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8010" firstSheet="1" activeTab="1"/>
  </bookViews>
  <sheets>
    <sheet name="达成 (4月)" sheetId="29" state="hidden" r:id="rId1"/>
    <sheet name="7月" sheetId="34" r:id="rId2"/>
    <sheet name="7月-19" sheetId="33" r:id="rId3"/>
    <sheet name="6-19" sheetId="32" state="hidden" r:id="rId4"/>
    <sheet name="6月" sheetId="31" state="hidden" r:id="rId5"/>
    <sheet name="完成率" sheetId="21" r:id="rId6"/>
    <sheet name="达成" sheetId="26" state="hidden" r:id="rId7"/>
    <sheet name="1月" sheetId="19" state="hidden" r:id="rId8"/>
    <sheet name="2月" sheetId="20" state="hidden" r:id="rId9"/>
    <sheet name="5月-19" sheetId="23" state="hidden" r:id="rId10"/>
    <sheet name="炊具" sheetId="8" state="hidden" r:id="rId11"/>
    <sheet name="4月" sheetId="25" state="hidden" r:id="rId12"/>
    <sheet name="5月" sheetId="30" state="hidden" r:id="rId13"/>
    <sheet name="商品数据" sheetId="24" r:id="rId14"/>
    <sheet name="供应链" sheetId="5" r:id="rId15"/>
    <sheet name="3月" sheetId="28" state="hidden" r:id="rId16"/>
    <sheet name="Sheet4" sheetId="17" state="hidden"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2" hidden="1">'7月-19'!$A$4:$HS$82</definedName>
    <definedName name="_xlnm._FilterDatabase" localSheetId="7" hidden="1">'1月'!$A$4:$HV$93</definedName>
    <definedName name="_xlnm._FilterDatabase" localSheetId="11" hidden="1">'4月'!$A$4:$JS$110</definedName>
    <definedName name="_xlnm._FilterDatabase" localSheetId="16" hidden="1">Sheet4!$A$1:$AF$973</definedName>
    <definedName name="_xlnm._FilterDatabase" localSheetId="4" hidden="1">'6月'!$A$4:$JC$111</definedName>
    <definedName name="_xlnm._FilterDatabase" localSheetId="12" hidden="1">'5月'!$A$4:$JD$110</definedName>
    <definedName name="_xlnm._FilterDatabase" localSheetId="8" hidden="1">'2月'!$A$4:$HY$4</definedName>
    <definedName name="_xlnm._FilterDatabase" localSheetId="9" hidden="1">'5月-19'!$A$4:$FH$82</definedName>
    <definedName name="_xlnm._FilterDatabase" localSheetId="3" hidden="1">'6-19'!$A$4:$FH$79</definedName>
    <definedName name="_xlnm._FilterDatabase" localSheetId="1" hidden="1">'7月'!$A$4:$JC$111</definedName>
  </definedNames>
  <calcPr calcId="144525"/>
</workbook>
</file>

<file path=xl/sharedStrings.xml><?xml version="1.0" encoding="utf-8"?>
<sst xmlns="http://schemas.openxmlformats.org/spreadsheetml/2006/main" count="36105" uniqueCount="1601">
  <si>
    <t>责任人</t>
  </si>
  <si>
    <t>2020年4月天猫超市营销节奏及品类日目标达成情况（1600万）</t>
  </si>
  <si>
    <t>日期</t>
  </si>
  <si>
    <t>三</t>
  </si>
  <si>
    <t>四</t>
  </si>
  <si>
    <t>五</t>
  </si>
  <si>
    <t>六</t>
  </si>
  <si>
    <t>日</t>
  </si>
  <si>
    <t>一</t>
  </si>
  <si>
    <t>二</t>
  </si>
  <si>
    <t>营销节奏</t>
  </si>
  <si>
    <t>美的节奏</t>
  </si>
  <si>
    <t>美的ICON</t>
  </si>
  <si>
    <t>类目节奏</t>
  </si>
  <si>
    <t>家电专场</t>
  </si>
  <si>
    <t>猫超周年庆</t>
  </si>
  <si>
    <t>人人都是生活家（全品类）</t>
  </si>
  <si>
    <t>衣食住行中的生活哲学（全品类）</t>
  </si>
  <si>
    <t>开学季（全品类）</t>
  </si>
  <si>
    <t>锅具选购指南（餐厨、饭煲）</t>
  </si>
  <si>
    <t>聚划算</t>
  </si>
  <si>
    <t>个性化</t>
  </si>
  <si>
    <t>春季换新</t>
  </si>
  <si>
    <t>任务分解</t>
  </si>
  <si>
    <t>销售分解</t>
  </si>
  <si>
    <t>实际达成</t>
  </si>
  <si>
    <t>品类任务</t>
  </si>
  <si>
    <t>占比</t>
  </si>
  <si>
    <t>销售额</t>
  </si>
  <si>
    <t>目标</t>
  </si>
  <si>
    <t>达成</t>
  </si>
  <si>
    <t>3月</t>
  </si>
  <si>
    <t>环比</t>
  </si>
  <si>
    <t>完成率</t>
  </si>
  <si>
    <t>品类</t>
  </si>
  <si>
    <t>电饭煲</t>
  </si>
  <si>
    <t>王健</t>
  </si>
  <si>
    <t>电磁炉</t>
  </si>
  <si>
    <t>电压力锅</t>
  </si>
  <si>
    <t>电水壶</t>
  </si>
  <si>
    <t>武晓芳</t>
  </si>
  <si>
    <t>料榨</t>
  </si>
  <si>
    <t>养生壶</t>
  </si>
  <si>
    <t>元锦涛</t>
  </si>
  <si>
    <t>豆浆机</t>
  </si>
  <si>
    <t>电饼铛</t>
  </si>
  <si>
    <t>电炖锅</t>
  </si>
  <si>
    <t>电火锅</t>
  </si>
  <si>
    <t>电蒸锅</t>
  </si>
  <si>
    <t>面包机</t>
  </si>
  <si>
    <t>/</t>
  </si>
  <si>
    <t>炊具</t>
  </si>
  <si>
    <t>元锦涛
（10.6%）</t>
  </si>
  <si>
    <t>生活合计</t>
  </si>
  <si>
    <t>胡路遥</t>
  </si>
  <si>
    <t>挂烫机</t>
  </si>
  <si>
    <t>张玲</t>
  </si>
  <si>
    <t>电风扇</t>
  </si>
  <si>
    <t>加湿器</t>
  </si>
  <si>
    <t>空气净化</t>
  </si>
  <si>
    <t>两季合计</t>
  </si>
  <si>
    <t>天猫超市销售数据</t>
  </si>
  <si>
    <t>产品定位</t>
  </si>
  <si>
    <t>类目</t>
  </si>
  <si>
    <t>条形码</t>
  </si>
  <si>
    <t>美的编码</t>
  </si>
  <si>
    <t>型号</t>
  </si>
  <si>
    <t>商品标题</t>
  </si>
  <si>
    <t>状态</t>
  </si>
  <si>
    <t>现货率</t>
  </si>
  <si>
    <t>前置可用数量</t>
  </si>
  <si>
    <t>在途数量（集货仓可用+在途）</t>
  </si>
  <si>
    <t>前置仓库存周转</t>
  </si>
  <si>
    <t>总销售占比</t>
  </si>
  <si>
    <t>1日</t>
  </si>
  <si>
    <t>2日</t>
  </si>
  <si>
    <t>3日</t>
  </si>
  <si>
    <t>4日</t>
  </si>
  <si>
    <t>5日</t>
  </si>
  <si>
    <t>6日</t>
  </si>
  <si>
    <t>7日</t>
  </si>
  <si>
    <t>8日</t>
  </si>
  <si>
    <t>9日</t>
  </si>
  <si>
    <t>10日</t>
  </si>
  <si>
    <t>11日</t>
  </si>
  <si>
    <t>12日</t>
  </si>
  <si>
    <t>13日</t>
  </si>
  <si>
    <t>14日</t>
  </si>
  <si>
    <t>15日</t>
  </si>
  <si>
    <t>16日</t>
  </si>
  <si>
    <t>17日</t>
  </si>
  <si>
    <t>18日</t>
  </si>
  <si>
    <t>19日</t>
  </si>
  <si>
    <t>20日</t>
  </si>
  <si>
    <t>21日</t>
  </si>
  <si>
    <t>22日</t>
  </si>
  <si>
    <t>23日</t>
  </si>
  <si>
    <t>24日</t>
  </si>
  <si>
    <t>25日</t>
  </si>
  <si>
    <t>26日</t>
  </si>
  <si>
    <t>27日</t>
  </si>
  <si>
    <t>28日</t>
  </si>
  <si>
    <t>29日</t>
  </si>
  <si>
    <t>30日</t>
  </si>
  <si>
    <t>31日</t>
  </si>
  <si>
    <t>1月</t>
  </si>
  <si>
    <t>2月</t>
  </si>
  <si>
    <t>4月</t>
  </si>
  <si>
    <t>5月</t>
  </si>
  <si>
    <t>6月</t>
  </si>
  <si>
    <t>7月</t>
  </si>
  <si>
    <t>8月</t>
  </si>
  <si>
    <t>9月</t>
  </si>
  <si>
    <t>10月</t>
  </si>
  <si>
    <t>11月</t>
  </si>
  <si>
    <t>当月汇总</t>
  </si>
  <si>
    <t>截止至今累积汇总</t>
  </si>
  <si>
    <t>总目标</t>
  </si>
  <si>
    <t>目标达成率</t>
  </si>
  <si>
    <t>UV</t>
  </si>
  <si>
    <t>转化</t>
  </si>
  <si>
    <t>销量</t>
  </si>
  <si>
    <t>到手价</t>
  </si>
  <si>
    <t>降价额</t>
  </si>
  <si>
    <t>降价率</t>
  </si>
  <si>
    <t>限价</t>
  </si>
  <si>
    <t>A</t>
  </si>
  <si>
    <t>MB-WYJ301</t>
  </si>
  <si>
    <t>美的电饭煲老式301迷你家用官方多功能电饭锅2-4人学生煲3L升</t>
  </si>
  <si>
    <t>正常</t>
  </si>
  <si>
    <t>7月2日，猫超厨房销售额为275771，较前一日下降0.86%，前置仓库存79451，较前一日下降1.44%；截止目前，时间进度6.45%，全月销售额553940，达成率：3.96%</t>
  </si>
  <si>
    <t>MB-WFS3018Q</t>
  </si>
  <si>
    <t>美的电饭煲家用官方3L电饭锅蛋糕锅小型1-2-3人迷你智能多功能</t>
  </si>
  <si>
    <t>B</t>
  </si>
  <si>
    <t>MB-WFD4015</t>
  </si>
  <si>
    <t>美的多功能电饭煲锅4L大容量2人智能家用预约全自动3-4人4015</t>
  </si>
  <si>
    <t>淘汰</t>
  </si>
  <si>
    <t>MB-WRD5031A</t>
  </si>
  <si>
    <t>美的多功能电饭煲家用智能电饭锅蛋糕6-8人5L升大容量5031A</t>
  </si>
  <si>
    <t>C</t>
  </si>
  <si>
    <t>MB-WFS5017TM</t>
  </si>
  <si>
    <t>美的电饭煲锅家用官方多功能全自动智能4-6-8人5L升大容量煮饭锅</t>
  </si>
  <si>
    <t>MB-FB40Easy501</t>
  </si>
  <si>
    <t>美的电饭煲锅家用智能迷你多功能正品特价3-5-6人4L升大容量学生</t>
  </si>
  <si>
    <t>21061010Z00141</t>
  </si>
  <si>
    <t>WHS30C96</t>
  </si>
  <si>
    <t>美的电饭煲IH电饭锅煮饭锅小智能迷你家用多功能2-4-5人3L升官方</t>
  </si>
  <si>
    <t>YN161</t>
  </si>
  <si>
    <t>美的迷你电饭煲多功能学生宿舍小型电饭锅1-2人家用官方煮饭锅</t>
  </si>
  <si>
    <t>30simple102</t>
  </si>
  <si>
    <t>美的电饭煲锅3L升家用官方智能迷你多功能煲小型1-2-3人煮饭锅</t>
  </si>
  <si>
    <t>FB16Easy107</t>
  </si>
  <si>
    <t>美的 家用官方迷你电饭煲学生宿舍小电饭锅小电饭煲多功能1-2人</t>
  </si>
  <si>
    <t>WFS4029</t>
  </si>
  <si>
    <t>美的电饭煲家用智能多功能电饭锅煮饭锅全自动3-5-6人4L升宿舍</t>
  </si>
  <si>
    <t>FB50Easy501</t>
  </si>
  <si>
    <t>美的电饭煲家用电饭锅智能多功能4-6-8人5L升大容量Easy501</t>
  </si>
  <si>
    <t>FB40E503</t>
  </si>
  <si>
    <t>美的智能家用官方电饭煲4L升电饭锅蛋糕多功能全自动2人正品煮饭</t>
  </si>
  <si>
    <t>40simple111</t>
  </si>
  <si>
    <t>美的电饭煲智能家用多功能大容量4L电饭锅1-2全自动宿舍3-5-6人</t>
  </si>
  <si>
    <t>MB-FB10M103</t>
  </si>
  <si>
    <t>美的电饭煲迷你一人食煮饭锅学生宿舍1.3L多功能柴犬煲单人小容量</t>
  </si>
  <si>
    <t>C21-SN2105</t>
  </si>
  <si>
    <t>美的节能电磁炉多功能家用官方大火力火锅电池炉灶小型炒菜锅一体</t>
  </si>
  <si>
    <t>WK2102</t>
  </si>
  <si>
    <t>美的电磁炉家用官方智能迷你小型宿舍学生节能电池炉灶多功能一体</t>
  </si>
  <si>
    <t>WH2202S</t>
  </si>
  <si>
    <t>美的电磁炉电池炉灶小型家用官方火锅一体迷你节能大功率宿舍学生</t>
  </si>
  <si>
    <t>C21-WT2112T</t>
  </si>
  <si>
    <t>美的电磁炉家用官方匀火电池炉灶防水火锅炒菜锅多功能一体节能</t>
  </si>
  <si>
    <t>Micca702</t>
  </si>
  <si>
    <t>美的迷你电磁炉小巧家用大功率官方多功能轻薄电池炉灶炒菜锅一体</t>
  </si>
  <si>
    <t>star201</t>
  </si>
  <si>
    <t>美的匀火电磁炉家用官方小型宿舍学生圆形火锅单人电池炉迷你一体</t>
  </si>
  <si>
    <t>C21-Simple103</t>
  </si>
  <si>
    <t>美的电磁炉灶火锅炒菜家用官方智能大火力爆炒宿舍学生炒菜锅一体</t>
  </si>
  <si>
    <t>71066010Z00301</t>
  </si>
  <si>
    <t>C22-FH22I01</t>
  </si>
  <si>
    <t>美的电磁炉皮卡丘火锅炒菜家用官方多功能智能电池炉灶汤炒锅一体</t>
  </si>
  <si>
    <t>12PCH402A</t>
  </si>
  <si>
    <t>美的多功能煮饭锅官方正品高压锅4L迷你旋钮式电压力锅家用3-4人</t>
  </si>
  <si>
    <t>MY-YL50Simple101</t>
  </si>
  <si>
    <t>美的多功能全自动电压力锅5L大容量家用智能官方高压锅双胆5-8人</t>
  </si>
  <si>
    <t>WQC60A5</t>
  </si>
  <si>
    <t>美的家用智能电压力锅高压锅6L大容量压力锅双胆全自动煮饭锅特价</t>
  </si>
  <si>
    <t>50Easy202</t>
  </si>
  <si>
    <t>美的多功能家用官方全自动电压力锅双胆大容量高压饭煲特价3-4人</t>
  </si>
  <si>
    <t>YL50Simple105</t>
  </si>
  <si>
    <t>美的多功能电压力锅5L大容量家用官方正品压力锅双胆智能3-4-6人</t>
  </si>
  <si>
    <t>YL50Easy203</t>
  </si>
  <si>
    <t>美的电压力锅双胆高压饭煲大容量家用官方智能压力锅全自动特价</t>
  </si>
  <si>
    <t>YL50Easy502</t>
  </si>
  <si>
    <t>美的电压力锅双胆多功能智能全自动家用电高压锅大容量3-4人特价</t>
  </si>
  <si>
    <t>MK-GJ1702</t>
  </si>
  <si>
    <t>美的 烧水壶电热水壶家用自动断电玻璃开水壶电茶壶煮水器泡茶</t>
  </si>
  <si>
    <t>MK-SJ1702</t>
  </si>
  <si>
    <t>美的 家用电热水壶1.7开水304不锈钢烧水壶自动断电茶壶学生宿舍</t>
  </si>
  <si>
    <t>SH15Colour102</t>
  </si>
  <si>
    <t>美的电热水壶家用304不锈钢正品电热烧水壶自动断电大容量开水壶</t>
  </si>
  <si>
    <t>WHJ1705C</t>
  </si>
  <si>
    <t>美的电热烧水壶家用304不锈钢快速自动断电快壶学生宿舍大容量</t>
  </si>
  <si>
    <t>WHJ1512e</t>
  </si>
  <si>
    <t>美的电热水壶烧水壶家用保温一体全自动断电开水电茶壶官方开水壶</t>
  </si>
  <si>
    <t>SH06Simple101</t>
  </si>
  <si>
    <t>美的可折叠电热水壶旅行电热小型迷你便携式旅游宿舍烧水壶0.6L</t>
  </si>
  <si>
    <t>MK-SH06M102</t>
  </si>
  <si>
    <t>美的电热水壶家用便携式0.6L小型全自动旅行静音宿舍小容量烧水壶</t>
  </si>
  <si>
    <t>71063510Z00202</t>
  </si>
  <si>
    <t>MK-SH15E203PK</t>
  </si>
  <si>
    <t>美的皮卡丘电热烧水壶家用水壶自动断电体保温一体电热水壶大容量</t>
  </si>
  <si>
    <t>电热水瓶</t>
  </si>
  <si>
    <t>SP50Colour201</t>
  </si>
  <si>
    <t>美的电热水瓶热水壶家用保温全自动智能烧水器电烧水壶恒温一体</t>
  </si>
  <si>
    <t>PF701-50T</t>
  </si>
  <si>
    <t>美的电热水瓶304不锈钢家用保温自动智能大容量电烧水壶恒温一体</t>
  </si>
  <si>
    <t>PF703-50T</t>
  </si>
  <si>
    <t>美的电热水瓶家用电热水壶烧水保温瓶304不锈钢恒温一体大容量</t>
  </si>
  <si>
    <t>破壁机</t>
  </si>
  <si>
    <t>PB80Easy218</t>
  </si>
  <si>
    <t>美的破壁机料理机可预约加热豆浆榨汁水果汁机多功能辅食机全自动</t>
  </si>
  <si>
    <t>料理机</t>
  </si>
  <si>
    <t>MJ-WBL2501B</t>
  </si>
  <si>
    <t>美的榨汁家用水果小型料理迷你电动便携式榨果汁机辅食婴儿榨汁杯</t>
  </si>
  <si>
    <t>MJ-WBL2521H</t>
  </si>
  <si>
    <t>美的榨汁家用水果小型全自动果蔬多功能榨果汁料理机便携榨汁杯</t>
  </si>
  <si>
    <t>WBL25B36</t>
  </si>
  <si>
    <t>美的榨汁家用多功能绞肉小型全自动搅拌机榨果汁杯料理机便携辅食</t>
  </si>
  <si>
    <t>今日</t>
  </si>
  <si>
    <t>绞肉机</t>
  </si>
  <si>
    <t>21064016Z00001</t>
  </si>
  <si>
    <t>LZ25Easy106</t>
  </si>
  <si>
    <t>美的辅食迷你绞肉机饺子馅搅拌小型家用强力按压电动搅馅料理机</t>
  </si>
  <si>
    <t>昨日</t>
  </si>
  <si>
    <t>LZ20easy201A</t>
  </si>
  <si>
    <t>美的料理机辅食机婴儿搅拌家用小型宝宝奶昔多功能打浆绞肉电动</t>
  </si>
  <si>
    <t>榨汁机</t>
  </si>
  <si>
    <t>MJ-LZ15Easy209</t>
  </si>
  <si>
    <t>美的榨汁机家用官方小型便携式移动充电随行杯料理水果汁机辅食</t>
  </si>
  <si>
    <t>21064011Z00081</t>
  </si>
  <si>
    <t>MJ-WBL2501C</t>
  </si>
  <si>
    <t>美的榨汁杯多功能家用官方料理机便携式随行杯迷你果汁榨汁机</t>
  </si>
  <si>
    <t>LZ20Easy101</t>
  </si>
  <si>
    <t>美的榨汁机 料理机小型便携式家用全自动水果多功能迷你炸果汁杯</t>
  </si>
  <si>
    <t>DZ08Easy101</t>
  </si>
  <si>
    <t>美的电炖盅燕窝隔水炖陶瓷迷你1-2人煲汤智能家用小全自动电炖锅</t>
  </si>
  <si>
    <t>DZ16Easy101</t>
  </si>
  <si>
    <t>美的炖锅电炖锅燕窝电盅隔水炖家用煲汤煮粥神器全自动陶瓷电炖盅</t>
  </si>
  <si>
    <t>WTGS401</t>
  </si>
  <si>
    <t>美的电炖锅多功能陶釜煲汤家用电砂锅全自动燕窝炖盅养生煮粥器</t>
  </si>
  <si>
    <t>DZ16E102</t>
  </si>
  <si>
    <t>美的电炖锅燕窝炖盅隔水炖家用全自动煲汤锅电炖盅陶瓷煮粥锅102</t>
  </si>
  <si>
    <t>JK26Simple101</t>
  </si>
  <si>
    <t>美的电饼铛家用新款加深双面加热烙饼锅正品电饼档称全自动煎饼机</t>
  </si>
  <si>
    <t>JK30Easy103</t>
  </si>
  <si>
    <t>美的煎烤机双面加热电饼铛家用官方新款烙饼锅电饼档春卷薄饼机</t>
  </si>
  <si>
    <t>，猫超厨房销售额为</t>
  </si>
  <si>
    <t>MC-JK30P202</t>
  </si>
  <si>
    <t>美的电饼铛家用双面加热电饼档烙煎饼锅全自动加深可拆洗薄饼机</t>
  </si>
  <si>
    <t>MC-LHN30D</t>
  </si>
  <si>
    <t>美的6L火锅家用多功能宿舍锅电热锅韩式电火锅电煮面锅煎烤电炒锅</t>
  </si>
  <si>
    <t>DY30Easy101</t>
  </si>
  <si>
    <t>美的电火锅6L大火力煎烙煮焖炖一机多能不粘涂层韩式电煮锅炒菜锅</t>
  </si>
  <si>
    <t>DY16Easy101</t>
  </si>
  <si>
    <t>美的多功能宿舍学生小电锅迷你寝室小功率煮面家用电火锅泡面</t>
  </si>
  <si>
    <t>3030Easy102</t>
  </si>
  <si>
    <t>美的电火锅多功能鸳鸯锅家用6L大容量不粘电煮锅插电炒菜锅炒锅</t>
  </si>
  <si>
    <t>DY28E151</t>
  </si>
  <si>
    <t>美的多功能家用电火锅涮蒸煮一体不粘锅插电炒锅迷你小煮锅4L</t>
  </si>
  <si>
    <t>DJ12B-Easy201</t>
  </si>
  <si>
    <t>美的豆浆机正品家用全自动多功能破壁免过滤榨汁料理早餐1-2人</t>
  </si>
  <si>
    <t>；截止目前，时间进度</t>
  </si>
  <si>
    <t>DJ12B-Easy101</t>
  </si>
  <si>
    <t>美的早餐豆浆机全自动多功能料理智能正品1-2人过滤加热</t>
  </si>
  <si>
    <t>DJ13B-Power301</t>
  </si>
  <si>
    <t>美的豆浆机家用全自动多功能智能破壁免过滤煮小型迷你</t>
  </si>
  <si>
    <t>，全月销售额</t>
  </si>
  <si>
    <t>WGE1506c</t>
  </si>
  <si>
    <t>美的预约多功能养生壶煎药壶电水壶烧水壶不锈钢花茶壶煮茶壶</t>
  </si>
  <si>
    <t>WGE1701b</t>
  </si>
  <si>
    <t>美的养生壶多功能烧水花茶壶煮茶养身电水壶电炖煮粥煎药壶预约</t>
  </si>
  <si>
    <t>，达成率：</t>
  </si>
  <si>
    <t>YS15Easy119</t>
  </si>
  <si>
    <t>美的养生壶家用加厚玻璃全自动小型煮茶水壶炖煮炖盅办公电水壶</t>
  </si>
  <si>
    <t>WSYH26A</t>
  </si>
  <si>
    <t>美的电蒸锅多功能家用三层不锈钢多功能超大容量家用蒸菜</t>
  </si>
  <si>
    <t>LZ111</t>
  </si>
  <si>
    <t>美的榨汁机多功能便携式家用小型无线充电动迷你水果汁料理榨汁杯</t>
  </si>
  <si>
    <t>新品</t>
  </si>
  <si>
    <t>6月27日，猫超厨房销售额为257822，较前一日下降5.57%，前置仓库存84271，较前一日上升1.12%；截止目前，时间进度90%，全月销售额10475164.1743434，达成率：65.47%</t>
  </si>
  <si>
    <t>MJ-WBL2501A</t>
  </si>
  <si>
    <t>美的料理机家用多功能双杯小巧便捷式随身杯榨汁搅拌机2501A</t>
  </si>
  <si>
    <t>SH03E108b</t>
  </si>
  <si>
    <t>美的电加热水杯小型便携式旅行烧水杯智能保温迷你自动养生保温杯</t>
  </si>
  <si>
    <t>LZ235</t>
  </si>
  <si>
    <t>美的绞肉搅拌料理机不锈钢多功能家用自动小型打肉馅碎菜蒜蓉泥辣</t>
  </si>
  <si>
    <t>MK-SP50E502</t>
  </si>
  <si>
    <t>美的电热水瓶热水壶烧水家用全自动保温泡茶烧水器恒温一体大容量</t>
  </si>
  <si>
    <t>LZ113</t>
  </si>
  <si>
    <t>美的便携式果汁机MJ-LZ15Easy113</t>
  </si>
  <si>
    <t>SH15E516</t>
  </si>
  <si>
    <t>美的家用304不锈钢保温大容量烧水瓶快速自动断电双层防烫热水壶</t>
  </si>
  <si>
    <t>未上架</t>
  </si>
  <si>
    <t>71063510Z00323</t>
  </si>
  <si>
    <t>SH17M301b</t>
  </si>
  <si>
    <t>美的电开水壶烧水防烫家用无缝不锈钢大功率快速1.7L容量电热水壶</t>
  </si>
  <si>
    <t>DY13E201G</t>
  </si>
  <si>
    <t>MC-WJH3002</t>
  </si>
  <si>
    <t>美的电饼铛电饼档家用双面加热煎烙饼锅新款自动断电加深加大正品</t>
  </si>
  <si>
    <t>30M111</t>
  </si>
  <si>
    <t>美的电饭煲3L小迷你型电饭锅家用5正品1-2人-3人智能全自动多功能</t>
  </si>
  <si>
    <t>JK1312P101P</t>
  </si>
  <si>
    <t>美的家用三明治早餐机双面加热面包机轻食机吐司压烤机华夫饼机</t>
  </si>
  <si>
    <t>空气炸锅</t>
  </si>
  <si>
    <t>MF-KZ18E101</t>
  </si>
  <si>
    <t>美的空气炸锅家用新款特价全自动大容量多功能无油智能电锅薯条机</t>
  </si>
  <si>
    <t>08easy-105</t>
  </si>
  <si>
    <t>美的电炖盅电炖锅燕窝隔水炖锅迷你煲汤智能家用全自动小型1-2人</t>
  </si>
  <si>
    <t>DJ10B-E101</t>
  </si>
  <si>
    <t>美的豆浆机家用全自动加热多功能煮免过滤小型</t>
  </si>
  <si>
    <t>21066010Z00281</t>
  </si>
  <si>
    <t>美的恒匀火电磁炉家用灶电池炉火锅炒菜一体正品小型全自动节能</t>
  </si>
  <si>
    <t>电热饭盒</t>
  </si>
  <si>
    <t>MB-FB10M205</t>
  </si>
  <si>
    <t>美的电热饭盒插电蒸汽热饭神器上班族便携</t>
  </si>
  <si>
    <t>T1</t>
  </si>
  <si>
    <t>美的锅26cm蒸锅不锈钢2层加厚家用蒸锅篦子蒸笼燃气电磁炉通用</t>
  </si>
  <si>
    <t>26Z02</t>
  </si>
  <si>
    <t>美的蒸锅家用三层加厚大号不锈钢蒸鱼馒头汤锅电磁炉煤气灶蒸笼屉</t>
  </si>
  <si>
    <t>CL32T1</t>
  </si>
  <si>
    <t>美的32cm少油烟平底炒锅不易粘锅电磁炉电磁灶炒菜锅不粘锅</t>
  </si>
  <si>
    <t>MP-CL30T2</t>
  </si>
  <si>
    <t>美的麦饭石不粘锅家用炒锅电磁炉不沾锅煤气灶适用炒菜专用平底锅</t>
  </si>
  <si>
    <t>CJ24FRY301</t>
  </si>
  <si>
    <t>美的 24cm多功能家用炒锅平底锅燃磁通用早餐锅不粘锅煎锅</t>
  </si>
  <si>
    <t>CJ28WOK301</t>
  </si>
  <si>
    <t>美的28cm不粘锅炒锅无油烟电磁炉燃气适用麦饭石色家用炒菜</t>
  </si>
  <si>
    <t>CJ30WOK302</t>
  </si>
  <si>
    <t>美的30cm家用不粘锅电磁炉燃气灶通用炒锅平底少油烟</t>
  </si>
  <si>
    <t>CJ28Wok305</t>
  </si>
  <si>
    <t>美的炒锅不粘锅电磁炉炒菜锅家用燃气灶平底锅少油烟无烟锅不沾锅</t>
  </si>
  <si>
    <t>CJ30WOK306</t>
  </si>
  <si>
    <t>美的星厨炒锅家用不粘锅电磁炉专用炒菜锅燃气灶适用平底锅</t>
  </si>
  <si>
    <t>CJ30WOK301</t>
  </si>
  <si>
    <t>美的炒锅麦饭石不粘锅家用平底锅电磁炉专用燃气煤气灶适用炒菜锅</t>
  </si>
  <si>
    <t>CT32A10</t>
  </si>
  <si>
    <t>美的铁锅老式家用大炒锅无涂层电磁炉专用燃气煤气灶适用炒菜锅具</t>
  </si>
  <si>
    <t>CJ26Fry305</t>
  </si>
  <si>
    <t>美的迷你不粘平底锅炒锅煎蛋煎牛排烙饼锅燃气电磁炉家用小煎锅</t>
  </si>
  <si>
    <t>MP-CJ16Pot305</t>
  </si>
  <si>
    <t>美的婴儿宝宝辅食锅不粘锅家用小奶锅煮泡面热牛奶炒锅炖锅汤锅</t>
  </si>
  <si>
    <t>CJ20POT501</t>
  </si>
  <si>
    <t>美的汤锅304不锈钢不粘家用加厚小电磁炉通用燃气专用蒸煮泡面锅</t>
  </si>
  <si>
    <t>CJ16Pot302</t>
  </si>
  <si>
    <t>美的奶锅麦饭石色不粘锅小婴儿辅食锅牛奶锅家用宝宝泡面锅煮锅</t>
  </si>
  <si>
    <t>MM-ESC1510</t>
  </si>
  <si>
    <t>美的家用小型面包机智能多功能全自动和面发酵烘焙吐司</t>
  </si>
  <si>
    <t>WH2208</t>
  </si>
  <si>
    <t>美的电磁炉节能官方家用大功率炒菜锅一体电池炉灶多功能宿舍2208</t>
  </si>
  <si>
    <t>SH17E510</t>
  </si>
  <si>
    <t>美的电热水壶玻璃烧水壶家用自动断电官方正品开水养生壶茶壶</t>
  </si>
  <si>
    <t>HE3001a</t>
  </si>
  <si>
    <t>美的 速热迷你电热水壶小型家用恒温即热饮水机烧水壶电热水瓶</t>
  </si>
  <si>
    <t>FB40easy103</t>
  </si>
  <si>
    <t>美的电饭煲大容量4L智能家用官方电饭锅多功能3-4人煮饭锅103</t>
  </si>
  <si>
    <t>汇总</t>
  </si>
  <si>
    <t>商品id</t>
  </si>
  <si>
    <t>库存</t>
  </si>
  <si>
    <t>Midea/美的 MB-WYJ301迷你电饭煲家用电饭锅2-4人</t>
  </si>
  <si>
    <t>7月31日，前置仓交易库存为57410，较前一日下降0.26%，猫超销售额为351757（其中厨电315175，炊具36582）较前一日下降9.52%，截止目前，时间进度100%，全月销售额10748813，达成率：107.49%</t>
  </si>
  <si>
    <t>Midea/美的 MB-WFS3018Q电饭煲锅3L升家用智能迷你多功能1-2-4人</t>
  </si>
  <si>
    <t>Midea/美的 MB-WFD4015家用智能电饭煲电饭锅3-4人</t>
  </si>
  <si>
    <t>Midea/美的 MB-WRD5031A智能电饭煲锅4L升家用大容量2-4-5-6人</t>
  </si>
  <si>
    <t>Midea/美的 MB-FB40Easy103电饭煲锅4L升智能家用4多功能3-5-6人</t>
  </si>
  <si>
    <t>MB-40EASY201</t>
  </si>
  <si>
    <t>Midea/美的 MB-40EASY201智能电饭煲锅4L升迷你家用2-4-5-6人</t>
  </si>
  <si>
    <t>【天猫超市】Midea/美的 MB-WFS5017TM智能电饭煲家用电饭锅5-6人</t>
  </si>
  <si>
    <t>Midea/美的MB-FB40Easy501家用4L大容量电饭煲全自动智能2-3-4人</t>
  </si>
  <si>
    <t>Midea/美的IH电饭煲电饭锅3L智能全自动迷你2家用4正品5-6人30C96</t>
  </si>
  <si>
    <t>FB40Star701</t>
  </si>
  <si>
    <t>Midea/美的 MB-FB40Star701 IH电饭煲家用多功能智能电饭锅2-6人</t>
  </si>
  <si>
    <t>Midea/美的WYN161学生小电饭煲锅1-2-3人单人多功能迷你家用1.6L</t>
  </si>
  <si>
    <t>Midea/美的 MB-FB30Simple102电饭煲锅3L升家用智能迷你多功能煲</t>
  </si>
  <si>
    <t>Midea/美的电饭煲锅小型FB16Easy107家用智能多功能迷你宿舍1-2人</t>
  </si>
  <si>
    <t>Midea/美的 MK-SH201电热水壶防烫家用烧水壶304不锈钢电烧水瓶</t>
  </si>
  <si>
    <t>Midea/美的 C21-SN2105电磁炉多功能 家用大火力火锅炉超薄触摸</t>
  </si>
  <si>
    <t>Midea/美的 WK2102电磁炉家用智能正品触摸爆炒迷你小型电池炉灶</t>
  </si>
  <si>
    <t>Midea/美的WH2202S电磁炉家用智能正品触摸爆炒迷你小型电池炉灶</t>
  </si>
  <si>
    <t>Midea/美的 C21-WT2112T电磁炉家用智能匀火电池炉特价正品火锅灶</t>
  </si>
  <si>
    <t>WH2106</t>
  </si>
  <si>
    <t>Midea/美的新品C21-WH2106电磁炉大火力家用智能爆炒滑动触控安全</t>
  </si>
  <si>
    <t>Midea/美的C21-Micca702电磁炉魅彩恒匀火九档滑控火力调节慕斯粉</t>
  </si>
  <si>
    <t>Midea/美的 12PCH402A电压力锅4L升家用正品迷你高压饭煲3-4人</t>
  </si>
  <si>
    <t>Midea/美的 MY-YL50Simple101电压力锅家用智能5L双胆3人</t>
  </si>
  <si>
    <t>Midea/美的 WQC60A5电压力锅双胆6L智能家用电高压锅饭煲正品</t>
  </si>
  <si>
    <t>Midea/美的YL50Simple105电压力锅高压5L家用双胆官方智能3-4-6人</t>
  </si>
  <si>
    <t>Midea/美的 MY-YL50Easy203电压力锅双胆高压饭煲4.8L家用智能</t>
  </si>
  <si>
    <t>Midea/美的电压力锅双胆5L圆灶釜智能电高压锅智能大容量可开盖</t>
  </si>
  <si>
    <t>Midea/美的 MK-SJ1702电热水壶开水烧水壶家用304不锈钢自动断电</t>
  </si>
  <si>
    <t>Midea/美的 MK-SH15Colour102电热水壶防烫电热烧水壶自动断电</t>
  </si>
  <si>
    <t>Midea/美的 WHJ1705C电热烧水壶家用304不锈钢快速全自动断电快壶</t>
  </si>
  <si>
    <t>Midea/美的 WHJ1512e电热烧水壶家用304不锈钢快速全自动断电水瓶</t>
  </si>
  <si>
    <t>Midea/美的 MK-GJ1702烧水壶电热水壶家用自动断电玻璃开水壶透明</t>
  </si>
  <si>
    <t>Midea/美的旅行电热水壶便携式迷你小型折叠烧水壶自动保温开水壶</t>
  </si>
  <si>
    <t>21063510Z00341</t>
  </si>
  <si>
    <t>WH317E4c</t>
  </si>
  <si>
    <t>Midea/美的MK-SP50Colour201电热水瓶5L烧水壶四段保温电热水壶</t>
  </si>
  <si>
    <t>Midea/美的 PF701-50T电热水瓶不锈钢保温全自动5L电烧水壶</t>
  </si>
  <si>
    <t>Midea/美的 PF703-50T电热水瓶保温家用全自动烧水壶大容量不锈钢</t>
  </si>
  <si>
    <t>MJ-BL80Y21</t>
  </si>
  <si>
    <t>Midea/美的 MJ-BL80Y21破壁机家用全自动多功能榨料理搅拌果汁机</t>
  </si>
  <si>
    <t>Midea/美的 PB80Easy218破壁料理机家用多功能加热全自动可预约</t>
  </si>
  <si>
    <t>Midea/美的 MJ-WBL2501B榨汁料理机多功能家用婴儿辅食搅拌机小型</t>
  </si>
  <si>
    <t>MJ-WJE2802D</t>
  </si>
  <si>
    <t>Midea/美的 MJ-WJE2802D家用榨汁机大口径果汁机多功能鲜榨水果机</t>
  </si>
  <si>
    <t>Midea/美的 MJ-WBL2521H迷你机家用全自动小型多功能果汁料理机</t>
  </si>
  <si>
    <t>MJ-WJS1222F</t>
  </si>
  <si>
    <t>21064011Z00261</t>
  </si>
  <si>
    <t>MJ-LZ25Easy207</t>
  </si>
  <si>
    <t xml:space="preserve">Midea/美的MJ-LZ25Easy207绞肉机全自动不锈钢搅馅料理机
</t>
  </si>
  <si>
    <t>美的绞肉机饺子馅搅拌蒜泥器辅食不锈钢小型家用电动搅馅料理机</t>
  </si>
  <si>
    <t>Midea/美的 MJ-WBL2501C家用全自动便携式随行杯迷你果汁机</t>
  </si>
  <si>
    <t>Midea/美的 DZ08Easy101电炖锅多功能养生全自动预约电炖盅</t>
  </si>
  <si>
    <t>DG18Easy201</t>
  </si>
  <si>
    <t>Midea/美的 DG18Easy201电炖锅家用全自动预约养生匀火慢炖电炖盅</t>
  </si>
  <si>
    <t>美的MD-DZ16Easy101电炖锅迷你煲汤家用煲粥熬粥全自动陶瓷电炖盅</t>
  </si>
  <si>
    <t>Midea/美的 WTGS401电炖锅陶釜煮粥煲汤炖盅电砂锅预约全自动</t>
  </si>
  <si>
    <t>Midea/美的煎烤机30Easy103电饼铛家用新款双面加热烙饼锅电饼档</t>
  </si>
  <si>
    <t>Midea/美的 MC-LHN30D火锅家用多功能电热锅电火锅韩式</t>
  </si>
  <si>
    <t>Midea电火锅MC-DY3030Easy101煎烙煮焖炖一机多能食品级不粘涂层</t>
  </si>
  <si>
    <t xml:space="preserve">Midea/美的电蒸锅WSYH26A不锈钢多功能超大容量三层家用正品蒸菜
</t>
  </si>
  <si>
    <t>Midea/美的 蒸锅不锈钢家用加厚电磁炉锅煤气灶适用2双层蒸笼汤锅</t>
  </si>
  <si>
    <t>Midea/美的 24cm多功能家用早餐平底锅煤气电磁灶适用不粘锅煎锅</t>
  </si>
  <si>
    <t>Midea/美的28cm不粘锅炒锅无油烟电磁炉燃气适用麦饭石色家用炒菜</t>
  </si>
  <si>
    <t>Midea/美的CJ30WOK302不粘锅家用电磁炉燃气灶通用炒锅平底不粘锅</t>
  </si>
  <si>
    <t>MP-CJ22Pot305</t>
  </si>
  <si>
    <t>Midea/美的 ESC1510家用小型面包机智能多功能全自动和面发酵</t>
  </si>
  <si>
    <t>咖啡机</t>
  </si>
  <si>
    <t>KFD101</t>
  </si>
  <si>
    <t>Midea/美的 KFD101咖啡机家用全自动美式迷你滴漏式</t>
  </si>
  <si>
    <t>赠品</t>
  </si>
  <si>
    <t>轻恬杯</t>
  </si>
  <si>
    <t>21063510Z00262</t>
  </si>
  <si>
    <t>MK-SH201</t>
  </si>
  <si>
    <t>MB-FB40Simple301</t>
  </si>
  <si>
    <t>Midea/美的 FB40Simple301电饭煲锅4L智能预约家用2-3-4-6人</t>
  </si>
  <si>
    <t>WGE1506B</t>
  </si>
  <si>
    <t>Midea/美的WGE1506B多功能养生壶正品煎药壶电热烧水壶</t>
  </si>
  <si>
    <t>6月30日，前置仓交易库存为57297，较前一日下降1.12%，猫超销售额为361959.14（其中厨电336019.01，炊具25940.13）较前一日上升5.55%，截止目前，时间进度100%，全月销售额10719114.55，达成率：71.46%</t>
  </si>
  <si>
    <t>6月30日，猫超厨房销售额为256994，较前一日下降2.17%，前置仓库存83124，较前一日下降0.24%；截止目前，时间进度96.77%，全月销售额11260473，达成率：70.38%</t>
  </si>
  <si>
    <t xml:space="preserve"> </t>
  </si>
  <si>
    <t>需要更新</t>
  </si>
  <si>
    <t>2020年</t>
  </si>
  <si>
    <t>合计</t>
  </si>
  <si>
    <t>环比增长</t>
  </si>
  <si>
    <t>猫超类目销售</t>
  </si>
  <si>
    <t>同期</t>
  </si>
  <si>
    <t>同比</t>
  </si>
  <si>
    <t>任务</t>
  </si>
  <si>
    <t>19年</t>
  </si>
  <si>
    <t>月</t>
  </si>
  <si>
    <t>年</t>
  </si>
  <si>
    <t>-</t>
  </si>
  <si>
    <t>厨房合计</t>
  </si>
  <si>
    <t>环电数据</t>
  </si>
  <si>
    <t>取暖器</t>
  </si>
  <si>
    <t>空净</t>
  </si>
  <si>
    <t>风扇</t>
  </si>
  <si>
    <t>环电合计</t>
  </si>
  <si>
    <t xml:space="preserve">猫超生活日报 2020年4月7日 时间进度 23%
全月累计销售：328万
昨日销售：38.6万
</t>
  </si>
  <si>
    <t>2020年5月天猫超市营销节奏及品类日目标达成情况（1600万）</t>
  </si>
  <si>
    <t>超级年中大赏</t>
  </si>
  <si>
    <t>精打细算品质生活</t>
  </si>
  <si>
    <t>55嘉年华</t>
  </si>
  <si>
    <t>厨房场景-夏日无汗厨房</t>
  </si>
  <si>
    <t>综合活动-夏日超凉感神器</t>
  </si>
  <si>
    <t>尖货大赏</t>
  </si>
  <si>
    <t>独家</t>
  </si>
  <si>
    <t>弱预热</t>
  </si>
  <si>
    <t>风扇选购指南</t>
  </si>
  <si>
    <t>全品类击穿</t>
  </si>
  <si>
    <t>其他</t>
  </si>
  <si>
    <t>12月</t>
  </si>
  <si>
    <t>1月31日，前置仓交易库存为88472，较前一日下降1.88%；猫超销售额为283739.35（其中厨电267074.67，炊具16664.68）较前一日下降8.43%，截止目前，时间进度100%，全月销售额16882852.98，达成率：93.79%</t>
  </si>
  <si>
    <t>Midea/美的电蒸锅WSYH26A不锈钢多功能超大容量三层家用正品蒸菜</t>
  </si>
  <si>
    <t>蒸锅</t>
  </si>
  <si>
    <t>炒锅</t>
  </si>
  <si>
    <t>煎锅</t>
  </si>
  <si>
    <t>奶锅</t>
  </si>
  <si>
    <t>炖锅/汤锅</t>
  </si>
  <si>
    <t>预下市</t>
  </si>
  <si>
    <t>2月29日，猫超生活销售额为463049，较前一日下上升1.15%；截止目前，时间进度100%，全月销售额8980434.84，达成率：74.65%</t>
  </si>
  <si>
    <t>5月30日，前置仓交易库存为96634，较前一日上升5.21%，猫超销售额为201128.46（其中厨电188920，炊具12208)，上升1.24%，截止目前，时间进度100%，全月销售额10090559，达成率：84.09%</t>
  </si>
  <si>
    <t>猫超厨电单品销售日报：</t>
  </si>
  <si>
    <t>2月17日，前置仓可用库存6947,较前一日上升0.75%；猫超炊具销售额为21970.32，较前一日下降4.25%；截止目前，时间进度58.62%，全月销售额359963.28，达成率：36%</t>
  </si>
  <si>
    <t>4月30日，猫超厨房销售额为289945，较前一日上升5.98%，前置仓库存116779，较前一日上升2.44%；截止目前，时间进度96.67%，全月销售额12254468，达成率：86.3%</t>
  </si>
  <si>
    <t>5月31日，猫超厨房销售额为228322，较前一日下降23.06%，前置仓库存110458，较前一日下降3.08%；截止目前，时间进度103.33%，全月销售额10993359，达成率：68.71%</t>
  </si>
  <si>
    <t>，前置仓库存110458</t>
  </si>
  <si>
    <t>支付金额</t>
  </si>
  <si>
    <t>支付买家数</t>
  </si>
  <si>
    <t>支付件数</t>
  </si>
  <si>
    <t>总访客数</t>
  </si>
  <si>
    <t>厨电</t>
  </si>
  <si>
    <t>交易可用库存</t>
  </si>
  <si>
    <t>货源库存</t>
  </si>
  <si>
    <t>华南集货仓</t>
  </si>
  <si>
    <t>华东集货仓</t>
  </si>
  <si>
    <t>华中集货仓</t>
  </si>
  <si>
    <t>华中占用</t>
  </si>
  <si>
    <t>69码</t>
  </si>
  <si>
    <t>集货仓</t>
  </si>
  <si>
    <t>前置仓在途</t>
  </si>
  <si>
    <t>前置仓
交易
可用库存</t>
  </si>
  <si>
    <t>前置仓
库存周转</t>
  </si>
  <si>
    <t>前置仓
库存
现货率</t>
  </si>
  <si>
    <t>在途</t>
  </si>
  <si>
    <t>趋势</t>
  </si>
  <si>
    <t>在销售</t>
  </si>
  <si>
    <t>3月31日，前置仓交易可用库存104177,较前一日下上升0.98%；猫超生活销售额为303735，较前一日下降20.95%；截止目前，时间进度100%，全月销售额14035072，达成率：67.35%</t>
  </si>
  <si>
    <t>NY2011-16JW</t>
  </si>
  <si>
    <t>美的油汀取暖器电暖器暖风机家用电暖气11片黑色油汀取暖器16JW</t>
  </si>
  <si>
    <t>NY2213-18GW</t>
  </si>
  <si>
    <t>美的取暖器暖风机电热油汀NY2213-18GW家用节能电暖气烘衣加湿</t>
  </si>
  <si>
    <t>HDY22LS</t>
  </si>
  <si>
    <t>美的新品踢脚线取暖器暖风机家用商用办公室取暖遥控防水HDY22LS</t>
  </si>
  <si>
    <t>HD09A1</t>
  </si>
  <si>
    <t>美的HD09A1暖炉暖风机迷你取暖器电暖器电暖气电暖风 暖风机家用</t>
  </si>
  <si>
    <t>NDK20-17DW</t>
  </si>
  <si>
    <t>美的取暖器暖风机电暖气欧式快热炉电暖器家用居浴两用NDK20-17DW</t>
  </si>
  <si>
    <t>HFY20Y</t>
  </si>
  <si>
    <t>美的HFY20Y 取暖器 家用暖风机浴室防水家用取暖机电暖器电暖气</t>
  </si>
  <si>
    <t>HF20M</t>
  </si>
  <si>
    <t>美的取暖器家用节能热风电暖气暖风机电暖器速热电暖炉省电HF20M</t>
  </si>
  <si>
    <t>NS8-15D</t>
  </si>
  <si>
    <t>美的NS8-15D 小太阳远红外取暖器暖脚暖手台式双管发热暖风机断电</t>
  </si>
  <si>
    <t>YGJ15B3</t>
  </si>
  <si>
    <t>美的挂烫机家用小型挂立式蒸汽电熨斗熨烫衣服手持熨烫机YGJ15B3</t>
  </si>
  <si>
    <t>YGD20D7</t>
  </si>
  <si>
    <t>美的家用平烫挂烫双杆蒸汽挂烫机熨衣板电熨斗熨衣服熨烫机20D7</t>
  </si>
  <si>
    <t>YBD15D1</t>
  </si>
  <si>
    <t>美的手持式挂烫机家用蒸汽电熨斗便携式小型熨烫机衣服挂式熨15D1</t>
  </si>
  <si>
    <t>YBD14E2</t>
  </si>
  <si>
    <t>美的手持式挂烫机蒸汽熨斗家用小型熨烫机熨烫衣学生宿舍YBD14E2</t>
  </si>
  <si>
    <t>YBD20R1</t>
  </si>
  <si>
    <t>美的挂烫机家用蒸汽电熨斗便携手持小型熨烫机衣服立式挂衣熨20R1</t>
  </si>
  <si>
    <t>YBJ10G1</t>
  </si>
  <si>
    <t>美的手持挂烫机蒸汽熨斗家用小型衣服熨烫机学生宿舍烫衣YBJ10G1</t>
  </si>
  <si>
    <t>SC-3D30A</t>
  </si>
  <si>
    <t>美的加湿器家用静音大容量卧室办公室室内空气香薰机小型孕妇婴儿</t>
  </si>
  <si>
    <t>SC-3D30B</t>
  </si>
  <si>
    <t>美的加湿器家用静音大容量卧室大雾量室内空气香薰机小型孕妇婴儿</t>
  </si>
  <si>
    <t>SC-3F40A</t>
  </si>
  <si>
    <t>美的上加水加湿器家用静音大容量卧室大雾量喷雾空气净化孕妇婴儿</t>
  </si>
  <si>
    <t>简称</t>
  </si>
  <si>
    <t>商品名称</t>
  </si>
  <si>
    <t>货品编码</t>
  </si>
  <si>
    <t>仓库名称</t>
  </si>
  <si>
    <t>货品id</t>
  </si>
  <si>
    <t>skuId</t>
  </si>
  <si>
    <t>仓库编码</t>
  </si>
  <si>
    <t>品牌名称</t>
  </si>
  <si>
    <t>当日期初库存</t>
  </si>
  <si>
    <t>当日期初良品库存</t>
  </si>
  <si>
    <t>当日期初残次库存</t>
  </si>
  <si>
    <t>当日期末库存</t>
  </si>
  <si>
    <t>当日期末良品库存</t>
  </si>
  <si>
    <t>当日期末残次库存</t>
  </si>
  <si>
    <t>采购入库总数</t>
  </si>
  <si>
    <t>交易出库总数</t>
  </si>
  <si>
    <t>b2b交易出库总数</t>
  </si>
  <si>
    <t>退货入库良品总数</t>
  </si>
  <si>
    <t>退货入库残次总数</t>
  </si>
  <si>
    <t>调拨出库总数</t>
  </si>
  <si>
    <t>期末调拨在途库存</t>
  </si>
  <si>
    <t>调拨入库总数</t>
  </si>
  <si>
    <t>盘点出库总数</t>
  </si>
  <si>
    <t>盘点入库总数</t>
  </si>
  <si>
    <t>退仓出库总数</t>
  </si>
  <si>
    <t>调整入库总数</t>
  </si>
  <si>
    <t>调整出库总数</t>
  </si>
  <si>
    <t>汰换/代转经入库总数</t>
  </si>
  <si>
    <t>汰换/代转经出库总数</t>
  </si>
  <si>
    <t>报废出库总数</t>
  </si>
  <si>
    <t>565288140080</t>
  </si>
  <si>
    <t>Midea/美的 12PCH402A多功能高压锅4L迷你旋钮式电压力锅定时家用</t>
  </si>
  <si>
    <t>6939962734354</t>
  </si>
  <si>
    <t>心怡上海淘宝商超仓库</t>
  </si>
  <si>
    <t>179940000334050057</t>
  </si>
  <si>
    <t>3746586278405</t>
  </si>
  <si>
    <t>ALOG-0001</t>
  </si>
  <si>
    <t>Midea/美的</t>
  </si>
  <si>
    <t>86</t>
  </si>
  <si>
    <t>78</t>
  </si>
  <si>
    <t>8</t>
  </si>
  <si>
    <t>85</t>
  </si>
  <si>
    <t>77</t>
  </si>
  <si>
    <t>0</t>
  </si>
  <si>
    <t>心怡广州淘宝商超仓库</t>
  </si>
  <si>
    <t>ALOG-0002</t>
  </si>
  <si>
    <t>57</t>
  </si>
  <si>
    <t>45</t>
  </si>
  <si>
    <t>12</t>
  </si>
  <si>
    <t>46</t>
  </si>
  <si>
    <t>44</t>
  </si>
  <si>
    <t>2</t>
  </si>
  <si>
    <t>10</t>
  </si>
  <si>
    <t>百世长沙商超仓</t>
  </si>
  <si>
    <t>CSX101</t>
  </si>
  <si>
    <t>98</t>
  </si>
  <si>
    <t>94</t>
  </si>
  <si>
    <t>北领成都商超仓</t>
  </si>
  <si>
    <t>CTU101</t>
  </si>
  <si>
    <t>32</t>
  </si>
  <si>
    <t>31</t>
  </si>
  <si>
    <t>百世物流杭州萧山仓</t>
  </si>
  <si>
    <t>HGH101</t>
  </si>
  <si>
    <t>55</t>
  </si>
  <si>
    <t>54</t>
  </si>
  <si>
    <t>华南惠阳蜂网仓</t>
  </si>
  <si>
    <t>HUZ101</t>
  </si>
  <si>
    <t>92</t>
  </si>
  <si>
    <t>6</t>
  </si>
  <si>
    <t>97</t>
  </si>
  <si>
    <t>91</t>
  </si>
  <si>
    <t>北领江门商超仓</t>
  </si>
  <si>
    <t>JIM101</t>
  </si>
  <si>
    <t>37</t>
  </si>
  <si>
    <t>36</t>
  </si>
  <si>
    <t>晋江心怡商超仓</t>
  </si>
  <si>
    <t>JJN101</t>
  </si>
  <si>
    <t>75</t>
  </si>
  <si>
    <t>17</t>
  </si>
  <si>
    <t>74</t>
  </si>
  <si>
    <t>苏宁南宁商超仓</t>
  </si>
  <si>
    <t>NNG101</t>
  </si>
  <si>
    <t>心怡沈阳猫超仓</t>
  </si>
  <si>
    <t>SHE101</t>
  </si>
  <si>
    <t>30</t>
  </si>
  <si>
    <t>1</t>
  </si>
  <si>
    <t>29</t>
  </si>
  <si>
    <t>心怡济南商超仓</t>
  </si>
  <si>
    <t>STORE_1366687</t>
  </si>
  <si>
    <t>565275604161</t>
  </si>
  <si>
    <t>6939962730912</t>
  </si>
  <si>
    <t>179940000333175812</t>
  </si>
  <si>
    <t>3747404431409</t>
  </si>
  <si>
    <t>16</t>
  </si>
  <si>
    <t>15</t>
  </si>
  <si>
    <t>14</t>
  </si>
  <si>
    <t>百世南昌商超仓</t>
  </si>
  <si>
    <t>KHN101</t>
  </si>
  <si>
    <t>7</t>
  </si>
  <si>
    <t>602388411467</t>
  </si>
  <si>
    <t>6939924824345</t>
  </si>
  <si>
    <t>602389155053</t>
  </si>
  <si>
    <t>4211861912862</t>
  </si>
  <si>
    <t>百世物流北京顺义仓</t>
  </si>
  <si>
    <t>STORE_11435919</t>
  </si>
  <si>
    <t>4</t>
  </si>
  <si>
    <t>心怡青岛商超仓</t>
  </si>
  <si>
    <t>TAO101</t>
  </si>
  <si>
    <t>602387343924</t>
  </si>
  <si>
    <t>6939924821078</t>
  </si>
  <si>
    <t>心怡天津淘宝商超仓库</t>
  </si>
  <si>
    <t>601990761141</t>
  </si>
  <si>
    <t>4385418223952</t>
  </si>
  <si>
    <t>ALOG-0003</t>
  </si>
  <si>
    <t>56</t>
  </si>
  <si>
    <t>23</t>
  </si>
  <si>
    <t>22</t>
  </si>
  <si>
    <t>34</t>
  </si>
  <si>
    <t>602387159579</t>
  </si>
  <si>
    <t>6939924823232</t>
  </si>
  <si>
    <t>601746732666</t>
  </si>
  <si>
    <t>4211851124464</t>
  </si>
  <si>
    <t>43</t>
  </si>
  <si>
    <t>心怡郑州商超仓</t>
  </si>
  <si>
    <t>CGO101</t>
  </si>
  <si>
    <t>13</t>
  </si>
  <si>
    <t>5</t>
  </si>
  <si>
    <t>心怡贵阳猫超仓</t>
  </si>
  <si>
    <t>KWE101</t>
  </si>
  <si>
    <t>3</t>
  </si>
  <si>
    <t>心怡南京猫超仓</t>
  </si>
  <si>
    <t>NKG101</t>
  </si>
  <si>
    <t>21</t>
  </si>
  <si>
    <t>心怡武汉猫超仓</t>
  </si>
  <si>
    <t>STORE_1228938</t>
  </si>
  <si>
    <t>百世金义商超仓</t>
  </si>
  <si>
    <t>STORE_757914</t>
  </si>
  <si>
    <t>19</t>
  </si>
  <si>
    <t>18</t>
  </si>
  <si>
    <t>北领无锡商超仓</t>
  </si>
  <si>
    <t>WUX101</t>
  </si>
  <si>
    <t>西北长安北领商超仓</t>
  </si>
  <si>
    <t>XIY101</t>
  </si>
  <si>
    <t>602385779145</t>
  </si>
  <si>
    <t>6939924819549</t>
  </si>
  <si>
    <t>601746072073</t>
  </si>
  <si>
    <t>4385393439379</t>
  </si>
  <si>
    <t>科捷合肥商超仓</t>
  </si>
  <si>
    <t>HFE101</t>
  </si>
  <si>
    <t>601267064883</t>
  </si>
  <si>
    <t>6939924818498</t>
  </si>
  <si>
    <t>601268008262</t>
  </si>
  <si>
    <t>4207026772212</t>
  </si>
  <si>
    <t>24</t>
  </si>
  <si>
    <t>26</t>
  </si>
  <si>
    <t>25</t>
  </si>
  <si>
    <t>601901791605</t>
  </si>
  <si>
    <t>6939924827339</t>
  </si>
  <si>
    <t>601265376915</t>
  </si>
  <si>
    <t>4380529067224</t>
  </si>
  <si>
    <t>11</t>
  </si>
  <si>
    <t>51</t>
  </si>
  <si>
    <t>49</t>
  </si>
  <si>
    <t>9</t>
  </si>
  <si>
    <t>600588272744</t>
  </si>
  <si>
    <t>美的家用多功能电热火锅涮烤炒蒸煮饭一体不粘电炒锅DY28Easy151</t>
  </si>
  <si>
    <t>6939962762500</t>
  </si>
  <si>
    <t>601215903290</t>
  </si>
  <si>
    <t>4370187330942</t>
  </si>
  <si>
    <t>58</t>
  </si>
  <si>
    <t>50</t>
  </si>
  <si>
    <t>82</t>
  </si>
  <si>
    <t>80</t>
  </si>
  <si>
    <t>81</t>
  </si>
  <si>
    <t>79</t>
  </si>
  <si>
    <t>53</t>
  </si>
  <si>
    <t>52</t>
  </si>
  <si>
    <t>60</t>
  </si>
  <si>
    <t>66</t>
  </si>
  <si>
    <t>64</t>
  </si>
  <si>
    <t>62</t>
  </si>
  <si>
    <t>61</t>
  </si>
  <si>
    <t>59</t>
  </si>
  <si>
    <t>28</t>
  </si>
  <si>
    <t>27</t>
  </si>
  <si>
    <t>20</t>
  </si>
  <si>
    <t>心怡嘉兴猫超仓</t>
  </si>
  <si>
    <t>STORE_12005465</t>
  </si>
  <si>
    <t>93</t>
  </si>
  <si>
    <t>40</t>
  </si>
  <si>
    <t>63</t>
  </si>
  <si>
    <t>601023822804</t>
  </si>
  <si>
    <t>美的电火锅多功能鸳鸯锅家用全自动大容量不粘电煮锅3030easy102</t>
  </si>
  <si>
    <t>6939962765433</t>
  </si>
  <si>
    <t>600822433508</t>
  </si>
  <si>
    <t>4203085049811</t>
  </si>
  <si>
    <t>35</t>
  </si>
  <si>
    <t>601209530099</t>
  </si>
  <si>
    <t>6939962765129</t>
  </si>
  <si>
    <t>600769920646</t>
  </si>
  <si>
    <t>4372288086671</t>
  </si>
  <si>
    <t>41</t>
  </si>
  <si>
    <t>39</t>
  </si>
  <si>
    <t>38</t>
  </si>
  <si>
    <t>33</t>
  </si>
  <si>
    <t>598810581770</t>
  </si>
  <si>
    <t>6939962756493</t>
  </si>
  <si>
    <t>599192835030</t>
  </si>
  <si>
    <t>4347606787422</t>
  </si>
  <si>
    <t>598576800577</t>
  </si>
  <si>
    <t>美的料理机辅食机婴儿搅拌棒家用小型宝宝奶昔多功能打浆绞肉电动</t>
  </si>
  <si>
    <t>6939962763774</t>
  </si>
  <si>
    <t>北领重庆商超仓</t>
  </si>
  <si>
    <t>599177263746</t>
  </si>
  <si>
    <t>4174403668774</t>
  </si>
  <si>
    <t>CKG101</t>
  </si>
  <si>
    <t>48</t>
  </si>
  <si>
    <t>598788741660</t>
  </si>
  <si>
    <t>美的匀火电磁炉家用小型宿舍学生圆形火锅电池炉节能正品新款智能</t>
  </si>
  <si>
    <t>6939962762180</t>
  </si>
  <si>
    <t>599158891545</t>
  </si>
  <si>
    <t>4177478237654</t>
  </si>
  <si>
    <t>598941550590</t>
  </si>
  <si>
    <t>美的榨汁机家用便携式全自动多功能炸汁小型迷你宿舍电动水果汁杯</t>
  </si>
  <si>
    <t>6939962759128</t>
  </si>
  <si>
    <t>599131163107</t>
  </si>
  <si>
    <t>4346808259909</t>
  </si>
  <si>
    <t>599127447725</t>
  </si>
  <si>
    <t>Midea/美的 FB50Easy501智能多功能家用电饭煲5升大容量电饭锅6-8</t>
  </si>
  <si>
    <t>6939962759043</t>
  </si>
  <si>
    <t>599126547182</t>
  </si>
  <si>
    <t>4176927697205</t>
  </si>
  <si>
    <t>599004698044</t>
  </si>
  <si>
    <t>美的奶锅不粘锅小婴儿辅食锅304不锈钢牛奶锅家用宝宝泡面锅煮锅</t>
  </si>
  <si>
    <t>6939962765983</t>
  </si>
  <si>
    <t>598990142937</t>
  </si>
  <si>
    <t>4174451756204</t>
  </si>
  <si>
    <t>76</t>
  </si>
  <si>
    <t>73</t>
  </si>
  <si>
    <t>42</t>
  </si>
  <si>
    <t>598807265830</t>
  </si>
  <si>
    <t>6939962763736</t>
  </si>
  <si>
    <t>598984082978</t>
  </si>
  <si>
    <t>106</t>
  </si>
  <si>
    <t>105</t>
  </si>
  <si>
    <t>96</t>
  </si>
  <si>
    <t>47</t>
  </si>
  <si>
    <t>72</t>
  </si>
  <si>
    <t>100</t>
  </si>
  <si>
    <t>101</t>
  </si>
  <si>
    <t>599177647280</t>
  </si>
  <si>
    <t>6939962762401</t>
  </si>
  <si>
    <t>598981518801</t>
  </si>
  <si>
    <t>4174336916814</t>
  </si>
  <si>
    <t>71</t>
  </si>
  <si>
    <t>70</t>
  </si>
  <si>
    <t>83</t>
  </si>
  <si>
    <t>68</t>
  </si>
  <si>
    <t>65</t>
  </si>
  <si>
    <t>599169543311</t>
  </si>
  <si>
    <t>美的火锅电磁炉家用节能大功率炒菜一体电池炉多功能正品旗舰店小</t>
  </si>
  <si>
    <t>6939962761640</t>
  </si>
  <si>
    <t>598979222150</t>
  </si>
  <si>
    <t>4177466149186</t>
  </si>
  <si>
    <t>599175167991</t>
  </si>
  <si>
    <t>美的Micca星厨炒锅家用不粘锅电磁炉专用炒菜锅燃气灶适用平底锅</t>
  </si>
  <si>
    <t>6939962761398</t>
  </si>
  <si>
    <t>598977086527</t>
  </si>
  <si>
    <t>4174221000934</t>
  </si>
  <si>
    <t>598554948218</t>
  </si>
  <si>
    <t>美的电饭煲智能家用多功能大容量4L电饭锅1-2全自动宿舍3-5-6人正</t>
  </si>
  <si>
    <t>6939962759814</t>
  </si>
  <si>
    <t>598961762704</t>
  </si>
  <si>
    <t>4344440726084</t>
  </si>
  <si>
    <t>90</t>
  </si>
  <si>
    <t>69</t>
  </si>
  <si>
    <t>598982766491</t>
  </si>
  <si>
    <t>美的电热水壶玻璃烧水壶家用自动断电官方旗舰店开水养生壶茶壶</t>
  </si>
  <si>
    <t>6939962763712</t>
  </si>
  <si>
    <t>598788717276</t>
  </si>
  <si>
    <t>4344488870946</t>
  </si>
  <si>
    <t>598979546544</t>
  </si>
  <si>
    <t>美的多功能宿舍学生小电锅迷你寝室小功率煮面神器家用电火锅泡面</t>
  </si>
  <si>
    <t>6939962761299</t>
  </si>
  <si>
    <t>598769617573</t>
  </si>
  <si>
    <t>4344457438558</t>
  </si>
  <si>
    <t>84</t>
  </si>
  <si>
    <t>67</t>
  </si>
  <si>
    <t>95</t>
  </si>
  <si>
    <t>598981182068</t>
  </si>
  <si>
    <t>6939962762999</t>
  </si>
  <si>
    <t>598769441899</t>
  </si>
  <si>
    <t>4344477670175</t>
  </si>
  <si>
    <t>598515428966</t>
  </si>
  <si>
    <t>Midea/美的 智能电饭煲家用电饭锅多功能大容量4升4-5人正品E503</t>
  </si>
  <si>
    <t>6939962763910</t>
  </si>
  <si>
    <t>598745821112</t>
  </si>
  <si>
    <t>4173607444336</t>
  </si>
  <si>
    <t>599190595495</t>
  </si>
  <si>
    <t>6939962762173</t>
  </si>
  <si>
    <t>598578044069</t>
  </si>
  <si>
    <t>4344763042071</t>
  </si>
  <si>
    <t>103</t>
  </si>
  <si>
    <t>102</t>
  </si>
  <si>
    <t>120</t>
  </si>
  <si>
    <t>114</t>
  </si>
  <si>
    <t>134</t>
  </si>
  <si>
    <t>131</t>
  </si>
  <si>
    <t>598987058894</t>
  </si>
  <si>
    <t>Midea/美的MK-YS15Easy119养生壶家用加厚玻璃全自动小型煮茶水壶</t>
  </si>
  <si>
    <t>6939962763477</t>
  </si>
  <si>
    <t>598562188249</t>
  </si>
  <si>
    <t>4177567841328</t>
  </si>
  <si>
    <t>587912885172</t>
  </si>
  <si>
    <t>6939962759395</t>
  </si>
  <si>
    <t>587677816656</t>
  </si>
  <si>
    <t>4172824894086</t>
  </si>
  <si>
    <t>588050282430</t>
  </si>
  <si>
    <t>美的汤锅炒锅婴儿辅食锅迷你煮粥家用不沾锅炖锅奶锅电磁炉泡面</t>
  </si>
  <si>
    <t>6939962759388</t>
  </si>
  <si>
    <t>587677800620</t>
  </si>
  <si>
    <t>4006374545665</t>
  </si>
  <si>
    <t>586390935899</t>
  </si>
  <si>
    <t>Midea/美的电水壶热水壶304不锈钢水壶双钢无缝烧水壶MK-H317E4</t>
  </si>
  <si>
    <t>6939962757513</t>
  </si>
  <si>
    <t>586391507455</t>
  </si>
  <si>
    <t>3979224221479</t>
  </si>
  <si>
    <t>118</t>
  </si>
  <si>
    <t>586358663372</t>
  </si>
  <si>
    <t>美的新品Micca电磁炉家用小型智能新款圆形超薄大功率匀火电池炉</t>
  </si>
  <si>
    <t>6939962755359</t>
  </si>
  <si>
    <t>586359439739</t>
  </si>
  <si>
    <t>4145025934662</t>
  </si>
  <si>
    <t>586243046155</t>
  </si>
  <si>
    <t>Midea/美的新品电压力锅双胆5L圆灶釜智能电高压锅大容量可开盖</t>
  </si>
  <si>
    <t>6939962758466</t>
  </si>
  <si>
    <t>586248350586</t>
  </si>
  <si>
    <t>4145691474319</t>
  </si>
  <si>
    <t>586359011160</t>
  </si>
  <si>
    <t>Midea/美的家用果汁机果蔬水果分离全自动原汁机豆浆料理机榨汁机</t>
  </si>
  <si>
    <t>6939962749129</t>
  </si>
  <si>
    <t>586210102511</t>
  </si>
  <si>
    <t>4147266767107</t>
  </si>
  <si>
    <t>586207670720</t>
  </si>
  <si>
    <t>Midea/美的新品YL50Simple105电压力锅高压5L家用双胆智能3-4-6人</t>
  </si>
  <si>
    <t>6939962759173</t>
  </si>
  <si>
    <t>586208710019</t>
  </si>
  <si>
    <t>4147234395998</t>
  </si>
  <si>
    <t>586355331129</t>
  </si>
  <si>
    <t>Midea/美的新品MY-YL50Easy203电压力锅双胆高压饭煲4.8L家用智能</t>
  </si>
  <si>
    <t>6939962757322</t>
  </si>
  <si>
    <t>586206690009</t>
  </si>
  <si>
    <t>3978638713205</t>
  </si>
  <si>
    <t>586271078406</t>
  </si>
  <si>
    <t>6939962759371</t>
  </si>
  <si>
    <t>586138997168</t>
  </si>
  <si>
    <t>3977046216742</t>
  </si>
  <si>
    <t>586392171168</t>
  </si>
  <si>
    <t>Midea/美的豆浆机家用全自动预约多功能免过滤榨汁料理保温早餐</t>
  </si>
  <si>
    <t>6939962758572</t>
  </si>
  <si>
    <t>586110273572</t>
  </si>
  <si>
    <t>4145586866258</t>
  </si>
  <si>
    <t>585896268442</t>
  </si>
  <si>
    <t>美的 HE3001速热迷你电热水壶小型家用即热饮水机烧水壶电热水瓶</t>
  </si>
  <si>
    <t>6939962755380</t>
  </si>
  <si>
    <t>586109761794</t>
  </si>
  <si>
    <t>3976533964799</t>
  </si>
  <si>
    <t>586241470578</t>
  </si>
  <si>
    <t>Midea/美的早餐保温豆浆机全自动多功能破壁榨汁料理免滤智能预约</t>
  </si>
  <si>
    <t>6939962759012</t>
  </si>
  <si>
    <t>585896844043</t>
  </si>
  <si>
    <t>4147796747873</t>
  </si>
  <si>
    <t>585859716157</t>
  </si>
  <si>
    <t>Midea/美的 家用全自动小型便携式随行杯料理水果汁机榨汁机辅食</t>
  </si>
  <si>
    <t>6939962757612</t>
  </si>
  <si>
    <t>585860932128</t>
  </si>
  <si>
    <t>3978638569216</t>
  </si>
  <si>
    <t>113</t>
  </si>
  <si>
    <t>112</t>
  </si>
  <si>
    <t>585858484327</t>
  </si>
  <si>
    <t>Midea/美的 家用迷你电饭煲学生宿舍小电饭锅多功能1-2人正品特价</t>
  </si>
  <si>
    <t>6939962760834</t>
  </si>
  <si>
    <t>585859340288</t>
  </si>
  <si>
    <t>3978608113742</t>
  </si>
  <si>
    <t>584740907378</t>
  </si>
  <si>
    <t>6939962759098</t>
  </si>
  <si>
    <t>584746007182</t>
  </si>
  <si>
    <t>4117210747110</t>
  </si>
  <si>
    <t>377</t>
  </si>
  <si>
    <t>361</t>
  </si>
  <si>
    <t>371</t>
  </si>
  <si>
    <t>355</t>
  </si>
  <si>
    <t>737</t>
  </si>
  <si>
    <t>690</t>
  </si>
  <si>
    <t>684</t>
  </si>
  <si>
    <t>682</t>
  </si>
  <si>
    <t>410</t>
  </si>
  <si>
    <t>409</t>
  </si>
  <si>
    <t>406</t>
  </si>
  <si>
    <t>405</t>
  </si>
  <si>
    <t>174</t>
  </si>
  <si>
    <t>171</t>
  </si>
  <si>
    <t>172</t>
  </si>
  <si>
    <t>169</t>
  </si>
  <si>
    <t>195</t>
  </si>
  <si>
    <t>367</t>
  </si>
  <si>
    <t>364</t>
  </si>
  <si>
    <t>517</t>
  </si>
  <si>
    <t>514</t>
  </si>
  <si>
    <t>508</t>
  </si>
  <si>
    <t>304</t>
  </si>
  <si>
    <t>302</t>
  </si>
  <si>
    <t>303</t>
  </si>
  <si>
    <t>301</t>
  </si>
  <si>
    <t>285</t>
  </si>
  <si>
    <t>282</t>
  </si>
  <si>
    <t>378</t>
  </si>
  <si>
    <t>375</t>
  </si>
  <si>
    <t>149</t>
  </si>
  <si>
    <t>951</t>
  </si>
  <si>
    <t>934</t>
  </si>
  <si>
    <t>943</t>
  </si>
  <si>
    <t>926</t>
  </si>
  <si>
    <t>499</t>
  </si>
  <si>
    <t>497</t>
  </si>
  <si>
    <t>493</t>
  </si>
  <si>
    <t>491</t>
  </si>
  <si>
    <t>596</t>
  </si>
  <si>
    <t>589</t>
  </si>
  <si>
    <t>593</t>
  </si>
  <si>
    <t>586</t>
  </si>
  <si>
    <t>333</t>
  </si>
  <si>
    <t>331</t>
  </si>
  <si>
    <t>265</t>
  </si>
  <si>
    <t>328</t>
  </si>
  <si>
    <t>207</t>
  </si>
  <si>
    <t>203</t>
  </si>
  <si>
    <t>205</t>
  </si>
  <si>
    <t>201</t>
  </si>
  <si>
    <t>321</t>
  </si>
  <si>
    <t>320</t>
  </si>
  <si>
    <t>319</t>
  </si>
  <si>
    <t>318</t>
  </si>
  <si>
    <t>683</t>
  </si>
  <si>
    <t>671</t>
  </si>
  <si>
    <t>161</t>
  </si>
  <si>
    <t>154</t>
  </si>
  <si>
    <t>156</t>
  </si>
  <si>
    <t>153</t>
  </si>
  <si>
    <t>279</t>
  </si>
  <si>
    <t>274</t>
  </si>
  <si>
    <t>337</t>
  </si>
  <si>
    <t>332</t>
  </si>
  <si>
    <t>165</t>
  </si>
  <si>
    <t>224</t>
  </si>
  <si>
    <t>582297793725</t>
  </si>
  <si>
    <t>6939962756172</t>
  </si>
  <si>
    <t>582562207855</t>
  </si>
  <si>
    <t>4073202959445</t>
  </si>
  <si>
    <t>640</t>
  </si>
  <si>
    <t>600</t>
  </si>
  <si>
    <t>628</t>
  </si>
  <si>
    <t>587</t>
  </si>
  <si>
    <t>673</t>
  </si>
  <si>
    <t>670</t>
  </si>
  <si>
    <t>649</t>
  </si>
  <si>
    <t>645</t>
  </si>
  <si>
    <t>188</t>
  </si>
  <si>
    <t>616</t>
  </si>
  <si>
    <t>604</t>
  </si>
  <si>
    <t>362</t>
  </si>
  <si>
    <t>354</t>
  </si>
  <si>
    <t>358</t>
  </si>
  <si>
    <t>349</t>
  </si>
  <si>
    <t>229</t>
  </si>
  <si>
    <t>228</t>
  </si>
  <si>
    <t>242</t>
  </si>
  <si>
    <t>241</t>
  </si>
  <si>
    <t>314</t>
  </si>
  <si>
    <t>307</t>
  </si>
  <si>
    <t>678</t>
  </si>
  <si>
    <t>658</t>
  </si>
  <si>
    <t>656</t>
  </si>
  <si>
    <t>297</t>
  </si>
  <si>
    <t>489</t>
  </si>
  <si>
    <t>479</t>
  </si>
  <si>
    <t>579</t>
  </si>
  <si>
    <t>568</t>
  </si>
  <si>
    <t>104</t>
  </si>
  <si>
    <t>900</t>
  </si>
  <si>
    <t>864</t>
  </si>
  <si>
    <t>920</t>
  </si>
  <si>
    <t>884</t>
  </si>
  <si>
    <t>240</t>
  </si>
  <si>
    <t>356</t>
  </si>
  <si>
    <t>352</t>
  </si>
  <si>
    <t>609</t>
  </si>
  <si>
    <t>592</t>
  </si>
  <si>
    <t>576</t>
  </si>
  <si>
    <t>152</t>
  </si>
  <si>
    <t>151</t>
  </si>
  <si>
    <t>145</t>
  </si>
  <si>
    <t>144</t>
  </si>
  <si>
    <t>239</t>
  </si>
  <si>
    <t>238</t>
  </si>
  <si>
    <t>233</t>
  </si>
  <si>
    <t>232</t>
  </si>
  <si>
    <t>577</t>
  </si>
  <si>
    <t>571</t>
  </si>
  <si>
    <t>570</t>
  </si>
  <si>
    <t>199</t>
  </si>
  <si>
    <t>197</t>
  </si>
  <si>
    <t>196</t>
  </si>
  <si>
    <t>387</t>
  </si>
  <si>
    <t>382</t>
  </si>
  <si>
    <t>370</t>
  </si>
  <si>
    <t>345</t>
  </si>
  <si>
    <t>346</t>
  </si>
  <si>
    <t>336</t>
  </si>
  <si>
    <t>430</t>
  </si>
  <si>
    <t>428</t>
  </si>
  <si>
    <t>463</t>
  </si>
  <si>
    <t>461</t>
  </si>
  <si>
    <t>524</t>
  </si>
  <si>
    <t>538</t>
  </si>
  <si>
    <t>537</t>
  </si>
  <si>
    <t>226</t>
  </si>
  <si>
    <t>225</t>
  </si>
  <si>
    <t>221</t>
  </si>
  <si>
    <t>220</t>
  </si>
  <si>
    <t>316</t>
  </si>
  <si>
    <t>312</t>
  </si>
  <si>
    <t>308</t>
  </si>
  <si>
    <t>396</t>
  </si>
  <si>
    <t>389</t>
  </si>
  <si>
    <t>439</t>
  </si>
  <si>
    <t>432</t>
  </si>
  <si>
    <t>404</t>
  </si>
  <si>
    <t>582120168125</t>
  </si>
  <si>
    <t>Midea/美的30cm家用不粘锅电磁炉燃气灶通用炒锅平底少油烟</t>
  </si>
  <si>
    <t>6939962756189</t>
  </si>
  <si>
    <t>582442954498</t>
  </si>
  <si>
    <t>4071494550129</t>
  </si>
  <si>
    <t>582303873121</t>
  </si>
  <si>
    <t>美的26cm蒸锅304不锈钢2层加厚家用蒸锅篦子蒸笼燃气电磁炉通用</t>
  </si>
  <si>
    <t>6939962753539</t>
  </si>
  <si>
    <t>582108508054</t>
  </si>
  <si>
    <t>4073263543724</t>
  </si>
  <si>
    <t>89</t>
  </si>
  <si>
    <t>582427366837</t>
  </si>
  <si>
    <t>Midea/美的 24cm多功能家用炒锅平底锅燃磁通用早餐锅不粘锅煎锅</t>
  </si>
  <si>
    <t>6939962756165</t>
  </si>
  <si>
    <t>582107184901</t>
  </si>
  <si>
    <t>4071219066461</t>
  </si>
  <si>
    <t>162</t>
  </si>
  <si>
    <t>146</t>
  </si>
  <si>
    <t>119</t>
  </si>
  <si>
    <t>218</t>
  </si>
  <si>
    <t>217</t>
  </si>
  <si>
    <t>216</t>
  </si>
  <si>
    <t>215</t>
  </si>
  <si>
    <t>208</t>
  </si>
  <si>
    <t>202</t>
  </si>
  <si>
    <t>142</t>
  </si>
  <si>
    <t>115</t>
  </si>
  <si>
    <t>183</t>
  </si>
  <si>
    <t>181</t>
  </si>
  <si>
    <t>125</t>
  </si>
  <si>
    <t>123</t>
  </si>
  <si>
    <t>132</t>
  </si>
  <si>
    <t>129</t>
  </si>
  <si>
    <t>130</t>
  </si>
  <si>
    <t>127</t>
  </si>
  <si>
    <t>170</t>
  </si>
  <si>
    <t>269</t>
  </si>
  <si>
    <t>266</t>
  </si>
  <si>
    <t>204</t>
  </si>
  <si>
    <t>200</t>
  </si>
  <si>
    <t>577942435907</t>
  </si>
  <si>
    <t>Midea/美的 WH2202S电磁炉电池灶小型家用火锅一体迷你节能大功率</t>
  </si>
  <si>
    <t>6939962760605</t>
  </si>
  <si>
    <t>577536936266</t>
  </si>
  <si>
    <t>3987753835519</t>
  </si>
  <si>
    <t>148</t>
  </si>
  <si>
    <t>141</t>
  </si>
  <si>
    <t>140</t>
  </si>
  <si>
    <t>124</t>
  </si>
  <si>
    <t>139</t>
  </si>
  <si>
    <t>128</t>
  </si>
  <si>
    <t>138</t>
  </si>
  <si>
    <t>577357863210</t>
  </si>
  <si>
    <t>6939962760711</t>
  </si>
  <si>
    <t>577363427974</t>
  </si>
  <si>
    <t>3975101922354</t>
  </si>
  <si>
    <t>155</t>
  </si>
  <si>
    <t>126</t>
  </si>
  <si>
    <t>87</t>
  </si>
  <si>
    <t>136</t>
  </si>
  <si>
    <t>133</t>
  </si>
  <si>
    <t>110</t>
  </si>
  <si>
    <t>577371335351</t>
  </si>
  <si>
    <t>Midea/美的 LZ25Easy106绞肉机饺子馅搅拌小型家用电动搅馅料理机</t>
  </si>
  <si>
    <t>6939962760698</t>
  </si>
  <si>
    <t>577260782116</t>
  </si>
  <si>
    <t>3975266274055</t>
  </si>
  <si>
    <t>576124667413</t>
  </si>
  <si>
    <t>Midea/美的燕窝婴儿粥隔水电炖锅迷你煲汤家用煲粥熬粥陶瓷电炖盅</t>
  </si>
  <si>
    <t>6939962759265</t>
  </si>
  <si>
    <t>576511907690</t>
  </si>
  <si>
    <t>3786896125822</t>
  </si>
  <si>
    <t>576023614881</t>
  </si>
  <si>
    <t>6939962758060</t>
  </si>
  <si>
    <t>576404674009</t>
  </si>
  <si>
    <t>3954295439109</t>
  </si>
  <si>
    <t>443</t>
  </si>
  <si>
    <t>437</t>
  </si>
  <si>
    <t>424</t>
  </si>
  <si>
    <t>488</t>
  </si>
  <si>
    <t>473</t>
  </si>
  <si>
    <t>469</t>
  </si>
  <si>
    <t>306</t>
  </si>
  <si>
    <t>295</t>
  </si>
  <si>
    <t>230</t>
  </si>
  <si>
    <t>198</t>
  </si>
  <si>
    <t>400</t>
  </si>
  <si>
    <t>390</t>
  </si>
  <si>
    <t>366</t>
  </si>
  <si>
    <t>360</t>
  </si>
  <si>
    <t>210</t>
  </si>
  <si>
    <t>290</t>
  </si>
  <si>
    <t>289</t>
  </si>
  <si>
    <t>284</t>
  </si>
  <si>
    <t>484</t>
  </si>
  <si>
    <t>477</t>
  </si>
  <si>
    <t>471</t>
  </si>
  <si>
    <t>464</t>
  </si>
  <si>
    <t>1000</t>
  </si>
  <si>
    <t>996</t>
  </si>
  <si>
    <t>989</t>
  </si>
  <si>
    <t>985</t>
  </si>
  <si>
    <t>137</t>
  </si>
  <si>
    <t>363</t>
  </si>
  <si>
    <t>182</t>
  </si>
  <si>
    <t>176</t>
  </si>
  <si>
    <t>175</t>
  </si>
  <si>
    <t>335</t>
  </si>
  <si>
    <t>322</t>
  </si>
  <si>
    <t>177</t>
  </si>
  <si>
    <t>247</t>
  </si>
  <si>
    <t>246</t>
  </si>
  <si>
    <t>237</t>
  </si>
  <si>
    <t>236</t>
  </si>
  <si>
    <t>417</t>
  </si>
  <si>
    <t>408</t>
  </si>
  <si>
    <t>167</t>
  </si>
  <si>
    <t>214</t>
  </si>
  <si>
    <t>135</t>
  </si>
  <si>
    <t>313</t>
  </si>
  <si>
    <t>453</t>
  </si>
  <si>
    <t>451</t>
  </si>
  <si>
    <t>449</t>
  </si>
  <si>
    <t>576390086849</t>
  </si>
  <si>
    <t>6939962759074</t>
  </si>
  <si>
    <t>576404026724</t>
  </si>
  <si>
    <t>3960995451513</t>
  </si>
  <si>
    <t>189</t>
  </si>
  <si>
    <t>168</t>
  </si>
  <si>
    <t>185</t>
  </si>
  <si>
    <t>164</t>
  </si>
  <si>
    <t>187</t>
  </si>
  <si>
    <t>186</t>
  </si>
  <si>
    <t>184</t>
  </si>
  <si>
    <t>88</t>
  </si>
  <si>
    <t>117</t>
  </si>
  <si>
    <t>122</t>
  </si>
  <si>
    <t>99</t>
  </si>
  <si>
    <t>121</t>
  </si>
  <si>
    <t>108</t>
  </si>
  <si>
    <t>576493751485</t>
  </si>
  <si>
    <t>Midea/美的 IH电饭煲锅3L智能全自动迷你家用小型正品2-4人30C96</t>
  </si>
  <si>
    <t>6939962753867</t>
  </si>
  <si>
    <t>576285317430</t>
  </si>
  <si>
    <t>3959229954396</t>
  </si>
  <si>
    <t>576113464641</t>
  </si>
  <si>
    <t>Midea/美的电火锅MC-DY3030Easy101煎烙煮焖炖一机多能不粘涂层</t>
  </si>
  <si>
    <t>6939962760575</t>
  </si>
  <si>
    <t>576284757990</t>
  </si>
  <si>
    <t>3961057687434</t>
  </si>
  <si>
    <t>575402557727</t>
  </si>
  <si>
    <t>Midea/美的PB80Easy218破壁机料理机可预约加热豆浆榨汁水果汁机</t>
  </si>
  <si>
    <t>6939962760599</t>
  </si>
  <si>
    <t>576077079605</t>
  </si>
  <si>
    <t>3775765064486</t>
  </si>
  <si>
    <t>575258472478</t>
  </si>
  <si>
    <t>6939962760186</t>
  </si>
  <si>
    <t>576076995688</t>
  </si>
  <si>
    <t>3776000496029</t>
  </si>
  <si>
    <t>540</t>
  </si>
  <si>
    <t>510</t>
  </si>
  <si>
    <t>536</t>
  </si>
  <si>
    <t>506</t>
  </si>
  <si>
    <t>194</t>
  </si>
  <si>
    <t>150</t>
  </si>
  <si>
    <t>111</t>
  </si>
  <si>
    <t>166</t>
  </si>
  <si>
    <t>575248048529</t>
  </si>
  <si>
    <t>Midea/美的 40Easy501家用4L大容量宿舍电饭煲锅全自动智能3-5人</t>
  </si>
  <si>
    <t>6939962758275</t>
  </si>
  <si>
    <t>575973514045</t>
  </si>
  <si>
    <t>3943418606664</t>
  </si>
  <si>
    <t>575518578696</t>
  </si>
  <si>
    <t>Midea/美的 FB40Easy103电饭锅大容量4L智能家用饭煲多功能3-4人</t>
  </si>
  <si>
    <t>6939962758855</t>
  </si>
  <si>
    <t>575972642946</t>
  </si>
  <si>
    <t>3943375286934</t>
  </si>
  <si>
    <t>575400013831</t>
  </si>
  <si>
    <t>Midea/美的燕窝煲汤婴儿粥电炖锅隔水炖养生汤锅预约迷你电炖盅</t>
  </si>
  <si>
    <t>6939962757575</t>
  </si>
  <si>
    <t>575853229603</t>
  </si>
  <si>
    <t>3777654837702</t>
  </si>
  <si>
    <t>267</t>
  </si>
  <si>
    <t>369</t>
  </si>
  <si>
    <t>287</t>
  </si>
  <si>
    <t>276</t>
  </si>
  <si>
    <t>158</t>
  </si>
  <si>
    <t>315</t>
  </si>
  <si>
    <t>277</t>
  </si>
  <si>
    <t>270</t>
  </si>
  <si>
    <t>192</t>
  </si>
  <si>
    <t>180</t>
  </si>
  <si>
    <t>178</t>
  </si>
  <si>
    <t>147</t>
  </si>
  <si>
    <t>568903580528</t>
  </si>
  <si>
    <t>Midea/美的双面加热烘焙煎饼电饼铛烙饼神器煎烤机家用快速薄饼机</t>
  </si>
  <si>
    <t>6939962758763</t>
  </si>
  <si>
    <t>569397011557</t>
  </si>
  <si>
    <t>3813108530374</t>
  </si>
  <si>
    <t>173</t>
  </si>
  <si>
    <t>211</t>
  </si>
  <si>
    <t>206</t>
  </si>
  <si>
    <t>209</t>
  </si>
  <si>
    <t>179</t>
  </si>
  <si>
    <t>235</t>
  </si>
  <si>
    <t>157</t>
  </si>
  <si>
    <t>305</t>
  </si>
  <si>
    <t>569134010496</t>
  </si>
  <si>
    <t>Midea/美的 MY-YL50Easy202电压力锅家用双胆5L升高压饭煲3-4人</t>
  </si>
  <si>
    <t>6939962757315</t>
  </si>
  <si>
    <t>569396707566</t>
  </si>
  <si>
    <t>3814459983379</t>
  </si>
  <si>
    <t>300</t>
  </si>
  <si>
    <t>163</t>
  </si>
  <si>
    <t>342</t>
  </si>
  <si>
    <t>339</t>
  </si>
  <si>
    <t>219</t>
  </si>
  <si>
    <t>212</t>
  </si>
  <si>
    <t>359</t>
  </si>
  <si>
    <t>357</t>
  </si>
  <si>
    <t>334</t>
  </si>
  <si>
    <t>380</t>
  </si>
  <si>
    <t>223</t>
  </si>
  <si>
    <t>222</t>
  </si>
  <si>
    <t>193</t>
  </si>
  <si>
    <t>190</t>
  </si>
  <si>
    <t>569212019837</t>
  </si>
  <si>
    <t>Midea/美的 PF701-50T电热水瓶不锈钢保温全自动5L电烧水壶家用</t>
  </si>
  <si>
    <t>6939962747057</t>
  </si>
  <si>
    <t>569088592485</t>
  </si>
  <si>
    <t>3647904681168</t>
  </si>
  <si>
    <t>568451088013</t>
  </si>
  <si>
    <t>Midea/美的32cm少油烟平底炒锅不易粘锅电磁炉炒菜锅不粘锅</t>
  </si>
  <si>
    <t>6939962746593</t>
  </si>
  <si>
    <t>568766306474</t>
  </si>
  <si>
    <t>3637222968964</t>
  </si>
  <si>
    <t>107</t>
  </si>
  <si>
    <t>109</t>
  </si>
  <si>
    <t>566248680898</t>
  </si>
  <si>
    <t>Midea/美的1506c多功能养生壶煎药壶电水壶烧水壶不锈钢花茶壶</t>
  </si>
  <si>
    <t>6939962755618</t>
  </si>
  <si>
    <t>566607649638</t>
  </si>
  <si>
    <t>3763292583299</t>
  </si>
  <si>
    <t>564947051959</t>
  </si>
  <si>
    <t>Midea/美的 MK-GJ1702烧水壶电热水壶家用自动断电玻璃烧水壶泡茶</t>
  </si>
  <si>
    <t>6939962755656</t>
  </si>
  <si>
    <t>564950467039</t>
  </si>
  <si>
    <t>3737939334433</t>
  </si>
  <si>
    <t>564948895609</t>
  </si>
  <si>
    <t>Midea/美的 WQC60A5正品官方家用智能电压力锅6L大容量压力锅双胆</t>
  </si>
  <si>
    <t>6939962748214</t>
  </si>
  <si>
    <t>564950011745</t>
  </si>
  <si>
    <t>3573075521077</t>
  </si>
  <si>
    <t>564795397419</t>
  </si>
  <si>
    <t>Midea/美的LHN30D火锅家用多功能宿舍锅电热锅韩式电火锅电煮锅</t>
  </si>
  <si>
    <t>6939962752488</t>
  </si>
  <si>
    <t>564949947943</t>
  </si>
  <si>
    <t>4121156999709</t>
  </si>
  <si>
    <t>160</t>
  </si>
  <si>
    <t>244</t>
  </si>
  <si>
    <t>564948371670</t>
  </si>
  <si>
    <t>Midea/美的 50Simple101电压力锅家用智能5L双胆多功能特价5-8人</t>
  </si>
  <si>
    <t>6939962756264</t>
  </si>
  <si>
    <t>564867486241</t>
  </si>
  <si>
    <t>3737963326054</t>
  </si>
  <si>
    <t>116</t>
  </si>
  <si>
    <t>326</t>
  </si>
  <si>
    <t>324</t>
  </si>
  <si>
    <t>317</t>
  </si>
  <si>
    <t>275</t>
  </si>
  <si>
    <t>368</t>
  </si>
  <si>
    <t>243</t>
  </si>
  <si>
    <t>159</t>
  </si>
  <si>
    <t>338</t>
  </si>
  <si>
    <t>516</t>
  </si>
  <si>
    <t>507</t>
  </si>
  <si>
    <t>513</t>
  </si>
  <si>
    <t>504</t>
  </si>
  <si>
    <t>261</t>
  </si>
  <si>
    <t>259</t>
  </si>
  <si>
    <t>273</t>
  </si>
  <si>
    <t>268</t>
  </si>
  <si>
    <t>564679016770</t>
  </si>
  <si>
    <t>6939962755908</t>
  </si>
  <si>
    <t>564867202482</t>
  </si>
  <si>
    <t>3573039661846</t>
  </si>
  <si>
    <t>564920263994</t>
  </si>
  <si>
    <t>Midea/美的 C21-SN2105电磁炉多功能家用大火力火锅炉超薄防水</t>
  </si>
  <si>
    <t>6939962741307</t>
  </si>
  <si>
    <t>564865966977</t>
  </si>
  <si>
    <t>3738555919063</t>
  </si>
  <si>
    <t>191</t>
  </si>
  <si>
    <t>564921643615</t>
  </si>
  <si>
    <t>Midea/美的 C21-WT2112T电磁炉家用智能匀火电池炉防水火锅灶</t>
  </si>
  <si>
    <t>6939962745992</t>
  </si>
  <si>
    <t>564796169563</t>
  </si>
  <si>
    <t>3571425884103</t>
  </si>
  <si>
    <t>564864826657</t>
  </si>
  <si>
    <t>6939962748184</t>
  </si>
  <si>
    <t>564796065741</t>
  </si>
  <si>
    <t>3573056353720</t>
  </si>
  <si>
    <t>564949315010</t>
  </si>
  <si>
    <t>Midea/美的 MJ-WBL2501C家用料理机便携式随行杯迷你果汁榨汁机</t>
  </si>
  <si>
    <t>6939962754604</t>
  </si>
  <si>
    <t>564795953888</t>
  </si>
  <si>
    <t>3571827084753</t>
  </si>
  <si>
    <t>564948339628</t>
  </si>
  <si>
    <t>6939962747644</t>
  </si>
  <si>
    <t>564795485704</t>
  </si>
  <si>
    <t>3571821816230</t>
  </si>
  <si>
    <t>564862766306</t>
  </si>
  <si>
    <t>6939962746296</t>
  </si>
  <si>
    <t>564795189950</t>
  </si>
  <si>
    <t>3737911630776</t>
  </si>
  <si>
    <t>288</t>
  </si>
  <si>
    <t>280</t>
  </si>
  <si>
    <t>272</t>
  </si>
  <si>
    <t>311</t>
  </si>
  <si>
    <t>234</t>
  </si>
  <si>
    <t>310</t>
  </si>
  <si>
    <t>299</t>
  </si>
  <si>
    <t>460</t>
  </si>
  <si>
    <t>455</t>
  </si>
  <si>
    <t>450</t>
  </si>
  <si>
    <t>445</t>
  </si>
  <si>
    <t>347</t>
  </si>
  <si>
    <t>343</t>
  </si>
  <si>
    <t>248</t>
  </si>
  <si>
    <t>292</t>
  </si>
  <si>
    <t>323</t>
  </si>
  <si>
    <t>564683564412</t>
  </si>
  <si>
    <t>6939962744384</t>
  </si>
  <si>
    <t>564683268839</t>
  </si>
  <si>
    <t>3737974726530</t>
  </si>
  <si>
    <t>564946219572</t>
  </si>
  <si>
    <t>Midea/美的电炖锅紫砂煲汤锅电用电砂锅家用炖锅电陶瓷盅养生煮粥</t>
  </si>
  <si>
    <t>6939962753065</t>
  </si>
  <si>
    <t>564683128960</t>
  </si>
  <si>
    <t>3571791988321</t>
  </si>
  <si>
    <t>564212176561</t>
  </si>
  <si>
    <t>6939962746630</t>
  </si>
  <si>
    <t>564392874090</t>
  </si>
  <si>
    <t>3729752538583</t>
  </si>
  <si>
    <t>264</t>
  </si>
  <si>
    <t>263</t>
  </si>
  <si>
    <t>572</t>
  </si>
  <si>
    <t>564</t>
  </si>
  <si>
    <t>565</t>
  </si>
  <si>
    <t>557</t>
  </si>
  <si>
    <t>281</t>
  </si>
  <si>
    <t>565267840875</t>
  </si>
  <si>
    <t>Midea/美的 WRD5031A家用电饭煲锅5L大容量正品多功能智能3-4-6人</t>
  </si>
  <si>
    <t>6939962747989</t>
  </si>
  <si>
    <t>537740198221</t>
  </si>
  <si>
    <t>3950106768534</t>
  </si>
  <si>
    <t>581837220580</t>
  </si>
  <si>
    <t>Midea/美的 YN161迷你电饭煲多功能学生宿舍小型电饭锅1-2人家用</t>
  </si>
  <si>
    <t>6939962731049</t>
  </si>
  <si>
    <t>537454226554</t>
  </si>
  <si>
    <t>3899623697807</t>
  </si>
  <si>
    <t>588625740362</t>
  </si>
  <si>
    <t>Midea/美的养生壶多功能烧水花茶壶煮茶养身电水壶电炖煮粥煎药壶</t>
  </si>
  <si>
    <t>6939962746074</t>
  </si>
  <si>
    <t>536949877407</t>
  </si>
  <si>
    <t>4019530028771</t>
  </si>
  <si>
    <t>565151749644</t>
  </si>
  <si>
    <t>美的榨汁家用水果小型料理迷你电动便携式炸果汁机辅食婴儿榨汁杯</t>
  </si>
  <si>
    <t>6939962746685</t>
  </si>
  <si>
    <t>534576241577</t>
  </si>
  <si>
    <t>3742677074511</t>
  </si>
  <si>
    <t>532235108147</t>
  </si>
  <si>
    <t>Midea/美的 MB-WFS5017TM家用5L大容量电饭煲智能预约电饭锅3-6人</t>
  </si>
  <si>
    <t>6939962746371</t>
  </si>
  <si>
    <t>532181618829</t>
  </si>
  <si>
    <t>4121155543547</t>
  </si>
  <si>
    <t>530832231819</t>
  </si>
  <si>
    <t>Midea/美的 WFD4015电饭煲锅4L大容量2人智能家用预约全自动3-4人</t>
  </si>
  <si>
    <t>6939962742878</t>
  </si>
  <si>
    <t>530906785443</t>
  </si>
  <si>
    <t>3163861777657</t>
  </si>
  <si>
    <t>565396681342</t>
  </si>
  <si>
    <t>Midea/美的 2802D家用榨汁机小型电动搅拌机料理机大口径水果汁机</t>
  </si>
  <si>
    <t>6939962743738</t>
  </si>
  <si>
    <t>528581485614</t>
  </si>
  <si>
    <t>3580305664849</t>
  </si>
  <si>
    <t>522077267046</t>
  </si>
  <si>
    <t>Midea/美的 MB-WYJ301迷你电饭煲家用电饭锅2-4人电饭煲电饭煲3升</t>
  </si>
  <si>
    <t>6939962741710</t>
  </si>
  <si>
    <t>522076890302</t>
  </si>
  <si>
    <t>3109803839661</t>
  </si>
  <si>
    <t>813</t>
  </si>
  <si>
    <t>756</t>
  </si>
  <si>
    <t>797</t>
  </si>
  <si>
    <t>740</t>
  </si>
  <si>
    <t>1754</t>
  </si>
  <si>
    <t>1577</t>
  </si>
  <si>
    <t>1561</t>
  </si>
  <si>
    <t>1538</t>
  </si>
  <si>
    <t>936</t>
  </si>
  <si>
    <t>935</t>
  </si>
  <si>
    <t>624</t>
  </si>
  <si>
    <t>607</t>
  </si>
  <si>
    <t>617</t>
  </si>
  <si>
    <t>599</t>
  </si>
  <si>
    <t>521</t>
  </si>
  <si>
    <t>519</t>
  </si>
  <si>
    <t>512</t>
  </si>
  <si>
    <t>1137</t>
  </si>
  <si>
    <t>1135</t>
  </si>
  <si>
    <t>1120</t>
  </si>
  <si>
    <t>1117</t>
  </si>
  <si>
    <t>1125</t>
  </si>
  <si>
    <t>1094</t>
  </si>
  <si>
    <t>1092</t>
  </si>
  <si>
    <t>533</t>
  </si>
  <si>
    <t>529</t>
  </si>
  <si>
    <t>522</t>
  </si>
  <si>
    <t>716</t>
  </si>
  <si>
    <t>724</t>
  </si>
  <si>
    <t>703</t>
  </si>
  <si>
    <t>1511</t>
  </si>
  <si>
    <t>1455</t>
  </si>
  <si>
    <t>1487</t>
  </si>
  <si>
    <t>1431</t>
  </si>
  <si>
    <t>903</t>
  </si>
  <si>
    <t>895</t>
  </si>
  <si>
    <t>877</t>
  </si>
  <si>
    <t>868</t>
  </si>
  <si>
    <t>847</t>
  </si>
  <si>
    <t>819</t>
  </si>
  <si>
    <t>840</t>
  </si>
  <si>
    <t>812</t>
  </si>
  <si>
    <t>863</t>
  </si>
  <si>
    <t>855</t>
  </si>
  <si>
    <t>853</t>
  </si>
  <si>
    <t>420</t>
  </si>
  <si>
    <t>414</t>
  </si>
  <si>
    <t>674</t>
  </si>
  <si>
    <t>657</t>
  </si>
  <si>
    <t>648</t>
  </si>
  <si>
    <t>442</t>
  </si>
  <si>
    <t>419</t>
  </si>
  <si>
    <t>761</t>
  </si>
  <si>
    <t>743</t>
  </si>
  <si>
    <t>738</t>
  </si>
  <si>
    <t>1084</t>
  </si>
  <si>
    <t>1081</t>
  </si>
  <si>
    <t>1063</t>
  </si>
  <si>
    <t>1061</t>
  </si>
  <si>
    <t>641</t>
  </si>
  <si>
    <t>622</t>
  </si>
  <si>
    <t>632</t>
  </si>
  <si>
    <t>613</t>
  </si>
  <si>
    <t>412</t>
  </si>
  <si>
    <t>372</t>
  </si>
  <si>
    <t>365</t>
  </si>
  <si>
    <t>742</t>
  </si>
  <si>
    <t>720</t>
  </si>
  <si>
    <t>702</t>
  </si>
  <si>
    <t>633</t>
  </si>
  <si>
    <t>619</t>
  </si>
  <si>
    <t>612</t>
  </si>
  <si>
    <t>591229387549</t>
  </si>
  <si>
    <t>Midea/美的 WFS4029家用智能4L大容量煮饭锅宿舍官方正品3-5-6人</t>
  </si>
  <si>
    <t>6939962741451</t>
  </si>
  <si>
    <t>522073901320</t>
  </si>
  <si>
    <t>4056771793002</t>
  </si>
  <si>
    <t>564469023994</t>
  </si>
  <si>
    <t>Midea/美的 WK2102T电磁炉家用智能正品触摸爆炒迷你小型电池炉灶</t>
  </si>
  <si>
    <t>6939962739281</t>
  </si>
  <si>
    <t>520316742476</t>
  </si>
  <si>
    <t>3730705867221</t>
  </si>
  <si>
    <t>399</t>
  </si>
  <si>
    <t>397</t>
  </si>
  <si>
    <t>991</t>
  </si>
  <si>
    <t>930</t>
  </si>
  <si>
    <t>923</t>
  </si>
  <si>
    <t>917</t>
  </si>
  <si>
    <t>374</t>
  </si>
  <si>
    <t>309</t>
  </si>
  <si>
    <t>487</t>
  </si>
  <si>
    <t>483</t>
  </si>
  <si>
    <t>386</t>
  </si>
  <si>
    <t>379</t>
  </si>
  <si>
    <t>843</t>
  </si>
  <si>
    <t>856</t>
  </si>
  <si>
    <t>822</t>
  </si>
  <si>
    <t>542</t>
  </si>
  <si>
    <t>541</t>
  </si>
  <si>
    <t>532</t>
  </si>
  <si>
    <t>916</t>
  </si>
  <si>
    <t>896</t>
  </si>
  <si>
    <t>908</t>
  </si>
  <si>
    <t>888</t>
  </si>
  <si>
    <t>227</t>
  </si>
  <si>
    <t>283</t>
  </si>
  <si>
    <t>213</t>
  </si>
  <si>
    <t>271</t>
  </si>
  <si>
    <t>257</t>
  </si>
  <si>
    <t>586210510176</t>
  </si>
  <si>
    <t>美的榨汁家用水果小型全自动果蔬多功能炸果汁料理机便携榨汁杯</t>
  </si>
  <si>
    <t>6939962738024</t>
  </si>
  <si>
    <t>45640406103</t>
  </si>
  <si>
    <t>3978725173649</t>
  </si>
  <si>
    <t>564467887701</t>
  </si>
  <si>
    <t>Midea/美的 WFS3018Q小型电饭煲锅家用多功能智能宿舍3L升1-2-4人</t>
  </si>
  <si>
    <t>6939962740379</t>
  </si>
  <si>
    <t>45608547101</t>
  </si>
  <si>
    <t>3729712190302</t>
  </si>
  <si>
    <t>231</t>
  </si>
</sst>
</file>

<file path=xl/styles.xml><?xml version="1.0" encoding="utf-8"?>
<styleSheet xmlns="http://schemas.openxmlformats.org/spreadsheetml/2006/main">
  <numFmts count="15">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 numFmtId="176" formatCode="0.0%"/>
    <numFmt numFmtId="177" formatCode="yyyy/m/d;@"/>
    <numFmt numFmtId="178" formatCode="0_);[Red]\(0\)"/>
    <numFmt numFmtId="179" formatCode="0_ "/>
    <numFmt numFmtId="180" formatCode="0.00_ "/>
    <numFmt numFmtId="181" formatCode="m&quot;月&quot;d&quot;日&quot;;@"/>
    <numFmt numFmtId="182" formatCode="0_);\(0\)"/>
    <numFmt numFmtId="183" formatCode="[$-FC04]g;#,##0_ "/>
    <numFmt numFmtId="184" formatCode="m/d;@"/>
    <numFmt numFmtId="185" formatCode="0.0000_);\(0.0000\)"/>
    <numFmt numFmtId="186" formatCode="0.0_ "/>
  </numFmts>
  <fonts count="41">
    <font>
      <sz val="11"/>
      <color theme="1"/>
      <name val="宋体"/>
      <charset val="134"/>
      <scheme val="minor"/>
    </font>
    <font>
      <sz val="11"/>
      <color theme="1"/>
      <name val="微软雅黑"/>
      <charset val="134"/>
    </font>
    <font>
      <sz val="11"/>
      <color indexed="8"/>
      <name val="宋体"/>
      <charset val="134"/>
      <scheme val="minor"/>
    </font>
    <font>
      <b/>
      <sz val="10"/>
      <color theme="1"/>
      <name val="微软雅黑"/>
      <charset val="134"/>
    </font>
    <font>
      <sz val="10"/>
      <color theme="1"/>
      <name val="微软雅黑"/>
      <charset val="134"/>
    </font>
    <font>
      <sz val="10"/>
      <color theme="1"/>
      <name val="宋体"/>
      <charset val="134"/>
      <scheme val="minor"/>
    </font>
    <font>
      <sz val="9"/>
      <color theme="1"/>
      <name val="微软雅黑"/>
      <charset val="134"/>
    </font>
    <font>
      <sz val="10"/>
      <name val="微软雅黑"/>
      <charset val="134"/>
    </font>
    <font>
      <sz val="10"/>
      <color rgb="FFFF0000"/>
      <name val="微软雅黑"/>
      <charset val="134"/>
    </font>
    <font>
      <sz val="9"/>
      <name val="微软雅黑"/>
      <charset val="134"/>
    </font>
    <font>
      <b/>
      <sz val="9"/>
      <color theme="1"/>
      <name val="微软雅黑"/>
      <charset val="134"/>
    </font>
    <font>
      <b/>
      <sz val="9"/>
      <name val="微软雅黑"/>
      <charset val="134"/>
    </font>
    <font>
      <sz val="6"/>
      <color theme="1"/>
      <name val="微软雅黑"/>
      <charset val="134"/>
    </font>
    <font>
      <b/>
      <sz val="10"/>
      <name val="微软雅黑"/>
      <charset val="134"/>
    </font>
    <font>
      <sz val="10"/>
      <color rgb="FF000000"/>
      <name val="Arial"/>
      <charset val="134"/>
    </font>
    <font>
      <sz val="10"/>
      <name val="Arial"/>
      <charset val="0"/>
    </font>
    <font>
      <sz val="10"/>
      <name val="Arial"/>
      <charset val="134"/>
    </font>
    <font>
      <b/>
      <sz val="11"/>
      <color theme="1"/>
      <name val="微软雅黑"/>
      <charset val="134"/>
    </font>
    <font>
      <b/>
      <sz val="12"/>
      <color theme="1"/>
      <name val="微软雅黑"/>
      <charset val="134"/>
    </font>
    <font>
      <sz val="8"/>
      <color theme="1"/>
      <name val="微软雅黑"/>
      <charset val="134"/>
    </font>
    <font>
      <sz val="8"/>
      <name val="微软雅黑"/>
      <charset val="134"/>
    </font>
    <font>
      <b/>
      <sz val="15"/>
      <color rgb="FF333333"/>
      <name val="Helvetica"/>
      <charset val="134"/>
    </font>
    <font>
      <u/>
      <sz val="11"/>
      <color rgb="FF0000FF"/>
      <name val="宋体"/>
      <charset val="0"/>
      <scheme val="minor"/>
    </font>
    <font>
      <sz val="11"/>
      <color rgb="FFFF0000"/>
      <name val="宋体"/>
      <charset val="0"/>
      <scheme val="minor"/>
    </font>
    <font>
      <b/>
      <sz val="18"/>
      <color theme="3"/>
      <name val="宋体"/>
      <charset val="134"/>
      <scheme val="minor"/>
    </font>
    <font>
      <sz val="11"/>
      <color rgb="FFFA7D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3F3F76"/>
      <name val="宋体"/>
      <charset val="0"/>
      <scheme val="minor"/>
    </font>
    <font>
      <b/>
      <sz val="11"/>
      <color rgb="FFFFFFFF"/>
      <name val="宋体"/>
      <charset val="0"/>
      <scheme val="minor"/>
    </font>
    <font>
      <b/>
      <sz val="11"/>
      <color rgb="FFFA7D00"/>
      <name val="宋体"/>
      <charset val="0"/>
      <scheme val="minor"/>
    </font>
    <font>
      <u/>
      <sz val="11"/>
      <color rgb="FF800080"/>
      <name val="宋体"/>
      <charset val="0"/>
      <scheme val="minor"/>
    </font>
    <font>
      <b/>
      <sz val="11"/>
      <color theme="3"/>
      <name val="宋体"/>
      <charset val="134"/>
      <scheme val="minor"/>
    </font>
    <font>
      <sz val="11"/>
      <color rgb="FF9C6500"/>
      <name val="宋体"/>
      <charset val="0"/>
      <scheme val="minor"/>
    </font>
    <font>
      <i/>
      <sz val="11"/>
      <color rgb="FF7F7F7F"/>
      <name val="宋体"/>
      <charset val="0"/>
      <scheme val="minor"/>
    </font>
    <font>
      <b/>
      <sz val="13"/>
      <color theme="3"/>
      <name val="宋体"/>
      <charset val="134"/>
      <scheme val="minor"/>
    </font>
    <font>
      <b/>
      <sz val="15"/>
      <color theme="3"/>
      <name val="宋体"/>
      <charset val="134"/>
      <scheme val="minor"/>
    </font>
    <font>
      <b/>
      <sz val="11"/>
      <color theme="1"/>
      <name val="宋体"/>
      <charset val="0"/>
      <scheme val="minor"/>
    </font>
    <font>
      <b/>
      <sz val="11"/>
      <color rgb="FF3F3F3F"/>
      <name val="宋体"/>
      <charset val="0"/>
      <scheme val="minor"/>
    </font>
    <font>
      <sz val="11"/>
      <color rgb="FF006100"/>
      <name val="宋体"/>
      <charset val="0"/>
      <scheme val="minor"/>
    </font>
  </fonts>
  <fills count="52">
    <fill>
      <patternFill patternType="none"/>
    </fill>
    <fill>
      <patternFill patternType="gray125"/>
    </fill>
    <fill>
      <patternFill patternType="solid">
        <fgColor theme="9"/>
        <bgColor indexed="64"/>
      </patternFill>
    </fill>
    <fill>
      <patternFill patternType="solid">
        <fgColor rgb="FFFFC000"/>
        <bgColor indexed="64"/>
      </patternFill>
    </fill>
    <fill>
      <patternFill patternType="solid">
        <fgColor theme="3" tint="0.599993896298105"/>
        <bgColor indexed="64"/>
      </patternFill>
    </fill>
    <fill>
      <patternFill patternType="solid">
        <fgColor rgb="FFFF0000"/>
        <bgColor indexed="64"/>
      </patternFill>
    </fill>
    <fill>
      <patternFill patternType="solid">
        <fgColor theme="9" tint="-0.25"/>
        <bgColor indexed="64"/>
      </patternFill>
    </fill>
    <fill>
      <patternFill patternType="solid">
        <fgColor theme="4" tint="0.599993896298105"/>
        <bgColor indexed="64"/>
      </patternFill>
    </fill>
    <fill>
      <patternFill patternType="solid">
        <fgColor rgb="FFFFFF00"/>
        <bgColor indexed="64"/>
      </patternFill>
    </fill>
    <fill>
      <patternFill patternType="solid">
        <fgColor theme="6"/>
        <bgColor indexed="64"/>
      </patternFill>
    </fill>
    <fill>
      <patternFill patternType="solid">
        <fgColor theme="8" tint="0.398968474379711"/>
        <bgColor indexed="64"/>
      </patternFill>
    </fill>
    <fill>
      <patternFill patternType="solid">
        <fgColor theme="0"/>
        <bgColor indexed="64"/>
      </patternFill>
    </fill>
    <fill>
      <patternFill patternType="solid">
        <fgColor rgb="FFACDC79"/>
        <bgColor indexed="64"/>
      </patternFill>
    </fill>
    <fill>
      <patternFill patternType="solid">
        <fgColor rgb="FF00B0F0"/>
        <bgColor indexed="64"/>
      </patternFill>
    </fill>
    <fill>
      <patternFill patternType="solid">
        <fgColor theme="3" tint="0.6"/>
        <bgColor indexed="64"/>
      </patternFill>
    </fill>
    <fill>
      <patternFill patternType="solid">
        <fgColor theme="4" tint="0.6"/>
        <bgColor indexed="64"/>
      </patternFill>
    </fill>
    <fill>
      <patternFill patternType="solid">
        <fgColor theme="9" tint="0.399975585192419"/>
        <bgColor indexed="64"/>
      </patternFill>
    </fill>
    <fill>
      <patternFill patternType="solid">
        <fgColor theme="0" tint="-0.15"/>
        <bgColor indexed="64"/>
      </patternFill>
    </fill>
    <fill>
      <patternFill patternType="solid">
        <fgColor theme="8" tint="0.4"/>
        <bgColor indexed="64"/>
      </patternFill>
    </fill>
    <fill>
      <patternFill patternType="solid">
        <fgColor theme="5" tint="0.8"/>
        <bgColor indexed="64"/>
      </patternFill>
    </fill>
    <fill>
      <patternFill patternType="solid">
        <fgColor theme="9" tint="0.8"/>
        <bgColor indexed="64"/>
      </patternFill>
    </fill>
    <fill>
      <patternFill patternType="solid">
        <fgColor theme="2" tint="-0.25"/>
        <bgColor indexed="64"/>
      </patternFill>
    </fill>
    <fill>
      <patternFill patternType="solid">
        <fgColor theme="6" tint="0.399945066682943"/>
        <bgColor indexed="64"/>
      </patternFill>
    </fill>
    <fill>
      <patternFill patternType="solid">
        <fgColor theme="6" tint="0.4"/>
        <bgColor indexed="64"/>
      </patternFill>
    </fill>
    <fill>
      <patternFill patternType="solid">
        <fgColor theme="7" tint="0.6"/>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7CE"/>
        <bgColor indexed="64"/>
      </patternFill>
    </fill>
    <fill>
      <patternFill patternType="solid">
        <fgColor theme="4" tint="0.399975585192419"/>
        <bgColor indexed="64"/>
      </patternFill>
    </fill>
    <fill>
      <patternFill patternType="solid">
        <fgColor rgb="FFFFCC99"/>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FFEB9C"/>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7"/>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28" fillId="32" borderId="0" applyNumberFormat="0" applyBorder="0" applyAlignment="0" applyProtection="0">
      <alignment vertical="center"/>
    </xf>
    <xf numFmtId="0" fontId="29" fillId="2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8" fillId="34" borderId="0" applyNumberFormat="0" applyBorder="0" applyAlignment="0" applyProtection="0">
      <alignment vertical="center"/>
    </xf>
    <xf numFmtId="0" fontId="27" fillId="27" borderId="0" applyNumberFormat="0" applyBorder="0" applyAlignment="0" applyProtection="0">
      <alignment vertical="center"/>
    </xf>
    <xf numFmtId="43" fontId="0" fillId="0" borderId="0" applyFont="0" applyFill="0" applyBorder="0" applyAlignment="0" applyProtection="0">
      <alignment vertical="center"/>
    </xf>
    <xf numFmtId="0" fontId="26" fillId="36" borderId="0" applyNumberFormat="0" applyBorder="0" applyAlignment="0" applyProtection="0">
      <alignment vertical="center"/>
    </xf>
    <xf numFmtId="0" fontId="22" fillId="0" borderId="0" applyNumberFormat="0" applyFill="0" applyBorder="0" applyAlignment="0" applyProtection="0">
      <alignment vertical="center"/>
    </xf>
    <xf numFmtId="9"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0" fillId="25" borderId="15" applyNumberFormat="0" applyFont="0" applyAlignment="0" applyProtection="0">
      <alignment vertical="center"/>
    </xf>
    <xf numFmtId="0" fontId="26" fillId="26" borderId="0" applyNumberFormat="0" applyBorder="0" applyAlignment="0" applyProtection="0">
      <alignment vertical="center"/>
    </xf>
    <xf numFmtId="0" fontId="3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20" applyNumberFormat="0" applyFill="0" applyAlignment="0" applyProtection="0">
      <alignment vertical="center"/>
    </xf>
    <xf numFmtId="0" fontId="36" fillId="0" borderId="20" applyNumberFormat="0" applyFill="0" applyAlignment="0" applyProtection="0">
      <alignment vertical="center"/>
    </xf>
    <xf numFmtId="0" fontId="26" fillId="28" borderId="0" applyNumberFormat="0" applyBorder="0" applyAlignment="0" applyProtection="0">
      <alignment vertical="center"/>
    </xf>
    <xf numFmtId="0" fontId="33" fillId="0" borderId="19" applyNumberFormat="0" applyFill="0" applyAlignment="0" applyProtection="0">
      <alignment vertical="center"/>
    </xf>
    <xf numFmtId="0" fontId="26" fillId="41" borderId="0" applyNumberFormat="0" applyBorder="0" applyAlignment="0" applyProtection="0">
      <alignment vertical="center"/>
    </xf>
    <xf numFmtId="0" fontId="39" fillId="31" borderId="22" applyNumberFormat="0" applyAlignment="0" applyProtection="0">
      <alignment vertical="center"/>
    </xf>
    <xf numFmtId="0" fontId="31" fillId="31" borderId="17" applyNumberFormat="0" applyAlignment="0" applyProtection="0">
      <alignment vertical="center"/>
    </xf>
    <xf numFmtId="0" fontId="30" fillId="30" borderId="18" applyNumberFormat="0" applyAlignment="0" applyProtection="0">
      <alignment vertical="center"/>
    </xf>
    <xf numFmtId="0" fontId="28" fillId="44" borderId="0" applyNumberFormat="0" applyBorder="0" applyAlignment="0" applyProtection="0">
      <alignment vertical="center"/>
    </xf>
    <xf numFmtId="0" fontId="26" fillId="42" borderId="0" applyNumberFormat="0" applyBorder="0" applyAlignment="0" applyProtection="0">
      <alignment vertical="center"/>
    </xf>
    <xf numFmtId="0" fontId="25" fillId="0" borderId="16" applyNumberFormat="0" applyFill="0" applyAlignment="0" applyProtection="0">
      <alignment vertical="center"/>
    </xf>
    <xf numFmtId="0" fontId="38" fillId="0" borderId="21" applyNumberFormat="0" applyFill="0" applyAlignment="0" applyProtection="0">
      <alignment vertical="center"/>
    </xf>
    <xf numFmtId="0" fontId="40" fillId="46" borderId="0" applyNumberFormat="0" applyBorder="0" applyAlignment="0" applyProtection="0">
      <alignment vertical="center"/>
    </xf>
    <xf numFmtId="0" fontId="34" fillId="39" borderId="0" applyNumberFormat="0" applyBorder="0" applyAlignment="0" applyProtection="0">
      <alignment vertical="center"/>
    </xf>
    <xf numFmtId="0" fontId="28" fillId="33" borderId="0" applyNumberFormat="0" applyBorder="0" applyAlignment="0" applyProtection="0">
      <alignment vertical="center"/>
    </xf>
    <xf numFmtId="0" fontId="26" fillId="38" borderId="0" applyNumberFormat="0" applyBorder="0" applyAlignment="0" applyProtection="0">
      <alignment vertical="center"/>
    </xf>
    <xf numFmtId="0" fontId="28" fillId="45" borderId="0" applyNumberFormat="0" applyBorder="0" applyAlignment="0" applyProtection="0">
      <alignment vertical="center"/>
    </xf>
    <xf numFmtId="0" fontId="28" fillId="7" borderId="0" applyNumberFormat="0" applyBorder="0" applyAlignment="0" applyProtection="0">
      <alignment vertical="center"/>
    </xf>
    <xf numFmtId="0" fontId="28" fillId="37" borderId="0" applyNumberFormat="0" applyBorder="0" applyAlignment="0" applyProtection="0">
      <alignment vertical="center"/>
    </xf>
    <xf numFmtId="0" fontId="28" fillId="40" borderId="0" applyNumberFormat="0" applyBorder="0" applyAlignment="0" applyProtection="0">
      <alignment vertical="center"/>
    </xf>
    <xf numFmtId="0" fontId="26" fillId="9" borderId="0" applyNumberFormat="0" applyBorder="0" applyAlignment="0" applyProtection="0">
      <alignment vertical="center"/>
    </xf>
    <xf numFmtId="0" fontId="26" fillId="43" borderId="0" applyNumberFormat="0" applyBorder="0" applyAlignment="0" applyProtection="0">
      <alignment vertical="center"/>
    </xf>
    <xf numFmtId="0" fontId="28" fillId="47" borderId="0" applyNumberFormat="0" applyBorder="0" applyAlignment="0" applyProtection="0">
      <alignment vertical="center"/>
    </xf>
    <xf numFmtId="0" fontId="28" fillId="49" borderId="0" applyNumberFormat="0" applyBorder="0" applyAlignment="0" applyProtection="0">
      <alignment vertical="center"/>
    </xf>
    <xf numFmtId="0" fontId="26" fillId="48" borderId="0" applyNumberFormat="0" applyBorder="0" applyAlignment="0" applyProtection="0">
      <alignment vertical="center"/>
    </xf>
    <xf numFmtId="0" fontId="28" fillId="35" borderId="0" applyNumberFormat="0" applyBorder="0" applyAlignment="0" applyProtection="0">
      <alignment vertical="center"/>
    </xf>
    <xf numFmtId="0" fontId="26" fillId="51" borderId="0" applyNumberFormat="0" applyBorder="0" applyAlignment="0" applyProtection="0">
      <alignment vertical="center"/>
    </xf>
    <xf numFmtId="0" fontId="26" fillId="2" borderId="0" applyNumberFormat="0" applyBorder="0" applyAlignment="0" applyProtection="0">
      <alignment vertical="center"/>
    </xf>
    <xf numFmtId="0" fontId="28" fillId="50" borderId="0" applyNumberFormat="0" applyBorder="0" applyAlignment="0" applyProtection="0">
      <alignment vertical="center"/>
    </xf>
    <xf numFmtId="0" fontId="26" fillId="16" borderId="0" applyNumberFormat="0" applyBorder="0" applyAlignment="0" applyProtection="0">
      <alignment vertical="center"/>
    </xf>
    <xf numFmtId="0" fontId="0" fillId="0" borderId="0"/>
  </cellStyleXfs>
  <cellXfs count="285">
    <xf numFmtId="0" fontId="0" fillId="0" borderId="0" xfId="0">
      <alignment vertical="center"/>
    </xf>
    <xf numFmtId="0" fontId="1" fillId="2" borderId="0" xfId="0" applyFont="1" applyFill="1">
      <alignment vertical="center"/>
    </xf>
    <xf numFmtId="177" fontId="2" fillId="0" borderId="0" xfId="0" applyNumberFormat="1" applyFont="1" applyFill="1" applyAlignment="1">
      <alignment vertical="center"/>
    </xf>
    <xf numFmtId="49" fontId="2" fillId="0" borderId="0" xfId="0" applyNumberFormat="1" applyFont="1" applyFill="1" applyAlignment="1">
      <alignment vertical="center"/>
    </xf>
    <xf numFmtId="0" fontId="2" fillId="0" borderId="0" xfId="0" applyFont="1" applyFill="1" applyAlignment="1">
      <alignment vertical="center"/>
    </xf>
    <xf numFmtId="0" fontId="0" fillId="0" borderId="0" xfId="0" applyBorder="1">
      <alignment vertical="center"/>
    </xf>
    <xf numFmtId="14" fontId="2" fillId="0" borderId="0" xfId="0" applyNumberFormat="1" applyFont="1" applyFill="1" applyAlignment="1">
      <alignment vertical="center"/>
    </xf>
    <xf numFmtId="0" fontId="2" fillId="3" borderId="0" xfId="0" applyFont="1" applyFill="1" applyAlignment="1">
      <alignment vertical="center"/>
    </xf>
    <xf numFmtId="0" fontId="2" fillId="0" borderId="0" xfId="0" applyNumberFormat="1" applyFont="1" applyFill="1" applyAlignment="1">
      <alignment vertical="center"/>
    </xf>
    <xf numFmtId="0" fontId="0" fillId="0" borderId="0" xfId="0" applyFill="1">
      <alignment vertical="center"/>
    </xf>
    <xf numFmtId="179" fontId="3" fillId="4" borderId="1" xfId="0" applyNumberFormat="1" applyFont="1" applyFill="1" applyBorder="1" applyAlignment="1">
      <alignment horizontal="center" vertical="center"/>
    </xf>
    <xf numFmtId="179" fontId="3" fillId="4" borderId="1" xfId="0" applyNumberFormat="1" applyFont="1" applyFill="1" applyBorder="1" applyAlignment="1">
      <alignment horizontal="left" vertical="center"/>
    </xf>
    <xf numFmtId="179"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5" fillId="0" borderId="1" xfId="0" applyFont="1" applyFill="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Fill="1" applyBorder="1" applyAlignment="1">
      <alignment horizontal="center" vertical="center"/>
    </xf>
    <xf numFmtId="0" fontId="4" fillId="0" borderId="1" xfId="0" applyFont="1" applyFill="1" applyBorder="1" applyAlignment="1">
      <alignment horizontal="left" vertical="center"/>
    </xf>
    <xf numFmtId="0" fontId="6" fillId="0" borderId="1" xfId="0" applyFont="1" applyFill="1" applyBorder="1" applyAlignment="1">
      <alignment horizontal="center" vertical="center"/>
    </xf>
    <xf numFmtId="179" fontId="4" fillId="0" borderId="1" xfId="0" applyNumberFormat="1" applyFont="1" applyBorder="1" applyAlignment="1">
      <alignment horizontal="center" vertical="top"/>
    </xf>
    <xf numFmtId="0" fontId="4" fillId="0" borderId="1" xfId="0" applyFont="1" applyFill="1" applyBorder="1" applyAlignment="1">
      <alignment horizontal="center" vertical="top"/>
    </xf>
    <xf numFmtId="0" fontId="4" fillId="4" borderId="1" xfId="0" applyFont="1" applyFill="1" applyBorder="1" applyAlignment="1">
      <alignment horizontal="center" vertical="center" wrapText="1"/>
    </xf>
    <xf numFmtId="176" fontId="4" fillId="4" borderId="1" xfId="0" applyNumberFormat="1" applyFont="1" applyFill="1" applyBorder="1" applyAlignment="1">
      <alignment horizontal="center" vertical="center"/>
    </xf>
    <xf numFmtId="179" fontId="4" fillId="4" borderId="4" xfId="0" applyNumberFormat="1" applyFont="1" applyFill="1" applyBorder="1" applyAlignment="1">
      <alignment horizontal="center" vertical="center"/>
    </xf>
    <xf numFmtId="10" fontId="4" fillId="0" borderId="1" xfId="0" applyNumberFormat="1" applyFont="1" applyFill="1" applyBorder="1" applyAlignment="1">
      <alignment horizontal="center" vertical="center"/>
    </xf>
    <xf numFmtId="176" fontId="4" fillId="0" borderId="1" xfId="0" applyNumberFormat="1" applyFont="1" applyFill="1" applyBorder="1" applyAlignment="1">
      <alignment horizontal="center" vertical="center"/>
    </xf>
    <xf numFmtId="180" fontId="3" fillId="4" borderId="1" xfId="0" applyNumberFormat="1" applyFont="1" applyFill="1" applyBorder="1" applyAlignment="1">
      <alignment horizontal="center" vertical="center"/>
    </xf>
    <xf numFmtId="179" fontId="4" fillId="4" borderId="5" xfId="0" applyNumberFormat="1" applyFont="1" applyFill="1" applyBorder="1" applyAlignment="1">
      <alignment horizontal="center" vertical="center"/>
    </xf>
    <xf numFmtId="180" fontId="4" fillId="4" borderId="1" xfId="0" applyNumberFormat="1" applyFont="1" applyFill="1" applyBorder="1" applyAlignment="1">
      <alignment horizontal="center" vertical="center"/>
    </xf>
    <xf numFmtId="179" fontId="4" fillId="4" borderId="6" xfId="0" applyNumberFormat="1" applyFont="1" applyFill="1" applyBorder="1" applyAlignment="1">
      <alignment horizontal="center" vertical="center"/>
    </xf>
    <xf numFmtId="10" fontId="4" fillId="0" borderId="1" xfId="11"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0" fontId="7" fillId="5" borderId="1" xfId="0" applyFont="1" applyFill="1" applyBorder="1" applyAlignment="1">
      <alignment horizontal="center" vertical="center"/>
    </xf>
    <xf numFmtId="0" fontId="4" fillId="5" borderId="1" xfId="0" applyFont="1" applyFill="1" applyBorder="1" applyAlignment="1">
      <alignment horizontal="center" vertical="center"/>
    </xf>
    <xf numFmtId="176" fontId="4" fillId="6" borderId="1" xfId="11" applyNumberFormat="1" applyFont="1" applyFill="1" applyBorder="1" applyAlignment="1">
      <alignment horizontal="center" vertical="center"/>
    </xf>
    <xf numFmtId="0" fontId="4" fillId="4" borderId="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5" xfId="0" applyFont="1" applyFill="1" applyBorder="1" applyAlignment="1">
      <alignment horizontal="center" vertical="center"/>
    </xf>
    <xf numFmtId="182" fontId="4" fillId="0" borderId="1" xfId="0" applyNumberFormat="1" applyFont="1" applyFill="1" applyBorder="1" applyAlignment="1">
      <alignment horizontal="center" vertical="center"/>
    </xf>
    <xf numFmtId="180" fontId="4" fillId="0" borderId="1" xfId="0" applyNumberFormat="1" applyFont="1" applyFill="1" applyBorder="1" applyAlignment="1">
      <alignment horizontal="center" vertical="center"/>
    </xf>
    <xf numFmtId="179" fontId="4" fillId="0" borderId="6" xfId="0" applyNumberFormat="1" applyFont="1" applyFill="1" applyBorder="1" applyAlignment="1">
      <alignment horizontal="center" vertical="center"/>
    </xf>
    <xf numFmtId="179" fontId="8" fillId="0" borderId="1" xfId="0" applyNumberFormat="1" applyFont="1" applyFill="1" applyBorder="1" applyAlignment="1">
      <alignment horizontal="center" vertical="center" wrapText="1"/>
    </xf>
    <xf numFmtId="10" fontId="4" fillId="4" borderId="1" xfId="0" applyNumberFormat="1" applyFont="1" applyFill="1" applyBorder="1" applyAlignment="1">
      <alignment horizontal="center" vertical="center"/>
    </xf>
    <xf numFmtId="179" fontId="9" fillId="0" borderId="1" xfId="0" applyNumberFormat="1" applyFont="1" applyFill="1" applyBorder="1" applyAlignment="1">
      <alignment horizontal="center" vertical="center"/>
    </xf>
    <xf numFmtId="183" fontId="9" fillId="0" borderId="1" xfId="0" applyNumberFormat="1" applyFont="1" applyFill="1" applyBorder="1" applyAlignment="1" applyProtection="1">
      <alignment horizontal="center" vertical="center"/>
      <protection locked="0"/>
    </xf>
    <xf numFmtId="183" fontId="9" fillId="0" borderId="1" xfId="0" applyNumberFormat="1" applyFont="1" applyFill="1" applyBorder="1" applyAlignment="1" applyProtection="1">
      <alignment horizontal="center" vertical="center" wrapText="1"/>
      <protection locked="0"/>
    </xf>
    <xf numFmtId="179" fontId="9" fillId="0" borderId="1" xfId="49" applyNumberFormat="1" applyFont="1" applyBorder="1" applyAlignment="1">
      <alignment horizontal="center" vertical="center"/>
    </xf>
    <xf numFmtId="0" fontId="6" fillId="0" borderId="1" xfId="0" applyFont="1" applyBorder="1" applyAlignment="1">
      <alignment horizontal="center" vertical="center"/>
    </xf>
    <xf numFmtId="179" fontId="6" fillId="0" borderId="1" xfId="0" applyNumberFormat="1" applyFont="1" applyBorder="1" applyAlignment="1">
      <alignment horizontal="center" vertical="center"/>
    </xf>
    <xf numFmtId="179" fontId="9" fillId="0" borderId="1" xfId="0" applyNumberFormat="1" applyFont="1" applyBorder="1" applyAlignment="1">
      <alignment horizontal="center" vertical="center"/>
    </xf>
    <xf numFmtId="0" fontId="4" fillId="0" borderId="1" xfId="0" applyFont="1" applyBorder="1" applyAlignment="1">
      <alignment horizontal="left" vertical="center"/>
    </xf>
    <xf numFmtId="179" fontId="4" fillId="4" borderId="1" xfId="0" applyNumberFormat="1" applyFont="1" applyFill="1" applyBorder="1" applyAlignment="1">
      <alignment horizontal="left" vertical="center"/>
    </xf>
    <xf numFmtId="176" fontId="4" fillId="7" borderId="1" xfId="0" applyNumberFormat="1" applyFont="1" applyFill="1" applyBorder="1" applyAlignment="1">
      <alignment horizontal="center" vertical="center"/>
    </xf>
    <xf numFmtId="0" fontId="4" fillId="0" borderId="1" xfId="0" applyFont="1" applyBorder="1" applyAlignment="1">
      <alignment horizontal="center" vertical="center"/>
    </xf>
    <xf numFmtId="179" fontId="4" fillId="0" borderId="0" xfId="0" applyNumberFormat="1" applyFont="1" applyFill="1" applyBorder="1" applyAlignment="1">
      <alignment horizontal="center" vertical="center"/>
    </xf>
    <xf numFmtId="179" fontId="0" fillId="0" borderId="0" xfId="0" applyNumberFormat="1">
      <alignment vertical="center"/>
    </xf>
    <xf numFmtId="176" fontId="4" fillId="0" borderId="1" xfId="11" applyNumberFormat="1" applyFont="1" applyFill="1" applyBorder="1" applyAlignment="1">
      <alignment horizontal="center" vertical="center"/>
    </xf>
    <xf numFmtId="176" fontId="4" fillId="4" borderId="1" xfId="11" applyNumberFormat="1" applyFont="1" applyFill="1" applyBorder="1" applyAlignment="1">
      <alignment horizontal="center" vertical="center"/>
    </xf>
    <xf numFmtId="3" fontId="0" fillId="0" borderId="0" xfId="0" applyNumberFormat="1">
      <alignment vertical="center"/>
    </xf>
    <xf numFmtId="4" fontId="0" fillId="0" borderId="0" xfId="0" applyNumberFormat="1">
      <alignment vertical="center"/>
    </xf>
    <xf numFmtId="178" fontId="6" fillId="0" borderId="0" xfId="0" applyNumberFormat="1" applyFont="1" applyAlignment="1">
      <alignment horizontal="center" vertical="center"/>
    </xf>
    <xf numFmtId="0" fontId="0" fillId="0" borderId="0" xfId="0" applyFont="1" applyFill="1" applyAlignment="1">
      <alignment vertical="center"/>
    </xf>
    <xf numFmtId="0" fontId="0" fillId="0" borderId="0" xfId="0" applyFill="1" applyAlignment="1">
      <alignment vertical="center"/>
    </xf>
    <xf numFmtId="0" fontId="6" fillId="0" borderId="0" xfId="0" applyFont="1" applyAlignment="1">
      <alignment horizontal="center" vertical="center"/>
    </xf>
    <xf numFmtId="0" fontId="10" fillId="0" borderId="0" xfId="0" applyFont="1" applyAlignment="1">
      <alignment horizontal="center" vertical="center" wrapText="1"/>
    </xf>
    <xf numFmtId="184" fontId="10" fillId="0" borderId="0" xfId="0" applyNumberFormat="1" applyFont="1" applyAlignment="1">
      <alignment horizontal="center" vertical="center" wrapText="1"/>
    </xf>
    <xf numFmtId="178" fontId="10" fillId="0" borderId="0" xfId="0" applyNumberFormat="1" applyFont="1" applyAlignment="1">
      <alignment horizontal="center" vertical="center"/>
    </xf>
    <xf numFmtId="178" fontId="11" fillId="8" borderId="1" xfId="0" applyNumberFormat="1" applyFont="1" applyFill="1" applyBorder="1" applyAlignment="1">
      <alignment horizontal="center" vertical="center" wrapText="1"/>
    </xf>
    <xf numFmtId="178" fontId="11" fillId="9" borderId="1" xfId="0" applyNumberFormat="1" applyFont="1" applyFill="1" applyBorder="1" applyAlignment="1">
      <alignment horizontal="center" vertical="center" wrapText="1"/>
    </xf>
    <xf numFmtId="49" fontId="11" fillId="0" borderId="1" xfId="0" applyNumberFormat="1" applyFont="1" applyBorder="1" applyAlignment="1">
      <alignment horizontal="center" vertical="center" wrapText="1"/>
    </xf>
    <xf numFmtId="178" fontId="11" fillId="10" borderId="1" xfId="0" applyNumberFormat="1" applyFont="1" applyFill="1" applyBorder="1" applyAlignment="1">
      <alignment horizontal="center" vertical="center" wrapText="1"/>
    </xf>
    <xf numFmtId="178" fontId="6" fillId="8" borderId="1" xfId="49" applyNumberFormat="1" applyFont="1" applyFill="1" applyBorder="1" applyAlignment="1">
      <alignment horizontal="center" vertical="center"/>
    </xf>
    <xf numFmtId="178" fontId="6" fillId="0" borderId="1" xfId="49" applyNumberFormat="1" applyFont="1" applyBorder="1" applyAlignment="1">
      <alignment horizontal="center" vertical="center"/>
    </xf>
    <xf numFmtId="0" fontId="9" fillId="0" borderId="1" xfId="49" applyNumberFormat="1" applyFont="1" applyBorder="1" applyAlignment="1">
      <alignment horizontal="center" vertical="center"/>
    </xf>
    <xf numFmtId="178" fontId="6" fillId="11" borderId="1" xfId="49" applyNumberFormat="1" applyFont="1" applyFill="1" applyBorder="1" applyAlignment="1">
      <alignment horizontal="center" vertical="center"/>
    </xf>
    <xf numFmtId="0" fontId="9" fillId="0" borderId="1" xfId="0" applyNumberFormat="1" applyFont="1" applyBorder="1" applyAlignment="1">
      <alignment horizontal="center" vertical="center"/>
    </xf>
    <xf numFmtId="178" fontId="12" fillId="11" borderId="1" xfId="49" applyNumberFormat="1" applyFont="1" applyFill="1" applyBorder="1" applyAlignment="1">
      <alignment horizontal="center" vertical="center"/>
    </xf>
    <xf numFmtId="178" fontId="6" fillId="5" borderId="1" xfId="49" applyNumberFormat="1" applyFont="1" applyFill="1" applyBorder="1" applyAlignment="1">
      <alignment horizontal="center" vertical="center"/>
    </xf>
    <xf numFmtId="0" fontId="6" fillId="0" borderId="1" xfId="0" applyNumberFormat="1" applyFont="1" applyBorder="1" applyAlignment="1">
      <alignment horizontal="center" vertical="center"/>
    </xf>
    <xf numFmtId="0" fontId="9" fillId="8" borderId="1" xfId="49" applyNumberFormat="1" applyFont="1" applyFill="1" applyBorder="1" applyAlignment="1">
      <alignment horizontal="center" vertical="center"/>
    </xf>
    <xf numFmtId="0" fontId="1" fillId="0" borderId="0" xfId="0" applyFont="1" applyFill="1" applyAlignment="1">
      <alignment horizontal="left" vertical="center"/>
    </xf>
    <xf numFmtId="0" fontId="6" fillId="0" borderId="0" xfId="0" applyFont="1" applyAlignment="1">
      <alignment horizontal="center" vertical="center" wrapText="1"/>
    </xf>
    <xf numFmtId="178" fontId="10" fillId="0" borderId="0" xfId="0" applyNumberFormat="1" applyFont="1" applyFill="1" applyAlignment="1">
      <alignment horizontal="center" vertical="center"/>
    </xf>
    <xf numFmtId="9" fontId="10" fillId="0" borderId="0" xfId="11" applyFont="1" applyAlignment="1">
      <alignment horizontal="center" vertical="center"/>
    </xf>
    <xf numFmtId="0" fontId="13" fillId="0" borderId="1" xfId="0" applyFont="1" applyBorder="1" applyAlignment="1">
      <alignment horizontal="center" vertical="center" wrapText="1"/>
    </xf>
    <xf numFmtId="9" fontId="6" fillId="11" borderId="1" xfId="11" applyNumberFormat="1" applyFont="1" applyFill="1" applyBorder="1" applyAlignment="1">
      <alignment horizontal="distributed" vertical="center"/>
    </xf>
    <xf numFmtId="178" fontId="0" fillId="0" borderId="0" xfId="0" applyNumberFormat="1" applyFont="1" applyFill="1" applyAlignment="1">
      <alignment vertical="center"/>
    </xf>
    <xf numFmtId="0" fontId="9" fillId="0" borderId="1" xfId="49" applyFont="1" applyBorder="1" applyAlignment="1">
      <alignment horizontal="center" vertical="center"/>
    </xf>
    <xf numFmtId="0" fontId="9" fillId="0" borderId="1" xfId="49" applyFont="1" applyFill="1" applyBorder="1" applyAlignment="1">
      <alignment horizontal="center" vertical="center"/>
    </xf>
    <xf numFmtId="0" fontId="9"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14" fillId="0" borderId="1" xfId="0" applyNumberFormat="1" applyFont="1" applyFill="1" applyBorder="1" applyAlignment="1" applyProtection="1">
      <alignment horizontal="center" vertical="center" wrapText="1"/>
      <protection locked="0"/>
    </xf>
    <xf numFmtId="0" fontId="7" fillId="0" borderId="1" xfId="0" applyNumberFormat="1" applyFont="1" applyBorder="1" applyAlignment="1">
      <alignment horizontal="center" vertical="center"/>
    </xf>
    <xf numFmtId="178" fontId="6" fillId="0" borderId="1" xfId="49" applyNumberFormat="1" applyFont="1" applyFill="1" applyBorder="1" applyAlignment="1">
      <alignment horizontal="center" vertical="center"/>
    </xf>
    <xf numFmtId="178" fontId="6" fillId="3" borderId="1" xfId="49" applyNumberFormat="1" applyFont="1" applyFill="1" applyBorder="1" applyAlignment="1">
      <alignment horizontal="center" vertical="center"/>
    </xf>
    <xf numFmtId="0" fontId="6" fillId="0" borderId="1" xfId="0" applyNumberFormat="1" applyFont="1" applyFill="1" applyBorder="1" applyAlignment="1">
      <alignment horizontal="center" vertical="center"/>
    </xf>
    <xf numFmtId="0" fontId="9" fillId="12" borderId="1" xfId="49" applyFont="1" applyFill="1" applyBorder="1" applyAlignment="1">
      <alignment horizontal="center" vertical="center"/>
    </xf>
    <xf numFmtId="9" fontId="4" fillId="11" borderId="1" xfId="11" applyNumberFormat="1" applyFont="1" applyFill="1" applyBorder="1" applyAlignment="1">
      <alignment horizontal="distributed" vertical="center"/>
    </xf>
    <xf numFmtId="0" fontId="6" fillId="0" borderId="0" xfId="0" applyNumberFormat="1" applyFont="1" applyFill="1" applyBorder="1" applyAlignment="1">
      <alignment horizontal="center"/>
    </xf>
    <xf numFmtId="0" fontId="9" fillId="0" borderId="1" xfId="0" applyNumberFormat="1" applyFont="1" applyFill="1" applyBorder="1" applyAlignment="1">
      <alignment horizontal="center" vertical="center" wrapText="1"/>
    </xf>
    <xf numFmtId="0" fontId="15" fillId="0" borderId="0" xfId="0" applyFont="1" applyFill="1" applyBorder="1" applyAlignment="1"/>
    <xf numFmtId="0" fontId="16" fillId="0" borderId="0" xfId="0" applyFont="1" applyFill="1" applyBorder="1" applyAlignment="1"/>
    <xf numFmtId="0" fontId="15" fillId="0" borderId="0" xfId="0" applyFont="1" applyFill="1" applyBorder="1" applyAlignment="1"/>
    <xf numFmtId="10" fontId="0" fillId="0" borderId="0" xfId="0" applyNumberFormat="1">
      <alignment vertical="center"/>
    </xf>
    <xf numFmtId="0" fontId="15" fillId="0" borderId="0" xfId="0" applyNumberFormat="1" applyFont="1" applyFill="1" applyBorder="1" applyAlignment="1"/>
    <xf numFmtId="0" fontId="17" fillId="13" borderId="1" xfId="0" applyFont="1" applyFill="1" applyBorder="1" applyAlignment="1">
      <alignment horizontal="center" vertical="center"/>
    </xf>
    <xf numFmtId="0" fontId="17" fillId="0" borderId="1" xfId="0" applyFont="1" applyBorder="1" applyAlignment="1">
      <alignment horizontal="center" vertical="center"/>
    </xf>
    <xf numFmtId="0" fontId="17" fillId="8" borderId="1" xfId="0" applyFont="1" applyFill="1" applyBorder="1" applyAlignment="1">
      <alignment horizontal="center" vertical="center"/>
    </xf>
    <xf numFmtId="0" fontId="0" fillId="8" borderId="0" xfId="0" applyFill="1">
      <alignment vertical="center"/>
    </xf>
    <xf numFmtId="10" fontId="0" fillId="8" borderId="0" xfId="0" applyNumberFormat="1" applyFill="1">
      <alignment vertical="center"/>
    </xf>
    <xf numFmtId="0" fontId="4" fillId="0" borderId="1" xfId="0" applyFont="1" applyBorder="1">
      <alignment vertical="center"/>
    </xf>
    <xf numFmtId="0" fontId="0" fillId="0" borderId="0" xfId="0" applyAlignment="1">
      <alignment vertical="center" wrapText="1"/>
    </xf>
    <xf numFmtId="179" fontId="3" fillId="4" borderId="6" xfId="0" applyNumberFormat="1" applyFont="1" applyFill="1" applyBorder="1" applyAlignment="1">
      <alignment horizontal="center" vertical="center"/>
    </xf>
    <xf numFmtId="0" fontId="4" fillId="5" borderId="6" xfId="0" applyFont="1" applyFill="1" applyBorder="1" applyAlignment="1">
      <alignment horizontal="center" vertical="center"/>
    </xf>
    <xf numFmtId="176" fontId="4" fillId="6" borderId="6" xfId="11" applyNumberFormat="1" applyFont="1" applyFill="1" applyBorder="1" applyAlignment="1">
      <alignment horizontal="center" vertical="center"/>
    </xf>
    <xf numFmtId="10" fontId="4" fillId="0" borderId="1" xfId="0" applyNumberFormat="1" applyFont="1" applyBorder="1">
      <alignment vertical="center"/>
    </xf>
    <xf numFmtId="179" fontId="3" fillId="4" borderId="5" xfId="0" applyNumberFormat="1" applyFont="1" applyFill="1" applyBorder="1" applyAlignment="1">
      <alignment horizontal="center" vertical="center" wrapText="1"/>
    </xf>
    <xf numFmtId="0" fontId="4" fillId="4" borderId="5" xfId="0" applyFont="1" applyFill="1" applyBorder="1" applyAlignment="1">
      <alignment horizontal="center" vertical="center" wrapText="1"/>
    </xf>
    <xf numFmtId="0" fontId="4" fillId="0" borderId="5" xfId="0" applyFont="1" applyBorder="1" applyAlignment="1">
      <alignment horizontal="center" vertical="center" wrapText="1"/>
    </xf>
    <xf numFmtId="10" fontId="4" fillId="0" borderId="1" xfId="0" applyNumberFormat="1" applyFont="1" applyBorder="1" applyAlignment="1">
      <alignment horizontal="center" vertical="center"/>
    </xf>
    <xf numFmtId="1" fontId="4" fillId="0" borderId="1" xfId="0" applyNumberFormat="1" applyFont="1" applyFill="1" applyBorder="1" applyAlignment="1">
      <alignment horizontal="center" vertical="center"/>
    </xf>
    <xf numFmtId="1" fontId="4" fillId="0" borderId="1" xfId="11" applyNumberFormat="1" applyFont="1" applyFill="1" applyBorder="1" applyAlignment="1">
      <alignment horizontal="center" vertical="center"/>
    </xf>
    <xf numFmtId="179" fontId="3" fillId="0" borderId="1" xfId="0" applyNumberFormat="1" applyFont="1" applyFill="1" applyBorder="1" applyAlignment="1">
      <alignment horizontal="center" vertical="center"/>
    </xf>
    <xf numFmtId="0" fontId="4" fillId="14" borderId="1" xfId="0" applyFont="1" applyFill="1" applyBorder="1" applyAlignment="1">
      <alignment horizontal="center" vertical="center"/>
    </xf>
    <xf numFmtId="179" fontId="4" fillId="0" borderId="1" xfId="11" applyNumberFormat="1" applyFont="1" applyFill="1" applyBorder="1" applyAlignment="1">
      <alignment horizontal="center" vertical="center"/>
    </xf>
    <xf numFmtId="179" fontId="4" fillId="14" borderId="1" xfId="0" applyNumberFormat="1" applyFont="1" applyFill="1" applyBorder="1" applyAlignment="1">
      <alignment horizontal="center" vertical="center"/>
    </xf>
    <xf numFmtId="14" fontId="0" fillId="0" borderId="0" xfId="0" applyNumberFormat="1">
      <alignment vertical="center"/>
    </xf>
    <xf numFmtId="181" fontId="0" fillId="0" borderId="0" xfId="0" applyNumberFormat="1">
      <alignment vertical="center"/>
    </xf>
    <xf numFmtId="179" fontId="4" fillId="4" borderId="5" xfId="0" applyNumberFormat="1" applyFont="1" applyFill="1" applyBorder="1" applyAlignment="1">
      <alignment horizontal="center" vertical="center" wrapText="1"/>
    </xf>
    <xf numFmtId="179" fontId="3" fillId="4" borderId="1" xfId="0" applyNumberFormat="1" applyFont="1" applyFill="1" applyBorder="1" applyAlignment="1">
      <alignment horizontal="center" vertical="center" wrapText="1"/>
    </xf>
    <xf numFmtId="0" fontId="4" fillId="0" borderId="1" xfId="0" applyFont="1" applyBorder="1" applyAlignment="1">
      <alignment horizontal="center" vertical="center" wrapText="1"/>
    </xf>
    <xf numFmtId="179" fontId="4" fillId="4" borderId="1" xfId="0" applyNumberFormat="1" applyFont="1" applyFill="1" applyBorder="1" applyAlignment="1">
      <alignment horizontal="center" vertical="center" wrapText="1"/>
    </xf>
    <xf numFmtId="0" fontId="0" fillId="14" borderId="0" xfId="0" applyFill="1">
      <alignment vertical="center"/>
    </xf>
    <xf numFmtId="0" fontId="4" fillId="4" borderId="1" xfId="0" applyFont="1" applyFill="1" applyBorder="1" applyAlignment="1">
      <alignment horizontal="left" vertical="center"/>
    </xf>
    <xf numFmtId="0" fontId="5" fillId="0" borderId="2" xfId="0" applyFont="1" applyFill="1" applyBorder="1" applyAlignment="1">
      <alignment horizontal="center" vertical="center"/>
    </xf>
    <xf numFmtId="179" fontId="4" fillId="4" borderId="2" xfId="0" applyNumberFormat="1" applyFont="1" applyFill="1" applyBorder="1" applyAlignment="1">
      <alignment horizontal="center" vertical="center"/>
    </xf>
    <xf numFmtId="179" fontId="4" fillId="4" borderId="2" xfId="0" applyNumberFormat="1" applyFont="1" applyFill="1" applyBorder="1" applyAlignment="1">
      <alignment horizontal="left" vertical="center"/>
    </xf>
    <xf numFmtId="10" fontId="4" fillId="4" borderId="2" xfId="0" applyNumberFormat="1" applyFont="1" applyFill="1" applyBorder="1" applyAlignment="1">
      <alignment horizontal="center" vertical="center"/>
    </xf>
    <xf numFmtId="176" fontId="4" fillId="0" borderId="2" xfId="0" applyNumberFormat="1" applyFont="1" applyFill="1" applyBorder="1" applyAlignment="1">
      <alignment horizontal="center" vertical="center"/>
    </xf>
    <xf numFmtId="179" fontId="4" fillId="4" borderId="7" xfId="0" applyNumberFormat="1" applyFont="1" applyFill="1" applyBorder="1" applyAlignment="1">
      <alignment horizontal="center" vertical="center"/>
    </xf>
    <xf numFmtId="176" fontId="4" fillId="7" borderId="2" xfId="0" applyNumberFormat="1" applyFont="1" applyFill="1" applyBorder="1" applyAlignment="1">
      <alignment horizontal="center" vertical="center"/>
    </xf>
    <xf numFmtId="176" fontId="4" fillId="7" borderId="8" xfId="0" applyNumberFormat="1" applyFont="1" applyFill="1" applyBorder="1" applyAlignment="1">
      <alignment horizontal="center" vertical="center"/>
    </xf>
    <xf numFmtId="0" fontId="5" fillId="4" borderId="1" xfId="0" applyFont="1" applyFill="1" applyBorder="1" applyAlignment="1">
      <alignment horizontal="center" vertical="center"/>
    </xf>
    <xf numFmtId="179" fontId="8" fillId="0" borderId="9" xfId="0" applyNumberFormat="1" applyFont="1" applyFill="1" applyBorder="1" applyAlignment="1">
      <alignment horizontal="center" vertical="center" wrapText="1"/>
    </xf>
    <xf numFmtId="179" fontId="8" fillId="0" borderId="10" xfId="0" applyNumberFormat="1" applyFont="1" applyFill="1" applyBorder="1" applyAlignment="1">
      <alignment horizontal="center" vertical="center" wrapText="1"/>
    </xf>
    <xf numFmtId="0" fontId="0" fillId="0" borderId="0" xfId="0" applyFill="1" applyAlignment="1"/>
    <xf numFmtId="0" fontId="4" fillId="0" borderId="2" xfId="0" applyFont="1" applyFill="1" applyBorder="1" applyAlignment="1">
      <alignment horizontal="center" vertical="center"/>
    </xf>
    <xf numFmtId="0" fontId="4" fillId="0" borderId="2" xfId="0" applyFont="1" applyFill="1" applyBorder="1" applyAlignment="1">
      <alignment horizontal="left" vertical="center"/>
    </xf>
    <xf numFmtId="179" fontId="4" fillId="0" borderId="1" xfId="0" applyNumberFormat="1" applyFont="1" applyBorder="1" applyAlignment="1">
      <alignment horizontal="left" vertical="top"/>
    </xf>
    <xf numFmtId="0" fontId="4" fillId="0" borderId="1" xfId="0" applyFont="1" applyBorder="1" applyAlignment="1">
      <alignment horizontal="center" vertical="top"/>
    </xf>
    <xf numFmtId="180" fontId="4" fillId="0" borderId="2" xfId="0" applyNumberFormat="1" applyFont="1" applyFill="1" applyBorder="1" applyAlignment="1">
      <alignment horizontal="center" vertical="center"/>
    </xf>
    <xf numFmtId="179" fontId="4" fillId="0" borderId="2" xfId="0" applyNumberFormat="1" applyFont="1" applyFill="1" applyBorder="1" applyAlignment="1">
      <alignment horizontal="center" vertical="center"/>
    </xf>
    <xf numFmtId="179" fontId="8" fillId="0" borderId="7" xfId="0" applyNumberFormat="1" applyFont="1" applyFill="1" applyBorder="1" applyAlignment="1">
      <alignment horizontal="center" vertical="center" wrapText="1"/>
    </xf>
    <xf numFmtId="179" fontId="8" fillId="0" borderId="8" xfId="0" applyNumberFormat="1" applyFont="1" applyFill="1" applyBorder="1" applyAlignment="1">
      <alignment horizontal="center" vertical="center" wrapText="1"/>
    </xf>
    <xf numFmtId="179" fontId="4" fillId="0" borderId="1" xfId="0" applyNumberFormat="1" applyFont="1" applyFill="1" applyBorder="1" applyAlignment="1">
      <alignment horizontal="left" vertical="top"/>
    </xf>
    <xf numFmtId="0" fontId="4" fillId="0" borderId="6" xfId="0" applyFont="1" applyFill="1" applyBorder="1" applyAlignment="1">
      <alignment horizontal="left" vertical="top" wrapText="1"/>
    </xf>
    <xf numFmtId="0" fontId="4" fillId="0" borderId="4" xfId="0" applyFont="1" applyFill="1" applyBorder="1" applyAlignment="1">
      <alignment horizontal="left" vertical="top" wrapText="1"/>
    </xf>
    <xf numFmtId="176" fontId="4" fillId="15" borderId="2" xfId="0" applyNumberFormat="1" applyFont="1" applyFill="1" applyBorder="1" applyAlignment="1">
      <alignment horizontal="center" vertical="center"/>
    </xf>
    <xf numFmtId="180" fontId="4" fillId="4" borderId="2" xfId="0" applyNumberFormat="1" applyFont="1" applyFill="1" applyBorder="1" applyAlignment="1">
      <alignment horizontal="center" vertical="center"/>
    </xf>
    <xf numFmtId="0" fontId="4" fillId="0" borderId="5" xfId="0" applyFont="1" applyFill="1" applyBorder="1" applyAlignment="1">
      <alignment horizontal="left" vertical="top" wrapText="1"/>
    </xf>
    <xf numFmtId="0" fontId="1" fillId="0" borderId="0" xfId="0" applyFont="1" applyFill="1" applyAlignment="1"/>
    <xf numFmtId="10" fontId="1" fillId="0" borderId="0" xfId="0" applyNumberFormat="1" applyFont="1" applyFill="1" applyAlignment="1"/>
    <xf numFmtId="0" fontId="4" fillId="0" borderId="1" xfId="0" applyFont="1" applyFill="1" applyBorder="1" applyAlignment="1">
      <alignment horizontal="center"/>
    </xf>
    <xf numFmtId="0" fontId="18" fillId="0" borderId="1" xfId="0" applyFont="1" applyFill="1" applyBorder="1" applyAlignment="1">
      <alignment horizontal="center"/>
    </xf>
    <xf numFmtId="0" fontId="4" fillId="0" borderId="9" xfId="0" applyFont="1" applyFill="1" applyBorder="1" applyAlignment="1">
      <alignment horizontal="center" vertical="center"/>
    </xf>
    <xf numFmtId="0" fontId="4" fillId="0" borderId="0" xfId="0" applyFont="1" applyFill="1" applyAlignment="1">
      <alignment horizontal="center" vertical="center"/>
    </xf>
    <xf numFmtId="0" fontId="4" fillId="0" borderId="10" xfId="0" applyFont="1" applyFill="1" applyBorder="1" applyAlignment="1">
      <alignment horizontal="center" vertical="center"/>
    </xf>
    <xf numFmtId="0" fontId="4" fillId="0" borderId="11" xfId="0" applyFont="1" applyFill="1" applyBorder="1" applyAlignment="1">
      <alignment horizontal="center" vertical="center"/>
    </xf>
    <xf numFmtId="0" fontId="4" fillId="0" borderId="12" xfId="0" applyFont="1" applyFill="1" applyBorder="1" applyAlignment="1">
      <alignment horizontal="center" vertical="center"/>
    </xf>
    <xf numFmtId="0" fontId="4" fillId="0" borderId="13" xfId="0" applyFont="1" applyFill="1" applyBorder="1" applyAlignment="1">
      <alignment horizontal="center" vertical="center"/>
    </xf>
    <xf numFmtId="0" fontId="4" fillId="0" borderId="6" xfId="0" applyFont="1" applyFill="1" applyBorder="1" applyAlignment="1">
      <alignment horizontal="center"/>
    </xf>
    <xf numFmtId="0" fontId="4" fillId="0" borderId="4" xfId="0" applyFont="1" applyFill="1" applyBorder="1" applyAlignment="1">
      <alignment horizontal="center"/>
    </xf>
    <xf numFmtId="0" fontId="4" fillId="5" borderId="6" xfId="0" applyFont="1" applyFill="1" applyBorder="1" applyAlignment="1">
      <alignment horizontal="center"/>
    </xf>
    <xf numFmtId="0" fontId="4" fillId="5" borderId="4" xfId="0" applyFont="1" applyFill="1" applyBorder="1" applyAlignment="1">
      <alignment horizontal="center"/>
    </xf>
    <xf numFmtId="0" fontId="4" fillId="5" borderId="5" xfId="0" applyFont="1" applyFill="1" applyBorder="1" applyAlignment="1">
      <alignment horizontal="center"/>
    </xf>
    <xf numFmtId="10" fontId="4" fillId="8" borderId="6" xfId="0" applyNumberFormat="1" applyFont="1" applyFill="1" applyBorder="1" applyAlignment="1">
      <alignment horizontal="center"/>
    </xf>
    <xf numFmtId="0" fontId="4" fillId="5" borderId="2" xfId="0" applyFont="1" applyFill="1" applyBorder="1" applyAlignment="1"/>
    <xf numFmtId="0" fontId="4" fillId="13" borderId="2" xfId="0" applyFont="1" applyFill="1" applyBorder="1" applyAlignment="1"/>
    <xf numFmtId="10" fontId="4" fillId="16" borderId="2" xfId="0" applyNumberFormat="1" applyFont="1" applyFill="1" applyBorder="1" applyAlignment="1"/>
    <xf numFmtId="10" fontId="4" fillId="8" borderId="2" xfId="0" applyNumberFormat="1" applyFont="1" applyFill="1" applyBorder="1" applyAlignment="1"/>
    <xf numFmtId="179" fontId="7" fillId="0" borderId="1" xfId="0" applyNumberFormat="1" applyFont="1" applyFill="1" applyBorder="1" applyAlignment="1">
      <alignment horizontal="center" vertical="center" wrapText="1"/>
    </xf>
    <xf numFmtId="179" fontId="7" fillId="0" borderId="2" xfId="0" applyNumberFormat="1" applyFont="1" applyFill="1" applyBorder="1" applyAlignment="1">
      <alignment horizontal="center" vertical="center" wrapText="1"/>
    </xf>
    <xf numFmtId="9" fontId="6" fillId="0" borderId="1" xfId="11" applyNumberFormat="1" applyFont="1" applyFill="1" applyBorder="1" applyAlignment="1">
      <alignment horizontal="center"/>
    </xf>
    <xf numFmtId="186" fontId="6" fillId="0" borderId="1" xfId="0" applyNumberFormat="1" applyFont="1" applyFill="1" applyBorder="1" applyAlignment="1">
      <alignment horizontal="center"/>
    </xf>
    <xf numFmtId="9" fontId="6" fillId="0" borderId="1" xfId="11" applyFont="1" applyFill="1" applyBorder="1" applyAlignment="1">
      <alignment horizontal="center"/>
    </xf>
    <xf numFmtId="179" fontId="6" fillId="0" borderId="1" xfId="0" applyNumberFormat="1" applyFont="1" applyFill="1" applyBorder="1" applyAlignment="1">
      <alignment horizontal="center"/>
    </xf>
    <xf numFmtId="179" fontId="7" fillId="0" borderId="14" xfId="0" applyNumberFormat="1" applyFont="1" applyFill="1" applyBorder="1" applyAlignment="1">
      <alignment horizontal="center" vertical="center" wrapText="1"/>
    </xf>
    <xf numFmtId="179" fontId="7" fillId="0" borderId="3" xfId="0" applyNumberFormat="1" applyFont="1" applyFill="1" applyBorder="1" applyAlignment="1">
      <alignment horizontal="center" vertical="center" wrapText="1"/>
    </xf>
    <xf numFmtId="0" fontId="4" fillId="0" borderId="14" xfId="0" applyFont="1" applyFill="1" applyBorder="1" applyAlignment="1">
      <alignment horizontal="center" vertical="center"/>
    </xf>
    <xf numFmtId="10" fontId="7" fillId="0" borderId="1" xfId="11" applyNumberFormat="1" applyFont="1" applyBorder="1" applyAlignment="1">
      <alignment horizontal="center" vertical="center" wrapText="1"/>
    </xf>
    <xf numFmtId="0" fontId="4" fillId="0" borderId="3" xfId="0" applyFont="1" applyFill="1" applyBorder="1" applyAlignment="1">
      <alignment horizontal="center" vertical="center"/>
    </xf>
    <xf numFmtId="10" fontId="7" fillId="0" borderId="1" xfId="0" applyNumberFormat="1" applyFont="1" applyFill="1" applyBorder="1" applyAlignment="1">
      <alignment horizontal="center" vertical="center" wrapText="1"/>
    </xf>
    <xf numFmtId="9" fontId="6" fillId="0" borderId="1" xfId="11" applyNumberFormat="1" applyFont="1" applyBorder="1" applyAlignment="1">
      <alignment horizontal="center"/>
    </xf>
    <xf numFmtId="185" fontId="1" fillId="0" borderId="0" xfId="0" applyNumberFormat="1" applyFont="1" applyFill="1" applyAlignment="1"/>
    <xf numFmtId="0" fontId="4" fillId="0" borderId="1" xfId="0" applyFont="1" applyFill="1" applyBorder="1" applyAlignment="1"/>
    <xf numFmtId="0" fontId="19" fillId="17" borderId="6" xfId="0" applyFont="1" applyFill="1" applyBorder="1" applyAlignment="1">
      <alignment horizontal="center"/>
    </xf>
    <xf numFmtId="0" fontId="19" fillId="17" borderId="4" xfId="0" applyFont="1" applyFill="1" applyBorder="1" applyAlignment="1">
      <alignment horizontal="center"/>
    </xf>
    <xf numFmtId="0" fontId="20" fillId="5" borderId="4" xfId="0" applyFont="1" applyFill="1" applyBorder="1" applyAlignment="1">
      <alignment horizontal="center"/>
    </xf>
    <xf numFmtId="0" fontId="19" fillId="0" borderId="1" xfId="0" applyFont="1" applyFill="1" applyBorder="1" applyAlignment="1"/>
    <xf numFmtId="0" fontId="19" fillId="18" borderId="6" xfId="0" applyFont="1" applyFill="1" applyBorder="1" applyAlignment="1">
      <alignment horizontal="center"/>
    </xf>
    <xf numFmtId="0" fontId="19" fillId="18" borderId="5" xfId="0" applyFont="1" applyFill="1" applyBorder="1" applyAlignment="1">
      <alignment horizontal="center"/>
    </xf>
    <xf numFmtId="0" fontId="19" fillId="19" borderId="6" xfId="0" applyFont="1" applyFill="1" applyBorder="1" applyAlignment="1">
      <alignment horizontal="center"/>
    </xf>
    <xf numFmtId="0" fontId="19" fillId="19" borderId="4" xfId="0" applyFont="1" applyFill="1" applyBorder="1" applyAlignment="1">
      <alignment horizontal="center"/>
    </xf>
    <xf numFmtId="0" fontId="19" fillId="19" borderId="5" xfId="0" applyFont="1" applyFill="1" applyBorder="1" applyAlignment="1">
      <alignment horizontal="center"/>
    </xf>
    <xf numFmtId="0" fontId="4" fillId="0" borderId="5" xfId="0" applyFont="1" applyFill="1" applyBorder="1" applyAlignment="1">
      <alignment horizontal="center"/>
    </xf>
    <xf numFmtId="10" fontId="4" fillId="8" borderId="4" xfId="0" applyNumberFormat="1" applyFont="1" applyFill="1" applyBorder="1" applyAlignment="1">
      <alignment horizontal="center"/>
    </xf>
    <xf numFmtId="10" fontId="4" fillId="8" borderId="5" xfId="0" applyNumberFormat="1" applyFont="1" applyFill="1" applyBorder="1" applyAlignment="1">
      <alignment horizontal="center"/>
    </xf>
    <xf numFmtId="9" fontId="6" fillId="0" borderId="1" xfId="11" applyFont="1" applyBorder="1" applyAlignment="1">
      <alignment horizontal="center"/>
    </xf>
    <xf numFmtId="10" fontId="6" fillId="0" borderId="1" xfId="11" applyNumberFormat="1" applyFont="1" applyBorder="1" applyAlignment="1">
      <alignment horizontal="center"/>
    </xf>
    <xf numFmtId="176" fontId="7" fillId="0" borderId="1" xfId="11" applyNumberFormat="1" applyFont="1" applyBorder="1" applyAlignment="1">
      <alignment horizontal="center" vertical="center" wrapText="1"/>
    </xf>
    <xf numFmtId="0" fontId="4" fillId="9" borderId="6" xfId="0" applyFont="1" applyFill="1" applyBorder="1" applyAlignment="1">
      <alignment horizontal="center"/>
    </xf>
    <xf numFmtId="0" fontId="4" fillId="9" borderId="4" xfId="0" applyFont="1" applyFill="1" applyBorder="1" applyAlignment="1">
      <alignment horizontal="center"/>
    </xf>
    <xf numFmtId="0" fontId="4" fillId="9" borderId="5" xfId="0" applyFont="1" applyFill="1" applyBorder="1" applyAlignment="1">
      <alignment horizontal="center"/>
    </xf>
    <xf numFmtId="0" fontId="19" fillId="20" borderId="4" xfId="0" applyFont="1" applyFill="1" applyBorder="1" applyAlignment="1">
      <alignment horizontal="center"/>
    </xf>
    <xf numFmtId="0" fontId="19" fillId="20" borderId="5" xfId="0" applyFont="1" applyFill="1" applyBorder="1" applyAlignment="1">
      <alignment horizontal="center"/>
    </xf>
    <xf numFmtId="0" fontId="19" fillId="13" borderId="6" xfId="0" applyFont="1" applyFill="1" applyBorder="1" applyAlignment="1">
      <alignment horizontal="center"/>
    </xf>
    <xf numFmtId="0" fontId="19" fillId="13" borderId="4" xfId="0" applyFont="1" applyFill="1" applyBorder="1" applyAlignment="1">
      <alignment horizontal="center"/>
    </xf>
    <xf numFmtId="0" fontId="19" fillId="13" borderId="5" xfId="0" applyFont="1" applyFill="1" applyBorder="1" applyAlignment="1">
      <alignment horizontal="center"/>
    </xf>
    <xf numFmtId="0" fontId="4" fillId="21" borderId="6" xfId="0" applyFont="1" applyFill="1" applyBorder="1" applyAlignment="1">
      <alignment horizontal="center"/>
    </xf>
    <xf numFmtId="0" fontId="4" fillId="21" borderId="4" xfId="0" applyFont="1" applyFill="1" applyBorder="1" applyAlignment="1">
      <alignment horizontal="center"/>
    </xf>
    <xf numFmtId="0" fontId="4" fillId="21" borderId="5" xfId="0" applyFont="1" applyFill="1" applyBorder="1" applyAlignment="1">
      <alignment horizontal="center"/>
    </xf>
    <xf numFmtId="0" fontId="19" fillId="0" borderId="6" xfId="0" applyFont="1" applyFill="1" applyBorder="1" applyAlignment="1">
      <alignment horizontal="center"/>
    </xf>
    <xf numFmtId="0" fontId="19" fillId="0" borderId="5" xfId="0" applyFont="1" applyFill="1" applyBorder="1" applyAlignment="1">
      <alignment horizontal="center"/>
    </xf>
    <xf numFmtId="0" fontId="19" fillId="2" borderId="6" xfId="0" applyFont="1" applyFill="1" applyBorder="1" applyAlignment="1">
      <alignment horizontal="center"/>
    </xf>
    <xf numFmtId="0" fontId="19" fillId="2" borderId="4" xfId="0" applyFont="1" applyFill="1" applyBorder="1" applyAlignment="1">
      <alignment horizontal="center"/>
    </xf>
    <xf numFmtId="0" fontId="19" fillId="2" borderId="5" xfId="0" applyFont="1" applyFill="1" applyBorder="1" applyAlignment="1">
      <alignment horizontal="center"/>
    </xf>
    <xf numFmtId="181" fontId="17" fillId="13" borderId="6" xfId="0" applyNumberFormat="1" applyFont="1" applyFill="1" applyBorder="1" applyAlignment="1">
      <alignment horizontal="center" vertical="center"/>
    </xf>
    <xf numFmtId="181" fontId="17" fillId="13" borderId="4" xfId="0" applyNumberFormat="1" applyFont="1" applyFill="1" applyBorder="1" applyAlignment="1">
      <alignment horizontal="center" vertical="center"/>
    </xf>
    <xf numFmtId="0" fontId="1" fillId="0" borderId="1" xfId="0" applyFont="1" applyBorder="1" applyAlignment="1">
      <alignment horizontal="center" vertical="center"/>
    </xf>
    <xf numFmtId="10" fontId="1" fillId="0" borderId="1" xfId="11" applyNumberFormat="1" applyFont="1" applyBorder="1" applyAlignment="1">
      <alignment horizontal="center" vertical="center"/>
    </xf>
    <xf numFmtId="180" fontId="4" fillId="0" borderId="1" xfId="0" applyNumberFormat="1" applyFont="1" applyFill="1" applyBorder="1" applyAlignment="1">
      <alignment horizontal="center"/>
    </xf>
    <xf numFmtId="180" fontId="1" fillId="0" borderId="1" xfId="0" applyNumberFormat="1" applyFont="1" applyBorder="1" applyAlignment="1">
      <alignment horizontal="center" vertical="center"/>
    </xf>
    <xf numFmtId="9" fontId="1" fillId="0" borderId="1" xfId="11" applyFont="1" applyBorder="1" applyAlignment="1">
      <alignment horizontal="center" vertical="center"/>
    </xf>
    <xf numFmtId="0" fontId="1" fillId="0" borderId="1" xfId="11" applyNumberFormat="1" applyFont="1" applyFill="1" applyBorder="1" applyAlignment="1" applyProtection="1">
      <alignment horizontal="center" vertical="center"/>
    </xf>
    <xf numFmtId="180" fontId="4" fillId="0" borderId="3" xfId="0" applyNumberFormat="1" applyFont="1" applyFill="1" applyBorder="1" applyAlignment="1">
      <alignment horizontal="center" vertical="center"/>
    </xf>
    <xf numFmtId="0" fontId="1" fillId="8" borderId="1" xfId="0" applyFont="1" applyFill="1" applyBorder="1" applyAlignment="1">
      <alignment horizontal="center" vertical="center"/>
    </xf>
    <xf numFmtId="10" fontId="1" fillId="8" borderId="1" xfId="11" applyNumberFormat="1" applyFont="1" applyFill="1" applyBorder="1" applyAlignment="1">
      <alignment horizontal="center" vertical="center"/>
    </xf>
    <xf numFmtId="180" fontId="1" fillId="8" borderId="1" xfId="0" applyNumberFormat="1" applyFont="1" applyFill="1" applyBorder="1" applyAlignment="1">
      <alignment horizontal="center" vertical="center"/>
    </xf>
    <xf numFmtId="10" fontId="1" fillId="8" borderId="1" xfId="0" applyNumberFormat="1" applyFont="1" applyFill="1" applyBorder="1" applyAlignment="1">
      <alignment horizontal="center" vertical="center"/>
    </xf>
    <xf numFmtId="10" fontId="17" fillId="13" borderId="1" xfId="0" applyNumberFormat="1" applyFont="1" applyFill="1" applyBorder="1" applyAlignment="1">
      <alignment horizontal="center" vertical="center"/>
    </xf>
    <xf numFmtId="0" fontId="1" fillId="0" borderId="1" xfId="11" applyNumberFormat="1" applyFont="1" applyFill="1" applyBorder="1" applyAlignment="1" applyProtection="1">
      <alignment vertical="center"/>
    </xf>
    <xf numFmtId="0" fontId="0" fillId="0" borderId="0" xfId="0" applyFont="1" applyAlignment="1">
      <alignment horizontal="center" vertical="center" wrapText="1"/>
    </xf>
    <xf numFmtId="0" fontId="0" fillId="0" borderId="0" xfId="0" applyAlignment="1">
      <alignment horizontal="center" vertical="center" wrapText="1"/>
    </xf>
    <xf numFmtId="9" fontId="1" fillId="0" borderId="1" xfId="11" applyNumberFormat="1" applyFont="1" applyFill="1" applyBorder="1" applyAlignment="1" applyProtection="1">
      <alignment horizontal="center" vertical="center"/>
    </xf>
    <xf numFmtId="176" fontId="1" fillId="0" borderId="1" xfId="11" applyNumberFormat="1" applyFont="1" applyBorder="1" applyAlignment="1">
      <alignment horizontal="center" vertical="center"/>
    </xf>
    <xf numFmtId="9" fontId="1" fillId="0" borderId="1" xfId="11" applyNumberFormat="1" applyFont="1" applyBorder="1" applyAlignment="1">
      <alignment horizontal="center" vertical="center"/>
    </xf>
    <xf numFmtId="9" fontId="1" fillId="8" borderId="1" xfId="11" applyFont="1" applyFill="1" applyBorder="1" applyAlignment="1">
      <alignment horizontal="center" vertical="center"/>
    </xf>
    <xf numFmtId="176" fontId="1" fillId="8" borderId="1" xfId="11" applyNumberFormat="1" applyFont="1" applyFill="1" applyBorder="1" applyAlignment="1">
      <alignment horizontal="center" vertical="center"/>
    </xf>
    <xf numFmtId="9" fontId="1" fillId="8" borderId="1" xfId="11" applyNumberFormat="1" applyFont="1" applyFill="1" applyBorder="1" applyAlignment="1">
      <alignment horizontal="center" vertical="center"/>
    </xf>
    <xf numFmtId="9" fontId="1" fillId="0" borderId="1" xfId="11" applyFont="1" applyBorder="1" applyAlignment="1">
      <alignment vertical="center"/>
    </xf>
    <xf numFmtId="9" fontId="1" fillId="8" borderId="1" xfId="0" applyNumberFormat="1" applyFont="1" applyFill="1" applyBorder="1" applyAlignment="1">
      <alignment horizontal="center" vertical="center"/>
    </xf>
    <xf numFmtId="4" fontId="21" fillId="0" borderId="0" xfId="0" applyNumberFormat="1" applyFont="1">
      <alignment vertical="center"/>
    </xf>
    <xf numFmtId="181" fontId="17" fillId="8" borderId="1" xfId="0" applyNumberFormat="1" applyFont="1" applyFill="1" applyBorder="1" applyAlignment="1">
      <alignment horizontal="center" vertical="center"/>
    </xf>
    <xf numFmtId="0" fontId="1" fillId="0" borderId="1" xfId="0" applyFont="1" applyBorder="1">
      <alignment vertical="center"/>
    </xf>
    <xf numFmtId="0" fontId="1" fillId="0" borderId="0" xfId="0" applyFont="1">
      <alignment vertical="center"/>
    </xf>
    <xf numFmtId="0" fontId="1" fillId="8" borderId="1" xfId="0" applyFont="1" applyFill="1" applyBorder="1">
      <alignment vertical="center"/>
    </xf>
    <xf numFmtId="0" fontId="1" fillId="8" borderId="0" xfId="0" applyFont="1" applyFill="1">
      <alignment vertical="center"/>
    </xf>
    <xf numFmtId="176" fontId="0" fillId="0" borderId="0" xfId="0" applyNumberFormat="1">
      <alignment vertical="center"/>
    </xf>
    <xf numFmtId="179" fontId="4" fillId="0" borderId="1" xfId="0" applyNumberFormat="1" applyFont="1" applyBorder="1">
      <alignment vertical="center"/>
    </xf>
    <xf numFmtId="0" fontId="6" fillId="0" borderId="1" xfId="0" applyFont="1" applyFill="1" applyBorder="1" applyAlignment="1">
      <alignment horizontal="left" vertical="top"/>
    </xf>
    <xf numFmtId="0" fontId="0" fillId="0" borderId="0" xfId="0" applyAlignment="1">
      <alignment horizontal="center" vertical="center"/>
    </xf>
    <xf numFmtId="0" fontId="4" fillId="0" borderId="4" xfId="0" applyFont="1" applyFill="1" applyBorder="1" applyAlignment="1">
      <alignment horizontal="center" vertical="top" wrapText="1"/>
    </xf>
    <xf numFmtId="10" fontId="7" fillId="0" borderId="1" xfId="11" applyNumberFormat="1" applyFont="1" applyFill="1" applyBorder="1" applyAlignment="1">
      <alignment horizontal="center" vertical="center"/>
    </xf>
    <xf numFmtId="176" fontId="4" fillId="15" borderId="1" xfId="0" applyNumberFormat="1" applyFont="1" applyFill="1" applyBorder="1" applyAlignment="1">
      <alignment horizontal="center" vertical="center"/>
    </xf>
    <xf numFmtId="10" fontId="4" fillId="14" borderId="1" xfId="0" applyNumberFormat="1" applyFont="1" applyFill="1" applyBorder="1" applyAlignment="1">
      <alignment horizontal="center" vertical="center"/>
    </xf>
    <xf numFmtId="0" fontId="19" fillId="17" borderId="5" xfId="0" applyFont="1" applyFill="1" applyBorder="1" applyAlignment="1">
      <alignment horizontal="center"/>
    </xf>
    <xf numFmtId="0" fontId="19" fillId="20" borderId="6" xfId="0" applyFont="1" applyFill="1" applyBorder="1" applyAlignment="1">
      <alignment horizontal="center"/>
    </xf>
    <xf numFmtId="0" fontId="19" fillId="8" borderId="6" xfId="0" applyFont="1" applyFill="1" applyBorder="1" applyAlignment="1">
      <alignment horizontal="center"/>
    </xf>
    <xf numFmtId="0" fontId="19" fillId="8" borderId="4" xfId="0" applyFont="1" applyFill="1" applyBorder="1" applyAlignment="1">
      <alignment horizontal="center"/>
    </xf>
    <xf numFmtId="0" fontId="19" fillId="8" borderId="5" xfId="0" applyFont="1" applyFill="1" applyBorder="1" applyAlignment="1">
      <alignment horizontal="center"/>
    </xf>
    <xf numFmtId="0" fontId="19" fillId="0" borderId="1" xfId="0" applyFont="1" applyFill="1" applyBorder="1" applyAlignment="1">
      <alignment horizontal="center"/>
    </xf>
    <xf numFmtId="0" fontId="4" fillId="22" borderId="6" xfId="0" applyFont="1" applyFill="1" applyBorder="1" applyAlignment="1">
      <alignment horizontal="center"/>
    </xf>
    <xf numFmtId="0" fontId="4" fillId="22" borderId="5" xfId="0" applyFont="1" applyFill="1" applyBorder="1" applyAlignment="1">
      <alignment horizontal="center"/>
    </xf>
    <xf numFmtId="0" fontId="4" fillId="22" borderId="1" xfId="0" applyFont="1" applyFill="1" applyBorder="1" applyAlignment="1">
      <alignment horizontal="center"/>
    </xf>
    <xf numFmtId="0" fontId="19" fillId="21" borderId="6" xfId="0" applyFont="1" applyFill="1" applyBorder="1" applyAlignment="1">
      <alignment horizontal="center"/>
    </xf>
    <xf numFmtId="0" fontId="19" fillId="21" borderId="4" xfId="0" applyFont="1" applyFill="1" applyBorder="1" applyAlignment="1">
      <alignment horizontal="center"/>
    </xf>
    <xf numFmtId="0" fontId="19" fillId="21" borderId="5" xfId="0" applyFont="1" applyFill="1" applyBorder="1" applyAlignment="1">
      <alignment horizontal="center"/>
    </xf>
    <xf numFmtId="0" fontId="19" fillId="23" borderId="6" xfId="0" applyFont="1" applyFill="1" applyBorder="1" applyAlignment="1">
      <alignment horizontal="center"/>
    </xf>
    <xf numFmtId="0" fontId="19" fillId="23" borderId="4" xfId="0" applyFont="1" applyFill="1" applyBorder="1" applyAlignment="1">
      <alignment horizontal="center"/>
    </xf>
    <xf numFmtId="0" fontId="19" fillId="23" borderId="5" xfId="0" applyFont="1" applyFill="1" applyBorder="1" applyAlignment="1">
      <alignment horizontal="center"/>
    </xf>
    <xf numFmtId="0" fontId="19" fillId="24" borderId="6" xfId="0" applyFont="1" applyFill="1" applyBorder="1" applyAlignment="1">
      <alignment horizontal="center"/>
    </xf>
    <xf numFmtId="0" fontId="19" fillId="24" borderId="4" xfId="0" applyFont="1" applyFill="1" applyBorder="1" applyAlignment="1">
      <alignment horizontal="center"/>
    </xf>
    <xf numFmtId="0" fontId="19" fillId="24" borderId="5" xfId="0" applyFont="1" applyFill="1" applyBorder="1" applyAlignment="1">
      <alignment horizont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5">
    <dxf>
      <font>
        <color rgb="FFFF0000"/>
      </font>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ill>
        <patternFill patternType="solid">
          <bgColor theme="9" tint="0.39893795587023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2" Type="http://schemas.openxmlformats.org/officeDocument/2006/relationships/sharedStrings" Target="sharedStrings.xml"/><Relationship Id="rId31" Type="http://schemas.openxmlformats.org/officeDocument/2006/relationships/styles" Target="styles.xml"/><Relationship Id="rId30" Type="http://schemas.openxmlformats.org/officeDocument/2006/relationships/theme" Target="theme/theme1.xml"/><Relationship Id="rId3" Type="http://schemas.openxmlformats.org/officeDocument/2006/relationships/worksheet" Target="worksheets/sheet3.xml"/><Relationship Id="rId29" Type="http://schemas.openxmlformats.org/officeDocument/2006/relationships/externalLink" Target="externalLinks/externalLink12.xml"/><Relationship Id="rId28" Type="http://schemas.openxmlformats.org/officeDocument/2006/relationships/externalLink" Target="externalLinks/externalLink11.xml"/><Relationship Id="rId27" Type="http://schemas.openxmlformats.org/officeDocument/2006/relationships/externalLink" Target="externalLinks/externalLink10.xml"/><Relationship Id="rId26" Type="http://schemas.openxmlformats.org/officeDocument/2006/relationships/externalLink" Target="externalLinks/externalLink9.xml"/><Relationship Id="rId25" Type="http://schemas.openxmlformats.org/officeDocument/2006/relationships/externalLink" Target="externalLinks/externalLink8.xml"/><Relationship Id="rId24" Type="http://schemas.openxmlformats.org/officeDocument/2006/relationships/externalLink" Target="externalLinks/externalLink7.xml"/><Relationship Id="rId23" Type="http://schemas.openxmlformats.org/officeDocument/2006/relationships/externalLink" Target="externalLinks/externalLink6.xml"/><Relationship Id="rId22" Type="http://schemas.openxmlformats.org/officeDocument/2006/relationships/externalLink" Target="externalLinks/externalLink5.xml"/><Relationship Id="rId21" Type="http://schemas.openxmlformats.org/officeDocument/2006/relationships/externalLink" Target="externalLinks/externalLink4.xml"/><Relationship Id="rId20" Type="http://schemas.openxmlformats.org/officeDocument/2006/relationships/externalLink" Target="externalLinks/externalLink3.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86</xdr:row>
      <xdr:rowOff>0</xdr:rowOff>
    </xdr:from>
    <xdr:to>
      <xdr:col>4</xdr:col>
      <xdr:colOff>9525</xdr:colOff>
      <xdr:row>86</xdr:row>
      <xdr:rowOff>9525</xdr:rowOff>
    </xdr:to>
    <xdr:pic>
      <xdr:nvPicPr>
        <xdr:cNvPr id="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8" name="图片 7"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0"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4" name="图片 13"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8"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0" name="图片 19"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4"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6" name="图片 25"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8"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0"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2" name="图片 3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4"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8" name="图片 37"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0"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4" name="图片 43"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8"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86</xdr:row>
      <xdr:rowOff>0</xdr:rowOff>
    </xdr:from>
    <xdr:to>
      <xdr:col>4</xdr:col>
      <xdr:colOff>9525</xdr:colOff>
      <xdr:row>86</xdr:row>
      <xdr:rowOff>9525</xdr:rowOff>
    </xdr:to>
    <xdr:pic>
      <xdr:nvPicPr>
        <xdr:cNvPr id="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8" name="图片 7"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0"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4" name="图片 13"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8"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1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0" name="图片 19"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4"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6" name="图片 25"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8"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2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0"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2" name="图片 3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4"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8" name="图片 37"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3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0"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1"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2"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3"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4" name="图片 43"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5"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6"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7"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8"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86</xdr:row>
      <xdr:rowOff>0</xdr:rowOff>
    </xdr:from>
    <xdr:to>
      <xdr:col>4</xdr:col>
      <xdr:colOff>9525</xdr:colOff>
      <xdr:row>86</xdr:row>
      <xdr:rowOff>9525</xdr:rowOff>
    </xdr:to>
    <xdr:pic>
      <xdr:nvPicPr>
        <xdr:cNvPr id="49" name="图片 1" descr="rId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85800" y="169037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287020</xdr:colOff>
      <xdr:row>45</xdr:row>
      <xdr:rowOff>76200</xdr:rowOff>
    </xdr:from>
    <xdr:to>
      <xdr:col>27</xdr:col>
      <xdr:colOff>589915</xdr:colOff>
      <xdr:row>78</xdr:row>
      <xdr:rowOff>85725</xdr:rowOff>
    </xdr:to>
    <xdr:pic>
      <xdr:nvPicPr>
        <xdr:cNvPr id="2" name="图片 1" descr="d8000aa04364144147a212dc09246e9"/>
        <xdr:cNvPicPr>
          <a:picLocks noChangeAspect="1"/>
        </xdr:cNvPicPr>
      </xdr:nvPicPr>
      <xdr:blipFill>
        <a:blip r:embed="rId1"/>
        <a:stretch>
          <a:fillRect/>
        </a:stretch>
      </xdr:blipFill>
      <xdr:spPr>
        <a:xfrm>
          <a:off x="12579985" y="8572500"/>
          <a:ext cx="6841490" cy="5667375"/>
        </a:xfrm>
        <a:prstGeom prst="rect">
          <a:avLst/>
        </a:prstGeom>
      </xdr:spPr>
    </xdr:pic>
    <xdr:clientData/>
  </xdr:twoCellAnchor>
  <xdr:twoCellAnchor editAs="oneCell">
    <xdr:from>
      <xdr:col>1</xdr:col>
      <xdr:colOff>67945</xdr:colOff>
      <xdr:row>47</xdr:row>
      <xdr:rowOff>153035</xdr:rowOff>
    </xdr:from>
    <xdr:to>
      <xdr:col>29</xdr:col>
      <xdr:colOff>50800</xdr:colOff>
      <xdr:row>85</xdr:row>
      <xdr:rowOff>50165</xdr:rowOff>
    </xdr:to>
    <xdr:pic>
      <xdr:nvPicPr>
        <xdr:cNvPr id="3" name="图片 2" descr="748c2a3da164a5af66c8f99bbbae436"/>
        <xdr:cNvPicPr>
          <a:picLocks noChangeAspect="1"/>
        </xdr:cNvPicPr>
      </xdr:nvPicPr>
      <xdr:blipFill>
        <a:blip r:embed="rId2"/>
        <a:stretch>
          <a:fillRect/>
        </a:stretch>
      </xdr:blipFill>
      <xdr:spPr>
        <a:xfrm>
          <a:off x="753745" y="8992235"/>
          <a:ext cx="19966940" cy="641223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86187\Documents\WeChat%20Files\fn748888\FileStorage\File\2020-05\10.19-10&#28857;&#26356;&#26032;-&#29483;&#36229;&#24211;&#2338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86187\Documents\WeChat%20Files\fn748888\FileStorage\File\2020-05\&#22825;&#29483;&#36229;&#24066;%20&#38144;&#21806;&#26085;&#25253;(1)(1)666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yuan\Desktop\Desktop\&#22825;&#29483;&#36229;&#24066;%20&#21333;&#21697;&#38144;&#21806;&#26085;&#25253;201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7.6uv.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27748;&#22372;\Downloads\tmcs_goods_effect_detail%20(5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27748;&#22372;\Downloads\tmcs_goods_effect_detail%20(6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27748;&#22372;\Downloads\tmcs_goods_effect_detail%20(6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yuan\Downloads\tmcs_goods_effect_detai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Administrator\Documents\WeChat%20Files\zl571532306\FileStorage\File\2019-09\tmcs_goods_effect_detai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mcs_goods_effect_detail%20(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mcs_goods_effect_detail%2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mcs_goods_effect_detail%20(9).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工作闭环"/>
      <sheetName val="猫超规划"/>
      <sheetName val="销售出库"/>
      <sheetName val="实时库存"/>
      <sheetName val="库存日报"/>
      <sheetName val="补货&amp;下沉"/>
      <sheetName val="集货仓调拨明细"/>
      <sheetName val="越库列表明细"/>
      <sheetName val="猫超日报"/>
      <sheetName val="排产ing"/>
      <sheetName val="已审未发"/>
      <sheetName val="基地库存"/>
      <sheetName val="仓库信息"/>
      <sheetName val="商品列表信息（越库）"/>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C2" t="str">
            <v>仓库全称</v>
          </cell>
          <cell r="D2" t="str">
            <v>仓类型</v>
          </cell>
          <cell r="E2" t="str">
            <v>区域</v>
          </cell>
          <cell r="F2" t="str">
            <v>仓库编码</v>
          </cell>
          <cell r="G2" t="str">
            <v>转运天数</v>
          </cell>
          <cell r="H2" t="str">
            <v>仓库简称</v>
          </cell>
        </row>
        <row r="3">
          <cell r="C3" t="str">
            <v>百世物流北京顺义仓</v>
          </cell>
          <cell r="D3" t="str">
            <v>母仓</v>
          </cell>
          <cell r="E3" t="str">
            <v>华北</v>
          </cell>
          <cell r="F3" t="str">
            <v>STORE_11435919</v>
          </cell>
          <cell r="G3">
            <v>4</v>
          </cell>
          <cell r="H3" t="str">
            <v>北京</v>
          </cell>
        </row>
        <row r="4">
          <cell r="C4" t="str">
            <v>心怡山东猫超仓</v>
          </cell>
          <cell r="D4" t="str">
            <v>母仓</v>
          </cell>
          <cell r="E4" t="str">
            <v>华北</v>
          </cell>
          <cell r="F4" t="str">
            <v>STORE_1366687</v>
          </cell>
          <cell r="G4">
            <v>4</v>
          </cell>
          <cell r="H4" t="str">
            <v>济南</v>
          </cell>
        </row>
        <row r="5">
          <cell r="C5" t="str">
            <v>心怡沈阳猫超仓</v>
          </cell>
          <cell r="D5" t="str">
            <v>母仓</v>
          </cell>
          <cell r="E5" t="str">
            <v>华北</v>
          </cell>
          <cell r="F5" t="str">
            <v>SHE101</v>
          </cell>
          <cell r="G5">
            <v>5</v>
          </cell>
          <cell r="H5" t="str">
            <v>沈阳</v>
          </cell>
        </row>
        <row r="6">
          <cell r="C6" t="str">
            <v>心怡天津淘宝商超仓库</v>
          </cell>
          <cell r="D6" t="str">
            <v>母仓</v>
          </cell>
          <cell r="E6" t="str">
            <v>华北</v>
          </cell>
          <cell r="F6" t="str">
            <v>ALOG-0003</v>
          </cell>
          <cell r="G6">
            <v>4</v>
          </cell>
          <cell r="H6" t="str">
            <v>天津</v>
          </cell>
        </row>
        <row r="7">
          <cell r="C7" t="str">
            <v>百世物流金华金义仓</v>
          </cell>
          <cell r="D7" t="str">
            <v>母仓</v>
          </cell>
          <cell r="E7" t="str">
            <v>华东</v>
          </cell>
          <cell r="F7" t="str">
            <v>STORE_757914</v>
          </cell>
          <cell r="G7">
            <v>3</v>
          </cell>
          <cell r="H7" t="str">
            <v>金华</v>
          </cell>
        </row>
        <row r="8">
          <cell r="C8" t="str">
            <v>华东萧山百世商超仓</v>
          </cell>
          <cell r="D8" t="str">
            <v>母仓</v>
          </cell>
          <cell r="E8" t="str">
            <v>华东</v>
          </cell>
          <cell r="F8" t="str">
            <v>HGH101</v>
          </cell>
          <cell r="G8">
            <v>3</v>
          </cell>
          <cell r="H8" t="str">
            <v>杭州</v>
          </cell>
        </row>
        <row r="9">
          <cell r="C9" t="str">
            <v>晋江心怡商超仓</v>
          </cell>
          <cell r="D9" t="str">
            <v>母仓</v>
          </cell>
          <cell r="E9" t="str">
            <v>华东</v>
          </cell>
          <cell r="F9" t="str">
            <v>JJN101</v>
          </cell>
          <cell r="G9">
            <v>2</v>
          </cell>
          <cell r="H9" t="str">
            <v>泉州</v>
          </cell>
        </row>
        <row r="10">
          <cell r="C10" t="str">
            <v>心怡嘉兴猫超仓</v>
          </cell>
          <cell r="D10" t="str">
            <v>母仓</v>
          </cell>
          <cell r="E10" t="str">
            <v>华东</v>
          </cell>
          <cell r="F10" t="str">
            <v>STORE_12005465</v>
          </cell>
          <cell r="G10">
            <v>3</v>
          </cell>
          <cell r="H10" t="str">
            <v>嘉兴</v>
          </cell>
        </row>
        <row r="11">
          <cell r="C11" t="str">
            <v>心怡南京猫超仓</v>
          </cell>
          <cell r="D11" t="str">
            <v>母仓</v>
          </cell>
          <cell r="E11" t="str">
            <v>华东</v>
          </cell>
          <cell r="F11" t="str">
            <v>NKG101</v>
          </cell>
          <cell r="G11">
            <v>3</v>
          </cell>
          <cell r="H11" t="str">
            <v>南京</v>
          </cell>
        </row>
        <row r="12">
          <cell r="C12" t="str">
            <v>心怡上海松江猫超仓</v>
          </cell>
          <cell r="D12" t="str">
            <v>母仓</v>
          </cell>
          <cell r="E12" t="str">
            <v>华东</v>
          </cell>
          <cell r="F12" t="str">
            <v>STORE_8751445</v>
          </cell>
          <cell r="G12">
            <v>3</v>
          </cell>
          <cell r="H12" t="str">
            <v>松江</v>
          </cell>
        </row>
        <row r="13">
          <cell r="C13" t="str">
            <v>心怡上海淘宝商超仓库</v>
          </cell>
          <cell r="D13" t="str">
            <v>母仓</v>
          </cell>
          <cell r="E13" t="str">
            <v>华东</v>
          </cell>
          <cell r="F13" t="str">
            <v>ALOG-0001</v>
          </cell>
          <cell r="G13">
            <v>3</v>
          </cell>
          <cell r="H13" t="str">
            <v>嘉定</v>
          </cell>
        </row>
        <row r="14">
          <cell r="C14" t="str">
            <v>心怡苏州商超2号仓</v>
          </cell>
          <cell r="D14" t="str">
            <v>母仓</v>
          </cell>
          <cell r="E14" t="str">
            <v>华东</v>
          </cell>
          <cell r="F14" t="str">
            <v>SZV102</v>
          </cell>
          <cell r="G14">
            <v>3</v>
          </cell>
          <cell r="H14" t="str">
            <v>苏州2</v>
          </cell>
        </row>
        <row r="15">
          <cell r="C15" t="str">
            <v>北领东莞商超仓</v>
          </cell>
          <cell r="D15" t="str">
            <v>母仓</v>
          </cell>
          <cell r="E15" t="str">
            <v>华南</v>
          </cell>
          <cell r="F15" t="str">
            <v>DGM101</v>
          </cell>
          <cell r="G15">
            <v>1</v>
          </cell>
          <cell r="H15" t="str">
            <v>东莞</v>
          </cell>
        </row>
        <row r="16">
          <cell r="C16" t="str">
            <v>北领江门商超仓</v>
          </cell>
          <cell r="D16" t="str">
            <v>母仓</v>
          </cell>
          <cell r="E16" t="str">
            <v>华南</v>
          </cell>
          <cell r="F16" t="str">
            <v>JIM101</v>
          </cell>
          <cell r="G16">
            <v>1</v>
          </cell>
          <cell r="H16" t="str">
            <v>江门</v>
          </cell>
        </row>
        <row r="17">
          <cell r="C17" t="str">
            <v>华南惠阳蜂网仓</v>
          </cell>
          <cell r="D17" t="str">
            <v>母仓</v>
          </cell>
          <cell r="E17" t="str">
            <v>华南</v>
          </cell>
          <cell r="F17" t="str">
            <v>HUZ101</v>
          </cell>
          <cell r="G17">
            <v>1</v>
          </cell>
          <cell r="H17" t="str">
            <v>惠州</v>
          </cell>
        </row>
        <row r="18">
          <cell r="C18" t="str">
            <v>心怡广州淘宝商超仓库</v>
          </cell>
          <cell r="D18" t="str">
            <v>母仓</v>
          </cell>
          <cell r="E18" t="str">
            <v>华南</v>
          </cell>
          <cell r="F18" t="str">
            <v>ALOG-0002</v>
          </cell>
          <cell r="G18">
            <v>1</v>
          </cell>
          <cell r="H18" t="str">
            <v>广州</v>
          </cell>
        </row>
        <row r="19">
          <cell r="C19" t="str">
            <v>心怡武汉猫超仓</v>
          </cell>
          <cell r="D19" t="str">
            <v>母仓</v>
          </cell>
          <cell r="E19" t="str">
            <v>华中</v>
          </cell>
          <cell r="F19" t="str">
            <v>STORE_1228938</v>
          </cell>
          <cell r="G19">
            <v>3</v>
          </cell>
          <cell r="H19" t="str">
            <v>武汉</v>
          </cell>
        </row>
        <row r="20">
          <cell r="C20" t="str">
            <v>北领成都商超仓</v>
          </cell>
          <cell r="D20" t="str">
            <v>母仓</v>
          </cell>
          <cell r="E20" t="str">
            <v>西南</v>
          </cell>
          <cell r="F20" t="str">
            <v>CTU101</v>
          </cell>
          <cell r="G20">
            <v>4</v>
          </cell>
          <cell r="H20" t="str">
            <v>成都2</v>
          </cell>
        </row>
        <row r="21">
          <cell r="C21" t="str">
            <v>北领重庆商超仓</v>
          </cell>
          <cell r="D21" t="str">
            <v>母仓</v>
          </cell>
          <cell r="E21" t="str">
            <v>西南</v>
          </cell>
          <cell r="F21" t="str">
            <v>CKG101</v>
          </cell>
          <cell r="G21">
            <v>4</v>
          </cell>
          <cell r="H21" t="str">
            <v>重庆</v>
          </cell>
        </row>
        <row r="22">
          <cell r="C22" t="str">
            <v>西北长安北领商超仓</v>
          </cell>
          <cell r="D22" t="str">
            <v>母仓</v>
          </cell>
          <cell r="E22" t="str">
            <v>西南</v>
          </cell>
          <cell r="F22" t="str">
            <v>XIY101</v>
          </cell>
          <cell r="G22">
            <v>4</v>
          </cell>
          <cell r="H22" t="str">
            <v>西安</v>
          </cell>
        </row>
        <row r="23">
          <cell r="C23" t="str">
            <v>心怡成都淘宝商超仓库</v>
          </cell>
          <cell r="D23" t="str">
            <v>母仓</v>
          </cell>
          <cell r="E23" t="str">
            <v>西南</v>
          </cell>
          <cell r="F23" t="str">
            <v>STORE_823547</v>
          </cell>
          <cell r="G23">
            <v>4</v>
          </cell>
          <cell r="H23" t="str">
            <v>成都</v>
          </cell>
        </row>
        <row r="24">
          <cell r="C24" t="str">
            <v>心怡青岛商超仓</v>
          </cell>
          <cell r="D24" t="str">
            <v>母仓</v>
          </cell>
          <cell r="E24" t="str">
            <v>华北</v>
          </cell>
          <cell r="F24" t="str">
            <v>TAO101</v>
          </cell>
          <cell r="G24">
            <v>4</v>
          </cell>
          <cell r="H24" t="str">
            <v>青岛</v>
          </cell>
        </row>
        <row r="25">
          <cell r="C25" t="str">
            <v>百世南昌商超仓</v>
          </cell>
          <cell r="D25" t="str">
            <v>子仓</v>
          </cell>
          <cell r="E25" t="str">
            <v>华东</v>
          </cell>
          <cell r="F25" t="str">
            <v>KHN101</v>
          </cell>
          <cell r="G25">
            <v>3</v>
          </cell>
          <cell r="H25" t="str">
            <v>南昌</v>
          </cell>
        </row>
        <row r="26">
          <cell r="C26" t="str">
            <v>科捷合肥商超仓</v>
          </cell>
          <cell r="D26" t="str">
            <v>母仓</v>
          </cell>
          <cell r="E26" t="str">
            <v>华东</v>
          </cell>
          <cell r="F26" t="str">
            <v>HFE101</v>
          </cell>
          <cell r="G26">
            <v>3</v>
          </cell>
          <cell r="H26" t="str">
            <v>合肥</v>
          </cell>
        </row>
        <row r="27">
          <cell r="C27" t="str">
            <v>苏宁南宁商超仓</v>
          </cell>
          <cell r="D27" t="str">
            <v>子仓</v>
          </cell>
          <cell r="E27" t="str">
            <v>华南</v>
          </cell>
          <cell r="F27" t="str">
            <v>NNG101</v>
          </cell>
          <cell r="G27">
            <v>2</v>
          </cell>
          <cell r="H27" t="str">
            <v>南宁</v>
          </cell>
        </row>
        <row r="28">
          <cell r="C28" t="str">
            <v>百世长沙商超仓</v>
          </cell>
          <cell r="D28" t="str">
            <v>子仓，8.31升级为DC仓</v>
          </cell>
          <cell r="E28" t="str">
            <v>华中</v>
          </cell>
          <cell r="F28" t="str">
            <v>CSX101</v>
          </cell>
          <cell r="G28">
            <v>3</v>
          </cell>
          <cell r="H28" t="str">
            <v>长沙</v>
          </cell>
        </row>
        <row r="29">
          <cell r="C29" t="str">
            <v>心怡郑州商超仓</v>
          </cell>
          <cell r="D29" t="str">
            <v>子仓，8.31升级为DC仓</v>
          </cell>
          <cell r="E29" t="str">
            <v>华中</v>
          </cell>
          <cell r="F29" t="str">
            <v>CGO101</v>
          </cell>
          <cell r="G29">
            <v>3</v>
          </cell>
          <cell r="H29" t="str">
            <v>郑州</v>
          </cell>
        </row>
        <row r="30">
          <cell r="C30" t="str">
            <v>心怡贵阳猫超仓</v>
          </cell>
          <cell r="D30" t="str">
            <v>母仓</v>
          </cell>
          <cell r="E30" t="str">
            <v>西南</v>
          </cell>
          <cell r="F30" t="str">
            <v>KWE101</v>
          </cell>
        </row>
        <row r="30">
          <cell r="H30" t="str">
            <v>贵阳</v>
          </cell>
        </row>
        <row r="31">
          <cell r="C31" t="str">
            <v>北领无锡商超仓</v>
          </cell>
          <cell r="D31" t="str">
            <v>母仓</v>
          </cell>
          <cell r="E31" t="str">
            <v>华东</v>
          </cell>
          <cell r="F31" t="str">
            <v>WUX101</v>
          </cell>
        </row>
        <row r="31">
          <cell r="H31" t="str">
            <v>无锡</v>
          </cell>
        </row>
        <row r="32">
          <cell r="C32" t="str">
            <v>心怡宁波商超仓</v>
          </cell>
          <cell r="D32" t="str">
            <v>城市仓</v>
          </cell>
          <cell r="E32" t="str">
            <v>华东</v>
          </cell>
          <cell r="F32" t="str">
            <v>NGB102</v>
          </cell>
        </row>
        <row r="32">
          <cell r="H32" t="str">
            <v>嘉兴</v>
          </cell>
        </row>
        <row r="33">
          <cell r="C33" t="str">
            <v>心怡宁波商超仓</v>
          </cell>
          <cell r="D33" t="str">
            <v>全品仓</v>
          </cell>
          <cell r="E33" t="str">
            <v>华东南湖北岭集货仓</v>
          </cell>
          <cell r="F33" t="str">
            <v>HGH302</v>
          </cell>
          <cell r="G33" t="str">
            <v>华东南湖北岭集货仓</v>
          </cell>
          <cell r="H33" t="str">
            <v>嘉兴</v>
          </cell>
        </row>
        <row r="34">
          <cell r="C34" t="str">
            <v>广州沃天下集货仓</v>
          </cell>
        </row>
        <row r="34">
          <cell r="E34" t="str">
            <v>华南</v>
          </cell>
          <cell r="F34" t="str">
            <v>GZWTX0001</v>
          </cell>
          <cell r="G34" t="str">
            <v>广州沃天下集货仓</v>
          </cell>
          <cell r="H34" t="str">
            <v>广州集货仓</v>
          </cell>
        </row>
        <row r="35">
          <cell r="C35" t="str">
            <v>华南北领集货仓</v>
          </cell>
        </row>
        <row r="35">
          <cell r="E35" t="str">
            <v>华南</v>
          </cell>
          <cell r="F35" t="str">
            <v>DGM102</v>
          </cell>
          <cell r="G35" t="str">
            <v>华南北领集货仓</v>
          </cell>
          <cell r="H35" t="str">
            <v>华南北领集货仓</v>
          </cell>
        </row>
        <row r="36">
          <cell r="C36" t="str">
            <v>心怡嘉定商超仓</v>
          </cell>
        </row>
        <row r="36">
          <cell r="F36" t="str">
            <v>ALOG-0001</v>
          </cell>
        </row>
        <row r="36">
          <cell r="H36" t="str">
            <v>嘉定</v>
          </cell>
        </row>
        <row r="37">
          <cell r="C37" t="str">
            <v>百世物流杭州萧山仓</v>
          </cell>
        </row>
        <row r="37">
          <cell r="F37" t="str">
            <v>HGH101</v>
          </cell>
        </row>
        <row r="37">
          <cell r="H37" t="str">
            <v>杭州</v>
          </cell>
        </row>
        <row r="38">
          <cell r="C38" t="str">
            <v>心怡济南商超仓</v>
          </cell>
        </row>
        <row r="38">
          <cell r="H38" t="str">
            <v>济南</v>
          </cell>
        </row>
        <row r="39">
          <cell r="C39" t="str">
            <v>百世金义商超仓</v>
          </cell>
        </row>
        <row r="39">
          <cell r="H39" t="str">
            <v>金华</v>
          </cell>
        </row>
      </sheetData>
      <sheetData sheetId="1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达成"/>
      <sheetName val="1月"/>
      <sheetName val="2月"/>
      <sheetName val="3月-19"/>
      <sheetName val="炊具"/>
      <sheetName val="3月"/>
      <sheetName val="Sheet2"/>
      <sheetName val="完成率"/>
      <sheetName val="Sheet5"/>
      <sheetName val="Sheet6"/>
      <sheetName val="Sheet4"/>
      <sheetName val="Sheet3"/>
      <sheetName val="环电"/>
      <sheetName val="Sheet1"/>
    </sheetNames>
    <sheetDataSet>
      <sheetData sheetId="0"/>
      <sheetData sheetId="1"/>
      <sheetData sheetId="2"/>
      <sheetData sheetId="3"/>
      <sheetData sheetId="4"/>
      <sheetData sheetId="5"/>
      <sheetData sheetId="6">
        <row r="1">
          <cell r="D1" t="str">
            <v>条形码</v>
          </cell>
          <cell r="E1" t="str">
            <v>支付金额</v>
          </cell>
          <cell r="F1" t="str">
            <v>支付件数</v>
          </cell>
        </row>
        <row r="1">
          <cell r="M1">
            <v>43915</v>
          </cell>
          <cell r="N1">
            <v>43907</v>
          </cell>
          <cell r="O1" t="str">
            <v>交易可用库存</v>
          </cell>
        </row>
        <row r="2">
          <cell r="D2">
            <v>6939924821481</v>
          </cell>
          <cell r="E2">
            <v>897</v>
          </cell>
          <cell r="F2">
            <v>3</v>
          </cell>
        </row>
        <row r="2">
          <cell r="K2">
            <v>13420</v>
          </cell>
          <cell r="L2">
            <v>5280</v>
          </cell>
          <cell r="M2">
            <v>104177</v>
          </cell>
          <cell r="N2">
            <v>38.3734473564414</v>
          </cell>
          <cell r="O2">
            <v>0.945520034100597</v>
          </cell>
        </row>
        <row r="3">
          <cell r="D3">
            <v>6939924824963</v>
          </cell>
          <cell r="E3">
            <v>688</v>
          </cell>
          <cell r="F3">
            <v>3</v>
          </cell>
        </row>
        <row r="3">
          <cell r="J3" t="str">
            <v>69码</v>
          </cell>
          <cell r="K3" t="str">
            <v>华东集货仓</v>
          </cell>
          <cell r="L3" t="str">
            <v>前置仓
下沉在途</v>
          </cell>
          <cell r="M3" t="str">
            <v>前置仓
交易
可用库存</v>
          </cell>
          <cell r="N3" t="str">
            <v>前置仓
库存周转</v>
          </cell>
          <cell r="O3" t="str">
            <v>前置仓
库存
现货率</v>
          </cell>
        </row>
        <row r="4">
          <cell r="D4">
            <v>6939924823669</v>
          </cell>
          <cell r="E4">
            <v>556</v>
          </cell>
          <cell r="F4">
            <v>4</v>
          </cell>
        </row>
        <row r="4">
          <cell r="J4">
            <v>6939962741710</v>
          </cell>
          <cell r="K4">
            <v>436</v>
          </cell>
          <cell r="L4">
            <v>144</v>
          </cell>
          <cell r="M4">
            <v>7096</v>
          </cell>
          <cell r="N4">
            <v>31.0447907478193</v>
          </cell>
          <cell r="O4">
            <v>1</v>
          </cell>
          <cell r="P4">
            <v>580</v>
          </cell>
        </row>
        <row r="5">
          <cell r="D5">
            <v>6939924824956</v>
          </cell>
          <cell r="E5">
            <v>381</v>
          </cell>
          <cell r="F5">
            <v>2</v>
          </cell>
        </row>
        <row r="5">
          <cell r="J5">
            <v>6939962740379</v>
          </cell>
          <cell r="K5">
            <v>0</v>
          </cell>
          <cell r="L5">
            <v>142</v>
          </cell>
          <cell r="M5">
            <v>1475</v>
          </cell>
          <cell r="N5">
            <v>32.2242911553111</v>
          </cell>
          <cell r="O5">
            <v>1</v>
          </cell>
          <cell r="P5">
            <v>142</v>
          </cell>
        </row>
        <row r="6">
          <cell r="D6">
            <v>6939924823676</v>
          </cell>
          <cell r="E6">
            <v>294</v>
          </cell>
          <cell r="F6">
            <v>1</v>
          </cell>
        </row>
        <row r="6">
          <cell r="J6">
            <v>6939962742878</v>
          </cell>
          <cell r="K6">
            <v>352</v>
          </cell>
          <cell r="L6">
            <v>36</v>
          </cell>
          <cell r="M6">
            <v>555</v>
          </cell>
          <cell r="N6">
            <v>63.4609705679693</v>
          </cell>
          <cell r="O6">
            <v>1</v>
          </cell>
          <cell r="P6">
            <v>388</v>
          </cell>
        </row>
        <row r="7">
          <cell r="D7">
            <v>6939962755175</v>
          </cell>
          <cell r="E7">
            <v>0</v>
          </cell>
          <cell r="F7">
            <v>0</v>
          </cell>
        </row>
        <row r="7">
          <cell r="J7">
            <v>6939962747989</v>
          </cell>
          <cell r="K7">
            <v>398</v>
          </cell>
          <cell r="L7">
            <v>1</v>
          </cell>
          <cell r="M7">
            <v>713</v>
          </cell>
          <cell r="N7">
            <v>44.8071658135936</v>
          </cell>
          <cell r="O7">
            <v>1</v>
          </cell>
          <cell r="P7">
            <v>399</v>
          </cell>
        </row>
        <row r="8">
          <cell r="D8">
            <v>6939962749129</v>
          </cell>
          <cell r="E8">
            <v>0</v>
          </cell>
          <cell r="F8">
            <v>0</v>
          </cell>
        </row>
        <row r="8">
          <cell r="J8">
            <v>6939962746371</v>
          </cell>
          <cell r="K8">
            <v>212</v>
          </cell>
          <cell r="L8">
            <v>2</v>
          </cell>
          <cell r="M8">
            <v>867</v>
          </cell>
          <cell r="N8">
            <v>43.1672025723473</v>
          </cell>
          <cell r="O8">
            <v>1</v>
          </cell>
          <cell r="P8">
            <v>214</v>
          </cell>
        </row>
        <row r="9">
          <cell r="D9">
            <v>6939924823669</v>
          </cell>
          <cell r="E9">
            <v>0</v>
          </cell>
          <cell r="F9">
            <v>0</v>
          </cell>
        </row>
        <row r="9">
          <cell r="J9">
            <v>6939962758275</v>
          </cell>
          <cell r="K9">
            <v>0</v>
          </cell>
          <cell r="L9">
            <v>0</v>
          </cell>
          <cell r="M9">
            <v>996</v>
          </cell>
          <cell r="N9">
            <v>42.8606557377049</v>
          </cell>
          <cell r="O9">
            <v>1</v>
          </cell>
          <cell r="P9">
            <v>0</v>
          </cell>
        </row>
        <row r="10">
          <cell r="D10">
            <v>6939962757520</v>
          </cell>
          <cell r="E10">
            <v>0</v>
          </cell>
          <cell r="F10">
            <v>0</v>
          </cell>
        </row>
        <row r="10">
          <cell r="J10">
            <v>6939962753867</v>
          </cell>
          <cell r="K10">
            <v>105</v>
          </cell>
          <cell r="L10">
            <v>0</v>
          </cell>
          <cell r="M10">
            <v>187</v>
          </cell>
          <cell r="N10">
            <v>38.454759106933</v>
          </cell>
          <cell r="O10">
            <v>1</v>
          </cell>
          <cell r="P10">
            <v>105</v>
          </cell>
        </row>
        <row r="11">
          <cell r="D11">
            <v>6939924824673</v>
          </cell>
          <cell r="E11">
            <v>0</v>
          </cell>
          <cell r="F11">
            <v>0</v>
          </cell>
        </row>
        <row r="11">
          <cell r="J11">
            <v>6939962760834</v>
          </cell>
          <cell r="K11">
            <v>36</v>
          </cell>
          <cell r="L11">
            <v>27</v>
          </cell>
          <cell r="M11">
            <v>438</v>
          </cell>
          <cell r="N11">
            <v>35.0542425416505</v>
          </cell>
          <cell r="O11">
            <v>1</v>
          </cell>
          <cell r="P11">
            <v>63</v>
          </cell>
        </row>
        <row r="12">
          <cell r="D12">
            <v>6939962757513</v>
          </cell>
          <cell r="E12">
            <v>0</v>
          </cell>
          <cell r="F12">
            <v>0</v>
          </cell>
        </row>
        <row r="12">
          <cell r="J12">
            <v>6939962731049</v>
          </cell>
          <cell r="K12">
            <v>116</v>
          </cell>
          <cell r="L12">
            <v>16</v>
          </cell>
          <cell r="M12">
            <v>521</v>
          </cell>
          <cell r="N12">
            <v>65.1925078043705</v>
          </cell>
          <cell r="O12">
            <v>1</v>
          </cell>
          <cell r="P12">
            <v>132</v>
          </cell>
        </row>
        <row r="13">
          <cell r="D13">
            <v>6939962756820</v>
          </cell>
          <cell r="E13">
            <v>0</v>
          </cell>
          <cell r="F13">
            <v>0</v>
          </cell>
        </row>
        <row r="13">
          <cell r="J13">
            <v>6939962759098</v>
          </cell>
          <cell r="K13">
            <v>645</v>
          </cell>
          <cell r="L13">
            <v>8</v>
          </cell>
          <cell r="M13">
            <v>2828</v>
          </cell>
          <cell r="N13">
            <v>33.0250199627362</v>
          </cell>
          <cell r="O13">
            <v>1</v>
          </cell>
          <cell r="P13">
            <v>653</v>
          </cell>
        </row>
        <row r="14">
          <cell r="D14">
            <v>6939962755885</v>
          </cell>
          <cell r="E14">
            <v>0</v>
          </cell>
          <cell r="F14">
            <v>0</v>
          </cell>
        </row>
        <row r="14">
          <cell r="J14">
            <v>6939962741451</v>
          </cell>
          <cell r="K14">
            <v>1635</v>
          </cell>
          <cell r="L14">
            <v>33</v>
          </cell>
          <cell r="M14">
            <v>1932</v>
          </cell>
          <cell r="N14">
            <v>43.846951430256</v>
          </cell>
          <cell r="O14">
            <v>1</v>
          </cell>
          <cell r="P14">
            <v>1668</v>
          </cell>
        </row>
        <row r="15">
          <cell r="D15">
            <v>6939962756912</v>
          </cell>
          <cell r="E15">
            <v>0</v>
          </cell>
          <cell r="F15">
            <v>0</v>
          </cell>
        </row>
        <row r="15">
          <cell r="J15">
            <v>6939962759043</v>
          </cell>
          <cell r="K15">
            <v>0</v>
          </cell>
          <cell r="L15">
            <v>0</v>
          </cell>
          <cell r="M15">
            <v>169</v>
          </cell>
          <cell r="N15">
            <v>32.2519083969466</v>
          </cell>
          <cell r="O15">
            <v>0.75</v>
          </cell>
          <cell r="P15">
            <v>0</v>
          </cell>
        </row>
        <row r="16">
          <cell r="D16">
            <v>6939962759388</v>
          </cell>
          <cell r="E16">
            <v>0</v>
          </cell>
          <cell r="F16">
            <v>0</v>
          </cell>
        </row>
        <row r="16">
          <cell r="J16">
            <v>6939962763910</v>
          </cell>
          <cell r="K16">
            <v>549</v>
          </cell>
          <cell r="L16">
            <v>1</v>
          </cell>
          <cell r="M16">
            <v>686</v>
          </cell>
          <cell r="N16">
            <v>52.4733444549213</v>
          </cell>
          <cell r="O16">
            <v>1</v>
          </cell>
          <cell r="P16">
            <v>550</v>
          </cell>
        </row>
        <row r="17">
          <cell r="D17">
            <v>6938980101353</v>
          </cell>
          <cell r="E17">
            <v>0</v>
          </cell>
          <cell r="F17">
            <v>0</v>
          </cell>
        </row>
        <row r="17">
          <cell r="J17">
            <v>6939962759814</v>
          </cell>
          <cell r="K17">
            <v>1270</v>
          </cell>
          <cell r="L17">
            <v>212</v>
          </cell>
          <cell r="M17">
            <v>2402</v>
          </cell>
          <cell r="N17">
            <v>27.7839142929757</v>
          </cell>
          <cell r="O17">
            <v>1</v>
          </cell>
          <cell r="P17">
            <v>1482</v>
          </cell>
        </row>
        <row r="18">
          <cell r="D18">
            <v>6939962757186</v>
          </cell>
          <cell r="E18">
            <v>0</v>
          </cell>
          <cell r="F18">
            <v>0</v>
          </cell>
        </row>
        <row r="18">
          <cell r="J18">
            <v>6939962758855</v>
          </cell>
          <cell r="K18">
            <v>24</v>
          </cell>
          <cell r="L18">
            <v>0</v>
          </cell>
          <cell r="M18">
            <v>146</v>
          </cell>
          <cell r="N18">
            <v>87.2033898305085</v>
          </cell>
          <cell r="O18">
            <v>0.941176470588235</v>
          </cell>
          <cell r="P18">
            <v>24</v>
          </cell>
        </row>
        <row r="19">
          <cell r="D19">
            <v>6939924824963</v>
          </cell>
          <cell r="E19">
            <v>0</v>
          </cell>
          <cell r="F19">
            <v>0</v>
          </cell>
        </row>
        <row r="19">
          <cell r="J19">
            <v>6939962766423</v>
          </cell>
          <cell r="K19">
            <v>144</v>
          </cell>
          <cell r="L19">
            <v>12</v>
          </cell>
          <cell r="M19">
            <v>1006</v>
          </cell>
          <cell r="N19">
            <v>56.9932802000313</v>
          </cell>
          <cell r="O19">
            <v>1</v>
          </cell>
          <cell r="P19">
            <v>156</v>
          </cell>
        </row>
        <row r="20">
          <cell r="D20">
            <v>6939924824956</v>
          </cell>
          <cell r="E20">
            <v>0</v>
          </cell>
          <cell r="F20">
            <v>0</v>
          </cell>
        </row>
        <row r="20">
          <cell r="J20">
            <v>6939962741307</v>
          </cell>
          <cell r="K20">
            <v>1457</v>
          </cell>
          <cell r="L20">
            <v>0</v>
          </cell>
          <cell r="M20">
            <v>1156</v>
          </cell>
          <cell r="N20">
            <v>106.203517368099</v>
          </cell>
          <cell r="O20">
            <v>1</v>
          </cell>
          <cell r="P20">
            <v>1457</v>
          </cell>
        </row>
        <row r="21">
          <cell r="D21">
            <v>6939962754239</v>
          </cell>
          <cell r="E21">
            <v>0</v>
          </cell>
          <cell r="F21">
            <v>0</v>
          </cell>
        </row>
        <row r="21">
          <cell r="J21">
            <v>6939962739281</v>
          </cell>
          <cell r="K21">
            <v>592</v>
          </cell>
          <cell r="L21">
            <v>43</v>
          </cell>
          <cell r="M21">
            <v>4583</v>
          </cell>
          <cell r="N21">
            <v>45.4357078853047</v>
          </cell>
          <cell r="O21">
            <v>1</v>
          </cell>
          <cell r="P21">
            <v>635</v>
          </cell>
        </row>
        <row r="22">
          <cell r="D22">
            <v>6939962758398</v>
          </cell>
          <cell r="E22">
            <v>0</v>
          </cell>
          <cell r="F22">
            <v>0</v>
          </cell>
        </row>
        <row r="22">
          <cell r="J22">
            <v>6939962760605</v>
          </cell>
          <cell r="K22">
            <v>279</v>
          </cell>
          <cell r="L22">
            <v>54</v>
          </cell>
          <cell r="M22">
            <v>820</v>
          </cell>
          <cell r="N22">
            <v>45.3347427766032</v>
          </cell>
          <cell r="O22">
            <v>1</v>
          </cell>
          <cell r="P22">
            <v>333</v>
          </cell>
        </row>
        <row r="23">
          <cell r="D23">
            <v>6939962743738</v>
          </cell>
          <cell r="E23">
            <v>0</v>
          </cell>
          <cell r="F23">
            <v>0</v>
          </cell>
        </row>
        <row r="23">
          <cell r="J23">
            <v>6939962745992</v>
          </cell>
          <cell r="K23">
            <v>41</v>
          </cell>
          <cell r="L23">
            <v>37</v>
          </cell>
          <cell r="M23">
            <v>1256</v>
          </cell>
          <cell r="N23">
            <v>36.3095397288117</v>
          </cell>
          <cell r="O23">
            <v>1</v>
          </cell>
          <cell r="P23">
            <v>78</v>
          </cell>
        </row>
        <row r="24">
          <cell r="D24">
            <v>6939962741338</v>
          </cell>
          <cell r="E24">
            <v>0</v>
          </cell>
          <cell r="F24">
            <v>0</v>
          </cell>
        </row>
        <row r="24">
          <cell r="J24">
            <v>6939962755359</v>
          </cell>
          <cell r="K24">
            <v>0</v>
          </cell>
          <cell r="L24">
            <v>0</v>
          </cell>
          <cell r="M24">
            <v>26</v>
          </cell>
          <cell r="N24">
            <v>86.9426751592357</v>
          </cell>
          <cell r="O24">
            <v>0.5</v>
          </cell>
          <cell r="P24">
            <v>0</v>
          </cell>
        </row>
        <row r="25">
          <cell r="D25">
            <v>6939962755830</v>
          </cell>
          <cell r="E25">
            <v>0</v>
          </cell>
          <cell r="F25">
            <v>0</v>
          </cell>
        </row>
        <row r="25">
          <cell r="J25">
            <v>6939962762180</v>
          </cell>
          <cell r="K25">
            <v>99</v>
          </cell>
          <cell r="L25">
            <v>1</v>
          </cell>
          <cell r="M25">
            <v>491</v>
          </cell>
          <cell r="N25">
            <v>83.1699871465296</v>
          </cell>
          <cell r="O25">
            <v>1</v>
          </cell>
          <cell r="P25">
            <v>100</v>
          </cell>
        </row>
        <row r="26">
          <cell r="D26">
            <v>6939924828138</v>
          </cell>
          <cell r="E26">
            <v>3983</v>
          </cell>
          <cell r="F26">
            <v>41</v>
          </cell>
        </row>
        <row r="26">
          <cell r="J26">
            <v>6939962758039</v>
          </cell>
          <cell r="K26">
            <v>1047</v>
          </cell>
          <cell r="L26">
            <v>14</v>
          </cell>
          <cell r="M26">
            <v>1644</v>
          </cell>
          <cell r="N26">
            <v>34.8596163774274</v>
          </cell>
          <cell r="O26">
            <v>0.958333333333333</v>
          </cell>
          <cell r="P26">
            <v>1061</v>
          </cell>
        </row>
        <row r="27">
          <cell r="D27">
            <v>6939924827537</v>
          </cell>
          <cell r="E27">
            <v>2598</v>
          </cell>
          <cell r="F27">
            <v>27</v>
          </cell>
        </row>
        <row r="27">
          <cell r="J27">
            <v>6939962768182</v>
          </cell>
          <cell r="K27">
            <v>0</v>
          </cell>
          <cell r="L27">
            <v>1</v>
          </cell>
          <cell r="M27">
            <v>129</v>
          </cell>
          <cell r="N27">
            <v>202.823179791976</v>
          </cell>
          <cell r="O27">
            <v>1</v>
          </cell>
          <cell r="P27">
            <v>1</v>
          </cell>
        </row>
        <row r="28">
          <cell r="D28">
            <v>6939924820828</v>
          </cell>
          <cell r="E28">
            <v>845</v>
          </cell>
          <cell r="F28">
            <v>5</v>
          </cell>
        </row>
        <row r="28">
          <cell r="J28">
            <v>6939962734354</v>
          </cell>
          <cell r="K28">
            <v>38</v>
          </cell>
          <cell r="L28">
            <v>7</v>
          </cell>
          <cell r="M28">
            <v>468</v>
          </cell>
          <cell r="N28">
            <v>39.4466095089634</v>
          </cell>
          <cell r="O28">
            <v>1</v>
          </cell>
          <cell r="P28">
            <v>45</v>
          </cell>
        </row>
        <row r="29">
          <cell r="D29">
            <v>6939924827926</v>
          </cell>
          <cell r="E29">
            <v>747</v>
          </cell>
          <cell r="F29">
            <v>3</v>
          </cell>
        </row>
        <row r="29">
          <cell r="J29">
            <v>6939962756264</v>
          </cell>
          <cell r="K29">
            <v>705</v>
          </cell>
          <cell r="L29">
            <v>112</v>
          </cell>
          <cell r="M29">
            <v>3505</v>
          </cell>
          <cell r="N29">
            <v>37.3882494073291</v>
          </cell>
          <cell r="O29">
            <v>1</v>
          </cell>
          <cell r="P29">
            <v>817</v>
          </cell>
        </row>
        <row r="30">
          <cell r="D30">
            <v>6939924828121</v>
          </cell>
          <cell r="E30">
            <v>407</v>
          </cell>
          <cell r="F30">
            <v>3</v>
          </cell>
        </row>
        <row r="30">
          <cell r="J30">
            <v>6939962748214</v>
          </cell>
          <cell r="K30">
            <v>52</v>
          </cell>
          <cell r="L30">
            <v>54</v>
          </cell>
          <cell r="M30">
            <v>296</v>
          </cell>
          <cell r="N30">
            <v>31.0753821823933</v>
          </cell>
          <cell r="O30">
            <v>1</v>
          </cell>
          <cell r="P30">
            <v>106</v>
          </cell>
        </row>
        <row r="31">
          <cell r="D31">
            <v>6939924829357</v>
          </cell>
          <cell r="E31">
            <v>159</v>
          </cell>
          <cell r="F31">
            <v>1</v>
          </cell>
        </row>
        <row r="31">
          <cell r="J31">
            <v>6939962757315</v>
          </cell>
          <cell r="K31">
            <v>725</v>
          </cell>
          <cell r="L31">
            <v>160</v>
          </cell>
          <cell r="M31">
            <v>2244</v>
          </cell>
          <cell r="N31">
            <v>32.0723854127208</v>
          </cell>
          <cell r="O31">
            <v>1</v>
          </cell>
          <cell r="P31">
            <v>885</v>
          </cell>
        </row>
        <row r="32">
          <cell r="D32">
            <v>6939924819549</v>
          </cell>
          <cell r="E32">
            <v>0</v>
          </cell>
          <cell r="F32">
            <v>0</v>
          </cell>
        </row>
        <row r="32">
          <cell r="J32">
            <v>6939962759173</v>
          </cell>
          <cell r="K32">
            <v>250</v>
          </cell>
          <cell r="L32">
            <v>1</v>
          </cell>
          <cell r="M32">
            <v>671</v>
          </cell>
          <cell r="N32">
            <v>51.3087701828011</v>
          </cell>
          <cell r="O32">
            <v>1</v>
          </cell>
          <cell r="P32">
            <v>251</v>
          </cell>
        </row>
        <row r="33">
          <cell r="D33">
            <v>6939924824031</v>
          </cell>
          <cell r="E33">
            <v>0</v>
          </cell>
          <cell r="F33">
            <v>0</v>
          </cell>
        </row>
        <row r="33">
          <cell r="J33">
            <v>6939962758466</v>
          </cell>
          <cell r="K33">
            <v>89</v>
          </cell>
          <cell r="L33">
            <v>3</v>
          </cell>
          <cell r="M33">
            <v>225</v>
          </cell>
          <cell r="N33">
            <v>52.6385224274406</v>
          </cell>
          <cell r="O33">
            <v>1</v>
          </cell>
          <cell r="P33">
            <v>92</v>
          </cell>
        </row>
        <row r="34">
          <cell r="D34">
            <v>6939924823232</v>
          </cell>
          <cell r="E34">
            <v>0</v>
          </cell>
          <cell r="F34">
            <v>0</v>
          </cell>
        </row>
        <row r="34">
          <cell r="J34">
            <v>6939962757322</v>
          </cell>
          <cell r="K34">
            <v>76</v>
          </cell>
          <cell r="L34">
            <v>14</v>
          </cell>
          <cell r="M34">
            <v>307</v>
          </cell>
          <cell r="N34">
            <v>50.7739938080495</v>
          </cell>
          <cell r="O34">
            <v>1</v>
          </cell>
          <cell r="P34">
            <v>90</v>
          </cell>
        </row>
        <row r="35">
          <cell r="D35">
            <v>6939924818498</v>
          </cell>
          <cell r="E35">
            <v>0</v>
          </cell>
          <cell r="F35">
            <v>0</v>
          </cell>
        </row>
        <row r="35">
          <cell r="J35">
            <v>6939962746630</v>
          </cell>
          <cell r="K35">
            <v>1428</v>
          </cell>
          <cell r="L35">
            <v>48</v>
          </cell>
          <cell r="M35">
            <v>2359</v>
          </cell>
          <cell r="N35">
            <v>62.2392690915359</v>
          </cell>
          <cell r="O35">
            <v>1</v>
          </cell>
          <cell r="P35">
            <v>1476</v>
          </cell>
        </row>
        <row r="36">
          <cell r="D36">
            <v>6939924828053</v>
          </cell>
          <cell r="E36">
            <v>0</v>
          </cell>
          <cell r="F36">
            <v>0</v>
          </cell>
        </row>
        <row r="36">
          <cell r="J36">
            <v>6939962758060</v>
          </cell>
          <cell r="K36">
            <v>2100</v>
          </cell>
          <cell r="L36">
            <v>342</v>
          </cell>
          <cell r="M36">
            <v>6370</v>
          </cell>
          <cell r="N36">
            <v>33.1312208425045</v>
          </cell>
          <cell r="O36">
            <v>1</v>
          </cell>
          <cell r="P36">
            <v>2442</v>
          </cell>
        </row>
        <row r="37">
          <cell r="D37">
            <v>6939924829340</v>
          </cell>
          <cell r="E37">
            <v>0</v>
          </cell>
          <cell r="F37">
            <v>0</v>
          </cell>
        </row>
        <row r="37">
          <cell r="J37">
            <v>6939962746296</v>
          </cell>
          <cell r="K37">
            <v>1320</v>
          </cell>
          <cell r="L37">
            <v>138</v>
          </cell>
          <cell r="M37">
            <v>4375</v>
          </cell>
          <cell r="N37">
            <v>35.8224094881398</v>
          </cell>
          <cell r="O37">
            <v>1</v>
          </cell>
          <cell r="P37">
            <v>1458</v>
          </cell>
        </row>
        <row r="38">
          <cell r="D38">
            <v>6939924823232</v>
          </cell>
          <cell r="E38">
            <v>0</v>
          </cell>
          <cell r="F38">
            <v>0</v>
          </cell>
        </row>
        <row r="38">
          <cell r="J38">
            <v>6939962755908</v>
          </cell>
          <cell r="K38">
            <v>252</v>
          </cell>
          <cell r="L38">
            <v>12</v>
          </cell>
          <cell r="M38">
            <v>790</v>
          </cell>
          <cell r="N38">
            <v>36.4312267657993</v>
          </cell>
          <cell r="O38">
            <v>1</v>
          </cell>
          <cell r="P38">
            <v>264</v>
          </cell>
        </row>
        <row r="39">
          <cell r="D39">
            <v>6939924824819</v>
          </cell>
          <cell r="E39">
            <v>0</v>
          </cell>
          <cell r="F39">
            <v>0</v>
          </cell>
        </row>
        <row r="39">
          <cell r="J39">
            <v>6939962760186</v>
          </cell>
          <cell r="K39">
            <v>612</v>
          </cell>
          <cell r="L39">
            <v>0</v>
          </cell>
          <cell r="M39">
            <v>907</v>
          </cell>
          <cell r="N39">
            <v>77.8699918233851</v>
          </cell>
          <cell r="O39">
            <v>1</v>
          </cell>
          <cell r="P39">
            <v>612</v>
          </cell>
        </row>
        <row r="40">
          <cell r="D40">
            <v>6939924827339</v>
          </cell>
          <cell r="E40">
            <v>0</v>
          </cell>
          <cell r="F40">
            <v>0</v>
          </cell>
        </row>
        <row r="40">
          <cell r="J40">
            <v>6939962755656</v>
          </cell>
          <cell r="K40">
            <v>222</v>
          </cell>
          <cell r="L40">
            <v>0</v>
          </cell>
          <cell r="M40">
            <v>683</v>
          </cell>
          <cell r="N40">
            <v>33.8485863973191</v>
          </cell>
          <cell r="O40">
            <v>1</v>
          </cell>
          <cell r="P40">
            <v>222</v>
          </cell>
        </row>
        <row r="41">
          <cell r="D41">
            <v>6939924824345</v>
          </cell>
          <cell r="E41">
            <v>0</v>
          </cell>
          <cell r="F41">
            <v>0</v>
          </cell>
        </row>
        <row r="41">
          <cell r="J41">
            <v>6939962765129</v>
          </cell>
          <cell r="K41">
            <v>224</v>
          </cell>
          <cell r="L41">
            <v>8</v>
          </cell>
          <cell r="M41">
            <v>465</v>
          </cell>
          <cell r="N41">
            <v>34.9976143412174</v>
          </cell>
          <cell r="O41">
            <v>1</v>
          </cell>
          <cell r="P41">
            <v>232</v>
          </cell>
        </row>
        <row r="42">
          <cell r="D42">
            <v>6939924827339</v>
          </cell>
          <cell r="E42">
            <v>0</v>
          </cell>
          <cell r="F42">
            <v>0</v>
          </cell>
        </row>
        <row r="42">
          <cell r="J42">
            <v>6939962767864</v>
          </cell>
          <cell r="K42">
            <v>234</v>
          </cell>
          <cell r="L42">
            <v>36</v>
          </cell>
          <cell r="M42">
            <v>546</v>
          </cell>
          <cell r="N42">
            <v>54.1562795495573</v>
          </cell>
          <cell r="O42">
            <v>1</v>
          </cell>
          <cell r="P42">
            <v>270</v>
          </cell>
        </row>
        <row r="43">
          <cell r="D43">
            <v>6939924829241</v>
          </cell>
          <cell r="E43">
            <v>0</v>
          </cell>
          <cell r="F43">
            <v>0</v>
          </cell>
        </row>
        <row r="43">
          <cell r="J43">
            <v>6939962759074</v>
          </cell>
          <cell r="K43">
            <v>0</v>
          </cell>
          <cell r="L43">
            <v>25</v>
          </cell>
          <cell r="M43">
            <v>1217</v>
          </cell>
          <cell r="N43">
            <v>24.266047437386</v>
          </cell>
          <cell r="O43">
            <v>1</v>
          </cell>
          <cell r="P43">
            <v>25</v>
          </cell>
        </row>
        <row r="44">
          <cell r="D44">
            <v>6939924821078</v>
          </cell>
          <cell r="E44">
            <v>0</v>
          </cell>
          <cell r="F44">
            <v>0</v>
          </cell>
        </row>
        <row r="44">
          <cell r="J44">
            <v>6939962747057</v>
          </cell>
          <cell r="K44">
            <v>0</v>
          </cell>
          <cell r="L44">
            <v>22</v>
          </cell>
          <cell r="M44">
            <v>671</v>
          </cell>
          <cell r="N44">
            <v>40.0299972729752</v>
          </cell>
          <cell r="O44">
            <v>1</v>
          </cell>
          <cell r="P44">
            <v>22</v>
          </cell>
        </row>
        <row r="45">
          <cell r="D45">
            <v>6939924824345</v>
          </cell>
          <cell r="E45">
            <v>0</v>
          </cell>
          <cell r="F45">
            <v>0</v>
          </cell>
        </row>
        <row r="45">
          <cell r="J45">
            <v>6939962748184</v>
          </cell>
          <cell r="K45">
            <v>46</v>
          </cell>
          <cell r="L45">
            <v>2</v>
          </cell>
          <cell r="M45">
            <v>201</v>
          </cell>
          <cell r="N45">
            <v>23.5584218512898</v>
          </cell>
          <cell r="O45">
            <v>0.958333333333333</v>
          </cell>
          <cell r="P45">
            <v>48</v>
          </cell>
        </row>
        <row r="46">
          <cell r="D46">
            <v>6939924828411</v>
          </cell>
          <cell r="E46">
            <v>0</v>
          </cell>
          <cell r="F46">
            <v>0</v>
          </cell>
        </row>
        <row r="46">
          <cell r="J46">
            <v>6939962760599</v>
          </cell>
          <cell r="K46">
            <v>0</v>
          </cell>
          <cell r="L46">
            <v>0</v>
          </cell>
          <cell r="M46">
            <v>124</v>
          </cell>
          <cell r="N46">
            <v>62.2668579626973</v>
          </cell>
          <cell r="O46">
            <v>1</v>
          </cell>
          <cell r="P46">
            <v>0</v>
          </cell>
        </row>
        <row r="47">
          <cell r="D47">
            <v>6939924829470</v>
          </cell>
          <cell r="E47">
            <v>0</v>
          </cell>
          <cell r="F47">
            <v>0</v>
          </cell>
        </row>
        <row r="47">
          <cell r="J47">
            <v>6939962746685</v>
          </cell>
          <cell r="K47">
            <v>0</v>
          </cell>
          <cell r="L47">
            <v>0</v>
          </cell>
          <cell r="M47">
            <v>1251</v>
          </cell>
          <cell r="N47">
            <v>34.3492586490939</v>
          </cell>
          <cell r="O47">
            <v>1</v>
          </cell>
          <cell r="P47">
            <v>0</v>
          </cell>
        </row>
        <row r="48">
          <cell r="D48">
            <v>6939924821078</v>
          </cell>
          <cell r="E48">
            <v>0</v>
          </cell>
          <cell r="F48">
            <v>0</v>
          </cell>
        </row>
        <row r="48">
          <cell r="J48">
            <v>6939962747644</v>
          </cell>
          <cell r="K48">
            <v>556</v>
          </cell>
          <cell r="L48">
            <v>0</v>
          </cell>
          <cell r="M48">
            <v>545</v>
          </cell>
          <cell r="N48">
            <v>36.051786051786</v>
          </cell>
          <cell r="O48">
            <v>0.958333333333333</v>
          </cell>
          <cell r="P48">
            <v>556</v>
          </cell>
        </row>
        <row r="49">
          <cell r="D49">
            <v>6939924824642</v>
          </cell>
          <cell r="E49">
            <v>0</v>
          </cell>
          <cell r="F49">
            <v>0</v>
          </cell>
        </row>
        <row r="49">
          <cell r="J49">
            <v>6939962738024</v>
          </cell>
          <cell r="K49">
            <v>264</v>
          </cell>
          <cell r="L49">
            <v>20</v>
          </cell>
          <cell r="M49">
            <v>712</v>
          </cell>
          <cell r="N49">
            <v>54.0221094347494</v>
          </cell>
          <cell r="O49">
            <v>1</v>
          </cell>
          <cell r="P49">
            <v>284</v>
          </cell>
        </row>
        <row r="50">
          <cell r="D50">
            <v>6939924829265</v>
          </cell>
          <cell r="E50">
            <v>0</v>
          </cell>
          <cell r="F50">
            <v>0</v>
          </cell>
        </row>
        <row r="50">
          <cell r="J50">
            <v>6939962758572</v>
          </cell>
          <cell r="K50">
            <v>402</v>
          </cell>
          <cell r="L50">
            <v>0</v>
          </cell>
          <cell r="M50">
            <v>1246</v>
          </cell>
          <cell r="N50">
            <v>54.1303024152628</v>
          </cell>
          <cell r="O50">
            <v>1</v>
          </cell>
          <cell r="P50">
            <v>402</v>
          </cell>
        </row>
        <row r="51">
          <cell r="D51">
            <v>6939924818498</v>
          </cell>
          <cell r="E51">
            <v>0</v>
          </cell>
          <cell r="F51">
            <v>0</v>
          </cell>
        </row>
        <row r="51">
          <cell r="J51">
            <v>6939962759012</v>
          </cell>
          <cell r="K51">
            <v>444</v>
          </cell>
          <cell r="L51">
            <v>0</v>
          </cell>
          <cell r="M51">
            <v>635</v>
          </cell>
          <cell r="N51">
            <v>142.255173885214</v>
          </cell>
          <cell r="O51">
            <v>1</v>
          </cell>
          <cell r="P51">
            <v>444</v>
          </cell>
        </row>
        <row r="52">
          <cell r="D52">
            <v>6939924819549</v>
          </cell>
          <cell r="E52">
            <v>0</v>
          </cell>
          <cell r="F52">
            <v>0</v>
          </cell>
        </row>
        <row r="52">
          <cell r="J52">
            <v>6939962759357</v>
          </cell>
          <cell r="K52">
            <v>0</v>
          </cell>
          <cell r="L52">
            <v>0</v>
          </cell>
          <cell r="M52">
            <v>276</v>
          </cell>
          <cell r="N52">
            <v>55.2947910704064</v>
          </cell>
          <cell r="O52">
            <v>1</v>
          </cell>
          <cell r="P52">
            <v>0</v>
          </cell>
        </row>
        <row r="53">
          <cell r="D53">
            <v>6939924827353</v>
          </cell>
          <cell r="E53">
            <v>0</v>
          </cell>
          <cell r="F53">
            <v>0</v>
          </cell>
        </row>
        <row r="53">
          <cell r="J53">
            <v>6939962755618</v>
          </cell>
          <cell r="K53">
            <v>0</v>
          </cell>
          <cell r="L53">
            <v>0</v>
          </cell>
          <cell r="M53">
            <v>945</v>
          </cell>
          <cell r="N53">
            <v>45.8017909896603</v>
          </cell>
          <cell r="O53">
            <v>1</v>
          </cell>
          <cell r="P53">
            <v>0</v>
          </cell>
        </row>
        <row r="54">
          <cell r="D54">
            <v>6939924829234</v>
          </cell>
          <cell r="E54">
            <v>0</v>
          </cell>
          <cell r="F54">
            <v>0</v>
          </cell>
        </row>
        <row r="54">
          <cell r="J54">
            <v>6939962746074</v>
          </cell>
          <cell r="K54">
            <v>636</v>
          </cell>
          <cell r="L54">
            <v>8</v>
          </cell>
          <cell r="M54">
            <v>2881</v>
          </cell>
          <cell r="N54">
            <v>46.4181476444431</v>
          </cell>
          <cell r="O54">
            <v>1</v>
          </cell>
          <cell r="P54">
            <v>644</v>
          </cell>
        </row>
        <row r="55">
          <cell r="D55">
            <v>6939924827353</v>
          </cell>
          <cell r="E55">
            <v>0</v>
          </cell>
          <cell r="F55">
            <v>0</v>
          </cell>
        </row>
        <row r="55">
          <cell r="J55">
            <v>6939962763477</v>
          </cell>
          <cell r="K55">
            <v>84</v>
          </cell>
          <cell r="L55">
            <v>0</v>
          </cell>
          <cell r="M55">
            <v>735</v>
          </cell>
          <cell r="N55">
            <v>58.5457441966318</v>
          </cell>
          <cell r="O55">
            <v>1</v>
          </cell>
          <cell r="P55">
            <v>84</v>
          </cell>
        </row>
        <row r="56">
          <cell r="D56">
            <v>6939924827841</v>
          </cell>
          <cell r="E56">
            <v>0</v>
          </cell>
          <cell r="F56">
            <v>0</v>
          </cell>
        </row>
        <row r="56">
          <cell r="J56">
            <v>6939962760698</v>
          </cell>
          <cell r="K56">
            <v>6</v>
          </cell>
          <cell r="L56">
            <v>90</v>
          </cell>
          <cell r="M56">
            <v>619</v>
          </cell>
          <cell r="N56">
            <v>34.3084383213994</v>
          </cell>
          <cell r="O56">
            <v>0.958333333333333</v>
          </cell>
          <cell r="P56">
            <v>96</v>
          </cell>
        </row>
        <row r="57">
          <cell r="D57">
            <v>6939924824802</v>
          </cell>
          <cell r="E57">
            <v>0</v>
          </cell>
          <cell r="F57">
            <v>0</v>
          </cell>
        </row>
        <row r="57">
          <cell r="J57">
            <v>6939962763774</v>
          </cell>
          <cell r="K57">
            <v>204</v>
          </cell>
          <cell r="L57">
            <v>168</v>
          </cell>
          <cell r="M57">
            <v>268</v>
          </cell>
          <cell r="N57">
            <v>96.0837533927879</v>
          </cell>
          <cell r="O57">
            <v>0.75</v>
          </cell>
          <cell r="P57">
            <v>372</v>
          </cell>
        </row>
        <row r="58">
          <cell r="D58">
            <v>6939962756172</v>
          </cell>
          <cell r="E58">
            <v>11638</v>
          </cell>
          <cell r="F58">
            <v>170</v>
          </cell>
        </row>
        <row r="58">
          <cell r="J58">
            <v>6939962759128</v>
          </cell>
          <cell r="K58">
            <v>624</v>
          </cell>
          <cell r="L58">
            <v>24</v>
          </cell>
          <cell r="M58">
            <v>623</v>
          </cell>
          <cell r="N58">
            <v>49.8126414027149</v>
          </cell>
          <cell r="O58">
            <v>1</v>
          </cell>
          <cell r="P58">
            <v>648</v>
          </cell>
        </row>
        <row r="59">
          <cell r="D59">
            <v>6939962762401</v>
          </cell>
          <cell r="E59">
            <v>4245</v>
          </cell>
          <cell r="F59">
            <v>46</v>
          </cell>
        </row>
        <row r="59">
          <cell r="J59">
            <v>6939962754604</v>
          </cell>
          <cell r="K59">
            <v>0</v>
          </cell>
          <cell r="L59">
            <v>90</v>
          </cell>
          <cell r="M59">
            <v>615</v>
          </cell>
          <cell r="N59">
            <v>35.9004568405867</v>
          </cell>
          <cell r="O59">
            <v>1</v>
          </cell>
          <cell r="P59">
            <v>90</v>
          </cell>
        </row>
        <row r="60">
          <cell r="D60">
            <v>6939962746593</v>
          </cell>
          <cell r="E60">
            <v>3376</v>
          </cell>
          <cell r="F60">
            <v>24</v>
          </cell>
        </row>
        <row r="60">
          <cell r="J60">
            <v>6939962757612</v>
          </cell>
          <cell r="K60">
            <v>240</v>
          </cell>
          <cell r="L60">
            <v>144</v>
          </cell>
          <cell r="M60">
            <v>766</v>
          </cell>
          <cell r="N60">
            <v>34.7245674960971</v>
          </cell>
          <cell r="O60">
            <v>1</v>
          </cell>
          <cell r="P60">
            <v>384</v>
          </cell>
        </row>
        <row r="61">
          <cell r="D61">
            <v>6939962762173</v>
          </cell>
          <cell r="E61">
            <v>2362</v>
          </cell>
          <cell r="F61">
            <v>22</v>
          </cell>
        </row>
        <row r="61">
          <cell r="J61">
            <v>6939962757575</v>
          </cell>
          <cell r="K61">
            <v>588</v>
          </cell>
          <cell r="L61">
            <v>48</v>
          </cell>
          <cell r="M61">
            <v>1561</v>
          </cell>
          <cell r="N61">
            <v>32.755879558718</v>
          </cell>
          <cell r="O61">
            <v>1</v>
          </cell>
          <cell r="P61">
            <v>636</v>
          </cell>
        </row>
        <row r="62">
          <cell r="D62">
            <v>6939962763736</v>
          </cell>
          <cell r="E62">
            <v>2122</v>
          </cell>
          <cell r="F62">
            <v>18</v>
          </cell>
        </row>
        <row r="62">
          <cell r="J62">
            <v>6939962759265</v>
          </cell>
          <cell r="K62">
            <v>266</v>
          </cell>
          <cell r="L62">
            <v>17</v>
          </cell>
          <cell r="M62">
            <v>695</v>
          </cell>
          <cell r="N62">
            <v>57.5741239892183</v>
          </cell>
          <cell r="O62">
            <v>1</v>
          </cell>
          <cell r="P62">
            <v>283</v>
          </cell>
        </row>
        <row r="63">
          <cell r="D63">
            <v>6939962756165</v>
          </cell>
          <cell r="E63">
            <v>1781</v>
          </cell>
          <cell r="F63">
            <v>29</v>
          </cell>
        </row>
        <row r="63">
          <cell r="J63">
            <v>6939962753065</v>
          </cell>
          <cell r="K63">
            <v>63</v>
          </cell>
          <cell r="L63">
            <v>32</v>
          </cell>
          <cell r="M63">
            <v>534</v>
          </cell>
          <cell r="N63">
            <v>39.8474178403756</v>
          </cell>
          <cell r="O63">
            <v>1</v>
          </cell>
          <cell r="P63">
            <v>95</v>
          </cell>
        </row>
        <row r="64">
          <cell r="D64">
            <v>6939962756493</v>
          </cell>
          <cell r="E64">
            <v>1067</v>
          </cell>
          <cell r="F64">
            <v>18</v>
          </cell>
        </row>
        <row r="64">
          <cell r="J64">
            <v>6939962762999</v>
          </cell>
          <cell r="K64">
            <v>115</v>
          </cell>
          <cell r="L64">
            <v>0</v>
          </cell>
          <cell r="M64">
            <v>695</v>
          </cell>
          <cell r="N64">
            <v>50.6207324643079</v>
          </cell>
          <cell r="O64">
            <v>1</v>
          </cell>
          <cell r="P64">
            <v>115</v>
          </cell>
        </row>
        <row r="65">
          <cell r="D65">
            <v>6939962765983</v>
          </cell>
          <cell r="E65">
            <v>949</v>
          </cell>
          <cell r="F65">
            <v>16</v>
          </cell>
        </row>
        <row r="65">
          <cell r="J65">
            <v>6939962758763</v>
          </cell>
          <cell r="K65">
            <v>8</v>
          </cell>
          <cell r="L65">
            <v>616</v>
          </cell>
          <cell r="M65">
            <v>1393</v>
          </cell>
          <cell r="N65">
            <v>30.6214333358037</v>
          </cell>
          <cell r="O65">
            <v>0.96</v>
          </cell>
          <cell r="P65">
            <v>624</v>
          </cell>
        </row>
        <row r="66">
          <cell r="D66">
            <v>6939962759371</v>
          </cell>
          <cell r="E66">
            <v>258</v>
          </cell>
          <cell r="F66">
            <v>2</v>
          </cell>
        </row>
        <row r="66">
          <cell r="J66">
            <v>6939962760711</v>
          </cell>
          <cell r="K66">
            <v>0</v>
          </cell>
          <cell r="L66">
            <v>0</v>
          </cell>
          <cell r="M66">
            <v>46</v>
          </cell>
          <cell r="N66">
            <v>3.08350357507661</v>
          </cell>
          <cell r="O66">
            <v>0.125</v>
          </cell>
          <cell r="P66">
            <v>0</v>
          </cell>
        </row>
        <row r="67">
          <cell r="D67">
            <v>6939962759364</v>
          </cell>
          <cell r="E67">
            <v>249</v>
          </cell>
          <cell r="F67">
            <v>1</v>
          </cell>
        </row>
        <row r="67">
          <cell r="J67">
            <v>6939962764436</v>
          </cell>
          <cell r="K67">
            <v>0</v>
          </cell>
          <cell r="L67">
            <v>0</v>
          </cell>
          <cell r="M67">
            <v>5</v>
          </cell>
          <cell r="N67">
            <v>1.72697368421053</v>
          </cell>
          <cell r="O67">
            <v>0.08</v>
          </cell>
          <cell r="P67">
            <v>0</v>
          </cell>
        </row>
        <row r="68">
          <cell r="D68">
            <v>6939962753539</v>
          </cell>
          <cell r="E68">
            <v>198</v>
          </cell>
          <cell r="F68">
            <v>2</v>
          </cell>
        </row>
        <row r="68">
          <cell r="J68">
            <v>6939962761299</v>
          </cell>
          <cell r="K68">
            <v>1080</v>
          </cell>
          <cell r="L68">
            <v>0</v>
          </cell>
          <cell r="M68">
            <v>2945</v>
          </cell>
          <cell r="N68">
            <v>61.2630014858841</v>
          </cell>
          <cell r="O68">
            <v>1</v>
          </cell>
          <cell r="P68">
            <v>1080</v>
          </cell>
        </row>
        <row r="69">
          <cell r="D69">
            <v>6939962759395</v>
          </cell>
          <cell r="E69">
            <v>129</v>
          </cell>
          <cell r="F69">
            <v>1</v>
          </cell>
        </row>
        <row r="69">
          <cell r="J69">
            <v>6939962752488</v>
          </cell>
          <cell r="K69">
            <v>179</v>
          </cell>
          <cell r="L69">
            <v>253</v>
          </cell>
          <cell r="M69">
            <v>1229</v>
          </cell>
          <cell r="N69">
            <v>54.2440276777607</v>
          </cell>
          <cell r="O69">
            <v>1</v>
          </cell>
          <cell r="P69">
            <v>432</v>
          </cell>
        </row>
        <row r="70">
          <cell r="D70">
            <v>6939962756493</v>
          </cell>
          <cell r="E70">
            <v>0</v>
          </cell>
          <cell r="F70">
            <v>0</v>
          </cell>
        </row>
        <row r="70">
          <cell r="J70">
            <v>6939962760575</v>
          </cell>
          <cell r="K70">
            <v>168</v>
          </cell>
          <cell r="L70">
            <v>12</v>
          </cell>
          <cell r="M70">
            <v>246</v>
          </cell>
          <cell r="N70">
            <v>156.841505131129</v>
          </cell>
          <cell r="O70">
            <v>1</v>
          </cell>
          <cell r="P70">
            <v>180</v>
          </cell>
        </row>
        <row r="71">
          <cell r="D71">
            <v>6939962746593</v>
          </cell>
          <cell r="E71">
            <v>0</v>
          </cell>
          <cell r="F71">
            <v>0</v>
          </cell>
        </row>
        <row r="71">
          <cell r="J71">
            <v>6939962765433</v>
          </cell>
          <cell r="K71">
            <v>240</v>
          </cell>
          <cell r="L71">
            <v>28</v>
          </cell>
          <cell r="M71">
            <v>620</v>
          </cell>
          <cell r="N71">
            <v>62.9599345870809</v>
          </cell>
          <cell r="O71">
            <v>1</v>
          </cell>
          <cell r="P71">
            <v>268</v>
          </cell>
        </row>
        <row r="72">
          <cell r="D72">
            <v>6939962756172</v>
          </cell>
          <cell r="E72">
            <v>0</v>
          </cell>
          <cell r="F72">
            <v>0</v>
          </cell>
        </row>
        <row r="72">
          <cell r="J72">
            <v>6939962762500</v>
          </cell>
          <cell r="K72">
            <v>268</v>
          </cell>
          <cell r="L72">
            <v>96</v>
          </cell>
          <cell r="M72">
            <v>1472</v>
          </cell>
          <cell r="N72">
            <v>34.9673811742777</v>
          </cell>
          <cell r="O72">
            <v>1</v>
          </cell>
          <cell r="P72">
            <v>364</v>
          </cell>
        </row>
        <row r="73">
          <cell r="D73">
            <v>6939962761398</v>
          </cell>
          <cell r="E73">
            <v>0</v>
          </cell>
          <cell r="F73">
            <v>0</v>
          </cell>
        </row>
        <row r="73">
          <cell r="J73">
            <v>6939962730912</v>
          </cell>
          <cell r="K73">
            <v>300</v>
          </cell>
          <cell r="L73">
            <v>12</v>
          </cell>
          <cell r="M73">
            <v>264</v>
          </cell>
          <cell r="N73">
            <v>37.3674911660777</v>
          </cell>
          <cell r="O73">
            <v>0.96</v>
          </cell>
          <cell r="P73">
            <v>312</v>
          </cell>
        </row>
        <row r="74">
          <cell r="D74">
            <v>6939962756189</v>
          </cell>
          <cell r="E74">
            <v>0</v>
          </cell>
          <cell r="F74">
            <v>0</v>
          </cell>
        </row>
        <row r="74">
          <cell r="J74">
            <v>6939962744384</v>
          </cell>
          <cell r="K74">
            <v>1</v>
          </cell>
          <cell r="L74">
            <v>167</v>
          </cell>
          <cell r="M74">
            <v>464</v>
          </cell>
          <cell r="N74">
            <v>38.5630043451272</v>
          </cell>
          <cell r="O74">
            <v>1</v>
          </cell>
          <cell r="P74">
            <v>168</v>
          </cell>
        </row>
        <row r="75">
          <cell r="D75">
            <v>6939962759371</v>
          </cell>
          <cell r="E75">
            <v>0</v>
          </cell>
          <cell r="F75">
            <v>0</v>
          </cell>
        </row>
        <row r="75">
          <cell r="J75">
            <v>6939962753539</v>
          </cell>
          <cell r="K75">
            <v>36</v>
          </cell>
          <cell r="L75">
            <v>342</v>
          </cell>
          <cell r="M75">
            <v>193</v>
          </cell>
          <cell r="N75">
            <v>50.6000251319427</v>
          </cell>
          <cell r="O75">
            <v>0.708333333333333</v>
          </cell>
          <cell r="P75">
            <v>378</v>
          </cell>
        </row>
        <row r="76">
          <cell r="D76">
            <v>6939962762401</v>
          </cell>
          <cell r="E76">
            <v>0</v>
          </cell>
          <cell r="F76">
            <v>0</v>
          </cell>
        </row>
        <row r="76">
          <cell r="J76">
            <v>6939962763736</v>
          </cell>
          <cell r="K76">
            <v>0</v>
          </cell>
          <cell r="L76">
            <v>0</v>
          </cell>
          <cell r="M76">
            <v>629</v>
          </cell>
          <cell r="N76">
            <v>21.1961231104978</v>
          </cell>
          <cell r="O76">
            <v>0.92</v>
          </cell>
          <cell r="P76">
            <v>0</v>
          </cell>
        </row>
        <row r="77">
          <cell r="D77">
            <v>6939962762173</v>
          </cell>
          <cell r="E77">
            <v>0</v>
          </cell>
          <cell r="F77">
            <v>0</v>
          </cell>
        </row>
        <row r="77">
          <cell r="J77">
            <v>6939962746593</v>
          </cell>
          <cell r="K77">
            <v>596</v>
          </cell>
          <cell r="L77">
            <v>4</v>
          </cell>
          <cell r="M77">
            <v>1450</v>
          </cell>
          <cell r="N77">
            <v>62.1114727420667</v>
          </cell>
          <cell r="O77">
            <v>1</v>
          </cell>
          <cell r="P77">
            <v>600</v>
          </cell>
        </row>
        <row r="78">
          <cell r="D78">
            <v>6939962763736</v>
          </cell>
          <cell r="E78">
            <v>0</v>
          </cell>
          <cell r="F78">
            <v>0</v>
          </cell>
        </row>
        <row r="78">
          <cell r="J78">
            <v>6939962756165</v>
          </cell>
          <cell r="K78">
            <v>0</v>
          </cell>
          <cell r="L78">
            <v>108</v>
          </cell>
          <cell r="M78">
            <v>750</v>
          </cell>
          <cell r="N78">
            <v>14.3512481736917</v>
          </cell>
          <cell r="O78">
            <v>0.96</v>
          </cell>
          <cell r="P78">
            <v>108</v>
          </cell>
        </row>
        <row r="79">
          <cell r="D79">
            <v>6939962756165</v>
          </cell>
          <cell r="E79">
            <v>0</v>
          </cell>
          <cell r="F79">
            <v>0</v>
          </cell>
        </row>
        <row r="79">
          <cell r="J79">
            <v>6939962756172</v>
          </cell>
          <cell r="K79">
            <v>0</v>
          </cell>
          <cell r="L79">
            <v>136</v>
          </cell>
          <cell r="M79">
            <v>6457</v>
          </cell>
          <cell r="N79">
            <v>21.7783111910882</v>
          </cell>
          <cell r="O79">
            <v>1</v>
          </cell>
          <cell r="P79">
            <v>136</v>
          </cell>
        </row>
        <row r="80">
          <cell r="D80">
            <v>6939962741710</v>
          </cell>
          <cell r="E80">
            <v>18251</v>
          </cell>
          <cell r="F80">
            <v>188</v>
          </cell>
        </row>
        <row r="80">
          <cell r="J80">
            <v>6939962759364</v>
          </cell>
          <cell r="K80">
            <v>0</v>
          </cell>
          <cell r="L80">
            <v>20</v>
          </cell>
          <cell r="M80">
            <v>50</v>
          </cell>
          <cell r="N80">
            <v>89.2078071182549</v>
          </cell>
          <cell r="O80">
            <v>0.666666666666667</v>
          </cell>
          <cell r="P80">
            <v>20</v>
          </cell>
        </row>
        <row r="81">
          <cell r="D81">
            <v>6939962757315</v>
          </cell>
          <cell r="E81">
            <v>17889</v>
          </cell>
          <cell r="F81">
            <v>65</v>
          </cell>
        </row>
        <row r="81">
          <cell r="J81">
            <v>6939962762173</v>
          </cell>
          <cell r="K81">
            <v>488</v>
          </cell>
          <cell r="L81">
            <v>100</v>
          </cell>
          <cell r="M81">
            <v>2871</v>
          </cell>
          <cell r="N81">
            <v>55.9560538116592</v>
          </cell>
          <cell r="O81">
            <v>1</v>
          </cell>
          <cell r="P81">
            <v>588</v>
          </cell>
        </row>
        <row r="82">
          <cell r="D82">
            <v>6939962756264</v>
          </cell>
          <cell r="E82">
            <v>15214</v>
          </cell>
          <cell r="F82">
            <v>74</v>
          </cell>
        </row>
        <row r="82">
          <cell r="J82">
            <v>6939962762401</v>
          </cell>
          <cell r="K82">
            <v>1604</v>
          </cell>
          <cell r="L82">
            <v>28</v>
          </cell>
          <cell r="M82">
            <v>2558</v>
          </cell>
          <cell r="N82">
            <v>41.3380891263469</v>
          </cell>
          <cell r="O82">
            <v>1</v>
          </cell>
          <cell r="P82">
            <v>1632</v>
          </cell>
        </row>
        <row r="83">
          <cell r="D83">
            <v>6939962759814</v>
          </cell>
          <cell r="E83">
            <v>14788</v>
          </cell>
          <cell r="F83">
            <v>84</v>
          </cell>
        </row>
        <row r="83">
          <cell r="J83">
            <v>6939962756493</v>
          </cell>
          <cell r="K83">
            <v>0</v>
          </cell>
          <cell r="L83">
            <v>128</v>
          </cell>
          <cell r="M83">
            <v>840</v>
          </cell>
          <cell r="N83">
            <v>47.8136169086176</v>
          </cell>
          <cell r="O83">
            <v>1</v>
          </cell>
          <cell r="P83">
            <v>128</v>
          </cell>
        </row>
        <row r="84">
          <cell r="D84">
            <v>6939962739281</v>
          </cell>
          <cell r="E84">
            <v>14167</v>
          </cell>
          <cell r="F84">
            <v>80</v>
          </cell>
        </row>
        <row r="84">
          <cell r="J84">
            <v>6939962765983</v>
          </cell>
          <cell r="K84">
            <v>0</v>
          </cell>
          <cell r="L84">
            <v>71</v>
          </cell>
          <cell r="M84">
            <v>641</v>
          </cell>
          <cell r="N84">
            <v>38.149154589372</v>
          </cell>
          <cell r="O84">
            <v>1</v>
          </cell>
          <cell r="P84">
            <v>71</v>
          </cell>
        </row>
        <row r="85">
          <cell r="D85">
            <v>6939962759098</v>
          </cell>
          <cell r="E85">
            <v>13415</v>
          </cell>
          <cell r="F85">
            <v>92</v>
          </cell>
        </row>
        <row r="85">
          <cell r="J85">
            <v>6939962759371</v>
          </cell>
          <cell r="K85">
            <v>0</v>
          </cell>
          <cell r="L85">
            <v>0</v>
          </cell>
          <cell r="M85">
            <v>94</v>
          </cell>
          <cell r="N85">
            <v>54.4101433296582</v>
          </cell>
          <cell r="O85">
            <v>0.791666666666667</v>
          </cell>
          <cell r="P85">
            <v>0</v>
          </cell>
        </row>
        <row r="86">
          <cell r="D86">
            <v>6939962758060</v>
          </cell>
          <cell r="E86">
            <v>11232</v>
          </cell>
          <cell r="F86">
            <v>164</v>
          </cell>
        </row>
        <row r="86">
          <cell r="J86">
            <v>6939962759395</v>
          </cell>
          <cell r="K86">
            <v>0</v>
          </cell>
          <cell r="L86">
            <v>0</v>
          </cell>
          <cell r="M86">
            <v>213</v>
          </cell>
          <cell r="N86">
            <v>91.9235511713933</v>
          </cell>
          <cell r="O86">
            <v>0.958333333333333</v>
          </cell>
          <cell r="P86">
            <v>0</v>
          </cell>
        </row>
        <row r="87">
          <cell r="D87">
            <v>6939962758039</v>
          </cell>
          <cell r="E87">
            <v>9765</v>
          </cell>
          <cell r="F87">
            <v>71</v>
          </cell>
        </row>
        <row r="87">
          <cell r="J87">
            <v>6939962770291</v>
          </cell>
          <cell r="K87">
            <v>0</v>
          </cell>
          <cell r="L87">
            <v>0</v>
          </cell>
          <cell r="M87">
            <v>0</v>
          </cell>
        </row>
        <row r="87">
          <cell r="P87">
            <v>0</v>
          </cell>
        </row>
        <row r="88">
          <cell r="D88">
            <v>6939962746296</v>
          </cell>
          <cell r="E88">
            <v>8720</v>
          </cell>
          <cell r="F88">
            <v>110</v>
          </cell>
        </row>
        <row r="88">
          <cell r="J88">
            <v>6939962747026</v>
          </cell>
          <cell r="K88">
            <v>138</v>
          </cell>
          <cell r="L88">
            <v>18</v>
          </cell>
          <cell r="M88">
            <v>442</v>
          </cell>
        </row>
        <row r="88">
          <cell r="O88">
            <v>1</v>
          </cell>
          <cell r="P88">
            <v>156</v>
          </cell>
        </row>
        <row r="89">
          <cell r="D89">
            <v>6939962741451</v>
          </cell>
          <cell r="E89">
            <v>8636</v>
          </cell>
          <cell r="F89">
            <v>40</v>
          </cell>
        </row>
        <row r="89">
          <cell r="J89">
            <v>6939962768854</v>
          </cell>
          <cell r="K89">
            <v>0</v>
          </cell>
          <cell r="L89">
            <v>61</v>
          </cell>
          <cell r="M89">
            <v>236</v>
          </cell>
        </row>
        <row r="89">
          <cell r="O89">
            <v>0.5</v>
          </cell>
          <cell r="P89">
            <v>61</v>
          </cell>
        </row>
        <row r="90">
          <cell r="D90">
            <v>6939962740379</v>
          </cell>
          <cell r="E90">
            <v>6502</v>
          </cell>
          <cell r="F90">
            <v>41</v>
          </cell>
        </row>
        <row r="90">
          <cell r="J90">
            <v>6939962769738</v>
          </cell>
          <cell r="K90">
            <v>0</v>
          </cell>
          <cell r="L90">
            <v>0</v>
          </cell>
          <cell r="M90">
            <v>0</v>
          </cell>
        </row>
        <row r="90">
          <cell r="P90">
            <v>0</v>
          </cell>
        </row>
        <row r="91">
          <cell r="D91">
            <v>6939962745992</v>
          </cell>
          <cell r="E91">
            <v>6207</v>
          </cell>
          <cell r="F91">
            <v>25</v>
          </cell>
        </row>
        <row r="91">
          <cell r="J91">
            <v>6939962766911</v>
          </cell>
          <cell r="K91">
            <v>104</v>
          </cell>
          <cell r="L91">
            <v>44</v>
          </cell>
          <cell r="M91">
            <v>42</v>
          </cell>
        </row>
        <row r="91">
          <cell r="P91">
            <v>148</v>
          </cell>
        </row>
        <row r="92">
          <cell r="D92">
            <v>6939962746371</v>
          </cell>
          <cell r="E92">
            <v>6110</v>
          </cell>
          <cell r="F92">
            <v>23</v>
          </cell>
        </row>
        <row r="92">
          <cell r="J92">
            <v>6939962771502</v>
          </cell>
          <cell r="K92">
            <v>0</v>
          </cell>
        </row>
        <row r="92">
          <cell r="P92">
            <v>0</v>
          </cell>
        </row>
        <row r="93">
          <cell r="D93">
            <v>6939962759074</v>
          </cell>
          <cell r="E93">
            <v>6089</v>
          </cell>
          <cell r="F93">
            <v>31</v>
          </cell>
        </row>
        <row r="93">
          <cell r="J93">
            <v>6939962756653</v>
          </cell>
          <cell r="K93">
            <v>0</v>
          </cell>
        </row>
        <row r="93">
          <cell r="P93">
            <v>0</v>
          </cell>
        </row>
        <row r="94">
          <cell r="D94">
            <v>6939962758572</v>
          </cell>
          <cell r="E94">
            <v>4931</v>
          </cell>
          <cell r="F94">
            <v>20</v>
          </cell>
        </row>
        <row r="94">
          <cell r="J94">
            <v>6939962769882</v>
          </cell>
          <cell r="K94">
            <v>0</v>
          </cell>
        </row>
        <row r="94">
          <cell r="P94">
            <v>0</v>
          </cell>
        </row>
        <row r="95">
          <cell r="D95">
            <v>6939962758763</v>
          </cell>
          <cell r="E95">
            <v>4765</v>
          </cell>
          <cell r="F95">
            <v>48</v>
          </cell>
        </row>
        <row r="95">
          <cell r="K95">
            <v>0</v>
          </cell>
          <cell r="L95">
            <v>0</v>
          </cell>
          <cell r="M95">
            <v>0</v>
          </cell>
        </row>
        <row r="95">
          <cell r="P95">
            <v>0</v>
          </cell>
        </row>
        <row r="96">
          <cell r="D96">
            <v>6939962752488</v>
          </cell>
          <cell r="E96">
            <v>4575</v>
          </cell>
          <cell r="F96">
            <v>34</v>
          </cell>
        </row>
        <row r="96">
          <cell r="K96">
            <v>0</v>
          </cell>
          <cell r="L96">
            <v>0</v>
          </cell>
          <cell r="M96">
            <v>0</v>
          </cell>
        </row>
        <row r="96">
          <cell r="P96">
            <v>0</v>
          </cell>
        </row>
        <row r="97">
          <cell r="D97">
            <v>6939962758275</v>
          </cell>
          <cell r="E97">
            <v>4031</v>
          </cell>
          <cell r="F97">
            <v>14</v>
          </cell>
        </row>
        <row r="97">
          <cell r="K97">
            <v>515</v>
          </cell>
          <cell r="L97">
            <v>0</v>
          </cell>
          <cell r="M97">
            <v>473</v>
          </cell>
        </row>
        <row r="97">
          <cell r="O97">
            <v>0.833333333333333</v>
          </cell>
          <cell r="P97">
            <v>515</v>
          </cell>
        </row>
        <row r="98">
          <cell r="D98">
            <v>6939962746074</v>
          </cell>
          <cell r="E98">
            <v>3926</v>
          </cell>
          <cell r="F98">
            <v>29</v>
          </cell>
        </row>
        <row r="98">
          <cell r="J98">
            <v>6939962769271</v>
          </cell>
          <cell r="K98">
            <v>0</v>
          </cell>
          <cell r="L98">
            <v>0</v>
          </cell>
          <cell r="M98">
            <v>0</v>
          </cell>
        </row>
        <row r="98">
          <cell r="P98">
            <v>0</v>
          </cell>
        </row>
        <row r="99">
          <cell r="D99">
            <v>6939962761299</v>
          </cell>
          <cell r="E99">
            <v>3764</v>
          </cell>
          <cell r="F99">
            <v>41</v>
          </cell>
        </row>
        <row r="99">
          <cell r="J99">
            <v>6939962767574</v>
          </cell>
          <cell r="K99">
            <v>0</v>
          </cell>
          <cell r="L99">
            <v>0</v>
          </cell>
          <cell r="M99">
            <v>0</v>
          </cell>
        </row>
        <row r="99">
          <cell r="P99">
            <v>0</v>
          </cell>
        </row>
        <row r="100">
          <cell r="D100">
            <v>6939962757612</v>
          </cell>
          <cell r="E100">
            <v>3534</v>
          </cell>
          <cell r="F100">
            <v>28</v>
          </cell>
        </row>
        <row r="100">
          <cell r="J100">
            <v>6939962769028</v>
          </cell>
          <cell r="K100">
            <v>0</v>
          </cell>
        </row>
        <row r="100">
          <cell r="P100">
            <v>0</v>
          </cell>
        </row>
        <row r="101">
          <cell r="D101">
            <v>6939962759357</v>
          </cell>
          <cell r="E101">
            <v>3249</v>
          </cell>
          <cell r="F101">
            <v>11</v>
          </cell>
        </row>
        <row r="101">
          <cell r="J101">
            <v>6939962771823</v>
          </cell>
          <cell r="K101">
            <v>0</v>
          </cell>
        </row>
        <row r="101">
          <cell r="P101">
            <v>0</v>
          </cell>
        </row>
        <row r="102">
          <cell r="D102">
            <v>6939962747644</v>
          </cell>
          <cell r="E102">
            <v>3206</v>
          </cell>
          <cell r="F102">
            <v>33</v>
          </cell>
        </row>
        <row r="102">
          <cell r="J102">
            <v>6939962769844</v>
          </cell>
          <cell r="K102">
            <v>0</v>
          </cell>
        </row>
        <row r="102">
          <cell r="P102">
            <v>0</v>
          </cell>
        </row>
        <row r="103">
          <cell r="D103">
            <v>6939962748214</v>
          </cell>
          <cell r="E103">
            <v>3074</v>
          </cell>
          <cell r="F103">
            <v>11</v>
          </cell>
        </row>
        <row r="103">
          <cell r="J103">
            <v>6939962766058</v>
          </cell>
          <cell r="K103">
            <v>0</v>
          </cell>
        </row>
        <row r="103">
          <cell r="P103">
            <v>0</v>
          </cell>
        </row>
        <row r="104">
          <cell r="D104">
            <v>6939962748184</v>
          </cell>
          <cell r="E104">
            <v>3039</v>
          </cell>
          <cell r="F104">
            <v>11</v>
          </cell>
        </row>
        <row r="104">
          <cell r="J104">
            <v>6939962766140</v>
          </cell>
          <cell r="K104">
            <v>0</v>
          </cell>
          <cell r="L104">
            <v>0</v>
          </cell>
          <cell r="M104">
            <v>0</v>
          </cell>
        </row>
        <row r="104">
          <cell r="P104">
            <v>0</v>
          </cell>
        </row>
        <row r="105">
          <cell r="D105">
            <v>6939962753065</v>
          </cell>
          <cell r="E105">
            <v>2685</v>
          </cell>
          <cell r="F105">
            <v>15</v>
          </cell>
        </row>
        <row r="105">
          <cell r="J105">
            <v>6939962771830</v>
          </cell>
          <cell r="K105">
            <v>0</v>
          </cell>
          <cell r="L105">
            <v>0</v>
          </cell>
          <cell r="M105">
            <v>0</v>
          </cell>
        </row>
        <row r="105">
          <cell r="P105">
            <v>0</v>
          </cell>
        </row>
        <row r="106">
          <cell r="D106">
            <v>6939962755908</v>
          </cell>
          <cell r="E106">
            <v>2664</v>
          </cell>
          <cell r="F106">
            <v>26</v>
          </cell>
        </row>
        <row r="106">
          <cell r="J106">
            <v>6939962763682</v>
          </cell>
          <cell r="K106">
            <v>0</v>
          </cell>
          <cell r="L106">
            <v>0</v>
          </cell>
          <cell r="M106">
            <v>0</v>
          </cell>
        </row>
        <row r="106">
          <cell r="P106">
            <v>0</v>
          </cell>
        </row>
        <row r="107">
          <cell r="D107">
            <v>6939962746685</v>
          </cell>
          <cell r="E107">
            <v>2443</v>
          </cell>
          <cell r="F107">
            <v>31</v>
          </cell>
        </row>
        <row r="107">
          <cell r="J107">
            <v>6939962746586</v>
          </cell>
          <cell r="K107">
            <v>0</v>
          </cell>
          <cell r="L107">
            <v>0</v>
          </cell>
          <cell r="M107">
            <v>0</v>
          </cell>
        </row>
        <row r="107">
          <cell r="P107">
            <v>0</v>
          </cell>
        </row>
        <row r="108">
          <cell r="D108">
            <v>6939962755618</v>
          </cell>
          <cell r="E108">
            <v>2424</v>
          </cell>
          <cell r="F108">
            <v>21</v>
          </cell>
        </row>
        <row r="108">
          <cell r="J108">
            <v>6939962770963</v>
          </cell>
          <cell r="K108">
            <v>0</v>
          </cell>
          <cell r="L108">
            <v>0</v>
          </cell>
          <cell r="M108">
            <v>0</v>
          </cell>
        </row>
        <row r="108">
          <cell r="P108">
            <v>0</v>
          </cell>
        </row>
        <row r="109">
          <cell r="D109">
            <v>6939962758466</v>
          </cell>
          <cell r="E109">
            <v>2379</v>
          </cell>
          <cell r="F109">
            <v>6</v>
          </cell>
        </row>
        <row r="109">
          <cell r="J109">
            <v>6939962764634</v>
          </cell>
          <cell r="K109">
            <v>0</v>
          </cell>
          <cell r="L109">
            <v>0</v>
          </cell>
          <cell r="M109">
            <v>0</v>
          </cell>
        </row>
        <row r="109">
          <cell r="P109">
            <v>0</v>
          </cell>
        </row>
        <row r="110">
          <cell r="D110">
            <v>6939962755656</v>
          </cell>
          <cell r="E110">
            <v>2320</v>
          </cell>
          <cell r="F110">
            <v>21</v>
          </cell>
        </row>
        <row r="110">
          <cell r="J110">
            <v>6939924820828</v>
          </cell>
          <cell r="K110">
            <v>0</v>
          </cell>
        </row>
        <row r="110">
          <cell r="P110">
            <v>0</v>
          </cell>
        </row>
        <row r="111">
          <cell r="D111">
            <v>6939962762500</v>
          </cell>
          <cell r="E111">
            <v>2268</v>
          </cell>
          <cell r="F111">
            <v>23</v>
          </cell>
        </row>
        <row r="111">
          <cell r="J111">
            <v>6939924821481</v>
          </cell>
          <cell r="K111">
            <v>0</v>
          </cell>
        </row>
        <row r="111">
          <cell r="P111">
            <v>0</v>
          </cell>
        </row>
        <row r="112">
          <cell r="D112">
            <v>6939962757575</v>
          </cell>
          <cell r="E112">
            <v>2252</v>
          </cell>
          <cell r="F112">
            <v>33</v>
          </cell>
        </row>
        <row r="112">
          <cell r="J112">
            <v>6939924824642</v>
          </cell>
          <cell r="K112">
            <v>0</v>
          </cell>
        </row>
        <row r="112">
          <cell r="P112">
            <v>0</v>
          </cell>
        </row>
        <row r="113">
          <cell r="D113">
            <v>6939962760834</v>
          </cell>
          <cell r="E113">
            <v>2045</v>
          </cell>
          <cell r="F113">
            <v>9</v>
          </cell>
        </row>
        <row r="113">
          <cell r="J113">
            <v>6939924828121</v>
          </cell>
          <cell r="K113">
            <v>0</v>
          </cell>
        </row>
        <row r="113">
          <cell r="P113">
            <v>0</v>
          </cell>
        </row>
        <row r="114">
          <cell r="D114">
            <v>6939962747989</v>
          </cell>
          <cell r="E114">
            <v>1980</v>
          </cell>
          <cell r="F114">
            <v>10</v>
          </cell>
        </row>
        <row r="114">
          <cell r="J114">
            <v>6939924827926</v>
          </cell>
          <cell r="K114">
            <v>0</v>
          </cell>
          <cell r="L114">
            <v>30</v>
          </cell>
          <cell r="M114">
            <v>193</v>
          </cell>
          <cell r="N114">
            <v>29.3661650706794</v>
          </cell>
          <cell r="O114">
            <v>1</v>
          </cell>
          <cell r="P114">
            <v>30</v>
          </cell>
        </row>
        <row r="115">
          <cell r="D115">
            <v>6939962760698</v>
          </cell>
          <cell r="E115">
            <v>1973</v>
          </cell>
          <cell r="F115">
            <v>16</v>
          </cell>
        </row>
        <row r="115">
          <cell r="J115">
            <v>6939924828138</v>
          </cell>
          <cell r="K115">
            <v>200</v>
          </cell>
          <cell r="L115">
            <v>0</v>
          </cell>
          <cell r="M115">
            <v>234</v>
          </cell>
          <cell r="N115">
            <v>79.6111786148238</v>
          </cell>
        </row>
        <row r="115">
          <cell r="P115">
            <v>200</v>
          </cell>
        </row>
        <row r="116">
          <cell r="D116">
            <v>6939962747057</v>
          </cell>
          <cell r="E116">
            <v>1961</v>
          </cell>
          <cell r="F116">
            <v>9</v>
          </cell>
        </row>
        <row r="116">
          <cell r="J116">
            <v>6939924827537</v>
          </cell>
          <cell r="K116">
            <v>0</v>
          </cell>
          <cell r="L116">
            <v>6</v>
          </cell>
          <cell r="M116">
            <v>233</v>
          </cell>
          <cell r="N116">
            <v>20.3789473684211</v>
          </cell>
          <cell r="O116">
            <v>1</v>
          </cell>
          <cell r="P116">
            <v>6</v>
          </cell>
        </row>
        <row r="117">
          <cell r="D117">
            <v>6939962734354</v>
          </cell>
          <cell r="E117">
            <v>1756</v>
          </cell>
          <cell r="F117">
            <v>9</v>
          </cell>
        </row>
        <row r="117">
          <cell r="J117">
            <v>6939924824031</v>
          </cell>
          <cell r="K117">
            <v>115</v>
          </cell>
          <cell r="L117">
            <v>12</v>
          </cell>
          <cell r="M117">
            <v>138</v>
          </cell>
          <cell r="N117">
            <v>30.5253940455341</v>
          </cell>
          <cell r="O117">
            <v>1</v>
          </cell>
          <cell r="P117">
            <v>127</v>
          </cell>
        </row>
        <row r="118">
          <cell r="D118">
            <v>6939962731049</v>
          </cell>
          <cell r="E118">
            <v>1745</v>
          </cell>
          <cell r="F118">
            <v>10</v>
          </cell>
        </row>
        <row r="118">
          <cell r="J118">
            <v>6939924828411</v>
          </cell>
          <cell r="K118">
            <v>440</v>
          </cell>
          <cell r="L118">
            <v>7</v>
          </cell>
          <cell r="M118">
            <v>192</v>
          </cell>
          <cell r="N118">
            <v>34.6035015447992</v>
          </cell>
          <cell r="O118">
            <v>1</v>
          </cell>
          <cell r="P118">
            <v>447</v>
          </cell>
        </row>
        <row r="119">
          <cell r="D119">
            <v>6939962744384</v>
          </cell>
          <cell r="E119">
            <v>1695</v>
          </cell>
          <cell r="F119">
            <v>5</v>
          </cell>
        </row>
        <row r="119">
          <cell r="J119">
            <v>6939924829241</v>
          </cell>
          <cell r="K119">
            <v>537</v>
          </cell>
          <cell r="L119">
            <v>223</v>
          </cell>
          <cell r="M119">
            <v>1035</v>
          </cell>
          <cell r="N119">
            <v>39.3718907577245</v>
          </cell>
          <cell r="O119">
            <v>0.791666666666667</v>
          </cell>
          <cell r="P119">
            <v>760</v>
          </cell>
        </row>
        <row r="120">
          <cell r="D120">
            <v>6939962760605</v>
          </cell>
          <cell r="E120">
            <v>1672</v>
          </cell>
          <cell r="F120">
            <v>9</v>
          </cell>
        </row>
        <row r="120">
          <cell r="J120">
            <v>6939924829234</v>
          </cell>
          <cell r="K120">
            <v>560</v>
          </cell>
          <cell r="L120">
            <v>348</v>
          </cell>
          <cell r="M120">
            <v>686</v>
          </cell>
          <cell r="N120">
            <v>27.1753575853137</v>
          </cell>
          <cell r="O120">
            <v>0.958333333333333</v>
          </cell>
          <cell r="P120">
            <v>908</v>
          </cell>
        </row>
        <row r="121">
          <cell r="D121">
            <v>6939962746630</v>
          </cell>
          <cell r="E121">
            <v>1649</v>
          </cell>
          <cell r="F121">
            <v>24</v>
          </cell>
        </row>
        <row r="121">
          <cell r="J121">
            <v>6939924824802</v>
          </cell>
          <cell r="K121">
            <v>0</v>
          </cell>
          <cell r="L121">
            <v>0</v>
          </cell>
          <cell r="M121">
            <v>25</v>
          </cell>
          <cell r="N121">
            <v>265.822784810127</v>
          </cell>
        </row>
        <row r="121">
          <cell r="P121">
            <v>0</v>
          </cell>
        </row>
        <row r="122">
          <cell r="D122">
            <v>6939962754604</v>
          </cell>
          <cell r="E122">
            <v>1640</v>
          </cell>
          <cell r="F122">
            <v>13</v>
          </cell>
        </row>
        <row r="122">
          <cell r="J122">
            <v>6939962761398</v>
          </cell>
          <cell r="K122">
            <v>61</v>
          </cell>
          <cell r="L122">
            <v>0</v>
          </cell>
          <cell r="M122">
            <v>57</v>
          </cell>
          <cell r="N122">
            <v>1140</v>
          </cell>
        </row>
        <row r="122">
          <cell r="P122">
            <v>61</v>
          </cell>
        </row>
        <row r="123">
          <cell r="D123">
            <v>6939962763477</v>
          </cell>
          <cell r="E123">
            <v>1638</v>
          </cell>
          <cell r="F123">
            <v>10</v>
          </cell>
        </row>
        <row r="123">
          <cell r="J123">
            <v>6939962755380</v>
          </cell>
          <cell r="K123">
            <v>16</v>
          </cell>
          <cell r="L123">
            <v>1</v>
          </cell>
          <cell r="M123">
            <v>52</v>
          </cell>
          <cell r="N123" t="str">
            <v>-</v>
          </cell>
        </row>
        <row r="123">
          <cell r="P123">
            <v>17</v>
          </cell>
        </row>
        <row r="124">
          <cell r="D124">
            <v>6939962760186</v>
          </cell>
          <cell r="E124">
            <v>1483</v>
          </cell>
          <cell r="F124">
            <v>10</v>
          </cell>
        </row>
        <row r="124">
          <cell r="J124">
            <v>6939962761640</v>
          </cell>
          <cell r="K124">
            <v>7</v>
          </cell>
          <cell r="L124">
            <v>0</v>
          </cell>
          <cell r="M124">
            <v>57</v>
          </cell>
          <cell r="N124">
            <v>606.075949367089</v>
          </cell>
        </row>
        <row r="124">
          <cell r="P124">
            <v>7</v>
          </cell>
        </row>
        <row r="125">
          <cell r="D125">
            <v>6939962753867</v>
          </cell>
          <cell r="E125">
            <v>1480</v>
          </cell>
          <cell r="F125">
            <v>4</v>
          </cell>
        </row>
        <row r="125">
          <cell r="J125">
            <v>6939962763712</v>
          </cell>
          <cell r="K125">
            <v>0</v>
          </cell>
          <cell r="L125">
            <v>0</v>
          </cell>
          <cell r="M125">
            <v>39</v>
          </cell>
          <cell r="N125">
            <v>30.3614457831325</v>
          </cell>
          <cell r="O125">
            <v>0.625</v>
          </cell>
        </row>
        <row r="126">
          <cell r="D126">
            <v>6939962762180</v>
          </cell>
          <cell r="E126">
            <v>1470</v>
          </cell>
          <cell r="F126">
            <v>5</v>
          </cell>
        </row>
        <row r="126">
          <cell r="J126">
            <v>6939962756189</v>
          </cell>
          <cell r="K126">
            <v>0</v>
          </cell>
          <cell r="L126">
            <v>0</v>
          </cell>
          <cell r="M126">
            <v>103</v>
          </cell>
          <cell r="N126">
            <v>24.5935190449119</v>
          </cell>
          <cell r="O126">
            <v>0.72</v>
          </cell>
        </row>
        <row r="127">
          <cell r="D127">
            <v>6939962762999</v>
          </cell>
          <cell r="E127">
            <v>1386</v>
          </cell>
          <cell r="F127">
            <v>9</v>
          </cell>
        </row>
        <row r="127">
          <cell r="J127">
            <v>6939924819549</v>
          </cell>
          <cell r="K127">
            <v>0</v>
          </cell>
          <cell r="L127">
            <v>0</v>
          </cell>
          <cell r="M127">
            <v>50</v>
          </cell>
          <cell r="N127">
            <v>109.947643979058</v>
          </cell>
          <cell r="O127">
            <v>0.625</v>
          </cell>
        </row>
        <row r="128">
          <cell r="D128">
            <v>6939962741307</v>
          </cell>
          <cell r="E128">
            <v>1365</v>
          </cell>
          <cell r="F128">
            <v>9</v>
          </cell>
        </row>
        <row r="128">
          <cell r="J128">
            <v>6939924823232</v>
          </cell>
          <cell r="K128">
            <v>0</v>
          </cell>
          <cell r="L128">
            <v>0</v>
          </cell>
          <cell r="M128">
            <v>81</v>
          </cell>
          <cell r="N128">
            <v>25.7337367624811</v>
          </cell>
          <cell r="O128">
            <v>0.5</v>
          </cell>
        </row>
        <row r="129">
          <cell r="D129">
            <v>6939962759043</v>
          </cell>
          <cell r="E129">
            <v>1341</v>
          </cell>
          <cell r="F129">
            <v>4</v>
          </cell>
        </row>
        <row r="129">
          <cell r="J129">
            <v>6939924821078</v>
          </cell>
          <cell r="K129">
            <v>0</v>
          </cell>
          <cell r="L129">
            <v>0</v>
          </cell>
          <cell r="M129">
            <v>88</v>
          </cell>
          <cell r="N129">
            <v>187.61421319797</v>
          </cell>
          <cell r="O129">
            <v>0.416666666666667</v>
          </cell>
        </row>
        <row r="130">
          <cell r="D130">
            <v>6939962759173</v>
          </cell>
          <cell r="E130">
            <v>1030</v>
          </cell>
          <cell r="F130">
            <v>5</v>
          </cell>
        </row>
        <row r="130">
          <cell r="J130">
            <v>6939924818498</v>
          </cell>
          <cell r="K130">
            <v>1</v>
          </cell>
          <cell r="L130">
            <v>0</v>
          </cell>
          <cell r="M130">
            <v>5</v>
          </cell>
          <cell r="N130">
            <v>31.5789473684211</v>
          </cell>
          <cell r="O130">
            <v>0.0416666666666667</v>
          </cell>
        </row>
        <row r="131">
          <cell r="D131">
            <v>6939962765433</v>
          </cell>
          <cell r="E131">
            <v>1014</v>
          </cell>
          <cell r="F131">
            <v>6</v>
          </cell>
        </row>
        <row r="131">
          <cell r="J131">
            <v>6938980101353</v>
          </cell>
          <cell r="K131">
            <v>0</v>
          </cell>
          <cell r="L131">
            <v>0</v>
          </cell>
          <cell r="M131">
            <v>32</v>
          </cell>
          <cell r="N131">
            <v>384</v>
          </cell>
          <cell r="O131">
            <v>0.0416666666666667</v>
          </cell>
        </row>
        <row r="132">
          <cell r="D132">
            <v>6939962730912</v>
          </cell>
          <cell r="E132">
            <v>985</v>
          </cell>
          <cell r="F132">
            <v>5</v>
          </cell>
        </row>
        <row r="132">
          <cell r="J132">
            <v>6939924827339</v>
          </cell>
          <cell r="K132">
            <v>0</v>
          </cell>
          <cell r="L132">
            <v>0</v>
          </cell>
          <cell r="M132">
            <v>1</v>
          </cell>
          <cell r="N132">
            <v>120</v>
          </cell>
          <cell r="O132">
            <v>0.0416666666666667</v>
          </cell>
        </row>
        <row r="133">
          <cell r="D133">
            <v>6939962757322</v>
          </cell>
          <cell r="E133">
            <v>957</v>
          </cell>
          <cell r="F133">
            <v>3</v>
          </cell>
        </row>
        <row r="133">
          <cell r="J133">
            <v>6939924824345</v>
          </cell>
          <cell r="K133">
            <v>0</v>
          </cell>
          <cell r="L133">
            <v>0</v>
          </cell>
          <cell r="M133">
            <v>1</v>
          </cell>
          <cell r="N133">
            <v>13.3333333333333</v>
          </cell>
          <cell r="O133">
            <v>0.0416666666666667</v>
          </cell>
        </row>
        <row r="134">
          <cell r="D134">
            <v>6939962758572</v>
          </cell>
          <cell r="E134">
            <v>956</v>
          </cell>
          <cell r="F134">
            <v>4</v>
          </cell>
        </row>
        <row r="134">
          <cell r="J134">
            <v>6939924824819</v>
          </cell>
          <cell r="K134">
            <v>0</v>
          </cell>
          <cell r="L134">
            <v>0</v>
          </cell>
          <cell r="M134">
            <v>14</v>
          </cell>
          <cell r="N134">
            <v>20.2409638554217</v>
          </cell>
          <cell r="O134">
            <v>0.125</v>
          </cell>
        </row>
        <row r="135">
          <cell r="D135">
            <v>6939962767864</v>
          </cell>
          <cell r="E135">
            <v>928</v>
          </cell>
          <cell r="F135">
            <v>7</v>
          </cell>
        </row>
        <row r="135">
          <cell r="J135">
            <v>6939924827353</v>
          </cell>
          <cell r="K135">
            <v>0</v>
          </cell>
          <cell r="L135">
            <v>0</v>
          </cell>
          <cell r="M135">
            <v>90</v>
          </cell>
          <cell r="N135" t="str">
            <v>-</v>
          </cell>
        </row>
        <row r="136">
          <cell r="D136">
            <v>6939962759265</v>
          </cell>
          <cell r="E136">
            <v>926</v>
          </cell>
          <cell r="F136">
            <v>9</v>
          </cell>
        </row>
        <row r="136">
          <cell r="J136">
            <v>6939924827841</v>
          </cell>
          <cell r="K136">
            <v>0</v>
          </cell>
          <cell r="L136">
            <v>0</v>
          </cell>
          <cell r="M136">
            <v>0</v>
          </cell>
          <cell r="N136">
            <v>0</v>
          </cell>
          <cell r="O136">
            <v>0</v>
          </cell>
        </row>
        <row r="137">
          <cell r="D137">
            <v>6939962763910</v>
          </cell>
          <cell r="E137">
            <v>837</v>
          </cell>
          <cell r="F137">
            <v>3</v>
          </cell>
        </row>
        <row r="137">
          <cell r="J137">
            <v>6939924823669</v>
          </cell>
          <cell r="K137">
            <v>0</v>
          </cell>
          <cell r="L137">
            <v>0</v>
          </cell>
          <cell r="M137">
            <v>0</v>
          </cell>
          <cell r="N137">
            <v>0</v>
          </cell>
          <cell r="O137">
            <v>0</v>
          </cell>
        </row>
        <row r="138">
          <cell r="D138">
            <v>6939962738024</v>
          </cell>
          <cell r="E138">
            <v>829</v>
          </cell>
          <cell r="F138">
            <v>6</v>
          </cell>
        </row>
        <row r="138">
          <cell r="J138">
            <v>6939924824956</v>
          </cell>
          <cell r="K138">
            <v>0</v>
          </cell>
          <cell r="L138">
            <v>0</v>
          </cell>
          <cell r="M138">
            <v>7</v>
          </cell>
          <cell r="N138" t="str">
            <v>-</v>
          </cell>
          <cell r="O138">
            <v>0.125</v>
          </cell>
        </row>
        <row r="139">
          <cell r="D139">
            <v>6939962748214</v>
          </cell>
          <cell r="E139">
            <v>823</v>
          </cell>
          <cell r="F139">
            <v>3</v>
          </cell>
        </row>
        <row r="139">
          <cell r="J139">
            <v>6939924823676</v>
          </cell>
          <cell r="K139">
            <v>0</v>
          </cell>
          <cell r="L139">
            <v>0</v>
          </cell>
          <cell r="M139">
            <v>2</v>
          </cell>
          <cell r="N139">
            <v>60</v>
          </cell>
          <cell r="O139">
            <v>0.0416666666666667</v>
          </cell>
        </row>
        <row r="140">
          <cell r="D140">
            <v>6939962769882</v>
          </cell>
          <cell r="E140">
            <v>795</v>
          </cell>
          <cell r="F140">
            <v>5</v>
          </cell>
        </row>
        <row r="140">
          <cell r="J140">
            <v>6939924829265</v>
          </cell>
          <cell r="K140">
            <v>0</v>
          </cell>
          <cell r="L140">
            <v>0</v>
          </cell>
          <cell r="M140">
            <v>0</v>
          </cell>
          <cell r="N140">
            <v>0</v>
          </cell>
          <cell r="O140">
            <v>0</v>
          </cell>
        </row>
        <row r="141">
          <cell r="D141">
            <v>6939962759128</v>
          </cell>
          <cell r="E141">
            <v>778</v>
          </cell>
          <cell r="F141">
            <v>9</v>
          </cell>
        </row>
        <row r="141">
          <cell r="J141">
            <v>6939924824963</v>
          </cell>
          <cell r="K141">
            <v>0</v>
          </cell>
          <cell r="L141">
            <v>0</v>
          </cell>
          <cell r="M141" t="str">
            <v>-</v>
          </cell>
          <cell r="N141" t="str">
            <v>-</v>
          </cell>
          <cell r="O141" t="str">
            <v>-</v>
          </cell>
        </row>
        <row r="142">
          <cell r="D142">
            <v>6939962746371</v>
          </cell>
          <cell r="E142">
            <v>777</v>
          </cell>
          <cell r="F142">
            <v>3</v>
          </cell>
        </row>
        <row r="142">
          <cell r="J142">
            <v>6939924829357</v>
          </cell>
          <cell r="K142">
            <v>0</v>
          </cell>
          <cell r="L142">
            <v>0</v>
          </cell>
          <cell r="M142" t="str">
            <v>-</v>
          </cell>
          <cell r="N142" t="str">
            <v>-</v>
          </cell>
          <cell r="O142" t="str">
            <v>-</v>
          </cell>
        </row>
        <row r="143">
          <cell r="D143">
            <v>6939962765129</v>
          </cell>
          <cell r="E143">
            <v>750</v>
          </cell>
          <cell r="F143">
            <v>8</v>
          </cell>
        </row>
        <row r="143">
          <cell r="K143">
            <v>0</v>
          </cell>
          <cell r="L143">
            <v>0</v>
          </cell>
          <cell r="M143" t="str">
            <v>-</v>
          </cell>
          <cell r="N143" t="str">
            <v>-</v>
          </cell>
          <cell r="O143" t="str">
            <v>-</v>
          </cell>
        </row>
        <row r="144">
          <cell r="D144">
            <v>6939962759098</v>
          </cell>
          <cell r="E144">
            <v>745</v>
          </cell>
          <cell r="F144">
            <v>5</v>
          </cell>
        </row>
        <row r="144">
          <cell r="K144">
            <v>0</v>
          </cell>
          <cell r="L144">
            <v>0</v>
          </cell>
          <cell r="M144" t="str">
            <v>-</v>
          </cell>
          <cell r="N144" t="str">
            <v>-</v>
          </cell>
          <cell r="O144" t="str">
            <v>-</v>
          </cell>
        </row>
        <row r="145">
          <cell r="D145">
            <v>6939962753867</v>
          </cell>
          <cell r="E145">
            <v>718</v>
          </cell>
          <cell r="F145">
            <v>2</v>
          </cell>
        </row>
        <row r="145">
          <cell r="K145">
            <v>0</v>
          </cell>
          <cell r="L145">
            <v>0</v>
          </cell>
          <cell r="M145" t="str">
            <v>-</v>
          </cell>
          <cell r="N145" t="str">
            <v>-</v>
          </cell>
          <cell r="O145" t="str">
            <v>-</v>
          </cell>
        </row>
        <row r="146">
          <cell r="D146">
            <v>6939962755380</v>
          </cell>
          <cell r="E146">
            <v>599</v>
          </cell>
          <cell r="F146">
            <v>1</v>
          </cell>
        </row>
        <row r="146">
          <cell r="K146">
            <v>0</v>
          </cell>
          <cell r="L146">
            <v>0</v>
          </cell>
          <cell r="M146" t="str">
            <v>-</v>
          </cell>
          <cell r="N146" t="str">
            <v>-</v>
          </cell>
          <cell r="O146" t="str">
            <v>-</v>
          </cell>
        </row>
        <row r="147">
          <cell r="D147">
            <v>6939962744384</v>
          </cell>
          <cell r="E147">
            <v>598</v>
          </cell>
          <cell r="F147">
            <v>2</v>
          </cell>
        </row>
        <row r="148">
          <cell r="D148">
            <v>6939962758855</v>
          </cell>
          <cell r="E148">
            <v>558</v>
          </cell>
          <cell r="F148">
            <v>2</v>
          </cell>
        </row>
        <row r="149">
          <cell r="D149">
            <v>6939962762500</v>
          </cell>
          <cell r="E149">
            <v>553</v>
          </cell>
          <cell r="F149">
            <v>7</v>
          </cell>
        </row>
        <row r="150">
          <cell r="D150">
            <v>6939962746074</v>
          </cell>
          <cell r="E150">
            <v>553</v>
          </cell>
          <cell r="F150">
            <v>4</v>
          </cell>
        </row>
        <row r="151">
          <cell r="D151">
            <v>6939962742878</v>
          </cell>
          <cell r="E151">
            <v>532</v>
          </cell>
          <cell r="F151">
            <v>3</v>
          </cell>
        </row>
        <row r="152">
          <cell r="D152">
            <v>6939962760711</v>
          </cell>
          <cell r="E152">
            <v>499</v>
          </cell>
          <cell r="F152">
            <v>3</v>
          </cell>
        </row>
        <row r="153">
          <cell r="D153">
            <v>6939962766423</v>
          </cell>
          <cell r="E153">
            <v>432</v>
          </cell>
          <cell r="F153">
            <v>4</v>
          </cell>
        </row>
        <row r="154">
          <cell r="D154">
            <v>6939962758466</v>
          </cell>
          <cell r="E154">
            <v>379</v>
          </cell>
          <cell r="F154">
            <v>1</v>
          </cell>
        </row>
        <row r="155">
          <cell r="D155">
            <v>6939962760575</v>
          </cell>
          <cell r="E155">
            <v>305</v>
          </cell>
          <cell r="F155">
            <v>2</v>
          </cell>
        </row>
        <row r="156">
          <cell r="D156">
            <v>6939962761640</v>
          </cell>
          <cell r="E156">
            <v>289</v>
          </cell>
          <cell r="F156">
            <v>1</v>
          </cell>
        </row>
        <row r="157">
          <cell r="D157">
            <v>6939962759012</v>
          </cell>
          <cell r="E157">
            <v>219</v>
          </cell>
          <cell r="F157">
            <v>1</v>
          </cell>
        </row>
        <row r="158">
          <cell r="D158">
            <v>6939962758763</v>
          </cell>
          <cell r="E158">
            <v>190</v>
          </cell>
          <cell r="F158">
            <v>2</v>
          </cell>
        </row>
        <row r="159">
          <cell r="D159">
            <v>6939962747026</v>
          </cell>
          <cell r="E159">
            <v>159</v>
          </cell>
          <cell r="F159">
            <v>1</v>
          </cell>
        </row>
        <row r="160">
          <cell r="D160">
            <v>6939962757575</v>
          </cell>
          <cell r="E160">
            <v>138</v>
          </cell>
          <cell r="F160">
            <v>2</v>
          </cell>
        </row>
        <row r="161">
          <cell r="D161">
            <v>6939962763774</v>
          </cell>
          <cell r="E161">
            <v>109</v>
          </cell>
          <cell r="F161">
            <v>1</v>
          </cell>
        </row>
        <row r="162">
          <cell r="D162">
            <v>6939962761299</v>
          </cell>
          <cell r="E162">
            <v>85</v>
          </cell>
          <cell r="F162">
            <v>1</v>
          </cell>
        </row>
        <row r="163">
          <cell r="D163">
            <v>6939962760711</v>
          </cell>
          <cell r="E163">
            <v>0</v>
          </cell>
          <cell r="F163">
            <v>0</v>
          </cell>
        </row>
        <row r="164">
          <cell r="D164">
            <v>6939962760599</v>
          </cell>
          <cell r="E164">
            <v>0</v>
          </cell>
          <cell r="F164">
            <v>0</v>
          </cell>
        </row>
        <row r="165">
          <cell r="D165">
            <v>6939962760599</v>
          </cell>
          <cell r="E165">
            <v>0</v>
          </cell>
          <cell r="F165">
            <v>0</v>
          </cell>
        </row>
        <row r="166">
          <cell r="D166">
            <v>6939962763712</v>
          </cell>
          <cell r="E166">
            <v>0</v>
          </cell>
          <cell r="F166">
            <v>0</v>
          </cell>
        </row>
        <row r="167">
          <cell r="D167">
            <v>6939962764436</v>
          </cell>
          <cell r="E167">
            <v>0</v>
          </cell>
          <cell r="F167">
            <v>0</v>
          </cell>
        </row>
        <row r="168">
          <cell r="D168">
            <v>6939962753065</v>
          </cell>
          <cell r="E168">
            <v>0</v>
          </cell>
          <cell r="F168">
            <v>0</v>
          </cell>
        </row>
        <row r="169">
          <cell r="D169">
            <v>6939962758855</v>
          </cell>
          <cell r="E169">
            <v>0</v>
          </cell>
          <cell r="F169">
            <v>0</v>
          </cell>
        </row>
        <row r="170">
          <cell r="D170">
            <v>6939962768182</v>
          </cell>
          <cell r="E170">
            <v>0</v>
          </cell>
          <cell r="F170">
            <v>0</v>
          </cell>
        </row>
        <row r="171">
          <cell r="D171">
            <v>6939962768854</v>
          </cell>
          <cell r="E171">
            <v>0</v>
          </cell>
          <cell r="F171">
            <v>0</v>
          </cell>
        </row>
        <row r="172">
          <cell r="D172">
            <v>6939962766911</v>
          </cell>
          <cell r="E172">
            <v>0</v>
          </cell>
          <cell r="F172">
            <v>0</v>
          </cell>
        </row>
        <row r="173">
          <cell r="D173">
            <v>6939962739281</v>
          </cell>
          <cell r="E173">
            <v>0</v>
          </cell>
          <cell r="F173">
            <v>0</v>
          </cell>
        </row>
        <row r="174">
          <cell r="D174">
            <v>6939962741710</v>
          </cell>
          <cell r="E174">
            <v>0</v>
          </cell>
          <cell r="F174">
            <v>0</v>
          </cell>
        </row>
        <row r="175">
          <cell r="D175">
            <v>6939962760186</v>
          </cell>
          <cell r="E175">
            <v>0</v>
          </cell>
          <cell r="F175">
            <v>0</v>
          </cell>
        </row>
        <row r="176">
          <cell r="D176">
            <v>6939962767574</v>
          </cell>
          <cell r="E176">
            <v>0</v>
          </cell>
          <cell r="F176">
            <v>0</v>
          </cell>
        </row>
        <row r="177">
          <cell r="D177">
            <v>6939962771502</v>
          </cell>
          <cell r="E177">
            <v>0</v>
          </cell>
          <cell r="F177">
            <v>0</v>
          </cell>
        </row>
        <row r="178">
          <cell r="D178">
            <v>6939962770291</v>
          </cell>
          <cell r="E178">
            <v>0</v>
          </cell>
          <cell r="F178">
            <v>0</v>
          </cell>
        </row>
        <row r="179">
          <cell r="D179">
            <v>6939962769738</v>
          </cell>
          <cell r="E179">
            <v>0</v>
          </cell>
          <cell r="F179">
            <v>0</v>
          </cell>
        </row>
        <row r="180">
          <cell r="D180">
            <v>6939962746626</v>
          </cell>
          <cell r="E180">
            <v>0</v>
          </cell>
          <cell r="F180">
            <v>0</v>
          </cell>
        </row>
        <row r="181">
          <cell r="D181">
            <v>6939962764436</v>
          </cell>
          <cell r="E181">
            <v>0</v>
          </cell>
          <cell r="F181">
            <v>0</v>
          </cell>
        </row>
        <row r="182">
          <cell r="D182">
            <v>6939962756653</v>
          </cell>
          <cell r="E182">
            <v>0</v>
          </cell>
          <cell r="F182">
            <v>0</v>
          </cell>
        </row>
        <row r="183">
          <cell r="D183">
            <v>6939962738024</v>
          </cell>
          <cell r="E183">
            <v>0</v>
          </cell>
          <cell r="F183">
            <v>0</v>
          </cell>
        </row>
        <row r="184">
          <cell r="D184">
            <v>6939962769271</v>
          </cell>
          <cell r="E184">
            <v>0</v>
          </cell>
          <cell r="F184">
            <v>0</v>
          </cell>
        </row>
        <row r="185">
          <cell r="D185">
            <v>6939962761640</v>
          </cell>
          <cell r="E185">
            <v>0</v>
          </cell>
          <cell r="F185">
            <v>0</v>
          </cell>
        </row>
        <row r="186">
          <cell r="D186">
            <v>6939962755359</v>
          </cell>
          <cell r="E186">
            <v>0</v>
          </cell>
          <cell r="F186">
            <v>0</v>
          </cell>
        </row>
      </sheetData>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1月"/>
      <sheetName val="2月"/>
      <sheetName val="11月 "/>
      <sheetName val="12月"/>
      <sheetName val="炊具"/>
      <sheetName val="Sheet2"/>
      <sheetName val="3月"/>
      <sheetName val="4月"/>
      <sheetName val="6月"/>
      <sheetName val="7月"/>
      <sheetName val="8月"/>
      <sheetName val="10月 "/>
      <sheetName val="9月"/>
      <sheetName val="Sheet4"/>
      <sheetName val="Sheet5"/>
      <sheetName val="Sheet3"/>
      <sheetName val="环电"/>
      <sheetName val="Sheet1"/>
      <sheetName val="5月"/>
    </sheetNames>
    <sheetDataSet>
      <sheetData sheetId="0"/>
      <sheetData sheetId="1"/>
      <sheetData sheetId="2"/>
      <sheetData sheetId="3"/>
      <sheetData sheetId="4"/>
      <sheetData sheetId="5">
        <row r="1">
          <cell r="A1" t="str">
            <v>商品条码</v>
          </cell>
          <cell r="B1" t="str">
            <v>物流宝良品可销库存数</v>
          </cell>
        </row>
        <row r="1">
          <cell r="D1" t="str">
            <v>条形码</v>
          </cell>
          <cell r="E1" t="str">
            <v>支付金额</v>
          </cell>
          <cell r="F1" t="str">
            <v>销量</v>
          </cell>
        </row>
        <row r="1">
          <cell r="N1">
            <v>43824</v>
          </cell>
          <cell r="O1">
            <v>43816</v>
          </cell>
          <cell r="P1" t="str">
            <v>交易可用库存</v>
          </cell>
        </row>
        <row r="2">
          <cell r="A2">
            <v>6939962733951</v>
          </cell>
        </row>
        <row r="2">
          <cell r="D2">
            <v>6939962758763</v>
          </cell>
          <cell r="E2">
            <v>3.47</v>
          </cell>
          <cell r="F2">
            <v>0</v>
          </cell>
        </row>
        <row r="2">
          <cell r="L2">
            <v>62018</v>
          </cell>
          <cell r="M2">
            <v>25687</v>
          </cell>
          <cell r="N2">
            <v>146815</v>
          </cell>
          <cell r="O2">
            <v>45.6807187108094</v>
          </cell>
          <cell r="P2">
            <v>0.935035460992908</v>
          </cell>
        </row>
        <row r="3">
          <cell r="A3">
            <v>6939962739281</v>
          </cell>
        </row>
        <row r="3">
          <cell r="D3">
            <v>6939962758763</v>
          </cell>
          <cell r="E3">
            <v>557.18</v>
          </cell>
          <cell r="F3">
            <v>8</v>
          </cell>
        </row>
        <row r="3">
          <cell r="K3" t="str">
            <v>69码</v>
          </cell>
          <cell r="L3" t="str">
            <v>集货仓
可用库存</v>
          </cell>
          <cell r="M3" t="str">
            <v>前置仓在途</v>
          </cell>
          <cell r="N3" t="str">
            <v>前置仓
交易
可用库存</v>
          </cell>
          <cell r="O3" t="str">
            <v>前置仓
库存周转</v>
          </cell>
          <cell r="P3" t="str">
            <v>前置仓
库存
现货率</v>
          </cell>
        </row>
        <row r="4">
          <cell r="A4">
            <v>6939962755908</v>
          </cell>
        </row>
        <row r="4">
          <cell r="D4">
            <v>6939962758763</v>
          </cell>
          <cell r="E4">
            <v>202</v>
          </cell>
          <cell r="F4">
            <v>3</v>
          </cell>
        </row>
        <row r="4">
          <cell r="K4">
            <v>6939962741710</v>
          </cell>
          <cell r="L4">
            <v>4936</v>
          </cell>
          <cell r="M4">
            <v>1708</v>
          </cell>
          <cell r="N4">
            <v>13248</v>
          </cell>
          <cell r="O4">
            <v>59.8554668740138</v>
          </cell>
          <cell r="P4">
            <v>1</v>
          </cell>
          <cell r="Q4">
            <v>6644</v>
          </cell>
        </row>
        <row r="5">
          <cell r="A5">
            <v>6939962752464</v>
          </cell>
        </row>
        <row r="5">
          <cell r="D5">
            <v>6939962758763</v>
          </cell>
          <cell r="E5">
            <v>79</v>
          </cell>
          <cell r="F5">
            <v>1</v>
          </cell>
        </row>
        <row r="5">
          <cell r="K5">
            <v>6939962740379</v>
          </cell>
          <cell r="L5">
            <v>626</v>
          </cell>
          <cell r="M5">
            <v>50</v>
          </cell>
          <cell r="N5">
            <v>1660</v>
          </cell>
          <cell r="O5">
            <v>85.2564102564103</v>
          </cell>
          <cell r="P5">
            <v>1</v>
          </cell>
          <cell r="Q5">
            <v>676</v>
          </cell>
        </row>
        <row r="6">
          <cell r="A6">
            <v>6939962748184</v>
          </cell>
        </row>
        <row r="6">
          <cell r="D6">
            <v>6939962758763</v>
          </cell>
          <cell r="E6">
            <v>82.48</v>
          </cell>
          <cell r="F6">
            <v>1</v>
          </cell>
        </row>
        <row r="6">
          <cell r="K6">
            <v>6939962742878</v>
          </cell>
          <cell r="L6">
            <v>325</v>
          </cell>
          <cell r="M6">
            <v>195</v>
          </cell>
          <cell r="N6">
            <v>694</v>
          </cell>
          <cell r="O6">
            <v>55.1635493307331</v>
          </cell>
          <cell r="P6">
            <v>1</v>
          </cell>
          <cell r="Q6">
            <v>520</v>
          </cell>
        </row>
        <row r="7">
          <cell r="A7">
            <v>6939962752273</v>
          </cell>
        </row>
        <row r="7">
          <cell r="D7">
            <v>6939962758763</v>
          </cell>
          <cell r="E7">
            <v>0</v>
          </cell>
          <cell r="F7">
            <v>0</v>
          </cell>
        </row>
        <row r="7">
          <cell r="K7">
            <v>6939962747989</v>
          </cell>
          <cell r="L7">
            <v>655</v>
          </cell>
          <cell r="M7">
            <v>108</v>
          </cell>
          <cell r="N7">
            <v>1296</v>
          </cell>
          <cell r="O7">
            <v>50.9328358208955</v>
          </cell>
          <cell r="P7">
            <v>1</v>
          </cell>
          <cell r="Q7">
            <v>763</v>
          </cell>
        </row>
        <row r="8">
          <cell r="A8">
            <v>6939962745992</v>
          </cell>
        </row>
        <row r="8">
          <cell r="D8">
            <v>6939962758763</v>
          </cell>
          <cell r="E8">
            <v>237</v>
          </cell>
          <cell r="F8">
            <v>3</v>
          </cell>
        </row>
        <row r="8">
          <cell r="K8">
            <v>6939962746371</v>
          </cell>
          <cell r="L8">
            <v>1665</v>
          </cell>
          <cell r="M8">
            <v>126</v>
          </cell>
          <cell r="N8">
            <v>1305</v>
          </cell>
          <cell r="O8">
            <v>49.5155709342561</v>
          </cell>
          <cell r="P8">
            <v>1</v>
          </cell>
          <cell r="Q8">
            <v>1791</v>
          </cell>
        </row>
        <row r="9">
          <cell r="A9">
            <v>6939962753065</v>
          </cell>
        </row>
        <row r="9">
          <cell r="D9">
            <v>6939962758763</v>
          </cell>
          <cell r="E9">
            <v>70.66</v>
          </cell>
          <cell r="F9">
            <v>1</v>
          </cell>
        </row>
        <row r="9">
          <cell r="K9">
            <v>6939962758275</v>
          </cell>
          <cell r="L9">
            <v>1554</v>
          </cell>
          <cell r="M9">
            <v>10</v>
          </cell>
          <cell r="N9">
            <v>1338</v>
          </cell>
          <cell r="O9">
            <v>75.4839741880433</v>
          </cell>
          <cell r="P9">
            <v>1</v>
          </cell>
          <cell r="Q9">
            <v>1564</v>
          </cell>
        </row>
        <row r="10">
          <cell r="A10">
            <v>6939962747644</v>
          </cell>
        </row>
        <row r="10">
          <cell r="D10">
            <v>6939962758763</v>
          </cell>
          <cell r="E10">
            <v>291.71</v>
          </cell>
          <cell r="F10">
            <v>4</v>
          </cell>
        </row>
        <row r="10">
          <cell r="K10">
            <v>6939962753867</v>
          </cell>
          <cell r="L10">
            <v>57</v>
          </cell>
          <cell r="M10">
            <v>13</v>
          </cell>
          <cell r="N10">
            <v>238</v>
          </cell>
          <cell r="O10">
            <v>39.9408956581041</v>
          </cell>
          <cell r="P10">
            <v>1</v>
          </cell>
          <cell r="Q10">
            <v>70</v>
          </cell>
        </row>
        <row r="11">
          <cell r="A11">
            <v>6939962754604</v>
          </cell>
        </row>
        <row r="11">
          <cell r="D11">
            <v>6939962758763</v>
          </cell>
          <cell r="E11">
            <v>79</v>
          </cell>
          <cell r="F11">
            <v>1</v>
          </cell>
        </row>
        <row r="11">
          <cell r="K11">
            <v>6939962760834</v>
          </cell>
          <cell r="L11">
            <v>118</v>
          </cell>
          <cell r="M11">
            <v>129</v>
          </cell>
          <cell r="N11">
            <v>398</v>
          </cell>
          <cell r="O11">
            <v>50.8266740148801</v>
          </cell>
          <cell r="P11">
            <v>1</v>
          </cell>
          <cell r="Q11">
            <v>247</v>
          </cell>
        </row>
        <row r="12">
          <cell r="A12">
            <v>6939962750590</v>
          </cell>
        </row>
        <row r="12">
          <cell r="D12">
            <v>6939962758763</v>
          </cell>
          <cell r="E12">
            <v>213.44</v>
          </cell>
          <cell r="F12">
            <v>3</v>
          </cell>
        </row>
        <row r="12">
          <cell r="K12">
            <v>6939962731049</v>
          </cell>
          <cell r="L12">
            <v>92</v>
          </cell>
          <cell r="M12">
            <v>296</v>
          </cell>
          <cell r="N12">
            <v>449</v>
          </cell>
          <cell r="O12">
            <v>33.399954960027</v>
          </cell>
          <cell r="P12">
            <v>0.958333333333333</v>
          </cell>
          <cell r="Q12">
            <v>388</v>
          </cell>
        </row>
        <row r="13">
          <cell r="A13">
            <v>6939962747989</v>
          </cell>
        </row>
        <row r="13">
          <cell r="D13">
            <v>6939962758763</v>
          </cell>
          <cell r="E13">
            <v>79</v>
          </cell>
          <cell r="F13">
            <v>1</v>
          </cell>
        </row>
        <row r="13">
          <cell r="K13">
            <v>6939962759098</v>
          </cell>
          <cell r="L13">
            <v>279</v>
          </cell>
          <cell r="M13">
            <v>559</v>
          </cell>
          <cell r="N13">
            <v>4829</v>
          </cell>
          <cell r="O13">
            <v>46.4505640671954</v>
          </cell>
          <cell r="P13">
            <v>1</v>
          </cell>
          <cell r="Q13">
            <v>838</v>
          </cell>
        </row>
        <row r="14">
          <cell r="A14">
            <v>6939962756769</v>
          </cell>
        </row>
        <row r="14">
          <cell r="D14">
            <v>6939962758763</v>
          </cell>
          <cell r="E14">
            <v>366.94</v>
          </cell>
          <cell r="F14">
            <v>5</v>
          </cell>
        </row>
        <row r="14">
          <cell r="K14">
            <v>6939962741451</v>
          </cell>
          <cell r="L14">
            <v>817</v>
          </cell>
          <cell r="M14">
            <v>368</v>
          </cell>
          <cell r="N14">
            <v>1424</v>
          </cell>
          <cell r="O14">
            <v>46.236070327186</v>
          </cell>
          <cell r="P14">
            <v>1</v>
          </cell>
          <cell r="Q14">
            <v>1185</v>
          </cell>
        </row>
        <row r="15">
          <cell r="A15">
            <v>6939962736839</v>
          </cell>
        </row>
        <row r="15">
          <cell r="D15">
            <v>6939962758763</v>
          </cell>
          <cell r="E15">
            <v>306</v>
          </cell>
          <cell r="F15">
            <v>4</v>
          </cell>
        </row>
        <row r="15">
          <cell r="K15">
            <v>6939962759043</v>
          </cell>
          <cell r="L15">
            <v>0</v>
          </cell>
          <cell r="M15">
            <v>147</v>
          </cell>
          <cell r="N15">
            <v>117</v>
          </cell>
          <cell r="O15">
            <v>99.3370363734098</v>
          </cell>
          <cell r="P15">
            <v>0.416666666666667</v>
          </cell>
          <cell r="Q15">
            <v>147</v>
          </cell>
        </row>
        <row r="16">
          <cell r="A16">
            <v>6939962741338</v>
          </cell>
        </row>
        <row r="16">
          <cell r="D16">
            <v>6939962758763</v>
          </cell>
          <cell r="E16">
            <v>143</v>
          </cell>
          <cell r="F16">
            <v>2</v>
          </cell>
        </row>
        <row r="16">
          <cell r="K16">
            <v>6939962763910</v>
          </cell>
          <cell r="L16">
            <v>7</v>
          </cell>
          <cell r="M16">
            <v>197</v>
          </cell>
          <cell r="N16">
            <v>609</v>
          </cell>
          <cell r="O16">
            <v>22.4993021308272</v>
          </cell>
          <cell r="P16">
            <v>0.916666666666667</v>
          </cell>
          <cell r="Q16">
            <v>204</v>
          </cell>
        </row>
        <row r="17">
          <cell r="A17">
            <v>6939962738147</v>
          </cell>
        </row>
        <row r="17">
          <cell r="D17">
            <v>6939962758763</v>
          </cell>
          <cell r="E17">
            <v>232</v>
          </cell>
          <cell r="F17">
            <v>3</v>
          </cell>
        </row>
        <row r="17">
          <cell r="K17">
            <v>6939962759814</v>
          </cell>
          <cell r="L17">
            <v>756</v>
          </cell>
          <cell r="M17">
            <v>940</v>
          </cell>
          <cell r="N17">
            <v>691</v>
          </cell>
          <cell r="O17">
            <v>20.5609215826345</v>
          </cell>
          <cell r="P17">
            <v>0.875</v>
          </cell>
          <cell r="Q17">
            <v>1696</v>
          </cell>
        </row>
        <row r="18">
          <cell r="A18">
            <v>6939962756097</v>
          </cell>
        </row>
        <row r="18">
          <cell r="D18">
            <v>6939962758763</v>
          </cell>
          <cell r="E18">
            <v>77.98</v>
          </cell>
          <cell r="F18">
            <v>1</v>
          </cell>
        </row>
        <row r="18">
          <cell r="K18">
            <v>6939962741307</v>
          </cell>
          <cell r="L18">
            <v>1</v>
          </cell>
          <cell r="M18">
            <v>1443</v>
          </cell>
          <cell r="N18">
            <v>309</v>
          </cell>
          <cell r="O18">
            <v>9.94734057295472</v>
          </cell>
          <cell r="P18">
            <v>0.88</v>
          </cell>
          <cell r="Q18">
            <v>1444</v>
          </cell>
        </row>
        <row r="19">
          <cell r="A19">
            <v>6939962753980</v>
          </cell>
        </row>
        <row r="19">
          <cell r="D19">
            <v>6939962760711</v>
          </cell>
          <cell r="E19">
            <v>139</v>
          </cell>
          <cell r="F19">
            <v>1</v>
          </cell>
        </row>
        <row r="19">
          <cell r="K19">
            <v>6939962739281</v>
          </cell>
          <cell r="L19">
            <v>1291</v>
          </cell>
          <cell r="M19">
            <v>1032</v>
          </cell>
          <cell r="N19">
            <v>9611</v>
          </cell>
          <cell r="O19">
            <v>44.0869102098785</v>
          </cell>
          <cell r="P19">
            <v>1</v>
          </cell>
          <cell r="Q19">
            <v>2323</v>
          </cell>
        </row>
        <row r="20">
          <cell r="A20">
            <v>6939962744384</v>
          </cell>
        </row>
        <row r="20">
          <cell r="D20">
            <v>6939962760711</v>
          </cell>
          <cell r="E20">
            <v>-127</v>
          </cell>
          <cell r="F20">
            <v>-1</v>
          </cell>
        </row>
        <row r="20">
          <cell r="K20">
            <v>6939962760605</v>
          </cell>
          <cell r="L20">
            <v>0</v>
          </cell>
          <cell r="M20">
            <v>59</v>
          </cell>
          <cell r="N20">
            <v>1362</v>
          </cell>
          <cell r="O20">
            <v>40.6575290206551</v>
          </cell>
          <cell r="P20">
            <v>1</v>
          </cell>
          <cell r="Q20">
            <v>59</v>
          </cell>
        </row>
        <row r="21">
          <cell r="A21">
            <v>6939962752488</v>
          </cell>
        </row>
        <row r="21">
          <cell r="D21">
            <v>6939962760711</v>
          </cell>
          <cell r="E21">
            <v>660</v>
          </cell>
          <cell r="F21">
            <v>5</v>
          </cell>
        </row>
        <row r="21">
          <cell r="K21">
            <v>6939962745992</v>
          </cell>
          <cell r="L21">
            <v>933</v>
          </cell>
          <cell r="M21">
            <v>146</v>
          </cell>
          <cell r="N21">
            <v>1625</v>
          </cell>
          <cell r="O21">
            <v>41.7346515098807</v>
          </cell>
          <cell r="P21">
            <v>1</v>
          </cell>
          <cell r="Q21">
            <v>1079</v>
          </cell>
        </row>
        <row r="22">
          <cell r="A22">
            <v>6939962746296</v>
          </cell>
        </row>
        <row r="22">
          <cell r="D22">
            <v>6939962760711</v>
          </cell>
          <cell r="E22">
            <v>794</v>
          </cell>
          <cell r="F22">
            <v>6</v>
          </cell>
        </row>
        <row r="22">
          <cell r="K22">
            <v>6939962755359</v>
          </cell>
          <cell r="L22">
            <v>0</v>
          </cell>
          <cell r="M22">
            <v>0</v>
          </cell>
          <cell r="N22">
            <v>125</v>
          </cell>
          <cell r="O22">
            <v>126.020163226116</v>
          </cell>
          <cell r="P22">
            <v>1</v>
          </cell>
          <cell r="Q22">
            <v>0</v>
          </cell>
        </row>
        <row r="23">
          <cell r="A23">
            <v>6939962747316</v>
          </cell>
        </row>
        <row r="23">
          <cell r="D23">
            <v>6939962760711</v>
          </cell>
          <cell r="E23">
            <v>124</v>
          </cell>
          <cell r="F23">
            <v>1</v>
          </cell>
        </row>
        <row r="23">
          <cell r="K23">
            <v>6939962762180</v>
          </cell>
          <cell r="L23">
            <v>9</v>
          </cell>
          <cell r="M23">
            <v>111</v>
          </cell>
          <cell r="N23">
            <v>434</v>
          </cell>
          <cell r="O23">
            <v>35.9668143678703</v>
          </cell>
          <cell r="P23">
            <v>0.958333333333333</v>
          </cell>
          <cell r="Q23">
            <v>120</v>
          </cell>
        </row>
        <row r="24">
          <cell r="A24">
            <v>6939962741307</v>
          </cell>
        </row>
        <row r="24">
          <cell r="D24">
            <v>6939962760711</v>
          </cell>
          <cell r="E24">
            <v>253</v>
          </cell>
          <cell r="F24">
            <v>2</v>
          </cell>
        </row>
        <row r="24">
          <cell r="K24">
            <v>6939962761640</v>
          </cell>
          <cell r="L24">
            <v>1</v>
          </cell>
          <cell r="M24">
            <v>59</v>
          </cell>
          <cell r="N24">
            <v>312</v>
          </cell>
          <cell r="O24">
            <v>50.9982326372979</v>
          </cell>
          <cell r="P24">
            <v>1</v>
          </cell>
          <cell r="Q24">
            <v>60</v>
          </cell>
        </row>
        <row r="25">
          <cell r="A25">
            <v>6939962725574</v>
          </cell>
        </row>
        <row r="25">
          <cell r="D25">
            <v>6939962760711</v>
          </cell>
          <cell r="E25">
            <v>139</v>
          </cell>
          <cell r="F25">
            <v>1</v>
          </cell>
        </row>
        <row r="25">
          <cell r="K25">
            <v>6939962734354</v>
          </cell>
          <cell r="L25">
            <v>223</v>
          </cell>
          <cell r="M25">
            <v>57</v>
          </cell>
          <cell r="N25">
            <v>569</v>
          </cell>
          <cell r="O25">
            <v>48.7340129749768</v>
          </cell>
          <cell r="P25">
            <v>1</v>
          </cell>
          <cell r="Q25">
            <v>280</v>
          </cell>
        </row>
        <row r="26">
          <cell r="A26">
            <v>6939962756912</v>
          </cell>
        </row>
        <row r="26">
          <cell r="D26">
            <v>6939962760711</v>
          </cell>
          <cell r="E26">
            <v>124</v>
          </cell>
          <cell r="F26">
            <v>1</v>
          </cell>
        </row>
        <row r="26">
          <cell r="K26">
            <v>6939962756264</v>
          </cell>
          <cell r="L26">
            <v>2334</v>
          </cell>
          <cell r="M26">
            <v>839</v>
          </cell>
          <cell r="N26">
            <v>5386</v>
          </cell>
          <cell r="O26">
            <v>47.40346156775</v>
          </cell>
          <cell r="P26">
            <v>1</v>
          </cell>
          <cell r="Q26">
            <v>3173</v>
          </cell>
        </row>
        <row r="27">
          <cell r="A27">
            <v>6939962730912</v>
          </cell>
        </row>
        <row r="27">
          <cell r="D27">
            <v>6939962760711</v>
          </cell>
          <cell r="E27">
            <v>272.79</v>
          </cell>
          <cell r="F27">
            <v>2</v>
          </cell>
        </row>
        <row r="27">
          <cell r="K27">
            <v>6939962748214</v>
          </cell>
          <cell r="L27">
            <v>12</v>
          </cell>
          <cell r="M27">
            <v>218</v>
          </cell>
          <cell r="N27">
            <v>336</v>
          </cell>
          <cell r="O27">
            <v>39.9258725419541</v>
          </cell>
          <cell r="P27">
            <v>0.96</v>
          </cell>
          <cell r="Q27">
            <v>230</v>
          </cell>
        </row>
        <row r="28">
          <cell r="A28">
            <v>6939962734354</v>
          </cell>
        </row>
        <row r="28">
          <cell r="D28">
            <v>6939962760711</v>
          </cell>
          <cell r="E28">
            <v>124</v>
          </cell>
          <cell r="F28">
            <v>1</v>
          </cell>
        </row>
        <row r="28">
          <cell r="K28">
            <v>6939962757315</v>
          </cell>
          <cell r="L28">
            <v>562</v>
          </cell>
          <cell r="M28">
            <v>636</v>
          </cell>
          <cell r="N28">
            <v>4740</v>
          </cell>
          <cell r="O28">
            <v>40.1624643949784</v>
          </cell>
          <cell r="P28">
            <v>1</v>
          </cell>
          <cell r="Q28">
            <v>1198</v>
          </cell>
        </row>
        <row r="29">
          <cell r="A29">
            <v>6939962740973</v>
          </cell>
        </row>
        <row r="29">
          <cell r="D29">
            <v>6939962760711</v>
          </cell>
          <cell r="E29">
            <v>407</v>
          </cell>
          <cell r="F29">
            <v>3</v>
          </cell>
        </row>
        <row r="29">
          <cell r="K29">
            <v>6939962759173</v>
          </cell>
          <cell r="L29">
            <v>149</v>
          </cell>
          <cell r="M29">
            <v>221</v>
          </cell>
          <cell r="N29">
            <v>490</v>
          </cell>
          <cell r="O29">
            <v>38.3711965460526</v>
          </cell>
          <cell r="P29">
            <v>0.958333333333333</v>
          </cell>
          <cell r="Q29">
            <v>370</v>
          </cell>
        </row>
        <row r="30">
          <cell r="A30">
            <v>6939962740379</v>
          </cell>
        </row>
        <row r="30">
          <cell r="D30">
            <v>6939962760711</v>
          </cell>
          <cell r="E30">
            <v>139</v>
          </cell>
          <cell r="F30">
            <v>1</v>
          </cell>
        </row>
        <row r="30">
          <cell r="K30">
            <v>6939962758466</v>
          </cell>
          <cell r="L30">
            <v>1</v>
          </cell>
          <cell r="M30">
            <v>0</v>
          </cell>
          <cell r="N30">
            <v>175</v>
          </cell>
          <cell r="O30">
            <v>23.2550781497184</v>
          </cell>
          <cell r="P30">
            <v>1</v>
          </cell>
          <cell r="Q30">
            <v>1</v>
          </cell>
        </row>
        <row r="31">
          <cell r="A31">
            <v>6939962751450</v>
          </cell>
        </row>
        <row r="31">
          <cell r="D31">
            <v>6939962760711</v>
          </cell>
          <cell r="E31">
            <v>399.27</v>
          </cell>
          <cell r="F31">
            <v>3</v>
          </cell>
        </row>
        <row r="31">
          <cell r="K31">
            <v>6939962757322</v>
          </cell>
          <cell r="L31">
            <v>203</v>
          </cell>
          <cell r="M31">
            <v>81</v>
          </cell>
          <cell r="N31">
            <v>435</v>
          </cell>
          <cell r="O31">
            <v>36.013160955831</v>
          </cell>
          <cell r="P31">
            <v>1</v>
          </cell>
          <cell r="Q31">
            <v>284</v>
          </cell>
        </row>
        <row r="32">
          <cell r="A32">
            <v>6939962748030</v>
          </cell>
        </row>
        <row r="32">
          <cell r="D32">
            <v>6939962760711</v>
          </cell>
          <cell r="E32">
            <v>134.03</v>
          </cell>
          <cell r="F32">
            <v>1</v>
          </cell>
        </row>
        <row r="32">
          <cell r="K32">
            <v>6939962746630</v>
          </cell>
          <cell r="L32">
            <v>936</v>
          </cell>
          <cell r="M32">
            <v>204</v>
          </cell>
          <cell r="N32">
            <v>4152</v>
          </cell>
          <cell r="O32">
            <v>55.0420294476903</v>
          </cell>
          <cell r="P32">
            <v>1</v>
          </cell>
          <cell r="Q32">
            <v>1140</v>
          </cell>
        </row>
        <row r="33">
          <cell r="A33">
            <v>6939962746050</v>
          </cell>
        </row>
        <row r="33">
          <cell r="D33">
            <v>6939962760711</v>
          </cell>
          <cell r="E33">
            <v>929.45</v>
          </cell>
          <cell r="F33">
            <v>5</v>
          </cell>
        </row>
        <row r="33">
          <cell r="K33">
            <v>6939962758060</v>
          </cell>
          <cell r="L33">
            <v>1362</v>
          </cell>
          <cell r="M33">
            <v>2526</v>
          </cell>
          <cell r="N33">
            <v>7856</v>
          </cell>
          <cell r="O33">
            <v>50.0937439686785</v>
          </cell>
          <cell r="P33">
            <v>1</v>
          </cell>
          <cell r="Q33">
            <v>3888</v>
          </cell>
        </row>
        <row r="34">
          <cell r="A34">
            <v>6939962748214</v>
          </cell>
        </row>
        <row r="34">
          <cell r="D34">
            <v>6939962760711</v>
          </cell>
          <cell r="E34">
            <v>538.72</v>
          </cell>
          <cell r="F34">
            <v>4</v>
          </cell>
        </row>
        <row r="34">
          <cell r="K34">
            <v>6939962746296</v>
          </cell>
          <cell r="L34">
            <v>2154</v>
          </cell>
          <cell r="M34">
            <v>222</v>
          </cell>
          <cell r="N34">
            <v>5436</v>
          </cell>
          <cell r="O34">
            <v>51.8507204761863</v>
          </cell>
          <cell r="P34">
            <v>1</v>
          </cell>
          <cell r="Q34">
            <v>2376</v>
          </cell>
        </row>
        <row r="35">
          <cell r="A35">
            <v>6939962746685</v>
          </cell>
        </row>
        <row r="35">
          <cell r="D35">
            <v>6939962764436</v>
          </cell>
          <cell r="E35">
            <v>209</v>
          </cell>
          <cell r="F35">
            <v>1</v>
          </cell>
        </row>
        <row r="35">
          <cell r="K35">
            <v>6939962755908</v>
          </cell>
          <cell r="L35">
            <v>66</v>
          </cell>
          <cell r="M35">
            <v>330</v>
          </cell>
          <cell r="N35">
            <v>1275</v>
          </cell>
          <cell r="O35">
            <v>30.3039838882246</v>
          </cell>
          <cell r="P35">
            <v>1</v>
          </cell>
          <cell r="Q35">
            <v>396</v>
          </cell>
        </row>
        <row r="36">
          <cell r="A36">
            <v>6939962755328</v>
          </cell>
        </row>
        <row r="36">
          <cell r="D36">
            <v>6939962764436</v>
          </cell>
          <cell r="E36">
            <v>199</v>
          </cell>
          <cell r="F36">
            <v>1</v>
          </cell>
        </row>
        <row r="36">
          <cell r="K36">
            <v>6939962760186</v>
          </cell>
          <cell r="L36">
            <v>1020</v>
          </cell>
          <cell r="M36">
            <v>168</v>
          </cell>
          <cell r="N36">
            <v>1761</v>
          </cell>
          <cell r="O36">
            <v>63.5515045025258</v>
          </cell>
          <cell r="P36">
            <v>1</v>
          </cell>
          <cell r="Q36">
            <v>1188</v>
          </cell>
        </row>
        <row r="37">
          <cell r="A37">
            <v>6939962756820</v>
          </cell>
        </row>
        <row r="37">
          <cell r="D37">
            <v>6939962764436</v>
          </cell>
          <cell r="E37">
            <v>209</v>
          </cell>
          <cell r="F37">
            <v>1</v>
          </cell>
        </row>
        <row r="37">
          <cell r="K37">
            <v>6939962755656</v>
          </cell>
          <cell r="L37">
            <v>402</v>
          </cell>
          <cell r="M37">
            <v>96</v>
          </cell>
          <cell r="N37">
            <v>929</v>
          </cell>
          <cell r="O37">
            <v>47.0790227685309</v>
          </cell>
          <cell r="P37">
            <v>1</v>
          </cell>
          <cell r="Q37">
            <v>498</v>
          </cell>
        </row>
        <row r="38">
          <cell r="A38">
            <v>6939962755830</v>
          </cell>
        </row>
        <row r="38">
          <cell r="D38">
            <v>6939962739281</v>
          </cell>
          <cell r="E38">
            <v>999</v>
          </cell>
          <cell r="F38">
            <v>6</v>
          </cell>
        </row>
        <row r="38">
          <cell r="K38">
            <v>6939962765129</v>
          </cell>
          <cell r="L38">
            <v>248</v>
          </cell>
          <cell r="M38">
            <v>152</v>
          </cell>
          <cell r="N38">
            <v>734</v>
          </cell>
          <cell r="O38">
            <v>33.9445022166274</v>
          </cell>
          <cell r="P38">
            <v>1</v>
          </cell>
          <cell r="Q38">
            <v>400</v>
          </cell>
        </row>
        <row r="39">
          <cell r="A39">
            <v>6939962743738</v>
          </cell>
        </row>
        <row r="39">
          <cell r="D39">
            <v>6939962739281</v>
          </cell>
          <cell r="E39">
            <v>3430.08</v>
          </cell>
          <cell r="F39">
            <v>21</v>
          </cell>
        </row>
        <row r="39">
          <cell r="K39">
            <v>6939962759074</v>
          </cell>
          <cell r="L39">
            <v>916</v>
          </cell>
          <cell r="M39">
            <v>19</v>
          </cell>
          <cell r="N39">
            <v>3090</v>
          </cell>
          <cell r="O39">
            <v>67.0091242186939</v>
          </cell>
          <cell r="P39">
            <v>1</v>
          </cell>
          <cell r="Q39">
            <v>935</v>
          </cell>
        </row>
        <row r="40">
          <cell r="A40">
            <v>6939962754239</v>
          </cell>
        </row>
        <row r="40">
          <cell r="D40">
            <v>6939962739281</v>
          </cell>
          <cell r="E40">
            <v>1957.84</v>
          </cell>
          <cell r="F40">
            <v>12</v>
          </cell>
        </row>
        <row r="40">
          <cell r="K40">
            <v>6939962747057</v>
          </cell>
          <cell r="L40">
            <v>16</v>
          </cell>
          <cell r="M40">
            <v>640</v>
          </cell>
          <cell r="N40">
            <v>926</v>
          </cell>
          <cell r="O40">
            <v>42.9916071848772</v>
          </cell>
          <cell r="P40">
            <v>1</v>
          </cell>
          <cell r="Q40">
            <v>656</v>
          </cell>
        </row>
        <row r="41">
          <cell r="A41">
            <v>6939962758763</v>
          </cell>
        </row>
        <row r="41">
          <cell r="D41">
            <v>6939962739281</v>
          </cell>
          <cell r="E41">
            <v>1612.68</v>
          </cell>
          <cell r="F41">
            <v>10</v>
          </cell>
        </row>
        <row r="41">
          <cell r="K41">
            <v>6939962748184</v>
          </cell>
          <cell r="L41">
            <v>114</v>
          </cell>
          <cell r="M41">
            <v>164</v>
          </cell>
          <cell r="N41">
            <v>517</v>
          </cell>
          <cell r="O41">
            <v>43.9990154754946</v>
          </cell>
          <cell r="P41">
            <v>0.958333333333333</v>
          </cell>
          <cell r="Q41">
            <v>278</v>
          </cell>
        </row>
        <row r="42">
          <cell r="A42">
            <v>6939962747057</v>
          </cell>
        </row>
        <row r="42">
          <cell r="D42">
            <v>6939962739281</v>
          </cell>
          <cell r="E42">
            <v>810</v>
          </cell>
          <cell r="F42">
            <v>5</v>
          </cell>
        </row>
        <row r="42">
          <cell r="K42">
            <v>6939962755380</v>
          </cell>
          <cell r="L42">
            <v>6</v>
          </cell>
          <cell r="M42">
            <v>18</v>
          </cell>
          <cell r="N42">
            <v>102</v>
          </cell>
          <cell r="O42">
            <v>70.8860759493671</v>
          </cell>
          <cell r="P42">
            <v>0.916666666666667</v>
          </cell>
          <cell r="Q42">
            <v>24</v>
          </cell>
        </row>
        <row r="43">
          <cell r="A43">
            <v>6939962739588</v>
          </cell>
        </row>
        <row r="43">
          <cell r="D43">
            <v>6939962739281</v>
          </cell>
          <cell r="E43">
            <v>2470</v>
          </cell>
          <cell r="F43">
            <v>15</v>
          </cell>
        </row>
        <row r="43">
          <cell r="K43">
            <v>6939962760599</v>
          </cell>
          <cell r="L43">
            <v>56</v>
          </cell>
          <cell r="M43">
            <v>26</v>
          </cell>
          <cell r="N43">
            <v>99</v>
          </cell>
          <cell r="O43">
            <v>86.490939044481</v>
          </cell>
          <cell r="P43">
            <v>1</v>
          </cell>
          <cell r="Q43">
            <v>82</v>
          </cell>
        </row>
        <row r="44">
          <cell r="A44">
            <v>6939962745183</v>
          </cell>
        </row>
        <row r="44">
          <cell r="D44">
            <v>6939962739281</v>
          </cell>
          <cell r="E44">
            <v>3099.7</v>
          </cell>
          <cell r="F44">
            <v>19</v>
          </cell>
        </row>
        <row r="44">
          <cell r="K44">
            <v>6939962746685</v>
          </cell>
          <cell r="L44">
            <v>724</v>
          </cell>
          <cell r="M44">
            <v>296</v>
          </cell>
          <cell r="N44">
            <v>1215</v>
          </cell>
          <cell r="O44">
            <v>39.3841227286267</v>
          </cell>
          <cell r="P44">
            <v>1</v>
          </cell>
          <cell r="Q44">
            <v>1020</v>
          </cell>
        </row>
        <row r="45">
          <cell r="A45">
            <v>6939962746626</v>
          </cell>
        </row>
        <row r="45">
          <cell r="D45">
            <v>6939962739281</v>
          </cell>
          <cell r="E45">
            <v>1336.09</v>
          </cell>
          <cell r="F45">
            <v>8</v>
          </cell>
        </row>
        <row r="45">
          <cell r="K45">
            <v>6939962747644</v>
          </cell>
          <cell r="L45">
            <v>364</v>
          </cell>
          <cell r="M45">
            <v>412</v>
          </cell>
          <cell r="N45">
            <v>282</v>
          </cell>
          <cell r="O45">
            <v>44.5674444206599</v>
          </cell>
          <cell r="P45">
            <v>0.916666666666667</v>
          </cell>
          <cell r="Q45">
            <v>776</v>
          </cell>
        </row>
        <row r="46">
          <cell r="A46">
            <v>6939962740379</v>
          </cell>
        </row>
        <row r="46">
          <cell r="D46">
            <v>6939962739281</v>
          </cell>
          <cell r="E46">
            <v>643.16</v>
          </cell>
          <cell r="F46">
            <v>4</v>
          </cell>
        </row>
        <row r="46">
          <cell r="K46">
            <v>6939962738024</v>
          </cell>
          <cell r="L46">
            <v>0</v>
          </cell>
          <cell r="M46">
            <v>0</v>
          </cell>
          <cell r="N46">
            <v>82</v>
          </cell>
          <cell r="O46">
            <v>11.6225701943844</v>
          </cell>
          <cell r="P46">
            <v>0.666666666666667</v>
          </cell>
          <cell r="Q46">
            <v>0</v>
          </cell>
        </row>
        <row r="47">
          <cell r="A47">
            <v>6939962739281</v>
          </cell>
        </row>
        <row r="47">
          <cell r="D47">
            <v>6939962739281</v>
          </cell>
          <cell r="E47">
            <v>6269.33</v>
          </cell>
          <cell r="F47">
            <v>38</v>
          </cell>
        </row>
        <row r="47">
          <cell r="K47">
            <v>6939962758572</v>
          </cell>
          <cell r="L47">
            <v>992</v>
          </cell>
          <cell r="M47">
            <v>0</v>
          </cell>
          <cell r="N47">
            <v>1704</v>
          </cell>
          <cell r="O47">
            <v>97.6664210267747</v>
          </cell>
          <cell r="P47">
            <v>1</v>
          </cell>
          <cell r="Q47">
            <v>992</v>
          </cell>
        </row>
        <row r="48">
          <cell r="A48">
            <v>6939962752464</v>
          </cell>
        </row>
        <row r="48">
          <cell r="D48">
            <v>6939962739281</v>
          </cell>
          <cell r="E48">
            <v>4195.16</v>
          </cell>
          <cell r="F48">
            <v>26</v>
          </cell>
        </row>
        <row r="48">
          <cell r="K48">
            <v>6939962759012</v>
          </cell>
          <cell r="L48">
            <v>948</v>
          </cell>
          <cell r="M48">
            <v>0</v>
          </cell>
          <cell r="N48">
            <v>766</v>
          </cell>
          <cell r="O48">
            <v>69.6212940921878</v>
          </cell>
          <cell r="P48">
            <v>1</v>
          </cell>
          <cell r="Q48">
            <v>948</v>
          </cell>
        </row>
        <row r="49">
          <cell r="A49">
            <v>6939962751450</v>
          </cell>
        </row>
        <row r="49">
          <cell r="D49">
            <v>6939962739281</v>
          </cell>
          <cell r="E49">
            <v>3917.61</v>
          </cell>
          <cell r="F49">
            <v>24</v>
          </cell>
        </row>
        <row r="49">
          <cell r="K49">
            <v>6939962755618</v>
          </cell>
          <cell r="L49">
            <v>388</v>
          </cell>
          <cell r="M49">
            <v>128</v>
          </cell>
          <cell r="N49">
            <v>698</v>
          </cell>
          <cell r="O49">
            <v>56.6436991803546</v>
          </cell>
          <cell r="P49">
            <v>1</v>
          </cell>
          <cell r="Q49">
            <v>516</v>
          </cell>
        </row>
        <row r="50">
          <cell r="A50">
            <v>6939962753980</v>
          </cell>
        </row>
        <row r="50">
          <cell r="D50">
            <v>6939962739281</v>
          </cell>
          <cell r="E50">
            <v>999</v>
          </cell>
          <cell r="F50">
            <v>6</v>
          </cell>
        </row>
        <row r="50">
          <cell r="K50">
            <v>6939962746074</v>
          </cell>
          <cell r="L50">
            <v>1108</v>
          </cell>
          <cell r="M50">
            <v>97</v>
          </cell>
          <cell r="N50">
            <v>3107</v>
          </cell>
          <cell r="O50">
            <v>42.2802850356295</v>
          </cell>
          <cell r="P50">
            <v>1</v>
          </cell>
          <cell r="Q50">
            <v>1205</v>
          </cell>
        </row>
        <row r="51">
          <cell r="A51">
            <v>6939962752488</v>
          </cell>
        </row>
        <row r="51">
          <cell r="D51">
            <v>6939962739281</v>
          </cell>
          <cell r="E51">
            <v>1152.19</v>
          </cell>
          <cell r="F51">
            <v>7</v>
          </cell>
        </row>
        <row r="51">
          <cell r="K51">
            <v>6939962763477</v>
          </cell>
          <cell r="L51">
            <v>476</v>
          </cell>
          <cell r="M51">
            <v>220</v>
          </cell>
          <cell r="N51">
            <v>588</v>
          </cell>
          <cell r="O51">
            <v>56.4771668219944</v>
          </cell>
          <cell r="P51">
            <v>1</v>
          </cell>
          <cell r="Q51">
            <v>696</v>
          </cell>
        </row>
        <row r="52">
          <cell r="A52">
            <v>6939962748030</v>
          </cell>
        </row>
        <row r="52">
          <cell r="D52">
            <v>6939962739281</v>
          </cell>
          <cell r="E52">
            <v>993.79</v>
          </cell>
          <cell r="F52">
            <v>6</v>
          </cell>
        </row>
        <row r="52">
          <cell r="K52">
            <v>6939962760698</v>
          </cell>
          <cell r="L52">
            <v>132</v>
          </cell>
          <cell r="M52">
            <v>246</v>
          </cell>
          <cell r="N52">
            <v>380</v>
          </cell>
          <cell r="O52">
            <v>49.7973408083639</v>
          </cell>
          <cell r="P52">
            <v>1</v>
          </cell>
          <cell r="Q52">
            <v>378</v>
          </cell>
        </row>
        <row r="53">
          <cell r="A53">
            <v>6939962747316</v>
          </cell>
        </row>
        <row r="53">
          <cell r="D53">
            <v>6939962739281</v>
          </cell>
          <cell r="E53">
            <v>2901.96</v>
          </cell>
          <cell r="F53">
            <v>18</v>
          </cell>
        </row>
        <row r="53">
          <cell r="K53">
            <v>6939962763774</v>
          </cell>
          <cell r="L53">
            <v>246</v>
          </cell>
          <cell r="M53">
            <v>366</v>
          </cell>
          <cell r="N53">
            <v>343</v>
          </cell>
          <cell r="O53">
            <v>43.7397179788484</v>
          </cell>
          <cell r="P53">
            <v>0.958333333333333</v>
          </cell>
          <cell r="Q53">
            <v>612</v>
          </cell>
        </row>
        <row r="54">
          <cell r="A54">
            <v>6939962752273</v>
          </cell>
        </row>
        <row r="54">
          <cell r="D54">
            <v>6939962739281</v>
          </cell>
          <cell r="E54">
            <v>1610.74</v>
          </cell>
          <cell r="F54">
            <v>10</v>
          </cell>
        </row>
        <row r="54">
          <cell r="K54">
            <v>6939962759128</v>
          </cell>
          <cell r="L54">
            <v>88</v>
          </cell>
          <cell r="M54">
            <v>192</v>
          </cell>
          <cell r="N54">
            <v>386</v>
          </cell>
          <cell r="O54">
            <v>64.0021091484313</v>
          </cell>
          <cell r="P54">
            <v>1</v>
          </cell>
          <cell r="Q54">
            <v>280</v>
          </cell>
        </row>
        <row r="55">
          <cell r="A55">
            <v>6939962746630</v>
          </cell>
        </row>
        <row r="55">
          <cell r="D55">
            <v>6939962739281</v>
          </cell>
          <cell r="E55">
            <v>338</v>
          </cell>
          <cell r="F55">
            <v>2</v>
          </cell>
        </row>
        <row r="55">
          <cell r="K55">
            <v>6939962754604</v>
          </cell>
          <cell r="L55">
            <v>0</v>
          </cell>
          <cell r="M55">
            <v>6</v>
          </cell>
          <cell r="N55">
            <v>598</v>
          </cell>
          <cell r="O55">
            <v>37.5310687655344</v>
          </cell>
          <cell r="P55">
            <v>0.96</v>
          </cell>
          <cell r="Q55">
            <v>6</v>
          </cell>
        </row>
        <row r="56">
          <cell r="A56">
            <v>6939962753003</v>
          </cell>
        </row>
        <row r="56">
          <cell r="D56">
            <v>6939962739281</v>
          </cell>
          <cell r="E56">
            <v>507</v>
          </cell>
          <cell r="F56">
            <v>3</v>
          </cell>
        </row>
        <row r="56">
          <cell r="K56">
            <v>6939962757612</v>
          </cell>
          <cell r="L56">
            <v>144</v>
          </cell>
          <cell r="M56">
            <v>160</v>
          </cell>
          <cell r="N56">
            <v>653</v>
          </cell>
          <cell r="O56">
            <v>41.1804433295545</v>
          </cell>
          <cell r="P56">
            <v>1</v>
          </cell>
          <cell r="Q56">
            <v>304</v>
          </cell>
        </row>
        <row r="57">
          <cell r="A57">
            <v>6939962752709</v>
          </cell>
        </row>
        <row r="57">
          <cell r="D57">
            <v>6939962739281</v>
          </cell>
          <cell r="E57">
            <v>3949.47</v>
          </cell>
          <cell r="F57">
            <v>22</v>
          </cell>
        </row>
        <row r="57">
          <cell r="K57">
            <v>6939962757575</v>
          </cell>
          <cell r="L57">
            <v>2136</v>
          </cell>
          <cell r="M57">
            <v>108</v>
          </cell>
          <cell r="N57">
            <v>2938</v>
          </cell>
          <cell r="O57">
            <v>68.3996663743878</v>
          </cell>
          <cell r="P57">
            <v>1</v>
          </cell>
          <cell r="Q57">
            <v>2244</v>
          </cell>
        </row>
        <row r="58">
          <cell r="A58">
            <v>6939962754628</v>
          </cell>
        </row>
        <row r="58">
          <cell r="D58">
            <v>6939962739281</v>
          </cell>
          <cell r="E58">
            <v>497</v>
          </cell>
          <cell r="F58">
            <v>3</v>
          </cell>
        </row>
        <row r="58">
          <cell r="K58">
            <v>6939962759265</v>
          </cell>
          <cell r="L58">
            <v>1081</v>
          </cell>
          <cell r="M58">
            <v>16</v>
          </cell>
          <cell r="N58">
            <v>570</v>
          </cell>
          <cell r="O58">
            <v>75.9535859770399</v>
          </cell>
          <cell r="P58">
            <v>1</v>
          </cell>
          <cell r="Q58">
            <v>1097</v>
          </cell>
        </row>
        <row r="59">
          <cell r="A59">
            <v>6939962755175</v>
          </cell>
        </row>
        <row r="59">
          <cell r="D59">
            <v>6939962739281</v>
          </cell>
          <cell r="E59">
            <v>2273.6</v>
          </cell>
          <cell r="F59">
            <v>13</v>
          </cell>
        </row>
        <row r="59">
          <cell r="K59">
            <v>6939962753065</v>
          </cell>
          <cell r="L59">
            <v>320</v>
          </cell>
          <cell r="M59">
            <v>285</v>
          </cell>
          <cell r="N59">
            <v>930</v>
          </cell>
          <cell r="O59">
            <v>38.918547895058</v>
          </cell>
          <cell r="P59">
            <v>1</v>
          </cell>
          <cell r="Q59">
            <v>605</v>
          </cell>
        </row>
        <row r="60">
          <cell r="A60">
            <v>6939962755656</v>
          </cell>
        </row>
        <row r="60">
          <cell r="D60">
            <v>6939962739281</v>
          </cell>
          <cell r="E60">
            <v>2346</v>
          </cell>
          <cell r="F60">
            <v>14</v>
          </cell>
        </row>
        <row r="60">
          <cell r="K60">
            <v>6939962762999</v>
          </cell>
          <cell r="L60">
            <v>315</v>
          </cell>
          <cell r="M60">
            <v>226</v>
          </cell>
          <cell r="N60">
            <v>1109</v>
          </cell>
          <cell r="O60">
            <v>47.3012873508917</v>
          </cell>
          <cell r="P60">
            <v>1</v>
          </cell>
          <cell r="Q60">
            <v>541</v>
          </cell>
        </row>
        <row r="61">
          <cell r="A61">
            <v>6939962756264</v>
          </cell>
        </row>
        <row r="61">
          <cell r="D61">
            <v>6939962739281</v>
          </cell>
          <cell r="E61">
            <v>2276.54</v>
          </cell>
          <cell r="F61">
            <v>14</v>
          </cell>
        </row>
        <row r="61">
          <cell r="K61">
            <v>6939962758763</v>
          </cell>
          <cell r="L61">
            <v>1280</v>
          </cell>
          <cell r="M61">
            <v>508</v>
          </cell>
          <cell r="N61">
            <v>3296</v>
          </cell>
          <cell r="O61">
            <v>53.0110887698831</v>
          </cell>
          <cell r="P61">
            <v>1</v>
          </cell>
          <cell r="Q61">
            <v>1788</v>
          </cell>
        </row>
        <row r="62">
          <cell r="A62">
            <v>6939962756905</v>
          </cell>
        </row>
        <row r="62">
          <cell r="D62">
            <v>6939962739281</v>
          </cell>
          <cell r="E62">
            <v>492</v>
          </cell>
          <cell r="F62">
            <v>3</v>
          </cell>
        </row>
        <row r="62">
          <cell r="K62">
            <v>6939962760711</v>
          </cell>
          <cell r="L62">
            <v>1924</v>
          </cell>
          <cell r="M62">
            <v>56</v>
          </cell>
          <cell r="N62">
            <v>2055</v>
          </cell>
          <cell r="O62">
            <v>42.7897144842764</v>
          </cell>
          <cell r="P62">
            <v>1</v>
          </cell>
          <cell r="Q62">
            <v>1980</v>
          </cell>
        </row>
        <row r="63">
          <cell r="A63">
            <v>6939962757384</v>
          </cell>
        </row>
        <row r="63">
          <cell r="D63">
            <v>6939962741307</v>
          </cell>
          <cell r="E63">
            <v>606</v>
          </cell>
          <cell r="F63">
            <v>4</v>
          </cell>
        </row>
        <row r="63">
          <cell r="K63">
            <v>6939962761299</v>
          </cell>
          <cell r="L63">
            <v>1362</v>
          </cell>
          <cell r="M63">
            <v>138</v>
          </cell>
          <cell r="N63">
            <v>4581</v>
          </cell>
          <cell r="O63">
            <v>49.8485915492958</v>
          </cell>
          <cell r="P63">
            <v>1</v>
          </cell>
          <cell r="Q63">
            <v>1500</v>
          </cell>
        </row>
        <row r="64">
          <cell r="A64">
            <v>6939962741710</v>
          </cell>
        </row>
        <row r="64">
          <cell r="D64">
            <v>6939962741307</v>
          </cell>
          <cell r="E64">
            <v>619.2</v>
          </cell>
          <cell r="F64">
            <v>4</v>
          </cell>
        </row>
        <row r="64">
          <cell r="K64">
            <v>6939962752488</v>
          </cell>
          <cell r="L64">
            <v>1232</v>
          </cell>
          <cell r="M64">
            <v>1146</v>
          </cell>
          <cell r="N64">
            <v>4298</v>
          </cell>
          <cell r="O64">
            <v>49.6462955484048</v>
          </cell>
          <cell r="P64">
            <v>1</v>
          </cell>
          <cell r="Q64">
            <v>2378</v>
          </cell>
        </row>
        <row r="65">
          <cell r="A65">
            <v>6939962746630</v>
          </cell>
        </row>
        <row r="65">
          <cell r="D65">
            <v>6939962741307</v>
          </cell>
          <cell r="E65">
            <v>775</v>
          </cell>
          <cell r="F65">
            <v>5</v>
          </cell>
        </row>
        <row r="65">
          <cell r="K65">
            <v>6939962760575</v>
          </cell>
          <cell r="L65">
            <v>8</v>
          </cell>
          <cell r="M65">
            <v>132</v>
          </cell>
          <cell r="N65">
            <v>794</v>
          </cell>
          <cell r="O65">
            <v>33.4106489356219</v>
          </cell>
          <cell r="P65">
            <v>1</v>
          </cell>
          <cell r="Q65">
            <v>140</v>
          </cell>
        </row>
        <row r="66">
          <cell r="A66">
            <v>6939962755908</v>
          </cell>
        </row>
        <row r="66">
          <cell r="D66">
            <v>6939962741307</v>
          </cell>
          <cell r="E66">
            <v>621</v>
          </cell>
          <cell r="F66">
            <v>4</v>
          </cell>
        </row>
        <row r="66">
          <cell r="K66">
            <v>6939962765433</v>
          </cell>
          <cell r="L66">
            <v>4</v>
          </cell>
          <cell r="M66">
            <v>244</v>
          </cell>
          <cell r="N66">
            <v>1202</v>
          </cell>
          <cell r="O66">
            <v>29.0967976849811</v>
          </cell>
          <cell r="P66">
            <v>1</v>
          </cell>
          <cell r="Q66">
            <v>248</v>
          </cell>
        </row>
        <row r="67">
          <cell r="A67">
            <v>6939962746296</v>
          </cell>
        </row>
        <row r="67">
          <cell r="D67">
            <v>6939962741307</v>
          </cell>
          <cell r="E67">
            <v>144</v>
          </cell>
          <cell r="F67">
            <v>1</v>
          </cell>
        </row>
        <row r="67">
          <cell r="K67">
            <v>6939962762500</v>
          </cell>
          <cell r="L67">
            <v>1840</v>
          </cell>
          <cell r="M67">
            <v>376</v>
          </cell>
          <cell r="N67">
            <v>4407</v>
          </cell>
          <cell r="O67">
            <v>45.3825821755337</v>
          </cell>
          <cell r="P67">
            <v>1</v>
          </cell>
          <cell r="Q67">
            <v>2216</v>
          </cell>
        </row>
        <row r="68">
          <cell r="A68">
            <v>6939962753065</v>
          </cell>
        </row>
        <row r="68">
          <cell r="D68">
            <v>6939962741307</v>
          </cell>
          <cell r="E68">
            <v>750</v>
          </cell>
          <cell r="F68">
            <v>5</v>
          </cell>
        </row>
        <row r="68">
          <cell r="K68">
            <v>6939962730912</v>
          </cell>
          <cell r="L68">
            <v>5</v>
          </cell>
          <cell r="M68">
            <v>297</v>
          </cell>
          <cell r="N68">
            <v>277</v>
          </cell>
          <cell r="O68">
            <v>34.3790998802122</v>
          </cell>
          <cell r="P68">
            <v>1</v>
          </cell>
          <cell r="Q68">
            <v>302</v>
          </cell>
        </row>
        <row r="69">
          <cell r="A69">
            <v>6939962755656</v>
          </cell>
        </row>
        <row r="69">
          <cell r="D69">
            <v>6939962741307</v>
          </cell>
          <cell r="E69">
            <v>1069.05</v>
          </cell>
          <cell r="F69">
            <v>7</v>
          </cell>
        </row>
        <row r="69">
          <cell r="K69">
            <v>6939962744384</v>
          </cell>
          <cell r="L69">
            <v>1101</v>
          </cell>
          <cell r="M69">
            <v>0</v>
          </cell>
          <cell r="N69">
            <v>1559</v>
          </cell>
          <cell r="O69">
            <v>95.9075462854465</v>
          </cell>
          <cell r="P69">
            <v>1</v>
          </cell>
          <cell r="Q69">
            <v>1101</v>
          </cell>
        </row>
        <row r="70">
          <cell r="A70">
            <v>6939962747644</v>
          </cell>
        </row>
        <row r="70">
          <cell r="D70">
            <v>6939962741307</v>
          </cell>
          <cell r="E70">
            <v>462</v>
          </cell>
          <cell r="F70">
            <v>3</v>
          </cell>
        </row>
        <row r="70">
          <cell r="K70">
            <v>6939962753539</v>
          </cell>
          <cell r="L70">
            <v>1056</v>
          </cell>
          <cell r="M70">
            <v>64</v>
          </cell>
          <cell r="N70">
            <v>628</v>
          </cell>
          <cell r="O70">
            <v>48.7487420328749</v>
          </cell>
          <cell r="P70">
            <v>1</v>
          </cell>
          <cell r="Q70">
            <v>1120</v>
          </cell>
        </row>
        <row r="71">
          <cell r="A71">
            <v>6939962756912</v>
          </cell>
        </row>
        <row r="71">
          <cell r="D71">
            <v>6939962741307</v>
          </cell>
          <cell r="E71">
            <v>159</v>
          </cell>
          <cell r="F71">
            <v>1</v>
          </cell>
        </row>
        <row r="71">
          <cell r="K71">
            <v>6939962746593</v>
          </cell>
          <cell r="L71">
            <v>1400</v>
          </cell>
          <cell r="M71">
            <v>233</v>
          </cell>
          <cell r="N71">
            <v>1754</v>
          </cell>
          <cell r="O71">
            <v>61.7619632628291</v>
          </cell>
          <cell r="P71">
            <v>1</v>
          </cell>
          <cell r="Q71">
            <v>1633</v>
          </cell>
        </row>
        <row r="72">
          <cell r="A72">
            <v>6939962747989</v>
          </cell>
        </row>
        <row r="72">
          <cell r="D72">
            <v>6939962741307</v>
          </cell>
          <cell r="E72">
            <v>159</v>
          </cell>
          <cell r="F72">
            <v>1</v>
          </cell>
        </row>
        <row r="72">
          <cell r="K72">
            <v>6939962756165</v>
          </cell>
          <cell r="L72">
            <v>1224</v>
          </cell>
          <cell r="M72">
            <v>36</v>
          </cell>
          <cell r="N72">
            <v>1538</v>
          </cell>
          <cell r="O72">
            <v>63.6878612716763</v>
          </cell>
          <cell r="P72">
            <v>1</v>
          </cell>
          <cell r="Q72">
            <v>1260</v>
          </cell>
        </row>
        <row r="73">
          <cell r="A73">
            <v>6939962730912</v>
          </cell>
        </row>
        <row r="73">
          <cell r="D73">
            <v>6939962741307</v>
          </cell>
          <cell r="E73">
            <v>467</v>
          </cell>
          <cell r="F73">
            <v>3</v>
          </cell>
        </row>
        <row r="73">
          <cell r="K73">
            <v>6939962756172</v>
          </cell>
          <cell r="L73">
            <v>8836</v>
          </cell>
          <cell r="M73">
            <v>68</v>
          </cell>
          <cell r="N73">
            <v>10139</v>
          </cell>
          <cell r="O73">
            <v>61.4468814590363</v>
          </cell>
          <cell r="P73">
            <v>1</v>
          </cell>
          <cell r="Q73">
            <v>8904</v>
          </cell>
        </row>
        <row r="74">
          <cell r="A74">
            <v>6939962736839</v>
          </cell>
        </row>
        <row r="74">
          <cell r="D74">
            <v>6939962741307</v>
          </cell>
          <cell r="E74">
            <v>318</v>
          </cell>
          <cell r="F74">
            <v>2</v>
          </cell>
        </row>
        <row r="74">
          <cell r="K74">
            <v>6939962759364</v>
          </cell>
          <cell r="L74">
            <v>8</v>
          </cell>
          <cell r="M74">
            <v>12</v>
          </cell>
          <cell r="N74">
            <v>112</v>
          </cell>
          <cell r="O74">
            <v>131.051836940111</v>
          </cell>
          <cell r="P74">
            <v>0.958333333333333</v>
          </cell>
          <cell r="Q74">
            <v>20</v>
          </cell>
        </row>
        <row r="75">
          <cell r="A75">
            <v>6939962756134</v>
          </cell>
        </row>
        <row r="75">
          <cell r="D75">
            <v>6939962741307</v>
          </cell>
          <cell r="E75">
            <v>159</v>
          </cell>
          <cell r="F75">
            <v>1</v>
          </cell>
        </row>
        <row r="75">
          <cell r="K75">
            <v>6939962759371</v>
          </cell>
          <cell r="L75">
            <v>30</v>
          </cell>
          <cell r="M75">
            <v>42</v>
          </cell>
          <cell r="N75">
            <v>99</v>
          </cell>
          <cell r="O75">
            <v>104.040758959944</v>
          </cell>
          <cell r="P75">
            <v>1</v>
          </cell>
          <cell r="Q75">
            <v>72</v>
          </cell>
        </row>
        <row r="76">
          <cell r="A76">
            <v>6939962748184</v>
          </cell>
        </row>
        <row r="76">
          <cell r="D76">
            <v>6939962741307</v>
          </cell>
          <cell r="E76">
            <v>-169</v>
          </cell>
          <cell r="F76">
            <v>-1</v>
          </cell>
        </row>
        <row r="76">
          <cell r="K76">
            <v>6939962759395</v>
          </cell>
          <cell r="L76">
            <v>64</v>
          </cell>
          <cell r="M76">
            <v>160</v>
          </cell>
          <cell r="N76">
            <v>243</v>
          </cell>
          <cell r="O76">
            <v>124.406478810739</v>
          </cell>
          <cell r="P76">
            <v>1</v>
          </cell>
          <cell r="Q76">
            <v>224</v>
          </cell>
        </row>
        <row r="77">
          <cell r="A77">
            <v>6939962754628</v>
          </cell>
        </row>
        <row r="77">
          <cell r="D77">
            <v>6939962741307</v>
          </cell>
          <cell r="E77">
            <v>457</v>
          </cell>
          <cell r="F77">
            <v>3</v>
          </cell>
        </row>
        <row r="77">
          <cell r="K77">
            <v>6939962761398</v>
          </cell>
          <cell r="L77">
            <v>136</v>
          </cell>
          <cell r="M77">
            <v>16</v>
          </cell>
          <cell r="N77">
            <v>360</v>
          </cell>
          <cell r="O77">
            <v>118.009266178449</v>
          </cell>
          <cell r="P77">
            <v>1</v>
          </cell>
          <cell r="Q77">
            <v>152</v>
          </cell>
        </row>
        <row r="78">
          <cell r="A78">
            <v>6939962746050</v>
          </cell>
        </row>
        <row r="78">
          <cell r="D78">
            <v>6939962741307</v>
          </cell>
          <cell r="E78">
            <v>1209.74</v>
          </cell>
          <cell r="F78">
            <v>8</v>
          </cell>
        </row>
        <row r="78">
          <cell r="K78">
            <v>6939962762173</v>
          </cell>
          <cell r="L78">
            <v>1884</v>
          </cell>
          <cell r="M78">
            <v>1176</v>
          </cell>
          <cell r="N78">
            <v>1437</v>
          </cell>
          <cell r="O78">
            <v>40.4125730951083</v>
          </cell>
          <cell r="P78">
            <v>0.916666666666667</v>
          </cell>
          <cell r="Q78">
            <v>3060</v>
          </cell>
        </row>
        <row r="79">
          <cell r="A79">
            <v>6939962754604</v>
          </cell>
        </row>
        <row r="79">
          <cell r="D79">
            <v>6939962741307</v>
          </cell>
          <cell r="E79">
            <v>477</v>
          </cell>
          <cell r="F79">
            <v>3</v>
          </cell>
        </row>
        <row r="79">
          <cell r="K79">
            <v>6939962762401</v>
          </cell>
          <cell r="L79">
            <v>360</v>
          </cell>
          <cell r="M79">
            <v>728</v>
          </cell>
          <cell r="N79">
            <v>2508</v>
          </cell>
          <cell r="O79">
            <v>37.1441689623508</v>
          </cell>
          <cell r="P79">
            <v>1</v>
          </cell>
          <cell r="Q79">
            <v>1088</v>
          </cell>
        </row>
        <row r="80">
          <cell r="A80">
            <v>6939962750590</v>
          </cell>
        </row>
        <row r="80">
          <cell r="D80">
            <v>6939962741307</v>
          </cell>
          <cell r="E80">
            <v>308</v>
          </cell>
          <cell r="F80">
            <v>2</v>
          </cell>
        </row>
        <row r="80">
          <cell r="K80">
            <v>6939962763736</v>
          </cell>
          <cell r="L80">
            <v>1064</v>
          </cell>
          <cell r="M80">
            <v>436</v>
          </cell>
          <cell r="N80">
            <v>1212</v>
          </cell>
          <cell r="O80">
            <v>46.2154799423108</v>
          </cell>
          <cell r="P80">
            <v>1</v>
          </cell>
          <cell r="Q80">
            <v>1500</v>
          </cell>
        </row>
        <row r="81">
          <cell r="A81">
            <v>6939962755830</v>
          </cell>
        </row>
        <row r="81">
          <cell r="D81">
            <v>6939962741307</v>
          </cell>
          <cell r="E81">
            <v>890.77</v>
          </cell>
          <cell r="F81">
            <v>6</v>
          </cell>
        </row>
        <row r="81">
          <cell r="K81">
            <v>6939962756493</v>
          </cell>
          <cell r="L81">
            <v>184</v>
          </cell>
          <cell r="M81">
            <v>96</v>
          </cell>
          <cell r="N81">
            <v>1084</v>
          </cell>
          <cell r="O81">
            <v>45.049630949351</v>
          </cell>
          <cell r="P81">
            <v>1</v>
          </cell>
          <cell r="Q81">
            <v>280</v>
          </cell>
        </row>
        <row r="82">
          <cell r="A82">
            <v>6939962738147</v>
          </cell>
        </row>
        <row r="82">
          <cell r="D82">
            <v>6939962741307</v>
          </cell>
          <cell r="E82">
            <v>939</v>
          </cell>
          <cell r="F82">
            <v>6</v>
          </cell>
        </row>
        <row r="82">
          <cell r="K82">
            <v>6939962765983</v>
          </cell>
          <cell r="L82">
            <v>170</v>
          </cell>
          <cell r="M82">
            <v>140</v>
          </cell>
          <cell r="N82">
            <v>969</v>
          </cell>
          <cell r="O82">
            <v>48.4763332084426</v>
          </cell>
          <cell r="P82">
            <v>1</v>
          </cell>
          <cell r="Q82">
            <v>310</v>
          </cell>
        </row>
        <row r="83">
          <cell r="A83">
            <v>6939962743738</v>
          </cell>
        </row>
        <row r="83">
          <cell r="D83">
            <v>6939962745992</v>
          </cell>
          <cell r="E83">
            <v>1175</v>
          </cell>
          <cell r="F83">
            <v>5</v>
          </cell>
        </row>
        <row r="83">
          <cell r="K83">
            <v>6939962759357</v>
          </cell>
          <cell r="L83">
            <v>192</v>
          </cell>
          <cell r="M83">
            <v>188</v>
          </cell>
          <cell r="N83">
            <v>142</v>
          </cell>
          <cell r="O83">
            <v>1264.59854014599</v>
          </cell>
          <cell r="P83">
            <v>0.5</v>
          </cell>
          <cell r="Q83">
            <v>380</v>
          </cell>
        </row>
        <row r="84">
          <cell r="A84">
            <v>6939962757186</v>
          </cell>
        </row>
        <row r="84">
          <cell r="D84">
            <v>6939962745992</v>
          </cell>
          <cell r="E84">
            <v>921</v>
          </cell>
          <cell r="F84">
            <v>4</v>
          </cell>
        </row>
        <row r="84">
          <cell r="K84">
            <v>6939962758039</v>
          </cell>
          <cell r="L84">
            <v>330</v>
          </cell>
          <cell r="M84">
            <v>309</v>
          </cell>
          <cell r="N84">
            <v>327</v>
          </cell>
          <cell r="O84">
            <v>245.109194347587</v>
          </cell>
          <cell r="P84">
            <v>0.958333333333333</v>
          </cell>
          <cell r="Q84">
            <v>639</v>
          </cell>
        </row>
        <row r="85">
          <cell r="A85">
            <v>6939962757384</v>
          </cell>
        </row>
        <row r="85">
          <cell r="D85">
            <v>6939962745992</v>
          </cell>
          <cell r="E85">
            <v>1155</v>
          </cell>
          <cell r="F85">
            <v>5</v>
          </cell>
        </row>
        <row r="85">
          <cell r="K85">
            <v>6939962766423</v>
          </cell>
          <cell r="L85">
            <v>132</v>
          </cell>
          <cell r="M85">
            <v>24</v>
          </cell>
          <cell r="N85">
            <v>617</v>
          </cell>
          <cell r="O85">
            <v>475.31779661017</v>
          </cell>
          <cell r="P85">
            <v>1</v>
          </cell>
          <cell r="Q85">
            <v>156</v>
          </cell>
        </row>
        <row r="86">
          <cell r="A86">
            <v>6939962742878</v>
          </cell>
          <cell r="B86">
            <v>12</v>
          </cell>
        </row>
        <row r="86">
          <cell r="D86">
            <v>6939962745992</v>
          </cell>
          <cell r="E86">
            <v>697</v>
          </cell>
          <cell r="F86">
            <v>3</v>
          </cell>
        </row>
        <row r="86">
          <cell r="K86">
            <v>6939962764436</v>
          </cell>
          <cell r="L86">
            <v>0</v>
          </cell>
          <cell r="M86">
            <v>44</v>
          </cell>
          <cell r="N86">
            <v>335</v>
          </cell>
          <cell r="O86">
            <v>3844.92753623188</v>
          </cell>
          <cell r="P86">
            <v>0.833333333333333</v>
          </cell>
          <cell r="Q86">
            <v>44</v>
          </cell>
        </row>
        <row r="87">
          <cell r="A87">
            <v>6939962736518</v>
          </cell>
          <cell r="B87">
            <v>0</v>
          </cell>
        </row>
        <row r="87">
          <cell r="D87">
            <v>6939962745992</v>
          </cell>
          <cell r="E87">
            <v>468</v>
          </cell>
          <cell r="F87">
            <v>2</v>
          </cell>
        </row>
        <row r="87">
          <cell r="K87">
            <v>6939962764412</v>
          </cell>
          <cell r="L87">
            <v>0</v>
          </cell>
          <cell r="M87">
            <v>0</v>
          </cell>
          <cell r="N87">
            <v>0</v>
          </cell>
          <cell r="O87" t="str">
            <v>-</v>
          </cell>
        </row>
        <row r="87">
          <cell r="Q87">
            <v>0</v>
          </cell>
        </row>
        <row r="88">
          <cell r="A88">
            <v>6939962757315</v>
          </cell>
        </row>
        <row r="88">
          <cell r="D88">
            <v>6939962745992</v>
          </cell>
          <cell r="E88">
            <v>468</v>
          </cell>
          <cell r="F88">
            <v>2</v>
          </cell>
        </row>
        <row r="88">
          <cell r="K88">
            <v>6939962768182</v>
          </cell>
          <cell r="L88">
            <v>94</v>
          </cell>
          <cell r="M88">
            <v>3</v>
          </cell>
          <cell r="N88">
            <v>97</v>
          </cell>
          <cell r="O88">
            <v>381.125226860254</v>
          </cell>
          <cell r="P88">
            <v>1</v>
          </cell>
          <cell r="Q88">
            <v>97</v>
          </cell>
        </row>
        <row r="89">
          <cell r="A89">
            <v>6939962756134</v>
          </cell>
        </row>
        <row r="89">
          <cell r="D89">
            <v>6939962745992</v>
          </cell>
          <cell r="E89">
            <v>453</v>
          </cell>
          <cell r="F89">
            <v>2</v>
          </cell>
        </row>
        <row r="89">
          <cell r="K89">
            <v>6939962767864</v>
          </cell>
          <cell r="L89">
            <v>12</v>
          </cell>
          <cell r="M89">
            <v>168</v>
          </cell>
          <cell r="N89">
            <v>190</v>
          </cell>
          <cell r="O89">
            <v>21.5526632647211</v>
          </cell>
          <cell r="P89">
            <v>0.76</v>
          </cell>
          <cell r="Q89">
            <v>180</v>
          </cell>
        </row>
        <row r="90">
          <cell r="A90">
            <v>6939962746593</v>
          </cell>
        </row>
        <row r="90">
          <cell r="D90">
            <v>6939962745992</v>
          </cell>
          <cell r="E90">
            <v>234.02</v>
          </cell>
          <cell r="F90">
            <v>1</v>
          </cell>
        </row>
        <row r="90">
          <cell r="K90">
            <v>6939924820828</v>
          </cell>
          <cell r="L90">
            <v>412</v>
          </cell>
          <cell r="M90">
            <v>388</v>
          </cell>
          <cell r="N90">
            <v>38</v>
          </cell>
          <cell r="O90">
            <v>82.0282413350449</v>
          </cell>
          <cell r="P90">
            <v>0.458333333333333</v>
          </cell>
          <cell r="Q90">
            <v>800</v>
          </cell>
        </row>
        <row r="91">
          <cell r="A91">
            <v>6939962760186</v>
          </cell>
        </row>
        <row r="91">
          <cell r="D91">
            <v>6939962745992</v>
          </cell>
          <cell r="E91">
            <v>1165</v>
          </cell>
          <cell r="F91">
            <v>5</v>
          </cell>
        </row>
        <row r="91">
          <cell r="K91">
            <v>6939924821481</v>
          </cell>
          <cell r="L91">
            <v>309</v>
          </cell>
          <cell r="M91">
            <v>101</v>
          </cell>
          <cell r="N91">
            <v>430</v>
          </cell>
          <cell r="O91">
            <v>55.1238321222008</v>
          </cell>
          <cell r="P91">
            <v>0.958333333333333</v>
          </cell>
          <cell r="Q91">
            <v>410</v>
          </cell>
        </row>
        <row r="92">
          <cell r="A92">
            <v>6939962758398</v>
          </cell>
        </row>
        <row r="92">
          <cell r="D92">
            <v>6939962745992</v>
          </cell>
          <cell r="E92">
            <v>1384.88</v>
          </cell>
          <cell r="F92">
            <v>6</v>
          </cell>
        </row>
        <row r="92">
          <cell r="K92">
            <v>6939924824642</v>
          </cell>
          <cell r="L92">
            <v>354</v>
          </cell>
          <cell r="M92">
            <v>346</v>
          </cell>
          <cell r="N92">
            <v>0</v>
          </cell>
          <cell r="O92" t="str">
            <v>-</v>
          </cell>
          <cell r="P92">
            <v>0</v>
          </cell>
          <cell r="Q92">
            <v>700</v>
          </cell>
        </row>
        <row r="93">
          <cell r="A93">
            <v>6939962758855</v>
          </cell>
        </row>
        <row r="93">
          <cell r="D93">
            <v>6939962745992</v>
          </cell>
          <cell r="E93">
            <v>1165</v>
          </cell>
          <cell r="F93">
            <v>5</v>
          </cell>
        </row>
        <row r="93">
          <cell r="K93">
            <v>6939924827537</v>
          </cell>
          <cell r="L93">
            <v>365</v>
          </cell>
          <cell r="M93">
            <v>235</v>
          </cell>
          <cell r="N93">
            <v>0</v>
          </cell>
          <cell r="O93" t="str">
            <v>-</v>
          </cell>
          <cell r="P93">
            <v>0</v>
          </cell>
          <cell r="Q93">
            <v>600</v>
          </cell>
        </row>
        <row r="94">
          <cell r="A94">
            <v>6939962760575</v>
          </cell>
        </row>
        <row r="94">
          <cell r="D94">
            <v>6939962745992</v>
          </cell>
          <cell r="E94">
            <v>453</v>
          </cell>
          <cell r="F94">
            <v>2</v>
          </cell>
        </row>
        <row r="94">
          <cell r="K94">
            <v>6939924824802</v>
          </cell>
          <cell r="L94">
            <v>282</v>
          </cell>
          <cell r="M94">
            <v>193</v>
          </cell>
          <cell r="N94">
            <v>86</v>
          </cell>
          <cell r="O94">
            <v>50.9655532359081</v>
          </cell>
          <cell r="P94">
            <v>0.791666666666667</v>
          </cell>
          <cell r="Q94">
            <v>475</v>
          </cell>
        </row>
        <row r="95">
          <cell r="A95">
            <v>6939962759074</v>
          </cell>
        </row>
        <row r="95">
          <cell r="D95">
            <v>6939962745992</v>
          </cell>
          <cell r="E95">
            <v>478</v>
          </cell>
          <cell r="F95">
            <v>2</v>
          </cell>
        </row>
        <row r="95">
          <cell r="K95">
            <v>6939924819549</v>
          </cell>
          <cell r="L95">
            <v>0</v>
          </cell>
          <cell r="M95">
            <v>60</v>
          </cell>
          <cell r="N95">
            <v>443</v>
          </cell>
          <cell r="O95">
            <v>24.8406744585283</v>
          </cell>
          <cell r="P95">
            <v>0.875</v>
          </cell>
          <cell r="Q95">
            <v>60</v>
          </cell>
        </row>
        <row r="96">
          <cell r="A96">
            <v>6939962753867</v>
          </cell>
        </row>
        <row r="96">
          <cell r="D96">
            <v>6939962745992</v>
          </cell>
          <cell r="E96">
            <v>1424</v>
          </cell>
          <cell r="F96">
            <v>6</v>
          </cell>
        </row>
        <row r="96">
          <cell r="K96">
            <v>6939924823232</v>
          </cell>
          <cell r="L96">
            <v>0</v>
          </cell>
          <cell r="M96">
            <v>35</v>
          </cell>
          <cell r="N96">
            <v>537</v>
          </cell>
          <cell r="O96">
            <v>7.84887709829392</v>
          </cell>
          <cell r="P96">
            <v>0.916666666666667</v>
          </cell>
          <cell r="Q96">
            <v>35</v>
          </cell>
        </row>
        <row r="97">
          <cell r="A97">
            <v>6939962745992</v>
          </cell>
        </row>
        <row r="97">
          <cell r="D97">
            <v>6939962745992</v>
          </cell>
          <cell r="E97">
            <v>448</v>
          </cell>
          <cell r="F97">
            <v>2</v>
          </cell>
        </row>
        <row r="97">
          <cell r="K97">
            <v>6939924821078</v>
          </cell>
          <cell r="L97">
            <v>0</v>
          </cell>
          <cell r="M97">
            <v>230</v>
          </cell>
          <cell r="N97">
            <v>214</v>
          </cell>
          <cell r="O97">
            <v>12.07615593835</v>
          </cell>
          <cell r="P97">
            <v>0.666666666666667</v>
          </cell>
          <cell r="Q97">
            <v>230</v>
          </cell>
        </row>
        <row r="98">
          <cell r="A98">
            <v>6939962746685</v>
          </cell>
        </row>
        <row r="98">
          <cell r="D98">
            <v>6939962745992</v>
          </cell>
          <cell r="E98">
            <v>239</v>
          </cell>
          <cell r="F98">
            <v>1</v>
          </cell>
        </row>
        <row r="98">
          <cell r="K98">
            <v>6939924818498</v>
          </cell>
          <cell r="L98">
            <v>0</v>
          </cell>
          <cell r="M98">
            <v>188</v>
          </cell>
          <cell r="N98">
            <v>1286</v>
          </cell>
          <cell r="O98">
            <v>26.0713563776026</v>
          </cell>
          <cell r="P98">
            <v>1</v>
          </cell>
          <cell r="Q98">
            <v>188</v>
          </cell>
        </row>
        <row r="99">
          <cell r="A99">
            <v>6939962756769</v>
          </cell>
        </row>
        <row r="99">
          <cell r="D99">
            <v>6939962745992</v>
          </cell>
          <cell r="E99">
            <v>478</v>
          </cell>
          <cell r="F99">
            <v>2</v>
          </cell>
        </row>
        <row r="99">
          <cell r="K99">
            <v>6938980101353</v>
          </cell>
          <cell r="L99">
            <v>0</v>
          </cell>
          <cell r="M99">
            <v>0</v>
          </cell>
          <cell r="N99">
            <v>90</v>
          </cell>
          <cell r="O99" t="str">
            <v>-</v>
          </cell>
          <cell r="P99">
            <v>0.291666666666667</v>
          </cell>
          <cell r="Q99">
            <v>0</v>
          </cell>
        </row>
        <row r="100">
          <cell r="A100">
            <v>6939962756820</v>
          </cell>
        </row>
        <row r="100">
          <cell r="D100">
            <v>6939962745992</v>
          </cell>
          <cell r="E100">
            <v>697</v>
          </cell>
          <cell r="F100">
            <v>3</v>
          </cell>
        </row>
        <row r="100">
          <cell r="K100">
            <v>6939924827339</v>
          </cell>
          <cell r="L100">
            <v>0</v>
          </cell>
          <cell r="M100">
            <v>1740</v>
          </cell>
          <cell r="N100">
            <v>107</v>
          </cell>
          <cell r="O100">
            <v>48.426724137931</v>
          </cell>
          <cell r="P100">
            <v>0.208333333333333</v>
          </cell>
          <cell r="Q100">
            <v>1740</v>
          </cell>
        </row>
        <row r="101">
          <cell r="A101">
            <v>6939962741338</v>
          </cell>
        </row>
        <row r="101">
          <cell r="D101">
            <v>6939962745992</v>
          </cell>
          <cell r="E101">
            <v>712</v>
          </cell>
          <cell r="F101">
            <v>3</v>
          </cell>
        </row>
        <row r="101">
          <cell r="K101">
            <v>6939924824345</v>
          </cell>
          <cell r="L101">
            <v>0</v>
          </cell>
          <cell r="M101">
            <v>0</v>
          </cell>
          <cell r="N101">
            <v>55</v>
          </cell>
          <cell r="O101">
            <v>6.79211996471626</v>
          </cell>
          <cell r="P101">
            <v>0.25</v>
          </cell>
          <cell r="Q101">
            <v>0</v>
          </cell>
        </row>
        <row r="102">
          <cell r="A102">
            <v>6939962740973</v>
          </cell>
        </row>
        <row r="102">
          <cell r="D102">
            <v>6939962745992</v>
          </cell>
          <cell r="E102">
            <v>677</v>
          </cell>
          <cell r="F102">
            <v>3</v>
          </cell>
        </row>
        <row r="102">
          <cell r="K102">
            <v>6939924824819</v>
          </cell>
          <cell r="L102">
            <v>0</v>
          </cell>
          <cell r="M102">
            <v>0</v>
          </cell>
          <cell r="N102">
            <v>35</v>
          </cell>
          <cell r="O102">
            <v>5.6717339300872</v>
          </cell>
          <cell r="P102">
            <v>0.333333333333333</v>
          </cell>
          <cell r="Q102">
            <v>0</v>
          </cell>
        </row>
        <row r="103">
          <cell r="A103">
            <v>6939962756097</v>
          </cell>
        </row>
        <row r="103">
          <cell r="D103">
            <v>6939962760605</v>
          </cell>
          <cell r="E103">
            <v>701</v>
          </cell>
          <cell r="F103">
            <v>4</v>
          </cell>
        </row>
        <row r="103">
          <cell r="K103">
            <v>6939924827353</v>
          </cell>
          <cell r="L103">
            <v>0</v>
          </cell>
          <cell r="M103">
            <v>0</v>
          </cell>
          <cell r="N103">
            <v>90</v>
          </cell>
          <cell r="O103">
            <v>30.0955414012739</v>
          </cell>
          <cell r="P103">
            <v>0.5</v>
          </cell>
          <cell r="Q103">
            <v>0</v>
          </cell>
        </row>
        <row r="104">
          <cell r="D104">
            <v>6939962760605</v>
          </cell>
          <cell r="E104">
            <v>358</v>
          </cell>
          <cell r="F104">
            <v>2</v>
          </cell>
        </row>
        <row r="104">
          <cell r="K104">
            <v>6939924827841</v>
          </cell>
          <cell r="L104">
            <v>127</v>
          </cell>
          <cell r="M104">
            <v>0</v>
          </cell>
          <cell r="N104">
            <v>374</v>
          </cell>
          <cell r="O104">
            <v>466.666666666667</v>
          </cell>
          <cell r="P104">
            <v>1</v>
          </cell>
          <cell r="Q104">
            <v>127</v>
          </cell>
        </row>
        <row r="105">
          <cell r="D105">
            <v>6939962760605</v>
          </cell>
          <cell r="E105">
            <v>522</v>
          </cell>
          <cell r="F105">
            <v>3</v>
          </cell>
        </row>
        <row r="105">
          <cell r="K105">
            <v>6939924824673</v>
          </cell>
          <cell r="L105">
            <v>0</v>
          </cell>
          <cell r="M105">
            <v>0</v>
          </cell>
          <cell r="N105">
            <v>0</v>
          </cell>
          <cell r="O105">
            <v>0</v>
          </cell>
          <cell r="P105">
            <v>0</v>
          </cell>
          <cell r="Q105">
            <v>0</v>
          </cell>
        </row>
        <row r="106">
          <cell r="D106">
            <v>6939962760605</v>
          </cell>
          <cell r="E106">
            <v>348.55</v>
          </cell>
          <cell r="F106">
            <v>2</v>
          </cell>
        </row>
        <row r="106">
          <cell r="K106">
            <v>6939962763712</v>
          </cell>
          <cell r="L106">
            <v>0</v>
          </cell>
          <cell r="M106">
            <v>5</v>
          </cell>
          <cell r="N106">
            <v>162</v>
          </cell>
          <cell r="O106">
            <v>119.815510761872</v>
          </cell>
          <cell r="P106">
            <v>0.625</v>
          </cell>
          <cell r="Q106">
            <v>5</v>
          </cell>
        </row>
        <row r="107">
          <cell r="D107">
            <v>6939962760605</v>
          </cell>
          <cell r="E107">
            <v>164</v>
          </cell>
          <cell r="F107">
            <v>1</v>
          </cell>
        </row>
        <row r="107">
          <cell r="K107">
            <v>6939962756189</v>
          </cell>
          <cell r="L107">
            <v>0</v>
          </cell>
          <cell r="M107">
            <v>0</v>
          </cell>
          <cell r="N107">
            <v>109</v>
          </cell>
          <cell r="O107">
            <v>31.4639175257732</v>
          </cell>
          <cell r="P107">
            <v>0.875</v>
          </cell>
          <cell r="Q107">
            <v>0</v>
          </cell>
        </row>
        <row r="108">
          <cell r="D108">
            <v>6939962760605</v>
          </cell>
          <cell r="E108">
            <v>179</v>
          </cell>
          <cell r="F108">
            <v>1</v>
          </cell>
        </row>
        <row r="108">
          <cell r="K108">
            <v>6939962757513</v>
          </cell>
          <cell r="L108">
            <v>0</v>
          </cell>
          <cell r="M108">
            <v>0</v>
          </cell>
          <cell r="N108">
            <v>5</v>
          </cell>
          <cell r="O108">
            <v>2.00726438539476</v>
          </cell>
          <cell r="P108">
            <v>0.125</v>
          </cell>
          <cell r="Q108">
            <v>0</v>
          </cell>
        </row>
        <row r="109">
          <cell r="A109">
            <v>6939962760711</v>
          </cell>
        </row>
        <row r="109">
          <cell r="D109">
            <v>6939962760605</v>
          </cell>
          <cell r="E109">
            <v>343</v>
          </cell>
          <cell r="F109">
            <v>2</v>
          </cell>
        </row>
        <row r="109">
          <cell r="K109">
            <v>6939962741338</v>
          </cell>
          <cell r="L109">
            <v>0</v>
          </cell>
          <cell r="M109">
            <v>0</v>
          </cell>
          <cell r="N109">
            <v>0</v>
          </cell>
          <cell r="O109" t="str">
            <v>-</v>
          </cell>
          <cell r="P109">
            <v>0</v>
          </cell>
          <cell r="Q109">
            <v>0</v>
          </cell>
        </row>
        <row r="110">
          <cell r="A110">
            <v>6939962757544</v>
          </cell>
        </row>
        <row r="110">
          <cell r="D110">
            <v>6939962760605</v>
          </cell>
          <cell r="E110">
            <v>173.67</v>
          </cell>
          <cell r="F110">
            <v>1</v>
          </cell>
        </row>
        <row r="110">
          <cell r="K110">
            <v>6939962758855</v>
          </cell>
          <cell r="L110">
            <v>0</v>
          </cell>
          <cell r="M110">
            <v>0</v>
          </cell>
          <cell r="N110">
            <v>147</v>
          </cell>
          <cell r="O110">
            <v>118.593930080676</v>
          </cell>
          <cell r="P110">
            <v>0.416666666666667</v>
          </cell>
        </row>
        <row r="111">
          <cell r="A111">
            <v>6939962758763</v>
          </cell>
        </row>
        <row r="111">
          <cell r="D111">
            <v>6939962760605</v>
          </cell>
          <cell r="E111">
            <v>683.31</v>
          </cell>
          <cell r="F111">
            <v>4</v>
          </cell>
        </row>
        <row r="111">
          <cell r="K111">
            <v>6939962755175</v>
          </cell>
          <cell r="L111">
            <v>0</v>
          </cell>
          <cell r="M111">
            <v>0</v>
          </cell>
          <cell r="N111">
            <v>1</v>
          </cell>
          <cell r="O111" t="str">
            <v>-</v>
          </cell>
          <cell r="P111">
            <v>0</v>
          </cell>
        </row>
        <row r="112">
          <cell r="A112">
            <v>6939962757315</v>
          </cell>
        </row>
        <row r="112">
          <cell r="D112">
            <v>6939962760605</v>
          </cell>
          <cell r="E112">
            <v>164</v>
          </cell>
          <cell r="F112">
            <v>1</v>
          </cell>
        </row>
        <row r="112">
          <cell r="K112">
            <v>6939962757520</v>
          </cell>
          <cell r="L112">
            <v>0</v>
          </cell>
          <cell r="M112">
            <v>0</v>
          </cell>
          <cell r="N112">
            <v>0</v>
          </cell>
          <cell r="O112" t="str">
            <v>-</v>
          </cell>
          <cell r="P112">
            <v>0</v>
          </cell>
        </row>
        <row r="113">
          <cell r="A113">
            <v>6939962747057</v>
          </cell>
        </row>
        <row r="113">
          <cell r="D113">
            <v>6939962760605</v>
          </cell>
          <cell r="E113">
            <v>1213.42</v>
          </cell>
          <cell r="F113">
            <v>7</v>
          </cell>
        </row>
        <row r="113">
          <cell r="K113">
            <v>6939962755885</v>
          </cell>
          <cell r="L113">
            <v>0</v>
          </cell>
          <cell r="M113">
            <v>0</v>
          </cell>
          <cell r="N113">
            <v>0</v>
          </cell>
          <cell r="O113" t="str">
            <v>-</v>
          </cell>
          <cell r="P113">
            <v>0</v>
          </cell>
        </row>
        <row r="114">
          <cell r="A114">
            <v>6939962739588</v>
          </cell>
        </row>
        <row r="114">
          <cell r="D114">
            <v>6939962760605</v>
          </cell>
          <cell r="E114">
            <v>179</v>
          </cell>
          <cell r="F114">
            <v>1</v>
          </cell>
        </row>
        <row r="114">
          <cell r="K114">
            <v>6939962743738</v>
          </cell>
          <cell r="L114">
            <v>0</v>
          </cell>
          <cell r="M114">
            <v>0</v>
          </cell>
          <cell r="N114">
            <v>1</v>
          </cell>
          <cell r="O114">
            <v>33.3333333333333</v>
          </cell>
          <cell r="P114">
            <v>0</v>
          </cell>
        </row>
        <row r="115">
          <cell r="A115">
            <v>6939962745183</v>
          </cell>
        </row>
        <row r="115">
          <cell r="D115">
            <v>6939962760605</v>
          </cell>
          <cell r="E115">
            <v>338</v>
          </cell>
          <cell r="F115">
            <v>2</v>
          </cell>
        </row>
        <row r="115">
          <cell r="K115">
            <v>6939962749129</v>
          </cell>
          <cell r="L115">
            <v>0</v>
          </cell>
          <cell r="M115">
            <v>0</v>
          </cell>
          <cell r="N115">
            <v>2</v>
          </cell>
          <cell r="O115">
            <v>200</v>
          </cell>
          <cell r="P115">
            <v>0.0416666666666667</v>
          </cell>
        </row>
        <row r="116">
          <cell r="A116">
            <v>6939962760599</v>
          </cell>
        </row>
        <row r="116">
          <cell r="D116">
            <v>6939962760605</v>
          </cell>
          <cell r="E116">
            <v>348</v>
          </cell>
          <cell r="F116">
            <v>2</v>
          </cell>
        </row>
        <row r="116">
          <cell r="K116">
            <v>6939962757186</v>
          </cell>
          <cell r="L116">
            <v>0</v>
          </cell>
          <cell r="M116">
            <v>0</v>
          </cell>
          <cell r="N116">
            <v>0</v>
          </cell>
          <cell r="O116" t="str">
            <v>-</v>
          </cell>
          <cell r="P116">
            <v>0</v>
          </cell>
        </row>
        <row r="117">
          <cell r="A117">
            <v>6939962760599</v>
          </cell>
        </row>
        <row r="117">
          <cell r="D117">
            <v>6939962760605</v>
          </cell>
          <cell r="E117">
            <v>514.31</v>
          </cell>
          <cell r="F117">
            <v>3</v>
          </cell>
        </row>
        <row r="117">
          <cell r="K117">
            <v>6939962756912</v>
          </cell>
          <cell r="L117">
            <v>0</v>
          </cell>
          <cell r="M117">
            <v>0</v>
          </cell>
          <cell r="N117">
            <v>0</v>
          </cell>
          <cell r="O117" t="str">
            <v>-</v>
          </cell>
          <cell r="P117">
            <v>0</v>
          </cell>
        </row>
        <row r="118">
          <cell r="A118">
            <v>6939962758060</v>
          </cell>
        </row>
        <row r="118">
          <cell r="D118">
            <v>6939962760605</v>
          </cell>
          <cell r="E118">
            <v>358</v>
          </cell>
          <cell r="F118">
            <v>2</v>
          </cell>
        </row>
        <row r="118">
          <cell r="K118">
            <v>6939962758398</v>
          </cell>
          <cell r="L118">
            <v>0</v>
          </cell>
          <cell r="M118">
            <v>0</v>
          </cell>
          <cell r="N118">
            <v>0</v>
          </cell>
          <cell r="O118" t="str">
            <v>-</v>
          </cell>
          <cell r="P118">
            <v>0</v>
          </cell>
        </row>
        <row r="119">
          <cell r="A119">
            <v>6939962759265</v>
          </cell>
        </row>
        <row r="119">
          <cell r="D119">
            <v>6939962760605</v>
          </cell>
          <cell r="E119">
            <v>179</v>
          </cell>
          <cell r="F119">
            <v>1</v>
          </cell>
        </row>
        <row r="119">
          <cell r="K119">
            <v>6939962759388</v>
          </cell>
          <cell r="L119">
            <v>0</v>
          </cell>
          <cell r="M119">
            <v>0</v>
          </cell>
          <cell r="N119">
            <v>0</v>
          </cell>
          <cell r="O119" t="str">
            <v>-</v>
          </cell>
          <cell r="P119">
            <v>0</v>
          </cell>
        </row>
        <row r="120">
          <cell r="A120">
            <v>6939962758275</v>
          </cell>
        </row>
        <row r="120">
          <cell r="D120">
            <v>6939962760605</v>
          </cell>
          <cell r="E120">
            <v>348</v>
          </cell>
          <cell r="F120">
            <v>2</v>
          </cell>
        </row>
        <row r="120">
          <cell r="K120">
            <v>6939924823669</v>
          </cell>
          <cell r="L120">
            <v>0</v>
          </cell>
          <cell r="M120">
            <v>0</v>
          </cell>
          <cell r="N120">
            <v>0</v>
          </cell>
          <cell r="O120" t="str">
            <v>-</v>
          </cell>
          <cell r="P120">
            <v>0</v>
          </cell>
        </row>
        <row r="121">
          <cell r="A121">
            <v>6939962731049</v>
          </cell>
        </row>
        <row r="121">
          <cell r="D121">
            <v>6939962760605</v>
          </cell>
          <cell r="E121">
            <v>358</v>
          </cell>
          <cell r="F121">
            <v>2</v>
          </cell>
        </row>
        <row r="121">
          <cell r="K121">
            <v>6939924824956</v>
          </cell>
          <cell r="L121">
            <v>0</v>
          </cell>
          <cell r="M121">
            <v>0</v>
          </cell>
          <cell r="N121">
            <v>0</v>
          </cell>
          <cell r="O121" t="str">
            <v>-</v>
          </cell>
          <cell r="P121">
            <v>0</v>
          </cell>
        </row>
        <row r="122">
          <cell r="A122">
            <v>6939962753539</v>
          </cell>
        </row>
        <row r="122">
          <cell r="D122">
            <v>6939962755359</v>
          </cell>
          <cell r="E122">
            <v>324</v>
          </cell>
          <cell r="F122">
            <v>1</v>
          </cell>
        </row>
        <row r="122">
          <cell r="K122">
            <v>6939924823423</v>
          </cell>
          <cell r="L122">
            <v>0</v>
          </cell>
          <cell r="M122">
            <v>0</v>
          </cell>
          <cell r="N122">
            <v>0</v>
          </cell>
          <cell r="O122" t="str">
            <v>-</v>
          </cell>
          <cell r="P122">
            <v>0</v>
          </cell>
        </row>
        <row r="123">
          <cell r="A123">
            <v>6939962756165</v>
          </cell>
        </row>
        <row r="123">
          <cell r="D123">
            <v>6939962755359</v>
          </cell>
          <cell r="E123">
            <v>333.69</v>
          </cell>
          <cell r="F123">
            <v>1</v>
          </cell>
        </row>
        <row r="123">
          <cell r="K123">
            <v>6939924823676</v>
          </cell>
          <cell r="L123">
            <v>0</v>
          </cell>
          <cell r="M123">
            <v>0</v>
          </cell>
          <cell r="N123">
            <v>0</v>
          </cell>
          <cell r="O123" t="str">
            <v>-</v>
          </cell>
          <cell r="P123">
            <v>0</v>
          </cell>
        </row>
        <row r="124">
          <cell r="D124">
            <v>6939962762180</v>
          </cell>
          <cell r="E124">
            <v>548</v>
          </cell>
          <cell r="F124">
            <v>2</v>
          </cell>
        </row>
        <row r="124">
          <cell r="K124">
            <v>6939924823652</v>
          </cell>
          <cell r="L124">
            <v>0</v>
          </cell>
          <cell r="M124">
            <v>1</v>
          </cell>
          <cell r="N124">
            <v>0</v>
          </cell>
          <cell r="O124" t="str">
            <v>-</v>
          </cell>
          <cell r="P124">
            <v>0</v>
          </cell>
        </row>
        <row r="125">
          <cell r="D125">
            <v>6939962762180</v>
          </cell>
          <cell r="E125">
            <v>269</v>
          </cell>
          <cell r="F125">
            <v>1</v>
          </cell>
        </row>
        <row r="126">
          <cell r="A126">
            <v>6939962760186</v>
          </cell>
        </row>
        <row r="126">
          <cell r="D126">
            <v>6939962762180</v>
          </cell>
          <cell r="E126">
            <v>269.32</v>
          </cell>
          <cell r="F126">
            <v>1</v>
          </cell>
        </row>
        <row r="127">
          <cell r="A127">
            <v>6939962758855</v>
          </cell>
        </row>
        <row r="127">
          <cell r="D127">
            <v>6939962762180</v>
          </cell>
          <cell r="E127">
            <v>279</v>
          </cell>
          <cell r="F127">
            <v>1</v>
          </cell>
        </row>
        <row r="128">
          <cell r="A128">
            <v>6939962759371</v>
          </cell>
        </row>
        <row r="128">
          <cell r="D128">
            <v>6939962762180</v>
          </cell>
          <cell r="E128">
            <v>269</v>
          </cell>
          <cell r="F128">
            <v>1</v>
          </cell>
        </row>
        <row r="129">
          <cell r="A129">
            <v>6939962755359</v>
          </cell>
        </row>
        <row r="129">
          <cell r="D129">
            <v>6939962762180</v>
          </cell>
          <cell r="E129">
            <v>-279</v>
          </cell>
          <cell r="F129">
            <v>-1</v>
          </cell>
        </row>
        <row r="130">
          <cell r="A130">
            <v>6939962757513</v>
          </cell>
        </row>
        <row r="130">
          <cell r="D130">
            <v>6939962762180</v>
          </cell>
          <cell r="E130">
            <v>269</v>
          </cell>
          <cell r="F130">
            <v>1</v>
          </cell>
        </row>
        <row r="131">
          <cell r="A131">
            <v>6939962758572</v>
          </cell>
        </row>
        <row r="131">
          <cell r="D131">
            <v>6939962762180</v>
          </cell>
          <cell r="E131">
            <v>269</v>
          </cell>
          <cell r="F131">
            <v>1</v>
          </cell>
        </row>
        <row r="132">
          <cell r="D132">
            <v>6939962762180</v>
          </cell>
          <cell r="E132">
            <v>3270</v>
          </cell>
          <cell r="F132">
            <v>10</v>
          </cell>
        </row>
        <row r="133">
          <cell r="D133">
            <v>6939962762180</v>
          </cell>
          <cell r="E133">
            <v>279</v>
          </cell>
          <cell r="F133">
            <v>1</v>
          </cell>
        </row>
        <row r="134">
          <cell r="D134">
            <v>6939962762180</v>
          </cell>
          <cell r="E134">
            <v>279</v>
          </cell>
          <cell r="F134">
            <v>1</v>
          </cell>
        </row>
        <row r="135">
          <cell r="D135">
            <v>6939962761640</v>
          </cell>
          <cell r="E135">
            <v>199</v>
          </cell>
          <cell r="F135">
            <v>1</v>
          </cell>
        </row>
        <row r="136">
          <cell r="D136">
            <v>6939962761640</v>
          </cell>
          <cell r="E136">
            <v>199</v>
          </cell>
          <cell r="F136">
            <v>1</v>
          </cell>
        </row>
        <row r="137">
          <cell r="D137">
            <v>6939962761640</v>
          </cell>
          <cell r="E137">
            <v>408</v>
          </cell>
          <cell r="F137">
            <v>2</v>
          </cell>
        </row>
        <row r="138">
          <cell r="A138">
            <v>6939962760711</v>
          </cell>
        </row>
        <row r="138">
          <cell r="D138">
            <v>6939962761640</v>
          </cell>
          <cell r="E138">
            <v>209</v>
          </cell>
          <cell r="F138">
            <v>1</v>
          </cell>
        </row>
        <row r="139">
          <cell r="A139">
            <v>6939962760698</v>
          </cell>
        </row>
        <row r="139">
          <cell r="D139">
            <v>6939962761640</v>
          </cell>
          <cell r="E139">
            <v>194</v>
          </cell>
          <cell r="F139">
            <v>1</v>
          </cell>
        </row>
        <row r="140">
          <cell r="A140">
            <v>6939962742878</v>
          </cell>
        </row>
        <row r="140">
          <cell r="D140">
            <v>6939962761640</v>
          </cell>
          <cell r="E140">
            <v>194</v>
          </cell>
          <cell r="F140">
            <v>1</v>
          </cell>
        </row>
        <row r="141">
          <cell r="A141">
            <v>6939962740379</v>
          </cell>
        </row>
        <row r="141">
          <cell r="D141">
            <v>6939962761640</v>
          </cell>
          <cell r="E141">
            <v>209</v>
          </cell>
          <cell r="F141">
            <v>1</v>
          </cell>
        </row>
        <row r="142">
          <cell r="A142">
            <v>6939962751450</v>
          </cell>
        </row>
        <row r="142">
          <cell r="D142">
            <v>6939962761640</v>
          </cell>
          <cell r="E142">
            <v>194</v>
          </cell>
          <cell r="F142">
            <v>1</v>
          </cell>
        </row>
        <row r="143">
          <cell r="A143">
            <v>6939962752709</v>
          </cell>
        </row>
        <row r="143">
          <cell r="D143">
            <v>6939962761640</v>
          </cell>
          <cell r="E143">
            <v>199</v>
          </cell>
          <cell r="F143">
            <v>1</v>
          </cell>
        </row>
        <row r="144">
          <cell r="A144">
            <v>6939962748030</v>
          </cell>
        </row>
        <row r="144">
          <cell r="D144">
            <v>6939962758039</v>
          </cell>
          <cell r="E144">
            <v>457</v>
          </cell>
          <cell r="F144">
            <v>3</v>
          </cell>
        </row>
        <row r="145">
          <cell r="A145">
            <v>6939962755175</v>
          </cell>
        </row>
        <row r="145">
          <cell r="D145">
            <v>6939962758039</v>
          </cell>
          <cell r="E145">
            <v>149</v>
          </cell>
          <cell r="F145">
            <v>1</v>
          </cell>
        </row>
        <row r="146">
          <cell r="A146">
            <v>6939962746050</v>
          </cell>
        </row>
        <row r="146">
          <cell r="D146">
            <v>6939962758039</v>
          </cell>
          <cell r="E146">
            <v>159</v>
          </cell>
          <cell r="F146">
            <v>1</v>
          </cell>
        </row>
        <row r="147">
          <cell r="A147">
            <v>6939962748214</v>
          </cell>
        </row>
        <row r="147">
          <cell r="D147">
            <v>6939962758039</v>
          </cell>
          <cell r="E147">
            <v>1128</v>
          </cell>
          <cell r="F147">
            <v>7</v>
          </cell>
        </row>
        <row r="148">
          <cell r="A148">
            <v>6939962746685</v>
          </cell>
        </row>
        <row r="148">
          <cell r="D148">
            <v>6939962758039</v>
          </cell>
          <cell r="E148">
            <v>159</v>
          </cell>
          <cell r="F148">
            <v>1</v>
          </cell>
        </row>
        <row r="149">
          <cell r="A149">
            <v>6939962755328</v>
          </cell>
        </row>
        <row r="149">
          <cell r="D149">
            <v>6939962758039</v>
          </cell>
          <cell r="E149">
            <v>311.69</v>
          </cell>
          <cell r="F149">
            <v>2</v>
          </cell>
        </row>
        <row r="150">
          <cell r="A150">
            <v>6939962756820</v>
          </cell>
        </row>
        <row r="150">
          <cell r="D150">
            <v>6939962768182</v>
          </cell>
          <cell r="E150">
            <v>419</v>
          </cell>
          <cell r="F150">
            <v>1</v>
          </cell>
        </row>
        <row r="151">
          <cell r="A151">
            <v>6939962734354</v>
          </cell>
        </row>
        <row r="151">
          <cell r="D151">
            <v>6939962739281</v>
          </cell>
          <cell r="E151">
            <v>537</v>
          </cell>
          <cell r="F151">
            <v>3</v>
          </cell>
        </row>
        <row r="152">
          <cell r="A152">
            <v>6939962755830</v>
          </cell>
        </row>
        <row r="152">
          <cell r="D152">
            <v>6939962739281</v>
          </cell>
          <cell r="E152">
            <v>179</v>
          </cell>
          <cell r="F152">
            <v>1</v>
          </cell>
        </row>
        <row r="153">
          <cell r="A153">
            <v>6939962746630</v>
          </cell>
        </row>
        <row r="153">
          <cell r="D153">
            <v>6939962753065</v>
          </cell>
          <cell r="E153">
            <v>901</v>
          </cell>
          <cell r="F153">
            <v>5</v>
          </cell>
        </row>
        <row r="154">
          <cell r="A154">
            <v>6939962739281</v>
          </cell>
        </row>
        <row r="154">
          <cell r="D154">
            <v>6939962753065</v>
          </cell>
          <cell r="E154">
            <v>-194</v>
          </cell>
          <cell r="F154">
            <v>-1</v>
          </cell>
        </row>
        <row r="155">
          <cell r="A155">
            <v>6939962755908</v>
          </cell>
        </row>
        <row r="155">
          <cell r="D155">
            <v>6939962753065</v>
          </cell>
          <cell r="E155">
            <v>696</v>
          </cell>
          <cell r="F155">
            <v>4</v>
          </cell>
        </row>
        <row r="156">
          <cell r="A156">
            <v>6939962752464</v>
          </cell>
        </row>
        <row r="156">
          <cell r="D156">
            <v>6939962753065</v>
          </cell>
          <cell r="E156">
            <v>681</v>
          </cell>
          <cell r="F156">
            <v>4</v>
          </cell>
        </row>
        <row r="157">
          <cell r="A157">
            <v>6939962753065</v>
          </cell>
        </row>
        <row r="157">
          <cell r="D157">
            <v>6939962753065</v>
          </cell>
          <cell r="E157">
            <v>875</v>
          </cell>
          <cell r="F157">
            <v>5</v>
          </cell>
        </row>
        <row r="158">
          <cell r="A158">
            <v>6939962747644</v>
          </cell>
        </row>
        <row r="158">
          <cell r="D158">
            <v>6939962753065</v>
          </cell>
          <cell r="E158">
            <v>169.17</v>
          </cell>
          <cell r="F158">
            <v>1</v>
          </cell>
        </row>
        <row r="159">
          <cell r="A159">
            <v>6939962754604</v>
          </cell>
        </row>
        <row r="159">
          <cell r="D159">
            <v>6939962753065</v>
          </cell>
          <cell r="E159">
            <v>179</v>
          </cell>
          <cell r="F159">
            <v>1</v>
          </cell>
        </row>
        <row r="160">
          <cell r="A160">
            <v>6939962747989</v>
          </cell>
        </row>
        <row r="160">
          <cell r="D160">
            <v>6939962753065</v>
          </cell>
          <cell r="E160">
            <v>358</v>
          </cell>
          <cell r="F160">
            <v>2</v>
          </cell>
        </row>
        <row r="161">
          <cell r="A161">
            <v>6939962736839</v>
          </cell>
        </row>
        <row r="161">
          <cell r="D161">
            <v>6939962753065</v>
          </cell>
          <cell r="E161">
            <v>333</v>
          </cell>
          <cell r="F161">
            <v>2</v>
          </cell>
        </row>
        <row r="162">
          <cell r="A162">
            <v>6939962741338</v>
          </cell>
        </row>
        <row r="162">
          <cell r="D162">
            <v>6939962753065</v>
          </cell>
          <cell r="E162">
            <v>179</v>
          </cell>
          <cell r="F162">
            <v>1</v>
          </cell>
        </row>
        <row r="163">
          <cell r="A163">
            <v>6939962756189</v>
          </cell>
        </row>
        <row r="163">
          <cell r="D163">
            <v>6939962753065</v>
          </cell>
          <cell r="E163">
            <v>527.35</v>
          </cell>
          <cell r="F163">
            <v>3</v>
          </cell>
        </row>
        <row r="164">
          <cell r="A164">
            <v>6939962757612</v>
          </cell>
        </row>
        <row r="164">
          <cell r="D164">
            <v>6939962753065</v>
          </cell>
          <cell r="E164">
            <v>179</v>
          </cell>
          <cell r="F164">
            <v>1</v>
          </cell>
        </row>
        <row r="165">
          <cell r="A165">
            <v>6939962755380</v>
          </cell>
        </row>
        <row r="165">
          <cell r="D165">
            <v>6939962753065</v>
          </cell>
          <cell r="E165">
            <v>885.09</v>
          </cell>
          <cell r="F165">
            <v>5</v>
          </cell>
        </row>
        <row r="166">
          <cell r="A166">
            <v>6939962746626</v>
          </cell>
        </row>
        <row r="166">
          <cell r="D166">
            <v>6939962753065</v>
          </cell>
          <cell r="E166">
            <v>527</v>
          </cell>
          <cell r="F166">
            <v>3</v>
          </cell>
        </row>
        <row r="167">
          <cell r="A167">
            <v>6939962753980</v>
          </cell>
        </row>
        <row r="167">
          <cell r="D167">
            <v>6939962753065</v>
          </cell>
          <cell r="E167">
            <v>179</v>
          </cell>
          <cell r="F167">
            <v>1</v>
          </cell>
        </row>
        <row r="168">
          <cell r="A168">
            <v>6939962744384</v>
          </cell>
        </row>
        <row r="168">
          <cell r="D168">
            <v>6939962753065</v>
          </cell>
          <cell r="E168">
            <v>527</v>
          </cell>
          <cell r="F168">
            <v>3</v>
          </cell>
        </row>
        <row r="169">
          <cell r="A169">
            <v>6939962752488</v>
          </cell>
        </row>
        <row r="169">
          <cell r="D169">
            <v>6939962757575</v>
          </cell>
          <cell r="E169">
            <v>31.27</v>
          </cell>
          <cell r="F169">
            <v>0</v>
          </cell>
        </row>
        <row r="170">
          <cell r="A170">
            <v>6939962746296</v>
          </cell>
        </row>
        <row r="170">
          <cell r="D170">
            <v>6939962757575</v>
          </cell>
          <cell r="E170">
            <v>79</v>
          </cell>
          <cell r="F170">
            <v>1</v>
          </cell>
        </row>
        <row r="171">
          <cell r="A171">
            <v>6939962747316</v>
          </cell>
        </row>
        <row r="171">
          <cell r="D171">
            <v>6939962757575</v>
          </cell>
          <cell r="E171">
            <v>131.35</v>
          </cell>
          <cell r="F171">
            <v>2</v>
          </cell>
        </row>
        <row r="172">
          <cell r="A172">
            <v>6939962752273</v>
          </cell>
        </row>
        <row r="172">
          <cell r="D172">
            <v>6939962757575</v>
          </cell>
          <cell r="E172">
            <v>158</v>
          </cell>
          <cell r="F172">
            <v>2</v>
          </cell>
        </row>
        <row r="173">
          <cell r="A173">
            <v>6939962741307</v>
          </cell>
        </row>
        <row r="173">
          <cell r="D173">
            <v>6939962757575</v>
          </cell>
          <cell r="E173">
            <v>14.28</v>
          </cell>
          <cell r="F173">
            <v>0</v>
          </cell>
        </row>
        <row r="174">
          <cell r="A174">
            <v>6939962745992</v>
          </cell>
        </row>
        <row r="174">
          <cell r="D174">
            <v>6939962757575</v>
          </cell>
          <cell r="E174">
            <v>237</v>
          </cell>
          <cell r="F174">
            <v>3</v>
          </cell>
        </row>
        <row r="175">
          <cell r="A175">
            <v>6939962725574</v>
          </cell>
        </row>
        <row r="175">
          <cell r="D175">
            <v>6939962757575</v>
          </cell>
          <cell r="E175">
            <v>152.11</v>
          </cell>
          <cell r="F175">
            <v>2</v>
          </cell>
        </row>
        <row r="176">
          <cell r="A176">
            <v>6939962756912</v>
          </cell>
        </row>
        <row r="176">
          <cell r="D176">
            <v>6939962757575</v>
          </cell>
          <cell r="E176">
            <v>14.28</v>
          </cell>
          <cell r="F176">
            <v>0</v>
          </cell>
        </row>
        <row r="177">
          <cell r="A177">
            <v>6939962730912</v>
          </cell>
        </row>
        <row r="177">
          <cell r="D177">
            <v>6939962757575</v>
          </cell>
          <cell r="E177">
            <v>158</v>
          </cell>
          <cell r="F177">
            <v>2</v>
          </cell>
        </row>
        <row r="178">
          <cell r="A178">
            <v>6939962756769</v>
          </cell>
        </row>
        <row r="178">
          <cell r="D178">
            <v>6939962757575</v>
          </cell>
          <cell r="E178">
            <v>143</v>
          </cell>
          <cell r="F178">
            <v>2</v>
          </cell>
        </row>
        <row r="179">
          <cell r="A179">
            <v>6939962740973</v>
          </cell>
        </row>
        <row r="179">
          <cell r="D179">
            <v>6939962757575</v>
          </cell>
          <cell r="E179">
            <v>71.07</v>
          </cell>
          <cell r="F179">
            <v>1</v>
          </cell>
        </row>
        <row r="180">
          <cell r="A180">
            <v>6939962756097</v>
          </cell>
        </row>
        <row r="180">
          <cell r="D180">
            <v>6939962757575</v>
          </cell>
          <cell r="E180">
            <v>79</v>
          </cell>
          <cell r="F180">
            <v>1</v>
          </cell>
        </row>
        <row r="181">
          <cell r="A181">
            <v>6939962746371</v>
          </cell>
        </row>
        <row r="181">
          <cell r="D181">
            <v>6939962757575</v>
          </cell>
          <cell r="E181">
            <v>79</v>
          </cell>
          <cell r="F181">
            <v>1</v>
          </cell>
        </row>
        <row r="182">
          <cell r="A182">
            <v>6939962753003</v>
          </cell>
        </row>
        <row r="182">
          <cell r="D182">
            <v>6939962759265</v>
          </cell>
          <cell r="E182">
            <v>109</v>
          </cell>
          <cell r="F182">
            <v>1</v>
          </cell>
        </row>
        <row r="183">
          <cell r="A183">
            <v>6939962744384</v>
          </cell>
        </row>
        <row r="183">
          <cell r="D183">
            <v>6939962759265</v>
          </cell>
          <cell r="E183">
            <v>128</v>
          </cell>
          <cell r="F183">
            <v>1</v>
          </cell>
        </row>
        <row r="184">
          <cell r="A184">
            <v>6939962752709</v>
          </cell>
        </row>
        <row r="184">
          <cell r="D184">
            <v>6939962759265</v>
          </cell>
          <cell r="E184">
            <v>102.58</v>
          </cell>
          <cell r="F184">
            <v>1</v>
          </cell>
        </row>
        <row r="185">
          <cell r="A185">
            <v>6939962755175</v>
          </cell>
        </row>
        <row r="185">
          <cell r="D185">
            <v>6939962759265</v>
          </cell>
          <cell r="E185">
            <v>109</v>
          </cell>
          <cell r="F185">
            <v>1</v>
          </cell>
        </row>
        <row r="186">
          <cell r="A186">
            <v>6939962741307</v>
          </cell>
        </row>
        <row r="186">
          <cell r="D186">
            <v>6939962759265</v>
          </cell>
          <cell r="E186">
            <v>128</v>
          </cell>
          <cell r="F186">
            <v>1</v>
          </cell>
        </row>
        <row r="187">
          <cell r="A187">
            <v>6939962725574</v>
          </cell>
        </row>
        <row r="187">
          <cell r="D187">
            <v>6939962759265</v>
          </cell>
          <cell r="E187">
            <v>237</v>
          </cell>
          <cell r="F187">
            <v>2</v>
          </cell>
        </row>
        <row r="188">
          <cell r="A188">
            <v>6939962756264</v>
          </cell>
        </row>
        <row r="188">
          <cell r="D188">
            <v>6939962759265</v>
          </cell>
          <cell r="E188">
            <v>-117.59</v>
          </cell>
          <cell r="F188">
            <v>-1</v>
          </cell>
        </row>
        <row r="189">
          <cell r="A189">
            <v>6939962748214</v>
          </cell>
        </row>
        <row r="189">
          <cell r="D189">
            <v>6939962759265</v>
          </cell>
          <cell r="E189">
            <v>109</v>
          </cell>
          <cell r="F189">
            <v>1</v>
          </cell>
        </row>
        <row r="190">
          <cell r="A190">
            <v>6939962756905</v>
          </cell>
        </row>
        <row r="190">
          <cell r="D190">
            <v>6939962759265</v>
          </cell>
          <cell r="E190">
            <v>94</v>
          </cell>
          <cell r="F190">
            <v>1</v>
          </cell>
        </row>
        <row r="191">
          <cell r="A191">
            <v>6939962755328</v>
          </cell>
        </row>
        <row r="191">
          <cell r="D191">
            <v>6939962759265</v>
          </cell>
          <cell r="E191">
            <v>94</v>
          </cell>
          <cell r="F191">
            <v>1</v>
          </cell>
        </row>
        <row r="192">
          <cell r="A192">
            <v>6939962734354</v>
          </cell>
        </row>
        <row r="192">
          <cell r="D192">
            <v>6939962759265</v>
          </cell>
          <cell r="E192">
            <v>128</v>
          </cell>
          <cell r="F192">
            <v>1</v>
          </cell>
        </row>
        <row r="193">
          <cell r="A193">
            <v>6939962759173</v>
          </cell>
        </row>
        <row r="193">
          <cell r="D193">
            <v>6939962759265</v>
          </cell>
          <cell r="E193">
            <v>365</v>
          </cell>
          <cell r="F193">
            <v>3</v>
          </cell>
        </row>
        <row r="194">
          <cell r="A194">
            <v>6939962759012</v>
          </cell>
        </row>
        <row r="194">
          <cell r="D194">
            <v>6939962762999</v>
          </cell>
          <cell r="E194">
            <v>477</v>
          </cell>
          <cell r="F194">
            <v>3</v>
          </cell>
        </row>
        <row r="195">
          <cell r="A195">
            <v>6939962759371</v>
          </cell>
        </row>
        <row r="195">
          <cell r="D195">
            <v>6939962762999</v>
          </cell>
          <cell r="E195">
            <v>149</v>
          </cell>
          <cell r="F195">
            <v>1</v>
          </cell>
        </row>
        <row r="196">
          <cell r="A196">
            <v>6939962757513</v>
          </cell>
        </row>
        <row r="196">
          <cell r="D196">
            <v>6939962762999</v>
          </cell>
          <cell r="E196">
            <v>740.15</v>
          </cell>
          <cell r="F196">
            <v>5</v>
          </cell>
        </row>
        <row r="197">
          <cell r="A197">
            <v>6939924824802</v>
          </cell>
        </row>
        <row r="197">
          <cell r="D197">
            <v>6939962762999</v>
          </cell>
          <cell r="E197">
            <v>159</v>
          </cell>
          <cell r="F197">
            <v>1</v>
          </cell>
        </row>
        <row r="198">
          <cell r="A198">
            <v>6939962755618</v>
          </cell>
        </row>
        <row r="198">
          <cell r="D198">
            <v>6939962762999</v>
          </cell>
          <cell r="E198">
            <v>154</v>
          </cell>
          <cell r="F198">
            <v>1</v>
          </cell>
        </row>
        <row r="199">
          <cell r="A199">
            <v>6939962756134</v>
          </cell>
        </row>
        <row r="199">
          <cell r="D199">
            <v>6939962762999</v>
          </cell>
          <cell r="E199">
            <v>452</v>
          </cell>
          <cell r="F199">
            <v>3</v>
          </cell>
        </row>
        <row r="200">
          <cell r="A200">
            <v>6939962757315</v>
          </cell>
        </row>
        <row r="200">
          <cell r="D200">
            <v>6939962762999</v>
          </cell>
          <cell r="E200">
            <v>145.07</v>
          </cell>
          <cell r="F200">
            <v>1</v>
          </cell>
        </row>
        <row r="201">
          <cell r="A201">
            <v>6939962755618</v>
          </cell>
        </row>
        <row r="201">
          <cell r="D201">
            <v>6939962762999</v>
          </cell>
          <cell r="E201">
            <v>467</v>
          </cell>
          <cell r="F201">
            <v>3</v>
          </cell>
        </row>
        <row r="202">
          <cell r="A202">
            <v>6939962757186</v>
          </cell>
        </row>
        <row r="202">
          <cell r="D202">
            <v>6939962762999</v>
          </cell>
          <cell r="E202">
            <v>149</v>
          </cell>
          <cell r="F202">
            <v>1</v>
          </cell>
        </row>
        <row r="203">
          <cell r="A203">
            <v>6939962746371</v>
          </cell>
          <cell r="B203">
            <v>32</v>
          </cell>
        </row>
        <row r="203">
          <cell r="D203">
            <v>6939962762999</v>
          </cell>
          <cell r="E203">
            <v>159</v>
          </cell>
          <cell r="F203">
            <v>1</v>
          </cell>
        </row>
        <row r="204">
          <cell r="A204">
            <v>6939962754239</v>
          </cell>
        </row>
        <row r="204">
          <cell r="D204">
            <v>6939962762999</v>
          </cell>
          <cell r="E204">
            <v>151.5</v>
          </cell>
          <cell r="F204">
            <v>1</v>
          </cell>
        </row>
        <row r="205">
          <cell r="A205">
            <v>6939962739564</v>
          </cell>
        </row>
        <row r="205">
          <cell r="D205">
            <v>6939962757575</v>
          </cell>
          <cell r="E205">
            <v>79</v>
          </cell>
          <cell r="F205">
            <v>1</v>
          </cell>
        </row>
        <row r="206">
          <cell r="A206">
            <v>6939962755618</v>
          </cell>
        </row>
        <row r="206">
          <cell r="D206">
            <v>6939962757575</v>
          </cell>
          <cell r="E206">
            <v>79</v>
          </cell>
          <cell r="F206">
            <v>1</v>
          </cell>
        </row>
        <row r="207">
          <cell r="A207">
            <v>6939962746593</v>
          </cell>
        </row>
        <row r="207">
          <cell r="D207">
            <v>6939962757575</v>
          </cell>
          <cell r="E207">
            <v>79</v>
          </cell>
          <cell r="F207">
            <v>1</v>
          </cell>
        </row>
        <row r="208">
          <cell r="A208">
            <v>6939962753003</v>
          </cell>
        </row>
        <row r="208">
          <cell r="D208">
            <v>6939962741710</v>
          </cell>
          <cell r="E208">
            <v>281.59</v>
          </cell>
          <cell r="F208">
            <v>3</v>
          </cell>
        </row>
        <row r="209">
          <cell r="A209">
            <v>6939962748184</v>
          </cell>
        </row>
        <row r="209">
          <cell r="D209">
            <v>6939962741710</v>
          </cell>
          <cell r="E209">
            <v>1356.34</v>
          </cell>
          <cell r="F209">
            <v>14</v>
          </cell>
        </row>
        <row r="210">
          <cell r="A210">
            <v>6939962754628</v>
          </cell>
        </row>
        <row r="210">
          <cell r="D210">
            <v>6939962741710</v>
          </cell>
          <cell r="E210">
            <v>731</v>
          </cell>
          <cell r="F210">
            <v>8</v>
          </cell>
        </row>
        <row r="211">
          <cell r="A211">
            <v>6939962755656</v>
          </cell>
        </row>
        <row r="211">
          <cell r="D211">
            <v>6939962741710</v>
          </cell>
          <cell r="E211">
            <v>480</v>
          </cell>
          <cell r="F211">
            <v>5</v>
          </cell>
        </row>
        <row r="212">
          <cell r="A212">
            <v>6939962756264</v>
          </cell>
        </row>
        <row r="212">
          <cell r="D212">
            <v>6939962741710</v>
          </cell>
          <cell r="E212">
            <v>193.25</v>
          </cell>
          <cell r="F212">
            <v>2</v>
          </cell>
        </row>
        <row r="213">
          <cell r="A213">
            <v>6939962750590</v>
          </cell>
        </row>
        <row r="213">
          <cell r="D213">
            <v>6939962741710</v>
          </cell>
          <cell r="E213">
            <v>1009</v>
          </cell>
          <cell r="F213">
            <v>11</v>
          </cell>
        </row>
        <row r="214">
          <cell r="A214">
            <v>6939962756905</v>
          </cell>
        </row>
        <row r="214">
          <cell r="D214">
            <v>6939962741710</v>
          </cell>
          <cell r="E214">
            <v>661.3</v>
          </cell>
          <cell r="F214">
            <v>7</v>
          </cell>
        </row>
        <row r="215">
          <cell r="A215">
            <v>6939962756172</v>
          </cell>
        </row>
        <row r="215">
          <cell r="D215">
            <v>6939962741710</v>
          </cell>
          <cell r="E215">
            <v>297</v>
          </cell>
          <cell r="F215">
            <v>3</v>
          </cell>
        </row>
        <row r="216">
          <cell r="A216">
            <v>6939962759098</v>
          </cell>
        </row>
        <row r="216">
          <cell r="D216">
            <v>6939962741710</v>
          </cell>
          <cell r="E216">
            <v>386</v>
          </cell>
          <cell r="F216">
            <v>4</v>
          </cell>
        </row>
        <row r="217">
          <cell r="A217">
            <v>6939962739564</v>
          </cell>
        </row>
        <row r="217">
          <cell r="D217">
            <v>6939962741710</v>
          </cell>
          <cell r="E217">
            <v>920.37</v>
          </cell>
          <cell r="F217">
            <v>10</v>
          </cell>
        </row>
        <row r="218">
          <cell r="A218">
            <v>6939962739564</v>
          </cell>
        </row>
        <row r="218">
          <cell r="D218">
            <v>6939962741710</v>
          </cell>
          <cell r="E218">
            <v>1611.89</v>
          </cell>
          <cell r="F218">
            <v>16</v>
          </cell>
        </row>
        <row r="219">
          <cell r="A219">
            <v>6939962763910</v>
          </cell>
        </row>
        <row r="219">
          <cell r="D219">
            <v>6939962741710</v>
          </cell>
          <cell r="E219">
            <v>287</v>
          </cell>
          <cell r="F219">
            <v>3</v>
          </cell>
        </row>
        <row r="220">
          <cell r="A220">
            <v>6939962760704</v>
          </cell>
        </row>
        <row r="220">
          <cell r="D220">
            <v>6939962741710</v>
          </cell>
          <cell r="E220">
            <v>1541.09</v>
          </cell>
          <cell r="F220">
            <v>15</v>
          </cell>
        </row>
        <row r="221">
          <cell r="A221">
            <v>6939962761299</v>
          </cell>
        </row>
        <row r="221">
          <cell r="D221">
            <v>6939962741710</v>
          </cell>
          <cell r="E221">
            <v>282.27</v>
          </cell>
          <cell r="F221">
            <v>3</v>
          </cell>
        </row>
        <row r="222">
          <cell r="A222">
            <v>6939962762999</v>
          </cell>
        </row>
        <row r="222">
          <cell r="D222">
            <v>6939962741710</v>
          </cell>
          <cell r="E222">
            <v>1017.47</v>
          </cell>
          <cell r="F222">
            <v>11</v>
          </cell>
        </row>
        <row r="223">
          <cell r="A223">
            <v>6939962763477</v>
          </cell>
        </row>
        <row r="223">
          <cell r="D223">
            <v>6939962741710</v>
          </cell>
          <cell r="E223">
            <v>458.53</v>
          </cell>
          <cell r="F223">
            <v>5</v>
          </cell>
        </row>
        <row r="224">
          <cell r="A224">
            <v>6939962765983</v>
          </cell>
        </row>
        <row r="224">
          <cell r="D224">
            <v>6939962741710</v>
          </cell>
          <cell r="E224">
            <v>267</v>
          </cell>
          <cell r="F224">
            <v>3</v>
          </cell>
        </row>
        <row r="225">
          <cell r="A225">
            <v>6939962761398</v>
          </cell>
        </row>
        <row r="225">
          <cell r="D225">
            <v>6939962741710</v>
          </cell>
          <cell r="E225">
            <v>286.22</v>
          </cell>
          <cell r="F225">
            <v>3</v>
          </cell>
        </row>
        <row r="226">
          <cell r="A226">
            <v>6939962745183</v>
          </cell>
        </row>
        <row r="226">
          <cell r="D226">
            <v>6939962741710</v>
          </cell>
          <cell r="E226">
            <v>1659.36</v>
          </cell>
          <cell r="F226">
            <v>16</v>
          </cell>
        </row>
        <row r="227">
          <cell r="D227">
            <v>6939962741710</v>
          </cell>
          <cell r="E227">
            <v>539</v>
          </cell>
          <cell r="F227">
            <v>6</v>
          </cell>
        </row>
        <row r="228">
          <cell r="A228">
            <v>6939962733951</v>
          </cell>
        </row>
        <row r="228">
          <cell r="D228">
            <v>6939962741710</v>
          </cell>
          <cell r="E228">
            <v>86.1</v>
          </cell>
          <cell r="F228">
            <v>1</v>
          </cell>
        </row>
        <row r="229">
          <cell r="A229">
            <v>6939962758398</v>
          </cell>
        </row>
        <row r="229">
          <cell r="D229">
            <v>6939962741710</v>
          </cell>
          <cell r="E229">
            <v>287</v>
          </cell>
          <cell r="F229">
            <v>3</v>
          </cell>
        </row>
        <row r="230">
          <cell r="A230">
            <v>6939962760575</v>
          </cell>
        </row>
        <row r="230">
          <cell r="D230">
            <v>6939962741710</v>
          </cell>
          <cell r="E230">
            <v>187.45</v>
          </cell>
          <cell r="F230">
            <v>2</v>
          </cell>
        </row>
        <row r="231">
          <cell r="A231">
            <v>6938980101353</v>
          </cell>
        </row>
        <row r="231">
          <cell r="D231">
            <v>6939962741710</v>
          </cell>
          <cell r="E231">
            <v>74</v>
          </cell>
          <cell r="F231">
            <v>1</v>
          </cell>
        </row>
        <row r="232">
          <cell r="A232">
            <v>6939962759074</v>
          </cell>
        </row>
        <row r="232">
          <cell r="D232">
            <v>6939962741710</v>
          </cell>
          <cell r="E232">
            <v>99</v>
          </cell>
          <cell r="F232">
            <v>1</v>
          </cell>
        </row>
        <row r="233">
          <cell r="A233">
            <v>6939962753867</v>
          </cell>
        </row>
        <row r="233">
          <cell r="D233">
            <v>6939962742878</v>
          </cell>
          <cell r="E233">
            <v>303</v>
          </cell>
          <cell r="F233">
            <v>2</v>
          </cell>
        </row>
        <row r="234">
          <cell r="A234">
            <v>6939962760834</v>
          </cell>
        </row>
        <row r="234">
          <cell r="D234">
            <v>6939962742878</v>
          </cell>
          <cell r="E234">
            <v>154</v>
          </cell>
          <cell r="F234">
            <v>1</v>
          </cell>
        </row>
        <row r="235">
          <cell r="A235">
            <v>6939962757612</v>
          </cell>
        </row>
        <row r="235">
          <cell r="D235">
            <v>6939962742878</v>
          </cell>
          <cell r="E235">
            <v>159</v>
          </cell>
          <cell r="F235">
            <v>1</v>
          </cell>
        </row>
        <row r="236">
          <cell r="A236">
            <v>6939962755380</v>
          </cell>
        </row>
        <row r="236">
          <cell r="D236">
            <v>6939962742878</v>
          </cell>
          <cell r="E236">
            <v>318</v>
          </cell>
          <cell r="F236">
            <v>2</v>
          </cell>
        </row>
        <row r="237">
          <cell r="A237">
            <v>6939962759364</v>
          </cell>
        </row>
        <row r="237">
          <cell r="D237">
            <v>6939962742878</v>
          </cell>
          <cell r="E237">
            <v>159</v>
          </cell>
          <cell r="F237">
            <v>1</v>
          </cell>
        </row>
        <row r="238">
          <cell r="A238">
            <v>6939962759173</v>
          </cell>
        </row>
        <row r="238">
          <cell r="D238">
            <v>6939962742878</v>
          </cell>
          <cell r="E238">
            <v>159</v>
          </cell>
          <cell r="F238">
            <v>1</v>
          </cell>
        </row>
        <row r="239">
          <cell r="A239">
            <v>6939962738024</v>
          </cell>
        </row>
        <row r="239">
          <cell r="D239">
            <v>6939962742878</v>
          </cell>
          <cell r="E239">
            <v>149</v>
          </cell>
          <cell r="F239">
            <v>1</v>
          </cell>
        </row>
        <row r="240">
          <cell r="A240">
            <v>6939962758466</v>
          </cell>
        </row>
        <row r="240">
          <cell r="D240">
            <v>6939962742878</v>
          </cell>
          <cell r="E240">
            <v>626</v>
          </cell>
          <cell r="F240">
            <v>4</v>
          </cell>
        </row>
        <row r="241">
          <cell r="A241">
            <v>6939962759395</v>
          </cell>
        </row>
        <row r="241">
          <cell r="D241">
            <v>6939962742878</v>
          </cell>
          <cell r="E241">
            <v>144</v>
          </cell>
          <cell r="F241">
            <v>1</v>
          </cell>
        </row>
        <row r="242">
          <cell r="A242">
            <v>6939962759388</v>
          </cell>
        </row>
        <row r="242">
          <cell r="D242">
            <v>6939962742878</v>
          </cell>
          <cell r="E242">
            <v>159</v>
          </cell>
          <cell r="F242">
            <v>1</v>
          </cell>
        </row>
        <row r="243">
          <cell r="A243">
            <v>6939924823669</v>
          </cell>
        </row>
        <row r="243">
          <cell r="D243">
            <v>6939962742878</v>
          </cell>
          <cell r="E243">
            <v>2186</v>
          </cell>
          <cell r="F243">
            <v>14</v>
          </cell>
        </row>
        <row r="244">
          <cell r="A244">
            <v>6939924823652</v>
          </cell>
        </row>
        <row r="244">
          <cell r="D244">
            <v>6939962742878</v>
          </cell>
          <cell r="E244">
            <v>159</v>
          </cell>
          <cell r="F244">
            <v>1</v>
          </cell>
        </row>
        <row r="245">
          <cell r="A245">
            <v>6939924824819</v>
          </cell>
        </row>
        <row r="245">
          <cell r="D245">
            <v>6939962742878</v>
          </cell>
          <cell r="E245">
            <v>626</v>
          </cell>
          <cell r="F245">
            <v>4</v>
          </cell>
        </row>
        <row r="246">
          <cell r="A246">
            <v>6939924821481</v>
          </cell>
        </row>
        <row r="246">
          <cell r="D246">
            <v>6939962746371</v>
          </cell>
          <cell r="E246">
            <v>787</v>
          </cell>
          <cell r="F246">
            <v>3</v>
          </cell>
        </row>
        <row r="247">
          <cell r="A247">
            <v>6939924824802</v>
          </cell>
        </row>
        <row r="247">
          <cell r="D247">
            <v>6939962746371</v>
          </cell>
          <cell r="E247">
            <v>259</v>
          </cell>
          <cell r="F247">
            <v>1</v>
          </cell>
        </row>
        <row r="248">
          <cell r="A248">
            <v>6939962738147</v>
          </cell>
        </row>
        <row r="248">
          <cell r="D248">
            <v>6939962746371</v>
          </cell>
          <cell r="E248">
            <v>254</v>
          </cell>
          <cell r="F248">
            <v>1</v>
          </cell>
        </row>
        <row r="249">
          <cell r="A249">
            <v>6939962743738</v>
          </cell>
        </row>
        <row r="249">
          <cell r="D249">
            <v>6939962746371</v>
          </cell>
          <cell r="E249">
            <v>523</v>
          </cell>
          <cell r="F249">
            <v>2</v>
          </cell>
        </row>
        <row r="250">
          <cell r="A250">
            <v>6939962757186</v>
          </cell>
        </row>
        <row r="250">
          <cell r="D250">
            <v>6939962746371</v>
          </cell>
          <cell r="E250">
            <v>787.38</v>
          </cell>
          <cell r="F250">
            <v>3</v>
          </cell>
        </row>
        <row r="251">
          <cell r="A251">
            <v>6939962757384</v>
          </cell>
        </row>
        <row r="251">
          <cell r="D251">
            <v>6939962746371</v>
          </cell>
          <cell r="E251">
            <v>1589.81</v>
          </cell>
          <cell r="F251">
            <v>6</v>
          </cell>
        </row>
        <row r="252">
          <cell r="D252">
            <v>6939962746371</v>
          </cell>
          <cell r="E252">
            <v>259</v>
          </cell>
          <cell r="F252">
            <v>1</v>
          </cell>
        </row>
        <row r="253">
          <cell r="D253">
            <v>6939962746371</v>
          </cell>
          <cell r="E253">
            <v>254.13</v>
          </cell>
          <cell r="F253">
            <v>1</v>
          </cell>
        </row>
        <row r="254">
          <cell r="D254">
            <v>6939962746371</v>
          </cell>
          <cell r="E254">
            <v>802</v>
          </cell>
          <cell r="F254">
            <v>3</v>
          </cell>
        </row>
        <row r="255">
          <cell r="D255">
            <v>6939962746371</v>
          </cell>
          <cell r="E255">
            <v>1340.06</v>
          </cell>
          <cell r="F255">
            <v>5</v>
          </cell>
        </row>
        <row r="256">
          <cell r="D256">
            <v>6939962746371</v>
          </cell>
          <cell r="E256">
            <v>1604</v>
          </cell>
          <cell r="F256">
            <v>6</v>
          </cell>
        </row>
        <row r="257">
          <cell r="A257">
            <v>6939962759265</v>
          </cell>
        </row>
        <row r="257">
          <cell r="D257">
            <v>6939962746371</v>
          </cell>
          <cell r="E257">
            <v>1066</v>
          </cell>
          <cell r="F257">
            <v>4</v>
          </cell>
        </row>
        <row r="258">
          <cell r="A258">
            <v>6939962757544</v>
          </cell>
        </row>
        <row r="258">
          <cell r="D258">
            <v>6939962746371</v>
          </cell>
          <cell r="E258">
            <v>259.26</v>
          </cell>
          <cell r="F258">
            <v>1</v>
          </cell>
        </row>
        <row r="259">
          <cell r="D259">
            <v>6939962746371</v>
          </cell>
          <cell r="E259">
            <v>510.25</v>
          </cell>
          <cell r="F259">
            <v>2</v>
          </cell>
        </row>
        <row r="260">
          <cell r="D260">
            <v>6939962746371</v>
          </cell>
          <cell r="E260">
            <v>797</v>
          </cell>
          <cell r="F260">
            <v>3</v>
          </cell>
        </row>
        <row r="261">
          <cell r="A261">
            <v>6939962758275</v>
          </cell>
        </row>
        <row r="261">
          <cell r="D261">
            <v>6939962746371</v>
          </cell>
          <cell r="E261">
            <v>259</v>
          </cell>
          <cell r="F261">
            <v>1</v>
          </cell>
        </row>
        <row r="262">
          <cell r="A262">
            <v>6939962757575</v>
          </cell>
        </row>
        <row r="262">
          <cell r="D262">
            <v>6939962746371</v>
          </cell>
          <cell r="E262">
            <v>523.82</v>
          </cell>
          <cell r="F262">
            <v>2</v>
          </cell>
        </row>
        <row r="263">
          <cell r="A263">
            <v>6939962758060</v>
          </cell>
        </row>
        <row r="263">
          <cell r="D263">
            <v>6939962746371</v>
          </cell>
          <cell r="E263">
            <v>548</v>
          </cell>
          <cell r="F263">
            <v>2</v>
          </cell>
        </row>
        <row r="264">
          <cell r="A264">
            <v>6939962760605</v>
          </cell>
        </row>
        <row r="264">
          <cell r="D264">
            <v>6939962746371</v>
          </cell>
          <cell r="E264">
            <v>1602.7</v>
          </cell>
          <cell r="F264">
            <v>6</v>
          </cell>
        </row>
        <row r="265">
          <cell r="A265">
            <v>6939962757575</v>
          </cell>
        </row>
        <row r="265">
          <cell r="D265">
            <v>6939962746371</v>
          </cell>
          <cell r="E265">
            <v>523</v>
          </cell>
          <cell r="F265">
            <v>2</v>
          </cell>
        </row>
        <row r="266">
          <cell r="A266">
            <v>6938980101353</v>
          </cell>
        </row>
        <row r="266">
          <cell r="D266">
            <v>6939962740379</v>
          </cell>
          <cell r="E266">
            <v>179</v>
          </cell>
          <cell r="F266">
            <v>1</v>
          </cell>
        </row>
        <row r="267">
          <cell r="A267">
            <v>6939962760698</v>
          </cell>
        </row>
        <row r="267">
          <cell r="D267">
            <v>6939962740379</v>
          </cell>
          <cell r="E267">
            <v>159</v>
          </cell>
          <cell r="F267">
            <v>1</v>
          </cell>
        </row>
        <row r="268">
          <cell r="A268">
            <v>6939962736518</v>
          </cell>
        </row>
        <row r="268">
          <cell r="D268">
            <v>6939962740379</v>
          </cell>
          <cell r="E268">
            <v>144</v>
          </cell>
          <cell r="F268">
            <v>1</v>
          </cell>
        </row>
        <row r="269">
          <cell r="A269">
            <v>6939962746593</v>
          </cell>
        </row>
        <row r="269">
          <cell r="D269">
            <v>6939962740379</v>
          </cell>
          <cell r="E269">
            <v>458.2</v>
          </cell>
          <cell r="F269">
            <v>3</v>
          </cell>
        </row>
        <row r="270">
          <cell r="D270">
            <v>6939962740379</v>
          </cell>
          <cell r="E270">
            <v>159</v>
          </cell>
          <cell r="F270">
            <v>1</v>
          </cell>
        </row>
        <row r="271">
          <cell r="A271">
            <v>6939962731049</v>
          </cell>
        </row>
        <row r="271">
          <cell r="D271">
            <v>6939962740379</v>
          </cell>
          <cell r="E271">
            <v>459.31</v>
          </cell>
          <cell r="F271">
            <v>3</v>
          </cell>
        </row>
        <row r="272">
          <cell r="A272">
            <v>6939962753539</v>
          </cell>
        </row>
        <row r="272">
          <cell r="D272">
            <v>6939962740379</v>
          </cell>
          <cell r="E272">
            <v>159</v>
          </cell>
          <cell r="F272">
            <v>1</v>
          </cell>
        </row>
        <row r="273">
          <cell r="A273">
            <v>6939962756165</v>
          </cell>
        </row>
        <row r="273">
          <cell r="D273">
            <v>6939962740379</v>
          </cell>
          <cell r="E273">
            <v>318</v>
          </cell>
          <cell r="F273">
            <v>2</v>
          </cell>
        </row>
        <row r="274">
          <cell r="A274">
            <v>6939962756172</v>
          </cell>
        </row>
        <row r="274">
          <cell r="D274">
            <v>6939962740379</v>
          </cell>
          <cell r="E274">
            <v>308</v>
          </cell>
          <cell r="F274">
            <v>2</v>
          </cell>
        </row>
        <row r="275">
          <cell r="A275">
            <v>6939924818498</v>
          </cell>
        </row>
        <row r="275">
          <cell r="D275">
            <v>6939962740379</v>
          </cell>
          <cell r="E275">
            <v>144</v>
          </cell>
          <cell r="F275">
            <v>1</v>
          </cell>
        </row>
        <row r="276">
          <cell r="D276">
            <v>6939962747989</v>
          </cell>
          <cell r="E276">
            <v>199</v>
          </cell>
          <cell r="F276">
            <v>1</v>
          </cell>
        </row>
        <row r="277">
          <cell r="D277">
            <v>6939962747989</v>
          </cell>
          <cell r="E277">
            <v>199</v>
          </cell>
          <cell r="F277">
            <v>1</v>
          </cell>
        </row>
        <row r="278">
          <cell r="A278">
            <v>6939962754239</v>
          </cell>
        </row>
        <row r="278">
          <cell r="D278">
            <v>6939962747989</v>
          </cell>
          <cell r="E278">
            <v>189</v>
          </cell>
          <cell r="F278">
            <v>1</v>
          </cell>
        </row>
        <row r="279">
          <cell r="A279">
            <v>6939962758763</v>
          </cell>
        </row>
        <row r="279">
          <cell r="D279">
            <v>6939962747989</v>
          </cell>
          <cell r="E279">
            <v>199</v>
          </cell>
          <cell r="F279">
            <v>1</v>
          </cell>
        </row>
        <row r="280">
          <cell r="A280">
            <v>6939962747057</v>
          </cell>
        </row>
        <row r="280">
          <cell r="D280">
            <v>6939962747989</v>
          </cell>
          <cell r="E280">
            <v>199</v>
          </cell>
          <cell r="F280">
            <v>1</v>
          </cell>
        </row>
        <row r="281">
          <cell r="D281">
            <v>6939962747989</v>
          </cell>
          <cell r="E281">
            <v>389.96</v>
          </cell>
          <cell r="F281">
            <v>2</v>
          </cell>
        </row>
        <row r="282">
          <cell r="D282">
            <v>6939962747989</v>
          </cell>
          <cell r="E282">
            <v>597</v>
          </cell>
          <cell r="F282">
            <v>3</v>
          </cell>
        </row>
        <row r="283">
          <cell r="D283">
            <v>6939962747989</v>
          </cell>
          <cell r="E283">
            <v>363</v>
          </cell>
          <cell r="F283">
            <v>2</v>
          </cell>
        </row>
        <row r="284">
          <cell r="D284">
            <v>6939962747989</v>
          </cell>
          <cell r="E284">
            <v>577</v>
          </cell>
          <cell r="F284">
            <v>3</v>
          </cell>
        </row>
        <row r="285">
          <cell r="A285">
            <v>6939962760605</v>
          </cell>
        </row>
        <row r="285">
          <cell r="D285">
            <v>6939962747989</v>
          </cell>
          <cell r="E285">
            <v>766</v>
          </cell>
          <cell r="F285">
            <v>4</v>
          </cell>
        </row>
        <row r="286">
          <cell r="A286">
            <v>6939962756189</v>
          </cell>
        </row>
        <row r="286">
          <cell r="D286">
            <v>6939962747989</v>
          </cell>
          <cell r="E286">
            <v>199</v>
          </cell>
          <cell r="F286">
            <v>1</v>
          </cell>
        </row>
        <row r="287">
          <cell r="D287">
            <v>6939962747989</v>
          </cell>
          <cell r="E287">
            <v>195.74</v>
          </cell>
          <cell r="F287">
            <v>1</v>
          </cell>
        </row>
        <row r="288">
          <cell r="D288">
            <v>6939962758275</v>
          </cell>
          <cell r="E288">
            <v>269</v>
          </cell>
          <cell r="F288">
            <v>1</v>
          </cell>
        </row>
        <row r="289">
          <cell r="D289">
            <v>6939962758275</v>
          </cell>
          <cell r="E289">
            <v>782</v>
          </cell>
          <cell r="F289">
            <v>3</v>
          </cell>
        </row>
        <row r="290">
          <cell r="D290">
            <v>6939962758275</v>
          </cell>
          <cell r="E290">
            <v>503.51</v>
          </cell>
          <cell r="F290">
            <v>2</v>
          </cell>
        </row>
        <row r="291">
          <cell r="D291">
            <v>6939962758275</v>
          </cell>
          <cell r="E291">
            <v>1576.16</v>
          </cell>
          <cell r="F291">
            <v>6</v>
          </cell>
        </row>
        <row r="292">
          <cell r="D292">
            <v>6939962758275</v>
          </cell>
          <cell r="E292">
            <v>254</v>
          </cell>
          <cell r="F292">
            <v>1</v>
          </cell>
        </row>
        <row r="293">
          <cell r="A293">
            <v>6939962755885</v>
          </cell>
        </row>
        <row r="293">
          <cell r="D293">
            <v>6939962758275</v>
          </cell>
          <cell r="E293">
            <v>269</v>
          </cell>
          <cell r="F293">
            <v>1</v>
          </cell>
        </row>
        <row r="294">
          <cell r="A294">
            <v>6939962755359</v>
          </cell>
        </row>
        <row r="294">
          <cell r="D294">
            <v>6939962758275</v>
          </cell>
          <cell r="E294">
            <v>523</v>
          </cell>
          <cell r="F294">
            <v>2</v>
          </cell>
        </row>
        <row r="295">
          <cell r="A295">
            <v>6939962759364</v>
          </cell>
        </row>
        <row r="295">
          <cell r="D295">
            <v>6939962758275</v>
          </cell>
          <cell r="E295">
            <v>-296.89</v>
          </cell>
          <cell r="F295">
            <v>-1</v>
          </cell>
        </row>
        <row r="296">
          <cell r="A296">
            <v>6939962758466</v>
          </cell>
        </row>
        <row r="296">
          <cell r="D296">
            <v>6939962758275</v>
          </cell>
          <cell r="E296">
            <v>269</v>
          </cell>
          <cell r="F296">
            <v>1</v>
          </cell>
        </row>
        <row r="297">
          <cell r="A297">
            <v>6939962759395</v>
          </cell>
        </row>
        <row r="297">
          <cell r="D297">
            <v>6939962758275</v>
          </cell>
          <cell r="E297">
            <v>787</v>
          </cell>
          <cell r="F297">
            <v>3</v>
          </cell>
        </row>
        <row r="298">
          <cell r="A298">
            <v>6939962759388</v>
          </cell>
        </row>
        <row r="298">
          <cell r="D298">
            <v>6939962758275</v>
          </cell>
          <cell r="E298">
            <v>517.84</v>
          </cell>
          <cell r="F298">
            <v>2</v>
          </cell>
        </row>
        <row r="299">
          <cell r="A299">
            <v>6939962746074</v>
          </cell>
        </row>
        <row r="299">
          <cell r="D299">
            <v>6939962758275</v>
          </cell>
          <cell r="E299">
            <v>269</v>
          </cell>
          <cell r="F299">
            <v>1</v>
          </cell>
        </row>
        <row r="300">
          <cell r="A300">
            <v>6939924823669</v>
          </cell>
        </row>
        <row r="300">
          <cell r="D300">
            <v>6939962758275</v>
          </cell>
          <cell r="E300">
            <v>269</v>
          </cell>
          <cell r="F300">
            <v>1</v>
          </cell>
        </row>
        <row r="301">
          <cell r="A301">
            <v>6939924823652</v>
          </cell>
        </row>
        <row r="301">
          <cell r="D301">
            <v>6939962758275</v>
          </cell>
          <cell r="E301">
            <v>1066.03</v>
          </cell>
          <cell r="F301">
            <v>4</v>
          </cell>
        </row>
        <row r="302">
          <cell r="A302">
            <v>6939924824819</v>
          </cell>
        </row>
        <row r="302">
          <cell r="D302">
            <v>6939962758275</v>
          </cell>
          <cell r="E302">
            <v>538</v>
          </cell>
          <cell r="F302">
            <v>2</v>
          </cell>
        </row>
        <row r="303">
          <cell r="A303">
            <v>6939962763774</v>
          </cell>
        </row>
        <row r="303">
          <cell r="D303">
            <v>6939962753867</v>
          </cell>
          <cell r="E303">
            <v>339</v>
          </cell>
          <cell r="F303">
            <v>1</v>
          </cell>
        </row>
        <row r="304">
          <cell r="A304">
            <v>6939962763736</v>
          </cell>
        </row>
        <row r="304">
          <cell r="D304">
            <v>6939962753867</v>
          </cell>
          <cell r="E304">
            <v>335.73</v>
          </cell>
          <cell r="F304">
            <v>1</v>
          </cell>
        </row>
        <row r="305">
          <cell r="A305">
            <v>6939924823676</v>
          </cell>
        </row>
        <row r="305">
          <cell r="D305">
            <v>6939962753867</v>
          </cell>
          <cell r="E305">
            <v>324</v>
          </cell>
          <cell r="F305">
            <v>1</v>
          </cell>
        </row>
        <row r="306">
          <cell r="A306">
            <v>6939924823423</v>
          </cell>
        </row>
        <row r="306">
          <cell r="D306">
            <v>6939962753867</v>
          </cell>
          <cell r="E306">
            <v>1002</v>
          </cell>
          <cell r="F306">
            <v>3</v>
          </cell>
        </row>
        <row r="307">
          <cell r="A307">
            <v>6939962759098</v>
          </cell>
        </row>
        <row r="307">
          <cell r="D307">
            <v>6939962753867</v>
          </cell>
          <cell r="E307">
            <v>668</v>
          </cell>
          <cell r="F307">
            <v>2</v>
          </cell>
        </row>
        <row r="308">
          <cell r="A308">
            <v>6939962760834</v>
          </cell>
        </row>
        <row r="308">
          <cell r="D308">
            <v>6939962753867</v>
          </cell>
          <cell r="E308">
            <v>339</v>
          </cell>
          <cell r="F308">
            <v>1</v>
          </cell>
        </row>
        <row r="309">
          <cell r="A309">
            <v>6939962738024</v>
          </cell>
        </row>
        <row r="309">
          <cell r="D309">
            <v>6939962753867</v>
          </cell>
          <cell r="E309">
            <v>339</v>
          </cell>
          <cell r="F309">
            <v>1</v>
          </cell>
        </row>
        <row r="310">
          <cell r="A310">
            <v>6939962757520</v>
          </cell>
        </row>
        <row r="310">
          <cell r="D310">
            <v>6939962753867</v>
          </cell>
          <cell r="E310">
            <v>678</v>
          </cell>
          <cell r="F310">
            <v>2</v>
          </cell>
        </row>
        <row r="311">
          <cell r="A311">
            <v>6939962757322</v>
          </cell>
        </row>
        <row r="311">
          <cell r="D311">
            <v>6939962753867</v>
          </cell>
          <cell r="E311">
            <v>678</v>
          </cell>
          <cell r="F311">
            <v>2</v>
          </cell>
        </row>
        <row r="312">
          <cell r="A312">
            <v>6939962749129</v>
          </cell>
        </row>
        <row r="312">
          <cell r="D312">
            <v>6939962753867</v>
          </cell>
          <cell r="E312">
            <v>339</v>
          </cell>
          <cell r="F312">
            <v>1</v>
          </cell>
        </row>
        <row r="313">
          <cell r="A313">
            <v>6939962758572</v>
          </cell>
        </row>
        <row r="313">
          <cell r="D313">
            <v>6939962753867</v>
          </cell>
          <cell r="E313">
            <v>653</v>
          </cell>
          <cell r="F313">
            <v>2</v>
          </cell>
        </row>
        <row r="314">
          <cell r="A314">
            <v>6939924827841</v>
          </cell>
        </row>
        <row r="314">
          <cell r="D314">
            <v>6939962753867</v>
          </cell>
          <cell r="E314">
            <v>339</v>
          </cell>
          <cell r="F314">
            <v>1</v>
          </cell>
        </row>
        <row r="315">
          <cell r="A315">
            <v>6939924823232</v>
          </cell>
        </row>
        <row r="315">
          <cell r="D315">
            <v>6939962753867</v>
          </cell>
          <cell r="E315">
            <v>339</v>
          </cell>
          <cell r="F315">
            <v>1</v>
          </cell>
        </row>
        <row r="316">
          <cell r="A316">
            <v>6939962760186</v>
          </cell>
        </row>
        <row r="316">
          <cell r="D316">
            <v>6939962753867</v>
          </cell>
          <cell r="E316">
            <v>329</v>
          </cell>
          <cell r="F316">
            <v>1</v>
          </cell>
        </row>
        <row r="317">
          <cell r="A317">
            <v>6939962760599</v>
          </cell>
        </row>
        <row r="317">
          <cell r="D317">
            <v>6939962753867</v>
          </cell>
          <cell r="E317">
            <v>339</v>
          </cell>
          <cell r="F317">
            <v>1</v>
          </cell>
        </row>
        <row r="318">
          <cell r="A318">
            <v>6939962741710</v>
          </cell>
        </row>
        <row r="318">
          <cell r="D318">
            <v>6939962753867</v>
          </cell>
          <cell r="E318">
            <v>1017</v>
          </cell>
          <cell r="F318">
            <v>3</v>
          </cell>
        </row>
        <row r="319">
          <cell r="A319">
            <v>6939962746626</v>
          </cell>
        </row>
        <row r="319">
          <cell r="D319">
            <v>6939962753867</v>
          </cell>
          <cell r="E319">
            <v>329</v>
          </cell>
          <cell r="F319">
            <v>1</v>
          </cell>
        </row>
        <row r="320">
          <cell r="A320">
            <v>6939962739281</v>
          </cell>
        </row>
        <row r="320">
          <cell r="D320">
            <v>6939962753867</v>
          </cell>
          <cell r="E320">
            <v>334</v>
          </cell>
          <cell r="F320">
            <v>1</v>
          </cell>
        </row>
        <row r="321">
          <cell r="A321">
            <v>6939962755908</v>
          </cell>
        </row>
        <row r="321">
          <cell r="D321">
            <v>6939962753867</v>
          </cell>
          <cell r="E321">
            <v>339</v>
          </cell>
          <cell r="F321">
            <v>1</v>
          </cell>
        </row>
        <row r="322">
          <cell r="A322">
            <v>6939962752464</v>
          </cell>
        </row>
        <row r="322">
          <cell r="D322">
            <v>6939962731049</v>
          </cell>
          <cell r="E322">
            <v>283</v>
          </cell>
          <cell r="F322">
            <v>2</v>
          </cell>
        </row>
        <row r="323">
          <cell r="A323">
            <v>6939962748184</v>
          </cell>
        </row>
        <row r="323">
          <cell r="D323">
            <v>6939962731049</v>
          </cell>
          <cell r="E323">
            <v>298</v>
          </cell>
          <cell r="F323">
            <v>2</v>
          </cell>
        </row>
        <row r="324">
          <cell r="A324">
            <v>6939962752273</v>
          </cell>
        </row>
        <row r="324">
          <cell r="D324">
            <v>6939962731049</v>
          </cell>
          <cell r="E324">
            <v>288</v>
          </cell>
          <cell r="F324">
            <v>2</v>
          </cell>
        </row>
        <row r="325">
          <cell r="A325">
            <v>6939962745992</v>
          </cell>
        </row>
        <row r="325">
          <cell r="D325">
            <v>6939962731049</v>
          </cell>
          <cell r="E325">
            <v>288</v>
          </cell>
          <cell r="F325">
            <v>2</v>
          </cell>
        </row>
        <row r="326">
          <cell r="A326">
            <v>6939962753065</v>
          </cell>
        </row>
        <row r="326">
          <cell r="D326">
            <v>6939962731049</v>
          </cell>
          <cell r="E326">
            <v>279.23</v>
          </cell>
          <cell r="F326">
            <v>2</v>
          </cell>
        </row>
        <row r="327">
          <cell r="A327">
            <v>6939962747644</v>
          </cell>
        </row>
        <row r="327">
          <cell r="D327">
            <v>6939962731049</v>
          </cell>
          <cell r="E327">
            <v>134</v>
          </cell>
          <cell r="F327">
            <v>1</v>
          </cell>
        </row>
        <row r="328">
          <cell r="A328">
            <v>6939962754604</v>
          </cell>
        </row>
        <row r="328">
          <cell r="D328">
            <v>6939962731049</v>
          </cell>
          <cell r="E328">
            <v>288.61</v>
          </cell>
          <cell r="F328">
            <v>2</v>
          </cell>
        </row>
        <row r="329">
          <cell r="A329">
            <v>6939962750590</v>
          </cell>
        </row>
        <row r="329">
          <cell r="D329">
            <v>6939962731049</v>
          </cell>
          <cell r="E329">
            <v>139</v>
          </cell>
          <cell r="F329">
            <v>1</v>
          </cell>
        </row>
        <row r="330">
          <cell r="A330">
            <v>6939962747989</v>
          </cell>
        </row>
        <row r="330">
          <cell r="D330">
            <v>6939962731049</v>
          </cell>
          <cell r="E330">
            <v>149</v>
          </cell>
          <cell r="F330">
            <v>1</v>
          </cell>
        </row>
        <row r="331">
          <cell r="A331">
            <v>6939962756769</v>
          </cell>
        </row>
        <row r="331">
          <cell r="D331">
            <v>6939962731049</v>
          </cell>
          <cell r="E331">
            <v>149</v>
          </cell>
          <cell r="F331">
            <v>1</v>
          </cell>
        </row>
        <row r="332">
          <cell r="A332">
            <v>6939962736839</v>
          </cell>
        </row>
        <row r="332">
          <cell r="D332">
            <v>6939962731049</v>
          </cell>
          <cell r="E332">
            <v>149</v>
          </cell>
          <cell r="F332">
            <v>1</v>
          </cell>
        </row>
        <row r="333">
          <cell r="A333">
            <v>6939962741338</v>
          </cell>
        </row>
        <row r="333">
          <cell r="D333">
            <v>6939962731049</v>
          </cell>
          <cell r="E333">
            <v>288</v>
          </cell>
          <cell r="F333">
            <v>2</v>
          </cell>
        </row>
        <row r="334">
          <cell r="A334">
            <v>6939962738147</v>
          </cell>
        </row>
        <row r="334">
          <cell r="D334">
            <v>6939962731049</v>
          </cell>
          <cell r="E334">
            <v>149</v>
          </cell>
          <cell r="F334">
            <v>1</v>
          </cell>
        </row>
        <row r="335">
          <cell r="A335">
            <v>6939962756097</v>
          </cell>
        </row>
        <row r="335">
          <cell r="D335">
            <v>6939962731049</v>
          </cell>
          <cell r="E335">
            <v>144</v>
          </cell>
          <cell r="F335">
            <v>1</v>
          </cell>
        </row>
        <row r="336">
          <cell r="A336">
            <v>6939962757520</v>
          </cell>
        </row>
        <row r="336">
          <cell r="D336">
            <v>6939962731049</v>
          </cell>
          <cell r="E336">
            <v>139</v>
          </cell>
          <cell r="F336">
            <v>1</v>
          </cell>
        </row>
        <row r="337">
          <cell r="A337">
            <v>6939962757322</v>
          </cell>
        </row>
        <row r="337">
          <cell r="D337">
            <v>6939962759098</v>
          </cell>
          <cell r="E337">
            <v>-139</v>
          </cell>
          <cell r="F337">
            <v>-1</v>
          </cell>
        </row>
        <row r="338">
          <cell r="A338">
            <v>6939962749129</v>
          </cell>
        </row>
        <row r="338">
          <cell r="D338">
            <v>6939962759098</v>
          </cell>
          <cell r="E338">
            <v>897.21</v>
          </cell>
          <cell r="F338">
            <v>6</v>
          </cell>
        </row>
        <row r="339">
          <cell r="A339">
            <v>6939962758060</v>
          </cell>
        </row>
        <row r="339">
          <cell r="D339">
            <v>6939962759098</v>
          </cell>
          <cell r="E339">
            <v>1480</v>
          </cell>
          <cell r="F339">
            <v>10</v>
          </cell>
        </row>
        <row r="340">
          <cell r="A340">
            <v>6939962759265</v>
          </cell>
        </row>
        <row r="340">
          <cell r="D340">
            <v>6939962759098</v>
          </cell>
          <cell r="E340">
            <v>275.38</v>
          </cell>
          <cell r="F340">
            <v>2</v>
          </cell>
        </row>
        <row r="341">
          <cell r="A341">
            <v>6939962755885</v>
          </cell>
        </row>
        <row r="341">
          <cell r="D341">
            <v>6939962759098</v>
          </cell>
          <cell r="E341">
            <v>298</v>
          </cell>
          <cell r="F341">
            <v>2</v>
          </cell>
        </row>
        <row r="342">
          <cell r="A342">
            <v>6939962759012</v>
          </cell>
        </row>
        <row r="342">
          <cell r="D342">
            <v>6939962759098</v>
          </cell>
          <cell r="E342">
            <v>721.05</v>
          </cell>
          <cell r="F342">
            <v>5</v>
          </cell>
        </row>
        <row r="343">
          <cell r="A343">
            <v>6939924824963</v>
          </cell>
        </row>
        <row r="343">
          <cell r="D343">
            <v>6939962759098</v>
          </cell>
          <cell r="E343">
            <v>568.14</v>
          </cell>
          <cell r="F343">
            <v>4</v>
          </cell>
        </row>
        <row r="344">
          <cell r="A344">
            <v>6939924823676</v>
          </cell>
        </row>
        <row r="344">
          <cell r="D344">
            <v>6939962759098</v>
          </cell>
          <cell r="E344">
            <v>31.78</v>
          </cell>
          <cell r="F344">
            <v>0</v>
          </cell>
        </row>
        <row r="345">
          <cell r="A345">
            <v>6939924821481</v>
          </cell>
        </row>
        <row r="345">
          <cell r="D345">
            <v>6939962759098</v>
          </cell>
          <cell r="E345">
            <v>447</v>
          </cell>
          <cell r="F345">
            <v>3</v>
          </cell>
        </row>
        <row r="346">
          <cell r="A346">
            <v>6939924823423</v>
          </cell>
        </row>
        <row r="346">
          <cell r="D346">
            <v>6939962759098</v>
          </cell>
          <cell r="E346">
            <v>921.22</v>
          </cell>
          <cell r="F346">
            <v>6</v>
          </cell>
        </row>
        <row r="347">
          <cell r="A347">
            <v>6939924820828</v>
          </cell>
        </row>
        <row r="347">
          <cell r="D347">
            <v>6939962759098</v>
          </cell>
          <cell r="E347">
            <v>859.91</v>
          </cell>
          <cell r="F347">
            <v>6</v>
          </cell>
        </row>
        <row r="348">
          <cell r="A348">
            <v>6939962741451</v>
          </cell>
        </row>
        <row r="348">
          <cell r="D348">
            <v>6939962759098</v>
          </cell>
          <cell r="E348">
            <v>438.23</v>
          </cell>
          <cell r="F348">
            <v>3</v>
          </cell>
        </row>
        <row r="349">
          <cell r="A349">
            <v>6939924824673</v>
          </cell>
        </row>
        <row r="349">
          <cell r="D349">
            <v>6939962759098</v>
          </cell>
          <cell r="E349">
            <v>288</v>
          </cell>
          <cell r="F349">
            <v>2</v>
          </cell>
        </row>
        <row r="350">
          <cell r="A350">
            <v>6939962758398</v>
          </cell>
        </row>
        <row r="350">
          <cell r="D350">
            <v>6939962759098</v>
          </cell>
          <cell r="E350">
            <v>139</v>
          </cell>
          <cell r="F350">
            <v>1</v>
          </cell>
        </row>
        <row r="351">
          <cell r="A351">
            <v>6939962759074</v>
          </cell>
        </row>
        <row r="351">
          <cell r="D351">
            <v>6939962759098</v>
          </cell>
          <cell r="E351">
            <v>-119.23</v>
          </cell>
          <cell r="F351">
            <v>-1</v>
          </cell>
        </row>
        <row r="352">
          <cell r="A352">
            <v>6939962757544</v>
          </cell>
        </row>
        <row r="352">
          <cell r="D352">
            <v>6939962759098</v>
          </cell>
          <cell r="E352">
            <v>149</v>
          </cell>
          <cell r="F352">
            <v>1</v>
          </cell>
        </row>
        <row r="353">
          <cell r="A353">
            <v>6939924819884</v>
          </cell>
        </row>
        <row r="353">
          <cell r="D353">
            <v>6939962759098</v>
          </cell>
          <cell r="E353">
            <v>149</v>
          </cell>
          <cell r="F353">
            <v>1</v>
          </cell>
        </row>
        <row r="354">
          <cell r="A354">
            <v>6939924824956</v>
          </cell>
        </row>
        <row r="354">
          <cell r="D354">
            <v>6939962759098</v>
          </cell>
          <cell r="E354">
            <v>139</v>
          </cell>
          <cell r="F354">
            <v>1</v>
          </cell>
        </row>
        <row r="355">
          <cell r="A355">
            <v>6939962739588</v>
          </cell>
        </row>
        <row r="355">
          <cell r="D355">
            <v>6939962759098</v>
          </cell>
          <cell r="E355">
            <v>988</v>
          </cell>
          <cell r="F355">
            <v>7</v>
          </cell>
        </row>
        <row r="356">
          <cell r="A356">
            <v>6939962758275</v>
          </cell>
        </row>
        <row r="356">
          <cell r="D356">
            <v>6939962759098</v>
          </cell>
          <cell r="E356">
            <v>-139</v>
          </cell>
          <cell r="F356">
            <v>-1</v>
          </cell>
        </row>
        <row r="357">
          <cell r="A357">
            <v>6939962757575</v>
          </cell>
        </row>
        <row r="357">
          <cell r="D357">
            <v>6939962759098</v>
          </cell>
          <cell r="E357">
            <v>288</v>
          </cell>
          <cell r="F357">
            <v>2</v>
          </cell>
        </row>
        <row r="358">
          <cell r="A358">
            <v>6938980101353</v>
          </cell>
        </row>
        <row r="358">
          <cell r="D358">
            <v>6939962759098</v>
          </cell>
          <cell r="E358">
            <v>-109.69</v>
          </cell>
          <cell r="F358">
            <v>-1</v>
          </cell>
        </row>
        <row r="359">
          <cell r="A359">
            <v>6939962760698</v>
          </cell>
        </row>
        <row r="359">
          <cell r="D359">
            <v>6939962759098</v>
          </cell>
          <cell r="E359">
            <v>149</v>
          </cell>
          <cell r="F359">
            <v>1</v>
          </cell>
        </row>
        <row r="360">
          <cell r="A360">
            <v>6939962760605</v>
          </cell>
        </row>
        <row r="360">
          <cell r="D360">
            <v>6939962760834</v>
          </cell>
          <cell r="E360">
            <v>199</v>
          </cell>
          <cell r="F360">
            <v>1</v>
          </cell>
        </row>
        <row r="361">
          <cell r="D361">
            <v>6939962760834</v>
          </cell>
          <cell r="E361">
            <v>587</v>
          </cell>
          <cell r="F361">
            <v>3</v>
          </cell>
        </row>
        <row r="362">
          <cell r="D362">
            <v>6939962760834</v>
          </cell>
          <cell r="E362">
            <v>373.53</v>
          </cell>
          <cell r="F362">
            <v>2</v>
          </cell>
        </row>
        <row r="363">
          <cell r="D363">
            <v>6939962760834</v>
          </cell>
          <cell r="E363">
            <v>199</v>
          </cell>
          <cell r="F363">
            <v>1</v>
          </cell>
        </row>
        <row r="364">
          <cell r="D364">
            <v>6939962760834</v>
          </cell>
          <cell r="E364">
            <v>199</v>
          </cell>
          <cell r="F364">
            <v>1</v>
          </cell>
        </row>
        <row r="365">
          <cell r="A365">
            <v>6939962746630</v>
          </cell>
        </row>
        <row r="365">
          <cell r="D365">
            <v>6939962760834</v>
          </cell>
          <cell r="E365">
            <v>378</v>
          </cell>
          <cell r="F365">
            <v>2</v>
          </cell>
        </row>
        <row r="366">
          <cell r="A366">
            <v>6939962753003</v>
          </cell>
        </row>
        <row r="366">
          <cell r="D366">
            <v>6939962760834</v>
          </cell>
          <cell r="E366">
            <v>597</v>
          </cell>
          <cell r="F366">
            <v>3</v>
          </cell>
        </row>
        <row r="367">
          <cell r="A367">
            <v>6939962754628</v>
          </cell>
        </row>
        <row r="367">
          <cell r="D367">
            <v>6939962760834</v>
          </cell>
          <cell r="E367">
            <v>189</v>
          </cell>
          <cell r="F367">
            <v>1</v>
          </cell>
        </row>
        <row r="368">
          <cell r="A368">
            <v>6939962755175</v>
          </cell>
        </row>
        <row r="368">
          <cell r="D368">
            <v>6939962760834</v>
          </cell>
          <cell r="E368">
            <v>199</v>
          </cell>
          <cell r="F368">
            <v>1</v>
          </cell>
        </row>
        <row r="369">
          <cell r="A369">
            <v>6939962731049</v>
          </cell>
        </row>
        <row r="369">
          <cell r="D369">
            <v>6939962760834</v>
          </cell>
          <cell r="E369">
            <v>190.82</v>
          </cell>
          <cell r="F369">
            <v>1</v>
          </cell>
        </row>
        <row r="370">
          <cell r="A370">
            <v>6939962756189</v>
          </cell>
        </row>
        <row r="370">
          <cell r="D370">
            <v>6939962760834</v>
          </cell>
          <cell r="E370">
            <v>199</v>
          </cell>
          <cell r="F370">
            <v>1</v>
          </cell>
        </row>
        <row r="371">
          <cell r="A371">
            <v>6939962753539</v>
          </cell>
        </row>
        <row r="371">
          <cell r="D371">
            <v>6939962741451</v>
          </cell>
          <cell r="E371">
            <v>393</v>
          </cell>
          <cell r="F371">
            <v>2</v>
          </cell>
        </row>
        <row r="372">
          <cell r="A372">
            <v>6939962756165</v>
          </cell>
        </row>
        <row r="372">
          <cell r="D372">
            <v>6939962741451</v>
          </cell>
          <cell r="E372">
            <v>975.38</v>
          </cell>
          <cell r="F372">
            <v>5</v>
          </cell>
        </row>
        <row r="373">
          <cell r="A373">
            <v>6939962746074</v>
          </cell>
        </row>
        <row r="373">
          <cell r="D373">
            <v>6939962741451</v>
          </cell>
          <cell r="E373">
            <v>577</v>
          </cell>
          <cell r="F373">
            <v>3</v>
          </cell>
        </row>
        <row r="374">
          <cell r="A374">
            <v>6939924824956</v>
          </cell>
        </row>
        <row r="374">
          <cell r="D374">
            <v>6939962741451</v>
          </cell>
          <cell r="E374">
            <v>378</v>
          </cell>
          <cell r="F374">
            <v>2</v>
          </cell>
        </row>
        <row r="375">
          <cell r="A375">
            <v>6939962763910</v>
          </cell>
        </row>
        <row r="375">
          <cell r="D375">
            <v>6939962741451</v>
          </cell>
          <cell r="E375">
            <v>189</v>
          </cell>
          <cell r="F375">
            <v>1</v>
          </cell>
        </row>
        <row r="376">
          <cell r="A376">
            <v>6939962759814</v>
          </cell>
        </row>
        <row r="376">
          <cell r="D376">
            <v>6939962741451</v>
          </cell>
          <cell r="E376">
            <v>796</v>
          </cell>
          <cell r="F376">
            <v>4</v>
          </cell>
        </row>
        <row r="377">
          <cell r="A377">
            <v>6939962759128</v>
          </cell>
        </row>
        <row r="377">
          <cell r="D377">
            <v>6939962741451</v>
          </cell>
          <cell r="E377">
            <v>383</v>
          </cell>
          <cell r="F377">
            <v>2</v>
          </cell>
        </row>
        <row r="378">
          <cell r="A378">
            <v>6939962763477</v>
          </cell>
        </row>
        <row r="378">
          <cell r="D378">
            <v>6939962741451</v>
          </cell>
          <cell r="E378">
            <v>398</v>
          </cell>
          <cell r="F378">
            <v>2</v>
          </cell>
        </row>
        <row r="379">
          <cell r="A379">
            <v>6939962765983</v>
          </cell>
        </row>
        <row r="379">
          <cell r="D379">
            <v>6939962741451</v>
          </cell>
          <cell r="E379">
            <v>199</v>
          </cell>
          <cell r="F379">
            <v>1</v>
          </cell>
        </row>
        <row r="380">
          <cell r="A380">
            <v>6939962761398</v>
          </cell>
        </row>
        <row r="380">
          <cell r="D380">
            <v>6939962741451</v>
          </cell>
          <cell r="E380">
            <v>995</v>
          </cell>
          <cell r="F380">
            <v>5</v>
          </cell>
        </row>
        <row r="381">
          <cell r="A381">
            <v>6939962762401</v>
          </cell>
        </row>
        <row r="381">
          <cell r="D381">
            <v>6939962741451</v>
          </cell>
          <cell r="E381">
            <v>1149</v>
          </cell>
          <cell r="F381">
            <v>6</v>
          </cell>
        </row>
        <row r="382">
          <cell r="A382">
            <v>6939962759357</v>
          </cell>
        </row>
        <row r="382">
          <cell r="D382">
            <v>6939962741451</v>
          </cell>
          <cell r="E382">
            <v>1164</v>
          </cell>
          <cell r="F382">
            <v>6</v>
          </cell>
        </row>
        <row r="383">
          <cell r="A383">
            <v>6939962765433</v>
          </cell>
        </row>
        <row r="383">
          <cell r="D383">
            <v>6939962741451</v>
          </cell>
          <cell r="E383">
            <v>199</v>
          </cell>
          <cell r="F383">
            <v>1</v>
          </cell>
        </row>
        <row r="384">
          <cell r="A384">
            <v>6939924818498</v>
          </cell>
        </row>
        <row r="384">
          <cell r="D384">
            <v>6939962741451</v>
          </cell>
          <cell r="E384">
            <v>582</v>
          </cell>
          <cell r="F384">
            <v>3</v>
          </cell>
        </row>
        <row r="385">
          <cell r="A385">
            <v>6939962754239</v>
          </cell>
        </row>
        <row r="385">
          <cell r="D385">
            <v>6939962741451</v>
          </cell>
          <cell r="E385">
            <v>588.09</v>
          </cell>
          <cell r="F385">
            <v>3</v>
          </cell>
        </row>
        <row r="386">
          <cell r="A386">
            <v>6939962758763</v>
          </cell>
        </row>
        <row r="386">
          <cell r="D386">
            <v>6939962741451</v>
          </cell>
          <cell r="E386">
            <v>577</v>
          </cell>
          <cell r="F386">
            <v>3</v>
          </cell>
        </row>
        <row r="387">
          <cell r="A387">
            <v>6939962747057</v>
          </cell>
        </row>
        <row r="387">
          <cell r="D387">
            <v>6939962741451</v>
          </cell>
          <cell r="E387">
            <v>2108.7</v>
          </cell>
          <cell r="F387">
            <v>11</v>
          </cell>
        </row>
        <row r="388">
          <cell r="A388">
            <v>6939962739588</v>
          </cell>
        </row>
        <row r="388">
          <cell r="D388">
            <v>6939962741451</v>
          </cell>
          <cell r="E388">
            <v>592.45</v>
          </cell>
          <cell r="F388">
            <v>3</v>
          </cell>
        </row>
        <row r="389">
          <cell r="A389">
            <v>6939962740379</v>
          </cell>
        </row>
        <row r="389">
          <cell r="D389">
            <v>6939962741451</v>
          </cell>
          <cell r="E389">
            <v>199</v>
          </cell>
          <cell r="F389">
            <v>1</v>
          </cell>
        </row>
        <row r="390">
          <cell r="A390">
            <v>6939962751450</v>
          </cell>
        </row>
        <row r="390">
          <cell r="D390">
            <v>6939962741451</v>
          </cell>
          <cell r="E390">
            <v>1279.14</v>
          </cell>
          <cell r="F390">
            <v>6</v>
          </cell>
        </row>
        <row r="391">
          <cell r="A391">
            <v>6939962752709</v>
          </cell>
        </row>
        <row r="391">
          <cell r="D391">
            <v>6939962741451</v>
          </cell>
          <cell r="E391">
            <v>965</v>
          </cell>
          <cell r="F391">
            <v>5</v>
          </cell>
        </row>
        <row r="392">
          <cell r="A392">
            <v>6939962748030</v>
          </cell>
        </row>
        <row r="392">
          <cell r="D392">
            <v>6939962763910</v>
          </cell>
          <cell r="E392">
            <v>1097.96</v>
          </cell>
          <cell r="F392">
            <v>4</v>
          </cell>
        </row>
        <row r="393">
          <cell r="A393">
            <v>6939962746050</v>
          </cell>
        </row>
        <row r="393">
          <cell r="D393">
            <v>6939962763910</v>
          </cell>
          <cell r="E393">
            <v>1943.26</v>
          </cell>
          <cell r="F393">
            <v>7</v>
          </cell>
        </row>
        <row r="394">
          <cell r="A394">
            <v>6939962748214</v>
          </cell>
        </row>
        <row r="394">
          <cell r="D394">
            <v>6939962763910</v>
          </cell>
          <cell r="E394">
            <v>269</v>
          </cell>
          <cell r="F394">
            <v>1</v>
          </cell>
        </row>
        <row r="395">
          <cell r="A395">
            <v>6939924819884</v>
          </cell>
        </row>
        <row r="395">
          <cell r="D395">
            <v>6939962763910</v>
          </cell>
          <cell r="E395">
            <v>812</v>
          </cell>
          <cell r="F395">
            <v>3</v>
          </cell>
        </row>
        <row r="396">
          <cell r="A396">
            <v>6939924824963</v>
          </cell>
        </row>
        <row r="396">
          <cell r="D396">
            <v>6939962763910</v>
          </cell>
          <cell r="E396">
            <v>818.47</v>
          </cell>
          <cell r="F396">
            <v>3</v>
          </cell>
        </row>
        <row r="397">
          <cell r="A397">
            <v>6939924820828</v>
          </cell>
        </row>
        <row r="397">
          <cell r="D397">
            <v>6939962763910</v>
          </cell>
          <cell r="E397">
            <v>279</v>
          </cell>
          <cell r="F397">
            <v>1</v>
          </cell>
        </row>
        <row r="398">
          <cell r="A398">
            <v>6939962741451</v>
          </cell>
        </row>
        <row r="398">
          <cell r="D398">
            <v>6939962763910</v>
          </cell>
          <cell r="E398">
            <v>1096</v>
          </cell>
          <cell r="F398">
            <v>4</v>
          </cell>
        </row>
        <row r="399">
          <cell r="A399">
            <v>6939924821078</v>
          </cell>
        </row>
        <row r="399">
          <cell r="D399">
            <v>6939962763910</v>
          </cell>
          <cell r="E399">
            <v>548</v>
          </cell>
          <cell r="F399">
            <v>2</v>
          </cell>
        </row>
        <row r="400">
          <cell r="D400">
            <v>6939962763910</v>
          </cell>
          <cell r="E400">
            <v>1086</v>
          </cell>
          <cell r="F400">
            <v>4</v>
          </cell>
        </row>
        <row r="401">
          <cell r="D401">
            <v>6939962763910</v>
          </cell>
          <cell r="E401">
            <v>538</v>
          </cell>
          <cell r="F401">
            <v>2</v>
          </cell>
        </row>
        <row r="402">
          <cell r="A402">
            <v>6939962759371</v>
          </cell>
        </row>
        <row r="402">
          <cell r="D402">
            <v>6939962763910</v>
          </cell>
          <cell r="E402">
            <v>538</v>
          </cell>
          <cell r="F402">
            <v>2</v>
          </cell>
        </row>
        <row r="403">
          <cell r="A403">
            <v>6939962755359</v>
          </cell>
        </row>
        <row r="403">
          <cell r="D403">
            <v>6939962763910</v>
          </cell>
          <cell r="E403">
            <v>1091</v>
          </cell>
          <cell r="F403">
            <v>4</v>
          </cell>
        </row>
        <row r="404">
          <cell r="A404">
            <v>6939962757513</v>
          </cell>
        </row>
        <row r="404">
          <cell r="D404">
            <v>6939962763910</v>
          </cell>
          <cell r="E404">
            <v>558</v>
          </cell>
          <cell r="F404">
            <v>2</v>
          </cell>
        </row>
        <row r="405">
          <cell r="A405">
            <v>6939962758572</v>
          </cell>
        </row>
        <row r="405">
          <cell r="D405">
            <v>6939962763910</v>
          </cell>
          <cell r="E405">
            <v>279</v>
          </cell>
          <cell r="F405">
            <v>1</v>
          </cell>
        </row>
        <row r="406">
          <cell r="A406">
            <v>6939962758855</v>
          </cell>
        </row>
        <row r="406">
          <cell r="D406">
            <v>6939962763910</v>
          </cell>
          <cell r="E406">
            <v>279</v>
          </cell>
          <cell r="F406">
            <v>1</v>
          </cell>
        </row>
        <row r="407">
          <cell r="A407">
            <v>6939962757575</v>
          </cell>
        </row>
        <row r="407">
          <cell r="D407">
            <v>6939962763910</v>
          </cell>
          <cell r="E407">
            <v>264</v>
          </cell>
          <cell r="F407">
            <v>1</v>
          </cell>
        </row>
        <row r="408">
          <cell r="A408">
            <v>6939962745183</v>
          </cell>
        </row>
        <row r="408">
          <cell r="D408">
            <v>6939962759814</v>
          </cell>
          <cell r="E408">
            <v>979</v>
          </cell>
          <cell r="F408">
            <v>6</v>
          </cell>
        </row>
        <row r="409">
          <cell r="A409">
            <v>6939962753980</v>
          </cell>
        </row>
        <row r="409">
          <cell r="D409">
            <v>6939962759814</v>
          </cell>
          <cell r="E409">
            <v>1460.15</v>
          </cell>
          <cell r="F409">
            <v>9</v>
          </cell>
        </row>
        <row r="410">
          <cell r="A410">
            <v>6939962744384</v>
          </cell>
        </row>
        <row r="410">
          <cell r="D410">
            <v>6939962759814</v>
          </cell>
          <cell r="E410">
            <v>1764.65</v>
          </cell>
          <cell r="F410">
            <v>11</v>
          </cell>
        </row>
        <row r="411">
          <cell r="A411">
            <v>6939962752488</v>
          </cell>
        </row>
        <row r="411">
          <cell r="D411">
            <v>6939962759814</v>
          </cell>
          <cell r="E411">
            <v>2162</v>
          </cell>
          <cell r="F411">
            <v>13</v>
          </cell>
        </row>
        <row r="412">
          <cell r="A412">
            <v>6939962746296</v>
          </cell>
        </row>
        <row r="412">
          <cell r="D412">
            <v>6939962759814</v>
          </cell>
          <cell r="E412">
            <v>984</v>
          </cell>
          <cell r="F412">
            <v>6</v>
          </cell>
        </row>
        <row r="413">
          <cell r="A413">
            <v>6939962747316</v>
          </cell>
        </row>
        <row r="413">
          <cell r="D413">
            <v>6939962759814</v>
          </cell>
          <cell r="E413">
            <v>1294.33</v>
          </cell>
          <cell r="F413">
            <v>8</v>
          </cell>
        </row>
        <row r="414">
          <cell r="A414">
            <v>6939962741307</v>
          </cell>
        </row>
        <row r="414">
          <cell r="D414">
            <v>6939962759814</v>
          </cell>
          <cell r="E414">
            <v>2803</v>
          </cell>
          <cell r="F414">
            <v>17</v>
          </cell>
        </row>
        <row r="415">
          <cell r="A415">
            <v>6939962725574</v>
          </cell>
        </row>
        <row r="415">
          <cell r="D415">
            <v>6939962759814</v>
          </cell>
          <cell r="E415">
            <v>338</v>
          </cell>
          <cell r="F415">
            <v>2</v>
          </cell>
        </row>
        <row r="416">
          <cell r="A416">
            <v>6939962756912</v>
          </cell>
        </row>
        <row r="416">
          <cell r="D416">
            <v>6939962759814</v>
          </cell>
          <cell r="E416">
            <v>984</v>
          </cell>
          <cell r="F416">
            <v>6</v>
          </cell>
        </row>
        <row r="417">
          <cell r="A417">
            <v>6939962730912</v>
          </cell>
        </row>
        <row r="417">
          <cell r="D417">
            <v>6939962759814</v>
          </cell>
          <cell r="E417">
            <v>811.66</v>
          </cell>
          <cell r="F417">
            <v>5</v>
          </cell>
        </row>
        <row r="418">
          <cell r="A418">
            <v>6939962734354</v>
          </cell>
        </row>
        <row r="418">
          <cell r="D418">
            <v>6939962759814</v>
          </cell>
          <cell r="E418">
            <v>815</v>
          </cell>
          <cell r="F418">
            <v>5</v>
          </cell>
        </row>
        <row r="419">
          <cell r="A419">
            <v>6939962740973</v>
          </cell>
        </row>
        <row r="419">
          <cell r="D419">
            <v>6939962759814</v>
          </cell>
          <cell r="E419">
            <v>2187</v>
          </cell>
          <cell r="F419">
            <v>13</v>
          </cell>
        </row>
        <row r="420">
          <cell r="D420">
            <v>6939962759814</v>
          </cell>
          <cell r="E420">
            <v>835</v>
          </cell>
          <cell r="F420">
            <v>5</v>
          </cell>
        </row>
        <row r="421">
          <cell r="D421">
            <v>6939962759814</v>
          </cell>
          <cell r="E421">
            <v>497</v>
          </cell>
          <cell r="F421">
            <v>3</v>
          </cell>
        </row>
        <row r="422">
          <cell r="A422">
            <v>6939924824673</v>
          </cell>
        </row>
        <row r="422">
          <cell r="D422">
            <v>6939962759814</v>
          </cell>
          <cell r="E422">
            <v>169</v>
          </cell>
          <cell r="F422">
            <v>1</v>
          </cell>
        </row>
        <row r="423">
          <cell r="A423">
            <v>6939962755656</v>
          </cell>
        </row>
        <row r="423">
          <cell r="D423">
            <v>6939962759814</v>
          </cell>
          <cell r="E423">
            <v>1362.24</v>
          </cell>
          <cell r="F423">
            <v>8</v>
          </cell>
        </row>
        <row r="424">
          <cell r="A424">
            <v>6939962756264</v>
          </cell>
        </row>
        <row r="424">
          <cell r="D424">
            <v>6939962759814</v>
          </cell>
          <cell r="E424">
            <v>1168.22</v>
          </cell>
          <cell r="F424">
            <v>7</v>
          </cell>
        </row>
        <row r="425">
          <cell r="A425">
            <v>6939962756905</v>
          </cell>
        </row>
        <row r="425">
          <cell r="D425">
            <v>6939962759814</v>
          </cell>
          <cell r="E425">
            <v>-169</v>
          </cell>
          <cell r="F425">
            <v>-1</v>
          </cell>
        </row>
        <row r="426">
          <cell r="A426">
            <v>6939962757384</v>
          </cell>
        </row>
        <row r="426">
          <cell r="D426">
            <v>6939962759814</v>
          </cell>
          <cell r="E426">
            <v>497</v>
          </cell>
          <cell r="F426">
            <v>3</v>
          </cell>
        </row>
        <row r="427">
          <cell r="A427">
            <v>6939962746685</v>
          </cell>
        </row>
        <row r="427">
          <cell r="D427">
            <v>6939962759814</v>
          </cell>
          <cell r="E427">
            <v>159</v>
          </cell>
          <cell r="F427">
            <v>1</v>
          </cell>
        </row>
        <row r="428">
          <cell r="A428">
            <v>6939962755328</v>
          </cell>
        </row>
        <row r="428">
          <cell r="D428">
            <v>6939962759814</v>
          </cell>
          <cell r="E428">
            <v>1702</v>
          </cell>
          <cell r="F428">
            <v>8</v>
          </cell>
        </row>
        <row r="429">
          <cell r="A429">
            <v>6939962756820</v>
          </cell>
        </row>
        <row r="429">
          <cell r="D429">
            <v>6939962759043</v>
          </cell>
          <cell r="E429">
            <v>289</v>
          </cell>
          <cell r="F429">
            <v>1</v>
          </cell>
        </row>
        <row r="430">
          <cell r="A430">
            <v>6939962755830</v>
          </cell>
        </row>
        <row r="430">
          <cell r="D430">
            <v>6939962759043</v>
          </cell>
          <cell r="E430">
            <v>299</v>
          </cell>
          <cell r="F430">
            <v>1</v>
          </cell>
        </row>
        <row r="431">
          <cell r="A431">
            <v>6939962743738</v>
          </cell>
        </row>
        <row r="431">
          <cell r="D431">
            <v>6939962759043</v>
          </cell>
          <cell r="E431">
            <v>289</v>
          </cell>
          <cell r="F431">
            <v>1</v>
          </cell>
        </row>
        <row r="432">
          <cell r="A432">
            <v>6939962755618</v>
          </cell>
        </row>
        <row r="432">
          <cell r="D432">
            <v>6939962759043</v>
          </cell>
          <cell r="E432">
            <v>285.2</v>
          </cell>
          <cell r="F432">
            <v>1</v>
          </cell>
        </row>
        <row r="433">
          <cell r="A433">
            <v>6939962757186</v>
          </cell>
        </row>
        <row r="433">
          <cell r="D433">
            <v>6939962759043</v>
          </cell>
          <cell r="E433">
            <v>289</v>
          </cell>
          <cell r="F433">
            <v>1</v>
          </cell>
        </row>
        <row r="434">
          <cell r="A434">
            <v>6939962742878</v>
          </cell>
        </row>
        <row r="434">
          <cell r="D434">
            <v>6939962759043</v>
          </cell>
          <cell r="E434">
            <v>289</v>
          </cell>
          <cell r="F434">
            <v>1</v>
          </cell>
        </row>
        <row r="435">
          <cell r="A435">
            <v>6939962746371</v>
          </cell>
        </row>
        <row r="435">
          <cell r="D435">
            <v>6939962759098</v>
          </cell>
          <cell r="E435">
            <v>159</v>
          </cell>
          <cell r="F435">
            <v>1</v>
          </cell>
        </row>
        <row r="436">
          <cell r="A436">
            <v>6939962763774</v>
          </cell>
        </row>
        <row r="436">
          <cell r="D436">
            <v>6939962766423</v>
          </cell>
          <cell r="E436">
            <v>257</v>
          </cell>
          <cell r="F436">
            <v>3</v>
          </cell>
        </row>
        <row r="437">
          <cell r="A437">
            <v>6939962763736</v>
          </cell>
        </row>
        <row r="437">
          <cell r="D437">
            <v>6939962766423</v>
          </cell>
          <cell r="E437">
            <v>178</v>
          </cell>
          <cell r="F437">
            <v>2</v>
          </cell>
        </row>
        <row r="438">
          <cell r="A438">
            <v>6939962763712</v>
          </cell>
        </row>
        <row r="438">
          <cell r="D438">
            <v>6939962766423</v>
          </cell>
          <cell r="E438">
            <v>89</v>
          </cell>
          <cell r="F438">
            <v>1</v>
          </cell>
        </row>
        <row r="439">
          <cell r="A439">
            <v>6939962761640</v>
          </cell>
        </row>
        <row r="439">
          <cell r="D439">
            <v>6939962766423</v>
          </cell>
          <cell r="E439">
            <v>405</v>
          </cell>
          <cell r="F439">
            <v>5</v>
          </cell>
        </row>
        <row r="440">
          <cell r="A440">
            <v>6939962762180</v>
          </cell>
        </row>
        <row r="440">
          <cell r="D440">
            <v>6939962766423</v>
          </cell>
          <cell r="E440">
            <v>79</v>
          </cell>
          <cell r="F440">
            <v>1</v>
          </cell>
        </row>
        <row r="441">
          <cell r="A441">
            <v>6939962756493</v>
          </cell>
        </row>
        <row r="441">
          <cell r="D441">
            <v>6939962766423</v>
          </cell>
          <cell r="E441">
            <v>89</v>
          </cell>
          <cell r="F441">
            <v>1</v>
          </cell>
        </row>
        <row r="442">
          <cell r="A442">
            <v>6939962763712</v>
          </cell>
        </row>
        <row r="442">
          <cell r="D442">
            <v>6939962766423</v>
          </cell>
          <cell r="E442">
            <v>44</v>
          </cell>
          <cell r="F442">
            <v>1</v>
          </cell>
        </row>
        <row r="443">
          <cell r="A443">
            <v>6939962761640</v>
          </cell>
        </row>
        <row r="443">
          <cell r="D443">
            <v>6939962766423</v>
          </cell>
          <cell r="E443">
            <v>168</v>
          </cell>
          <cell r="F443">
            <v>2</v>
          </cell>
        </row>
        <row r="444">
          <cell r="A444">
            <v>6939924824345</v>
          </cell>
        </row>
        <row r="444">
          <cell r="D444">
            <v>6939962766423</v>
          </cell>
          <cell r="E444">
            <v>89</v>
          </cell>
          <cell r="F444">
            <v>1</v>
          </cell>
        </row>
        <row r="445">
          <cell r="A445">
            <v>6939962758466</v>
          </cell>
        </row>
        <row r="445">
          <cell r="D445">
            <v>6939962766423</v>
          </cell>
          <cell r="E445">
            <v>89</v>
          </cell>
          <cell r="F445">
            <v>1</v>
          </cell>
        </row>
        <row r="446">
          <cell r="A446">
            <v>6939962757322</v>
          </cell>
        </row>
        <row r="446">
          <cell r="D446">
            <v>6939962766423</v>
          </cell>
          <cell r="E446">
            <v>74</v>
          </cell>
          <cell r="F446">
            <v>1</v>
          </cell>
        </row>
        <row r="447">
          <cell r="A447">
            <v>6939962749129</v>
          </cell>
        </row>
        <row r="447">
          <cell r="D447">
            <v>6939962752488</v>
          </cell>
          <cell r="E447">
            <v>493.8</v>
          </cell>
          <cell r="F447">
            <v>4</v>
          </cell>
        </row>
        <row r="448">
          <cell r="A448">
            <v>6939962759814</v>
          </cell>
        </row>
        <row r="448">
          <cell r="D448">
            <v>6939962752488</v>
          </cell>
          <cell r="E448">
            <v>372</v>
          </cell>
          <cell r="F448">
            <v>3</v>
          </cell>
        </row>
        <row r="449">
          <cell r="A449">
            <v>6939962762180</v>
          </cell>
        </row>
        <row r="449">
          <cell r="D449">
            <v>6939962752488</v>
          </cell>
          <cell r="E449">
            <v>374.14</v>
          </cell>
          <cell r="F449">
            <v>3</v>
          </cell>
        </row>
        <row r="450">
          <cell r="A450">
            <v>6939962756493</v>
          </cell>
        </row>
        <row r="450">
          <cell r="D450">
            <v>6939962752488</v>
          </cell>
          <cell r="E450">
            <v>129</v>
          </cell>
          <cell r="F450">
            <v>1</v>
          </cell>
        </row>
        <row r="451">
          <cell r="A451">
            <v>6939962759128</v>
          </cell>
        </row>
        <row r="451">
          <cell r="D451">
            <v>6939962752488</v>
          </cell>
          <cell r="E451">
            <v>749</v>
          </cell>
          <cell r="F451">
            <v>6</v>
          </cell>
        </row>
        <row r="452">
          <cell r="A452">
            <v>6939962759043</v>
          </cell>
        </row>
        <row r="452">
          <cell r="D452">
            <v>6939962752488</v>
          </cell>
          <cell r="E452">
            <v>243</v>
          </cell>
          <cell r="F452">
            <v>2</v>
          </cell>
        </row>
        <row r="453">
          <cell r="A453">
            <v>6939962759357</v>
          </cell>
        </row>
        <row r="453">
          <cell r="D453">
            <v>6939962752488</v>
          </cell>
          <cell r="E453">
            <v>387</v>
          </cell>
          <cell r="F453">
            <v>3</v>
          </cell>
        </row>
        <row r="454">
          <cell r="A454">
            <v>6939962762173</v>
          </cell>
        </row>
        <row r="454">
          <cell r="D454">
            <v>6939962752488</v>
          </cell>
          <cell r="E454">
            <v>248</v>
          </cell>
          <cell r="F454">
            <v>2</v>
          </cell>
        </row>
        <row r="455">
          <cell r="A455">
            <v>6939962755885</v>
          </cell>
        </row>
        <row r="455">
          <cell r="D455">
            <v>6939962752488</v>
          </cell>
          <cell r="E455">
            <v>615</v>
          </cell>
          <cell r="F455">
            <v>5</v>
          </cell>
        </row>
        <row r="456">
          <cell r="A456">
            <v>6939962759012</v>
          </cell>
        </row>
        <row r="456">
          <cell r="D456">
            <v>6939962752488</v>
          </cell>
          <cell r="E456">
            <v>549.43</v>
          </cell>
          <cell r="F456">
            <v>4</v>
          </cell>
        </row>
        <row r="457">
          <cell r="A457">
            <v>6939962760575</v>
          </cell>
        </row>
        <row r="457">
          <cell r="D457">
            <v>6939962752488</v>
          </cell>
          <cell r="E457">
            <v>114</v>
          </cell>
          <cell r="F457">
            <v>1</v>
          </cell>
        </row>
        <row r="458">
          <cell r="A458">
            <v>6939962753867</v>
          </cell>
        </row>
        <row r="458">
          <cell r="D458">
            <v>6939962752488</v>
          </cell>
          <cell r="E458">
            <v>243</v>
          </cell>
          <cell r="F458">
            <v>2</v>
          </cell>
        </row>
        <row r="459">
          <cell r="A459">
            <v>6939962760711</v>
          </cell>
        </row>
        <row r="459">
          <cell r="D459">
            <v>6939962752488</v>
          </cell>
          <cell r="E459">
            <v>238</v>
          </cell>
          <cell r="F459">
            <v>2</v>
          </cell>
        </row>
        <row r="460">
          <cell r="A460">
            <v>6939962758398</v>
          </cell>
        </row>
        <row r="460">
          <cell r="D460">
            <v>6939962752488</v>
          </cell>
          <cell r="E460">
            <v>461</v>
          </cell>
          <cell r="F460">
            <v>4</v>
          </cell>
        </row>
        <row r="461">
          <cell r="A461">
            <v>6939962758855</v>
          </cell>
        </row>
        <row r="461">
          <cell r="D461">
            <v>6939962752488</v>
          </cell>
          <cell r="E461">
            <v>179.33</v>
          </cell>
          <cell r="F461">
            <v>1</v>
          </cell>
        </row>
        <row r="462">
          <cell r="A462">
            <v>6939924823676</v>
          </cell>
        </row>
        <row r="462">
          <cell r="D462">
            <v>6939962752488</v>
          </cell>
          <cell r="E462">
            <v>157.59</v>
          </cell>
          <cell r="F462">
            <v>1</v>
          </cell>
        </row>
        <row r="463">
          <cell r="A463">
            <v>6939924824802</v>
          </cell>
        </row>
        <row r="463">
          <cell r="D463">
            <v>6939962752488</v>
          </cell>
          <cell r="E463">
            <v>858.98</v>
          </cell>
          <cell r="F463">
            <v>7</v>
          </cell>
        </row>
        <row r="464">
          <cell r="A464">
            <v>6939962758572</v>
          </cell>
        </row>
        <row r="464">
          <cell r="D464">
            <v>6939962752488</v>
          </cell>
          <cell r="E464">
            <v>506</v>
          </cell>
          <cell r="F464">
            <v>4</v>
          </cell>
        </row>
        <row r="465">
          <cell r="A465">
            <v>6939924827339</v>
          </cell>
        </row>
        <row r="465">
          <cell r="D465">
            <v>6939962752488</v>
          </cell>
          <cell r="E465">
            <v>615.43</v>
          </cell>
          <cell r="F465">
            <v>5</v>
          </cell>
        </row>
        <row r="466">
          <cell r="A466">
            <v>6939962763453</v>
          </cell>
        </row>
        <row r="466">
          <cell r="D466">
            <v>6939962752488</v>
          </cell>
          <cell r="E466">
            <v>248</v>
          </cell>
          <cell r="F466">
            <v>2</v>
          </cell>
        </row>
        <row r="467">
          <cell r="A467">
            <v>6939962765433</v>
          </cell>
        </row>
        <row r="467">
          <cell r="D467">
            <v>6939962760575</v>
          </cell>
          <cell r="E467">
            <v>218</v>
          </cell>
          <cell r="F467">
            <v>2</v>
          </cell>
        </row>
        <row r="468">
          <cell r="A468">
            <v>6939962739564</v>
          </cell>
        </row>
        <row r="468">
          <cell r="D468">
            <v>6939962760575</v>
          </cell>
          <cell r="E468">
            <v>99</v>
          </cell>
          <cell r="F468">
            <v>1</v>
          </cell>
        </row>
        <row r="469">
          <cell r="D469">
            <v>6939962760575</v>
          </cell>
          <cell r="E469">
            <v>99</v>
          </cell>
          <cell r="F469">
            <v>1</v>
          </cell>
        </row>
        <row r="470">
          <cell r="A470">
            <v>6939962736518</v>
          </cell>
        </row>
        <row r="470">
          <cell r="D470">
            <v>6939962760575</v>
          </cell>
          <cell r="E470">
            <v>519.68</v>
          </cell>
          <cell r="F470">
            <v>5</v>
          </cell>
        </row>
        <row r="471">
          <cell r="D471">
            <v>6939962760575</v>
          </cell>
          <cell r="E471">
            <v>211.18</v>
          </cell>
          <cell r="F471">
            <v>2</v>
          </cell>
        </row>
        <row r="472">
          <cell r="A472">
            <v>6939962746593</v>
          </cell>
        </row>
        <row r="472">
          <cell r="D472">
            <v>6939962760575</v>
          </cell>
          <cell r="E472">
            <v>204.27</v>
          </cell>
          <cell r="F472">
            <v>2</v>
          </cell>
        </row>
        <row r="473">
          <cell r="A473">
            <v>6939924827537</v>
          </cell>
        </row>
        <row r="473">
          <cell r="D473">
            <v>6939962760575</v>
          </cell>
          <cell r="E473">
            <v>535</v>
          </cell>
          <cell r="F473">
            <v>5</v>
          </cell>
        </row>
        <row r="474">
          <cell r="A474">
            <v>6939924828510</v>
          </cell>
        </row>
        <row r="474">
          <cell r="D474">
            <v>6939962760575</v>
          </cell>
          <cell r="E474">
            <v>104</v>
          </cell>
          <cell r="F474">
            <v>1</v>
          </cell>
        </row>
        <row r="475">
          <cell r="A475">
            <v>6939962762401</v>
          </cell>
        </row>
        <row r="475">
          <cell r="D475">
            <v>6939962760575</v>
          </cell>
          <cell r="E475">
            <v>426</v>
          </cell>
          <cell r="F475">
            <v>4</v>
          </cell>
        </row>
        <row r="476">
          <cell r="A476">
            <v>6939962760704</v>
          </cell>
        </row>
        <row r="476">
          <cell r="D476">
            <v>6939962760575</v>
          </cell>
          <cell r="E476">
            <v>109</v>
          </cell>
          <cell r="F476">
            <v>1</v>
          </cell>
        </row>
        <row r="477">
          <cell r="A477">
            <v>6939962761299</v>
          </cell>
        </row>
        <row r="477">
          <cell r="D477">
            <v>6939962760575</v>
          </cell>
          <cell r="E477">
            <v>1392</v>
          </cell>
          <cell r="F477">
            <v>13</v>
          </cell>
        </row>
        <row r="478">
          <cell r="A478">
            <v>6939962762999</v>
          </cell>
        </row>
        <row r="478">
          <cell r="D478">
            <v>6939962760575</v>
          </cell>
          <cell r="E478">
            <v>417.2</v>
          </cell>
          <cell r="F478">
            <v>4</v>
          </cell>
        </row>
        <row r="479">
          <cell r="A479">
            <v>6939962759043</v>
          </cell>
        </row>
        <row r="479">
          <cell r="D479">
            <v>6939962760575</v>
          </cell>
          <cell r="E479">
            <v>208</v>
          </cell>
          <cell r="F479">
            <v>2</v>
          </cell>
        </row>
        <row r="480">
          <cell r="A480">
            <v>6939962762173</v>
          </cell>
        </row>
        <row r="480">
          <cell r="D480">
            <v>6939962760575</v>
          </cell>
          <cell r="E480">
            <v>922.54</v>
          </cell>
          <cell r="F480">
            <v>9</v>
          </cell>
        </row>
        <row r="481">
          <cell r="A481">
            <v>6939962763910</v>
          </cell>
        </row>
        <row r="481">
          <cell r="D481">
            <v>6939962760575</v>
          </cell>
          <cell r="E481">
            <v>-104.97</v>
          </cell>
          <cell r="F481">
            <v>-1</v>
          </cell>
        </row>
        <row r="482">
          <cell r="D482">
            <v>6939962760575</v>
          </cell>
          <cell r="E482">
            <v>109</v>
          </cell>
          <cell r="F482">
            <v>1</v>
          </cell>
        </row>
        <row r="483">
          <cell r="A483">
            <v>6939962765129</v>
          </cell>
        </row>
        <row r="483">
          <cell r="D483">
            <v>6939962760575</v>
          </cell>
          <cell r="E483">
            <v>218</v>
          </cell>
          <cell r="F483">
            <v>2</v>
          </cell>
        </row>
        <row r="484">
          <cell r="A484">
            <v>6939924827353</v>
          </cell>
        </row>
        <row r="484">
          <cell r="D484">
            <v>6939962761299</v>
          </cell>
          <cell r="E484">
            <v>380</v>
          </cell>
          <cell r="F484">
            <v>5</v>
          </cell>
        </row>
        <row r="485">
          <cell r="A485">
            <v>6939924827322</v>
          </cell>
        </row>
        <row r="485">
          <cell r="D485">
            <v>6939962761299</v>
          </cell>
          <cell r="E485">
            <v>280.98</v>
          </cell>
          <cell r="F485">
            <v>4</v>
          </cell>
        </row>
        <row r="486">
          <cell r="A486">
            <v>6939924827339</v>
          </cell>
        </row>
        <row r="486">
          <cell r="D486">
            <v>6939962761299</v>
          </cell>
          <cell r="E486">
            <v>316</v>
          </cell>
          <cell r="F486">
            <v>4</v>
          </cell>
        </row>
        <row r="487">
          <cell r="A487">
            <v>6939962746074</v>
          </cell>
        </row>
        <row r="487">
          <cell r="D487">
            <v>6939962761299</v>
          </cell>
          <cell r="E487">
            <v>19.46</v>
          </cell>
          <cell r="F487">
            <v>0</v>
          </cell>
        </row>
        <row r="488">
          <cell r="A488">
            <v>6939924824956</v>
          </cell>
        </row>
        <row r="488">
          <cell r="D488">
            <v>6939962761299</v>
          </cell>
          <cell r="E488">
            <v>70.66</v>
          </cell>
          <cell r="F488">
            <v>1</v>
          </cell>
        </row>
        <row r="489">
          <cell r="A489">
            <v>6939962760575</v>
          </cell>
        </row>
        <row r="489">
          <cell r="D489">
            <v>6939962761299</v>
          </cell>
          <cell r="E489">
            <v>158</v>
          </cell>
          <cell r="F489">
            <v>2</v>
          </cell>
        </row>
        <row r="490">
          <cell r="A490">
            <v>6939962753867</v>
          </cell>
        </row>
        <row r="490">
          <cell r="D490">
            <v>6939962761299</v>
          </cell>
          <cell r="E490">
            <v>158</v>
          </cell>
          <cell r="F490">
            <v>2</v>
          </cell>
        </row>
        <row r="491">
          <cell r="A491">
            <v>6939962760711</v>
          </cell>
        </row>
        <row r="491">
          <cell r="D491">
            <v>6939962761299</v>
          </cell>
          <cell r="E491">
            <v>230.91</v>
          </cell>
          <cell r="F491">
            <v>3</v>
          </cell>
        </row>
        <row r="492">
          <cell r="A492">
            <v>6939962756172</v>
          </cell>
        </row>
        <row r="492">
          <cell r="D492">
            <v>6939962761299</v>
          </cell>
          <cell r="E492">
            <v>433.32</v>
          </cell>
          <cell r="F492">
            <v>6</v>
          </cell>
        </row>
        <row r="493">
          <cell r="A493">
            <v>6939962762500</v>
          </cell>
        </row>
        <row r="493">
          <cell r="D493">
            <v>6939962761299</v>
          </cell>
          <cell r="E493">
            <v>225.93</v>
          </cell>
          <cell r="F493">
            <v>3</v>
          </cell>
        </row>
        <row r="494">
          <cell r="A494">
            <v>6939962759388</v>
          </cell>
        </row>
        <row r="494">
          <cell r="D494">
            <v>6939962761299</v>
          </cell>
          <cell r="E494">
            <v>303.57</v>
          </cell>
          <cell r="F494">
            <v>4</v>
          </cell>
        </row>
        <row r="495">
          <cell r="A495">
            <v>6939924819884</v>
          </cell>
        </row>
        <row r="495">
          <cell r="D495">
            <v>6939962761299</v>
          </cell>
          <cell r="E495">
            <v>227.8</v>
          </cell>
          <cell r="F495">
            <v>3</v>
          </cell>
        </row>
        <row r="496">
          <cell r="A496">
            <v>6939924820828</v>
          </cell>
        </row>
        <row r="496">
          <cell r="D496">
            <v>6939962761299</v>
          </cell>
          <cell r="E496">
            <v>133.99</v>
          </cell>
          <cell r="F496">
            <v>2</v>
          </cell>
        </row>
        <row r="497">
          <cell r="A497">
            <v>6939962741451</v>
          </cell>
        </row>
        <row r="497">
          <cell r="D497">
            <v>6939962761299</v>
          </cell>
          <cell r="E497">
            <v>222</v>
          </cell>
          <cell r="F497">
            <v>3</v>
          </cell>
        </row>
        <row r="498">
          <cell r="A498">
            <v>6939962756134</v>
          </cell>
        </row>
        <row r="498">
          <cell r="D498">
            <v>6939962761299</v>
          </cell>
          <cell r="E498">
            <v>222.39</v>
          </cell>
          <cell r="F498">
            <v>3</v>
          </cell>
        </row>
        <row r="499">
          <cell r="A499">
            <v>6939962757315</v>
          </cell>
        </row>
        <row r="499">
          <cell r="D499">
            <v>6939962761299</v>
          </cell>
          <cell r="E499">
            <v>456.68</v>
          </cell>
          <cell r="F499">
            <v>6</v>
          </cell>
        </row>
        <row r="500">
          <cell r="A500">
            <v>6939962756172</v>
          </cell>
        </row>
        <row r="500">
          <cell r="D500">
            <v>6939962761299</v>
          </cell>
          <cell r="E500">
            <v>130.72</v>
          </cell>
          <cell r="F500">
            <v>2</v>
          </cell>
        </row>
        <row r="501">
          <cell r="A501">
            <v>6939962764436</v>
          </cell>
        </row>
        <row r="501">
          <cell r="D501">
            <v>6939962761299</v>
          </cell>
          <cell r="E501">
            <v>64</v>
          </cell>
          <cell r="F501">
            <v>1</v>
          </cell>
        </row>
        <row r="502">
          <cell r="A502">
            <v>6939962767864</v>
          </cell>
        </row>
        <row r="502">
          <cell r="D502">
            <v>6939962761299</v>
          </cell>
          <cell r="E502">
            <v>128</v>
          </cell>
          <cell r="F502">
            <v>2</v>
          </cell>
        </row>
        <row r="503">
          <cell r="A503">
            <v>6939924819549</v>
          </cell>
        </row>
        <row r="503">
          <cell r="D503">
            <v>6939962761299</v>
          </cell>
          <cell r="E503">
            <v>228.9</v>
          </cell>
          <cell r="F503">
            <v>3</v>
          </cell>
        </row>
        <row r="504">
          <cell r="A504">
            <v>6939924819549</v>
          </cell>
        </row>
        <row r="504">
          <cell r="D504">
            <v>6939962761299</v>
          </cell>
          <cell r="E504">
            <v>79</v>
          </cell>
          <cell r="F504">
            <v>1</v>
          </cell>
        </row>
        <row r="505">
          <cell r="A505">
            <v>6939924824345</v>
          </cell>
        </row>
        <row r="505">
          <cell r="D505">
            <v>6939962762500</v>
          </cell>
          <cell r="E505">
            <v>99</v>
          </cell>
          <cell r="F505">
            <v>1</v>
          </cell>
        </row>
        <row r="506">
          <cell r="D506">
            <v>6939962762500</v>
          </cell>
          <cell r="E506">
            <v>99</v>
          </cell>
          <cell r="F506">
            <v>1</v>
          </cell>
        </row>
        <row r="507">
          <cell r="D507">
            <v>6939962762500</v>
          </cell>
          <cell r="E507">
            <v>279</v>
          </cell>
          <cell r="F507">
            <v>3</v>
          </cell>
        </row>
        <row r="508">
          <cell r="A508">
            <v>6939924824642</v>
          </cell>
        </row>
        <row r="508">
          <cell r="D508">
            <v>6939962762500</v>
          </cell>
          <cell r="E508">
            <v>84</v>
          </cell>
          <cell r="F508">
            <v>1</v>
          </cell>
        </row>
        <row r="509">
          <cell r="A509">
            <v>6939924824673</v>
          </cell>
        </row>
        <row r="509">
          <cell r="D509">
            <v>6939962762500</v>
          </cell>
          <cell r="E509">
            <v>198</v>
          </cell>
          <cell r="F509">
            <v>2</v>
          </cell>
        </row>
        <row r="510">
          <cell r="A510">
            <v>6939962746593</v>
          </cell>
        </row>
        <row r="510">
          <cell r="D510">
            <v>6939962762500</v>
          </cell>
          <cell r="E510">
            <v>366</v>
          </cell>
          <cell r="F510">
            <v>4</v>
          </cell>
        </row>
        <row r="511">
          <cell r="A511">
            <v>6939962759098</v>
          </cell>
        </row>
        <row r="511">
          <cell r="D511">
            <v>6939962762500</v>
          </cell>
          <cell r="E511">
            <v>94.21</v>
          </cell>
          <cell r="F511">
            <v>1</v>
          </cell>
        </row>
        <row r="512">
          <cell r="A512">
            <v>6939962760834</v>
          </cell>
        </row>
        <row r="512">
          <cell r="D512">
            <v>6939962762500</v>
          </cell>
          <cell r="E512">
            <v>198</v>
          </cell>
          <cell r="F512">
            <v>2</v>
          </cell>
        </row>
        <row r="513">
          <cell r="A513">
            <v>6939962757612</v>
          </cell>
        </row>
        <row r="513">
          <cell r="D513">
            <v>6939962762500</v>
          </cell>
          <cell r="E513">
            <v>272</v>
          </cell>
          <cell r="F513">
            <v>3</v>
          </cell>
        </row>
        <row r="514">
          <cell r="A514">
            <v>6939962755380</v>
          </cell>
        </row>
        <row r="514">
          <cell r="D514">
            <v>6939962762500</v>
          </cell>
          <cell r="E514">
            <v>99</v>
          </cell>
          <cell r="F514">
            <v>1</v>
          </cell>
        </row>
        <row r="515">
          <cell r="A515">
            <v>6939962759364</v>
          </cell>
        </row>
        <row r="515">
          <cell r="D515">
            <v>6939962762500</v>
          </cell>
          <cell r="E515">
            <v>32.66</v>
          </cell>
          <cell r="F515">
            <v>0</v>
          </cell>
        </row>
        <row r="516">
          <cell r="A516">
            <v>6939962759173</v>
          </cell>
        </row>
        <row r="516">
          <cell r="D516">
            <v>6939962762500</v>
          </cell>
          <cell r="E516">
            <v>89</v>
          </cell>
          <cell r="F516">
            <v>1</v>
          </cell>
        </row>
        <row r="517">
          <cell r="A517">
            <v>6939962738024</v>
          </cell>
        </row>
        <row r="517">
          <cell r="D517">
            <v>6939962762500</v>
          </cell>
          <cell r="E517">
            <v>99</v>
          </cell>
          <cell r="F517">
            <v>1</v>
          </cell>
        </row>
        <row r="518">
          <cell r="A518">
            <v>6939962757520</v>
          </cell>
        </row>
        <row r="518">
          <cell r="D518">
            <v>6939962762500</v>
          </cell>
          <cell r="E518">
            <v>188.39</v>
          </cell>
          <cell r="F518">
            <v>2</v>
          </cell>
        </row>
        <row r="519">
          <cell r="A519">
            <v>6939962759395</v>
          </cell>
        </row>
        <row r="519">
          <cell r="D519">
            <v>6939962762500</v>
          </cell>
          <cell r="E519">
            <v>227.76</v>
          </cell>
          <cell r="F519">
            <v>2</v>
          </cell>
        </row>
        <row r="520">
          <cell r="A520">
            <v>6939962762500</v>
          </cell>
        </row>
        <row r="520">
          <cell r="D520">
            <v>6939962762500</v>
          </cell>
          <cell r="E520">
            <v>188</v>
          </cell>
          <cell r="F520">
            <v>2</v>
          </cell>
        </row>
        <row r="521">
          <cell r="A521">
            <v>6939924827841</v>
          </cell>
        </row>
        <row r="521">
          <cell r="D521">
            <v>6939962762500</v>
          </cell>
          <cell r="E521">
            <v>93.91</v>
          </cell>
          <cell r="F521">
            <v>1</v>
          </cell>
        </row>
        <row r="522">
          <cell r="A522">
            <v>6939962763453</v>
          </cell>
        </row>
        <row r="522">
          <cell r="D522">
            <v>6939962762500</v>
          </cell>
          <cell r="E522">
            <v>99</v>
          </cell>
          <cell r="F522">
            <v>1</v>
          </cell>
        </row>
        <row r="523">
          <cell r="A523">
            <v>6939962765129</v>
          </cell>
        </row>
        <row r="523">
          <cell r="D523">
            <v>6939962762500</v>
          </cell>
          <cell r="E523">
            <v>188</v>
          </cell>
          <cell r="F523">
            <v>2</v>
          </cell>
        </row>
        <row r="524">
          <cell r="A524">
            <v>6939924827353</v>
          </cell>
        </row>
        <row r="524">
          <cell r="D524">
            <v>6939962765433</v>
          </cell>
          <cell r="E524">
            <v>785</v>
          </cell>
          <cell r="F524">
            <v>5</v>
          </cell>
        </row>
        <row r="525">
          <cell r="A525">
            <v>6939924827322</v>
          </cell>
        </row>
        <row r="525">
          <cell r="D525">
            <v>6939962765433</v>
          </cell>
          <cell r="E525">
            <v>447</v>
          </cell>
          <cell r="F525">
            <v>3</v>
          </cell>
        </row>
        <row r="526">
          <cell r="A526">
            <v>6939962760704</v>
          </cell>
        </row>
        <row r="526">
          <cell r="D526">
            <v>6939962765433</v>
          </cell>
          <cell r="E526">
            <v>457</v>
          </cell>
          <cell r="F526">
            <v>3</v>
          </cell>
        </row>
        <row r="527">
          <cell r="A527">
            <v>6939962759128</v>
          </cell>
        </row>
        <row r="527">
          <cell r="D527">
            <v>6939962765433</v>
          </cell>
          <cell r="E527">
            <v>457</v>
          </cell>
          <cell r="F527">
            <v>3</v>
          </cell>
        </row>
        <row r="528">
          <cell r="A528">
            <v>6939962763477</v>
          </cell>
        </row>
        <row r="528">
          <cell r="D528">
            <v>6939962765433</v>
          </cell>
          <cell r="E528">
            <v>318</v>
          </cell>
          <cell r="F528">
            <v>2</v>
          </cell>
        </row>
        <row r="529">
          <cell r="A529">
            <v>6939962765983</v>
          </cell>
        </row>
        <row r="529">
          <cell r="D529">
            <v>6939962765433</v>
          </cell>
          <cell r="E529">
            <v>1212</v>
          </cell>
          <cell r="F529">
            <v>8</v>
          </cell>
        </row>
        <row r="530">
          <cell r="A530">
            <v>6939962761398</v>
          </cell>
        </row>
        <row r="530">
          <cell r="D530">
            <v>6939962765433</v>
          </cell>
          <cell r="E530">
            <v>159</v>
          </cell>
          <cell r="F530">
            <v>1</v>
          </cell>
        </row>
        <row r="531">
          <cell r="A531">
            <v>6939962762401</v>
          </cell>
        </row>
        <row r="531">
          <cell r="D531">
            <v>6939962765433</v>
          </cell>
          <cell r="E531">
            <v>302.45</v>
          </cell>
          <cell r="F531">
            <v>2</v>
          </cell>
        </row>
        <row r="532">
          <cell r="A532">
            <v>6939924821078</v>
          </cell>
        </row>
        <row r="532">
          <cell r="D532">
            <v>6939962765433</v>
          </cell>
          <cell r="E532">
            <v>318</v>
          </cell>
          <cell r="F532">
            <v>2</v>
          </cell>
        </row>
        <row r="533">
          <cell r="A533">
            <v>6939962758275</v>
          </cell>
        </row>
        <row r="533">
          <cell r="D533">
            <v>6939962765433</v>
          </cell>
          <cell r="E533">
            <v>457</v>
          </cell>
          <cell r="F533">
            <v>3</v>
          </cell>
        </row>
        <row r="534">
          <cell r="A534">
            <v>6939962757575</v>
          </cell>
        </row>
        <row r="534">
          <cell r="D534">
            <v>6939962765433</v>
          </cell>
          <cell r="E534">
            <v>149</v>
          </cell>
          <cell r="F534">
            <v>1</v>
          </cell>
        </row>
        <row r="535">
          <cell r="A535">
            <v>6938980101353</v>
          </cell>
        </row>
        <row r="535">
          <cell r="D535">
            <v>6939962765433</v>
          </cell>
          <cell r="E535">
            <v>775.82</v>
          </cell>
          <cell r="F535">
            <v>5</v>
          </cell>
        </row>
        <row r="536">
          <cell r="A536">
            <v>6939962760698</v>
          </cell>
        </row>
        <row r="536">
          <cell r="D536">
            <v>6939962765433</v>
          </cell>
          <cell r="E536">
            <v>591</v>
          </cell>
          <cell r="F536">
            <v>4</v>
          </cell>
        </row>
        <row r="537">
          <cell r="D537">
            <v>6939962765433</v>
          </cell>
          <cell r="E537">
            <v>149</v>
          </cell>
          <cell r="F537">
            <v>1</v>
          </cell>
        </row>
        <row r="538">
          <cell r="D538">
            <v>6939962765433</v>
          </cell>
          <cell r="E538">
            <v>308</v>
          </cell>
          <cell r="F538">
            <v>2</v>
          </cell>
        </row>
        <row r="539">
          <cell r="D539">
            <v>6939962765433</v>
          </cell>
          <cell r="E539">
            <v>1372.22</v>
          </cell>
          <cell r="F539">
            <v>9</v>
          </cell>
        </row>
        <row r="540">
          <cell r="A540">
            <v>6939962764436</v>
          </cell>
        </row>
        <row r="540">
          <cell r="D540">
            <v>6939962765433</v>
          </cell>
          <cell r="E540">
            <v>144</v>
          </cell>
          <cell r="F540">
            <v>1</v>
          </cell>
        </row>
        <row r="541">
          <cell r="A541">
            <v>6939962767864</v>
          </cell>
        </row>
        <row r="541">
          <cell r="D541">
            <v>6939962765433</v>
          </cell>
          <cell r="E541">
            <v>467</v>
          </cell>
          <cell r="F541">
            <v>3</v>
          </cell>
        </row>
        <row r="542">
          <cell r="A542">
            <v>6939924823669</v>
          </cell>
        </row>
        <row r="542">
          <cell r="D542">
            <v>6939962765433</v>
          </cell>
          <cell r="E542">
            <v>318</v>
          </cell>
          <cell r="F542">
            <v>2</v>
          </cell>
        </row>
        <row r="543">
          <cell r="A543">
            <v>6939924823652</v>
          </cell>
        </row>
        <row r="543">
          <cell r="D543">
            <v>6939962765433</v>
          </cell>
          <cell r="E543">
            <v>489.89</v>
          </cell>
          <cell r="F543">
            <v>3</v>
          </cell>
        </row>
        <row r="544">
          <cell r="A544">
            <v>6939924824819</v>
          </cell>
        </row>
        <row r="544">
          <cell r="D544">
            <v>6939962765433</v>
          </cell>
          <cell r="E544">
            <v>303</v>
          </cell>
          <cell r="F544">
            <v>2</v>
          </cell>
        </row>
        <row r="545">
          <cell r="A545">
            <v>6939924824963</v>
          </cell>
        </row>
        <row r="545">
          <cell r="D545">
            <v>6939962762500</v>
          </cell>
          <cell r="E545">
            <v>89</v>
          </cell>
          <cell r="F545">
            <v>1</v>
          </cell>
        </row>
        <row r="546">
          <cell r="A546">
            <v>6939924821481</v>
          </cell>
        </row>
        <row r="546">
          <cell r="D546">
            <v>6939962762500</v>
          </cell>
          <cell r="E546">
            <v>178</v>
          </cell>
          <cell r="F546">
            <v>2</v>
          </cell>
        </row>
        <row r="547">
          <cell r="A547">
            <v>6939924823423</v>
          </cell>
        </row>
        <row r="547">
          <cell r="D547">
            <v>6939962762500</v>
          </cell>
          <cell r="E547">
            <v>178</v>
          </cell>
          <cell r="F547">
            <v>2</v>
          </cell>
        </row>
        <row r="548">
          <cell r="A548">
            <v>6939962759814</v>
          </cell>
        </row>
        <row r="548">
          <cell r="D548">
            <v>6939962762500</v>
          </cell>
          <cell r="E548">
            <v>89</v>
          </cell>
          <cell r="F548">
            <v>1</v>
          </cell>
        </row>
        <row r="549">
          <cell r="A549">
            <v>6939962762180</v>
          </cell>
        </row>
        <row r="549">
          <cell r="D549">
            <v>6939962762500</v>
          </cell>
          <cell r="E549">
            <v>178</v>
          </cell>
          <cell r="F549">
            <v>2</v>
          </cell>
        </row>
        <row r="550">
          <cell r="A550">
            <v>6939962756493</v>
          </cell>
        </row>
        <row r="550">
          <cell r="D550">
            <v>6939962762500</v>
          </cell>
          <cell r="E550">
            <v>89</v>
          </cell>
          <cell r="F550">
            <v>1</v>
          </cell>
        </row>
        <row r="551">
          <cell r="A551">
            <v>6939962761299</v>
          </cell>
        </row>
        <row r="551">
          <cell r="D551">
            <v>6939962762500</v>
          </cell>
          <cell r="E551">
            <v>89</v>
          </cell>
          <cell r="F551">
            <v>1</v>
          </cell>
        </row>
        <row r="552">
          <cell r="A552">
            <v>6939962762999</v>
          </cell>
        </row>
        <row r="552">
          <cell r="D552">
            <v>6939962762500</v>
          </cell>
          <cell r="E552">
            <v>89</v>
          </cell>
          <cell r="F552">
            <v>1</v>
          </cell>
        </row>
        <row r="553">
          <cell r="A553">
            <v>6939962759043</v>
          </cell>
        </row>
        <row r="553">
          <cell r="D553">
            <v>6939962762500</v>
          </cell>
          <cell r="E553">
            <v>178</v>
          </cell>
          <cell r="F553">
            <v>2</v>
          </cell>
        </row>
        <row r="554">
          <cell r="A554">
            <v>6939962759357</v>
          </cell>
        </row>
        <row r="554">
          <cell r="D554">
            <v>6939962762500</v>
          </cell>
          <cell r="E554">
            <v>178</v>
          </cell>
          <cell r="F554">
            <v>2</v>
          </cell>
        </row>
        <row r="555">
          <cell r="A555">
            <v>6939962762173</v>
          </cell>
        </row>
        <row r="555">
          <cell r="D555">
            <v>6939962762500</v>
          </cell>
          <cell r="E555">
            <v>178</v>
          </cell>
          <cell r="F555">
            <v>2</v>
          </cell>
        </row>
        <row r="556">
          <cell r="A556">
            <v>6939962763774</v>
          </cell>
        </row>
        <row r="556">
          <cell r="D556">
            <v>6939962762500</v>
          </cell>
          <cell r="E556">
            <v>178</v>
          </cell>
          <cell r="F556">
            <v>2</v>
          </cell>
        </row>
        <row r="557">
          <cell r="A557">
            <v>6939962763712</v>
          </cell>
        </row>
        <row r="557">
          <cell r="D557">
            <v>6939962756264</v>
          </cell>
          <cell r="E557">
            <v>587</v>
          </cell>
          <cell r="F557">
            <v>3</v>
          </cell>
        </row>
        <row r="558">
          <cell r="A558">
            <v>6939962761640</v>
          </cell>
        </row>
        <row r="558">
          <cell r="D558">
            <v>6939962756264</v>
          </cell>
          <cell r="E558">
            <v>2135.13</v>
          </cell>
          <cell r="F558">
            <v>11</v>
          </cell>
        </row>
        <row r="559">
          <cell r="A559">
            <v>6939924818498</v>
          </cell>
        </row>
        <row r="559">
          <cell r="D559">
            <v>6939962756264</v>
          </cell>
          <cell r="E559">
            <v>1331.14</v>
          </cell>
          <cell r="F559">
            <v>7</v>
          </cell>
        </row>
        <row r="560">
          <cell r="A560">
            <v>6939924827339</v>
          </cell>
        </row>
        <row r="560">
          <cell r="D560">
            <v>6939962756264</v>
          </cell>
          <cell r="E560">
            <v>-5</v>
          </cell>
          <cell r="F560">
            <v>0</v>
          </cell>
        </row>
        <row r="561">
          <cell r="D561">
            <v>6939962756264</v>
          </cell>
          <cell r="E561">
            <v>388</v>
          </cell>
          <cell r="F561">
            <v>2</v>
          </cell>
        </row>
        <row r="562">
          <cell r="D562">
            <v>6939962756264</v>
          </cell>
          <cell r="E562">
            <v>4840.94</v>
          </cell>
          <cell r="F562">
            <v>25</v>
          </cell>
        </row>
        <row r="563">
          <cell r="A563">
            <v>6939962758572</v>
          </cell>
        </row>
        <row r="563">
          <cell r="D563">
            <v>6939962756264</v>
          </cell>
          <cell r="E563">
            <v>1376.99</v>
          </cell>
          <cell r="F563">
            <v>7</v>
          </cell>
        </row>
        <row r="564">
          <cell r="D564">
            <v>6939962756264</v>
          </cell>
          <cell r="E564">
            <v>1726.89</v>
          </cell>
          <cell r="F564">
            <v>9</v>
          </cell>
        </row>
        <row r="565">
          <cell r="A565">
            <v>6939962759098</v>
          </cell>
        </row>
        <row r="565">
          <cell r="D565">
            <v>6939962756264</v>
          </cell>
          <cell r="E565">
            <v>986.09</v>
          </cell>
          <cell r="F565">
            <v>5</v>
          </cell>
        </row>
        <row r="566">
          <cell r="A566">
            <v>6939962760834</v>
          </cell>
        </row>
        <row r="566">
          <cell r="D566">
            <v>6939962756264</v>
          </cell>
          <cell r="E566">
            <v>1720.79</v>
          </cell>
          <cell r="F566">
            <v>9</v>
          </cell>
        </row>
        <row r="567">
          <cell r="A567">
            <v>6939962757612</v>
          </cell>
        </row>
        <row r="567">
          <cell r="D567">
            <v>6939962756264</v>
          </cell>
          <cell r="E567">
            <v>7009.86</v>
          </cell>
          <cell r="F567">
            <v>31</v>
          </cell>
        </row>
        <row r="568">
          <cell r="A568">
            <v>6939962755380</v>
          </cell>
        </row>
        <row r="568">
          <cell r="D568">
            <v>6939962756264</v>
          </cell>
          <cell r="E568">
            <v>2711.47</v>
          </cell>
          <cell r="F568">
            <v>14</v>
          </cell>
        </row>
        <row r="569">
          <cell r="A569">
            <v>6939962759364</v>
          </cell>
        </row>
        <row r="569">
          <cell r="D569">
            <v>6939962756264</v>
          </cell>
          <cell r="E569">
            <v>4089</v>
          </cell>
          <cell r="F569">
            <v>21</v>
          </cell>
        </row>
        <row r="570">
          <cell r="A570">
            <v>6939962759173</v>
          </cell>
        </row>
        <row r="570">
          <cell r="D570">
            <v>6939962756264</v>
          </cell>
          <cell r="E570">
            <v>766</v>
          </cell>
          <cell r="F570">
            <v>4</v>
          </cell>
        </row>
        <row r="571">
          <cell r="A571">
            <v>6939962738024</v>
          </cell>
        </row>
        <row r="571">
          <cell r="D571">
            <v>6939962756264</v>
          </cell>
          <cell r="E571">
            <v>1353</v>
          </cell>
          <cell r="F571">
            <v>7</v>
          </cell>
        </row>
        <row r="572">
          <cell r="A572">
            <v>6939962758466</v>
          </cell>
        </row>
        <row r="572">
          <cell r="D572">
            <v>6939962756264</v>
          </cell>
          <cell r="E572">
            <v>3511.03</v>
          </cell>
          <cell r="F572">
            <v>18</v>
          </cell>
        </row>
        <row r="573">
          <cell r="A573">
            <v>6939962759395</v>
          </cell>
        </row>
        <row r="573">
          <cell r="D573">
            <v>6939962756264</v>
          </cell>
          <cell r="E573">
            <v>1492.22</v>
          </cell>
          <cell r="F573">
            <v>8</v>
          </cell>
        </row>
        <row r="574">
          <cell r="A574">
            <v>6939962759388</v>
          </cell>
        </row>
        <row r="574">
          <cell r="D574">
            <v>6939962756264</v>
          </cell>
          <cell r="E574">
            <v>398</v>
          </cell>
          <cell r="F574">
            <v>2</v>
          </cell>
        </row>
        <row r="575">
          <cell r="A575">
            <v>6939962753003</v>
          </cell>
        </row>
        <row r="575">
          <cell r="D575">
            <v>6939962756264</v>
          </cell>
          <cell r="E575">
            <v>582</v>
          </cell>
          <cell r="F575">
            <v>3</v>
          </cell>
        </row>
        <row r="576">
          <cell r="A576">
            <v>6939962748184</v>
          </cell>
          <cell r="B576">
            <v>14</v>
          </cell>
        </row>
        <row r="576">
          <cell r="D576">
            <v>6939962756264</v>
          </cell>
          <cell r="E576">
            <v>5267.39</v>
          </cell>
          <cell r="F576">
            <v>27</v>
          </cell>
        </row>
        <row r="577">
          <cell r="A577">
            <v>6939962754628</v>
          </cell>
        </row>
        <row r="577">
          <cell r="D577">
            <v>6939962756264</v>
          </cell>
          <cell r="E577">
            <v>955</v>
          </cell>
          <cell r="F577">
            <v>5</v>
          </cell>
        </row>
        <row r="578">
          <cell r="A578">
            <v>6939962755656</v>
          </cell>
          <cell r="B578">
            <v>26</v>
          </cell>
        </row>
        <row r="578">
          <cell r="D578">
            <v>6939962756264</v>
          </cell>
          <cell r="E578">
            <v>955.03</v>
          </cell>
          <cell r="F578">
            <v>5</v>
          </cell>
        </row>
        <row r="579">
          <cell r="A579">
            <v>6939962756264</v>
          </cell>
          <cell r="B579">
            <v>123</v>
          </cell>
        </row>
        <row r="579">
          <cell r="D579">
            <v>6939962756264</v>
          </cell>
          <cell r="E579">
            <v>378</v>
          </cell>
          <cell r="F579">
            <v>2</v>
          </cell>
        </row>
        <row r="580">
          <cell r="A580">
            <v>6939962750590</v>
          </cell>
        </row>
        <row r="580">
          <cell r="D580">
            <v>6939962756264</v>
          </cell>
          <cell r="E580">
            <v>1358</v>
          </cell>
          <cell r="F580">
            <v>7</v>
          </cell>
        </row>
        <row r="581">
          <cell r="A581">
            <v>6939962756905</v>
          </cell>
        </row>
        <row r="581">
          <cell r="D581">
            <v>6939962756264</v>
          </cell>
          <cell r="E581">
            <v>763.35</v>
          </cell>
          <cell r="F581">
            <v>4</v>
          </cell>
        </row>
        <row r="582">
          <cell r="A582">
            <v>6939962738147</v>
          </cell>
        </row>
        <row r="582">
          <cell r="D582">
            <v>6939962748214</v>
          </cell>
          <cell r="E582">
            <v>868.88</v>
          </cell>
          <cell r="F582">
            <v>3</v>
          </cell>
        </row>
        <row r="583">
          <cell r="A583">
            <v>6939962743738</v>
          </cell>
          <cell r="B583">
            <v>0</v>
          </cell>
        </row>
        <row r="583">
          <cell r="D583">
            <v>6939962748214</v>
          </cell>
          <cell r="E583">
            <v>578</v>
          </cell>
          <cell r="F583">
            <v>2</v>
          </cell>
        </row>
        <row r="584">
          <cell r="A584">
            <v>6939924823232</v>
          </cell>
        </row>
        <row r="584">
          <cell r="D584">
            <v>6939962748214</v>
          </cell>
          <cell r="E584">
            <v>563</v>
          </cell>
          <cell r="F584">
            <v>2</v>
          </cell>
        </row>
        <row r="585">
          <cell r="D585">
            <v>6939962748214</v>
          </cell>
          <cell r="E585">
            <v>279</v>
          </cell>
          <cell r="F585">
            <v>1</v>
          </cell>
        </row>
        <row r="586">
          <cell r="D586">
            <v>6939962748214</v>
          </cell>
          <cell r="E586">
            <v>289</v>
          </cell>
          <cell r="F586">
            <v>1</v>
          </cell>
        </row>
        <row r="587">
          <cell r="A587">
            <v>6939962759074</v>
          </cell>
        </row>
        <row r="587">
          <cell r="D587">
            <v>6939962748214</v>
          </cell>
          <cell r="E587">
            <v>558</v>
          </cell>
          <cell r="F587">
            <v>2</v>
          </cell>
        </row>
        <row r="588">
          <cell r="A588">
            <v>6939962763453</v>
          </cell>
        </row>
        <row r="588">
          <cell r="D588">
            <v>6939962748214</v>
          </cell>
          <cell r="E588">
            <v>279</v>
          </cell>
          <cell r="F588">
            <v>1</v>
          </cell>
        </row>
        <row r="589">
          <cell r="A589">
            <v>6939962765433</v>
          </cell>
        </row>
        <row r="589">
          <cell r="D589">
            <v>6939962748214</v>
          </cell>
          <cell r="E589">
            <v>289</v>
          </cell>
          <cell r="F589">
            <v>1</v>
          </cell>
        </row>
        <row r="590">
          <cell r="A590">
            <v>6939962765129</v>
          </cell>
        </row>
        <row r="590">
          <cell r="D590">
            <v>6939962748214</v>
          </cell>
          <cell r="E590">
            <v>558</v>
          </cell>
          <cell r="F590">
            <v>2</v>
          </cell>
        </row>
        <row r="591">
          <cell r="A591">
            <v>6939924827353</v>
          </cell>
        </row>
        <row r="591">
          <cell r="D591">
            <v>6939962748214</v>
          </cell>
          <cell r="E591">
            <v>1141</v>
          </cell>
          <cell r="F591">
            <v>4</v>
          </cell>
        </row>
        <row r="592">
          <cell r="A592">
            <v>6939962762500</v>
          </cell>
        </row>
        <row r="592">
          <cell r="D592">
            <v>6939962748214</v>
          </cell>
          <cell r="E592">
            <v>289</v>
          </cell>
          <cell r="F592">
            <v>1</v>
          </cell>
        </row>
        <row r="593">
          <cell r="A593">
            <v>6939924827841</v>
          </cell>
        </row>
        <row r="593">
          <cell r="D593">
            <v>6939962748214</v>
          </cell>
          <cell r="E593">
            <v>289</v>
          </cell>
          <cell r="F593">
            <v>1</v>
          </cell>
        </row>
        <row r="594">
          <cell r="A594">
            <v>6939962760605</v>
          </cell>
        </row>
        <row r="594">
          <cell r="D594">
            <v>6939962748214</v>
          </cell>
          <cell r="E594">
            <v>568</v>
          </cell>
          <cell r="F594">
            <v>2</v>
          </cell>
        </row>
        <row r="595">
          <cell r="A595">
            <v>6939962740379</v>
          </cell>
        </row>
        <row r="595">
          <cell r="D595">
            <v>6939962734354</v>
          </cell>
          <cell r="E595">
            <v>572</v>
          </cell>
          <cell r="F595">
            <v>3</v>
          </cell>
        </row>
        <row r="596">
          <cell r="A596">
            <v>6939962753003</v>
          </cell>
        </row>
        <row r="596">
          <cell r="D596">
            <v>6939962734354</v>
          </cell>
          <cell r="E596">
            <v>189</v>
          </cell>
          <cell r="F596">
            <v>1</v>
          </cell>
        </row>
        <row r="597">
          <cell r="A597">
            <v>6939962744384</v>
          </cell>
        </row>
        <row r="597">
          <cell r="D597">
            <v>6939962734354</v>
          </cell>
          <cell r="E597">
            <v>378.24</v>
          </cell>
          <cell r="F597">
            <v>2</v>
          </cell>
        </row>
        <row r="598">
          <cell r="A598">
            <v>6939962752709</v>
          </cell>
        </row>
        <row r="598">
          <cell r="D598">
            <v>6939962734354</v>
          </cell>
          <cell r="E598">
            <v>597</v>
          </cell>
          <cell r="F598">
            <v>3</v>
          </cell>
        </row>
        <row r="599">
          <cell r="A599">
            <v>6939962755175</v>
          </cell>
        </row>
        <row r="599">
          <cell r="D599">
            <v>6939962734354</v>
          </cell>
          <cell r="E599">
            <v>189</v>
          </cell>
          <cell r="F599">
            <v>1</v>
          </cell>
        </row>
        <row r="600">
          <cell r="A600">
            <v>6939962741307</v>
          </cell>
        </row>
        <row r="600">
          <cell r="D600">
            <v>6939962734354</v>
          </cell>
          <cell r="E600">
            <v>199</v>
          </cell>
          <cell r="F600">
            <v>1</v>
          </cell>
        </row>
        <row r="601">
          <cell r="A601">
            <v>6939962746050</v>
          </cell>
        </row>
        <row r="601">
          <cell r="D601">
            <v>6939962734354</v>
          </cell>
          <cell r="E601">
            <v>398</v>
          </cell>
          <cell r="F601">
            <v>2</v>
          </cell>
        </row>
        <row r="602">
          <cell r="A602">
            <v>6939962756264</v>
          </cell>
        </row>
        <row r="602">
          <cell r="D602">
            <v>6939962734354</v>
          </cell>
          <cell r="E602">
            <v>383</v>
          </cell>
          <cell r="F602">
            <v>2</v>
          </cell>
        </row>
        <row r="603">
          <cell r="A603">
            <v>6939962748214</v>
          </cell>
        </row>
        <row r="603">
          <cell r="D603">
            <v>6939962734354</v>
          </cell>
          <cell r="E603">
            <v>199</v>
          </cell>
          <cell r="F603">
            <v>1</v>
          </cell>
        </row>
        <row r="604">
          <cell r="A604">
            <v>6939962756905</v>
          </cell>
        </row>
        <row r="604">
          <cell r="D604">
            <v>6939962734354</v>
          </cell>
          <cell r="E604">
            <v>184</v>
          </cell>
          <cell r="F604">
            <v>1</v>
          </cell>
        </row>
        <row r="605">
          <cell r="A605">
            <v>6939962755328</v>
          </cell>
        </row>
        <row r="605">
          <cell r="D605">
            <v>6939962757315</v>
          </cell>
          <cell r="E605">
            <v>2202</v>
          </cell>
          <cell r="F605">
            <v>8</v>
          </cell>
        </row>
        <row r="606">
          <cell r="A606">
            <v>6939962734354</v>
          </cell>
        </row>
        <row r="606">
          <cell r="D606">
            <v>6939962757315</v>
          </cell>
          <cell r="E606">
            <v>1381.42</v>
          </cell>
          <cell r="F606">
            <v>5</v>
          </cell>
        </row>
        <row r="607">
          <cell r="A607">
            <v>6939924824345</v>
          </cell>
        </row>
        <row r="607">
          <cell r="D607">
            <v>6939962757315</v>
          </cell>
          <cell r="E607">
            <v>2192</v>
          </cell>
          <cell r="F607">
            <v>8</v>
          </cell>
        </row>
        <row r="608">
          <cell r="A608">
            <v>6939924824642</v>
          </cell>
        </row>
        <row r="608">
          <cell r="D608">
            <v>6939962757315</v>
          </cell>
          <cell r="E608">
            <v>1615.62</v>
          </cell>
          <cell r="F608">
            <v>6</v>
          </cell>
        </row>
        <row r="609">
          <cell r="A609">
            <v>6939962746626</v>
          </cell>
        </row>
        <row r="609">
          <cell r="D609">
            <v>6939962757315</v>
          </cell>
          <cell r="E609">
            <v>827</v>
          </cell>
          <cell r="F609">
            <v>3</v>
          </cell>
        </row>
        <row r="610">
          <cell r="A610">
            <v>6939962753980</v>
          </cell>
        </row>
        <row r="610">
          <cell r="D610">
            <v>6939962757315</v>
          </cell>
          <cell r="E610">
            <v>4070.46</v>
          </cell>
          <cell r="F610">
            <v>15</v>
          </cell>
        </row>
        <row r="611">
          <cell r="A611">
            <v>6939962744384</v>
          </cell>
          <cell r="B611">
            <v>50</v>
          </cell>
        </row>
        <row r="611">
          <cell r="D611">
            <v>6939962757315</v>
          </cell>
          <cell r="E611">
            <v>1091</v>
          </cell>
          <cell r="F611">
            <v>4</v>
          </cell>
        </row>
        <row r="612">
          <cell r="A612">
            <v>6939962752488</v>
          </cell>
          <cell r="B612">
            <v>137</v>
          </cell>
        </row>
        <row r="612">
          <cell r="D612">
            <v>6939962757315</v>
          </cell>
          <cell r="E612">
            <v>548</v>
          </cell>
          <cell r="F612">
            <v>2</v>
          </cell>
        </row>
        <row r="613">
          <cell r="A613">
            <v>6939962747316</v>
          </cell>
        </row>
        <row r="613">
          <cell r="D613">
            <v>6939962757315</v>
          </cell>
          <cell r="E613">
            <v>1385</v>
          </cell>
          <cell r="F613">
            <v>5</v>
          </cell>
        </row>
        <row r="614">
          <cell r="A614">
            <v>6939962752273</v>
          </cell>
        </row>
        <row r="614">
          <cell r="D614">
            <v>6939962757315</v>
          </cell>
          <cell r="E614">
            <v>2177</v>
          </cell>
          <cell r="F614">
            <v>8</v>
          </cell>
        </row>
        <row r="615">
          <cell r="A615">
            <v>6939962745992</v>
          </cell>
          <cell r="B615">
            <v>25</v>
          </cell>
        </row>
        <row r="615">
          <cell r="D615">
            <v>6939962757315</v>
          </cell>
          <cell r="E615">
            <v>1389.12</v>
          </cell>
          <cell r="F615">
            <v>5</v>
          </cell>
        </row>
        <row r="616">
          <cell r="A616">
            <v>6939962725574</v>
          </cell>
        </row>
        <row r="616">
          <cell r="D616">
            <v>6939962757315</v>
          </cell>
          <cell r="E616">
            <v>2471</v>
          </cell>
          <cell r="F616">
            <v>9</v>
          </cell>
        </row>
        <row r="617">
          <cell r="A617">
            <v>6939962756912</v>
          </cell>
          <cell r="B617">
            <v>0</v>
          </cell>
        </row>
        <row r="617">
          <cell r="D617">
            <v>6939962757315</v>
          </cell>
          <cell r="E617">
            <v>4414</v>
          </cell>
          <cell r="F617">
            <v>16</v>
          </cell>
        </row>
        <row r="618">
          <cell r="A618">
            <v>6939962730912</v>
          </cell>
          <cell r="B618">
            <v>15</v>
          </cell>
        </row>
        <row r="618">
          <cell r="D618">
            <v>6939962757315</v>
          </cell>
          <cell r="E618">
            <v>279</v>
          </cell>
          <cell r="F618">
            <v>1</v>
          </cell>
        </row>
        <row r="619">
          <cell r="A619">
            <v>6939962756769</v>
          </cell>
        </row>
        <row r="619">
          <cell r="D619">
            <v>6939962757315</v>
          </cell>
          <cell r="E619">
            <v>1093.48</v>
          </cell>
          <cell r="F619">
            <v>4</v>
          </cell>
        </row>
        <row r="620">
          <cell r="A620">
            <v>6939962740973</v>
          </cell>
        </row>
        <row r="620">
          <cell r="D620">
            <v>6939962757315</v>
          </cell>
          <cell r="E620">
            <v>279</v>
          </cell>
          <cell r="F620">
            <v>1</v>
          </cell>
        </row>
        <row r="621">
          <cell r="A621">
            <v>6939962756097</v>
          </cell>
        </row>
        <row r="621">
          <cell r="D621">
            <v>6939962757315</v>
          </cell>
          <cell r="E621">
            <v>3009.55</v>
          </cell>
          <cell r="F621">
            <v>11</v>
          </cell>
        </row>
        <row r="622">
          <cell r="D622">
            <v>6939962757315</v>
          </cell>
          <cell r="E622">
            <v>558</v>
          </cell>
          <cell r="F622">
            <v>2</v>
          </cell>
        </row>
        <row r="623">
          <cell r="A623">
            <v>6939962760186</v>
          </cell>
        </row>
        <row r="623">
          <cell r="D623">
            <v>6939962757315</v>
          </cell>
          <cell r="E623">
            <v>3323</v>
          </cell>
          <cell r="F623">
            <v>12</v>
          </cell>
        </row>
        <row r="624">
          <cell r="A624">
            <v>6939962760599</v>
          </cell>
        </row>
        <row r="624">
          <cell r="D624">
            <v>6939962757315</v>
          </cell>
          <cell r="E624">
            <v>3554.1</v>
          </cell>
          <cell r="F624">
            <v>13</v>
          </cell>
        </row>
        <row r="625">
          <cell r="A625">
            <v>6939962758060</v>
          </cell>
        </row>
        <row r="625">
          <cell r="D625">
            <v>6939962757315</v>
          </cell>
          <cell r="E625">
            <v>1609</v>
          </cell>
          <cell r="F625">
            <v>6</v>
          </cell>
        </row>
        <row r="626">
          <cell r="A626">
            <v>6939962759265</v>
          </cell>
        </row>
        <row r="626">
          <cell r="D626">
            <v>6939962757315</v>
          </cell>
          <cell r="E626">
            <v>548</v>
          </cell>
          <cell r="F626">
            <v>2</v>
          </cell>
        </row>
        <row r="627">
          <cell r="A627">
            <v>6939924823669</v>
          </cell>
        </row>
        <row r="627">
          <cell r="D627">
            <v>6939962757315</v>
          </cell>
          <cell r="E627">
            <v>1372.46</v>
          </cell>
          <cell r="F627">
            <v>5</v>
          </cell>
        </row>
        <row r="628">
          <cell r="A628">
            <v>6939924823652</v>
          </cell>
        </row>
        <row r="628">
          <cell r="D628">
            <v>6939962757315</v>
          </cell>
          <cell r="E628">
            <v>279</v>
          </cell>
          <cell r="F628">
            <v>1</v>
          </cell>
        </row>
        <row r="629">
          <cell r="A629">
            <v>6939924824819</v>
          </cell>
        </row>
        <row r="629">
          <cell r="D629">
            <v>6939962759173</v>
          </cell>
          <cell r="E629">
            <v>184</v>
          </cell>
          <cell r="F629">
            <v>1</v>
          </cell>
        </row>
        <row r="630">
          <cell r="A630">
            <v>6939924821481</v>
          </cell>
        </row>
        <row r="630">
          <cell r="D630">
            <v>6939962759173</v>
          </cell>
          <cell r="E630">
            <v>199</v>
          </cell>
          <cell r="F630">
            <v>1</v>
          </cell>
        </row>
        <row r="631">
          <cell r="A631">
            <v>6939924823423</v>
          </cell>
        </row>
        <row r="631">
          <cell r="D631">
            <v>6939962759173</v>
          </cell>
          <cell r="E631">
            <v>965</v>
          </cell>
          <cell r="F631">
            <v>5</v>
          </cell>
        </row>
        <row r="632">
          <cell r="A632">
            <v>6939924824802</v>
          </cell>
        </row>
        <row r="632">
          <cell r="D632">
            <v>6939962759173</v>
          </cell>
          <cell r="E632">
            <v>398</v>
          </cell>
          <cell r="F632">
            <v>2</v>
          </cell>
        </row>
        <row r="633">
          <cell r="A633">
            <v>6939962757186</v>
          </cell>
          <cell r="B633">
            <v>0</v>
          </cell>
        </row>
        <row r="633">
          <cell r="D633">
            <v>6939962759173</v>
          </cell>
          <cell r="E633">
            <v>777.12</v>
          </cell>
          <cell r="F633">
            <v>4</v>
          </cell>
        </row>
        <row r="634">
          <cell r="A634">
            <v>6939962757384</v>
          </cell>
        </row>
        <row r="634">
          <cell r="D634">
            <v>6939962759173</v>
          </cell>
          <cell r="E634">
            <v>199</v>
          </cell>
          <cell r="F634">
            <v>1</v>
          </cell>
        </row>
        <row r="635">
          <cell r="A635">
            <v>6939962746593</v>
          </cell>
          <cell r="B635">
            <v>49</v>
          </cell>
        </row>
        <row r="635">
          <cell r="D635">
            <v>6939962759173</v>
          </cell>
          <cell r="E635">
            <v>388</v>
          </cell>
          <cell r="F635">
            <v>2</v>
          </cell>
        </row>
        <row r="636">
          <cell r="D636">
            <v>6939962759173</v>
          </cell>
          <cell r="E636">
            <v>184</v>
          </cell>
          <cell r="F636">
            <v>1</v>
          </cell>
        </row>
        <row r="637">
          <cell r="D637">
            <v>6939962759173</v>
          </cell>
          <cell r="E637">
            <v>383</v>
          </cell>
          <cell r="F637">
            <v>2</v>
          </cell>
        </row>
        <row r="638">
          <cell r="A638">
            <v>6939962746626</v>
          </cell>
        </row>
        <row r="638">
          <cell r="D638">
            <v>6939962759173</v>
          </cell>
          <cell r="E638">
            <v>189</v>
          </cell>
          <cell r="F638">
            <v>1</v>
          </cell>
        </row>
        <row r="639">
          <cell r="A639">
            <v>6939962751450</v>
          </cell>
        </row>
        <row r="639">
          <cell r="D639">
            <v>6939962759173</v>
          </cell>
          <cell r="E639">
            <v>1356.9</v>
          </cell>
          <cell r="F639">
            <v>7</v>
          </cell>
        </row>
        <row r="640">
          <cell r="A640">
            <v>6939962753980</v>
          </cell>
        </row>
        <row r="640">
          <cell r="D640">
            <v>6939962759173</v>
          </cell>
          <cell r="E640">
            <v>199</v>
          </cell>
          <cell r="F640">
            <v>1</v>
          </cell>
        </row>
        <row r="641">
          <cell r="A641">
            <v>6939962752488</v>
          </cell>
        </row>
        <row r="641">
          <cell r="D641">
            <v>6939962759173</v>
          </cell>
          <cell r="E641">
            <v>199</v>
          </cell>
          <cell r="F641">
            <v>1</v>
          </cell>
        </row>
        <row r="642">
          <cell r="A642">
            <v>6939962748030</v>
          </cell>
        </row>
        <row r="642">
          <cell r="D642">
            <v>6939962759173</v>
          </cell>
          <cell r="E642">
            <v>184</v>
          </cell>
          <cell r="F642">
            <v>1</v>
          </cell>
        </row>
        <row r="643">
          <cell r="A643">
            <v>6939962747316</v>
          </cell>
        </row>
        <row r="643">
          <cell r="D643">
            <v>6939962758466</v>
          </cell>
          <cell r="E643">
            <v>359</v>
          </cell>
          <cell r="F643">
            <v>1</v>
          </cell>
        </row>
        <row r="644">
          <cell r="A644">
            <v>6939962752273</v>
          </cell>
        </row>
        <row r="644">
          <cell r="D644">
            <v>6939962758466</v>
          </cell>
          <cell r="E644">
            <v>349</v>
          </cell>
          <cell r="F644">
            <v>1</v>
          </cell>
        </row>
        <row r="645">
          <cell r="A645">
            <v>6939924827537</v>
          </cell>
        </row>
        <row r="645">
          <cell r="D645">
            <v>6939962758466</v>
          </cell>
          <cell r="E645">
            <v>710</v>
          </cell>
          <cell r="F645">
            <v>2</v>
          </cell>
        </row>
        <row r="646">
          <cell r="A646">
            <v>6939962762500</v>
          </cell>
        </row>
        <row r="646">
          <cell r="D646">
            <v>6939962758466</v>
          </cell>
          <cell r="E646">
            <v>344</v>
          </cell>
          <cell r="F646">
            <v>1</v>
          </cell>
        </row>
        <row r="647">
          <cell r="A647">
            <v>6939962759098</v>
          </cell>
        </row>
        <row r="647">
          <cell r="D647">
            <v>6939962758466</v>
          </cell>
          <cell r="E647">
            <v>355.24</v>
          </cell>
          <cell r="F647">
            <v>1</v>
          </cell>
        </row>
        <row r="648">
          <cell r="A648">
            <v>6939962757544</v>
          </cell>
        </row>
        <row r="648">
          <cell r="D648">
            <v>6939962758466</v>
          </cell>
          <cell r="E648">
            <v>359</v>
          </cell>
          <cell r="F648">
            <v>1</v>
          </cell>
        </row>
        <row r="649">
          <cell r="A649">
            <v>6939962744384</v>
          </cell>
        </row>
        <row r="649">
          <cell r="D649">
            <v>6939962758466</v>
          </cell>
          <cell r="E649">
            <v>349</v>
          </cell>
          <cell r="F649">
            <v>1</v>
          </cell>
        </row>
        <row r="650">
          <cell r="A650">
            <v>6939962740379</v>
          </cell>
          <cell r="B650">
            <v>26</v>
          </cell>
        </row>
        <row r="650">
          <cell r="D650">
            <v>6939962758466</v>
          </cell>
          <cell r="E650">
            <v>359</v>
          </cell>
          <cell r="F650">
            <v>1</v>
          </cell>
        </row>
        <row r="651">
          <cell r="A651">
            <v>6939962751450</v>
          </cell>
        </row>
        <row r="651">
          <cell r="D651">
            <v>6939962758466</v>
          </cell>
          <cell r="E651">
            <v>708</v>
          </cell>
          <cell r="F651">
            <v>2</v>
          </cell>
        </row>
        <row r="652">
          <cell r="A652">
            <v>6939962752709</v>
          </cell>
        </row>
        <row r="652">
          <cell r="D652">
            <v>6939962758466</v>
          </cell>
          <cell r="E652">
            <v>718</v>
          </cell>
          <cell r="F652">
            <v>2</v>
          </cell>
        </row>
        <row r="653">
          <cell r="A653">
            <v>6939962748030</v>
          </cell>
        </row>
        <row r="653">
          <cell r="D653">
            <v>6939962758466</v>
          </cell>
          <cell r="E653">
            <v>359</v>
          </cell>
          <cell r="F653">
            <v>1</v>
          </cell>
        </row>
        <row r="654">
          <cell r="A654">
            <v>6939962755175</v>
          </cell>
          <cell r="B654">
            <v>0</v>
          </cell>
        </row>
        <row r="654">
          <cell r="D654">
            <v>6939962758466</v>
          </cell>
          <cell r="E654">
            <v>350.07</v>
          </cell>
          <cell r="F654">
            <v>1</v>
          </cell>
        </row>
        <row r="655">
          <cell r="A655">
            <v>6939962741307</v>
          </cell>
          <cell r="B655">
            <v>17</v>
          </cell>
        </row>
        <row r="655">
          <cell r="D655">
            <v>6939962758466</v>
          </cell>
          <cell r="E655">
            <v>354.26</v>
          </cell>
          <cell r="F655">
            <v>1</v>
          </cell>
        </row>
        <row r="656">
          <cell r="A656">
            <v>6939962746050</v>
          </cell>
        </row>
        <row r="656">
          <cell r="D656">
            <v>6939962757322</v>
          </cell>
          <cell r="E656">
            <v>299</v>
          </cell>
          <cell r="F656">
            <v>1</v>
          </cell>
        </row>
        <row r="657">
          <cell r="A657">
            <v>6939962748214</v>
          </cell>
          <cell r="B657">
            <v>6</v>
          </cell>
        </row>
        <row r="657">
          <cell r="D657">
            <v>6939962757322</v>
          </cell>
          <cell r="E657">
            <v>299</v>
          </cell>
          <cell r="F657">
            <v>1</v>
          </cell>
        </row>
        <row r="658">
          <cell r="A658">
            <v>6939962746685</v>
          </cell>
          <cell r="B658">
            <v>17</v>
          </cell>
        </row>
        <row r="658">
          <cell r="D658">
            <v>6939962757322</v>
          </cell>
          <cell r="E658">
            <v>289</v>
          </cell>
          <cell r="F658">
            <v>1</v>
          </cell>
        </row>
        <row r="659">
          <cell r="A659">
            <v>6939962755328</v>
          </cell>
          <cell r="B659">
            <v>0</v>
          </cell>
        </row>
        <row r="659">
          <cell r="D659">
            <v>6939962757322</v>
          </cell>
          <cell r="E659">
            <v>589.67</v>
          </cell>
          <cell r="F659">
            <v>2</v>
          </cell>
        </row>
        <row r="660">
          <cell r="A660">
            <v>6939962756820</v>
          </cell>
          <cell r="B660">
            <v>0</v>
          </cell>
        </row>
        <row r="660">
          <cell r="D660">
            <v>6939962757322</v>
          </cell>
          <cell r="E660">
            <v>867</v>
          </cell>
          <cell r="F660">
            <v>3</v>
          </cell>
        </row>
        <row r="661">
          <cell r="A661">
            <v>6939962734354</v>
          </cell>
          <cell r="B661">
            <v>6</v>
          </cell>
        </row>
        <row r="661">
          <cell r="D661">
            <v>6939962757322</v>
          </cell>
          <cell r="E661">
            <v>1176</v>
          </cell>
          <cell r="F661">
            <v>4</v>
          </cell>
        </row>
        <row r="662">
          <cell r="A662">
            <v>6939962755830</v>
          </cell>
          <cell r="B662">
            <v>0</v>
          </cell>
        </row>
        <row r="662">
          <cell r="D662">
            <v>6939962757322</v>
          </cell>
          <cell r="E662">
            <v>299</v>
          </cell>
          <cell r="F662">
            <v>1</v>
          </cell>
        </row>
        <row r="663">
          <cell r="A663">
            <v>6939924819549</v>
          </cell>
        </row>
        <row r="663">
          <cell r="D663">
            <v>6939962757322</v>
          </cell>
          <cell r="E663">
            <v>890.1</v>
          </cell>
          <cell r="F663">
            <v>3</v>
          </cell>
        </row>
        <row r="664">
          <cell r="A664">
            <v>6939962746630</v>
          </cell>
          <cell r="B664">
            <v>69</v>
          </cell>
        </row>
        <row r="664">
          <cell r="D664">
            <v>6939962757322</v>
          </cell>
          <cell r="E664">
            <v>284</v>
          </cell>
          <cell r="F664">
            <v>1</v>
          </cell>
        </row>
        <row r="665">
          <cell r="A665">
            <v>6939962739281</v>
          </cell>
          <cell r="B665">
            <v>218</v>
          </cell>
        </row>
        <row r="665">
          <cell r="D665">
            <v>6939962757322</v>
          </cell>
          <cell r="E665">
            <v>299</v>
          </cell>
          <cell r="F665">
            <v>1</v>
          </cell>
        </row>
        <row r="666">
          <cell r="A666">
            <v>6939962755908</v>
          </cell>
          <cell r="B666">
            <v>31</v>
          </cell>
        </row>
        <row r="666">
          <cell r="D666">
            <v>6939962757322</v>
          </cell>
          <cell r="E666">
            <v>580.23</v>
          </cell>
          <cell r="F666">
            <v>2</v>
          </cell>
        </row>
        <row r="667">
          <cell r="A667">
            <v>6939962752464</v>
          </cell>
        </row>
        <row r="667">
          <cell r="D667">
            <v>6939962757322</v>
          </cell>
          <cell r="E667">
            <v>289</v>
          </cell>
          <cell r="F667">
            <v>1</v>
          </cell>
        </row>
        <row r="668">
          <cell r="A668">
            <v>6939962746296</v>
          </cell>
          <cell r="B668">
            <v>124</v>
          </cell>
        </row>
        <row r="668">
          <cell r="D668">
            <v>6939962730912</v>
          </cell>
          <cell r="E668">
            <v>-179.06</v>
          </cell>
          <cell r="F668">
            <v>-1</v>
          </cell>
        </row>
        <row r="669">
          <cell r="A669">
            <v>6939962753065</v>
          </cell>
          <cell r="B669">
            <v>19</v>
          </cell>
        </row>
        <row r="669">
          <cell r="D669">
            <v>6939962730912</v>
          </cell>
          <cell r="E669">
            <v>179</v>
          </cell>
          <cell r="F669">
            <v>1</v>
          </cell>
        </row>
        <row r="670">
          <cell r="A670">
            <v>6939962747644</v>
          </cell>
          <cell r="B670">
            <v>18</v>
          </cell>
        </row>
        <row r="670">
          <cell r="D670">
            <v>6939962730912</v>
          </cell>
          <cell r="E670">
            <v>348</v>
          </cell>
          <cell r="F670">
            <v>2</v>
          </cell>
        </row>
        <row r="671">
          <cell r="A671">
            <v>6939962754604</v>
          </cell>
          <cell r="B671">
            <v>8</v>
          </cell>
        </row>
        <row r="671">
          <cell r="D671">
            <v>6939962730912</v>
          </cell>
          <cell r="E671">
            <v>179</v>
          </cell>
          <cell r="F671">
            <v>1</v>
          </cell>
        </row>
        <row r="672">
          <cell r="A672">
            <v>6939924823232</v>
          </cell>
        </row>
        <row r="672">
          <cell r="D672">
            <v>6939962730912</v>
          </cell>
          <cell r="E672">
            <v>179</v>
          </cell>
          <cell r="F672">
            <v>1</v>
          </cell>
        </row>
        <row r="673">
          <cell r="A673">
            <v>6939962755618</v>
          </cell>
        </row>
        <row r="673">
          <cell r="D673">
            <v>6939962730912</v>
          </cell>
          <cell r="E673">
            <v>343</v>
          </cell>
          <cell r="F673">
            <v>2</v>
          </cell>
        </row>
        <row r="674">
          <cell r="A674">
            <v>6939962746593</v>
          </cell>
        </row>
        <row r="674">
          <cell r="D674">
            <v>6939962730912</v>
          </cell>
          <cell r="E674">
            <v>179</v>
          </cell>
          <cell r="F674">
            <v>1</v>
          </cell>
        </row>
        <row r="675">
          <cell r="A675">
            <v>6939962744384</v>
          </cell>
        </row>
        <row r="675">
          <cell r="D675">
            <v>6939962730912</v>
          </cell>
          <cell r="E675">
            <v>179</v>
          </cell>
          <cell r="F675">
            <v>1</v>
          </cell>
        </row>
        <row r="676">
          <cell r="A676">
            <v>6939962755885</v>
          </cell>
        </row>
        <row r="676">
          <cell r="D676">
            <v>6939962730912</v>
          </cell>
          <cell r="E676">
            <v>179</v>
          </cell>
          <cell r="F676">
            <v>1</v>
          </cell>
        </row>
        <row r="677">
          <cell r="A677">
            <v>6939962759012</v>
          </cell>
        </row>
        <row r="677">
          <cell r="D677">
            <v>6939962746630</v>
          </cell>
          <cell r="E677">
            <v>276</v>
          </cell>
          <cell r="F677">
            <v>4</v>
          </cell>
        </row>
        <row r="678">
          <cell r="A678">
            <v>6939962763736</v>
          </cell>
        </row>
        <row r="678">
          <cell r="D678">
            <v>6939962746630</v>
          </cell>
          <cell r="E678">
            <v>207</v>
          </cell>
          <cell r="F678">
            <v>3</v>
          </cell>
        </row>
        <row r="679">
          <cell r="A679">
            <v>6939924827315</v>
          </cell>
        </row>
        <row r="679">
          <cell r="D679">
            <v>6939962746630</v>
          </cell>
          <cell r="E679">
            <v>62.61</v>
          </cell>
          <cell r="F679">
            <v>1</v>
          </cell>
        </row>
        <row r="680">
          <cell r="A680">
            <v>6939962756172</v>
          </cell>
        </row>
        <row r="680">
          <cell r="D680">
            <v>6939962746630</v>
          </cell>
          <cell r="E680">
            <v>69</v>
          </cell>
          <cell r="F680">
            <v>1</v>
          </cell>
        </row>
        <row r="681">
          <cell r="A681">
            <v>6939924818498</v>
          </cell>
        </row>
        <row r="681">
          <cell r="D681">
            <v>6939962746630</v>
          </cell>
          <cell r="E681">
            <v>407.66</v>
          </cell>
          <cell r="F681">
            <v>6</v>
          </cell>
        </row>
        <row r="682">
          <cell r="A682">
            <v>6939962757315</v>
          </cell>
          <cell r="B682">
            <v>137</v>
          </cell>
        </row>
        <row r="682">
          <cell r="D682">
            <v>6939962746630</v>
          </cell>
          <cell r="E682">
            <v>207</v>
          </cell>
          <cell r="F682">
            <v>3</v>
          </cell>
        </row>
        <row r="683">
          <cell r="A683">
            <v>6939962731049</v>
          </cell>
        </row>
        <row r="683">
          <cell r="D683">
            <v>6939962746630</v>
          </cell>
          <cell r="E683">
            <v>129.96</v>
          </cell>
          <cell r="F683">
            <v>2</v>
          </cell>
        </row>
        <row r="684">
          <cell r="A684">
            <v>6939962756189</v>
          </cell>
        </row>
        <row r="684">
          <cell r="D684">
            <v>6939962746630</v>
          </cell>
          <cell r="E684">
            <v>66.17</v>
          </cell>
          <cell r="F684">
            <v>1</v>
          </cell>
        </row>
        <row r="685">
          <cell r="A685">
            <v>6939962753539</v>
          </cell>
        </row>
        <row r="685">
          <cell r="D685">
            <v>6939962746630</v>
          </cell>
          <cell r="E685">
            <v>131.06</v>
          </cell>
          <cell r="F685">
            <v>2</v>
          </cell>
        </row>
        <row r="686">
          <cell r="A686">
            <v>6939962756165</v>
          </cell>
        </row>
        <row r="686">
          <cell r="D686">
            <v>6939962746630</v>
          </cell>
          <cell r="E686">
            <v>138</v>
          </cell>
          <cell r="F686">
            <v>2</v>
          </cell>
        </row>
        <row r="687">
          <cell r="A687">
            <v>6939962763736</v>
          </cell>
        </row>
        <row r="687">
          <cell r="D687">
            <v>6939962746630</v>
          </cell>
          <cell r="E687">
            <v>138</v>
          </cell>
          <cell r="F687">
            <v>2</v>
          </cell>
        </row>
        <row r="688">
          <cell r="A688">
            <v>6939962745183</v>
          </cell>
        </row>
        <row r="688">
          <cell r="D688">
            <v>6939962746630</v>
          </cell>
          <cell r="E688">
            <v>138</v>
          </cell>
          <cell r="F688">
            <v>2</v>
          </cell>
        </row>
        <row r="689">
          <cell r="A689">
            <v>6939962739281</v>
          </cell>
        </row>
        <row r="689">
          <cell r="D689">
            <v>6939962746630</v>
          </cell>
          <cell r="E689">
            <v>69</v>
          </cell>
          <cell r="F689">
            <v>1</v>
          </cell>
        </row>
        <row r="690">
          <cell r="A690">
            <v>6939962760186</v>
          </cell>
        </row>
        <row r="690">
          <cell r="D690">
            <v>6939962746630</v>
          </cell>
          <cell r="E690">
            <v>134.3</v>
          </cell>
          <cell r="F690">
            <v>2</v>
          </cell>
        </row>
        <row r="691">
          <cell r="A691">
            <v>6939962748214</v>
          </cell>
        </row>
        <row r="691">
          <cell r="D691">
            <v>6939962746630</v>
          </cell>
          <cell r="E691">
            <v>207</v>
          </cell>
          <cell r="F691">
            <v>3</v>
          </cell>
        </row>
        <row r="692">
          <cell r="A692">
            <v>6939924819549</v>
          </cell>
        </row>
        <row r="692">
          <cell r="D692">
            <v>6939962746630</v>
          </cell>
          <cell r="E692">
            <v>345</v>
          </cell>
          <cell r="F692">
            <v>5</v>
          </cell>
        </row>
        <row r="693">
          <cell r="A693">
            <v>6939962758039</v>
          </cell>
        </row>
        <row r="693">
          <cell r="D693">
            <v>6939962746630</v>
          </cell>
          <cell r="E693">
            <v>816.36</v>
          </cell>
          <cell r="F693">
            <v>12</v>
          </cell>
        </row>
        <row r="694">
          <cell r="A694">
            <v>6939962768182</v>
          </cell>
        </row>
        <row r="694">
          <cell r="D694">
            <v>6939962746630</v>
          </cell>
          <cell r="E694">
            <v>138</v>
          </cell>
          <cell r="F694">
            <v>2</v>
          </cell>
        </row>
        <row r="695">
          <cell r="A695">
            <v>6939962764412</v>
          </cell>
        </row>
        <row r="695">
          <cell r="D695">
            <v>6939962746630</v>
          </cell>
          <cell r="E695">
            <v>63.08</v>
          </cell>
          <cell r="F695">
            <v>1</v>
          </cell>
        </row>
        <row r="696">
          <cell r="A696">
            <v>6939962746074</v>
          </cell>
        </row>
        <row r="696">
          <cell r="D696">
            <v>6939962755908</v>
          </cell>
          <cell r="E696">
            <v>184.21</v>
          </cell>
          <cell r="F696">
            <v>2</v>
          </cell>
        </row>
        <row r="697">
          <cell r="A697">
            <v>6939924824956</v>
          </cell>
        </row>
        <row r="697">
          <cell r="D697">
            <v>6939962755908</v>
          </cell>
          <cell r="E697">
            <v>198</v>
          </cell>
          <cell r="F697">
            <v>2</v>
          </cell>
        </row>
        <row r="698">
          <cell r="A698">
            <v>6939924827322</v>
          </cell>
        </row>
        <row r="698">
          <cell r="D698">
            <v>6939962755908</v>
          </cell>
          <cell r="E698">
            <v>89</v>
          </cell>
          <cell r="F698">
            <v>1</v>
          </cell>
        </row>
        <row r="699">
          <cell r="A699">
            <v>6939924827339</v>
          </cell>
        </row>
        <row r="699">
          <cell r="D699">
            <v>6939962755908</v>
          </cell>
          <cell r="E699">
            <v>99</v>
          </cell>
          <cell r="F699">
            <v>1</v>
          </cell>
        </row>
        <row r="700">
          <cell r="A700">
            <v>6939962739564</v>
          </cell>
        </row>
        <row r="700">
          <cell r="D700">
            <v>6939962755908</v>
          </cell>
          <cell r="E700">
            <v>189.63</v>
          </cell>
          <cell r="F700">
            <v>2</v>
          </cell>
        </row>
        <row r="701">
          <cell r="A701">
            <v>6939962756172</v>
          </cell>
        </row>
        <row r="701">
          <cell r="D701">
            <v>6939962755908</v>
          </cell>
          <cell r="E701">
            <v>84</v>
          </cell>
          <cell r="F701">
            <v>1</v>
          </cell>
        </row>
        <row r="702">
          <cell r="A702">
            <v>6939962755618</v>
          </cell>
          <cell r="B702">
            <v>8</v>
          </cell>
        </row>
        <row r="702">
          <cell r="D702">
            <v>6939962755908</v>
          </cell>
          <cell r="E702">
            <v>197.19</v>
          </cell>
          <cell r="F702">
            <v>2</v>
          </cell>
        </row>
        <row r="703">
          <cell r="A703">
            <v>6939962746630</v>
          </cell>
        </row>
        <row r="703">
          <cell r="D703">
            <v>6939962755908</v>
          </cell>
          <cell r="E703">
            <v>198</v>
          </cell>
          <cell r="F703">
            <v>2</v>
          </cell>
        </row>
        <row r="704">
          <cell r="A704">
            <v>6939962739281</v>
          </cell>
        </row>
        <row r="704">
          <cell r="D704">
            <v>6939962755908</v>
          </cell>
          <cell r="E704">
            <v>279.04</v>
          </cell>
          <cell r="F704">
            <v>3</v>
          </cell>
        </row>
        <row r="705">
          <cell r="A705">
            <v>6939962755908</v>
          </cell>
        </row>
        <row r="705">
          <cell r="D705">
            <v>6939962755908</v>
          </cell>
          <cell r="E705">
            <v>284.12</v>
          </cell>
          <cell r="F705">
            <v>3</v>
          </cell>
        </row>
        <row r="706">
          <cell r="A706">
            <v>6939962752464</v>
          </cell>
        </row>
        <row r="706">
          <cell r="D706">
            <v>6939962755908</v>
          </cell>
          <cell r="E706">
            <v>470</v>
          </cell>
          <cell r="F706">
            <v>5</v>
          </cell>
        </row>
        <row r="707">
          <cell r="A707">
            <v>6939962746296</v>
          </cell>
        </row>
        <row r="707">
          <cell r="D707">
            <v>6939962755908</v>
          </cell>
          <cell r="E707">
            <v>656.11</v>
          </cell>
          <cell r="F707">
            <v>7</v>
          </cell>
        </row>
        <row r="708">
          <cell r="A708">
            <v>6939962753065</v>
          </cell>
        </row>
        <row r="708">
          <cell r="D708">
            <v>6939962755908</v>
          </cell>
          <cell r="E708">
            <v>287</v>
          </cell>
          <cell r="F708">
            <v>3</v>
          </cell>
        </row>
        <row r="709">
          <cell r="A709">
            <v>6939962747644</v>
          </cell>
        </row>
        <row r="709">
          <cell r="D709">
            <v>6939962755908</v>
          </cell>
          <cell r="E709">
            <v>183</v>
          </cell>
          <cell r="F709">
            <v>2</v>
          </cell>
        </row>
        <row r="710">
          <cell r="A710">
            <v>6939924828510</v>
          </cell>
        </row>
        <row r="710">
          <cell r="D710">
            <v>6939962755908</v>
          </cell>
          <cell r="E710">
            <v>85.13</v>
          </cell>
          <cell r="F710">
            <v>1</v>
          </cell>
        </row>
        <row r="711">
          <cell r="A711">
            <v>6939962745992</v>
          </cell>
        </row>
        <row r="711">
          <cell r="D711">
            <v>6939962755908</v>
          </cell>
          <cell r="E711">
            <v>213.94</v>
          </cell>
          <cell r="F711">
            <v>2</v>
          </cell>
        </row>
        <row r="712">
          <cell r="A712">
            <v>6939962725574</v>
          </cell>
        </row>
        <row r="712">
          <cell r="D712">
            <v>6939962755908</v>
          </cell>
          <cell r="E712">
            <v>94</v>
          </cell>
          <cell r="F712">
            <v>1</v>
          </cell>
        </row>
        <row r="713">
          <cell r="A713">
            <v>6939962746685</v>
          </cell>
        </row>
        <row r="713">
          <cell r="D713">
            <v>6939962755908</v>
          </cell>
          <cell r="E713">
            <v>2442</v>
          </cell>
          <cell r="F713">
            <v>23</v>
          </cell>
        </row>
        <row r="714">
          <cell r="A714">
            <v>6939962756769</v>
          </cell>
        </row>
        <row r="714">
          <cell r="D714">
            <v>6939962755908</v>
          </cell>
          <cell r="E714">
            <v>99</v>
          </cell>
          <cell r="F714">
            <v>1</v>
          </cell>
        </row>
        <row r="715">
          <cell r="A715">
            <v>6939962756820</v>
          </cell>
        </row>
        <row r="715">
          <cell r="D715">
            <v>6939962746296</v>
          </cell>
          <cell r="E715">
            <v>188</v>
          </cell>
          <cell r="F715">
            <v>2</v>
          </cell>
        </row>
        <row r="716">
          <cell r="A716">
            <v>6939962740973</v>
          </cell>
        </row>
        <row r="716">
          <cell r="D716">
            <v>6939962746296</v>
          </cell>
          <cell r="E716">
            <v>257</v>
          </cell>
          <cell r="F716">
            <v>3</v>
          </cell>
        </row>
        <row r="717">
          <cell r="A717">
            <v>6939962756097</v>
          </cell>
        </row>
        <row r="717">
          <cell r="D717">
            <v>6939962746296</v>
          </cell>
          <cell r="E717">
            <v>89</v>
          </cell>
          <cell r="F717">
            <v>1</v>
          </cell>
        </row>
        <row r="718">
          <cell r="A718">
            <v>6939962747989</v>
          </cell>
          <cell r="B718">
            <v>20</v>
          </cell>
        </row>
        <row r="718">
          <cell r="D718">
            <v>6939962746296</v>
          </cell>
          <cell r="E718">
            <v>168.91</v>
          </cell>
          <cell r="F718">
            <v>2</v>
          </cell>
        </row>
        <row r="719">
          <cell r="A719">
            <v>6939962736839</v>
          </cell>
          <cell r="B719">
            <v>0</v>
          </cell>
        </row>
        <row r="719">
          <cell r="D719">
            <v>6939962746296</v>
          </cell>
          <cell r="E719">
            <v>435</v>
          </cell>
          <cell r="F719">
            <v>5</v>
          </cell>
        </row>
        <row r="720">
          <cell r="A720">
            <v>6939962741338</v>
          </cell>
          <cell r="B720">
            <v>0</v>
          </cell>
        </row>
        <row r="720">
          <cell r="D720">
            <v>6939962746296</v>
          </cell>
          <cell r="E720">
            <v>692</v>
          </cell>
          <cell r="F720">
            <v>8</v>
          </cell>
        </row>
        <row r="721">
          <cell r="D721">
            <v>6939962746296</v>
          </cell>
          <cell r="E721">
            <v>79.96</v>
          </cell>
          <cell r="F721">
            <v>1</v>
          </cell>
        </row>
        <row r="722">
          <cell r="D722">
            <v>6939962746296</v>
          </cell>
          <cell r="E722">
            <v>712</v>
          </cell>
          <cell r="F722">
            <v>8</v>
          </cell>
        </row>
        <row r="723">
          <cell r="D723">
            <v>6939962746296</v>
          </cell>
          <cell r="E723">
            <v>336.04</v>
          </cell>
          <cell r="F723">
            <v>4</v>
          </cell>
        </row>
        <row r="724">
          <cell r="D724">
            <v>6939962746296</v>
          </cell>
          <cell r="E724">
            <v>156.4</v>
          </cell>
          <cell r="F724">
            <v>2</v>
          </cell>
        </row>
        <row r="725">
          <cell r="D725">
            <v>6939962746296</v>
          </cell>
          <cell r="E725">
            <v>518.06</v>
          </cell>
          <cell r="F725">
            <v>6</v>
          </cell>
        </row>
        <row r="726">
          <cell r="A726">
            <v>6939962757520</v>
          </cell>
        </row>
        <row r="726">
          <cell r="D726">
            <v>6939962746296</v>
          </cell>
          <cell r="E726">
            <v>79</v>
          </cell>
          <cell r="F726">
            <v>1</v>
          </cell>
        </row>
        <row r="727">
          <cell r="A727">
            <v>6939962757322</v>
          </cell>
        </row>
        <row r="727">
          <cell r="D727">
            <v>6939962746296</v>
          </cell>
          <cell r="E727">
            <v>267</v>
          </cell>
          <cell r="F727">
            <v>3</v>
          </cell>
        </row>
        <row r="728">
          <cell r="A728">
            <v>6939962749129</v>
          </cell>
        </row>
        <row r="728">
          <cell r="D728">
            <v>6939962746296</v>
          </cell>
          <cell r="E728">
            <v>160.46</v>
          </cell>
          <cell r="F728">
            <v>2</v>
          </cell>
        </row>
        <row r="729">
          <cell r="A729">
            <v>6939962754239</v>
          </cell>
          <cell r="B729">
            <v>0</v>
          </cell>
        </row>
        <row r="729">
          <cell r="D729">
            <v>6939962746296</v>
          </cell>
          <cell r="E729">
            <v>178</v>
          </cell>
          <cell r="F729">
            <v>2</v>
          </cell>
        </row>
        <row r="730">
          <cell r="A730">
            <v>6939924827315</v>
          </cell>
        </row>
        <row r="730">
          <cell r="D730">
            <v>6939962746296</v>
          </cell>
          <cell r="E730">
            <v>257</v>
          </cell>
          <cell r="F730">
            <v>3</v>
          </cell>
        </row>
        <row r="731">
          <cell r="A731">
            <v>6939962760711</v>
          </cell>
        </row>
        <row r="731">
          <cell r="D731">
            <v>6939962746296</v>
          </cell>
          <cell r="E731">
            <v>932.64</v>
          </cell>
          <cell r="F731">
            <v>11</v>
          </cell>
        </row>
        <row r="732">
          <cell r="A732">
            <v>6939962746593</v>
          </cell>
        </row>
        <row r="732">
          <cell r="D732">
            <v>6939962746296</v>
          </cell>
          <cell r="E732">
            <v>252</v>
          </cell>
          <cell r="F732">
            <v>3</v>
          </cell>
        </row>
        <row r="733">
          <cell r="A733">
            <v>6939962758275</v>
          </cell>
        </row>
        <row r="733">
          <cell r="D733">
            <v>6939962746296</v>
          </cell>
          <cell r="E733">
            <v>341.5</v>
          </cell>
          <cell r="F733">
            <v>4</v>
          </cell>
        </row>
        <row r="734">
          <cell r="A734">
            <v>6939962739564</v>
          </cell>
        </row>
        <row r="734">
          <cell r="D734">
            <v>6939962746296</v>
          </cell>
          <cell r="E734">
            <v>178</v>
          </cell>
          <cell r="F734">
            <v>2</v>
          </cell>
        </row>
        <row r="735">
          <cell r="A735">
            <v>6939924824673</v>
          </cell>
        </row>
        <row r="735">
          <cell r="D735">
            <v>6939962746296</v>
          </cell>
          <cell r="E735">
            <v>198.18</v>
          </cell>
          <cell r="F735">
            <v>2</v>
          </cell>
        </row>
        <row r="736">
          <cell r="A736">
            <v>6939924821078</v>
          </cell>
        </row>
        <row r="736">
          <cell r="D736">
            <v>6939962746296</v>
          </cell>
          <cell r="E736">
            <v>173</v>
          </cell>
          <cell r="F736">
            <v>2</v>
          </cell>
        </row>
        <row r="737">
          <cell r="A737">
            <v>6939924824345</v>
          </cell>
        </row>
        <row r="737">
          <cell r="D737">
            <v>6939962748184</v>
          </cell>
          <cell r="E737">
            <v>822</v>
          </cell>
          <cell r="F737">
            <v>3</v>
          </cell>
        </row>
        <row r="738">
          <cell r="A738">
            <v>6939924827353</v>
          </cell>
        </row>
        <row r="738">
          <cell r="D738">
            <v>6939962748184</v>
          </cell>
          <cell r="E738">
            <v>270.12</v>
          </cell>
          <cell r="F738">
            <v>1</v>
          </cell>
        </row>
        <row r="739">
          <cell r="A739">
            <v>6939924821078</v>
          </cell>
        </row>
        <row r="739">
          <cell r="D739">
            <v>6939962748184</v>
          </cell>
          <cell r="E739">
            <v>-269</v>
          </cell>
          <cell r="F739">
            <v>-1</v>
          </cell>
        </row>
        <row r="740">
          <cell r="A740">
            <v>6939924823232</v>
          </cell>
        </row>
        <row r="740">
          <cell r="D740">
            <v>6939962748184</v>
          </cell>
          <cell r="E740">
            <v>-274</v>
          </cell>
          <cell r="F740">
            <v>-1</v>
          </cell>
        </row>
        <row r="741">
          <cell r="A741">
            <v>6939962746074</v>
          </cell>
        </row>
        <row r="741">
          <cell r="D741">
            <v>6939962748184</v>
          </cell>
          <cell r="E741">
            <v>553.95</v>
          </cell>
          <cell r="F741">
            <v>2</v>
          </cell>
        </row>
        <row r="742">
          <cell r="A742">
            <v>6939962746371</v>
          </cell>
        </row>
        <row r="742">
          <cell r="D742">
            <v>6939962755656</v>
          </cell>
          <cell r="E742">
            <v>634</v>
          </cell>
          <cell r="F742">
            <v>6</v>
          </cell>
        </row>
        <row r="743">
          <cell r="A743">
            <v>6939962761640</v>
          </cell>
        </row>
        <row r="743">
          <cell r="D743">
            <v>6939962755656</v>
          </cell>
          <cell r="E743">
            <v>312</v>
          </cell>
          <cell r="F743">
            <v>3</v>
          </cell>
        </row>
        <row r="744">
          <cell r="A744">
            <v>6939962762500</v>
          </cell>
        </row>
        <row r="744">
          <cell r="D744">
            <v>6939962755656</v>
          </cell>
          <cell r="E744">
            <v>218</v>
          </cell>
          <cell r="F744">
            <v>2</v>
          </cell>
        </row>
        <row r="745">
          <cell r="A745">
            <v>6939962759098</v>
          </cell>
        </row>
        <row r="745">
          <cell r="D745">
            <v>6939962755656</v>
          </cell>
          <cell r="E745">
            <v>208</v>
          </cell>
          <cell r="F745">
            <v>2</v>
          </cell>
        </row>
        <row r="746">
          <cell r="A746">
            <v>6939962757575</v>
          </cell>
        </row>
        <row r="746">
          <cell r="D746">
            <v>6939962755656</v>
          </cell>
          <cell r="E746">
            <v>109</v>
          </cell>
          <cell r="F746">
            <v>1</v>
          </cell>
        </row>
        <row r="747">
          <cell r="A747">
            <v>6939962760711</v>
          </cell>
        </row>
        <row r="747">
          <cell r="D747">
            <v>6939962755656</v>
          </cell>
          <cell r="E747">
            <v>664</v>
          </cell>
          <cell r="F747">
            <v>6</v>
          </cell>
        </row>
        <row r="748">
          <cell r="A748">
            <v>6939924824345</v>
          </cell>
        </row>
        <row r="748">
          <cell r="D748">
            <v>6939962755656</v>
          </cell>
          <cell r="E748">
            <v>203</v>
          </cell>
          <cell r="F748">
            <v>2</v>
          </cell>
        </row>
        <row r="749">
          <cell r="A749">
            <v>6939962760186</v>
          </cell>
          <cell r="B749">
            <v>56</v>
          </cell>
        </row>
        <row r="749">
          <cell r="D749">
            <v>6939962755656</v>
          </cell>
          <cell r="E749">
            <v>218</v>
          </cell>
          <cell r="F749">
            <v>2</v>
          </cell>
        </row>
        <row r="750">
          <cell r="A750">
            <v>6939962760599</v>
          </cell>
          <cell r="B750">
            <v>2</v>
          </cell>
        </row>
        <row r="750">
          <cell r="D750">
            <v>6939962755656</v>
          </cell>
          <cell r="E750">
            <v>109</v>
          </cell>
          <cell r="F750">
            <v>1</v>
          </cell>
        </row>
        <row r="751">
          <cell r="A751">
            <v>6939962759371</v>
          </cell>
        </row>
        <row r="751">
          <cell r="D751">
            <v>6939962755656</v>
          </cell>
          <cell r="E751">
            <v>218</v>
          </cell>
          <cell r="F751">
            <v>2</v>
          </cell>
        </row>
        <row r="752">
          <cell r="A752">
            <v>6939962755359</v>
          </cell>
        </row>
        <row r="752">
          <cell r="D752">
            <v>6939962755656</v>
          </cell>
          <cell r="E752">
            <v>198</v>
          </cell>
          <cell r="F752">
            <v>2</v>
          </cell>
        </row>
        <row r="753">
          <cell r="A753">
            <v>6939962757513</v>
          </cell>
        </row>
        <row r="753">
          <cell r="D753">
            <v>6939962755656</v>
          </cell>
          <cell r="E753">
            <v>109</v>
          </cell>
          <cell r="F753">
            <v>1</v>
          </cell>
        </row>
        <row r="754">
          <cell r="A754">
            <v>6939962758572</v>
          </cell>
        </row>
        <row r="754">
          <cell r="D754">
            <v>6939962755656</v>
          </cell>
          <cell r="E754">
            <v>109</v>
          </cell>
          <cell r="F754">
            <v>1</v>
          </cell>
        </row>
        <row r="755">
          <cell r="A755">
            <v>6939962756912</v>
          </cell>
        </row>
        <row r="755">
          <cell r="D755">
            <v>6939962755656</v>
          </cell>
          <cell r="E755">
            <v>327</v>
          </cell>
          <cell r="F755">
            <v>3</v>
          </cell>
        </row>
        <row r="756">
          <cell r="A756">
            <v>6939962747989</v>
          </cell>
        </row>
        <row r="756">
          <cell r="D756">
            <v>6939962755656</v>
          </cell>
          <cell r="E756">
            <v>103.53</v>
          </cell>
          <cell r="F756">
            <v>1</v>
          </cell>
        </row>
        <row r="757">
          <cell r="A757">
            <v>6939962730912</v>
          </cell>
        </row>
        <row r="757">
          <cell r="D757">
            <v>6939962755656</v>
          </cell>
          <cell r="E757">
            <v>94</v>
          </cell>
          <cell r="F757">
            <v>1</v>
          </cell>
        </row>
        <row r="758">
          <cell r="A758">
            <v>6939962736839</v>
          </cell>
        </row>
        <row r="758">
          <cell r="D758">
            <v>6939962747057</v>
          </cell>
          <cell r="E758">
            <v>209</v>
          </cell>
          <cell r="F758">
            <v>1</v>
          </cell>
        </row>
        <row r="759">
          <cell r="A759">
            <v>6939962741338</v>
          </cell>
        </row>
        <row r="759">
          <cell r="D759">
            <v>6939962747057</v>
          </cell>
          <cell r="E759">
            <v>20</v>
          </cell>
          <cell r="F759">
            <v>0</v>
          </cell>
        </row>
        <row r="760">
          <cell r="A760">
            <v>6939924819549</v>
          </cell>
        </row>
        <row r="760">
          <cell r="D760">
            <v>6939962747057</v>
          </cell>
          <cell r="E760">
            <v>657</v>
          </cell>
          <cell r="F760">
            <v>3</v>
          </cell>
        </row>
        <row r="761">
          <cell r="A761">
            <v>6939962757315</v>
          </cell>
        </row>
        <row r="761">
          <cell r="D761">
            <v>6939962747057</v>
          </cell>
          <cell r="E761">
            <v>219</v>
          </cell>
          <cell r="F761">
            <v>1</v>
          </cell>
        </row>
        <row r="762">
          <cell r="A762">
            <v>6939962739588</v>
          </cell>
        </row>
        <row r="762">
          <cell r="D762">
            <v>6939962747057</v>
          </cell>
          <cell r="E762">
            <v>20</v>
          </cell>
          <cell r="F762">
            <v>0</v>
          </cell>
        </row>
        <row r="763">
          <cell r="A763">
            <v>6939962745183</v>
          </cell>
        </row>
        <row r="763">
          <cell r="D763">
            <v>6939962747057</v>
          </cell>
          <cell r="E763">
            <v>2604.59</v>
          </cell>
          <cell r="F763">
            <v>12</v>
          </cell>
        </row>
        <row r="764">
          <cell r="D764">
            <v>6939962747057</v>
          </cell>
          <cell r="E764">
            <v>209</v>
          </cell>
          <cell r="F764">
            <v>1</v>
          </cell>
        </row>
        <row r="765">
          <cell r="D765">
            <v>6939962747057</v>
          </cell>
          <cell r="E765">
            <v>219</v>
          </cell>
          <cell r="F765">
            <v>1</v>
          </cell>
        </row>
        <row r="766">
          <cell r="A766">
            <v>6939924819884</v>
          </cell>
        </row>
        <row r="766">
          <cell r="D766">
            <v>6939962747057</v>
          </cell>
          <cell r="E766">
            <v>219</v>
          </cell>
          <cell r="F766">
            <v>1</v>
          </cell>
        </row>
        <row r="767">
          <cell r="A767">
            <v>6939924824963</v>
          </cell>
        </row>
        <row r="767">
          <cell r="D767">
            <v>6939962747057</v>
          </cell>
          <cell r="E767">
            <v>38.49</v>
          </cell>
          <cell r="F767">
            <v>0</v>
          </cell>
        </row>
        <row r="768">
          <cell r="A768">
            <v>6939924820828</v>
          </cell>
        </row>
        <row r="768">
          <cell r="D768">
            <v>6939962747057</v>
          </cell>
          <cell r="E768">
            <v>219</v>
          </cell>
          <cell r="F768">
            <v>1</v>
          </cell>
        </row>
        <row r="769">
          <cell r="A769">
            <v>6939962741451</v>
          </cell>
        </row>
        <row r="769">
          <cell r="D769">
            <v>6939962747057</v>
          </cell>
          <cell r="E769">
            <v>-199</v>
          </cell>
          <cell r="F769">
            <v>-1</v>
          </cell>
        </row>
        <row r="770">
          <cell r="A770">
            <v>6939962758763</v>
          </cell>
          <cell r="B770">
            <v>95</v>
          </cell>
        </row>
        <row r="770">
          <cell r="D770">
            <v>6939962747057</v>
          </cell>
          <cell r="E770">
            <v>209</v>
          </cell>
          <cell r="F770">
            <v>1</v>
          </cell>
        </row>
        <row r="771">
          <cell r="A771">
            <v>6939962756134</v>
          </cell>
        </row>
        <row r="771">
          <cell r="D771">
            <v>6939962747057</v>
          </cell>
          <cell r="E771">
            <v>438</v>
          </cell>
          <cell r="F771">
            <v>2</v>
          </cell>
        </row>
        <row r="772">
          <cell r="A772">
            <v>6939962747057</v>
          </cell>
          <cell r="B772">
            <v>21</v>
          </cell>
        </row>
        <row r="772">
          <cell r="D772">
            <v>6939962747057</v>
          </cell>
          <cell r="E772">
            <v>219</v>
          </cell>
          <cell r="F772">
            <v>1</v>
          </cell>
        </row>
        <row r="773">
          <cell r="A773">
            <v>6939962739588</v>
          </cell>
        </row>
        <row r="773">
          <cell r="D773">
            <v>6939962760186</v>
          </cell>
          <cell r="E773">
            <v>149</v>
          </cell>
          <cell r="F773">
            <v>1</v>
          </cell>
        </row>
        <row r="774">
          <cell r="A774">
            <v>6939962758572</v>
          </cell>
        </row>
        <row r="774">
          <cell r="D774">
            <v>6939962760186</v>
          </cell>
          <cell r="E774">
            <v>-425.39</v>
          </cell>
          <cell r="F774">
            <v>-3</v>
          </cell>
        </row>
        <row r="775">
          <cell r="A775">
            <v>6939962768182</v>
          </cell>
        </row>
        <row r="775">
          <cell r="D775">
            <v>6939962760186</v>
          </cell>
          <cell r="E775">
            <v>159</v>
          </cell>
          <cell r="F775">
            <v>1</v>
          </cell>
        </row>
        <row r="776">
          <cell r="A776">
            <v>6939962764412</v>
          </cell>
        </row>
        <row r="776">
          <cell r="D776">
            <v>6939962760186</v>
          </cell>
          <cell r="E776">
            <v>154</v>
          </cell>
          <cell r="F776">
            <v>1</v>
          </cell>
        </row>
        <row r="777">
          <cell r="A777">
            <v>6939924824642</v>
          </cell>
        </row>
        <row r="777">
          <cell r="D777">
            <v>6939962760186</v>
          </cell>
          <cell r="E777">
            <v>159</v>
          </cell>
          <cell r="F777">
            <v>1</v>
          </cell>
        </row>
        <row r="778">
          <cell r="A778">
            <v>6939962758763</v>
          </cell>
        </row>
        <row r="778">
          <cell r="D778">
            <v>6939962760186</v>
          </cell>
          <cell r="E778">
            <v>-278</v>
          </cell>
          <cell r="F778">
            <v>-2</v>
          </cell>
        </row>
        <row r="779">
          <cell r="A779">
            <v>6939962756134</v>
          </cell>
        </row>
        <row r="779">
          <cell r="D779">
            <v>6939962760186</v>
          </cell>
          <cell r="E779">
            <v>149</v>
          </cell>
          <cell r="F779">
            <v>1</v>
          </cell>
        </row>
        <row r="780">
          <cell r="A780">
            <v>6939962747057</v>
          </cell>
        </row>
        <row r="780">
          <cell r="D780">
            <v>6939962760186</v>
          </cell>
          <cell r="E780">
            <v>159</v>
          </cell>
          <cell r="F780">
            <v>1</v>
          </cell>
        </row>
        <row r="781">
          <cell r="A781">
            <v>6939962756493</v>
          </cell>
        </row>
        <row r="781">
          <cell r="D781">
            <v>6939962760186</v>
          </cell>
          <cell r="E781">
            <v>149</v>
          </cell>
          <cell r="F781">
            <v>1</v>
          </cell>
        </row>
        <row r="782">
          <cell r="A782">
            <v>6939924823676</v>
          </cell>
        </row>
        <row r="782">
          <cell r="D782">
            <v>6939962760186</v>
          </cell>
          <cell r="E782">
            <v>152.52</v>
          </cell>
          <cell r="F782">
            <v>1</v>
          </cell>
        </row>
        <row r="783">
          <cell r="A783">
            <v>6939924818498</v>
          </cell>
        </row>
        <row r="783">
          <cell r="D783">
            <v>6939962758060</v>
          </cell>
          <cell r="E783">
            <v>271.12</v>
          </cell>
          <cell r="F783">
            <v>4</v>
          </cell>
        </row>
        <row r="784">
          <cell r="A784">
            <v>6939962757575</v>
          </cell>
        </row>
        <row r="784">
          <cell r="D784">
            <v>6939962758060</v>
          </cell>
          <cell r="E784">
            <v>1309.5</v>
          </cell>
          <cell r="F784">
            <v>19</v>
          </cell>
        </row>
        <row r="785">
          <cell r="A785">
            <v>6938980101353</v>
          </cell>
        </row>
        <row r="785">
          <cell r="D785">
            <v>6939962758060</v>
          </cell>
          <cell r="E785">
            <v>287.49</v>
          </cell>
          <cell r="F785">
            <v>4</v>
          </cell>
        </row>
        <row r="786">
          <cell r="A786">
            <v>6939962760698</v>
          </cell>
        </row>
        <row r="786">
          <cell r="D786">
            <v>6939962758060</v>
          </cell>
          <cell r="E786">
            <v>420.84</v>
          </cell>
          <cell r="F786">
            <v>7</v>
          </cell>
        </row>
        <row r="787">
          <cell r="A787">
            <v>6939962760605</v>
          </cell>
        </row>
        <row r="787">
          <cell r="D787">
            <v>6939962758060</v>
          </cell>
          <cell r="E787">
            <v>69</v>
          </cell>
          <cell r="F787">
            <v>1</v>
          </cell>
        </row>
        <row r="788">
          <cell r="A788">
            <v>6939962758060</v>
          </cell>
          <cell r="B788">
            <v>212</v>
          </cell>
        </row>
        <row r="788">
          <cell r="D788">
            <v>6939962758060</v>
          </cell>
          <cell r="E788">
            <v>468.78</v>
          </cell>
          <cell r="F788">
            <v>7</v>
          </cell>
        </row>
        <row r="789">
          <cell r="A789">
            <v>6939962759265</v>
          </cell>
          <cell r="B789">
            <v>15</v>
          </cell>
        </row>
        <row r="789">
          <cell r="D789">
            <v>6939962758060</v>
          </cell>
          <cell r="E789">
            <v>586.6</v>
          </cell>
          <cell r="F789">
            <v>9</v>
          </cell>
        </row>
        <row r="790">
          <cell r="A790">
            <v>6939962760711</v>
          </cell>
          <cell r="B790">
            <v>113</v>
          </cell>
        </row>
        <row r="790">
          <cell r="D790">
            <v>6939962758060</v>
          </cell>
          <cell r="E790">
            <v>473.37</v>
          </cell>
          <cell r="F790">
            <v>7</v>
          </cell>
        </row>
        <row r="791">
          <cell r="A791">
            <v>6939924827339</v>
          </cell>
        </row>
        <row r="791">
          <cell r="D791">
            <v>6939962758060</v>
          </cell>
          <cell r="E791">
            <v>394.55</v>
          </cell>
          <cell r="F791">
            <v>6</v>
          </cell>
        </row>
        <row r="792">
          <cell r="A792">
            <v>6939962760704</v>
          </cell>
        </row>
        <row r="792">
          <cell r="D792">
            <v>6939962758060</v>
          </cell>
          <cell r="E792">
            <v>1301.21</v>
          </cell>
          <cell r="F792">
            <v>20</v>
          </cell>
        </row>
        <row r="793">
          <cell r="A793">
            <v>6939962756493</v>
          </cell>
        </row>
        <row r="793">
          <cell r="D793">
            <v>6939962758060</v>
          </cell>
          <cell r="E793">
            <v>824.65</v>
          </cell>
          <cell r="F793">
            <v>12</v>
          </cell>
        </row>
        <row r="794">
          <cell r="A794">
            <v>6939962761299</v>
          </cell>
        </row>
        <row r="794">
          <cell r="D794">
            <v>6939962758060</v>
          </cell>
          <cell r="E794">
            <v>676.43</v>
          </cell>
          <cell r="F794">
            <v>10</v>
          </cell>
        </row>
        <row r="795">
          <cell r="A795">
            <v>6939962762999</v>
          </cell>
        </row>
        <row r="795">
          <cell r="D795">
            <v>6939962758060</v>
          </cell>
          <cell r="E795">
            <v>414</v>
          </cell>
          <cell r="F795">
            <v>6</v>
          </cell>
        </row>
        <row r="796">
          <cell r="A796">
            <v>6939962759043</v>
          </cell>
        </row>
        <row r="796">
          <cell r="D796">
            <v>6939962758060</v>
          </cell>
          <cell r="E796">
            <v>69</v>
          </cell>
          <cell r="F796">
            <v>1</v>
          </cell>
        </row>
        <row r="797">
          <cell r="A797">
            <v>6939962762173</v>
          </cell>
        </row>
        <row r="797">
          <cell r="D797">
            <v>6939962758060</v>
          </cell>
          <cell r="E797">
            <v>191.09</v>
          </cell>
          <cell r="F797">
            <v>3</v>
          </cell>
        </row>
        <row r="798">
          <cell r="A798">
            <v>6939962739281</v>
          </cell>
        </row>
        <row r="798">
          <cell r="D798">
            <v>6939962758060</v>
          </cell>
          <cell r="E798">
            <v>514.05</v>
          </cell>
          <cell r="F798">
            <v>8</v>
          </cell>
        </row>
        <row r="799">
          <cell r="A799">
            <v>6939962760186</v>
          </cell>
        </row>
        <row r="799">
          <cell r="D799">
            <v>6939962758060</v>
          </cell>
          <cell r="E799">
            <v>337.11</v>
          </cell>
          <cell r="F799">
            <v>5</v>
          </cell>
        </row>
        <row r="800">
          <cell r="A800">
            <v>6939962758039</v>
          </cell>
        </row>
        <row r="800">
          <cell r="D800">
            <v>6939962758060</v>
          </cell>
          <cell r="E800">
            <v>259.93</v>
          </cell>
          <cell r="F800">
            <v>4</v>
          </cell>
        </row>
        <row r="801">
          <cell r="A801">
            <v>6939924827353</v>
          </cell>
        </row>
        <row r="801">
          <cell r="D801">
            <v>6939962758060</v>
          </cell>
          <cell r="E801">
            <v>420.15</v>
          </cell>
          <cell r="F801">
            <v>6</v>
          </cell>
        </row>
        <row r="802">
          <cell r="A802">
            <v>6939924818498</v>
          </cell>
        </row>
        <row r="802">
          <cell r="D802">
            <v>6939962758060</v>
          </cell>
          <cell r="E802">
            <v>650.45</v>
          </cell>
          <cell r="F802">
            <v>10</v>
          </cell>
        </row>
        <row r="803">
          <cell r="A803">
            <v>6939924821078</v>
          </cell>
        </row>
        <row r="803">
          <cell r="D803">
            <v>6939962758060</v>
          </cell>
          <cell r="E803">
            <v>138</v>
          </cell>
          <cell r="F803">
            <v>2</v>
          </cell>
        </row>
        <row r="804">
          <cell r="A804">
            <v>6939924823232</v>
          </cell>
        </row>
        <row r="804">
          <cell r="D804">
            <v>6939962758060</v>
          </cell>
          <cell r="E804">
            <v>450.78</v>
          </cell>
          <cell r="F804">
            <v>7</v>
          </cell>
        </row>
        <row r="805">
          <cell r="A805">
            <v>6939962748184</v>
          </cell>
        </row>
        <row r="805">
          <cell r="D805">
            <v>6939962758060</v>
          </cell>
          <cell r="E805">
            <v>138</v>
          </cell>
          <cell r="F805">
            <v>2</v>
          </cell>
        </row>
        <row r="806">
          <cell r="A806">
            <v>6939962754628</v>
          </cell>
        </row>
        <row r="806">
          <cell r="D806">
            <v>6939962758060</v>
          </cell>
          <cell r="E806">
            <v>467.69</v>
          </cell>
          <cell r="F806">
            <v>7</v>
          </cell>
        </row>
        <row r="807">
          <cell r="A807">
            <v>6939962755656</v>
          </cell>
        </row>
        <row r="807">
          <cell r="D807">
            <v>6939962758060</v>
          </cell>
          <cell r="E807">
            <v>134.88</v>
          </cell>
          <cell r="F807">
            <v>2</v>
          </cell>
        </row>
        <row r="808">
          <cell r="A808">
            <v>6939962754604</v>
          </cell>
        </row>
        <row r="808">
          <cell r="D808">
            <v>6939962759074</v>
          </cell>
          <cell r="E808">
            <v>10</v>
          </cell>
          <cell r="F808">
            <v>0</v>
          </cell>
        </row>
        <row r="809">
          <cell r="A809">
            <v>6939962750590</v>
          </cell>
        </row>
        <row r="809">
          <cell r="D809">
            <v>6939962759074</v>
          </cell>
          <cell r="E809">
            <v>194</v>
          </cell>
          <cell r="F809">
            <v>1</v>
          </cell>
        </row>
        <row r="810">
          <cell r="A810">
            <v>6939962766423</v>
          </cell>
        </row>
        <row r="810">
          <cell r="D810">
            <v>6939962759074</v>
          </cell>
          <cell r="E810">
            <v>199</v>
          </cell>
          <cell r="F810">
            <v>1</v>
          </cell>
        </row>
        <row r="811">
          <cell r="A811">
            <v>6939924827339</v>
          </cell>
        </row>
        <row r="811">
          <cell r="D811">
            <v>6939962759074</v>
          </cell>
          <cell r="E811">
            <v>184</v>
          </cell>
          <cell r="F811">
            <v>1</v>
          </cell>
        </row>
        <row r="812">
          <cell r="A812">
            <v>6939962758398</v>
          </cell>
          <cell r="B812">
            <v>0</v>
          </cell>
        </row>
        <row r="812">
          <cell r="D812">
            <v>6939962759074</v>
          </cell>
          <cell r="E812">
            <v>193.02</v>
          </cell>
          <cell r="F812">
            <v>1</v>
          </cell>
        </row>
        <row r="813">
          <cell r="A813">
            <v>6939962759074</v>
          </cell>
          <cell r="B813">
            <v>71</v>
          </cell>
        </row>
        <row r="813">
          <cell r="D813">
            <v>6939962759074</v>
          </cell>
          <cell r="E813">
            <v>199</v>
          </cell>
          <cell r="F813">
            <v>1</v>
          </cell>
        </row>
        <row r="814">
          <cell r="A814">
            <v>6939962757544</v>
          </cell>
          <cell r="B814">
            <v>0</v>
          </cell>
        </row>
        <row r="814">
          <cell r="D814">
            <v>6939962759074</v>
          </cell>
          <cell r="E814">
            <v>775</v>
          </cell>
          <cell r="F814">
            <v>4</v>
          </cell>
        </row>
        <row r="815">
          <cell r="A815">
            <v>6939962759098</v>
          </cell>
        </row>
        <row r="815">
          <cell r="D815">
            <v>6939962759074</v>
          </cell>
          <cell r="E815">
            <v>199</v>
          </cell>
          <cell r="F815">
            <v>1</v>
          </cell>
        </row>
        <row r="816">
          <cell r="A816">
            <v>6939962757575</v>
          </cell>
        </row>
        <row r="816">
          <cell r="D816">
            <v>6939962759074</v>
          </cell>
          <cell r="E816">
            <v>383</v>
          </cell>
          <cell r="F816">
            <v>2</v>
          </cell>
        </row>
        <row r="817">
          <cell r="A817">
            <v>6939962760711</v>
          </cell>
        </row>
        <row r="817">
          <cell r="D817">
            <v>6939962759074</v>
          </cell>
          <cell r="E817">
            <v>-163.14</v>
          </cell>
          <cell r="F817">
            <v>-1</v>
          </cell>
        </row>
        <row r="818">
          <cell r="A818">
            <v>6939962760186</v>
          </cell>
        </row>
        <row r="818">
          <cell r="D818">
            <v>6939962759074</v>
          </cell>
          <cell r="E818">
            <v>-199</v>
          </cell>
          <cell r="F818">
            <v>-1</v>
          </cell>
        </row>
        <row r="819">
          <cell r="A819">
            <v>6939962760599</v>
          </cell>
        </row>
        <row r="819">
          <cell r="D819">
            <v>6939962759074</v>
          </cell>
          <cell r="E819">
            <v>11.11</v>
          </cell>
          <cell r="F819">
            <v>0</v>
          </cell>
        </row>
        <row r="820">
          <cell r="A820">
            <v>6939962758855</v>
          </cell>
        </row>
        <row r="820">
          <cell r="D820">
            <v>6939962759074</v>
          </cell>
          <cell r="E820">
            <v>587</v>
          </cell>
          <cell r="F820">
            <v>3</v>
          </cell>
        </row>
        <row r="821">
          <cell r="A821">
            <v>6939962758060</v>
          </cell>
        </row>
        <row r="821">
          <cell r="D821">
            <v>6939962759074</v>
          </cell>
          <cell r="E821">
            <v>7.2</v>
          </cell>
          <cell r="F821">
            <v>0</v>
          </cell>
        </row>
        <row r="822">
          <cell r="A822">
            <v>6939962759265</v>
          </cell>
        </row>
        <row r="822">
          <cell r="D822">
            <v>6939962759074</v>
          </cell>
          <cell r="E822">
            <v>199</v>
          </cell>
          <cell r="F822">
            <v>1</v>
          </cell>
        </row>
        <row r="823">
          <cell r="A823">
            <v>6939962746371</v>
          </cell>
        </row>
        <row r="823">
          <cell r="D823">
            <v>6939962759074</v>
          </cell>
          <cell r="E823">
            <v>398</v>
          </cell>
          <cell r="F823">
            <v>2</v>
          </cell>
        </row>
        <row r="824">
          <cell r="A824">
            <v>6939962761640</v>
          </cell>
        </row>
        <row r="824">
          <cell r="D824">
            <v>6939962755380</v>
          </cell>
          <cell r="E824">
            <v>584</v>
          </cell>
          <cell r="F824">
            <v>1</v>
          </cell>
        </row>
        <row r="825">
          <cell r="A825">
            <v>6939962758275</v>
          </cell>
          <cell r="B825">
            <v>25</v>
          </cell>
        </row>
        <row r="825">
          <cell r="D825">
            <v>6939962757513</v>
          </cell>
          <cell r="E825">
            <v>109</v>
          </cell>
          <cell r="F825">
            <v>1</v>
          </cell>
        </row>
        <row r="826">
          <cell r="A826">
            <v>6939962757575</v>
          </cell>
          <cell r="B826">
            <v>53</v>
          </cell>
        </row>
        <row r="826">
          <cell r="D826">
            <v>6939962765129</v>
          </cell>
          <cell r="E826">
            <v>99</v>
          </cell>
          <cell r="F826">
            <v>1</v>
          </cell>
        </row>
        <row r="827">
          <cell r="A827">
            <v>6938980101353</v>
          </cell>
          <cell r="B827">
            <v>15</v>
          </cell>
        </row>
        <row r="827">
          <cell r="D827">
            <v>6939962765129</v>
          </cell>
          <cell r="E827">
            <v>188</v>
          </cell>
          <cell r="F827">
            <v>2</v>
          </cell>
        </row>
        <row r="828">
          <cell r="A828">
            <v>6939962760698</v>
          </cell>
          <cell r="B828">
            <v>11</v>
          </cell>
        </row>
        <row r="828">
          <cell r="D828">
            <v>6939962765129</v>
          </cell>
          <cell r="E828">
            <v>218</v>
          </cell>
          <cell r="F828">
            <v>2</v>
          </cell>
        </row>
        <row r="829">
          <cell r="A829">
            <v>6939962760605</v>
          </cell>
          <cell r="B829">
            <v>19</v>
          </cell>
        </row>
        <row r="829">
          <cell r="D829">
            <v>6939962765129</v>
          </cell>
          <cell r="E829">
            <v>418.48</v>
          </cell>
          <cell r="F829">
            <v>4</v>
          </cell>
        </row>
        <row r="830">
          <cell r="A830">
            <v>6939962731049</v>
          </cell>
        </row>
        <row r="830">
          <cell r="D830">
            <v>6939962765129</v>
          </cell>
          <cell r="E830">
            <v>99</v>
          </cell>
          <cell r="F830">
            <v>1</v>
          </cell>
        </row>
        <row r="831">
          <cell r="A831">
            <v>6939962756165</v>
          </cell>
        </row>
        <row r="831">
          <cell r="D831">
            <v>6939962765129</v>
          </cell>
          <cell r="E831">
            <v>99</v>
          </cell>
          <cell r="F831">
            <v>1</v>
          </cell>
        </row>
        <row r="832">
          <cell r="A832">
            <v>6939962766423</v>
          </cell>
        </row>
        <row r="832">
          <cell r="D832">
            <v>6939962765129</v>
          </cell>
          <cell r="E832">
            <v>99</v>
          </cell>
          <cell r="F832">
            <v>1</v>
          </cell>
        </row>
        <row r="833">
          <cell r="A833">
            <v>6939962762500</v>
          </cell>
        </row>
        <row r="833">
          <cell r="D833">
            <v>6939962765129</v>
          </cell>
          <cell r="E833">
            <v>210.38</v>
          </cell>
          <cell r="F833">
            <v>2</v>
          </cell>
        </row>
        <row r="834">
          <cell r="A834">
            <v>6939924821078</v>
          </cell>
        </row>
        <row r="834">
          <cell r="D834">
            <v>6939962765129</v>
          </cell>
          <cell r="E834">
            <v>109</v>
          </cell>
          <cell r="F834">
            <v>1</v>
          </cell>
        </row>
        <row r="835">
          <cell r="A835">
            <v>6939924827537</v>
          </cell>
        </row>
        <row r="835">
          <cell r="D835">
            <v>6939962765129</v>
          </cell>
          <cell r="E835">
            <v>99</v>
          </cell>
          <cell r="F835">
            <v>1</v>
          </cell>
        </row>
        <row r="836">
          <cell r="A836">
            <v>6939924828510</v>
          </cell>
        </row>
        <row r="836">
          <cell r="D836">
            <v>6939962765129</v>
          </cell>
          <cell r="E836">
            <v>107.05</v>
          </cell>
          <cell r="F836">
            <v>1</v>
          </cell>
        </row>
        <row r="837">
          <cell r="A837">
            <v>6939962762500</v>
          </cell>
        </row>
        <row r="837">
          <cell r="D837">
            <v>6939962765129</v>
          </cell>
          <cell r="E837">
            <v>218</v>
          </cell>
          <cell r="F837">
            <v>2</v>
          </cell>
        </row>
        <row r="838">
          <cell r="A838">
            <v>6939924827315</v>
          </cell>
        </row>
        <row r="838">
          <cell r="D838">
            <v>6939962765129</v>
          </cell>
          <cell r="E838">
            <v>105.82</v>
          </cell>
          <cell r="F838">
            <v>1</v>
          </cell>
        </row>
        <row r="839">
          <cell r="A839">
            <v>6939962748214</v>
          </cell>
        </row>
        <row r="839">
          <cell r="D839">
            <v>6939962767864</v>
          </cell>
          <cell r="E839">
            <v>536</v>
          </cell>
          <cell r="F839">
            <v>4</v>
          </cell>
        </row>
        <row r="840">
          <cell r="A840">
            <v>6939962746074</v>
          </cell>
        </row>
        <row r="840">
          <cell r="D840">
            <v>6939962767864</v>
          </cell>
          <cell r="E840">
            <v>268</v>
          </cell>
          <cell r="F840">
            <v>2</v>
          </cell>
        </row>
        <row r="841">
          <cell r="A841">
            <v>6939962731049</v>
          </cell>
          <cell r="B841">
            <v>6</v>
          </cell>
        </row>
        <row r="841">
          <cell r="D841">
            <v>6939962767864</v>
          </cell>
          <cell r="E841">
            <v>263</v>
          </cell>
          <cell r="F841">
            <v>2</v>
          </cell>
        </row>
        <row r="842">
          <cell r="A842">
            <v>6939962756189</v>
          </cell>
          <cell r="B842">
            <v>2</v>
          </cell>
        </row>
        <row r="842">
          <cell r="D842">
            <v>6939962767864</v>
          </cell>
          <cell r="E842">
            <v>268</v>
          </cell>
          <cell r="F842">
            <v>2</v>
          </cell>
        </row>
        <row r="843">
          <cell r="A843">
            <v>6939962753539</v>
          </cell>
          <cell r="B843">
            <v>21</v>
          </cell>
        </row>
        <row r="843">
          <cell r="D843">
            <v>6939962767864</v>
          </cell>
          <cell r="E843">
            <v>139</v>
          </cell>
          <cell r="F843">
            <v>1</v>
          </cell>
        </row>
        <row r="844">
          <cell r="A844">
            <v>6939962756165</v>
          </cell>
          <cell r="B844">
            <v>46</v>
          </cell>
        </row>
        <row r="844">
          <cell r="D844">
            <v>6939962767864</v>
          </cell>
          <cell r="E844">
            <v>387</v>
          </cell>
          <cell r="F844">
            <v>3</v>
          </cell>
        </row>
        <row r="845">
          <cell r="A845">
            <v>6939962755830</v>
          </cell>
        </row>
        <row r="845">
          <cell r="D845">
            <v>6939962767864</v>
          </cell>
          <cell r="E845">
            <v>0</v>
          </cell>
          <cell r="F845">
            <v>0</v>
          </cell>
        </row>
        <row r="846">
          <cell r="A846">
            <v>6939962738147</v>
          </cell>
        </row>
        <row r="846">
          <cell r="D846">
            <v>6939962767864</v>
          </cell>
          <cell r="E846">
            <v>139</v>
          </cell>
          <cell r="F846">
            <v>1</v>
          </cell>
        </row>
        <row r="847">
          <cell r="A847">
            <v>6939962743738</v>
          </cell>
        </row>
        <row r="847">
          <cell r="D847">
            <v>6939962767864</v>
          </cell>
          <cell r="E847">
            <v>407</v>
          </cell>
          <cell r="F847">
            <v>3</v>
          </cell>
        </row>
        <row r="848">
          <cell r="A848">
            <v>6939962757186</v>
          </cell>
        </row>
        <row r="848">
          <cell r="D848">
            <v>6939962767864</v>
          </cell>
          <cell r="E848">
            <v>139</v>
          </cell>
          <cell r="F848">
            <v>1</v>
          </cell>
        </row>
        <row r="849">
          <cell r="A849">
            <v>6939962757384</v>
          </cell>
        </row>
        <row r="849">
          <cell r="D849">
            <v>6939962767864</v>
          </cell>
          <cell r="E849">
            <v>278</v>
          </cell>
          <cell r="F849">
            <v>2</v>
          </cell>
        </row>
        <row r="850">
          <cell r="A850">
            <v>6939962753065</v>
          </cell>
        </row>
        <row r="850">
          <cell r="D850">
            <v>6939962767864</v>
          </cell>
          <cell r="E850">
            <v>129</v>
          </cell>
          <cell r="F850">
            <v>1</v>
          </cell>
        </row>
        <row r="851">
          <cell r="A851">
            <v>6939962756493</v>
          </cell>
        </row>
        <row r="851">
          <cell r="D851">
            <v>6939962767864</v>
          </cell>
          <cell r="E851">
            <v>268</v>
          </cell>
          <cell r="F851">
            <v>2</v>
          </cell>
        </row>
        <row r="852">
          <cell r="A852">
            <v>6939962760599</v>
          </cell>
        </row>
        <row r="852">
          <cell r="D852">
            <v>6939962759012</v>
          </cell>
          <cell r="E852">
            <v>1244</v>
          </cell>
          <cell r="F852">
            <v>6</v>
          </cell>
        </row>
        <row r="853">
          <cell r="A853">
            <v>6939962753867</v>
          </cell>
        </row>
        <row r="853">
          <cell r="D853">
            <v>6939962759012</v>
          </cell>
          <cell r="E853">
            <v>199</v>
          </cell>
          <cell r="F853">
            <v>1</v>
          </cell>
        </row>
        <row r="854">
          <cell r="A854">
            <v>6939962758466</v>
          </cell>
        </row>
        <row r="854">
          <cell r="D854">
            <v>6939962759012</v>
          </cell>
          <cell r="E854">
            <v>393</v>
          </cell>
          <cell r="F854">
            <v>2</v>
          </cell>
        </row>
        <row r="855">
          <cell r="A855">
            <v>6939962758855</v>
          </cell>
        </row>
        <row r="855">
          <cell r="D855">
            <v>6939962759012</v>
          </cell>
          <cell r="E855">
            <v>199</v>
          </cell>
          <cell r="F855">
            <v>1</v>
          </cell>
        </row>
        <row r="856">
          <cell r="A856">
            <v>6939962764436</v>
          </cell>
        </row>
        <row r="856">
          <cell r="D856">
            <v>6939962759012</v>
          </cell>
          <cell r="E856">
            <v>194</v>
          </cell>
          <cell r="F856">
            <v>1</v>
          </cell>
        </row>
        <row r="857">
          <cell r="A857">
            <v>6939924818498</v>
          </cell>
        </row>
        <row r="857">
          <cell r="D857">
            <v>6939962759012</v>
          </cell>
          <cell r="E857">
            <v>209</v>
          </cell>
          <cell r="F857">
            <v>1</v>
          </cell>
        </row>
        <row r="858">
          <cell r="A858">
            <v>6939962754239</v>
          </cell>
        </row>
        <row r="858">
          <cell r="D858">
            <v>6939962759012</v>
          </cell>
          <cell r="E858">
            <v>209</v>
          </cell>
          <cell r="F858">
            <v>1</v>
          </cell>
        </row>
        <row r="859">
          <cell r="A859">
            <v>6939962756172</v>
          </cell>
        </row>
        <row r="859">
          <cell r="D859">
            <v>6939962759012</v>
          </cell>
          <cell r="E859">
            <v>199</v>
          </cell>
          <cell r="F859">
            <v>1</v>
          </cell>
        </row>
        <row r="860">
          <cell r="A860">
            <v>6939962746626</v>
          </cell>
        </row>
        <row r="860">
          <cell r="D860">
            <v>6939962759012</v>
          </cell>
          <cell r="E860">
            <v>199</v>
          </cell>
          <cell r="F860">
            <v>1</v>
          </cell>
        </row>
        <row r="861">
          <cell r="A861">
            <v>6939962753980</v>
          </cell>
        </row>
        <row r="861">
          <cell r="D861">
            <v>6939962759012</v>
          </cell>
          <cell r="E861">
            <v>209</v>
          </cell>
          <cell r="F861">
            <v>1</v>
          </cell>
        </row>
        <row r="862">
          <cell r="A862">
            <v>6939962744384</v>
          </cell>
        </row>
        <row r="862">
          <cell r="D862">
            <v>6939962758572</v>
          </cell>
          <cell r="E862">
            <v>518</v>
          </cell>
          <cell r="F862">
            <v>2</v>
          </cell>
        </row>
        <row r="863">
          <cell r="A863">
            <v>6939962752488</v>
          </cell>
        </row>
        <row r="863">
          <cell r="D863">
            <v>6939962758572</v>
          </cell>
          <cell r="E863">
            <v>259</v>
          </cell>
          <cell r="F863">
            <v>1</v>
          </cell>
        </row>
        <row r="864">
          <cell r="A864">
            <v>6939962747316</v>
          </cell>
        </row>
        <row r="864">
          <cell r="D864">
            <v>6939962758572</v>
          </cell>
          <cell r="E864">
            <v>259</v>
          </cell>
          <cell r="F864">
            <v>1</v>
          </cell>
        </row>
        <row r="865">
          <cell r="A865">
            <v>6939962752273</v>
          </cell>
        </row>
        <row r="865">
          <cell r="D865">
            <v>6939962758572</v>
          </cell>
          <cell r="E865">
            <v>518</v>
          </cell>
          <cell r="F865">
            <v>2</v>
          </cell>
        </row>
        <row r="866">
          <cell r="A866">
            <v>6939962745992</v>
          </cell>
        </row>
        <row r="866">
          <cell r="D866">
            <v>6939962758572</v>
          </cell>
          <cell r="E866">
            <v>259</v>
          </cell>
          <cell r="F866">
            <v>1</v>
          </cell>
        </row>
        <row r="867">
          <cell r="A867">
            <v>6939962725574</v>
          </cell>
        </row>
        <row r="867">
          <cell r="D867">
            <v>6939962758572</v>
          </cell>
          <cell r="E867">
            <v>249</v>
          </cell>
          <cell r="F867">
            <v>1</v>
          </cell>
        </row>
        <row r="868">
          <cell r="A868">
            <v>6939962756912</v>
          </cell>
        </row>
        <row r="868">
          <cell r="D868">
            <v>6939962758572</v>
          </cell>
          <cell r="E868">
            <v>513</v>
          </cell>
          <cell r="F868">
            <v>2</v>
          </cell>
        </row>
        <row r="869">
          <cell r="A869">
            <v>6939962730912</v>
          </cell>
        </row>
        <row r="869">
          <cell r="D869">
            <v>6939962758572</v>
          </cell>
          <cell r="E869">
            <v>250.26</v>
          </cell>
          <cell r="F869">
            <v>1</v>
          </cell>
        </row>
        <row r="870">
          <cell r="A870">
            <v>6939962756769</v>
          </cell>
        </row>
        <row r="870">
          <cell r="D870">
            <v>6939962758572</v>
          </cell>
          <cell r="E870">
            <v>254.49</v>
          </cell>
          <cell r="F870">
            <v>1</v>
          </cell>
        </row>
        <row r="871">
          <cell r="A871">
            <v>6939962740973</v>
          </cell>
        </row>
        <row r="871">
          <cell r="D871">
            <v>6939962759357</v>
          </cell>
          <cell r="E871">
            <v>299</v>
          </cell>
          <cell r="F871">
            <v>1</v>
          </cell>
        </row>
        <row r="872">
          <cell r="A872">
            <v>6939962756097</v>
          </cell>
        </row>
        <row r="872">
          <cell r="D872">
            <v>6939962759357</v>
          </cell>
          <cell r="E872">
            <v>294</v>
          </cell>
          <cell r="F872">
            <v>1</v>
          </cell>
        </row>
        <row r="873">
          <cell r="A873">
            <v>6939962757612</v>
          </cell>
          <cell r="B873">
            <v>12</v>
          </cell>
        </row>
        <row r="873">
          <cell r="D873">
            <v>6939962759357</v>
          </cell>
          <cell r="E873">
            <v>588</v>
          </cell>
          <cell r="F873">
            <v>2</v>
          </cell>
        </row>
        <row r="874">
          <cell r="A874">
            <v>6939962755380</v>
          </cell>
          <cell r="B874">
            <v>6</v>
          </cell>
        </row>
        <row r="874">
          <cell r="D874">
            <v>6939962759357</v>
          </cell>
          <cell r="E874">
            <v>291.34</v>
          </cell>
          <cell r="F874">
            <v>1</v>
          </cell>
        </row>
        <row r="875">
          <cell r="A875">
            <v>6939962759371</v>
          </cell>
          <cell r="B875">
            <v>5</v>
          </cell>
        </row>
        <row r="875">
          <cell r="D875">
            <v>6939962759357</v>
          </cell>
          <cell r="E875">
            <v>299</v>
          </cell>
          <cell r="F875">
            <v>1</v>
          </cell>
        </row>
        <row r="876">
          <cell r="A876">
            <v>6939962755359</v>
          </cell>
          <cell r="B876">
            <v>4</v>
          </cell>
        </row>
        <row r="876">
          <cell r="D876">
            <v>6939962760599</v>
          </cell>
          <cell r="E876">
            <v>599</v>
          </cell>
          <cell r="F876">
            <v>1</v>
          </cell>
        </row>
        <row r="877">
          <cell r="A877">
            <v>6939962757513</v>
          </cell>
          <cell r="B877">
            <v>0</v>
          </cell>
        </row>
        <row r="877">
          <cell r="D877">
            <v>6939962738024</v>
          </cell>
          <cell r="E877">
            <v>188</v>
          </cell>
          <cell r="F877">
            <v>2</v>
          </cell>
        </row>
        <row r="878">
          <cell r="A878">
            <v>6939962758572</v>
          </cell>
          <cell r="B878">
            <v>55</v>
          </cell>
        </row>
        <row r="878">
          <cell r="D878">
            <v>6939962738024</v>
          </cell>
          <cell r="E878">
            <v>89</v>
          </cell>
          <cell r="F878">
            <v>1</v>
          </cell>
        </row>
        <row r="879">
          <cell r="A879">
            <v>6939962753867</v>
          </cell>
        </row>
        <row r="879">
          <cell r="D879">
            <v>6939962738024</v>
          </cell>
          <cell r="E879">
            <v>99</v>
          </cell>
          <cell r="F879">
            <v>1</v>
          </cell>
        </row>
        <row r="880">
          <cell r="A880">
            <v>6939962746593</v>
          </cell>
        </row>
        <row r="880">
          <cell r="D880">
            <v>6939962738024</v>
          </cell>
          <cell r="E880">
            <v>-89.51</v>
          </cell>
          <cell r="F880">
            <v>-1</v>
          </cell>
        </row>
        <row r="881">
          <cell r="A881">
            <v>6939962763910</v>
          </cell>
        </row>
        <row r="881">
          <cell r="D881">
            <v>6939962738024</v>
          </cell>
          <cell r="E881">
            <v>89</v>
          </cell>
          <cell r="F881">
            <v>1</v>
          </cell>
        </row>
        <row r="882">
          <cell r="A882">
            <v>6939962759814</v>
          </cell>
        </row>
        <row r="882">
          <cell r="D882">
            <v>6939962738024</v>
          </cell>
          <cell r="E882">
            <v>99</v>
          </cell>
          <cell r="F882">
            <v>1</v>
          </cell>
        </row>
        <row r="883">
          <cell r="A883">
            <v>6939962759128</v>
          </cell>
        </row>
        <row r="883">
          <cell r="D883">
            <v>6939962744384</v>
          </cell>
          <cell r="E883">
            <v>294.11</v>
          </cell>
          <cell r="F883">
            <v>1</v>
          </cell>
        </row>
        <row r="884">
          <cell r="A884">
            <v>6939962763477</v>
          </cell>
        </row>
        <row r="884">
          <cell r="D884">
            <v>6939962744384</v>
          </cell>
          <cell r="E884">
            <v>593</v>
          </cell>
          <cell r="F884">
            <v>2</v>
          </cell>
        </row>
        <row r="885">
          <cell r="A885">
            <v>6939962765983</v>
          </cell>
        </row>
        <row r="885">
          <cell r="D885">
            <v>6939962744384</v>
          </cell>
          <cell r="E885">
            <v>-2.03</v>
          </cell>
          <cell r="F885">
            <v>0</v>
          </cell>
        </row>
        <row r="886">
          <cell r="A886">
            <v>6939962761398</v>
          </cell>
        </row>
        <row r="886">
          <cell r="D886">
            <v>6939962744384</v>
          </cell>
          <cell r="E886">
            <v>290</v>
          </cell>
          <cell r="F886">
            <v>1</v>
          </cell>
        </row>
        <row r="887">
          <cell r="A887">
            <v>6939962762401</v>
          </cell>
        </row>
        <row r="887">
          <cell r="D887">
            <v>6939962744384</v>
          </cell>
          <cell r="E887">
            <v>-337.64</v>
          </cell>
          <cell r="F887">
            <v>-1</v>
          </cell>
        </row>
        <row r="888">
          <cell r="A888">
            <v>6939962759357</v>
          </cell>
          <cell r="B888">
            <v>0</v>
          </cell>
        </row>
        <row r="888">
          <cell r="D888">
            <v>6939962744384</v>
          </cell>
          <cell r="E888">
            <v>294</v>
          </cell>
          <cell r="F888">
            <v>1</v>
          </cell>
        </row>
        <row r="889">
          <cell r="A889">
            <v>6939962755885</v>
          </cell>
        </row>
        <row r="889">
          <cell r="D889">
            <v>6939962744384</v>
          </cell>
          <cell r="E889">
            <v>-279</v>
          </cell>
          <cell r="F889">
            <v>-1</v>
          </cell>
        </row>
        <row r="890">
          <cell r="A890">
            <v>6939962755359</v>
          </cell>
        </row>
        <row r="890">
          <cell r="D890">
            <v>6939962744384</v>
          </cell>
          <cell r="E890">
            <v>598</v>
          </cell>
          <cell r="F890">
            <v>2</v>
          </cell>
        </row>
        <row r="891">
          <cell r="A891">
            <v>6939962760711</v>
          </cell>
        </row>
        <row r="891">
          <cell r="D891">
            <v>6939962744384</v>
          </cell>
          <cell r="E891">
            <v>299</v>
          </cell>
          <cell r="F891">
            <v>1</v>
          </cell>
        </row>
        <row r="892">
          <cell r="A892">
            <v>6939962756189</v>
          </cell>
        </row>
        <row r="892">
          <cell r="D892">
            <v>6939962744384</v>
          </cell>
          <cell r="E892">
            <v>299</v>
          </cell>
          <cell r="F892">
            <v>1</v>
          </cell>
        </row>
        <row r="893">
          <cell r="A893">
            <v>6939962753003</v>
          </cell>
        </row>
        <row r="893">
          <cell r="D893">
            <v>6939962744384</v>
          </cell>
          <cell r="E893">
            <v>299</v>
          </cell>
          <cell r="F893">
            <v>1</v>
          </cell>
        </row>
        <row r="894">
          <cell r="A894">
            <v>6939962748184</v>
          </cell>
        </row>
        <row r="894">
          <cell r="D894">
            <v>6939962744384</v>
          </cell>
          <cell r="E894">
            <v>299</v>
          </cell>
          <cell r="F894">
            <v>1</v>
          </cell>
        </row>
        <row r="895">
          <cell r="A895">
            <v>6939962754628</v>
          </cell>
        </row>
        <row r="895">
          <cell r="D895">
            <v>6939962744384</v>
          </cell>
          <cell r="E895">
            <v>299</v>
          </cell>
          <cell r="F895">
            <v>1</v>
          </cell>
        </row>
        <row r="896">
          <cell r="A896">
            <v>6939962755656</v>
          </cell>
        </row>
        <row r="896">
          <cell r="D896">
            <v>6939962744384</v>
          </cell>
          <cell r="E896">
            <v>289</v>
          </cell>
          <cell r="F896">
            <v>1</v>
          </cell>
        </row>
        <row r="897">
          <cell r="A897">
            <v>6939962756264</v>
          </cell>
        </row>
        <row r="897">
          <cell r="D897">
            <v>6939962744384</v>
          </cell>
          <cell r="E897">
            <v>289</v>
          </cell>
          <cell r="F897">
            <v>1</v>
          </cell>
        </row>
        <row r="898">
          <cell r="A898">
            <v>6939962750590</v>
          </cell>
        </row>
        <row r="898">
          <cell r="D898">
            <v>6939962747644</v>
          </cell>
          <cell r="E898">
            <v>84</v>
          </cell>
          <cell r="F898">
            <v>1</v>
          </cell>
        </row>
        <row r="899">
          <cell r="A899">
            <v>6939962756172</v>
          </cell>
          <cell r="B899">
            <v>254</v>
          </cell>
        </row>
        <row r="899">
          <cell r="D899">
            <v>6939962747644</v>
          </cell>
          <cell r="E899">
            <v>188</v>
          </cell>
          <cell r="F899">
            <v>2</v>
          </cell>
        </row>
        <row r="900">
          <cell r="A900">
            <v>6939924827841</v>
          </cell>
        </row>
        <row r="900">
          <cell r="D900">
            <v>6939962747644</v>
          </cell>
          <cell r="E900">
            <v>99</v>
          </cell>
          <cell r="F900">
            <v>1</v>
          </cell>
        </row>
        <row r="901">
          <cell r="A901">
            <v>6939924823232</v>
          </cell>
        </row>
        <row r="901">
          <cell r="D901">
            <v>6939962747644</v>
          </cell>
          <cell r="E901">
            <v>193</v>
          </cell>
          <cell r="F901">
            <v>2</v>
          </cell>
        </row>
        <row r="902">
          <cell r="A902">
            <v>6939962763774</v>
          </cell>
        </row>
        <row r="902">
          <cell r="D902">
            <v>6939962747644</v>
          </cell>
          <cell r="E902">
            <v>89</v>
          </cell>
          <cell r="F902">
            <v>1</v>
          </cell>
        </row>
        <row r="903">
          <cell r="A903">
            <v>6939962762180</v>
          </cell>
        </row>
        <row r="903">
          <cell r="D903">
            <v>6939962747644</v>
          </cell>
          <cell r="E903">
            <v>92.16</v>
          </cell>
          <cell r="F903">
            <v>1</v>
          </cell>
        </row>
        <row r="904">
          <cell r="A904">
            <v>6939962763712</v>
          </cell>
        </row>
        <row r="904">
          <cell r="D904">
            <v>6939962747644</v>
          </cell>
          <cell r="E904">
            <v>89</v>
          </cell>
          <cell r="F904">
            <v>1</v>
          </cell>
        </row>
        <row r="905">
          <cell r="A905">
            <v>6939962761640</v>
          </cell>
        </row>
        <row r="905">
          <cell r="D905">
            <v>6939962747644</v>
          </cell>
          <cell r="E905">
            <v>-74.64</v>
          </cell>
          <cell r="F905">
            <v>-1</v>
          </cell>
        </row>
        <row r="906">
          <cell r="A906">
            <v>6939962758855</v>
          </cell>
          <cell r="B906">
            <v>0</v>
          </cell>
        </row>
        <row r="906">
          <cell r="D906">
            <v>6939962747644</v>
          </cell>
          <cell r="E906">
            <v>97.24</v>
          </cell>
          <cell r="F906">
            <v>1</v>
          </cell>
        </row>
        <row r="907">
          <cell r="A907">
            <v>6939962760575</v>
          </cell>
          <cell r="B907">
            <v>41</v>
          </cell>
        </row>
        <row r="907">
          <cell r="D907">
            <v>6939962754604</v>
          </cell>
          <cell r="E907">
            <v>218</v>
          </cell>
          <cell r="F907">
            <v>2</v>
          </cell>
        </row>
        <row r="908">
          <cell r="A908">
            <v>6939962753867</v>
          </cell>
          <cell r="B908">
            <v>11</v>
          </cell>
        </row>
        <row r="908">
          <cell r="D908">
            <v>6939962754604</v>
          </cell>
          <cell r="E908">
            <v>109</v>
          </cell>
          <cell r="F908">
            <v>1</v>
          </cell>
        </row>
        <row r="909">
          <cell r="A909">
            <v>6939962753065</v>
          </cell>
        </row>
        <row r="909">
          <cell r="D909">
            <v>6939962754604</v>
          </cell>
          <cell r="E909">
            <v>-91.28</v>
          </cell>
          <cell r="F909">
            <v>-1</v>
          </cell>
        </row>
        <row r="910">
          <cell r="A910">
            <v>6939962757315</v>
          </cell>
        </row>
        <row r="910">
          <cell r="D910">
            <v>6939962754604</v>
          </cell>
          <cell r="E910">
            <v>654</v>
          </cell>
          <cell r="F910">
            <v>6</v>
          </cell>
        </row>
        <row r="911">
          <cell r="A911">
            <v>6939962755885</v>
          </cell>
          <cell r="B911">
            <v>0</v>
          </cell>
        </row>
        <row r="911">
          <cell r="D911">
            <v>6939962754604</v>
          </cell>
          <cell r="E911">
            <v>99</v>
          </cell>
          <cell r="F911">
            <v>1</v>
          </cell>
        </row>
        <row r="912">
          <cell r="A912">
            <v>6939962759012</v>
          </cell>
          <cell r="B912">
            <v>16</v>
          </cell>
        </row>
        <row r="912">
          <cell r="D912">
            <v>6939962754604</v>
          </cell>
          <cell r="E912">
            <v>-91.59</v>
          </cell>
          <cell r="F912">
            <v>-1</v>
          </cell>
        </row>
        <row r="913">
          <cell r="A913">
            <v>6939924824956</v>
          </cell>
        </row>
        <row r="913">
          <cell r="D913">
            <v>6939962754604</v>
          </cell>
          <cell r="E913">
            <v>208</v>
          </cell>
          <cell r="F913">
            <v>2</v>
          </cell>
        </row>
        <row r="914">
          <cell r="A914">
            <v>6939962766423</v>
          </cell>
        </row>
        <row r="914">
          <cell r="D914">
            <v>6939962754604</v>
          </cell>
          <cell r="E914">
            <v>109</v>
          </cell>
          <cell r="F914">
            <v>1</v>
          </cell>
        </row>
        <row r="915">
          <cell r="A915">
            <v>6939924827537</v>
          </cell>
        </row>
        <row r="915">
          <cell r="D915">
            <v>6939962754604</v>
          </cell>
          <cell r="E915">
            <v>198.68</v>
          </cell>
          <cell r="F915">
            <v>2</v>
          </cell>
        </row>
        <row r="916">
          <cell r="A916">
            <v>6939924828510</v>
          </cell>
        </row>
        <row r="916">
          <cell r="D916">
            <v>6939962754604</v>
          </cell>
          <cell r="E916">
            <v>106.87</v>
          </cell>
          <cell r="F916">
            <v>1</v>
          </cell>
        </row>
        <row r="917">
          <cell r="A917">
            <v>6939962740379</v>
          </cell>
        </row>
        <row r="917">
          <cell r="D917">
            <v>6939962754604</v>
          </cell>
          <cell r="E917">
            <v>99</v>
          </cell>
          <cell r="F917">
            <v>1</v>
          </cell>
        </row>
        <row r="918">
          <cell r="A918">
            <v>6939962751450</v>
          </cell>
        </row>
        <row r="918">
          <cell r="D918">
            <v>6939962746685</v>
          </cell>
          <cell r="E918">
            <v>79</v>
          </cell>
          <cell r="F918">
            <v>1</v>
          </cell>
        </row>
        <row r="919">
          <cell r="A919">
            <v>6939962752709</v>
          </cell>
        </row>
        <row r="919">
          <cell r="D919">
            <v>6939962746685</v>
          </cell>
          <cell r="E919">
            <v>166.28</v>
          </cell>
          <cell r="F919">
            <v>2</v>
          </cell>
        </row>
        <row r="920">
          <cell r="A920">
            <v>6939962748030</v>
          </cell>
        </row>
        <row r="920">
          <cell r="D920">
            <v>6939962746685</v>
          </cell>
          <cell r="E920">
            <v>13.79</v>
          </cell>
          <cell r="F920">
            <v>0</v>
          </cell>
        </row>
        <row r="921">
          <cell r="A921">
            <v>6939962755175</v>
          </cell>
        </row>
        <row r="921">
          <cell r="D921">
            <v>6939962746685</v>
          </cell>
          <cell r="E921">
            <v>158</v>
          </cell>
          <cell r="F921">
            <v>2</v>
          </cell>
        </row>
        <row r="922">
          <cell r="A922">
            <v>6939962741307</v>
          </cell>
        </row>
        <row r="922">
          <cell r="D922">
            <v>6939962746685</v>
          </cell>
          <cell r="E922">
            <v>470.38</v>
          </cell>
          <cell r="F922">
            <v>6</v>
          </cell>
        </row>
        <row r="923">
          <cell r="A923">
            <v>6939962746050</v>
          </cell>
        </row>
        <row r="923">
          <cell r="D923">
            <v>6939962746685</v>
          </cell>
          <cell r="E923">
            <v>71.95</v>
          </cell>
          <cell r="F923">
            <v>1</v>
          </cell>
        </row>
        <row r="924">
          <cell r="A924">
            <v>6939962748214</v>
          </cell>
        </row>
        <row r="924">
          <cell r="D924">
            <v>6939962746685</v>
          </cell>
          <cell r="E924">
            <v>79</v>
          </cell>
          <cell r="F924">
            <v>1</v>
          </cell>
        </row>
        <row r="925">
          <cell r="A925">
            <v>6939962746685</v>
          </cell>
        </row>
        <row r="925">
          <cell r="D925">
            <v>6939962746685</v>
          </cell>
          <cell r="E925">
            <v>147.87</v>
          </cell>
          <cell r="F925">
            <v>2</v>
          </cell>
        </row>
        <row r="926">
          <cell r="A926">
            <v>6939962755328</v>
          </cell>
        </row>
        <row r="926">
          <cell r="D926">
            <v>6939962746685</v>
          </cell>
          <cell r="E926">
            <v>233.35</v>
          </cell>
          <cell r="F926">
            <v>3</v>
          </cell>
        </row>
        <row r="927">
          <cell r="A927">
            <v>6939962756820</v>
          </cell>
        </row>
        <row r="927">
          <cell r="D927">
            <v>6939962746685</v>
          </cell>
          <cell r="E927">
            <v>74.58</v>
          </cell>
          <cell r="F927">
            <v>1</v>
          </cell>
        </row>
        <row r="928">
          <cell r="A928">
            <v>6939962734354</v>
          </cell>
        </row>
        <row r="928">
          <cell r="D928">
            <v>6939962746685</v>
          </cell>
          <cell r="E928">
            <v>73.54</v>
          </cell>
          <cell r="F928">
            <v>1</v>
          </cell>
        </row>
        <row r="929">
          <cell r="A929">
            <v>6939962755830</v>
          </cell>
        </row>
        <row r="929">
          <cell r="D929">
            <v>6939962746685</v>
          </cell>
          <cell r="E929">
            <v>71.65</v>
          </cell>
          <cell r="F929">
            <v>1</v>
          </cell>
        </row>
        <row r="930">
          <cell r="A930">
            <v>6939962755618</v>
          </cell>
        </row>
        <row r="930">
          <cell r="D930">
            <v>6939962746685</v>
          </cell>
          <cell r="E930">
            <v>154.59</v>
          </cell>
          <cell r="F930">
            <v>2</v>
          </cell>
        </row>
        <row r="931">
          <cell r="A931">
            <v>6939924819549</v>
          </cell>
        </row>
        <row r="931">
          <cell r="D931">
            <v>6939962746685</v>
          </cell>
          <cell r="E931">
            <v>72.66</v>
          </cell>
          <cell r="F931">
            <v>1</v>
          </cell>
        </row>
        <row r="932">
          <cell r="A932">
            <v>6939924824802</v>
          </cell>
          <cell r="B932">
            <v>2</v>
          </cell>
        </row>
        <row r="932">
          <cell r="D932">
            <v>6939962746685</v>
          </cell>
          <cell r="E932">
            <v>79</v>
          </cell>
          <cell r="F932">
            <v>1</v>
          </cell>
        </row>
        <row r="933">
          <cell r="A933">
            <v>6939962739281</v>
          </cell>
        </row>
        <row r="933">
          <cell r="D933">
            <v>6939962746685</v>
          </cell>
          <cell r="E933">
            <v>79</v>
          </cell>
          <cell r="F933">
            <v>1</v>
          </cell>
        </row>
        <row r="934">
          <cell r="A934">
            <v>6939962760186</v>
          </cell>
        </row>
        <row r="934">
          <cell r="D934">
            <v>6939962757612</v>
          </cell>
          <cell r="E934">
            <v>390.55</v>
          </cell>
          <cell r="F934">
            <v>3</v>
          </cell>
        </row>
        <row r="935">
          <cell r="A935">
            <v>6939962748214</v>
          </cell>
        </row>
        <row r="935">
          <cell r="D935">
            <v>6939962757612</v>
          </cell>
          <cell r="E935">
            <v>109</v>
          </cell>
          <cell r="F935">
            <v>1</v>
          </cell>
        </row>
        <row r="936">
          <cell r="A936">
            <v>6939962746371</v>
          </cell>
        </row>
        <row r="936">
          <cell r="D936">
            <v>6939962757612</v>
          </cell>
          <cell r="E936">
            <v>139</v>
          </cell>
          <cell r="F936">
            <v>1</v>
          </cell>
        </row>
        <row r="937">
          <cell r="A937">
            <v>6939962758039</v>
          </cell>
        </row>
        <row r="937">
          <cell r="D937">
            <v>6939962757612</v>
          </cell>
          <cell r="E937">
            <v>104</v>
          </cell>
          <cell r="F937">
            <v>1</v>
          </cell>
        </row>
        <row r="938">
          <cell r="A938">
            <v>6939962768182</v>
          </cell>
        </row>
        <row r="938">
          <cell r="D938">
            <v>6939962757612</v>
          </cell>
          <cell r="E938">
            <v>129</v>
          </cell>
          <cell r="F938">
            <v>1</v>
          </cell>
        </row>
        <row r="939">
          <cell r="A939">
            <v>6939962764412</v>
          </cell>
        </row>
        <row r="939">
          <cell r="D939">
            <v>6939962757612</v>
          </cell>
          <cell r="E939">
            <v>131</v>
          </cell>
          <cell r="F939">
            <v>1</v>
          </cell>
        </row>
        <row r="940">
          <cell r="A940">
            <v>6939924824345</v>
          </cell>
        </row>
        <row r="940">
          <cell r="D940">
            <v>6939962757612</v>
          </cell>
          <cell r="E940">
            <v>129</v>
          </cell>
          <cell r="F940">
            <v>1</v>
          </cell>
        </row>
        <row r="941">
          <cell r="A941">
            <v>6939924827353</v>
          </cell>
        </row>
        <row r="941">
          <cell r="D941">
            <v>6939962757612</v>
          </cell>
          <cell r="E941">
            <v>-124</v>
          </cell>
          <cell r="F941">
            <v>-1</v>
          </cell>
        </row>
        <row r="942">
          <cell r="A942">
            <v>6939962753539</v>
          </cell>
        </row>
        <row r="942">
          <cell r="D942">
            <v>6939962757612</v>
          </cell>
          <cell r="E942">
            <v>139</v>
          </cell>
          <cell r="F942">
            <v>1</v>
          </cell>
        </row>
        <row r="943">
          <cell r="A943">
            <v>6939962757612</v>
          </cell>
        </row>
        <row r="943">
          <cell r="D943">
            <v>6939962757612</v>
          </cell>
          <cell r="E943">
            <v>139</v>
          </cell>
          <cell r="F943">
            <v>1</v>
          </cell>
        </row>
        <row r="944">
          <cell r="A944">
            <v>6939962755380</v>
          </cell>
        </row>
        <row r="944">
          <cell r="D944">
            <v>6939962757612</v>
          </cell>
          <cell r="E944">
            <v>139</v>
          </cell>
          <cell r="F944">
            <v>1</v>
          </cell>
        </row>
        <row r="945">
          <cell r="A945">
            <v>6939962759173</v>
          </cell>
        </row>
        <row r="945">
          <cell r="D945">
            <v>6939962757612</v>
          </cell>
          <cell r="E945">
            <v>139</v>
          </cell>
          <cell r="F945">
            <v>1</v>
          </cell>
        </row>
        <row r="946">
          <cell r="A946">
            <v>6939962756905</v>
          </cell>
        </row>
        <row r="946">
          <cell r="D946">
            <v>6939962757612</v>
          </cell>
          <cell r="E946">
            <v>362</v>
          </cell>
          <cell r="F946">
            <v>3</v>
          </cell>
        </row>
        <row r="947">
          <cell r="A947">
            <v>6939962738147</v>
          </cell>
        </row>
        <row r="947">
          <cell r="D947">
            <v>6939962757612</v>
          </cell>
          <cell r="E947">
            <v>248</v>
          </cell>
          <cell r="F947">
            <v>2</v>
          </cell>
        </row>
        <row r="948">
          <cell r="A948">
            <v>6939962743738</v>
          </cell>
        </row>
        <row r="948">
          <cell r="D948">
            <v>6939962757612</v>
          </cell>
          <cell r="E948">
            <v>223</v>
          </cell>
          <cell r="F948">
            <v>2</v>
          </cell>
        </row>
        <row r="949">
          <cell r="A949">
            <v>6939962757186</v>
          </cell>
        </row>
        <row r="949">
          <cell r="D949">
            <v>6939962757612</v>
          </cell>
          <cell r="E949">
            <v>139</v>
          </cell>
          <cell r="F949">
            <v>1</v>
          </cell>
        </row>
        <row r="950">
          <cell r="A950">
            <v>6939962757384</v>
          </cell>
        </row>
        <row r="950">
          <cell r="D950">
            <v>6939962757612</v>
          </cell>
          <cell r="E950">
            <v>129</v>
          </cell>
          <cell r="F950">
            <v>1</v>
          </cell>
        </row>
        <row r="951">
          <cell r="A951">
            <v>6939962760599</v>
          </cell>
        </row>
        <row r="951">
          <cell r="D951">
            <v>6939962759128</v>
          </cell>
          <cell r="E951">
            <v>89</v>
          </cell>
          <cell r="F951">
            <v>1</v>
          </cell>
        </row>
        <row r="952">
          <cell r="A952">
            <v>6939962753867</v>
          </cell>
        </row>
        <row r="952">
          <cell r="D952">
            <v>6939962759128</v>
          </cell>
          <cell r="E952">
            <v>79</v>
          </cell>
          <cell r="F952">
            <v>1</v>
          </cell>
        </row>
        <row r="953">
          <cell r="A953">
            <v>6939962758466</v>
          </cell>
        </row>
        <row r="953">
          <cell r="D953">
            <v>6939962759128</v>
          </cell>
          <cell r="E953">
            <v>74</v>
          </cell>
          <cell r="F953">
            <v>1</v>
          </cell>
        </row>
        <row r="954">
          <cell r="A954">
            <v>6939962758855</v>
          </cell>
        </row>
        <row r="954">
          <cell r="D954">
            <v>6939962759128</v>
          </cell>
          <cell r="E954">
            <v>74</v>
          </cell>
          <cell r="F954">
            <v>1</v>
          </cell>
        </row>
        <row r="955">
          <cell r="A955">
            <v>6939962759364</v>
          </cell>
          <cell r="B955">
            <v>5</v>
          </cell>
        </row>
        <row r="955">
          <cell r="D955">
            <v>6939962759128</v>
          </cell>
          <cell r="E955">
            <v>89</v>
          </cell>
          <cell r="F955">
            <v>1</v>
          </cell>
        </row>
        <row r="956">
          <cell r="A956">
            <v>6939962758466</v>
          </cell>
          <cell r="B956">
            <v>4</v>
          </cell>
        </row>
        <row r="956">
          <cell r="D956">
            <v>6939962755618</v>
          </cell>
          <cell r="E956">
            <v>208</v>
          </cell>
          <cell r="F956">
            <v>2</v>
          </cell>
        </row>
        <row r="957">
          <cell r="A957">
            <v>6939962757322</v>
          </cell>
          <cell r="B957">
            <v>8</v>
          </cell>
        </row>
        <row r="957">
          <cell r="D957">
            <v>6939962755618</v>
          </cell>
          <cell r="E957">
            <v>104.25</v>
          </cell>
          <cell r="F957">
            <v>1</v>
          </cell>
        </row>
        <row r="958">
          <cell r="A958">
            <v>6939962749129</v>
          </cell>
          <cell r="B958">
            <v>0</v>
          </cell>
        </row>
        <row r="958">
          <cell r="D958">
            <v>6939962755618</v>
          </cell>
          <cell r="E958">
            <v>413.96</v>
          </cell>
          <cell r="F958">
            <v>4</v>
          </cell>
        </row>
        <row r="959">
          <cell r="A959">
            <v>6939962763453</v>
          </cell>
        </row>
        <row r="959">
          <cell r="D959">
            <v>6939962755618</v>
          </cell>
          <cell r="E959">
            <v>109</v>
          </cell>
          <cell r="F959">
            <v>1</v>
          </cell>
        </row>
        <row r="960">
          <cell r="A960">
            <v>6939962765433</v>
          </cell>
        </row>
        <row r="960">
          <cell r="D960">
            <v>6939962755618</v>
          </cell>
          <cell r="E960">
            <v>249.41</v>
          </cell>
          <cell r="F960">
            <v>2</v>
          </cell>
        </row>
        <row r="961">
          <cell r="A961">
            <v>6939962765129</v>
          </cell>
        </row>
        <row r="961">
          <cell r="D961">
            <v>6939962755618</v>
          </cell>
          <cell r="E961">
            <v>316.27</v>
          </cell>
          <cell r="F961">
            <v>3</v>
          </cell>
        </row>
        <row r="962">
          <cell r="A962">
            <v>6939924827353</v>
          </cell>
        </row>
        <row r="962">
          <cell r="D962">
            <v>6939962755618</v>
          </cell>
          <cell r="E962">
            <v>104</v>
          </cell>
          <cell r="F962">
            <v>1</v>
          </cell>
        </row>
        <row r="963">
          <cell r="A963">
            <v>6939924823232</v>
          </cell>
        </row>
        <row r="963">
          <cell r="D963">
            <v>6939962755618</v>
          </cell>
          <cell r="E963">
            <v>109</v>
          </cell>
          <cell r="F963">
            <v>1</v>
          </cell>
        </row>
        <row r="964">
          <cell r="A964">
            <v>6939962759098</v>
          </cell>
        </row>
        <row r="964">
          <cell r="D964">
            <v>6939962755618</v>
          </cell>
          <cell r="E964">
            <v>218</v>
          </cell>
          <cell r="F964">
            <v>2</v>
          </cell>
        </row>
        <row r="965">
          <cell r="A965">
            <v>6939962760834</v>
          </cell>
        </row>
        <row r="965">
          <cell r="D965">
            <v>6939962755618</v>
          </cell>
          <cell r="E965">
            <v>-119</v>
          </cell>
          <cell r="F965">
            <v>-1</v>
          </cell>
        </row>
        <row r="966">
          <cell r="A966">
            <v>6939962738024</v>
          </cell>
        </row>
        <row r="966">
          <cell r="D966">
            <v>6939962746074</v>
          </cell>
          <cell r="E966">
            <v>660</v>
          </cell>
          <cell r="F966">
            <v>5</v>
          </cell>
        </row>
        <row r="967">
          <cell r="A967">
            <v>6939962757520</v>
          </cell>
        </row>
        <row r="967">
          <cell r="D967">
            <v>6939962746074</v>
          </cell>
          <cell r="E967">
            <v>799</v>
          </cell>
          <cell r="F967">
            <v>6</v>
          </cell>
        </row>
        <row r="968">
          <cell r="A968">
            <v>6939962739564</v>
          </cell>
        </row>
        <row r="968">
          <cell r="D968">
            <v>6939962746074</v>
          </cell>
          <cell r="E968">
            <v>723.77</v>
          </cell>
          <cell r="F968">
            <v>5</v>
          </cell>
        </row>
        <row r="969">
          <cell r="A969">
            <v>6939962759012</v>
          </cell>
        </row>
        <row r="969">
          <cell r="D969">
            <v>6939962746074</v>
          </cell>
          <cell r="E969">
            <v>251.24</v>
          </cell>
          <cell r="F969">
            <v>2</v>
          </cell>
        </row>
        <row r="970">
          <cell r="A970">
            <v>6939962759371</v>
          </cell>
        </row>
        <row r="970">
          <cell r="D970">
            <v>6939962746074</v>
          </cell>
          <cell r="E970">
            <v>397</v>
          </cell>
          <cell r="F970">
            <v>3</v>
          </cell>
        </row>
        <row r="971">
          <cell r="A971">
            <v>6939962757513</v>
          </cell>
        </row>
        <row r="971">
          <cell r="D971">
            <v>6939962746074</v>
          </cell>
          <cell r="E971">
            <v>556</v>
          </cell>
          <cell r="F971">
            <v>4</v>
          </cell>
        </row>
        <row r="972">
          <cell r="A972">
            <v>6939962758572</v>
          </cell>
        </row>
        <row r="972">
          <cell r="D972">
            <v>6939962746074</v>
          </cell>
          <cell r="E972">
            <v>268</v>
          </cell>
          <cell r="F972">
            <v>2</v>
          </cell>
        </row>
        <row r="973">
          <cell r="A973">
            <v>6939924824802</v>
          </cell>
        </row>
        <row r="973">
          <cell r="D973">
            <v>6939962746074</v>
          </cell>
          <cell r="E973">
            <v>273</v>
          </cell>
          <cell r="F973">
            <v>2</v>
          </cell>
        </row>
        <row r="974">
          <cell r="A974">
            <v>6939962746593</v>
          </cell>
        </row>
        <row r="974">
          <cell r="D974">
            <v>6939962746074</v>
          </cell>
          <cell r="E974">
            <v>811.7</v>
          </cell>
          <cell r="F974">
            <v>6</v>
          </cell>
        </row>
        <row r="975">
          <cell r="A975">
            <v>6939962733951</v>
          </cell>
        </row>
        <row r="975">
          <cell r="D975">
            <v>6939962746074</v>
          </cell>
          <cell r="E975">
            <v>417</v>
          </cell>
          <cell r="F975">
            <v>3</v>
          </cell>
        </row>
        <row r="976">
          <cell r="A976">
            <v>6939962745183</v>
          </cell>
        </row>
        <row r="976">
          <cell r="D976">
            <v>6939962746074</v>
          </cell>
          <cell r="E976">
            <v>517.23</v>
          </cell>
          <cell r="F976">
            <v>4</v>
          </cell>
        </row>
        <row r="977">
          <cell r="A977">
            <v>6939962746074</v>
          </cell>
          <cell r="B977">
            <v>77</v>
          </cell>
        </row>
        <row r="977">
          <cell r="D977">
            <v>6939962746074</v>
          </cell>
          <cell r="E977">
            <v>268</v>
          </cell>
          <cell r="F977">
            <v>2</v>
          </cell>
        </row>
        <row r="978">
          <cell r="A978">
            <v>6939924824956</v>
          </cell>
          <cell r="B978">
            <v>0</v>
          </cell>
        </row>
        <row r="978">
          <cell r="D978">
            <v>6939962746074</v>
          </cell>
          <cell r="E978">
            <v>675</v>
          </cell>
          <cell r="F978">
            <v>5</v>
          </cell>
        </row>
        <row r="979">
          <cell r="A979">
            <v>6939962753065</v>
          </cell>
        </row>
        <row r="979">
          <cell r="D979">
            <v>6939962746074</v>
          </cell>
          <cell r="E979">
            <v>129</v>
          </cell>
          <cell r="F979">
            <v>1</v>
          </cell>
        </row>
        <row r="980">
          <cell r="A980">
            <v>6939962767864</v>
          </cell>
        </row>
        <row r="980">
          <cell r="D980">
            <v>6939962746074</v>
          </cell>
          <cell r="E980">
            <v>134</v>
          </cell>
          <cell r="F980">
            <v>1</v>
          </cell>
        </row>
        <row r="981">
          <cell r="A981">
            <v>6939924821078</v>
          </cell>
        </row>
        <row r="981">
          <cell r="D981">
            <v>6939962746074</v>
          </cell>
          <cell r="E981">
            <v>402</v>
          </cell>
          <cell r="F981">
            <v>3</v>
          </cell>
        </row>
        <row r="982">
          <cell r="A982">
            <v>6939962763910</v>
          </cell>
          <cell r="B982">
            <v>15</v>
          </cell>
        </row>
        <row r="982">
          <cell r="D982">
            <v>6939962746074</v>
          </cell>
          <cell r="E982">
            <v>8.57</v>
          </cell>
          <cell r="F982">
            <v>0</v>
          </cell>
        </row>
        <row r="983">
          <cell r="A983">
            <v>6939962760704</v>
          </cell>
        </row>
        <row r="983">
          <cell r="D983">
            <v>6939962746074</v>
          </cell>
          <cell r="E983">
            <v>139</v>
          </cell>
          <cell r="F983">
            <v>1</v>
          </cell>
        </row>
        <row r="984">
          <cell r="A984">
            <v>6939962758398</v>
          </cell>
        </row>
        <row r="984">
          <cell r="D984">
            <v>6939962746074</v>
          </cell>
          <cell r="E984">
            <v>677.16</v>
          </cell>
          <cell r="F984">
            <v>5</v>
          </cell>
        </row>
        <row r="985">
          <cell r="A985">
            <v>6939962760575</v>
          </cell>
        </row>
        <row r="985">
          <cell r="D985">
            <v>6939962763477</v>
          </cell>
          <cell r="E985">
            <v>169</v>
          </cell>
          <cell r="F985">
            <v>1</v>
          </cell>
        </row>
        <row r="986">
          <cell r="A986">
            <v>6939962759074</v>
          </cell>
        </row>
        <row r="986">
          <cell r="D986">
            <v>6939962763477</v>
          </cell>
          <cell r="E986">
            <v>169</v>
          </cell>
          <cell r="F986">
            <v>1</v>
          </cell>
        </row>
        <row r="987">
          <cell r="A987">
            <v>6939962757544</v>
          </cell>
        </row>
        <row r="987">
          <cell r="D987">
            <v>6939962763477</v>
          </cell>
          <cell r="E987">
            <v>169</v>
          </cell>
          <cell r="F987">
            <v>1</v>
          </cell>
        </row>
        <row r="988">
          <cell r="A988">
            <v>6939924824345</v>
          </cell>
        </row>
        <row r="988">
          <cell r="D988">
            <v>6939962763477</v>
          </cell>
          <cell r="E988">
            <v>154</v>
          </cell>
          <cell r="F988">
            <v>1</v>
          </cell>
        </row>
        <row r="989">
          <cell r="A989">
            <v>6939962746593</v>
          </cell>
        </row>
        <row r="989">
          <cell r="D989">
            <v>6939962763477</v>
          </cell>
          <cell r="E989">
            <v>159</v>
          </cell>
          <cell r="F989">
            <v>1</v>
          </cell>
        </row>
        <row r="990">
          <cell r="A990">
            <v>6939962754239</v>
          </cell>
        </row>
        <row r="990">
          <cell r="D990">
            <v>6939962763477</v>
          </cell>
          <cell r="E990">
            <v>169</v>
          </cell>
          <cell r="F990">
            <v>1</v>
          </cell>
        </row>
        <row r="991">
          <cell r="A991">
            <v>6939962759388</v>
          </cell>
          <cell r="B991">
            <v>0</v>
          </cell>
        </row>
        <row r="991">
          <cell r="D991">
            <v>6939962760698</v>
          </cell>
          <cell r="E991">
            <v>104.18</v>
          </cell>
          <cell r="F991">
            <v>1</v>
          </cell>
        </row>
        <row r="992">
          <cell r="A992">
            <v>6939924819884</v>
          </cell>
          <cell r="B992">
            <v>0</v>
          </cell>
        </row>
        <row r="992">
          <cell r="D992">
            <v>6939962760698</v>
          </cell>
          <cell r="E992">
            <v>218</v>
          </cell>
          <cell r="F992">
            <v>2</v>
          </cell>
        </row>
        <row r="993">
          <cell r="A993">
            <v>6939924820828</v>
          </cell>
          <cell r="B993">
            <v>0</v>
          </cell>
        </row>
        <row r="993">
          <cell r="D993">
            <v>6939962760698</v>
          </cell>
          <cell r="E993">
            <v>99</v>
          </cell>
          <cell r="F993">
            <v>1</v>
          </cell>
        </row>
        <row r="994">
          <cell r="A994">
            <v>6939962741451</v>
          </cell>
          <cell r="B994">
            <v>25</v>
          </cell>
        </row>
        <row r="994">
          <cell r="D994">
            <v>6939962760698</v>
          </cell>
          <cell r="E994">
            <v>218</v>
          </cell>
          <cell r="F994">
            <v>2</v>
          </cell>
        </row>
        <row r="995">
          <cell r="A995">
            <v>6939962759098</v>
          </cell>
          <cell r="B995">
            <v>91</v>
          </cell>
        </row>
        <row r="995">
          <cell r="D995">
            <v>6939962760698</v>
          </cell>
          <cell r="E995">
            <v>204.57</v>
          </cell>
          <cell r="F995">
            <v>2</v>
          </cell>
        </row>
        <row r="996">
          <cell r="A996">
            <v>6939962760834</v>
          </cell>
          <cell r="B996">
            <v>12</v>
          </cell>
        </row>
        <row r="996">
          <cell r="D996">
            <v>6939962760698</v>
          </cell>
          <cell r="E996">
            <v>213.32</v>
          </cell>
          <cell r="F996">
            <v>2</v>
          </cell>
        </row>
        <row r="997">
          <cell r="A997">
            <v>6939962759173</v>
          </cell>
          <cell r="B997">
            <v>9</v>
          </cell>
        </row>
        <row r="997">
          <cell r="D997">
            <v>6939962760698</v>
          </cell>
          <cell r="E997">
            <v>100.8</v>
          </cell>
          <cell r="F997">
            <v>1</v>
          </cell>
        </row>
        <row r="998">
          <cell r="A998">
            <v>6939962738024</v>
          </cell>
          <cell r="B998">
            <v>4</v>
          </cell>
        </row>
        <row r="998">
          <cell r="D998">
            <v>6939962760698</v>
          </cell>
          <cell r="E998">
            <v>209.94</v>
          </cell>
          <cell r="F998">
            <v>2</v>
          </cell>
        </row>
        <row r="999">
          <cell r="A999">
            <v>6939962757520</v>
          </cell>
          <cell r="B999">
            <v>0</v>
          </cell>
        </row>
        <row r="999">
          <cell r="D999">
            <v>6939962760698</v>
          </cell>
          <cell r="E999">
            <v>109</v>
          </cell>
          <cell r="F999">
            <v>1</v>
          </cell>
        </row>
        <row r="1000">
          <cell r="A1000">
            <v>6939924827322</v>
          </cell>
        </row>
        <row r="1000">
          <cell r="D1000">
            <v>6939962760698</v>
          </cell>
          <cell r="E1000">
            <v>109</v>
          </cell>
          <cell r="F1000">
            <v>1</v>
          </cell>
        </row>
        <row r="1001">
          <cell r="A1001">
            <v>6939924827339</v>
          </cell>
        </row>
        <row r="1001">
          <cell r="D1001">
            <v>6939962760698</v>
          </cell>
          <cell r="E1001">
            <v>312</v>
          </cell>
          <cell r="F1001">
            <v>3</v>
          </cell>
        </row>
        <row r="1002">
          <cell r="A1002">
            <v>6939924819549</v>
          </cell>
        </row>
        <row r="1002">
          <cell r="D1002">
            <v>6939962760698</v>
          </cell>
          <cell r="E1002">
            <v>343.7</v>
          </cell>
          <cell r="F1002">
            <v>3</v>
          </cell>
        </row>
        <row r="1003">
          <cell r="A1003">
            <v>6939962744384</v>
          </cell>
        </row>
        <row r="1003">
          <cell r="D1003">
            <v>6939962760698</v>
          </cell>
          <cell r="E1003">
            <v>104.56</v>
          </cell>
          <cell r="F1003">
            <v>1</v>
          </cell>
        </row>
        <row r="1004">
          <cell r="A1004">
            <v>6939962746074</v>
          </cell>
        </row>
        <row r="1004">
          <cell r="D1004">
            <v>6939962760698</v>
          </cell>
          <cell r="E1004">
            <v>203.47</v>
          </cell>
          <cell r="F1004">
            <v>2</v>
          </cell>
        </row>
        <row r="1005">
          <cell r="A1005">
            <v>6939962762500</v>
          </cell>
        </row>
        <row r="1005">
          <cell r="D1005">
            <v>6939962763774</v>
          </cell>
          <cell r="E1005">
            <v>79</v>
          </cell>
          <cell r="F1005">
            <v>1</v>
          </cell>
        </row>
        <row r="1006">
          <cell r="A1006">
            <v>6939962759098</v>
          </cell>
        </row>
        <row r="1006">
          <cell r="D1006">
            <v>6939962763774</v>
          </cell>
          <cell r="E1006">
            <v>89</v>
          </cell>
          <cell r="F1006">
            <v>1</v>
          </cell>
        </row>
        <row r="1007">
          <cell r="A1007">
            <v>6939962757575</v>
          </cell>
        </row>
        <row r="1007">
          <cell r="D1007">
            <v>6939962763774</v>
          </cell>
          <cell r="E1007">
            <v>85.08</v>
          </cell>
          <cell r="F1007">
            <v>1</v>
          </cell>
        </row>
        <row r="1008">
          <cell r="A1008">
            <v>6939962764436</v>
          </cell>
        </row>
        <row r="1008">
          <cell r="D1008">
            <v>6939962763774</v>
          </cell>
          <cell r="E1008">
            <v>2.77</v>
          </cell>
          <cell r="F1008">
            <v>0</v>
          </cell>
        </row>
        <row r="1009">
          <cell r="A1009">
            <v>6939962767864</v>
          </cell>
        </row>
        <row r="1009">
          <cell r="D1009">
            <v>6939924821481</v>
          </cell>
          <cell r="E1009">
            <v>269</v>
          </cell>
          <cell r="F1009">
            <v>1</v>
          </cell>
        </row>
        <row r="1010">
          <cell r="A1010">
            <v>6939962759814</v>
          </cell>
        </row>
        <row r="1010">
          <cell r="D1010">
            <v>6939924821481</v>
          </cell>
          <cell r="E1010">
            <v>279</v>
          </cell>
          <cell r="F1010">
            <v>1</v>
          </cell>
        </row>
        <row r="1011">
          <cell r="A1011">
            <v>6939962762180</v>
          </cell>
        </row>
        <row r="1011">
          <cell r="D1011">
            <v>6939924821481</v>
          </cell>
          <cell r="E1011">
            <v>837</v>
          </cell>
          <cell r="F1011">
            <v>3</v>
          </cell>
        </row>
        <row r="1012">
          <cell r="A1012">
            <v>6939962756493</v>
          </cell>
        </row>
        <row r="1012">
          <cell r="D1012">
            <v>6939924821481</v>
          </cell>
          <cell r="E1012">
            <v>279</v>
          </cell>
          <cell r="F1012">
            <v>1</v>
          </cell>
        </row>
        <row r="1013">
          <cell r="A1013">
            <v>6939962759128</v>
          </cell>
        </row>
        <row r="1013">
          <cell r="D1013">
            <v>6939924821481</v>
          </cell>
          <cell r="E1013">
            <v>545.44</v>
          </cell>
          <cell r="F1013">
            <v>2</v>
          </cell>
        </row>
        <row r="1014">
          <cell r="A1014">
            <v>6939962761299</v>
          </cell>
        </row>
        <row r="1014">
          <cell r="D1014">
            <v>6939924821481</v>
          </cell>
          <cell r="E1014">
            <v>274</v>
          </cell>
          <cell r="F1014">
            <v>1</v>
          </cell>
        </row>
        <row r="1015">
          <cell r="A1015">
            <v>6939962759043</v>
          </cell>
        </row>
        <row r="1015">
          <cell r="D1015">
            <v>6939924820828</v>
          </cell>
          <cell r="E1015">
            <v>154</v>
          </cell>
          <cell r="F1015">
            <v>1</v>
          </cell>
        </row>
        <row r="1016">
          <cell r="A1016">
            <v>6939962759357</v>
          </cell>
          <cell r="B1016">
            <v>0</v>
          </cell>
        </row>
        <row r="1016">
          <cell r="D1016">
            <v>6939924820828</v>
          </cell>
          <cell r="E1016">
            <v>-169</v>
          </cell>
          <cell r="F1016">
            <v>-1</v>
          </cell>
        </row>
        <row r="1017">
          <cell r="A1017">
            <v>6939962762173</v>
          </cell>
        </row>
        <row r="1017">
          <cell r="D1017">
            <v>6939924820828</v>
          </cell>
          <cell r="E1017">
            <v>159</v>
          </cell>
          <cell r="F1017">
            <v>1</v>
          </cell>
        </row>
        <row r="1018">
          <cell r="A1018">
            <v>6939962762500</v>
          </cell>
        </row>
        <row r="1018">
          <cell r="D1018">
            <v>6939924824819</v>
          </cell>
          <cell r="E1018">
            <v>89</v>
          </cell>
          <cell r="F1018">
            <v>1</v>
          </cell>
        </row>
        <row r="1019">
          <cell r="A1019">
            <v>6939962760186</v>
          </cell>
        </row>
        <row r="1019">
          <cell r="D1019">
            <v>6939924824802</v>
          </cell>
          <cell r="E1019">
            <v>94</v>
          </cell>
          <cell r="F1019">
            <v>1</v>
          </cell>
        </row>
        <row r="1020">
          <cell r="A1020">
            <v>6939962760599</v>
          </cell>
        </row>
        <row r="1020">
          <cell r="D1020">
            <v>6939924824802</v>
          </cell>
          <cell r="E1020">
            <v>99</v>
          </cell>
          <cell r="F1020">
            <v>1</v>
          </cell>
        </row>
        <row r="1021">
          <cell r="A1021">
            <v>6939962756172</v>
          </cell>
        </row>
        <row r="1021">
          <cell r="D1021">
            <v>6939924824802</v>
          </cell>
          <cell r="E1021">
            <v>99</v>
          </cell>
          <cell r="F1021">
            <v>1</v>
          </cell>
        </row>
        <row r="1022">
          <cell r="A1022">
            <v>6939962746630</v>
          </cell>
        </row>
        <row r="1022">
          <cell r="D1022">
            <v>6939924824802</v>
          </cell>
          <cell r="E1022">
            <v>198</v>
          </cell>
          <cell r="F1022">
            <v>2</v>
          </cell>
        </row>
        <row r="1023">
          <cell r="A1023">
            <v>6939962739281</v>
          </cell>
        </row>
        <row r="1023">
          <cell r="D1023">
            <v>6939924824802</v>
          </cell>
          <cell r="E1023">
            <v>198</v>
          </cell>
          <cell r="F1023">
            <v>2</v>
          </cell>
        </row>
        <row r="1024">
          <cell r="A1024">
            <v>6939962755908</v>
          </cell>
        </row>
        <row r="1024">
          <cell r="D1024">
            <v>6939924824802</v>
          </cell>
          <cell r="E1024">
            <v>99</v>
          </cell>
          <cell r="F1024">
            <v>1</v>
          </cell>
        </row>
        <row r="1025">
          <cell r="A1025">
            <v>6939962752464</v>
          </cell>
        </row>
        <row r="1025">
          <cell r="D1025">
            <v>6939924818498</v>
          </cell>
          <cell r="E1025">
            <v>99</v>
          </cell>
          <cell r="F1025">
            <v>1</v>
          </cell>
        </row>
        <row r="1026">
          <cell r="A1026">
            <v>6939962746296</v>
          </cell>
        </row>
        <row r="1026">
          <cell r="D1026">
            <v>6939924818498</v>
          </cell>
          <cell r="E1026">
            <v>178</v>
          </cell>
          <cell r="F1026">
            <v>2</v>
          </cell>
        </row>
        <row r="1027">
          <cell r="A1027">
            <v>6939962753065</v>
          </cell>
        </row>
        <row r="1027">
          <cell r="D1027">
            <v>6939924818498</v>
          </cell>
          <cell r="E1027">
            <v>188.86</v>
          </cell>
          <cell r="F1027">
            <v>2</v>
          </cell>
        </row>
        <row r="1028">
          <cell r="A1028">
            <v>6939962747644</v>
          </cell>
        </row>
        <row r="1028">
          <cell r="D1028">
            <v>6939924818498</v>
          </cell>
          <cell r="E1028">
            <v>198</v>
          </cell>
          <cell r="F1028">
            <v>2</v>
          </cell>
        </row>
        <row r="1029">
          <cell r="A1029">
            <v>6939962754604</v>
          </cell>
        </row>
        <row r="1029">
          <cell r="D1029">
            <v>6939924818498</v>
          </cell>
          <cell r="E1029">
            <v>84</v>
          </cell>
          <cell r="F1029">
            <v>1</v>
          </cell>
        </row>
        <row r="1030">
          <cell r="A1030">
            <v>6939962747989</v>
          </cell>
        </row>
        <row r="1030">
          <cell r="D1030">
            <v>6939924818498</v>
          </cell>
          <cell r="E1030">
            <v>277.55</v>
          </cell>
          <cell r="F1030">
            <v>3</v>
          </cell>
        </row>
        <row r="1031">
          <cell r="A1031">
            <v>6939962736839</v>
          </cell>
        </row>
        <row r="1031">
          <cell r="D1031">
            <v>6939924818498</v>
          </cell>
          <cell r="E1031">
            <v>381</v>
          </cell>
          <cell r="F1031">
            <v>4</v>
          </cell>
        </row>
        <row r="1032">
          <cell r="A1032">
            <v>6939962741338</v>
          </cell>
        </row>
        <row r="1032">
          <cell r="D1032">
            <v>6939924818498</v>
          </cell>
          <cell r="E1032">
            <v>371.88</v>
          </cell>
          <cell r="F1032">
            <v>4</v>
          </cell>
        </row>
        <row r="1033">
          <cell r="A1033">
            <v>6939962760599</v>
          </cell>
        </row>
        <row r="1033">
          <cell r="D1033">
            <v>6939924818498</v>
          </cell>
          <cell r="E1033">
            <v>375.74</v>
          </cell>
          <cell r="F1033">
            <v>4</v>
          </cell>
        </row>
        <row r="1034">
          <cell r="A1034">
            <v>6939962758466</v>
          </cell>
        </row>
        <row r="1034">
          <cell r="D1034">
            <v>6939924818498</v>
          </cell>
          <cell r="E1034">
            <v>99</v>
          </cell>
          <cell r="F1034">
            <v>1</v>
          </cell>
        </row>
        <row r="1035">
          <cell r="A1035">
            <v>6939962761640</v>
          </cell>
        </row>
        <row r="1035">
          <cell r="D1035">
            <v>6939924818498</v>
          </cell>
          <cell r="E1035">
            <v>-10</v>
          </cell>
          <cell r="F1035">
            <v>0</v>
          </cell>
        </row>
        <row r="1036">
          <cell r="A1036">
            <v>6939962758855</v>
          </cell>
        </row>
        <row r="1036">
          <cell r="D1036">
            <v>6939924818498</v>
          </cell>
          <cell r="E1036">
            <v>198</v>
          </cell>
          <cell r="F1036">
            <v>2</v>
          </cell>
        </row>
        <row r="1037">
          <cell r="A1037">
            <v>6939962759395</v>
          </cell>
        </row>
        <row r="1037">
          <cell r="D1037">
            <v>6939924818498</v>
          </cell>
          <cell r="E1037">
            <v>160.37</v>
          </cell>
          <cell r="F1037">
            <v>2</v>
          </cell>
        </row>
        <row r="1038">
          <cell r="A1038">
            <v>6939924823669</v>
          </cell>
        </row>
        <row r="1038">
          <cell r="D1038">
            <v>6939924818498</v>
          </cell>
          <cell r="E1038">
            <v>188.8</v>
          </cell>
          <cell r="F1038">
            <v>2</v>
          </cell>
        </row>
        <row r="1039">
          <cell r="A1039">
            <v>6939924823652</v>
          </cell>
        </row>
        <row r="1039">
          <cell r="D1039">
            <v>6939924818498</v>
          </cell>
          <cell r="E1039">
            <v>757.33</v>
          </cell>
          <cell r="F1039">
            <v>8</v>
          </cell>
        </row>
        <row r="1040">
          <cell r="A1040">
            <v>6939924824963</v>
          </cell>
        </row>
        <row r="1040">
          <cell r="D1040">
            <v>6939924818498</v>
          </cell>
          <cell r="E1040">
            <v>-103.99</v>
          </cell>
          <cell r="F1040">
            <v>-1</v>
          </cell>
        </row>
        <row r="1041">
          <cell r="A1041">
            <v>6939924823676</v>
          </cell>
        </row>
        <row r="1041">
          <cell r="D1041">
            <v>6939924818498</v>
          </cell>
          <cell r="E1041">
            <v>584</v>
          </cell>
          <cell r="F1041">
            <v>6</v>
          </cell>
        </row>
        <row r="1042">
          <cell r="A1042">
            <v>6939924821481</v>
          </cell>
        </row>
        <row r="1042">
          <cell r="D1042">
            <v>6939924818498</v>
          </cell>
          <cell r="E1042">
            <v>89</v>
          </cell>
          <cell r="F1042">
            <v>1</v>
          </cell>
        </row>
        <row r="1043">
          <cell r="A1043">
            <v>6939924823423</v>
          </cell>
        </row>
        <row r="1043">
          <cell r="D1043">
            <v>6939924827841</v>
          </cell>
          <cell r="E1043">
            <v>259</v>
          </cell>
          <cell r="F1043">
            <v>1</v>
          </cell>
        </row>
        <row r="1044">
          <cell r="A1044">
            <v>6939924820828</v>
          </cell>
        </row>
        <row r="1044">
          <cell r="D1044">
            <v>6939924827841</v>
          </cell>
          <cell r="E1044">
            <v>339</v>
          </cell>
          <cell r="F1044">
            <v>1</v>
          </cell>
        </row>
        <row r="1045">
          <cell r="A1045">
            <v>6939962759128</v>
          </cell>
          <cell r="B1045">
            <v>10</v>
          </cell>
        </row>
        <row r="1045">
          <cell r="D1045">
            <v>6939924827339</v>
          </cell>
          <cell r="E1045">
            <v>328</v>
          </cell>
          <cell r="F1045">
            <v>2</v>
          </cell>
        </row>
        <row r="1046">
          <cell r="A1046">
            <v>6939962762999</v>
          </cell>
          <cell r="B1046">
            <v>23</v>
          </cell>
        </row>
        <row r="1046">
          <cell r="D1046">
            <v>6939924827339</v>
          </cell>
          <cell r="E1046">
            <v>164</v>
          </cell>
          <cell r="F1046">
            <v>1</v>
          </cell>
        </row>
        <row r="1047">
          <cell r="A1047">
            <v>6939962763477</v>
          </cell>
          <cell r="B1047">
            <v>28</v>
          </cell>
        </row>
        <row r="1047">
          <cell r="D1047">
            <v>6939924827339</v>
          </cell>
          <cell r="E1047">
            <v>169</v>
          </cell>
          <cell r="F1047">
            <v>1</v>
          </cell>
        </row>
        <row r="1048">
          <cell r="A1048">
            <v>6939962765983</v>
          </cell>
          <cell r="B1048">
            <v>32</v>
          </cell>
        </row>
        <row r="1048">
          <cell r="D1048">
            <v>6939924819549</v>
          </cell>
          <cell r="E1048">
            <v>1235</v>
          </cell>
          <cell r="F1048">
            <v>5</v>
          </cell>
        </row>
        <row r="1049">
          <cell r="A1049">
            <v>6939962761398</v>
          </cell>
          <cell r="B1049">
            <v>10</v>
          </cell>
        </row>
        <row r="1049">
          <cell r="D1049">
            <v>6939924819549</v>
          </cell>
          <cell r="E1049">
            <v>403</v>
          </cell>
          <cell r="F1049">
            <v>2</v>
          </cell>
        </row>
        <row r="1050">
          <cell r="A1050">
            <v>6939962762401</v>
          </cell>
          <cell r="B1050">
            <v>53</v>
          </cell>
        </row>
        <row r="1050">
          <cell r="D1050">
            <v>6939924819549</v>
          </cell>
          <cell r="E1050">
            <v>249</v>
          </cell>
          <cell r="F1050">
            <v>1</v>
          </cell>
        </row>
        <row r="1051">
          <cell r="A1051">
            <v>6939962756493</v>
          </cell>
        </row>
        <row r="1051">
          <cell r="D1051">
            <v>6939924819549</v>
          </cell>
          <cell r="E1051">
            <v>249</v>
          </cell>
          <cell r="F1051">
            <v>1</v>
          </cell>
        </row>
        <row r="1052">
          <cell r="A1052">
            <v>6939962753867</v>
          </cell>
        </row>
        <row r="1052">
          <cell r="D1052">
            <v>6939924819549</v>
          </cell>
          <cell r="E1052">
            <v>488</v>
          </cell>
          <cell r="F1052">
            <v>2</v>
          </cell>
        </row>
        <row r="1053">
          <cell r="A1053">
            <v>6939924824673</v>
          </cell>
          <cell r="B1053">
            <v>0</v>
          </cell>
        </row>
        <row r="1053">
          <cell r="D1053">
            <v>6939924819549</v>
          </cell>
          <cell r="E1053">
            <v>498</v>
          </cell>
          <cell r="F1053">
            <v>2</v>
          </cell>
        </row>
        <row r="1054">
          <cell r="A1054">
            <v>6939962759395</v>
          </cell>
          <cell r="B1054">
            <v>6</v>
          </cell>
        </row>
        <row r="1054">
          <cell r="D1054">
            <v>6939924819549</v>
          </cell>
          <cell r="E1054">
            <v>418</v>
          </cell>
          <cell r="F1054">
            <v>2</v>
          </cell>
        </row>
        <row r="1055">
          <cell r="A1055">
            <v>6939924823669</v>
          </cell>
          <cell r="B1055">
            <v>0</v>
          </cell>
        </row>
        <row r="1055">
          <cell r="D1055">
            <v>6939924819549</v>
          </cell>
          <cell r="E1055">
            <v>473</v>
          </cell>
          <cell r="F1055">
            <v>2</v>
          </cell>
        </row>
        <row r="1056">
          <cell r="A1056">
            <v>6939924823652</v>
          </cell>
          <cell r="B1056">
            <v>0</v>
          </cell>
        </row>
        <row r="1056">
          <cell r="D1056">
            <v>6939924819549</v>
          </cell>
          <cell r="E1056">
            <v>209</v>
          </cell>
          <cell r="F1056">
            <v>1</v>
          </cell>
        </row>
        <row r="1057">
          <cell r="A1057">
            <v>6939924824819</v>
          </cell>
          <cell r="B1057">
            <v>0</v>
          </cell>
        </row>
        <row r="1057">
          <cell r="D1057">
            <v>6939924819549</v>
          </cell>
          <cell r="E1057">
            <v>209</v>
          </cell>
          <cell r="F1057">
            <v>1</v>
          </cell>
        </row>
        <row r="1058">
          <cell r="A1058">
            <v>6939924824963</v>
          </cell>
          <cell r="B1058">
            <v>0</v>
          </cell>
        </row>
        <row r="1058">
          <cell r="D1058">
            <v>6939924823232</v>
          </cell>
          <cell r="E1058">
            <v>2004.33</v>
          </cell>
          <cell r="F1058">
            <v>7</v>
          </cell>
        </row>
        <row r="1059">
          <cell r="A1059">
            <v>6939924823676</v>
          </cell>
          <cell r="B1059">
            <v>0</v>
          </cell>
        </row>
        <row r="1059">
          <cell r="D1059">
            <v>6939924823232</v>
          </cell>
          <cell r="E1059">
            <v>837</v>
          </cell>
          <cell r="F1059">
            <v>3</v>
          </cell>
        </row>
        <row r="1060">
          <cell r="A1060">
            <v>6939924821481</v>
          </cell>
          <cell r="B1060">
            <v>32</v>
          </cell>
        </row>
        <row r="1060">
          <cell r="D1060">
            <v>6939924823232</v>
          </cell>
          <cell r="E1060">
            <v>1091</v>
          </cell>
          <cell r="F1060">
            <v>4</v>
          </cell>
        </row>
        <row r="1061">
          <cell r="A1061">
            <v>6939924823423</v>
          </cell>
          <cell r="B1061">
            <v>0</v>
          </cell>
        </row>
        <row r="1061">
          <cell r="D1061">
            <v>6939924823232</v>
          </cell>
          <cell r="E1061">
            <v>1106</v>
          </cell>
          <cell r="F1061">
            <v>4</v>
          </cell>
        </row>
        <row r="1062">
          <cell r="A1062">
            <v>6939962759364</v>
          </cell>
        </row>
        <row r="1062">
          <cell r="D1062">
            <v>6939924823232</v>
          </cell>
          <cell r="E1062">
            <v>1378.03</v>
          </cell>
          <cell r="F1062">
            <v>5</v>
          </cell>
        </row>
        <row r="1063">
          <cell r="A1063">
            <v>6939962758466</v>
          </cell>
        </row>
        <row r="1063">
          <cell r="D1063">
            <v>6939924823232</v>
          </cell>
          <cell r="E1063">
            <v>1101</v>
          </cell>
          <cell r="F1063">
            <v>4</v>
          </cell>
        </row>
        <row r="1064">
          <cell r="A1064">
            <v>6939962757322</v>
          </cell>
        </row>
        <row r="1064">
          <cell r="D1064">
            <v>6939924823232</v>
          </cell>
          <cell r="E1064">
            <v>1101.48</v>
          </cell>
          <cell r="F1064">
            <v>4</v>
          </cell>
        </row>
        <row r="1065">
          <cell r="A1065">
            <v>6939962749129</v>
          </cell>
        </row>
        <row r="1065">
          <cell r="D1065">
            <v>6939924823232</v>
          </cell>
          <cell r="E1065">
            <v>817</v>
          </cell>
          <cell r="F1065">
            <v>3</v>
          </cell>
        </row>
        <row r="1066">
          <cell r="A1066">
            <v>6939962763910</v>
          </cell>
        </row>
        <row r="1066">
          <cell r="D1066">
            <v>6939924823232</v>
          </cell>
          <cell r="E1066">
            <v>820.12</v>
          </cell>
          <cell r="F1066">
            <v>3</v>
          </cell>
        </row>
        <row r="1067">
          <cell r="A1067">
            <v>6939962760704</v>
          </cell>
        </row>
        <row r="1067">
          <cell r="D1067">
            <v>6939924823232</v>
          </cell>
          <cell r="E1067">
            <v>2222</v>
          </cell>
          <cell r="F1067">
            <v>8</v>
          </cell>
        </row>
        <row r="1068">
          <cell r="A1068">
            <v>6939962762999</v>
          </cell>
        </row>
        <row r="1068">
          <cell r="D1068">
            <v>6939924823232</v>
          </cell>
          <cell r="E1068">
            <v>-299</v>
          </cell>
          <cell r="F1068">
            <v>-1</v>
          </cell>
        </row>
        <row r="1069">
          <cell r="A1069">
            <v>6939962763477</v>
          </cell>
        </row>
        <row r="1069">
          <cell r="D1069">
            <v>6939924823232</v>
          </cell>
          <cell r="E1069">
            <v>1116</v>
          </cell>
          <cell r="F1069">
            <v>4</v>
          </cell>
        </row>
        <row r="1070">
          <cell r="A1070">
            <v>6939962765983</v>
          </cell>
        </row>
        <row r="1070">
          <cell r="D1070">
            <v>6939924823232</v>
          </cell>
          <cell r="E1070">
            <v>1109.38</v>
          </cell>
          <cell r="F1070">
            <v>4</v>
          </cell>
        </row>
        <row r="1071">
          <cell r="A1071">
            <v>6939962761398</v>
          </cell>
        </row>
        <row r="1071">
          <cell r="D1071">
            <v>6939924823232</v>
          </cell>
          <cell r="E1071">
            <v>3564.79</v>
          </cell>
          <cell r="F1071">
            <v>13</v>
          </cell>
        </row>
        <row r="1072">
          <cell r="A1072">
            <v>6939962762401</v>
          </cell>
        </row>
        <row r="1072">
          <cell r="D1072">
            <v>6939924823232</v>
          </cell>
          <cell r="E1072">
            <v>558</v>
          </cell>
          <cell r="F1072">
            <v>2</v>
          </cell>
        </row>
        <row r="1073">
          <cell r="A1073">
            <v>6939962760711</v>
          </cell>
        </row>
        <row r="1073">
          <cell r="D1073">
            <v>6939924823232</v>
          </cell>
          <cell r="E1073">
            <v>-9.47</v>
          </cell>
          <cell r="F1073">
            <v>0</v>
          </cell>
        </row>
        <row r="1074">
          <cell r="A1074">
            <v>6939962758275</v>
          </cell>
        </row>
        <row r="1074">
          <cell r="D1074">
            <v>6939924823232</v>
          </cell>
          <cell r="E1074">
            <v>1375</v>
          </cell>
          <cell r="F1074">
            <v>5</v>
          </cell>
        </row>
        <row r="1075">
          <cell r="A1075">
            <v>6939962757575</v>
          </cell>
        </row>
        <row r="1075">
          <cell r="D1075">
            <v>6939924823232</v>
          </cell>
          <cell r="E1075">
            <v>837</v>
          </cell>
          <cell r="F1075">
            <v>3</v>
          </cell>
        </row>
        <row r="1076">
          <cell r="A1076">
            <v>6939962758060</v>
          </cell>
        </row>
        <row r="1076">
          <cell r="D1076">
            <v>6939924821078</v>
          </cell>
          <cell r="E1076">
            <v>269</v>
          </cell>
          <cell r="F1076">
            <v>1</v>
          </cell>
        </row>
        <row r="1077">
          <cell r="A1077">
            <v>6939962759265</v>
          </cell>
        </row>
        <row r="1077">
          <cell r="D1077">
            <v>6939924821078</v>
          </cell>
          <cell r="E1077">
            <v>1215</v>
          </cell>
          <cell r="F1077">
            <v>5</v>
          </cell>
        </row>
        <row r="1078">
          <cell r="A1078">
            <v>6939962760711</v>
          </cell>
        </row>
        <row r="1078">
          <cell r="D1078">
            <v>6939924821078</v>
          </cell>
          <cell r="E1078">
            <v>1066</v>
          </cell>
          <cell r="F1078">
            <v>4</v>
          </cell>
        </row>
        <row r="1079">
          <cell r="A1079">
            <v>6939962759814</v>
          </cell>
          <cell r="B1079">
            <v>18</v>
          </cell>
        </row>
        <row r="1079">
          <cell r="D1079">
            <v>6939924821078</v>
          </cell>
          <cell r="E1079">
            <v>797</v>
          </cell>
          <cell r="F1079">
            <v>3</v>
          </cell>
        </row>
        <row r="1080">
          <cell r="A1080">
            <v>6939962762180</v>
          </cell>
          <cell r="B1080">
            <v>7</v>
          </cell>
        </row>
        <row r="1080">
          <cell r="D1080">
            <v>6939924821078</v>
          </cell>
          <cell r="E1080">
            <v>269</v>
          </cell>
          <cell r="F1080">
            <v>1</v>
          </cell>
        </row>
        <row r="1081">
          <cell r="A1081">
            <v>6939962756493</v>
          </cell>
          <cell r="B1081">
            <v>32</v>
          </cell>
        </row>
        <row r="1081">
          <cell r="D1081">
            <v>6939924821078</v>
          </cell>
          <cell r="E1081">
            <v>787</v>
          </cell>
          <cell r="F1081">
            <v>3</v>
          </cell>
        </row>
        <row r="1082">
          <cell r="A1082">
            <v>6939962761299</v>
          </cell>
          <cell r="B1082">
            <v>116</v>
          </cell>
        </row>
        <row r="1082">
          <cell r="D1082">
            <v>6939924821078</v>
          </cell>
          <cell r="E1082">
            <v>269</v>
          </cell>
          <cell r="F1082">
            <v>1</v>
          </cell>
        </row>
        <row r="1083">
          <cell r="A1083">
            <v>6939962759043</v>
          </cell>
          <cell r="B1083">
            <v>6</v>
          </cell>
        </row>
        <row r="1083">
          <cell r="D1083">
            <v>6939924821078</v>
          </cell>
          <cell r="E1083">
            <v>264</v>
          </cell>
          <cell r="F1083">
            <v>1</v>
          </cell>
        </row>
        <row r="1084">
          <cell r="A1084">
            <v>6939962759357</v>
          </cell>
          <cell r="B1084">
            <v>10</v>
          </cell>
        </row>
        <row r="1084">
          <cell r="D1084">
            <v>6939924821078</v>
          </cell>
          <cell r="E1084">
            <v>249</v>
          </cell>
          <cell r="F1084">
            <v>1</v>
          </cell>
        </row>
        <row r="1085">
          <cell r="A1085">
            <v>6939962762173</v>
          </cell>
          <cell r="B1085">
            <v>80</v>
          </cell>
        </row>
        <row r="1085">
          <cell r="D1085">
            <v>6939924821078</v>
          </cell>
          <cell r="E1085">
            <v>269</v>
          </cell>
          <cell r="F1085">
            <v>1</v>
          </cell>
        </row>
        <row r="1086">
          <cell r="A1086">
            <v>6939962758398</v>
          </cell>
        </row>
        <row r="1086">
          <cell r="D1086">
            <v>6939924821078</v>
          </cell>
          <cell r="E1086">
            <v>249</v>
          </cell>
          <cell r="F1086">
            <v>1</v>
          </cell>
        </row>
        <row r="1087">
          <cell r="A1087">
            <v>6939962759074</v>
          </cell>
        </row>
        <row r="1087">
          <cell r="D1087">
            <v>6939924821078</v>
          </cell>
          <cell r="E1087">
            <v>269</v>
          </cell>
          <cell r="F1087">
            <v>1</v>
          </cell>
        </row>
        <row r="1088">
          <cell r="A1088">
            <v>6939924818498</v>
          </cell>
          <cell r="B1088">
            <v>20</v>
          </cell>
        </row>
        <row r="1088">
          <cell r="D1088">
            <v>6939924824345</v>
          </cell>
          <cell r="E1088">
            <v>-329</v>
          </cell>
          <cell r="F1088">
            <v>-1</v>
          </cell>
        </row>
        <row r="1089">
          <cell r="A1089">
            <v>6939924827841</v>
          </cell>
          <cell r="B1089">
            <v>9</v>
          </cell>
        </row>
        <row r="1089">
          <cell r="D1089">
            <v>6939924824345</v>
          </cell>
          <cell r="E1089">
            <v>498</v>
          </cell>
          <cell r="F1089">
            <v>2</v>
          </cell>
        </row>
        <row r="1090">
          <cell r="A1090">
            <v>6939962758763</v>
          </cell>
        </row>
        <row r="1090">
          <cell r="D1090">
            <v>6939924824345</v>
          </cell>
          <cell r="E1090">
            <v>488</v>
          </cell>
          <cell r="F1090">
            <v>2</v>
          </cell>
        </row>
        <row r="1091">
          <cell r="A1091">
            <v>6939962756134</v>
          </cell>
        </row>
        <row r="1091">
          <cell r="D1091">
            <v>6939924827353</v>
          </cell>
          <cell r="E1091">
            <v>499</v>
          </cell>
          <cell r="F1091">
            <v>1</v>
          </cell>
        </row>
        <row r="1092">
          <cell r="A1092">
            <v>6939962747057</v>
          </cell>
        </row>
        <row r="1092">
          <cell r="D1092">
            <v>6939924818498</v>
          </cell>
          <cell r="E1092">
            <v>297</v>
          </cell>
          <cell r="F1092">
            <v>3</v>
          </cell>
        </row>
        <row r="1093">
          <cell r="A1093">
            <v>6939962741710</v>
          </cell>
          <cell r="B1093">
            <v>2000</v>
          </cell>
        </row>
        <row r="1093">
          <cell r="D1093">
            <v>6939924818498</v>
          </cell>
          <cell r="E1093">
            <v>99</v>
          </cell>
          <cell r="F1093">
            <v>1</v>
          </cell>
        </row>
        <row r="1094">
          <cell r="A1094">
            <v>6939962763774</v>
          </cell>
          <cell r="B1094">
            <v>36</v>
          </cell>
        </row>
        <row r="1094">
          <cell r="D1094">
            <v>6939924818498</v>
          </cell>
          <cell r="E1094">
            <v>99</v>
          </cell>
          <cell r="F1094">
            <v>1</v>
          </cell>
        </row>
        <row r="1095">
          <cell r="A1095">
            <v>6939962763712</v>
          </cell>
          <cell r="B1095">
            <v>10</v>
          </cell>
        </row>
        <row r="1095">
          <cell r="D1095">
            <v>6939924818498</v>
          </cell>
          <cell r="E1095">
            <v>99</v>
          </cell>
          <cell r="F1095">
            <v>1</v>
          </cell>
        </row>
        <row r="1096">
          <cell r="A1096">
            <v>6939962761640</v>
          </cell>
          <cell r="B1096">
            <v>10</v>
          </cell>
        </row>
        <row r="1096">
          <cell r="D1096">
            <v>6939924818498</v>
          </cell>
          <cell r="E1096">
            <v>99</v>
          </cell>
          <cell r="F1096">
            <v>1</v>
          </cell>
        </row>
        <row r="1097">
          <cell r="A1097">
            <v>6939962763453</v>
          </cell>
        </row>
        <row r="1097">
          <cell r="D1097">
            <v>6939924823232</v>
          </cell>
          <cell r="E1097">
            <v>279</v>
          </cell>
          <cell r="F1097">
            <v>1</v>
          </cell>
        </row>
        <row r="1098">
          <cell r="A1098">
            <v>6939962765433</v>
          </cell>
          <cell r="B1098">
            <v>51</v>
          </cell>
        </row>
        <row r="1098">
          <cell r="D1098">
            <v>6939924823232</v>
          </cell>
          <cell r="E1098">
            <v>837</v>
          </cell>
          <cell r="F1098">
            <v>3</v>
          </cell>
        </row>
        <row r="1099">
          <cell r="A1099">
            <v>6939962765129</v>
          </cell>
          <cell r="B1099">
            <v>37</v>
          </cell>
        </row>
        <row r="1099">
          <cell r="D1099">
            <v>6939962746593</v>
          </cell>
          <cell r="E1099">
            <v>-6.13</v>
          </cell>
          <cell r="F1099">
            <v>0</v>
          </cell>
        </row>
        <row r="1100">
          <cell r="A1100">
            <v>6939924823232</v>
          </cell>
          <cell r="B1100">
            <v>7</v>
          </cell>
        </row>
        <row r="1100">
          <cell r="D1100">
            <v>6939962746593</v>
          </cell>
          <cell r="E1100">
            <v>297</v>
          </cell>
          <cell r="F1100">
            <v>3</v>
          </cell>
        </row>
        <row r="1101">
          <cell r="A1101">
            <v>6939924824345</v>
          </cell>
          <cell r="B1101">
            <v>8</v>
          </cell>
        </row>
        <row r="1101">
          <cell r="D1101">
            <v>6939962746593</v>
          </cell>
          <cell r="E1101">
            <v>99</v>
          </cell>
          <cell r="F1101">
            <v>1</v>
          </cell>
        </row>
        <row r="1102">
          <cell r="A1102">
            <v>6939924824642</v>
          </cell>
        </row>
        <row r="1102">
          <cell r="D1102">
            <v>6939962746593</v>
          </cell>
          <cell r="E1102">
            <v>89</v>
          </cell>
          <cell r="F1102">
            <v>1</v>
          </cell>
        </row>
        <row r="1103">
          <cell r="A1103">
            <v>6939962758572</v>
          </cell>
        </row>
        <row r="1103">
          <cell r="D1103">
            <v>6939962746593</v>
          </cell>
          <cell r="E1103">
            <v>277</v>
          </cell>
          <cell r="F1103">
            <v>3</v>
          </cell>
        </row>
        <row r="1104">
          <cell r="A1104">
            <v>6939924819549</v>
          </cell>
        </row>
        <row r="1104">
          <cell r="D1104">
            <v>6939962746593</v>
          </cell>
          <cell r="E1104">
            <v>95.09</v>
          </cell>
          <cell r="F1104">
            <v>1</v>
          </cell>
        </row>
        <row r="1105">
          <cell r="A1105">
            <v>6939962731049</v>
          </cell>
        </row>
        <row r="1105">
          <cell r="D1105">
            <v>6939962746593</v>
          </cell>
          <cell r="E1105">
            <v>99</v>
          </cell>
          <cell r="F1105">
            <v>1</v>
          </cell>
        </row>
        <row r="1106">
          <cell r="A1106">
            <v>6939962756189</v>
          </cell>
        </row>
        <row r="1106">
          <cell r="D1106">
            <v>6939962746593</v>
          </cell>
          <cell r="E1106">
            <v>89</v>
          </cell>
          <cell r="F1106">
            <v>1</v>
          </cell>
        </row>
        <row r="1107">
          <cell r="A1107">
            <v>6939962753539</v>
          </cell>
        </row>
        <row r="1107">
          <cell r="D1107">
            <v>6939962746593</v>
          </cell>
          <cell r="E1107">
            <v>-20</v>
          </cell>
          <cell r="F1107">
            <v>0</v>
          </cell>
        </row>
        <row r="1108">
          <cell r="A1108">
            <v>6939962757544</v>
          </cell>
        </row>
        <row r="1108">
          <cell r="D1108">
            <v>6939962746593</v>
          </cell>
          <cell r="E1108">
            <v>485.64</v>
          </cell>
          <cell r="F1108">
            <v>5</v>
          </cell>
        </row>
        <row r="1109">
          <cell r="A1109">
            <v>6939962756172</v>
          </cell>
        </row>
        <row r="1109">
          <cell r="D1109">
            <v>6939962746593</v>
          </cell>
          <cell r="E1109">
            <v>297</v>
          </cell>
          <cell r="F1109">
            <v>3</v>
          </cell>
        </row>
        <row r="1110">
          <cell r="A1110">
            <v>6939962744384</v>
          </cell>
        </row>
        <row r="1110">
          <cell r="D1110">
            <v>6939962746593</v>
          </cell>
          <cell r="E1110">
            <v>198</v>
          </cell>
          <cell r="F1110">
            <v>2</v>
          </cell>
        </row>
        <row r="1111">
          <cell r="A1111">
            <v>6939924818498</v>
          </cell>
        </row>
        <row r="1111">
          <cell r="D1111">
            <v>6939962746593</v>
          </cell>
          <cell r="E1111">
            <v>376</v>
          </cell>
          <cell r="F1111">
            <v>4</v>
          </cell>
        </row>
        <row r="1112">
          <cell r="A1112">
            <v>6939962762500</v>
          </cell>
          <cell r="B1112">
            <v>90</v>
          </cell>
        </row>
        <row r="1112">
          <cell r="D1112">
            <v>6939962746593</v>
          </cell>
          <cell r="E1112">
            <v>90.77</v>
          </cell>
          <cell r="F1112">
            <v>1</v>
          </cell>
        </row>
        <row r="1113">
          <cell r="A1113">
            <v>6939962759388</v>
          </cell>
        </row>
        <row r="1113">
          <cell r="D1113">
            <v>6939962746593</v>
          </cell>
          <cell r="E1113">
            <v>183</v>
          </cell>
          <cell r="F1113">
            <v>2</v>
          </cell>
        </row>
        <row r="1114">
          <cell r="A1114">
            <v>6939962746074</v>
          </cell>
        </row>
        <row r="1114">
          <cell r="D1114">
            <v>6939962746593</v>
          </cell>
          <cell r="E1114">
            <v>91</v>
          </cell>
          <cell r="F1114">
            <v>1</v>
          </cell>
        </row>
        <row r="1115">
          <cell r="A1115">
            <v>6939924824819</v>
          </cell>
        </row>
        <row r="1115">
          <cell r="D1115">
            <v>6939962746593</v>
          </cell>
          <cell r="E1115">
            <v>282</v>
          </cell>
          <cell r="F1115">
            <v>3</v>
          </cell>
        </row>
        <row r="1116">
          <cell r="A1116">
            <v>6939924819884</v>
          </cell>
        </row>
        <row r="1116">
          <cell r="D1116">
            <v>6939962746593</v>
          </cell>
          <cell r="E1116">
            <v>198</v>
          </cell>
          <cell r="F1116">
            <v>2</v>
          </cell>
        </row>
        <row r="1117">
          <cell r="A1117">
            <v>6939962741451</v>
          </cell>
        </row>
        <row r="1117">
          <cell r="D1117">
            <v>6939962746593</v>
          </cell>
          <cell r="E1117">
            <v>198</v>
          </cell>
          <cell r="F1117">
            <v>2</v>
          </cell>
        </row>
        <row r="1118">
          <cell r="A1118">
            <v>6939962766423</v>
          </cell>
        </row>
        <row r="1118">
          <cell r="D1118">
            <v>6939962746593</v>
          </cell>
          <cell r="E1118">
            <v>561.14</v>
          </cell>
          <cell r="F1118">
            <v>6</v>
          </cell>
        </row>
        <row r="1119">
          <cell r="A1119">
            <v>6939962739588</v>
          </cell>
        </row>
        <row r="1119">
          <cell r="D1119">
            <v>6939962756189</v>
          </cell>
          <cell r="E1119">
            <v>92.64</v>
          </cell>
          <cell r="F1119">
            <v>2</v>
          </cell>
        </row>
        <row r="1120">
          <cell r="A1120">
            <v>6939962754604</v>
          </cell>
          <cell r="B1120">
            <v>0</v>
          </cell>
        </row>
        <row r="1120">
          <cell r="D1120">
            <v>6939962756189</v>
          </cell>
          <cell r="E1120">
            <v>38.93</v>
          </cell>
          <cell r="F1120">
            <v>1</v>
          </cell>
        </row>
        <row r="1121">
          <cell r="A1121">
            <v>6938980101353</v>
          </cell>
        </row>
        <row r="1121">
          <cell r="D1121">
            <v>6939962756189</v>
          </cell>
          <cell r="E1121">
            <v>177.59</v>
          </cell>
          <cell r="F1121">
            <v>4</v>
          </cell>
        </row>
        <row r="1122">
          <cell r="A1122">
            <v>6939962760698</v>
          </cell>
        </row>
        <row r="1122">
          <cell r="D1122">
            <v>6939962756189</v>
          </cell>
          <cell r="E1122">
            <v>42.75</v>
          </cell>
          <cell r="F1122">
            <v>1</v>
          </cell>
        </row>
        <row r="1123">
          <cell r="A1123">
            <v>6939962760605</v>
          </cell>
        </row>
        <row r="1123">
          <cell r="D1123">
            <v>6939962756189</v>
          </cell>
          <cell r="E1123">
            <v>90.95</v>
          </cell>
          <cell r="F1123">
            <v>2</v>
          </cell>
        </row>
        <row r="1124">
          <cell r="A1124">
            <v>6939962763736</v>
          </cell>
          <cell r="B1124">
            <v>50</v>
          </cell>
        </row>
        <row r="1124">
          <cell r="D1124">
            <v>6939962756189</v>
          </cell>
          <cell r="E1124">
            <v>183.81</v>
          </cell>
          <cell r="F1124">
            <v>4</v>
          </cell>
        </row>
        <row r="1125">
          <cell r="A1125">
            <v>6939962756264</v>
          </cell>
          <cell r="B1125">
            <v>0</v>
          </cell>
        </row>
        <row r="1125">
          <cell r="D1125">
            <v>6939962756189</v>
          </cell>
          <cell r="E1125">
            <v>129.29</v>
          </cell>
          <cell r="F1125">
            <v>2</v>
          </cell>
        </row>
        <row r="1126">
          <cell r="A1126">
            <v>6939924827841</v>
          </cell>
        </row>
        <row r="1126">
          <cell r="D1126">
            <v>6939962756189</v>
          </cell>
          <cell r="E1126">
            <v>96</v>
          </cell>
          <cell r="F1126">
            <v>2</v>
          </cell>
        </row>
        <row r="1127">
          <cell r="A1127">
            <v>6939924823232</v>
          </cell>
        </row>
        <row r="1127">
          <cell r="D1127">
            <v>6939962756189</v>
          </cell>
          <cell r="E1127">
            <v>42.21</v>
          </cell>
          <cell r="F1127">
            <v>1</v>
          </cell>
        </row>
        <row r="1128">
          <cell r="A1128">
            <v>6939924824345</v>
          </cell>
        </row>
        <row r="1128">
          <cell r="D1128">
            <v>6939962756189</v>
          </cell>
          <cell r="E1128">
            <v>49</v>
          </cell>
          <cell r="F1128">
            <v>1</v>
          </cell>
        </row>
        <row r="1129">
          <cell r="A1129">
            <v>6939962758763</v>
          </cell>
          <cell r="B1129">
            <v>0</v>
          </cell>
        </row>
        <row r="1129">
          <cell r="D1129">
            <v>6939962756189</v>
          </cell>
          <cell r="E1129">
            <v>49</v>
          </cell>
          <cell r="F1129">
            <v>1</v>
          </cell>
        </row>
        <row r="1130">
          <cell r="A1130">
            <v>6939962757612</v>
          </cell>
        </row>
        <row r="1130">
          <cell r="D1130">
            <v>6939962756189</v>
          </cell>
          <cell r="E1130">
            <v>78.55</v>
          </cell>
          <cell r="F1130">
            <v>2</v>
          </cell>
        </row>
        <row r="1131">
          <cell r="A1131">
            <v>6939962755380</v>
          </cell>
        </row>
        <row r="1131">
          <cell r="D1131">
            <v>6939962756189</v>
          </cell>
          <cell r="E1131">
            <v>42.46</v>
          </cell>
          <cell r="F1131">
            <v>1</v>
          </cell>
        </row>
        <row r="1132">
          <cell r="A1132">
            <v>6939962759371</v>
          </cell>
        </row>
        <row r="1132">
          <cell r="D1132">
            <v>6939962756189</v>
          </cell>
          <cell r="E1132">
            <v>82.23</v>
          </cell>
          <cell r="F1132">
            <v>2</v>
          </cell>
        </row>
        <row r="1133">
          <cell r="A1133">
            <v>6939962755359</v>
          </cell>
        </row>
        <row r="1133">
          <cell r="D1133">
            <v>6939962756189</v>
          </cell>
          <cell r="E1133">
            <v>94.78</v>
          </cell>
          <cell r="F1133">
            <v>2</v>
          </cell>
        </row>
        <row r="1134">
          <cell r="A1134">
            <v>6939962757513</v>
          </cell>
        </row>
        <row r="1134">
          <cell r="D1134">
            <v>6939962756189</v>
          </cell>
          <cell r="E1134">
            <v>49</v>
          </cell>
          <cell r="F1134">
            <v>1</v>
          </cell>
        </row>
        <row r="1135">
          <cell r="A1135">
            <v>6939962758572</v>
          </cell>
        </row>
        <row r="1135">
          <cell r="D1135">
            <v>6939962756172</v>
          </cell>
          <cell r="E1135">
            <v>276</v>
          </cell>
          <cell r="F1135">
            <v>4</v>
          </cell>
        </row>
        <row r="1136">
          <cell r="A1136">
            <v>6939924824673</v>
          </cell>
        </row>
        <row r="1136">
          <cell r="D1136">
            <v>6939962756172</v>
          </cell>
          <cell r="E1136">
            <v>403.02</v>
          </cell>
          <cell r="F1136">
            <v>6</v>
          </cell>
        </row>
        <row r="1137">
          <cell r="A1137">
            <v>6939924827353</v>
          </cell>
        </row>
        <row r="1137">
          <cell r="D1137">
            <v>6939962756172</v>
          </cell>
          <cell r="E1137">
            <v>450.39</v>
          </cell>
          <cell r="F1137">
            <v>7</v>
          </cell>
        </row>
        <row r="1138">
          <cell r="A1138">
            <v>6939962759364</v>
          </cell>
        </row>
        <row r="1138">
          <cell r="D1138">
            <v>6939962756172</v>
          </cell>
          <cell r="E1138">
            <v>277.69</v>
          </cell>
          <cell r="F1138">
            <v>4</v>
          </cell>
        </row>
        <row r="1139">
          <cell r="A1139">
            <v>6939962758466</v>
          </cell>
        </row>
        <row r="1139">
          <cell r="D1139">
            <v>6939962756172</v>
          </cell>
          <cell r="E1139">
            <v>59</v>
          </cell>
          <cell r="F1139">
            <v>1</v>
          </cell>
        </row>
        <row r="1140">
          <cell r="A1140">
            <v>6939962757322</v>
          </cell>
        </row>
        <row r="1140">
          <cell r="D1140">
            <v>6939962756172</v>
          </cell>
          <cell r="E1140">
            <v>250.03</v>
          </cell>
          <cell r="F1140">
            <v>4</v>
          </cell>
        </row>
        <row r="1141">
          <cell r="A1141">
            <v>6939962749129</v>
          </cell>
        </row>
        <row r="1141">
          <cell r="D1141">
            <v>6939962756172</v>
          </cell>
          <cell r="E1141">
            <v>376.73</v>
          </cell>
          <cell r="F1141">
            <v>6</v>
          </cell>
        </row>
        <row r="1142">
          <cell r="A1142">
            <v>6939924827339</v>
          </cell>
        </row>
        <row r="1142">
          <cell r="D1142">
            <v>6939962756172</v>
          </cell>
          <cell r="E1142">
            <v>384.52</v>
          </cell>
          <cell r="F1142">
            <v>6</v>
          </cell>
        </row>
        <row r="1143">
          <cell r="A1143">
            <v>6939924819549</v>
          </cell>
          <cell r="B1143">
            <v>58</v>
          </cell>
        </row>
        <row r="1143">
          <cell r="D1143">
            <v>6939962756172</v>
          </cell>
          <cell r="E1143">
            <v>390.77</v>
          </cell>
          <cell r="F1143">
            <v>6</v>
          </cell>
        </row>
        <row r="1144">
          <cell r="A1144">
            <v>6939962742878</v>
          </cell>
        </row>
        <row r="1144">
          <cell r="D1144">
            <v>6939962756172</v>
          </cell>
          <cell r="E1144">
            <v>803.83</v>
          </cell>
          <cell r="F1144">
            <v>12</v>
          </cell>
        </row>
        <row r="1145">
          <cell r="A1145">
            <v>6939962758855</v>
          </cell>
        </row>
        <row r="1145">
          <cell r="D1145">
            <v>6939962756172</v>
          </cell>
          <cell r="E1145">
            <v>409</v>
          </cell>
          <cell r="F1145">
            <v>6</v>
          </cell>
        </row>
        <row r="1146">
          <cell r="A1146">
            <v>6939962756165</v>
          </cell>
        </row>
        <row r="1146">
          <cell r="D1146">
            <v>6939962756172</v>
          </cell>
          <cell r="E1146">
            <v>385.47</v>
          </cell>
          <cell r="F1146">
            <v>6</v>
          </cell>
        </row>
        <row r="1147">
          <cell r="A1147">
            <v>6939962741710</v>
          </cell>
        </row>
        <row r="1147">
          <cell r="D1147">
            <v>6939962756172</v>
          </cell>
          <cell r="E1147">
            <v>181.22</v>
          </cell>
          <cell r="F1147">
            <v>3</v>
          </cell>
        </row>
        <row r="1148">
          <cell r="A1148">
            <v>6939924827322</v>
          </cell>
        </row>
        <row r="1148">
          <cell r="D1148">
            <v>6939962756172</v>
          </cell>
          <cell r="E1148">
            <v>69</v>
          </cell>
          <cell r="F1148">
            <v>1</v>
          </cell>
        </row>
        <row r="1149">
          <cell r="A1149">
            <v>6939924827339</v>
          </cell>
        </row>
        <row r="1149">
          <cell r="D1149">
            <v>6939962756172</v>
          </cell>
          <cell r="E1149">
            <v>138</v>
          </cell>
          <cell r="F1149">
            <v>2</v>
          </cell>
        </row>
        <row r="1150">
          <cell r="A1150">
            <v>6939924821078</v>
          </cell>
        </row>
        <row r="1150">
          <cell r="D1150">
            <v>6939962756172</v>
          </cell>
          <cell r="E1150">
            <v>258.07</v>
          </cell>
          <cell r="F1150">
            <v>4</v>
          </cell>
        </row>
        <row r="1151">
          <cell r="A1151">
            <v>6939924824642</v>
          </cell>
        </row>
        <row r="1151">
          <cell r="D1151">
            <v>6939962756172</v>
          </cell>
          <cell r="E1151">
            <v>446.03</v>
          </cell>
          <cell r="F1151">
            <v>7</v>
          </cell>
        </row>
        <row r="1152">
          <cell r="A1152">
            <v>6939962759388</v>
          </cell>
        </row>
        <row r="1152">
          <cell r="D1152">
            <v>6939962756172</v>
          </cell>
          <cell r="E1152">
            <v>470.63</v>
          </cell>
          <cell r="F1152">
            <v>7</v>
          </cell>
        </row>
        <row r="1153">
          <cell r="A1153">
            <v>6939924824819</v>
          </cell>
        </row>
        <row r="1153">
          <cell r="D1153">
            <v>6939962756172</v>
          </cell>
          <cell r="E1153">
            <v>188.11</v>
          </cell>
          <cell r="F1153">
            <v>3</v>
          </cell>
        </row>
        <row r="1154">
          <cell r="A1154">
            <v>6939924819884</v>
          </cell>
        </row>
        <row r="1154">
          <cell r="D1154">
            <v>6939962756172</v>
          </cell>
          <cell r="E1154">
            <v>599.62</v>
          </cell>
          <cell r="F1154">
            <v>9</v>
          </cell>
        </row>
        <row r="1155">
          <cell r="A1155">
            <v>6939924820828</v>
          </cell>
        </row>
        <row r="1155">
          <cell r="D1155">
            <v>6939962756172</v>
          </cell>
          <cell r="E1155">
            <v>204.09</v>
          </cell>
          <cell r="F1155">
            <v>3</v>
          </cell>
        </row>
        <row r="1156">
          <cell r="A1156">
            <v>6939962741451</v>
          </cell>
        </row>
        <row r="1156">
          <cell r="D1156">
            <v>6939962756172</v>
          </cell>
          <cell r="E1156">
            <v>414.16</v>
          </cell>
          <cell r="F1156">
            <v>6</v>
          </cell>
        </row>
        <row r="1157">
          <cell r="A1157">
            <v>6939962730912</v>
          </cell>
          <cell r="B1157">
            <v>0</v>
          </cell>
        </row>
        <row r="1157">
          <cell r="D1157">
            <v>6939962756172</v>
          </cell>
          <cell r="E1157">
            <v>153.36</v>
          </cell>
          <cell r="F1157">
            <v>2</v>
          </cell>
        </row>
        <row r="1158">
          <cell r="A1158">
            <v>6939924824802</v>
          </cell>
        </row>
        <row r="1158">
          <cell r="D1158">
            <v>6939962756172</v>
          </cell>
          <cell r="E1158">
            <v>606</v>
          </cell>
          <cell r="F1158">
            <v>9</v>
          </cell>
        </row>
        <row r="1159">
          <cell r="A1159">
            <v>6939962763774</v>
          </cell>
        </row>
        <row r="1159">
          <cell r="D1159">
            <v>6939962756172</v>
          </cell>
          <cell r="E1159">
            <v>69</v>
          </cell>
          <cell r="F1159">
            <v>1</v>
          </cell>
        </row>
        <row r="1160">
          <cell r="A1160">
            <v>6939962763736</v>
          </cell>
        </row>
        <row r="1160">
          <cell r="D1160">
            <v>6939962753539</v>
          </cell>
          <cell r="E1160">
            <v>160.87</v>
          </cell>
          <cell r="F1160">
            <v>2</v>
          </cell>
        </row>
        <row r="1161">
          <cell r="A1161">
            <v>6939962763712</v>
          </cell>
        </row>
        <row r="1161">
          <cell r="D1161">
            <v>6939962753539</v>
          </cell>
          <cell r="E1161">
            <v>64</v>
          </cell>
          <cell r="F1161">
            <v>1</v>
          </cell>
        </row>
        <row r="1162">
          <cell r="A1162">
            <v>6939962761640</v>
          </cell>
        </row>
        <row r="1162">
          <cell r="D1162">
            <v>6939962753539</v>
          </cell>
          <cell r="E1162">
            <v>77.16</v>
          </cell>
          <cell r="F1162">
            <v>1</v>
          </cell>
        </row>
        <row r="1163">
          <cell r="A1163">
            <v>6939924827353</v>
          </cell>
          <cell r="B1163">
            <v>1</v>
          </cell>
        </row>
        <row r="1163">
          <cell r="D1163">
            <v>6939962753539</v>
          </cell>
          <cell r="E1163">
            <v>79</v>
          </cell>
          <cell r="F1163">
            <v>1</v>
          </cell>
        </row>
        <row r="1164">
          <cell r="A1164">
            <v>6939924827315</v>
          </cell>
        </row>
        <row r="1164">
          <cell r="D1164">
            <v>6939962753539</v>
          </cell>
          <cell r="E1164">
            <v>88.47</v>
          </cell>
          <cell r="F1164">
            <v>1</v>
          </cell>
        </row>
        <row r="1165">
          <cell r="A1165">
            <v>6939962756172</v>
          </cell>
        </row>
        <row r="1165">
          <cell r="D1165">
            <v>6939962753539</v>
          </cell>
          <cell r="E1165">
            <v>79</v>
          </cell>
          <cell r="F1165">
            <v>1</v>
          </cell>
        </row>
        <row r="1166">
          <cell r="A1166">
            <v>6939924819549</v>
          </cell>
        </row>
        <row r="1166">
          <cell r="D1166">
            <v>6939962753539</v>
          </cell>
          <cell r="E1166">
            <v>-76.23</v>
          </cell>
          <cell r="F1166">
            <v>-1</v>
          </cell>
        </row>
        <row r="1167">
          <cell r="A1167">
            <v>6939962746371</v>
          </cell>
        </row>
        <row r="1167">
          <cell r="D1167">
            <v>6939962759364</v>
          </cell>
          <cell r="E1167">
            <v>195.82</v>
          </cell>
          <cell r="F1167">
            <v>1</v>
          </cell>
        </row>
        <row r="1168">
          <cell r="A1168">
            <v>6939962753065</v>
          </cell>
        </row>
        <row r="1168">
          <cell r="D1168">
            <v>6939962761398</v>
          </cell>
          <cell r="E1168">
            <v>-128.5</v>
          </cell>
          <cell r="F1168">
            <v>-1</v>
          </cell>
        </row>
        <row r="1169">
          <cell r="A1169">
            <v>6939962760599</v>
          </cell>
        </row>
        <row r="1169">
          <cell r="D1169">
            <v>6939962762401</v>
          </cell>
          <cell r="E1169">
            <v>237</v>
          </cell>
          <cell r="F1169">
            <v>3</v>
          </cell>
        </row>
        <row r="1170">
          <cell r="A1170">
            <v>6939962758466</v>
          </cell>
        </row>
        <row r="1170">
          <cell r="D1170">
            <v>6939962762401</v>
          </cell>
          <cell r="E1170">
            <v>394.22</v>
          </cell>
          <cell r="F1170">
            <v>5</v>
          </cell>
        </row>
        <row r="1171">
          <cell r="A1171">
            <v>6939962758855</v>
          </cell>
        </row>
        <row r="1171">
          <cell r="D1171">
            <v>6939962762401</v>
          </cell>
          <cell r="E1171">
            <v>296.42</v>
          </cell>
          <cell r="F1171">
            <v>4</v>
          </cell>
        </row>
        <row r="1172">
          <cell r="A1172">
            <v>6939962760575</v>
          </cell>
        </row>
        <row r="1172">
          <cell r="D1172">
            <v>6939962762401</v>
          </cell>
          <cell r="E1172">
            <v>485.08</v>
          </cell>
          <cell r="F1172">
            <v>7</v>
          </cell>
        </row>
        <row r="1173">
          <cell r="A1173">
            <v>6939962753867</v>
          </cell>
        </row>
        <row r="1173">
          <cell r="D1173">
            <v>6939962762401</v>
          </cell>
          <cell r="E1173">
            <v>76.62</v>
          </cell>
          <cell r="F1173">
            <v>1</v>
          </cell>
        </row>
        <row r="1174">
          <cell r="A1174">
            <v>6939962755885</v>
          </cell>
        </row>
        <row r="1174">
          <cell r="D1174">
            <v>6939962762401</v>
          </cell>
          <cell r="E1174">
            <v>316</v>
          </cell>
          <cell r="F1174">
            <v>4</v>
          </cell>
        </row>
        <row r="1175">
          <cell r="A1175">
            <v>6939962759012</v>
          </cell>
        </row>
        <row r="1175">
          <cell r="D1175">
            <v>6939962762401</v>
          </cell>
          <cell r="E1175">
            <v>360.64</v>
          </cell>
          <cell r="F1175">
            <v>5</v>
          </cell>
        </row>
        <row r="1176">
          <cell r="A1176">
            <v>6939962746074</v>
          </cell>
        </row>
        <row r="1176">
          <cell r="D1176">
            <v>6939962762401</v>
          </cell>
          <cell r="E1176">
            <v>294.75</v>
          </cell>
          <cell r="F1176">
            <v>4</v>
          </cell>
        </row>
        <row r="1177">
          <cell r="A1177">
            <v>6939962763910</v>
          </cell>
        </row>
        <row r="1177">
          <cell r="D1177">
            <v>6939962762401</v>
          </cell>
          <cell r="E1177">
            <v>148.27</v>
          </cell>
          <cell r="F1177">
            <v>2</v>
          </cell>
        </row>
        <row r="1178">
          <cell r="A1178">
            <v>6939962760704</v>
          </cell>
        </row>
        <row r="1178">
          <cell r="D1178">
            <v>6939962762401</v>
          </cell>
          <cell r="E1178">
            <v>407.12</v>
          </cell>
          <cell r="F1178">
            <v>5</v>
          </cell>
        </row>
        <row r="1179">
          <cell r="A1179">
            <v>6939962759128</v>
          </cell>
        </row>
        <row r="1179">
          <cell r="D1179">
            <v>6939962762401</v>
          </cell>
          <cell r="E1179">
            <v>393.99</v>
          </cell>
          <cell r="F1179">
            <v>5</v>
          </cell>
        </row>
        <row r="1180">
          <cell r="A1180">
            <v>6939962762999</v>
          </cell>
        </row>
        <row r="1180">
          <cell r="D1180">
            <v>6939962762401</v>
          </cell>
          <cell r="E1180">
            <v>301</v>
          </cell>
          <cell r="F1180">
            <v>4</v>
          </cell>
        </row>
        <row r="1181">
          <cell r="A1181">
            <v>6939962763477</v>
          </cell>
        </row>
        <row r="1181">
          <cell r="D1181">
            <v>6939962762401</v>
          </cell>
          <cell r="E1181">
            <v>79</v>
          </cell>
          <cell r="F1181">
            <v>1</v>
          </cell>
        </row>
        <row r="1182">
          <cell r="A1182">
            <v>6939962765983</v>
          </cell>
        </row>
        <row r="1182">
          <cell r="D1182">
            <v>6939962762401</v>
          </cell>
          <cell r="E1182">
            <v>411.3</v>
          </cell>
          <cell r="F1182">
            <v>5</v>
          </cell>
        </row>
        <row r="1183">
          <cell r="A1183">
            <v>6939962763453</v>
          </cell>
        </row>
        <row r="1183">
          <cell r="D1183">
            <v>6939962762401</v>
          </cell>
          <cell r="E1183">
            <v>142.87</v>
          </cell>
          <cell r="F1183">
            <v>2</v>
          </cell>
        </row>
        <row r="1184">
          <cell r="A1184">
            <v>6939962765433</v>
          </cell>
        </row>
        <row r="1184">
          <cell r="D1184">
            <v>6939962762401</v>
          </cell>
          <cell r="E1184">
            <v>159.26</v>
          </cell>
          <cell r="F1184">
            <v>2</v>
          </cell>
        </row>
        <row r="1185">
          <cell r="A1185">
            <v>6939962765129</v>
          </cell>
        </row>
        <row r="1185">
          <cell r="D1185">
            <v>6939962762401</v>
          </cell>
          <cell r="E1185">
            <v>312.01</v>
          </cell>
          <cell r="F1185">
            <v>4</v>
          </cell>
        </row>
        <row r="1186">
          <cell r="A1186">
            <v>6939924818498</v>
          </cell>
        </row>
        <row r="1186">
          <cell r="D1186">
            <v>6939962762401</v>
          </cell>
          <cell r="E1186">
            <v>546.86</v>
          </cell>
          <cell r="F1186">
            <v>6</v>
          </cell>
        </row>
        <row r="1187">
          <cell r="A1187">
            <v>6939962739281</v>
          </cell>
        </row>
        <row r="1187">
          <cell r="D1187">
            <v>6939962762401</v>
          </cell>
          <cell r="E1187">
            <v>450.83</v>
          </cell>
          <cell r="F1187">
            <v>6</v>
          </cell>
        </row>
        <row r="1188">
          <cell r="A1188">
            <v>6939962760186</v>
          </cell>
        </row>
        <row r="1188">
          <cell r="D1188">
            <v>6939962762401</v>
          </cell>
          <cell r="E1188">
            <v>140.67</v>
          </cell>
          <cell r="F1188">
            <v>2</v>
          </cell>
        </row>
        <row r="1189">
          <cell r="A1189">
            <v>6939962748214</v>
          </cell>
        </row>
        <row r="1189">
          <cell r="D1189">
            <v>6939962762401</v>
          </cell>
          <cell r="E1189">
            <v>152.64</v>
          </cell>
          <cell r="F1189">
            <v>2</v>
          </cell>
        </row>
        <row r="1190">
          <cell r="A1190">
            <v>6939962758039</v>
          </cell>
        </row>
        <row r="1190">
          <cell r="D1190">
            <v>6939962762401</v>
          </cell>
          <cell r="E1190">
            <v>171.8</v>
          </cell>
          <cell r="F1190">
            <v>2</v>
          </cell>
        </row>
        <row r="1191">
          <cell r="A1191">
            <v>6939962768182</v>
          </cell>
        </row>
        <row r="1191">
          <cell r="D1191">
            <v>6939962762401</v>
          </cell>
          <cell r="E1191">
            <v>448.85</v>
          </cell>
          <cell r="F1191">
            <v>6</v>
          </cell>
        </row>
        <row r="1192">
          <cell r="A1192">
            <v>6939962764412</v>
          </cell>
        </row>
        <row r="1192">
          <cell r="D1192">
            <v>6939962762401</v>
          </cell>
          <cell r="E1192">
            <v>134.67</v>
          </cell>
          <cell r="F1192">
            <v>2</v>
          </cell>
        </row>
        <row r="1193">
          <cell r="A1193">
            <v>6939962757575</v>
          </cell>
          <cell r="B1193">
            <v>53</v>
          </cell>
        </row>
        <row r="1193">
          <cell r="D1193">
            <v>6939962762173</v>
          </cell>
          <cell r="E1193">
            <v>426.85</v>
          </cell>
          <cell r="F1193">
            <v>5</v>
          </cell>
        </row>
        <row r="1194">
          <cell r="A1194">
            <v>6939962758572</v>
          </cell>
          <cell r="B1194">
            <v>55</v>
          </cell>
        </row>
        <row r="1194">
          <cell r="D1194">
            <v>6939962762173</v>
          </cell>
          <cell r="E1194">
            <v>18.42</v>
          </cell>
          <cell r="F1194">
            <v>0</v>
          </cell>
        </row>
        <row r="1195">
          <cell r="A1195">
            <v>6939924824642</v>
          </cell>
        </row>
        <row r="1195">
          <cell r="D1195">
            <v>6939962762173</v>
          </cell>
          <cell r="E1195">
            <v>262.54</v>
          </cell>
          <cell r="F1195">
            <v>3</v>
          </cell>
        </row>
        <row r="1196">
          <cell r="A1196">
            <v>6939924827322</v>
          </cell>
        </row>
        <row r="1196">
          <cell r="D1196">
            <v>6939962762173</v>
          </cell>
          <cell r="E1196">
            <v>-68.48</v>
          </cell>
          <cell r="F1196">
            <v>-1</v>
          </cell>
        </row>
        <row r="1197">
          <cell r="A1197">
            <v>6939924827339</v>
          </cell>
          <cell r="B1197">
            <v>0</v>
          </cell>
        </row>
        <row r="1197">
          <cell r="D1197">
            <v>6939962762173</v>
          </cell>
          <cell r="E1197">
            <v>178</v>
          </cell>
          <cell r="F1197">
            <v>2</v>
          </cell>
        </row>
        <row r="1198">
          <cell r="A1198">
            <v>6939924821078</v>
          </cell>
          <cell r="B1198">
            <v>0</v>
          </cell>
        </row>
        <row r="1198">
          <cell r="D1198">
            <v>6939962762173</v>
          </cell>
          <cell r="E1198">
            <v>153</v>
          </cell>
          <cell r="F1198">
            <v>2</v>
          </cell>
        </row>
        <row r="1199">
          <cell r="A1199">
            <v>6939924824673</v>
          </cell>
        </row>
        <row r="1199">
          <cell r="D1199">
            <v>6939962762173</v>
          </cell>
          <cell r="E1199">
            <v>178</v>
          </cell>
          <cell r="F1199">
            <v>2</v>
          </cell>
        </row>
        <row r="1200">
          <cell r="A1200">
            <v>6939924824956</v>
          </cell>
        </row>
        <row r="1200">
          <cell r="D1200">
            <v>6939962762173</v>
          </cell>
          <cell r="E1200">
            <v>592.07</v>
          </cell>
          <cell r="F1200">
            <v>7</v>
          </cell>
        </row>
        <row r="1201">
          <cell r="A1201">
            <v>6939962762500</v>
          </cell>
          <cell r="B1201">
            <v>90</v>
          </cell>
        </row>
        <row r="1201">
          <cell r="D1201">
            <v>6939962762173</v>
          </cell>
          <cell r="E1201">
            <v>-5</v>
          </cell>
          <cell r="F1201">
            <v>0</v>
          </cell>
        </row>
        <row r="1202">
          <cell r="A1202">
            <v>6939962759098</v>
          </cell>
          <cell r="B1202">
            <v>91</v>
          </cell>
        </row>
        <row r="1202">
          <cell r="D1202">
            <v>6939962762173</v>
          </cell>
          <cell r="E1202">
            <v>80.18</v>
          </cell>
          <cell r="F1202">
            <v>1</v>
          </cell>
        </row>
        <row r="1203">
          <cell r="A1203">
            <v>6939924827315</v>
          </cell>
        </row>
        <row r="1203">
          <cell r="D1203">
            <v>6939962762173</v>
          </cell>
          <cell r="E1203">
            <v>-168</v>
          </cell>
          <cell r="F1203">
            <v>-2</v>
          </cell>
        </row>
        <row r="1204">
          <cell r="A1204">
            <v>6939962760711</v>
          </cell>
          <cell r="B1204">
            <v>113</v>
          </cell>
        </row>
        <row r="1204">
          <cell r="D1204">
            <v>6939962762173</v>
          </cell>
          <cell r="E1204">
            <v>326.59</v>
          </cell>
          <cell r="F1204">
            <v>4</v>
          </cell>
        </row>
        <row r="1205">
          <cell r="A1205">
            <v>6939962741710</v>
          </cell>
        </row>
        <row r="1205">
          <cell r="D1205">
            <v>6939962762173</v>
          </cell>
          <cell r="E1205">
            <v>163.16</v>
          </cell>
          <cell r="F1205">
            <v>2</v>
          </cell>
        </row>
        <row r="1206">
          <cell r="A1206">
            <v>6939962757575</v>
          </cell>
        </row>
        <row r="1206">
          <cell r="D1206">
            <v>6939962762173</v>
          </cell>
          <cell r="E1206">
            <v>158.77</v>
          </cell>
          <cell r="F1206">
            <v>2</v>
          </cell>
        </row>
        <row r="1207">
          <cell r="A1207">
            <v>6939962763774</v>
          </cell>
        </row>
        <row r="1207">
          <cell r="D1207">
            <v>6939962762173</v>
          </cell>
          <cell r="E1207">
            <v>228.16</v>
          </cell>
          <cell r="F1207">
            <v>3</v>
          </cell>
        </row>
        <row r="1208">
          <cell r="A1208">
            <v>6939962763736</v>
          </cell>
        </row>
        <row r="1208">
          <cell r="D1208">
            <v>6939962762173</v>
          </cell>
          <cell r="E1208">
            <v>89</v>
          </cell>
          <cell r="F1208">
            <v>1</v>
          </cell>
        </row>
        <row r="1209">
          <cell r="A1209">
            <v>6939962763712</v>
          </cell>
        </row>
        <row r="1209">
          <cell r="D1209">
            <v>6939962762173</v>
          </cell>
          <cell r="E1209">
            <v>-84</v>
          </cell>
          <cell r="F1209">
            <v>-1</v>
          </cell>
        </row>
        <row r="1210">
          <cell r="A1210">
            <v>6939962761640</v>
          </cell>
        </row>
        <row r="1210">
          <cell r="D1210">
            <v>6939962762173</v>
          </cell>
          <cell r="E1210">
            <v>3170.42</v>
          </cell>
          <cell r="F1210">
            <v>23</v>
          </cell>
        </row>
        <row r="1211">
          <cell r="A1211">
            <v>6939962761398</v>
          </cell>
        </row>
        <row r="1211">
          <cell r="D1211">
            <v>6939962762173</v>
          </cell>
          <cell r="E1211">
            <v>262.51</v>
          </cell>
          <cell r="F1211">
            <v>3</v>
          </cell>
        </row>
        <row r="1212">
          <cell r="A1212">
            <v>6939962762401</v>
          </cell>
        </row>
        <row r="1212">
          <cell r="D1212">
            <v>6939962756165</v>
          </cell>
          <cell r="E1212">
            <v>49.5</v>
          </cell>
          <cell r="F1212">
            <v>1</v>
          </cell>
        </row>
        <row r="1213">
          <cell r="A1213">
            <v>6939962746074</v>
          </cell>
        </row>
        <row r="1213">
          <cell r="D1213">
            <v>6939962756165</v>
          </cell>
          <cell r="E1213">
            <v>43.74</v>
          </cell>
          <cell r="F1213">
            <v>1</v>
          </cell>
        </row>
        <row r="1214">
          <cell r="A1214">
            <v>6939962746371</v>
          </cell>
        </row>
        <row r="1214">
          <cell r="D1214">
            <v>6939962756165</v>
          </cell>
          <cell r="E1214">
            <v>90.73</v>
          </cell>
          <cell r="F1214">
            <v>2</v>
          </cell>
        </row>
        <row r="1215">
          <cell r="A1215">
            <v>6939962761640</v>
          </cell>
        </row>
        <row r="1215">
          <cell r="D1215">
            <v>6939962756165</v>
          </cell>
          <cell r="E1215">
            <v>-44.5</v>
          </cell>
          <cell r="F1215">
            <v>-1</v>
          </cell>
        </row>
        <row r="1216">
          <cell r="A1216">
            <v>6939962764412</v>
          </cell>
        </row>
        <row r="1216">
          <cell r="D1216">
            <v>6939962756165</v>
          </cell>
          <cell r="E1216">
            <v>19.83</v>
          </cell>
          <cell r="F1216">
            <v>0</v>
          </cell>
        </row>
        <row r="1217">
          <cell r="A1217">
            <v>6939924827339</v>
          </cell>
          <cell r="B1217">
            <v>0</v>
          </cell>
        </row>
        <row r="1217">
          <cell r="D1217">
            <v>6939962756165</v>
          </cell>
          <cell r="E1217">
            <v>96.45</v>
          </cell>
          <cell r="F1217">
            <v>2</v>
          </cell>
        </row>
        <row r="1218">
          <cell r="A1218">
            <v>6939924824345</v>
          </cell>
        </row>
        <row r="1218">
          <cell r="D1218">
            <v>6939962756165</v>
          </cell>
          <cell r="E1218">
            <v>49.5</v>
          </cell>
          <cell r="F1218">
            <v>1</v>
          </cell>
        </row>
        <row r="1219">
          <cell r="A1219">
            <v>6939924827353</v>
          </cell>
        </row>
        <row r="1219">
          <cell r="D1219">
            <v>6939962756165</v>
          </cell>
          <cell r="E1219">
            <v>49.5</v>
          </cell>
          <cell r="F1219">
            <v>1</v>
          </cell>
        </row>
        <row r="1220">
          <cell r="A1220">
            <v>6939924821078</v>
          </cell>
        </row>
        <row r="1220">
          <cell r="D1220">
            <v>6939962756165</v>
          </cell>
          <cell r="E1220">
            <v>99</v>
          </cell>
          <cell r="F1220">
            <v>2</v>
          </cell>
        </row>
        <row r="1221">
          <cell r="A1221">
            <v>6939924823232</v>
          </cell>
        </row>
        <row r="1221">
          <cell r="D1221">
            <v>6939962756165</v>
          </cell>
          <cell r="E1221">
            <v>43.96</v>
          </cell>
          <cell r="F1221">
            <v>1</v>
          </cell>
        </row>
        <row r="1222">
          <cell r="A1222">
            <v>6939962733951</v>
          </cell>
        </row>
        <row r="1222">
          <cell r="D1222">
            <v>6939962759395</v>
          </cell>
          <cell r="E1222">
            <v>-79.04</v>
          </cell>
          <cell r="F1222">
            <v>-1</v>
          </cell>
        </row>
        <row r="1223">
          <cell r="A1223">
            <v>6939962759814</v>
          </cell>
        </row>
        <row r="1223">
          <cell r="D1223">
            <v>6939962765983</v>
          </cell>
          <cell r="E1223">
            <v>46.21</v>
          </cell>
          <cell r="F1223">
            <v>1</v>
          </cell>
        </row>
        <row r="1224">
          <cell r="A1224">
            <v>6939962762180</v>
          </cell>
        </row>
        <row r="1224">
          <cell r="D1224">
            <v>6939962765983</v>
          </cell>
          <cell r="E1224">
            <v>147</v>
          </cell>
          <cell r="F1224">
            <v>3</v>
          </cell>
        </row>
        <row r="1225">
          <cell r="A1225">
            <v>6939962756493</v>
          </cell>
        </row>
        <row r="1225">
          <cell r="D1225">
            <v>6939962765983</v>
          </cell>
          <cell r="E1225">
            <v>44.99</v>
          </cell>
          <cell r="F1225">
            <v>1</v>
          </cell>
        </row>
        <row r="1226">
          <cell r="A1226">
            <v>6939962761299</v>
          </cell>
        </row>
        <row r="1226">
          <cell r="D1226">
            <v>6939962765983</v>
          </cell>
          <cell r="E1226">
            <v>96.12</v>
          </cell>
          <cell r="F1226">
            <v>2</v>
          </cell>
        </row>
        <row r="1227">
          <cell r="A1227">
            <v>6939962759043</v>
          </cell>
        </row>
        <row r="1227">
          <cell r="D1227">
            <v>6939962765983</v>
          </cell>
          <cell r="E1227">
            <v>49</v>
          </cell>
          <cell r="F1227">
            <v>1</v>
          </cell>
        </row>
        <row r="1228">
          <cell r="A1228">
            <v>6939962759357</v>
          </cell>
        </row>
        <row r="1228">
          <cell r="D1228">
            <v>6939962765983</v>
          </cell>
          <cell r="E1228">
            <v>43.01</v>
          </cell>
          <cell r="F1228">
            <v>1</v>
          </cell>
        </row>
        <row r="1229">
          <cell r="A1229">
            <v>6939962762173</v>
          </cell>
        </row>
        <row r="1229">
          <cell r="D1229">
            <v>6939962765983</v>
          </cell>
          <cell r="E1229">
            <v>49</v>
          </cell>
          <cell r="F1229">
            <v>1</v>
          </cell>
        </row>
        <row r="1230">
          <cell r="A1230">
            <v>6939962759098</v>
          </cell>
        </row>
        <row r="1230">
          <cell r="D1230">
            <v>6939962765983</v>
          </cell>
          <cell r="E1230">
            <v>98</v>
          </cell>
          <cell r="F1230">
            <v>2</v>
          </cell>
        </row>
        <row r="1231">
          <cell r="A1231">
            <v>6939962760834</v>
          </cell>
        </row>
        <row r="1231">
          <cell r="D1231">
            <v>6939962756493</v>
          </cell>
          <cell r="E1231">
            <v>49</v>
          </cell>
          <cell r="F1231">
            <v>1</v>
          </cell>
        </row>
        <row r="1232">
          <cell r="A1232">
            <v>6939962759173</v>
          </cell>
        </row>
        <row r="1232">
          <cell r="D1232">
            <v>6939962756493</v>
          </cell>
          <cell r="E1232">
            <v>48.04</v>
          </cell>
          <cell r="F1232">
            <v>1</v>
          </cell>
        </row>
        <row r="1233">
          <cell r="A1233">
            <v>6939962738024</v>
          </cell>
        </row>
        <row r="1233">
          <cell r="D1233">
            <v>6939962756493</v>
          </cell>
          <cell r="E1233">
            <v>98</v>
          </cell>
          <cell r="F1233">
            <v>2</v>
          </cell>
        </row>
        <row r="1234">
          <cell r="A1234">
            <v>6939962757520</v>
          </cell>
        </row>
        <row r="1234">
          <cell r="D1234">
            <v>6939962756493</v>
          </cell>
          <cell r="E1234">
            <v>49</v>
          </cell>
          <cell r="F1234">
            <v>1</v>
          </cell>
        </row>
        <row r="1235">
          <cell r="A1235">
            <v>6939962759395</v>
          </cell>
        </row>
        <row r="1235">
          <cell r="D1235">
            <v>6939962756493</v>
          </cell>
          <cell r="E1235">
            <v>91.2</v>
          </cell>
          <cell r="F1235">
            <v>2</v>
          </cell>
        </row>
        <row r="1236">
          <cell r="A1236">
            <v>6939962756172</v>
          </cell>
          <cell r="B1236">
            <v>254</v>
          </cell>
        </row>
        <row r="1236">
          <cell r="D1236">
            <v>6939962756493</v>
          </cell>
          <cell r="E1236">
            <v>49</v>
          </cell>
          <cell r="F1236">
            <v>1</v>
          </cell>
        </row>
        <row r="1237">
          <cell r="A1237">
            <v>6939962764436</v>
          </cell>
          <cell r="B1237">
            <v>16</v>
          </cell>
        </row>
        <row r="1237">
          <cell r="D1237">
            <v>6939962756493</v>
          </cell>
          <cell r="E1237">
            <v>95.24</v>
          </cell>
          <cell r="F1237">
            <v>2</v>
          </cell>
        </row>
        <row r="1238">
          <cell r="A1238">
            <v>6939924818498</v>
          </cell>
          <cell r="B1238">
            <v>20</v>
          </cell>
        </row>
        <row r="1238">
          <cell r="D1238">
            <v>6939962756493</v>
          </cell>
          <cell r="E1238">
            <v>49</v>
          </cell>
          <cell r="F1238">
            <v>1</v>
          </cell>
        </row>
        <row r="1239">
          <cell r="A1239">
            <v>6939962758572</v>
          </cell>
        </row>
        <row r="1239">
          <cell r="D1239">
            <v>6939962756493</v>
          </cell>
          <cell r="E1239">
            <v>49</v>
          </cell>
          <cell r="F1239">
            <v>1</v>
          </cell>
        </row>
        <row r="1240">
          <cell r="A1240">
            <v>6939924827339</v>
          </cell>
        </row>
        <row r="1240">
          <cell r="D1240">
            <v>6939962756493</v>
          </cell>
          <cell r="E1240">
            <v>45.28</v>
          </cell>
          <cell r="F1240">
            <v>1</v>
          </cell>
        </row>
        <row r="1241">
          <cell r="A1241">
            <v>6939924818498</v>
          </cell>
        </row>
        <row r="1241">
          <cell r="D1241">
            <v>6939962756493</v>
          </cell>
          <cell r="E1241">
            <v>49</v>
          </cell>
          <cell r="F1241">
            <v>1</v>
          </cell>
        </row>
        <row r="1242">
          <cell r="A1242">
            <v>6939924827841</v>
          </cell>
        </row>
        <row r="1242">
          <cell r="D1242">
            <v>6939962756493</v>
          </cell>
          <cell r="E1242">
            <v>98</v>
          </cell>
          <cell r="F1242">
            <v>2</v>
          </cell>
        </row>
        <row r="1243">
          <cell r="A1243">
            <v>6939962756493</v>
          </cell>
        </row>
        <row r="1243">
          <cell r="D1243">
            <v>6939962763736</v>
          </cell>
          <cell r="E1243">
            <v>99</v>
          </cell>
          <cell r="F1243">
            <v>1</v>
          </cell>
        </row>
        <row r="1244">
          <cell r="A1244">
            <v>6939962753867</v>
          </cell>
        </row>
        <row r="1244">
          <cell r="D1244">
            <v>6939962763736</v>
          </cell>
          <cell r="E1244">
            <v>357.85</v>
          </cell>
          <cell r="F1244">
            <v>4</v>
          </cell>
        </row>
        <row r="1245">
          <cell r="A1245">
            <v>6939962762500</v>
          </cell>
        </row>
        <row r="1245">
          <cell r="D1245">
            <v>6939962763736</v>
          </cell>
          <cell r="E1245">
            <v>99</v>
          </cell>
          <cell r="F1245">
            <v>1</v>
          </cell>
        </row>
        <row r="1246">
          <cell r="A1246">
            <v>6939924828510</v>
          </cell>
        </row>
        <row r="1246">
          <cell r="D1246">
            <v>6939962763736</v>
          </cell>
          <cell r="E1246">
            <v>237</v>
          </cell>
          <cell r="F1246">
            <v>3</v>
          </cell>
        </row>
        <row r="1247">
          <cell r="A1247">
            <v>6939962763453</v>
          </cell>
        </row>
        <row r="1247">
          <cell r="D1247">
            <v>6939962763736</v>
          </cell>
          <cell r="E1247">
            <v>279</v>
          </cell>
          <cell r="F1247">
            <v>3</v>
          </cell>
        </row>
        <row r="1248">
          <cell r="A1248">
            <v>6939962765433</v>
          </cell>
        </row>
        <row r="1248">
          <cell r="D1248">
            <v>6939962763736</v>
          </cell>
          <cell r="E1248">
            <v>99</v>
          </cell>
          <cell r="F1248">
            <v>1</v>
          </cell>
        </row>
        <row r="1249">
          <cell r="A1249">
            <v>6939962765129</v>
          </cell>
        </row>
        <row r="1249">
          <cell r="D1249">
            <v>6939962763736</v>
          </cell>
          <cell r="E1249">
            <v>99</v>
          </cell>
          <cell r="F1249">
            <v>1</v>
          </cell>
        </row>
        <row r="1250">
          <cell r="A1250">
            <v>6939924823669</v>
          </cell>
        </row>
        <row r="1250">
          <cell r="D1250">
            <v>6939962763736</v>
          </cell>
          <cell r="E1250">
            <v>198</v>
          </cell>
          <cell r="F1250">
            <v>2</v>
          </cell>
        </row>
        <row r="1251">
          <cell r="A1251">
            <v>6939924823652</v>
          </cell>
        </row>
        <row r="1251">
          <cell r="D1251">
            <v>6939962763736</v>
          </cell>
          <cell r="E1251">
            <v>90.44</v>
          </cell>
          <cell r="F1251">
            <v>1</v>
          </cell>
        </row>
        <row r="1252">
          <cell r="A1252">
            <v>6939924824963</v>
          </cell>
        </row>
        <row r="1252">
          <cell r="D1252">
            <v>6939962763736</v>
          </cell>
          <cell r="E1252">
            <v>98.22</v>
          </cell>
          <cell r="F1252">
            <v>1</v>
          </cell>
        </row>
        <row r="1253">
          <cell r="A1253">
            <v>6939924823676</v>
          </cell>
        </row>
        <row r="1253">
          <cell r="D1253">
            <v>6939962763736</v>
          </cell>
          <cell r="E1253">
            <v>191.03</v>
          </cell>
          <cell r="F1253">
            <v>2</v>
          </cell>
        </row>
        <row r="1254">
          <cell r="A1254">
            <v>6939924821481</v>
          </cell>
        </row>
        <row r="1254">
          <cell r="D1254">
            <v>6939962763736</v>
          </cell>
          <cell r="E1254">
            <v>99</v>
          </cell>
          <cell r="F1254">
            <v>1</v>
          </cell>
        </row>
        <row r="1255">
          <cell r="A1255">
            <v>6939924823423</v>
          </cell>
        </row>
        <row r="1255">
          <cell r="D1255">
            <v>6939962763736</v>
          </cell>
          <cell r="E1255">
            <v>-10</v>
          </cell>
          <cell r="F1255">
            <v>0</v>
          </cell>
        </row>
        <row r="1256">
          <cell r="A1256">
            <v>6939962736518</v>
          </cell>
        </row>
        <row r="1256">
          <cell r="D1256">
            <v>6939962763736</v>
          </cell>
          <cell r="E1256">
            <v>280.29</v>
          </cell>
          <cell r="F1256">
            <v>3</v>
          </cell>
        </row>
        <row r="1257">
          <cell r="A1257">
            <v>6939924823232</v>
          </cell>
        </row>
        <row r="1257">
          <cell r="D1257">
            <v>6939962763736</v>
          </cell>
          <cell r="E1257">
            <v>99</v>
          </cell>
          <cell r="F1257">
            <v>1</v>
          </cell>
        </row>
        <row r="1258">
          <cell r="A1258">
            <v>6939924824345</v>
          </cell>
        </row>
        <row r="1258">
          <cell r="D1258">
            <v>6939962763736</v>
          </cell>
          <cell r="E1258">
            <v>99</v>
          </cell>
          <cell r="F1258">
            <v>1</v>
          </cell>
        </row>
        <row r="1259">
          <cell r="A1259">
            <v>6939962739281</v>
          </cell>
        </row>
        <row r="1259">
          <cell r="D1259">
            <v>6939962763736</v>
          </cell>
          <cell r="E1259">
            <v>99</v>
          </cell>
          <cell r="F1259">
            <v>1</v>
          </cell>
        </row>
        <row r="1260">
          <cell r="A1260">
            <v>6939962760186</v>
          </cell>
        </row>
        <row r="1261">
          <cell r="A1261">
            <v>6939962760599</v>
          </cell>
        </row>
        <row r="1262">
          <cell r="A1262">
            <v>6939962761640</v>
          </cell>
        </row>
        <row r="1263">
          <cell r="A1263">
            <v>6939962746593</v>
          </cell>
        </row>
        <row r="1264">
          <cell r="A1264">
            <v>6939924819549</v>
          </cell>
        </row>
        <row r="1265">
          <cell r="A1265">
            <v>6939962766423</v>
          </cell>
          <cell r="B1265">
            <v>12</v>
          </cell>
        </row>
        <row r="1266">
          <cell r="A1266">
            <v>6939924827537</v>
          </cell>
        </row>
        <row r="1267">
          <cell r="A1267">
            <v>6939924828510</v>
          </cell>
        </row>
        <row r="1268">
          <cell r="A1268">
            <v>6939962764436</v>
          </cell>
        </row>
        <row r="1269">
          <cell r="A1269">
            <v>6939962767864</v>
          </cell>
        </row>
        <row r="1270">
          <cell r="A1270">
            <v>6939962758039</v>
          </cell>
          <cell r="B1270">
            <v>12</v>
          </cell>
        </row>
        <row r="1271">
          <cell r="A1271">
            <v>6939962768182</v>
          </cell>
          <cell r="B1271">
            <v>3</v>
          </cell>
        </row>
        <row r="1272">
          <cell r="A1272">
            <v>6939962764412</v>
          </cell>
        </row>
        <row r="1273">
          <cell r="A1273">
            <v>6939924824345</v>
          </cell>
          <cell r="B1273">
            <v>8</v>
          </cell>
        </row>
        <row r="1274">
          <cell r="A1274">
            <v>6939924819549</v>
          </cell>
        </row>
        <row r="1275">
          <cell r="A1275">
            <v>6939962739281</v>
          </cell>
          <cell r="B1275">
            <v>218</v>
          </cell>
        </row>
        <row r="1276">
          <cell r="A1276">
            <v>6939962760186</v>
          </cell>
          <cell r="B1276">
            <v>56</v>
          </cell>
        </row>
        <row r="1277">
          <cell r="A1277">
            <v>6939962748214</v>
          </cell>
          <cell r="B1277">
            <v>6</v>
          </cell>
        </row>
        <row r="1278">
          <cell r="A1278">
            <v>6939962746371</v>
          </cell>
          <cell r="B1278">
            <v>32</v>
          </cell>
        </row>
        <row r="1279">
          <cell r="A1279">
            <v>6939924827537</v>
          </cell>
        </row>
        <row r="1280">
          <cell r="A1280">
            <v>6939962762500</v>
          </cell>
        </row>
        <row r="1281">
          <cell r="A1281">
            <v>6939962759098</v>
          </cell>
        </row>
        <row r="1282">
          <cell r="A1282">
            <v>6939924827315</v>
          </cell>
        </row>
        <row r="1283">
          <cell r="A1283">
            <v>6939962753065</v>
          </cell>
          <cell r="B1283">
            <v>19</v>
          </cell>
        </row>
        <row r="1284">
          <cell r="A1284">
            <v>6939962746593</v>
          </cell>
          <cell r="B1284">
            <v>49</v>
          </cell>
        </row>
        <row r="1285">
          <cell r="A1285">
            <v>6939924819549</v>
          </cell>
          <cell r="B1285">
            <v>58</v>
          </cell>
        </row>
        <row r="1286">
          <cell r="A1286">
            <v>6939962758039</v>
          </cell>
        </row>
        <row r="1287">
          <cell r="A1287">
            <v>6939962744384</v>
          </cell>
        </row>
        <row r="1288">
          <cell r="A1288">
            <v>6939962748214</v>
          </cell>
        </row>
        <row r="1289">
          <cell r="A1289">
            <v>6939962746371</v>
          </cell>
        </row>
        <row r="1290">
          <cell r="A1290">
            <v>6939962760711</v>
          </cell>
        </row>
        <row r="1291">
          <cell r="A1291">
            <v>6939962756172</v>
          </cell>
        </row>
        <row r="1292">
          <cell r="A1292">
            <v>6939924827353</v>
          </cell>
        </row>
        <row r="1293">
          <cell r="A1293">
            <v>6939924818498</v>
          </cell>
        </row>
        <row r="1294">
          <cell r="A1294">
            <v>6939924821078</v>
          </cell>
        </row>
        <row r="1295">
          <cell r="A1295">
            <v>6939924823232</v>
          </cell>
        </row>
        <row r="1296">
          <cell r="A1296">
            <v>6939962760599</v>
          </cell>
          <cell r="B1296">
            <v>2</v>
          </cell>
        </row>
        <row r="1297">
          <cell r="A1297">
            <v>6939962758466</v>
          </cell>
          <cell r="B1297">
            <v>4</v>
          </cell>
        </row>
        <row r="1298">
          <cell r="A1298">
            <v>6939962761640</v>
          </cell>
          <cell r="B1298">
            <v>10</v>
          </cell>
        </row>
        <row r="1299">
          <cell r="A1299">
            <v>6939962758855</v>
          </cell>
          <cell r="B1299">
            <v>0</v>
          </cell>
        </row>
        <row r="1300">
          <cell r="A1300">
            <v>6939962736518</v>
          </cell>
        </row>
        <row r="1301">
          <cell r="A1301">
            <v>6939962767864</v>
          </cell>
          <cell r="B1301">
            <v>11</v>
          </cell>
        </row>
        <row r="1302">
          <cell r="A1302">
            <v>6939962756493</v>
          </cell>
          <cell r="B1302">
            <v>32</v>
          </cell>
        </row>
        <row r="1303">
          <cell r="A1303">
            <v>6939962753867</v>
          </cell>
          <cell r="B1303">
            <v>11</v>
          </cell>
        </row>
        <row r="1304">
          <cell r="A1304">
            <v>6939924827353</v>
          </cell>
          <cell r="B1304">
            <v>1</v>
          </cell>
        </row>
        <row r="1305">
          <cell r="A1305">
            <v>6939924821078</v>
          </cell>
          <cell r="B1305">
            <v>0</v>
          </cell>
        </row>
        <row r="1306">
          <cell r="A1306">
            <v>6939924823232</v>
          </cell>
          <cell r="B1306">
            <v>7</v>
          </cell>
        </row>
        <row r="1307">
          <cell r="A1307">
            <v>6939924824642</v>
          </cell>
        </row>
        <row r="1308">
          <cell r="A1308">
            <v>6939962742878</v>
          </cell>
        </row>
        <row r="1309">
          <cell r="A1309">
            <v>6939962757575</v>
          </cell>
        </row>
        <row r="1310">
          <cell r="A1310">
            <v>6939962758572</v>
          </cell>
        </row>
        <row r="1311">
          <cell r="A1311">
            <v>6939924827339</v>
          </cell>
        </row>
        <row r="1312">
          <cell r="A1312">
            <v>6939962768182</v>
          </cell>
        </row>
        <row r="1313">
          <cell r="A1313">
            <v>6939962764412</v>
          </cell>
        </row>
        <row r="1314">
          <cell r="A1314">
            <v>6939962766423</v>
          </cell>
        </row>
        <row r="1315">
          <cell r="A1315">
            <v>6939924824345</v>
          </cell>
        </row>
        <row r="1316">
          <cell r="A1316">
            <v>6939962746074</v>
          </cell>
        </row>
        <row r="1317">
          <cell r="A1317">
            <v>6939962762500</v>
          </cell>
        </row>
        <row r="1318">
          <cell r="A1318">
            <v>6939962759098</v>
          </cell>
        </row>
        <row r="1319">
          <cell r="A1319">
            <v>6939924827315</v>
          </cell>
        </row>
        <row r="1320">
          <cell r="A1320">
            <v>6939962733951</v>
          </cell>
          <cell r="B1320">
            <v>0</v>
          </cell>
        </row>
        <row r="1321">
          <cell r="A1321">
            <v>6939924827353</v>
          </cell>
        </row>
        <row r="1322">
          <cell r="A1322">
            <v>6939924827322</v>
          </cell>
        </row>
        <row r="1323">
          <cell r="A1323">
            <v>6939924827339</v>
          </cell>
        </row>
        <row r="1324">
          <cell r="A1324">
            <v>6939962744384</v>
          </cell>
          <cell r="B1324">
            <v>50</v>
          </cell>
        </row>
        <row r="1325">
          <cell r="A1325">
            <v>6939962746074</v>
          </cell>
          <cell r="B1325">
            <v>77</v>
          </cell>
        </row>
        <row r="1326">
          <cell r="A1326">
            <v>6939962746371</v>
          </cell>
        </row>
        <row r="1327">
          <cell r="A1327">
            <v>6939962733951</v>
          </cell>
        </row>
        <row r="1328">
          <cell r="A1328">
            <v>6939962760711</v>
          </cell>
        </row>
        <row r="1329">
          <cell r="A1329">
            <v>6939962756172</v>
          </cell>
        </row>
        <row r="1330">
          <cell r="A1330">
            <v>6939924821078</v>
          </cell>
        </row>
        <row r="1331">
          <cell r="A1331">
            <v>6939962733951</v>
          </cell>
          <cell r="B1331">
            <v>0</v>
          </cell>
        </row>
        <row r="1332">
          <cell r="A1332">
            <v>6939962768182</v>
          </cell>
        </row>
        <row r="1333">
          <cell r="A1333">
            <v>6939962764412</v>
          </cell>
        </row>
        <row r="1334">
          <cell r="A1334">
            <v>6939924824345</v>
          </cell>
        </row>
        <row r="1335">
          <cell r="A1335">
            <v>6939962753065</v>
          </cell>
        </row>
        <row r="1336">
          <cell r="A1336">
            <v>6939962756493</v>
          </cell>
        </row>
        <row r="1337">
          <cell r="A1337">
            <v>6939962753867</v>
          </cell>
        </row>
        <row r="1338">
          <cell r="A1338">
            <v>6939962758466</v>
          </cell>
        </row>
        <row r="1339">
          <cell r="A1339">
            <v>6939962758855</v>
          </cell>
        </row>
        <row r="1340">
          <cell r="A1340">
            <v>6939962764436</v>
          </cell>
        </row>
        <row r="1341">
          <cell r="A1341">
            <v>6939962767864</v>
          </cell>
        </row>
        <row r="1342">
          <cell r="A1342">
            <v>6939924818498</v>
          </cell>
        </row>
        <row r="1343">
          <cell r="A1343">
            <v>6939962741710</v>
          </cell>
        </row>
        <row r="1344">
          <cell r="A1344">
            <v>6939962766423</v>
          </cell>
        </row>
        <row r="1345">
          <cell r="A1345">
            <v>6939962739281</v>
          </cell>
        </row>
        <row r="1346">
          <cell r="A1346">
            <v>6939962760186</v>
          </cell>
        </row>
        <row r="1347">
          <cell r="A1347">
            <v>6939962744384</v>
          </cell>
        </row>
        <row r="1348">
          <cell r="A1348">
            <v>6939962748214</v>
          </cell>
        </row>
        <row r="1349">
          <cell r="A1349">
            <v>6939962746371</v>
          </cell>
        </row>
        <row r="1350">
          <cell r="A1350">
            <v>6939962760599</v>
          </cell>
        </row>
        <row r="1351">
          <cell r="A1351">
            <v>6939962758466</v>
          </cell>
        </row>
        <row r="1352">
          <cell r="A1352">
            <v>6939962761640</v>
          </cell>
        </row>
        <row r="1353">
          <cell r="A1353">
            <v>6939962758855</v>
          </cell>
        </row>
        <row r="1354">
          <cell r="A1354">
            <v>6939962741710</v>
          </cell>
          <cell r="B1354">
            <v>327</v>
          </cell>
        </row>
        <row r="1355">
          <cell r="A1355">
            <v>6939924827537</v>
          </cell>
        </row>
        <row r="1356">
          <cell r="A1356">
            <v>6939924828510</v>
          </cell>
        </row>
        <row r="1357">
          <cell r="A1357">
            <v>6939962753065</v>
          </cell>
        </row>
        <row r="1358">
          <cell r="A1358">
            <v>6939962756493</v>
          </cell>
        </row>
        <row r="1359">
          <cell r="A1359">
            <v>6939962753867</v>
          </cell>
        </row>
        <row r="1360">
          <cell r="A1360">
            <v>6939962740379</v>
          </cell>
        </row>
        <row r="1361">
          <cell r="A1361">
            <v>6939962744384</v>
          </cell>
        </row>
        <row r="1362">
          <cell r="A1362">
            <v>6939962752709</v>
          </cell>
        </row>
        <row r="1363">
          <cell r="A1363">
            <v>6939962755175</v>
          </cell>
        </row>
        <row r="1364">
          <cell r="A1364">
            <v>6939962741307</v>
          </cell>
        </row>
        <row r="1365">
          <cell r="A1365">
            <v>6939962746050</v>
          </cell>
        </row>
        <row r="1366">
          <cell r="A1366">
            <v>6939962756264</v>
          </cell>
        </row>
        <row r="1367">
          <cell r="A1367">
            <v>6939962748214</v>
          </cell>
        </row>
        <row r="1368">
          <cell r="A1368">
            <v>6939962756905</v>
          </cell>
        </row>
        <row r="1369">
          <cell r="A1369">
            <v>6939962755328</v>
          </cell>
        </row>
        <row r="1370">
          <cell r="A1370">
            <v>6939962756820</v>
          </cell>
        </row>
        <row r="1371">
          <cell r="A1371">
            <v>6939962734354</v>
          </cell>
        </row>
        <row r="1372">
          <cell r="A1372">
            <v>6939962755830</v>
          </cell>
        </row>
        <row r="1373">
          <cell r="A1373">
            <v>6939962753003</v>
          </cell>
        </row>
        <row r="1374">
          <cell r="A1374">
            <v>6939962748184</v>
          </cell>
        </row>
        <row r="1375">
          <cell r="A1375">
            <v>6939962754628</v>
          </cell>
        </row>
        <row r="1376">
          <cell r="A1376">
            <v>6939962755656</v>
          </cell>
        </row>
        <row r="1377">
          <cell r="A1377">
            <v>6939962754604</v>
          </cell>
        </row>
        <row r="1378">
          <cell r="A1378">
            <v>6939962750590</v>
          </cell>
        </row>
        <row r="1379">
          <cell r="A1379">
            <v>6939962755618</v>
          </cell>
        </row>
        <row r="1380">
          <cell r="A1380">
            <v>6939962746593</v>
          </cell>
        </row>
        <row r="1381">
          <cell r="A1381">
            <v>6939962733951</v>
          </cell>
        </row>
        <row r="1382">
          <cell r="A1382">
            <v>6939962741710</v>
          </cell>
        </row>
        <row r="1383">
          <cell r="A1383">
            <v>6939962746593</v>
          </cell>
        </row>
        <row r="1384">
          <cell r="A1384">
            <v>6939924819549</v>
          </cell>
        </row>
        <row r="1385">
          <cell r="A1385">
            <v>6939962746626</v>
          </cell>
        </row>
        <row r="1386">
          <cell r="A1386">
            <v>6939962751450</v>
          </cell>
        </row>
        <row r="1387">
          <cell r="A1387">
            <v>6939962753980</v>
          </cell>
        </row>
        <row r="1388">
          <cell r="A1388">
            <v>6939962752488</v>
          </cell>
        </row>
        <row r="1389">
          <cell r="A1389">
            <v>6939962748030</v>
          </cell>
        </row>
        <row r="1390">
          <cell r="A1390">
            <v>6939962747316</v>
          </cell>
        </row>
        <row r="1391">
          <cell r="A1391">
            <v>6939962752273</v>
          </cell>
        </row>
        <row r="1392">
          <cell r="A1392">
            <v>6939962745992</v>
          </cell>
        </row>
        <row r="1393">
          <cell r="A1393">
            <v>6939962725574</v>
          </cell>
        </row>
        <row r="1394">
          <cell r="A1394">
            <v>6939962756912</v>
          </cell>
        </row>
        <row r="1395">
          <cell r="A1395">
            <v>6939962746685</v>
          </cell>
        </row>
        <row r="1396">
          <cell r="A1396">
            <v>6939962756769</v>
          </cell>
        </row>
        <row r="1397">
          <cell r="A1397">
            <v>6939962740973</v>
          </cell>
        </row>
        <row r="1398">
          <cell r="A1398">
            <v>6939962739564</v>
          </cell>
        </row>
        <row r="1399">
          <cell r="A1399">
            <v>6939962738147</v>
          </cell>
        </row>
        <row r="1400">
          <cell r="A1400">
            <v>6939962743738</v>
          </cell>
        </row>
        <row r="1401">
          <cell r="A1401">
            <v>6939962757186</v>
          </cell>
        </row>
        <row r="1402">
          <cell r="A1402">
            <v>6939962757384</v>
          </cell>
        </row>
        <row r="1403">
          <cell r="A1403">
            <v>6939962733951</v>
          </cell>
          <cell r="B1403">
            <v>0</v>
          </cell>
        </row>
        <row r="1404">
          <cell r="A1404">
            <v>6939962748184</v>
          </cell>
        </row>
        <row r="1405">
          <cell r="A1405">
            <v>6939962746050</v>
          </cell>
        </row>
        <row r="1406">
          <cell r="A1406">
            <v>6939962747644</v>
          </cell>
        </row>
        <row r="1407">
          <cell r="A1407">
            <v>6939962748214</v>
          </cell>
        </row>
        <row r="1408">
          <cell r="A1408">
            <v>6939962754604</v>
          </cell>
        </row>
        <row r="1409">
          <cell r="A1409">
            <v>6939962750590</v>
          </cell>
        </row>
        <row r="1410">
          <cell r="A1410">
            <v>6939962747989</v>
          </cell>
        </row>
        <row r="1411">
          <cell r="A1411">
            <v>6939962755328</v>
          </cell>
        </row>
        <row r="1412">
          <cell r="A1412">
            <v>6939962755830</v>
          </cell>
        </row>
        <row r="1413">
          <cell r="A1413">
            <v>6939962738147</v>
          </cell>
        </row>
        <row r="1414">
          <cell r="A1414">
            <v>6939962743738</v>
          </cell>
        </row>
        <row r="1415">
          <cell r="A1415">
            <v>6939962741710</v>
          </cell>
          <cell r="B1415">
            <v>534</v>
          </cell>
        </row>
        <row r="1416">
          <cell r="A1416">
            <v>6939962754239</v>
          </cell>
        </row>
        <row r="1417">
          <cell r="A1417">
            <v>6939962756097</v>
          </cell>
        </row>
        <row r="1418">
          <cell r="A1418">
            <v>6939962742878</v>
          </cell>
          <cell r="B1418">
            <v>20</v>
          </cell>
        </row>
        <row r="1419">
          <cell r="A1419">
            <v>6939962757186</v>
          </cell>
        </row>
        <row r="1420">
          <cell r="A1420">
            <v>6939962736518</v>
          </cell>
        </row>
        <row r="1421">
          <cell r="A1421">
            <v>6939962758275</v>
          </cell>
        </row>
        <row r="1422">
          <cell r="A1422">
            <v>6939962758039</v>
          </cell>
        </row>
        <row r="1423">
          <cell r="A1423">
            <v>6939924827353</v>
          </cell>
        </row>
        <row r="1424">
          <cell r="A1424">
            <v>6939924821078</v>
          </cell>
        </row>
        <row r="1425">
          <cell r="A1425">
            <v>6939924823232</v>
          </cell>
        </row>
        <row r="1426">
          <cell r="A1426">
            <v>6939962757575</v>
          </cell>
        </row>
        <row r="1427">
          <cell r="A1427">
            <v>6938980101353</v>
          </cell>
        </row>
        <row r="1428">
          <cell r="A1428">
            <v>6939962760698</v>
          </cell>
        </row>
        <row r="1429">
          <cell r="A1429">
            <v>6939962760605</v>
          </cell>
        </row>
        <row r="1430">
          <cell r="A1430">
            <v>6939962746371</v>
          </cell>
          <cell r="B1430">
            <v>54</v>
          </cell>
        </row>
        <row r="1431">
          <cell r="A1431">
            <v>6939962741710</v>
          </cell>
          <cell r="B1431">
            <v>392</v>
          </cell>
        </row>
        <row r="1432">
          <cell r="A1432">
            <v>6939962736518</v>
          </cell>
          <cell r="B1432">
            <v>0</v>
          </cell>
        </row>
        <row r="1433">
          <cell r="A1433">
            <v>6939962736518</v>
          </cell>
        </row>
        <row r="1434">
          <cell r="A1434">
            <v>6939962757315</v>
          </cell>
        </row>
        <row r="1435">
          <cell r="A1435">
            <v>6939962739588</v>
          </cell>
        </row>
        <row r="1436">
          <cell r="A1436">
            <v>6939962745183</v>
          </cell>
        </row>
        <row r="1437">
          <cell r="A1437">
            <v>6939962742878</v>
          </cell>
          <cell r="B1437">
            <v>49</v>
          </cell>
        </row>
        <row r="1438">
          <cell r="A1438">
            <v>6939962754239</v>
          </cell>
        </row>
        <row r="1439">
          <cell r="A1439">
            <v>6939962746630</v>
          </cell>
        </row>
        <row r="1440">
          <cell r="A1440">
            <v>6939962739281</v>
          </cell>
        </row>
        <row r="1441">
          <cell r="A1441">
            <v>6939962755908</v>
          </cell>
        </row>
        <row r="1442">
          <cell r="A1442">
            <v>6939962752464</v>
          </cell>
        </row>
        <row r="1443">
          <cell r="A1443">
            <v>6939962746074</v>
          </cell>
        </row>
        <row r="1444">
          <cell r="A1444">
            <v>6939962746296</v>
          </cell>
        </row>
        <row r="1445">
          <cell r="A1445">
            <v>6939962753065</v>
          </cell>
        </row>
        <row r="1446">
          <cell r="A1446">
            <v>6939962747644</v>
          </cell>
        </row>
        <row r="1447">
          <cell r="A1447">
            <v>6939962747989</v>
          </cell>
        </row>
        <row r="1448">
          <cell r="A1448">
            <v>6939962730912</v>
          </cell>
        </row>
        <row r="1449">
          <cell r="A1449">
            <v>6939962736839</v>
          </cell>
        </row>
        <row r="1450">
          <cell r="A1450">
            <v>6939962741338</v>
          </cell>
        </row>
        <row r="1451">
          <cell r="A1451">
            <v>6939962742878</v>
          </cell>
          <cell r="B1451">
            <v>15</v>
          </cell>
        </row>
        <row r="1452">
          <cell r="A1452">
            <v>6939962758398</v>
          </cell>
        </row>
        <row r="1453">
          <cell r="A1453">
            <v>6939962759074</v>
          </cell>
        </row>
        <row r="1454">
          <cell r="A1454">
            <v>6939962756165</v>
          </cell>
        </row>
        <row r="1455">
          <cell r="A1455">
            <v>6939962746626</v>
          </cell>
        </row>
        <row r="1456">
          <cell r="A1456">
            <v>6939962740379</v>
          </cell>
        </row>
        <row r="1457">
          <cell r="A1457">
            <v>6939962739281</v>
          </cell>
        </row>
        <row r="1458">
          <cell r="A1458">
            <v>6939962755908</v>
          </cell>
        </row>
        <row r="1459">
          <cell r="A1459">
            <v>6939962752464</v>
          </cell>
        </row>
        <row r="1460">
          <cell r="A1460">
            <v>6939962751450</v>
          </cell>
        </row>
        <row r="1461">
          <cell r="A1461">
            <v>6939962752709</v>
          </cell>
        </row>
        <row r="1462">
          <cell r="A1462">
            <v>6939962748030</v>
          </cell>
        </row>
        <row r="1463">
          <cell r="A1463">
            <v>6939962746371</v>
          </cell>
          <cell r="B1463">
            <v>43</v>
          </cell>
        </row>
        <row r="1464">
          <cell r="A1464">
            <v>6939962736518</v>
          </cell>
          <cell r="B1464">
            <v>0</v>
          </cell>
        </row>
        <row r="1465">
          <cell r="A1465">
            <v>6939962757544</v>
          </cell>
        </row>
        <row r="1466">
          <cell r="A1466">
            <v>6939962756172</v>
          </cell>
        </row>
        <row r="1467">
          <cell r="A1467">
            <v>6939962746371</v>
          </cell>
          <cell r="B1467">
            <v>14</v>
          </cell>
        </row>
        <row r="1468">
          <cell r="A1468">
            <v>6939962755885</v>
          </cell>
        </row>
        <row r="1469">
          <cell r="A1469">
            <v>6939962759012</v>
          </cell>
        </row>
        <row r="1470">
          <cell r="A1470">
            <v>6939962755359</v>
          </cell>
        </row>
        <row r="1471">
          <cell r="A1471">
            <v>6939962760186</v>
          </cell>
        </row>
        <row r="1472">
          <cell r="A1472">
            <v>6939962760599</v>
          </cell>
        </row>
        <row r="1473">
          <cell r="A1473">
            <v>6939962758855</v>
          </cell>
        </row>
        <row r="1474">
          <cell r="A1474">
            <v>6939962758060</v>
          </cell>
        </row>
        <row r="1475">
          <cell r="A1475">
            <v>6939962759265</v>
          </cell>
        </row>
        <row r="1476">
          <cell r="A1476">
            <v>6939962760711</v>
          </cell>
        </row>
        <row r="1477">
          <cell r="A1477">
            <v>6939962758398</v>
          </cell>
        </row>
        <row r="1478">
          <cell r="A1478">
            <v>6939962760575</v>
          </cell>
        </row>
        <row r="1479">
          <cell r="A1479">
            <v>6938980101353</v>
          </cell>
        </row>
        <row r="1480">
          <cell r="A1480">
            <v>6939962753867</v>
          </cell>
        </row>
        <row r="1481">
          <cell r="A1481">
            <v>6939962760605</v>
          </cell>
        </row>
        <row r="1482">
          <cell r="A1482">
            <v>6939962736518</v>
          </cell>
          <cell r="B1482">
            <v>0</v>
          </cell>
        </row>
        <row r="1483">
          <cell r="A1483">
            <v>6939962742878</v>
          </cell>
        </row>
        <row r="1484">
          <cell r="A1484">
            <v>6939962758763</v>
          </cell>
        </row>
        <row r="1485">
          <cell r="A1485">
            <v>6939962756134</v>
          </cell>
        </row>
        <row r="1486">
          <cell r="A1486">
            <v>6939962747057</v>
          </cell>
        </row>
        <row r="1487">
          <cell r="A1487">
            <v>6939962745992</v>
          </cell>
        </row>
        <row r="1488">
          <cell r="A1488">
            <v>6939962753065</v>
          </cell>
        </row>
        <row r="1489">
          <cell r="A1489">
            <v>6939962746685</v>
          </cell>
        </row>
        <row r="1490">
          <cell r="A1490">
            <v>6939962756820</v>
          </cell>
        </row>
        <row r="1491">
          <cell r="A1491">
            <v>6939962736839</v>
          </cell>
        </row>
        <row r="1492">
          <cell r="A1492">
            <v>6939962741338</v>
          </cell>
        </row>
        <row r="1493">
          <cell r="A1493">
            <v>6939962755618</v>
          </cell>
        </row>
        <row r="1494">
          <cell r="A1494">
            <v>6939962756097</v>
          </cell>
        </row>
        <row r="1495">
          <cell r="A1495">
            <v>6939962746630</v>
          </cell>
        </row>
        <row r="1496">
          <cell r="A1496">
            <v>6939962753980</v>
          </cell>
        </row>
        <row r="1497">
          <cell r="A1497">
            <v>6939962746296</v>
          </cell>
        </row>
        <row r="1498">
          <cell r="A1498">
            <v>6939962747316</v>
          </cell>
        </row>
        <row r="1499">
          <cell r="A1499">
            <v>6939962754628</v>
          </cell>
        </row>
        <row r="1500">
          <cell r="A1500">
            <v>6939962755656</v>
          </cell>
        </row>
        <row r="1501">
          <cell r="A1501">
            <v>6939962756912</v>
          </cell>
        </row>
        <row r="1502">
          <cell r="A1502">
            <v>6939962730912</v>
          </cell>
        </row>
        <row r="1503">
          <cell r="A1503">
            <v>6939962759364</v>
          </cell>
        </row>
        <row r="1504">
          <cell r="A1504">
            <v>6939962758466</v>
          </cell>
        </row>
        <row r="1505">
          <cell r="A1505">
            <v>6939962757322</v>
          </cell>
        </row>
        <row r="1506">
          <cell r="A1506">
            <v>6939962749129</v>
          </cell>
        </row>
        <row r="1507">
          <cell r="A1507">
            <v>6939962742878</v>
          </cell>
        </row>
        <row r="1508">
          <cell r="A1508">
            <v>6939962756172</v>
          </cell>
        </row>
        <row r="1509">
          <cell r="A1509">
            <v>6939962746371</v>
          </cell>
        </row>
        <row r="1510">
          <cell r="A1510">
            <v>6939962731049</v>
          </cell>
        </row>
        <row r="1511">
          <cell r="A1511">
            <v>6939962756189</v>
          </cell>
        </row>
        <row r="1512">
          <cell r="A1512">
            <v>6939962753539</v>
          </cell>
        </row>
        <row r="1513">
          <cell r="A1513">
            <v>6939924824956</v>
          </cell>
        </row>
        <row r="1514">
          <cell r="A1514">
            <v>6939962757384</v>
          </cell>
        </row>
        <row r="1515">
          <cell r="A1515">
            <v>6939962756134</v>
          </cell>
        </row>
        <row r="1516">
          <cell r="A1516">
            <v>6939962758763</v>
          </cell>
        </row>
        <row r="1517">
          <cell r="A1517">
            <v>6939962747057</v>
          </cell>
        </row>
        <row r="1518">
          <cell r="A1518">
            <v>6939962739588</v>
          </cell>
        </row>
        <row r="1519">
          <cell r="A1519">
            <v>6939962739564</v>
          </cell>
        </row>
        <row r="1520">
          <cell r="A1520">
            <v>6939962745183</v>
          </cell>
        </row>
        <row r="1521">
          <cell r="A1521">
            <v>6939962759388</v>
          </cell>
        </row>
        <row r="1522">
          <cell r="A1522">
            <v>6939962746074</v>
          </cell>
        </row>
        <row r="1523">
          <cell r="A1523">
            <v>6939924824819</v>
          </cell>
        </row>
        <row r="1524">
          <cell r="A1524">
            <v>6939924819884</v>
          </cell>
        </row>
        <row r="1525">
          <cell r="A1525">
            <v>6939962741451</v>
          </cell>
        </row>
        <row r="1526">
          <cell r="A1526">
            <v>6939962759098</v>
          </cell>
        </row>
        <row r="1527">
          <cell r="A1527">
            <v>6939962755885</v>
          </cell>
        </row>
        <row r="1528">
          <cell r="A1528">
            <v>6939962759364</v>
          </cell>
        </row>
        <row r="1529">
          <cell r="A1529">
            <v>6939962738024</v>
          </cell>
        </row>
        <row r="1530">
          <cell r="A1530">
            <v>6939962758466</v>
          </cell>
        </row>
        <row r="1531">
          <cell r="A1531">
            <v>6939962757612</v>
          </cell>
        </row>
        <row r="1532">
          <cell r="A1532">
            <v>6939962755380</v>
          </cell>
        </row>
        <row r="1533">
          <cell r="A1533">
            <v>6939962759371</v>
          </cell>
        </row>
        <row r="1534">
          <cell r="A1534">
            <v>6939962757513</v>
          </cell>
        </row>
        <row r="1535">
          <cell r="A1535">
            <v>6939962758572</v>
          </cell>
        </row>
        <row r="1536">
          <cell r="A1536">
            <v>6939962760575</v>
          </cell>
        </row>
        <row r="1537">
          <cell r="A1537">
            <v>6939962753867</v>
          </cell>
        </row>
        <row r="1538">
          <cell r="A1538">
            <v>6939962746371</v>
          </cell>
        </row>
        <row r="1539">
          <cell r="A1539">
            <v>6939962753003</v>
          </cell>
        </row>
        <row r="1540">
          <cell r="A1540">
            <v>6939962744384</v>
          </cell>
        </row>
        <row r="1541">
          <cell r="A1541">
            <v>6939962752488</v>
          </cell>
        </row>
        <row r="1542">
          <cell r="A1542">
            <v>6939962755175</v>
          </cell>
        </row>
        <row r="1543">
          <cell r="A1543">
            <v>6939962752273</v>
          </cell>
        </row>
        <row r="1544">
          <cell r="A1544">
            <v>6939962741307</v>
          </cell>
        </row>
        <row r="1545">
          <cell r="A1545">
            <v>6939962725574</v>
          </cell>
        </row>
        <row r="1546">
          <cell r="A1546">
            <v>6939962756264</v>
          </cell>
        </row>
        <row r="1547">
          <cell r="A1547">
            <v>6939962756905</v>
          </cell>
        </row>
        <row r="1548">
          <cell r="A1548">
            <v>6939962756769</v>
          </cell>
        </row>
        <row r="1549">
          <cell r="A1549">
            <v>6939962734354</v>
          </cell>
        </row>
        <row r="1550">
          <cell r="A1550">
            <v>6939962740973</v>
          </cell>
        </row>
        <row r="1551">
          <cell r="A1551">
            <v>6939962746593</v>
          </cell>
        </row>
        <row r="1552">
          <cell r="A1552">
            <v>6939962757315</v>
          </cell>
        </row>
        <row r="1553">
          <cell r="A1553">
            <v>6939962759814</v>
          </cell>
        </row>
        <row r="1554">
          <cell r="A1554">
            <v>6939962762180</v>
          </cell>
        </row>
        <row r="1555">
          <cell r="A1555">
            <v>6939962756493</v>
          </cell>
        </row>
        <row r="1556">
          <cell r="A1556">
            <v>6939962759128</v>
          </cell>
        </row>
        <row r="1557">
          <cell r="A1557">
            <v>6939962761299</v>
          </cell>
        </row>
        <row r="1558">
          <cell r="A1558">
            <v>6939962759043</v>
          </cell>
        </row>
        <row r="1559">
          <cell r="A1559">
            <v>6939962759357</v>
          </cell>
        </row>
        <row r="1560">
          <cell r="A1560">
            <v>6939962762173</v>
          </cell>
        </row>
        <row r="1561">
          <cell r="A1561">
            <v>6939962762500</v>
          </cell>
        </row>
        <row r="1562">
          <cell r="A1562">
            <v>6939924824802</v>
          </cell>
        </row>
        <row r="1563">
          <cell r="A1563">
            <v>6939924824673</v>
          </cell>
        </row>
        <row r="1564">
          <cell r="A1564">
            <v>6939962759395</v>
          </cell>
        </row>
        <row r="1565">
          <cell r="A1565">
            <v>6939962759388</v>
          </cell>
        </row>
        <row r="1566">
          <cell r="A1566">
            <v>6939962746074</v>
          </cell>
        </row>
        <row r="1567">
          <cell r="A1567">
            <v>6939924823669</v>
          </cell>
        </row>
        <row r="1568">
          <cell r="A1568">
            <v>6939924823652</v>
          </cell>
        </row>
        <row r="1569">
          <cell r="A1569">
            <v>6939924824819</v>
          </cell>
        </row>
        <row r="1570">
          <cell r="A1570">
            <v>6939924824956</v>
          </cell>
        </row>
        <row r="1571">
          <cell r="A1571">
            <v>6939924821481</v>
          </cell>
        </row>
        <row r="1572">
          <cell r="A1572">
            <v>6939924823423</v>
          </cell>
        </row>
        <row r="1573">
          <cell r="A1573">
            <v>6939962758275</v>
          </cell>
        </row>
        <row r="1574">
          <cell r="A1574">
            <v>6939962757575</v>
          </cell>
        </row>
        <row r="1575">
          <cell r="A1575">
            <v>6939962758855</v>
          </cell>
        </row>
        <row r="1576">
          <cell r="A1576">
            <v>6939924824673</v>
          </cell>
        </row>
        <row r="1577">
          <cell r="A1577">
            <v>6939962759098</v>
          </cell>
        </row>
        <row r="1578">
          <cell r="A1578">
            <v>6939962760834</v>
          </cell>
        </row>
        <row r="1579">
          <cell r="A1579">
            <v>6939962763774</v>
          </cell>
        </row>
        <row r="1580">
          <cell r="A1580">
            <v>6939962763736</v>
          </cell>
        </row>
        <row r="1581">
          <cell r="A1581">
            <v>6939962763712</v>
          </cell>
        </row>
        <row r="1582">
          <cell r="A1582">
            <v>6939962761640</v>
          </cell>
        </row>
        <row r="1583">
          <cell r="A1583">
            <v>6939962741710</v>
          </cell>
        </row>
        <row r="1584">
          <cell r="A1584">
            <v>6939962760599</v>
          </cell>
        </row>
        <row r="1585">
          <cell r="A1585">
            <v>6939962759265</v>
          </cell>
        </row>
        <row r="1586">
          <cell r="A1586">
            <v>6939962760711</v>
          </cell>
        </row>
        <row r="1587">
          <cell r="A1587">
            <v>6939962760698</v>
          </cell>
        </row>
        <row r="1588">
          <cell r="A1588">
            <v>6939962763736</v>
          </cell>
        </row>
        <row r="1589">
          <cell r="A1589">
            <v>6939962759043</v>
          </cell>
        </row>
        <row r="1590">
          <cell r="A1590">
            <v>6939962759357</v>
          </cell>
          <cell r="B1590">
            <v>0</v>
          </cell>
        </row>
        <row r="1591">
          <cell r="A1591">
            <v>6939962760186</v>
          </cell>
        </row>
        <row r="1592">
          <cell r="A1592">
            <v>6939962763453</v>
          </cell>
        </row>
        <row r="1593">
          <cell r="A1593">
            <v>6939962765433</v>
          </cell>
        </row>
        <row r="1594">
          <cell r="A1594">
            <v>6939962765129</v>
          </cell>
        </row>
        <row r="1595">
          <cell r="A1595">
            <v>6939962763910</v>
          </cell>
        </row>
        <row r="1596">
          <cell r="A1596">
            <v>6939962760704</v>
          </cell>
        </row>
        <row r="1597">
          <cell r="A1597">
            <v>6939962762999</v>
          </cell>
        </row>
        <row r="1598">
          <cell r="A1598">
            <v>6939962763477</v>
          </cell>
        </row>
        <row r="1599">
          <cell r="A1599">
            <v>6939962765983</v>
          </cell>
        </row>
        <row r="1600">
          <cell r="A1600">
            <v>6939962761398</v>
          </cell>
        </row>
        <row r="1601">
          <cell r="A1601">
            <v>6939962762401</v>
          </cell>
        </row>
        <row r="1602">
          <cell r="A1602">
            <v>6939924819549</v>
          </cell>
        </row>
        <row r="1603">
          <cell r="A1603">
            <v>6939962759173</v>
          </cell>
        </row>
        <row r="1604">
          <cell r="A1604">
            <v>6939962738024</v>
          </cell>
        </row>
        <row r="1605">
          <cell r="A1605">
            <v>6939962757520</v>
          </cell>
        </row>
        <row r="1606">
          <cell r="A1606">
            <v>6939962759395</v>
          </cell>
        </row>
        <row r="1607">
          <cell r="A1607">
            <v>6939924823669</v>
          </cell>
        </row>
        <row r="1608">
          <cell r="A1608">
            <v>6939924823652</v>
          </cell>
        </row>
        <row r="1609">
          <cell r="A1609">
            <v>6939924824963</v>
          </cell>
        </row>
        <row r="1610">
          <cell r="A1610">
            <v>6939924823676</v>
          </cell>
        </row>
        <row r="1611">
          <cell r="A1611">
            <v>6939924821481</v>
          </cell>
        </row>
        <row r="1612">
          <cell r="A1612">
            <v>6939924823423</v>
          </cell>
        </row>
        <row r="1613">
          <cell r="A1613">
            <v>6939924820828</v>
          </cell>
        </row>
        <row r="1614">
          <cell r="A1614">
            <v>6939962756189</v>
          </cell>
        </row>
        <row r="1615">
          <cell r="A1615">
            <v>6939962733951</v>
          </cell>
        </row>
        <row r="1616">
          <cell r="A1616">
            <v>6939962759371</v>
          </cell>
        </row>
        <row r="1617">
          <cell r="A1617">
            <v>6939962757322</v>
          </cell>
        </row>
        <row r="1618">
          <cell r="A1618">
            <v>6939962749129</v>
          </cell>
        </row>
        <row r="1619">
          <cell r="A1619">
            <v>6939962757513</v>
          </cell>
        </row>
        <row r="1620">
          <cell r="A1620">
            <v>6939962758572</v>
          </cell>
        </row>
        <row r="1621">
          <cell r="A1621">
            <v>6939962758060</v>
          </cell>
        </row>
        <row r="1622">
          <cell r="A1622">
            <v>6939962759074</v>
          </cell>
        </row>
        <row r="1623">
          <cell r="A1623">
            <v>6939962757544</v>
          </cell>
        </row>
        <row r="1624">
          <cell r="A1624">
            <v>6939924818498</v>
          </cell>
        </row>
        <row r="1625">
          <cell r="A1625">
            <v>6939924827841</v>
          </cell>
        </row>
        <row r="1626">
          <cell r="A1626">
            <v>6939962762500</v>
          </cell>
        </row>
        <row r="1627">
          <cell r="A1627">
            <v>6939962753003</v>
          </cell>
          <cell r="B1627">
            <v>0</v>
          </cell>
        </row>
        <row r="1628">
          <cell r="A1628">
            <v>6939962748184</v>
          </cell>
          <cell r="B1628">
            <v>40</v>
          </cell>
        </row>
        <row r="1629">
          <cell r="A1629">
            <v>6939962754628</v>
          </cell>
          <cell r="B1629">
            <v>0</v>
          </cell>
        </row>
        <row r="1630">
          <cell r="A1630">
            <v>6939962755656</v>
          </cell>
          <cell r="B1630">
            <v>61</v>
          </cell>
        </row>
        <row r="1631">
          <cell r="A1631">
            <v>6939962756264</v>
          </cell>
          <cell r="B1631">
            <v>72</v>
          </cell>
        </row>
        <row r="1632">
          <cell r="A1632">
            <v>6939962750590</v>
          </cell>
          <cell r="B1632">
            <v>0</v>
          </cell>
        </row>
        <row r="1633">
          <cell r="A1633">
            <v>6939962760834</v>
          </cell>
        </row>
        <row r="1634">
          <cell r="A1634">
            <v>6939962757612</v>
          </cell>
        </row>
        <row r="1635">
          <cell r="A1635">
            <v>6939962755380</v>
          </cell>
        </row>
        <row r="1636">
          <cell r="A1636">
            <v>6939962751450</v>
          </cell>
        </row>
        <row r="1637">
          <cell r="A1637">
            <v>6939962753980</v>
          </cell>
        </row>
        <row r="1638">
          <cell r="A1638">
            <v>6939962748030</v>
          </cell>
        </row>
        <row r="1639">
          <cell r="A1639">
            <v>6939962747316</v>
          </cell>
        </row>
        <row r="1640">
          <cell r="A1640">
            <v>6939962754628</v>
          </cell>
        </row>
        <row r="1641">
          <cell r="A1641">
            <v>6939962746050</v>
          </cell>
        </row>
        <row r="1642">
          <cell r="A1642">
            <v>6939962746685</v>
          </cell>
        </row>
        <row r="1643">
          <cell r="A1643">
            <v>6939962756820</v>
          </cell>
        </row>
        <row r="1644">
          <cell r="A1644">
            <v>6939962755830</v>
          </cell>
        </row>
        <row r="1645">
          <cell r="A1645">
            <v>6939962743738</v>
          </cell>
        </row>
        <row r="1646">
          <cell r="A1646">
            <v>6939962757186</v>
          </cell>
        </row>
        <row r="1647">
          <cell r="A1647">
            <v>6939962757384</v>
          </cell>
        </row>
        <row r="1648">
          <cell r="A1648">
            <v>6939962738147</v>
          </cell>
          <cell r="B1648">
            <v>0</v>
          </cell>
        </row>
        <row r="1649">
          <cell r="A1649">
            <v>6939962743738</v>
          </cell>
          <cell r="B1649">
            <v>0</v>
          </cell>
        </row>
        <row r="1650">
          <cell r="A1650">
            <v>6939962757186</v>
          </cell>
          <cell r="B1650">
            <v>0</v>
          </cell>
        </row>
        <row r="1651">
          <cell r="A1651">
            <v>6939962757384</v>
          </cell>
        </row>
        <row r="1652">
          <cell r="A1652">
            <v>6939924824642</v>
          </cell>
        </row>
        <row r="1653">
          <cell r="A1653">
            <v>6939924824963</v>
          </cell>
        </row>
        <row r="1654">
          <cell r="A1654">
            <v>6939924823676</v>
          </cell>
        </row>
        <row r="1655">
          <cell r="A1655">
            <v>6939924820828</v>
          </cell>
        </row>
        <row r="1656">
          <cell r="A1656">
            <v>6939962741451</v>
          </cell>
        </row>
        <row r="1657">
          <cell r="A1657">
            <v>6939962746626</v>
          </cell>
        </row>
        <row r="1658">
          <cell r="A1658">
            <v>6939962752464</v>
          </cell>
        </row>
        <row r="1659">
          <cell r="A1659">
            <v>6939962752488</v>
          </cell>
        </row>
        <row r="1660">
          <cell r="A1660">
            <v>6939962748184</v>
          </cell>
        </row>
        <row r="1661">
          <cell r="A1661">
            <v>6939962752273</v>
          </cell>
        </row>
        <row r="1662">
          <cell r="A1662">
            <v>6939962745992</v>
          </cell>
        </row>
        <row r="1663">
          <cell r="A1663">
            <v>6939962725574</v>
          </cell>
        </row>
        <row r="1664">
          <cell r="A1664">
            <v>6939962754604</v>
          </cell>
        </row>
        <row r="1665">
          <cell r="A1665">
            <v>6939962750590</v>
          </cell>
        </row>
        <row r="1666">
          <cell r="A1666">
            <v>6939962756769</v>
          </cell>
        </row>
        <row r="1667">
          <cell r="A1667">
            <v>6939962738147</v>
          </cell>
        </row>
        <row r="1668">
          <cell r="A1668">
            <v>6939962740973</v>
          </cell>
        </row>
        <row r="1669">
          <cell r="A1669">
            <v>6939962731049</v>
          </cell>
        </row>
        <row r="1670">
          <cell r="A1670">
            <v>6939962753539</v>
          </cell>
        </row>
        <row r="1671">
          <cell r="A1671">
            <v>6939962756165</v>
          </cell>
        </row>
        <row r="1672">
          <cell r="A1672">
            <v>6939924821078</v>
          </cell>
        </row>
        <row r="1673">
          <cell r="A1673">
            <v>6939924823232</v>
          </cell>
        </row>
        <row r="1674">
          <cell r="A1674">
            <v>6939924824345</v>
          </cell>
        </row>
        <row r="1675">
          <cell r="A1675">
            <v>6939962759173</v>
          </cell>
        </row>
        <row r="1676">
          <cell r="A1676">
            <v>6939962759012</v>
          </cell>
        </row>
        <row r="1677">
          <cell r="A1677">
            <v>6939962757520</v>
          </cell>
        </row>
        <row r="1678">
          <cell r="A1678">
            <v>6939924824802</v>
          </cell>
        </row>
        <row r="1679">
          <cell r="A1679">
            <v>6939962740379</v>
          </cell>
          <cell r="B1679">
            <v>48</v>
          </cell>
        </row>
        <row r="1680">
          <cell r="A1680">
            <v>6939962751450</v>
          </cell>
          <cell r="B1680">
            <v>0</v>
          </cell>
        </row>
        <row r="1681">
          <cell r="A1681">
            <v>6939962746593</v>
          </cell>
          <cell r="B1681">
            <v>77</v>
          </cell>
        </row>
        <row r="1682">
          <cell r="A1682">
            <v>6939962754239</v>
          </cell>
          <cell r="B1682">
            <v>0</v>
          </cell>
        </row>
        <row r="1683">
          <cell r="A1683">
            <v>6939962736518</v>
          </cell>
        </row>
        <row r="1684">
          <cell r="A1684">
            <v>6939962756097</v>
          </cell>
        </row>
        <row r="1685">
          <cell r="A1685">
            <v>6939924827353</v>
          </cell>
        </row>
        <row r="1686">
          <cell r="A1686">
            <v>6939962746630</v>
          </cell>
          <cell r="B1686">
            <v>163</v>
          </cell>
        </row>
        <row r="1687">
          <cell r="A1687">
            <v>6939962739281</v>
          </cell>
          <cell r="B1687">
            <v>609</v>
          </cell>
        </row>
        <row r="1688">
          <cell r="A1688">
            <v>6939962755908</v>
          </cell>
          <cell r="B1688">
            <v>43</v>
          </cell>
        </row>
        <row r="1689">
          <cell r="A1689">
            <v>6939962752464</v>
          </cell>
          <cell r="B1689">
            <v>0</v>
          </cell>
        </row>
        <row r="1690">
          <cell r="A1690">
            <v>6939962746296</v>
          </cell>
          <cell r="B1690">
            <v>213</v>
          </cell>
        </row>
        <row r="1691">
          <cell r="A1691">
            <v>6939962753065</v>
          </cell>
          <cell r="B1691">
            <v>37</v>
          </cell>
        </row>
        <row r="1692">
          <cell r="A1692">
            <v>6939962747644</v>
          </cell>
          <cell r="B1692">
            <v>16</v>
          </cell>
        </row>
        <row r="1693">
          <cell r="A1693">
            <v>6939962740379</v>
          </cell>
          <cell r="B1693">
            <v>176</v>
          </cell>
        </row>
        <row r="1694">
          <cell r="A1694">
            <v>6939962751450</v>
          </cell>
          <cell r="B1694">
            <v>0</v>
          </cell>
        </row>
        <row r="1695">
          <cell r="A1695">
            <v>6939962752709</v>
          </cell>
          <cell r="B1695">
            <v>0</v>
          </cell>
        </row>
        <row r="1696">
          <cell r="A1696">
            <v>6939962748030</v>
          </cell>
          <cell r="B1696">
            <v>0</v>
          </cell>
        </row>
        <row r="1697">
          <cell r="A1697">
            <v>6939962755175</v>
          </cell>
          <cell r="B1697">
            <v>0</v>
          </cell>
        </row>
        <row r="1698">
          <cell r="A1698">
            <v>6939962741307</v>
          </cell>
          <cell r="B1698">
            <v>4</v>
          </cell>
        </row>
        <row r="1699">
          <cell r="A1699">
            <v>6939962746050</v>
          </cell>
          <cell r="B1699">
            <v>0</v>
          </cell>
        </row>
        <row r="1700">
          <cell r="A1700">
            <v>6939962748214</v>
          </cell>
          <cell r="B1700">
            <v>5</v>
          </cell>
        </row>
        <row r="1701">
          <cell r="A1701">
            <v>6939962746685</v>
          </cell>
          <cell r="B1701">
            <v>65</v>
          </cell>
        </row>
        <row r="1702">
          <cell r="A1702">
            <v>6939962756905</v>
          </cell>
          <cell r="B1702">
            <v>0</v>
          </cell>
        </row>
        <row r="1703">
          <cell r="A1703">
            <v>6939962755328</v>
          </cell>
          <cell r="B1703">
            <v>0</v>
          </cell>
        </row>
        <row r="1704">
          <cell r="A1704">
            <v>6939962756820</v>
          </cell>
          <cell r="B1704">
            <v>0</v>
          </cell>
        </row>
        <row r="1705">
          <cell r="A1705">
            <v>6939962734354</v>
          </cell>
          <cell r="B1705">
            <v>35</v>
          </cell>
        </row>
        <row r="1706">
          <cell r="A1706">
            <v>6939962755830</v>
          </cell>
          <cell r="B1706">
            <v>0</v>
          </cell>
        </row>
        <row r="1707">
          <cell r="A1707">
            <v>6939962755618</v>
          </cell>
          <cell r="B1707">
            <v>61</v>
          </cell>
        </row>
        <row r="1708">
          <cell r="A1708">
            <v>6939962753003</v>
          </cell>
          <cell r="B1708">
            <v>0</v>
          </cell>
        </row>
        <row r="1709">
          <cell r="A1709">
            <v>6939962748184</v>
          </cell>
          <cell r="B1709">
            <v>16</v>
          </cell>
        </row>
        <row r="1710">
          <cell r="A1710">
            <v>6939962754628</v>
          </cell>
          <cell r="B1710">
            <v>0</v>
          </cell>
        </row>
        <row r="1711">
          <cell r="A1711">
            <v>6939962755656</v>
          </cell>
          <cell r="B1711">
            <v>37</v>
          </cell>
        </row>
        <row r="1712">
          <cell r="A1712">
            <v>6939962754604</v>
          </cell>
          <cell r="B1712">
            <v>106</v>
          </cell>
        </row>
        <row r="1713">
          <cell r="A1713">
            <v>6939962750590</v>
          </cell>
          <cell r="B1713">
            <v>0</v>
          </cell>
        </row>
        <row r="1714">
          <cell r="A1714">
            <v>6939962746626</v>
          </cell>
        </row>
        <row r="1715">
          <cell r="A1715">
            <v>6939962740379</v>
          </cell>
        </row>
        <row r="1716">
          <cell r="A1716">
            <v>6939962739281</v>
          </cell>
        </row>
        <row r="1717">
          <cell r="A1717">
            <v>6939962755908</v>
          </cell>
        </row>
        <row r="1718">
          <cell r="A1718">
            <v>6939962752464</v>
          </cell>
        </row>
        <row r="1719">
          <cell r="A1719">
            <v>6939962751450</v>
          </cell>
        </row>
        <row r="1720">
          <cell r="A1720">
            <v>6939962748030</v>
          </cell>
        </row>
        <row r="1721">
          <cell r="A1721">
            <v>6939962752273</v>
          </cell>
        </row>
        <row r="1722">
          <cell r="A1722">
            <v>6939962755359</v>
          </cell>
        </row>
        <row r="1723">
          <cell r="A1723">
            <v>6939962746630</v>
          </cell>
        </row>
        <row r="1724">
          <cell r="A1724">
            <v>6939962740379</v>
          </cell>
        </row>
        <row r="1725">
          <cell r="A1725">
            <v>6939962739281</v>
          </cell>
        </row>
        <row r="1726">
          <cell r="A1726">
            <v>6939962755908</v>
          </cell>
        </row>
        <row r="1727">
          <cell r="A1727">
            <v>6939962753003</v>
          </cell>
        </row>
        <row r="1728">
          <cell r="A1728">
            <v>6939962752709</v>
          </cell>
        </row>
        <row r="1729">
          <cell r="A1729">
            <v>6939962755175</v>
          </cell>
        </row>
        <row r="1730">
          <cell r="A1730">
            <v>6939962753065</v>
          </cell>
        </row>
        <row r="1731">
          <cell r="A1731">
            <v>6939962755656</v>
          </cell>
        </row>
        <row r="1732">
          <cell r="A1732">
            <v>6939962756264</v>
          </cell>
        </row>
        <row r="1733">
          <cell r="A1733">
            <v>6939962756905</v>
          </cell>
        </row>
        <row r="1734">
          <cell r="A1734">
            <v>6939962736839</v>
          </cell>
        </row>
        <row r="1735">
          <cell r="A1735">
            <v>6939962741338</v>
          </cell>
        </row>
        <row r="1736">
          <cell r="A1736">
            <v>6939962754239</v>
          </cell>
        </row>
        <row r="1737">
          <cell r="A1737">
            <v>6939962757315</v>
          </cell>
        </row>
        <row r="1738">
          <cell r="A1738">
            <v>6939962747057</v>
          </cell>
        </row>
        <row r="1739">
          <cell r="A1739">
            <v>6939962739588</v>
          </cell>
        </row>
        <row r="1740">
          <cell r="A1740">
            <v>6939962745183</v>
          </cell>
        </row>
        <row r="1741">
          <cell r="A1741">
            <v>6939962747989</v>
          </cell>
          <cell r="B1741">
            <v>55</v>
          </cell>
        </row>
        <row r="1742">
          <cell r="A1742">
            <v>6939962730912</v>
          </cell>
          <cell r="B1742">
            <v>14</v>
          </cell>
        </row>
        <row r="1743">
          <cell r="A1743">
            <v>6939962736839</v>
          </cell>
          <cell r="B1743">
            <v>0</v>
          </cell>
        </row>
        <row r="1744">
          <cell r="A1744">
            <v>6939962741338</v>
          </cell>
          <cell r="B1744">
            <v>0</v>
          </cell>
        </row>
        <row r="1745">
          <cell r="A1745">
            <v>6939962745992</v>
          </cell>
        </row>
        <row r="1746">
          <cell r="A1746">
            <v>6939962753065</v>
          </cell>
        </row>
        <row r="1747">
          <cell r="A1747">
            <v>6939962746685</v>
          </cell>
        </row>
        <row r="1748">
          <cell r="A1748">
            <v>6939962756769</v>
          </cell>
        </row>
        <row r="1749">
          <cell r="A1749">
            <v>6939962756820</v>
          </cell>
        </row>
        <row r="1750">
          <cell r="A1750">
            <v>6939962736839</v>
          </cell>
        </row>
        <row r="1751">
          <cell r="A1751">
            <v>6939962741338</v>
          </cell>
        </row>
        <row r="1752">
          <cell r="A1752">
            <v>6939962755618</v>
          </cell>
        </row>
        <row r="1753">
          <cell r="A1753">
            <v>6939962756097</v>
          </cell>
        </row>
        <row r="1754">
          <cell r="A1754">
            <v>6939924827322</v>
          </cell>
        </row>
        <row r="1755">
          <cell r="A1755">
            <v>6939924827339</v>
          </cell>
        </row>
        <row r="1756">
          <cell r="A1756">
            <v>6939924821078</v>
          </cell>
        </row>
        <row r="1757">
          <cell r="A1757">
            <v>6939924827537</v>
          </cell>
        </row>
        <row r="1758">
          <cell r="A1758">
            <v>6939962762500</v>
          </cell>
        </row>
        <row r="1759">
          <cell r="A1759">
            <v>6939962759098</v>
          </cell>
        </row>
        <row r="1760">
          <cell r="A1760">
            <v>6939962740379</v>
          </cell>
          <cell r="B1760">
            <v>56</v>
          </cell>
        </row>
        <row r="1761">
          <cell r="A1761">
            <v>6939962744384</v>
          </cell>
          <cell r="B1761">
            <v>121</v>
          </cell>
        </row>
        <row r="1762">
          <cell r="A1762">
            <v>6939962752709</v>
          </cell>
          <cell r="B1762">
            <v>0</v>
          </cell>
        </row>
        <row r="1763">
          <cell r="A1763">
            <v>6939962755175</v>
          </cell>
          <cell r="B1763">
            <v>0</v>
          </cell>
        </row>
        <row r="1764">
          <cell r="A1764">
            <v>6939962741307</v>
          </cell>
          <cell r="B1764">
            <v>0</v>
          </cell>
        </row>
        <row r="1765">
          <cell r="A1765">
            <v>6939962746050</v>
          </cell>
          <cell r="B1765">
            <v>0</v>
          </cell>
        </row>
        <row r="1766">
          <cell r="A1766">
            <v>6939962756264</v>
          </cell>
          <cell r="B1766">
            <v>166</v>
          </cell>
        </row>
        <row r="1767">
          <cell r="A1767">
            <v>6939962748214</v>
          </cell>
          <cell r="B1767">
            <v>47</v>
          </cell>
        </row>
        <row r="1768">
          <cell r="A1768">
            <v>6939962756905</v>
          </cell>
          <cell r="B1768">
            <v>0</v>
          </cell>
        </row>
        <row r="1769">
          <cell r="A1769">
            <v>6939962755328</v>
          </cell>
          <cell r="B1769">
            <v>0</v>
          </cell>
        </row>
        <row r="1770">
          <cell r="A1770">
            <v>6939962756820</v>
          </cell>
          <cell r="B1770">
            <v>0</v>
          </cell>
        </row>
        <row r="1771">
          <cell r="A1771">
            <v>6939962734354</v>
          </cell>
          <cell r="B1771">
            <v>26</v>
          </cell>
        </row>
        <row r="1772">
          <cell r="A1772">
            <v>6939924819884</v>
          </cell>
        </row>
        <row r="1773">
          <cell r="A1773">
            <v>6939962746626</v>
          </cell>
        </row>
        <row r="1774">
          <cell r="A1774">
            <v>6939962751450</v>
          </cell>
          <cell r="B1774">
            <v>0</v>
          </cell>
        </row>
        <row r="1775">
          <cell r="A1775">
            <v>6939962753980</v>
          </cell>
          <cell r="B1775">
            <v>0</v>
          </cell>
        </row>
        <row r="1776">
          <cell r="A1776">
            <v>6939962752488</v>
          </cell>
          <cell r="B1776">
            <v>115</v>
          </cell>
        </row>
        <row r="1777">
          <cell r="A1777">
            <v>6939962748030</v>
          </cell>
          <cell r="B1777">
            <v>0</v>
          </cell>
        </row>
        <row r="1778">
          <cell r="A1778">
            <v>6939962747316</v>
          </cell>
          <cell r="B1778">
            <v>0</v>
          </cell>
        </row>
        <row r="1779">
          <cell r="A1779">
            <v>6939962752273</v>
          </cell>
          <cell r="B1779">
            <v>0</v>
          </cell>
        </row>
        <row r="1780">
          <cell r="A1780">
            <v>6939962745992</v>
          </cell>
          <cell r="B1780">
            <v>120</v>
          </cell>
        </row>
        <row r="1781">
          <cell r="A1781">
            <v>6939962725574</v>
          </cell>
          <cell r="B1781">
            <v>0</v>
          </cell>
        </row>
        <row r="1782">
          <cell r="A1782">
            <v>6939962756912</v>
          </cell>
          <cell r="B1782">
            <v>0</v>
          </cell>
        </row>
        <row r="1783">
          <cell r="A1783">
            <v>6939962746685</v>
          </cell>
          <cell r="B1783">
            <v>39</v>
          </cell>
        </row>
        <row r="1784">
          <cell r="A1784">
            <v>6939962756769</v>
          </cell>
          <cell r="B1784">
            <v>0</v>
          </cell>
        </row>
        <row r="1785">
          <cell r="A1785">
            <v>6939962748030</v>
          </cell>
          <cell r="B1785">
            <v>0</v>
          </cell>
        </row>
        <row r="1786">
          <cell r="A1786">
            <v>6939962754628</v>
          </cell>
          <cell r="B1786">
            <v>0</v>
          </cell>
        </row>
        <row r="1787">
          <cell r="A1787">
            <v>6939962746050</v>
          </cell>
          <cell r="B1787">
            <v>0</v>
          </cell>
        </row>
        <row r="1788">
          <cell r="A1788">
            <v>6939962746685</v>
          </cell>
          <cell r="B1788">
            <v>27</v>
          </cell>
        </row>
        <row r="1789">
          <cell r="A1789">
            <v>6939962755328</v>
          </cell>
          <cell r="B1789">
            <v>0</v>
          </cell>
        </row>
        <row r="1790">
          <cell r="A1790">
            <v>6939962756820</v>
          </cell>
          <cell r="B1790">
            <v>0</v>
          </cell>
        </row>
        <row r="1791">
          <cell r="A1791">
            <v>6939962755830</v>
          </cell>
          <cell r="B1791">
            <v>0</v>
          </cell>
        </row>
        <row r="1792">
          <cell r="A1792">
            <v>6939962743738</v>
          </cell>
          <cell r="B1792">
            <v>0</v>
          </cell>
        </row>
        <row r="1793">
          <cell r="A1793">
            <v>6939962755618</v>
          </cell>
          <cell r="B1793">
            <v>40</v>
          </cell>
        </row>
        <row r="1794">
          <cell r="A1794">
            <v>6939962757186</v>
          </cell>
          <cell r="B1794">
            <v>0</v>
          </cell>
        </row>
        <row r="1795">
          <cell r="A1795">
            <v>6939962763910</v>
          </cell>
        </row>
        <row r="1796">
          <cell r="A1796">
            <v>6939962760704</v>
          </cell>
        </row>
        <row r="1797">
          <cell r="A1797">
            <v>6939962762401</v>
          </cell>
        </row>
        <row r="1798">
          <cell r="A1798">
            <v>6939962763453</v>
          </cell>
        </row>
        <row r="1799">
          <cell r="A1799">
            <v>6939962755830</v>
          </cell>
          <cell r="B1799">
            <v>0</v>
          </cell>
        </row>
        <row r="1800">
          <cell r="A1800">
            <v>6939962738147</v>
          </cell>
          <cell r="B1800">
            <v>0</v>
          </cell>
        </row>
        <row r="1801">
          <cell r="A1801">
            <v>6939962743738</v>
          </cell>
          <cell r="B1801">
            <v>0</v>
          </cell>
        </row>
        <row r="1802">
          <cell r="A1802">
            <v>6939962757186</v>
          </cell>
          <cell r="B1802">
            <v>0</v>
          </cell>
        </row>
        <row r="1803">
          <cell r="A1803">
            <v>6939962757384</v>
          </cell>
        </row>
        <row r="1804">
          <cell r="A1804">
            <v>6939962756493</v>
          </cell>
        </row>
        <row r="1805">
          <cell r="A1805">
            <v>6939962761299</v>
          </cell>
        </row>
        <row r="1806">
          <cell r="A1806">
            <v>6939962762999</v>
          </cell>
        </row>
        <row r="1807">
          <cell r="A1807">
            <v>6939962762173</v>
          </cell>
        </row>
        <row r="1808">
          <cell r="A1808">
            <v>6939962755618</v>
          </cell>
        </row>
        <row r="1809">
          <cell r="A1809">
            <v>6939962746593</v>
          </cell>
        </row>
        <row r="1810">
          <cell r="A1810">
            <v>6939962758763</v>
          </cell>
        </row>
        <row r="1811">
          <cell r="A1811">
            <v>6939962755618</v>
          </cell>
          <cell r="B1811">
            <v>10</v>
          </cell>
        </row>
        <row r="1812">
          <cell r="A1812">
            <v>6939962746593</v>
          </cell>
          <cell r="B1812">
            <v>128</v>
          </cell>
        </row>
        <row r="1813">
          <cell r="A1813">
            <v>6939962759814</v>
          </cell>
        </row>
        <row r="1814">
          <cell r="A1814">
            <v>6939962763774</v>
          </cell>
        </row>
        <row r="1815">
          <cell r="A1815">
            <v>6939962762180</v>
          </cell>
        </row>
        <row r="1816">
          <cell r="A1816">
            <v>6939962739564</v>
          </cell>
          <cell r="B1816">
            <v>0</v>
          </cell>
        </row>
        <row r="1817">
          <cell r="A1817">
            <v>6939962748184</v>
          </cell>
        </row>
        <row r="1818">
          <cell r="A1818">
            <v>6939962746050</v>
          </cell>
        </row>
        <row r="1819">
          <cell r="A1819">
            <v>6939962747644</v>
          </cell>
        </row>
        <row r="1820">
          <cell r="A1820">
            <v>6939962748214</v>
          </cell>
        </row>
        <row r="1821">
          <cell r="A1821">
            <v>6939962754604</v>
          </cell>
        </row>
        <row r="1822">
          <cell r="A1822">
            <v>6939962750590</v>
          </cell>
        </row>
        <row r="1823">
          <cell r="A1823">
            <v>6939962747989</v>
          </cell>
        </row>
        <row r="1824">
          <cell r="A1824">
            <v>6939962755328</v>
          </cell>
        </row>
        <row r="1825">
          <cell r="A1825">
            <v>6939962755830</v>
          </cell>
        </row>
        <row r="1826">
          <cell r="A1826">
            <v>6939962738147</v>
          </cell>
        </row>
        <row r="1827">
          <cell r="A1827">
            <v>6939962743738</v>
          </cell>
        </row>
        <row r="1828">
          <cell r="A1828">
            <v>6939962757186</v>
          </cell>
        </row>
        <row r="1829">
          <cell r="A1829">
            <v>6939924824642</v>
          </cell>
        </row>
        <row r="1830">
          <cell r="A1830">
            <v>6939924827537</v>
          </cell>
        </row>
        <row r="1831">
          <cell r="A1831">
            <v>6939962759098</v>
          </cell>
        </row>
        <row r="1832">
          <cell r="A1832">
            <v>6939962760711</v>
          </cell>
        </row>
        <row r="1833">
          <cell r="A1833">
            <v>6939962754239</v>
          </cell>
          <cell r="B1833">
            <v>0</v>
          </cell>
        </row>
        <row r="1834">
          <cell r="A1834">
            <v>6939962760599</v>
          </cell>
        </row>
        <row r="1835">
          <cell r="A1835">
            <v>6939962765129</v>
          </cell>
        </row>
        <row r="1836">
          <cell r="A1836">
            <v>6939924827353</v>
          </cell>
        </row>
        <row r="1837">
          <cell r="A1837">
            <v>6939962757575</v>
          </cell>
        </row>
        <row r="1838">
          <cell r="A1838">
            <v>6939962758572</v>
          </cell>
        </row>
        <row r="1839">
          <cell r="A1839">
            <v>6939962758398</v>
          </cell>
          <cell r="B1839">
            <v>0</v>
          </cell>
        </row>
        <row r="1840">
          <cell r="A1840">
            <v>6939962759074</v>
          </cell>
          <cell r="B1840">
            <v>330</v>
          </cell>
        </row>
        <row r="1841">
          <cell r="A1841">
            <v>6939962757544</v>
          </cell>
          <cell r="B1841">
            <v>0</v>
          </cell>
        </row>
        <row r="1842">
          <cell r="A1842">
            <v>6939924827315</v>
          </cell>
        </row>
        <row r="1843">
          <cell r="A1843">
            <v>6939962760711</v>
          </cell>
        </row>
        <row r="1844">
          <cell r="A1844">
            <v>6939962756172</v>
          </cell>
        </row>
        <row r="1845">
          <cell r="A1845">
            <v>6939962740973</v>
          </cell>
          <cell r="B1845">
            <v>0</v>
          </cell>
        </row>
        <row r="1846">
          <cell r="A1846">
            <v>6939962756097</v>
          </cell>
        </row>
        <row r="1847">
          <cell r="A1847">
            <v>6939962758763</v>
          </cell>
        </row>
        <row r="1848">
          <cell r="A1848">
            <v>6939962747057</v>
          </cell>
        </row>
        <row r="1849">
          <cell r="A1849">
            <v>6939962739588</v>
          </cell>
        </row>
        <row r="1850">
          <cell r="A1850">
            <v>6939962739564</v>
          </cell>
        </row>
        <row r="1851">
          <cell r="A1851">
            <v>6939962745183</v>
          </cell>
        </row>
        <row r="1852">
          <cell r="A1852">
            <v>6939962746630</v>
          </cell>
        </row>
        <row r="1853">
          <cell r="A1853">
            <v>6939962758763</v>
          </cell>
          <cell r="B1853">
            <v>77</v>
          </cell>
        </row>
        <row r="1854">
          <cell r="A1854">
            <v>6939962756134</v>
          </cell>
        </row>
        <row r="1855">
          <cell r="A1855">
            <v>6939962747057</v>
          </cell>
          <cell r="B1855">
            <v>8</v>
          </cell>
        </row>
        <row r="1856">
          <cell r="A1856">
            <v>6939962739564</v>
          </cell>
        </row>
        <row r="1857">
          <cell r="A1857">
            <v>6939924818498</v>
          </cell>
        </row>
        <row r="1858">
          <cell r="A1858">
            <v>6939962746593</v>
          </cell>
        </row>
        <row r="1859">
          <cell r="A1859">
            <v>6939962757315</v>
          </cell>
          <cell r="B1859">
            <v>309</v>
          </cell>
        </row>
        <row r="1860">
          <cell r="A1860">
            <v>6939962739588</v>
          </cell>
        </row>
        <row r="1861">
          <cell r="A1861">
            <v>6939962745183</v>
          </cell>
          <cell r="B1861">
            <v>0</v>
          </cell>
        </row>
        <row r="1862">
          <cell r="A1862">
            <v>6939924827339</v>
          </cell>
        </row>
        <row r="1863">
          <cell r="A1863">
            <v>6939962756172</v>
          </cell>
          <cell r="B1863">
            <v>703</v>
          </cell>
        </row>
        <row r="1864">
          <cell r="A1864">
            <v>6939962758275</v>
          </cell>
          <cell r="B1864">
            <v>36</v>
          </cell>
        </row>
        <row r="1865">
          <cell r="A1865">
            <v>6939962757575</v>
          </cell>
          <cell r="B1865">
            <v>147</v>
          </cell>
        </row>
        <row r="1866">
          <cell r="A1866">
            <v>6939962739564</v>
          </cell>
        </row>
        <row r="1867">
          <cell r="A1867">
            <v>6939962746626</v>
          </cell>
        </row>
        <row r="1868">
          <cell r="A1868">
            <v>6939962753980</v>
          </cell>
          <cell r="B1868">
            <v>0</v>
          </cell>
        </row>
        <row r="1869">
          <cell r="A1869">
            <v>6939962744384</v>
          </cell>
          <cell r="B1869">
            <v>73</v>
          </cell>
        </row>
        <row r="1870">
          <cell r="A1870">
            <v>6939962752488</v>
          </cell>
          <cell r="B1870">
            <v>211</v>
          </cell>
        </row>
        <row r="1871">
          <cell r="A1871">
            <v>6939962747316</v>
          </cell>
          <cell r="B1871">
            <v>0</v>
          </cell>
        </row>
        <row r="1872">
          <cell r="A1872">
            <v>6939962752273</v>
          </cell>
          <cell r="B1872">
            <v>0</v>
          </cell>
        </row>
        <row r="1873">
          <cell r="A1873">
            <v>6939962745992</v>
          </cell>
          <cell r="B1873">
            <v>47</v>
          </cell>
        </row>
        <row r="1874">
          <cell r="A1874">
            <v>6939962725574</v>
          </cell>
          <cell r="B1874">
            <v>0</v>
          </cell>
        </row>
        <row r="1875">
          <cell r="A1875">
            <v>6939962756912</v>
          </cell>
          <cell r="B1875">
            <v>0</v>
          </cell>
        </row>
        <row r="1876">
          <cell r="A1876">
            <v>6939962730912</v>
          </cell>
          <cell r="B1876">
            <v>28</v>
          </cell>
        </row>
        <row r="1877">
          <cell r="A1877">
            <v>6939962756769</v>
          </cell>
          <cell r="B1877">
            <v>0</v>
          </cell>
        </row>
        <row r="1878">
          <cell r="A1878">
            <v>6939962760186</v>
          </cell>
        </row>
        <row r="1879">
          <cell r="A1879">
            <v>6939962758398</v>
          </cell>
        </row>
        <row r="1880">
          <cell r="A1880">
            <v>6939962758855</v>
          </cell>
        </row>
        <row r="1881">
          <cell r="A1881">
            <v>6939962760575</v>
          </cell>
        </row>
        <row r="1882">
          <cell r="A1882">
            <v>6939962759074</v>
          </cell>
        </row>
        <row r="1883">
          <cell r="A1883">
            <v>6939962753867</v>
          </cell>
        </row>
        <row r="1884">
          <cell r="A1884">
            <v>6939962760711</v>
          </cell>
        </row>
        <row r="1885">
          <cell r="A1885">
            <v>6939962757544</v>
          </cell>
        </row>
        <row r="1886">
          <cell r="A1886">
            <v>6939962739564</v>
          </cell>
        </row>
        <row r="1887">
          <cell r="A1887">
            <v>6939962768182</v>
          </cell>
        </row>
        <row r="1888">
          <cell r="A1888">
            <v>6939962764412</v>
          </cell>
        </row>
        <row r="1889">
          <cell r="A1889">
            <v>6939962766423</v>
          </cell>
        </row>
        <row r="1890">
          <cell r="A1890">
            <v>6939962759128</v>
          </cell>
        </row>
        <row r="1891">
          <cell r="A1891">
            <v>6939962763712</v>
          </cell>
        </row>
        <row r="1892">
          <cell r="A1892">
            <v>6939962763477</v>
          </cell>
        </row>
        <row r="1893">
          <cell r="A1893">
            <v>6939962765983</v>
          </cell>
        </row>
        <row r="1894">
          <cell r="A1894">
            <v>6939962761640</v>
          </cell>
        </row>
        <row r="1895">
          <cell r="A1895">
            <v>6939962761398</v>
          </cell>
        </row>
        <row r="1896">
          <cell r="A1896">
            <v>6938980101353</v>
          </cell>
        </row>
        <row r="1897">
          <cell r="A1897">
            <v>6939924827339</v>
          </cell>
        </row>
        <row r="1898">
          <cell r="A1898">
            <v>6939962753980</v>
          </cell>
        </row>
        <row r="1899">
          <cell r="A1899">
            <v>6939962746296</v>
          </cell>
        </row>
        <row r="1900">
          <cell r="A1900">
            <v>6939962747316</v>
          </cell>
        </row>
        <row r="1901">
          <cell r="A1901">
            <v>6939962754628</v>
          </cell>
        </row>
        <row r="1902">
          <cell r="A1902">
            <v>6939962755656</v>
          </cell>
        </row>
        <row r="1903">
          <cell r="A1903">
            <v>6939962756912</v>
          </cell>
        </row>
        <row r="1904">
          <cell r="A1904">
            <v>6939962730912</v>
          </cell>
        </row>
        <row r="1905">
          <cell r="A1905">
            <v>6939962757384</v>
          </cell>
        </row>
        <row r="1906">
          <cell r="A1906">
            <v>6939962753980</v>
          </cell>
          <cell r="B1906">
            <v>0</v>
          </cell>
        </row>
        <row r="1907">
          <cell r="A1907">
            <v>6939962744384</v>
          </cell>
          <cell r="B1907">
            <v>90</v>
          </cell>
        </row>
        <row r="1908">
          <cell r="A1908">
            <v>6939962752488</v>
          </cell>
          <cell r="B1908">
            <v>64</v>
          </cell>
        </row>
        <row r="1909">
          <cell r="A1909">
            <v>6939962746296</v>
          </cell>
          <cell r="B1909">
            <v>87</v>
          </cell>
        </row>
        <row r="1910">
          <cell r="A1910">
            <v>6939962747316</v>
          </cell>
          <cell r="B1910">
            <v>0</v>
          </cell>
        </row>
        <row r="1911">
          <cell r="A1911">
            <v>6939962741307</v>
          </cell>
          <cell r="B1911">
            <v>22</v>
          </cell>
        </row>
        <row r="1912">
          <cell r="A1912">
            <v>6939962725574</v>
          </cell>
          <cell r="B1912">
            <v>0</v>
          </cell>
        </row>
        <row r="1913">
          <cell r="A1913">
            <v>6939962748214</v>
          </cell>
          <cell r="B1913">
            <v>10</v>
          </cell>
        </row>
        <row r="1914">
          <cell r="A1914">
            <v>6939962756912</v>
          </cell>
          <cell r="B1914">
            <v>0</v>
          </cell>
        </row>
        <row r="1915">
          <cell r="A1915">
            <v>6939962730912</v>
          </cell>
          <cell r="B1915">
            <v>7</v>
          </cell>
        </row>
        <row r="1916">
          <cell r="A1916">
            <v>6939962734354</v>
          </cell>
          <cell r="B1916">
            <v>11</v>
          </cell>
        </row>
        <row r="1917">
          <cell r="A1917">
            <v>6939962746630</v>
          </cell>
          <cell r="B1917">
            <v>347</v>
          </cell>
        </row>
        <row r="1918">
          <cell r="A1918">
            <v>6939962739281</v>
          </cell>
          <cell r="B1918">
            <v>228</v>
          </cell>
        </row>
        <row r="1919">
          <cell r="A1919">
            <v>6939962755908</v>
          </cell>
          <cell r="B1919">
            <v>115</v>
          </cell>
        </row>
        <row r="1920">
          <cell r="A1920">
            <v>6939962752464</v>
          </cell>
          <cell r="B1920">
            <v>0</v>
          </cell>
        </row>
        <row r="1921">
          <cell r="A1921">
            <v>6939962746296</v>
          </cell>
          <cell r="B1921">
            <v>272</v>
          </cell>
        </row>
        <row r="1922">
          <cell r="A1922">
            <v>6939962753065</v>
          </cell>
          <cell r="B1922">
            <v>46</v>
          </cell>
        </row>
        <row r="1923">
          <cell r="A1923">
            <v>6939962747644</v>
          </cell>
          <cell r="B1923">
            <v>13</v>
          </cell>
        </row>
        <row r="1924">
          <cell r="A1924">
            <v>6939962754604</v>
          </cell>
          <cell r="B1924">
            <v>38</v>
          </cell>
        </row>
        <row r="1925">
          <cell r="A1925">
            <v>6939962747989</v>
          </cell>
          <cell r="B1925">
            <v>41</v>
          </cell>
        </row>
        <row r="1926">
          <cell r="A1926">
            <v>6939962736839</v>
          </cell>
          <cell r="B1926">
            <v>0</v>
          </cell>
        </row>
        <row r="1927">
          <cell r="A1927">
            <v>6939962741338</v>
          </cell>
          <cell r="B1927">
            <v>0</v>
          </cell>
        </row>
        <row r="1928">
          <cell r="A1928">
            <v>6939962739281</v>
          </cell>
        </row>
        <row r="1929">
          <cell r="A1929">
            <v>6939962760186</v>
          </cell>
        </row>
        <row r="1930">
          <cell r="A1930">
            <v>6939962760599</v>
          </cell>
        </row>
        <row r="1931">
          <cell r="A1931">
            <v>6939962761640</v>
          </cell>
        </row>
        <row r="1932">
          <cell r="A1932">
            <v>6939962754239</v>
          </cell>
        </row>
        <row r="1933">
          <cell r="A1933">
            <v>6939924827322</v>
          </cell>
        </row>
        <row r="1934">
          <cell r="A1934">
            <v>6939924827841</v>
          </cell>
        </row>
        <row r="1935">
          <cell r="A1935">
            <v>6939924823232</v>
          </cell>
        </row>
        <row r="1936">
          <cell r="A1936">
            <v>6939962757575</v>
          </cell>
          <cell r="B1936">
            <v>60</v>
          </cell>
        </row>
        <row r="1937">
          <cell r="A1937">
            <v>6938980101353</v>
          </cell>
          <cell r="B1937">
            <v>14</v>
          </cell>
        </row>
        <row r="1938">
          <cell r="A1938">
            <v>6939924828510</v>
          </cell>
        </row>
        <row r="1939">
          <cell r="A1939">
            <v>6939962759364</v>
          </cell>
          <cell r="B1939">
            <v>4</v>
          </cell>
        </row>
        <row r="1940">
          <cell r="A1940">
            <v>6939962758466</v>
          </cell>
          <cell r="B1940">
            <v>9</v>
          </cell>
        </row>
        <row r="1941">
          <cell r="A1941">
            <v>6939962757322</v>
          </cell>
          <cell r="B1941">
            <v>15</v>
          </cell>
        </row>
        <row r="1942">
          <cell r="A1942">
            <v>6939962749129</v>
          </cell>
          <cell r="B1942">
            <v>0</v>
          </cell>
        </row>
        <row r="1943">
          <cell r="A1943">
            <v>6939962756134</v>
          </cell>
        </row>
        <row r="1944">
          <cell r="A1944">
            <v>6939962756189</v>
          </cell>
        </row>
        <row r="1945">
          <cell r="A1945">
            <v>6939962740973</v>
          </cell>
          <cell r="B1945">
            <v>0</v>
          </cell>
        </row>
        <row r="1946">
          <cell r="A1946">
            <v>6939962764436</v>
          </cell>
        </row>
        <row r="1947">
          <cell r="A1947">
            <v>6939962767864</v>
          </cell>
        </row>
        <row r="1948">
          <cell r="A1948">
            <v>6939924824345</v>
          </cell>
        </row>
        <row r="1949">
          <cell r="A1949">
            <v>6939962757575</v>
          </cell>
        </row>
        <row r="1950">
          <cell r="A1950">
            <v>6939962758855</v>
          </cell>
        </row>
        <row r="1951">
          <cell r="A1951">
            <v>6939962758763</v>
          </cell>
          <cell r="B1951">
            <v>144</v>
          </cell>
        </row>
        <row r="1952">
          <cell r="A1952">
            <v>6939962756134</v>
          </cell>
        </row>
        <row r="1953">
          <cell r="A1953">
            <v>6939962747057</v>
          </cell>
          <cell r="B1953">
            <v>36</v>
          </cell>
        </row>
        <row r="1954">
          <cell r="A1954">
            <v>6939962739588</v>
          </cell>
        </row>
        <row r="1955">
          <cell r="A1955">
            <v>6939962753003</v>
          </cell>
        </row>
        <row r="1956">
          <cell r="A1956">
            <v>6939962744384</v>
          </cell>
        </row>
        <row r="1957">
          <cell r="A1957">
            <v>6939962752488</v>
          </cell>
        </row>
        <row r="1958">
          <cell r="A1958">
            <v>6939962752709</v>
          </cell>
        </row>
        <row r="1959">
          <cell r="A1959">
            <v>6939962755175</v>
          </cell>
        </row>
        <row r="1960">
          <cell r="A1960">
            <v>6939962741307</v>
          </cell>
        </row>
        <row r="1961">
          <cell r="A1961">
            <v>6939962725574</v>
          </cell>
        </row>
        <row r="1962">
          <cell r="A1962">
            <v>6939962756264</v>
          </cell>
        </row>
        <row r="1963">
          <cell r="A1963">
            <v>6939962756905</v>
          </cell>
        </row>
        <row r="1964">
          <cell r="A1964">
            <v>6939962734354</v>
          </cell>
        </row>
        <row r="1965">
          <cell r="A1965">
            <v>6939962740973</v>
          </cell>
        </row>
        <row r="1966">
          <cell r="A1966">
            <v>6939962746630</v>
          </cell>
          <cell r="B1966">
            <v>72</v>
          </cell>
        </row>
        <row r="1967">
          <cell r="A1967">
            <v>6939962758855</v>
          </cell>
        </row>
        <row r="1968">
          <cell r="A1968">
            <v>6939962756172</v>
          </cell>
        </row>
        <row r="1969">
          <cell r="A1969">
            <v>6939962753539</v>
          </cell>
        </row>
        <row r="1970">
          <cell r="A1970">
            <v>6939962766423</v>
          </cell>
        </row>
        <row r="1971">
          <cell r="A1971">
            <v>6939962760575</v>
          </cell>
          <cell r="B1971">
            <v>1</v>
          </cell>
        </row>
        <row r="1972">
          <cell r="A1972">
            <v>6939962753867</v>
          </cell>
          <cell r="B1972">
            <v>26</v>
          </cell>
        </row>
        <row r="1973">
          <cell r="A1973">
            <v>6939962758398</v>
          </cell>
          <cell r="B1973">
            <v>0</v>
          </cell>
        </row>
        <row r="1974">
          <cell r="A1974">
            <v>6939962759074</v>
          </cell>
          <cell r="B1974">
            <v>136</v>
          </cell>
        </row>
        <row r="1975">
          <cell r="A1975">
            <v>6938980101353</v>
          </cell>
          <cell r="B1975">
            <v>0</v>
          </cell>
        </row>
        <row r="1976">
          <cell r="A1976">
            <v>6939962760698</v>
          </cell>
          <cell r="B1976">
            <v>7</v>
          </cell>
        </row>
        <row r="1977">
          <cell r="A1977">
            <v>6939962760605</v>
          </cell>
          <cell r="B1977">
            <v>39</v>
          </cell>
        </row>
        <row r="1978">
          <cell r="A1978">
            <v>6939962740973</v>
          </cell>
          <cell r="B1978">
            <v>0</v>
          </cell>
        </row>
        <row r="1979">
          <cell r="A1979">
            <v>6939962756097</v>
          </cell>
        </row>
        <row r="1980">
          <cell r="A1980">
            <v>6939962744384</v>
          </cell>
        </row>
        <row r="1981">
          <cell r="A1981">
            <v>6939962746296</v>
          </cell>
        </row>
        <row r="1982">
          <cell r="A1982">
            <v>6939962741307</v>
          </cell>
        </row>
        <row r="1983">
          <cell r="A1983">
            <v>6939962747644</v>
          </cell>
        </row>
        <row r="1984">
          <cell r="A1984">
            <v>6939962748214</v>
          </cell>
        </row>
        <row r="1985">
          <cell r="A1985">
            <v>6939962756912</v>
          </cell>
        </row>
        <row r="1986">
          <cell r="A1986">
            <v>6939962747989</v>
          </cell>
        </row>
        <row r="1987">
          <cell r="A1987">
            <v>6939962730912</v>
          </cell>
        </row>
        <row r="1988">
          <cell r="A1988">
            <v>6939962755328</v>
          </cell>
        </row>
        <row r="1989">
          <cell r="A1989">
            <v>6939962734354</v>
          </cell>
        </row>
        <row r="1990">
          <cell r="A1990">
            <v>6939962758275</v>
          </cell>
        </row>
        <row r="1991">
          <cell r="A1991">
            <v>6939962746626</v>
          </cell>
        </row>
        <row r="1992">
          <cell r="A1992">
            <v>6939962739281</v>
          </cell>
          <cell r="B1992">
            <v>166</v>
          </cell>
        </row>
        <row r="1993">
          <cell r="A1993">
            <v>6939962755908</v>
          </cell>
          <cell r="B1993">
            <v>22</v>
          </cell>
        </row>
        <row r="1994">
          <cell r="A1994">
            <v>6939962752464</v>
          </cell>
          <cell r="B1994">
            <v>0</v>
          </cell>
        </row>
        <row r="1995">
          <cell r="A1995">
            <v>6939962748184</v>
          </cell>
          <cell r="B1995">
            <v>10</v>
          </cell>
        </row>
        <row r="1996">
          <cell r="A1996">
            <v>6939962752273</v>
          </cell>
          <cell r="B1996">
            <v>0</v>
          </cell>
        </row>
        <row r="1997">
          <cell r="A1997">
            <v>6939962745992</v>
          </cell>
          <cell r="B1997">
            <v>36</v>
          </cell>
        </row>
        <row r="1998">
          <cell r="A1998">
            <v>6939962753065</v>
          </cell>
          <cell r="B1998">
            <v>15</v>
          </cell>
        </row>
        <row r="1999">
          <cell r="A1999">
            <v>6939962747644</v>
          </cell>
          <cell r="B1999">
            <v>1</v>
          </cell>
        </row>
        <row r="2000">
          <cell r="A2000">
            <v>6939962754604</v>
          </cell>
          <cell r="B2000">
            <v>13</v>
          </cell>
        </row>
        <row r="2001">
          <cell r="A2001">
            <v>6939962750590</v>
          </cell>
          <cell r="B2001">
            <v>0</v>
          </cell>
        </row>
        <row r="2002">
          <cell r="A2002">
            <v>6939962747989</v>
          </cell>
          <cell r="B2002">
            <v>29</v>
          </cell>
        </row>
        <row r="2003">
          <cell r="A2003">
            <v>6939962756769</v>
          </cell>
          <cell r="B2003">
            <v>0</v>
          </cell>
        </row>
        <row r="2004">
          <cell r="A2004">
            <v>6939962741338</v>
          </cell>
          <cell r="B2004">
            <v>0</v>
          </cell>
        </row>
        <row r="2005">
          <cell r="A2005">
            <v>6939962738147</v>
          </cell>
          <cell r="B2005">
            <v>0</v>
          </cell>
        </row>
        <row r="2006">
          <cell r="A2006">
            <v>6939962756097</v>
          </cell>
        </row>
        <row r="2007">
          <cell r="A2007">
            <v>6939962765433</v>
          </cell>
        </row>
        <row r="2008">
          <cell r="A2008">
            <v>6939962757575</v>
          </cell>
        </row>
        <row r="2009">
          <cell r="A2009">
            <v>6939962760698</v>
          </cell>
        </row>
        <row r="2010">
          <cell r="A2010">
            <v>6939962756165</v>
          </cell>
          <cell r="B2010">
            <v>83</v>
          </cell>
        </row>
        <row r="2011">
          <cell r="A2011">
            <v>6939962757612</v>
          </cell>
        </row>
        <row r="2012">
          <cell r="A2012">
            <v>6939962755380</v>
          </cell>
        </row>
        <row r="2013">
          <cell r="A2013">
            <v>6939962759364</v>
          </cell>
        </row>
        <row r="2014">
          <cell r="A2014">
            <v>6939962759173</v>
          </cell>
        </row>
        <row r="2015">
          <cell r="A2015">
            <v>6939962758466</v>
          </cell>
        </row>
        <row r="2016">
          <cell r="A2016">
            <v>6939962753003</v>
          </cell>
          <cell r="B2016">
            <v>0</v>
          </cell>
        </row>
        <row r="2017">
          <cell r="A2017">
            <v>6939962752709</v>
          </cell>
          <cell r="B2017">
            <v>0</v>
          </cell>
        </row>
        <row r="2018">
          <cell r="A2018">
            <v>6939962755175</v>
          </cell>
          <cell r="B2018">
            <v>0</v>
          </cell>
        </row>
        <row r="2019">
          <cell r="A2019">
            <v>6939962755656</v>
          </cell>
          <cell r="B2019">
            <v>31</v>
          </cell>
        </row>
        <row r="2020">
          <cell r="A2020">
            <v>6939962756264</v>
          </cell>
          <cell r="B2020">
            <v>78</v>
          </cell>
        </row>
        <row r="2021">
          <cell r="A2021">
            <v>6939962756905</v>
          </cell>
          <cell r="B2021">
            <v>0</v>
          </cell>
        </row>
        <row r="2022">
          <cell r="A2022">
            <v>6939962736839</v>
          </cell>
          <cell r="B2022">
            <v>0</v>
          </cell>
        </row>
        <row r="2023">
          <cell r="A2023">
            <v>6939962757384</v>
          </cell>
        </row>
        <row r="2024">
          <cell r="A2024">
            <v>6939962758275</v>
          </cell>
          <cell r="B2024">
            <v>74</v>
          </cell>
        </row>
        <row r="2025">
          <cell r="A2025">
            <v>6939962757575</v>
          </cell>
          <cell r="B2025">
            <v>153</v>
          </cell>
        </row>
        <row r="2026">
          <cell r="A2026">
            <v>6938980101353</v>
          </cell>
          <cell r="B2026">
            <v>0</v>
          </cell>
        </row>
        <row r="2027">
          <cell r="A2027">
            <v>6939962760698</v>
          </cell>
          <cell r="B2027">
            <v>13</v>
          </cell>
        </row>
        <row r="2028">
          <cell r="A2028">
            <v>6939962760605</v>
          </cell>
          <cell r="B2028">
            <v>86</v>
          </cell>
        </row>
        <row r="2029">
          <cell r="A2029">
            <v>6939962754239</v>
          </cell>
          <cell r="B2029">
            <v>0</v>
          </cell>
        </row>
        <row r="2030">
          <cell r="A2030">
            <v>6939962758763</v>
          </cell>
          <cell r="B2030">
            <v>114</v>
          </cell>
        </row>
        <row r="2031">
          <cell r="A2031">
            <v>6939962747057</v>
          </cell>
          <cell r="B2031">
            <v>26</v>
          </cell>
        </row>
        <row r="2032">
          <cell r="A2032">
            <v>6939962757315</v>
          </cell>
          <cell r="B2032">
            <v>118</v>
          </cell>
        </row>
        <row r="2033">
          <cell r="A2033">
            <v>6939962745183</v>
          </cell>
          <cell r="B2033">
            <v>0</v>
          </cell>
        </row>
        <row r="2034">
          <cell r="A2034">
            <v>6939962760711</v>
          </cell>
        </row>
        <row r="2035">
          <cell r="A2035">
            <v>6939962760698</v>
          </cell>
        </row>
        <row r="2036">
          <cell r="A2036">
            <v>6939962746593</v>
          </cell>
        </row>
        <row r="2037">
          <cell r="A2037">
            <v>6939962757315</v>
          </cell>
        </row>
        <row r="2038">
          <cell r="A2038">
            <v>6939962742878</v>
          </cell>
        </row>
        <row r="2039">
          <cell r="A2039">
            <v>6939924819549</v>
          </cell>
        </row>
        <row r="2040">
          <cell r="A2040">
            <v>6939924824345</v>
          </cell>
        </row>
        <row r="2041">
          <cell r="A2041">
            <v>6939962746593</v>
          </cell>
        </row>
        <row r="2042">
          <cell r="A2042">
            <v>6939924819549</v>
          </cell>
        </row>
        <row r="2043">
          <cell r="A2043">
            <v>6939962757544</v>
          </cell>
          <cell r="B2043">
            <v>0</v>
          </cell>
        </row>
        <row r="2044">
          <cell r="A2044">
            <v>6939962756172</v>
          </cell>
          <cell r="B2044">
            <v>436</v>
          </cell>
        </row>
        <row r="2045">
          <cell r="A2045">
            <v>6939962760698</v>
          </cell>
          <cell r="B2045">
            <v>12</v>
          </cell>
        </row>
        <row r="2046">
          <cell r="A2046">
            <v>6939962744384</v>
          </cell>
        </row>
        <row r="2047">
          <cell r="A2047">
            <v>6939962748214</v>
          </cell>
        </row>
        <row r="2048">
          <cell r="A2048">
            <v>6939962756134</v>
          </cell>
        </row>
        <row r="2049">
          <cell r="A2049">
            <v>6939962757315</v>
          </cell>
          <cell r="B2049">
            <v>84</v>
          </cell>
        </row>
        <row r="2050">
          <cell r="A2050">
            <v>6939962760186</v>
          </cell>
          <cell r="B2050">
            <v>75</v>
          </cell>
        </row>
        <row r="2051">
          <cell r="A2051">
            <v>6939962760599</v>
          </cell>
          <cell r="B2051">
            <v>5</v>
          </cell>
        </row>
        <row r="2052">
          <cell r="A2052">
            <v>6939962758855</v>
          </cell>
          <cell r="B2052">
            <v>5</v>
          </cell>
        </row>
        <row r="2053">
          <cell r="A2053">
            <v>6939962758060</v>
          </cell>
          <cell r="B2053">
            <v>430</v>
          </cell>
        </row>
        <row r="2054">
          <cell r="A2054">
            <v>6939962759265</v>
          </cell>
          <cell r="B2054">
            <v>20</v>
          </cell>
        </row>
        <row r="2055">
          <cell r="A2055">
            <v>6939962760711</v>
          </cell>
          <cell r="B2055">
            <v>51</v>
          </cell>
        </row>
        <row r="2056">
          <cell r="A2056">
            <v>6939962759388</v>
          </cell>
          <cell r="B2056">
            <v>0</v>
          </cell>
        </row>
        <row r="2057">
          <cell r="A2057">
            <v>6939924824819</v>
          </cell>
          <cell r="B2057">
            <v>0</v>
          </cell>
        </row>
        <row r="2058">
          <cell r="A2058">
            <v>6939924819884</v>
          </cell>
          <cell r="B2058">
            <v>0</v>
          </cell>
        </row>
        <row r="2059">
          <cell r="A2059">
            <v>6939924820828</v>
          </cell>
          <cell r="B2059">
            <v>0</v>
          </cell>
        </row>
        <row r="2060">
          <cell r="A2060">
            <v>6939962741451</v>
          </cell>
          <cell r="B2060">
            <v>96</v>
          </cell>
        </row>
        <row r="2061">
          <cell r="A2061">
            <v>6939962759012</v>
          </cell>
        </row>
        <row r="2062">
          <cell r="A2062">
            <v>6939962759371</v>
          </cell>
        </row>
        <row r="2063">
          <cell r="A2063">
            <v>6939962749129</v>
          </cell>
        </row>
        <row r="2064">
          <cell r="A2064">
            <v>6939962757513</v>
          </cell>
        </row>
        <row r="2065">
          <cell r="A2065">
            <v>6939962746074</v>
          </cell>
        </row>
        <row r="2066">
          <cell r="A2066">
            <v>6939962758398</v>
          </cell>
        </row>
        <row r="2067">
          <cell r="A2067">
            <v>6939962760575</v>
          </cell>
        </row>
        <row r="2068">
          <cell r="A2068">
            <v>6938980101353</v>
          </cell>
        </row>
        <row r="2069">
          <cell r="A2069">
            <v>6939962753867</v>
          </cell>
        </row>
        <row r="2070">
          <cell r="A2070">
            <v>6939962753065</v>
          </cell>
        </row>
        <row r="2071">
          <cell r="A2071">
            <v>6939962756493</v>
          </cell>
        </row>
        <row r="2072">
          <cell r="A2072">
            <v>6939962753867</v>
          </cell>
        </row>
        <row r="2073">
          <cell r="A2073">
            <v>6939962758466</v>
          </cell>
        </row>
        <row r="2074">
          <cell r="A2074">
            <v>6939962759364</v>
          </cell>
          <cell r="B2074">
            <v>3</v>
          </cell>
        </row>
        <row r="2075">
          <cell r="A2075">
            <v>6939962758466</v>
          </cell>
          <cell r="B2075">
            <v>7</v>
          </cell>
        </row>
        <row r="2076">
          <cell r="A2076">
            <v>6939962757322</v>
          </cell>
          <cell r="B2076">
            <v>36</v>
          </cell>
        </row>
        <row r="2077">
          <cell r="A2077">
            <v>6939962749129</v>
          </cell>
          <cell r="B2077">
            <v>0</v>
          </cell>
        </row>
        <row r="2078">
          <cell r="A2078">
            <v>6939962755885</v>
          </cell>
          <cell r="B2078">
            <v>0</v>
          </cell>
        </row>
        <row r="2079">
          <cell r="A2079">
            <v>6939962759012</v>
          </cell>
          <cell r="B2079">
            <v>19</v>
          </cell>
        </row>
        <row r="2080">
          <cell r="A2080">
            <v>6939962746074</v>
          </cell>
          <cell r="B2080">
            <v>215</v>
          </cell>
        </row>
        <row r="2081">
          <cell r="A2081">
            <v>6939962758039</v>
          </cell>
        </row>
        <row r="2082">
          <cell r="A2082">
            <v>6939962746371</v>
          </cell>
        </row>
        <row r="2083">
          <cell r="A2083">
            <v>6939962762500</v>
          </cell>
        </row>
        <row r="2084">
          <cell r="A2084">
            <v>6939962756134</v>
          </cell>
        </row>
        <row r="2085">
          <cell r="A2085">
            <v>6939962756189</v>
          </cell>
        </row>
        <row r="2086">
          <cell r="A2086">
            <v>6939962760834</v>
          </cell>
        </row>
        <row r="2087">
          <cell r="A2087">
            <v>6939962757612</v>
          </cell>
        </row>
        <row r="2088">
          <cell r="A2088">
            <v>6939962755380</v>
          </cell>
        </row>
        <row r="2089">
          <cell r="A2089">
            <v>6939962759395</v>
          </cell>
        </row>
        <row r="2090">
          <cell r="A2090">
            <v>6939962759388</v>
          </cell>
        </row>
        <row r="2091">
          <cell r="A2091">
            <v>6939924824819</v>
          </cell>
        </row>
        <row r="2092">
          <cell r="A2092">
            <v>6939924824802</v>
          </cell>
        </row>
        <row r="2093">
          <cell r="A2093">
            <v>6939962759098</v>
          </cell>
          <cell r="B2093">
            <v>151</v>
          </cell>
        </row>
        <row r="2094">
          <cell r="A2094">
            <v>6939962760834</v>
          </cell>
          <cell r="B2094">
            <v>23</v>
          </cell>
        </row>
        <row r="2095">
          <cell r="A2095">
            <v>6939962759173</v>
          </cell>
          <cell r="B2095">
            <v>21</v>
          </cell>
        </row>
        <row r="2096">
          <cell r="A2096">
            <v>6939962738024</v>
          </cell>
          <cell r="B2096">
            <v>4</v>
          </cell>
        </row>
        <row r="2097">
          <cell r="A2097">
            <v>6939962757520</v>
          </cell>
          <cell r="B2097">
            <v>0</v>
          </cell>
        </row>
        <row r="2098">
          <cell r="A2098">
            <v>6939962746593</v>
          </cell>
          <cell r="B2098">
            <v>60</v>
          </cell>
        </row>
        <row r="2099">
          <cell r="A2099">
            <v>6939962756165</v>
          </cell>
          <cell r="B2099">
            <v>96</v>
          </cell>
        </row>
        <row r="2100">
          <cell r="A2100">
            <v>6939962739588</v>
          </cell>
          <cell r="B2100">
            <v>0</v>
          </cell>
        </row>
        <row r="2101">
          <cell r="A2101">
            <v>6939962745183</v>
          </cell>
          <cell r="B2101">
            <v>0</v>
          </cell>
        </row>
        <row r="2102">
          <cell r="A2102">
            <v>6939962746371</v>
          </cell>
        </row>
        <row r="2103">
          <cell r="A2103">
            <v>6939962753065</v>
          </cell>
        </row>
        <row r="2104">
          <cell r="A2104">
            <v>6939962746074</v>
          </cell>
        </row>
        <row r="2105">
          <cell r="A2105">
            <v>6939962760599</v>
          </cell>
        </row>
        <row r="2106">
          <cell r="A2106">
            <v>6939962758466</v>
          </cell>
        </row>
        <row r="2107">
          <cell r="A2107">
            <v>6939962758855</v>
          </cell>
        </row>
        <row r="2108">
          <cell r="A2108">
            <v>6939962756189</v>
          </cell>
          <cell r="B2108">
            <v>3</v>
          </cell>
        </row>
        <row r="2109">
          <cell r="A2109">
            <v>6939962755885</v>
          </cell>
          <cell r="B2109">
            <v>0</v>
          </cell>
        </row>
        <row r="2110">
          <cell r="A2110">
            <v>6939962731049</v>
          </cell>
          <cell r="B2110">
            <v>10</v>
          </cell>
        </row>
        <row r="2111">
          <cell r="A2111">
            <v>6939962756189</v>
          </cell>
          <cell r="B2111">
            <v>0</v>
          </cell>
        </row>
        <row r="2112">
          <cell r="A2112">
            <v>6939962753539</v>
          </cell>
          <cell r="B2112">
            <v>13</v>
          </cell>
        </row>
        <row r="2113">
          <cell r="A2113">
            <v>6939962760599</v>
          </cell>
        </row>
        <row r="2114">
          <cell r="A2114">
            <v>6939962759265</v>
          </cell>
        </row>
        <row r="2115">
          <cell r="A2115">
            <v>6939924824673</v>
          </cell>
        </row>
        <row r="2116">
          <cell r="A2116">
            <v>6939962757544</v>
          </cell>
        </row>
        <row r="2117">
          <cell r="A2117">
            <v>6939962760605</v>
          </cell>
        </row>
        <row r="2118">
          <cell r="A2118">
            <v>6939924824673</v>
          </cell>
          <cell r="B2118">
            <v>0</v>
          </cell>
        </row>
        <row r="2119">
          <cell r="A2119">
            <v>6939962758855</v>
          </cell>
          <cell r="B2119">
            <v>0</v>
          </cell>
        </row>
        <row r="2120">
          <cell r="A2120">
            <v>6939962760834</v>
          </cell>
        </row>
        <row r="2121">
          <cell r="A2121">
            <v>6939962757520</v>
          </cell>
        </row>
        <row r="2122">
          <cell r="A2122">
            <v>6939962757322</v>
          </cell>
        </row>
        <row r="2123">
          <cell r="A2123">
            <v>6939962760186</v>
          </cell>
          <cell r="B2123">
            <v>117</v>
          </cell>
        </row>
        <row r="2124">
          <cell r="A2124">
            <v>6939962758398</v>
          </cell>
          <cell r="B2124">
            <v>0</v>
          </cell>
        </row>
        <row r="2125">
          <cell r="A2125">
            <v>6939962758855</v>
          </cell>
          <cell r="B2125">
            <v>1</v>
          </cell>
        </row>
        <row r="2126">
          <cell r="A2126">
            <v>6939962759173</v>
          </cell>
        </row>
        <row r="2127">
          <cell r="A2127">
            <v>6939962759012</v>
          </cell>
        </row>
        <row r="2128">
          <cell r="A2128">
            <v>6939924824802</v>
          </cell>
        </row>
        <row r="2129">
          <cell r="A2129">
            <v>6939924827339</v>
          </cell>
        </row>
        <row r="2130">
          <cell r="A2130">
            <v>6939924819549</v>
          </cell>
        </row>
        <row r="2131">
          <cell r="A2131">
            <v>6939962759395</v>
          </cell>
          <cell r="B2131">
            <v>4</v>
          </cell>
        </row>
        <row r="2132">
          <cell r="A2132">
            <v>6939924823669</v>
          </cell>
          <cell r="B2132">
            <v>0</v>
          </cell>
        </row>
        <row r="2133">
          <cell r="A2133">
            <v>6939924823652</v>
          </cell>
          <cell r="B2133">
            <v>0</v>
          </cell>
        </row>
        <row r="2134">
          <cell r="A2134">
            <v>6939924824963</v>
          </cell>
          <cell r="B2134">
            <v>0</v>
          </cell>
        </row>
        <row r="2135">
          <cell r="A2135">
            <v>6939924823676</v>
          </cell>
          <cell r="B2135">
            <v>0</v>
          </cell>
        </row>
        <row r="2136">
          <cell r="A2136">
            <v>6939924821481</v>
          </cell>
          <cell r="B2136">
            <v>22</v>
          </cell>
        </row>
        <row r="2137">
          <cell r="A2137">
            <v>6939924823423</v>
          </cell>
          <cell r="B2137">
            <v>0</v>
          </cell>
        </row>
        <row r="2138">
          <cell r="A2138">
            <v>6939924820828</v>
          </cell>
          <cell r="B2138">
            <v>0</v>
          </cell>
        </row>
        <row r="2139">
          <cell r="A2139">
            <v>6939962755885</v>
          </cell>
          <cell r="B2139">
            <v>0</v>
          </cell>
        </row>
        <row r="2140">
          <cell r="A2140">
            <v>6939962759012</v>
          </cell>
          <cell r="B2140">
            <v>41</v>
          </cell>
        </row>
        <row r="2141">
          <cell r="A2141">
            <v>6939962755359</v>
          </cell>
          <cell r="B2141">
            <v>4</v>
          </cell>
        </row>
        <row r="2142">
          <cell r="A2142">
            <v>6939962758275</v>
          </cell>
        </row>
        <row r="2143">
          <cell r="A2143">
            <v>6939962760186</v>
          </cell>
        </row>
        <row r="2144">
          <cell r="A2144">
            <v>6939924827353</v>
          </cell>
        </row>
        <row r="2145">
          <cell r="A2145">
            <v>6939924818498</v>
          </cell>
        </row>
        <row r="2146">
          <cell r="A2146">
            <v>6939924821078</v>
          </cell>
        </row>
        <row r="2147">
          <cell r="A2147">
            <v>6939924823232</v>
          </cell>
        </row>
        <row r="2148">
          <cell r="A2148">
            <v>6939924824956</v>
          </cell>
          <cell r="B2148">
            <v>0</v>
          </cell>
        </row>
        <row r="2149">
          <cell r="A2149">
            <v>6939962760186</v>
          </cell>
          <cell r="B2149">
            <v>248</v>
          </cell>
        </row>
        <row r="2150">
          <cell r="A2150">
            <v>6939962760599</v>
          </cell>
          <cell r="B2150">
            <v>5</v>
          </cell>
        </row>
        <row r="2151">
          <cell r="A2151">
            <v>6939962758060</v>
          </cell>
          <cell r="B2151">
            <v>376</v>
          </cell>
        </row>
        <row r="2152">
          <cell r="A2152">
            <v>6939962759265</v>
          </cell>
          <cell r="B2152">
            <v>21</v>
          </cell>
        </row>
        <row r="2153">
          <cell r="A2153">
            <v>6939962760711</v>
          </cell>
          <cell r="B2153">
            <v>81</v>
          </cell>
        </row>
        <row r="2154">
          <cell r="A2154">
            <v>6939924828510</v>
          </cell>
        </row>
        <row r="2155">
          <cell r="A2155">
            <v>6939962757575</v>
          </cell>
        </row>
        <row r="2156">
          <cell r="A2156">
            <v>6939962759388</v>
          </cell>
          <cell r="B2156">
            <v>0</v>
          </cell>
        </row>
        <row r="2157">
          <cell r="A2157">
            <v>6939962746074</v>
          </cell>
          <cell r="B2157">
            <v>104</v>
          </cell>
        </row>
        <row r="2158">
          <cell r="A2158">
            <v>6939924824819</v>
          </cell>
          <cell r="B2158">
            <v>8</v>
          </cell>
        </row>
        <row r="2159">
          <cell r="A2159">
            <v>6939924819884</v>
          </cell>
          <cell r="B2159">
            <v>0</v>
          </cell>
        </row>
        <row r="2160">
          <cell r="A2160">
            <v>6939962741451</v>
          </cell>
          <cell r="B2160">
            <v>48</v>
          </cell>
        </row>
        <row r="2161">
          <cell r="A2161">
            <v>6939962757612</v>
          </cell>
          <cell r="B2161">
            <v>60</v>
          </cell>
        </row>
        <row r="2162">
          <cell r="A2162">
            <v>6939962755380</v>
          </cell>
          <cell r="B2162">
            <v>6</v>
          </cell>
        </row>
        <row r="2163">
          <cell r="A2163">
            <v>6939962759371</v>
          </cell>
          <cell r="B2163">
            <v>1</v>
          </cell>
        </row>
        <row r="2164">
          <cell r="A2164">
            <v>6939962757513</v>
          </cell>
          <cell r="B2164">
            <v>0</v>
          </cell>
        </row>
        <row r="2165">
          <cell r="A2165">
            <v>6939962758572</v>
          </cell>
          <cell r="B2165">
            <v>99</v>
          </cell>
        </row>
        <row r="2166">
          <cell r="A2166">
            <v>6939962760599</v>
          </cell>
          <cell r="B2166">
            <v>5</v>
          </cell>
        </row>
        <row r="2167">
          <cell r="A2167">
            <v>6939962758060</v>
          </cell>
          <cell r="B2167">
            <v>231</v>
          </cell>
        </row>
        <row r="2168">
          <cell r="A2168">
            <v>6939962759265</v>
          </cell>
          <cell r="B2168">
            <v>13</v>
          </cell>
        </row>
        <row r="2169">
          <cell r="A2169">
            <v>6939962759012</v>
          </cell>
          <cell r="B2169">
            <v>29</v>
          </cell>
        </row>
        <row r="2170">
          <cell r="A2170">
            <v>6939962746074</v>
          </cell>
          <cell r="B2170">
            <v>120</v>
          </cell>
        </row>
        <row r="2171">
          <cell r="A2171">
            <v>6939924824956</v>
          </cell>
          <cell r="B2171">
            <v>0</v>
          </cell>
        </row>
        <row r="2172">
          <cell r="A2172">
            <v>6939962763910</v>
          </cell>
        </row>
        <row r="2173">
          <cell r="A2173">
            <v>6939962760704</v>
          </cell>
        </row>
        <row r="2174">
          <cell r="A2174">
            <v>6939962762999</v>
          </cell>
        </row>
        <row r="2175">
          <cell r="A2175">
            <v>6939962756172</v>
          </cell>
        </row>
        <row r="2176">
          <cell r="A2176">
            <v>6939962759098</v>
          </cell>
        </row>
        <row r="2177">
          <cell r="A2177">
            <v>6939962755885</v>
          </cell>
        </row>
        <row r="2178">
          <cell r="A2178">
            <v>6939962759364</v>
          </cell>
        </row>
        <row r="2179">
          <cell r="A2179">
            <v>6939962738024</v>
          </cell>
        </row>
        <row r="2180">
          <cell r="A2180">
            <v>6939962758466</v>
          </cell>
        </row>
        <row r="2181">
          <cell r="A2181">
            <v>6939962760575</v>
          </cell>
          <cell r="B2181">
            <v>45</v>
          </cell>
        </row>
        <row r="2182">
          <cell r="A2182">
            <v>6939962753867</v>
          </cell>
          <cell r="B2182">
            <v>9</v>
          </cell>
        </row>
        <row r="2183">
          <cell r="A2183">
            <v>6939962763774</v>
          </cell>
          <cell r="B2183">
            <v>10</v>
          </cell>
        </row>
        <row r="2184">
          <cell r="A2184">
            <v>6939962763736</v>
          </cell>
          <cell r="B2184">
            <v>69</v>
          </cell>
        </row>
        <row r="2185">
          <cell r="A2185">
            <v>6939962763712</v>
          </cell>
          <cell r="B2185">
            <v>0</v>
          </cell>
        </row>
        <row r="2186">
          <cell r="A2186">
            <v>6939962761640</v>
          </cell>
          <cell r="B2186">
            <v>16</v>
          </cell>
        </row>
        <row r="2187">
          <cell r="A2187">
            <v>6939924824673</v>
          </cell>
          <cell r="B2187">
            <v>0</v>
          </cell>
        </row>
        <row r="2188">
          <cell r="A2188">
            <v>6939962760605</v>
          </cell>
          <cell r="B2188">
            <v>23</v>
          </cell>
        </row>
        <row r="2189">
          <cell r="A2189">
            <v>6939962731049</v>
          </cell>
          <cell r="B2189">
            <v>17</v>
          </cell>
        </row>
        <row r="2190">
          <cell r="A2190">
            <v>6939962753539</v>
          </cell>
          <cell r="B2190">
            <v>31</v>
          </cell>
        </row>
        <row r="2191">
          <cell r="A2191">
            <v>6939962756165</v>
          </cell>
          <cell r="B2191">
            <v>55</v>
          </cell>
        </row>
        <row r="2192">
          <cell r="A2192">
            <v>6939962760575</v>
          </cell>
          <cell r="B2192">
            <v>21</v>
          </cell>
        </row>
        <row r="2193">
          <cell r="A2193">
            <v>6939962759074</v>
          </cell>
          <cell r="B2193">
            <v>55</v>
          </cell>
        </row>
        <row r="2194">
          <cell r="A2194">
            <v>6939962753867</v>
          </cell>
          <cell r="B2194">
            <v>6</v>
          </cell>
        </row>
        <row r="2195">
          <cell r="A2195">
            <v>6939962760711</v>
          </cell>
          <cell r="B2195">
            <v>46</v>
          </cell>
        </row>
        <row r="2196">
          <cell r="A2196">
            <v>6939962757544</v>
          </cell>
          <cell r="B2196">
            <v>0</v>
          </cell>
        </row>
        <row r="2197">
          <cell r="A2197">
            <v>6939962758039</v>
          </cell>
        </row>
        <row r="2198">
          <cell r="A2198">
            <v>6939962768182</v>
          </cell>
        </row>
        <row r="2199">
          <cell r="A2199">
            <v>6939962764412</v>
          </cell>
        </row>
        <row r="2200">
          <cell r="A2200">
            <v>6939924827353</v>
          </cell>
        </row>
        <row r="2201">
          <cell r="A2201">
            <v>6939924818498</v>
          </cell>
        </row>
        <row r="2202">
          <cell r="A2202">
            <v>6939924821078</v>
          </cell>
        </row>
        <row r="2203">
          <cell r="A2203">
            <v>6939924823232</v>
          </cell>
        </row>
        <row r="2204">
          <cell r="A2204">
            <v>6939962759814</v>
          </cell>
          <cell r="B2204">
            <v>32</v>
          </cell>
        </row>
        <row r="2205">
          <cell r="A2205">
            <v>6939962762180</v>
          </cell>
          <cell r="B2205">
            <v>21</v>
          </cell>
        </row>
        <row r="2206">
          <cell r="A2206">
            <v>6939924824956</v>
          </cell>
          <cell r="B2206">
            <v>0</v>
          </cell>
        </row>
        <row r="2207">
          <cell r="A2207">
            <v>6939962746074</v>
          </cell>
        </row>
        <row r="2208">
          <cell r="A2208">
            <v>6939962763774</v>
          </cell>
        </row>
        <row r="2209">
          <cell r="A2209">
            <v>6939962763736</v>
          </cell>
        </row>
        <row r="2210">
          <cell r="A2210">
            <v>6939962763712</v>
          </cell>
        </row>
        <row r="2211">
          <cell r="A2211">
            <v>6939962763477</v>
          </cell>
        </row>
        <row r="2212">
          <cell r="A2212">
            <v>6939962765983</v>
          </cell>
        </row>
        <row r="2213">
          <cell r="A2213">
            <v>6939962761640</v>
          </cell>
        </row>
        <row r="2214">
          <cell r="A2214">
            <v>6939962761398</v>
          </cell>
        </row>
        <row r="2215">
          <cell r="A2215">
            <v>6939962758060</v>
          </cell>
        </row>
        <row r="2216">
          <cell r="A2216">
            <v>6939962759074</v>
          </cell>
        </row>
        <row r="2217">
          <cell r="A2217">
            <v>6939962758572</v>
          </cell>
        </row>
        <row r="2218">
          <cell r="A2218">
            <v>6939924827315</v>
          </cell>
        </row>
        <row r="2219">
          <cell r="A2219">
            <v>6939962758275</v>
          </cell>
          <cell r="B2219">
            <v>25</v>
          </cell>
        </row>
        <row r="2220">
          <cell r="A2220">
            <v>6939962731049</v>
          </cell>
          <cell r="B2220">
            <v>16</v>
          </cell>
        </row>
        <row r="2221">
          <cell r="A2221">
            <v>6939962756189</v>
          </cell>
          <cell r="B2221">
            <v>0</v>
          </cell>
        </row>
        <row r="2222">
          <cell r="A2222">
            <v>6939962753539</v>
          </cell>
          <cell r="B2222">
            <v>29</v>
          </cell>
        </row>
        <row r="2223">
          <cell r="A2223">
            <v>6939962758060</v>
          </cell>
        </row>
        <row r="2224">
          <cell r="A2224">
            <v>6939962759265</v>
          </cell>
        </row>
        <row r="2225">
          <cell r="A2225">
            <v>6939924824802</v>
          </cell>
          <cell r="B2225">
            <v>1</v>
          </cell>
        </row>
        <row r="2226">
          <cell r="A2226">
            <v>6939924824673</v>
          </cell>
          <cell r="B2226">
            <v>0</v>
          </cell>
        </row>
        <row r="2227">
          <cell r="A2227">
            <v>6939924819884</v>
          </cell>
        </row>
        <row r="2228">
          <cell r="A2228">
            <v>6939924824963</v>
          </cell>
        </row>
        <row r="2229">
          <cell r="A2229">
            <v>6939924820828</v>
          </cell>
        </row>
        <row r="2230">
          <cell r="A2230">
            <v>6939962741451</v>
          </cell>
        </row>
        <row r="2231">
          <cell r="A2231">
            <v>6939962763453</v>
          </cell>
        </row>
        <row r="2232">
          <cell r="A2232">
            <v>6939962759395</v>
          </cell>
        </row>
        <row r="2233">
          <cell r="A2233">
            <v>6939962759388</v>
          </cell>
        </row>
        <row r="2234">
          <cell r="A2234">
            <v>6939962746074</v>
          </cell>
        </row>
        <row r="2235">
          <cell r="A2235">
            <v>6939924823669</v>
          </cell>
        </row>
        <row r="2236">
          <cell r="A2236">
            <v>6939924823652</v>
          </cell>
        </row>
        <row r="2237">
          <cell r="A2237">
            <v>6939924824819</v>
          </cell>
        </row>
        <row r="2238">
          <cell r="A2238">
            <v>6939924824956</v>
          </cell>
        </row>
        <row r="2239">
          <cell r="A2239">
            <v>6939924821481</v>
          </cell>
        </row>
        <row r="2240">
          <cell r="A2240">
            <v>6939924823423</v>
          </cell>
        </row>
        <row r="2241">
          <cell r="A2241">
            <v>6939962763453</v>
          </cell>
        </row>
        <row r="2242">
          <cell r="A2242">
            <v>6939962765433</v>
          </cell>
          <cell r="B2242">
            <v>48</v>
          </cell>
        </row>
        <row r="2243">
          <cell r="A2243">
            <v>6939962765129</v>
          </cell>
          <cell r="B2243">
            <v>58</v>
          </cell>
        </row>
        <row r="2244">
          <cell r="A2244">
            <v>6939962765129</v>
          </cell>
        </row>
        <row r="2245">
          <cell r="A2245">
            <v>6939924827841</v>
          </cell>
        </row>
        <row r="2246">
          <cell r="A2246">
            <v>6939962759371</v>
          </cell>
        </row>
        <row r="2247">
          <cell r="A2247">
            <v>6939962757520</v>
          </cell>
        </row>
        <row r="2248">
          <cell r="A2248">
            <v>6939962757322</v>
          </cell>
        </row>
        <row r="2249">
          <cell r="A2249">
            <v>6939962749129</v>
          </cell>
        </row>
        <row r="2250">
          <cell r="A2250">
            <v>6939962757513</v>
          </cell>
        </row>
        <row r="2251">
          <cell r="A2251">
            <v>6939962758572</v>
          </cell>
        </row>
        <row r="2252">
          <cell r="A2252">
            <v>6939962765433</v>
          </cell>
        </row>
        <row r="2253">
          <cell r="A2253">
            <v>6939924818498</v>
          </cell>
        </row>
        <row r="2254">
          <cell r="A2254">
            <v>6939962756493</v>
          </cell>
          <cell r="B2254">
            <v>83</v>
          </cell>
        </row>
        <row r="2255">
          <cell r="A2255">
            <v>6939962761299</v>
          </cell>
          <cell r="B2255">
            <v>310</v>
          </cell>
        </row>
        <row r="2256">
          <cell r="A2256">
            <v>6939962759043</v>
          </cell>
          <cell r="B2256">
            <v>4</v>
          </cell>
        </row>
        <row r="2257">
          <cell r="A2257">
            <v>6939962759357</v>
          </cell>
          <cell r="B2257">
            <v>0</v>
          </cell>
        </row>
        <row r="2258">
          <cell r="A2258">
            <v>6939962762173</v>
          </cell>
          <cell r="B2258">
            <v>61</v>
          </cell>
        </row>
        <row r="2259">
          <cell r="A2259">
            <v>6939962762500</v>
          </cell>
          <cell r="B2259">
            <v>305</v>
          </cell>
        </row>
        <row r="2260">
          <cell r="A2260">
            <v>6939962756172</v>
          </cell>
          <cell r="B2260">
            <v>424</v>
          </cell>
        </row>
        <row r="2261">
          <cell r="A2261">
            <v>6939962756172</v>
          </cell>
        </row>
        <row r="2262">
          <cell r="A2262">
            <v>6939962760704</v>
          </cell>
        </row>
        <row r="2263">
          <cell r="A2263">
            <v>6939962756493</v>
          </cell>
        </row>
        <row r="2264">
          <cell r="A2264">
            <v>6939962761299</v>
          </cell>
        </row>
        <row r="2265">
          <cell r="A2265">
            <v>6939962762999</v>
          </cell>
        </row>
        <row r="2266">
          <cell r="A2266">
            <v>6939962762173</v>
          </cell>
        </row>
        <row r="2267">
          <cell r="A2267">
            <v>6939962759371</v>
          </cell>
          <cell r="B2267">
            <v>6</v>
          </cell>
        </row>
        <row r="2268">
          <cell r="A2268">
            <v>6939962755359</v>
          </cell>
          <cell r="B2268">
            <v>5</v>
          </cell>
        </row>
        <row r="2269">
          <cell r="A2269">
            <v>6939962757513</v>
          </cell>
          <cell r="B2269">
            <v>1</v>
          </cell>
        </row>
        <row r="2270">
          <cell r="A2270">
            <v>6939962758572</v>
          </cell>
          <cell r="B2270">
            <v>43</v>
          </cell>
        </row>
        <row r="2271">
          <cell r="A2271">
            <v>6939962731049</v>
          </cell>
        </row>
        <row r="2272">
          <cell r="A2272">
            <v>6939962753539</v>
          </cell>
        </row>
        <row r="2273">
          <cell r="A2273">
            <v>6939962756165</v>
          </cell>
        </row>
        <row r="2274">
          <cell r="A2274">
            <v>6939962757612</v>
          </cell>
          <cell r="B2274">
            <v>23</v>
          </cell>
        </row>
        <row r="2275">
          <cell r="A2275">
            <v>6939962755380</v>
          </cell>
          <cell r="B2275">
            <v>0</v>
          </cell>
        </row>
        <row r="2276">
          <cell r="A2276">
            <v>6939962759371</v>
          </cell>
          <cell r="B2276">
            <v>6</v>
          </cell>
        </row>
        <row r="2277">
          <cell r="A2277">
            <v>6939962755359</v>
          </cell>
          <cell r="B2277">
            <v>5</v>
          </cell>
        </row>
        <row r="2278">
          <cell r="A2278">
            <v>6939962757513</v>
          </cell>
          <cell r="B2278">
            <v>0</v>
          </cell>
        </row>
        <row r="2279">
          <cell r="A2279">
            <v>6939962758572</v>
          </cell>
          <cell r="B2279">
            <v>54</v>
          </cell>
        </row>
        <row r="2280">
          <cell r="A2280">
            <v>6939962760605</v>
          </cell>
        </row>
        <row r="2281">
          <cell r="A2281">
            <v>6939962731049</v>
          </cell>
        </row>
        <row r="2282">
          <cell r="A2282">
            <v>6939962756165</v>
          </cell>
        </row>
        <row r="2283">
          <cell r="A2283">
            <v>6939962748214</v>
          </cell>
        </row>
        <row r="2284">
          <cell r="A2284">
            <v>6939962756493</v>
          </cell>
        </row>
        <row r="2285">
          <cell r="A2285">
            <v>6939962763774</v>
          </cell>
          <cell r="B2285">
            <v>18</v>
          </cell>
        </row>
        <row r="2286">
          <cell r="A2286">
            <v>6939962763736</v>
          </cell>
          <cell r="B2286">
            <v>56</v>
          </cell>
        </row>
        <row r="2287">
          <cell r="A2287">
            <v>6939962763712</v>
          </cell>
          <cell r="B2287">
            <v>0</v>
          </cell>
        </row>
        <row r="2288">
          <cell r="A2288">
            <v>6939962761640</v>
          </cell>
          <cell r="B2288">
            <v>17</v>
          </cell>
        </row>
        <row r="2289">
          <cell r="A2289">
            <v>6939962760704</v>
          </cell>
        </row>
        <row r="2290">
          <cell r="A2290">
            <v>6939962761299</v>
          </cell>
          <cell r="B2290">
            <v>178</v>
          </cell>
        </row>
        <row r="2291">
          <cell r="A2291">
            <v>6939962762999</v>
          </cell>
          <cell r="B2291">
            <v>18</v>
          </cell>
        </row>
        <row r="2292">
          <cell r="A2292">
            <v>6939962759043</v>
          </cell>
          <cell r="B2292">
            <v>2</v>
          </cell>
        </row>
        <row r="2293">
          <cell r="A2293">
            <v>6939962762173</v>
          </cell>
          <cell r="B2293">
            <v>54</v>
          </cell>
        </row>
        <row r="2294">
          <cell r="A2294">
            <v>6939962764436</v>
          </cell>
        </row>
        <row r="2295">
          <cell r="A2295">
            <v>6939962767864</v>
          </cell>
        </row>
        <row r="2296">
          <cell r="A2296">
            <v>6939924818498</v>
          </cell>
        </row>
        <row r="2297">
          <cell r="A2297">
            <v>6939962755359</v>
          </cell>
        </row>
        <row r="2298">
          <cell r="A2298">
            <v>6939962746630</v>
          </cell>
        </row>
        <row r="2299">
          <cell r="A2299">
            <v>6939924824345</v>
          </cell>
        </row>
        <row r="2300">
          <cell r="A2300">
            <v>6939962759098</v>
          </cell>
          <cell r="B2300">
            <v>122</v>
          </cell>
        </row>
        <row r="2301">
          <cell r="A2301">
            <v>6939962760834</v>
          </cell>
          <cell r="B2301">
            <v>14</v>
          </cell>
        </row>
        <row r="2302">
          <cell r="A2302">
            <v>6939962757612</v>
          </cell>
          <cell r="B2302">
            <v>9</v>
          </cell>
        </row>
        <row r="2303">
          <cell r="A2303">
            <v>6939962755380</v>
          </cell>
          <cell r="B2303">
            <v>6</v>
          </cell>
        </row>
        <row r="2304">
          <cell r="A2304">
            <v>6939962759364</v>
          </cell>
          <cell r="B2304">
            <v>3</v>
          </cell>
        </row>
        <row r="2305">
          <cell r="A2305">
            <v>6939962759173</v>
          </cell>
          <cell r="B2305">
            <v>15</v>
          </cell>
        </row>
        <row r="2306">
          <cell r="A2306">
            <v>6939962738024</v>
          </cell>
          <cell r="B2306">
            <v>2</v>
          </cell>
        </row>
        <row r="2307">
          <cell r="A2307">
            <v>6939962758466</v>
          </cell>
          <cell r="B2307">
            <v>1</v>
          </cell>
        </row>
        <row r="2308">
          <cell r="A2308">
            <v>6939962759395</v>
          </cell>
          <cell r="B2308">
            <v>16</v>
          </cell>
        </row>
        <row r="2309">
          <cell r="A2309">
            <v>6939962759388</v>
          </cell>
          <cell r="B2309">
            <v>0</v>
          </cell>
        </row>
        <row r="2310">
          <cell r="A2310">
            <v>6939924824345</v>
          </cell>
        </row>
        <row r="2311">
          <cell r="A2311">
            <v>6939924824963</v>
          </cell>
        </row>
        <row r="2312">
          <cell r="A2312">
            <v>6939924823676</v>
          </cell>
        </row>
        <row r="2313">
          <cell r="A2313">
            <v>6939924820828</v>
          </cell>
        </row>
        <row r="2314">
          <cell r="A2314">
            <v>6939962741451</v>
          </cell>
        </row>
        <row r="2315">
          <cell r="A2315">
            <v>6939924827353</v>
          </cell>
          <cell r="B2315">
            <v>0</v>
          </cell>
        </row>
        <row r="2316">
          <cell r="A2316">
            <v>6939924827322</v>
          </cell>
        </row>
        <row r="2317">
          <cell r="A2317">
            <v>6939924823232</v>
          </cell>
        </row>
        <row r="2318">
          <cell r="A2318">
            <v>6939962762180</v>
          </cell>
        </row>
        <row r="2319">
          <cell r="A2319">
            <v>6939962756493</v>
          </cell>
        </row>
        <row r="2320">
          <cell r="A2320">
            <v>6939962761299</v>
          </cell>
        </row>
        <row r="2321">
          <cell r="A2321">
            <v>6939962762173</v>
          </cell>
        </row>
        <row r="2322">
          <cell r="A2322">
            <v>6939924823676</v>
          </cell>
          <cell r="B2322">
            <v>0</v>
          </cell>
        </row>
        <row r="2323">
          <cell r="A2323">
            <v>6939924823423</v>
          </cell>
          <cell r="B2323">
            <v>0</v>
          </cell>
        </row>
        <row r="2324">
          <cell r="A2324">
            <v>6939924819549</v>
          </cell>
          <cell r="B2324">
            <v>12</v>
          </cell>
        </row>
        <row r="2325">
          <cell r="A2325">
            <v>6939962746626</v>
          </cell>
        </row>
        <row r="2326">
          <cell r="A2326">
            <v>6939962748184</v>
          </cell>
        </row>
        <row r="2327">
          <cell r="A2327">
            <v>6939962746050</v>
          </cell>
        </row>
        <row r="2328">
          <cell r="A2328">
            <v>6939962747644</v>
          </cell>
        </row>
        <row r="2329">
          <cell r="A2329">
            <v>6939962748214</v>
          </cell>
        </row>
        <row r="2330">
          <cell r="A2330">
            <v>6939962754604</v>
          </cell>
        </row>
        <row r="2331">
          <cell r="A2331">
            <v>6939962750590</v>
          </cell>
        </row>
        <row r="2332">
          <cell r="A2332">
            <v>6939962747989</v>
          </cell>
        </row>
        <row r="2333">
          <cell r="A2333">
            <v>6939962755328</v>
          </cell>
        </row>
        <row r="2334">
          <cell r="A2334">
            <v>6939962755830</v>
          </cell>
        </row>
        <row r="2335">
          <cell r="A2335">
            <v>6939962738147</v>
          </cell>
        </row>
        <row r="2336">
          <cell r="A2336">
            <v>6939962743738</v>
          </cell>
        </row>
        <row r="2337">
          <cell r="A2337">
            <v>6939924824673</v>
          </cell>
        </row>
        <row r="2338">
          <cell r="A2338">
            <v>6939962759098</v>
          </cell>
          <cell r="B2338">
            <v>169</v>
          </cell>
        </row>
        <row r="2339">
          <cell r="A2339">
            <v>6939962760834</v>
          </cell>
          <cell r="B2339">
            <v>34</v>
          </cell>
        </row>
        <row r="2340">
          <cell r="A2340">
            <v>6939962759173</v>
          </cell>
          <cell r="B2340">
            <v>6</v>
          </cell>
        </row>
        <row r="2341">
          <cell r="A2341">
            <v>6939962738024</v>
          </cell>
          <cell r="B2341">
            <v>0</v>
          </cell>
        </row>
        <row r="2342">
          <cell r="A2342">
            <v>6939962757520</v>
          </cell>
          <cell r="B2342">
            <v>0</v>
          </cell>
        </row>
        <row r="2343">
          <cell r="A2343">
            <v>6939962759395</v>
          </cell>
          <cell r="B2343">
            <v>16</v>
          </cell>
        </row>
        <row r="2344">
          <cell r="A2344">
            <v>6939962759814</v>
          </cell>
          <cell r="B2344">
            <v>31</v>
          </cell>
        </row>
        <row r="2345">
          <cell r="A2345">
            <v>6939962762180</v>
          </cell>
          <cell r="B2345">
            <v>21</v>
          </cell>
        </row>
        <row r="2346">
          <cell r="A2346">
            <v>6939962756493</v>
          </cell>
          <cell r="B2346">
            <v>43</v>
          </cell>
        </row>
        <row r="2347">
          <cell r="A2347">
            <v>6939962759128</v>
          </cell>
          <cell r="B2347">
            <v>27</v>
          </cell>
        </row>
        <row r="2348">
          <cell r="A2348">
            <v>6939962761299</v>
          </cell>
          <cell r="B2348">
            <v>209</v>
          </cell>
        </row>
        <row r="2349">
          <cell r="A2349">
            <v>6939962759043</v>
          </cell>
          <cell r="B2349">
            <v>0</v>
          </cell>
        </row>
        <row r="2350">
          <cell r="A2350">
            <v>6939962759357</v>
          </cell>
          <cell r="B2350">
            <v>11</v>
          </cell>
        </row>
        <row r="2351">
          <cell r="A2351">
            <v>6939962762173</v>
          </cell>
          <cell r="B2351">
            <v>19</v>
          </cell>
        </row>
        <row r="2352">
          <cell r="A2352">
            <v>6939962762500</v>
          </cell>
          <cell r="B2352">
            <v>125</v>
          </cell>
        </row>
        <row r="2353">
          <cell r="A2353">
            <v>6939962763453</v>
          </cell>
        </row>
        <row r="2354">
          <cell r="A2354">
            <v>6939962765433</v>
          </cell>
          <cell r="B2354">
            <v>33</v>
          </cell>
        </row>
        <row r="2355">
          <cell r="A2355">
            <v>6939962765129</v>
          </cell>
          <cell r="B2355">
            <v>17</v>
          </cell>
        </row>
        <row r="2356">
          <cell r="A2356">
            <v>6939962763910</v>
          </cell>
          <cell r="B2356">
            <v>29</v>
          </cell>
        </row>
        <row r="2357">
          <cell r="A2357">
            <v>6939962760704</v>
          </cell>
        </row>
        <row r="2358">
          <cell r="A2358">
            <v>6939962762999</v>
          </cell>
          <cell r="B2358">
            <v>38</v>
          </cell>
        </row>
        <row r="2359">
          <cell r="A2359">
            <v>6939962763477</v>
          </cell>
          <cell r="B2359">
            <v>21</v>
          </cell>
        </row>
        <row r="2360">
          <cell r="A2360">
            <v>6939962765983</v>
          </cell>
          <cell r="B2360">
            <v>50</v>
          </cell>
        </row>
        <row r="2361">
          <cell r="A2361">
            <v>6939962761398</v>
          </cell>
          <cell r="B2361">
            <v>19</v>
          </cell>
        </row>
        <row r="2362">
          <cell r="A2362">
            <v>6939962762401</v>
          </cell>
          <cell r="B2362">
            <v>152</v>
          </cell>
        </row>
        <row r="2363">
          <cell r="A2363">
            <v>6939962753867</v>
          </cell>
        </row>
        <row r="2364">
          <cell r="A2364">
            <v>6939962762500</v>
          </cell>
          <cell r="B2364">
            <v>137</v>
          </cell>
        </row>
        <row r="2365">
          <cell r="A2365">
            <v>6939962759098</v>
          </cell>
        </row>
        <row r="2366">
          <cell r="A2366">
            <v>6939962755885</v>
          </cell>
        </row>
        <row r="2367">
          <cell r="A2367">
            <v>6939962738024</v>
          </cell>
        </row>
        <row r="2368">
          <cell r="A2368">
            <v>6939962755359</v>
          </cell>
        </row>
        <row r="2369">
          <cell r="A2369">
            <v>6939962758572</v>
          </cell>
        </row>
        <row r="2370">
          <cell r="A2370">
            <v>6939924824802</v>
          </cell>
          <cell r="B2370">
            <v>0</v>
          </cell>
        </row>
        <row r="2371">
          <cell r="A2371">
            <v>6939962740379</v>
          </cell>
        </row>
        <row r="2372">
          <cell r="A2372">
            <v>6939962739281</v>
          </cell>
        </row>
        <row r="2373">
          <cell r="A2373">
            <v>6939962755908</v>
          </cell>
        </row>
        <row r="2374">
          <cell r="A2374">
            <v>6939962752464</v>
          </cell>
        </row>
        <row r="2375">
          <cell r="A2375">
            <v>6939962751450</v>
          </cell>
        </row>
        <row r="2376">
          <cell r="A2376">
            <v>6939962748030</v>
          </cell>
        </row>
        <row r="2377">
          <cell r="A2377">
            <v>6939962752273</v>
          </cell>
        </row>
        <row r="2378">
          <cell r="A2378">
            <v>6939962745992</v>
          </cell>
        </row>
        <row r="2379">
          <cell r="A2379">
            <v>6939962753065</v>
          </cell>
        </row>
        <row r="2380">
          <cell r="A2380">
            <v>6939962746685</v>
          </cell>
        </row>
        <row r="2381">
          <cell r="A2381">
            <v>6939962756769</v>
          </cell>
        </row>
        <row r="2382">
          <cell r="A2382">
            <v>6939962756820</v>
          </cell>
        </row>
        <row r="2383">
          <cell r="A2383">
            <v>6939962736839</v>
          </cell>
        </row>
        <row r="2384">
          <cell r="A2384">
            <v>6939962741338</v>
          </cell>
        </row>
        <row r="2385">
          <cell r="A2385">
            <v>6939962755618</v>
          </cell>
        </row>
        <row r="2386">
          <cell r="A2386">
            <v>6939962756097</v>
          </cell>
        </row>
        <row r="2387">
          <cell r="A2387">
            <v>6939962757186</v>
          </cell>
        </row>
        <row r="2388">
          <cell r="A2388">
            <v>6939962754239</v>
          </cell>
        </row>
        <row r="2389">
          <cell r="A2389">
            <v>6939962763736</v>
          </cell>
        </row>
        <row r="2390">
          <cell r="A2390">
            <v>6939962759043</v>
          </cell>
        </row>
        <row r="2391">
          <cell r="A2391">
            <v>6939924823669</v>
          </cell>
          <cell r="B2391">
            <v>0</v>
          </cell>
        </row>
        <row r="2392">
          <cell r="A2392">
            <v>6939924823652</v>
          </cell>
          <cell r="B2392">
            <v>0</v>
          </cell>
        </row>
        <row r="2393">
          <cell r="A2393">
            <v>6939924824819</v>
          </cell>
          <cell r="B2393">
            <v>3</v>
          </cell>
        </row>
        <row r="2394">
          <cell r="A2394">
            <v>6939924821481</v>
          </cell>
          <cell r="B2394">
            <v>7</v>
          </cell>
        </row>
        <row r="2395">
          <cell r="A2395">
            <v>6939924824802</v>
          </cell>
          <cell r="B2395">
            <v>9</v>
          </cell>
        </row>
        <row r="2396">
          <cell r="A2396">
            <v>6939924823669</v>
          </cell>
          <cell r="B2396">
            <v>0</v>
          </cell>
        </row>
        <row r="2397">
          <cell r="A2397">
            <v>6939924823652</v>
          </cell>
          <cell r="B2397">
            <v>0</v>
          </cell>
        </row>
        <row r="2398">
          <cell r="A2398">
            <v>6939924824963</v>
          </cell>
          <cell r="B2398">
            <v>0</v>
          </cell>
        </row>
        <row r="2399">
          <cell r="A2399">
            <v>6939924823676</v>
          </cell>
          <cell r="B2399">
            <v>0</v>
          </cell>
        </row>
        <row r="2400">
          <cell r="A2400">
            <v>6939924821481</v>
          </cell>
          <cell r="B2400">
            <v>11</v>
          </cell>
        </row>
        <row r="2401">
          <cell r="A2401">
            <v>6939924823423</v>
          </cell>
          <cell r="B2401">
            <v>0</v>
          </cell>
        </row>
        <row r="2402">
          <cell r="A2402">
            <v>6939924827841</v>
          </cell>
        </row>
        <row r="2403">
          <cell r="A2403">
            <v>6939924823232</v>
          </cell>
        </row>
        <row r="2404">
          <cell r="A2404">
            <v>6939962763910</v>
          </cell>
        </row>
        <row r="2405">
          <cell r="A2405">
            <v>6939962762401</v>
          </cell>
        </row>
        <row r="2406">
          <cell r="A2406">
            <v>6939962757520</v>
          </cell>
          <cell r="B2406">
            <v>0</v>
          </cell>
        </row>
        <row r="2407">
          <cell r="A2407">
            <v>6939962757322</v>
          </cell>
          <cell r="B2407">
            <v>7</v>
          </cell>
        </row>
        <row r="2408">
          <cell r="A2408">
            <v>6939962749129</v>
          </cell>
          <cell r="B2408">
            <v>0</v>
          </cell>
        </row>
        <row r="2409">
          <cell r="A2409">
            <v>6939924827353</v>
          </cell>
        </row>
        <row r="2410">
          <cell r="A2410">
            <v>6939924827322</v>
          </cell>
        </row>
        <row r="2411">
          <cell r="A2411">
            <v>6939924827339</v>
          </cell>
        </row>
        <row r="2412">
          <cell r="A2412">
            <v>6939924819884</v>
          </cell>
        </row>
        <row r="2413">
          <cell r="A2413">
            <v>6939962753980</v>
          </cell>
        </row>
        <row r="2414">
          <cell r="A2414">
            <v>6939962746296</v>
          </cell>
        </row>
        <row r="2415">
          <cell r="A2415">
            <v>6939962747316</v>
          </cell>
        </row>
        <row r="2416">
          <cell r="A2416">
            <v>6939962754628</v>
          </cell>
        </row>
        <row r="2417">
          <cell r="A2417">
            <v>6939962755656</v>
          </cell>
        </row>
        <row r="2418">
          <cell r="A2418">
            <v>6939962756912</v>
          </cell>
        </row>
        <row r="2419">
          <cell r="A2419">
            <v>6939962730912</v>
          </cell>
        </row>
        <row r="2420">
          <cell r="A2420">
            <v>6939962757384</v>
          </cell>
        </row>
        <row r="2421">
          <cell r="A2421">
            <v>6939924827339</v>
          </cell>
          <cell r="B2421">
            <v>0</v>
          </cell>
        </row>
        <row r="2422">
          <cell r="A2422">
            <v>6939924821078</v>
          </cell>
          <cell r="B2422">
            <v>2</v>
          </cell>
        </row>
        <row r="2423">
          <cell r="A2423">
            <v>6939962739281</v>
          </cell>
        </row>
        <row r="2424">
          <cell r="A2424">
            <v>6939962760186</v>
          </cell>
        </row>
        <row r="2425">
          <cell r="A2425">
            <v>6939962746371</v>
          </cell>
        </row>
        <row r="2426">
          <cell r="A2426">
            <v>6939962761640</v>
          </cell>
        </row>
        <row r="2427">
          <cell r="A2427">
            <v>6939924818498</v>
          </cell>
          <cell r="B2427">
            <v>53</v>
          </cell>
        </row>
        <row r="2428">
          <cell r="A2428">
            <v>6939924827841</v>
          </cell>
          <cell r="B2428">
            <v>4</v>
          </cell>
        </row>
        <row r="2429">
          <cell r="A2429">
            <v>6939924827841</v>
          </cell>
          <cell r="B2429">
            <v>15</v>
          </cell>
        </row>
        <row r="2430">
          <cell r="A2430">
            <v>6939924823232</v>
          </cell>
          <cell r="B2430">
            <v>15</v>
          </cell>
        </row>
        <row r="2431">
          <cell r="A2431">
            <v>6939962744384</v>
          </cell>
        </row>
        <row r="2432">
          <cell r="A2432">
            <v>6939924823669</v>
          </cell>
        </row>
        <row r="2433">
          <cell r="A2433">
            <v>6939924823652</v>
          </cell>
        </row>
        <row r="2434">
          <cell r="A2434">
            <v>6939924824956</v>
          </cell>
        </row>
        <row r="2435">
          <cell r="A2435">
            <v>6939924823676</v>
          </cell>
        </row>
        <row r="2436">
          <cell r="A2436">
            <v>6939924821481</v>
          </cell>
        </row>
        <row r="2437">
          <cell r="A2437">
            <v>6939924823423</v>
          </cell>
        </row>
        <row r="2438">
          <cell r="A2438">
            <v>6939962756134</v>
          </cell>
        </row>
        <row r="2439">
          <cell r="A2439">
            <v>6939924819549</v>
          </cell>
        </row>
        <row r="2440">
          <cell r="A2440">
            <v>6939962763453</v>
          </cell>
        </row>
        <row r="2441">
          <cell r="A2441">
            <v>6939924819884</v>
          </cell>
          <cell r="B2441">
            <v>0</v>
          </cell>
        </row>
        <row r="2442">
          <cell r="A2442">
            <v>6939924824963</v>
          </cell>
          <cell r="B2442">
            <v>0</v>
          </cell>
        </row>
        <row r="2443">
          <cell r="A2443">
            <v>6939924820828</v>
          </cell>
          <cell r="B2443">
            <v>3</v>
          </cell>
        </row>
        <row r="2444">
          <cell r="A2444">
            <v>6939962741451</v>
          </cell>
          <cell r="B2444">
            <v>14</v>
          </cell>
        </row>
        <row r="2445">
          <cell r="A2445">
            <v>6939962763910</v>
          </cell>
          <cell r="B2445">
            <v>14</v>
          </cell>
        </row>
        <row r="2446">
          <cell r="A2446">
            <v>6939962759814</v>
          </cell>
          <cell r="B2446">
            <v>15</v>
          </cell>
        </row>
        <row r="2447">
          <cell r="A2447">
            <v>6939962759128</v>
          </cell>
          <cell r="B2447">
            <v>3</v>
          </cell>
        </row>
        <row r="2448">
          <cell r="A2448">
            <v>6939962761398</v>
          </cell>
          <cell r="B2448">
            <v>13</v>
          </cell>
        </row>
        <row r="2449">
          <cell r="A2449">
            <v>6939962762401</v>
          </cell>
          <cell r="B2449">
            <v>56</v>
          </cell>
        </row>
        <row r="2450">
          <cell r="A2450">
            <v>6939962759357</v>
          </cell>
          <cell r="B2450">
            <v>0</v>
          </cell>
        </row>
        <row r="2451">
          <cell r="A2451">
            <v>6939962741710</v>
          </cell>
        </row>
        <row r="2452">
          <cell r="A2452">
            <v>6939962762500</v>
          </cell>
        </row>
        <row r="2453">
          <cell r="A2453">
            <v>6939962758763</v>
          </cell>
        </row>
        <row r="2454">
          <cell r="A2454">
            <v>6939962747057</v>
          </cell>
        </row>
        <row r="2455">
          <cell r="A2455">
            <v>6939962739588</v>
          </cell>
        </row>
        <row r="2456">
          <cell r="A2456">
            <v>6939962739564</v>
          </cell>
        </row>
        <row r="2457">
          <cell r="A2457">
            <v>6939962763774</v>
          </cell>
          <cell r="B2457">
            <v>12</v>
          </cell>
        </row>
        <row r="2458">
          <cell r="A2458">
            <v>6939962763736</v>
          </cell>
          <cell r="B2458">
            <v>52</v>
          </cell>
        </row>
        <row r="2459">
          <cell r="A2459">
            <v>6939962759814</v>
          </cell>
        </row>
        <row r="2460">
          <cell r="A2460">
            <v>6939962763774</v>
          </cell>
        </row>
        <row r="2461">
          <cell r="A2461">
            <v>6939924819549</v>
          </cell>
          <cell r="B2461">
            <v>14</v>
          </cell>
        </row>
        <row r="2462">
          <cell r="A2462">
            <v>6939924823232</v>
          </cell>
          <cell r="B2462">
            <v>9</v>
          </cell>
        </row>
        <row r="2463">
          <cell r="A2463">
            <v>6939924824345</v>
          </cell>
          <cell r="B2463">
            <v>0</v>
          </cell>
        </row>
        <row r="2464">
          <cell r="A2464">
            <v>6939962763910</v>
          </cell>
          <cell r="B2464">
            <v>15</v>
          </cell>
        </row>
        <row r="2465">
          <cell r="A2465">
            <v>6939962760704</v>
          </cell>
        </row>
        <row r="2466">
          <cell r="A2466">
            <v>6939962759128</v>
          </cell>
          <cell r="B2466">
            <v>20</v>
          </cell>
        </row>
        <row r="2467">
          <cell r="A2467">
            <v>6939962762999</v>
          </cell>
          <cell r="B2467">
            <v>25</v>
          </cell>
        </row>
        <row r="2468">
          <cell r="A2468">
            <v>6939962763477</v>
          </cell>
          <cell r="B2468">
            <v>11</v>
          </cell>
        </row>
        <row r="2469">
          <cell r="A2469">
            <v>6939962765983</v>
          </cell>
          <cell r="B2469">
            <v>71</v>
          </cell>
        </row>
        <row r="2470">
          <cell r="A2470">
            <v>6939962761398</v>
          </cell>
          <cell r="B2470">
            <v>14</v>
          </cell>
        </row>
        <row r="2471">
          <cell r="A2471">
            <v>6939962762401</v>
          </cell>
          <cell r="B2471">
            <v>169</v>
          </cell>
        </row>
        <row r="2472">
          <cell r="A2472">
            <v>6939962745183</v>
          </cell>
        </row>
        <row r="2473">
          <cell r="A2473">
            <v>6939962758398</v>
          </cell>
        </row>
        <row r="2474">
          <cell r="A2474">
            <v>6939962762500</v>
          </cell>
        </row>
        <row r="2475">
          <cell r="A2475">
            <v>6939962759098</v>
          </cell>
        </row>
        <row r="2476">
          <cell r="A2476">
            <v>6939962757575</v>
          </cell>
        </row>
        <row r="2477">
          <cell r="A2477">
            <v>6939962760711</v>
          </cell>
        </row>
        <row r="2478">
          <cell r="A2478">
            <v>6939924827339</v>
          </cell>
        </row>
        <row r="2479">
          <cell r="A2479">
            <v>6939962765129</v>
          </cell>
        </row>
        <row r="2480">
          <cell r="A2480">
            <v>6939924827353</v>
          </cell>
        </row>
        <row r="2481">
          <cell r="A2481">
            <v>6939924827322</v>
          </cell>
        </row>
        <row r="2482">
          <cell r="A2482">
            <v>6939924827339</v>
          </cell>
        </row>
        <row r="2483">
          <cell r="A2483">
            <v>6939924827537</v>
          </cell>
        </row>
        <row r="2484">
          <cell r="A2484">
            <v>6939962758572</v>
          </cell>
        </row>
        <row r="2485">
          <cell r="A2485">
            <v>6939924827315</v>
          </cell>
        </row>
        <row r="2486">
          <cell r="A2486">
            <v>6939962763477</v>
          </cell>
          <cell r="B2486">
            <v>48</v>
          </cell>
        </row>
        <row r="2487">
          <cell r="A2487">
            <v>6939962765983</v>
          </cell>
          <cell r="B2487">
            <v>27</v>
          </cell>
        </row>
        <row r="2488">
          <cell r="A2488">
            <v>6939924824642</v>
          </cell>
        </row>
        <row r="2489">
          <cell r="A2489">
            <v>6939962762500</v>
          </cell>
          <cell r="B2489">
            <v>305</v>
          </cell>
        </row>
        <row r="2490">
          <cell r="A2490">
            <v>6939962759098</v>
          </cell>
          <cell r="B2490">
            <v>169</v>
          </cell>
        </row>
        <row r="2491">
          <cell r="A2491">
            <v>6939924827315</v>
          </cell>
        </row>
        <row r="2492">
          <cell r="A2492">
            <v>6939962760711</v>
          </cell>
          <cell r="B2492">
            <v>81</v>
          </cell>
        </row>
        <row r="2493">
          <cell r="A2493">
            <v>6939962733951</v>
          </cell>
        </row>
        <row r="2494">
          <cell r="A2494">
            <v>6939924821078</v>
          </cell>
        </row>
        <row r="2495">
          <cell r="A2495">
            <v>6939962762180</v>
          </cell>
          <cell r="B2495">
            <v>17</v>
          </cell>
        </row>
        <row r="2496">
          <cell r="A2496">
            <v>6939962756493</v>
          </cell>
          <cell r="B2496">
            <v>29</v>
          </cell>
        </row>
        <row r="2497">
          <cell r="A2497">
            <v>6939962763712</v>
          </cell>
          <cell r="B2497">
            <v>0</v>
          </cell>
        </row>
        <row r="2498">
          <cell r="A2498">
            <v>6939962761640</v>
          </cell>
          <cell r="B2498">
            <v>6</v>
          </cell>
        </row>
        <row r="2499">
          <cell r="A2499">
            <v>6939962762180</v>
          </cell>
        </row>
        <row r="2500">
          <cell r="A2500">
            <v>6939962759128</v>
          </cell>
        </row>
        <row r="2501">
          <cell r="A2501">
            <v>6939962763712</v>
          </cell>
        </row>
        <row r="2502">
          <cell r="A2502">
            <v>6939962763477</v>
          </cell>
        </row>
        <row r="2503">
          <cell r="A2503">
            <v>6939962765983</v>
          </cell>
        </row>
        <row r="2504">
          <cell r="A2504">
            <v>6939962761640</v>
          </cell>
        </row>
        <row r="2505">
          <cell r="A2505">
            <v>6939962761398</v>
          </cell>
        </row>
        <row r="2506">
          <cell r="A2506">
            <v>6939962759357</v>
          </cell>
        </row>
        <row r="2507">
          <cell r="A2507">
            <v>6939924827537</v>
          </cell>
        </row>
        <row r="2508">
          <cell r="A2508">
            <v>6939962762500</v>
          </cell>
          <cell r="B2508">
            <v>125</v>
          </cell>
        </row>
        <row r="2509">
          <cell r="A2509">
            <v>6939962759098</v>
          </cell>
          <cell r="B2509">
            <v>151</v>
          </cell>
        </row>
        <row r="2510">
          <cell r="A2510">
            <v>6939962763453</v>
          </cell>
        </row>
        <row r="2511">
          <cell r="A2511">
            <v>6939924824345</v>
          </cell>
          <cell r="B2511">
            <v>9</v>
          </cell>
        </row>
        <row r="2512">
          <cell r="A2512">
            <v>6939962746593</v>
          </cell>
        </row>
        <row r="2513">
          <cell r="A2513">
            <v>6939962756172</v>
          </cell>
        </row>
        <row r="2514">
          <cell r="A2514">
            <v>6939962760599</v>
          </cell>
        </row>
        <row r="2515">
          <cell r="A2515">
            <v>6939962759265</v>
          </cell>
        </row>
        <row r="2516">
          <cell r="A2516">
            <v>6939924828510</v>
          </cell>
        </row>
        <row r="2517">
          <cell r="A2517">
            <v>6939962757575</v>
          </cell>
        </row>
        <row r="2518">
          <cell r="A2518">
            <v>6939962758855</v>
          </cell>
        </row>
        <row r="2519">
          <cell r="A2519">
            <v>6939924828510</v>
          </cell>
        </row>
        <row r="2520">
          <cell r="A2520">
            <v>6939962757575</v>
          </cell>
        </row>
        <row r="2521">
          <cell r="A2521">
            <v>6939962765433</v>
          </cell>
        </row>
        <row r="2522">
          <cell r="A2522">
            <v>6939962756172</v>
          </cell>
          <cell r="B2522">
            <v>703</v>
          </cell>
        </row>
        <row r="2523">
          <cell r="A2523">
            <v>6939962760575</v>
          </cell>
        </row>
        <row r="2524">
          <cell r="A2524">
            <v>6938980101353</v>
          </cell>
        </row>
        <row r="2525">
          <cell r="A2525">
            <v>6939962759074</v>
          </cell>
        </row>
        <row r="2526">
          <cell r="A2526">
            <v>6939962753867</v>
          </cell>
        </row>
        <row r="2527">
          <cell r="A2527">
            <v>6939962757544</v>
          </cell>
        </row>
        <row r="2528">
          <cell r="A2528">
            <v>6939962760605</v>
          </cell>
        </row>
        <row r="2529">
          <cell r="A2529">
            <v>6939962765433</v>
          </cell>
          <cell r="B2529">
            <v>12</v>
          </cell>
        </row>
        <row r="2530">
          <cell r="A2530">
            <v>6939924818498</v>
          </cell>
          <cell r="B2530">
            <v>100</v>
          </cell>
        </row>
        <row r="2531">
          <cell r="A2531">
            <v>6939924828510</v>
          </cell>
        </row>
        <row r="2532">
          <cell r="A2532">
            <v>6939962759814</v>
          </cell>
        </row>
        <row r="2533">
          <cell r="A2533">
            <v>6939962759128</v>
          </cell>
        </row>
        <row r="2534">
          <cell r="A2534">
            <v>6939962759043</v>
          </cell>
        </row>
        <row r="2535">
          <cell r="A2535">
            <v>6939962762401</v>
          </cell>
        </row>
        <row r="2536">
          <cell r="A2536">
            <v>6939962759357</v>
          </cell>
        </row>
        <row r="2537">
          <cell r="A2537">
            <v>6939924818498</v>
          </cell>
          <cell r="B2537">
            <v>62</v>
          </cell>
        </row>
        <row r="2538">
          <cell r="A2538">
            <v>6939924827841</v>
          </cell>
          <cell r="B2538">
            <v>9</v>
          </cell>
        </row>
        <row r="2539">
          <cell r="A2539">
            <v>6939924827353</v>
          </cell>
          <cell r="B2539">
            <v>-1</v>
          </cell>
        </row>
        <row r="2540">
          <cell r="A2540">
            <v>6939924827322</v>
          </cell>
        </row>
        <row r="2541">
          <cell r="A2541">
            <v>6939924827339</v>
          </cell>
          <cell r="B2541">
            <v>0</v>
          </cell>
        </row>
        <row r="2542">
          <cell r="A2542">
            <v>6939924824642</v>
          </cell>
        </row>
        <row r="2543">
          <cell r="A2543">
            <v>6939962762500</v>
          </cell>
          <cell r="B2543">
            <v>137</v>
          </cell>
        </row>
        <row r="2544">
          <cell r="A2544">
            <v>6939962759098</v>
          </cell>
          <cell r="B2544">
            <v>122</v>
          </cell>
        </row>
        <row r="2545">
          <cell r="A2545">
            <v>6939962757575</v>
          </cell>
          <cell r="B2545">
            <v>60</v>
          </cell>
        </row>
        <row r="2546">
          <cell r="A2546">
            <v>6939924827315</v>
          </cell>
        </row>
        <row r="2547">
          <cell r="A2547">
            <v>6939962760711</v>
          </cell>
          <cell r="B2547">
            <v>51</v>
          </cell>
        </row>
        <row r="2548">
          <cell r="A2548">
            <v>6939962756172</v>
          </cell>
          <cell r="B2548">
            <v>436</v>
          </cell>
        </row>
        <row r="2549">
          <cell r="A2549">
            <v>6939962756172</v>
          </cell>
        </row>
        <row r="2550">
          <cell r="A2550">
            <v>6939962760711</v>
          </cell>
        </row>
        <row r="2551">
          <cell r="A2551">
            <v>6939962760698</v>
          </cell>
        </row>
        <row r="2552">
          <cell r="A2552">
            <v>6939962768182</v>
          </cell>
          <cell r="B2552">
            <v>5</v>
          </cell>
        </row>
        <row r="2553">
          <cell r="A2553">
            <v>6939962764412</v>
          </cell>
        </row>
        <row r="2554">
          <cell r="A2554">
            <v>6939924824345</v>
          </cell>
          <cell r="B2554">
            <v>0</v>
          </cell>
        </row>
        <row r="2555">
          <cell r="A2555">
            <v>6939924819549</v>
          </cell>
        </row>
        <row r="2556">
          <cell r="A2556">
            <v>6939924824345</v>
          </cell>
        </row>
        <row r="2557">
          <cell r="A2557">
            <v>6939962768182</v>
          </cell>
        </row>
        <row r="2558">
          <cell r="A2558">
            <v>6939962764412</v>
          </cell>
        </row>
        <row r="2559">
          <cell r="A2559">
            <v>6939962766423</v>
          </cell>
        </row>
        <row r="2560">
          <cell r="A2560">
            <v>6939962764436</v>
          </cell>
        </row>
        <row r="2561">
          <cell r="A2561">
            <v>6939962767864</v>
          </cell>
        </row>
        <row r="2562">
          <cell r="A2562">
            <v>6939924827339</v>
          </cell>
        </row>
        <row r="2563">
          <cell r="A2563">
            <v>6939962757575</v>
          </cell>
          <cell r="B2563">
            <v>153</v>
          </cell>
        </row>
        <row r="2564">
          <cell r="A2564">
            <v>6939962758572</v>
          </cell>
          <cell r="B2564">
            <v>99</v>
          </cell>
        </row>
        <row r="2565">
          <cell r="A2565">
            <v>6939962765129</v>
          </cell>
          <cell r="B2565">
            <v>59</v>
          </cell>
        </row>
        <row r="2566">
          <cell r="A2566">
            <v>6939924827353</v>
          </cell>
          <cell r="B2566">
            <v>0</v>
          </cell>
        </row>
        <row r="2567">
          <cell r="A2567">
            <v>6939924827322</v>
          </cell>
        </row>
        <row r="2568">
          <cell r="A2568">
            <v>6939924827339</v>
          </cell>
          <cell r="B2568">
            <v>0</v>
          </cell>
        </row>
        <row r="2569">
          <cell r="A2569">
            <v>6939962746593</v>
          </cell>
          <cell r="B2569">
            <v>128</v>
          </cell>
        </row>
        <row r="2570">
          <cell r="A2570">
            <v>6939924819549</v>
          </cell>
          <cell r="B2570">
            <v>14</v>
          </cell>
        </row>
        <row r="2571">
          <cell r="A2571">
            <v>6939962762500</v>
          </cell>
        </row>
        <row r="2572">
          <cell r="A2572">
            <v>6939924821078</v>
          </cell>
          <cell r="B2572">
            <v>35</v>
          </cell>
        </row>
        <row r="2573">
          <cell r="A2573">
            <v>6939962736518</v>
          </cell>
        </row>
        <row r="2574">
          <cell r="A2574">
            <v>6939924823232</v>
          </cell>
          <cell r="B2574">
            <v>33</v>
          </cell>
        </row>
        <row r="2575">
          <cell r="A2575">
            <v>6939924824345</v>
          </cell>
          <cell r="B2575">
            <v>0</v>
          </cell>
        </row>
        <row r="2576">
          <cell r="A2576">
            <v>6939924821078</v>
          </cell>
          <cell r="B2576">
            <v>0</v>
          </cell>
        </row>
        <row r="2577">
          <cell r="A2577">
            <v>6939962760711</v>
          </cell>
          <cell r="B2577">
            <v>46</v>
          </cell>
        </row>
        <row r="2578">
          <cell r="A2578">
            <v>6939924827339</v>
          </cell>
          <cell r="B2578">
            <v>0</v>
          </cell>
        </row>
        <row r="2579">
          <cell r="A2579">
            <v>6939962766423</v>
          </cell>
          <cell r="B2579">
            <v>20</v>
          </cell>
        </row>
        <row r="2580">
          <cell r="A2580">
            <v>6939924819549</v>
          </cell>
          <cell r="B2580">
            <v>49</v>
          </cell>
        </row>
        <row r="2581">
          <cell r="A2581">
            <v>6939924821078</v>
          </cell>
        </row>
        <row r="2582">
          <cell r="A2582">
            <v>6939962744384</v>
          </cell>
        </row>
        <row r="2583">
          <cell r="A2583">
            <v>6939962758039</v>
          </cell>
          <cell r="B2583">
            <v>0</v>
          </cell>
        </row>
        <row r="2584">
          <cell r="A2584">
            <v>6939962764436</v>
          </cell>
        </row>
        <row r="2585">
          <cell r="A2585">
            <v>6939962767864</v>
          </cell>
        </row>
        <row r="2586">
          <cell r="A2586">
            <v>6939962753065</v>
          </cell>
          <cell r="B2586">
            <v>46</v>
          </cell>
        </row>
        <row r="2587">
          <cell r="A2587">
            <v>6939962756189</v>
          </cell>
        </row>
        <row r="2588">
          <cell r="A2588">
            <v>6939962753065</v>
          </cell>
        </row>
        <row r="2589">
          <cell r="A2589">
            <v>6939962748214</v>
          </cell>
        </row>
        <row r="2590">
          <cell r="A2590">
            <v>6939962756493</v>
          </cell>
        </row>
        <row r="2591">
          <cell r="A2591">
            <v>6939962753867</v>
          </cell>
        </row>
        <row r="2592">
          <cell r="A2592">
            <v>6939962758466</v>
          </cell>
        </row>
        <row r="2593">
          <cell r="A2593">
            <v>6939962758855</v>
          </cell>
        </row>
        <row r="2594">
          <cell r="A2594">
            <v>6939924827537</v>
          </cell>
        </row>
        <row r="2595">
          <cell r="A2595">
            <v>6939962762500</v>
          </cell>
        </row>
        <row r="2596">
          <cell r="A2596">
            <v>6939962759098</v>
          </cell>
        </row>
        <row r="2597">
          <cell r="A2597">
            <v>6939962742878</v>
          </cell>
          <cell r="B2597">
            <v>0</v>
          </cell>
        </row>
        <row r="2598">
          <cell r="A2598">
            <v>6939962746371</v>
          </cell>
          <cell r="B2598">
            <v>0</v>
          </cell>
        </row>
        <row r="2599">
          <cell r="A2599">
            <v>6939962753003</v>
          </cell>
        </row>
        <row r="2600">
          <cell r="A2600">
            <v>6939962744384</v>
          </cell>
        </row>
        <row r="2601">
          <cell r="A2601">
            <v>6939962752488</v>
          </cell>
        </row>
        <row r="2602">
          <cell r="A2602">
            <v>6939962752709</v>
          </cell>
        </row>
        <row r="2603">
          <cell r="A2603">
            <v>6939962755175</v>
          </cell>
        </row>
        <row r="2604">
          <cell r="A2604">
            <v>6939962741307</v>
          </cell>
        </row>
        <row r="2605">
          <cell r="A2605">
            <v>6939962725574</v>
          </cell>
        </row>
        <row r="2606">
          <cell r="A2606">
            <v>6939962756264</v>
          </cell>
        </row>
        <row r="2607">
          <cell r="A2607">
            <v>6939962756905</v>
          </cell>
        </row>
        <row r="2608">
          <cell r="A2608">
            <v>6939962734354</v>
          </cell>
        </row>
        <row r="2609">
          <cell r="A2609">
            <v>6939962740973</v>
          </cell>
        </row>
        <row r="2610">
          <cell r="A2610">
            <v>6939924827339</v>
          </cell>
          <cell r="B2610">
            <v>0</v>
          </cell>
        </row>
        <row r="2611">
          <cell r="A2611">
            <v>6939962768182</v>
          </cell>
          <cell r="B2611">
            <v>8</v>
          </cell>
        </row>
        <row r="2612">
          <cell r="A2612">
            <v>6939962764412</v>
          </cell>
        </row>
        <row r="2613">
          <cell r="A2613">
            <v>6939962766423</v>
          </cell>
          <cell r="B2613">
            <v>24</v>
          </cell>
        </row>
        <row r="2614">
          <cell r="A2614">
            <v>6939962759098</v>
          </cell>
        </row>
        <row r="2615">
          <cell r="A2615">
            <v>6939962755885</v>
          </cell>
        </row>
        <row r="2616">
          <cell r="A2616">
            <v>6939962759364</v>
          </cell>
        </row>
        <row r="2617">
          <cell r="A2617">
            <v>6939962738024</v>
          </cell>
        </row>
        <row r="2618">
          <cell r="A2618">
            <v>6939962758466</v>
          </cell>
        </row>
        <row r="2619">
          <cell r="A2619">
            <v>6939962759395</v>
          </cell>
        </row>
        <row r="2620">
          <cell r="A2620">
            <v>6939962759388</v>
          </cell>
        </row>
        <row r="2621">
          <cell r="A2621">
            <v>6939962746074</v>
          </cell>
        </row>
        <row r="2622">
          <cell r="A2622">
            <v>6939924819549</v>
          </cell>
        </row>
        <row r="2623">
          <cell r="A2623">
            <v>6939962733951</v>
          </cell>
          <cell r="B2623">
            <v>0</v>
          </cell>
        </row>
        <row r="2624">
          <cell r="A2624">
            <v>6939924824345</v>
          </cell>
          <cell r="B2624">
            <v>0</v>
          </cell>
        </row>
        <row r="2625">
          <cell r="A2625">
            <v>6939962758039</v>
          </cell>
        </row>
        <row r="2626">
          <cell r="A2626">
            <v>6939924824345</v>
          </cell>
        </row>
        <row r="2627">
          <cell r="A2627">
            <v>6939924827353</v>
          </cell>
        </row>
        <row r="2628">
          <cell r="A2628">
            <v>6939924821078</v>
          </cell>
        </row>
        <row r="2629">
          <cell r="A2629">
            <v>6939924823232</v>
          </cell>
        </row>
        <row r="2630">
          <cell r="A2630">
            <v>6939962756493</v>
          </cell>
          <cell r="B2630">
            <v>83</v>
          </cell>
        </row>
        <row r="2631">
          <cell r="A2631">
            <v>6939962753867</v>
          </cell>
          <cell r="B2631">
            <v>9</v>
          </cell>
        </row>
        <row r="2632">
          <cell r="A2632">
            <v>6939962764436</v>
          </cell>
          <cell r="B2632">
            <v>16</v>
          </cell>
        </row>
        <row r="2633">
          <cell r="A2633">
            <v>6939962767864</v>
          </cell>
          <cell r="B2633">
            <v>9</v>
          </cell>
        </row>
        <row r="2634">
          <cell r="A2634">
            <v>6939924824642</v>
          </cell>
          <cell r="B2634">
            <v>0</v>
          </cell>
        </row>
        <row r="2635">
          <cell r="A2635">
            <v>6939962758572</v>
          </cell>
          <cell r="B2635">
            <v>43</v>
          </cell>
        </row>
        <row r="2636">
          <cell r="A2636">
            <v>6939962759371</v>
          </cell>
        </row>
        <row r="2637">
          <cell r="A2637">
            <v>6939962757520</v>
          </cell>
        </row>
        <row r="2638">
          <cell r="A2638">
            <v>6939962757322</v>
          </cell>
        </row>
        <row r="2639">
          <cell r="A2639">
            <v>6939962749129</v>
          </cell>
        </row>
        <row r="2640">
          <cell r="A2640">
            <v>6939962757513</v>
          </cell>
        </row>
        <row r="2641">
          <cell r="A2641">
            <v>6939962758572</v>
          </cell>
        </row>
        <row r="2642">
          <cell r="A2642">
            <v>6939924824963</v>
          </cell>
        </row>
        <row r="2643">
          <cell r="A2643">
            <v>6939924823676</v>
          </cell>
        </row>
        <row r="2644">
          <cell r="A2644">
            <v>6939962760711</v>
          </cell>
        </row>
        <row r="2645">
          <cell r="A2645">
            <v>6939962746593</v>
          </cell>
        </row>
        <row r="2646">
          <cell r="A2646">
            <v>6939962760834</v>
          </cell>
        </row>
        <row r="2647">
          <cell r="A2647">
            <v>6939962757612</v>
          </cell>
        </row>
        <row r="2648">
          <cell r="A2648">
            <v>6939962755380</v>
          </cell>
        </row>
        <row r="2649">
          <cell r="A2649">
            <v>6939962759173</v>
          </cell>
        </row>
        <row r="2650">
          <cell r="A2650">
            <v>6939962759012</v>
          </cell>
        </row>
        <row r="2651">
          <cell r="A2651">
            <v>6939962746593</v>
          </cell>
        </row>
        <row r="2652">
          <cell r="A2652">
            <v>6939962757315</v>
          </cell>
        </row>
        <row r="2653">
          <cell r="A2653">
            <v>6939924823669</v>
          </cell>
        </row>
        <row r="2654">
          <cell r="A2654">
            <v>6939924823652</v>
          </cell>
        </row>
        <row r="2655">
          <cell r="A2655">
            <v>6939924824819</v>
          </cell>
        </row>
        <row r="2656">
          <cell r="A2656">
            <v>6939924824956</v>
          </cell>
        </row>
        <row r="2657">
          <cell r="A2657">
            <v>6939924821481</v>
          </cell>
        </row>
        <row r="2658">
          <cell r="A2658">
            <v>6939924824673</v>
          </cell>
        </row>
        <row r="2659">
          <cell r="A2659">
            <v>6939924827353</v>
          </cell>
          <cell r="B2659">
            <v>0</v>
          </cell>
        </row>
        <row r="2660">
          <cell r="A2660">
            <v>6939924818498</v>
          </cell>
          <cell r="B2660">
            <v>53</v>
          </cell>
        </row>
        <row r="2661">
          <cell r="A2661">
            <v>6939924821078</v>
          </cell>
          <cell r="B2661">
            <v>2</v>
          </cell>
        </row>
        <row r="2662">
          <cell r="A2662">
            <v>6939924823232</v>
          </cell>
          <cell r="B2662">
            <v>9</v>
          </cell>
        </row>
        <row r="2663">
          <cell r="A2663">
            <v>6939924827537</v>
          </cell>
          <cell r="B2663">
            <v>0</v>
          </cell>
        </row>
        <row r="2664">
          <cell r="A2664">
            <v>6939924828510</v>
          </cell>
        </row>
        <row r="2665">
          <cell r="A2665">
            <v>6939962760599</v>
          </cell>
          <cell r="B2665">
            <v>5</v>
          </cell>
        </row>
        <row r="2666">
          <cell r="A2666">
            <v>6939962758466</v>
          </cell>
          <cell r="B2666">
            <v>9</v>
          </cell>
        </row>
        <row r="2667">
          <cell r="A2667">
            <v>6939962761640</v>
          </cell>
          <cell r="B2667">
            <v>16</v>
          </cell>
        </row>
        <row r="2668">
          <cell r="A2668">
            <v>6939962758855</v>
          </cell>
          <cell r="B2668">
            <v>0</v>
          </cell>
        </row>
        <row r="2669">
          <cell r="A2669">
            <v>6939924824642</v>
          </cell>
        </row>
        <row r="2670">
          <cell r="A2670">
            <v>6939924827537</v>
          </cell>
        </row>
        <row r="2671">
          <cell r="A2671">
            <v>6939924828510</v>
          </cell>
        </row>
        <row r="2672">
          <cell r="A2672">
            <v>6939962746593</v>
          </cell>
          <cell r="B2672">
            <v>77</v>
          </cell>
        </row>
        <row r="2673">
          <cell r="A2673">
            <v>6939962742878</v>
          </cell>
        </row>
        <row r="2674">
          <cell r="A2674">
            <v>6939962746371</v>
          </cell>
        </row>
        <row r="2675">
          <cell r="A2675">
            <v>6939962739281</v>
          </cell>
          <cell r="B2675">
            <v>609</v>
          </cell>
        </row>
        <row r="2676">
          <cell r="A2676">
            <v>6939962760186</v>
          </cell>
          <cell r="B2676">
            <v>75</v>
          </cell>
        </row>
        <row r="2677">
          <cell r="A2677">
            <v>6939962760599</v>
          </cell>
          <cell r="B2677">
            <v>5</v>
          </cell>
        </row>
        <row r="2678">
          <cell r="A2678">
            <v>6939962746074</v>
          </cell>
          <cell r="B2678">
            <v>104</v>
          </cell>
        </row>
        <row r="2679">
          <cell r="A2679">
            <v>6939962766423</v>
          </cell>
          <cell r="B2679">
            <v>23</v>
          </cell>
        </row>
        <row r="2680">
          <cell r="A2680">
            <v>6939924824802</v>
          </cell>
        </row>
        <row r="2681">
          <cell r="A2681">
            <v>6939962744384</v>
          </cell>
        </row>
        <row r="2682">
          <cell r="A2682">
            <v>6939924819549</v>
          </cell>
        </row>
        <row r="2683">
          <cell r="A2683">
            <v>6939962758039</v>
          </cell>
        </row>
        <row r="2684">
          <cell r="A2684">
            <v>6939962746593</v>
          </cell>
          <cell r="B2684">
            <v>60</v>
          </cell>
        </row>
        <row r="2685">
          <cell r="A2685">
            <v>6939962757575</v>
          </cell>
          <cell r="B2685">
            <v>147</v>
          </cell>
        </row>
        <row r="2686">
          <cell r="A2686">
            <v>6939962758572</v>
          </cell>
          <cell r="B2686">
            <v>54</v>
          </cell>
        </row>
        <row r="2687">
          <cell r="A2687">
            <v>6939924823423</v>
          </cell>
        </row>
        <row r="2688">
          <cell r="A2688">
            <v>6939924820828</v>
          </cell>
        </row>
        <row r="2689">
          <cell r="A2689">
            <v>6939962741451</v>
          </cell>
        </row>
        <row r="2690">
          <cell r="A2690">
            <v>6939962753065</v>
          </cell>
          <cell r="B2690">
            <v>37</v>
          </cell>
        </row>
        <row r="2691">
          <cell r="A2691">
            <v>6939962756493</v>
          </cell>
          <cell r="B2691">
            <v>43</v>
          </cell>
        </row>
        <row r="2692">
          <cell r="A2692">
            <v>6939962753867</v>
          </cell>
          <cell r="B2692">
            <v>26</v>
          </cell>
        </row>
        <row r="2693">
          <cell r="A2693">
            <v>6939962758466</v>
          </cell>
          <cell r="B2693">
            <v>7</v>
          </cell>
        </row>
        <row r="2694">
          <cell r="A2694">
            <v>6939962758572</v>
          </cell>
        </row>
        <row r="2695">
          <cell r="A2695">
            <v>6939924827315</v>
          </cell>
        </row>
        <row r="2696">
          <cell r="A2696">
            <v>6939962741710</v>
          </cell>
          <cell r="B2696">
            <v>0</v>
          </cell>
        </row>
        <row r="2697">
          <cell r="A2697">
            <v>6939962758275</v>
          </cell>
        </row>
        <row r="2698">
          <cell r="A2698">
            <v>6939962760186</v>
          </cell>
        </row>
        <row r="2699">
          <cell r="A2699">
            <v>6939962736518</v>
          </cell>
          <cell r="B2699">
            <v>0</v>
          </cell>
        </row>
        <row r="2700">
          <cell r="A2700">
            <v>6939924827315</v>
          </cell>
        </row>
        <row r="2701">
          <cell r="A2701">
            <v>6939962756172</v>
          </cell>
          <cell r="B2701">
            <v>424</v>
          </cell>
        </row>
        <row r="2702">
          <cell r="A2702">
            <v>6939962766423</v>
          </cell>
        </row>
        <row r="2703">
          <cell r="A2703">
            <v>6939962763910</v>
          </cell>
        </row>
        <row r="2704">
          <cell r="A2704">
            <v>6939962762401</v>
          </cell>
        </row>
        <row r="2705">
          <cell r="A2705">
            <v>6939962763736</v>
          </cell>
        </row>
        <row r="2706">
          <cell r="A2706">
            <v>6939962759043</v>
          </cell>
        </row>
        <row r="2707">
          <cell r="A2707">
            <v>6939962762500</v>
          </cell>
        </row>
        <row r="2708">
          <cell r="A2708">
            <v>6939924824642</v>
          </cell>
        </row>
        <row r="2709">
          <cell r="A2709">
            <v>6939962744384</v>
          </cell>
          <cell r="B2709">
            <v>121</v>
          </cell>
        </row>
        <row r="2710">
          <cell r="A2710">
            <v>6939962748214</v>
          </cell>
          <cell r="B2710">
            <v>47</v>
          </cell>
        </row>
        <row r="2711">
          <cell r="A2711">
            <v>6939962746371</v>
          </cell>
          <cell r="B2711">
            <v>43</v>
          </cell>
        </row>
        <row r="2712">
          <cell r="A2712">
            <v>6939962768182</v>
          </cell>
        </row>
        <row r="2713">
          <cell r="A2713">
            <v>6939962764412</v>
          </cell>
        </row>
        <row r="2714">
          <cell r="A2714">
            <v>6939924827353</v>
          </cell>
        </row>
        <row r="2715">
          <cell r="A2715">
            <v>6939924818498</v>
          </cell>
        </row>
        <row r="2716">
          <cell r="A2716">
            <v>6939924821078</v>
          </cell>
        </row>
        <row r="2717">
          <cell r="A2717">
            <v>6939924823232</v>
          </cell>
        </row>
        <row r="2718">
          <cell r="A2718">
            <v>6939962756172</v>
          </cell>
        </row>
        <row r="2719">
          <cell r="A2719">
            <v>6939962753065</v>
          </cell>
          <cell r="B2719">
            <v>15</v>
          </cell>
        </row>
        <row r="2720">
          <cell r="A2720">
            <v>6939962760599</v>
          </cell>
          <cell r="B2720">
            <v>5</v>
          </cell>
        </row>
        <row r="2721">
          <cell r="A2721">
            <v>6939962753867</v>
          </cell>
          <cell r="B2721">
            <v>6</v>
          </cell>
        </row>
        <row r="2722">
          <cell r="A2722">
            <v>6939962758466</v>
          </cell>
          <cell r="B2722">
            <v>1</v>
          </cell>
        </row>
        <row r="2723">
          <cell r="A2723">
            <v>6939962758855</v>
          </cell>
          <cell r="B2723">
            <v>1</v>
          </cell>
        </row>
        <row r="2724">
          <cell r="A2724">
            <v>6939962760704</v>
          </cell>
        </row>
        <row r="2725">
          <cell r="A2725">
            <v>6939962756493</v>
          </cell>
        </row>
        <row r="2726">
          <cell r="A2726">
            <v>6939962761299</v>
          </cell>
        </row>
        <row r="2727">
          <cell r="A2727">
            <v>6939962762999</v>
          </cell>
        </row>
        <row r="2728">
          <cell r="A2728">
            <v>6939962762173</v>
          </cell>
        </row>
        <row r="2729">
          <cell r="A2729">
            <v>6939962764436</v>
          </cell>
          <cell r="B2729">
            <v>20</v>
          </cell>
        </row>
        <row r="2730">
          <cell r="A2730">
            <v>6939962767864</v>
          </cell>
          <cell r="B2730">
            <v>0</v>
          </cell>
        </row>
        <row r="2731">
          <cell r="A2731">
            <v>6939924827339</v>
          </cell>
          <cell r="B2731">
            <v>0</v>
          </cell>
        </row>
        <row r="2732">
          <cell r="A2732">
            <v>6939962761640</v>
          </cell>
          <cell r="B2732">
            <v>17</v>
          </cell>
        </row>
        <row r="2733">
          <cell r="A2733">
            <v>6939962758855</v>
          </cell>
          <cell r="B2733">
            <v>5</v>
          </cell>
        </row>
        <row r="2734">
          <cell r="A2734">
            <v>6939924819549</v>
          </cell>
          <cell r="B2734">
            <v>12</v>
          </cell>
        </row>
        <row r="2735">
          <cell r="A2735">
            <v>6939962758039</v>
          </cell>
          <cell r="B2735">
            <v>15</v>
          </cell>
        </row>
        <row r="2736">
          <cell r="A2736">
            <v>6939924819549</v>
          </cell>
          <cell r="B2736">
            <v>49</v>
          </cell>
        </row>
        <row r="2737">
          <cell r="A2737">
            <v>6939962758039</v>
          </cell>
          <cell r="B2737">
            <v>10</v>
          </cell>
        </row>
        <row r="2738">
          <cell r="A2738">
            <v>6939962768182</v>
          </cell>
          <cell r="B2738">
            <v>2</v>
          </cell>
        </row>
        <row r="2739">
          <cell r="A2739">
            <v>6939962764412</v>
          </cell>
        </row>
        <row r="2740">
          <cell r="A2740">
            <v>6939962763453</v>
          </cell>
        </row>
        <row r="2741">
          <cell r="A2741">
            <v>6939924824345</v>
          </cell>
        </row>
        <row r="2742">
          <cell r="A2742">
            <v>6939924818498</v>
          </cell>
          <cell r="B2742">
            <v>100</v>
          </cell>
        </row>
        <row r="2743">
          <cell r="A2743">
            <v>6939962739281</v>
          </cell>
          <cell r="B2743">
            <v>166</v>
          </cell>
        </row>
        <row r="2744">
          <cell r="A2744">
            <v>6939962765433</v>
          </cell>
        </row>
        <row r="2745">
          <cell r="A2745">
            <v>6939962753065</v>
          </cell>
        </row>
        <row r="2746">
          <cell r="A2746">
            <v>6939962760599</v>
          </cell>
        </row>
        <row r="2747">
          <cell r="A2747">
            <v>6939962753867</v>
          </cell>
        </row>
        <row r="2748">
          <cell r="A2748">
            <v>6939962758466</v>
          </cell>
        </row>
        <row r="2749">
          <cell r="A2749">
            <v>6939962758855</v>
          </cell>
        </row>
        <row r="2750">
          <cell r="A2750">
            <v>6939962748214</v>
          </cell>
        </row>
        <row r="2751">
          <cell r="A2751">
            <v>6939962756493</v>
          </cell>
        </row>
        <row r="2752">
          <cell r="A2752">
            <v>6939962746074</v>
          </cell>
        </row>
        <row r="2753">
          <cell r="A2753">
            <v>6939962758060</v>
          </cell>
        </row>
        <row r="2754">
          <cell r="A2754">
            <v>6939924827353</v>
          </cell>
          <cell r="B2754">
            <v>-1</v>
          </cell>
        </row>
        <row r="2755">
          <cell r="A2755">
            <v>6939924821078</v>
          </cell>
          <cell r="B2755">
            <v>0</v>
          </cell>
        </row>
        <row r="2756">
          <cell r="A2756">
            <v>6939924823232</v>
          </cell>
          <cell r="B2756">
            <v>33</v>
          </cell>
        </row>
        <row r="2757">
          <cell r="A2757">
            <v>6939962764436</v>
          </cell>
          <cell r="B2757">
            <v>0</v>
          </cell>
        </row>
        <row r="2758">
          <cell r="A2758">
            <v>6939962767864</v>
          </cell>
          <cell r="B2758">
            <v>0</v>
          </cell>
        </row>
        <row r="2759">
          <cell r="A2759">
            <v>6939924818498</v>
          </cell>
        </row>
        <row r="2760">
          <cell r="A2760">
            <v>6939924827841</v>
          </cell>
        </row>
        <row r="2761">
          <cell r="A2761">
            <v>6939962760186</v>
          </cell>
          <cell r="B2761">
            <v>117</v>
          </cell>
        </row>
        <row r="2762">
          <cell r="A2762">
            <v>6939962748214</v>
          </cell>
          <cell r="B2762">
            <v>10</v>
          </cell>
        </row>
        <row r="2763">
          <cell r="A2763">
            <v>6939962746074</v>
          </cell>
          <cell r="B2763">
            <v>120</v>
          </cell>
        </row>
        <row r="2764">
          <cell r="A2764">
            <v>6939962746371</v>
          </cell>
          <cell r="B2764">
            <v>14</v>
          </cell>
        </row>
        <row r="2765">
          <cell r="A2765">
            <v>6939962761640</v>
          </cell>
          <cell r="B2765">
            <v>6</v>
          </cell>
        </row>
        <row r="2766">
          <cell r="A2766">
            <v>6939962746074</v>
          </cell>
          <cell r="B2766">
            <v>215</v>
          </cell>
        </row>
        <row r="2767">
          <cell r="A2767">
            <v>6939962765129</v>
          </cell>
        </row>
        <row r="2768">
          <cell r="A2768">
            <v>6939924827353</v>
          </cell>
        </row>
        <row r="2769">
          <cell r="A2769">
            <v>6939924827322</v>
          </cell>
        </row>
        <row r="2770">
          <cell r="A2770">
            <v>6939924827339</v>
          </cell>
        </row>
        <row r="2771">
          <cell r="A2771">
            <v>6939924821078</v>
          </cell>
        </row>
        <row r="2772">
          <cell r="A2772">
            <v>6939924818498</v>
          </cell>
          <cell r="B2772">
            <v>62</v>
          </cell>
        </row>
        <row r="2773">
          <cell r="A2773">
            <v>6939962739281</v>
          </cell>
          <cell r="B2773">
            <v>228</v>
          </cell>
        </row>
        <row r="2774">
          <cell r="A2774">
            <v>6939924824345</v>
          </cell>
          <cell r="B2774">
            <v>9</v>
          </cell>
        </row>
        <row r="2775">
          <cell r="A2775">
            <v>6939924827353</v>
          </cell>
          <cell r="B2775">
            <v>0</v>
          </cell>
        </row>
        <row r="2776">
          <cell r="A2776">
            <v>6939924821078</v>
          </cell>
          <cell r="B2776">
            <v>35</v>
          </cell>
        </row>
        <row r="2777">
          <cell r="A2777">
            <v>6939924823232</v>
          </cell>
          <cell r="B2777">
            <v>15</v>
          </cell>
        </row>
        <row r="2778">
          <cell r="A2778">
            <v>6939962744384</v>
          </cell>
          <cell r="B2778">
            <v>90</v>
          </cell>
        </row>
        <row r="2779">
          <cell r="A2779">
            <v>6939962739281</v>
          </cell>
        </row>
        <row r="2780">
          <cell r="A2780">
            <v>6939962760186</v>
          </cell>
        </row>
        <row r="2781">
          <cell r="A2781">
            <v>6939962746371</v>
          </cell>
        </row>
        <row r="2782">
          <cell r="A2782">
            <v>6939962761640</v>
          </cell>
        </row>
        <row r="2783">
          <cell r="A2783">
            <v>6939962731049</v>
          </cell>
        </row>
        <row r="2784">
          <cell r="A2784">
            <v>6939962753539</v>
          </cell>
        </row>
        <row r="2785">
          <cell r="A2785">
            <v>6939962756165</v>
          </cell>
        </row>
        <row r="2786">
          <cell r="A2786">
            <v>6939924823232</v>
          </cell>
        </row>
        <row r="2787">
          <cell r="A2787">
            <v>6939962755359</v>
          </cell>
        </row>
        <row r="2788">
          <cell r="A2788">
            <v>6939962756493</v>
          </cell>
          <cell r="B2788">
            <v>29</v>
          </cell>
        </row>
        <row r="2789">
          <cell r="A2789">
            <v>6939962760186</v>
          </cell>
          <cell r="B2789">
            <v>248</v>
          </cell>
        </row>
        <row r="2790">
          <cell r="A2790">
            <v>6939962744384</v>
          </cell>
          <cell r="B2790">
            <v>73</v>
          </cell>
        </row>
        <row r="2791">
          <cell r="A2791">
            <v>6939962748214</v>
          </cell>
          <cell r="B2791">
            <v>5</v>
          </cell>
        </row>
        <row r="2792">
          <cell r="A2792">
            <v>6939962746371</v>
          </cell>
          <cell r="B2792">
            <v>54</v>
          </cell>
        </row>
        <row r="2793">
          <cell r="A2793">
            <v>6939924818498</v>
          </cell>
        </row>
        <row r="2794">
          <cell r="A2794">
            <v>6939962739281</v>
          </cell>
        </row>
        <row r="2795">
          <cell r="A2795">
            <v>6939962760186</v>
          </cell>
        </row>
        <row r="2796">
          <cell r="A2796">
            <v>6939962746074</v>
          </cell>
        </row>
        <row r="2797">
          <cell r="A2797">
            <v>6939962760599</v>
          </cell>
        </row>
        <row r="2798">
          <cell r="A2798">
            <v>6939962746371</v>
          </cell>
        </row>
        <row r="2799">
          <cell r="A2799">
            <v>6939962761640</v>
          </cell>
        </row>
        <row r="2800">
          <cell r="A2800">
            <v>6939962741710</v>
          </cell>
          <cell r="B2800">
            <v>1354</v>
          </cell>
        </row>
        <row r="2801">
          <cell r="A2801">
            <v>6939924827537</v>
          </cell>
        </row>
        <row r="2802">
          <cell r="A2802">
            <v>6939924819884</v>
          </cell>
        </row>
        <row r="2803">
          <cell r="A2803">
            <v>6939924828510</v>
          </cell>
        </row>
        <row r="2804">
          <cell r="A2804">
            <v>6939962759814</v>
          </cell>
        </row>
        <row r="2805">
          <cell r="A2805">
            <v>6939962763774</v>
          </cell>
        </row>
        <row r="2806">
          <cell r="A2806">
            <v>6939962762180</v>
          </cell>
        </row>
        <row r="2807">
          <cell r="A2807">
            <v>6939962759128</v>
          </cell>
        </row>
        <row r="2808">
          <cell r="A2808">
            <v>6939962763712</v>
          </cell>
        </row>
        <row r="2809">
          <cell r="A2809">
            <v>6939962763477</v>
          </cell>
        </row>
        <row r="2810">
          <cell r="A2810">
            <v>6939962765983</v>
          </cell>
        </row>
        <row r="2811">
          <cell r="A2811">
            <v>6939962761640</v>
          </cell>
        </row>
        <row r="2812">
          <cell r="A2812">
            <v>6939962761398</v>
          </cell>
        </row>
        <row r="2813">
          <cell r="A2813">
            <v>6939962759357</v>
          </cell>
        </row>
        <row r="2814">
          <cell r="A2814">
            <v>6939962762500</v>
          </cell>
        </row>
        <row r="2815">
          <cell r="A2815">
            <v>6939962759098</v>
          </cell>
        </row>
        <row r="2816">
          <cell r="A2816">
            <v>6939962760711</v>
          </cell>
        </row>
        <row r="2817">
          <cell r="A2817">
            <v>6939962746593</v>
          </cell>
        </row>
        <row r="2818">
          <cell r="A2818">
            <v>6939962757575</v>
          </cell>
        </row>
        <row r="2819">
          <cell r="A2819">
            <v>6939924827339</v>
          </cell>
        </row>
        <row r="2820">
          <cell r="A2820">
            <v>6939962733951</v>
          </cell>
        </row>
        <row r="2821">
          <cell r="A2821">
            <v>6939962746630</v>
          </cell>
        </row>
        <row r="2822">
          <cell r="A2822">
            <v>6939962753980</v>
          </cell>
        </row>
        <row r="2823">
          <cell r="A2823">
            <v>6939962746296</v>
          </cell>
        </row>
        <row r="2824">
          <cell r="A2824">
            <v>6939962747316</v>
          </cell>
        </row>
        <row r="2825">
          <cell r="A2825">
            <v>6939962754628</v>
          </cell>
        </row>
        <row r="2826">
          <cell r="A2826">
            <v>6939962755656</v>
          </cell>
        </row>
        <row r="2827">
          <cell r="A2827">
            <v>6939962756912</v>
          </cell>
        </row>
        <row r="2828">
          <cell r="A2828">
            <v>6939962764436</v>
          </cell>
        </row>
        <row r="2829">
          <cell r="A2829">
            <v>6939962767864</v>
          </cell>
        </row>
        <row r="2830">
          <cell r="A2830">
            <v>6939962730912</v>
          </cell>
        </row>
        <row r="2831">
          <cell r="A2831">
            <v>6939962743738</v>
          </cell>
        </row>
        <row r="2832">
          <cell r="A2832">
            <v>6939962757384</v>
          </cell>
        </row>
        <row r="2833">
          <cell r="A2833">
            <v>6939924819549</v>
          </cell>
        </row>
        <row r="2834">
          <cell r="A2834">
            <v>6939962758039</v>
          </cell>
        </row>
        <row r="2835">
          <cell r="A2835">
            <v>6939962768182</v>
          </cell>
        </row>
        <row r="2836">
          <cell r="A2836">
            <v>6939962764412</v>
          </cell>
        </row>
        <row r="2837">
          <cell r="A2837">
            <v>6939962733951</v>
          </cell>
        </row>
        <row r="2838">
          <cell r="A2838">
            <v>6939962766423</v>
          </cell>
        </row>
        <row r="2839">
          <cell r="A2839">
            <v>6939962733951</v>
          </cell>
          <cell r="B2839">
            <v>0</v>
          </cell>
        </row>
        <row r="2840">
          <cell r="A2840">
            <v>6939962733951</v>
          </cell>
        </row>
        <row r="2841">
          <cell r="A2841">
            <v>6939924827353</v>
          </cell>
        </row>
        <row r="2842">
          <cell r="A2842">
            <v>6939924818498</v>
          </cell>
        </row>
        <row r="2843">
          <cell r="A2843">
            <v>6939924821078</v>
          </cell>
        </row>
        <row r="2844">
          <cell r="A2844">
            <v>6939924823232</v>
          </cell>
        </row>
        <row r="2845">
          <cell r="A2845">
            <v>6939962756134</v>
          </cell>
        </row>
        <row r="2846">
          <cell r="A2846">
            <v>6939962736518</v>
          </cell>
          <cell r="B2846">
            <v>0</v>
          </cell>
        </row>
        <row r="2847">
          <cell r="A2847">
            <v>6939962748184</v>
          </cell>
        </row>
        <row r="2848">
          <cell r="A2848">
            <v>6939962746050</v>
          </cell>
        </row>
        <row r="2849">
          <cell r="A2849">
            <v>6939962747644</v>
          </cell>
        </row>
        <row r="2850">
          <cell r="A2850">
            <v>6939962748214</v>
          </cell>
        </row>
        <row r="2851">
          <cell r="A2851">
            <v>6939962754604</v>
          </cell>
        </row>
        <row r="2852">
          <cell r="A2852">
            <v>6939962750590</v>
          </cell>
        </row>
        <row r="2853">
          <cell r="A2853">
            <v>6939924819549</v>
          </cell>
        </row>
        <row r="2854">
          <cell r="A2854">
            <v>6939924824345</v>
          </cell>
        </row>
        <row r="2855">
          <cell r="A2855">
            <v>6939962753065</v>
          </cell>
        </row>
        <row r="2856">
          <cell r="A2856">
            <v>6939962760599</v>
          </cell>
        </row>
        <row r="2857">
          <cell r="A2857">
            <v>6939962744384</v>
          </cell>
        </row>
        <row r="2858">
          <cell r="A2858">
            <v>6939962746626</v>
          </cell>
        </row>
        <row r="2859">
          <cell r="A2859">
            <v>6939962740379</v>
          </cell>
        </row>
        <row r="2860">
          <cell r="A2860">
            <v>6939962739281</v>
          </cell>
        </row>
        <row r="2861">
          <cell r="A2861">
            <v>6939962755908</v>
          </cell>
        </row>
        <row r="2862">
          <cell r="A2862">
            <v>6939962752464</v>
          </cell>
        </row>
        <row r="2863">
          <cell r="A2863">
            <v>6939962751450</v>
          </cell>
        </row>
        <row r="2864">
          <cell r="A2864">
            <v>6939962752709</v>
          </cell>
        </row>
        <row r="2865">
          <cell r="A2865">
            <v>6939962748030</v>
          </cell>
        </row>
        <row r="2866">
          <cell r="A2866">
            <v>6939962745992</v>
          </cell>
        </row>
        <row r="2867">
          <cell r="A2867">
            <v>6939962753065</v>
          </cell>
        </row>
        <row r="2868">
          <cell r="A2868">
            <v>6939962746685</v>
          </cell>
        </row>
        <row r="2869">
          <cell r="A2869">
            <v>6939962756820</v>
          </cell>
        </row>
        <row r="2870">
          <cell r="A2870">
            <v>6939962736839</v>
          </cell>
        </row>
        <row r="2871">
          <cell r="A2871">
            <v>6939962741338</v>
          </cell>
        </row>
        <row r="2872">
          <cell r="A2872">
            <v>6939962755618</v>
          </cell>
        </row>
        <row r="2873">
          <cell r="A2873">
            <v>6939962756097</v>
          </cell>
        </row>
        <row r="2874">
          <cell r="A2874">
            <v>6939962747989</v>
          </cell>
        </row>
        <row r="2875">
          <cell r="A2875">
            <v>6939962755328</v>
          </cell>
        </row>
        <row r="2876">
          <cell r="A2876">
            <v>6939962755830</v>
          </cell>
        </row>
        <row r="2877">
          <cell r="A2877">
            <v>6939962738147</v>
          </cell>
        </row>
        <row r="2878">
          <cell r="A2878">
            <v>6939962757186</v>
          </cell>
        </row>
        <row r="2879">
          <cell r="A2879">
            <v>6939962748214</v>
          </cell>
        </row>
        <row r="2880">
          <cell r="A2880">
            <v>6939962756493</v>
          </cell>
        </row>
        <row r="2881">
          <cell r="A2881">
            <v>6939962746074</v>
          </cell>
        </row>
        <row r="2882">
          <cell r="A2882">
            <v>6939962753867</v>
          </cell>
        </row>
        <row r="2883">
          <cell r="A2883">
            <v>6939962758466</v>
          </cell>
        </row>
        <row r="2884">
          <cell r="A2884">
            <v>6939962758855</v>
          </cell>
        </row>
        <row r="2885">
          <cell r="A2885">
            <v>6939962753980</v>
          </cell>
          <cell r="B2885">
            <v>0</v>
          </cell>
        </row>
        <row r="2886">
          <cell r="A2886">
            <v>6939962744384</v>
          </cell>
          <cell r="B2886">
            <v>0</v>
          </cell>
        </row>
        <row r="2887">
          <cell r="A2887">
            <v>6939962752488</v>
          </cell>
          <cell r="B2887">
            <v>0</v>
          </cell>
        </row>
        <row r="2888">
          <cell r="A2888">
            <v>6939962746296</v>
          </cell>
          <cell r="B2888">
            <v>0</v>
          </cell>
        </row>
        <row r="2889">
          <cell r="A2889">
            <v>6939962747316</v>
          </cell>
          <cell r="B2889">
            <v>0</v>
          </cell>
        </row>
        <row r="2890">
          <cell r="A2890">
            <v>6939962741307</v>
          </cell>
          <cell r="B2890">
            <v>0</v>
          </cell>
        </row>
        <row r="2891">
          <cell r="A2891">
            <v>6939962725574</v>
          </cell>
          <cell r="B2891">
            <v>0</v>
          </cell>
        </row>
        <row r="2892">
          <cell r="A2892">
            <v>6939962748214</v>
          </cell>
          <cell r="B2892">
            <v>0</v>
          </cell>
        </row>
        <row r="2893">
          <cell r="A2893">
            <v>6939962756912</v>
          </cell>
          <cell r="B2893">
            <v>0</v>
          </cell>
        </row>
        <row r="2894">
          <cell r="A2894">
            <v>6939962730912</v>
          </cell>
          <cell r="B2894">
            <v>0</v>
          </cell>
        </row>
        <row r="2895">
          <cell r="A2895">
            <v>6939962734354</v>
          </cell>
          <cell r="B2895">
            <v>0</v>
          </cell>
        </row>
        <row r="2896">
          <cell r="A2896">
            <v>6939962740973</v>
          </cell>
          <cell r="B2896">
            <v>0</v>
          </cell>
        </row>
        <row r="2897">
          <cell r="A2897">
            <v>6939962733951</v>
          </cell>
          <cell r="B2897">
            <v>0</v>
          </cell>
        </row>
        <row r="2898">
          <cell r="A2898">
            <v>6939962758763</v>
          </cell>
        </row>
        <row r="2899">
          <cell r="A2899">
            <v>6939962747057</v>
          </cell>
        </row>
        <row r="2900">
          <cell r="A2900">
            <v>6939962739588</v>
          </cell>
        </row>
        <row r="2901">
          <cell r="A2901">
            <v>6939962754239</v>
          </cell>
        </row>
        <row r="2902">
          <cell r="A2902">
            <v>6939962760599</v>
          </cell>
        </row>
        <row r="2903">
          <cell r="A2903">
            <v>6939962759265</v>
          </cell>
        </row>
        <row r="2904">
          <cell r="A2904">
            <v>6939962741710</v>
          </cell>
        </row>
        <row r="2905">
          <cell r="A2905">
            <v>6939924824642</v>
          </cell>
        </row>
        <row r="2906">
          <cell r="A2906">
            <v>6939962756134</v>
          </cell>
        </row>
        <row r="2907">
          <cell r="A2907">
            <v>6939962757315</v>
          </cell>
          <cell r="B2907">
            <v>0</v>
          </cell>
        </row>
        <row r="2908">
          <cell r="A2908">
            <v>6939962753003</v>
          </cell>
        </row>
        <row r="2909">
          <cell r="A2909">
            <v>6939962744384</v>
          </cell>
        </row>
        <row r="2910">
          <cell r="A2910">
            <v>6939962752488</v>
          </cell>
        </row>
        <row r="2911">
          <cell r="A2911">
            <v>6939962755175</v>
          </cell>
        </row>
        <row r="2912">
          <cell r="A2912">
            <v>6939962752273</v>
          </cell>
        </row>
        <row r="2913">
          <cell r="A2913">
            <v>6939962741307</v>
          </cell>
        </row>
        <row r="2914">
          <cell r="A2914">
            <v>6939962725574</v>
          </cell>
        </row>
        <row r="2915">
          <cell r="A2915">
            <v>6939962756264</v>
          </cell>
        </row>
        <row r="2916">
          <cell r="A2916">
            <v>6939962756905</v>
          </cell>
        </row>
        <row r="2917">
          <cell r="A2917">
            <v>6939962756769</v>
          </cell>
        </row>
        <row r="2918">
          <cell r="A2918">
            <v>6939962734354</v>
          </cell>
        </row>
        <row r="2919">
          <cell r="A2919">
            <v>6939962740973</v>
          </cell>
        </row>
        <row r="2920">
          <cell r="A2920">
            <v>6939962756189</v>
          </cell>
        </row>
        <row r="2921">
          <cell r="A2921">
            <v>6939962758572</v>
          </cell>
        </row>
        <row r="2922">
          <cell r="A2922">
            <v>6939924827315</v>
          </cell>
        </row>
        <row r="2923">
          <cell r="A2923">
            <v>6939962739564</v>
          </cell>
        </row>
        <row r="2924">
          <cell r="A2924">
            <v>6939962745183</v>
          </cell>
        </row>
        <row r="2925">
          <cell r="A2925">
            <v>6939962758275</v>
          </cell>
        </row>
        <row r="2926">
          <cell r="A2926">
            <v>6939962757575</v>
          </cell>
        </row>
        <row r="2927">
          <cell r="A2927">
            <v>6939962758855</v>
          </cell>
        </row>
        <row r="2928">
          <cell r="A2928">
            <v>6939962736518</v>
          </cell>
        </row>
        <row r="2929">
          <cell r="A2929">
            <v>6939962741710</v>
          </cell>
          <cell r="B2929">
            <v>446</v>
          </cell>
        </row>
        <row r="2930">
          <cell r="A2930">
            <v>6939962758398</v>
          </cell>
        </row>
        <row r="2931">
          <cell r="A2931">
            <v>6939962760575</v>
          </cell>
        </row>
        <row r="2932">
          <cell r="A2932">
            <v>6938980101353</v>
          </cell>
        </row>
        <row r="2933">
          <cell r="A2933">
            <v>6939962753867</v>
          </cell>
        </row>
        <row r="2934">
          <cell r="A2934">
            <v>6939962741710</v>
          </cell>
        </row>
        <row r="2935">
          <cell r="A2935">
            <v>6939962759371</v>
          </cell>
        </row>
        <row r="2936">
          <cell r="A2936">
            <v>6939962757322</v>
          </cell>
        </row>
        <row r="2937">
          <cell r="A2937">
            <v>6939962749129</v>
          </cell>
        </row>
        <row r="2938">
          <cell r="A2938">
            <v>6939962757513</v>
          </cell>
        </row>
        <row r="2939">
          <cell r="A2939">
            <v>6939962758572</v>
          </cell>
        </row>
        <row r="2940">
          <cell r="A2940">
            <v>6939962742878</v>
          </cell>
        </row>
        <row r="2941">
          <cell r="A2941">
            <v>6939962756172</v>
          </cell>
        </row>
        <row r="2942">
          <cell r="A2942">
            <v>6939962746593</v>
          </cell>
        </row>
        <row r="2943">
          <cell r="A2943">
            <v>6939962757315</v>
          </cell>
        </row>
        <row r="2944">
          <cell r="A2944">
            <v>6939962742878</v>
          </cell>
          <cell r="B2944">
            <v>49</v>
          </cell>
        </row>
        <row r="2945">
          <cell r="A2945">
            <v>6939962760599</v>
          </cell>
          <cell r="B2945">
            <v>0</v>
          </cell>
        </row>
        <row r="2946">
          <cell r="A2946">
            <v>6939962758060</v>
          </cell>
          <cell r="B2946">
            <v>0</v>
          </cell>
        </row>
        <row r="2947">
          <cell r="A2947">
            <v>6939962759265</v>
          </cell>
          <cell r="B2947">
            <v>0</v>
          </cell>
        </row>
        <row r="2948">
          <cell r="A2948">
            <v>6939962746626</v>
          </cell>
        </row>
        <row r="2949">
          <cell r="A2949">
            <v>6939962739281</v>
          </cell>
          <cell r="B2949">
            <v>0</v>
          </cell>
        </row>
        <row r="2950">
          <cell r="A2950">
            <v>6939962755908</v>
          </cell>
          <cell r="B2950">
            <v>0</v>
          </cell>
        </row>
        <row r="2951">
          <cell r="A2951">
            <v>6939962752464</v>
          </cell>
          <cell r="B2951">
            <v>0</v>
          </cell>
        </row>
        <row r="2952">
          <cell r="A2952">
            <v>6939962748184</v>
          </cell>
          <cell r="B2952">
            <v>0</v>
          </cell>
        </row>
        <row r="2953">
          <cell r="A2953">
            <v>6939962752273</v>
          </cell>
          <cell r="B2953">
            <v>0</v>
          </cell>
        </row>
        <row r="2954">
          <cell r="A2954">
            <v>6939962745992</v>
          </cell>
          <cell r="B2954">
            <v>0</v>
          </cell>
        </row>
        <row r="2955">
          <cell r="A2955">
            <v>6939962753065</v>
          </cell>
          <cell r="B2955">
            <v>0</v>
          </cell>
        </row>
        <row r="2956">
          <cell r="A2956">
            <v>6939962747644</v>
          </cell>
          <cell r="B2956">
            <v>0</v>
          </cell>
        </row>
        <row r="2957">
          <cell r="A2957">
            <v>6939962754604</v>
          </cell>
          <cell r="B2957">
            <v>0</v>
          </cell>
        </row>
        <row r="2958">
          <cell r="A2958">
            <v>6939962750590</v>
          </cell>
          <cell r="B2958">
            <v>0</v>
          </cell>
        </row>
        <row r="2959">
          <cell r="A2959">
            <v>6939924824963</v>
          </cell>
        </row>
        <row r="2960">
          <cell r="A2960">
            <v>6939924823676</v>
          </cell>
        </row>
        <row r="2961">
          <cell r="A2961">
            <v>6939924820828</v>
          </cell>
        </row>
        <row r="2962">
          <cell r="A2962">
            <v>6939962741451</v>
          </cell>
        </row>
        <row r="2963">
          <cell r="A2963">
            <v>6939962760605</v>
          </cell>
        </row>
        <row r="2964">
          <cell r="A2964">
            <v>6939962756172</v>
          </cell>
        </row>
        <row r="2965">
          <cell r="A2965">
            <v>6939962746371</v>
          </cell>
        </row>
        <row r="2966">
          <cell r="A2966">
            <v>6939962760711</v>
          </cell>
        </row>
        <row r="2967">
          <cell r="A2967">
            <v>6939962760698</v>
          </cell>
        </row>
        <row r="2968">
          <cell r="A2968">
            <v>6939962742878</v>
          </cell>
          <cell r="B2968">
            <v>20</v>
          </cell>
        </row>
        <row r="2969">
          <cell r="A2969">
            <v>6939924824345</v>
          </cell>
        </row>
        <row r="2970">
          <cell r="A2970">
            <v>6939962739281</v>
          </cell>
        </row>
        <row r="2971">
          <cell r="A2971">
            <v>6939962746371</v>
          </cell>
          <cell r="B2971">
            <v>128</v>
          </cell>
        </row>
        <row r="2972">
          <cell r="A2972">
            <v>6939962760605</v>
          </cell>
          <cell r="B2972">
            <v>0</v>
          </cell>
        </row>
        <row r="2973">
          <cell r="A2973">
            <v>6939962760186</v>
          </cell>
        </row>
        <row r="2974">
          <cell r="A2974">
            <v>6939962746371</v>
          </cell>
          <cell r="B2974">
            <v>73</v>
          </cell>
        </row>
        <row r="2975">
          <cell r="A2975">
            <v>6939962760186</v>
          </cell>
        </row>
        <row r="2976">
          <cell r="A2976">
            <v>6939962746371</v>
          </cell>
        </row>
        <row r="2977">
          <cell r="A2977">
            <v>6939962761640</v>
          </cell>
        </row>
        <row r="2978">
          <cell r="A2978">
            <v>6939962741710</v>
          </cell>
          <cell r="B2978">
            <v>503</v>
          </cell>
        </row>
        <row r="2979">
          <cell r="A2979">
            <v>6939962736518</v>
          </cell>
          <cell r="B2979">
            <v>0</v>
          </cell>
        </row>
        <row r="2980">
          <cell r="A2980">
            <v>6939962759098</v>
          </cell>
        </row>
        <row r="2981">
          <cell r="A2981">
            <v>6939962755885</v>
          </cell>
        </row>
        <row r="2982">
          <cell r="A2982">
            <v>6939962759364</v>
          </cell>
        </row>
        <row r="2983">
          <cell r="A2983">
            <v>6939962738024</v>
          </cell>
        </row>
        <row r="2984">
          <cell r="A2984">
            <v>6939962747989</v>
          </cell>
          <cell r="B2984">
            <v>0</v>
          </cell>
        </row>
        <row r="2985">
          <cell r="A2985">
            <v>6939962756769</v>
          </cell>
          <cell r="B2985">
            <v>0</v>
          </cell>
        </row>
        <row r="2986">
          <cell r="A2986">
            <v>6939962741338</v>
          </cell>
          <cell r="B2986">
            <v>0</v>
          </cell>
        </row>
        <row r="2987">
          <cell r="A2987">
            <v>6939962738147</v>
          </cell>
          <cell r="B2987">
            <v>0</v>
          </cell>
        </row>
        <row r="2988">
          <cell r="A2988">
            <v>6939962756097</v>
          </cell>
        </row>
        <row r="2989">
          <cell r="A2989">
            <v>6939962746630</v>
          </cell>
          <cell r="B2989">
            <v>0</v>
          </cell>
        </row>
        <row r="2990">
          <cell r="A2990">
            <v>6939962753003</v>
          </cell>
          <cell r="B2990">
            <v>0</v>
          </cell>
        </row>
        <row r="2991">
          <cell r="A2991">
            <v>6939962752709</v>
          </cell>
          <cell r="B2991">
            <v>0</v>
          </cell>
        </row>
        <row r="2992">
          <cell r="A2992">
            <v>6939962755175</v>
          </cell>
          <cell r="B2992">
            <v>0</v>
          </cell>
        </row>
        <row r="2993">
          <cell r="A2993">
            <v>6939962755656</v>
          </cell>
          <cell r="B2993">
            <v>0</v>
          </cell>
        </row>
        <row r="2994">
          <cell r="A2994">
            <v>6939962756264</v>
          </cell>
          <cell r="B2994">
            <v>0</v>
          </cell>
        </row>
        <row r="2995">
          <cell r="A2995">
            <v>6939962756905</v>
          </cell>
          <cell r="B2995">
            <v>0</v>
          </cell>
        </row>
        <row r="2996">
          <cell r="A2996">
            <v>6939962736839</v>
          </cell>
          <cell r="B2996">
            <v>0</v>
          </cell>
        </row>
        <row r="2997">
          <cell r="A2997">
            <v>6939962740379</v>
          </cell>
          <cell r="B2997">
            <v>0</v>
          </cell>
        </row>
        <row r="2998">
          <cell r="A2998">
            <v>6939962751450</v>
          </cell>
          <cell r="B2998">
            <v>0</v>
          </cell>
        </row>
        <row r="2999">
          <cell r="A2999">
            <v>6939962748030</v>
          </cell>
          <cell r="B2999">
            <v>0</v>
          </cell>
        </row>
        <row r="3000">
          <cell r="A3000">
            <v>6939962754628</v>
          </cell>
          <cell r="B3000">
            <v>0</v>
          </cell>
        </row>
        <row r="3001">
          <cell r="A3001">
            <v>6939962746050</v>
          </cell>
          <cell r="B3001">
            <v>0</v>
          </cell>
        </row>
        <row r="3002">
          <cell r="A3002">
            <v>6939962746685</v>
          </cell>
          <cell r="B3002">
            <v>0</v>
          </cell>
        </row>
        <row r="3003">
          <cell r="A3003">
            <v>6939962755328</v>
          </cell>
          <cell r="B3003">
            <v>0</v>
          </cell>
        </row>
        <row r="3004">
          <cell r="A3004">
            <v>6939962756820</v>
          </cell>
          <cell r="B3004">
            <v>0</v>
          </cell>
        </row>
        <row r="3005">
          <cell r="A3005">
            <v>6939962755830</v>
          </cell>
          <cell r="B3005">
            <v>0</v>
          </cell>
        </row>
        <row r="3006">
          <cell r="A3006">
            <v>6939962731049</v>
          </cell>
        </row>
        <row r="3007">
          <cell r="A3007">
            <v>6939962753539</v>
          </cell>
          <cell r="B3007">
            <v>0</v>
          </cell>
        </row>
        <row r="3008">
          <cell r="A3008">
            <v>6939962756165</v>
          </cell>
          <cell r="B3008">
            <v>0</v>
          </cell>
        </row>
        <row r="3009">
          <cell r="A3009">
            <v>6939962763910</v>
          </cell>
        </row>
        <row r="3010">
          <cell r="A3010">
            <v>6939962760704</v>
          </cell>
        </row>
        <row r="3011">
          <cell r="A3011">
            <v>6939962762401</v>
          </cell>
        </row>
        <row r="3012">
          <cell r="A3012">
            <v>6939962760834</v>
          </cell>
        </row>
        <row r="3013">
          <cell r="A3013">
            <v>6939962757612</v>
          </cell>
        </row>
        <row r="3014">
          <cell r="A3014">
            <v>6939962755380</v>
          </cell>
        </row>
        <row r="3015">
          <cell r="A3015">
            <v>6939962759173</v>
          </cell>
        </row>
        <row r="3016">
          <cell r="A3016">
            <v>6939962759012</v>
          </cell>
        </row>
        <row r="3017">
          <cell r="A3017">
            <v>6939962757520</v>
          </cell>
        </row>
        <row r="3018">
          <cell r="A3018">
            <v>6939962746371</v>
          </cell>
        </row>
        <row r="3019">
          <cell r="A3019">
            <v>6939962742878</v>
          </cell>
        </row>
        <row r="3020">
          <cell r="A3020">
            <v>6939962757384</v>
          </cell>
        </row>
        <row r="3021">
          <cell r="A3021">
            <v>6939962746593</v>
          </cell>
          <cell r="B3021">
            <v>0</v>
          </cell>
        </row>
        <row r="3022">
          <cell r="A3022">
            <v>6939962741710</v>
          </cell>
          <cell r="B3022">
            <v>327</v>
          </cell>
        </row>
        <row r="3023">
          <cell r="A3023">
            <v>6939962759395</v>
          </cell>
        </row>
        <row r="3024">
          <cell r="A3024">
            <v>6939962759388</v>
          </cell>
        </row>
        <row r="3025">
          <cell r="A3025">
            <v>6939962746074</v>
          </cell>
        </row>
        <row r="3026">
          <cell r="A3026">
            <v>6939924823669</v>
          </cell>
        </row>
        <row r="3027">
          <cell r="A3027">
            <v>6939924823652</v>
          </cell>
        </row>
        <row r="3028">
          <cell r="A3028">
            <v>6939924824819</v>
          </cell>
        </row>
        <row r="3029">
          <cell r="A3029">
            <v>6939924824956</v>
          </cell>
        </row>
        <row r="3030">
          <cell r="A3030">
            <v>6939924821481</v>
          </cell>
        </row>
        <row r="3031">
          <cell r="A3031">
            <v>6939924823423</v>
          </cell>
        </row>
        <row r="3032">
          <cell r="A3032">
            <v>6939962758060</v>
          </cell>
        </row>
        <row r="3033">
          <cell r="A3033">
            <v>6939962759074</v>
          </cell>
        </row>
        <row r="3034">
          <cell r="A3034">
            <v>6939962757544</v>
          </cell>
        </row>
        <row r="3035">
          <cell r="A3035">
            <v>6939962743738</v>
          </cell>
          <cell r="B3035">
            <v>0</v>
          </cell>
        </row>
        <row r="3036">
          <cell r="A3036">
            <v>6939962755618</v>
          </cell>
        </row>
        <row r="3037">
          <cell r="A3037">
            <v>6939962757186</v>
          </cell>
          <cell r="B3037">
            <v>0</v>
          </cell>
        </row>
        <row r="3038">
          <cell r="A3038">
            <v>6939962754239</v>
          </cell>
          <cell r="B3038">
            <v>0</v>
          </cell>
        </row>
        <row r="3039">
          <cell r="A3039">
            <v>6939962758763</v>
          </cell>
          <cell r="B3039">
            <v>0</v>
          </cell>
        </row>
        <row r="3040">
          <cell r="A3040">
            <v>6939962747057</v>
          </cell>
          <cell r="B3040">
            <v>0</v>
          </cell>
        </row>
        <row r="3041">
          <cell r="A3041">
            <v>6939962739588</v>
          </cell>
          <cell r="B3041">
            <v>0</v>
          </cell>
        </row>
        <row r="3042">
          <cell r="A3042">
            <v>6939962745183</v>
          </cell>
        </row>
        <row r="3043">
          <cell r="A3043">
            <v>6939962731049</v>
          </cell>
        </row>
        <row r="3044">
          <cell r="A3044">
            <v>6939962753539</v>
          </cell>
        </row>
        <row r="3045">
          <cell r="A3045">
            <v>6939962756165</v>
          </cell>
        </row>
        <row r="3046">
          <cell r="A3046">
            <v>6939924824673</v>
          </cell>
        </row>
        <row r="3047">
          <cell r="A3047">
            <v>6939924824802</v>
          </cell>
        </row>
        <row r="3048">
          <cell r="A3048">
            <v>6939962759371</v>
          </cell>
        </row>
        <row r="3049">
          <cell r="A3049">
            <v>6939962755359</v>
          </cell>
        </row>
        <row r="3050">
          <cell r="A3050">
            <v>6939962757513</v>
          </cell>
        </row>
        <row r="3051">
          <cell r="A3051">
            <v>6939962758572</v>
          </cell>
        </row>
        <row r="3052">
          <cell r="A3052">
            <v>6939924823676</v>
          </cell>
        </row>
        <row r="3053">
          <cell r="A3053">
            <v>6939962763453</v>
          </cell>
        </row>
        <row r="3054">
          <cell r="A3054">
            <v>6939962765129</v>
          </cell>
        </row>
        <row r="3055">
          <cell r="A3055">
            <v>6939924827353</v>
          </cell>
        </row>
        <row r="3056">
          <cell r="A3056">
            <v>6939962736518</v>
          </cell>
        </row>
        <row r="3057">
          <cell r="A3057">
            <v>6939962739564</v>
          </cell>
        </row>
        <row r="3058">
          <cell r="A3058">
            <v>6939924827339</v>
          </cell>
        </row>
        <row r="3059">
          <cell r="A3059">
            <v>6939962758275</v>
          </cell>
          <cell r="B3059">
            <v>0</v>
          </cell>
        </row>
        <row r="3060">
          <cell r="A3060">
            <v>6939962763736</v>
          </cell>
        </row>
        <row r="3061">
          <cell r="A3061">
            <v>6939962759043</v>
          </cell>
        </row>
        <row r="3062">
          <cell r="A3062">
            <v>6939962759357</v>
          </cell>
        </row>
        <row r="3063">
          <cell r="A3063">
            <v>6939924823423</v>
          </cell>
          <cell r="B3063">
            <v>0</v>
          </cell>
        </row>
        <row r="3064">
          <cell r="A3064">
            <v>6939962758466</v>
          </cell>
        </row>
        <row r="3065">
          <cell r="A3065">
            <v>6939962755359</v>
          </cell>
        </row>
        <row r="3066">
          <cell r="A3066">
            <v>6939962756493</v>
          </cell>
        </row>
        <row r="3067">
          <cell r="A3067">
            <v>6939962761299</v>
          </cell>
        </row>
        <row r="3068">
          <cell r="A3068">
            <v>6939962762999</v>
          </cell>
        </row>
        <row r="3069">
          <cell r="A3069">
            <v>6939962736518</v>
          </cell>
          <cell r="B3069">
            <v>0</v>
          </cell>
        </row>
        <row r="3070">
          <cell r="A3070">
            <v>6939962760186</v>
          </cell>
          <cell r="B3070">
            <v>0</v>
          </cell>
        </row>
        <row r="3071">
          <cell r="A3071">
            <v>6939962758398</v>
          </cell>
          <cell r="B3071">
            <v>0</v>
          </cell>
        </row>
        <row r="3072">
          <cell r="A3072">
            <v>6939962758855</v>
          </cell>
          <cell r="B3072">
            <v>0</v>
          </cell>
        </row>
        <row r="3073">
          <cell r="A3073">
            <v>6939962760575</v>
          </cell>
          <cell r="B3073">
            <v>0</v>
          </cell>
        </row>
        <row r="3074">
          <cell r="A3074">
            <v>6939962759074</v>
          </cell>
          <cell r="B3074">
            <v>0</v>
          </cell>
        </row>
        <row r="3075">
          <cell r="A3075">
            <v>6939962753867</v>
          </cell>
          <cell r="B3075">
            <v>0</v>
          </cell>
        </row>
        <row r="3076">
          <cell r="A3076">
            <v>6939962760711</v>
          </cell>
          <cell r="B3076">
            <v>0</v>
          </cell>
        </row>
        <row r="3077">
          <cell r="A3077">
            <v>6939962762173</v>
          </cell>
        </row>
        <row r="3078">
          <cell r="A3078">
            <v>6939962736518</v>
          </cell>
          <cell r="B3078">
            <v>0</v>
          </cell>
        </row>
        <row r="3079">
          <cell r="A3079">
            <v>6939962742878</v>
          </cell>
          <cell r="B3079">
            <v>33</v>
          </cell>
        </row>
        <row r="3080">
          <cell r="A3080">
            <v>6939962746371</v>
          </cell>
          <cell r="B3080">
            <v>53</v>
          </cell>
        </row>
        <row r="3081">
          <cell r="A3081">
            <v>6939924819884</v>
          </cell>
        </row>
        <row r="3082">
          <cell r="A3082">
            <v>6939962762500</v>
          </cell>
        </row>
        <row r="3083">
          <cell r="A3083">
            <v>6939962763910</v>
          </cell>
        </row>
        <row r="3084">
          <cell r="A3084">
            <v>6939962759814</v>
          </cell>
        </row>
        <row r="3085">
          <cell r="A3085">
            <v>6939962759128</v>
          </cell>
        </row>
        <row r="3086">
          <cell r="A3086">
            <v>6939962761398</v>
          </cell>
        </row>
        <row r="3087">
          <cell r="A3087">
            <v>6939962762401</v>
          </cell>
        </row>
        <row r="3088">
          <cell r="A3088">
            <v>6939962759357</v>
          </cell>
        </row>
        <row r="3089">
          <cell r="A3089">
            <v>6939962757544</v>
          </cell>
          <cell r="B3089">
            <v>0</v>
          </cell>
        </row>
        <row r="3090">
          <cell r="A3090">
            <v>6939962756172</v>
          </cell>
          <cell r="B3090">
            <v>0</v>
          </cell>
        </row>
        <row r="3091">
          <cell r="A3091">
            <v>6939962757575</v>
          </cell>
          <cell r="B3091">
            <v>0</v>
          </cell>
        </row>
        <row r="3092">
          <cell r="A3092">
            <v>6938980101353</v>
          </cell>
          <cell r="B3092">
            <v>0</v>
          </cell>
        </row>
        <row r="3093">
          <cell r="A3093">
            <v>6939962760698</v>
          </cell>
          <cell r="B3093">
            <v>0</v>
          </cell>
        </row>
        <row r="3094">
          <cell r="A3094">
            <v>6939962759098</v>
          </cell>
        </row>
        <row r="3095">
          <cell r="A3095">
            <v>6939962760834</v>
          </cell>
        </row>
        <row r="3096">
          <cell r="A3096">
            <v>6939962757612</v>
          </cell>
        </row>
        <row r="3097">
          <cell r="A3097">
            <v>6939962755380</v>
          </cell>
        </row>
        <row r="3098">
          <cell r="A3098">
            <v>6939962759364</v>
          </cell>
        </row>
        <row r="3099">
          <cell r="A3099">
            <v>6939962759173</v>
          </cell>
        </row>
        <row r="3100">
          <cell r="A3100">
            <v>6939962738024</v>
          </cell>
        </row>
        <row r="3101">
          <cell r="A3101">
            <v>6939962758466</v>
          </cell>
        </row>
        <row r="3102">
          <cell r="A3102">
            <v>6939962742878</v>
          </cell>
          <cell r="B3102">
            <v>21</v>
          </cell>
        </row>
        <row r="3103">
          <cell r="A3103">
            <v>6939924818498</v>
          </cell>
        </row>
        <row r="3104">
          <cell r="A3104">
            <v>6939924827322</v>
          </cell>
        </row>
        <row r="3105">
          <cell r="A3105">
            <v>6939924827841</v>
          </cell>
        </row>
        <row r="3106">
          <cell r="A3106">
            <v>6939962759814</v>
          </cell>
        </row>
        <row r="3107">
          <cell r="A3107">
            <v>6939962763774</v>
          </cell>
        </row>
        <row r="3108">
          <cell r="A3108">
            <v>6939962762180</v>
          </cell>
        </row>
        <row r="3109">
          <cell r="A3109">
            <v>6939962759128</v>
          </cell>
        </row>
        <row r="3110">
          <cell r="A3110">
            <v>6939962763712</v>
          </cell>
        </row>
        <row r="3111">
          <cell r="A3111">
            <v>6939962763477</v>
          </cell>
        </row>
        <row r="3112">
          <cell r="A3112">
            <v>6939962765983</v>
          </cell>
        </row>
        <row r="3113">
          <cell r="A3113">
            <v>6939962746626</v>
          </cell>
        </row>
        <row r="3114">
          <cell r="A3114">
            <v>6939962740379</v>
          </cell>
          <cell r="B3114">
            <v>135</v>
          </cell>
        </row>
        <row r="3115">
          <cell r="A3115">
            <v>6939962739281</v>
          </cell>
          <cell r="B3115">
            <v>1146</v>
          </cell>
        </row>
        <row r="3116">
          <cell r="A3116">
            <v>6939924821078</v>
          </cell>
        </row>
        <row r="3117">
          <cell r="A3117">
            <v>6939962756189</v>
          </cell>
          <cell r="B3117">
            <v>0</v>
          </cell>
        </row>
        <row r="3118">
          <cell r="A3118">
            <v>6939962761640</v>
          </cell>
        </row>
        <row r="3119">
          <cell r="A3119">
            <v>6939962761398</v>
          </cell>
        </row>
        <row r="3120">
          <cell r="A3120">
            <v>6939924823232</v>
          </cell>
        </row>
        <row r="3121">
          <cell r="A3121">
            <v>6939962755908</v>
          </cell>
          <cell r="B3121">
            <v>72</v>
          </cell>
        </row>
        <row r="3122">
          <cell r="A3122">
            <v>6939962752464</v>
          </cell>
          <cell r="B3122">
            <v>0</v>
          </cell>
        </row>
        <row r="3123">
          <cell r="A3123">
            <v>6939962751450</v>
          </cell>
          <cell r="B3123">
            <v>0</v>
          </cell>
        </row>
        <row r="3124">
          <cell r="A3124">
            <v>6939962752709</v>
          </cell>
          <cell r="B3124">
            <v>0</v>
          </cell>
        </row>
        <row r="3125">
          <cell r="A3125">
            <v>6939962748030</v>
          </cell>
          <cell r="B3125">
            <v>0</v>
          </cell>
        </row>
        <row r="3126">
          <cell r="A3126">
            <v>6939962745992</v>
          </cell>
          <cell r="B3126">
            <v>142</v>
          </cell>
        </row>
        <row r="3127">
          <cell r="A3127">
            <v>6939962753065</v>
          </cell>
          <cell r="B3127">
            <v>47</v>
          </cell>
        </row>
        <row r="3128">
          <cell r="A3128">
            <v>6939962746685</v>
          </cell>
          <cell r="B3128">
            <v>74</v>
          </cell>
        </row>
        <row r="3129">
          <cell r="A3129">
            <v>6939962756820</v>
          </cell>
          <cell r="B3129">
            <v>0</v>
          </cell>
        </row>
        <row r="3130">
          <cell r="A3130">
            <v>6939962736839</v>
          </cell>
          <cell r="B3130">
            <v>0</v>
          </cell>
        </row>
        <row r="3131">
          <cell r="A3131">
            <v>6939962741338</v>
          </cell>
          <cell r="B3131">
            <v>0</v>
          </cell>
        </row>
        <row r="3132">
          <cell r="A3132">
            <v>6939962755618</v>
          </cell>
          <cell r="B3132">
            <v>36</v>
          </cell>
        </row>
        <row r="3133">
          <cell r="A3133">
            <v>6939962756097</v>
          </cell>
        </row>
        <row r="3134">
          <cell r="A3134">
            <v>6939962746630</v>
          </cell>
          <cell r="B3134">
            <v>194</v>
          </cell>
        </row>
        <row r="3135">
          <cell r="A3135">
            <v>6939962753980</v>
          </cell>
          <cell r="B3135">
            <v>0</v>
          </cell>
        </row>
        <row r="3136">
          <cell r="A3136">
            <v>6939962746296</v>
          </cell>
          <cell r="B3136">
            <v>390</v>
          </cell>
        </row>
        <row r="3137">
          <cell r="A3137">
            <v>6939962747316</v>
          </cell>
          <cell r="B3137">
            <v>0</v>
          </cell>
        </row>
        <row r="3138">
          <cell r="A3138">
            <v>6939962754628</v>
          </cell>
          <cell r="B3138">
            <v>0</v>
          </cell>
        </row>
        <row r="3139">
          <cell r="A3139">
            <v>6939962755656</v>
          </cell>
          <cell r="B3139">
            <v>74</v>
          </cell>
        </row>
        <row r="3140">
          <cell r="A3140">
            <v>6939962756912</v>
          </cell>
          <cell r="B3140">
            <v>0</v>
          </cell>
        </row>
        <row r="3141">
          <cell r="A3141">
            <v>6939962762500</v>
          </cell>
        </row>
        <row r="3142">
          <cell r="A3142">
            <v>6939962759395</v>
          </cell>
        </row>
        <row r="3143">
          <cell r="A3143">
            <v>6939962759388</v>
          </cell>
        </row>
        <row r="3144">
          <cell r="A3144">
            <v>6939924823669</v>
          </cell>
        </row>
        <row r="3145">
          <cell r="A3145">
            <v>6939924823652</v>
          </cell>
          <cell r="B3145">
            <v>0</v>
          </cell>
        </row>
        <row r="3146">
          <cell r="A3146">
            <v>6939924824819</v>
          </cell>
        </row>
        <row r="3147">
          <cell r="A3147">
            <v>6939924821481</v>
          </cell>
        </row>
        <row r="3148">
          <cell r="A3148">
            <v>6939924824802</v>
          </cell>
        </row>
        <row r="3149">
          <cell r="A3149">
            <v>6939962757520</v>
          </cell>
        </row>
        <row r="3150">
          <cell r="A3150">
            <v>6939962757322</v>
          </cell>
        </row>
        <row r="3151">
          <cell r="A3151">
            <v>6939962749129</v>
          </cell>
        </row>
        <row r="3152">
          <cell r="A3152">
            <v>6939962733951</v>
          </cell>
          <cell r="B3152">
            <v>0</v>
          </cell>
        </row>
        <row r="3153">
          <cell r="A3153">
            <v>6939962755885</v>
          </cell>
        </row>
        <row r="3154">
          <cell r="A3154">
            <v>6939962759012</v>
          </cell>
        </row>
        <row r="3155">
          <cell r="A3155">
            <v>6939924827339</v>
          </cell>
        </row>
        <row r="3156">
          <cell r="A3156">
            <v>6939924819549</v>
          </cell>
        </row>
        <row r="3157">
          <cell r="A3157">
            <v>6939962758763</v>
          </cell>
          <cell r="B3157">
            <v>104</v>
          </cell>
        </row>
        <row r="3158">
          <cell r="A3158">
            <v>6939962747057</v>
          </cell>
          <cell r="B3158">
            <v>90</v>
          </cell>
        </row>
        <row r="3159">
          <cell r="A3159">
            <v>6939962739588</v>
          </cell>
          <cell r="B3159">
            <v>0</v>
          </cell>
        </row>
        <row r="3160">
          <cell r="A3160">
            <v>6939962739564</v>
          </cell>
          <cell r="B3160">
            <v>0</v>
          </cell>
        </row>
        <row r="3161">
          <cell r="A3161">
            <v>6939962745183</v>
          </cell>
          <cell r="B3161">
            <v>0</v>
          </cell>
        </row>
        <row r="3162">
          <cell r="A3162">
            <v>6939924824345</v>
          </cell>
        </row>
        <row r="3163">
          <cell r="A3163">
            <v>6939962730912</v>
          </cell>
          <cell r="B3163">
            <v>10</v>
          </cell>
        </row>
        <row r="3164">
          <cell r="A3164">
            <v>6939962757384</v>
          </cell>
        </row>
        <row r="3165">
          <cell r="A3165">
            <v>6939962765433</v>
          </cell>
        </row>
        <row r="3166">
          <cell r="A3166">
            <v>6939924819884</v>
          </cell>
        </row>
        <row r="3167">
          <cell r="A3167">
            <v>6939924824963</v>
          </cell>
        </row>
        <row r="3168">
          <cell r="A3168">
            <v>6939924820828</v>
          </cell>
        </row>
        <row r="3169">
          <cell r="A3169">
            <v>6939962741451</v>
          </cell>
        </row>
        <row r="3170">
          <cell r="A3170">
            <v>6939962746074</v>
          </cell>
        </row>
        <row r="3171">
          <cell r="A3171">
            <v>6939924824956</v>
          </cell>
        </row>
        <row r="3172">
          <cell r="A3172">
            <v>6939924819549</v>
          </cell>
        </row>
        <row r="3173">
          <cell r="A3173">
            <v>6939924824345</v>
          </cell>
        </row>
        <row r="3174">
          <cell r="A3174">
            <v>6939924828510</v>
          </cell>
        </row>
        <row r="3175">
          <cell r="A3175">
            <v>6939962751450</v>
          </cell>
        </row>
        <row r="3176">
          <cell r="A3176">
            <v>6939962753980</v>
          </cell>
        </row>
        <row r="3177">
          <cell r="A3177">
            <v>6939962748030</v>
          </cell>
          <cell r="B3177">
            <v>0</v>
          </cell>
        </row>
        <row r="3178">
          <cell r="A3178">
            <v>6939962747316</v>
          </cell>
        </row>
        <row r="3179">
          <cell r="A3179">
            <v>6939962754628</v>
          </cell>
        </row>
        <row r="3180">
          <cell r="A3180">
            <v>6939962746050</v>
          </cell>
          <cell r="B3180">
            <v>0</v>
          </cell>
        </row>
        <row r="3181">
          <cell r="A3181">
            <v>6939962755656</v>
          </cell>
          <cell r="B3181">
            <v>47</v>
          </cell>
        </row>
        <row r="3182">
          <cell r="A3182">
            <v>6939962746685</v>
          </cell>
          <cell r="B3182">
            <v>9</v>
          </cell>
        </row>
        <row r="3183">
          <cell r="A3183">
            <v>6939962756820</v>
          </cell>
          <cell r="B3183">
            <v>0</v>
          </cell>
        </row>
        <row r="3184">
          <cell r="A3184">
            <v>6939962755830</v>
          </cell>
          <cell r="B3184">
            <v>0</v>
          </cell>
        </row>
        <row r="3185">
          <cell r="A3185">
            <v>6939962743738</v>
          </cell>
          <cell r="B3185">
            <v>0</v>
          </cell>
        </row>
        <row r="3186">
          <cell r="A3186">
            <v>6939962758039</v>
          </cell>
        </row>
        <row r="3187">
          <cell r="A3187">
            <v>6939962768182</v>
          </cell>
        </row>
        <row r="3188">
          <cell r="A3188">
            <v>6939962764412</v>
          </cell>
        </row>
        <row r="3189">
          <cell r="A3189">
            <v>6939924827353</v>
          </cell>
        </row>
        <row r="3190">
          <cell r="A3190">
            <v>6939924824642</v>
          </cell>
        </row>
        <row r="3191">
          <cell r="A3191">
            <v>6939924827537</v>
          </cell>
        </row>
        <row r="3192">
          <cell r="A3192">
            <v>6939962759098</v>
          </cell>
        </row>
        <row r="3193">
          <cell r="A3193">
            <v>6939962746626</v>
          </cell>
        </row>
        <row r="3194">
          <cell r="A3194">
            <v>6939962752464</v>
          </cell>
          <cell r="B3194">
            <v>0</v>
          </cell>
        </row>
        <row r="3195">
          <cell r="A3195">
            <v>6939962763774</v>
          </cell>
        </row>
        <row r="3196">
          <cell r="A3196">
            <v>6939962763736</v>
          </cell>
        </row>
        <row r="3197">
          <cell r="A3197">
            <v>6939962763477</v>
          </cell>
        </row>
        <row r="3198">
          <cell r="A3198">
            <v>6939962765983</v>
          </cell>
        </row>
        <row r="3199">
          <cell r="A3199">
            <v>6939962756134</v>
          </cell>
        </row>
        <row r="3200">
          <cell r="A3200">
            <v>6939962762180</v>
          </cell>
        </row>
        <row r="3201">
          <cell r="A3201">
            <v>6939924824673</v>
          </cell>
        </row>
        <row r="3202">
          <cell r="A3202">
            <v>6939962752488</v>
          </cell>
          <cell r="B3202">
            <v>217</v>
          </cell>
        </row>
        <row r="3203">
          <cell r="A3203">
            <v>6939962748184</v>
          </cell>
          <cell r="B3203">
            <v>31</v>
          </cell>
        </row>
        <row r="3204">
          <cell r="A3204">
            <v>6939962752273</v>
          </cell>
        </row>
        <row r="3205">
          <cell r="A3205">
            <v>6939962745992</v>
          </cell>
          <cell r="B3205">
            <v>89</v>
          </cell>
        </row>
        <row r="3206">
          <cell r="A3206">
            <v>6939962725574</v>
          </cell>
          <cell r="B3206">
            <v>0</v>
          </cell>
        </row>
        <row r="3207">
          <cell r="A3207">
            <v>6939962754604</v>
          </cell>
          <cell r="B3207">
            <v>0</v>
          </cell>
        </row>
        <row r="3208">
          <cell r="A3208">
            <v>6939962750590</v>
          </cell>
        </row>
        <row r="3209">
          <cell r="A3209">
            <v>6939962756769</v>
          </cell>
        </row>
        <row r="3210">
          <cell r="A3210">
            <v>6939962738147</v>
          </cell>
        </row>
        <row r="3211">
          <cell r="A3211">
            <v>6939962740973</v>
          </cell>
        </row>
        <row r="3212">
          <cell r="A3212">
            <v>6939962756097</v>
          </cell>
        </row>
        <row r="3213">
          <cell r="A3213">
            <v>6939962765433</v>
          </cell>
        </row>
        <row r="3214">
          <cell r="A3214">
            <v>6939924818498</v>
          </cell>
        </row>
        <row r="3215">
          <cell r="A3215">
            <v>6939962757575</v>
          </cell>
        </row>
        <row r="3216">
          <cell r="A3216">
            <v>6939962760711</v>
          </cell>
        </row>
        <row r="3217">
          <cell r="A3217">
            <v>6939962746593</v>
          </cell>
        </row>
        <row r="3218">
          <cell r="A3218">
            <v>6939962757186</v>
          </cell>
          <cell r="B3218">
            <v>0</v>
          </cell>
        </row>
        <row r="3219">
          <cell r="A3219">
            <v>6939962757384</v>
          </cell>
        </row>
        <row r="3220">
          <cell r="A3220">
            <v>6939962756493</v>
          </cell>
        </row>
        <row r="3221">
          <cell r="A3221">
            <v>6939962763712</v>
          </cell>
        </row>
        <row r="3222">
          <cell r="A3222">
            <v>6939962761640</v>
          </cell>
        </row>
        <row r="3223">
          <cell r="A3223">
            <v>6939962763453</v>
          </cell>
        </row>
        <row r="3224">
          <cell r="A3224">
            <v>6939924824642</v>
          </cell>
        </row>
        <row r="3225">
          <cell r="A3225">
            <v>6939924818498</v>
          </cell>
        </row>
        <row r="3226">
          <cell r="A3226">
            <v>6939924821078</v>
          </cell>
        </row>
        <row r="3227">
          <cell r="A3227">
            <v>6939924823232</v>
          </cell>
        </row>
        <row r="3228">
          <cell r="A3228">
            <v>6939962746626</v>
          </cell>
        </row>
        <row r="3229">
          <cell r="A3229">
            <v>6939962739281</v>
          </cell>
        </row>
        <row r="3230">
          <cell r="A3230">
            <v>6939962752464</v>
          </cell>
        </row>
        <row r="3231">
          <cell r="A3231">
            <v>6939962748184</v>
          </cell>
        </row>
        <row r="3232">
          <cell r="A3232">
            <v>6939962752273</v>
          </cell>
        </row>
        <row r="3233">
          <cell r="A3233">
            <v>6939962745992</v>
          </cell>
        </row>
        <row r="3234">
          <cell r="A3234">
            <v>6939962753065</v>
          </cell>
        </row>
        <row r="3235">
          <cell r="A3235">
            <v>6939962754604</v>
          </cell>
        </row>
        <row r="3236">
          <cell r="A3236">
            <v>6939962750590</v>
          </cell>
        </row>
        <row r="3237">
          <cell r="A3237">
            <v>6939962747989</v>
          </cell>
        </row>
        <row r="3238">
          <cell r="A3238">
            <v>6939962756769</v>
          </cell>
        </row>
        <row r="3239">
          <cell r="A3239">
            <v>6939962741338</v>
          </cell>
        </row>
        <row r="3240">
          <cell r="A3240">
            <v>6939962738147</v>
          </cell>
        </row>
        <row r="3241">
          <cell r="A3241">
            <v>6939962740973</v>
          </cell>
        </row>
        <row r="3242">
          <cell r="A3242">
            <v>6939962758275</v>
          </cell>
          <cell r="B3242">
            <v>91</v>
          </cell>
        </row>
        <row r="3243">
          <cell r="A3243">
            <v>6939962757575</v>
          </cell>
          <cell r="B3243">
            <v>281</v>
          </cell>
        </row>
        <row r="3244">
          <cell r="A3244">
            <v>6939962758855</v>
          </cell>
          <cell r="B3244">
            <v>0</v>
          </cell>
        </row>
        <row r="3245">
          <cell r="A3245">
            <v>6939962744384</v>
          </cell>
        </row>
        <row r="3246">
          <cell r="A3246">
            <v>6939962752488</v>
          </cell>
        </row>
        <row r="3247">
          <cell r="A3247">
            <v>6939962746296</v>
          </cell>
        </row>
        <row r="3248">
          <cell r="A3248">
            <v>6939962741307</v>
          </cell>
        </row>
        <row r="3249">
          <cell r="A3249">
            <v>6939962725574</v>
          </cell>
        </row>
        <row r="3250">
          <cell r="A3250">
            <v>6939962747644</v>
          </cell>
        </row>
        <row r="3251">
          <cell r="A3251">
            <v>6939962748214</v>
          </cell>
        </row>
        <row r="3252">
          <cell r="A3252">
            <v>6939962756912</v>
          </cell>
        </row>
        <row r="3253">
          <cell r="A3253">
            <v>6939962746626</v>
          </cell>
        </row>
        <row r="3254">
          <cell r="A3254">
            <v>6939962739281</v>
          </cell>
          <cell r="B3254">
            <v>434</v>
          </cell>
        </row>
        <row r="3255">
          <cell r="A3255">
            <v>6939962752464</v>
          </cell>
          <cell r="B3255">
            <v>0</v>
          </cell>
        </row>
        <row r="3256">
          <cell r="A3256">
            <v>6939962752488</v>
          </cell>
          <cell r="B3256">
            <v>205</v>
          </cell>
        </row>
        <row r="3257">
          <cell r="A3257">
            <v>6939962748184</v>
          </cell>
          <cell r="B3257">
            <v>41</v>
          </cell>
        </row>
        <row r="3258">
          <cell r="A3258">
            <v>6939962752273</v>
          </cell>
          <cell r="B3258">
            <v>0</v>
          </cell>
        </row>
        <row r="3259">
          <cell r="A3259">
            <v>6939962745992</v>
          </cell>
          <cell r="B3259">
            <v>56</v>
          </cell>
        </row>
        <row r="3260">
          <cell r="A3260">
            <v>6939962754604</v>
          </cell>
          <cell r="B3260">
            <v>30</v>
          </cell>
        </row>
        <row r="3261">
          <cell r="A3261">
            <v>6939962750590</v>
          </cell>
          <cell r="B3261">
            <v>0</v>
          </cell>
        </row>
        <row r="3262">
          <cell r="A3262">
            <v>6939962756769</v>
          </cell>
          <cell r="B3262">
            <v>0</v>
          </cell>
        </row>
        <row r="3263">
          <cell r="A3263">
            <v>6939962760599</v>
          </cell>
          <cell r="B3263">
            <v>9</v>
          </cell>
        </row>
        <row r="3264">
          <cell r="A3264">
            <v>6939962759265</v>
          </cell>
          <cell r="B3264">
            <v>39</v>
          </cell>
        </row>
        <row r="3265">
          <cell r="A3265">
            <v>6939962764436</v>
          </cell>
        </row>
        <row r="3266">
          <cell r="A3266">
            <v>6939962767864</v>
          </cell>
        </row>
        <row r="3267">
          <cell r="A3267">
            <v>6939962740379</v>
          </cell>
        </row>
        <row r="3268">
          <cell r="A3268">
            <v>6939962751450</v>
          </cell>
        </row>
        <row r="3269">
          <cell r="A3269">
            <v>6939962753980</v>
          </cell>
        </row>
        <row r="3270">
          <cell r="A3270">
            <v>6939962748030</v>
          </cell>
        </row>
        <row r="3271">
          <cell r="A3271">
            <v>6939962747316</v>
          </cell>
        </row>
        <row r="3272">
          <cell r="A3272">
            <v>6939962754628</v>
          </cell>
        </row>
        <row r="3273">
          <cell r="A3273">
            <v>6939962746050</v>
          </cell>
        </row>
        <row r="3274">
          <cell r="A3274">
            <v>6939962746685</v>
          </cell>
        </row>
        <row r="3275">
          <cell r="A3275">
            <v>6939962755328</v>
          </cell>
        </row>
        <row r="3276">
          <cell r="A3276">
            <v>6939962756820</v>
          </cell>
        </row>
        <row r="3277">
          <cell r="A3277">
            <v>6939962755830</v>
          </cell>
        </row>
        <row r="3278">
          <cell r="A3278">
            <v>6939962743738</v>
          </cell>
        </row>
        <row r="3279">
          <cell r="A3279">
            <v>6939962755618</v>
          </cell>
        </row>
        <row r="3280">
          <cell r="A3280">
            <v>6939962760704</v>
          </cell>
        </row>
        <row r="3281">
          <cell r="A3281">
            <v>6939962761299</v>
          </cell>
        </row>
        <row r="3282">
          <cell r="A3282">
            <v>6939962762999</v>
          </cell>
        </row>
        <row r="3283">
          <cell r="A3283">
            <v>6939962759043</v>
          </cell>
        </row>
        <row r="3284">
          <cell r="A3284">
            <v>6939962762173</v>
          </cell>
        </row>
        <row r="3285">
          <cell r="A3285">
            <v>6939962766423</v>
          </cell>
        </row>
        <row r="3286">
          <cell r="A3286">
            <v>6939962758572</v>
          </cell>
        </row>
        <row r="3287">
          <cell r="A3287">
            <v>6939962753003</v>
          </cell>
        </row>
        <row r="3288">
          <cell r="A3288">
            <v>6939962748184</v>
          </cell>
        </row>
        <row r="3289">
          <cell r="A3289">
            <v>6939962754628</v>
          </cell>
        </row>
        <row r="3290">
          <cell r="A3290">
            <v>6939962755175</v>
          </cell>
        </row>
        <row r="3291">
          <cell r="A3291">
            <v>6939962755656</v>
          </cell>
        </row>
        <row r="3292">
          <cell r="A3292">
            <v>6939962756264</v>
          </cell>
        </row>
        <row r="3293">
          <cell r="A3293">
            <v>6939962754239</v>
          </cell>
          <cell r="B3293">
            <v>0</v>
          </cell>
        </row>
        <row r="3294">
          <cell r="A3294">
            <v>6939962757315</v>
          </cell>
          <cell r="B3294">
            <v>196</v>
          </cell>
        </row>
        <row r="3295">
          <cell r="A3295">
            <v>6939962747057</v>
          </cell>
          <cell r="B3295">
            <v>39</v>
          </cell>
        </row>
        <row r="3296">
          <cell r="A3296">
            <v>6939962739588</v>
          </cell>
        </row>
        <row r="3297">
          <cell r="A3297">
            <v>6939962745183</v>
          </cell>
        </row>
        <row r="3298">
          <cell r="A3298">
            <v>6939962765129</v>
          </cell>
        </row>
        <row r="3299">
          <cell r="A3299">
            <v>6939924827353</v>
          </cell>
        </row>
        <row r="3300">
          <cell r="A3300">
            <v>6939924827322</v>
          </cell>
        </row>
        <row r="3301">
          <cell r="A3301">
            <v>6939924827339</v>
          </cell>
        </row>
        <row r="3302">
          <cell r="A3302">
            <v>6939924821078</v>
          </cell>
        </row>
        <row r="3303">
          <cell r="A3303">
            <v>6939962748214</v>
          </cell>
        </row>
        <row r="3304">
          <cell r="A3304">
            <v>6939962756493</v>
          </cell>
        </row>
        <row r="3305">
          <cell r="A3305">
            <v>6939962753867</v>
          </cell>
        </row>
        <row r="3306">
          <cell r="A3306">
            <v>6939962756097</v>
          </cell>
        </row>
        <row r="3307">
          <cell r="A3307">
            <v>6939962754239</v>
          </cell>
        </row>
        <row r="3308">
          <cell r="A3308">
            <v>6939962744384</v>
          </cell>
          <cell r="B3308">
            <v>71</v>
          </cell>
        </row>
        <row r="3309">
          <cell r="A3309">
            <v>6939962746296</v>
          </cell>
          <cell r="B3309">
            <v>439</v>
          </cell>
        </row>
        <row r="3310">
          <cell r="A3310">
            <v>6939962741307</v>
          </cell>
          <cell r="B3310">
            <v>7</v>
          </cell>
        </row>
        <row r="3311">
          <cell r="A3311">
            <v>6939962747644</v>
          </cell>
          <cell r="B3311">
            <v>0</v>
          </cell>
        </row>
        <row r="3312">
          <cell r="A3312">
            <v>6939962748214</v>
          </cell>
          <cell r="B3312">
            <v>4</v>
          </cell>
        </row>
        <row r="3313">
          <cell r="A3313">
            <v>6939962756912</v>
          </cell>
          <cell r="B3313">
            <v>0</v>
          </cell>
        </row>
        <row r="3314">
          <cell r="A3314">
            <v>6939962747989</v>
          </cell>
          <cell r="B3314">
            <v>41</v>
          </cell>
        </row>
        <row r="3315">
          <cell r="A3315">
            <v>6939962730912</v>
          </cell>
          <cell r="B3315">
            <v>13</v>
          </cell>
        </row>
        <row r="3316">
          <cell r="A3316">
            <v>6939962755328</v>
          </cell>
          <cell r="B3316">
            <v>0</v>
          </cell>
        </row>
        <row r="3317">
          <cell r="A3317">
            <v>6939962734354</v>
          </cell>
          <cell r="B3317">
            <v>25</v>
          </cell>
        </row>
        <row r="3318">
          <cell r="A3318">
            <v>6939962746630</v>
          </cell>
        </row>
        <row r="3319">
          <cell r="A3319">
            <v>6939962755908</v>
          </cell>
        </row>
        <row r="3320">
          <cell r="A3320">
            <v>6939962753003</v>
          </cell>
        </row>
        <row r="3321">
          <cell r="A3321">
            <v>6939962752709</v>
          </cell>
        </row>
        <row r="3322">
          <cell r="A3322">
            <v>6939962755175</v>
          </cell>
        </row>
        <row r="3323">
          <cell r="A3323">
            <v>6939962755656</v>
          </cell>
        </row>
        <row r="3324">
          <cell r="A3324">
            <v>6939962756264</v>
          </cell>
        </row>
        <row r="3325">
          <cell r="A3325">
            <v>6939962756905</v>
          </cell>
        </row>
        <row r="3326">
          <cell r="A3326">
            <v>6939962736839</v>
          </cell>
        </row>
        <row r="3327">
          <cell r="A3327">
            <v>6939962753003</v>
          </cell>
          <cell r="B3327">
            <v>0</v>
          </cell>
        </row>
        <row r="3328">
          <cell r="A3328">
            <v>6939962744384</v>
          </cell>
          <cell r="B3328">
            <v>41</v>
          </cell>
        </row>
        <row r="3329">
          <cell r="A3329">
            <v>6939962752488</v>
          </cell>
          <cell r="B3329">
            <v>371</v>
          </cell>
        </row>
        <row r="3330">
          <cell r="A3330">
            <v>6939962755175</v>
          </cell>
          <cell r="B3330">
            <v>0</v>
          </cell>
        </row>
        <row r="3331">
          <cell r="A3331">
            <v>6939962752273</v>
          </cell>
          <cell r="B3331">
            <v>0</v>
          </cell>
        </row>
        <row r="3332">
          <cell r="A3332">
            <v>6939962741307</v>
          </cell>
          <cell r="B3332">
            <v>8</v>
          </cell>
        </row>
        <row r="3333">
          <cell r="A3333">
            <v>6939962725574</v>
          </cell>
          <cell r="B3333">
            <v>0</v>
          </cell>
        </row>
        <row r="3334">
          <cell r="A3334">
            <v>6939962756264</v>
          </cell>
          <cell r="B3334">
            <v>370</v>
          </cell>
        </row>
        <row r="3335">
          <cell r="A3335">
            <v>6939962756905</v>
          </cell>
          <cell r="B3335">
            <v>0</v>
          </cell>
        </row>
        <row r="3336">
          <cell r="A3336">
            <v>6939962756769</v>
          </cell>
          <cell r="B3336">
            <v>0</v>
          </cell>
        </row>
        <row r="3337">
          <cell r="A3337">
            <v>6939962734354</v>
          </cell>
          <cell r="B3337">
            <v>51</v>
          </cell>
        </row>
        <row r="3338">
          <cell r="A3338">
            <v>6939962760711</v>
          </cell>
          <cell r="B3338">
            <v>49</v>
          </cell>
        </row>
        <row r="3339">
          <cell r="A3339">
            <v>6939962760698</v>
          </cell>
          <cell r="B3339">
            <v>3</v>
          </cell>
        </row>
        <row r="3340">
          <cell r="A3340">
            <v>6939962758763</v>
          </cell>
        </row>
        <row r="3341">
          <cell r="A3341">
            <v>6939962757315</v>
          </cell>
        </row>
        <row r="3342">
          <cell r="A3342">
            <v>6939962747057</v>
          </cell>
        </row>
        <row r="3343">
          <cell r="A3343">
            <v>6939962739588</v>
          </cell>
        </row>
        <row r="3344">
          <cell r="A3344">
            <v>6939962745183</v>
          </cell>
        </row>
        <row r="3345">
          <cell r="A3345">
            <v>6939962730912</v>
          </cell>
        </row>
        <row r="3346">
          <cell r="A3346">
            <v>6939962734354</v>
          </cell>
        </row>
        <row r="3347">
          <cell r="A3347">
            <v>6939962757384</v>
          </cell>
        </row>
        <row r="3348">
          <cell r="A3348">
            <v>6939962746593</v>
          </cell>
        </row>
        <row r="3349">
          <cell r="A3349">
            <v>6939924819549</v>
          </cell>
        </row>
        <row r="3350">
          <cell r="A3350">
            <v>6939962757186</v>
          </cell>
        </row>
        <row r="3351">
          <cell r="A3351">
            <v>6939962756134</v>
          </cell>
        </row>
        <row r="3352">
          <cell r="A3352">
            <v>6939962748184</v>
          </cell>
          <cell r="B3352">
            <v>33</v>
          </cell>
        </row>
        <row r="3353">
          <cell r="A3353">
            <v>6939962746050</v>
          </cell>
          <cell r="B3353">
            <v>0</v>
          </cell>
        </row>
        <row r="3354">
          <cell r="A3354">
            <v>6939962747644</v>
          </cell>
          <cell r="B3354">
            <v>17</v>
          </cell>
        </row>
        <row r="3355">
          <cell r="A3355">
            <v>6939962748214</v>
          </cell>
          <cell r="B3355">
            <v>10</v>
          </cell>
        </row>
        <row r="3356">
          <cell r="A3356">
            <v>6939962754604</v>
          </cell>
          <cell r="B3356">
            <v>27</v>
          </cell>
        </row>
        <row r="3357">
          <cell r="A3357">
            <v>6939962750590</v>
          </cell>
          <cell r="B3357">
            <v>0</v>
          </cell>
        </row>
        <row r="3358">
          <cell r="A3358">
            <v>6939962747989</v>
          </cell>
          <cell r="B3358">
            <v>96</v>
          </cell>
        </row>
        <row r="3359">
          <cell r="A3359">
            <v>6939962755328</v>
          </cell>
          <cell r="B3359">
            <v>0</v>
          </cell>
        </row>
        <row r="3360">
          <cell r="A3360">
            <v>6939962755830</v>
          </cell>
          <cell r="B3360">
            <v>0</v>
          </cell>
        </row>
        <row r="3361">
          <cell r="A3361">
            <v>6939962738147</v>
          </cell>
          <cell r="B3361">
            <v>0</v>
          </cell>
        </row>
        <row r="3362">
          <cell r="A3362">
            <v>6939962743738</v>
          </cell>
          <cell r="B3362">
            <v>0</v>
          </cell>
        </row>
        <row r="3363">
          <cell r="A3363">
            <v>6939962757186</v>
          </cell>
          <cell r="B3363">
            <v>0</v>
          </cell>
        </row>
        <row r="3364">
          <cell r="A3364">
            <v>6939962756905</v>
          </cell>
        </row>
        <row r="3365">
          <cell r="A3365">
            <v>6939962738147</v>
          </cell>
        </row>
        <row r="3366">
          <cell r="A3366">
            <v>6939962743738</v>
          </cell>
        </row>
        <row r="3367">
          <cell r="A3367">
            <v>6939962757186</v>
          </cell>
        </row>
        <row r="3368">
          <cell r="A3368">
            <v>6939962757384</v>
          </cell>
        </row>
        <row r="3369">
          <cell r="A3369">
            <v>6939962740973</v>
          </cell>
          <cell r="B3369">
            <v>0</v>
          </cell>
        </row>
        <row r="3370">
          <cell r="A3370">
            <v>6939962758572</v>
          </cell>
        </row>
        <row r="3371">
          <cell r="A3371">
            <v>6939924827315</v>
          </cell>
        </row>
        <row r="3372">
          <cell r="A3372">
            <v>6939962756189</v>
          </cell>
          <cell r="B3372">
            <v>8</v>
          </cell>
        </row>
        <row r="3373">
          <cell r="A3373">
            <v>6939962762500</v>
          </cell>
        </row>
        <row r="3374">
          <cell r="A3374">
            <v>6939924827841</v>
          </cell>
        </row>
        <row r="3375">
          <cell r="A3375">
            <v>6939962746626</v>
          </cell>
        </row>
        <row r="3376">
          <cell r="A3376">
            <v>6939962753980</v>
          </cell>
        </row>
        <row r="3377">
          <cell r="A3377">
            <v>6939962744384</v>
          </cell>
        </row>
        <row r="3378">
          <cell r="A3378">
            <v>6939962752488</v>
          </cell>
        </row>
        <row r="3379">
          <cell r="A3379">
            <v>6939962746296</v>
          </cell>
        </row>
        <row r="3380">
          <cell r="A3380">
            <v>6939962747316</v>
          </cell>
        </row>
        <row r="3381">
          <cell r="A3381">
            <v>6939962752273</v>
          </cell>
        </row>
        <row r="3382">
          <cell r="A3382">
            <v>6939962741307</v>
          </cell>
        </row>
        <row r="3383">
          <cell r="A3383">
            <v>6939962725574</v>
          </cell>
        </row>
        <row r="3384">
          <cell r="A3384">
            <v>6939962741338</v>
          </cell>
          <cell r="B3384">
            <v>0</v>
          </cell>
        </row>
        <row r="3385">
          <cell r="A3385">
            <v>6939962738147</v>
          </cell>
          <cell r="B3385">
            <v>0</v>
          </cell>
        </row>
        <row r="3386">
          <cell r="A3386">
            <v>6939962740973</v>
          </cell>
          <cell r="B3386">
            <v>0</v>
          </cell>
        </row>
        <row r="3387">
          <cell r="A3387">
            <v>6939962756097</v>
          </cell>
        </row>
        <row r="3388">
          <cell r="A3388">
            <v>6939962740379</v>
          </cell>
        </row>
        <row r="3389">
          <cell r="A3389">
            <v>6939962756912</v>
          </cell>
        </row>
        <row r="3390">
          <cell r="A3390">
            <v>6939962730912</v>
          </cell>
        </row>
        <row r="3391">
          <cell r="A3391">
            <v>6939962756769</v>
          </cell>
        </row>
        <row r="3392">
          <cell r="A3392">
            <v>6939962740973</v>
          </cell>
        </row>
        <row r="3393">
          <cell r="A3393">
            <v>6939962746630</v>
          </cell>
          <cell r="B3393">
            <v>109</v>
          </cell>
        </row>
        <row r="3394">
          <cell r="A3394">
            <v>6939962755908</v>
          </cell>
          <cell r="B3394">
            <v>50</v>
          </cell>
        </row>
        <row r="3395">
          <cell r="A3395">
            <v>6939962753003</v>
          </cell>
          <cell r="B3395">
            <v>0</v>
          </cell>
        </row>
        <row r="3396">
          <cell r="A3396">
            <v>6939962752709</v>
          </cell>
          <cell r="B3396">
            <v>0</v>
          </cell>
        </row>
        <row r="3397">
          <cell r="A3397">
            <v>6939962755175</v>
          </cell>
          <cell r="B3397">
            <v>0</v>
          </cell>
        </row>
        <row r="3398">
          <cell r="A3398">
            <v>6939962753065</v>
          </cell>
          <cell r="B3398">
            <v>21</v>
          </cell>
        </row>
        <row r="3399">
          <cell r="A3399">
            <v>6939962755656</v>
          </cell>
          <cell r="B3399">
            <v>54</v>
          </cell>
        </row>
        <row r="3400">
          <cell r="A3400">
            <v>6939962756264</v>
          </cell>
          <cell r="B3400">
            <v>116</v>
          </cell>
        </row>
        <row r="3401">
          <cell r="A3401">
            <v>6939962756905</v>
          </cell>
          <cell r="B3401">
            <v>0</v>
          </cell>
        </row>
        <row r="3402">
          <cell r="A3402">
            <v>6939962736839</v>
          </cell>
          <cell r="B3402">
            <v>0</v>
          </cell>
        </row>
        <row r="3403">
          <cell r="A3403">
            <v>6939962754239</v>
          </cell>
          <cell r="B3403">
            <v>0</v>
          </cell>
        </row>
        <row r="3404">
          <cell r="A3404">
            <v>6939962758763</v>
          </cell>
          <cell r="B3404">
            <v>136</v>
          </cell>
        </row>
        <row r="3405">
          <cell r="A3405">
            <v>6939962757315</v>
          </cell>
          <cell r="B3405">
            <v>159</v>
          </cell>
        </row>
        <row r="3406">
          <cell r="A3406">
            <v>6939962747057</v>
          </cell>
          <cell r="B3406">
            <v>48</v>
          </cell>
        </row>
        <row r="3407">
          <cell r="A3407">
            <v>6939962739588</v>
          </cell>
        </row>
        <row r="3408">
          <cell r="A3408">
            <v>6939962745183</v>
          </cell>
        </row>
        <row r="3409">
          <cell r="A3409">
            <v>6939962760599</v>
          </cell>
          <cell r="B3409">
            <v>2</v>
          </cell>
        </row>
        <row r="3410">
          <cell r="A3410">
            <v>6939962759265</v>
          </cell>
          <cell r="B3410">
            <v>23</v>
          </cell>
        </row>
        <row r="3411">
          <cell r="A3411">
            <v>6938980101353</v>
          </cell>
          <cell r="B3411">
            <v>0</v>
          </cell>
        </row>
        <row r="3412">
          <cell r="A3412">
            <v>6939962746630</v>
          </cell>
        </row>
        <row r="3413">
          <cell r="A3413">
            <v>6939962739281</v>
          </cell>
        </row>
        <row r="3414">
          <cell r="A3414">
            <v>6939962759371</v>
          </cell>
          <cell r="B3414">
            <v>7</v>
          </cell>
        </row>
        <row r="3415">
          <cell r="A3415">
            <v>6939962757322</v>
          </cell>
          <cell r="B3415">
            <v>32</v>
          </cell>
        </row>
        <row r="3416">
          <cell r="A3416">
            <v>6939962749129</v>
          </cell>
          <cell r="B3416">
            <v>0</v>
          </cell>
        </row>
        <row r="3417">
          <cell r="A3417">
            <v>6939962757513</v>
          </cell>
          <cell r="B3417">
            <v>0</v>
          </cell>
        </row>
        <row r="3418">
          <cell r="A3418">
            <v>6939962758572</v>
          </cell>
          <cell r="B3418">
            <v>61</v>
          </cell>
        </row>
        <row r="3419">
          <cell r="A3419">
            <v>6939962744384</v>
          </cell>
        </row>
        <row r="3420">
          <cell r="A3420">
            <v>6939962751450</v>
          </cell>
        </row>
        <row r="3421">
          <cell r="A3421">
            <v>6939962752709</v>
          </cell>
        </row>
        <row r="3422">
          <cell r="A3422">
            <v>6939962748030</v>
          </cell>
        </row>
        <row r="3423">
          <cell r="A3423">
            <v>6939962746050</v>
          </cell>
        </row>
        <row r="3424">
          <cell r="A3424">
            <v>6939962748214</v>
          </cell>
        </row>
        <row r="3425">
          <cell r="A3425">
            <v>6939962746685</v>
          </cell>
        </row>
        <row r="3426">
          <cell r="A3426">
            <v>6939962755328</v>
          </cell>
        </row>
        <row r="3427">
          <cell r="A3427">
            <v>6939962756820</v>
          </cell>
        </row>
        <row r="3428">
          <cell r="A3428">
            <v>6939962734354</v>
          </cell>
        </row>
        <row r="3429">
          <cell r="A3429">
            <v>6939962755830</v>
          </cell>
        </row>
        <row r="3430">
          <cell r="A3430">
            <v>6939962755618</v>
          </cell>
        </row>
        <row r="3431">
          <cell r="A3431">
            <v>6939962756172</v>
          </cell>
        </row>
        <row r="3432">
          <cell r="A3432">
            <v>6939924818498</v>
          </cell>
        </row>
        <row r="3433">
          <cell r="A3433">
            <v>6939962739281</v>
          </cell>
          <cell r="B3433">
            <v>0</v>
          </cell>
        </row>
        <row r="3434">
          <cell r="A3434">
            <v>6939962753065</v>
          </cell>
        </row>
        <row r="3435">
          <cell r="A3435">
            <v>6939962746074</v>
          </cell>
        </row>
        <row r="3436">
          <cell r="A3436">
            <v>6939962760599</v>
          </cell>
        </row>
        <row r="3437">
          <cell r="A3437">
            <v>6939962758466</v>
          </cell>
        </row>
        <row r="3438">
          <cell r="A3438">
            <v>6939962758855</v>
          </cell>
        </row>
        <row r="3439">
          <cell r="A3439">
            <v>6939962760186</v>
          </cell>
          <cell r="B3439">
            <v>107</v>
          </cell>
        </row>
        <row r="3440">
          <cell r="A3440">
            <v>6939962758398</v>
          </cell>
          <cell r="B3440">
            <v>0</v>
          </cell>
        </row>
        <row r="3441">
          <cell r="A3441">
            <v>6939962758855</v>
          </cell>
          <cell r="B3441">
            <v>0</v>
          </cell>
        </row>
        <row r="3442">
          <cell r="A3442">
            <v>6939962758060</v>
          </cell>
          <cell r="B3442">
            <v>859</v>
          </cell>
        </row>
        <row r="3443">
          <cell r="A3443">
            <v>6939962760575</v>
          </cell>
          <cell r="B3443">
            <v>57</v>
          </cell>
        </row>
        <row r="3444">
          <cell r="A3444">
            <v>6939962759074</v>
          </cell>
          <cell r="B3444">
            <v>241</v>
          </cell>
        </row>
        <row r="3445">
          <cell r="A3445">
            <v>6939962753867</v>
          </cell>
          <cell r="B3445">
            <v>14</v>
          </cell>
        </row>
        <row r="3446">
          <cell r="A3446">
            <v>6939962746593</v>
          </cell>
        </row>
        <row r="3447">
          <cell r="A3447">
            <v>6939962756134</v>
          </cell>
        </row>
        <row r="3448">
          <cell r="A3448">
            <v>6939924823232</v>
          </cell>
        </row>
        <row r="3449">
          <cell r="A3449">
            <v>6939962754239</v>
          </cell>
          <cell r="B3449">
            <v>0</v>
          </cell>
        </row>
        <row r="3450">
          <cell r="A3450">
            <v>6939962746593</v>
          </cell>
          <cell r="B3450">
            <v>133</v>
          </cell>
        </row>
        <row r="3451">
          <cell r="A3451">
            <v>6939962757315</v>
          </cell>
          <cell r="B3451">
            <v>301</v>
          </cell>
        </row>
        <row r="3452">
          <cell r="A3452">
            <v>6939962739564</v>
          </cell>
        </row>
        <row r="3453">
          <cell r="A3453">
            <v>6939962746371</v>
          </cell>
          <cell r="B3453">
            <v>57</v>
          </cell>
        </row>
        <row r="3454">
          <cell r="A3454">
            <v>6939924824963</v>
          </cell>
          <cell r="B3454">
            <v>0</v>
          </cell>
        </row>
        <row r="3455">
          <cell r="A3455">
            <v>6939924823676</v>
          </cell>
          <cell r="B3455">
            <v>0</v>
          </cell>
        </row>
        <row r="3456">
          <cell r="A3456">
            <v>6939924820828</v>
          </cell>
          <cell r="B3456">
            <v>0</v>
          </cell>
        </row>
        <row r="3457">
          <cell r="A3457">
            <v>6939962741451</v>
          </cell>
          <cell r="B3457">
            <v>127</v>
          </cell>
        </row>
        <row r="3458">
          <cell r="A3458">
            <v>6939924824345</v>
          </cell>
        </row>
        <row r="3459">
          <cell r="A3459">
            <v>6939962739281</v>
          </cell>
        </row>
        <row r="3460">
          <cell r="A3460">
            <v>6939962760186</v>
          </cell>
          <cell r="B3460">
            <v>0</v>
          </cell>
        </row>
        <row r="3461">
          <cell r="A3461">
            <v>6939962748214</v>
          </cell>
          <cell r="B3461">
            <v>0</v>
          </cell>
        </row>
        <row r="3462">
          <cell r="A3462">
            <v>6939962746074</v>
          </cell>
        </row>
        <row r="3463">
          <cell r="A3463">
            <v>6939962746371</v>
          </cell>
          <cell r="B3463">
            <v>0</v>
          </cell>
        </row>
        <row r="3464">
          <cell r="A3464">
            <v>6939962761640</v>
          </cell>
        </row>
        <row r="3465">
          <cell r="A3465">
            <v>6939962756189</v>
          </cell>
          <cell r="B3465">
            <v>11</v>
          </cell>
        </row>
        <row r="3466">
          <cell r="A3466">
            <v>6939962756134</v>
          </cell>
        </row>
        <row r="3467">
          <cell r="A3467">
            <v>6939962757315</v>
          </cell>
        </row>
        <row r="3468">
          <cell r="A3468">
            <v>6939962755618</v>
          </cell>
          <cell r="B3468">
            <v>17</v>
          </cell>
        </row>
        <row r="3469">
          <cell r="A3469">
            <v>6939962746593</v>
          </cell>
          <cell r="B3469">
            <v>67</v>
          </cell>
        </row>
        <row r="3470">
          <cell r="A3470">
            <v>6939962740379</v>
          </cell>
          <cell r="B3470">
            <v>58</v>
          </cell>
        </row>
        <row r="3471">
          <cell r="A3471">
            <v>6939962751450</v>
          </cell>
          <cell r="B3471">
            <v>0</v>
          </cell>
        </row>
        <row r="3472">
          <cell r="A3472">
            <v>6939962753980</v>
          </cell>
          <cell r="B3472">
            <v>0</v>
          </cell>
        </row>
        <row r="3473">
          <cell r="A3473">
            <v>6939962748030</v>
          </cell>
          <cell r="B3473">
            <v>0</v>
          </cell>
        </row>
        <row r="3474">
          <cell r="A3474">
            <v>6939962747316</v>
          </cell>
          <cell r="B3474">
            <v>0</v>
          </cell>
        </row>
        <row r="3475">
          <cell r="A3475">
            <v>6939962754628</v>
          </cell>
          <cell r="B3475">
            <v>0</v>
          </cell>
        </row>
        <row r="3476">
          <cell r="A3476">
            <v>6939962746050</v>
          </cell>
          <cell r="B3476">
            <v>0</v>
          </cell>
        </row>
        <row r="3477">
          <cell r="A3477">
            <v>6939962746685</v>
          </cell>
          <cell r="B3477">
            <v>34</v>
          </cell>
        </row>
        <row r="3478">
          <cell r="A3478">
            <v>6939962756820</v>
          </cell>
          <cell r="B3478">
            <v>0</v>
          </cell>
        </row>
        <row r="3479">
          <cell r="A3479">
            <v>6939962755830</v>
          </cell>
          <cell r="B3479">
            <v>0</v>
          </cell>
        </row>
        <row r="3480">
          <cell r="A3480">
            <v>6939962743738</v>
          </cell>
          <cell r="B3480">
            <v>0</v>
          </cell>
        </row>
        <row r="3481">
          <cell r="A3481">
            <v>6939962757186</v>
          </cell>
          <cell r="B3481">
            <v>0</v>
          </cell>
        </row>
        <row r="3482">
          <cell r="A3482">
            <v>6939962757384</v>
          </cell>
        </row>
        <row r="3483">
          <cell r="A3483">
            <v>6939962739564</v>
          </cell>
        </row>
        <row r="3484">
          <cell r="A3484">
            <v>6939962760834</v>
          </cell>
          <cell r="B3484">
            <v>34</v>
          </cell>
        </row>
        <row r="3485">
          <cell r="A3485">
            <v>6939962757612</v>
          </cell>
          <cell r="B3485">
            <v>30</v>
          </cell>
        </row>
        <row r="3486">
          <cell r="A3486">
            <v>6939962755380</v>
          </cell>
          <cell r="B3486">
            <v>2</v>
          </cell>
        </row>
        <row r="3487">
          <cell r="A3487">
            <v>6939962759173</v>
          </cell>
          <cell r="B3487">
            <v>38</v>
          </cell>
        </row>
        <row r="3488">
          <cell r="A3488">
            <v>6939962759012</v>
          </cell>
          <cell r="B3488">
            <v>44</v>
          </cell>
        </row>
        <row r="3489">
          <cell r="A3489">
            <v>6939962757520</v>
          </cell>
          <cell r="B3489">
            <v>0</v>
          </cell>
        </row>
        <row r="3490">
          <cell r="A3490">
            <v>6939924824802</v>
          </cell>
          <cell r="B3490">
            <v>3</v>
          </cell>
        </row>
        <row r="3491">
          <cell r="A3491">
            <v>6939962755908</v>
          </cell>
        </row>
        <row r="3492">
          <cell r="A3492">
            <v>6939962752464</v>
          </cell>
        </row>
        <row r="3493">
          <cell r="A3493">
            <v>6939962745992</v>
          </cell>
        </row>
        <row r="3494">
          <cell r="A3494">
            <v>6939962753065</v>
          </cell>
        </row>
        <row r="3495">
          <cell r="A3495">
            <v>6939962747644</v>
          </cell>
        </row>
        <row r="3496">
          <cell r="A3496">
            <v>6939962754604</v>
          </cell>
        </row>
        <row r="3497">
          <cell r="A3497">
            <v>6939962750590</v>
          </cell>
        </row>
        <row r="3498">
          <cell r="A3498">
            <v>6939962747989</v>
          </cell>
        </row>
        <row r="3499">
          <cell r="A3499">
            <v>6939962736839</v>
          </cell>
        </row>
        <row r="3500">
          <cell r="A3500">
            <v>6939962741338</v>
          </cell>
        </row>
        <row r="3501">
          <cell r="A3501">
            <v>6939962756097</v>
          </cell>
        </row>
        <row r="3502">
          <cell r="A3502">
            <v>6939924827537</v>
          </cell>
        </row>
        <row r="3503">
          <cell r="A3503">
            <v>6939924828510</v>
          </cell>
        </row>
        <row r="3504">
          <cell r="A3504">
            <v>6939962760186</v>
          </cell>
        </row>
        <row r="3505">
          <cell r="A3505">
            <v>6939962758398</v>
          </cell>
        </row>
        <row r="3506">
          <cell r="A3506">
            <v>6939962758855</v>
          </cell>
        </row>
        <row r="3507">
          <cell r="A3507">
            <v>6939962760575</v>
          </cell>
        </row>
        <row r="3508">
          <cell r="A3508">
            <v>6939962759074</v>
          </cell>
        </row>
        <row r="3509">
          <cell r="A3509">
            <v>6939962753867</v>
          </cell>
        </row>
        <row r="3510">
          <cell r="A3510">
            <v>6939962760711</v>
          </cell>
        </row>
        <row r="3511">
          <cell r="A3511">
            <v>6939962757544</v>
          </cell>
        </row>
        <row r="3512">
          <cell r="A3512">
            <v>6939962758275</v>
          </cell>
        </row>
        <row r="3513">
          <cell r="A3513">
            <v>6939962760711</v>
          </cell>
          <cell r="B3513">
            <v>153</v>
          </cell>
        </row>
        <row r="3514">
          <cell r="A3514">
            <v>6939962757544</v>
          </cell>
          <cell r="B3514">
            <v>0</v>
          </cell>
        </row>
        <row r="3515">
          <cell r="A3515">
            <v>6939962757575</v>
          </cell>
        </row>
        <row r="3516">
          <cell r="A3516">
            <v>6939962760599</v>
          </cell>
        </row>
        <row r="3517">
          <cell r="A3517">
            <v>6939962758060</v>
          </cell>
        </row>
        <row r="3518">
          <cell r="A3518">
            <v>6939962759265</v>
          </cell>
        </row>
        <row r="3519">
          <cell r="A3519">
            <v>6939962756172</v>
          </cell>
        </row>
        <row r="3520">
          <cell r="A3520">
            <v>6939962758398</v>
          </cell>
        </row>
        <row r="3521">
          <cell r="A3521">
            <v>6939962759074</v>
          </cell>
        </row>
        <row r="3522">
          <cell r="A3522">
            <v>6939962756172</v>
          </cell>
          <cell r="B3522">
            <v>535</v>
          </cell>
        </row>
        <row r="3523">
          <cell r="A3523">
            <v>6939962753539</v>
          </cell>
          <cell r="B3523">
            <v>46</v>
          </cell>
        </row>
        <row r="3524">
          <cell r="A3524">
            <v>6939962746593</v>
          </cell>
          <cell r="B3524">
            <v>0</v>
          </cell>
        </row>
        <row r="3525">
          <cell r="A3525">
            <v>6939962760605</v>
          </cell>
          <cell r="B3525">
            <v>47</v>
          </cell>
        </row>
        <row r="3526">
          <cell r="A3526">
            <v>6939962746630</v>
          </cell>
          <cell r="B3526">
            <v>261</v>
          </cell>
        </row>
        <row r="3527">
          <cell r="A3527">
            <v>6939962740379</v>
          </cell>
          <cell r="B3527">
            <v>57</v>
          </cell>
        </row>
        <row r="3528">
          <cell r="A3528">
            <v>6939962739281</v>
          </cell>
          <cell r="B3528">
            <v>334</v>
          </cell>
        </row>
        <row r="3529">
          <cell r="A3529">
            <v>6939962755908</v>
          </cell>
          <cell r="B3529">
            <v>43</v>
          </cell>
        </row>
        <row r="3530">
          <cell r="A3530">
            <v>6939962753003</v>
          </cell>
        </row>
        <row r="3531">
          <cell r="A3531">
            <v>6939962752709</v>
          </cell>
        </row>
        <row r="3532">
          <cell r="A3532">
            <v>6939962755175</v>
          </cell>
          <cell r="B3532">
            <v>0</v>
          </cell>
        </row>
        <row r="3533">
          <cell r="A3533">
            <v>6939962753065</v>
          </cell>
          <cell r="B3533">
            <v>43</v>
          </cell>
        </row>
        <row r="3534">
          <cell r="A3534">
            <v>6939962756264</v>
          </cell>
          <cell r="B3534">
            <v>143</v>
          </cell>
        </row>
        <row r="3535">
          <cell r="A3535">
            <v>6939962756905</v>
          </cell>
        </row>
        <row r="3536">
          <cell r="A3536">
            <v>6939962736839</v>
          </cell>
        </row>
        <row r="3537">
          <cell r="A3537">
            <v>6939962741338</v>
          </cell>
          <cell r="B3537">
            <v>0</v>
          </cell>
        </row>
        <row r="3538">
          <cell r="A3538">
            <v>6939924827315</v>
          </cell>
        </row>
        <row r="3539">
          <cell r="A3539">
            <v>6939962760186</v>
          </cell>
        </row>
        <row r="3540">
          <cell r="A3540">
            <v>6939962746371</v>
          </cell>
        </row>
        <row r="3541">
          <cell r="A3541">
            <v>6939962761640</v>
          </cell>
        </row>
        <row r="3542">
          <cell r="A3542">
            <v>6939962739564</v>
          </cell>
        </row>
        <row r="3543">
          <cell r="A3543">
            <v>6939962754239</v>
          </cell>
        </row>
        <row r="3544">
          <cell r="A3544">
            <v>6939962758763</v>
          </cell>
        </row>
        <row r="3545">
          <cell r="A3545">
            <v>6939962747057</v>
          </cell>
        </row>
        <row r="3546">
          <cell r="A3546">
            <v>6939962739588</v>
          </cell>
        </row>
        <row r="3547">
          <cell r="A3547">
            <v>6939962745183</v>
          </cell>
        </row>
        <row r="3548">
          <cell r="A3548">
            <v>6939962759012</v>
          </cell>
          <cell r="B3548">
            <v>26</v>
          </cell>
        </row>
        <row r="3549">
          <cell r="A3549">
            <v>6939962759371</v>
          </cell>
          <cell r="B3549">
            <v>4</v>
          </cell>
        </row>
        <row r="3550">
          <cell r="A3550">
            <v>6939962757322</v>
          </cell>
          <cell r="B3550">
            <v>26</v>
          </cell>
        </row>
        <row r="3551">
          <cell r="A3551">
            <v>6939962749129</v>
          </cell>
          <cell r="B3551">
            <v>0</v>
          </cell>
        </row>
        <row r="3552">
          <cell r="A3552">
            <v>6939962757513</v>
          </cell>
          <cell r="B3552">
            <v>0</v>
          </cell>
        </row>
        <row r="3553">
          <cell r="A3553">
            <v>6939962758572</v>
          </cell>
          <cell r="B3553">
            <v>88</v>
          </cell>
        </row>
        <row r="3554">
          <cell r="A3554">
            <v>6939962760186</v>
          </cell>
          <cell r="B3554">
            <v>72</v>
          </cell>
        </row>
        <row r="3555">
          <cell r="A3555">
            <v>6939962758398</v>
          </cell>
          <cell r="B3555">
            <v>0</v>
          </cell>
        </row>
        <row r="3556">
          <cell r="A3556">
            <v>6939962758855</v>
          </cell>
          <cell r="B3556">
            <v>0</v>
          </cell>
        </row>
        <row r="3557">
          <cell r="A3557">
            <v>6939962760575</v>
          </cell>
          <cell r="B3557">
            <v>48</v>
          </cell>
        </row>
        <row r="3558">
          <cell r="A3558">
            <v>6939962759074</v>
          </cell>
          <cell r="B3558">
            <v>187</v>
          </cell>
        </row>
        <row r="3559">
          <cell r="A3559">
            <v>6939962753867</v>
          </cell>
          <cell r="B3559">
            <v>16</v>
          </cell>
        </row>
        <row r="3560">
          <cell r="A3560">
            <v>6939962760711</v>
          </cell>
          <cell r="B3560">
            <v>77</v>
          </cell>
        </row>
        <row r="3561">
          <cell r="A3561">
            <v>6939962742878</v>
          </cell>
          <cell r="B3561">
            <v>325</v>
          </cell>
        </row>
        <row r="3562">
          <cell r="A3562">
            <v>6939962746371</v>
          </cell>
          <cell r="B3562">
            <v>1665</v>
          </cell>
        </row>
        <row r="3563">
          <cell r="A3563">
            <v>6939962746296</v>
          </cell>
          <cell r="B3563">
            <v>2154</v>
          </cell>
        </row>
        <row r="3564">
          <cell r="A3564">
            <v>6939962741307</v>
          </cell>
          <cell r="B3564">
            <v>15</v>
          </cell>
        </row>
        <row r="3565">
          <cell r="A3565">
            <v>6939962747644</v>
          </cell>
          <cell r="B3565">
            <v>364</v>
          </cell>
        </row>
        <row r="3566">
          <cell r="A3566">
            <v>6939962748214</v>
          </cell>
          <cell r="B3566">
            <v>0</v>
          </cell>
        </row>
        <row r="3567">
          <cell r="A3567">
            <v>6939962747989</v>
          </cell>
          <cell r="B3567">
            <v>655</v>
          </cell>
        </row>
        <row r="3568">
          <cell r="A3568">
            <v>6939962734354</v>
          </cell>
          <cell r="B3568">
            <v>223</v>
          </cell>
        </row>
        <row r="3569">
          <cell r="A3569">
            <v>6939962760575</v>
          </cell>
          <cell r="B3569">
            <v>4</v>
          </cell>
        </row>
        <row r="3570">
          <cell r="A3570">
            <v>6938980101353</v>
          </cell>
          <cell r="B3570">
            <v>0</v>
          </cell>
        </row>
        <row r="3571">
          <cell r="A3571">
            <v>6939962753867</v>
          </cell>
          <cell r="B3571">
            <v>57</v>
          </cell>
        </row>
        <row r="3572">
          <cell r="A3572">
            <v>6939962760605</v>
          </cell>
          <cell r="B3572">
            <v>0</v>
          </cell>
        </row>
        <row r="3573">
          <cell r="A3573">
            <v>6939962756165</v>
          </cell>
          <cell r="B3573">
            <v>1224</v>
          </cell>
        </row>
        <row r="3574">
          <cell r="A3574">
            <v>6939962759098</v>
          </cell>
          <cell r="B3574">
            <v>279</v>
          </cell>
        </row>
        <row r="3575">
          <cell r="A3575">
            <v>6939962755885</v>
          </cell>
          <cell r="B3575">
            <v>0</v>
          </cell>
        </row>
        <row r="3576">
          <cell r="A3576">
            <v>6939962738024</v>
          </cell>
          <cell r="B3576">
            <v>0</v>
          </cell>
        </row>
        <row r="3577">
          <cell r="A3577">
            <v>6939962759395</v>
          </cell>
          <cell r="B3577">
            <v>64</v>
          </cell>
        </row>
        <row r="3578">
          <cell r="A3578">
            <v>6939962746074</v>
          </cell>
          <cell r="B3578">
            <v>1108</v>
          </cell>
        </row>
        <row r="3579">
          <cell r="A3579">
            <v>6939962758398</v>
          </cell>
          <cell r="B3579">
            <v>0</v>
          </cell>
        </row>
        <row r="3580">
          <cell r="A3580">
            <v>6939962760575</v>
          </cell>
          <cell r="B3580">
            <v>57</v>
          </cell>
        </row>
        <row r="3581">
          <cell r="A3581">
            <v>6938980101353</v>
          </cell>
          <cell r="B3581">
            <v>0</v>
          </cell>
        </row>
        <row r="3582">
          <cell r="A3582">
            <v>6939962753867</v>
          </cell>
          <cell r="B3582">
            <v>8</v>
          </cell>
        </row>
        <row r="3583">
          <cell r="A3583">
            <v>6939962760186</v>
          </cell>
          <cell r="B3583">
            <v>92</v>
          </cell>
        </row>
        <row r="3584">
          <cell r="A3584">
            <v>6939962758060</v>
          </cell>
          <cell r="B3584">
            <v>665</v>
          </cell>
        </row>
        <row r="3585">
          <cell r="A3585">
            <v>6939962759074</v>
          </cell>
          <cell r="B3585">
            <v>121</v>
          </cell>
        </row>
        <row r="3586">
          <cell r="A3586">
            <v>6939962757544</v>
          </cell>
          <cell r="B3586">
            <v>0</v>
          </cell>
        </row>
        <row r="3587">
          <cell r="A3587">
            <v>6938980101353</v>
          </cell>
        </row>
        <row r="3588">
          <cell r="A3588">
            <v>6939962760698</v>
          </cell>
        </row>
        <row r="3589">
          <cell r="A3589">
            <v>6939962763910</v>
          </cell>
          <cell r="B3589">
            <v>27</v>
          </cell>
        </row>
        <row r="3590">
          <cell r="A3590">
            <v>6939962760704</v>
          </cell>
        </row>
        <row r="3591">
          <cell r="A3591">
            <v>6939962762401</v>
          </cell>
          <cell r="B3591">
            <v>187</v>
          </cell>
        </row>
        <row r="3592">
          <cell r="A3592">
            <v>6939962757544</v>
          </cell>
          <cell r="B3592">
            <v>0</v>
          </cell>
        </row>
        <row r="3593">
          <cell r="A3593">
            <v>6939962756172</v>
          </cell>
          <cell r="B3593">
            <v>410</v>
          </cell>
        </row>
        <row r="3594">
          <cell r="A3594">
            <v>6939924821481</v>
          </cell>
          <cell r="B3594">
            <v>308</v>
          </cell>
        </row>
        <row r="3595">
          <cell r="A3595">
            <v>6939962759814</v>
          </cell>
          <cell r="B3595">
            <v>116</v>
          </cell>
        </row>
        <row r="3596">
          <cell r="A3596">
            <v>6939962759128</v>
          </cell>
          <cell r="B3596">
            <v>88</v>
          </cell>
        </row>
        <row r="3597">
          <cell r="A3597">
            <v>6939962759043</v>
          </cell>
          <cell r="B3597">
            <v>0</v>
          </cell>
        </row>
        <row r="3598">
          <cell r="A3598">
            <v>6939962759357</v>
          </cell>
          <cell r="B3598">
            <v>192</v>
          </cell>
        </row>
        <row r="3599">
          <cell r="A3599">
            <v>6939962762500</v>
          </cell>
          <cell r="B3599">
            <v>1840</v>
          </cell>
        </row>
        <row r="3600">
          <cell r="A3600">
            <v>6939924821078</v>
          </cell>
          <cell r="B3600">
            <v>0</v>
          </cell>
        </row>
        <row r="3601">
          <cell r="A3601">
            <v>6939924824642</v>
          </cell>
          <cell r="B3601">
            <v>354</v>
          </cell>
        </row>
        <row r="3602">
          <cell r="A3602">
            <v>6939924827537</v>
          </cell>
          <cell r="B3602">
            <v>365</v>
          </cell>
        </row>
        <row r="3603">
          <cell r="A3603">
            <v>6939962758275</v>
          </cell>
        </row>
        <row r="3604">
          <cell r="A3604">
            <v>6939962757575</v>
          </cell>
        </row>
        <row r="3605">
          <cell r="A3605">
            <v>6938980101353</v>
          </cell>
        </row>
        <row r="3606">
          <cell r="A3606">
            <v>6939962746074</v>
          </cell>
          <cell r="B3606">
            <v>186</v>
          </cell>
        </row>
        <row r="3607">
          <cell r="A3607">
            <v>6939962741451</v>
          </cell>
          <cell r="B3607">
            <v>78</v>
          </cell>
        </row>
        <row r="3608">
          <cell r="A3608">
            <v>6939962755618</v>
          </cell>
          <cell r="B3608">
            <v>20</v>
          </cell>
        </row>
        <row r="3609">
          <cell r="A3609">
            <v>6939962746593</v>
          </cell>
          <cell r="B3609">
            <v>77</v>
          </cell>
        </row>
        <row r="3610">
          <cell r="A3610">
            <v>6939962760834</v>
          </cell>
        </row>
        <row r="3611">
          <cell r="A3611">
            <v>6939962757612</v>
          </cell>
        </row>
        <row r="3612">
          <cell r="A3612">
            <v>6939962755380</v>
          </cell>
        </row>
        <row r="3613">
          <cell r="A3613">
            <v>6939962759364</v>
          </cell>
        </row>
        <row r="3614">
          <cell r="A3614">
            <v>6939962759173</v>
          </cell>
        </row>
        <row r="3615">
          <cell r="A3615">
            <v>6939962738024</v>
          </cell>
        </row>
        <row r="3616">
          <cell r="A3616">
            <v>6939962758466</v>
          </cell>
        </row>
        <row r="3617">
          <cell r="A3617">
            <v>6939962759395</v>
          </cell>
        </row>
        <row r="3618">
          <cell r="A3618">
            <v>6939962759388</v>
          </cell>
        </row>
        <row r="3619">
          <cell r="A3619">
            <v>6939962744384</v>
          </cell>
          <cell r="B3619">
            <v>40</v>
          </cell>
        </row>
        <row r="3620">
          <cell r="A3620">
            <v>6939962746296</v>
          </cell>
          <cell r="B3620">
            <v>212</v>
          </cell>
        </row>
        <row r="3621">
          <cell r="A3621">
            <v>6939962741307</v>
          </cell>
          <cell r="B3621">
            <v>5</v>
          </cell>
        </row>
        <row r="3622">
          <cell r="A3622">
            <v>6939962725574</v>
          </cell>
          <cell r="B3622">
            <v>0</v>
          </cell>
        </row>
        <row r="3623">
          <cell r="A3623">
            <v>6939962747644</v>
          </cell>
          <cell r="B3623">
            <v>1</v>
          </cell>
        </row>
        <row r="3624">
          <cell r="A3624">
            <v>6939962748214</v>
          </cell>
          <cell r="B3624">
            <v>8</v>
          </cell>
        </row>
        <row r="3625">
          <cell r="A3625">
            <v>6939962756912</v>
          </cell>
          <cell r="B3625">
            <v>0</v>
          </cell>
        </row>
        <row r="3626">
          <cell r="A3626">
            <v>6939962747989</v>
          </cell>
          <cell r="B3626">
            <v>67</v>
          </cell>
        </row>
        <row r="3627">
          <cell r="A3627">
            <v>6939962730912</v>
          </cell>
          <cell r="B3627">
            <v>3</v>
          </cell>
        </row>
        <row r="3628">
          <cell r="A3628">
            <v>6939962755328</v>
          </cell>
          <cell r="B3628">
            <v>0</v>
          </cell>
        </row>
        <row r="3629">
          <cell r="A3629">
            <v>6939962734354</v>
          </cell>
          <cell r="B3629">
            <v>25</v>
          </cell>
        </row>
        <row r="3630">
          <cell r="A3630">
            <v>6939962760186</v>
          </cell>
        </row>
        <row r="3631">
          <cell r="A3631">
            <v>6939962760599</v>
          </cell>
        </row>
        <row r="3632">
          <cell r="A3632">
            <v>6939962758060</v>
          </cell>
        </row>
        <row r="3633">
          <cell r="A3633">
            <v>6939962759265</v>
          </cell>
        </row>
        <row r="3634">
          <cell r="A3634">
            <v>6939962764436</v>
          </cell>
        </row>
        <row r="3635">
          <cell r="A3635">
            <v>6939962767864</v>
          </cell>
        </row>
        <row r="3636">
          <cell r="A3636">
            <v>6939962756493</v>
          </cell>
          <cell r="B3636">
            <v>95</v>
          </cell>
        </row>
        <row r="3637">
          <cell r="A3637">
            <v>6939962761299</v>
          </cell>
          <cell r="B3637">
            <v>259</v>
          </cell>
        </row>
        <row r="3638">
          <cell r="A3638">
            <v>6939962762999</v>
          </cell>
          <cell r="B3638">
            <v>162</v>
          </cell>
        </row>
        <row r="3639">
          <cell r="A3639">
            <v>6939962762173</v>
          </cell>
          <cell r="B3639">
            <v>235</v>
          </cell>
        </row>
        <row r="3640">
          <cell r="A3640">
            <v>6939962731049</v>
          </cell>
          <cell r="B3640">
            <v>25</v>
          </cell>
        </row>
        <row r="3641">
          <cell r="A3641">
            <v>6939962756165</v>
          </cell>
          <cell r="B3641">
            <v>72</v>
          </cell>
        </row>
        <row r="3642">
          <cell r="A3642">
            <v>6939962759098</v>
          </cell>
          <cell r="B3642">
            <v>158</v>
          </cell>
        </row>
        <row r="3643">
          <cell r="A3643">
            <v>6939962762500</v>
          </cell>
        </row>
        <row r="3644">
          <cell r="A3644">
            <v>6939962759098</v>
          </cell>
        </row>
        <row r="3645">
          <cell r="A3645">
            <v>6939962757575</v>
          </cell>
          <cell r="B3645">
            <v>0</v>
          </cell>
        </row>
        <row r="3646">
          <cell r="A3646">
            <v>6939962760711</v>
          </cell>
          <cell r="B3646">
            <v>0</v>
          </cell>
        </row>
        <row r="3647">
          <cell r="A3647">
            <v>6939962757544</v>
          </cell>
        </row>
        <row r="3648">
          <cell r="A3648">
            <v>6939962760605</v>
          </cell>
        </row>
        <row r="3649">
          <cell r="A3649">
            <v>6939962731049</v>
          </cell>
        </row>
        <row r="3650">
          <cell r="A3650">
            <v>6939962753539</v>
          </cell>
        </row>
        <row r="3651">
          <cell r="A3651">
            <v>6939962756165</v>
          </cell>
        </row>
        <row r="3652">
          <cell r="A3652">
            <v>6939962757612</v>
          </cell>
          <cell r="B3652">
            <v>40</v>
          </cell>
        </row>
        <row r="3653">
          <cell r="A3653">
            <v>6939962755380</v>
          </cell>
          <cell r="B3653">
            <v>4</v>
          </cell>
        </row>
        <row r="3654">
          <cell r="A3654">
            <v>6939962759364</v>
          </cell>
          <cell r="B3654">
            <v>3</v>
          </cell>
        </row>
        <row r="3655">
          <cell r="A3655">
            <v>6939962759173</v>
          </cell>
          <cell r="B3655">
            <v>12</v>
          </cell>
        </row>
        <row r="3656">
          <cell r="A3656">
            <v>6939962758466</v>
          </cell>
          <cell r="B3656">
            <v>10</v>
          </cell>
        </row>
        <row r="3657">
          <cell r="A3657">
            <v>6939962759388</v>
          </cell>
          <cell r="B3657">
            <v>0</v>
          </cell>
        </row>
        <row r="3658">
          <cell r="A3658">
            <v>6939924824819</v>
          </cell>
          <cell r="B3658">
            <v>0</v>
          </cell>
        </row>
        <row r="3659">
          <cell r="A3659">
            <v>6939924819884</v>
          </cell>
          <cell r="B3659">
            <v>0</v>
          </cell>
        </row>
        <row r="3660">
          <cell r="A3660">
            <v>6939924824802</v>
          </cell>
          <cell r="B3660">
            <v>0</v>
          </cell>
        </row>
        <row r="3661">
          <cell r="A3661">
            <v>6939962756172</v>
          </cell>
          <cell r="B3661">
            <v>0</v>
          </cell>
        </row>
        <row r="3662">
          <cell r="A3662">
            <v>6939924819549</v>
          </cell>
        </row>
        <row r="3663">
          <cell r="A3663">
            <v>6939962756189</v>
          </cell>
        </row>
        <row r="3664">
          <cell r="A3664">
            <v>6939962760605</v>
          </cell>
          <cell r="B3664">
            <v>139</v>
          </cell>
        </row>
        <row r="3665">
          <cell r="A3665">
            <v>6939962731049</v>
          </cell>
          <cell r="B3665">
            <v>33</v>
          </cell>
        </row>
        <row r="3666">
          <cell r="A3666">
            <v>6939962753539</v>
          </cell>
          <cell r="B3666">
            <v>53</v>
          </cell>
        </row>
        <row r="3667">
          <cell r="A3667">
            <v>6939962756165</v>
          </cell>
          <cell r="B3667">
            <v>132</v>
          </cell>
        </row>
        <row r="3668">
          <cell r="A3668">
            <v>6939962757520</v>
          </cell>
        </row>
        <row r="3669">
          <cell r="A3669">
            <v>6939962757322</v>
          </cell>
        </row>
        <row r="3670">
          <cell r="A3670">
            <v>6939962749129</v>
          </cell>
        </row>
        <row r="3671">
          <cell r="A3671">
            <v>6939962746630</v>
          </cell>
          <cell r="B3671">
            <v>99</v>
          </cell>
        </row>
        <row r="3672">
          <cell r="A3672">
            <v>6939962740379</v>
          </cell>
          <cell r="B3672">
            <v>30</v>
          </cell>
        </row>
        <row r="3673">
          <cell r="A3673">
            <v>6939962739281</v>
          </cell>
          <cell r="B3673">
            <v>442</v>
          </cell>
        </row>
        <row r="3674">
          <cell r="A3674">
            <v>6939962755908</v>
          </cell>
          <cell r="B3674">
            <v>10</v>
          </cell>
        </row>
        <row r="3675">
          <cell r="A3675">
            <v>6939962752464</v>
          </cell>
        </row>
        <row r="3676">
          <cell r="A3676">
            <v>6939962751450</v>
          </cell>
        </row>
        <row r="3677">
          <cell r="A3677">
            <v>6939962752709</v>
          </cell>
        </row>
        <row r="3678">
          <cell r="A3678">
            <v>6939962748030</v>
          </cell>
        </row>
        <row r="3679">
          <cell r="A3679">
            <v>6939962755175</v>
          </cell>
          <cell r="B3679">
            <v>0</v>
          </cell>
        </row>
        <row r="3680">
          <cell r="A3680">
            <v>6939962753065</v>
          </cell>
          <cell r="B3680">
            <v>18</v>
          </cell>
        </row>
        <row r="3681">
          <cell r="A3681">
            <v>6939962756134</v>
          </cell>
        </row>
        <row r="3682">
          <cell r="A3682">
            <v>6939924823669</v>
          </cell>
        </row>
        <row r="3683">
          <cell r="A3683">
            <v>6939924823652</v>
          </cell>
        </row>
        <row r="3684">
          <cell r="A3684">
            <v>6939924824819</v>
          </cell>
        </row>
        <row r="3685">
          <cell r="A3685">
            <v>6939924821481</v>
          </cell>
        </row>
        <row r="3686">
          <cell r="A3686">
            <v>6939924824802</v>
          </cell>
        </row>
        <row r="3687">
          <cell r="A3687">
            <v>6939962760698</v>
          </cell>
        </row>
        <row r="3688">
          <cell r="A3688">
            <v>6939962760605</v>
          </cell>
        </row>
        <row r="3689">
          <cell r="A3689">
            <v>6939962755885</v>
          </cell>
          <cell r="B3689">
            <v>0</v>
          </cell>
        </row>
        <row r="3690">
          <cell r="A3690">
            <v>6939962738024</v>
          </cell>
          <cell r="B3690">
            <v>4</v>
          </cell>
        </row>
        <row r="3691">
          <cell r="A3691">
            <v>6939962755359</v>
          </cell>
          <cell r="B3691">
            <v>4</v>
          </cell>
        </row>
        <row r="3692">
          <cell r="A3692">
            <v>6939962759395</v>
          </cell>
          <cell r="B3692">
            <v>11</v>
          </cell>
        </row>
        <row r="3693">
          <cell r="A3693">
            <v>6939924823669</v>
          </cell>
          <cell r="B3693">
            <v>0</v>
          </cell>
        </row>
        <row r="3694">
          <cell r="A3694">
            <v>6939924823652</v>
          </cell>
          <cell r="B3694">
            <v>0</v>
          </cell>
        </row>
        <row r="3695">
          <cell r="A3695">
            <v>6939962763453</v>
          </cell>
        </row>
        <row r="3696">
          <cell r="A3696">
            <v>6939962765129</v>
          </cell>
          <cell r="B3696">
            <v>42</v>
          </cell>
        </row>
        <row r="3697">
          <cell r="A3697">
            <v>6939924827353</v>
          </cell>
          <cell r="B3697">
            <v>0</v>
          </cell>
        </row>
        <row r="3698">
          <cell r="A3698">
            <v>6939962758763</v>
          </cell>
          <cell r="B3698">
            <v>262</v>
          </cell>
        </row>
        <row r="3699">
          <cell r="A3699">
            <v>6939962739564</v>
          </cell>
        </row>
        <row r="3700">
          <cell r="A3700">
            <v>6939962760834</v>
          </cell>
          <cell r="B3700">
            <v>13</v>
          </cell>
        </row>
        <row r="3701">
          <cell r="A3701">
            <v>6939962757612</v>
          </cell>
          <cell r="B3701">
            <v>34</v>
          </cell>
        </row>
        <row r="3702">
          <cell r="A3702">
            <v>6939962755380</v>
          </cell>
          <cell r="B3702">
            <v>6</v>
          </cell>
        </row>
        <row r="3703">
          <cell r="A3703">
            <v>6939962759364</v>
          </cell>
          <cell r="B3703">
            <v>3</v>
          </cell>
        </row>
        <row r="3704">
          <cell r="A3704">
            <v>6939962759173</v>
          </cell>
          <cell r="B3704">
            <v>6</v>
          </cell>
        </row>
        <row r="3705">
          <cell r="A3705">
            <v>6939962738024</v>
          </cell>
          <cell r="B3705">
            <v>1</v>
          </cell>
        </row>
        <row r="3706">
          <cell r="A3706">
            <v>6939962758466</v>
          </cell>
          <cell r="B3706">
            <v>0</v>
          </cell>
        </row>
        <row r="3707">
          <cell r="A3707">
            <v>6939962758466</v>
          </cell>
        </row>
        <row r="3708">
          <cell r="A3708">
            <v>6939962757322</v>
          </cell>
        </row>
        <row r="3709">
          <cell r="A3709">
            <v>6939962749129</v>
          </cell>
        </row>
        <row r="3710">
          <cell r="A3710">
            <v>6939924824673</v>
          </cell>
          <cell r="B3710">
            <v>0</v>
          </cell>
        </row>
        <row r="3711">
          <cell r="A3711">
            <v>6939962731049</v>
          </cell>
        </row>
        <row r="3712">
          <cell r="A3712">
            <v>6939962756189</v>
          </cell>
        </row>
        <row r="3713">
          <cell r="A3713">
            <v>6939962753539</v>
          </cell>
        </row>
        <row r="3714">
          <cell r="A3714">
            <v>6939924827339</v>
          </cell>
        </row>
        <row r="3715">
          <cell r="A3715">
            <v>6939962758855</v>
          </cell>
        </row>
        <row r="3716">
          <cell r="A3716">
            <v>6939962760575</v>
          </cell>
        </row>
        <row r="3717">
          <cell r="A3717">
            <v>6939962753867</v>
          </cell>
        </row>
        <row r="3718">
          <cell r="A3718">
            <v>6939962758275</v>
          </cell>
          <cell r="B3718">
            <v>84</v>
          </cell>
        </row>
        <row r="3719">
          <cell r="A3719">
            <v>6939962757575</v>
          </cell>
          <cell r="B3719">
            <v>142</v>
          </cell>
        </row>
        <row r="3720">
          <cell r="A3720">
            <v>6939962758039</v>
          </cell>
        </row>
        <row r="3721">
          <cell r="A3721">
            <v>6939962768182</v>
          </cell>
        </row>
        <row r="3722">
          <cell r="A3722">
            <v>6939962764412</v>
          </cell>
        </row>
        <row r="3723">
          <cell r="A3723">
            <v>6939924824345</v>
          </cell>
        </row>
        <row r="3724">
          <cell r="A3724">
            <v>6939924827353</v>
          </cell>
        </row>
        <row r="3725">
          <cell r="A3725">
            <v>6939924821078</v>
          </cell>
        </row>
        <row r="3726">
          <cell r="A3726">
            <v>6939924823232</v>
          </cell>
        </row>
        <row r="3727">
          <cell r="A3727">
            <v>6939962759098</v>
          </cell>
        </row>
        <row r="3728">
          <cell r="A3728">
            <v>6939962755885</v>
          </cell>
        </row>
        <row r="3729">
          <cell r="A3729">
            <v>6939962759371</v>
          </cell>
        </row>
        <row r="3730">
          <cell r="A3730">
            <v>6939962755359</v>
          </cell>
        </row>
        <row r="3731">
          <cell r="A3731">
            <v>6939962758572</v>
          </cell>
        </row>
        <row r="3732">
          <cell r="A3732">
            <v>6939962759012</v>
          </cell>
        </row>
        <row r="3733">
          <cell r="A3733">
            <v>6939962757513</v>
          </cell>
        </row>
        <row r="3734">
          <cell r="A3734">
            <v>6939962746074</v>
          </cell>
        </row>
        <row r="3735">
          <cell r="A3735">
            <v>6939962756172</v>
          </cell>
          <cell r="B3735">
            <v>864</v>
          </cell>
        </row>
        <row r="3736">
          <cell r="A3736">
            <v>6939962759098</v>
          </cell>
          <cell r="B3736">
            <v>525</v>
          </cell>
        </row>
        <row r="3737">
          <cell r="A3737">
            <v>6939962755885</v>
          </cell>
          <cell r="B3737">
            <v>0</v>
          </cell>
        </row>
        <row r="3738">
          <cell r="A3738">
            <v>6939962759364</v>
          </cell>
          <cell r="B3738">
            <v>3</v>
          </cell>
        </row>
        <row r="3739">
          <cell r="A3739">
            <v>6939962755359</v>
          </cell>
          <cell r="B3739">
            <v>8</v>
          </cell>
        </row>
        <row r="3740">
          <cell r="A3740">
            <v>6939962763910</v>
          </cell>
          <cell r="B3740">
            <v>49</v>
          </cell>
        </row>
        <row r="3741">
          <cell r="A3741">
            <v>6939962760704</v>
          </cell>
        </row>
        <row r="3742">
          <cell r="A3742">
            <v>6939962762999</v>
          </cell>
          <cell r="B3742">
            <v>45</v>
          </cell>
        </row>
        <row r="3743">
          <cell r="A3743">
            <v>6939924824956</v>
          </cell>
        </row>
        <row r="3744">
          <cell r="A3744">
            <v>6939924823676</v>
          </cell>
        </row>
        <row r="3745">
          <cell r="A3745">
            <v>6939924823423</v>
          </cell>
        </row>
        <row r="3746">
          <cell r="A3746">
            <v>6939962759395</v>
          </cell>
          <cell r="B3746">
            <v>9</v>
          </cell>
        </row>
        <row r="3747">
          <cell r="A3747">
            <v>6939962759388</v>
          </cell>
          <cell r="B3747">
            <v>0</v>
          </cell>
        </row>
        <row r="3748">
          <cell r="A3748">
            <v>6939924823669</v>
          </cell>
          <cell r="B3748">
            <v>0</v>
          </cell>
        </row>
        <row r="3749">
          <cell r="A3749">
            <v>6939924823652</v>
          </cell>
          <cell r="B3749">
            <v>0</v>
          </cell>
        </row>
        <row r="3750">
          <cell r="A3750">
            <v>6939924824819</v>
          </cell>
          <cell r="B3750">
            <v>0</v>
          </cell>
        </row>
        <row r="3751">
          <cell r="A3751">
            <v>6939924824802</v>
          </cell>
          <cell r="B3751">
            <v>2</v>
          </cell>
        </row>
        <row r="3752">
          <cell r="A3752">
            <v>6939924819884</v>
          </cell>
        </row>
        <row r="3753">
          <cell r="A3753">
            <v>6939924824963</v>
          </cell>
        </row>
        <row r="3754">
          <cell r="A3754">
            <v>6939924820828</v>
          </cell>
        </row>
        <row r="3755">
          <cell r="A3755">
            <v>6939962741451</v>
          </cell>
        </row>
        <row r="3756">
          <cell r="A3756">
            <v>6938980101353</v>
          </cell>
          <cell r="B3756">
            <v>0</v>
          </cell>
        </row>
        <row r="3757">
          <cell r="A3757">
            <v>6939962760698</v>
          </cell>
          <cell r="B3757">
            <v>16</v>
          </cell>
        </row>
        <row r="3758">
          <cell r="A3758">
            <v>6939924824956</v>
          </cell>
          <cell r="B3758">
            <v>0</v>
          </cell>
        </row>
        <row r="3759">
          <cell r="A3759">
            <v>6939924823676</v>
          </cell>
          <cell r="B3759">
            <v>0</v>
          </cell>
        </row>
        <row r="3760">
          <cell r="A3760">
            <v>6939924821481</v>
          </cell>
          <cell r="B3760">
            <v>26</v>
          </cell>
        </row>
        <row r="3761">
          <cell r="A3761">
            <v>6939924823423</v>
          </cell>
          <cell r="B3761">
            <v>0</v>
          </cell>
        </row>
        <row r="3762">
          <cell r="A3762">
            <v>6939962760711</v>
          </cell>
        </row>
        <row r="3763">
          <cell r="A3763">
            <v>6939962746296</v>
          </cell>
          <cell r="B3763">
            <v>90</v>
          </cell>
        </row>
        <row r="3764">
          <cell r="A3764">
            <v>6939962741307</v>
          </cell>
          <cell r="B3764">
            <v>0</v>
          </cell>
        </row>
        <row r="3765">
          <cell r="A3765">
            <v>6939962746050</v>
          </cell>
        </row>
        <row r="3766">
          <cell r="A3766">
            <v>6939962747644</v>
          </cell>
          <cell r="B3766">
            <v>21</v>
          </cell>
        </row>
        <row r="3767">
          <cell r="A3767">
            <v>6939962748214</v>
          </cell>
          <cell r="B3767">
            <v>21</v>
          </cell>
        </row>
        <row r="3768">
          <cell r="A3768">
            <v>6939962754604</v>
          </cell>
          <cell r="B3768">
            <v>22</v>
          </cell>
        </row>
        <row r="3769">
          <cell r="A3769">
            <v>6939962747989</v>
          </cell>
          <cell r="B3769">
            <v>33</v>
          </cell>
        </row>
        <row r="3770">
          <cell r="A3770">
            <v>6939962755328</v>
          </cell>
          <cell r="B3770">
            <v>0</v>
          </cell>
        </row>
        <row r="3771">
          <cell r="A3771">
            <v>6939962734354</v>
          </cell>
          <cell r="B3771">
            <v>51</v>
          </cell>
        </row>
        <row r="3772">
          <cell r="A3772">
            <v>6939962755830</v>
          </cell>
          <cell r="B3772">
            <v>0</v>
          </cell>
        </row>
        <row r="3773">
          <cell r="A3773">
            <v>6939962763774</v>
          </cell>
          <cell r="B3773">
            <v>5</v>
          </cell>
        </row>
        <row r="3774">
          <cell r="A3774">
            <v>6939962763736</v>
          </cell>
          <cell r="B3774">
            <v>78</v>
          </cell>
        </row>
        <row r="3775">
          <cell r="A3775">
            <v>6939962763712</v>
          </cell>
          <cell r="B3775">
            <v>0</v>
          </cell>
        </row>
        <row r="3776">
          <cell r="A3776">
            <v>6939962763477</v>
          </cell>
          <cell r="B3776">
            <v>1</v>
          </cell>
        </row>
        <row r="3777">
          <cell r="A3777">
            <v>6939962765983</v>
          </cell>
          <cell r="B3777">
            <v>32</v>
          </cell>
        </row>
        <row r="3778">
          <cell r="A3778">
            <v>6939962761640</v>
          </cell>
          <cell r="B3778">
            <v>8</v>
          </cell>
        </row>
        <row r="3779">
          <cell r="A3779">
            <v>6939962761398</v>
          </cell>
          <cell r="B3779">
            <v>15</v>
          </cell>
        </row>
        <row r="3780">
          <cell r="A3780">
            <v>6939924827339</v>
          </cell>
          <cell r="B3780">
            <v>0</v>
          </cell>
        </row>
        <row r="3781">
          <cell r="A3781">
            <v>6939962756165</v>
          </cell>
        </row>
        <row r="3782">
          <cell r="A3782">
            <v>6939962759371</v>
          </cell>
        </row>
        <row r="3783">
          <cell r="A3783">
            <v>6939962755359</v>
          </cell>
        </row>
        <row r="3784">
          <cell r="A3784">
            <v>6939962757513</v>
          </cell>
        </row>
        <row r="3785">
          <cell r="A3785">
            <v>6939962758572</v>
          </cell>
        </row>
        <row r="3786">
          <cell r="A3786">
            <v>6939962756493</v>
          </cell>
        </row>
        <row r="3787">
          <cell r="A3787">
            <v>6939962746685</v>
          </cell>
          <cell r="B3787">
            <v>23</v>
          </cell>
        </row>
        <row r="3788">
          <cell r="A3788">
            <v>6939962756820</v>
          </cell>
          <cell r="B3788">
            <v>0</v>
          </cell>
        </row>
        <row r="3789">
          <cell r="A3789">
            <v>6939962736839</v>
          </cell>
          <cell r="B3789">
            <v>0</v>
          </cell>
        </row>
        <row r="3790">
          <cell r="A3790">
            <v>6939962741338</v>
          </cell>
          <cell r="B3790">
            <v>0</v>
          </cell>
        </row>
        <row r="3791">
          <cell r="A3791">
            <v>6939962755618</v>
          </cell>
          <cell r="B3791">
            <v>23</v>
          </cell>
        </row>
        <row r="3792">
          <cell r="A3792">
            <v>6939962744384</v>
          </cell>
          <cell r="B3792">
            <v>0</v>
          </cell>
        </row>
        <row r="3793">
          <cell r="A3793">
            <v>6939962766423</v>
          </cell>
        </row>
        <row r="3794">
          <cell r="A3794">
            <v>6939924819884</v>
          </cell>
        </row>
        <row r="3795">
          <cell r="A3795">
            <v>6939924824963</v>
          </cell>
        </row>
        <row r="3796">
          <cell r="A3796">
            <v>6939924820828</v>
          </cell>
        </row>
        <row r="3797">
          <cell r="A3797">
            <v>6939962741451</v>
          </cell>
        </row>
        <row r="3798">
          <cell r="A3798">
            <v>6939924818498</v>
          </cell>
          <cell r="B3798">
            <v>21</v>
          </cell>
        </row>
        <row r="3799">
          <cell r="A3799">
            <v>6939924827322</v>
          </cell>
        </row>
        <row r="3800">
          <cell r="A3800">
            <v>6939924827841</v>
          </cell>
          <cell r="B3800">
            <v>5</v>
          </cell>
        </row>
        <row r="3801">
          <cell r="A3801">
            <v>6939924824673</v>
          </cell>
        </row>
        <row r="3802">
          <cell r="A3802">
            <v>6939962738024</v>
          </cell>
          <cell r="B3802">
            <v>8</v>
          </cell>
        </row>
        <row r="3803">
          <cell r="A3803">
            <v>6939962758466</v>
          </cell>
          <cell r="B3803">
            <v>3</v>
          </cell>
        </row>
        <row r="3804">
          <cell r="A3804">
            <v>6939962759395</v>
          </cell>
          <cell r="B3804">
            <v>30</v>
          </cell>
        </row>
        <row r="3805">
          <cell r="A3805">
            <v>6939962759388</v>
          </cell>
          <cell r="B3805">
            <v>0</v>
          </cell>
        </row>
        <row r="3806">
          <cell r="A3806">
            <v>6939962746074</v>
          </cell>
          <cell r="B3806">
            <v>127</v>
          </cell>
        </row>
        <row r="3807">
          <cell r="A3807">
            <v>6939924823669</v>
          </cell>
          <cell r="B3807">
            <v>0</v>
          </cell>
        </row>
        <row r="3808">
          <cell r="A3808">
            <v>6939924823652</v>
          </cell>
          <cell r="B3808">
            <v>0</v>
          </cell>
        </row>
        <row r="3809">
          <cell r="A3809">
            <v>6939924824819</v>
          </cell>
          <cell r="B3809">
            <v>0</v>
          </cell>
        </row>
        <row r="3810">
          <cell r="A3810">
            <v>6939924824956</v>
          </cell>
          <cell r="B3810">
            <v>0</v>
          </cell>
        </row>
        <row r="3811">
          <cell r="A3811">
            <v>6939924821481</v>
          </cell>
          <cell r="B3811">
            <v>18</v>
          </cell>
        </row>
        <row r="3812">
          <cell r="A3812">
            <v>6939924823423</v>
          </cell>
          <cell r="B3812">
            <v>0</v>
          </cell>
        </row>
        <row r="3813">
          <cell r="A3813">
            <v>6939924819884</v>
          </cell>
          <cell r="B3813">
            <v>0</v>
          </cell>
        </row>
        <row r="3814">
          <cell r="A3814">
            <v>6939962758763</v>
          </cell>
          <cell r="B3814">
            <v>81</v>
          </cell>
        </row>
        <row r="3815">
          <cell r="A3815">
            <v>6939962747057</v>
          </cell>
          <cell r="B3815">
            <v>22</v>
          </cell>
        </row>
        <row r="3816">
          <cell r="A3816">
            <v>6939962739588</v>
          </cell>
        </row>
        <row r="3817">
          <cell r="A3817">
            <v>6939962739564</v>
          </cell>
        </row>
        <row r="3818">
          <cell r="A3818">
            <v>6939924823232</v>
          </cell>
          <cell r="B3818">
            <v>20</v>
          </cell>
        </row>
        <row r="3819">
          <cell r="A3819">
            <v>6939962760599</v>
          </cell>
          <cell r="B3819">
            <v>3</v>
          </cell>
        </row>
        <row r="3820">
          <cell r="A3820">
            <v>6939962758060</v>
          </cell>
          <cell r="B3820">
            <v>381</v>
          </cell>
        </row>
        <row r="3821">
          <cell r="A3821">
            <v>6939962759265</v>
          </cell>
          <cell r="B3821">
            <v>33</v>
          </cell>
        </row>
        <row r="3822">
          <cell r="A3822">
            <v>6939962756172</v>
          </cell>
        </row>
        <row r="3823">
          <cell r="A3823">
            <v>6939962759098</v>
          </cell>
        </row>
        <row r="3824">
          <cell r="A3824">
            <v>6939962755656</v>
          </cell>
          <cell r="B3824">
            <v>402</v>
          </cell>
        </row>
        <row r="3825">
          <cell r="A3825">
            <v>6939962756912</v>
          </cell>
          <cell r="B3825">
            <v>0</v>
          </cell>
        </row>
        <row r="3826">
          <cell r="A3826">
            <v>6939962730912</v>
          </cell>
          <cell r="B3826">
            <v>5</v>
          </cell>
        </row>
        <row r="3827">
          <cell r="A3827">
            <v>6939962743738</v>
          </cell>
          <cell r="B3827">
            <v>0</v>
          </cell>
        </row>
        <row r="3828">
          <cell r="A3828">
            <v>6939962757186</v>
          </cell>
          <cell r="B3828">
            <v>0</v>
          </cell>
        </row>
        <row r="3829">
          <cell r="A3829">
            <v>6939962760599</v>
          </cell>
          <cell r="B3829">
            <v>56</v>
          </cell>
        </row>
        <row r="3830">
          <cell r="A3830">
            <v>6939962759265</v>
          </cell>
          <cell r="B3830">
            <v>1081</v>
          </cell>
        </row>
        <row r="3831">
          <cell r="A3831">
            <v>6939962756189</v>
          </cell>
          <cell r="B3831">
            <v>0</v>
          </cell>
        </row>
        <row r="3832">
          <cell r="A3832">
            <v>6939962759371</v>
          </cell>
          <cell r="B3832">
            <v>30</v>
          </cell>
        </row>
        <row r="3833">
          <cell r="A3833">
            <v>6939962757322</v>
          </cell>
          <cell r="B3833">
            <v>203</v>
          </cell>
        </row>
        <row r="3834">
          <cell r="A3834">
            <v>6939962749129</v>
          </cell>
          <cell r="B3834">
            <v>0</v>
          </cell>
        </row>
        <row r="3835">
          <cell r="A3835">
            <v>6939962757513</v>
          </cell>
          <cell r="B3835">
            <v>0</v>
          </cell>
        </row>
        <row r="3836">
          <cell r="A3836">
            <v>6939962758572</v>
          </cell>
          <cell r="B3836">
            <v>992</v>
          </cell>
        </row>
        <row r="3837">
          <cell r="A3837">
            <v>6939962741451</v>
          </cell>
          <cell r="B3837">
            <v>793</v>
          </cell>
        </row>
        <row r="3838">
          <cell r="A3838">
            <v>6939924824673</v>
          </cell>
          <cell r="B3838">
            <v>0</v>
          </cell>
        </row>
        <row r="3839">
          <cell r="A3839">
            <v>6939962763910</v>
          </cell>
          <cell r="B3839">
            <v>7</v>
          </cell>
        </row>
        <row r="3840">
          <cell r="A3840">
            <v>6939962762999</v>
          </cell>
          <cell r="B3840">
            <v>315</v>
          </cell>
        </row>
        <row r="3841">
          <cell r="A3841">
            <v>6939962762401</v>
          </cell>
          <cell r="B3841">
            <v>360</v>
          </cell>
        </row>
        <row r="3842">
          <cell r="A3842">
            <v>6939962763453</v>
          </cell>
        </row>
        <row r="3843">
          <cell r="A3843">
            <v>6939962765129</v>
          </cell>
          <cell r="B3843">
            <v>248</v>
          </cell>
        </row>
        <row r="3844">
          <cell r="A3844">
            <v>6939924827841</v>
          </cell>
          <cell r="B3844">
            <v>127</v>
          </cell>
        </row>
        <row r="3845">
          <cell r="A3845">
            <v>6939924823232</v>
          </cell>
          <cell r="B3845">
            <v>0</v>
          </cell>
        </row>
        <row r="3846">
          <cell r="A3846">
            <v>6939962768182</v>
          </cell>
          <cell r="B3846">
            <v>94</v>
          </cell>
        </row>
        <row r="3847">
          <cell r="A3847">
            <v>6939962766423</v>
          </cell>
          <cell r="B3847">
            <v>132</v>
          </cell>
        </row>
        <row r="3848">
          <cell r="A3848">
            <v>6939924823676</v>
          </cell>
        </row>
        <row r="3849">
          <cell r="A3849">
            <v>6939962759814</v>
          </cell>
          <cell r="B3849">
            <v>36</v>
          </cell>
        </row>
        <row r="3850">
          <cell r="A3850">
            <v>6939962759128</v>
          </cell>
          <cell r="B3850">
            <v>21</v>
          </cell>
        </row>
        <row r="3851">
          <cell r="A3851">
            <v>6939962759043</v>
          </cell>
          <cell r="B3851">
            <v>0</v>
          </cell>
        </row>
        <row r="3852">
          <cell r="A3852">
            <v>6939962762401</v>
          </cell>
          <cell r="B3852">
            <v>163</v>
          </cell>
        </row>
        <row r="3853">
          <cell r="A3853">
            <v>6939962759357</v>
          </cell>
          <cell r="B3853">
            <v>12</v>
          </cell>
        </row>
        <row r="3854">
          <cell r="A3854">
            <v>6939962753980</v>
          </cell>
        </row>
        <row r="3855">
          <cell r="A3855">
            <v>6939962747316</v>
          </cell>
        </row>
        <row r="3856">
          <cell r="A3856">
            <v>6939962754628</v>
          </cell>
        </row>
        <row r="3857">
          <cell r="A3857">
            <v>6939962755656</v>
          </cell>
          <cell r="B3857">
            <v>34</v>
          </cell>
        </row>
        <row r="3858">
          <cell r="A3858">
            <v>6939962756912</v>
          </cell>
          <cell r="B3858">
            <v>0</v>
          </cell>
        </row>
        <row r="3859">
          <cell r="A3859">
            <v>6939962730912</v>
          </cell>
          <cell r="B3859">
            <v>5</v>
          </cell>
        </row>
        <row r="3860">
          <cell r="A3860">
            <v>6939962743738</v>
          </cell>
          <cell r="B3860">
            <v>0</v>
          </cell>
        </row>
        <row r="3861">
          <cell r="A3861">
            <v>6939962755885</v>
          </cell>
        </row>
        <row r="3862">
          <cell r="A3862">
            <v>6939962759012</v>
          </cell>
        </row>
        <row r="3863">
          <cell r="A3863">
            <v>6939962746074</v>
          </cell>
        </row>
        <row r="3864">
          <cell r="A3864">
            <v>6939924824956</v>
          </cell>
        </row>
        <row r="3865">
          <cell r="A3865">
            <v>6939962765433</v>
          </cell>
          <cell r="B3865">
            <v>107</v>
          </cell>
        </row>
        <row r="3866">
          <cell r="A3866">
            <v>6939962758275</v>
          </cell>
          <cell r="B3866">
            <v>63</v>
          </cell>
        </row>
        <row r="3867">
          <cell r="A3867">
            <v>6939962757575</v>
          </cell>
          <cell r="B3867">
            <v>111</v>
          </cell>
        </row>
        <row r="3868">
          <cell r="A3868">
            <v>6939962760698</v>
          </cell>
          <cell r="B3868">
            <v>12</v>
          </cell>
        </row>
        <row r="3869">
          <cell r="A3869">
            <v>6939962753065</v>
          </cell>
          <cell r="B3869">
            <v>0</v>
          </cell>
        </row>
        <row r="3870">
          <cell r="A3870">
            <v>6939962763774</v>
          </cell>
        </row>
        <row r="3871">
          <cell r="A3871">
            <v>6939962763736</v>
          </cell>
        </row>
        <row r="3872">
          <cell r="A3872">
            <v>6939962763477</v>
          </cell>
        </row>
        <row r="3873">
          <cell r="A3873">
            <v>6939962765983</v>
          </cell>
        </row>
        <row r="3874">
          <cell r="A3874">
            <v>6939962761398</v>
          </cell>
        </row>
        <row r="3875">
          <cell r="A3875">
            <v>6939962763453</v>
          </cell>
        </row>
        <row r="3876">
          <cell r="A3876">
            <v>6939962765129</v>
          </cell>
          <cell r="B3876">
            <v>57</v>
          </cell>
        </row>
        <row r="3877">
          <cell r="A3877">
            <v>6939924827841</v>
          </cell>
          <cell r="B3877">
            <v>27</v>
          </cell>
        </row>
        <row r="3878">
          <cell r="A3878">
            <v>6939962757520</v>
          </cell>
          <cell r="B3878">
            <v>0</v>
          </cell>
        </row>
        <row r="3879">
          <cell r="A3879">
            <v>6939962757322</v>
          </cell>
          <cell r="B3879">
            <v>8</v>
          </cell>
        </row>
        <row r="3880">
          <cell r="A3880">
            <v>6939962749129</v>
          </cell>
          <cell r="B3880">
            <v>0</v>
          </cell>
        </row>
        <row r="3881">
          <cell r="A3881">
            <v>6939962756189</v>
          </cell>
          <cell r="B3881">
            <v>6</v>
          </cell>
        </row>
        <row r="3882">
          <cell r="A3882">
            <v>6939962741710</v>
          </cell>
          <cell r="B3882">
            <v>4932</v>
          </cell>
        </row>
        <row r="3883">
          <cell r="A3883">
            <v>6939962746630</v>
          </cell>
          <cell r="B3883">
            <v>936</v>
          </cell>
        </row>
        <row r="3884">
          <cell r="A3884">
            <v>6939962740379</v>
          </cell>
          <cell r="B3884">
            <v>626</v>
          </cell>
        </row>
        <row r="3885">
          <cell r="A3885">
            <v>6939962739281</v>
          </cell>
          <cell r="B3885">
            <v>1283</v>
          </cell>
        </row>
        <row r="3886">
          <cell r="A3886">
            <v>6939962755908</v>
          </cell>
          <cell r="B3886">
            <v>66</v>
          </cell>
        </row>
        <row r="3887">
          <cell r="A3887">
            <v>6939962755175</v>
          </cell>
          <cell r="B3887">
            <v>0</v>
          </cell>
        </row>
        <row r="3888">
          <cell r="A3888">
            <v>6939962753065</v>
          </cell>
          <cell r="B3888">
            <v>320</v>
          </cell>
        </row>
        <row r="3889">
          <cell r="A3889">
            <v>6939962746685</v>
          </cell>
          <cell r="B3889">
            <v>724</v>
          </cell>
        </row>
        <row r="3890">
          <cell r="A3890">
            <v>6939962741338</v>
          </cell>
          <cell r="B3890">
            <v>0</v>
          </cell>
        </row>
        <row r="3891">
          <cell r="A3891">
            <v>6939962755618</v>
          </cell>
          <cell r="B3891">
            <v>388</v>
          </cell>
        </row>
        <row r="3892">
          <cell r="A3892">
            <v>6939962758763</v>
          </cell>
          <cell r="B3892">
            <v>1280</v>
          </cell>
        </row>
        <row r="3893">
          <cell r="A3893">
            <v>6939962747057</v>
          </cell>
          <cell r="B3893">
            <v>18</v>
          </cell>
        </row>
        <row r="3894">
          <cell r="A3894">
            <v>6939962758275</v>
          </cell>
          <cell r="B3894">
            <v>1554</v>
          </cell>
        </row>
        <row r="3895">
          <cell r="A3895">
            <v>6939962757575</v>
          </cell>
          <cell r="B3895">
            <v>2136</v>
          </cell>
        </row>
        <row r="3896">
          <cell r="A3896">
            <v>6939962760698</v>
          </cell>
          <cell r="B3896">
            <v>132</v>
          </cell>
        </row>
        <row r="3897">
          <cell r="A3897">
            <v>6939924823232</v>
          </cell>
          <cell r="B3897">
            <v>0</v>
          </cell>
        </row>
        <row r="3898">
          <cell r="A3898">
            <v>6939962763774</v>
          </cell>
          <cell r="B3898">
            <v>9</v>
          </cell>
        </row>
        <row r="3899">
          <cell r="A3899">
            <v>6939962763736</v>
          </cell>
          <cell r="B3899">
            <v>10</v>
          </cell>
        </row>
        <row r="3900">
          <cell r="A3900">
            <v>6939962763712</v>
          </cell>
          <cell r="B3900">
            <v>3</v>
          </cell>
        </row>
        <row r="3901">
          <cell r="A3901">
            <v>6939962763477</v>
          </cell>
          <cell r="B3901">
            <v>27</v>
          </cell>
        </row>
        <row r="3902">
          <cell r="A3902">
            <v>6939962765983</v>
          </cell>
          <cell r="B3902">
            <v>32</v>
          </cell>
        </row>
        <row r="3903">
          <cell r="A3903">
            <v>6939962761640</v>
          </cell>
          <cell r="B3903">
            <v>4</v>
          </cell>
        </row>
        <row r="3904">
          <cell r="A3904">
            <v>6939962761398</v>
          </cell>
          <cell r="B3904">
            <v>12</v>
          </cell>
        </row>
        <row r="3905">
          <cell r="A3905">
            <v>6939962760605</v>
          </cell>
          <cell r="B3905">
            <v>51</v>
          </cell>
        </row>
        <row r="3906">
          <cell r="A3906">
            <v>6939962731049</v>
          </cell>
          <cell r="B3906">
            <v>0</v>
          </cell>
        </row>
        <row r="3907">
          <cell r="A3907">
            <v>6939962733951</v>
          </cell>
        </row>
        <row r="3908">
          <cell r="A3908">
            <v>6939962762180</v>
          </cell>
        </row>
        <row r="3909">
          <cell r="A3909">
            <v>6939962756493</v>
          </cell>
        </row>
        <row r="3910">
          <cell r="A3910">
            <v>6939962763712</v>
          </cell>
        </row>
        <row r="3911">
          <cell r="A3911">
            <v>6939962761640</v>
          </cell>
        </row>
        <row r="3912">
          <cell r="A3912">
            <v>6939962763453</v>
          </cell>
        </row>
        <row r="3913">
          <cell r="A3913">
            <v>6939924824673</v>
          </cell>
        </row>
        <row r="3914">
          <cell r="A3914">
            <v>6939962760599</v>
          </cell>
          <cell r="B3914">
            <v>0</v>
          </cell>
        </row>
        <row r="3915">
          <cell r="A3915">
            <v>6939962753867</v>
          </cell>
          <cell r="B3915">
            <v>0</v>
          </cell>
        </row>
        <row r="3916">
          <cell r="A3916">
            <v>6939962758466</v>
          </cell>
        </row>
        <row r="3917">
          <cell r="A3917">
            <v>6939962758855</v>
          </cell>
          <cell r="B3917">
            <v>0</v>
          </cell>
        </row>
        <row r="3918">
          <cell r="A3918">
            <v>6939962746626</v>
          </cell>
        </row>
        <row r="3919">
          <cell r="A3919">
            <v>6939962744384</v>
          </cell>
          <cell r="B3919">
            <v>1101</v>
          </cell>
        </row>
        <row r="3920">
          <cell r="A3920">
            <v>6939962752488</v>
          </cell>
          <cell r="B3920">
            <v>1232</v>
          </cell>
        </row>
        <row r="3921">
          <cell r="A3921">
            <v>6939962748184</v>
          </cell>
          <cell r="B3921">
            <v>114</v>
          </cell>
        </row>
        <row r="3922">
          <cell r="A3922">
            <v>6939962745992</v>
          </cell>
          <cell r="B3922">
            <v>933</v>
          </cell>
        </row>
        <row r="3923">
          <cell r="A3923">
            <v>6939962756264</v>
          </cell>
          <cell r="B3923">
            <v>2334</v>
          </cell>
        </row>
        <row r="3924">
          <cell r="A3924">
            <v>6939962754604</v>
          </cell>
          <cell r="B3924">
            <v>-1</v>
          </cell>
        </row>
        <row r="3925">
          <cell r="A3925">
            <v>6939962762500</v>
          </cell>
          <cell r="B3925">
            <v>272</v>
          </cell>
        </row>
        <row r="3926">
          <cell r="A3926">
            <v>6939962763910</v>
          </cell>
        </row>
        <row r="3927">
          <cell r="A3927">
            <v>6939962759814</v>
          </cell>
        </row>
        <row r="3928">
          <cell r="A3928">
            <v>6939962759128</v>
          </cell>
        </row>
        <row r="3929">
          <cell r="A3929">
            <v>6939962759043</v>
          </cell>
        </row>
        <row r="3930">
          <cell r="A3930">
            <v>6939962762401</v>
          </cell>
        </row>
        <row r="3931">
          <cell r="A3931">
            <v>6939962759357</v>
          </cell>
        </row>
        <row r="3932">
          <cell r="A3932">
            <v>6939962756134</v>
          </cell>
        </row>
        <row r="3933">
          <cell r="A3933">
            <v>6939962765433</v>
          </cell>
        </row>
        <row r="3934">
          <cell r="A3934">
            <v>6939924818498</v>
          </cell>
        </row>
        <row r="3935">
          <cell r="A3935">
            <v>6939962763774</v>
          </cell>
        </row>
        <row r="3936">
          <cell r="A3936">
            <v>6939962762180</v>
          </cell>
        </row>
        <row r="3937">
          <cell r="A3937">
            <v>6939962763712</v>
          </cell>
        </row>
        <row r="3938">
          <cell r="A3938">
            <v>6939962761640</v>
          </cell>
        </row>
        <row r="3939">
          <cell r="A3939">
            <v>6939962760834</v>
          </cell>
        </row>
        <row r="3940">
          <cell r="A3940">
            <v>6939962757612</v>
          </cell>
        </row>
        <row r="3941">
          <cell r="A3941">
            <v>6939962755380</v>
          </cell>
        </row>
        <row r="3942">
          <cell r="A3942">
            <v>6939962759364</v>
          </cell>
        </row>
        <row r="3943">
          <cell r="A3943">
            <v>6939962759173</v>
          </cell>
        </row>
        <row r="3944">
          <cell r="A3944">
            <v>6939962738024</v>
          </cell>
        </row>
        <row r="3945">
          <cell r="A3945">
            <v>6939962757520</v>
          </cell>
        </row>
        <row r="3946">
          <cell r="A3946">
            <v>6939962759395</v>
          </cell>
        </row>
        <row r="3947">
          <cell r="A3947">
            <v>6939962759388</v>
          </cell>
        </row>
        <row r="3948">
          <cell r="A3948">
            <v>6939924823669</v>
          </cell>
        </row>
        <row r="3949">
          <cell r="A3949">
            <v>6939924823652</v>
          </cell>
        </row>
        <row r="3950">
          <cell r="A3950">
            <v>6939924824819</v>
          </cell>
        </row>
        <row r="3951">
          <cell r="A3951">
            <v>6939924821481</v>
          </cell>
        </row>
        <row r="3952">
          <cell r="A3952">
            <v>6939924823423</v>
          </cell>
        </row>
        <row r="3953">
          <cell r="A3953">
            <v>6939924824802</v>
          </cell>
        </row>
        <row r="3954">
          <cell r="A3954">
            <v>6939962757186</v>
          </cell>
          <cell r="B3954">
            <v>0</v>
          </cell>
        </row>
        <row r="3955">
          <cell r="A3955">
            <v>6939962757384</v>
          </cell>
        </row>
        <row r="3956">
          <cell r="A3956">
            <v>6939924819884</v>
          </cell>
          <cell r="B3956">
            <v>0</v>
          </cell>
        </row>
        <row r="3957">
          <cell r="A3957">
            <v>6939924824963</v>
          </cell>
          <cell r="B3957">
            <v>0</v>
          </cell>
        </row>
        <row r="3958">
          <cell r="A3958">
            <v>6939924820828</v>
          </cell>
          <cell r="B3958">
            <v>0</v>
          </cell>
        </row>
        <row r="3959">
          <cell r="A3959">
            <v>6939962741451</v>
          </cell>
          <cell r="B3959">
            <v>37</v>
          </cell>
        </row>
        <row r="3960">
          <cell r="A3960">
            <v>6939924818498</v>
          </cell>
          <cell r="B3960">
            <v>34</v>
          </cell>
        </row>
        <row r="3961">
          <cell r="A3961">
            <v>6939924824345</v>
          </cell>
          <cell r="B3961">
            <v>0</v>
          </cell>
        </row>
        <row r="3962">
          <cell r="A3962">
            <v>6939962759012</v>
          </cell>
          <cell r="B3962">
            <v>15</v>
          </cell>
        </row>
        <row r="3963">
          <cell r="A3963">
            <v>6939962759371</v>
          </cell>
          <cell r="B3963">
            <v>1</v>
          </cell>
        </row>
        <row r="3964">
          <cell r="A3964">
            <v>6939962757513</v>
          </cell>
          <cell r="B3964">
            <v>0</v>
          </cell>
        </row>
        <row r="3965">
          <cell r="A3965">
            <v>6939962746074</v>
          </cell>
          <cell r="B3965">
            <v>161</v>
          </cell>
        </row>
        <row r="3966">
          <cell r="A3966">
            <v>6939924824673</v>
          </cell>
          <cell r="B3966">
            <v>0</v>
          </cell>
        </row>
        <row r="3967">
          <cell r="A3967">
            <v>6939962741710</v>
          </cell>
        </row>
        <row r="3968">
          <cell r="A3968">
            <v>6939962760834</v>
          </cell>
          <cell r="B3968">
            <v>118</v>
          </cell>
        </row>
        <row r="3969">
          <cell r="A3969">
            <v>6939962759173</v>
          </cell>
          <cell r="B3969">
            <v>149</v>
          </cell>
        </row>
        <row r="3970">
          <cell r="A3970">
            <v>6939962759012</v>
          </cell>
          <cell r="B3970">
            <v>948</v>
          </cell>
        </row>
        <row r="3971">
          <cell r="A3971">
            <v>6939962757520</v>
          </cell>
          <cell r="B3971">
            <v>0</v>
          </cell>
        </row>
        <row r="3972">
          <cell r="A3972">
            <v>6939962762180</v>
          </cell>
          <cell r="B3972">
            <v>9</v>
          </cell>
        </row>
        <row r="3973">
          <cell r="A3973">
            <v>6939962756493</v>
          </cell>
          <cell r="B3973">
            <v>184</v>
          </cell>
        </row>
        <row r="3974">
          <cell r="A3974">
            <v>6939962761299</v>
          </cell>
          <cell r="B3974">
            <v>1362</v>
          </cell>
        </row>
        <row r="3975">
          <cell r="A3975">
            <v>6939962762173</v>
          </cell>
          <cell r="B3975">
            <v>1884</v>
          </cell>
        </row>
        <row r="3976">
          <cell r="A3976">
            <v>6939924827353</v>
          </cell>
          <cell r="B3976">
            <v>0</v>
          </cell>
        </row>
        <row r="3977">
          <cell r="A3977">
            <v>6939924827339</v>
          </cell>
          <cell r="B3977">
            <v>0</v>
          </cell>
        </row>
        <row r="3978">
          <cell r="A3978">
            <v>6939924819549</v>
          </cell>
          <cell r="B3978">
            <v>0</v>
          </cell>
        </row>
        <row r="3979">
          <cell r="A3979">
            <v>6939924828510</v>
          </cell>
        </row>
        <row r="3980">
          <cell r="A3980">
            <v>6939962758039</v>
          </cell>
          <cell r="B3980">
            <v>137</v>
          </cell>
        </row>
        <row r="3981">
          <cell r="A3981">
            <v>6939962760834</v>
          </cell>
          <cell r="B3981">
            <v>8</v>
          </cell>
        </row>
        <row r="3982">
          <cell r="A3982">
            <v>6939962757520</v>
          </cell>
          <cell r="B3982">
            <v>0</v>
          </cell>
        </row>
        <row r="3983">
          <cell r="A3983">
            <v>6939924821078</v>
          </cell>
        </row>
        <row r="3984">
          <cell r="A3984">
            <v>6939962763453</v>
          </cell>
        </row>
        <row r="3985">
          <cell r="A3985">
            <v>6939962765433</v>
          </cell>
        </row>
        <row r="3986">
          <cell r="A3986">
            <v>6939962765129</v>
          </cell>
        </row>
        <row r="3987">
          <cell r="A3987">
            <v>6939924827353</v>
          </cell>
        </row>
        <row r="3988">
          <cell r="A3988">
            <v>6939962762500</v>
          </cell>
          <cell r="B3988">
            <v>365</v>
          </cell>
        </row>
        <row r="3989">
          <cell r="A3989">
            <v>6939924824673</v>
          </cell>
          <cell r="B3989">
            <v>0</v>
          </cell>
        </row>
        <row r="3990">
          <cell r="A3990">
            <v>6939962746593</v>
          </cell>
          <cell r="B3990">
            <v>1400</v>
          </cell>
        </row>
        <row r="3991">
          <cell r="A3991">
            <v>6939962757315</v>
          </cell>
          <cell r="B3991">
            <v>562</v>
          </cell>
        </row>
        <row r="3992">
          <cell r="A3992">
            <v>6939962760186</v>
          </cell>
          <cell r="B3992">
            <v>1020</v>
          </cell>
        </row>
        <row r="3993">
          <cell r="A3993">
            <v>6939962758398</v>
          </cell>
          <cell r="B3993">
            <v>0</v>
          </cell>
        </row>
        <row r="3994">
          <cell r="A3994">
            <v>6939962758855</v>
          </cell>
          <cell r="B3994">
            <v>0</v>
          </cell>
        </row>
        <row r="3995">
          <cell r="A3995">
            <v>6939962758060</v>
          </cell>
          <cell r="B3995">
            <v>1362</v>
          </cell>
        </row>
        <row r="3996">
          <cell r="A3996">
            <v>6939962759074</v>
          </cell>
          <cell r="B3996">
            <v>916</v>
          </cell>
        </row>
        <row r="3997">
          <cell r="A3997">
            <v>6939962760711</v>
          </cell>
          <cell r="B3997">
            <v>1940</v>
          </cell>
        </row>
        <row r="3998">
          <cell r="A3998">
            <v>6939962757544</v>
          </cell>
        </row>
        <row r="3999">
          <cell r="A3999">
            <v>6939962731049</v>
          </cell>
          <cell r="B3999">
            <v>92</v>
          </cell>
        </row>
        <row r="4000">
          <cell r="A4000">
            <v>6939962756172</v>
          </cell>
          <cell r="B4000">
            <v>8836</v>
          </cell>
        </row>
        <row r="4001">
          <cell r="A4001">
            <v>6939962753539</v>
          </cell>
          <cell r="B4001">
            <v>1056</v>
          </cell>
        </row>
        <row r="4002">
          <cell r="A4002">
            <v>6939962757612</v>
          </cell>
          <cell r="B4002">
            <v>144</v>
          </cell>
        </row>
        <row r="4003">
          <cell r="A4003">
            <v>6939962755380</v>
          </cell>
          <cell r="B4003">
            <v>6</v>
          </cell>
        </row>
        <row r="4004">
          <cell r="A4004">
            <v>6939962759364</v>
          </cell>
          <cell r="B4004">
            <v>8</v>
          </cell>
        </row>
        <row r="4005">
          <cell r="A4005">
            <v>6939962758466</v>
          </cell>
          <cell r="B4005">
            <v>1</v>
          </cell>
        </row>
        <row r="4006">
          <cell r="A4006">
            <v>6939962755359</v>
          </cell>
          <cell r="B4006">
            <v>0</v>
          </cell>
        </row>
        <row r="4007">
          <cell r="A4007">
            <v>6939962759388</v>
          </cell>
          <cell r="B4007">
            <v>0</v>
          </cell>
        </row>
        <row r="4008">
          <cell r="A4008">
            <v>6939924824819</v>
          </cell>
          <cell r="B4008">
            <v>0</v>
          </cell>
        </row>
        <row r="4009">
          <cell r="A4009">
            <v>6939924824802</v>
          </cell>
          <cell r="B4009">
            <v>282</v>
          </cell>
        </row>
        <row r="4010">
          <cell r="A4010">
            <v>6939962763774</v>
          </cell>
          <cell r="B4010">
            <v>246</v>
          </cell>
        </row>
        <row r="4011">
          <cell r="A4011">
            <v>6939962763736</v>
          </cell>
          <cell r="B4011">
            <v>1064</v>
          </cell>
        </row>
        <row r="4012">
          <cell r="A4012">
            <v>6939962763712</v>
          </cell>
          <cell r="B4012">
            <v>0</v>
          </cell>
        </row>
        <row r="4013">
          <cell r="A4013">
            <v>6939962763477</v>
          </cell>
          <cell r="B4013">
            <v>476</v>
          </cell>
        </row>
        <row r="4014">
          <cell r="A4014">
            <v>6939962765983</v>
          </cell>
          <cell r="B4014">
            <v>170</v>
          </cell>
        </row>
        <row r="4015">
          <cell r="A4015">
            <v>6939962761640</v>
          </cell>
          <cell r="B4015">
            <v>1</v>
          </cell>
        </row>
        <row r="4016">
          <cell r="A4016">
            <v>6939962761398</v>
          </cell>
          <cell r="B4016">
            <v>136</v>
          </cell>
        </row>
        <row r="4017">
          <cell r="A4017">
            <v>6939962765433</v>
          </cell>
          <cell r="B4017">
            <v>4</v>
          </cell>
        </row>
        <row r="4018">
          <cell r="A4018">
            <v>6939924818498</v>
          </cell>
          <cell r="B4018">
            <v>0</v>
          </cell>
        </row>
        <row r="4019">
          <cell r="A4019">
            <v>6939924824345</v>
          </cell>
          <cell r="B4019">
            <v>0</v>
          </cell>
        </row>
        <row r="4020">
          <cell r="A4020">
            <v>6939962764436</v>
          </cell>
          <cell r="B4020">
            <v>0</v>
          </cell>
        </row>
        <row r="4021">
          <cell r="A4021">
            <v>6939962767864</v>
          </cell>
          <cell r="B4021">
            <v>12</v>
          </cell>
        </row>
        <row r="4022">
          <cell r="A4022">
            <v>6939962765433</v>
          </cell>
          <cell r="B4022">
            <v>54</v>
          </cell>
        </row>
        <row r="4023">
          <cell r="A4023">
            <v>6939924818498</v>
          </cell>
          <cell r="B4023">
            <v>68</v>
          </cell>
        </row>
        <row r="4024">
          <cell r="A4024">
            <v>6939962759814</v>
          </cell>
          <cell r="B4024">
            <v>40</v>
          </cell>
        </row>
        <row r="4025">
          <cell r="A4025">
            <v>6939962763774</v>
          </cell>
          <cell r="B4025">
            <v>25</v>
          </cell>
        </row>
        <row r="4026">
          <cell r="A4026">
            <v>6939962762180</v>
          </cell>
          <cell r="B4026">
            <v>35</v>
          </cell>
        </row>
        <row r="4027">
          <cell r="A4027">
            <v>6939962759128</v>
          </cell>
          <cell r="B4027">
            <v>17</v>
          </cell>
        </row>
        <row r="4028">
          <cell r="A4028">
            <v>6939962763712</v>
          </cell>
          <cell r="B4028">
            <v>0</v>
          </cell>
        </row>
        <row r="4029">
          <cell r="A4029">
            <v>6939962763477</v>
          </cell>
          <cell r="B4029">
            <v>56</v>
          </cell>
        </row>
        <row r="4030">
          <cell r="A4030">
            <v>6939962765983</v>
          </cell>
          <cell r="B4030">
            <v>65</v>
          </cell>
        </row>
        <row r="4031">
          <cell r="A4031">
            <v>6939962761640</v>
          </cell>
          <cell r="B4031">
            <v>23</v>
          </cell>
        </row>
        <row r="4032">
          <cell r="A4032">
            <v>6939962761398</v>
          </cell>
          <cell r="B4032">
            <v>24</v>
          </cell>
        </row>
        <row r="4033">
          <cell r="A4033">
            <v>6939962760704</v>
          </cell>
        </row>
        <row r="4034">
          <cell r="A4034">
            <v>6939962761299</v>
          </cell>
        </row>
        <row r="4035">
          <cell r="A4035">
            <v>6939962762999</v>
          </cell>
        </row>
        <row r="4036">
          <cell r="A4036">
            <v>6939962762173</v>
          </cell>
        </row>
        <row r="4037">
          <cell r="A4037">
            <v>6939962762500</v>
          </cell>
        </row>
        <row r="4038">
          <cell r="A4038">
            <v>6939962763736</v>
          </cell>
          <cell r="B4038">
            <v>50</v>
          </cell>
        </row>
        <row r="4039">
          <cell r="A4039">
            <v>6939962759043</v>
          </cell>
          <cell r="B4039">
            <v>0</v>
          </cell>
        </row>
        <row r="4040">
          <cell r="A4040">
            <v>6939962759357</v>
          </cell>
          <cell r="B4040">
            <v>11</v>
          </cell>
        </row>
        <row r="4041">
          <cell r="A4041">
            <v>6939962759814</v>
          </cell>
        </row>
        <row r="4042">
          <cell r="A4042">
            <v>6939962756493</v>
          </cell>
        </row>
        <row r="4043">
          <cell r="A4043">
            <v>6939962761299</v>
          </cell>
        </row>
        <row r="4044">
          <cell r="A4044">
            <v>6939962762999</v>
          </cell>
        </row>
        <row r="4045">
          <cell r="A4045">
            <v>6939962759043</v>
          </cell>
        </row>
        <row r="4046">
          <cell r="A4046">
            <v>6939962759357</v>
          </cell>
        </row>
        <row r="4047">
          <cell r="A4047">
            <v>6939962762173</v>
          </cell>
        </row>
        <row r="4048">
          <cell r="A4048">
            <v>6939962758275</v>
          </cell>
          <cell r="B4048">
            <v>47</v>
          </cell>
        </row>
        <row r="4049">
          <cell r="A4049">
            <v>6939962757575</v>
          </cell>
          <cell r="B4049">
            <v>88</v>
          </cell>
        </row>
        <row r="4050">
          <cell r="A4050">
            <v>6939962758855</v>
          </cell>
          <cell r="B4050">
            <v>6</v>
          </cell>
        </row>
        <row r="4051">
          <cell r="A4051">
            <v>6939962760698</v>
          </cell>
          <cell r="B4051">
            <v>16</v>
          </cell>
        </row>
        <row r="4052">
          <cell r="A4052">
            <v>6939962765129</v>
          </cell>
        </row>
        <row r="4053">
          <cell r="A4053">
            <v>6939924827353</v>
          </cell>
        </row>
        <row r="4054">
          <cell r="A4054">
            <v>6939924827322</v>
          </cell>
        </row>
        <row r="4055">
          <cell r="A4055">
            <v>6939962763910</v>
          </cell>
        </row>
        <row r="4056">
          <cell r="A4056">
            <v>6939962760704</v>
          </cell>
        </row>
        <row r="4057">
          <cell r="A4057">
            <v>6939962759128</v>
          </cell>
        </row>
        <row r="4058">
          <cell r="A4058">
            <v>6939962763477</v>
          </cell>
        </row>
        <row r="4059">
          <cell r="A4059">
            <v>6939962765983</v>
          </cell>
        </row>
        <row r="4060">
          <cell r="A4060">
            <v>6939962761398</v>
          </cell>
        </row>
        <row r="4061">
          <cell r="A4061">
            <v>6939962762401</v>
          </cell>
        </row>
        <row r="4062">
          <cell r="A4062">
            <v>6939962753539</v>
          </cell>
          <cell r="B4062">
            <v>14</v>
          </cell>
        </row>
        <row r="4063">
          <cell r="A4063">
            <v>6939962756165</v>
          </cell>
          <cell r="B4063">
            <v>69</v>
          </cell>
        </row>
        <row r="4064">
          <cell r="A4064">
            <v>6939962759098</v>
          </cell>
          <cell r="B4064">
            <v>188</v>
          </cell>
        </row>
        <row r="4065">
          <cell r="A4065">
            <v>6939924828510</v>
          </cell>
        </row>
        <row r="4066">
          <cell r="A4066">
            <v>6939962757575</v>
          </cell>
          <cell r="B4066">
            <v>281</v>
          </cell>
        </row>
        <row r="4067">
          <cell r="A4067">
            <v>6939924827339</v>
          </cell>
        </row>
        <row r="4068">
          <cell r="A4068">
            <v>6939924819549</v>
          </cell>
        </row>
        <row r="4069">
          <cell r="A4069">
            <v>6939924821078</v>
          </cell>
          <cell r="B4069">
            <v>0</v>
          </cell>
        </row>
        <row r="4070">
          <cell r="A4070">
            <v>6939924827841</v>
          </cell>
        </row>
        <row r="4071">
          <cell r="A4071">
            <v>6939924821078</v>
          </cell>
          <cell r="B4071">
            <v>0</v>
          </cell>
        </row>
        <row r="4072">
          <cell r="A4072">
            <v>6939962762500</v>
          </cell>
        </row>
        <row r="4073">
          <cell r="A4073">
            <v>6939962763910</v>
          </cell>
          <cell r="B4073">
            <v>27</v>
          </cell>
        </row>
        <row r="4074">
          <cell r="A4074">
            <v>6939962760704</v>
          </cell>
        </row>
        <row r="4075">
          <cell r="A4075">
            <v>6939962761299</v>
          </cell>
          <cell r="B4075">
            <v>173</v>
          </cell>
        </row>
        <row r="4076">
          <cell r="A4076">
            <v>6939962762999</v>
          </cell>
          <cell r="B4076">
            <v>47</v>
          </cell>
        </row>
        <row r="4077">
          <cell r="A4077">
            <v>6939924827339</v>
          </cell>
          <cell r="B4077">
            <v>0</v>
          </cell>
        </row>
        <row r="4078">
          <cell r="A4078">
            <v>6939924819549</v>
          </cell>
          <cell r="B4078">
            <v>14</v>
          </cell>
        </row>
        <row r="4079">
          <cell r="A4079">
            <v>6939962762500</v>
          </cell>
          <cell r="B4079">
            <v>365</v>
          </cell>
        </row>
        <row r="4080">
          <cell r="A4080">
            <v>6939924824345</v>
          </cell>
        </row>
        <row r="4081">
          <cell r="A4081">
            <v>6939962765433</v>
          </cell>
          <cell r="B4081">
            <v>54</v>
          </cell>
        </row>
        <row r="4082">
          <cell r="A4082">
            <v>6939924819549</v>
          </cell>
        </row>
        <row r="4083">
          <cell r="A4083">
            <v>6939962762180</v>
          </cell>
          <cell r="B4083">
            <v>10</v>
          </cell>
        </row>
        <row r="4084">
          <cell r="A4084">
            <v>6939962756493</v>
          </cell>
          <cell r="B4084">
            <v>40</v>
          </cell>
        </row>
        <row r="4085">
          <cell r="A4085">
            <v>6939962762173</v>
          </cell>
          <cell r="B4085">
            <v>119</v>
          </cell>
        </row>
        <row r="4086">
          <cell r="A4086">
            <v>6939962755885</v>
          </cell>
          <cell r="B4086">
            <v>0</v>
          </cell>
        </row>
        <row r="4087">
          <cell r="A4087">
            <v>6939962755359</v>
          </cell>
          <cell r="B4087">
            <v>3</v>
          </cell>
        </row>
        <row r="4088">
          <cell r="A4088">
            <v>6939962758572</v>
          </cell>
          <cell r="B4088">
            <v>66</v>
          </cell>
        </row>
        <row r="4089">
          <cell r="A4089">
            <v>6939924824956</v>
          </cell>
          <cell r="B4089">
            <v>0</v>
          </cell>
        </row>
        <row r="4090">
          <cell r="A4090">
            <v>6939924823676</v>
          </cell>
          <cell r="B4090">
            <v>0</v>
          </cell>
        </row>
        <row r="4091">
          <cell r="A4091">
            <v>6939924821481</v>
          </cell>
          <cell r="B4091">
            <v>23</v>
          </cell>
        </row>
        <row r="4092">
          <cell r="A4092">
            <v>6939924823423</v>
          </cell>
          <cell r="B4092">
            <v>0</v>
          </cell>
        </row>
        <row r="4093">
          <cell r="A4093">
            <v>6939962763736</v>
          </cell>
        </row>
        <row r="4094">
          <cell r="A4094">
            <v>6939962760575</v>
          </cell>
          <cell r="B4094">
            <v>14</v>
          </cell>
        </row>
        <row r="4095">
          <cell r="A4095">
            <v>6938980101353</v>
          </cell>
          <cell r="B4095">
            <v>0</v>
          </cell>
        </row>
        <row r="4096">
          <cell r="A4096">
            <v>6939962753867</v>
          </cell>
          <cell r="B4096">
            <v>6</v>
          </cell>
        </row>
        <row r="4097">
          <cell r="A4097">
            <v>6939962760605</v>
          </cell>
          <cell r="B4097">
            <v>73</v>
          </cell>
        </row>
        <row r="4098">
          <cell r="A4098">
            <v>6939924824963</v>
          </cell>
          <cell r="B4098">
            <v>0</v>
          </cell>
        </row>
        <row r="4099">
          <cell r="A4099">
            <v>6939924820828</v>
          </cell>
          <cell r="B4099">
            <v>0</v>
          </cell>
        </row>
        <row r="4100">
          <cell r="A4100">
            <v>6939924819549</v>
          </cell>
          <cell r="B4100">
            <v>14</v>
          </cell>
        </row>
        <row r="4101">
          <cell r="A4101">
            <v>6939924824345</v>
          </cell>
          <cell r="B4101">
            <v>0</v>
          </cell>
        </row>
        <row r="4102">
          <cell r="A4102">
            <v>6939924821078</v>
          </cell>
          <cell r="B4102">
            <v>10</v>
          </cell>
        </row>
        <row r="4103">
          <cell r="A4103">
            <v>6939962742878</v>
          </cell>
        </row>
        <row r="4104">
          <cell r="A4104">
            <v>6939924827537</v>
          </cell>
        </row>
        <row r="4105">
          <cell r="A4105">
            <v>6939962762500</v>
          </cell>
          <cell r="B4105">
            <v>272</v>
          </cell>
        </row>
        <row r="4106">
          <cell r="A4106">
            <v>6939962759098</v>
          </cell>
          <cell r="B4106">
            <v>158</v>
          </cell>
        </row>
        <row r="4107">
          <cell r="A4107">
            <v>6939962757575</v>
          </cell>
          <cell r="B4107">
            <v>111</v>
          </cell>
        </row>
        <row r="4108">
          <cell r="A4108">
            <v>6939962760711</v>
          </cell>
          <cell r="B4108">
            <v>153</v>
          </cell>
        </row>
        <row r="4109">
          <cell r="A4109">
            <v>6939924827537</v>
          </cell>
        </row>
        <row r="4110">
          <cell r="A4110">
            <v>6939962758039</v>
          </cell>
          <cell r="B4110">
            <v>24</v>
          </cell>
        </row>
        <row r="4111">
          <cell r="A4111">
            <v>6939962768182</v>
          </cell>
          <cell r="B4111">
            <v>6</v>
          </cell>
        </row>
        <row r="4112">
          <cell r="A4112">
            <v>6939962764412</v>
          </cell>
        </row>
        <row r="4113">
          <cell r="A4113">
            <v>6939924827353</v>
          </cell>
          <cell r="B4113">
            <v>0</v>
          </cell>
        </row>
        <row r="4114">
          <cell r="A4114">
            <v>6939924823232</v>
          </cell>
        </row>
        <row r="4115">
          <cell r="A4115">
            <v>6939962764436</v>
          </cell>
          <cell r="B4115">
            <v>16</v>
          </cell>
        </row>
        <row r="4116">
          <cell r="A4116">
            <v>6939962767864</v>
          </cell>
          <cell r="B4116">
            <v>7</v>
          </cell>
        </row>
        <row r="4117">
          <cell r="A4117">
            <v>6939924827841</v>
          </cell>
        </row>
        <row r="4118">
          <cell r="A4118">
            <v>6939924823232</v>
          </cell>
        </row>
        <row r="4119">
          <cell r="A4119">
            <v>6939924824345</v>
          </cell>
        </row>
        <row r="4120">
          <cell r="A4120">
            <v>6939962760834</v>
          </cell>
          <cell r="B4120">
            <v>9</v>
          </cell>
        </row>
        <row r="4121">
          <cell r="A4121">
            <v>6939962759173</v>
          </cell>
          <cell r="B4121">
            <v>42</v>
          </cell>
        </row>
        <row r="4122">
          <cell r="A4122">
            <v>6939962759012</v>
          </cell>
          <cell r="B4122">
            <v>29</v>
          </cell>
        </row>
        <row r="4123">
          <cell r="A4123">
            <v>6939962757520</v>
          </cell>
          <cell r="B4123">
            <v>0</v>
          </cell>
        </row>
        <row r="4124">
          <cell r="A4124">
            <v>6939962760599</v>
          </cell>
          <cell r="B4124">
            <v>2</v>
          </cell>
        </row>
        <row r="4125">
          <cell r="A4125">
            <v>6939962759265</v>
          </cell>
          <cell r="B4125">
            <v>26</v>
          </cell>
        </row>
        <row r="4126">
          <cell r="A4126">
            <v>6939962763453</v>
          </cell>
        </row>
        <row r="4127">
          <cell r="A4127">
            <v>6939962765129</v>
          </cell>
          <cell r="B4127">
            <v>24</v>
          </cell>
        </row>
        <row r="4128">
          <cell r="A4128">
            <v>6939924827353</v>
          </cell>
          <cell r="B4128">
            <v>0</v>
          </cell>
        </row>
        <row r="4129">
          <cell r="A4129">
            <v>6939924827322</v>
          </cell>
        </row>
        <row r="4130">
          <cell r="A4130">
            <v>6939962736518</v>
          </cell>
        </row>
        <row r="4131">
          <cell r="A4131">
            <v>6939962756165</v>
          </cell>
          <cell r="B4131">
            <v>25</v>
          </cell>
        </row>
        <row r="4132">
          <cell r="A4132">
            <v>6939962756189</v>
          </cell>
          <cell r="B4132">
            <v>1</v>
          </cell>
        </row>
        <row r="4133">
          <cell r="A4133">
            <v>6939962759814</v>
          </cell>
          <cell r="B4133">
            <v>26</v>
          </cell>
        </row>
        <row r="4134">
          <cell r="A4134">
            <v>6939962759128</v>
          </cell>
          <cell r="B4134">
            <v>3</v>
          </cell>
        </row>
        <row r="4135">
          <cell r="A4135">
            <v>6939962759043</v>
          </cell>
          <cell r="B4135">
            <v>0</v>
          </cell>
        </row>
        <row r="4136">
          <cell r="A4136">
            <v>6939962762401</v>
          </cell>
          <cell r="B4136">
            <v>133</v>
          </cell>
        </row>
        <row r="4137">
          <cell r="A4137">
            <v>6939962759357</v>
          </cell>
          <cell r="B4137">
            <v>12</v>
          </cell>
        </row>
        <row r="4138">
          <cell r="A4138">
            <v>6939924824963</v>
          </cell>
          <cell r="B4138">
            <v>0</v>
          </cell>
        </row>
        <row r="4139">
          <cell r="A4139">
            <v>6939924818498</v>
          </cell>
        </row>
        <row r="4140">
          <cell r="A4140">
            <v>6939924827322</v>
          </cell>
        </row>
        <row r="4141">
          <cell r="A4141">
            <v>6939924827339</v>
          </cell>
        </row>
        <row r="4142">
          <cell r="A4142">
            <v>6939924824642</v>
          </cell>
        </row>
        <row r="4143">
          <cell r="A4143">
            <v>6939962746371</v>
          </cell>
        </row>
        <row r="4144">
          <cell r="A4144">
            <v>6939924818498</v>
          </cell>
          <cell r="B4144">
            <v>21</v>
          </cell>
        </row>
        <row r="4145">
          <cell r="A4145">
            <v>6939924821078</v>
          </cell>
          <cell r="B4145">
            <v>10</v>
          </cell>
        </row>
        <row r="4146">
          <cell r="A4146">
            <v>6939924823232</v>
          </cell>
          <cell r="B4146">
            <v>20</v>
          </cell>
        </row>
        <row r="4147">
          <cell r="A4147">
            <v>6939962748214</v>
          </cell>
          <cell r="B4147">
            <v>10</v>
          </cell>
        </row>
        <row r="4148">
          <cell r="A4148">
            <v>6939924828510</v>
          </cell>
        </row>
        <row r="4149">
          <cell r="A4149">
            <v>6939924827315</v>
          </cell>
        </row>
        <row r="4150">
          <cell r="A4150">
            <v>6939962746593</v>
          </cell>
        </row>
        <row r="4151">
          <cell r="A4151">
            <v>6939962758572</v>
          </cell>
          <cell r="B4151">
            <v>88</v>
          </cell>
        </row>
        <row r="4152">
          <cell r="A4152">
            <v>6939924827315</v>
          </cell>
        </row>
        <row r="4153">
          <cell r="A4153">
            <v>6939962756172</v>
          </cell>
          <cell r="B4153">
            <v>535</v>
          </cell>
        </row>
        <row r="4154">
          <cell r="A4154">
            <v>6939924827841</v>
          </cell>
          <cell r="B4154">
            <v>10</v>
          </cell>
        </row>
        <row r="4155">
          <cell r="A4155">
            <v>6939924827339</v>
          </cell>
          <cell r="B4155">
            <v>0</v>
          </cell>
        </row>
        <row r="4156">
          <cell r="A4156">
            <v>6939924827339</v>
          </cell>
          <cell r="B4156">
            <v>0</v>
          </cell>
        </row>
        <row r="4157">
          <cell r="A4157">
            <v>6939924819549</v>
          </cell>
          <cell r="B4157">
            <v>0</v>
          </cell>
        </row>
        <row r="4158">
          <cell r="A4158">
            <v>6939962759098</v>
          </cell>
          <cell r="B4158">
            <v>117</v>
          </cell>
        </row>
        <row r="4159">
          <cell r="A4159">
            <v>6939962755885</v>
          </cell>
          <cell r="B4159">
            <v>0</v>
          </cell>
        </row>
        <row r="4160">
          <cell r="A4160">
            <v>6939962738024</v>
          </cell>
          <cell r="B4160">
            <v>5</v>
          </cell>
        </row>
        <row r="4161">
          <cell r="A4161">
            <v>6939962759395</v>
          </cell>
          <cell r="B4161">
            <v>0</v>
          </cell>
        </row>
        <row r="4162">
          <cell r="A4162">
            <v>6939962762180</v>
          </cell>
          <cell r="B4162">
            <v>25</v>
          </cell>
        </row>
        <row r="4163">
          <cell r="A4163">
            <v>6939962756493</v>
          </cell>
          <cell r="B4163">
            <v>31</v>
          </cell>
        </row>
        <row r="4164">
          <cell r="A4164">
            <v>6939962761299</v>
          </cell>
          <cell r="B4164">
            <v>304</v>
          </cell>
        </row>
        <row r="4165">
          <cell r="A4165">
            <v>6939962762173</v>
          </cell>
          <cell r="B4165">
            <v>0</v>
          </cell>
        </row>
        <row r="4166">
          <cell r="A4166">
            <v>6939924821078</v>
          </cell>
        </row>
        <row r="4167">
          <cell r="A4167">
            <v>6939924827537</v>
          </cell>
        </row>
        <row r="4168">
          <cell r="A4168">
            <v>6939962758572</v>
          </cell>
          <cell r="B4168">
            <v>66</v>
          </cell>
        </row>
        <row r="4169">
          <cell r="A4169">
            <v>6939924827315</v>
          </cell>
        </row>
        <row r="4170">
          <cell r="A4170">
            <v>6939962768182</v>
          </cell>
          <cell r="B4170">
            <v>2</v>
          </cell>
        </row>
        <row r="4171">
          <cell r="A4171">
            <v>6939962764412</v>
          </cell>
        </row>
        <row r="4172">
          <cell r="A4172">
            <v>6939962766423</v>
          </cell>
          <cell r="B4172">
            <v>23</v>
          </cell>
        </row>
        <row r="4173">
          <cell r="A4173">
            <v>6939962756493</v>
          </cell>
          <cell r="B4173">
            <v>95</v>
          </cell>
        </row>
        <row r="4174">
          <cell r="A4174">
            <v>6939962753867</v>
          </cell>
          <cell r="B4174">
            <v>8</v>
          </cell>
        </row>
        <row r="4175">
          <cell r="A4175">
            <v>6939962746593</v>
          </cell>
          <cell r="B4175">
            <v>77</v>
          </cell>
        </row>
        <row r="4176">
          <cell r="A4176">
            <v>6939962744384</v>
          </cell>
          <cell r="B4176">
            <v>41</v>
          </cell>
        </row>
        <row r="4177">
          <cell r="A4177">
            <v>6939924823232</v>
          </cell>
          <cell r="B4177">
            <v>31</v>
          </cell>
        </row>
        <row r="4178">
          <cell r="A4178">
            <v>6939962762500</v>
          </cell>
          <cell r="B4178">
            <v>256</v>
          </cell>
        </row>
        <row r="4179">
          <cell r="A4179">
            <v>6939962759371</v>
          </cell>
          <cell r="B4179">
            <v>0</v>
          </cell>
        </row>
        <row r="4180">
          <cell r="A4180">
            <v>6939962757322</v>
          </cell>
          <cell r="B4180">
            <v>28</v>
          </cell>
        </row>
        <row r="4181">
          <cell r="A4181">
            <v>6939962749129</v>
          </cell>
        </row>
        <row r="4182">
          <cell r="A4182">
            <v>6939962757513</v>
          </cell>
          <cell r="B4182">
            <v>0</v>
          </cell>
        </row>
        <row r="4183">
          <cell r="A4183">
            <v>6939962758572</v>
          </cell>
          <cell r="B4183">
            <v>49</v>
          </cell>
        </row>
        <row r="4184">
          <cell r="A4184">
            <v>6939924824642</v>
          </cell>
        </row>
        <row r="4185">
          <cell r="A4185">
            <v>6939962758572</v>
          </cell>
        </row>
        <row r="4186">
          <cell r="A4186">
            <v>6939962764436</v>
          </cell>
          <cell r="B4186">
            <v>15</v>
          </cell>
        </row>
        <row r="4187">
          <cell r="A4187">
            <v>6939962767864</v>
          </cell>
          <cell r="B4187">
            <v>0</v>
          </cell>
        </row>
        <row r="4188">
          <cell r="A4188">
            <v>6939962762500</v>
          </cell>
        </row>
        <row r="4189">
          <cell r="A4189">
            <v>6939924827315</v>
          </cell>
        </row>
        <row r="4190">
          <cell r="A4190">
            <v>6939962746074</v>
          </cell>
        </row>
        <row r="4191">
          <cell r="A4191">
            <v>6939924823669</v>
          </cell>
          <cell r="B4191">
            <v>0</v>
          </cell>
        </row>
        <row r="4192">
          <cell r="A4192">
            <v>6939924823652</v>
          </cell>
        </row>
        <row r="4193">
          <cell r="A4193">
            <v>6939924824819</v>
          </cell>
          <cell r="B4193">
            <v>0</v>
          </cell>
        </row>
        <row r="4194">
          <cell r="A4194">
            <v>6939924824956</v>
          </cell>
        </row>
        <row r="4195">
          <cell r="A4195">
            <v>6939924823676</v>
          </cell>
        </row>
        <row r="4196">
          <cell r="A4196">
            <v>6939924821481</v>
          </cell>
        </row>
        <row r="4197">
          <cell r="A4197">
            <v>6939924823423</v>
          </cell>
        </row>
        <row r="4198">
          <cell r="A4198">
            <v>6939924827353</v>
          </cell>
          <cell r="B4198">
            <v>0</v>
          </cell>
        </row>
        <row r="4199">
          <cell r="A4199">
            <v>6939924827322</v>
          </cell>
        </row>
        <row r="4200">
          <cell r="A4200">
            <v>6939962746626</v>
          </cell>
        </row>
        <row r="4201">
          <cell r="A4201">
            <v>6939962753003</v>
          </cell>
        </row>
        <row r="4202">
          <cell r="A4202">
            <v>6939962744384</v>
          </cell>
          <cell r="B4202">
            <v>28</v>
          </cell>
        </row>
        <row r="4203">
          <cell r="A4203">
            <v>6939962752488</v>
          </cell>
          <cell r="B4203">
            <v>169</v>
          </cell>
        </row>
        <row r="4204">
          <cell r="A4204">
            <v>6939962748184</v>
          </cell>
          <cell r="B4204">
            <v>10</v>
          </cell>
        </row>
        <row r="4205">
          <cell r="A4205">
            <v>6939962752273</v>
          </cell>
        </row>
        <row r="4206">
          <cell r="A4206">
            <v>6939962745992</v>
          </cell>
          <cell r="B4206">
            <v>76</v>
          </cell>
        </row>
        <row r="4207">
          <cell r="A4207">
            <v>6939962725574</v>
          </cell>
        </row>
        <row r="4208">
          <cell r="A4208">
            <v>6939962756264</v>
          </cell>
          <cell r="B4208">
            <v>273</v>
          </cell>
        </row>
        <row r="4209">
          <cell r="A4209">
            <v>6939962750590</v>
          </cell>
        </row>
        <row r="4210">
          <cell r="A4210">
            <v>6939962756905</v>
          </cell>
        </row>
        <row r="4211">
          <cell r="A4211">
            <v>6939962756769</v>
          </cell>
        </row>
        <row r="4212">
          <cell r="A4212">
            <v>6939962738147</v>
          </cell>
        </row>
        <row r="4213">
          <cell r="A4213">
            <v>6939962740973</v>
          </cell>
        </row>
        <row r="4214">
          <cell r="A4214">
            <v>6939962756172</v>
          </cell>
        </row>
        <row r="4215">
          <cell r="A4215">
            <v>6939962762500</v>
          </cell>
        </row>
        <row r="4216">
          <cell r="A4216">
            <v>6939962759098</v>
          </cell>
        </row>
        <row r="4217">
          <cell r="A4217">
            <v>6939962757575</v>
          </cell>
        </row>
        <row r="4218">
          <cell r="A4218">
            <v>6939962760711</v>
          </cell>
        </row>
        <row r="4219">
          <cell r="A4219">
            <v>6939924824345</v>
          </cell>
          <cell r="B4219">
            <v>0</v>
          </cell>
        </row>
        <row r="4220">
          <cell r="A4220">
            <v>6939924820828</v>
          </cell>
        </row>
        <row r="4221">
          <cell r="A4221">
            <v>6939962741451</v>
          </cell>
          <cell r="B4221">
            <v>0</v>
          </cell>
        </row>
        <row r="4222">
          <cell r="A4222">
            <v>6939924824673</v>
          </cell>
        </row>
        <row r="4223">
          <cell r="A4223">
            <v>6939962756172</v>
          </cell>
        </row>
        <row r="4224">
          <cell r="A4224">
            <v>6939924819549</v>
          </cell>
        </row>
        <row r="4225">
          <cell r="A4225">
            <v>6939924824642</v>
          </cell>
        </row>
        <row r="4226">
          <cell r="A4226">
            <v>6939962759098</v>
          </cell>
        </row>
        <row r="4227">
          <cell r="A4227">
            <v>6939962757575</v>
          </cell>
        </row>
        <row r="4228">
          <cell r="A4228">
            <v>6939962753065</v>
          </cell>
          <cell r="B4228">
            <v>43</v>
          </cell>
        </row>
        <row r="4229">
          <cell r="A4229">
            <v>6939962748214</v>
          </cell>
          <cell r="B4229">
            <v>4</v>
          </cell>
        </row>
        <row r="4230">
          <cell r="A4230">
            <v>6939962758572</v>
          </cell>
        </row>
        <row r="4231">
          <cell r="A4231">
            <v>6939962758572</v>
          </cell>
          <cell r="B4231">
            <v>61</v>
          </cell>
        </row>
        <row r="4232">
          <cell r="A4232">
            <v>6939924827315</v>
          </cell>
        </row>
        <row r="4233">
          <cell r="A4233">
            <v>6939924824642</v>
          </cell>
          <cell r="B4233">
            <v>0</v>
          </cell>
        </row>
        <row r="4234">
          <cell r="A4234">
            <v>6939924827537</v>
          </cell>
          <cell r="B4234">
            <v>0</v>
          </cell>
        </row>
        <row r="4235">
          <cell r="A4235">
            <v>6939962759098</v>
          </cell>
          <cell r="B4235">
            <v>525</v>
          </cell>
        </row>
        <row r="4236">
          <cell r="A4236">
            <v>6939962762180</v>
          </cell>
          <cell r="B4236">
            <v>27</v>
          </cell>
        </row>
        <row r="4237">
          <cell r="A4237">
            <v>6939962756493</v>
          </cell>
          <cell r="B4237">
            <v>25</v>
          </cell>
        </row>
        <row r="4238">
          <cell r="A4238">
            <v>6939962761299</v>
          </cell>
          <cell r="B4238">
            <v>80</v>
          </cell>
        </row>
        <row r="4239">
          <cell r="A4239">
            <v>6939962762173</v>
          </cell>
          <cell r="B4239">
            <v>24</v>
          </cell>
        </row>
        <row r="4240">
          <cell r="A4240">
            <v>6939962746593</v>
          </cell>
          <cell r="B4240">
            <v>67</v>
          </cell>
        </row>
        <row r="4241">
          <cell r="A4241">
            <v>6939962764436</v>
          </cell>
        </row>
        <row r="4242">
          <cell r="A4242">
            <v>6939962767864</v>
          </cell>
        </row>
        <row r="4243">
          <cell r="A4243">
            <v>6939924827339</v>
          </cell>
          <cell r="B4243">
            <v>0</v>
          </cell>
        </row>
        <row r="4244">
          <cell r="A4244">
            <v>6939924819549</v>
          </cell>
          <cell r="B4244">
            <v>0</v>
          </cell>
        </row>
        <row r="4245">
          <cell r="A4245">
            <v>6939962756097</v>
          </cell>
        </row>
        <row r="4246">
          <cell r="A4246">
            <v>6939962746593</v>
          </cell>
          <cell r="B4246">
            <v>57</v>
          </cell>
        </row>
        <row r="4247">
          <cell r="A4247">
            <v>6939962754239</v>
          </cell>
          <cell r="B4247">
            <v>0</v>
          </cell>
        </row>
        <row r="4248">
          <cell r="A4248">
            <v>6939924828510</v>
          </cell>
        </row>
        <row r="4249">
          <cell r="A4249">
            <v>6939962764436</v>
          </cell>
          <cell r="B4249">
            <v>15</v>
          </cell>
        </row>
        <row r="4250">
          <cell r="A4250">
            <v>6939962767864</v>
          </cell>
          <cell r="B4250">
            <v>12</v>
          </cell>
        </row>
        <row r="4251">
          <cell r="A4251">
            <v>6939962744384</v>
          </cell>
        </row>
        <row r="4252">
          <cell r="A4252">
            <v>6939962756493</v>
          </cell>
          <cell r="B4252">
            <v>31</v>
          </cell>
        </row>
        <row r="4253">
          <cell r="A4253">
            <v>6939962753867</v>
          </cell>
          <cell r="B4253">
            <v>14</v>
          </cell>
        </row>
        <row r="4254">
          <cell r="A4254">
            <v>6939962758466</v>
          </cell>
          <cell r="B4254">
            <v>10</v>
          </cell>
        </row>
        <row r="4255">
          <cell r="A4255">
            <v>6939962758855</v>
          </cell>
          <cell r="B4255">
            <v>0</v>
          </cell>
        </row>
        <row r="4256">
          <cell r="A4256">
            <v>6939962760711</v>
          </cell>
          <cell r="B4256">
            <v>49</v>
          </cell>
        </row>
        <row r="4257">
          <cell r="A4257">
            <v>6939962746593</v>
          </cell>
          <cell r="B4257">
            <v>133</v>
          </cell>
        </row>
        <row r="4258">
          <cell r="A4258">
            <v>6939924818498</v>
          </cell>
          <cell r="B4258">
            <v>34</v>
          </cell>
        </row>
        <row r="4259">
          <cell r="A4259">
            <v>6939962739281</v>
          </cell>
          <cell r="B4259">
            <v>334</v>
          </cell>
        </row>
        <row r="4260">
          <cell r="A4260">
            <v>6939962760711</v>
          </cell>
        </row>
        <row r="4261">
          <cell r="A4261">
            <v>6939962758039</v>
          </cell>
        </row>
        <row r="4262">
          <cell r="A4262">
            <v>6939962768182</v>
          </cell>
        </row>
        <row r="4263">
          <cell r="A4263">
            <v>6939962764412</v>
          </cell>
        </row>
        <row r="4264">
          <cell r="A4264">
            <v>6939924824345</v>
          </cell>
        </row>
        <row r="4265">
          <cell r="A4265">
            <v>6939924827353</v>
          </cell>
        </row>
        <row r="4266">
          <cell r="A4266">
            <v>6939924827339</v>
          </cell>
        </row>
        <row r="4267">
          <cell r="A4267">
            <v>6939924827353</v>
          </cell>
          <cell r="B4267">
            <v>0</v>
          </cell>
        </row>
        <row r="4268">
          <cell r="A4268">
            <v>6939924827339</v>
          </cell>
        </row>
        <row r="4269">
          <cell r="A4269">
            <v>6939962756172</v>
          </cell>
          <cell r="B4269">
            <v>864</v>
          </cell>
        </row>
        <row r="4270">
          <cell r="A4270">
            <v>6939924824345</v>
          </cell>
          <cell r="B4270">
            <v>0</v>
          </cell>
        </row>
        <row r="4271">
          <cell r="A4271">
            <v>6939962744384</v>
          </cell>
          <cell r="B4271">
            <v>71</v>
          </cell>
        </row>
        <row r="4272">
          <cell r="A4272">
            <v>6939962746371</v>
          </cell>
          <cell r="B4272">
            <v>73</v>
          </cell>
        </row>
        <row r="4273">
          <cell r="A4273">
            <v>6939962758039</v>
          </cell>
        </row>
        <row r="4274">
          <cell r="A4274">
            <v>6939962768182</v>
          </cell>
        </row>
        <row r="4275">
          <cell r="A4275">
            <v>6939962764412</v>
          </cell>
        </row>
        <row r="4276">
          <cell r="A4276">
            <v>6939924824345</v>
          </cell>
        </row>
        <row r="4277">
          <cell r="A4277">
            <v>6939924827353</v>
          </cell>
        </row>
        <row r="4278">
          <cell r="A4278">
            <v>6939924821078</v>
          </cell>
        </row>
        <row r="4279">
          <cell r="A4279">
            <v>6939924823232</v>
          </cell>
        </row>
        <row r="4280">
          <cell r="A4280">
            <v>6939924827537</v>
          </cell>
        </row>
        <row r="4281">
          <cell r="A4281">
            <v>6939924828510</v>
          </cell>
        </row>
        <row r="4282">
          <cell r="A4282">
            <v>6939962763910</v>
          </cell>
          <cell r="B4282">
            <v>17</v>
          </cell>
        </row>
        <row r="4283">
          <cell r="A4283">
            <v>6939962759814</v>
          </cell>
          <cell r="B4283">
            <v>21</v>
          </cell>
        </row>
        <row r="4284">
          <cell r="A4284">
            <v>6939962763736</v>
          </cell>
          <cell r="B4284">
            <v>39</v>
          </cell>
        </row>
        <row r="4285">
          <cell r="A4285">
            <v>6939962759043</v>
          </cell>
          <cell r="B4285">
            <v>0</v>
          </cell>
        </row>
        <row r="4286">
          <cell r="A4286">
            <v>6939962759357</v>
          </cell>
          <cell r="B4286">
            <v>9</v>
          </cell>
        </row>
        <row r="4287">
          <cell r="A4287">
            <v>6939962760704</v>
          </cell>
        </row>
        <row r="4288">
          <cell r="A4288">
            <v>6939962762999</v>
          </cell>
          <cell r="B4288">
            <v>50</v>
          </cell>
        </row>
        <row r="4289">
          <cell r="A4289">
            <v>6939962762401</v>
          </cell>
          <cell r="B4289">
            <v>37</v>
          </cell>
        </row>
        <row r="4290">
          <cell r="A4290">
            <v>6939962763453</v>
          </cell>
        </row>
        <row r="4291">
          <cell r="A4291">
            <v>6939924824345</v>
          </cell>
          <cell r="B4291">
            <v>0</v>
          </cell>
        </row>
        <row r="4292">
          <cell r="A4292">
            <v>6939962760186</v>
          </cell>
          <cell r="B4292">
            <v>107</v>
          </cell>
        </row>
        <row r="4293">
          <cell r="A4293">
            <v>6939962746074</v>
          </cell>
          <cell r="B4293">
            <v>186</v>
          </cell>
        </row>
        <row r="4294">
          <cell r="A4294">
            <v>6939962760599</v>
          </cell>
          <cell r="B4294">
            <v>2</v>
          </cell>
        </row>
        <row r="4295">
          <cell r="A4295">
            <v>6939962761640</v>
          </cell>
          <cell r="B4295">
            <v>8</v>
          </cell>
        </row>
        <row r="4296">
          <cell r="A4296">
            <v>6939962766423</v>
          </cell>
        </row>
        <row r="4297">
          <cell r="A4297">
            <v>6939962762500</v>
          </cell>
          <cell r="B4297">
            <v>256</v>
          </cell>
        </row>
        <row r="4298">
          <cell r="A4298">
            <v>6939962759098</v>
          </cell>
          <cell r="B4298">
            <v>188</v>
          </cell>
        </row>
        <row r="4299">
          <cell r="A4299">
            <v>6939962757575</v>
          </cell>
          <cell r="B4299">
            <v>142</v>
          </cell>
        </row>
        <row r="4300">
          <cell r="A4300">
            <v>6939962760711</v>
          </cell>
          <cell r="B4300">
            <v>77</v>
          </cell>
        </row>
        <row r="4301">
          <cell r="A4301">
            <v>6939924827339</v>
          </cell>
          <cell r="B4301">
            <v>0</v>
          </cell>
        </row>
        <row r="4302">
          <cell r="A4302">
            <v>6939962764436</v>
          </cell>
        </row>
        <row r="4303">
          <cell r="A4303">
            <v>6939924818498</v>
          </cell>
        </row>
        <row r="4304">
          <cell r="A4304">
            <v>6939962739281</v>
          </cell>
        </row>
        <row r="4305">
          <cell r="A4305">
            <v>6939962746593</v>
          </cell>
        </row>
        <row r="4306">
          <cell r="A4306">
            <v>6939924827322</v>
          </cell>
        </row>
        <row r="4307">
          <cell r="A4307">
            <v>6939924827339</v>
          </cell>
          <cell r="B4307">
            <v>0</v>
          </cell>
        </row>
        <row r="4308">
          <cell r="A4308">
            <v>6939962756172</v>
          </cell>
          <cell r="B4308">
            <v>410</v>
          </cell>
        </row>
        <row r="4309">
          <cell r="A4309">
            <v>6939924819549</v>
          </cell>
          <cell r="B4309">
            <v>0</v>
          </cell>
        </row>
        <row r="4310">
          <cell r="A4310">
            <v>6939924821078</v>
          </cell>
        </row>
        <row r="4311">
          <cell r="A4311">
            <v>6939924823232</v>
          </cell>
        </row>
        <row r="4312">
          <cell r="A4312">
            <v>6939962756493</v>
          </cell>
        </row>
        <row r="4313">
          <cell r="A4313">
            <v>6939962757315</v>
          </cell>
          <cell r="B4313">
            <v>170</v>
          </cell>
        </row>
        <row r="4314">
          <cell r="A4314">
            <v>6939962745183</v>
          </cell>
        </row>
        <row r="4315">
          <cell r="A4315">
            <v>6939962762500</v>
          </cell>
          <cell r="B4315">
            <v>113</v>
          </cell>
        </row>
        <row r="4316">
          <cell r="A4316">
            <v>6939962733951</v>
          </cell>
        </row>
        <row r="4317">
          <cell r="A4317">
            <v>6939962744384</v>
          </cell>
          <cell r="B4317">
            <v>40</v>
          </cell>
        </row>
        <row r="4318">
          <cell r="A4318">
            <v>6939962756493</v>
          </cell>
        </row>
        <row r="4319">
          <cell r="A4319">
            <v>6939962753867</v>
          </cell>
        </row>
        <row r="4320">
          <cell r="A4320">
            <v>6939962758039</v>
          </cell>
          <cell r="B4320">
            <v>19</v>
          </cell>
        </row>
        <row r="4321">
          <cell r="A4321">
            <v>6939924824345</v>
          </cell>
          <cell r="B4321">
            <v>0</v>
          </cell>
        </row>
        <row r="4322">
          <cell r="A4322">
            <v>6939924827353</v>
          </cell>
          <cell r="B4322">
            <v>0</v>
          </cell>
        </row>
        <row r="4323">
          <cell r="A4323">
            <v>6939924821078</v>
          </cell>
          <cell r="B4323">
            <v>0</v>
          </cell>
        </row>
        <row r="4324">
          <cell r="A4324">
            <v>6939924823232</v>
          </cell>
          <cell r="B4324">
            <v>31</v>
          </cell>
        </row>
        <row r="4325">
          <cell r="A4325">
            <v>6939962766423</v>
          </cell>
        </row>
        <row r="4326">
          <cell r="A4326">
            <v>6939962760186</v>
          </cell>
        </row>
        <row r="4327">
          <cell r="A4327">
            <v>6939962748214</v>
          </cell>
        </row>
        <row r="4328">
          <cell r="A4328">
            <v>6939962746074</v>
          </cell>
        </row>
        <row r="4329">
          <cell r="A4329">
            <v>6939962746371</v>
          </cell>
        </row>
        <row r="4330">
          <cell r="A4330">
            <v>6939962761640</v>
          </cell>
        </row>
        <row r="4331">
          <cell r="A4331">
            <v>6939924818498</v>
          </cell>
        </row>
        <row r="4332">
          <cell r="A4332">
            <v>6939962739281</v>
          </cell>
        </row>
        <row r="4333">
          <cell r="A4333">
            <v>6939962753065</v>
          </cell>
        </row>
        <row r="4334">
          <cell r="A4334">
            <v>6939962760599</v>
          </cell>
        </row>
        <row r="4335">
          <cell r="A4335">
            <v>6939962753867</v>
          </cell>
        </row>
        <row r="4336">
          <cell r="A4336">
            <v>6939962758466</v>
          </cell>
        </row>
        <row r="4337">
          <cell r="A4337">
            <v>6939962758855</v>
          </cell>
        </row>
        <row r="4338">
          <cell r="A4338">
            <v>6939962741710</v>
          </cell>
        </row>
        <row r="4339">
          <cell r="A4339">
            <v>6939962766423</v>
          </cell>
          <cell r="B4339">
            <v>45</v>
          </cell>
        </row>
        <row r="4340">
          <cell r="A4340">
            <v>6939962739281</v>
          </cell>
          <cell r="B4340">
            <v>1146</v>
          </cell>
        </row>
        <row r="4341">
          <cell r="A4341">
            <v>6939962760186</v>
          </cell>
          <cell r="B4341">
            <v>92</v>
          </cell>
        </row>
        <row r="4342">
          <cell r="A4342">
            <v>6939924824642</v>
          </cell>
        </row>
        <row r="4343">
          <cell r="A4343">
            <v>6939962733951</v>
          </cell>
          <cell r="B4343">
            <v>0</v>
          </cell>
        </row>
        <row r="4344">
          <cell r="A4344">
            <v>6939962742878</v>
          </cell>
        </row>
        <row r="4345">
          <cell r="A4345">
            <v>6939962765129</v>
          </cell>
          <cell r="B4345">
            <v>16</v>
          </cell>
        </row>
        <row r="4346">
          <cell r="A4346">
            <v>6939924827841</v>
          </cell>
          <cell r="B4346">
            <v>6</v>
          </cell>
        </row>
        <row r="4347">
          <cell r="A4347">
            <v>6939924828510</v>
          </cell>
        </row>
        <row r="4348">
          <cell r="A4348">
            <v>6939924819549</v>
          </cell>
        </row>
        <row r="4349">
          <cell r="A4349">
            <v>6939962767864</v>
          </cell>
        </row>
        <row r="4350">
          <cell r="A4350">
            <v>6939924821078</v>
          </cell>
          <cell r="B4350">
            <v>0</v>
          </cell>
        </row>
        <row r="4351">
          <cell r="A4351">
            <v>6939962760186</v>
          </cell>
        </row>
        <row r="4352">
          <cell r="A4352">
            <v>6939962748214</v>
          </cell>
        </row>
        <row r="4353">
          <cell r="A4353">
            <v>6939962746371</v>
          </cell>
        </row>
        <row r="4354">
          <cell r="A4354">
            <v>6939962746371</v>
          </cell>
          <cell r="B4354">
            <v>128</v>
          </cell>
        </row>
        <row r="4355">
          <cell r="A4355">
            <v>6939962761640</v>
          </cell>
          <cell r="B4355">
            <v>23</v>
          </cell>
        </row>
        <row r="4356">
          <cell r="A4356">
            <v>6939962753065</v>
          </cell>
        </row>
        <row r="4357">
          <cell r="A4357">
            <v>6939962760599</v>
          </cell>
        </row>
        <row r="4358">
          <cell r="A4358">
            <v>6939962758466</v>
          </cell>
        </row>
        <row r="4359">
          <cell r="A4359">
            <v>6939962761640</v>
          </cell>
        </row>
        <row r="4360">
          <cell r="A4360">
            <v>6939962758855</v>
          </cell>
        </row>
        <row r="4361">
          <cell r="A4361">
            <v>6939962760186</v>
          </cell>
          <cell r="B4361">
            <v>35</v>
          </cell>
        </row>
        <row r="4362">
          <cell r="A4362">
            <v>6939962758398</v>
          </cell>
          <cell r="B4362">
            <v>0</v>
          </cell>
        </row>
        <row r="4363">
          <cell r="A4363">
            <v>6939962758060</v>
          </cell>
          <cell r="B4363">
            <v>136</v>
          </cell>
        </row>
        <row r="4364">
          <cell r="A4364">
            <v>6939962759074</v>
          </cell>
          <cell r="B4364">
            <v>46</v>
          </cell>
        </row>
        <row r="4365">
          <cell r="A4365">
            <v>6939962760711</v>
          </cell>
          <cell r="B4365">
            <v>42</v>
          </cell>
        </row>
        <row r="4366">
          <cell r="A4366">
            <v>6939962757544</v>
          </cell>
        </row>
        <row r="4367">
          <cell r="A4367">
            <v>6939962753065</v>
          </cell>
          <cell r="B4367">
            <v>47</v>
          </cell>
        </row>
        <row r="4368">
          <cell r="A4368">
            <v>6939962746074</v>
          </cell>
          <cell r="B4368">
            <v>127</v>
          </cell>
        </row>
        <row r="4369">
          <cell r="A4369">
            <v>6939962760599</v>
          </cell>
          <cell r="B4369">
            <v>9</v>
          </cell>
        </row>
        <row r="4370">
          <cell r="A4370">
            <v>6939962758466</v>
          </cell>
          <cell r="B4370">
            <v>3</v>
          </cell>
        </row>
        <row r="4371">
          <cell r="A4371">
            <v>6939962758855</v>
          </cell>
          <cell r="B4371">
            <v>0</v>
          </cell>
        </row>
        <row r="4372">
          <cell r="A4372">
            <v>6939962768182</v>
          </cell>
          <cell r="B4372">
            <v>3</v>
          </cell>
        </row>
        <row r="4373">
          <cell r="A4373">
            <v>6939962764412</v>
          </cell>
        </row>
        <row r="4374">
          <cell r="A4374">
            <v>6939962766423</v>
          </cell>
          <cell r="B4374">
            <v>22</v>
          </cell>
        </row>
        <row r="4375">
          <cell r="A4375">
            <v>6939924823232</v>
          </cell>
          <cell r="B4375">
            <v>8</v>
          </cell>
        </row>
        <row r="4376">
          <cell r="A4376">
            <v>6939962746371</v>
          </cell>
        </row>
        <row r="4377">
          <cell r="A4377">
            <v>6939924819549</v>
          </cell>
          <cell r="B4377">
            <v>0</v>
          </cell>
        </row>
        <row r="4378">
          <cell r="A4378">
            <v>6939962741710</v>
          </cell>
          <cell r="B4378">
            <v>810</v>
          </cell>
        </row>
        <row r="4379">
          <cell r="A4379">
            <v>6939962753065</v>
          </cell>
          <cell r="B4379">
            <v>21</v>
          </cell>
        </row>
        <row r="4380">
          <cell r="A4380">
            <v>6939962756493</v>
          </cell>
          <cell r="B4380">
            <v>40</v>
          </cell>
        </row>
        <row r="4381">
          <cell r="A4381">
            <v>6939962760599</v>
          </cell>
          <cell r="B4381">
            <v>3</v>
          </cell>
        </row>
        <row r="4382">
          <cell r="A4382">
            <v>6939962753867</v>
          </cell>
          <cell r="B4382">
            <v>16</v>
          </cell>
        </row>
        <row r="4383">
          <cell r="A4383">
            <v>6939962758466</v>
          </cell>
          <cell r="B4383">
            <v>0</v>
          </cell>
        </row>
        <row r="4384">
          <cell r="A4384">
            <v>6939962758855</v>
          </cell>
          <cell r="B4384">
            <v>0</v>
          </cell>
        </row>
        <row r="4385">
          <cell r="A4385">
            <v>6939924828510</v>
          </cell>
        </row>
        <row r="4386">
          <cell r="A4386">
            <v>6939962731049</v>
          </cell>
          <cell r="B4386">
            <v>18</v>
          </cell>
        </row>
        <row r="4387">
          <cell r="A4387">
            <v>6939962756172</v>
          </cell>
          <cell r="B4387">
            <v>170</v>
          </cell>
        </row>
        <row r="4388">
          <cell r="A4388">
            <v>6939962753539</v>
          </cell>
          <cell r="B4388">
            <v>18</v>
          </cell>
        </row>
        <row r="4389">
          <cell r="A4389">
            <v>6939924824642</v>
          </cell>
          <cell r="B4389">
            <v>0</v>
          </cell>
        </row>
        <row r="4390">
          <cell r="A4390">
            <v>6939924827537</v>
          </cell>
          <cell r="B4390">
            <v>0</v>
          </cell>
        </row>
        <row r="4391">
          <cell r="A4391">
            <v>6939962758039</v>
          </cell>
          <cell r="B4391">
            <v>9</v>
          </cell>
        </row>
        <row r="4392">
          <cell r="A4392">
            <v>6939924827353</v>
          </cell>
          <cell r="B4392">
            <v>0</v>
          </cell>
        </row>
        <row r="4393">
          <cell r="A4393">
            <v>6939924821078</v>
          </cell>
          <cell r="B4393">
            <v>0</v>
          </cell>
        </row>
        <row r="4394">
          <cell r="A4394">
            <v>6939924823232</v>
          </cell>
          <cell r="B4394">
            <v>0</v>
          </cell>
        </row>
        <row r="4395">
          <cell r="A4395">
            <v>6939962744384</v>
          </cell>
        </row>
        <row r="4396">
          <cell r="A4396">
            <v>6939962746074</v>
          </cell>
        </row>
        <row r="4397">
          <cell r="A4397">
            <v>6939924818498</v>
          </cell>
          <cell r="B4397">
            <v>68</v>
          </cell>
        </row>
        <row r="4398">
          <cell r="A4398">
            <v>6939962739281</v>
          </cell>
          <cell r="B4398">
            <v>434</v>
          </cell>
        </row>
        <row r="4399">
          <cell r="A4399">
            <v>6939924819549</v>
          </cell>
          <cell r="B4399">
            <v>17</v>
          </cell>
        </row>
        <row r="4400">
          <cell r="A4400">
            <v>6939962757612</v>
          </cell>
          <cell r="B4400">
            <v>6</v>
          </cell>
        </row>
        <row r="4401">
          <cell r="A4401">
            <v>6939962755380</v>
          </cell>
          <cell r="B4401">
            <v>5</v>
          </cell>
        </row>
        <row r="4402">
          <cell r="A4402">
            <v>6939962759364</v>
          </cell>
          <cell r="B4402">
            <v>0</v>
          </cell>
        </row>
        <row r="4403">
          <cell r="A4403">
            <v>6939962758466</v>
          </cell>
          <cell r="B4403">
            <v>2</v>
          </cell>
        </row>
        <row r="4404">
          <cell r="A4404">
            <v>6939962755359</v>
          </cell>
          <cell r="B4404">
            <v>3</v>
          </cell>
        </row>
        <row r="4405">
          <cell r="A4405">
            <v>6939962759388</v>
          </cell>
          <cell r="B4405">
            <v>0</v>
          </cell>
        </row>
        <row r="4406">
          <cell r="A4406">
            <v>6939962746593</v>
          </cell>
          <cell r="B4406">
            <v>57</v>
          </cell>
        </row>
        <row r="4407">
          <cell r="A4407">
            <v>6939962762500</v>
          </cell>
          <cell r="B4407">
            <v>113</v>
          </cell>
        </row>
        <row r="4408">
          <cell r="A4408">
            <v>6939962759098</v>
          </cell>
          <cell r="B4408">
            <v>117</v>
          </cell>
        </row>
        <row r="4409">
          <cell r="A4409">
            <v>6939962757575</v>
          </cell>
          <cell r="B4409">
            <v>88</v>
          </cell>
        </row>
        <row r="4410">
          <cell r="A4410">
            <v>6939962760711</v>
          </cell>
          <cell r="B4410">
            <v>42</v>
          </cell>
        </row>
        <row r="4411">
          <cell r="A4411">
            <v>6939962751450</v>
          </cell>
        </row>
        <row r="4412">
          <cell r="A4412">
            <v>6939962753980</v>
          </cell>
        </row>
        <row r="4413">
          <cell r="A4413">
            <v>6939962748030</v>
          </cell>
        </row>
        <row r="4414">
          <cell r="A4414">
            <v>6939962747316</v>
          </cell>
        </row>
        <row r="4415">
          <cell r="A4415">
            <v>6939962754628</v>
          </cell>
        </row>
        <row r="4416">
          <cell r="A4416">
            <v>6939962746050</v>
          </cell>
        </row>
        <row r="4417">
          <cell r="A4417">
            <v>6939962746685</v>
          </cell>
        </row>
        <row r="4418">
          <cell r="A4418">
            <v>6939962756820</v>
          </cell>
        </row>
        <row r="4419">
          <cell r="A4419">
            <v>6939962755830</v>
          </cell>
        </row>
        <row r="4420">
          <cell r="A4420">
            <v>6939962743738</v>
          </cell>
        </row>
        <row r="4421">
          <cell r="A4421">
            <v>6939962757186</v>
          </cell>
        </row>
        <row r="4422">
          <cell r="A4422">
            <v>6939962757384</v>
          </cell>
        </row>
        <row r="4423">
          <cell r="A4423">
            <v>6939962736518</v>
          </cell>
        </row>
        <row r="4424">
          <cell r="A4424">
            <v>6939962767864</v>
          </cell>
          <cell r="B4424">
            <v>6</v>
          </cell>
        </row>
        <row r="4425">
          <cell r="A4425">
            <v>6939924819884</v>
          </cell>
        </row>
        <row r="4426">
          <cell r="A4426">
            <v>6939924824802</v>
          </cell>
        </row>
        <row r="4427">
          <cell r="A4427">
            <v>6939962760186</v>
          </cell>
          <cell r="B4427">
            <v>72</v>
          </cell>
        </row>
        <row r="4428">
          <cell r="A4428">
            <v>6939962748214</v>
          </cell>
          <cell r="B4428">
            <v>8</v>
          </cell>
        </row>
        <row r="4429">
          <cell r="A4429">
            <v>6939962746074</v>
          </cell>
          <cell r="B4429">
            <v>161</v>
          </cell>
        </row>
        <row r="4430">
          <cell r="A4430">
            <v>6939962746371</v>
          </cell>
          <cell r="B4430">
            <v>53</v>
          </cell>
        </row>
        <row r="4431">
          <cell r="A4431">
            <v>6939962761640</v>
          </cell>
          <cell r="B4431">
            <v>4</v>
          </cell>
        </row>
        <row r="4432">
          <cell r="A4432">
            <v>6939924827339</v>
          </cell>
          <cell r="B4432">
            <v>0</v>
          </cell>
        </row>
        <row r="4433">
          <cell r="A4433">
            <v>6939962736518</v>
          </cell>
          <cell r="B4433">
            <v>0</v>
          </cell>
        </row>
        <row r="4434">
          <cell r="A4434">
            <v>6939924827353</v>
          </cell>
          <cell r="B4434">
            <v>0</v>
          </cell>
        </row>
        <row r="4435">
          <cell r="A4435">
            <v>6939924821078</v>
          </cell>
          <cell r="B4435">
            <v>0</v>
          </cell>
        </row>
        <row r="4436">
          <cell r="A4436">
            <v>6939924823232</v>
          </cell>
          <cell r="B4436">
            <v>8</v>
          </cell>
        </row>
        <row r="4437">
          <cell r="A4437">
            <v>6939962766423</v>
          </cell>
          <cell r="B4437">
            <v>12</v>
          </cell>
        </row>
        <row r="4438">
          <cell r="A4438">
            <v>6939962744384</v>
          </cell>
          <cell r="B4438">
            <v>28</v>
          </cell>
        </row>
        <row r="4439">
          <cell r="A4439">
            <v>6939962746630</v>
          </cell>
        </row>
        <row r="4440">
          <cell r="A4440">
            <v>6939962740379</v>
          </cell>
        </row>
        <row r="4441">
          <cell r="A4441">
            <v>6939962739281</v>
          </cell>
        </row>
        <row r="4442">
          <cell r="A4442">
            <v>6939962755908</v>
          </cell>
        </row>
        <row r="4443">
          <cell r="A4443">
            <v>6939962753003</v>
          </cell>
        </row>
        <row r="4444">
          <cell r="A4444">
            <v>6939962752709</v>
          </cell>
        </row>
        <row r="4445">
          <cell r="A4445">
            <v>6939962755175</v>
          </cell>
        </row>
        <row r="4446">
          <cell r="A4446">
            <v>6939962753065</v>
          </cell>
        </row>
        <row r="4447">
          <cell r="A4447">
            <v>6939962755656</v>
          </cell>
        </row>
        <row r="4448">
          <cell r="A4448">
            <v>6939962756264</v>
          </cell>
        </row>
        <row r="4449">
          <cell r="A4449">
            <v>6939962756905</v>
          </cell>
        </row>
        <row r="4450">
          <cell r="A4450">
            <v>6939962736839</v>
          </cell>
        </row>
        <row r="4451">
          <cell r="A4451">
            <v>6939962741338</v>
          </cell>
        </row>
        <row r="4452">
          <cell r="A4452">
            <v>6939962755618</v>
          </cell>
        </row>
        <row r="4453">
          <cell r="A4453">
            <v>6939962758039</v>
          </cell>
          <cell r="B4453">
            <v>8</v>
          </cell>
        </row>
        <row r="4454">
          <cell r="A4454">
            <v>6939962768182</v>
          </cell>
          <cell r="B4454">
            <v>3</v>
          </cell>
        </row>
        <row r="4455">
          <cell r="A4455">
            <v>6939962764412</v>
          </cell>
        </row>
        <row r="4456">
          <cell r="A4456">
            <v>6939924818498</v>
          </cell>
          <cell r="B4456">
            <v>23</v>
          </cell>
        </row>
        <row r="4457">
          <cell r="A4457">
            <v>6939962744384</v>
          </cell>
        </row>
        <row r="4458">
          <cell r="A4458">
            <v>6939962746296</v>
          </cell>
        </row>
        <row r="4459">
          <cell r="A4459">
            <v>6939962741307</v>
          </cell>
        </row>
        <row r="4460">
          <cell r="A4460">
            <v>6939962747644</v>
          </cell>
        </row>
        <row r="4461">
          <cell r="A4461">
            <v>6939962748214</v>
          </cell>
        </row>
        <row r="4462">
          <cell r="A4462">
            <v>6939962756912</v>
          </cell>
        </row>
        <row r="4463">
          <cell r="A4463">
            <v>6939962747989</v>
          </cell>
        </row>
        <row r="4464">
          <cell r="A4464">
            <v>6939962730912</v>
          </cell>
        </row>
        <row r="4465">
          <cell r="A4465">
            <v>6939962755328</v>
          </cell>
        </row>
        <row r="4466">
          <cell r="A4466">
            <v>6939962734354</v>
          </cell>
        </row>
        <row r="4467">
          <cell r="A4467">
            <v>6939962733951</v>
          </cell>
        </row>
        <row r="4468">
          <cell r="A4468">
            <v>6939962763774</v>
          </cell>
          <cell r="B4468">
            <v>28</v>
          </cell>
        </row>
        <row r="4469">
          <cell r="A4469">
            <v>6939962759128</v>
          </cell>
          <cell r="B4469">
            <v>13</v>
          </cell>
        </row>
        <row r="4470">
          <cell r="A4470">
            <v>6939962763712</v>
          </cell>
          <cell r="B4470">
            <v>2</v>
          </cell>
        </row>
        <row r="4471">
          <cell r="A4471">
            <v>6939962763477</v>
          </cell>
          <cell r="B4471">
            <v>39</v>
          </cell>
        </row>
        <row r="4472">
          <cell r="A4472">
            <v>6939962765983</v>
          </cell>
          <cell r="B4472">
            <v>34</v>
          </cell>
        </row>
        <row r="4473">
          <cell r="A4473">
            <v>6939962761640</v>
          </cell>
          <cell r="B4473">
            <v>7</v>
          </cell>
        </row>
        <row r="4474">
          <cell r="A4474">
            <v>6939962761398</v>
          </cell>
          <cell r="B4474">
            <v>14</v>
          </cell>
        </row>
        <row r="4475">
          <cell r="A4475">
            <v>6939962733951</v>
          </cell>
        </row>
        <row r="4476">
          <cell r="A4476">
            <v>6939962746593</v>
          </cell>
        </row>
        <row r="4477">
          <cell r="A4477">
            <v>6939962758763</v>
          </cell>
        </row>
        <row r="4478">
          <cell r="A4478">
            <v>6939962753065</v>
          </cell>
          <cell r="B4478">
            <v>18</v>
          </cell>
        </row>
        <row r="4479">
          <cell r="A4479">
            <v>6939962748214</v>
          </cell>
          <cell r="B4479">
            <v>21</v>
          </cell>
        </row>
        <row r="4480">
          <cell r="A4480">
            <v>6939962756493</v>
          </cell>
          <cell r="B4480">
            <v>25</v>
          </cell>
        </row>
        <row r="4481">
          <cell r="A4481">
            <v>6939962760599</v>
          </cell>
        </row>
        <row r="4482">
          <cell r="A4482">
            <v>6939962746074</v>
          </cell>
        </row>
        <row r="4483">
          <cell r="A4483">
            <v>6939962760599</v>
          </cell>
          <cell r="B4483">
            <v>2</v>
          </cell>
        </row>
        <row r="4484">
          <cell r="A4484">
            <v>6939962758466</v>
          </cell>
          <cell r="B4484">
            <v>2</v>
          </cell>
        </row>
        <row r="4485">
          <cell r="A4485">
            <v>6939962761640</v>
          </cell>
          <cell r="B4485">
            <v>7</v>
          </cell>
        </row>
        <row r="4486">
          <cell r="A4486">
            <v>6939962758855</v>
          </cell>
          <cell r="B4486">
            <v>6</v>
          </cell>
        </row>
        <row r="4487">
          <cell r="A4487">
            <v>6939962765433</v>
          </cell>
          <cell r="B4487">
            <v>31</v>
          </cell>
        </row>
        <row r="4488">
          <cell r="A4488">
            <v>6939924818498</v>
          </cell>
          <cell r="B4488">
            <v>23</v>
          </cell>
        </row>
        <row r="4489">
          <cell r="A4489">
            <v>6939962739564</v>
          </cell>
        </row>
        <row r="4490">
          <cell r="A4490">
            <v>6939962746626</v>
          </cell>
        </row>
        <row r="4491">
          <cell r="A4491">
            <v>6939962752464</v>
          </cell>
        </row>
        <row r="4492">
          <cell r="A4492">
            <v>6939962752488</v>
          </cell>
        </row>
        <row r="4493">
          <cell r="A4493">
            <v>6939962748184</v>
          </cell>
        </row>
        <row r="4494">
          <cell r="A4494">
            <v>6939962752273</v>
          </cell>
        </row>
        <row r="4495">
          <cell r="A4495">
            <v>6939962745992</v>
          </cell>
        </row>
        <row r="4496">
          <cell r="A4496">
            <v>6939962725574</v>
          </cell>
        </row>
        <row r="4497">
          <cell r="A4497">
            <v>6939962754604</v>
          </cell>
        </row>
        <row r="4498">
          <cell r="A4498">
            <v>6939962750590</v>
          </cell>
        </row>
        <row r="4499">
          <cell r="A4499">
            <v>6939962756769</v>
          </cell>
        </row>
        <row r="4500">
          <cell r="A4500">
            <v>6939962738147</v>
          </cell>
        </row>
        <row r="4501">
          <cell r="A4501">
            <v>6939962740973</v>
          </cell>
        </row>
        <row r="4502">
          <cell r="A4502">
            <v>6939962753867</v>
          </cell>
          <cell r="B4502">
            <v>6</v>
          </cell>
        </row>
        <row r="4503">
          <cell r="A4503">
            <v>6939924819549</v>
          </cell>
          <cell r="B4503">
            <v>17</v>
          </cell>
        </row>
        <row r="4504">
          <cell r="A4504">
            <v>6939924824345</v>
          </cell>
          <cell r="B4504">
            <v>0</v>
          </cell>
        </row>
        <row r="4505">
          <cell r="A4505">
            <v>6939962733951</v>
          </cell>
        </row>
        <row r="4506">
          <cell r="A4506">
            <v>6939962756134</v>
          </cell>
        </row>
        <row r="4507">
          <cell r="A4507">
            <v>6939962741710</v>
          </cell>
        </row>
        <row r="4508">
          <cell r="A4508">
            <v>6938980101353</v>
          </cell>
        </row>
        <row r="4509">
          <cell r="A4509">
            <v>6939962756189</v>
          </cell>
        </row>
        <row r="4510">
          <cell r="A4510">
            <v>6939962756097</v>
          </cell>
        </row>
        <row r="4511">
          <cell r="A4511">
            <v>6939962754239</v>
          </cell>
        </row>
        <row r="4512">
          <cell r="A4512">
            <v>6939962741710</v>
          </cell>
        </row>
        <row r="4513">
          <cell r="A4513">
            <v>6939962758275</v>
          </cell>
        </row>
        <row r="4514">
          <cell r="A4514">
            <v>6939962757575</v>
          </cell>
        </row>
        <row r="4515">
          <cell r="A4515">
            <v>6939962758060</v>
          </cell>
        </row>
        <row r="4516">
          <cell r="A4516">
            <v>6939962759265</v>
          </cell>
        </row>
        <row r="4517">
          <cell r="A4517">
            <v>6939962760605</v>
          </cell>
        </row>
        <row r="4518">
          <cell r="A4518">
            <v>6939962760698</v>
          </cell>
        </row>
        <row r="4519">
          <cell r="A4519">
            <v>6939962759012</v>
          </cell>
        </row>
        <row r="4520">
          <cell r="A4520">
            <v>6939962759371</v>
          </cell>
        </row>
        <row r="4521">
          <cell r="A4521">
            <v>6939962749129</v>
          </cell>
        </row>
        <row r="4522">
          <cell r="A4522">
            <v>6939962757513</v>
          </cell>
        </row>
        <row r="4523">
          <cell r="A4523">
            <v>6939962758572</v>
          </cell>
        </row>
        <row r="4524">
          <cell r="A4524">
            <v>6939962746074</v>
          </cell>
        </row>
        <row r="4525">
          <cell r="A4525">
            <v>6939962757315</v>
          </cell>
        </row>
        <row r="4526">
          <cell r="A4526">
            <v>6939962747057</v>
          </cell>
        </row>
        <row r="4527">
          <cell r="A4527">
            <v>6939962739588</v>
          </cell>
        </row>
        <row r="4528">
          <cell r="A4528">
            <v>6939962745183</v>
          </cell>
        </row>
        <row r="4529">
          <cell r="A4529">
            <v>6939962742878</v>
          </cell>
          <cell r="B4529">
            <v>27</v>
          </cell>
        </row>
        <row r="4530">
          <cell r="A4530">
            <v>6939962746371</v>
          </cell>
          <cell r="B4530">
            <v>46</v>
          </cell>
        </row>
        <row r="4531">
          <cell r="A4531">
            <v>6939962742878</v>
          </cell>
        </row>
        <row r="4532">
          <cell r="A4532">
            <v>6939962746371</v>
          </cell>
        </row>
        <row r="4533">
          <cell r="A4533">
            <v>6939962733951</v>
          </cell>
          <cell r="B4533">
            <v>0</v>
          </cell>
        </row>
        <row r="4534">
          <cell r="A4534">
            <v>6939962746626</v>
          </cell>
        </row>
        <row r="4535">
          <cell r="A4535">
            <v>6939962753980</v>
          </cell>
        </row>
        <row r="4536">
          <cell r="A4536">
            <v>6939962744384</v>
          </cell>
        </row>
        <row r="4537">
          <cell r="A4537">
            <v>6939962752488</v>
          </cell>
        </row>
        <row r="4538">
          <cell r="A4538">
            <v>6939962746296</v>
          </cell>
        </row>
        <row r="4539">
          <cell r="A4539">
            <v>6939962747316</v>
          </cell>
        </row>
        <row r="4540">
          <cell r="A4540">
            <v>6939962752273</v>
          </cell>
        </row>
        <row r="4541">
          <cell r="A4541">
            <v>6939962741307</v>
          </cell>
        </row>
        <row r="4542">
          <cell r="A4542">
            <v>6939962725574</v>
          </cell>
        </row>
        <row r="4543">
          <cell r="A4543">
            <v>6939962756912</v>
          </cell>
        </row>
        <row r="4544">
          <cell r="A4544">
            <v>6939962760186</v>
          </cell>
        </row>
        <row r="4545">
          <cell r="A4545">
            <v>6939962736518</v>
          </cell>
        </row>
        <row r="4546">
          <cell r="A4546">
            <v>6939962731049</v>
          </cell>
        </row>
        <row r="4547">
          <cell r="A4547">
            <v>6939962756165</v>
          </cell>
        </row>
        <row r="4548">
          <cell r="A4548">
            <v>6939924824673</v>
          </cell>
        </row>
        <row r="4549">
          <cell r="A4549">
            <v>6939962758572</v>
          </cell>
          <cell r="B4549">
            <v>49</v>
          </cell>
        </row>
        <row r="4550">
          <cell r="A4550">
            <v>6939924827315</v>
          </cell>
        </row>
        <row r="4551">
          <cell r="A4551">
            <v>6939962760834</v>
          </cell>
        </row>
        <row r="4552">
          <cell r="A4552">
            <v>6939962757520</v>
          </cell>
        </row>
        <row r="4553">
          <cell r="A4553">
            <v>6939962757322</v>
          </cell>
        </row>
        <row r="4554">
          <cell r="A4554">
            <v>6939962763910</v>
          </cell>
        </row>
        <row r="4555">
          <cell r="A4555">
            <v>6939962760704</v>
          </cell>
        </row>
        <row r="4556">
          <cell r="A4556">
            <v>6939962762999</v>
          </cell>
        </row>
        <row r="4557">
          <cell r="A4557">
            <v>6939962742878</v>
          </cell>
        </row>
        <row r="4558">
          <cell r="A4558">
            <v>6939962746371</v>
          </cell>
        </row>
        <row r="4559">
          <cell r="A4559">
            <v>6939962742878</v>
          </cell>
        </row>
        <row r="4560">
          <cell r="A4560">
            <v>6939962758398</v>
          </cell>
        </row>
        <row r="4561">
          <cell r="A4561">
            <v>6939962758855</v>
          </cell>
        </row>
        <row r="4562">
          <cell r="A4562">
            <v>6939962760575</v>
          </cell>
        </row>
        <row r="4563">
          <cell r="A4563">
            <v>6939962759074</v>
          </cell>
        </row>
        <row r="4564">
          <cell r="A4564">
            <v>6939962753867</v>
          </cell>
        </row>
        <row r="4565">
          <cell r="A4565">
            <v>6939962760711</v>
          </cell>
        </row>
        <row r="4566">
          <cell r="A4566">
            <v>6939962757544</v>
          </cell>
        </row>
        <row r="4567">
          <cell r="A4567">
            <v>6939962759098</v>
          </cell>
        </row>
        <row r="4568">
          <cell r="A4568">
            <v>6939962755885</v>
          </cell>
        </row>
        <row r="4569">
          <cell r="A4569">
            <v>6939962738024</v>
          </cell>
        </row>
        <row r="4570">
          <cell r="A4570">
            <v>6939962755359</v>
          </cell>
        </row>
        <row r="4571">
          <cell r="A4571">
            <v>6939962756172</v>
          </cell>
          <cell r="B4571">
            <v>170</v>
          </cell>
        </row>
        <row r="4572">
          <cell r="A4572">
            <v>6939962741710</v>
          </cell>
          <cell r="B4572">
            <v>962</v>
          </cell>
        </row>
        <row r="4573">
          <cell r="A4573">
            <v>6939962733951</v>
          </cell>
        </row>
        <row r="4574">
          <cell r="A4574">
            <v>6939962730912</v>
          </cell>
        </row>
        <row r="4575">
          <cell r="A4575">
            <v>6939962756769</v>
          </cell>
        </row>
        <row r="4576">
          <cell r="A4576">
            <v>6939962740973</v>
          </cell>
        </row>
        <row r="4577">
          <cell r="A4577">
            <v>6939962756134</v>
          </cell>
        </row>
        <row r="4578">
          <cell r="A4578">
            <v>6939962757315</v>
          </cell>
        </row>
        <row r="4579">
          <cell r="A4579">
            <v>6939962736518</v>
          </cell>
        </row>
        <row r="4580">
          <cell r="A4580">
            <v>6939924823669</v>
          </cell>
        </row>
        <row r="4581">
          <cell r="A4581">
            <v>6939924823652</v>
          </cell>
        </row>
        <row r="4582">
          <cell r="A4582">
            <v>6939924824956</v>
          </cell>
        </row>
        <row r="4583">
          <cell r="A4583">
            <v>6939924823676</v>
          </cell>
        </row>
        <row r="4584">
          <cell r="A4584">
            <v>6939924821481</v>
          </cell>
        </row>
        <row r="4585">
          <cell r="A4585">
            <v>6939924823423</v>
          </cell>
        </row>
        <row r="4586">
          <cell r="A4586">
            <v>6939962756172</v>
          </cell>
        </row>
        <row r="4587">
          <cell r="A4587">
            <v>6939962753539</v>
          </cell>
        </row>
        <row r="4588">
          <cell r="A4588">
            <v>6939962742878</v>
          </cell>
          <cell r="B4588">
            <v>37</v>
          </cell>
        </row>
        <row r="4589">
          <cell r="A4589">
            <v>6939962764436</v>
          </cell>
          <cell r="B4589">
            <v>20</v>
          </cell>
        </row>
        <row r="4590">
          <cell r="A4590">
            <v>6939924824345</v>
          </cell>
          <cell r="B4590">
            <v>0</v>
          </cell>
        </row>
        <row r="4591">
          <cell r="A4591">
            <v>6939962763453</v>
          </cell>
        </row>
        <row r="4592">
          <cell r="A4592">
            <v>6939924819884</v>
          </cell>
        </row>
        <row r="4593">
          <cell r="A4593">
            <v>6939924824963</v>
          </cell>
        </row>
        <row r="4594">
          <cell r="A4594">
            <v>6939924820828</v>
          </cell>
        </row>
        <row r="4595">
          <cell r="A4595">
            <v>6939962741451</v>
          </cell>
        </row>
        <row r="4596">
          <cell r="A4596">
            <v>6939962746371</v>
          </cell>
        </row>
        <row r="4597">
          <cell r="A4597">
            <v>6939962762180</v>
          </cell>
        </row>
        <row r="4598">
          <cell r="A4598">
            <v>6939962756493</v>
          </cell>
        </row>
        <row r="4599">
          <cell r="A4599">
            <v>6939962761299</v>
          </cell>
        </row>
        <row r="4600">
          <cell r="A4600">
            <v>6939962762173</v>
          </cell>
        </row>
        <row r="4601">
          <cell r="A4601">
            <v>6939962765129</v>
          </cell>
        </row>
        <row r="4602">
          <cell r="A4602">
            <v>6939924827841</v>
          </cell>
        </row>
        <row r="4603">
          <cell r="A4603">
            <v>6939962757612</v>
          </cell>
        </row>
        <row r="4604">
          <cell r="A4604">
            <v>6939962755380</v>
          </cell>
        </row>
        <row r="4605">
          <cell r="A4605">
            <v>6939962759364</v>
          </cell>
        </row>
        <row r="4606">
          <cell r="A4606">
            <v>6939962759173</v>
          </cell>
        </row>
        <row r="4607">
          <cell r="A4607">
            <v>6939962758466</v>
          </cell>
        </row>
        <row r="4608">
          <cell r="A4608">
            <v>6939962759395</v>
          </cell>
        </row>
        <row r="4609">
          <cell r="A4609">
            <v>6939962759388</v>
          </cell>
        </row>
        <row r="4610">
          <cell r="A4610">
            <v>6939962739281</v>
          </cell>
          <cell r="B4610">
            <v>442</v>
          </cell>
        </row>
        <row r="4611">
          <cell r="A4611">
            <v>6939962760186</v>
          </cell>
          <cell r="B4611">
            <v>35</v>
          </cell>
        </row>
        <row r="4612">
          <cell r="A4612">
            <v>6939962739281</v>
          </cell>
        </row>
        <row r="4613">
          <cell r="A4613">
            <v>6939962741710</v>
          </cell>
        </row>
        <row r="4614">
          <cell r="A4614">
            <v>6939962759814</v>
          </cell>
        </row>
        <row r="4615">
          <cell r="A4615">
            <v>6939962759128</v>
          </cell>
        </row>
        <row r="4616">
          <cell r="A4616">
            <v>6939962759043</v>
          </cell>
        </row>
        <row r="4617">
          <cell r="A4617">
            <v>6939962762401</v>
          </cell>
        </row>
        <row r="4618">
          <cell r="A4618">
            <v>6939962759357</v>
          </cell>
        </row>
        <row r="4619">
          <cell r="A4619">
            <v>6939962760186</v>
          </cell>
        </row>
        <row r="4620">
          <cell r="A4620">
            <v>6939962760599</v>
          </cell>
        </row>
        <row r="4621">
          <cell r="A4621">
            <v>6939962758060</v>
          </cell>
        </row>
        <row r="4622">
          <cell r="A4622">
            <v>6939962759265</v>
          </cell>
        </row>
        <row r="4623">
          <cell r="A4623">
            <v>6939924824819</v>
          </cell>
        </row>
        <row r="4624">
          <cell r="A4624">
            <v>6939924824802</v>
          </cell>
        </row>
        <row r="4625">
          <cell r="A4625">
            <v>6939962746371</v>
          </cell>
          <cell r="B4625">
            <v>57</v>
          </cell>
        </row>
        <row r="4626">
          <cell r="A4626">
            <v>6939962755908</v>
          </cell>
        </row>
        <row r="4627">
          <cell r="A4627">
            <v>6939962752464</v>
          </cell>
        </row>
        <row r="4628">
          <cell r="A4628">
            <v>6939962745992</v>
          </cell>
        </row>
        <row r="4629">
          <cell r="A4629">
            <v>6939962753065</v>
          </cell>
        </row>
        <row r="4630">
          <cell r="A4630">
            <v>6939962747644</v>
          </cell>
        </row>
        <row r="4631">
          <cell r="A4631">
            <v>6939962754604</v>
          </cell>
        </row>
        <row r="4632">
          <cell r="A4632">
            <v>6939962750590</v>
          </cell>
        </row>
        <row r="4633">
          <cell r="A4633">
            <v>6939962747989</v>
          </cell>
        </row>
        <row r="4634">
          <cell r="A4634">
            <v>6939962736839</v>
          </cell>
        </row>
        <row r="4635">
          <cell r="A4635">
            <v>6939962741338</v>
          </cell>
        </row>
        <row r="4636">
          <cell r="A4636">
            <v>6939962756097</v>
          </cell>
        </row>
        <row r="4637">
          <cell r="A4637">
            <v>6939924823232</v>
          </cell>
        </row>
        <row r="4638">
          <cell r="A4638">
            <v>6939962754239</v>
          </cell>
        </row>
        <row r="4639">
          <cell r="A4639">
            <v>6939962758763</v>
          </cell>
        </row>
        <row r="4640">
          <cell r="A4640">
            <v>6939962747057</v>
          </cell>
        </row>
        <row r="4641">
          <cell r="A4641">
            <v>6939962739588</v>
          </cell>
        </row>
        <row r="4642">
          <cell r="A4642">
            <v>6939962745183</v>
          </cell>
        </row>
        <row r="4643">
          <cell r="A4643">
            <v>6939962736518</v>
          </cell>
          <cell r="B4643">
            <v>0</v>
          </cell>
        </row>
        <row r="4644">
          <cell r="A4644">
            <v>6939924827353</v>
          </cell>
        </row>
        <row r="4645">
          <cell r="A4645">
            <v>6939924827322</v>
          </cell>
        </row>
        <row r="4646">
          <cell r="A4646">
            <v>6939924827339</v>
          </cell>
        </row>
        <row r="4647">
          <cell r="A4647">
            <v>6939962736518</v>
          </cell>
        </row>
        <row r="4648">
          <cell r="A4648">
            <v>6939962731049</v>
          </cell>
        </row>
        <row r="4649">
          <cell r="A4649">
            <v>6939962756189</v>
          </cell>
        </row>
        <row r="4650">
          <cell r="A4650">
            <v>6939962753539</v>
          </cell>
        </row>
        <row r="4651">
          <cell r="A4651">
            <v>6939962756165</v>
          </cell>
        </row>
        <row r="4652">
          <cell r="A4652">
            <v>6939962762500</v>
          </cell>
        </row>
        <row r="4653">
          <cell r="A4653">
            <v>6939962740379</v>
          </cell>
        </row>
        <row r="4654">
          <cell r="A4654">
            <v>6939962746630</v>
          </cell>
        </row>
        <row r="4655">
          <cell r="A4655">
            <v>6939962753003</v>
          </cell>
        </row>
        <row r="4656">
          <cell r="A4656">
            <v>6939962748184</v>
          </cell>
        </row>
        <row r="4657">
          <cell r="A4657">
            <v>6939962754628</v>
          </cell>
        </row>
        <row r="4658">
          <cell r="A4658">
            <v>6939962755175</v>
          </cell>
        </row>
        <row r="4659">
          <cell r="A4659">
            <v>6939962755656</v>
          </cell>
        </row>
        <row r="4660">
          <cell r="A4660">
            <v>6939962756264</v>
          </cell>
        </row>
        <row r="4661">
          <cell r="A4661">
            <v>6939962756905</v>
          </cell>
        </row>
        <row r="4662">
          <cell r="A4662">
            <v>6939962759371</v>
          </cell>
        </row>
        <row r="4663">
          <cell r="A4663">
            <v>6939962755359</v>
          </cell>
        </row>
        <row r="4664">
          <cell r="A4664">
            <v>6939962757513</v>
          </cell>
        </row>
        <row r="4665">
          <cell r="A4665">
            <v>6939962758572</v>
          </cell>
        </row>
        <row r="4666">
          <cell r="A4666">
            <v>6939962751450</v>
          </cell>
        </row>
        <row r="4667">
          <cell r="A4667">
            <v>6939962752709</v>
          </cell>
        </row>
        <row r="4668">
          <cell r="A4668">
            <v>6939962748030</v>
          </cell>
        </row>
        <row r="4669">
          <cell r="A4669">
            <v>6939962746050</v>
          </cell>
        </row>
        <row r="4670">
          <cell r="A4670">
            <v>6939962748214</v>
          </cell>
        </row>
        <row r="4671">
          <cell r="A4671">
            <v>6939962746685</v>
          </cell>
        </row>
        <row r="4672">
          <cell r="A4672">
            <v>6939962755328</v>
          </cell>
        </row>
        <row r="4673">
          <cell r="A4673">
            <v>6939962756820</v>
          </cell>
        </row>
        <row r="4674">
          <cell r="A4674">
            <v>6939962734354</v>
          </cell>
        </row>
        <row r="4675">
          <cell r="A4675">
            <v>6939962755830</v>
          </cell>
        </row>
        <row r="4676">
          <cell r="A4676">
            <v>6939962755618</v>
          </cell>
        </row>
        <row r="4677">
          <cell r="A4677">
            <v>6939924819549</v>
          </cell>
        </row>
        <row r="4678">
          <cell r="A4678">
            <v>6939924821078</v>
          </cell>
        </row>
        <row r="4679">
          <cell r="A4679">
            <v>6939962748184</v>
          </cell>
          <cell r="B4679">
            <v>18</v>
          </cell>
        </row>
        <row r="4680">
          <cell r="A4680">
            <v>6939962754628</v>
          </cell>
          <cell r="B4680">
            <v>0</v>
          </cell>
        </row>
        <row r="4681">
          <cell r="A4681">
            <v>6939962746050</v>
          </cell>
          <cell r="B4681">
            <v>0</v>
          </cell>
        </row>
        <row r="4682">
          <cell r="A4682">
            <v>6939962755656</v>
          </cell>
          <cell r="B4682">
            <v>72</v>
          </cell>
        </row>
        <row r="4683">
          <cell r="A4683">
            <v>6939962754604</v>
          </cell>
          <cell r="B4683">
            <v>26</v>
          </cell>
        </row>
        <row r="4684">
          <cell r="A4684">
            <v>6939962750590</v>
          </cell>
          <cell r="B4684">
            <v>0</v>
          </cell>
        </row>
        <row r="4685">
          <cell r="A4685">
            <v>6939962755830</v>
          </cell>
          <cell r="B4685">
            <v>0</v>
          </cell>
        </row>
        <row r="4686">
          <cell r="A4686">
            <v>6939962738147</v>
          </cell>
          <cell r="B4686">
            <v>0</v>
          </cell>
        </row>
        <row r="4687">
          <cell r="A4687">
            <v>6939962743738</v>
          </cell>
          <cell r="B4687">
            <v>0</v>
          </cell>
        </row>
        <row r="4688">
          <cell r="A4688">
            <v>6939962763774</v>
          </cell>
        </row>
        <row r="4689">
          <cell r="A4689">
            <v>6939962763736</v>
          </cell>
        </row>
        <row r="4690">
          <cell r="A4690">
            <v>6939962763712</v>
          </cell>
        </row>
        <row r="4691">
          <cell r="A4691">
            <v>6939962763477</v>
          </cell>
        </row>
        <row r="4692">
          <cell r="A4692">
            <v>6939962765983</v>
          </cell>
        </row>
        <row r="4693">
          <cell r="A4693">
            <v>6939962761640</v>
          </cell>
        </row>
        <row r="4694">
          <cell r="A4694">
            <v>6939962761398</v>
          </cell>
        </row>
        <row r="4695">
          <cell r="A4695">
            <v>6939962742878</v>
          </cell>
        </row>
        <row r="4696">
          <cell r="A4696">
            <v>6939962746371</v>
          </cell>
        </row>
        <row r="4697">
          <cell r="A4697">
            <v>6939962738147</v>
          </cell>
        </row>
        <row r="4698">
          <cell r="A4698">
            <v>6939962743738</v>
          </cell>
        </row>
        <row r="4699">
          <cell r="A4699">
            <v>6939962757186</v>
          </cell>
        </row>
        <row r="4700">
          <cell r="A4700">
            <v>6939962757384</v>
          </cell>
        </row>
        <row r="4701">
          <cell r="A4701">
            <v>6939962746630</v>
          </cell>
          <cell r="B4701">
            <v>258</v>
          </cell>
        </row>
        <row r="4702">
          <cell r="A4702">
            <v>6939962739281</v>
          </cell>
          <cell r="B4702">
            <v>474</v>
          </cell>
        </row>
        <row r="4703">
          <cell r="A4703">
            <v>6939962755908</v>
          </cell>
          <cell r="B4703">
            <v>73</v>
          </cell>
        </row>
        <row r="4704">
          <cell r="A4704">
            <v>6939962746296</v>
          </cell>
          <cell r="B4704">
            <v>311</v>
          </cell>
        </row>
        <row r="4705">
          <cell r="A4705">
            <v>6939962753065</v>
          </cell>
          <cell r="B4705">
            <v>37</v>
          </cell>
        </row>
        <row r="4706">
          <cell r="A4706">
            <v>6939962747644</v>
          </cell>
          <cell r="B4706">
            <v>31</v>
          </cell>
        </row>
        <row r="4707">
          <cell r="A4707">
            <v>6939962756912</v>
          </cell>
          <cell r="B4707">
            <v>0</v>
          </cell>
        </row>
        <row r="4708">
          <cell r="A4708">
            <v>6939962747989</v>
          </cell>
          <cell r="B4708">
            <v>43</v>
          </cell>
        </row>
        <row r="4709">
          <cell r="A4709">
            <v>6939962730912</v>
          </cell>
          <cell r="B4709">
            <v>16</v>
          </cell>
        </row>
        <row r="4710">
          <cell r="A4710">
            <v>6939962736839</v>
          </cell>
          <cell r="B4710">
            <v>0</v>
          </cell>
        </row>
        <row r="4711">
          <cell r="A4711">
            <v>6939962741338</v>
          </cell>
          <cell r="B4711">
            <v>0</v>
          </cell>
        </row>
        <row r="4712">
          <cell r="A4712">
            <v>6939962762500</v>
          </cell>
        </row>
        <row r="4713">
          <cell r="A4713">
            <v>6939962759098</v>
          </cell>
        </row>
        <row r="4714">
          <cell r="A4714">
            <v>6939962757575</v>
          </cell>
        </row>
        <row r="4715">
          <cell r="A4715">
            <v>6939962760711</v>
          </cell>
        </row>
        <row r="4716">
          <cell r="A4716">
            <v>6939924827339</v>
          </cell>
        </row>
        <row r="4717">
          <cell r="A4717">
            <v>6939924823676</v>
          </cell>
        </row>
        <row r="4718">
          <cell r="A4718">
            <v>6939962758855</v>
          </cell>
        </row>
        <row r="4719">
          <cell r="A4719">
            <v>6939962760575</v>
          </cell>
        </row>
        <row r="4720">
          <cell r="A4720">
            <v>6939962753867</v>
          </cell>
        </row>
        <row r="4721">
          <cell r="A4721">
            <v>6939962765433</v>
          </cell>
        </row>
        <row r="4722">
          <cell r="A4722">
            <v>6939924818498</v>
          </cell>
        </row>
        <row r="4723">
          <cell r="A4723">
            <v>6939962746371</v>
          </cell>
          <cell r="B4723">
            <v>65</v>
          </cell>
        </row>
        <row r="4724">
          <cell r="A4724">
            <v>6939962757186</v>
          </cell>
          <cell r="B4724">
            <v>0</v>
          </cell>
        </row>
        <row r="4725">
          <cell r="A4725">
            <v>6939962757384</v>
          </cell>
        </row>
        <row r="4726">
          <cell r="A4726">
            <v>6939962739564</v>
          </cell>
        </row>
        <row r="4727">
          <cell r="A4727">
            <v>6939962736518</v>
          </cell>
        </row>
        <row r="4728">
          <cell r="A4728">
            <v>6939962746593</v>
          </cell>
        </row>
        <row r="4729">
          <cell r="A4729">
            <v>6939962758763</v>
          </cell>
          <cell r="B4729">
            <v>367</v>
          </cell>
        </row>
        <row r="4730">
          <cell r="A4730">
            <v>6939962756134</v>
          </cell>
        </row>
        <row r="4731">
          <cell r="A4731">
            <v>6939962754239</v>
          </cell>
          <cell r="B4731">
            <v>0</v>
          </cell>
        </row>
        <row r="4732">
          <cell r="A4732">
            <v>6939924824345</v>
          </cell>
        </row>
        <row r="4733">
          <cell r="A4733">
            <v>6939962760711</v>
          </cell>
        </row>
        <row r="4734">
          <cell r="A4734">
            <v>6939924828510</v>
          </cell>
        </row>
        <row r="4735">
          <cell r="A4735">
            <v>6939962758398</v>
          </cell>
        </row>
        <row r="4736">
          <cell r="A4736">
            <v>6939962759074</v>
          </cell>
        </row>
        <row r="4737">
          <cell r="A4737">
            <v>6939962757544</v>
          </cell>
        </row>
        <row r="4738">
          <cell r="A4738">
            <v>6939962756172</v>
          </cell>
        </row>
        <row r="4739">
          <cell r="A4739">
            <v>6939962759098</v>
          </cell>
        </row>
        <row r="4740">
          <cell r="A4740">
            <v>6939924824642</v>
          </cell>
        </row>
        <row r="4741">
          <cell r="A4741">
            <v>6939962763910</v>
          </cell>
        </row>
        <row r="4742">
          <cell r="A4742">
            <v>6939962760704</v>
          </cell>
        </row>
        <row r="4743">
          <cell r="A4743">
            <v>6939962759128</v>
          </cell>
        </row>
        <row r="4744">
          <cell r="A4744">
            <v>6939962763477</v>
          </cell>
        </row>
        <row r="4745">
          <cell r="A4745">
            <v>6939962765983</v>
          </cell>
        </row>
        <row r="4746">
          <cell r="A4746">
            <v>6939962761398</v>
          </cell>
        </row>
        <row r="4747">
          <cell r="A4747">
            <v>6939962762401</v>
          </cell>
        </row>
        <row r="4748">
          <cell r="A4748">
            <v>6939962768182</v>
          </cell>
        </row>
        <row r="4749">
          <cell r="A4749">
            <v>6939962764412</v>
          </cell>
        </row>
        <row r="4750">
          <cell r="A4750">
            <v>6939962766423</v>
          </cell>
        </row>
        <row r="4751">
          <cell r="A4751">
            <v>6939962758275</v>
          </cell>
        </row>
        <row r="4752">
          <cell r="A4752">
            <v>6939962757575</v>
          </cell>
        </row>
        <row r="4753">
          <cell r="A4753">
            <v>6939962753065</v>
          </cell>
        </row>
        <row r="4754">
          <cell r="A4754">
            <v>6939962748214</v>
          </cell>
        </row>
        <row r="4755">
          <cell r="A4755">
            <v>6939962756493</v>
          </cell>
        </row>
        <row r="4756">
          <cell r="A4756">
            <v>6939962753867</v>
          </cell>
        </row>
        <row r="4757">
          <cell r="A4757">
            <v>6939962758466</v>
          </cell>
        </row>
        <row r="4758">
          <cell r="A4758">
            <v>6939962758855</v>
          </cell>
        </row>
        <row r="4759">
          <cell r="A4759">
            <v>6939924827537</v>
          </cell>
        </row>
        <row r="4760">
          <cell r="A4760">
            <v>6939962741710</v>
          </cell>
        </row>
        <row r="4761">
          <cell r="A4761">
            <v>6938980101353</v>
          </cell>
        </row>
        <row r="4762">
          <cell r="A4762">
            <v>6939962760698</v>
          </cell>
        </row>
        <row r="4763">
          <cell r="A4763">
            <v>6939962760605</v>
          </cell>
        </row>
        <row r="4764">
          <cell r="A4764">
            <v>6939924819549</v>
          </cell>
        </row>
        <row r="4765">
          <cell r="A4765">
            <v>6939962758039</v>
          </cell>
        </row>
        <row r="4766">
          <cell r="A4766">
            <v>6939962758398</v>
          </cell>
          <cell r="B4766">
            <v>0</v>
          </cell>
        </row>
        <row r="4767">
          <cell r="A4767">
            <v>6939962760575</v>
          </cell>
          <cell r="B4767">
            <v>24</v>
          </cell>
        </row>
        <row r="4768">
          <cell r="A4768">
            <v>6938980101353</v>
          </cell>
          <cell r="B4768">
            <v>0</v>
          </cell>
        </row>
        <row r="4769">
          <cell r="A4769">
            <v>6939962759074</v>
          </cell>
          <cell r="B4769">
            <v>129</v>
          </cell>
        </row>
        <row r="4770">
          <cell r="A4770">
            <v>6939962753867</v>
          </cell>
          <cell r="B4770">
            <v>11</v>
          </cell>
        </row>
        <row r="4771">
          <cell r="A4771">
            <v>6939962757544</v>
          </cell>
          <cell r="B4771">
            <v>0</v>
          </cell>
        </row>
        <row r="4772">
          <cell r="A4772">
            <v>6939962760834</v>
          </cell>
        </row>
        <row r="4773">
          <cell r="A4773">
            <v>6939962757612</v>
          </cell>
        </row>
        <row r="4774">
          <cell r="A4774">
            <v>6939962755380</v>
          </cell>
        </row>
        <row r="4775">
          <cell r="A4775">
            <v>6939962759364</v>
          </cell>
        </row>
        <row r="4776">
          <cell r="A4776">
            <v>6939962759173</v>
          </cell>
        </row>
        <row r="4777">
          <cell r="A4777">
            <v>6939962738024</v>
          </cell>
        </row>
        <row r="4778">
          <cell r="A4778">
            <v>6939962757520</v>
          </cell>
        </row>
        <row r="4779">
          <cell r="A4779">
            <v>6939962759395</v>
          </cell>
        </row>
        <row r="4780">
          <cell r="A4780">
            <v>6939962759388</v>
          </cell>
        </row>
        <row r="4781">
          <cell r="A4781">
            <v>6939924823669</v>
          </cell>
        </row>
        <row r="4782">
          <cell r="A4782">
            <v>6939924823652</v>
          </cell>
        </row>
        <row r="4783">
          <cell r="A4783">
            <v>6939924824819</v>
          </cell>
        </row>
        <row r="4784">
          <cell r="A4784">
            <v>6939924821481</v>
          </cell>
        </row>
        <row r="4785">
          <cell r="A4785">
            <v>6939924823423</v>
          </cell>
        </row>
        <row r="4786">
          <cell r="A4786">
            <v>6939924824802</v>
          </cell>
        </row>
        <row r="4787">
          <cell r="A4787">
            <v>6939962756172</v>
          </cell>
          <cell r="B4787">
            <v>681</v>
          </cell>
        </row>
        <row r="4788">
          <cell r="A4788">
            <v>6939924824345</v>
          </cell>
        </row>
        <row r="4789">
          <cell r="A4789">
            <v>6939924827353</v>
          </cell>
        </row>
        <row r="4790">
          <cell r="A4790">
            <v>6939924821078</v>
          </cell>
        </row>
        <row r="4791">
          <cell r="A4791">
            <v>6939924823232</v>
          </cell>
        </row>
        <row r="4792">
          <cell r="A4792">
            <v>6939962746630</v>
          </cell>
        </row>
        <row r="4793">
          <cell r="A4793">
            <v>6939962753980</v>
          </cell>
        </row>
        <row r="4794">
          <cell r="A4794">
            <v>6939962746296</v>
          </cell>
        </row>
        <row r="4795">
          <cell r="A4795">
            <v>6939962747316</v>
          </cell>
        </row>
        <row r="4796">
          <cell r="A4796">
            <v>6939962754628</v>
          </cell>
        </row>
        <row r="4797">
          <cell r="A4797">
            <v>6939962755656</v>
          </cell>
        </row>
        <row r="4798">
          <cell r="A4798">
            <v>6939962756912</v>
          </cell>
        </row>
        <row r="4799">
          <cell r="A4799">
            <v>6939962730912</v>
          </cell>
        </row>
        <row r="4800">
          <cell r="A4800">
            <v>6939924824345</v>
          </cell>
        </row>
        <row r="4801">
          <cell r="A4801">
            <v>6939962740379</v>
          </cell>
          <cell r="B4801">
            <v>63</v>
          </cell>
        </row>
        <row r="4802">
          <cell r="A4802">
            <v>6939962753003</v>
          </cell>
          <cell r="B4802">
            <v>0</v>
          </cell>
        </row>
        <row r="4803">
          <cell r="A4803">
            <v>6939962744384</v>
          </cell>
          <cell r="B4803">
            <v>88</v>
          </cell>
        </row>
        <row r="4804">
          <cell r="A4804">
            <v>6939962752709</v>
          </cell>
          <cell r="B4804">
            <v>0</v>
          </cell>
        </row>
        <row r="4805">
          <cell r="A4805">
            <v>6939962755175</v>
          </cell>
          <cell r="B4805">
            <v>0</v>
          </cell>
        </row>
        <row r="4806">
          <cell r="A4806">
            <v>6939962741307</v>
          </cell>
          <cell r="B4806">
            <v>11</v>
          </cell>
        </row>
        <row r="4807">
          <cell r="A4807">
            <v>6939962756264</v>
          </cell>
          <cell r="B4807">
            <v>273</v>
          </cell>
        </row>
        <row r="4808">
          <cell r="A4808">
            <v>6939962748214</v>
          </cell>
          <cell r="B4808">
            <v>39</v>
          </cell>
        </row>
        <row r="4809">
          <cell r="A4809">
            <v>6939962756905</v>
          </cell>
          <cell r="B4809">
            <v>0</v>
          </cell>
        </row>
        <row r="4810">
          <cell r="A4810">
            <v>6939962755328</v>
          </cell>
          <cell r="B4810">
            <v>0</v>
          </cell>
        </row>
        <row r="4811">
          <cell r="A4811">
            <v>6939962734354</v>
          </cell>
          <cell r="B4811">
            <v>19</v>
          </cell>
        </row>
        <row r="4812">
          <cell r="A4812">
            <v>6939962755618</v>
          </cell>
          <cell r="B4812">
            <v>59</v>
          </cell>
        </row>
        <row r="4813">
          <cell r="A4813">
            <v>6939962746626</v>
          </cell>
        </row>
        <row r="4814">
          <cell r="A4814">
            <v>6939962752464</v>
          </cell>
          <cell r="B4814">
            <v>0</v>
          </cell>
        </row>
        <row r="4815">
          <cell r="A4815">
            <v>6939962751450</v>
          </cell>
          <cell r="B4815">
            <v>0</v>
          </cell>
        </row>
        <row r="4816">
          <cell r="A4816">
            <v>6939962753980</v>
          </cell>
          <cell r="B4816">
            <v>0</v>
          </cell>
        </row>
        <row r="4817">
          <cell r="A4817">
            <v>6939962752488</v>
          </cell>
          <cell r="B4817">
            <v>178</v>
          </cell>
        </row>
        <row r="4818">
          <cell r="A4818">
            <v>6939962748030</v>
          </cell>
          <cell r="B4818">
            <v>0</v>
          </cell>
        </row>
        <row r="4819">
          <cell r="A4819">
            <v>6939962747316</v>
          </cell>
          <cell r="B4819">
            <v>0</v>
          </cell>
        </row>
        <row r="4820">
          <cell r="A4820">
            <v>6939962752273</v>
          </cell>
          <cell r="B4820">
            <v>0</v>
          </cell>
        </row>
        <row r="4821">
          <cell r="A4821">
            <v>6939962745992</v>
          </cell>
          <cell r="B4821">
            <v>100</v>
          </cell>
        </row>
        <row r="4822">
          <cell r="A4822">
            <v>6939962725574</v>
          </cell>
          <cell r="B4822">
            <v>0</v>
          </cell>
        </row>
        <row r="4823">
          <cell r="A4823">
            <v>6939962746685</v>
          </cell>
          <cell r="B4823">
            <v>130</v>
          </cell>
        </row>
        <row r="4824">
          <cell r="A4824">
            <v>6939962756769</v>
          </cell>
          <cell r="B4824">
            <v>0</v>
          </cell>
        </row>
        <row r="4825">
          <cell r="A4825">
            <v>6939962756820</v>
          </cell>
          <cell r="B4825">
            <v>0</v>
          </cell>
        </row>
        <row r="4826">
          <cell r="A4826">
            <v>6939962740973</v>
          </cell>
          <cell r="B4826">
            <v>0</v>
          </cell>
        </row>
        <row r="4827">
          <cell r="A4827">
            <v>6939962758572</v>
          </cell>
        </row>
        <row r="4828">
          <cell r="A4828">
            <v>6939924827315</v>
          </cell>
        </row>
        <row r="4829">
          <cell r="A4829">
            <v>6939962746593</v>
          </cell>
        </row>
        <row r="4830">
          <cell r="A4830">
            <v>6939962758466</v>
          </cell>
        </row>
        <row r="4831">
          <cell r="A4831">
            <v>6939962757322</v>
          </cell>
        </row>
        <row r="4832">
          <cell r="A4832">
            <v>6939962749129</v>
          </cell>
        </row>
        <row r="4833">
          <cell r="A4833">
            <v>6939962746296</v>
          </cell>
        </row>
        <row r="4834">
          <cell r="A4834">
            <v>6939962741307</v>
          </cell>
        </row>
        <row r="4835">
          <cell r="A4835">
            <v>6939962746050</v>
          </cell>
        </row>
        <row r="4836">
          <cell r="A4836">
            <v>6939962747644</v>
          </cell>
        </row>
        <row r="4837">
          <cell r="A4837">
            <v>6939962748214</v>
          </cell>
        </row>
        <row r="4838">
          <cell r="A4838">
            <v>6939962747989</v>
          </cell>
        </row>
        <row r="4839">
          <cell r="A4839">
            <v>6939962730912</v>
          </cell>
        </row>
        <row r="4840">
          <cell r="A4840">
            <v>6939962755328</v>
          </cell>
        </row>
        <row r="4841">
          <cell r="A4841">
            <v>6939962734354</v>
          </cell>
        </row>
        <row r="4842">
          <cell r="A4842">
            <v>6939962755830</v>
          </cell>
        </row>
        <row r="4843">
          <cell r="A4843">
            <v>6939962753003</v>
          </cell>
        </row>
        <row r="4844">
          <cell r="A4844">
            <v>6939962744384</v>
          </cell>
        </row>
        <row r="4845">
          <cell r="A4845">
            <v>6939962752488</v>
          </cell>
        </row>
        <row r="4846">
          <cell r="A4846">
            <v>6939962759098</v>
          </cell>
          <cell r="B4846">
            <v>216</v>
          </cell>
        </row>
        <row r="4847">
          <cell r="A4847">
            <v>6939962755175</v>
          </cell>
        </row>
        <row r="4848">
          <cell r="A4848">
            <v>6939962741307</v>
          </cell>
        </row>
        <row r="4849">
          <cell r="A4849">
            <v>6939962725574</v>
          </cell>
        </row>
        <row r="4850">
          <cell r="A4850">
            <v>6939962756264</v>
          </cell>
        </row>
        <row r="4851">
          <cell r="A4851">
            <v>6939962756905</v>
          </cell>
        </row>
        <row r="4852">
          <cell r="A4852">
            <v>6939962756769</v>
          </cell>
        </row>
        <row r="4853">
          <cell r="A4853">
            <v>6939962734354</v>
          </cell>
        </row>
        <row r="4854">
          <cell r="A4854">
            <v>6939962740973</v>
          </cell>
        </row>
        <row r="4855">
          <cell r="A4855">
            <v>6939962756134</v>
          </cell>
        </row>
        <row r="4856">
          <cell r="A4856">
            <v>6939962755885</v>
          </cell>
        </row>
        <row r="4857">
          <cell r="A4857">
            <v>6939962759012</v>
          </cell>
        </row>
        <row r="4858">
          <cell r="A4858">
            <v>6939962746074</v>
          </cell>
        </row>
        <row r="4859">
          <cell r="A4859">
            <v>6939924824956</v>
          </cell>
        </row>
        <row r="4860">
          <cell r="A4860">
            <v>6939962751450</v>
          </cell>
        </row>
        <row r="4861">
          <cell r="A4861">
            <v>6939962753980</v>
          </cell>
        </row>
        <row r="4862">
          <cell r="A4862">
            <v>6939962748030</v>
          </cell>
        </row>
        <row r="4863">
          <cell r="A4863">
            <v>6939962747316</v>
          </cell>
        </row>
        <row r="4864">
          <cell r="A4864">
            <v>6939962754628</v>
          </cell>
        </row>
        <row r="4865">
          <cell r="A4865">
            <v>6939962755656</v>
          </cell>
        </row>
        <row r="4866">
          <cell r="A4866">
            <v>6939962756912</v>
          </cell>
        </row>
        <row r="4867">
          <cell r="A4867">
            <v>6939962756172</v>
          </cell>
        </row>
        <row r="4868">
          <cell r="A4868">
            <v>6939962748184</v>
          </cell>
        </row>
        <row r="4869">
          <cell r="A4869">
            <v>6939962746593</v>
          </cell>
          <cell r="B4869">
            <v>85</v>
          </cell>
        </row>
        <row r="4870">
          <cell r="A4870">
            <v>6939962739564</v>
          </cell>
        </row>
        <row r="4871">
          <cell r="A4871">
            <v>6939962763736</v>
          </cell>
        </row>
        <row r="4872">
          <cell r="A4872">
            <v>6939962757384</v>
          </cell>
        </row>
        <row r="4873">
          <cell r="A4873">
            <v>6939924818498</v>
          </cell>
        </row>
        <row r="4874">
          <cell r="A4874">
            <v>6939962739281</v>
          </cell>
        </row>
        <row r="4875">
          <cell r="A4875">
            <v>6939962760186</v>
          </cell>
        </row>
        <row r="4876">
          <cell r="A4876">
            <v>6939962753003</v>
          </cell>
        </row>
        <row r="4877">
          <cell r="A4877">
            <v>6939962744384</v>
          </cell>
        </row>
        <row r="4878">
          <cell r="A4878">
            <v>6939962752488</v>
          </cell>
        </row>
        <row r="4879">
          <cell r="A4879">
            <v>6939962752709</v>
          </cell>
        </row>
        <row r="4880">
          <cell r="A4880">
            <v>6939962755175</v>
          </cell>
        </row>
        <row r="4881">
          <cell r="A4881">
            <v>6939962741307</v>
          </cell>
        </row>
        <row r="4882">
          <cell r="A4882">
            <v>6939962725574</v>
          </cell>
        </row>
        <row r="4883">
          <cell r="A4883">
            <v>6939962756264</v>
          </cell>
        </row>
        <row r="4884">
          <cell r="A4884">
            <v>6939962756905</v>
          </cell>
        </row>
        <row r="4885">
          <cell r="A4885">
            <v>6939962734354</v>
          </cell>
        </row>
        <row r="4886">
          <cell r="A4886">
            <v>6939962740973</v>
          </cell>
        </row>
        <row r="4887">
          <cell r="A4887">
            <v>6939962759364</v>
          </cell>
          <cell r="B4887">
            <v>1</v>
          </cell>
        </row>
        <row r="4888">
          <cell r="A4888">
            <v>6939962758466</v>
          </cell>
          <cell r="B4888">
            <v>10</v>
          </cell>
        </row>
        <row r="4889">
          <cell r="A4889">
            <v>6939962757322</v>
          </cell>
          <cell r="B4889">
            <v>22</v>
          </cell>
        </row>
        <row r="4890">
          <cell r="A4890">
            <v>6939962749129</v>
          </cell>
          <cell r="B4890">
            <v>0</v>
          </cell>
        </row>
        <row r="4891">
          <cell r="A4891">
            <v>6939924819884</v>
          </cell>
        </row>
        <row r="4892">
          <cell r="A4892">
            <v>6939924824963</v>
          </cell>
        </row>
        <row r="4893">
          <cell r="A4893">
            <v>6939924820828</v>
          </cell>
        </row>
        <row r="4894">
          <cell r="A4894">
            <v>6939962741451</v>
          </cell>
        </row>
        <row r="4895">
          <cell r="A4895">
            <v>6939962746630</v>
          </cell>
        </row>
        <row r="4896">
          <cell r="A4896">
            <v>6939962740379</v>
          </cell>
        </row>
        <row r="4897">
          <cell r="A4897">
            <v>6939962739281</v>
          </cell>
        </row>
        <row r="4898">
          <cell r="A4898">
            <v>6939962755908</v>
          </cell>
        </row>
        <row r="4899">
          <cell r="A4899">
            <v>6939962752464</v>
          </cell>
        </row>
        <row r="4900">
          <cell r="A4900">
            <v>6939962752709</v>
          </cell>
        </row>
        <row r="4901">
          <cell r="A4901">
            <v>6939962755175</v>
          </cell>
        </row>
        <row r="4902">
          <cell r="A4902">
            <v>6939962753065</v>
          </cell>
        </row>
        <row r="4903">
          <cell r="A4903">
            <v>6939962746685</v>
          </cell>
        </row>
        <row r="4904">
          <cell r="A4904">
            <v>6939962756905</v>
          </cell>
        </row>
        <row r="4905">
          <cell r="A4905">
            <v>6939962756820</v>
          </cell>
        </row>
        <row r="4906">
          <cell r="A4906">
            <v>6939962736839</v>
          </cell>
        </row>
        <row r="4907">
          <cell r="A4907">
            <v>6939962741338</v>
          </cell>
        </row>
        <row r="4908">
          <cell r="A4908">
            <v>6939962756097</v>
          </cell>
        </row>
        <row r="4909">
          <cell r="A4909">
            <v>6939962746074</v>
          </cell>
        </row>
        <row r="4910">
          <cell r="A4910">
            <v>6939962760599</v>
          </cell>
        </row>
        <row r="4911">
          <cell r="A4911">
            <v>6939962746371</v>
          </cell>
        </row>
        <row r="4912">
          <cell r="A4912">
            <v>6939962761640</v>
          </cell>
        </row>
        <row r="4913">
          <cell r="A4913">
            <v>6939962755618</v>
          </cell>
        </row>
        <row r="4914">
          <cell r="A4914">
            <v>6939962756134</v>
          </cell>
        </row>
        <row r="4915">
          <cell r="A4915">
            <v>6939962764436</v>
          </cell>
        </row>
        <row r="4916">
          <cell r="A4916">
            <v>6939962767864</v>
          </cell>
        </row>
        <row r="4917">
          <cell r="A4917">
            <v>6939962740379</v>
          </cell>
          <cell r="B4917">
            <v>88</v>
          </cell>
        </row>
        <row r="4918">
          <cell r="A4918">
            <v>6939962751450</v>
          </cell>
          <cell r="B4918">
            <v>0</v>
          </cell>
        </row>
        <row r="4919">
          <cell r="A4919">
            <v>6939962752709</v>
          </cell>
          <cell r="B4919">
            <v>0</v>
          </cell>
        </row>
        <row r="4920">
          <cell r="A4920">
            <v>6939962748030</v>
          </cell>
          <cell r="B4920">
            <v>0</v>
          </cell>
        </row>
        <row r="4921">
          <cell r="A4921">
            <v>6939962755175</v>
          </cell>
          <cell r="B4921">
            <v>0</v>
          </cell>
        </row>
        <row r="4922">
          <cell r="A4922">
            <v>6939962741307</v>
          </cell>
          <cell r="B4922">
            <v>6</v>
          </cell>
        </row>
        <row r="4923">
          <cell r="A4923">
            <v>6939962746050</v>
          </cell>
          <cell r="B4923">
            <v>0</v>
          </cell>
        </row>
        <row r="4924">
          <cell r="A4924">
            <v>6939962748214</v>
          </cell>
          <cell r="B4924">
            <v>3</v>
          </cell>
        </row>
        <row r="4925">
          <cell r="A4925">
            <v>6939962746685</v>
          </cell>
          <cell r="B4925">
            <v>95</v>
          </cell>
        </row>
        <row r="4926">
          <cell r="A4926">
            <v>6939962755328</v>
          </cell>
          <cell r="B4926">
            <v>0</v>
          </cell>
        </row>
        <row r="4927">
          <cell r="A4927">
            <v>6939962756820</v>
          </cell>
          <cell r="B4927">
            <v>0</v>
          </cell>
        </row>
        <row r="4928">
          <cell r="A4928">
            <v>6939962734354</v>
          </cell>
          <cell r="B4928">
            <v>18</v>
          </cell>
        </row>
        <row r="4929">
          <cell r="A4929">
            <v>6939962755830</v>
          </cell>
          <cell r="B4929">
            <v>0</v>
          </cell>
        </row>
        <row r="4930">
          <cell r="A4930">
            <v>6939962748184</v>
          </cell>
        </row>
        <row r="4931">
          <cell r="A4931">
            <v>6939962746050</v>
          </cell>
        </row>
        <row r="4932">
          <cell r="A4932">
            <v>6939962747644</v>
          </cell>
        </row>
        <row r="4933">
          <cell r="A4933">
            <v>6939962748214</v>
          </cell>
        </row>
        <row r="4934">
          <cell r="A4934">
            <v>6939962754604</v>
          </cell>
        </row>
        <row r="4935">
          <cell r="A4935">
            <v>6939962750590</v>
          </cell>
        </row>
        <row r="4936">
          <cell r="A4936">
            <v>6939962747989</v>
          </cell>
        </row>
        <row r="4937">
          <cell r="A4937">
            <v>6939962755328</v>
          </cell>
        </row>
        <row r="4938">
          <cell r="A4938">
            <v>6939962755830</v>
          </cell>
        </row>
        <row r="4939">
          <cell r="A4939">
            <v>6939962738147</v>
          </cell>
        </row>
        <row r="4940">
          <cell r="A4940">
            <v>6939962743738</v>
          </cell>
        </row>
        <row r="4941">
          <cell r="A4941">
            <v>6939962759388</v>
          </cell>
          <cell r="B4941">
            <v>0</v>
          </cell>
        </row>
        <row r="4942">
          <cell r="A4942">
            <v>6939962746074</v>
          </cell>
          <cell r="B4942">
            <v>241</v>
          </cell>
        </row>
        <row r="4943">
          <cell r="A4943">
            <v>6939924824819</v>
          </cell>
          <cell r="B4943">
            <v>0</v>
          </cell>
        </row>
        <row r="4944">
          <cell r="A4944">
            <v>6939924819884</v>
          </cell>
          <cell r="B4944">
            <v>0</v>
          </cell>
        </row>
        <row r="4945">
          <cell r="A4945">
            <v>6939962741451</v>
          </cell>
          <cell r="B4945">
            <v>89</v>
          </cell>
        </row>
        <row r="4946">
          <cell r="A4946">
            <v>6939962746050</v>
          </cell>
        </row>
        <row r="4947">
          <cell r="A4947">
            <v>6939962747644</v>
          </cell>
        </row>
        <row r="4948">
          <cell r="A4948">
            <v>6939962748214</v>
          </cell>
        </row>
        <row r="4949">
          <cell r="A4949">
            <v>6939962754604</v>
          </cell>
        </row>
        <row r="4950">
          <cell r="A4950">
            <v>6939962750590</v>
          </cell>
        </row>
        <row r="4951">
          <cell r="A4951">
            <v>6939962747989</v>
          </cell>
        </row>
        <row r="4952">
          <cell r="A4952">
            <v>6939962755328</v>
          </cell>
        </row>
        <row r="4953">
          <cell r="A4953">
            <v>6939962755830</v>
          </cell>
        </row>
        <row r="4954">
          <cell r="A4954">
            <v>6939962738147</v>
          </cell>
        </row>
        <row r="4955">
          <cell r="A4955">
            <v>6939962743738</v>
          </cell>
        </row>
        <row r="4956">
          <cell r="A4956">
            <v>6939962757186</v>
          </cell>
        </row>
        <row r="4957">
          <cell r="A4957">
            <v>6939962760834</v>
          </cell>
          <cell r="B4957">
            <v>35</v>
          </cell>
        </row>
        <row r="4958">
          <cell r="A4958">
            <v>6939962738024</v>
          </cell>
          <cell r="B4958">
            <v>5</v>
          </cell>
        </row>
        <row r="4959">
          <cell r="A4959">
            <v>6939962757520</v>
          </cell>
          <cell r="B4959">
            <v>0</v>
          </cell>
        </row>
        <row r="4960">
          <cell r="A4960">
            <v>6939962759395</v>
          </cell>
          <cell r="B4960">
            <v>19</v>
          </cell>
        </row>
        <row r="4961">
          <cell r="A4961">
            <v>6939962743738</v>
          </cell>
        </row>
        <row r="4962">
          <cell r="A4962">
            <v>6939962757186</v>
          </cell>
        </row>
        <row r="4963">
          <cell r="A4963">
            <v>6939962757384</v>
          </cell>
        </row>
        <row r="4964">
          <cell r="A4964">
            <v>6939962746593</v>
          </cell>
        </row>
        <row r="4965">
          <cell r="A4965">
            <v>6939962757315</v>
          </cell>
        </row>
        <row r="4966">
          <cell r="A4966">
            <v>6939924824673</v>
          </cell>
        </row>
        <row r="4967">
          <cell r="A4967">
            <v>6939962746626</v>
          </cell>
        </row>
        <row r="4968">
          <cell r="A4968">
            <v>6939962740379</v>
          </cell>
        </row>
        <row r="4969">
          <cell r="A4969">
            <v>6939962739281</v>
          </cell>
        </row>
        <row r="4970">
          <cell r="A4970">
            <v>6939962755908</v>
          </cell>
        </row>
        <row r="4971">
          <cell r="A4971">
            <v>6939962752464</v>
          </cell>
        </row>
        <row r="4972">
          <cell r="A4972">
            <v>6939962751450</v>
          </cell>
        </row>
        <row r="4973">
          <cell r="A4973">
            <v>6939962748030</v>
          </cell>
        </row>
        <row r="4974">
          <cell r="A4974">
            <v>6939962752273</v>
          </cell>
        </row>
        <row r="4975">
          <cell r="A4975">
            <v>6939962745992</v>
          </cell>
        </row>
        <row r="4976">
          <cell r="A4976">
            <v>6939962753065</v>
          </cell>
        </row>
        <row r="4977">
          <cell r="A4977">
            <v>6939962746685</v>
          </cell>
        </row>
        <row r="4978">
          <cell r="A4978">
            <v>6939962756769</v>
          </cell>
        </row>
        <row r="4979">
          <cell r="A4979">
            <v>6939962756820</v>
          </cell>
        </row>
        <row r="4980">
          <cell r="A4980">
            <v>6939962736839</v>
          </cell>
        </row>
        <row r="4981">
          <cell r="A4981">
            <v>6939962741338</v>
          </cell>
        </row>
        <row r="4982">
          <cell r="A4982">
            <v>6939962755618</v>
          </cell>
        </row>
        <row r="4983">
          <cell r="A4983">
            <v>6939962756097</v>
          </cell>
        </row>
        <row r="4984">
          <cell r="A4984">
            <v>6939962746593</v>
          </cell>
        </row>
        <row r="4985">
          <cell r="A4985">
            <v>6939962757315</v>
          </cell>
        </row>
        <row r="4986">
          <cell r="A4986">
            <v>6939962757315</v>
          </cell>
          <cell r="B4986">
            <v>285</v>
          </cell>
        </row>
        <row r="4987">
          <cell r="A4987">
            <v>6939962747057</v>
          </cell>
          <cell r="B4987">
            <v>31</v>
          </cell>
        </row>
        <row r="4988">
          <cell r="A4988">
            <v>6939962739588</v>
          </cell>
          <cell r="B4988">
            <v>0</v>
          </cell>
        </row>
        <row r="4989">
          <cell r="A4989">
            <v>6939962745183</v>
          </cell>
          <cell r="B4989">
            <v>0</v>
          </cell>
        </row>
        <row r="4990">
          <cell r="A4990">
            <v>6939962746630</v>
          </cell>
        </row>
        <row r="4991">
          <cell r="A4991">
            <v>6939962753980</v>
          </cell>
        </row>
        <row r="4992">
          <cell r="A4992">
            <v>6939962746296</v>
          </cell>
        </row>
        <row r="4993">
          <cell r="A4993">
            <v>6939962747316</v>
          </cell>
        </row>
        <row r="4994">
          <cell r="A4994">
            <v>6939962754628</v>
          </cell>
        </row>
        <row r="4995">
          <cell r="A4995">
            <v>6939962755656</v>
          </cell>
        </row>
        <row r="4996">
          <cell r="A4996">
            <v>6939962756912</v>
          </cell>
        </row>
        <row r="4997">
          <cell r="A4997">
            <v>6939962730912</v>
          </cell>
        </row>
        <row r="4998">
          <cell r="A4998">
            <v>6939962758763</v>
          </cell>
        </row>
        <row r="4999">
          <cell r="A4999">
            <v>6939962747057</v>
          </cell>
        </row>
        <row r="5000">
          <cell r="A5000">
            <v>6939924823669</v>
          </cell>
          <cell r="B5000">
            <v>0</v>
          </cell>
        </row>
        <row r="5001">
          <cell r="A5001">
            <v>6939924823652</v>
          </cell>
          <cell r="B5001">
            <v>0</v>
          </cell>
        </row>
        <row r="5002">
          <cell r="A5002">
            <v>6939924824963</v>
          </cell>
          <cell r="B5002">
            <v>0</v>
          </cell>
        </row>
        <row r="5003">
          <cell r="A5003">
            <v>6939924823676</v>
          </cell>
          <cell r="B5003">
            <v>0</v>
          </cell>
        </row>
        <row r="5004">
          <cell r="A5004">
            <v>6939924821481</v>
          </cell>
          <cell r="B5004">
            <v>19</v>
          </cell>
        </row>
        <row r="5005">
          <cell r="A5005">
            <v>6939924823423</v>
          </cell>
          <cell r="B5005">
            <v>0</v>
          </cell>
        </row>
        <row r="5006">
          <cell r="A5006">
            <v>6939924820828</v>
          </cell>
          <cell r="B5006">
            <v>3</v>
          </cell>
        </row>
        <row r="5007">
          <cell r="A5007">
            <v>6939962754239</v>
          </cell>
        </row>
        <row r="5008">
          <cell r="A5008">
            <v>6939924818498</v>
          </cell>
        </row>
        <row r="5009">
          <cell r="A5009">
            <v>6939924827322</v>
          </cell>
        </row>
        <row r="5010">
          <cell r="A5010">
            <v>6939924827339</v>
          </cell>
        </row>
        <row r="5011">
          <cell r="A5011">
            <v>6939962760186</v>
          </cell>
          <cell r="B5011">
            <v>157</v>
          </cell>
        </row>
        <row r="5012">
          <cell r="A5012">
            <v>6939962744384</v>
          </cell>
        </row>
        <row r="5013">
          <cell r="A5013">
            <v>6939924824673</v>
          </cell>
          <cell r="B5013">
            <v>0</v>
          </cell>
        </row>
        <row r="5014">
          <cell r="A5014">
            <v>6939962746626</v>
          </cell>
        </row>
        <row r="5015">
          <cell r="A5015">
            <v>6939962753003</v>
          </cell>
        </row>
        <row r="5016">
          <cell r="A5016">
            <v>6939962744384</v>
          </cell>
        </row>
        <row r="5017">
          <cell r="A5017">
            <v>6939962752488</v>
          </cell>
        </row>
        <row r="5018">
          <cell r="A5018">
            <v>6939962748184</v>
          </cell>
        </row>
        <row r="5019">
          <cell r="A5019">
            <v>6939962752273</v>
          </cell>
        </row>
        <row r="5020">
          <cell r="A5020">
            <v>6939962745992</v>
          </cell>
        </row>
        <row r="5021">
          <cell r="A5021">
            <v>6939962725574</v>
          </cell>
        </row>
        <row r="5022">
          <cell r="A5022">
            <v>6939962756264</v>
          </cell>
        </row>
        <row r="5023">
          <cell r="A5023">
            <v>6939962754604</v>
          </cell>
        </row>
        <row r="5024">
          <cell r="A5024">
            <v>6939962750590</v>
          </cell>
        </row>
        <row r="5025">
          <cell r="A5025">
            <v>6939962756769</v>
          </cell>
        </row>
        <row r="5026">
          <cell r="A5026">
            <v>6939962738147</v>
          </cell>
        </row>
        <row r="5027">
          <cell r="A5027">
            <v>6939962740973</v>
          </cell>
        </row>
        <row r="5028">
          <cell r="A5028">
            <v>6939962758763</v>
          </cell>
        </row>
        <row r="5029">
          <cell r="A5029">
            <v>6939962747057</v>
          </cell>
        </row>
        <row r="5030">
          <cell r="A5030">
            <v>6939962739564</v>
          </cell>
        </row>
        <row r="5031">
          <cell r="A5031">
            <v>6939962757186</v>
          </cell>
        </row>
        <row r="5032">
          <cell r="A5032">
            <v>6939962755618</v>
          </cell>
          <cell r="B5032">
            <v>44</v>
          </cell>
        </row>
        <row r="5033">
          <cell r="A5033">
            <v>6939962758572</v>
          </cell>
        </row>
        <row r="5034">
          <cell r="A5034">
            <v>6939962759814</v>
          </cell>
        </row>
        <row r="5035">
          <cell r="A5035">
            <v>6939962756493</v>
          </cell>
        </row>
        <row r="5036">
          <cell r="A5036">
            <v>6939962761299</v>
          </cell>
        </row>
        <row r="5037">
          <cell r="A5037">
            <v>6939962762999</v>
          </cell>
        </row>
        <row r="5038">
          <cell r="A5038">
            <v>6939962759043</v>
          </cell>
        </row>
        <row r="5039">
          <cell r="A5039">
            <v>6939962759357</v>
          </cell>
        </row>
        <row r="5040">
          <cell r="A5040">
            <v>6939962762173</v>
          </cell>
        </row>
        <row r="5041">
          <cell r="A5041">
            <v>6939962758275</v>
          </cell>
          <cell r="B5041">
            <v>78</v>
          </cell>
        </row>
        <row r="5042">
          <cell r="A5042">
            <v>6939962757575</v>
          </cell>
          <cell r="B5042">
            <v>84</v>
          </cell>
        </row>
        <row r="5043">
          <cell r="A5043">
            <v>6939962763774</v>
          </cell>
        </row>
        <row r="5044">
          <cell r="A5044">
            <v>6939962762180</v>
          </cell>
        </row>
        <row r="5045">
          <cell r="A5045">
            <v>6939962763712</v>
          </cell>
        </row>
        <row r="5046">
          <cell r="A5046">
            <v>6939962761640</v>
          </cell>
        </row>
        <row r="5047">
          <cell r="A5047">
            <v>6939962754239</v>
          </cell>
        </row>
        <row r="5048">
          <cell r="A5048">
            <v>6939962739564</v>
          </cell>
          <cell r="B5048">
            <v>0</v>
          </cell>
        </row>
        <row r="5049">
          <cell r="A5049">
            <v>6939962760599</v>
          </cell>
        </row>
        <row r="5050">
          <cell r="A5050">
            <v>6939962759265</v>
          </cell>
        </row>
        <row r="5051">
          <cell r="A5051">
            <v>6939962758275</v>
          </cell>
        </row>
        <row r="5052">
          <cell r="A5052">
            <v>6939962760186</v>
          </cell>
        </row>
        <row r="5053">
          <cell r="A5053">
            <v>6939924821078</v>
          </cell>
        </row>
        <row r="5054">
          <cell r="A5054">
            <v>6939962756097</v>
          </cell>
        </row>
        <row r="5055">
          <cell r="A5055">
            <v>6939962746593</v>
          </cell>
        </row>
        <row r="5056">
          <cell r="A5056">
            <v>6939962757384</v>
          </cell>
        </row>
        <row r="5057">
          <cell r="A5057">
            <v>6939962756134</v>
          </cell>
        </row>
        <row r="5058">
          <cell r="A5058">
            <v>6939962760599</v>
          </cell>
          <cell r="B5058">
            <v>10</v>
          </cell>
        </row>
        <row r="5059">
          <cell r="A5059">
            <v>6939962758855</v>
          </cell>
          <cell r="B5059">
            <v>30</v>
          </cell>
        </row>
        <row r="5060">
          <cell r="A5060">
            <v>6939962758060</v>
          </cell>
          <cell r="B5060">
            <v>371</v>
          </cell>
        </row>
        <row r="5061">
          <cell r="A5061">
            <v>6939962759265</v>
          </cell>
          <cell r="B5061">
            <v>20</v>
          </cell>
        </row>
        <row r="5062">
          <cell r="A5062">
            <v>6939962760711</v>
          </cell>
          <cell r="B5062">
            <v>139</v>
          </cell>
        </row>
        <row r="5063">
          <cell r="A5063">
            <v>6939962739588</v>
          </cell>
        </row>
        <row r="5064">
          <cell r="A5064">
            <v>6939962739564</v>
          </cell>
        </row>
        <row r="5065">
          <cell r="A5065">
            <v>6939962745183</v>
          </cell>
        </row>
        <row r="5066">
          <cell r="A5066">
            <v>6939962746630</v>
          </cell>
          <cell r="B5066">
            <v>240</v>
          </cell>
        </row>
        <row r="5067">
          <cell r="A5067">
            <v>6939962739281</v>
          </cell>
          <cell r="B5067">
            <v>320</v>
          </cell>
        </row>
        <row r="5068">
          <cell r="A5068">
            <v>6939962755908</v>
          </cell>
          <cell r="B5068">
            <v>73</v>
          </cell>
        </row>
        <row r="5069">
          <cell r="A5069">
            <v>6939962752464</v>
          </cell>
          <cell r="B5069">
            <v>0</v>
          </cell>
        </row>
        <row r="5070">
          <cell r="A5070">
            <v>6939962746296</v>
          </cell>
          <cell r="B5070">
            <v>412</v>
          </cell>
        </row>
        <row r="5071">
          <cell r="A5071">
            <v>6939962753065</v>
          </cell>
          <cell r="B5071">
            <v>95</v>
          </cell>
        </row>
        <row r="5072">
          <cell r="A5072">
            <v>6939962747644</v>
          </cell>
          <cell r="B5072">
            <v>5</v>
          </cell>
        </row>
        <row r="5073">
          <cell r="A5073">
            <v>6939962754604</v>
          </cell>
          <cell r="B5073">
            <v>13</v>
          </cell>
        </row>
        <row r="5074">
          <cell r="A5074">
            <v>6939962762401</v>
          </cell>
          <cell r="B5074">
            <v>203</v>
          </cell>
        </row>
        <row r="5075">
          <cell r="A5075">
            <v>6939962763774</v>
          </cell>
          <cell r="B5075">
            <v>65</v>
          </cell>
        </row>
        <row r="5076">
          <cell r="A5076">
            <v>6939962763736</v>
          </cell>
          <cell r="B5076">
            <v>81</v>
          </cell>
        </row>
        <row r="5077">
          <cell r="A5077">
            <v>6939962763712</v>
          </cell>
          <cell r="B5077">
            <v>9</v>
          </cell>
        </row>
        <row r="5078">
          <cell r="A5078">
            <v>6939962761640</v>
          </cell>
          <cell r="B5078">
            <v>12</v>
          </cell>
        </row>
        <row r="5079">
          <cell r="A5079">
            <v>6939962760186</v>
          </cell>
        </row>
        <row r="5080">
          <cell r="A5080">
            <v>6939962758060</v>
          </cell>
        </row>
        <row r="5081">
          <cell r="A5081">
            <v>6939962759074</v>
          </cell>
        </row>
        <row r="5082">
          <cell r="A5082">
            <v>6939962762500</v>
          </cell>
        </row>
        <row r="5083">
          <cell r="A5083">
            <v>6939962760698</v>
          </cell>
          <cell r="B5083">
            <v>29</v>
          </cell>
        </row>
        <row r="5084">
          <cell r="A5084">
            <v>6939962760605</v>
          </cell>
          <cell r="B5084">
            <v>80</v>
          </cell>
        </row>
        <row r="5085">
          <cell r="A5085">
            <v>6939924827339</v>
          </cell>
        </row>
        <row r="5086">
          <cell r="A5086">
            <v>6939962760575</v>
          </cell>
        </row>
        <row r="5087">
          <cell r="A5087">
            <v>6938980101353</v>
          </cell>
        </row>
        <row r="5088">
          <cell r="A5088">
            <v>6939962753867</v>
          </cell>
        </row>
        <row r="5089">
          <cell r="A5089">
            <v>6939962760605</v>
          </cell>
        </row>
        <row r="5090">
          <cell r="A5090">
            <v>6939962763453</v>
          </cell>
        </row>
        <row r="5091">
          <cell r="A5091">
            <v>6939962765433</v>
          </cell>
        </row>
        <row r="5092">
          <cell r="A5092">
            <v>6939962765129</v>
          </cell>
        </row>
        <row r="5093">
          <cell r="A5093">
            <v>6939924827353</v>
          </cell>
        </row>
        <row r="5094">
          <cell r="A5094">
            <v>6939962753003</v>
          </cell>
          <cell r="B5094">
            <v>0</v>
          </cell>
        </row>
        <row r="5095">
          <cell r="A5095">
            <v>6939962748184</v>
          </cell>
          <cell r="B5095">
            <v>41</v>
          </cell>
        </row>
        <row r="5096">
          <cell r="A5096">
            <v>6939962754628</v>
          </cell>
          <cell r="B5096">
            <v>0</v>
          </cell>
        </row>
        <row r="5097">
          <cell r="A5097">
            <v>6939962755656</v>
          </cell>
          <cell r="B5097">
            <v>32</v>
          </cell>
        </row>
        <row r="5098">
          <cell r="A5098">
            <v>6939962756264</v>
          </cell>
          <cell r="B5098">
            <v>523</v>
          </cell>
        </row>
        <row r="5099">
          <cell r="A5099">
            <v>6939962750590</v>
          </cell>
          <cell r="B5099">
            <v>0</v>
          </cell>
        </row>
        <row r="5100">
          <cell r="A5100">
            <v>6939962756905</v>
          </cell>
          <cell r="B5100">
            <v>0</v>
          </cell>
        </row>
        <row r="5101">
          <cell r="A5101">
            <v>6939962738147</v>
          </cell>
          <cell r="B5101">
            <v>0</v>
          </cell>
        </row>
        <row r="5102">
          <cell r="A5102">
            <v>6939962743738</v>
          </cell>
          <cell r="B5102">
            <v>0</v>
          </cell>
        </row>
        <row r="5103">
          <cell r="A5103">
            <v>6939962757186</v>
          </cell>
          <cell r="B5103">
            <v>0</v>
          </cell>
        </row>
        <row r="5104">
          <cell r="A5104">
            <v>6939962757384</v>
          </cell>
        </row>
        <row r="5105">
          <cell r="A5105">
            <v>6939924819549</v>
          </cell>
        </row>
        <row r="5106">
          <cell r="A5106">
            <v>6939962756165</v>
          </cell>
        </row>
        <row r="5107">
          <cell r="A5107">
            <v>6939962746626</v>
          </cell>
        </row>
        <row r="5108">
          <cell r="A5108">
            <v>6939962740379</v>
          </cell>
        </row>
        <row r="5109">
          <cell r="A5109">
            <v>6939962739281</v>
          </cell>
        </row>
        <row r="5110">
          <cell r="A5110">
            <v>6939962757544</v>
          </cell>
        </row>
        <row r="5111">
          <cell r="A5111">
            <v>6939962731049</v>
          </cell>
        </row>
        <row r="5112">
          <cell r="A5112">
            <v>6939962753539</v>
          </cell>
        </row>
        <row r="5113">
          <cell r="A5113">
            <v>6939962763453</v>
          </cell>
        </row>
        <row r="5114">
          <cell r="A5114">
            <v>6939962765433</v>
          </cell>
          <cell r="B5114">
            <v>26</v>
          </cell>
        </row>
        <row r="5115">
          <cell r="A5115">
            <v>6939962765129</v>
          </cell>
          <cell r="B5115">
            <v>68</v>
          </cell>
        </row>
        <row r="5116">
          <cell r="A5116">
            <v>6939962731049</v>
          </cell>
          <cell r="B5116">
            <v>16</v>
          </cell>
        </row>
        <row r="5117">
          <cell r="A5117">
            <v>6939962756165</v>
          </cell>
          <cell r="B5117">
            <v>75</v>
          </cell>
        </row>
        <row r="5118">
          <cell r="A5118">
            <v>6939962758275</v>
          </cell>
        </row>
        <row r="5119">
          <cell r="A5119">
            <v>6939962757575</v>
          </cell>
        </row>
        <row r="5120">
          <cell r="A5120">
            <v>6939962760698</v>
          </cell>
        </row>
        <row r="5121">
          <cell r="A5121">
            <v>6939962757575</v>
          </cell>
        </row>
        <row r="5122">
          <cell r="A5122">
            <v>6939962758855</v>
          </cell>
        </row>
        <row r="5123">
          <cell r="A5123">
            <v>6939962747989</v>
          </cell>
          <cell r="B5123">
            <v>162</v>
          </cell>
        </row>
        <row r="5124">
          <cell r="A5124">
            <v>6939962736839</v>
          </cell>
          <cell r="B5124">
            <v>0</v>
          </cell>
        </row>
        <row r="5125">
          <cell r="A5125">
            <v>6939962741338</v>
          </cell>
          <cell r="B5125">
            <v>0</v>
          </cell>
        </row>
        <row r="5126">
          <cell r="A5126">
            <v>6939962756189</v>
          </cell>
          <cell r="B5126">
            <v>4</v>
          </cell>
        </row>
        <row r="5127">
          <cell r="A5127">
            <v>6939962753539</v>
          </cell>
          <cell r="B5127">
            <v>42</v>
          </cell>
        </row>
        <row r="5128">
          <cell r="A5128">
            <v>6939924827841</v>
          </cell>
        </row>
        <row r="5129">
          <cell r="A5129">
            <v>6939962760599</v>
          </cell>
        </row>
        <row r="5130">
          <cell r="A5130">
            <v>6939962759265</v>
          </cell>
        </row>
        <row r="5131">
          <cell r="A5131">
            <v>6939962748184</v>
          </cell>
        </row>
        <row r="5132">
          <cell r="A5132">
            <v>6939962754628</v>
          </cell>
        </row>
        <row r="5133">
          <cell r="A5133">
            <v>6939962746050</v>
          </cell>
        </row>
        <row r="5134">
          <cell r="A5134">
            <v>6939962754604</v>
          </cell>
        </row>
        <row r="5135">
          <cell r="A5135">
            <v>6939962750590</v>
          </cell>
        </row>
        <row r="5136">
          <cell r="A5136">
            <v>6939962755830</v>
          </cell>
        </row>
        <row r="5137">
          <cell r="A5137">
            <v>6939962738147</v>
          </cell>
        </row>
        <row r="5138">
          <cell r="A5138">
            <v>6939962743738</v>
          </cell>
        </row>
        <row r="5139">
          <cell r="A5139">
            <v>6939962757186</v>
          </cell>
        </row>
        <row r="5140">
          <cell r="A5140">
            <v>6939962754239</v>
          </cell>
        </row>
        <row r="5141">
          <cell r="A5141">
            <v>6939962757315</v>
          </cell>
        </row>
        <row r="5142">
          <cell r="A5142">
            <v>6939962739588</v>
          </cell>
        </row>
        <row r="5143">
          <cell r="A5143">
            <v>6939962745183</v>
          </cell>
        </row>
        <row r="5144">
          <cell r="A5144">
            <v>6939962758060</v>
          </cell>
        </row>
        <row r="5145">
          <cell r="A5145">
            <v>6939962758275</v>
          </cell>
          <cell r="B5145">
            <v>65</v>
          </cell>
        </row>
        <row r="5146">
          <cell r="A5146">
            <v>6939962756189</v>
          </cell>
        </row>
        <row r="5147">
          <cell r="A5147">
            <v>6939962758398</v>
          </cell>
        </row>
        <row r="5148">
          <cell r="A5148">
            <v>6939962760575</v>
          </cell>
        </row>
        <row r="5149">
          <cell r="A5149">
            <v>6938980101353</v>
          </cell>
        </row>
        <row r="5150">
          <cell r="A5150">
            <v>6939962753867</v>
          </cell>
        </row>
        <row r="5151">
          <cell r="A5151">
            <v>6939962746593</v>
          </cell>
          <cell r="B5151">
            <v>76</v>
          </cell>
        </row>
        <row r="5152">
          <cell r="A5152">
            <v>6939962754239</v>
          </cell>
          <cell r="B5152">
            <v>0</v>
          </cell>
        </row>
        <row r="5153">
          <cell r="A5153">
            <v>6939962759098</v>
          </cell>
        </row>
        <row r="5154">
          <cell r="A5154">
            <v>6939962755885</v>
          </cell>
        </row>
        <row r="5155">
          <cell r="A5155">
            <v>6939962738024</v>
          </cell>
        </row>
        <row r="5156">
          <cell r="A5156">
            <v>6939962759395</v>
          </cell>
        </row>
        <row r="5157">
          <cell r="A5157">
            <v>6939962746074</v>
          </cell>
        </row>
        <row r="5158">
          <cell r="A5158">
            <v>6939924827353</v>
          </cell>
          <cell r="B5158">
            <v>11</v>
          </cell>
        </row>
        <row r="5159">
          <cell r="A5159">
            <v>6939924827322</v>
          </cell>
        </row>
        <row r="5160">
          <cell r="A5160">
            <v>6939924827339</v>
          </cell>
          <cell r="B5160">
            <v>15</v>
          </cell>
        </row>
        <row r="5161">
          <cell r="A5161">
            <v>6939962752464</v>
          </cell>
        </row>
        <row r="5162">
          <cell r="A5162">
            <v>6939962751450</v>
          </cell>
        </row>
        <row r="5163">
          <cell r="A5163">
            <v>6939962753980</v>
          </cell>
        </row>
        <row r="5164">
          <cell r="A5164">
            <v>6939962752488</v>
          </cell>
        </row>
        <row r="5165">
          <cell r="A5165">
            <v>6939962748030</v>
          </cell>
        </row>
        <row r="5166">
          <cell r="A5166">
            <v>6939962747316</v>
          </cell>
        </row>
        <row r="5167">
          <cell r="A5167">
            <v>6939962752273</v>
          </cell>
        </row>
        <row r="5168">
          <cell r="A5168">
            <v>6939962745992</v>
          </cell>
        </row>
        <row r="5169">
          <cell r="A5169">
            <v>6939962746685</v>
          </cell>
        </row>
        <row r="5170">
          <cell r="A5170">
            <v>6939962756769</v>
          </cell>
        </row>
        <row r="5171">
          <cell r="A5171">
            <v>6939962756820</v>
          </cell>
        </row>
        <row r="5172">
          <cell r="A5172">
            <v>6939962741338</v>
          </cell>
        </row>
        <row r="5173">
          <cell r="A5173">
            <v>6939962740973</v>
          </cell>
        </row>
        <row r="5174">
          <cell r="A5174">
            <v>6939962756097</v>
          </cell>
        </row>
        <row r="5175">
          <cell r="A5175">
            <v>6939962755885</v>
          </cell>
          <cell r="B5175">
            <v>0</v>
          </cell>
        </row>
        <row r="5176">
          <cell r="A5176">
            <v>6939962755359</v>
          </cell>
          <cell r="B5176">
            <v>11</v>
          </cell>
        </row>
        <row r="5177">
          <cell r="A5177">
            <v>6939962756165</v>
          </cell>
        </row>
        <row r="5178">
          <cell r="A5178">
            <v>6939962755359</v>
          </cell>
        </row>
        <row r="5179">
          <cell r="A5179">
            <v>6939924818498</v>
          </cell>
        </row>
        <row r="5180">
          <cell r="A5180">
            <v>6939962739281</v>
          </cell>
        </row>
        <row r="5181">
          <cell r="A5181">
            <v>6939962760599</v>
          </cell>
        </row>
        <row r="5182">
          <cell r="A5182">
            <v>6939962758763</v>
          </cell>
          <cell r="B5182">
            <v>147</v>
          </cell>
        </row>
        <row r="5183">
          <cell r="A5183">
            <v>6939962756134</v>
          </cell>
        </row>
        <row r="5184">
          <cell r="A5184">
            <v>6939962747057</v>
          </cell>
          <cell r="B5184">
            <v>87</v>
          </cell>
        </row>
        <row r="5185">
          <cell r="A5185">
            <v>6939962739588</v>
          </cell>
          <cell r="B5185">
            <v>0</v>
          </cell>
        </row>
        <row r="5186">
          <cell r="A5186">
            <v>6939924827537</v>
          </cell>
        </row>
        <row r="5187">
          <cell r="A5187">
            <v>6939924828510</v>
          </cell>
        </row>
        <row r="5188">
          <cell r="A5188">
            <v>6939962760711</v>
          </cell>
        </row>
        <row r="5189">
          <cell r="A5189">
            <v>6939962760698</v>
          </cell>
        </row>
        <row r="5190">
          <cell r="A5190">
            <v>6939962756189</v>
          </cell>
        </row>
        <row r="5191">
          <cell r="A5191">
            <v>6939962757612</v>
          </cell>
          <cell r="B5191">
            <v>43</v>
          </cell>
        </row>
        <row r="5192">
          <cell r="A5192">
            <v>6939962755380</v>
          </cell>
          <cell r="B5192">
            <v>2</v>
          </cell>
        </row>
        <row r="5193">
          <cell r="A5193">
            <v>6939962759173</v>
          </cell>
          <cell r="B5193">
            <v>56</v>
          </cell>
        </row>
        <row r="5194">
          <cell r="A5194">
            <v>6939962759012</v>
          </cell>
          <cell r="B5194">
            <v>33</v>
          </cell>
        </row>
        <row r="5195">
          <cell r="A5195">
            <v>6939962759371</v>
          </cell>
          <cell r="B5195">
            <v>6</v>
          </cell>
        </row>
        <row r="5196">
          <cell r="A5196">
            <v>6939962757513</v>
          </cell>
          <cell r="B5196">
            <v>0</v>
          </cell>
        </row>
        <row r="5197">
          <cell r="A5197">
            <v>6939962758572</v>
          </cell>
          <cell r="B5197">
            <v>116</v>
          </cell>
        </row>
        <row r="5198">
          <cell r="A5198">
            <v>6939924823232</v>
          </cell>
        </row>
        <row r="5199">
          <cell r="A5199">
            <v>6939962759371</v>
          </cell>
        </row>
        <row r="5200">
          <cell r="A5200">
            <v>6939962757322</v>
          </cell>
        </row>
        <row r="5201">
          <cell r="A5201">
            <v>6939962749129</v>
          </cell>
        </row>
        <row r="5202">
          <cell r="A5202">
            <v>6939962757513</v>
          </cell>
        </row>
        <row r="5203">
          <cell r="A5203">
            <v>6939962758572</v>
          </cell>
        </row>
        <row r="5204">
          <cell r="A5204">
            <v>6939962757575</v>
          </cell>
          <cell r="B5204">
            <v>260</v>
          </cell>
        </row>
        <row r="5205">
          <cell r="A5205">
            <v>6938980101353</v>
          </cell>
          <cell r="B5205">
            <v>0</v>
          </cell>
        </row>
        <row r="5206">
          <cell r="A5206">
            <v>6939962760698</v>
          </cell>
          <cell r="B5206">
            <v>11</v>
          </cell>
        </row>
        <row r="5207">
          <cell r="A5207">
            <v>6939962760605</v>
          </cell>
          <cell r="B5207">
            <v>57</v>
          </cell>
        </row>
        <row r="5208">
          <cell r="A5208">
            <v>6939962757384</v>
          </cell>
        </row>
        <row r="5209">
          <cell r="A5209">
            <v>6939962754239</v>
          </cell>
        </row>
        <row r="5210">
          <cell r="A5210">
            <v>6939962746626</v>
          </cell>
        </row>
        <row r="5211">
          <cell r="A5211">
            <v>6939962753980</v>
          </cell>
          <cell r="B5211">
            <v>0</v>
          </cell>
        </row>
        <row r="5212">
          <cell r="A5212">
            <v>6939962744384</v>
          </cell>
          <cell r="B5212">
            <v>103</v>
          </cell>
        </row>
        <row r="5213">
          <cell r="A5213">
            <v>6939962752488</v>
          </cell>
          <cell r="B5213">
            <v>398</v>
          </cell>
        </row>
        <row r="5214">
          <cell r="A5214">
            <v>6939962747316</v>
          </cell>
          <cell r="B5214">
            <v>0</v>
          </cell>
        </row>
        <row r="5215">
          <cell r="A5215">
            <v>6939962752273</v>
          </cell>
          <cell r="B5215">
            <v>0</v>
          </cell>
        </row>
        <row r="5216">
          <cell r="A5216">
            <v>6939962731049</v>
          </cell>
        </row>
        <row r="5217">
          <cell r="A5217">
            <v>6939962753539</v>
          </cell>
        </row>
        <row r="5218">
          <cell r="A5218">
            <v>6939962756165</v>
          </cell>
        </row>
        <row r="5219">
          <cell r="A5219">
            <v>6939924821078</v>
          </cell>
          <cell r="B5219">
            <v>22</v>
          </cell>
        </row>
        <row r="5220">
          <cell r="A5220">
            <v>6939962760605</v>
          </cell>
        </row>
        <row r="5221">
          <cell r="A5221">
            <v>6939962758398</v>
          </cell>
        </row>
        <row r="5222">
          <cell r="A5222">
            <v>6939962760575</v>
          </cell>
        </row>
        <row r="5223">
          <cell r="A5223">
            <v>6938980101353</v>
          </cell>
        </row>
        <row r="5224">
          <cell r="A5224">
            <v>6939962759074</v>
          </cell>
        </row>
        <row r="5225">
          <cell r="A5225">
            <v>6939962753867</v>
          </cell>
        </row>
        <row r="5226">
          <cell r="A5226">
            <v>6939962757544</v>
          </cell>
        </row>
        <row r="5227">
          <cell r="A5227">
            <v>6939962760605</v>
          </cell>
        </row>
        <row r="5228">
          <cell r="A5228">
            <v>6939924819884</v>
          </cell>
        </row>
        <row r="5229">
          <cell r="A5229">
            <v>6939924823669</v>
          </cell>
        </row>
        <row r="5230">
          <cell r="A5230">
            <v>6939924823652</v>
          </cell>
        </row>
        <row r="5231">
          <cell r="A5231">
            <v>6939924824956</v>
          </cell>
        </row>
        <row r="5232">
          <cell r="A5232">
            <v>6939924823676</v>
          </cell>
        </row>
        <row r="5233">
          <cell r="A5233">
            <v>6939924821481</v>
          </cell>
        </row>
        <row r="5234">
          <cell r="A5234">
            <v>6939924823423</v>
          </cell>
        </row>
        <row r="5235">
          <cell r="A5235">
            <v>6939924824956</v>
          </cell>
          <cell r="B5235">
            <v>0</v>
          </cell>
        </row>
        <row r="5236">
          <cell r="A5236">
            <v>6939962756189</v>
          </cell>
        </row>
        <row r="5237">
          <cell r="A5237">
            <v>6939962759265</v>
          </cell>
        </row>
        <row r="5238">
          <cell r="A5238">
            <v>6939962746593</v>
          </cell>
        </row>
        <row r="5239">
          <cell r="A5239">
            <v>6939962758763</v>
          </cell>
        </row>
        <row r="5240">
          <cell r="A5240">
            <v>6939962757315</v>
          </cell>
        </row>
        <row r="5241">
          <cell r="A5241">
            <v>6939962747057</v>
          </cell>
        </row>
        <row r="5242">
          <cell r="A5242">
            <v>6939962739588</v>
          </cell>
        </row>
        <row r="5243">
          <cell r="A5243">
            <v>6939962745183</v>
          </cell>
        </row>
        <row r="5244">
          <cell r="A5244">
            <v>6939962753003</v>
          </cell>
        </row>
        <row r="5245">
          <cell r="A5245">
            <v>6939962744384</v>
          </cell>
        </row>
        <row r="5246">
          <cell r="A5246">
            <v>6939962752709</v>
          </cell>
        </row>
        <row r="5247">
          <cell r="A5247">
            <v>6939962755175</v>
          </cell>
        </row>
        <row r="5248">
          <cell r="A5248">
            <v>6939962741307</v>
          </cell>
        </row>
        <row r="5249">
          <cell r="A5249">
            <v>6939962725574</v>
          </cell>
        </row>
        <row r="5250">
          <cell r="A5250">
            <v>6939962756264</v>
          </cell>
        </row>
        <row r="5251">
          <cell r="A5251">
            <v>6939962748214</v>
          </cell>
        </row>
        <row r="5252">
          <cell r="A5252">
            <v>6939962756905</v>
          </cell>
        </row>
        <row r="5253">
          <cell r="A5253">
            <v>6939962755328</v>
          </cell>
        </row>
        <row r="5254">
          <cell r="A5254">
            <v>6939962734354</v>
          </cell>
        </row>
        <row r="5255">
          <cell r="A5255">
            <v>6939962755618</v>
          </cell>
        </row>
        <row r="5256">
          <cell r="A5256">
            <v>6939962760186</v>
          </cell>
        </row>
        <row r="5257">
          <cell r="A5257">
            <v>6939962748214</v>
          </cell>
        </row>
        <row r="5258">
          <cell r="A5258">
            <v>6939962746371</v>
          </cell>
        </row>
        <row r="5259">
          <cell r="A5259">
            <v>6939962760834</v>
          </cell>
        </row>
        <row r="5260">
          <cell r="A5260">
            <v>6939962759173</v>
          </cell>
        </row>
        <row r="5261">
          <cell r="A5261">
            <v>6939962759012</v>
          </cell>
        </row>
        <row r="5262">
          <cell r="A5262">
            <v>6939962757520</v>
          </cell>
        </row>
        <row r="5263">
          <cell r="A5263">
            <v>6939962759371</v>
          </cell>
        </row>
        <row r="5264">
          <cell r="A5264">
            <v>6939962757322</v>
          </cell>
        </row>
        <row r="5265">
          <cell r="A5265">
            <v>6939962749129</v>
          </cell>
        </row>
        <row r="5266">
          <cell r="A5266">
            <v>6939962757513</v>
          </cell>
        </row>
        <row r="5267">
          <cell r="A5267">
            <v>6939962758572</v>
          </cell>
        </row>
        <row r="5268">
          <cell r="A5268">
            <v>6939924824963</v>
          </cell>
        </row>
        <row r="5269">
          <cell r="A5269">
            <v>6939924823676</v>
          </cell>
        </row>
        <row r="5270">
          <cell r="A5270">
            <v>6939924820828</v>
          </cell>
        </row>
        <row r="5271">
          <cell r="A5271">
            <v>6939962741451</v>
          </cell>
        </row>
        <row r="5272">
          <cell r="A5272">
            <v>6939962746626</v>
          </cell>
        </row>
        <row r="5273">
          <cell r="A5273">
            <v>6939962740379</v>
          </cell>
        </row>
        <row r="5274">
          <cell r="A5274">
            <v>6939962739281</v>
          </cell>
        </row>
        <row r="5275">
          <cell r="A5275">
            <v>6939962755908</v>
          </cell>
        </row>
        <row r="5276">
          <cell r="A5276">
            <v>6939962752464</v>
          </cell>
        </row>
        <row r="5277">
          <cell r="A5277">
            <v>6939962751450</v>
          </cell>
        </row>
        <row r="5278">
          <cell r="A5278">
            <v>6939962752709</v>
          </cell>
        </row>
        <row r="5279">
          <cell r="A5279">
            <v>6939962748030</v>
          </cell>
        </row>
        <row r="5280">
          <cell r="A5280">
            <v>6939962752273</v>
          </cell>
        </row>
        <row r="5281">
          <cell r="A5281">
            <v>6939962745992</v>
          </cell>
        </row>
        <row r="5282">
          <cell r="A5282">
            <v>6939962753065</v>
          </cell>
        </row>
        <row r="5283">
          <cell r="A5283">
            <v>6939962746685</v>
          </cell>
        </row>
        <row r="5284">
          <cell r="A5284">
            <v>6939962756820</v>
          </cell>
        </row>
        <row r="5285">
          <cell r="A5285">
            <v>6939962736839</v>
          </cell>
        </row>
        <row r="5286">
          <cell r="A5286">
            <v>6939962741338</v>
          </cell>
        </row>
        <row r="5287">
          <cell r="A5287">
            <v>6939962755618</v>
          </cell>
        </row>
        <row r="5288">
          <cell r="A5288">
            <v>6939924824802</v>
          </cell>
          <cell r="B5288">
            <v>2</v>
          </cell>
        </row>
        <row r="5289">
          <cell r="A5289">
            <v>6939962760186</v>
          </cell>
        </row>
        <row r="5290">
          <cell r="A5290">
            <v>6939962758398</v>
          </cell>
        </row>
        <row r="5291">
          <cell r="A5291">
            <v>6939962758855</v>
          </cell>
        </row>
        <row r="5292">
          <cell r="A5292">
            <v>6939962758060</v>
          </cell>
        </row>
        <row r="5293">
          <cell r="A5293">
            <v>6939962759074</v>
          </cell>
        </row>
        <row r="5294">
          <cell r="A5294">
            <v>6939962760711</v>
          </cell>
        </row>
        <row r="5295">
          <cell r="A5295">
            <v>6939962757544</v>
          </cell>
        </row>
        <row r="5296">
          <cell r="A5296">
            <v>6939962745992</v>
          </cell>
          <cell r="B5296">
            <v>45</v>
          </cell>
        </row>
        <row r="5297">
          <cell r="A5297">
            <v>6939962725574</v>
          </cell>
          <cell r="B5297">
            <v>0</v>
          </cell>
        </row>
        <row r="5298">
          <cell r="A5298">
            <v>6939962756912</v>
          </cell>
          <cell r="B5298">
            <v>0</v>
          </cell>
        </row>
        <row r="5299">
          <cell r="A5299">
            <v>6939962730912</v>
          </cell>
          <cell r="B5299">
            <v>17</v>
          </cell>
        </row>
        <row r="5300">
          <cell r="A5300">
            <v>6939962756769</v>
          </cell>
          <cell r="B5300">
            <v>0</v>
          </cell>
        </row>
        <row r="5301">
          <cell r="A5301">
            <v>6939962740973</v>
          </cell>
          <cell r="B5301">
            <v>0</v>
          </cell>
        </row>
        <row r="5302">
          <cell r="A5302">
            <v>6939962756097</v>
          </cell>
        </row>
        <row r="5303">
          <cell r="A5303">
            <v>6939962758398</v>
          </cell>
          <cell r="B5303">
            <v>0</v>
          </cell>
        </row>
        <row r="5304">
          <cell r="A5304">
            <v>6939962756165</v>
          </cell>
          <cell r="B5304">
            <v>86</v>
          </cell>
        </row>
        <row r="5305">
          <cell r="A5305">
            <v>6939962756172</v>
          </cell>
        </row>
        <row r="5306">
          <cell r="A5306">
            <v>6939962755359</v>
          </cell>
        </row>
        <row r="5307">
          <cell r="A5307">
            <v>6939962756172</v>
          </cell>
        </row>
        <row r="5308">
          <cell r="A5308">
            <v>6939962759098</v>
          </cell>
        </row>
        <row r="5309">
          <cell r="A5309">
            <v>6939962755885</v>
          </cell>
        </row>
        <row r="5310">
          <cell r="A5310">
            <v>6939962759364</v>
          </cell>
        </row>
        <row r="5311">
          <cell r="A5311">
            <v>6939962738024</v>
          </cell>
        </row>
        <row r="5312">
          <cell r="A5312">
            <v>6939962758466</v>
          </cell>
        </row>
        <row r="5313">
          <cell r="A5313">
            <v>6939962762500</v>
          </cell>
        </row>
        <row r="5314">
          <cell r="A5314">
            <v>6939924827315</v>
          </cell>
        </row>
        <row r="5315">
          <cell r="A5315">
            <v>6939962760834</v>
          </cell>
        </row>
        <row r="5316">
          <cell r="A5316">
            <v>6939962757612</v>
          </cell>
        </row>
        <row r="5317">
          <cell r="A5317">
            <v>6939962755380</v>
          </cell>
        </row>
        <row r="5318">
          <cell r="A5318">
            <v>6939962759173</v>
          </cell>
        </row>
        <row r="5319">
          <cell r="A5319">
            <v>6939962759012</v>
          </cell>
        </row>
        <row r="5320">
          <cell r="A5320">
            <v>6939924819549</v>
          </cell>
        </row>
        <row r="5321">
          <cell r="A5321">
            <v>6939962764436</v>
          </cell>
        </row>
        <row r="5322">
          <cell r="A5322">
            <v>6939962767864</v>
          </cell>
        </row>
        <row r="5323">
          <cell r="A5323">
            <v>6939962759814</v>
          </cell>
        </row>
        <row r="5324">
          <cell r="A5324">
            <v>6939924820828</v>
          </cell>
        </row>
        <row r="5325">
          <cell r="A5325">
            <v>6939962741451</v>
          </cell>
        </row>
        <row r="5326">
          <cell r="A5326">
            <v>6939924824963</v>
          </cell>
        </row>
        <row r="5327">
          <cell r="A5327">
            <v>6939924824642</v>
          </cell>
        </row>
        <row r="5328">
          <cell r="A5328">
            <v>6939962759098</v>
          </cell>
        </row>
        <row r="5329">
          <cell r="A5329">
            <v>6939962757575</v>
          </cell>
        </row>
        <row r="5330">
          <cell r="A5330">
            <v>6939962746593</v>
          </cell>
        </row>
        <row r="5331">
          <cell r="A5331">
            <v>6939962739564</v>
          </cell>
        </row>
        <row r="5332">
          <cell r="A5332">
            <v>6939962759814</v>
          </cell>
          <cell r="B5332">
            <v>110</v>
          </cell>
        </row>
        <row r="5333">
          <cell r="A5333">
            <v>6939962762180</v>
          </cell>
          <cell r="B5333">
            <v>12</v>
          </cell>
        </row>
        <row r="5334">
          <cell r="A5334">
            <v>6939962756493</v>
          </cell>
          <cell r="B5334">
            <v>73</v>
          </cell>
        </row>
        <row r="5335">
          <cell r="A5335">
            <v>6939962759128</v>
          </cell>
          <cell r="B5335">
            <v>20</v>
          </cell>
        </row>
        <row r="5336">
          <cell r="A5336">
            <v>6939962761299</v>
          </cell>
          <cell r="B5336">
            <v>216</v>
          </cell>
        </row>
        <row r="5337">
          <cell r="A5337">
            <v>6939962759043</v>
          </cell>
          <cell r="B5337">
            <v>0</v>
          </cell>
        </row>
        <row r="5338">
          <cell r="A5338">
            <v>6939962759357</v>
          </cell>
          <cell r="B5338">
            <v>8</v>
          </cell>
        </row>
        <row r="5339">
          <cell r="A5339">
            <v>6939962762173</v>
          </cell>
          <cell r="B5339">
            <v>222</v>
          </cell>
        </row>
        <row r="5340">
          <cell r="A5340">
            <v>6939962758855</v>
          </cell>
          <cell r="B5340">
            <v>0</v>
          </cell>
        </row>
        <row r="5341">
          <cell r="A5341">
            <v>6939962760575</v>
          </cell>
          <cell r="B5341">
            <v>45</v>
          </cell>
        </row>
        <row r="5342">
          <cell r="A5342">
            <v>6939962753867</v>
          </cell>
          <cell r="B5342">
            <v>5</v>
          </cell>
        </row>
        <row r="5343">
          <cell r="A5343">
            <v>6939924828510</v>
          </cell>
        </row>
        <row r="5344">
          <cell r="A5344">
            <v>6939962731049</v>
          </cell>
        </row>
        <row r="5345">
          <cell r="A5345">
            <v>6939962756172</v>
          </cell>
        </row>
        <row r="5346">
          <cell r="A5346">
            <v>6939962753539</v>
          </cell>
        </row>
        <row r="5347">
          <cell r="A5347">
            <v>6939962756097</v>
          </cell>
        </row>
        <row r="5348">
          <cell r="A5348">
            <v>6939962758763</v>
          </cell>
        </row>
        <row r="5349">
          <cell r="A5349">
            <v>6939962747057</v>
          </cell>
        </row>
        <row r="5350">
          <cell r="A5350">
            <v>6939962758398</v>
          </cell>
        </row>
        <row r="5351">
          <cell r="A5351">
            <v>6939962759098</v>
          </cell>
        </row>
        <row r="5352">
          <cell r="A5352">
            <v>6939962755885</v>
          </cell>
        </row>
        <row r="5353">
          <cell r="A5353">
            <v>6939962759364</v>
          </cell>
        </row>
        <row r="5354">
          <cell r="A5354">
            <v>6939962738024</v>
          </cell>
        </row>
        <row r="5355">
          <cell r="A5355">
            <v>6939962758466</v>
          </cell>
        </row>
        <row r="5356">
          <cell r="A5356">
            <v>6939962759395</v>
          </cell>
        </row>
        <row r="5357">
          <cell r="A5357">
            <v>6939962759388</v>
          </cell>
        </row>
        <row r="5358">
          <cell r="A5358">
            <v>6939962757315</v>
          </cell>
          <cell r="B5358">
            <v>323</v>
          </cell>
        </row>
        <row r="5359">
          <cell r="A5359">
            <v>6939962745183</v>
          </cell>
          <cell r="B5359">
            <v>0</v>
          </cell>
        </row>
        <row r="5360">
          <cell r="A5360">
            <v>6939962759814</v>
          </cell>
        </row>
        <row r="5361">
          <cell r="A5361">
            <v>6939962763774</v>
          </cell>
        </row>
        <row r="5362">
          <cell r="A5362">
            <v>6939962762180</v>
          </cell>
        </row>
        <row r="5363">
          <cell r="A5363">
            <v>6939962759128</v>
          </cell>
        </row>
        <row r="5364">
          <cell r="A5364">
            <v>6939962763712</v>
          </cell>
        </row>
        <row r="5365">
          <cell r="A5365">
            <v>6939962763477</v>
          </cell>
        </row>
        <row r="5366">
          <cell r="A5366">
            <v>6939962765983</v>
          </cell>
        </row>
        <row r="5367">
          <cell r="A5367">
            <v>6939962761640</v>
          </cell>
        </row>
        <row r="5368">
          <cell r="A5368">
            <v>6939962761398</v>
          </cell>
        </row>
        <row r="5369">
          <cell r="A5369">
            <v>6939962759357</v>
          </cell>
        </row>
        <row r="5370">
          <cell r="A5370">
            <v>6939962755885</v>
          </cell>
          <cell r="B5370">
            <v>0</v>
          </cell>
        </row>
        <row r="5371">
          <cell r="A5371">
            <v>6939962759012</v>
          </cell>
          <cell r="B5371">
            <v>51</v>
          </cell>
        </row>
        <row r="5372">
          <cell r="A5372">
            <v>6939924819884</v>
          </cell>
        </row>
        <row r="5373">
          <cell r="A5373">
            <v>6939962763910</v>
          </cell>
        </row>
        <row r="5374">
          <cell r="A5374">
            <v>6939962762401</v>
          </cell>
        </row>
        <row r="5375">
          <cell r="A5375">
            <v>6939962759074</v>
          </cell>
          <cell r="B5375">
            <v>115</v>
          </cell>
        </row>
        <row r="5376">
          <cell r="A5376">
            <v>6939962757544</v>
          </cell>
          <cell r="B5376">
            <v>0</v>
          </cell>
        </row>
        <row r="5377">
          <cell r="A5377">
            <v>6939962759128</v>
          </cell>
        </row>
        <row r="5378">
          <cell r="A5378">
            <v>6939962759043</v>
          </cell>
        </row>
        <row r="5379">
          <cell r="A5379">
            <v>6939962759357</v>
          </cell>
        </row>
        <row r="5380">
          <cell r="A5380">
            <v>6939962762500</v>
          </cell>
        </row>
        <row r="5381">
          <cell r="A5381">
            <v>6939924824802</v>
          </cell>
        </row>
        <row r="5382">
          <cell r="A5382">
            <v>6939924827537</v>
          </cell>
        </row>
        <row r="5383">
          <cell r="A5383">
            <v>6939962762500</v>
          </cell>
          <cell r="B5383">
            <v>218</v>
          </cell>
        </row>
        <row r="5384">
          <cell r="A5384">
            <v>6939962759098</v>
          </cell>
          <cell r="B5384">
            <v>216</v>
          </cell>
        </row>
        <row r="5385">
          <cell r="A5385">
            <v>6939924827315</v>
          </cell>
        </row>
        <row r="5386">
          <cell r="A5386">
            <v>6939962760711</v>
          </cell>
          <cell r="B5386">
            <v>139</v>
          </cell>
        </row>
        <row r="5387">
          <cell r="A5387">
            <v>6939962759395</v>
          </cell>
        </row>
        <row r="5388">
          <cell r="A5388">
            <v>6939962759388</v>
          </cell>
        </row>
        <row r="5389">
          <cell r="A5389">
            <v>6939962746074</v>
          </cell>
        </row>
        <row r="5390">
          <cell r="A5390">
            <v>6939924823669</v>
          </cell>
        </row>
        <row r="5391">
          <cell r="A5391">
            <v>6939924823652</v>
          </cell>
        </row>
        <row r="5392">
          <cell r="A5392">
            <v>6939924824819</v>
          </cell>
        </row>
        <row r="5393">
          <cell r="A5393">
            <v>6939924824956</v>
          </cell>
        </row>
        <row r="5394">
          <cell r="A5394">
            <v>6939924821481</v>
          </cell>
        </row>
        <row r="5395">
          <cell r="A5395">
            <v>6939924823423</v>
          </cell>
        </row>
        <row r="5396">
          <cell r="A5396">
            <v>6939962763910</v>
          </cell>
          <cell r="B5396">
            <v>5</v>
          </cell>
        </row>
        <row r="5397">
          <cell r="A5397">
            <v>6939962760704</v>
          </cell>
        </row>
        <row r="5398">
          <cell r="A5398">
            <v>6939962762999</v>
          </cell>
          <cell r="B5398">
            <v>55</v>
          </cell>
        </row>
        <row r="5399">
          <cell r="A5399">
            <v>6939962763477</v>
          </cell>
          <cell r="B5399">
            <v>35</v>
          </cell>
        </row>
        <row r="5400">
          <cell r="A5400">
            <v>6939962765983</v>
          </cell>
          <cell r="B5400">
            <v>68</v>
          </cell>
        </row>
        <row r="5401">
          <cell r="A5401">
            <v>6939962761398</v>
          </cell>
          <cell r="B5401">
            <v>8</v>
          </cell>
        </row>
        <row r="5402">
          <cell r="A5402">
            <v>6939962757612</v>
          </cell>
        </row>
        <row r="5403">
          <cell r="A5403">
            <v>6939962755380</v>
          </cell>
        </row>
        <row r="5404">
          <cell r="A5404">
            <v>6939962759364</v>
          </cell>
        </row>
        <row r="5405">
          <cell r="A5405">
            <v>6939962758466</v>
          </cell>
        </row>
        <row r="5406">
          <cell r="A5406">
            <v>6939962755359</v>
          </cell>
        </row>
        <row r="5407">
          <cell r="A5407">
            <v>6939962762500</v>
          </cell>
          <cell r="B5407">
            <v>218</v>
          </cell>
        </row>
        <row r="5408">
          <cell r="A5408">
            <v>6939962746593</v>
          </cell>
          <cell r="B5408">
            <v>85</v>
          </cell>
        </row>
        <row r="5409">
          <cell r="A5409">
            <v>6939924824673</v>
          </cell>
        </row>
        <row r="5410">
          <cell r="A5410">
            <v>6939962759371</v>
          </cell>
        </row>
        <row r="5411">
          <cell r="A5411">
            <v>6939962757520</v>
          </cell>
        </row>
        <row r="5412">
          <cell r="A5412">
            <v>6939962757322</v>
          </cell>
        </row>
        <row r="5413">
          <cell r="A5413">
            <v>6939962749129</v>
          </cell>
        </row>
        <row r="5414">
          <cell r="A5414">
            <v>6939962757513</v>
          </cell>
        </row>
        <row r="5415">
          <cell r="A5415">
            <v>6939962758572</v>
          </cell>
        </row>
        <row r="5416">
          <cell r="A5416">
            <v>6939962760186</v>
          </cell>
        </row>
        <row r="5417">
          <cell r="A5417">
            <v>6939962758855</v>
          </cell>
        </row>
        <row r="5418">
          <cell r="A5418">
            <v>6939962760711</v>
          </cell>
        </row>
        <row r="5419">
          <cell r="A5419">
            <v>6939962756172</v>
          </cell>
        </row>
        <row r="5420">
          <cell r="A5420">
            <v>6939962739588</v>
          </cell>
        </row>
        <row r="5421">
          <cell r="A5421">
            <v>6939962739564</v>
          </cell>
        </row>
        <row r="5422">
          <cell r="A5422">
            <v>6939962745183</v>
          </cell>
        </row>
        <row r="5423">
          <cell r="A5423">
            <v>6939962746074</v>
          </cell>
        </row>
        <row r="5424">
          <cell r="A5424">
            <v>6939924823669</v>
          </cell>
        </row>
        <row r="5425">
          <cell r="A5425">
            <v>6939924823652</v>
          </cell>
        </row>
        <row r="5426">
          <cell r="A5426">
            <v>6939924824819</v>
          </cell>
        </row>
        <row r="5427">
          <cell r="A5427">
            <v>6939924824956</v>
          </cell>
        </row>
        <row r="5428">
          <cell r="A5428">
            <v>6939924821481</v>
          </cell>
        </row>
        <row r="5429">
          <cell r="A5429">
            <v>6939962760575</v>
          </cell>
        </row>
        <row r="5430">
          <cell r="A5430">
            <v>6938980101353</v>
          </cell>
        </row>
        <row r="5431">
          <cell r="A5431">
            <v>6939962759074</v>
          </cell>
        </row>
        <row r="5432">
          <cell r="A5432">
            <v>6939962753867</v>
          </cell>
        </row>
        <row r="5433">
          <cell r="A5433">
            <v>6939962757544</v>
          </cell>
        </row>
        <row r="5434">
          <cell r="A5434">
            <v>6939962765433</v>
          </cell>
        </row>
        <row r="5435">
          <cell r="A5435">
            <v>6939962759814</v>
          </cell>
        </row>
        <row r="5436">
          <cell r="A5436">
            <v>6939962763774</v>
          </cell>
        </row>
        <row r="5437">
          <cell r="A5437">
            <v>6939962762180</v>
          </cell>
        </row>
        <row r="5438">
          <cell r="A5438">
            <v>6939962746074</v>
          </cell>
          <cell r="B5438">
            <v>258</v>
          </cell>
        </row>
        <row r="5439">
          <cell r="A5439">
            <v>6939924824956</v>
          </cell>
          <cell r="B5439">
            <v>0</v>
          </cell>
        </row>
        <row r="5440">
          <cell r="A5440">
            <v>6939962763453</v>
          </cell>
        </row>
        <row r="5441">
          <cell r="A5441">
            <v>6939962765129</v>
          </cell>
        </row>
        <row r="5442">
          <cell r="A5442">
            <v>6939924827353</v>
          </cell>
        </row>
        <row r="5443">
          <cell r="A5443">
            <v>6939924827322</v>
          </cell>
        </row>
        <row r="5444">
          <cell r="A5444">
            <v>6939962741710</v>
          </cell>
          <cell r="B5444">
            <v>281</v>
          </cell>
        </row>
        <row r="5445">
          <cell r="A5445">
            <v>6939962760186</v>
          </cell>
          <cell r="B5445">
            <v>66</v>
          </cell>
        </row>
        <row r="5446">
          <cell r="A5446">
            <v>6939962760599</v>
          </cell>
          <cell r="B5446">
            <v>3</v>
          </cell>
        </row>
        <row r="5447">
          <cell r="A5447">
            <v>6939962758060</v>
          </cell>
          <cell r="B5447">
            <v>528</v>
          </cell>
        </row>
        <row r="5448">
          <cell r="A5448">
            <v>6939962759265</v>
          </cell>
          <cell r="B5448">
            <v>8</v>
          </cell>
        </row>
        <row r="5449">
          <cell r="A5449">
            <v>6939962756172</v>
          </cell>
          <cell r="B5449">
            <v>461</v>
          </cell>
        </row>
        <row r="5450">
          <cell r="A5450">
            <v>6939962756172</v>
          </cell>
        </row>
        <row r="5451">
          <cell r="A5451">
            <v>6939962762180</v>
          </cell>
        </row>
        <row r="5452">
          <cell r="A5452">
            <v>6939962756493</v>
          </cell>
        </row>
        <row r="5453">
          <cell r="A5453">
            <v>6939962761299</v>
          </cell>
        </row>
        <row r="5454">
          <cell r="A5454">
            <v>6939962762173</v>
          </cell>
        </row>
        <row r="5455">
          <cell r="A5455">
            <v>6939924819549</v>
          </cell>
        </row>
        <row r="5456">
          <cell r="A5456">
            <v>6939924824345</v>
          </cell>
        </row>
        <row r="5457">
          <cell r="A5457">
            <v>6939924824963</v>
          </cell>
        </row>
        <row r="5458">
          <cell r="A5458">
            <v>6939924823676</v>
          </cell>
        </row>
        <row r="5459">
          <cell r="A5459">
            <v>6939924823423</v>
          </cell>
        </row>
        <row r="5460">
          <cell r="A5460">
            <v>6939924820828</v>
          </cell>
        </row>
        <row r="5461">
          <cell r="A5461">
            <v>6939962741451</v>
          </cell>
        </row>
        <row r="5462">
          <cell r="A5462">
            <v>6939962744384</v>
          </cell>
        </row>
        <row r="5463">
          <cell r="A5463">
            <v>6939962746074</v>
          </cell>
        </row>
        <row r="5464">
          <cell r="A5464">
            <v>6939962758039</v>
          </cell>
        </row>
        <row r="5465">
          <cell r="A5465">
            <v>6939962768182</v>
          </cell>
        </row>
        <row r="5466">
          <cell r="A5466">
            <v>6939962764412</v>
          </cell>
        </row>
        <row r="5467">
          <cell r="A5467">
            <v>6939924824345</v>
          </cell>
        </row>
        <row r="5468">
          <cell r="A5468">
            <v>6939924827353</v>
          </cell>
        </row>
        <row r="5469">
          <cell r="A5469">
            <v>6939962759388</v>
          </cell>
        </row>
        <row r="5470">
          <cell r="A5470">
            <v>6939924824819</v>
          </cell>
        </row>
        <row r="5471">
          <cell r="A5471">
            <v>6939924819884</v>
          </cell>
        </row>
        <row r="5472">
          <cell r="A5472">
            <v>6939924824802</v>
          </cell>
        </row>
        <row r="5473">
          <cell r="A5473">
            <v>6939924824673</v>
          </cell>
        </row>
        <row r="5474">
          <cell r="A5474">
            <v>6939962760711</v>
          </cell>
        </row>
        <row r="5475">
          <cell r="A5475">
            <v>6939962760698</v>
          </cell>
        </row>
        <row r="5476">
          <cell r="A5476">
            <v>6939962758275</v>
          </cell>
        </row>
        <row r="5477">
          <cell r="A5477">
            <v>6939962757575</v>
          </cell>
        </row>
        <row r="5478">
          <cell r="A5478">
            <v>6939962758060</v>
          </cell>
        </row>
        <row r="5479">
          <cell r="A5479">
            <v>6939962763910</v>
          </cell>
        </row>
        <row r="5480">
          <cell r="A5480">
            <v>6939962760704</v>
          </cell>
        </row>
        <row r="5481">
          <cell r="A5481">
            <v>6939962762999</v>
          </cell>
        </row>
        <row r="5482">
          <cell r="A5482">
            <v>6939962762401</v>
          </cell>
        </row>
        <row r="5483">
          <cell r="A5483">
            <v>6939962756172</v>
          </cell>
          <cell r="B5483">
            <v>681</v>
          </cell>
        </row>
        <row r="5484">
          <cell r="A5484">
            <v>6939962759098</v>
          </cell>
          <cell r="B5484">
            <v>467</v>
          </cell>
        </row>
        <row r="5485">
          <cell r="A5485">
            <v>6939962760834</v>
          </cell>
          <cell r="B5485">
            <v>23</v>
          </cell>
        </row>
        <row r="5486">
          <cell r="A5486">
            <v>6939962759173</v>
          </cell>
          <cell r="B5486">
            <v>41</v>
          </cell>
        </row>
        <row r="5487">
          <cell r="A5487">
            <v>6939962738024</v>
          </cell>
          <cell r="B5487">
            <v>0</v>
          </cell>
        </row>
        <row r="5488">
          <cell r="A5488">
            <v>6939962757520</v>
          </cell>
          <cell r="B5488">
            <v>0</v>
          </cell>
        </row>
        <row r="5489">
          <cell r="A5489">
            <v>6939924818498</v>
          </cell>
          <cell r="B5489">
            <v>47</v>
          </cell>
        </row>
        <row r="5490">
          <cell r="A5490">
            <v>6939924827841</v>
          </cell>
          <cell r="B5490">
            <v>29</v>
          </cell>
        </row>
        <row r="5491">
          <cell r="A5491">
            <v>6939962733951</v>
          </cell>
          <cell r="B5491">
            <v>0</v>
          </cell>
        </row>
        <row r="5492">
          <cell r="A5492">
            <v>6939962758275</v>
          </cell>
        </row>
        <row r="5493">
          <cell r="A5493">
            <v>6939962757575</v>
          </cell>
        </row>
        <row r="5494">
          <cell r="A5494">
            <v>6939962758855</v>
          </cell>
        </row>
        <row r="5495">
          <cell r="A5495">
            <v>6939924819549</v>
          </cell>
          <cell r="B5495">
            <v>19</v>
          </cell>
        </row>
        <row r="5496">
          <cell r="A5496">
            <v>6939962758039</v>
          </cell>
          <cell r="B5496">
            <v>13</v>
          </cell>
        </row>
        <row r="5497">
          <cell r="A5497">
            <v>6939924824673</v>
          </cell>
        </row>
        <row r="5498">
          <cell r="A5498">
            <v>6939962759128</v>
          </cell>
        </row>
        <row r="5499">
          <cell r="A5499">
            <v>6939962763712</v>
          </cell>
        </row>
        <row r="5500">
          <cell r="A5500">
            <v>6939962763477</v>
          </cell>
        </row>
        <row r="5501">
          <cell r="A5501">
            <v>6939962765983</v>
          </cell>
        </row>
        <row r="5502">
          <cell r="A5502">
            <v>6939962761640</v>
          </cell>
        </row>
        <row r="5503">
          <cell r="A5503">
            <v>6939962761398</v>
          </cell>
        </row>
        <row r="5504">
          <cell r="A5504">
            <v>6939962759357</v>
          </cell>
        </row>
        <row r="5505">
          <cell r="A5505">
            <v>6939924827339</v>
          </cell>
        </row>
        <row r="5506">
          <cell r="A5506">
            <v>6939962760605</v>
          </cell>
        </row>
        <row r="5507">
          <cell r="A5507">
            <v>6939962731049</v>
          </cell>
        </row>
        <row r="5508">
          <cell r="A5508">
            <v>6939962760704</v>
          </cell>
        </row>
        <row r="5509">
          <cell r="A5509">
            <v>6939962756493</v>
          </cell>
        </row>
        <row r="5510">
          <cell r="A5510">
            <v>6939962761299</v>
          </cell>
        </row>
        <row r="5511">
          <cell r="A5511">
            <v>6939962762999</v>
          </cell>
        </row>
        <row r="5512">
          <cell r="A5512">
            <v>6939962762173</v>
          </cell>
        </row>
        <row r="5513">
          <cell r="A5513">
            <v>6939924819549</v>
          </cell>
          <cell r="B5513">
            <v>19</v>
          </cell>
        </row>
        <row r="5514">
          <cell r="A5514">
            <v>6939962768182</v>
          </cell>
          <cell r="B5514">
            <v>3</v>
          </cell>
        </row>
        <row r="5515">
          <cell r="A5515">
            <v>6939962764412</v>
          </cell>
        </row>
        <row r="5516">
          <cell r="A5516">
            <v>6939962766423</v>
          </cell>
          <cell r="B5516">
            <v>24</v>
          </cell>
        </row>
        <row r="5517">
          <cell r="A5517">
            <v>6939962760711</v>
          </cell>
        </row>
        <row r="5518">
          <cell r="A5518">
            <v>6939962760698</v>
          </cell>
        </row>
        <row r="5519">
          <cell r="A5519">
            <v>6939962759364</v>
          </cell>
        </row>
        <row r="5520">
          <cell r="A5520">
            <v>6939962758466</v>
          </cell>
        </row>
        <row r="5521">
          <cell r="A5521">
            <v>6939962759395</v>
          </cell>
        </row>
        <row r="5522">
          <cell r="A5522">
            <v>6939962759388</v>
          </cell>
        </row>
        <row r="5523">
          <cell r="A5523">
            <v>6939962746074</v>
          </cell>
        </row>
        <row r="5524">
          <cell r="A5524">
            <v>6939962763453</v>
          </cell>
        </row>
        <row r="5525">
          <cell r="A5525">
            <v>6939962765129</v>
          </cell>
        </row>
        <row r="5526">
          <cell r="A5526">
            <v>6939924827841</v>
          </cell>
        </row>
        <row r="5527">
          <cell r="A5527">
            <v>6939962763736</v>
          </cell>
        </row>
        <row r="5528">
          <cell r="A5528">
            <v>6939962759043</v>
          </cell>
        </row>
        <row r="5529">
          <cell r="A5529">
            <v>6939962763910</v>
          </cell>
        </row>
        <row r="5530">
          <cell r="A5530">
            <v>6939962759364</v>
          </cell>
          <cell r="B5530">
            <v>6</v>
          </cell>
        </row>
        <row r="5531">
          <cell r="A5531">
            <v>6939962758466</v>
          </cell>
          <cell r="B5531">
            <v>10</v>
          </cell>
        </row>
        <row r="5532">
          <cell r="A5532">
            <v>6939962757322</v>
          </cell>
          <cell r="B5532">
            <v>32</v>
          </cell>
        </row>
        <row r="5533">
          <cell r="A5533">
            <v>6939962749129</v>
          </cell>
          <cell r="B5533">
            <v>0</v>
          </cell>
        </row>
        <row r="5534">
          <cell r="A5534">
            <v>6939962759388</v>
          </cell>
          <cell r="B5534">
            <v>0</v>
          </cell>
        </row>
        <row r="5535">
          <cell r="A5535">
            <v>6939962763736</v>
          </cell>
        </row>
        <row r="5536">
          <cell r="A5536">
            <v>6939962759043</v>
          </cell>
        </row>
        <row r="5537">
          <cell r="A5537">
            <v>6939962766423</v>
          </cell>
        </row>
        <row r="5538">
          <cell r="A5538">
            <v>6939962756189</v>
          </cell>
        </row>
        <row r="5539">
          <cell r="A5539">
            <v>6939962760711</v>
          </cell>
          <cell r="B5539">
            <v>175</v>
          </cell>
        </row>
        <row r="5540">
          <cell r="A5540">
            <v>6939962731049</v>
          </cell>
          <cell r="B5540">
            <v>36</v>
          </cell>
        </row>
        <row r="5541">
          <cell r="A5541">
            <v>6939962756189</v>
          </cell>
          <cell r="B5541">
            <v>0</v>
          </cell>
        </row>
        <row r="5542">
          <cell r="A5542">
            <v>6939924827353</v>
          </cell>
          <cell r="B5542">
            <v>11</v>
          </cell>
        </row>
        <row r="5543">
          <cell r="A5543">
            <v>6939924818498</v>
          </cell>
          <cell r="B5543">
            <v>47</v>
          </cell>
        </row>
        <row r="5544">
          <cell r="A5544">
            <v>6939924821078</v>
          </cell>
          <cell r="B5544">
            <v>22</v>
          </cell>
        </row>
        <row r="5545">
          <cell r="A5545">
            <v>6939924823232</v>
          </cell>
          <cell r="B5545">
            <v>44</v>
          </cell>
        </row>
        <row r="5546">
          <cell r="A5546">
            <v>6939924821078</v>
          </cell>
        </row>
        <row r="5547">
          <cell r="A5547">
            <v>6939924827353</v>
          </cell>
        </row>
        <row r="5548">
          <cell r="A5548">
            <v>6939924827322</v>
          </cell>
        </row>
        <row r="5549">
          <cell r="A5549">
            <v>6939962759395</v>
          </cell>
          <cell r="B5549">
            <v>9</v>
          </cell>
        </row>
        <row r="5550">
          <cell r="A5550">
            <v>6939924823669</v>
          </cell>
          <cell r="B5550">
            <v>0</v>
          </cell>
        </row>
        <row r="5551">
          <cell r="A5551">
            <v>6939924823652</v>
          </cell>
          <cell r="B5551">
            <v>0</v>
          </cell>
        </row>
        <row r="5552">
          <cell r="A5552">
            <v>6939924824819</v>
          </cell>
          <cell r="B5552">
            <v>0</v>
          </cell>
        </row>
        <row r="5553">
          <cell r="A5553">
            <v>6939924824963</v>
          </cell>
          <cell r="B5553">
            <v>0</v>
          </cell>
        </row>
        <row r="5554">
          <cell r="A5554">
            <v>6939924823676</v>
          </cell>
          <cell r="B5554">
            <v>0</v>
          </cell>
        </row>
        <row r="5555">
          <cell r="A5555">
            <v>6939924821481</v>
          </cell>
          <cell r="B5555">
            <v>17</v>
          </cell>
        </row>
        <row r="5556">
          <cell r="A5556">
            <v>6939924823423</v>
          </cell>
          <cell r="B5556">
            <v>0</v>
          </cell>
        </row>
        <row r="5557">
          <cell r="A5557">
            <v>6939924823232</v>
          </cell>
          <cell r="B5557">
            <v>44</v>
          </cell>
        </row>
        <row r="5558">
          <cell r="A5558">
            <v>6939924824345</v>
          </cell>
          <cell r="B5558">
            <v>0</v>
          </cell>
        </row>
        <row r="5559">
          <cell r="A5559">
            <v>6939924821078</v>
          </cell>
        </row>
        <row r="5560">
          <cell r="A5560">
            <v>6939924823232</v>
          </cell>
        </row>
        <row r="5561">
          <cell r="A5561">
            <v>6939962759814</v>
          </cell>
          <cell r="B5561">
            <v>53</v>
          </cell>
        </row>
        <row r="5562">
          <cell r="A5562">
            <v>6939962762180</v>
          </cell>
          <cell r="B5562">
            <v>21</v>
          </cell>
        </row>
        <row r="5563">
          <cell r="A5563">
            <v>6939962756493</v>
          </cell>
          <cell r="B5563">
            <v>83</v>
          </cell>
        </row>
        <row r="5564">
          <cell r="A5564">
            <v>6939962761299</v>
          </cell>
          <cell r="B5564">
            <v>279</v>
          </cell>
        </row>
        <row r="5565">
          <cell r="A5565">
            <v>6939962759043</v>
          </cell>
          <cell r="B5565">
            <v>0</v>
          </cell>
        </row>
        <row r="5566">
          <cell r="A5566">
            <v>6939962759357</v>
          </cell>
          <cell r="B5566">
            <v>32</v>
          </cell>
        </row>
        <row r="5567">
          <cell r="A5567">
            <v>6939962762173</v>
          </cell>
          <cell r="B5567">
            <v>80</v>
          </cell>
        </row>
        <row r="5568">
          <cell r="A5568">
            <v>6939962762500</v>
          </cell>
          <cell r="B5568">
            <v>499</v>
          </cell>
        </row>
        <row r="5569">
          <cell r="A5569">
            <v>6939924823669</v>
          </cell>
        </row>
        <row r="5570">
          <cell r="A5570">
            <v>6939924823652</v>
          </cell>
        </row>
        <row r="5571">
          <cell r="A5571">
            <v>6939924824819</v>
          </cell>
        </row>
        <row r="5572">
          <cell r="A5572">
            <v>6939924824673</v>
          </cell>
        </row>
        <row r="5573">
          <cell r="A5573">
            <v>6939924827339</v>
          </cell>
        </row>
        <row r="5574">
          <cell r="A5574">
            <v>6939924819549</v>
          </cell>
        </row>
        <row r="5575">
          <cell r="A5575">
            <v>6939962746074</v>
          </cell>
          <cell r="B5575">
            <v>241</v>
          </cell>
        </row>
        <row r="5576">
          <cell r="A5576">
            <v>6939962762401</v>
          </cell>
        </row>
        <row r="5577">
          <cell r="A5577">
            <v>6939962763453</v>
          </cell>
        </row>
        <row r="5578">
          <cell r="A5578">
            <v>6939924819884</v>
          </cell>
          <cell r="B5578">
            <v>0</v>
          </cell>
        </row>
        <row r="5579">
          <cell r="A5579">
            <v>6939924820828</v>
          </cell>
          <cell r="B5579">
            <v>0</v>
          </cell>
        </row>
        <row r="5580">
          <cell r="A5580">
            <v>6939962741451</v>
          </cell>
          <cell r="B5580">
            <v>160</v>
          </cell>
        </row>
        <row r="5581">
          <cell r="A5581">
            <v>6939924824673</v>
          </cell>
          <cell r="B5581">
            <v>0</v>
          </cell>
        </row>
        <row r="5582">
          <cell r="A5582">
            <v>6939962756493</v>
          </cell>
        </row>
        <row r="5583">
          <cell r="A5583">
            <v>6939962753867</v>
          </cell>
        </row>
        <row r="5584">
          <cell r="A5584">
            <v>6939962760834</v>
          </cell>
        </row>
        <row r="5585">
          <cell r="A5585">
            <v>6939962757612</v>
          </cell>
        </row>
        <row r="5586">
          <cell r="A5586">
            <v>6939962755380</v>
          </cell>
        </row>
        <row r="5587">
          <cell r="A5587">
            <v>6939962759173</v>
          </cell>
        </row>
        <row r="5588">
          <cell r="A5588">
            <v>6939962759012</v>
          </cell>
        </row>
        <row r="5589">
          <cell r="A5589">
            <v>6939962759371</v>
          </cell>
        </row>
        <row r="5590">
          <cell r="A5590">
            <v>6939962757513</v>
          </cell>
        </row>
        <row r="5591">
          <cell r="A5591">
            <v>6939924824802</v>
          </cell>
        </row>
        <row r="5592">
          <cell r="A5592">
            <v>6939962762500</v>
          </cell>
        </row>
        <row r="5593">
          <cell r="A5593">
            <v>6939924819549</v>
          </cell>
        </row>
        <row r="5594">
          <cell r="A5594">
            <v>6939924824345</v>
          </cell>
        </row>
        <row r="5595">
          <cell r="A5595">
            <v>6939962763774</v>
          </cell>
        </row>
        <row r="5596">
          <cell r="A5596">
            <v>6939962763736</v>
          </cell>
        </row>
        <row r="5597">
          <cell r="A5597">
            <v>6939962763712</v>
          </cell>
        </row>
        <row r="5598">
          <cell r="A5598">
            <v>6939962763477</v>
          </cell>
        </row>
        <row r="5599">
          <cell r="A5599">
            <v>6939962765983</v>
          </cell>
        </row>
        <row r="5600">
          <cell r="A5600">
            <v>6939962761640</v>
          </cell>
        </row>
        <row r="5601">
          <cell r="A5601">
            <v>6939962761398</v>
          </cell>
        </row>
        <row r="5602">
          <cell r="A5602">
            <v>6939962753539</v>
          </cell>
        </row>
        <row r="5603">
          <cell r="A5603">
            <v>6939962756165</v>
          </cell>
        </row>
        <row r="5604">
          <cell r="A5604">
            <v>6939962755885</v>
          </cell>
        </row>
        <row r="5605">
          <cell r="A5605">
            <v>6939962753065</v>
          </cell>
          <cell r="B5605">
            <v>37</v>
          </cell>
        </row>
        <row r="5606">
          <cell r="A5606">
            <v>6939962753539</v>
          </cell>
          <cell r="B5606">
            <v>49</v>
          </cell>
        </row>
        <row r="5607">
          <cell r="A5607">
            <v>6939962757612</v>
          </cell>
          <cell r="B5607">
            <v>35</v>
          </cell>
        </row>
        <row r="5608">
          <cell r="A5608">
            <v>6939962755380</v>
          </cell>
          <cell r="B5608">
            <v>6</v>
          </cell>
        </row>
        <row r="5609">
          <cell r="A5609">
            <v>6939962753065</v>
          </cell>
        </row>
        <row r="5610">
          <cell r="A5610">
            <v>6939962760599</v>
          </cell>
        </row>
        <row r="5611">
          <cell r="A5611">
            <v>6939962758466</v>
          </cell>
        </row>
        <row r="5612">
          <cell r="A5612">
            <v>6939962761640</v>
          </cell>
        </row>
        <row r="5613">
          <cell r="A5613">
            <v>6939962758855</v>
          </cell>
        </row>
        <row r="5614">
          <cell r="A5614">
            <v>6939924823232</v>
          </cell>
        </row>
        <row r="5615">
          <cell r="A5615">
            <v>6939962762500</v>
          </cell>
        </row>
        <row r="5616">
          <cell r="A5616">
            <v>6939962765433</v>
          </cell>
        </row>
        <row r="5617">
          <cell r="A5617">
            <v>6939924818498</v>
          </cell>
        </row>
        <row r="5618">
          <cell r="A5618">
            <v>6939924827841</v>
          </cell>
        </row>
        <row r="5619">
          <cell r="A5619">
            <v>6939962759371</v>
          </cell>
          <cell r="B5619">
            <v>4</v>
          </cell>
        </row>
        <row r="5620">
          <cell r="A5620">
            <v>6939962755359</v>
          </cell>
          <cell r="B5620">
            <v>2</v>
          </cell>
        </row>
        <row r="5621">
          <cell r="A5621">
            <v>6939962757513</v>
          </cell>
          <cell r="B5621">
            <v>0</v>
          </cell>
        </row>
        <row r="5622">
          <cell r="A5622">
            <v>6939962758572</v>
          </cell>
          <cell r="B5622">
            <v>50</v>
          </cell>
        </row>
        <row r="5623">
          <cell r="A5623">
            <v>6939924824802</v>
          </cell>
          <cell r="B5623">
            <v>2</v>
          </cell>
        </row>
        <row r="5624">
          <cell r="A5624">
            <v>6939962760834</v>
          </cell>
        </row>
        <row r="5625">
          <cell r="A5625">
            <v>6939962757612</v>
          </cell>
        </row>
        <row r="5626">
          <cell r="A5626">
            <v>6939962755380</v>
          </cell>
        </row>
        <row r="5627">
          <cell r="A5627">
            <v>6939962759173</v>
          </cell>
        </row>
        <row r="5628">
          <cell r="A5628">
            <v>6939962759012</v>
          </cell>
        </row>
        <row r="5629">
          <cell r="A5629">
            <v>6939962757520</v>
          </cell>
        </row>
        <row r="5630">
          <cell r="A5630">
            <v>6939962755359</v>
          </cell>
        </row>
        <row r="5631">
          <cell r="A5631">
            <v>6939924819884</v>
          </cell>
        </row>
        <row r="5632">
          <cell r="A5632">
            <v>6939924824956</v>
          </cell>
        </row>
        <row r="5633">
          <cell r="A5633">
            <v>6939962763774</v>
          </cell>
          <cell r="B5633">
            <v>0</v>
          </cell>
        </row>
        <row r="5634">
          <cell r="A5634">
            <v>6939962763712</v>
          </cell>
          <cell r="B5634">
            <v>13</v>
          </cell>
        </row>
        <row r="5635">
          <cell r="A5635">
            <v>6939962761640</v>
          </cell>
          <cell r="B5635">
            <v>28</v>
          </cell>
        </row>
        <row r="5636">
          <cell r="A5636">
            <v>6939962756493</v>
          </cell>
          <cell r="B5636">
            <v>73</v>
          </cell>
        </row>
        <row r="5637">
          <cell r="A5637">
            <v>6939962753867</v>
          </cell>
          <cell r="B5637">
            <v>11</v>
          </cell>
        </row>
        <row r="5638">
          <cell r="A5638">
            <v>6939962758466</v>
          </cell>
          <cell r="B5638">
            <v>10</v>
          </cell>
        </row>
        <row r="5639">
          <cell r="A5639">
            <v>6939962758855</v>
          </cell>
          <cell r="B5639">
            <v>30</v>
          </cell>
        </row>
        <row r="5640">
          <cell r="A5640">
            <v>6939962765129</v>
          </cell>
        </row>
        <row r="5641">
          <cell r="A5641">
            <v>6939924827353</v>
          </cell>
        </row>
        <row r="5642">
          <cell r="A5642">
            <v>6939924827322</v>
          </cell>
        </row>
        <row r="5643">
          <cell r="A5643">
            <v>6939924827339</v>
          </cell>
        </row>
        <row r="5644">
          <cell r="A5644">
            <v>6939924821078</v>
          </cell>
        </row>
        <row r="5645">
          <cell r="A5645">
            <v>6939924824642</v>
          </cell>
        </row>
        <row r="5646">
          <cell r="A5646">
            <v>6939924824642</v>
          </cell>
        </row>
        <row r="5647">
          <cell r="A5647">
            <v>6939924827537</v>
          </cell>
        </row>
        <row r="5648">
          <cell r="A5648">
            <v>6939962763774</v>
          </cell>
        </row>
        <row r="5649">
          <cell r="A5649">
            <v>6939962763736</v>
          </cell>
        </row>
        <row r="5650">
          <cell r="A5650">
            <v>6939962763712</v>
          </cell>
        </row>
        <row r="5651">
          <cell r="A5651">
            <v>6939924821078</v>
          </cell>
        </row>
        <row r="5652">
          <cell r="A5652">
            <v>6939962758572</v>
          </cell>
        </row>
        <row r="5653">
          <cell r="A5653">
            <v>6939962765433</v>
          </cell>
        </row>
        <row r="5654">
          <cell r="A5654">
            <v>6939924818498</v>
          </cell>
        </row>
        <row r="5655">
          <cell r="A5655">
            <v>6939924823232</v>
          </cell>
        </row>
        <row r="5656">
          <cell r="A5656">
            <v>6939962763736</v>
          </cell>
          <cell r="B5656">
            <v>72</v>
          </cell>
        </row>
        <row r="5657">
          <cell r="A5657">
            <v>6939924827315</v>
          </cell>
        </row>
        <row r="5658">
          <cell r="A5658">
            <v>6939962756172</v>
          </cell>
        </row>
        <row r="5659">
          <cell r="A5659">
            <v>6939962736518</v>
          </cell>
        </row>
        <row r="5660">
          <cell r="A5660">
            <v>6939962757575</v>
          </cell>
          <cell r="B5660">
            <v>84</v>
          </cell>
        </row>
        <row r="5661">
          <cell r="A5661">
            <v>6939962758572</v>
          </cell>
          <cell r="B5661">
            <v>116</v>
          </cell>
        </row>
        <row r="5662">
          <cell r="A5662">
            <v>6939962763453</v>
          </cell>
        </row>
        <row r="5663">
          <cell r="A5663">
            <v>6939924824802</v>
          </cell>
        </row>
        <row r="5664">
          <cell r="A5664">
            <v>6939962746630</v>
          </cell>
        </row>
        <row r="5665">
          <cell r="A5665">
            <v>6939962746593</v>
          </cell>
        </row>
        <row r="5666">
          <cell r="A5666">
            <v>6939962761640</v>
          </cell>
        </row>
        <row r="5667">
          <cell r="A5667">
            <v>6939924824642</v>
          </cell>
        </row>
        <row r="5668">
          <cell r="A5668">
            <v>6939924827339</v>
          </cell>
        </row>
        <row r="5669">
          <cell r="A5669">
            <v>6939924819549</v>
          </cell>
        </row>
        <row r="5670">
          <cell r="A5670">
            <v>6939962763910</v>
          </cell>
        </row>
        <row r="5671">
          <cell r="A5671">
            <v>6939962760704</v>
          </cell>
        </row>
        <row r="5672">
          <cell r="A5672">
            <v>6939962761299</v>
          </cell>
        </row>
        <row r="5673">
          <cell r="A5673">
            <v>6939962762999</v>
          </cell>
        </row>
        <row r="5674">
          <cell r="A5674">
            <v>6939962763477</v>
          </cell>
        </row>
        <row r="5675">
          <cell r="A5675">
            <v>6939962765983</v>
          </cell>
        </row>
        <row r="5676">
          <cell r="A5676">
            <v>6939962761398</v>
          </cell>
        </row>
        <row r="5677">
          <cell r="A5677">
            <v>6939924824345</v>
          </cell>
        </row>
        <row r="5678">
          <cell r="A5678">
            <v>6939924827353</v>
          </cell>
          <cell r="B5678">
            <v>0</v>
          </cell>
        </row>
        <row r="5679">
          <cell r="A5679">
            <v>6939962763910</v>
          </cell>
          <cell r="B5679">
            <v>48</v>
          </cell>
        </row>
        <row r="5680">
          <cell r="A5680">
            <v>6939962760704</v>
          </cell>
        </row>
        <row r="5681">
          <cell r="A5681">
            <v>6939962759128</v>
          </cell>
          <cell r="B5681">
            <v>31</v>
          </cell>
        </row>
        <row r="5682">
          <cell r="A5682">
            <v>6939962762999</v>
          </cell>
          <cell r="B5682">
            <v>63</v>
          </cell>
        </row>
        <row r="5683">
          <cell r="A5683">
            <v>6939962763477</v>
          </cell>
          <cell r="B5683">
            <v>49</v>
          </cell>
        </row>
        <row r="5684">
          <cell r="A5684">
            <v>6939962765983</v>
          </cell>
          <cell r="B5684">
            <v>85</v>
          </cell>
        </row>
        <row r="5685">
          <cell r="A5685">
            <v>6939962761398</v>
          </cell>
          <cell r="B5685">
            <v>32</v>
          </cell>
        </row>
        <row r="5686">
          <cell r="A5686">
            <v>6939962762401</v>
          </cell>
          <cell r="B5686">
            <v>148</v>
          </cell>
        </row>
        <row r="5687">
          <cell r="A5687">
            <v>6939962758039</v>
          </cell>
        </row>
        <row r="5688">
          <cell r="A5688">
            <v>6939962768182</v>
          </cell>
        </row>
        <row r="5689">
          <cell r="A5689">
            <v>6939962764412</v>
          </cell>
        </row>
        <row r="5690">
          <cell r="A5690">
            <v>6939924827353</v>
          </cell>
        </row>
        <row r="5691">
          <cell r="A5691">
            <v>6939924818498</v>
          </cell>
        </row>
        <row r="5692">
          <cell r="A5692">
            <v>6939924821078</v>
          </cell>
        </row>
        <row r="5693">
          <cell r="A5693">
            <v>6939924823232</v>
          </cell>
        </row>
        <row r="5694">
          <cell r="A5694">
            <v>6939962758572</v>
          </cell>
        </row>
        <row r="5695">
          <cell r="A5695">
            <v>6939924827315</v>
          </cell>
        </row>
        <row r="5696">
          <cell r="A5696">
            <v>6939924828510</v>
          </cell>
        </row>
        <row r="5697">
          <cell r="A5697">
            <v>6939962762500</v>
          </cell>
        </row>
        <row r="5698">
          <cell r="A5698">
            <v>6939962759098</v>
          </cell>
        </row>
        <row r="5699">
          <cell r="A5699">
            <v>6939962757575</v>
          </cell>
        </row>
        <row r="5700">
          <cell r="A5700">
            <v>6939924824642</v>
          </cell>
        </row>
        <row r="5701">
          <cell r="A5701">
            <v>6939962759814</v>
          </cell>
        </row>
        <row r="5702">
          <cell r="A5702">
            <v>6939962762180</v>
          </cell>
        </row>
        <row r="5703">
          <cell r="A5703">
            <v>6939962756493</v>
          </cell>
        </row>
        <row r="5704">
          <cell r="A5704">
            <v>6939962759128</v>
          </cell>
        </row>
        <row r="5705">
          <cell r="A5705">
            <v>6939962759043</v>
          </cell>
        </row>
        <row r="5706">
          <cell r="A5706">
            <v>6939962759357</v>
          </cell>
        </row>
        <row r="5707">
          <cell r="A5707">
            <v>6939962762173</v>
          </cell>
        </row>
        <row r="5708">
          <cell r="A5708">
            <v>6939962765433</v>
          </cell>
          <cell r="B5708">
            <v>80</v>
          </cell>
        </row>
        <row r="5709">
          <cell r="A5709">
            <v>6939962765129</v>
          </cell>
          <cell r="B5709">
            <v>18</v>
          </cell>
        </row>
        <row r="5710">
          <cell r="A5710">
            <v>6939962765433</v>
          </cell>
        </row>
        <row r="5711">
          <cell r="A5711">
            <v>6939924828510</v>
          </cell>
        </row>
        <row r="5712">
          <cell r="A5712">
            <v>6939962755908</v>
          </cell>
        </row>
        <row r="5713">
          <cell r="A5713">
            <v>6939962746296</v>
          </cell>
        </row>
        <row r="5714">
          <cell r="A5714">
            <v>6939962753065</v>
          </cell>
        </row>
        <row r="5715">
          <cell r="A5715">
            <v>6939962755656</v>
          </cell>
        </row>
        <row r="5716">
          <cell r="A5716">
            <v>6939962747644</v>
          </cell>
        </row>
        <row r="5717">
          <cell r="A5717">
            <v>6939962756912</v>
          </cell>
        </row>
        <row r="5718">
          <cell r="A5718">
            <v>6939962747989</v>
          </cell>
        </row>
        <row r="5719">
          <cell r="A5719">
            <v>6939962730912</v>
          </cell>
        </row>
        <row r="5720">
          <cell r="A5720">
            <v>6939962736839</v>
          </cell>
        </row>
        <row r="5721">
          <cell r="A5721">
            <v>6939924827339</v>
          </cell>
          <cell r="B5721">
            <v>15</v>
          </cell>
        </row>
        <row r="5722">
          <cell r="A5722">
            <v>6939924827322</v>
          </cell>
        </row>
        <row r="5723">
          <cell r="A5723">
            <v>6939924827339</v>
          </cell>
          <cell r="B5723">
            <v>0</v>
          </cell>
        </row>
        <row r="5724">
          <cell r="A5724">
            <v>6939924821078</v>
          </cell>
          <cell r="B5724">
            <v>0</v>
          </cell>
        </row>
        <row r="5725">
          <cell r="A5725">
            <v>6939924818498</v>
          </cell>
          <cell r="B5725">
            <v>37</v>
          </cell>
        </row>
        <row r="5726">
          <cell r="A5726">
            <v>6939962742878</v>
          </cell>
          <cell r="B5726">
            <v>15</v>
          </cell>
        </row>
        <row r="5727">
          <cell r="A5727">
            <v>6939924819549</v>
          </cell>
          <cell r="B5727">
            <v>0</v>
          </cell>
        </row>
        <row r="5728">
          <cell r="A5728">
            <v>6939962762500</v>
          </cell>
        </row>
        <row r="5729">
          <cell r="A5729">
            <v>6939924824642</v>
          </cell>
        </row>
        <row r="5730">
          <cell r="A5730">
            <v>6939924827537</v>
          </cell>
        </row>
        <row r="5731">
          <cell r="A5731">
            <v>6939962762500</v>
          </cell>
        </row>
        <row r="5732">
          <cell r="A5732">
            <v>6939962759098</v>
          </cell>
        </row>
        <row r="5733">
          <cell r="A5733">
            <v>6939924824345</v>
          </cell>
        </row>
        <row r="5734">
          <cell r="A5734">
            <v>6939962739281</v>
          </cell>
        </row>
        <row r="5735">
          <cell r="A5735">
            <v>6939962760704</v>
          </cell>
        </row>
        <row r="5736">
          <cell r="A5736">
            <v>6939962756493</v>
          </cell>
        </row>
        <row r="5737">
          <cell r="A5737">
            <v>6939962761299</v>
          </cell>
        </row>
        <row r="5738">
          <cell r="A5738">
            <v>6939962762999</v>
          </cell>
        </row>
        <row r="5739">
          <cell r="A5739">
            <v>6939962762173</v>
          </cell>
        </row>
        <row r="5740">
          <cell r="A5740">
            <v>6939924824345</v>
          </cell>
          <cell r="B5740">
            <v>0</v>
          </cell>
        </row>
        <row r="5741">
          <cell r="A5741">
            <v>6939962739281</v>
          </cell>
          <cell r="B5741">
            <v>474</v>
          </cell>
        </row>
        <row r="5742">
          <cell r="A5742">
            <v>6939962756134</v>
          </cell>
        </row>
        <row r="5743">
          <cell r="A5743">
            <v>6939962760711</v>
          </cell>
        </row>
        <row r="5744">
          <cell r="A5744">
            <v>6939924827339</v>
          </cell>
        </row>
        <row r="5745">
          <cell r="A5745">
            <v>6939962756172</v>
          </cell>
        </row>
        <row r="5746">
          <cell r="A5746">
            <v>6939924827537</v>
          </cell>
        </row>
        <row r="5747">
          <cell r="A5747">
            <v>6939962762500</v>
          </cell>
        </row>
        <row r="5748">
          <cell r="A5748">
            <v>6939962759098</v>
          </cell>
        </row>
        <row r="5749">
          <cell r="A5749">
            <v>6939962760711</v>
          </cell>
        </row>
        <row r="5750">
          <cell r="A5750">
            <v>6939924818498</v>
          </cell>
        </row>
        <row r="5751">
          <cell r="A5751">
            <v>6939924827841</v>
          </cell>
        </row>
        <row r="5752">
          <cell r="A5752">
            <v>6939924821078</v>
          </cell>
        </row>
        <row r="5753">
          <cell r="A5753">
            <v>6939962757575</v>
          </cell>
        </row>
        <row r="5754">
          <cell r="A5754">
            <v>6939924827339</v>
          </cell>
        </row>
        <row r="5755">
          <cell r="A5755">
            <v>6939962764436</v>
          </cell>
          <cell r="B5755">
            <v>16</v>
          </cell>
        </row>
        <row r="5756">
          <cell r="A5756">
            <v>6939962767864</v>
          </cell>
          <cell r="B5756">
            <v>18</v>
          </cell>
        </row>
        <row r="5757">
          <cell r="A5757">
            <v>6939962748214</v>
          </cell>
        </row>
        <row r="5758">
          <cell r="A5758">
            <v>6939924819549</v>
          </cell>
        </row>
        <row r="5759">
          <cell r="A5759">
            <v>6939924827841</v>
          </cell>
          <cell r="B5759">
            <v>10</v>
          </cell>
        </row>
        <row r="5760">
          <cell r="A5760">
            <v>6939924823232</v>
          </cell>
          <cell r="B5760">
            <v>16</v>
          </cell>
        </row>
        <row r="5761">
          <cell r="A5761">
            <v>6939924824345</v>
          </cell>
          <cell r="B5761">
            <v>0</v>
          </cell>
        </row>
        <row r="5762">
          <cell r="A5762">
            <v>6939924823232</v>
          </cell>
        </row>
        <row r="5763">
          <cell r="A5763">
            <v>6939962756493</v>
          </cell>
        </row>
        <row r="5764">
          <cell r="A5764">
            <v>6939962753867</v>
          </cell>
        </row>
        <row r="5765">
          <cell r="A5765">
            <v>6939962758039</v>
          </cell>
        </row>
        <row r="5766">
          <cell r="A5766">
            <v>6939924827353</v>
          </cell>
        </row>
        <row r="5767">
          <cell r="A5767">
            <v>6939924821078</v>
          </cell>
        </row>
        <row r="5768">
          <cell r="A5768">
            <v>6939924823232</v>
          </cell>
        </row>
        <row r="5769">
          <cell r="A5769">
            <v>6939962746593</v>
          </cell>
        </row>
        <row r="5770">
          <cell r="A5770">
            <v>6939924824345</v>
          </cell>
        </row>
        <row r="5771">
          <cell r="A5771">
            <v>6939924819549</v>
          </cell>
        </row>
        <row r="5772">
          <cell r="A5772">
            <v>6939924824345</v>
          </cell>
        </row>
        <row r="5773">
          <cell r="A5773">
            <v>6939962744384</v>
          </cell>
          <cell r="B5773">
            <v>88</v>
          </cell>
        </row>
        <row r="5774">
          <cell r="A5774">
            <v>6939962748214</v>
          </cell>
          <cell r="B5774">
            <v>39</v>
          </cell>
        </row>
        <row r="5775">
          <cell r="A5775">
            <v>6939962768182</v>
          </cell>
        </row>
        <row r="5776">
          <cell r="A5776">
            <v>6939962764412</v>
          </cell>
        </row>
        <row r="5777">
          <cell r="A5777">
            <v>6939962766423</v>
          </cell>
        </row>
        <row r="5778">
          <cell r="A5778">
            <v>6939962746371</v>
          </cell>
          <cell r="B5778">
            <v>31</v>
          </cell>
        </row>
        <row r="5779">
          <cell r="A5779">
            <v>6939962760186</v>
          </cell>
          <cell r="B5779">
            <v>157</v>
          </cell>
        </row>
        <row r="5780">
          <cell r="A5780">
            <v>6939962760599</v>
          </cell>
          <cell r="B5780">
            <v>10</v>
          </cell>
        </row>
        <row r="5781">
          <cell r="A5781">
            <v>6939962761640</v>
          </cell>
          <cell r="B5781">
            <v>12</v>
          </cell>
        </row>
        <row r="5782">
          <cell r="A5782">
            <v>6939962760711</v>
          </cell>
        </row>
        <row r="5783">
          <cell r="A5783">
            <v>6939962746593</v>
          </cell>
        </row>
        <row r="5784">
          <cell r="A5784">
            <v>6939962758572</v>
          </cell>
        </row>
        <row r="5785">
          <cell r="A5785">
            <v>6939924827315</v>
          </cell>
        </row>
        <row r="5786">
          <cell r="A5786">
            <v>6939962746074</v>
          </cell>
        </row>
        <row r="5787">
          <cell r="A5787">
            <v>6939962760599</v>
          </cell>
        </row>
        <row r="5788">
          <cell r="A5788">
            <v>6939962758466</v>
          </cell>
        </row>
        <row r="5789">
          <cell r="A5789">
            <v>6939962761640</v>
          </cell>
        </row>
        <row r="5790">
          <cell r="A5790">
            <v>6939962758855</v>
          </cell>
        </row>
        <row r="5791">
          <cell r="A5791">
            <v>6939962760186</v>
          </cell>
        </row>
        <row r="5792">
          <cell r="A5792">
            <v>6939962746371</v>
          </cell>
        </row>
        <row r="5793">
          <cell r="A5793">
            <v>6939962761640</v>
          </cell>
        </row>
        <row r="5794">
          <cell r="A5794">
            <v>6939924818498</v>
          </cell>
        </row>
        <row r="5795">
          <cell r="A5795">
            <v>6939924827841</v>
          </cell>
        </row>
        <row r="5796">
          <cell r="A5796">
            <v>6939924818498</v>
          </cell>
        </row>
        <row r="5797">
          <cell r="A5797">
            <v>6939962756172</v>
          </cell>
        </row>
        <row r="5798">
          <cell r="A5798">
            <v>6939962739281</v>
          </cell>
        </row>
        <row r="5799">
          <cell r="A5799">
            <v>6939962760186</v>
          </cell>
        </row>
        <row r="5800">
          <cell r="A5800">
            <v>6939962746371</v>
          </cell>
        </row>
        <row r="5801">
          <cell r="A5801">
            <v>6939962761640</v>
          </cell>
        </row>
        <row r="5802">
          <cell r="A5802">
            <v>6939924819549</v>
          </cell>
        </row>
        <row r="5803">
          <cell r="A5803">
            <v>6939962764436</v>
          </cell>
        </row>
        <row r="5804">
          <cell r="A5804">
            <v>6939962767864</v>
          </cell>
        </row>
        <row r="5805">
          <cell r="A5805">
            <v>6939962766423</v>
          </cell>
          <cell r="B5805">
            <v>46</v>
          </cell>
        </row>
        <row r="5806">
          <cell r="A5806">
            <v>6939962762500</v>
          </cell>
          <cell r="B5806">
            <v>499</v>
          </cell>
        </row>
        <row r="5807">
          <cell r="A5807">
            <v>6939962759098</v>
          </cell>
          <cell r="B5807">
            <v>467</v>
          </cell>
        </row>
        <row r="5808">
          <cell r="A5808">
            <v>6939924823232</v>
          </cell>
        </row>
        <row r="5809">
          <cell r="A5809">
            <v>6939924827537</v>
          </cell>
        </row>
        <row r="5810">
          <cell r="A5810">
            <v>6939924828510</v>
          </cell>
        </row>
        <row r="5811">
          <cell r="A5811">
            <v>6939924827537</v>
          </cell>
        </row>
        <row r="5812">
          <cell r="A5812">
            <v>6939962766423</v>
          </cell>
        </row>
        <row r="5813">
          <cell r="A5813">
            <v>6939962760599</v>
          </cell>
        </row>
        <row r="5814">
          <cell r="A5814">
            <v>6939962759265</v>
          </cell>
        </row>
        <row r="5815">
          <cell r="A5815">
            <v>6939962746371</v>
          </cell>
          <cell r="B5815">
            <v>46</v>
          </cell>
        </row>
        <row r="5816">
          <cell r="A5816">
            <v>6939924827315</v>
          </cell>
        </row>
        <row r="5817">
          <cell r="A5817">
            <v>6939962760711</v>
          </cell>
          <cell r="B5817">
            <v>175</v>
          </cell>
        </row>
        <row r="5818">
          <cell r="A5818">
            <v>6939962756172</v>
          </cell>
          <cell r="B5818">
            <v>461</v>
          </cell>
        </row>
        <row r="5819">
          <cell r="A5819">
            <v>6939962757575</v>
          </cell>
        </row>
        <row r="5820">
          <cell r="A5820">
            <v>6939962762500</v>
          </cell>
        </row>
        <row r="5821">
          <cell r="A5821">
            <v>6939962759098</v>
          </cell>
        </row>
        <row r="5822">
          <cell r="A5822">
            <v>6939924827315</v>
          </cell>
        </row>
        <row r="5823">
          <cell r="A5823">
            <v>6939962760711</v>
          </cell>
        </row>
        <row r="5824">
          <cell r="A5824">
            <v>6939962746593</v>
          </cell>
        </row>
        <row r="5825">
          <cell r="A5825">
            <v>6939962753065</v>
          </cell>
        </row>
        <row r="5826">
          <cell r="A5826">
            <v>6939962748214</v>
          </cell>
        </row>
        <row r="5827">
          <cell r="A5827">
            <v>6939962756493</v>
          </cell>
        </row>
        <row r="5828">
          <cell r="A5828">
            <v>6939962753867</v>
          </cell>
        </row>
        <row r="5829">
          <cell r="A5829">
            <v>6939962746593</v>
          </cell>
          <cell r="B5829">
            <v>76</v>
          </cell>
        </row>
        <row r="5830">
          <cell r="A5830">
            <v>6939924819549</v>
          </cell>
          <cell r="B5830">
            <v>0</v>
          </cell>
        </row>
        <row r="5831">
          <cell r="A5831">
            <v>6939962758039</v>
          </cell>
        </row>
        <row r="5832">
          <cell r="A5832">
            <v>6939962768182</v>
          </cell>
        </row>
        <row r="5833">
          <cell r="A5833">
            <v>6939962764412</v>
          </cell>
        </row>
        <row r="5834">
          <cell r="A5834">
            <v>6939924827353</v>
          </cell>
        </row>
        <row r="5835">
          <cell r="A5835">
            <v>6939924818498</v>
          </cell>
        </row>
        <row r="5836">
          <cell r="A5836">
            <v>6939924821078</v>
          </cell>
        </row>
        <row r="5837">
          <cell r="A5837">
            <v>6939924823232</v>
          </cell>
        </row>
        <row r="5838">
          <cell r="A5838">
            <v>6939962760599</v>
          </cell>
          <cell r="B5838">
            <v>3</v>
          </cell>
        </row>
        <row r="5839">
          <cell r="A5839">
            <v>6939962758466</v>
          </cell>
          <cell r="B5839">
            <v>10</v>
          </cell>
        </row>
        <row r="5840">
          <cell r="A5840">
            <v>6939962761640</v>
          </cell>
          <cell r="B5840">
            <v>28</v>
          </cell>
        </row>
        <row r="5841">
          <cell r="A5841">
            <v>6939962758855</v>
          </cell>
          <cell r="B5841">
            <v>0</v>
          </cell>
        </row>
        <row r="5842">
          <cell r="A5842">
            <v>6939962744384</v>
          </cell>
        </row>
        <row r="5843">
          <cell r="A5843">
            <v>6939962766423</v>
          </cell>
        </row>
        <row r="5844">
          <cell r="A5844">
            <v>6939962764436</v>
          </cell>
        </row>
        <row r="5845">
          <cell r="A5845">
            <v>6939962767864</v>
          </cell>
        </row>
        <row r="5846">
          <cell r="A5846">
            <v>6939924824345</v>
          </cell>
        </row>
        <row r="5847">
          <cell r="A5847">
            <v>6939962753065</v>
          </cell>
        </row>
        <row r="5848">
          <cell r="A5848">
            <v>6939962753065</v>
          </cell>
        </row>
        <row r="5849">
          <cell r="A5849">
            <v>6939962746074</v>
          </cell>
        </row>
        <row r="5850">
          <cell r="A5850">
            <v>6939962760599</v>
          </cell>
        </row>
        <row r="5851">
          <cell r="A5851">
            <v>6939962758466</v>
          </cell>
        </row>
        <row r="5852">
          <cell r="A5852">
            <v>6939962758855</v>
          </cell>
        </row>
        <row r="5853">
          <cell r="A5853">
            <v>6939962748214</v>
          </cell>
        </row>
        <row r="5854">
          <cell r="A5854">
            <v>6939962756493</v>
          </cell>
        </row>
        <row r="5855">
          <cell r="A5855">
            <v>6939962746074</v>
          </cell>
        </row>
        <row r="5856">
          <cell r="A5856">
            <v>6939962758572</v>
          </cell>
        </row>
        <row r="5857">
          <cell r="A5857">
            <v>6939924827339</v>
          </cell>
        </row>
        <row r="5858">
          <cell r="A5858">
            <v>6939962739281</v>
          </cell>
        </row>
        <row r="5859">
          <cell r="A5859">
            <v>6939962760186</v>
          </cell>
        </row>
        <row r="5860">
          <cell r="A5860">
            <v>6939962744384</v>
          </cell>
        </row>
        <row r="5861">
          <cell r="A5861">
            <v>6939962757575</v>
          </cell>
          <cell r="B5861">
            <v>260</v>
          </cell>
        </row>
        <row r="5862">
          <cell r="A5862">
            <v>6939924824642</v>
          </cell>
        </row>
        <row r="5863">
          <cell r="A5863">
            <v>6939962733951</v>
          </cell>
          <cell r="B5863">
            <v>0</v>
          </cell>
        </row>
        <row r="5864">
          <cell r="A5864">
            <v>6939962767864</v>
          </cell>
          <cell r="B5864">
            <v>16</v>
          </cell>
        </row>
        <row r="5865">
          <cell r="A5865">
            <v>6939924828510</v>
          </cell>
        </row>
        <row r="5866">
          <cell r="A5866">
            <v>6939962758039</v>
          </cell>
          <cell r="B5866">
            <v>26</v>
          </cell>
        </row>
        <row r="5867">
          <cell r="A5867">
            <v>6939962768182</v>
          </cell>
          <cell r="B5867">
            <v>4</v>
          </cell>
        </row>
        <row r="5868">
          <cell r="A5868">
            <v>6939962764412</v>
          </cell>
        </row>
        <row r="5869">
          <cell r="A5869">
            <v>6939962760599</v>
          </cell>
        </row>
        <row r="5870">
          <cell r="A5870">
            <v>6939962753867</v>
          </cell>
        </row>
        <row r="5871">
          <cell r="A5871">
            <v>6939962758466</v>
          </cell>
        </row>
        <row r="5872">
          <cell r="A5872">
            <v>6939962758855</v>
          </cell>
        </row>
        <row r="5873">
          <cell r="A5873">
            <v>6939962759098</v>
          </cell>
        </row>
        <row r="5874">
          <cell r="A5874">
            <v>6939962756172</v>
          </cell>
        </row>
        <row r="5875">
          <cell r="A5875">
            <v>6939962758572</v>
          </cell>
          <cell r="B5875">
            <v>50</v>
          </cell>
        </row>
        <row r="5876">
          <cell r="A5876">
            <v>6939924827339</v>
          </cell>
          <cell r="B5876">
            <v>0</v>
          </cell>
        </row>
        <row r="5877">
          <cell r="A5877">
            <v>6939962757575</v>
          </cell>
        </row>
        <row r="5878">
          <cell r="A5878">
            <v>6939924827353</v>
          </cell>
          <cell r="B5878">
            <v>0</v>
          </cell>
        </row>
        <row r="5879">
          <cell r="A5879">
            <v>6939924821078</v>
          </cell>
          <cell r="B5879">
            <v>0</v>
          </cell>
        </row>
        <row r="5880">
          <cell r="A5880">
            <v>6939924823232</v>
          </cell>
          <cell r="B5880">
            <v>16</v>
          </cell>
        </row>
        <row r="5881">
          <cell r="A5881">
            <v>6939924824345</v>
          </cell>
          <cell r="B5881">
            <v>0</v>
          </cell>
        </row>
        <row r="5882">
          <cell r="A5882">
            <v>6939962746371</v>
          </cell>
        </row>
        <row r="5883">
          <cell r="A5883">
            <v>6939962764436</v>
          </cell>
        </row>
        <row r="5884">
          <cell r="A5884">
            <v>6939962767864</v>
          </cell>
        </row>
        <row r="5885">
          <cell r="A5885">
            <v>6939962768182</v>
          </cell>
        </row>
        <row r="5886">
          <cell r="A5886">
            <v>6939962764412</v>
          </cell>
        </row>
        <row r="5887">
          <cell r="A5887">
            <v>6939962766423</v>
          </cell>
        </row>
        <row r="5888">
          <cell r="A5888">
            <v>6939962738024</v>
          </cell>
        </row>
        <row r="5889">
          <cell r="A5889">
            <v>6939962757520</v>
          </cell>
        </row>
        <row r="5890">
          <cell r="A5890">
            <v>6939962757322</v>
          </cell>
        </row>
        <row r="5891">
          <cell r="A5891">
            <v>6939962749129</v>
          </cell>
        </row>
        <row r="5892">
          <cell r="A5892">
            <v>6939962758572</v>
          </cell>
        </row>
        <row r="5893">
          <cell r="A5893">
            <v>6939924824963</v>
          </cell>
        </row>
        <row r="5894">
          <cell r="A5894">
            <v>6939924823676</v>
          </cell>
        </row>
        <row r="5895">
          <cell r="A5895">
            <v>6939924821481</v>
          </cell>
        </row>
        <row r="5896">
          <cell r="A5896">
            <v>6939962741710</v>
          </cell>
          <cell r="B5896">
            <v>441</v>
          </cell>
        </row>
        <row r="5897">
          <cell r="A5897">
            <v>6939962753065</v>
          </cell>
          <cell r="B5897">
            <v>95</v>
          </cell>
        </row>
        <row r="5898">
          <cell r="A5898">
            <v>6939962756493</v>
          </cell>
          <cell r="B5898">
            <v>83</v>
          </cell>
        </row>
        <row r="5899">
          <cell r="A5899">
            <v>6939962753867</v>
          </cell>
          <cell r="B5899">
            <v>5</v>
          </cell>
        </row>
        <row r="5900">
          <cell r="A5900">
            <v>6939962744384</v>
          </cell>
          <cell r="B5900">
            <v>103</v>
          </cell>
        </row>
        <row r="5901">
          <cell r="A5901">
            <v>6939962746074</v>
          </cell>
          <cell r="B5901">
            <v>258</v>
          </cell>
        </row>
        <row r="5902">
          <cell r="A5902">
            <v>6939962753065</v>
          </cell>
        </row>
        <row r="5903">
          <cell r="A5903">
            <v>6939962756493</v>
          </cell>
        </row>
        <row r="5904">
          <cell r="A5904">
            <v>6939962760599</v>
          </cell>
        </row>
        <row r="5905">
          <cell r="A5905">
            <v>6939962753867</v>
          </cell>
        </row>
        <row r="5906">
          <cell r="A5906">
            <v>6939962758466</v>
          </cell>
        </row>
        <row r="5907">
          <cell r="A5907">
            <v>6939962758855</v>
          </cell>
        </row>
        <row r="5908">
          <cell r="A5908">
            <v>6939962764436</v>
          </cell>
          <cell r="B5908">
            <v>16</v>
          </cell>
        </row>
        <row r="5909">
          <cell r="A5909">
            <v>6939962733951</v>
          </cell>
        </row>
        <row r="5910">
          <cell r="A5910">
            <v>6939962764436</v>
          </cell>
        </row>
        <row r="5911">
          <cell r="A5911">
            <v>6939962767864</v>
          </cell>
        </row>
        <row r="5912">
          <cell r="A5912">
            <v>6939924818498</v>
          </cell>
          <cell r="B5912">
            <v>37</v>
          </cell>
        </row>
        <row r="5913">
          <cell r="A5913">
            <v>6939962739281</v>
          </cell>
          <cell r="B5913">
            <v>320</v>
          </cell>
        </row>
        <row r="5914">
          <cell r="A5914">
            <v>6939924824345</v>
          </cell>
        </row>
        <row r="5915">
          <cell r="A5915">
            <v>6939962739281</v>
          </cell>
        </row>
        <row r="5916">
          <cell r="A5916">
            <v>6939962744384</v>
          </cell>
        </row>
        <row r="5917">
          <cell r="A5917">
            <v>6939924823423</v>
          </cell>
        </row>
        <row r="5918">
          <cell r="A5918">
            <v>6939924820828</v>
          </cell>
        </row>
        <row r="5919">
          <cell r="A5919">
            <v>6939962741451</v>
          </cell>
        </row>
        <row r="5920">
          <cell r="A5920">
            <v>6939962746626</v>
          </cell>
        </row>
        <row r="5921">
          <cell r="A5921">
            <v>6939962739281</v>
          </cell>
          <cell r="B5921">
            <v>219</v>
          </cell>
        </row>
        <row r="5922">
          <cell r="A5922">
            <v>6939962755908</v>
          </cell>
          <cell r="B5922">
            <v>40</v>
          </cell>
        </row>
        <row r="5923">
          <cell r="A5923">
            <v>6939962752464</v>
          </cell>
        </row>
        <row r="5924">
          <cell r="A5924">
            <v>6939962748184</v>
          </cell>
          <cell r="B5924">
            <v>13</v>
          </cell>
        </row>
        <row r="5925">
          <cell r="A5925">
            <v>6939962745992</v>
          </cell>
          <cell r="B5925">
            <v>46</v>
          </cell>
        </row>
        <row r="5926">
          <cell r="A5926">
            <v>6939962753065</v>
          </cell>
          <cell r="B5926">
            <v>3</v>
          </cell>
        </row>
        <row r="5927">
          <cell r="A5927">
            <v>6939962747644</v>
          </cell>
          <cell r="B5927">
            <v>31</v>
          </cell>
        </row>
        <row r="5928">
          <cell r="A5928">
            <v>6939962754604</v>
          </cell>
          <cell r="B5928">
            <v>17</v>
          </cell>
        </row>
        <row r="5929">
          <cell r="A5929">
            <v>6939962750590</v>
          </cell>
        </row>
        <row r="5930">
          <cell r="A5930">
            <v>6939962747989</v>
          </cell>
          <cell r="B5930">
            <v>31</v>
          </cell>
        </row>
        <row r="5931">
          <cell r="A5931">
            <v>6939962736839</v>
          </cell>
        </row>
        <row r="5932">
          <cell r="A5932">
            <v>6939962741338</v>
          </cell>
          <cell r="B5932">
            <v>0</v>
          </cell>
        </row>
        <row r="5933">
          <cell r="A5933">
            <v>6939962738147</v>
          </cell>
        </row>
        <row r="5934">
          <cell r="A5934">
            <v>6939962760186</v>
          </cell>
          <cell r="B5934">
            <v>66</v>
          </cell>
        </row>
        <row r="5935">
          <cell r="A5935">
            <v>6939962748214</v>
          </cell>
          <cell r="B5935">
            <v>3</v>
          </cell>
        </row>
        <row r="5936">
          <cell r="A5936">
            <v>6939962746371</v>
          </cell>
          <cell r="B5936">
            <v>65</v>
          </cell>
        </row>
        <row r="5937">
          <cell r="A5937">
            <v>6939962741710</v>
          </cell>
        </row>
        <row r="5938">
          <cell r="A5938">
            <v>6939962744384</v>
          </cell>
        </row>
        <row r="5939">
          <cell r="A5939">
            <v>6939962760186</v>
          </cell>
        </row>
        <row r="5940">
          <cell r="A5940">
            <v>6939962746371</v>
          </cell>
        </row>
        <row r="5941">
          <cell r="A5941">
            <v>6939962761640</v>
          </cell>
        </row>
        <row r="5942">
          <cell r="A5942">
            <v>6939962762401</v>
          </cell>
        </row>
        <row r="5943">
          <cell r="A5943">
            <v>6939962736518</v>
          </cell>
          <cell r="B5943">
            <v>0</v>
          </cell>
        </row>
        <row r="5944">
          <cell r="A5944">
            <v>6939962756097</v>
          </cell>
        </row>
        <row r="5945">
          <cell r="A5945">
            <v>6939962763453</v>
          </cell>
        </row>
        <row r="5946">
          <cell r="A5946">
            <v>6939962733951</v>
          </cell>
          <cell r="B5946">
            <v>0</v>
          </cell>
        </row>
        <row r="5947">
          <cell r="A5947">
            <v>6939962746630</v>
          </cell>
          <cell r="B5947">
            <v>94</v>
          </cell>
        </row>
        <row r="5948">
          <cell r="A5948">
            <v>6939962753003</v>
          </cell>
        </row>
        <row r="5949">
          <cell r="A5949">
            <v>6939962754628</v>
          </cell>
        </row>
        <row r="5950">
          <cell r="A5950">
            <v>6939962755175</v>
          </cell>
          <cell r="B5950">
            <v>0</v>
          </cell>
        </row>
        <row r="5951">
          <cell r="A5951">
            <v>6939962755656</v>
          </cell>
          <cell r="B5951">
            <v>10</v>
          </cell>
        </row>
        <row r="5952">
          <cell r="A5952">
            <v>6939962756264</v>
          </cell>
          <cell r="B5952">
            <v>166</v>
          </cell>
        </row>
        <row r="5953">
          <cell r="A5953">
            <v>6939962756905</v>
          </cell>
        </row>
        <row r="5954">
          <cell r="A5954">
            <v>6939962743738</v>
          </cell>
          <cell r="B5954">
            <v>0</v>
          </cell>
        </row>
        <row r="5955">
          <cell r="A5955">
            <v>6939962754239</v>
          </cell>
          <cell r="B5955">
            <v>0</v>
          </cell>
        </row>
        <row r="5956">
          <cell r="A5956">
            <v>6939962758763</v>
          </cell>
          <cell r="B5956">
            <v>126</v>
          </cell>
        </row>
        <row r="5957">
          <cell r="A5957">
            <v>6939962747057</v>
          </cell>
          <cell r="B5957">
            <v>15</v>
          </cell>
        </row>
        <row r="5958">
          <cell r="A5958">
            <v>6939962739588</v>
          </cell>
        </row>
        <row r="5959">
          <cell r="A5959">
            <v>6939962745183</v>
          </cell>
        </row>
        <row r="5960">
          <cell r="A5960">
            <v>6939962765129</v>
          </cell>
        </row>
        <row r="5961">
          <cell r="A5961">
            <v>6939924827353</v>
          </cell>
        </row>
        <row r="5962">
          <cell r="A5962">
            <v>6939924827322</v>
          </cell>
        </row>
        <row r="5963">
          <cell r="A5963">
            <v>6939924827339</v>
          </cell>
        </row>
        <row r="5964">
          <cell r="A5964">
            <v>6939962742878</v>
          </cell>
          <cell r="B5964">
            <v>0</v>
          </cell>
        </row>
        <row r="5965">
          <cell r="A5965">
            <v>6939962742878</v>
          </cell>
          <cell r="B5965">
            <v>24</v>
          </cell>
        </row>
        <row r="5966">
          <cell r="A5966">
            <v>6939962746371</v>
          </cell>
          <cell r="B5966">
            <v>47</v>
          </cell>
        </row>
        <row r="5967">
          <cell r="A5967">
            <v>6939962733951</v>
          </cell>
        </row>
        <row r="5968">
          <cell r="A5968">
            <v>6939962753980</v>
          </cell>
        </row>
        <row r="5969">
          <cell r="A5969">
            <v>6939962744384</v>
          </cell>
          <cell r="B5969">
            <v>62</v>
          </cell>
        </row>
        <row r="5970">
          <cell r="A5970">
            <v>6939962752488</v>
          </cell>
          <cell r="B5970">
            <v>118</v>
          </cell>
        </row>
        <row r="5971">
          <cell r="A5971">
            <v>6939962746296</v>
          </cell>
          <cell r="B5971">
            <v>147</v>
          </cell>
        </row>
        <row r="5972">
          <cell r="A5972">
            <v>6939962747316</v>
          </cell>
        </row>
        <row r="5973">
          <cell r="A5973">
            <v>6939962752273</v>
          </cell>
        </row>
        <row r="5974">
          <cell r="A5974">
            <v>6939962741307</v>
          </cell>
          <cell r="B5974">
            <v>15</v>
          </cell>
        </row>
        <row r="5975">
          <cell r="A5975">
            <v>6939962725574</v>
          </cell>
        </row>
        <row r="5976">
          <cell r="A5976">
            <v>6939962756912</v>
          </cell>
          <cell r="B5976">
            <v>0</v>
          </cell>
        </row>
        <row r="5977">
          <cell r="A5977">
            <v>6939962730912</v>
          </cell>
          <cell r="B5977">
            <v>6</v>
          </cell>
        </row>
        <row r="5978">
          <cell r="A5978">
            <v>6939962756769</v>
          </cell>
        </row>
        <row r="5979">
          <cell r="A5979">
            <v>6939962734354</v>
          </cell>
          <cell r="B5979">
            <v>12</v>
          </cell>
        </row>
        <row r="5980">
          <cell r="A5980">
            <v>6939962740973</v>
          </cell>
        </row>
        <row r="5981">
          <cell r="A5981">
            <v>6939962741710</v>
          </cell>
        </row>
        <row r="5982">
          <cell r="A5982">
            <v>6939962757186</v>
          </cell>
          <cell r="B5982">
            <v>0</v>
          </cell>
        </row>
        <row r="5983">
          <cell r="A5983">
            <v>6939962757384</v>
          </cell>
        </row>
        <row r="5984">
          <cell r="A5984">
            <v>6939962746593</v>
          </cell>
          <cell r="B5984">
            <v>23</v>
          </cell>
        </row>
        <row r="5985">
          <cell r="A5985">
            <v>6939962742878</v>
          </cell>
        </row>
        <row r="5986">
          <cell r="A5986">
            <v>6939962746371</v>
          </cell>
        </row>
        <row r="5987">
          <cell r="A5987">
            <v>6939962756134</v>
          </cell>
        </row>
        <row r="5988">
          <cell r="A5988">
            <v>6939962757315</v>
          </cell>
          <cell r="B5988">
            <v>102</v>
          </cell>
        </row>
        <row r="5989">
          <cell r="A5989">
            <v>6939962758398</v>
          </cell>
          <cell r="B5989">
            <v>0</v>
          </cell>
        </row>
        <row r="5990">
          <cell r="A5990">
            <v>6939962758855</v>
          </cell>
          <cell r="B5990">
            <v>57</v>
          </cell>
        </row>
        <row r="5991">
          <cell r="A5991">
            <v>6939962760575</v>
          </cell>
          <cell r="B5991">
            <v>20</v>
          </cell>
        </row>
        <row r="5992">
          <cell r="A5992">
            <v>6939962753867</v>
          </cell>
          <cell r="B5992">
            <v>2</v>
          </cell>
        </row>
        <row r="5993">
          <cell r="A5993">
            <v>6939962760711</v>
          </cell>
          <cell r="B5993">
            <v>120</v>
          </cell>
        </row>
        <row r="5994">
          <cell r="A5994">
            <v>6939962741710</v>
          </cell>
          <cell r="B5994">
            <v>0</v>
          </cell>
        </row>
        <row r="5995">
          <cell r="A5995">
            <v>6939962733951</v>
          </cell>
          <cell r="B5995">
            <v>0</v>
          </cell>
        </row>
        <row r="5996">
          <cell r="A5996">
            <v>6939962740379</v>
          </cell>
          <cell r="B5996">
            <v>45</v>
          </cell>
        </row>
        <row r="5997">
          <cell r="A5997">
            <v>6939962751450</v>
          </cell>
        </row>
        <row r="5998">
          <cell r="A5998">
            <v>6939962752709</v>
          </cell>
        </row>
        <row r="5999">
          <cell r="A5999">
            <v>6939962748030</v>
          </cell>
        </row>
        <row r="6000">
          <cell r="A6000">
            <v>6939962736518</v>
          </cell>
        </row>
        <row r="6001">
          <cell r="A6001">
            <v>6939962741710</v>
          </cell>
          <cell r="B6001">
            <v>306</v>
          </cell>
        </row>
        <row r="6002">
          <cell r="A6002">
            <v>6939962741710</v>
          </cell>
          <cell r="B6002">
            <v>215</v>
          </cell>
        </row>
        <row r="6003">
          <cell r="A6003">
            <v>6939962756172</v>
          </cell>
          <cell r="B6003">
            <v>263</v>
          </cell>
        </row>
        <row r="6004">
          <cell r="A6004">
            <v>6939924828510</v>
          </cell>
        </row>
        <row r="6005">
          <cell r="A6005">
            <v>6939962742878</v>
          </cell>
          <cell r="B6005">
            <v>19</v>
          </cell>
        </row>
        <row r="6006">
          <cell r="A6006">
            <v>6939962746371</v>
          </cell>
          <cell r="B6006">
            <v>26</v>
          </cell>
        </row>
        <row r="6007">
          <cell r="A6007">
            <v>6939962746050</v>
          </cell>
        </row>
        <row r="6008">
          <cell r="A6008">
            <v>6939962748214</v>
          </cell>
          <cell r="B6008">
            <v>9</v>
          </cell>
        </row>
        <row r="6009">
          <cell r="A6009">
            <v>6939962746685</v>
          </cell>
          <cell r="B6009">
            <v>41</v>
          </cell>
        </row>
        <row r="6010">
          <cell r="A6010">
            <v>6939962755328</v>
          </cell>
          <cell r="B6010">
            <v>0</v>
          </cell>
        </row>
        <row r="6011">
          <cell r="A6011">
            <v>6939962756820</v>
          </cell>
          <cell r="B6011">
            <v>0</v>
          </cell>
        </row>
        <row r="6012">
          <cell r="A6012">
            <v>6939962755830</v>
          </cell>
        </row>
        <row r="6013">
          <cell r="A6013">
            <v>6939962755618</v>
          </cell>
          <cell r="B6013">
            <v>14</v>
          </cell>
        </row>
        <row r="6014">
          <cell r="A6014">
            <v>6939962739564</v>
          </cell>
        </row>
        <row r="6015">
          <cell r="A6015">
            <v>6939962760186</v>
          </cell>
          <cell r="B6015">
            <v>68</v>
          </cell>
        </row>
        <row r="6016">
          <cell r="A6016">
            <v>6939962760599</v>
          </cell>
          <cell r="B6016">
            <v>6</v>
          </cell>
        </row>
        <row r="6017">
          <cell r="A6017">
            <v>6939962736518</v>
          </cell>
        </row>
        <row r="6018">
          <cell r="A6018">
            <v>6939962742878</v>
          </cell>
        </row>
        <row r="6019">
          <cell r="A6019">
            <v>6939962759098</v>
          </cell>
          <cell r="B6019">
            <v>150</v>
          </cell>
        </row>
        <row r="6020">
          <cell r="A6020">
            <v>6939962760834</v>
          </cell>
          <cell r="B6020">
            <v>7</v>
          </cell>
        </row>
        <row r="6021">
          <cell r="A6021">
            <v>6939962757612</v>
          </cell>
          <cell r="B6021">
            <v>21</v>
          </cell>
        </row>
        <row r="6022">
          <cell r="A6022">
            <v>6939962755380</v>
          </cell>
          <cell r="B6022">
            <v>6</v>
          </cell>
        </row>
        <row r="6023">
          <cell r="A6023">
            <v>6939962759364</v>
          </cell>
          <cell r="B6023">
            <v>10</v>
          </cell>
        </row>
        <row r="6024">
          <cell r="A6024">
            <v>6939962759173</v>
          </cell>
          <cell r="B6024">
            <v>27</v>
          </cell>
        </row>
        <row r="6025">
          <cell r="A6025">
            <v>6939962738024</v>
          </cell>
          <cell r="B6025">
            <v>0</v>
          </cell>
        </row>
        <row r="6026">
          <cell r="A6026">
            <v>6939962757520</v>
          </cell>
          <cell r="B6026">
            <v>0</v>
          </cell>
        </row>
        <row r="6027">
          <cell r="A6027">
            <v>6939962759395</v>
          </cell>
          <cell r="B6027">
            <v>7</v>
          </cell>
        </row>
        <row r="6028">
          <cell r="A6028">
            <v>6939962759074</v>
          </cell>
          <cell r="B6028">
            <v>65</v>
          </cell>
        </row>
        <row r="6029">
          <cell r="A6029">
            <v>6939962757544</v>
          </cell>
          <cell r="B6029">
            <v>0</v>
          </cell>
        </row>
        <row r="6030">
          <cell r="A6030">
            <v>6939962759388</v>
          </cell>
          <cell r="B6030">
            <v>0</v>
          </cell>
        </row>
        <row r="6031">
          <cell r="A6031">
            <v>6939924823669</v>
          </cell>
          <cell r="B6031">
            <v>0</v>
          </cell>
        </row>
        <row r="6032">
          <cell r="A6032">
            <v>6939924823652</v>
          </cell>
          <cell r="B6032">
            <v>0</v>
          </cell>
        </row>
        <row r="6033">
          <cell r="A6033">
            <v>6939924824819</v>
          </cell>
          <cell r="B6033">
            <v>4</v>
          </cell>
        </row>
        <row r="6034">
          <cell r="A6034">
            <v>6939924821481</v>
          </cell>
          <cell r="B6034">
            <v>21</v>
          </cell>
        </row>
        <row r="6035">
          <cell r="A6035">
            <v>6939924823423</v>
          </cell>
          <cell r="B6035">
            <v>0</v>
          </cell>
        </row>
        <row r="6036">
          <cell r="A6036">
            <v>6939924824802</v>
          </cell>
          <cell r="B6036">
            <v>6</v>
          </cell>
        </row>
        <row r="6037">
          <cell r="A6037">
            <v>6939962736518</v>
          </cell>
          <cell r="B6037">
            <v>0</v>
          </cell>
        </row>
        <row r="6038">
          <cell r="A6038">
            <v>6939962758060</v>
          </cell>
          <cell r="B6038">
            <v>204</v>
          </cell>
        </row>
        <row r="6039">
          <cell r="A6039">
            <v>6939962759265</v>
          </cell>
          <cell r="B6039">
            <v>15</v>
          </cell>
        </row>
        <row r="6040">
          <cell r="A6040">
            <v>6939962748184</v>
          </cell>
          <cell r="B6040">
            <v>36</v>
          </cell>
        </row>
        <row r="6041">
          <cell r="A6041">
            <v>6939962746050</v>
          </cell>
        </row>
        <row r="6042">
          <cell r="A6042">
            <v>6939962747644</v>
          </cell>
          <cell r="B6042">
            <v>0</v>
          </cell>
        </row>
        <row r="6043">
          <cell r="A6043">
            <v>6939962748214</v>
          </cell>
          <cell r="B6043">
            <v>25</v>
          </cell>
        </row>
        <row r="6044">
          <cell r="A6044">
            <v>6939962754604</v>
          </cell>
          <cell r="B6044">
            <v>19</v>
          </cell>
        </row>
        <row r="6045">
          <cell r="A6045">
            <v>6939962750590</v>
          </cell>
        </row>
        <row r="6046">
          <cell r="A6046">
            <v>6939962747989</v>
          </cell>
          <cell r="B6046">
            <v>45</v>
          </cell>
        </row>
        <row r="6047">
          <cell r="A6047">
            <v>6939962755328</v>
          </cell>
          <cell r="B6047">
            <v>0</v>
          </cell>
        </row>
        <row r="6048">
          <cell r="A6048">
            <v>6939962755830</v>
          </cell>
          <cell r="B6048">
            <v>0</v>
          </cell>
        </row>
        <row r="6049">
          <cell r="A6049">
            <v>6939962738147</v>
          </cell>
        </row>
        <row r="6050">
          <cell r="A6050">
            <v>6939962743738</v>
          </cell>
          <cell r="B6050">
            <v>0</v>
          </cell>
        </row>
        <row r="6051">
          <cell r="A6051">
            <v>6939962736518</v>
          </cell>
          <cell r="B6051">
            <v>0</v>
          </cell>
        </row>
        <row r="6052">
          <cell r="A6052">
            <v>6939962746371</v>
          </cell>
          <cell r="B6052">
            <v>0</v>
          </cell>
        </row>
        <row r="6053">
          <cell r="A6053">
            <v>6939924819549</v>
          </cell>
        </row>
        <row r="6054">
          <cell r="A6054">
            <v>6939962758039</v>
          </cell>
        </row>
        <row r="6055">
          <cell r="A6055">
            <v>6939962758275</v>
          </cell>
          <cell r="B6055">
            <v>18</v>
          </cell>
        </row>
        <row r="6056">
          <cell r="A6056">
            <v>6939962757575</v>
          </cell>
          <cell r="B6056">
            <v>45</v>
          </cell>
        </row>
        <row r="6057">
          <cell r="A6057">
            <v>6938980101353</v>
          </cell>
        </row>
        <row r="6058">
          <cell r="A6058">
            <v>6939962760698</v>
          </cell>
          <cell r="B6058">
            <v>9</v>
          </cell>
        </row>
        <row r="6059">
          <cell r="A6059">
            <v>6939962731049</v>
          </cell>
          <cell r="B6059">
            <v>13</v>
          </cell>
        </row>
        <row r="6060">
          <cell r="A6060">
            <v>6939962756189</v>
          </cell>
          <cell r="B6060">
            <v>4</v>
          </cell>
        </row>
        <row r="6061">
          <cell r="A6061">
            <v>6939962753539</v>
          </cell>
          <cell r="B6061">
            <v>34</v>
          </cell>
        </row>
        <row r="6062">
          <cell r="A6062">
            <v>6939962756165</v>
          </cell>
          <cell r="B6062">
            <v>45</v>
          </cell>
        </row>
        <row r="6063">
          <cell r="A6063">
            <v>6939962757186</v>
          </cell>
          <cell r="B6063">
            <v>0</v>
          </cell>
        </row>
        <row r="6064">
          <cell r="A6064">
            <v>6939962754239</v>
          </cell>
          <cell r="B6064">
            <v>0</v>
          </cell>
        </row>
        <row r="6065">
          <cell r="A6065">
            <v>6939962741710</v>
          </cell>
        </row>
        <row r="6066">
          <cell r="A6066">
            <v>6939962758466</v>
          </cell>
          <cell r="B6066">
            <v>7</v>
          </cell>
        </row>
        <row r="6067">
          <cell r="A6067">
            <v>6939962757322</v>
          </cell>
          <cell r="B6067">
            <v>27</v>
          </cell>
        </row>
        <row r="6068">
          <cell r="A6068">
            <v>6939962749129</v>
          </cell>
          <cell r="B6068">
            <v>0</v>
          </cell>
        </row>
        <row r="6069">
          <cell r="A6069">
            <v>6939962736518</v>
          </cell>
        </row>
        <row r="6070">
          <cell r="A6070">
            <v>6939924827353</v>
          </cell>
        </row>
        <row r="6071">
          <cell r="A6071">
            <v>6939924818498</v>
          </cell>
        </row>
        <row r="6072">
          <cell r="A6072">
            <v>6939924821078</v>
          </cell>
        </row>
        <row r="6073">
          <cell r="A6073">
            <v>6939924823232</v>
          </cell>
        </row>
        <row r="6074">
          <cell r="A6074">
            <v>6939924819884</v>
          </cell>
          <cell r="B6074">
            <v>0</v>
          </cell>
        </row>
        <row r="6075">
          <cell r="A6075">
            <v>6939924824963</v>
          </cell>
          <cell r="B6075">
            <v>0</v>
          </cell>
        </row>
        <row r="6076">
          <cell r="A6076">
            <v>6939924820828</v>
          </cell>
          <cell r="B6076">
            <v>11</v>
          </cell>
        </row>
        <row r="6077">
          <cell r="A6077">
            <v>6939962741451</v>
          </cell>
          <cell r="B6077">
            <v>31</v>
          </cell>
        </row>
        <row r="6078">
          <cell r="A6078">
            <v>6939962760605</v>
          </cell>
          <cell r="B6078">
            <v>19</v>
          </cell>
        </row>
        <row r="6079">
          <cell r="A6079">
            <v>6939962759371</v>
          </cell>
          <cell r="B6079">
            <v>1</v>
          </cell>
        </row>
        <row r="6080">
          <cell r="A6080">
            <v>6939962755359</v>
          </cell>
          <cell r="B6080">
            <v>4</v>
          </cell>
        </row>
        <row r="6081">
          <cell r="A6081">
            <v>6939962757513</v>
          </cell>
          <cell r="B6081">
            <v>0</v>
          </cell>
        </row>
        <row r="6082">
          <cell r="A6082">
            <v>6939962758572</v>
          </cell>
          <cell r="B6082">
            <v>109</v>
          </cell>
        </row>
        <row r="6083">
          <cell r="A6083">
            <v>6939962763736</v>
          </cell>
          <cell r="B6083">
            <v>45</v>
          </cell>
        </row>
        <row r="6084">
          <cell r="A6084">
            <v>6939962733951</v>
          </cell>
        </row>
        <row r="6085">
          <cell r="A6085">
            <v>6939962748214</v>
          </cell>
        </row>
        <row r="6086">
          <cell r="A6086">
            <v>6939962746074</v>
          </cell>
        </row>
        <row r="6087">
          <cell r="A6087">
            <v>6939962758398</v>
          </cell>
          <cell r="B6087">
            <v>0</v>
          </cell>
        </row>
        <row r="6088">
          <cell r="A6088">
            <v>6939924818498</v>
          </cell>
          <cell r="B6088">
            <v>50</v>
          </cell>
        </row>
        <row r="6089">
          <cell r="A6089">
            <v>6939924827322</v>
          </cell>
        </row>
        <row r="6090">
          <cell r="A6090">
            <v>6939962746371</v>
          </cell>
        </row>
        <row r="6091">
          <cell r="A6091">
            <v>6939924823676</v>
          </cell>
          <cell r="B6091">
            <v>0</v>
          </cell>
        </row>
        <row r="6092">
          <cell r="A6092">
            <v>6939962763774</v>
          </cell>
          <cell r="B6092">
            <v>3</v>
          </cell>
        </row>
        <row r="6093">
          <cell r="A6093">
            <v>6939962746630</v>
          </cell>
          <cell r="B6093">
            <v>108</v>
          </cell>
        </row>
        <row r="6094">
          <cell r="A6094">
            <v>6939962742878</v>
          </cell>
          <cell r="B6094">
            <v>4</v>
          </cell>
        </row>
        <row r="6095">
          <cell r="A6095">
            <v>6939962746371</v>
          </cell>
          <cell r="B6095">
            <v>52</v>
          </cell>
        </row>
        <row r="6096">
          <cell r="A6096">
            <v>6939962755885</v>
          </cell>
          <cell r="B6096">
            <v>0</v>
          </cell>
        </row>
        <row r="6097">
          <cell r="A6097">
            <v>6939962759012</v>
          </cell>
          <cell r="B6097">
            <v>56</v>
          </cell>
        </row>
        <row r="6098">
          <cell r="A6098">
            <v>6939962762180</v>
          </cell>
          <cell r="B6098">
            <v>24</v>
          </cell>
        </row>
        <row r="6099">
          <cell r="A6099">
            <v>6939962763712</v>
          </cell>
          <cell r="B6099">
            <v>10</v>
          </cell>
        </row>
        <row r="6100">
          <cell r="A6100">
            <v>6939962761640</v>
          </cell>
          <cell r="B6100">
            <v>7</v>
          </cell>
        </row>
        <row r="6101">
          <cell r="A6101">
            <v>6939962763453</v>
          </cell>
        </row>
        <row r="6102">
          <cell r="A6102">
            <v>6939924821078</v>
          </cell>
          <cell r="B6102">
            <v>0</v>
          </cell>
        </row>
        <row r="6103">
          <cell r="A6103">
            <v>6939962753980</v>
          </cell>
        </row>
        <row r="6104">
          <cell r="A6104">
            <v>6939962746296</v>
          </cell>
          <cell r="B6104">
            <v>154</v>
          </cell>
        </row>
        <row r="6105">
          <cell r="A6105">
            <v>6939962747316</v>
          </cell>
        </row>
        <row r="6106">
          <cell r="A6106">
            <v>6939962754628</v>
          </cell>
        </row>
        <row r="6107">
          <cell r="A6107">
            <v>6939962755656</v>
          </cell>
          <cell r="B6107">
            <v>25</v>
          </cell>
        </row>
        <row r="6108">
          <cell r="A6108">
            <v>6939962756912</v>
          </cell>
        </row>
        <row r="6109">
          <cell r="A6109">
            <v>6939962730912</v>
          </cell>
          <cell r="B6109">
            <v>7</v>
          </cell>
        </row>
        <row r="6110">
          <cell r="A6110">
            <v>6939962757384</v>
          </cell>
        </row>
        <row r="6111">
          <cell r="A6111">
            <v>6939962763910</v>
          </cell>
          <cell r="B6111">
            <v>25</v>
          </cell>
        </row>
        <row r="6112">
          <cell r="A6112">
            <v>6939962759814</v>
          </cell>
          <cell r="B6112">
            <v>14</v>
          </cell>
        </row>
        <row r="6113">
          <cell r="A6113">
            <v>6939962760704</v>
          </cell>
        </row>
        <row r="6114">
          <cell r="A6114">
            <v>6939962760575</v>
          </cell>
          <cell r="B6114">
            <v>33</v>
          </cell>
        </row>
        <row r="6115">
          <cell r="A6115">
            <v>6938980101353</v>
          </cell>
          <cell r="B6115">
            <v>7</v>
          </cell>
        </row>
        <row r="6116">
          <cell r="A6116">
            <v>6939962753867</v>
          </cell>
          <cell r="B6116">
            <v>3</v>
          </cell>
        </row>
        <row r="6117">
          <cell r="A6117">
            <v>6939962760605</v>
          </cell>
          <cell r="B6117">
            <v>25</v>
          </cell>
        </row>
        <row r="6118">
          <cell r="A6118">
            <v>6939962746074</v>
          </cell>
          <cell r="B6118">
            <v>74</v>
          </cell>
        </row>
        <row r="6119">
          <cell r="A6119">
            <v>6939924824956</v>
          </cell>
          <cell r="B6119">
            <v>0</v>
          </cell>
        </row>
        <row r="6120">
          <cell r="A6120">
            <v>6939962736518</v>
          </cell>
        </row>
        <row r="6121">
          <cell r="A6121">
            <v>6939962756134</v>
          </cell>
        </row>
        <row r="6122">
          <cell r="A6122">
            <v>6939962759128</v>
          </cell>
          <cell r="B6122">
            <v>6</v>
          </cell>
        </row>
        <row r="6123">
          <cell r="A6123">
            <v>6939962763477</v>
          </cell>
          <cell r="B6123">
            <v>7</v>
          </cell>
        </row>
        <row r="6124">
          <cell r="A6124">
            <v>6939962765983</v>
          </cell>
          <cell r="B6124">
            <v>17</v>
          </cell>
        </row>
        <row r="6125">
          <cell r="A6125">
            <v>6939962761398</v>
          </cell>
          <cell r="B6125">
            <v>10</v>
          </cell>
        </row>
        <row r="6126">
          <cell r="A6126">
            <v>6939962762401</v>
          </cell>
          <cell r="B6126">
            <v>56</v>
          </cell>
        </row>
        <row r="6127">
          <cell r="A6127">
            <v>6939962756172</v>
          </cell>
          <cell r="B6127">
            <v>259</v>
          </cell>
        </row>
        <row r="6128">
          <cell r="A6128">
            <v>6939924824673</v>
          </cell>
          <cell r="B6128">
            <v>0</v>
          </cell>
        </row>
        <row r="6129">
          <cell r="A6129">
            <v>6939962765433</v>
          </cell>
          <cell r="B6129">
            <v>78</v>
          </cell>
        </row>
        <row r="6130">
          <cell r="A6130">
            <v>6939962765129</v>
          </cell>
          <cell r="B6130">
            <v>20</v>
          </cell>
        </row>
        <row r="6131">
          <cell r="A6131">
            <v>6939924827353</v>
          </cell>
          <cell r="B6131">
            <v>3</v>
          </cell>
        </row>
        <row r="6132">
          <cell r="A6132">
            <v>6939924827339</v>
          </cell>
          <cell r="B6132">
            <v>0</v>
          </cell>
        </row>
        <row r="6133">
          <cell r="A6133">
            <v>6939962759098</v>
          </cell>
          <cell r="B6133">
            <v>115</v>
          </cell>
        </row>
        <row r="6134">
          <cell r="A6134">
            <v>6939962755885</v>
          </cell>
          <cell r="B6134">
            <v>0</v>
          </cell>
        </row>
        <row r="6135">
          <cell r="A6135">
            <v>6939962759364</v>
          </cell>
          <cell r="B6135">
            <v>12</v>
          </cell>
        </row>
        <row r="6136">
          <cell r="A6136">
            <v>6939962738024</v>
          </cell>
          <cell r="B6136">
            <v>3</v>
          </cell>
        </row>
        <row r="6137">
          <cell r="A6137">
            <v>6939962758466</v>
          </cell>
          <cell r="B6137">
            <v>7</v>
          </cell>
        </row>
        <row r="6138">
          <cell r="A6138">
            <v>6939962759395</v>
          </cell>
          <cell r="B6138">
            <v>5</v>
          </cell>
        </row>
        <row r="6139">
          <cell r="A6139">
            <v>6939962759388</v>
          </cell>
          <cell r="B6139">
            <v>0</v>
          </cell>
        </row>
        <row r="6140">
          <cell r="A6140">
            <v>6939962746074</v>
          </cell>
          <cell r="B6140">
            <v>50</v>
          </cell>
        </row>
        <row r="6141">
          <cell r="A6141">
            <v>6939924819549</v>
          </cell>
          <cell r="B6141">
            <v>2</v>
          </cell>
        </row>
        <row r="6142">
          <cell r="A6142">
            <v>6939962756493</v>
          </cell>
          <cell r="B6142">
            <v>28</v>
          </cell>
        </row>
        <row r="6143">
          <cell r="A6143">
            <v>6939962761299</v>
          </cell>
          <cell r="B6143">
            <v>120</v>
          </cell>
        </row>
        <row r="6144">
          <cell r="A6144">
            <v>6939962762999</v>
          </cell>
          <cell r="B6144">
            <v>7</v>
          </cell>
        </row>
        <row r="6145">
          <cell r="A6145">
            <v>6939962759043</v>
          </cell>
          <cell r="B6145">
            <v>3</v>
          </cell>
        </row>
        <row r="6146">
          <cell r="A6146">
            <v>6939962759357</v>
          </cell>
          <cell r="B6146">
            <v>0</v>
          </cell>
        </row>
        <row r="6147">
          <cell r="A6147">
            <v>6939962762173</v>
          </cell>
          <cell r="B6147">
            <v>36</v>
          </cell>
        </row>
        <row r="6148">
          <cell r="A6148">
            <v>6939962746626</v>
          </cell>
        </row>
        <row r="6149">
          <cell r="A6149">
            <v>6939962740379</v>
          </cell>
          <cell r="B6149">
            <v>61</v>
          </cell>
        </row>
        <row r="6150">
          <cell r="A6150">
            <v>6939962739281</v>
          </cell>
          <cell r="B6150">
            <v>192</v>
          </cell>
        </row>
        <row r="6151">
          <cell r="A6151">
            <v>6939962755908</v>
          </cell>
          <cell r="B6151">
            <v>43</v>
          </cell>
        </row>
        <row r="6152">
          <cell r="A6152">
            <v>6939962752464</v>
          </cell>
        </row>
        <row r="6153">
          <cell r="A6153">
            <v>6939962751450</v>
          </cell>
        </row>
        <row r="6154">
          <cell r="A6154">
            <v>6939962752709</v>
          </cell>
        </row>
        <row r="6155">
          <cell r="A6155">
            <v>6939962748030</v>
          </cell>
        </row>
        <row r="6156">
          <cell r="A6156">
            <v>6939962745992</v>
          </cell>
          <cell r="B6156">
            <v>37</v>
          </cell>
        </row>
        <row r="6157">
          <cell r="A6157">
            <v>6939962753065</v>
          </cell>
          <cell r="B6157">
            <v>36</v>
          </cell>
        </row>
        <row r="6158">
          <cell r="A6158">
            <v>6939962746685</v>
          </cell>
          <cell r="B6158">
            <v>24</v>
          </cell>
        </row>
        <row r="6159">
          <cell r="A6159">
            <v>6939962756820</v>
          </cell>
          <cell r="B6159">
            <v>0</v>
          </cell>
        </row>
        <row r="6160">
          <cell r="A6160">
            <v>6939962736839</v>
          </cell>
          <cell r="B6160">
            <v>0</v>
          </cell>
        </row>
        <row r="6161">
          <cell r="A6161">
            <v>6939962741338</v>
          </cell>
          <cell r="B6161">
            <v>0</v>
          </cell>
        </row>
        <row r="6162">
          <cell r="A6162">
            <v>6939962753003</v>
          </cell>
        </row>
        <row r="6163">
          <cell r="A6163">
            <v>6939962744384</v>
          </cell>
          <cell r="B6163">
            <v>47</v>
          </cell>
        </row>
        <row r="6164">
          <cell r="A6164">
            <v>6939924827537</v>
          </cell>
        </row>
        <row r="6165">
          <cell r="A6165">
            <v>6939924828510</v>
          </cell>
        </row>
        <row r="6166">
          <cell r="A6166">
            <v>6939962753980</v>
          </cell>
          <cell r="B6166">
            <v>0</v>
          </cell>
        </row>
        <row r="6167">
          <cell r="A6167">
            <v>6939962747316</v>
          </cell>
          <cell r="B6167">
            <v>0</v>
          </cell>
        </row>
        <row r="6168">
          <cell r="A6168">
            <v>6939962754628</v>
          </cell>
          <cell r="B6168">
            <v>0</v>
          </cell>
        </row>
        <row r="6169">
          <cell r="A6169">
            <v>6939962755656</v>
          </cell>
          <cell r="B6169">
            <v>0</v>
          </cell>
        </row>
        <row r="6170">
          <cell r="A6170">
            <v>6939962756912</v>
          </cell>
        </row>
        <row r="6171">
          <cell r="A6171">
            <v>6939962730912</v>
          </cell>
          <cell r="B6171">
            <v>0</v>
          </cell>
        </row>
        <row r="6172">
          <cell r="A6172">
            <v>6939962743738</v>
          </cell>
          <cell r="B6172">
            <v>0</v>
          </cell>
        </row>
        <row r="6173">
          <cell r="A6173">
            <v>6939962757186</v>
          </cell>
        </row>
        <row r="6174">
          <cell r="A6174">
            <v>6939962757384</v>
          </cell>
        </row>
        <row r="6175">
          <cell r="A6175">
            <v>6939962762500</v>
          </cell>
          <cell r="B6175">
            <v>101</v>
          </cell>
        </row>
        <row r="6176">
          <cell r="A6176">
            <v>6939924824345</v>
          </cell>
          <cell r="B6176">
            <v>0</v>
          </cell>
        </row>
        <row r="6177">
          <cell r="A6177">
            <v>6939924823669</v>
          </cell>
          <cell r="B6177">
            <v>0</v>
          </cell>
        </row>
        <row r="6178">
          <cell r="A6178">
            <v>6939924823652</v>
          </cell>
          <cell r="B6178">
            <v>0</v>
          </cell>
        </row>
        <row r="6179">
          <cell r="A6179">
            <v>6939924824819</v>
          </cell>
          <cell r="B6179">
            <v>4</v>
          </cell>
        </row>
        <row r="6180">
          <cell r="A6180">
            <v>6939924824956</v>
          </cell>
          <cell r="B6180">
            <v>0</v>
          </cell>
        </row>
        <row r="6181">
          <cell r="A6181">
            <v>6939924821481</v>
          </cell>
          <cell r="B6181">
            <v>11</v>
          </cell>
        </row>
        <row r="6182">
          <cell r="A6182">
            <v>6939924823423</v>
          </cell>
          <cell r="B6182">
            <v>0</v>
          </cell>
        </row>
        <row r="6183">
          <cell r="A6183">
            <v>6939924824673</v>
          </cell>
          <cell r="B6183">
            <v>0</v>
          </cell>
        </row>
        <row r="6184">
          <cell r="A6184">
            <v>6939962746296</v>
          </cell>
          <cell r="B6184">
            <v>0</v>
          </cell>
        </row>
        <row r="6185">
          <cell r="A6185">
            <v>6939962741307</v>
          </cell>
          <cell r="B6185">
            <v>0</v>
          </cell>
        </row>
        <row r="6186">
          <cell r="A6186">
            <v>6939962746050</v>
          </cell>
          <cell r="B6186">
            <v>0</v>
          </cell>
        </row>
        <row r="6187">
          <cell r="A6187">
            <v>6939962747644</v>
          </cell>
          <cell r="B6187">
            <v>0</v>
          </cell>
        </row>
        <row r="6188">
          <cell r="A6188">
            <v>6939962748214</v>
          </cell>
          <cell r="B6188">
            <v>0</v>
          </cell>
        </row>
        <row r="6189">
          <cell r="A6189">
            <v>6939962754604</v>
          </cell>
          <cell r="B6189">
            <v>0</v>
          </cell>
        </row>
        <row r="6190">
          <cell r="A6190">
            <v>6939962747989</v>
          </cell>
          <cell r="B6190">
            <v>0</v>
          </cell>
        </row>
        <row r="6191">
          <cell r="A6191">
            <v>6939962755328</v>
          </cell>
          <cell r="B6191">
            <v>0</v>
          </cell>
        </row>
        <row r="6192">
          <cell r="A6192">
            <v>6939962734354</v>
          </cell>
          <cell r="B6192">
            <v>0</v>
          </cell>
        </row>
        <row r="6193">
          <cell r="A6193">
            <v>6939962755830</v>
          </cell>
          <cell r="B6193">
            <v>0</v>
          </cell>
        </row>
        <row r="6194">
          <cell r="A6194">
            <v>6939962760599</v>
          </cell>
          <cell r="B6194">
            <v>5</v>
          </cell>
        </row>
        <row r="6195">
          <cell r="A6195">
            <v>6939962759265</v>
          </cell>
          <cell r="B6195">
            <v>13</v>
          </cell>
        </row>
        <row r="6196">
          <cell r="A6196">
            <v>6939962755618</v>
          </cell>
          <cell r="B6196">
            <v>13</v>
          </cell>
        </row>
        <row r="6197">
          <cell r="A6197">
            <v>6939962756097</v>
          </cell>
        </row>
        <row r="6198">
          <cell r="A6198">
            <v>6939962758763</v>
          </cell>
          <cell r="B6198">
            <v>208</v>
          </cell>
        </row>
        <row r="6199">
          <cell r="A6199">
            <v>6939962746630</v>
          </cell>
        </row>
        <row r="6200">
          <cell r="A6200">
            <v>6939962740379</v>
          </cell>
        </row>
        <row r="6201">
          <cell r="A6201">
            <v>6939962739281</v>
          </cell>
          <cell r="B6201">
            <v>0</v>
          </cell>
        </row>
        <row r="6202">
          <cell r="A6202">
            <v>6939962756134</v>
          </cell>
        </row>
        <row r="6203">
          <cell r="A6203">
            <v>6939924827841</v>
          </cell>
          <cell r="B6203">
            <v>9</v>
          </cell>
        </row>
        <row r="6204">
          <cell r="A6204">
            <v>6939924823232</v>
          </cell>
          <cell r="B6204">
            <v>15</v>
          </cell>
        </row>
        <row r="6205">
          <cell r="A6205">
            <v>6939962744384</v>
          </cell>
        </row>
        <row r="6206">
          <cell r="A6206">
            <v>6939962746593</v>
          </cell>
          <cell r="B6206">
            <v>23</v>
          </cell>
        </row>
        <row r="6207">
          <cell r="A6207">
            <v>6939962752488</v>
          </cell>
          <cell r="B6207">
            <v>134</v>
          </cell>
        </row>
        <row r="6208">
          <cell r="A6208">
            <v>6939962755175</v>
          </cell>
          <cell r="B6208">
            <v>0</v>
          </cell>
        </row>
        <row r="6209">
          <cell r="A6209">
            <v>6939962752273</v>
          </cell>
        </row>
        <row r="6210">
          <cell r="A6210">
            <v>6939962741307</v>
          </cell>
          <cell r="B6210">
            <v>15</v>
          </cell>
        </row>
        <row r="6211">
          <cell r="A6211">
            <v>6939962725574</v>
          </cell>
        </row>
        <row r="6212">
          <cell r="A6212">
            <v>6939962756264</v>
          </cell>
          <cell r="B6212">
            <v>190</v>
          </cell>
        </row>
        <row r="6213">
          <cell r="A6213">
            <v>6939962756905</v>
          </cell>
        </row>
        <row r="6214">
          <cell r="A6214">
            <v>6939962756769</v>
          </cell>
        </row>
        <row r="6215">
          <cell r="A6215">
            <v>6939962734354</v>
          </cell>
          <cell r="B6215">
            <v>11</v>
          </cell>
        </row>
        <row r="6216">
          <cell r="A6216">
            <v>6939962740973</v>
          </cell>
        </row>
        <row r="6217">
          <cell r="A6217">
            <v>6939962746626</v>
          </cell>
        </row>
        <row r="6218">
          <cell r="A6218">
            <v>6939962747057</v>
          </cell>
          <cell r="B6218">
            <v>28</v>
          </cell>
        </row>
        <row r="6219">
          <cell r="A6219">
            <v>6939962739588</v>
          </cell>
        </row>
        <row r="6220">
          <cell r="A6220">
            <v>6939962739564</v>
          </cell>
        </row>
        <row r="6221">
          <cell r="A6221">
            <v>6939962745183</v>
          </cell>
        </row>
        <row r="6222">
          <cell r="A6222">
            <v>6939962746630</v>
          </cell>
        </row>
        <row r="6223">
          <cell r="A6223">
            <v>6939962746593</v>
          </cell>
          <cell r="B6223">
            <v>101</v>
          </cell>
        </row>
        <row r="6224">
          <cell r="A6224">
            <v>6939962757315</v>
          </cell>
          <cell r="B6224">
            <v>108</v>
          </cell>
        </row>
        <row r="6225">
          <cell r="A6225">
            <v>6939962740379</v>
          </cell>
          <cell r="B6225">
            <v>24</v>
          </cell>
        </row>
        <row r="6226">
          <cell r="A6226">
            <v>6939962763736</v>
          </cell>
          <cell r="B6226">
            <v>37</v>
          </cell>
        </row>
        <row r="6227">
          <cell r="A6227">
            <v>6939962759043</v>
          </cell>
          <cell r="B6227">
            <v>0</v>
          </cell>
        </row>
        <row r="6228">
          <cell r="A6228">
            <v>6939962759357</v>
          </cell>
          <cell r="B6228">
            <v>10</v>
          </cell>
        </row>
        <row r="6229">
          <cell r="A6229">
            <v>6939962762500</v>
          </cell>
          <cell r="B6229">
            <v>169</v>
          </cell>
        </row>
        <row r="6230">
          <cell r="A6230">
            <v>6939962764436</v>
          </cell>
          <cell r="B6230">
            <v>16</v>
          </cell>
        </row>
        <row r="6231">
          <cell r="A6231">
            <v>6939962767864</v>
          </cell>
          <cell r="B6231">
            <v>4</v>
          </cell>
        </row>
        <row r="6232">
          <cell r="A6232">
            <v>6939962752464</v>
          </cell>
        </row>
        <row r="6233">
          <cell r="A6233">
            <v>6939962752488</v>
          </cell>
        </row>
        <row r="6234">
          <cell r="A6234">
            <v>6939962748184</v>
          </cell>
        </row>
        <row r="6235">
          <cell r="A6235">
            <v>6939962752273</v>
          </cell>
        </row>
        <row r="6236">
          <cell r="A6236">
            <v>6939962745992</v>
          </cell>
        </row>
        <row r="6237">
          <cell r="A6237">
            <v>6939962725574</v>
          </cell>
        </row>
        <row r="6238">
          <cell r="A6238">
            <v>6939962754604</v>
          </cell>
        </row>
        <row r="6239">
          <cell r="A6239">
            <v>6939962750590</v>
          </cell>
        </row>
        <row r="6240">
          <cell r="A6240">
            <v>6939962756769</v>
          </cell>
        </row>
        <row r="6241">
          <cell r="A6241">
            <v>6939962738147</v>
          </cell>
        </row>
        <row r="6242">
          <cell r="A6242">
            <v>6939962740973</v>
          </cell>
        </row>
        <row r="6243">
          <cell r="A6243">
            <v>6939962756097</v>
          </cell>
        </row>
        <row r="6244">
          <cell r="A6244">
            <v>6939962762500</v>
          </cell>
          <cell r="B6244">
            <v>101</v>
          </cell>
        </row>
        <row r="6245">
          <cell r="A6245">
            <v>6939924827315</v>
          </cell>
        </row>
        <row r="6246">
          <cell r="A6246">
            <v>6939962755908</v>
          </cell>
        </row>
        <row r="6247">
          <cell r="A6247">
            <v>6939962753003</v>
          </cell>
        </row>
        <row r="6248">
          <cell r="A6248">
            <v>6939962752709</v>
          </cell>
        </row>
        <row r="6249">
          <cell r="A6249">
            <v>6939962755175</v>
          </cell>
        </row>
        <row r="6250">
          <cell r="A6250">
            <v>6939962753065</v>
          </cell>
        </row>
        <row r="6251">
          <cell r="A6251">
            <v>6939962755656</v>
          </cell>
        </row>
        <row r="6252">
          <cell r="A6252">
            <v>6939962756264</v>
          </cell>
        </row>
        <row r="6253">
          <cell r="A6253">
            <v>6939962756905</v>
          </cell>
        </row>
        <row r="6254">
          <cell r="A6254">
            <v>6939962736839</v>
          </cell>
        </row>
        <row r="6255">
          <cell r="A6255">
            <v>6939962741338</v>
          </cell>
        </row>
        <row r="6256">
          <cell r="A6256">
            <v>6939962755618</v>
          </cell>
        </row>
        <row r="6257">
          <cell r="A6257">
            <v>6939962746296</v>
          </cell>
        </row>
        <row r="6258">
          <cell r="A6258">
            <v>6939962741307</v>
          </cell>
        </row>
        <row r="6259">
          <cell r="A6259">
            <v>6939962747644</v>
          </cell>
        </row>
        <row r="6260">
          <cell r="A6260">
            <v>6939962748214</v>
          </cell>
        </row>
        <row r="6261">
          <cell r="A6261">
            <v>6939962756912</v>
          </cell>
        </row>
        <row r="6262">
          <cell r="A6262">
            <v>6939962747989</v>
          </cell>
        </row>
        <row r="6263">
          <cell r="A6263">
            <v>6939962730912</v>
          </cell>
        </row>
        <row r="6264">
          <cell r="A6264">
            <v>6939962755328</v>
          </cell>
        </row>
        <row r="6265">
          <cell r="A6265">
            <v>6939962734354</v>
          </cell>
        </row>
        <row r="6266">
          <cell r="A6266">
            <v>6939962756189</v>
          </cell>
          <cell r="B6266">
            <v>8</v>
          </cell>
        </row>
        <row r="6267">
          <cell r="A6267">
            <v>6939962758275</v>
          </cell>
          <cell r="B6267">
            <v>59</v>
          </cell>
        </row>
        <row r="6268">
          <cell r="A6268">
            <v>6939962759371</v>
          </cell>
          <cell r="B6268">
            <v>5</v>
          </cell>
        </row>
        <row r="6269">
          <cell r="A6269">
            <v>6939962757322</v>
          </cell>
          <cell r="B6269">
            <v>12</v>
          </cell>
        </row>
        <row r="6270">
          <cell r="A6270">
            <v>6939962749129</v>
          </cell>
          <cell r="B6270">
            <v>0</v>
          </cell>
        </row>
        <row r="6271">
          <cell r="A6271">
            <v>6939962757513</v>
          </cell>
          <cell r="B6271">
            <v>0</v>
          </cell>
        </row>
        <row r="6272">
          <cell r="A6272">
            <v>6939962758572</v>
          </cell>
          <cell r="B6272">
            <v>58</v>
          </cell>
        </row>
        <row r="6273">
          <cell r="A6273">
            <v>6939924824963</v>
          </cell>
          <cell r="B6273">
            <v>0</v>
          </cell>
        </row>
        <row r="6274">
          <cell r="A6274">
            <v>6939924823676</v>
          </cell>
          <cell r="B6274">
            <v>0</v>
          </cell>
        </row>
        <row r="6275">
          <cell r="A6275">
            <v>6939962754239</v>
          </cell>
        </row>
        <row r="6276">
          <cell r="A6276">
            <v>6939962757315</v>
          </cell>
        </row>
        <row r="6277">
          <cell r="A6277">
            <v>6939962747057</v>
          </cell>
        </row>
        <row r="6278">
          <cell r="A6278">
            <v>6939962739588</v>
          </cell>
        </row>
        <row r="6279">
          <cell r="A6279">
            <v>6939962746626</v>
          </cell>
        </row>
        <row r="6280">
          <cell r="A6280">
            <v>6939962753003</v>
          </cell>
          <cell r="B6280">
            <v>0</v>
          </cell>
        </row>
        <row r="6281">
          <cell r="A6281">
            <v>6939962744384</v>
          </cell>
          <cell r="B6281">
            <v>0</v>
          </cell>
        </row>
        <row r="6282">
          <cell r="A6282">
            <v>6939962752488</v>
          </cell>
          <cell r="B6282">
            <v>0</v>
          </cell>
        </row>
        <row r="6283">
          <cell r="A6283">
            <v>6939962748184</v>
          </cell>
          <cell r="B6283">
            <v>0</v>
          </cell>
        </row>
        <row r="6284">
          <cell r="A6284">
            <v>6939962752273</v>
          </cell>
          <cell r="B6284">
            <v>0</v>
          </cell>
        </row>
        <row r="6285">
          <cell r="A6285">
            <v>6939962756172</v>
          </cell>
          <cell r="B6285">
            <v>263</v>
          </cell>
        </row>
        <row r="6286">
          <cell r="A6286">
            <v>6939924819549</v>
          </cell>
          <cell r="B6286">
            <v>2</v>
          </cell>
        </row>
        <row r="6287">
          <cell r="A6287">
            <v>6939962746593</v>
          </cell>
        </row>
        <row r="6288">
          <cell r="A6288">
            <v>6939962758763</v>
          </cell>
        </row>
        <row r="6289">
          <cell r="A6289">
            <v>6939962739564</v>
          </cell>
        </row>
        <row r="6290">
          <cell r="A6290">
            <v>6939962744384</v>
          </cell>
          <cell r="B6290">
            <v>62</v>
          </cell>
        </row>
        <row r="6291">
          <cell r="A6291">
            <v>6939962739281</v>
          </cell>
        </row>
        <row r="6292">
          <cell r="A6292">
            <v>6939962755908</v>
          </cell>
        </row>
        <row r="6293">
          <cell r="A6293">
            <v>6939962752464</v>
          </cell>
        </row>
        <row r="6294">
          <cell r="A6294">
            <v>6939962753065</v>
          </cell>
        </row>
        <row r="6295">
          <cell r="A6295">
            <v>6939962747644</v>
          </cell>
        </row>
        <row r="6296">
          <cell r="A6296">
            <v>6939962754604</v>
          </cell>
        </row>
        <row r="6297">
          <cell r="A6297">
            <v>6939962747989</v>
          </cell>
        </row>
        <row r="6298">
          <cell r="A6298">
            <v>6939962736839</v>
          </cell>
        </row>
        <row r="6299">
          <cell r="A6299">
            <v>6939962741338</v>
          </cell>
        </row>
        <row r="6300">
          <cell r="A6300">
            <v>6939962758572</v>
          </cell>
          <cell r="B6300">
            <v>109</v>
          </cell>
        </row>
        <row r="6301">
          <cell r="A6301">
            <v>6939924827339</v>
          </cell>
          <cell r="B6301">
            <v>0</v>
          </cell>
        </row>
        <row r="6302">
          <cell r="A6302">
            <v>6939962740379</v>
          </cell>
        </row>
        <row r="6303">
          <cell r="A6303">
            <v>6939962751450</v>
          </cell>
        </row>
        <row r="6304">
          <cell r="A6304">
            <v>6939962752709</v>
          </cell>
        </row>
        <row r="6305">
          <cell r="A6305">
            <v>6939962748030</v>
          </cell>
        </row>
        <row r="6306">
          <cell r="A6306">
            <v>6939962755175</v>
          </cell>
        </row>
        <row r="6307">
          <cell r="A6307">
            <v>6939962741307</v>
          </cell>
        </row>
        <row r="6308">
          <cell r="A6308">
            <v>6939962746050</v>
          </cell>
        </row>
        <row r="6309">
          <cell r="A6309">
            <v>6939962748214</v>
          </cell>
        </row>
        <row r="6310">
          <cell r="A6310">
            <v>6939962746685</v>
          </cell>
        </row>
        <row r="6311">
          <cell r="A6311">
            <v>6939962755328</v>
          </cell>
        </row>
        <row r="6312">
          <cell r="A6312">
            <v>6939962756820</v>
          </cell>
        </row>
        <row r="6313">
          <cell r="A6313">
            <v>6939962734354</v>
          </cell>
        </row>
        <row r="6314">
          <cell r="A6314">
            <v>6939962755830</v>
          </cell>
        </row>
        <row r="6315">
          <cell r="A6315">
            <v>6939962753003</v>
          </cell>
          <cell r="B6315">
            <v>0</v>
          </cell>
        </row>
        <row r="6316">
          <cell r="A6316">
            <v>6939962744384</v>
          </cell>
          <cell r="B6316">
            <v>45</v>
          </cell>
        </row>
        <row r="6317">
          <cell r="A6317">
            <v>6939962752709</v>
          </cell>
          <cell r="B6317">
            <v>0</v>
          </cell>
        </row>
        <row r="6318">
          <cell r="A6318">
            <v>6939962755175</v>
          </cell>
          <cell r="B6318">
            <v>1</v>
          </cell>
        </row>
        <row r="6319">
          <cell r="A6319">
            <v>6939962741307</v>
          </cell>
          <cell r="B6319">
            <v>17</v>
          </cell>
        </row>
        <row r="6320">
          <cell r="A6320">
            <v>6939962756264</v>
          </cell>
          <cell r="B6320">
            <v>221</v>
          </cell>
        </row>
        <row r="6321">
          <cell r="A6321">
            <v>6939962748214</v>
          </cell>
          <cell r="B6321">
            <v>4</v>
          </cell>
        </row>
        <row r="6322">
          <cell r="A6322">
            <v>6939962756905</v>
          </cell>
          <cell r="B6322">
            <v>0</v>
          </cell>
        </row>
        <row r="6323">
          <cell r="A6323">
            <v>6939962755328</v>
          </cell>
          <cell r="B6323">
            <v>0</v>
          </cell>
        </row>
        <row r="6324">
          <cell r="A6324">
            <v>6939962734354</v>
          </cell>
          <cell r="B6324">
            <v>11</v>
          </cell>
        </row>
        <row r="6325">
          <cell r="A6325">
            <v>6939962755618</v>
          </cell>
          <cell r="B6325">
            <v>14</v>
          </cell>
        </row>
        <row r="6326">
          <cell r="A6326">
            <v>6939962756134</v>
          </cell>
        </row>
        <row r="6327">
          <cell r="A6327">
            <v>6939962760599</v>
          </cell>
        </row>
        <row r="6328">
          <cell r="A6328">
            <v>6939962759265</v>
          </cell>
        </row>
        <row r="6329">
          <cell r="A6329">
            <v>6939962757575</v>
          </cell>
          <cell r="B6329">
            <v>80</v>
          </cell>
        </row>
        <row r="6330">
          <cell r="A6330">
            <v>6939962758855</v>
          </cell>
          <cell r="B6330">
            <v>0</v>
          </cell>
        </row>
        <row r="6331">
          <cell r="A6331">
            <v>6939962760711</v>
          </cell>
          <cell r="B6331">
            <v>130</v>
          </cell>
        </row>
        <row r="6332">
          <cell r="A6332">
            <v>6939962760698</v>
          </cell>
          <cell r="B6332">
            <v>12</v>
          </cell>
        </row>
        <row r="6333">
          <cell r="A6333">
            <v>6939962760575</v>
          </cell>
        </row>
        <row r="6334">
          <cell r="A6334">
            <v>6938980101353</v>
          </cell>
        </row>
        <row r="6335">
          <cell r="A6335">
            <v>6939962753867</v>
          </cell>
        </row>
        <row r="6336">
          <cell r="A6336">
            <v>6939962760605</v>
          </cell>
        </row>
        <row r="6337">
          <cell r="A6337">
            <v>6939962746593</v>
          </cell>
          <cell r="B6337">
            <v>46</v>
          </cell>
        </row>
        <row r="6338">
          <cell r="A6338">
            <v>6939962739564</v>
          </cell>
        </row>
        <row r="6339">
          <cell r="A6339">
            <v>6939924824642</v>
          </cell>
        </row>
        <row r="6340">
          <cell r="A6340">
            <v>6939962759098</v>
          </cell>
          <cell r="B6340">
            <v>150</v>
          </cell>
        </row>
        <row r="6341">
          <cell r="A6341">
            <v>6939962757575</v>
          </cell>
          <cell r="B6341">
            <v>45</v>
          </cell>
        </row>
        <row r="6342">
          <cell r="A6342">
            <v>6939962746630</v>
          </cell>
          <cell r="B6342">
            <v>125</v>
          </cell>
        </row>
        <row r="6343">
          <cell r="A6343">
            <v>6939962739281</v>
          </cell>
          <cell r="B6343">
            <v>182</v>
          </cell>
        </row>
        <row r="6344">
          <cell r="A6344">
            <v>6939924821078</v>
          </cell>
          <cell r="B6344">
            <v>0</v>
          </cell>
        </row>
        <row r="6345">
          <cell r="A6345">
            <v>6939962755618</v>
          </cell>
        </row>
        <row r="6346">
          <cell r="A6346">
            <v>6939962745992</v>
          </cell>
          <cell r="B6346">
            <v>0</v>
          </cell>
        </row>
        <row r="6347">
          <cell r="A6347">
            <v>6939962725574</v>
          </cell>
          <cell r="B6347">
            <v>0</v>
          </cell>
        </row>
        <row r="6348">
          <cell r="A6348">
            <v>6939962756264</v>
          </cell>
          <cell r="B6348">
            <v>0</v>
          </cell>
        </row>
        <row r="6349">
          <cell r="A6349">
            <v>6939962750590</v>
          </cell>
          <cell r="B6349">
            <v>0</v>
          </cell>
        </row>
        <row r="6350">
          <cell r="A6350">
            <v>6939962756905</v>
          </cell>
        </row>
        <row r="6351">
          <cell r="A6351">
            <v>6939962756769</v>
          </cell>
          <cell r="B6351">
            <v>0</v>
          </cell>
        </row>
        <row r="6352">
          <cell r="A6352">
            <v>6939962738147</v>
          </cell>
          <cell r="B6352">
            <v>0</v>
          </cell>
        </row>
        <row r="6353">
          <cell r="A6353">
            <v>6939962740973</v>
          </cell>
          <cell r="B6353">
            <v>0</v>
          </cell>
        </row>
        <row r="6354">
          <cell r="A6354">
            <v>6939962756097</v>
          </cell>
        </row>
        <row r="6355">
          <cell r="A6355">
            <v>6939962745183</v>
          </cell>
        </row>
        <row r="6356">
          <cell r="A6356">
            <v>6939962758763</v>
          </cell>
        </row>
        <row r="6357">
          <cell r="A6357">
            <v>6939962756134</v>
          </cell>
        </row>
        <row r="6358">
          <cell r="A6358">
            <v>6939962747057</v>
          </cell>
        </row>
        <row r="6359">
          <cell r="A6359">
            <v>6939962739588</v>
          </cell>
        </row>
        <row r="6360">
          <cell r="A6360">
            <v>6939962760186</v>
          </cell>
          <cell r="B6360">
            <v>38</v>
          </cell>
        </row>
        <row r="6361">
          <cell r="A6361">
            <v>6939962758060</v>
          </cell>
          <cell r="B6361">
            <v>338</v>
          </cell>
        </row>
        <row r="6362">
          <cell r="A6362">
            <v>6939962759074</v>
          </cell>
          <cell r="B6362">
            <v>88</v>
          </cell>
        </row>
        <row r="6363">
          <cell r="A6363">
            <v>6939962746074</v>
          </cell>
          <cell r="B6363">
            <v>74</v>
          </cell>
        </row>
        <row r="6364">
          <cell r="A6364">
            <v>6939962758039</v>
          </cell>
          <cell r="B6364">
            <v>7</v>
          </cell>
        </row>
        <row r="6365">
          <cell r="A6365">
            <v>6939962768182</v>
          </cell>
          <cell r="B6365">
            <v>3</v>
          </cell>
        </row>
        <row r="6366">
          <cell r="A6366">
            <v>6939962764412</v>
          </cell>
        </row>
        <row r="6367">
          <cell r="A6367">
            <v>6939924824345</v>
          </cell>
          <cell r="B6367">
            <v>0</v>
          </cell>
        </row>
        <row r="6368">
          <cell r="A6368">
            <v>6939924827353</v>
          </cell>
          <cell r="B6368">
            <v>3</v>
          </cell>
        </row>
        <row r="6369">
          <cell r="A6369">
            <v>6939924821078</v>
          </cell>
          <cell r="B6369">
            <v>0</v>
          </cell>
        </row>
        <row r="6370">
          <cell r="A6370">
            <v>6939924823232</v>
          </cell>
          <cell r="B6370">
            <v>15</v>
          </cell>
        </row>
        <row r="6371">
          <cell r="A6371">
            <v>6939924820828</v>
          </cell>
          <cell r="B6371">
            <v>1</v>
          </cell>
        </row>
        <row r="6372">
          <cell r="A6372">
            <v>6939962741451</v>
          </cell>
          <cell r="B6372">
            <v>57</v>
          </cell>
        </row>
        <row r="6373">
          <cell r="A6373">
            <v>6939962733951</v>
          </cell>
        </row>
        <row r="6374">
          <cell r="A6374">
            <v>6939962751450</v>
          </cell>
        </row>
        <row r="6375">
          <cell r="A6375">
            <v>6939962753980</v>
          </cell>
        </row>
        <row r="6376">
          <cell r="A6376">
            <v>6939962748030</v>
          </cell>
        </row>
        <row r="6377">
          <cell r="A6377">
            <v>6939962747316</v>
          </cell>
        </row>
        <row r="6378">
          <cell r="A6378">
            <v>6939962754628</v>
          </cell>
        </row>
        <row r="6379">
          <cell r="A6379">
            <v>6939962746050</v>
          </cell>
        </row>
        <row r="6380">
          <cell r="A6380">
            <v>6939962746685</v>
          </cell>
        </row>
        <row r="6381">
          <cell r="A6381">
            <v>6939962756820</v>
          </cell>
        </row>
        <row r="6382">
          <cell r="A6382">
            <v>6939962755830</v>
          </cell>
        </row>
        <row r="6383">
          <cell r="A6383">
            <v>6939962743738</v>
          </cell>
        </row>
        <row r="6384">
          <cell r="A6384">
            <v>6939962757186</v>
          </cell>
        </row>
        <row r="6385">
          <cell r="A6385">
            <v>6939962757384</v>
          </cell>
        </row>
        <row r="6386">
          <cell r="A6386">
            <v>6939962763910</v>
          </cell>
          <cell r="B6386">
            <v>16</v>
          </cell>
        </row>
        <row r="6387">
          <cell r="A6387">
            <v>6939962760704</v>
          </cell>
        </row>
        <row r="6388">
          <cell r="A6388">
            <v>6939962762401</v>
          </cell>
          <cell r="B6388">
            <v>77</v>
          </cell>
        </row>
        <row r="6389">
          <cell r="A6389">
            <v>6939962760186</v>
          </cell>
        </row>
        <row r="6390">
          <cell r="A6390">
            <v>6939962758398</v>
          </cell>
        </row>
        <row r="6391">
          <cell r="A6391">
            <v>6939962758855</v>
          </cell>
        </row>
        <row r="6392">
          <cell r="A6392">
            <v>6939962760575</v>
          </cell>
        </row>
        <row r="6393">
          <cell r="A6393">
            <v>6939962746630</v>
          </cell>
          <cell r="B6393">
            <v>131</v>
          </cell>
        </row>
        <row r="6394">
          <cell r="A6394">
            <v>6939962739281</v>
          </cell>
          <cell r="B6394">
            <v>127</v>
          </cell>
        </row>
        <row r="6395">
          <cell r="A6395">
            <v>6939962755908</v>
          </cell>
          <cell r="B6395">
            <v>10</v>
          </cell>
        </row>
        <row r="6396">
          <cell r="A6396">
            <v>6939962746296</v>
          </cell>
          <cell r="B6396">
            <v>97</v>
          </cell>
        </row>
        <row r="6397">
          <cell r="A6397">
            <v>6939962753065</v>
          </cell>
          <cell r="B6397">
            <v>14</v>
          </cell>
        </row>
        <row r="6398">
          <cell r="A6398">
            <v>6939962755656</v>
          </cell>
          <cell r="B6398">
            <v>18</v>
          </cell>
        </row>
        <row r="6399">
          <cell r="A6399">
            <v>6939962747644</v>
          </cell>
          <cell r="B6399">
            <v>18</v>
          </cell>
        </row>
        <row r="6400">
          <cell r="A6400">
            <v>6939962756912</v>
          </cell>
          <cell r="B6400">
            <v>0</v>
          </cell>
        </row>
        <row r="6401">
          <cell r="A6401">
            <v>6939962747989</v>
          </cell>
          <cell r="B6401">
            <v>13</v>
          </cell>
        </row>
        <row r="6402">
          <cell r="A6402">
            <v>6939962730912</v>
          </cell>
          <cell r="B6402">
            <v>10</v>
          </cell>
        </row>
        <row r="6403">
          <cell r="A6403">
            <v>6939962736839</v>
          </cell>
          <cell r="B6403">
            <v>0</v>
          </cell>
        </row>
        <row r="6404">
          <cell r="A6404">
            <v>6939962741338</v>
          </cell>
          <cell r="B6404">
            <v>0</v>
          </cell>
        </row>
        <row r="6405">
          <cell r="A6405">
            <v>6939962746593</v>
          </cell>
        </row>
        <row r="6406">
          <cell r="A6406">
            <v>6939962754239</v>
          </cell>
        </row>
        <row r="6407">
          <cell r="A6407">
            <v>6939962757315</v>
          </cell>
        </row>
        <row r="6408">
          <cell r="A6408">
            <v>6939962745183</v>
          </cell>
          <cell r="B6408">
            <v>0</v>
          </cell>
        </row>
        <row r="6409">
          <cell r="A6409">
            <v>6939962757544</v>
          </cell>
          <cell r="B6409">
            <v>0</v>
          </cell>
        </row>
        <row r="6410">
          <cell r="A6410">
            <v>6939962731049</v>
          </cell>
          <cell r="B6410">
            <v>17</v>
          </cell>
        </row>
        <row r="6411">
          <cell r="A6411">
            <v>6939924818498</v>
          </cell>
          <cell r="B6411">
            <v>50</v>
          </cell>
        </row>
        <row r="6412">
          <cell r="A6412">
            <v>6939962760711</v>
          </cell>
          <cell r="B6412">
            <v>120</v>
          </cell>
        </row>
        <row r="6413">
          <cell r="A6413">
            <v>6939962756493</v>
          </cell>
          <cell r="B6413">
            <v>28</v>
          </cell>
        </row>
        <row r="6414">
          <cell r="A6414">
            <v>6939962753867</v>
          </cell>
          <cell r="B6414">
            <v>2</v>
          </cell>
        </row>
        <row r="6415">
          <cell r="A6415">
            <v>6939962758060</v>
          </cell>
        </row>
        <row r="6416">
          <cell r="A6416">
            <v>6939962759265</v>
          </cell>
        </row>
        <row r="6417">
          <cell r="A6417">
            <v>6939962758275</v>
          </cell>
        </row>
        <row r="6418">
          <cell r="A6418">
            <v>6939962757575</v>
          </cell>
        </row>
        <row r="6419">
          <cell r="A6419">
            <v>6939962756189</v>
          </cell>
        </row>
        <row r="6420">
          <cell r="A6420">
            <v>6939962739564</v>
          </cell>
        </row>
        <row r="6421">
          <cell r="A6421">
            <v>6939962755908</v>
          </cell>
          <cell r="B6421">
            <v>32</v>
          </cell>
        </row>
        <row r="6422">
          <cell r="A6422">
            <v>6939962746296</v>
          </cell>
          <cell r="B6422">
            <v>134</v>
          </cell>
        </row>
        <row r="6423">
          <cell r="A6423">
            <v>6939962753065</v>
          </cell>
          <cell r="B6423">
            <v>52</v>
          </cell>
        </row>
        <row r="6424">
          <cell r="A6424">
            <v>6939962747644</v>
          </cell>
          <cell r="B6424">
            <v>0</v>
          </cell>
        </row>
        <row r="6425">
          <cell r="A6425">
            <v>6939962756912</v>
          </cell>
        </row>
        <row r="6426">
          <cell r="A6426">
            <v>6939962747989</v>
          </cell>
          <cell r="B6426">
            <v>0</v>
          </cell>
        </row>
        <row r="6427">
          <cell r="A6427">
            <v>6939962730912</v>
          </cell>
          <cell r="B6427">
            <v>10</v>
          </cell>
        </row>
        <row r="6428">
          <cell r="A6428">
            <v>6939962736839</v>
          </cell>
        </row>
        <row r="6429">
          <cell r="A6429">
            <v>6939962741338</v>
          </cell>
        </row>
        <row r="6430">
          <cell r="A6430">
            <v>6939962746630</v>
          </cell>
          <cell r="B6430">
            <v>0</v>
          </cell>
        </row>
        <row r="6431">
          <cell r="A6431">
            <v>6939962740379</v>
          </cell>
          <cell r="B6431">
            <v>0</v>
          </cell>
        </row>
        <row r="6432">
          <cell r="A6432">
            <v>6939962739281</v>
          </cell>
          <cell r="B6432">
            <v>0</v>
          </cell>
        </row>
        <row r="6433">
          <cell r="A6433">
            <v>6939962755908</v>
          </cell>
          <cell r="B6433">
            <v>0</v>
          </cell>
        </row>
        <row r="6434">
          <cell r="A6434">
            <v>6939962752464</v>
          </cell>
          <cell r="B6434">
            <v>0</v>
          </cell>
        </row>
        <row r="6435">
          <cell r="A6435">
            <v>6939962751450</v>
          </cell>
          <cell r="B6435">
            <v>0</v>
          </cell>
        </row>
        <row r="6436">
          <cell r="A6436">
            <v>6939962752709</v>
          </cell>
          <cell r="B6436">
            <v>0</v>
          </cell>
        </row>
        <row r="6437">
          <cell r="A6437">
            <v>6939962748030</v>
          </cell>
          <cell r="B6437">
            <v>0</v>
          </cell>
        </row>
        <row r="6438">
          <cell r="A6438">
            <v>6939962755175</v>
          </cell>
          <cell r="B6438">
            <v>0</v>
          </cell>
        </row>
        <row r="6439">
          <cell r="A6439">
            <v>6939962753065</v>
          </cell>
          <cell r="B6439">
            <v>0</v>
          </cell>
        </row>
        <row r="6440">
          <cell r="A6440">
            <v>6939962746685</v>
          </cell>
          <cell r="B6440">
            <v>0</v>
          </cell>
        </row>
        <row r="6441">
          <cell r="A6441">
            <v>6939962756820</v>
          </cell>
          <cell r="B6441">
            <v>0</v>
          </cell>
        </row>
        <row r="6442">
          <cell r="A6442">
            <v>6939962736839</v>
          </cell>
          <cell r="B6442">
            <v>0</v>
          </cell>
        </row>
        <row r="6443">
          <cell r="A6443">
            <v>6939962741338</v>
          </cell>
          <cell r="B6443">
            <v>0</v>
          </cell>
        </row>
        <row r="6444">
          <cell r="A6444">
            <v>6939962760834</v>
          </cell>
          <cell r="B6444">
            <v>14</v>
          </cell>
        </row>
        <row r="6445">
          <cell r="A6445">
            <v>6939962757612</v>
          </cell>
          <cell r="B6445">
            <v>19</v>
          </cell>
        </row>
        <row r="6446">
          <cell r="A6446">
            <v>6939962755380</v>
          </cell>
          <cell r="B6446">
            <v>8</v>
          </cell>
        </row>
        <row r="6447">
          <cell r="A6447">
            <v>6939962759173</v>
          </cell>
          <cell r="B6447">
            <v>13</v>
          </cell>
        </row>
        <row r="6448">
          <cell r="A6448">
            <v>6939962759012</v>
          </cell>
          <cell r="B6448">
            <v>45</v>
          </cell>
        </row>
        <row r="6449">
          <cell r="A6449">
            <v>6939962757520</v>
          </cell>
          <cell r="B6449">
            <v>0</v>
          </cell>
        </row>
        <row r="6450">
          <cell r="A6450">
            <v>6939962759098</v>
          </cell>
        </row>
        <row r="6451">
          <cell r="A6451">
            <v>6939962755885</v>
          </cell>
        </row>
        <row r="6452">
          <cell r="A6452">
            <v>6939962759364</v>
          </cell>
        </row>
        <row r="6453">
          <cell r="A6453">
            <v>6939962738024</v>
          </cell>
          <cell r="B6453">
            <v>0</v>
          </cell>
        </row>
        <row r="6454">
          <cell r="A6454">
            <v>6939962759395</v>
          </cell>
        </row>
        <row r="6455">
          <cell r="A6455">
            <v>6939962746074</v>
          </cell>
          <cell r="B6455">
            <v>0</v>
          </cell>
        </row>
        <row r="6456">
          <cell r="A6456">
            <v>6939962740379</v>
          </cell>
          <cell r="B6456">
            <v>33</v>
          </cell>
        </row>
        <row r="6457">
          <cell r="A6457">
            <v>6939962759371</v>
          </cell>
        </row>
        <row r="6458">
          <cell r="A6458">
            <v>6939962757322</v>
          </cell>
        </row>
        <row r="6459">
          <cell r="A6459">
            <v>6939962749129</v>
          </cell>
        </row>
        <row r="6460">
          <cell r="A6460">
            <v>6939962757513</v>
          </cell>
        </row>
        <row r="6461">
          <cell r="A6461">
            <v>6939962758572</v>
          </cell>
        </row>
        <row r="6462">
          <cell r="A6462">
            <v>6939962760698</v>
          </cell>
        </row>
        <row r="6463">
          <cell r="A6463">
            <v>6939962758275</v>
          </cell>
          <cell r="B6463">
            <v>21</v>
          </cell>
        </row>
        <row r="6464">
          <cell r="A6464">
            <v>6939962757575</v>
          </cell>
          <cell r="B6464">
            <v>25</v>
          </cell>
        </row>
        <row r="6465">
          <cell r="A6465">
            <v>6939962758060</v>
          </cell>
          <cell r="B6465">
            <v>204</v>
          </cell>
        </row>
        <row r="6466">
          <cell r="A6466">
            <v>6939962755618</v>
          </cell>
        </row>
        <row r="6467">
          <cell r="A6467">
            <v>6939962758763</v>
          </cell>
        </row>
        <row r="6468">
          <cell r="A6468">
            <v>6939962760605</v>
          </cell>
        </row>
        <row r="6469">
          <cell r="A6469">
            <v>6939962731049</v>
          </cell>
        </row>
        <row r="6470">
          <cell r="A6470">
            <v>6939962746626</v>
          </cell>
        </row>
        <row r="6471">
          <cell r="A6471">
            <v>6939962753980</v>
          </cell>
        </row>
        <row r="6472">
          <cell r="A6472">
            <v>6939962744384</v>
          </cell>
        </row>
        <row r="6473">
          <cell r="A6473">
            <v>6939962752488</v>
          </cell>
        </row>
        <row r="6474">
          <cell r="A6474">
            <v>6939962746296</v>
          </cell>
        </row>
        <row r="6475">
          <cell r="A6475">
            <v>6939962747316</v>
          </cell>
        </row>
        <row r="6476">
          <cell r="A6476">
            <v>6939962752273</v>
          </cell>
        </row>
        <row r="6477">
          <cell r="A6477">
            <v>6939962745992</v>
          </cell>
        </row>
        <row r="6478">
          <cell r="A6478">
            <v>6939962725574</v>
          </cell>
        </row>
        <row r="6479">
          <cell r="A6479">
            <v>6939962756912</v>
          </cell>
        </row>
        <row r="6480">
          <cell r="A6480">
            <v>6939962739281</v>
          </cell>
          <cell r="B6480">
            <v>219</v>
          </cell>
        </row>
        <row r="6481">
          <cell r="A6481">
            <v>6939962760186</v>
          </cell>
          <cell r="B6481">
            <v>68</v>
          </cell>
        </row>
        <row r="6482">
          <cell r="A6482">
            <v>6939962748214</v>
          </cell>
          <cell r="B6482">
            <v>9</v>
          </cell>
        </row>
        <row r="6483">
          <cell r="A6483">
            <v>6939962746371</v>
          </cell>
          <cell r="B6483">
            <v>31</v>
          </cell>
        </row>
        <row r="6484">
          <cell r="A6484">
            <v>6939962761640</v>
          </cell>
          <cell r="B6484">
            <v>7</v>
          </cell>
        </row>
        <row r="6485">
          <cell r="A6485">
            <v>6939962758855</v>
          </cell>
        </row>
        <row r="6486">
          <cell r="A6486">
            <v>6939962760575</v>
          </cell>
        </row>
        <row r="6487">
          <cell r="A6487">
            <v>6939924824642</v>
          </cell>
        </row>
        <row r="6488">
          <cell r="A6488">
            <v>6939924827537</v>
          </cell>
        </row>
        <row r="6489">
          <cell r="A6489">
            <v>6939962746626</v>
          </cell>
        </row>
        <row r="6490">
          <cell r="A6490">
            <v>6939962752464</v>
          </cell>
        </row>
        <row r="6491">
          <cell r="A6491">
            <v>6939962751450</v>
          </cell>
        </row>
        <row r="6492">
          <cell r="A6492">
            <v>6939962753980</v>
          </cell>
        </row>
        <row r="6493">
          <cell r="A6493">
            <v>6939962752488</v>
          </cell>
          <cell r="B6493">
            <v>0</v>
          </cell>
        </row>
        <row r="6494">
          <cell r="A6494">
            <v>6939962748030</v>
          </cell>
        </row>
        <row r="6495">
          <cell r="A6495">
            <v>6939962747316</v>
          </cell>
        </row>
        <row r="6496">
          <cell r="A6496">
            <v>6939962752273</v>
          </cell>
        </row>
        <row r="6497">
          <cell r="A6497">
            <v>6939962745992</v>
          </cell>
          <cell r="B6497">
            <v>21</v>
          </cell>
        </row>
        <row r="6498">
          <cell r="A6498">
            <v>6939962725574</v>
          </cell>
        </row>
        <row r="6499">
          <cell r="A6499">
            <v>6939962746685</v>
          </cell>
          <cell r="B6499">
            <v>18</v>
          </cell>
        </row>
        <row r="6500">
          <cell r="A6500">
            <v>6939962756769</v>
          </cell>
        </row>
        <row r="6501">
          <cell r="A6501">
            <v>6939962756820</v>
          </cell>
          <cell r="B6501">
            <v>0</v>
          </cell>
        </row>
        <row r="6502">
          <cell r="A6502">
            <v>6939962740973</v>
          </cell>
        </row>
        <row r="6503">
          <cell r="A6503">
            <v>6939962756097</v>
          </cell>
        </row>
        <row r="6504">
          <cell r="A6504">
            <v>6939962759074</v>
          </cell>
        </row>
        <row r="6505">
          <cell r="A6505">
            <v>6939962753867</v>
          </cell>
        </row>
        <row r="6506">
          <cell r="A6506">
            <v>6939962760711</v>
          </cell>
        </row>
        <row r="6507">
          <cell r="A6507">
            <v>6939962757544</v>
          </cell>
        </row>
        <row r="6508">
          <cell r="A6508">
            <v>6939962753539</v>
          </cell>
          <cell r="B6508">
            <v>34</v>
          </cell>
        </row>
        <row r="6509">
          <cell r="A6509">
            <v>6939962756165</v>
          </cell>
          <cell r="B6509">
            <v>60</v>
          </cell>
        </row>
        <row r="6510">
          <cell r="A6510">
            <v>6939962746626</v>
          </cell>
        </row>
        <row r="6511">
          <cell r="A6511">
            <v>6939962752464</v>
          </cell>
          <cell r="B6511">
            <v>0</v>
          </cell>
        </row>
        <row r="6512">
          <cell r="A6512">
            <v>6939962751450</v>
          </cell>
          <cell r="B6512">
            <v>0</v>
          </cell>
        </row>
        <row r="6513">
          <cell r="A6513">
            <v>6939962753980</v>
          </cell>
          <cell r="B6513">
            <v>0</v>
          </cell>
        </row>
        <row r="6514">
          <cell r="A6514">
            <v>6939962752488</v>
          </cell>
          <cell r="B6514">
            <v>82</v>
          </cell>
        </row>
        <row r="6515">
          <cell r="A6515">
            <v>6939962748030</v>
          </cell>
          <cell r="B6515">
            <v>0</v>
          </cell>
        </row>
        <row r="6516">
          <cell r="A6516">
            <v>6939962747316</v>
          </cell>
          <cell r="B6516">
            <v>0</v>
          </cell>
        </row>
        <row r="6517">
          <cell r="A6517">
            <v>6939962752273</v>
          </cell>
          <cell r="B6517">
            <v>0</v>
          </cell>
        </row>
        <row r="6518">
          <cell r="A6518">
            <v>6939962745992</v>
          </cell>
          <cell r="B6518">
            <v>19</v>
          </cell>
        </row>
        <row r="6519">
          <cell r="A6519">
            <v>6939962725574</v>
          </cell>
          <cell r="B6519">
            <v>0</v>
          </cell>
        </row>
        <row r="6520">
          <cell r="A6520">
            <v>6939962746685</v>
          </cell>
          <cell r="B6520">
            <v>38</v>
          </cell>
        </row>
        <row r="6521">
          <cell r="A6521">
            <v>6939962756769</v>
          </cell>
          <cell r="B6521">
            <v>0</v>
          </cell>
        </row>
        <row r="6522">
          <cell r="A6522">
            <v>6939962756820</v>
          </cell>
          <cell r="B6522">
            <v>0</v>
          </cell>
        </row>
        <row r="6523">
          <cell r="A6523">
            <v>6939962740973</v>
          </cell>
          <cell r="B6523">
            <v>0</v>
          </cell>
        </row>
        <row r="6524">
          <cell r="A6524">
            <v>6939962758763</v>
          </cell>
          <cell r="B6524">
            <v>61</v>
          </cell>
        </row>
        <row r="6525">
          <cell r="A6525">
            <v>6939962756134</v>
          </cell>
        </row>
        <row r="6526">
          <cell r="A6526">
            <v>6939962758763</v>
          </cell>
          <cell r="B6526">
            <v>111</v>
          </cell>
        </row>
        <row r="6527">
          <cell r="A6527">
            <v>6939962756134</v>
          </cell>
        </row>
        <row r="6528">
          <cell r="A6528">
            <v>6939962763453</v>
          </cell>
        </row>
        <row r="6529">
          <cell r="A6529">
            <v>6939924824802</v>
          </cell>
          <cell r="B6529">
            <v>0</v>
          </cell>
        </row>
        <row r="6530">
          <cell r="A6530">
            <v>6939962748184</v>
          </cell>
        </row>
        <row r="6531">
          <cell r="A6531">
            <v>6939962754628</v>
          </cell>
        </row>
        <row r="6532">
          <cell r="A6532">
            <v>6939962746050</v>
          </cell>
        </row>
        <row r="6533">
          <cell r="A6533">
            <v>6939962755656</v>
          </cell>
          <cell r="B6533">
            <v>15</v>
          </cell>
        </row>
        <row r="6534">
          <cell r="A6534">
            <v>6939962754604</v>
          </cell>
          <cell r="B6534">
            <v>16</v>
          </cell>
        </row>
        <row r="6535">
          <cell r="A6535">
            <v>6939962750590</v>
          </cell>
        </row>
        <row r="6536">
          <cell r="A6536">
            <v>6939962755830</v>
          </cell>
        </row>
        <row r="6537">
          <cell r="A6537">
            <v>6939962738147</v>
          </cell>
        </row>
        <row r="6538">
          <cell r="A6538">
            <v>6939962743738</v>
          </cell>
          <cell r="B6538">
            <v>0</v>
          </cell>
        </row>
        <row r="6539">
          <cell r="A6539">
            <v>6939962757186</v>
          </cell>
          <cell r="B6539">
            <v>0</v>
          </cell>
        </row>
        <row r="6540">
          <cell r="A6540">
            <v>6939962757384</v>
          </cell>
        </row>
        <row r="6541">
          <cell r="A6541">
            <v>6939962748184</v>
          </cell>
          <cell r="B6541">
            <v>14</v>
          </cell>
        </row>
        <row r="6542">
          <cell r="A6542">
            <v>6939962754628</v>
          </cell>
          <cell r="B6542">
            <v>0</v>
          </cell>
        </row>
        <row r="6543">
          <cell r="A6543">
            <v>6939962746050</v>
          </cell>
          <cell r="B6543">
            <v>0</v>
          </cell>
        </row>
        <row r="6544">
          <cell r="A6544">
            <v>6939962754604</v>
          </cell>
          <cell r="B6544">
            <v>33</v>
          </cell>
        </row>
        <row r="6545">
          <cell r="A6545">
            <v>6939962750590</v>
          </cell>
          <cell r="B6545">
            <v>0</v>
          </cell>
        </row>
        <row r="6546">
          <cell r="A6546">
            <v>6939962755830</v>
          </cell>
          <cell r="B6546">
            <v>0</v>
          </cell>
        </row>
        <row r="6547">
          <cell r="A6547">
            <v>6939962738147</v>
          </cell>
          <cell r="B6547">
            <v>0</v>
          </cell>
        </row>
        <row r="6548">
          <cell r="A6548">
            <v>6939962743738</v>
          </cell>
          <cell r="B6548">
            <v>1</v>
          </cell>
        </row>
        <row r="6549">
          <cell r="A6549">
            <v>6939962765129</v>
          </cell>
          <cell r="B6549">
            <v>14</v>
          </cell>
        </row>
        <row r="6550">
          <cell r="A6550">
            <v>6939924827353</v>
          </cell>
          <cell r="B6550">
            <v>3</v>
          </cell>
        </row>
        <row r="6551">
          <cell r="A6551">
            <v>6939924827339</v>
          </cell>
          <cell r="B6551">
            <v>0</v>
          </cell>
        </row>
        <row r="6552">
          <cell r="A6552">
            <v>6939962756172</v>
          </cell>
        </row>
        <row r="6553">
          <cell r="A6553">
            <v>6939962753539</v>
          </cell>
        </row>
        <row r="6554">
          <cell r="A6554">
            <v>6939962760186</v>
          </cell>
        </row>
        <row r="6555">
          <cell r="A6555">
            <v>6939962758398</v>
          </cell>
        </row>
        <row r="6556">
          <cell r="A6556">
            <v>6939962758060</v>
          </cell>
        </row>
        <row r="6557">
          <cell r="A6557">
            <v>6939962759074</v>
          </cell>
        </row>
        <row r="6558">
          <cell r="A6558">
            <v>6939962760711</v>
          </cell>
        </row>
        <row r="6559">
          <cell r="A6559">
            <v>6939962760599</v>
          </cell>
        </row>
        <row r="6560">
          <cell r="A6560">
            <v>6939962753867</v>
          </cell>
        </row>
        <row r="6561">
          <cell r="A6561">
            <v>6939962756097</v>
          </cell>
        </row>
        <row r="6562">
          <cell r="A6562">
            <v>6939962766423</v>
          </cell>
          <cell r="B6562">
            <v>12</v>
          </cell>
        </row>
        <row r="6563">
          <cell r="A6563">
            <v>6939962730912</v>
          </cell>
        </row>
        <row r="6564">
          <cell r="A6564">
            <v>6939962756769</v>
          </cell>
        </row>
        <row r="6565">
          <cell r="A6565">
            <v>6939962740973</v>
          </cell>
        </row>
        <row r="6566">
          <cell r="A6566">
            <v>6939962756097</v>
          </cell>
        </row>
        <row r="6567">
          <cell r="A6567">
            <v>6939962758275</v>
          </cell>
        </row>
        <row r="6568">
          <cell r="A6568">
            <v>6939962757575</v>
          </cell>
        </row>
        <row r="6569">
          <cell r="A6569">
            <v>6938980101353</v>
          </cell>
        </row>
        <row r="6570">
          <cell r="A6570">
            <v>6939962760698</v>
          </cell>
        </row>
        <row r="6571">
          <cell r="A6571">
            <v>6939962760605</v>
          </cell>
        </row>
        <row r="6572">
          <cell r="A6572">
            <v>6939962755359</v>
          </cell>
          <cell r="B6572">
            <v>3</v>
          </cell>
        </row>
        <row r="6573">
          <cell r="A6573">
            <v>6939924819884</v>
          </cell>
          <cell r="B6573">
            <v>0</v>
          </cell>
        </row>
        <row r="6574">
          <cell r="A6574">
            <v>6939924823676</v>
          </cell>
        </row>
        <row r="6575">
          <cell r="A6575">
            <v>6939924820828</v>
          </cell>
          <cell r="B6575">
            <v>0</v>
          </cell>
        </row>
        <row r="6576">
          <cell r="A6576">
            <v>6939962741451</v>
          </cell>
          <cell r="B6576">
            <v>0</v>
          </cell>
        </row>
        <row r="6577">
          <cell r="A6577">
            <v>6939924824673</v>
          </cell>
        </row>
        <row r="6578">
          <cell r="A6578">
            <v>6939962759098</v>
          </cell>
          <cell r="B6578">
            <v>115</v>
          </cell>
        </row>
        <row r="6579">
          <cell r="A6579">
            <v>6939962760711</v>
          </cell>
          <cell r="B6579">
            <v>130</v>
          </cell>
        </row>
        <row r="6580">
          <cell r="A6580">
            <v>6939962746593</v>
          </cell>
          <cell r="B6580">
            <v>101</v>
          </cell>
        </row>
        <row r="6581">
          <cell r="A6581">
            <v>6939962753003</v>
          </cell>
        </row>
        <row r="6582">
          <cell r="A6582">
            <v>6939962744384</v>
          </cell>
        </row>
        <row r="6583">
          <cell r="A6583">
            <v>6939962752709</v>
          </cell>
        </row>
        <row r="6584">
          <cell r="A6584">
            <v>6939962755175</v>
          </cell>
          <cell r="B6584">
            <v>0</v>
          </cell>
        </row>
        <row r="6585">
          <cell r="A6585">
            <v>6939962741307</v>
          </cell>
          <cell r="B6585">
            <v>28</v>
          </cell>
        </row>
        <row r="6586">
          <cell r="A6586">
            <v>6939962756264</v>
          </cell>
          <cell r="B6586">
            <v>281</v>
          </cell>
        </row>
        <row r="6587">
          <cell r="A6587">
            <v>6939962748214</v>
          </cell>
          <cell r="B6587">
            <v>17</v>
          </cell>
        </row>
        <row r="6588">
          <cell r="A6588">
            <v>6939962756905</v>
          </cell>
        </row>
        <row r="6589">
          <cell r="A6589">
            <v>6939962755328</v>
          </cell>
        </row>
        <row r="6590">
          <cell r="A6590">
            <v>6939962734354</v>
          </cell>
          <cell r="B6590">
            <v>22</v>
          </cell>
        </row>
        <row r="6591">
          <cell r="A6591">
            <v>6939962755618</v>
          </cell>
        </row>
        <row r="6592">
          <cell r="A6592">
            <v>6939962760698</v>
          </cell>
          <cell r="B6592">
            <v>27</v>
          </cell>
        </row>
        <row r="6593">
          <cell r="A6593">
            <v>6939962760605</v>
          </cell>
          <cell r="B6593">
            <v>19</v>
          </cell>
        </row>
        <row r="6594">
          <cell r="A6594">
            <v>6939962731049</v>
          </cell>
          <cell r="B6594">
            <v>7</v>
          </cell>
        </row>
        <row r="6595">
          <cell r="A6595">
            <v>6939924823669</v>
          </cell>
        </row>
        <row r="6596">
          <cell r="A6596">
            <v>6939924823652</v>
          </cell>
        </row>
        <row r="6597">
          <cell r="A6597">
            <v>6939924824819</v>
          </cell>
        </row>
        <row r="6598">
          <cell r="A6598">
            <v>6939924824956</v>
          </cell>
        </row>
        <row r="6599">
          <cell r="A6599">
            <v>6939924821481</v>
          </cell>
        </row>
        <row r="6600">
          <cell r="A6600">
            <v>6939924823423</v>
          </cell>
        </row>
        <row r="6601">
          <cell r="A6601">
            <v>6939962756165</v>
          </cell>
        </row>
        <row r="6602">
          <cell r="A6602">
            <v>6939962759098</v>
          </cell>
        </row>
        <row r="6603">
          <cell r="A6603">
            <v>6939962755885</v>
          </cell>
        </row>
        <row r="6604">
          <cell r="A6604">
            <v>6939962757315</v>
          </cell>
          <cell r="B6604">
            <v>203</v>
          </cell>
        </row>
        <row r="6605">
          <cell r="A6605">
            <v>6939962747057</v>
          </cell>
          <cell r="B6605">
            <v>18</v>
          </cell>
        </row>
        <row r="6606">
          <cell r="A6606">
            <v>6939962747057</v>
          </cell>
        </row>
        <row r="6607">
          <cell r="A6607">
            <v>6939962739588</v>
          </cell>
        </row>
        <row r="6608">
          <cell r="A6608">
            <v>6939962739564</v>
          </cell>
          <cell r="B6608">
            <v>0</v>
          </cell>
        </row>
        <row r="6609">
          <cell r="A6609">
            <v>6939962754239</v>
          </cell>
          <cell r="B6609">
            <v>0</v>
          </cell>
        </row>
        <row r="6610">
          <cell r="A6610">
            <v>6939962739588</v>
          </cell>
        </row>
        <row r="6611">
          <cell r="A6611">
            <v>6939962745183</v>
          </cell>
        </row>
        <row r="6612">
          <cell r="A6612">
            <v>6939962746593</v>
          </cell>
          <cell r="B6612">
            <v>31</v>
          </cell>
        </row>
        <row r="6613">
          <cell r="A6613">
            <v>6939962739564</v>
          </cell>
        </row>
        <row r="6614">
          <cell r="A6614">
            <v>6939962759814</v>
          </cell>
        </row>
        <row r="6615">
          <cell r="A6615">
            <v>6939962756165</v>
          </cell>
          <cell r="B6615">
            <v>28</v>
          </cell>
        </row>
        <row r="6616">
          <cell r="A6616">
            <v>6939962755885</v>
          </cell>
          <cell r="B6616">
            <v>0</v>
          </cell>
        </row>
        <row r="6617">
          <cell r="A6617">
            <v>6939962738024</v>
          </cell>
        </row>
        <row r="6618">
          <cell r="A6618">
            <v>6939962755359</v>
          </cell>
        </row>
        <row r="6619">
          <cell r="A6619">
            <v>6939924823669</v>
          </cell>
        </row>
        <row r="6620">
          <cell r="A6620">
            <v>6939924823652</v>
          </cell>
        </row>
        <row r="6621">
          <cell r="A6621">
            <v>6939924824956</v>
          </cell>
        </row>
        <row r="6622">
          <cell r="A6622">
            <v>6939924823676</v>
          </cell>
        </row>
        <row r="6623">
          <cell r="A6623">
            <v>6939924821481</v>
          </cell>
        </row>
        <row r="6624">
          <cell r="A6624">
            <v>6939924823423</v>
          </cell>
        </row>
        <row r="6625">
          <cell r="A6625">
            <v>6939962757315</v>
          </cell>
          <cell r="B6625">
            <v>130</v>
          </cell>
        </row>
        <row r="6626">
          <cell r="A6626">
            <v>6939962747057</v>
          </cell>
          <cell r="B6626">
            <v>19</v>
          </cell>
        </row>
        <row r="6627">
          <cell r="A6627">
            <v>6939962739588</v>
          </cell>
          <cell r="B6627">
            <v>0</v>
          </cell>
        </row>
        <row r="6628">
          <cell r="A6628">
            <v>6939962745183</v>
          </cell>
          <cell r="B6628">
            <v>0</v>
          </cell>
        </row>
        <row r="6629">
          <cell r="A6629">
            <v>6939962757315</v>
          </cell>
        </row>
        <row r="6630">
          <cell r="A6630">
            <v>6939962745183</v>
          </cell>
        </row>
        <row r="6631">
          <cell r="A6631">
            <v>6938980101353</v>
          </cell>
        </row>
        <row r="6632">
          <cell r="A6632">
            <v>6939962746626</v>
          </cell>
        </row>
        <row r="6633">
          <cell r="A6633">
            <v>6939962740379</v>
          </cell>
        </row>
        <row r="6634">
          <cell r="A6634">
            <v>6939962739281</v>
          </cell>
        </row>
        <row r="6635">
          <cell r="A6635">
            <v>6939962753065</v>
          </cell>
          <cell r="B6635">
            <v>3</v>
          </cell>
        </row>
        <row r="6636">
          <cell r="A6636">
            <v>6939962760599</v>
          </cell>
          <cell r="B6636">
            <v>6</v>
          </cell>
        </row>
        <row r="6637">
          <cell r="A6637">
            <v>6939962758466</v>
          </cell>
          <cell r="B6637">
            <v>7</v>
          </cell>
        </row>
        <row r="6638">
          <cell r="A6638">
            <v>6939962758855</v>
          </cell>
          <cell r="B6638">
            <v>57</v>
          </cell>
        </row>
        <row r="6639">
          <cell r="A6639">
            <v>6939962759098</v>
          </cell>
        </row>
        <row r="6640">
          <cell r="A6640">
            <v>6939962763910</v>
          </cell>
        </row>
        <row r="6641">
          <cell r="A6641">
            <v>6939962760704</v>
          </cell>
        </row>
        <row r="6642">
          <cell r="A6642">
            <v>6939962762999</v>
          </cell>
        </row>
        <row r="6643">
          <cell r="A6643">
            <v>6939962762401</v>
          </cell>
        </row>
        <row r="6644">
          <cell r="A6644">
            <v>6939962757612</v>
          </cell>
        </row>
        <row r="6645">
          <cell r="A6645">
            <v>6939962755380</v>
          </cell>
        </row>
        <row r="6646">
          <cell r="A6646">
            <v>6939962759364</v>
          </cell>
        </row>
        <row r="6647">
          <cell r="A6647">
            <v>6939962759173</v>
          </cell>
        </row>
        <row r="6648">
          <cell r="A6648">
            <v>6939962758466</v>
          </cell>
        </row>
        <row r="6649">
          <cell r="A6649">
            <v>6939962759395</v>
          </cell>
        </row>
        <row r="6650">
          <cell r="A6650">
            <v>6939962759388</v>
          </cell>
        </row>
        <row r="6651">
          <cell r="A6651">
            <v>6939924824819</v>
          </cell>
        </row>
        <row r="6652">
          <cell r="A6652">
            <v>6939962757544</v>
          </cell>
        </row>
        <row r="6653">
          <cell r="A6653">
            <v>6939962731049</v>
          </cell>
        </row>
        <row r="6654">
          <cell r="A6654">
            <v>6939962760834</v>
          </cell>
        </row>
        <row r="6655">
          <cell r="A6655">
            <v>6939962757520</v>
          </cell>
        </row>
        <row r="6656">
          <cell r="A6656">
            <v>6939924819884</v>
          </cell>
        </row>
        <row r="6657">
          <cell r="A6657">
            <v>6939924824963</v>
          </cell>
        </row>
        <row r="6658">
          <cell r="A6658">
            <v>6939924820828</v>
          </cell>
        </row>
        <row r="6659">
          <cell r="A6659">
            <v>6939962757186</v>
          </cell>
          <cell r="B6659">
            <v>0</v>
          </cell>
        </row>
        <row r="6660">
          <cell r="A6660">
            <v>6939962757384</v>
          </cell>
        </row>
        <row r="6661">
          <cell r="A6661">
            <v>6939962754239</v>
          </cell>
          <cell r="B6661">
            <v>0</v>
          </cell>
        </row>
        <row r="6662">
          <cell r="A6662">
            <v>6939962758275</v>
          </cell>
        </row>
        <row r="6663">
          <cell r="A6663">
            <v>6939962756493</v>
          </cell>
          <cell r="B6663">
            <v>34</v>
          </cell>
        </row>
        <row r="6664">
          <cell r="A6664">
            <v>6939962761299</v>
          </cell>
          <cell r="B6664">
            <v>159</v>
          </cell>
        </row>
        <row r="6665">
          <cell r="A6665">
            <v>6939962762999</v>
          </cell>
          <cell r="B6665">
            <v>29</v>
          </cell>
        </row>
        <row r="6666">
          <cell r="A6666">
            <v>6939962762173</v>
          </cell>
          <cell r="B6666">
            <v>71</v>
          </cell>
        </row>
        <row r="6667">
          <cell r="A6667">
            <v>6939962756172</v>
          </cell>
        </row>
        <row r="6668">
          <cell r="A6668">
            <v>6939962753539</v>
          </cell>
        </row>
        <row r="6669">
          <cell r="A6669">
            <v>6939962756165</v>
          </cell>
        </row>
        <row r="6670">
          <cell r="A6670">
            <v>6939962757612</v>
          </cell>
        </row>
        <row r="6671">
          <cell r="A6671">
            <v>6939962755380</v>
          </cell>
        </row>
        <row r="6672">
          <cell r="A6672">
            <v>6939962758466</v>
          </cell>
        </row>
        <row r="6673">
          <cell r="A6673">
            <v>6939962755359</v>
          </cell>
        </row>
        <row r="6674">
          <cell r="A6674">
            <v>6939962756189</v>
          </cell>
        </row>
        <row r="6675">
          <cell r="A6675">
            <v>6939962755885</v>
          </cell>
        </row>
        <row r="6676">
          <cell r="A6676">
            <v>6939962759012</v>
          </cell>
        </row>
        <row r="6677">
          <cell r="A6677">
            <v>6939962755908</v>
          </cell>
        </row>
        <row r="6678">
          <cell r="A6678">
            <v>6939962752464</v>
          </cell>
        </row>
        <row r="6679">
          <cell r="A6679">
            <v>6939962751450</v>
          </cell>
        </row>
        <row r="6680">
          <cell r="A6680">
            <v>6939962752709</v>
          </cell>
        </row>
        <row r="6681">
          <cell r="A6681">
            <v>6939962748030</v>
          </cell>
        </row>
        <row r="6682">
          <cell r="A6682">
            <v>6939962745992</v>
          </cell>
        </row>
        <row r="6683">
          <cell r="A6683">
            <v>6939962753065</v>
          </cell>
        </row>
        <row r="6684">
          <cell r="A6684">
            <v>6939962746685</v>
          </cell>
        </row>
        <row r="6685">
          <cell r="A6685">
            <v>6939962756820</v>
          </cell>
        </row>
        <row r="6686">
          <cell r="A6686">
            <v>6939962736839</v>
          </cell>
        </row>
        <row r="6687">
          <cell r="A6687">
            <v>6939962741338</v>
          </cell>
        </row>
        <row r="6688">
          <cell r="A6688">
            <v>6939962755618</v>
          </cell>
        </row>
        <row r="6689">
          <cell r="A6689">
            <v>6939962756097</v>
          </cell>
        </row>
        <row r="6690">
          <cell r="A6690">
            <v>6939924824802</v>
          </cell>
        </row>
        <row r="6691">
          <cell r="A6691">
            <v>6939962759814</v>
          </cell>
          <cell r="B6691">
            <v>53</v>
          </cell>
        </row>
        <row r="6692">
          <cell r="A6692">
            <v>6939962763774</v>
          </cell>
          <cell r="B6692">
            <v>15</v>
          </cell>
        </row>
        <row r="6693">
          <cell r="A6693">
            <v>6939962762180</v>
          </cell>
          <cell r="B6693">
            <v>12</v>
          </cell>
        </row>
        <row r="6694">
          <cell r="A6694">
            <v>6939962759128</v>
          </cell>
          <cell r="B6694">
            <v>8</v>
          </cell>
        </row>
        <row r="6695">
          <cell r="A6695">
            <v>6939962763712</v>
          </cell>
          <cell r="B6695">
            <v>15</v>
          </cell>
        </row>
        <row r="6696">
          <cell r="A6696">
            <v>6939962763477</v>
          </cell>
          <cell r="B6696">
            <v>49</v>
          </cell>
        </row>
        <row r="6697">
          <cell r="A6697">
            <v>6939962765983</v>
          </cell>
          <cell r="B6697">
            <v>37</v>
          </cell>
        </row>
        <row r="6698">
          <cell r="A6698">
            <v>6939962761640</v>
          </cell>
          <cell r="B6698">
            <v>5</v>
          </cell>
        </row>
        <row r="6699">
          <cell r="A6699">
            <v>6939962761398</v>
          </cell>
          <cell r="B6699">
            <v>6</v>
          </cell>
        </row>
        <row r="6700">
          <cell r="A6700">
            <v>6939962763736</v>
          </cell>
        </row>
        <row r="6701">
          <cell r="A6701">
            <v>6939962759043</v>
          </cell>
        </row>
        <row r="6702">
          <cell r="A6702">
            <v>6939962759357</v>
          </cell>
        </row>
        <row r="6703">
          <cell r="A6703">
            <v>6939962762500</v>
          </cell>
        </row>
        <row r="6704">
          <cell r="A6704">
            <v>6939962760834</v>
          </cell>
        </row>
        <row r="6705">
          <cell r="A6705">
            <v>6939962755380</v>
          </cell>
        </row>
        <row r="6706">
          <cell r="A6706">
            <v>6939962759364</v>
          </cell>
        </row>
        <row r="6707">
          <cell r="A6707">
            <v>6939962759173</v>
          </cell>
        </row>
        <row r="6708">
          <cell r="A6708">
            <v>6939962738024</v>
          </cell>
        </row>
        <row r="6709">
          <cell r="A6709">
            <v>6939962757520</v>
          </cell>
        </row>
        <row r="6710">
          <cell r="A6710">
            <v>6939962759395</v>
          </cell>
        </row>
        <row r="6711">
          <cell r="A6711">
            <v>6939924823669</v>
          </cell>
        </row>
        <row r="6712">
          <cell r="A6712">
            <v>6939924823652</v>
          </cell>
        </row>
        <row r="6713">
          <cell r="A6713">
            <v>6939924824819</v>
          </cell>
        </row>
        <row r="6714">
          <cell r="A6714">
            <v>6939924824963</v>
          </cell>
        </row>
        <row r="6715">
          <cell r="A6715">
            <v>6939962755359</v>
          </cell>
          <cell r="B6715">
            <v>3</v>
          </cell>
        </row>
        <row r="6716">
          <cell r="A6716">
            <v>6939924819884</v>
          </cell>
          <cell r="B6716">
            <v>0</v>
          </cell>
        </row>
        <row r="6717">
          <cell r="A6717">
            <v>6939924824956</v>
          </cell>
          <cell r="B6717">
            <v>0</v>
          </cell>
        </row>
        <row r="6718">
          <cell r="A6718">
            <v>6939962763453</v>
          </cell>
        </row>
        <row r="6719">
          <cell r="A6719">
            <v>6939962766423</v>
          </cell>
          <cell r="B6719">
            <v>12</v>
          </cell>
        </row>
        <row r="6720">
          <cell r="A6720">
            <v>6939962759265</v>
          </cell>
          <cell r="B6720">
            <v>17</v>
          </cell>
        </row>
        <row r="6721">
          <cell r="A6721">
            <v>6939962760186</v>
          </cell>
          <cell r="B6721">
            <v>29</v>
          </cell>
        </row>
        <row r="6722">
          <cell r="A6722">
            <v>6939962760599</v>
          </cell>
        </row>
        <row r="6723">
          <cell r="A6723">
            <v>6939962758855</v>
          </cell>
          <cell r="B6723">
            <v>0</v>
          </cell>
        </row>
        <row r="6724">
          <cell r="A6724">
            <v>6939962757575</v>
          </cell>
        </row>
        <row r="6725">
          <cell r="A6725">
            <v>6939962758855</v>
          </cell>
        </row>
        <row r="6726">
          <cell r="A6726">
            <v>6939962760698</v>
          </cell>
        </row>
        <row r="6727">
          <cell r="A6727">
            <v>6939924818498</v>
          </cell>
          <cell r="B6727">
            <v>70</v>
          </cell>
        </row>
        <row r="6728">
          <cell r="A6728">
            <v>6939924827322</v>
          </cell>
        </row>
        <row r="6729">
          <cell r="A6729">
            <v>6939924827841</v>
          </cell>
          <cell r="B6729">
            <v>7</v>
          </cell>
        </row>
        <row r="6730">
          <cell r="A6730">
            <v>6939962760186</v>
          </cell>
          <cell r="B6730">
            <v>55</v>
          </cell>
        </row>
        <row r="6731">
          <cell r="A6731">
            <v>6939962760599</v>
          </cell>
          <cell r="B6731">
            <v>2</v>
          </cell>
        </row>
        <row r="6732">
          <cell r="A6732">
            <v>6939962758855</v>
          </cell>
          <cell r="B6732">
            <v>8</v>
          </cell>
        </row>
        <row r="6733">
          <cell r="A6733">
            <v>6939962760711</v>
          </cell>
          <cell r="B6733">
            <v>77</v>
          </cell>
        </row>
        <row r="6734">
          <cell r="A6734">
            <v>6939962758275</v>
          </cell>
          <cell r="B6734">
            <v>40</v>
          </cell>
        </row>
        <row r="6735">
          <cell r="A6735">
            <v>6939962757575</v>
          </cell>
          <cell r="B6735">
            <v>37</v>
          </cell>
        </row>
        <row r="6736">
          <cell r="A6736">
            <v>6939962763774</v>
          </cell>
        </row>
        <row r="6737">
          <cell r="A6737">
            <v>6939962763736</v>
          </cell>
        </row>
        <row r="6738">
          <cell r="A6738">
            <v>6939962763712</v>
          </cell>
        </row>
        <row r="6739">
          <cell r="A6739">
            <v>6939962763477</v>
          </cell>
        </row>
        <row r="6740">
          <cell r="A6740">
            <v>6939962765983</v>
          </cell>
        </row>
        <row r="6741">
          <cell r="A6741">
            <v>6939962761640</v>
          </cell>
        </row>
        <row r="6742">
          <cell r="A6742">
            <v>6939962761398</v>
          </cell>
        </row>
        <row r="6743">
          <cell r="A6743">
            <v>6939924821481</v>
          </cell>
        </row>
        <row r="6744">
          <cell r="A6744">
            <v>6939924823423</v>
          </cell>
        </row>
        <row r="6745">
          <cell r="A6745">
            <v>6939962758763</v>
          </cell>
        </row>
        <row r="6746">
          <cell r="A6746">
            <v>6939962747057</v>
          </cell>
        </row>
        <row r="6747">
          <cell r="A6747">
            <v>6939962739588</v>
          </cell>
        </row>
        <row r="6748">
          <cell r="A6748">
            <v>6939962739564</v>
          </cell>
        </row>
        <row r="6749">
          <cell r="A6749">
            <v>6939962745183</v>
          </cell>
        </row>
        <row r="6750">
          <cell r="A6750">
            <v>6939962762180</v>
          </cell>
        </row>
        <row r="6751">
          <cell r="A6751">
            <v>6939962756493</v>
          </cell>
        </row>
        <row r="6752">
          <cell r="A6752">
            <v>6939962761299</v>
          </cell>
        </row>
        <row r="6753">
          <cell r="A6753">
            <v>6939962762173</v>
          </cell>
        </row>
        <row r="6754">
          <cell r="A6754">
            <v>6939962758060</v>
          </cell>
          <cell r="B6754">
            <v>211</v>
          </cell>
        </row>
        <row r="6755">
          <cell r="A6755">
            <v>6939962759265</v>
          </cell>
          <cell r="B6755">
            <v>20</v>
          </cell>
        </row>
        <row r="6756">
          <cell r="A6756">
            <v>6939962760711</v>
          </cell>
        </row>
        <row r="6757">
          <cell r="A6757">
            <v>6939962759814</v>
          </cell>
        </row>
        <row r="6758">
          <cell r="A6758">
            <v>6939962759128</v>
          </cell>
        </row>
        <row r="6759">
          <cell r="A6759">
            <v>6939962759043</v>
          </cell>
        </row>
        <row r="6760">
          <cell r="A6760">
            <v>6939962762401</v>
          </cell>
        </row>
        <row r="6761">
          <cell r="A6761">
            <v>6939962759357</v>
          </cell>
        </row>
        <row r="6762">
          <cell r="A6762">
            <v>6939962748184</v>
          </cell>
        </row>
        <row r="6763">
          <cell r="A6763">
            <v>6939962746050</v>
          </cell>
        </row>
        <row r="6764">
          <cell r="A6764">
            <v>6939962747644</v>
          </cell>
        </row>
        <row r="6765">
          <cell r="A6765">
            <v>6939962748214</v>
          </cell>
        </row>
        <row r="6766">
          <cell r="A6766">
            <v>6939962754604</v>
          </cell>
        </row>
        <row r="6767">
          <cell r="A6767">
            <v>6939962750590</v>
          </cell>
        </row>
        <row r="6768">
          <cell r="A6768">
            <v>6939962765433</v>
          </cell>
          <cell r="B6768">
            <v>55</v>
          </cell>
        </row>
        <row r="6769">
          <cell r="A6769">
            <v>6939962759098</v>
          </cell>
        </row>
        <row r="6770">
          <cell r="A6770">
            <v>6939962759388</v>
          </cell>
        </row>
        <row r="6771">
          <cell r="A6771">
            <v>6939924819884</v>
          </cell>
          <cell r="B6771">
            <v>0</v>
          </cell>
        </row>
        <row r="6772">
          <cell r="A6772">
            <v>6939924824802</v>
          </cell>
        </row>
        <row r="6773">
          <cell r="A6773">
            <v>6939962765129</v>
          </cell>
        </row>
        <row r="6774">
          <cell r="A6774">
            <v>6939962746630</v>
          </cell>
        </row>
        <row r="6775">
          <cell r="A6775">
            <v>6939962753980</v>
          </cell>
        </row>
        <row r="6776">
          <cell r="A6776">
            <v>6939962758398</v>
          </cell>
          <cell r="B6776">
            <v>0</v>
          </cell>
        </row>
        <row r="6777">
          <cell r="A6777">
            <v>6939962746074</v>
          </cell>
        </row>
        <row r="6778">
          <cell r="A6778">
            <v>6939924824956</v>
          </cell>
        </row>
        <row r="6779">
          <cell r="A6779">
            <v>6939962758398</v>
          </cell>
        </row>
        <row r="6780">
          <cell r="A6780">
            <v>6939962760575</v>
          </cell>
        </row>
        <row r="6781">
          <cell r="A6781">
            <v>6938980101353</v>
          </cell>
        </row>
        <row r="6782">
          <cell r="A6782">
            <v>6939962759074</v>
          </cell>
          <cell r="B6782">
            <v>66</v>
          </cell>
        </row>
        <row r="6783">
          <cell r="A6783">
            <v>6939962762500</v>
          </cell>
          <cell r="B6783">
            <v>169</v>
          </cell>
        </row>
        <row r="6784">
          <cell r="A6784">
            <v>6939962753065</v>
          </cell>
          <cell r="B6784">
            <v>36</v>
          </cell>
        </row>
        <row r="6785">
          <cell r="A6785">
            <v>6939962746074</v>
          </cell>
          <cell r="B6785">
            <v>50</v>
          </cell>
        </row>
        <row r="6786">
          <cell r="A6786">
            <v>6939962760599</v>
          </cell>
          <cell r="B6786">
            <v>5</v>
          </cell>
        </row>
        <row r="6787">
          <cell r="A6787">
            <v>6939962760186</v>
          </cell>
        </row>
        <row r="6788">
          <cell r="A6788">
            <v>6939962760599</v>
          </cell>
        </row>
        <row r="6789">
          <cell r="A6789">
            <v>6939962758060</v>
          </cell>
        </row>
        <row r="6790">
          <cell r="A6790">
            <v>6939962759265</v>
          </cell>
        </row>
        <row r="6791">
          <cell r="A6791">
            <v>6939962760711</v>
          </cell>
        </row>
        <row r="6792">
          <cell r="A6792">
            <v>6939962759012</v>
          </cell>
        </row>
        <row r="6793">
          <cell r="A6793">
            <v>6939962759371</v>
          </cell>
        </row>
        <row r="6794">
          <cell r="A6794">
            <v>6939962757322</v>
          </cell>
        </row>
        <row r="6795">
          <cell r="A6795">
            <v>6939962749129</v>
          </cell>
        </row>
        <row r="6796">
          <cell r="A6796">
            <v>6939962757513</v>
          </cell>
        </row>
        <row r="6797">
          <cell r="A6797">
            <v>6939962758572</v>
          </cell>
        </row>
        <row r="6798">
          <cell r="A6798">
            <v>6939962746074</v>
          </cell>
        </row>
        <row r="6799">
          <cell r="A6799">
            <v>6939924823232</v>
          </cell>
          <cell r="B6799">
            <v>15</v>
          </cell>
        </row>
        <row r="6800">
          <cell r="A6800">
            <v>6939962742878</v>
          </cell>
        </row>
        <row r="6801">
          <cell r="A6801">
            <v>6939962746371</v>
          </cell>
        </row>
        <row r="6802">
          <cell r="A6802">
            <v>6939962760575</v>
          </cell>
          <cell r="B6802">
            <v>12</v>
          </cell>
        </row>
        <row r="6803">
          <cell r="A6803">
            <v>6938980101353</v>
          </cell>
          <cell r="B6803">
            <v>20</v>
          </cell>
        </row>
        <row r="6804">
          <cell r="A6804">
            <v>6939962759074</v>
          </cell>
          <cell r="B6804">
            <v>30</v>
          </cell>
        </row>
        <row r="6805">
          <cell r="A6805">
            <v>6939962753867</v>
          </cell>
          <cell r="B6805">
            <v>5</v>
          </cell>
        </row>
        <row r="6806">
          <cell r="A6806">
            <v>6939962757544</v>
          </cell>
          <cell r="B6806">
            <v>0</v>
          </cell>
        </row>
        <row r="6807">
          <cell r="A6807">
            <v>6939962746296</v>
          </cell>
        </row>
        <row r="6808">
          <cell r="A6808">
            <v>6939962747316</v>
          </cell>
        </row>
        <row r="6809">
          <cell r="A6809">
            <v>6939962754628</v>
          </cell>
        </row>
        <row r="6810">
          <cell r="A6810">
            <v>6939962755656</v>
          </cell>
        </row>
        <row r="6811">
          <cell r="A6811">
            <v>6939962756912</v>
          </cell>
        </row>
        <row r="6812">
          <cell r="A6812">
            <v>6939962730912</v>
          </cell>
        </row>
        <row r="6813">
          <cell r="A6813">
            <v>6939962757384</v>
          </cell>
        </row>
        <row r="6814">
          <cell r="A6814">
            <v>6939962731049</v>
          </cell>
        </row>
        <row r="6815">
          <cell r="A6815">
            <v>6939962756189</v>
          </cell>
        </row>
        <row r="6816">
          <cell r="A6816">
            <v>6939962753539</v>
          </cell>
        </row>
        <row r="6817">
          <cell r="A6817">
            <v>6939962756165</v>
          </cell>
        </row>
        <row r="6818">
          <cell r="A6818">
            <v>6939924823232</v>
          </cell>
        </row>
        <row r="6819">
          <cell r="A6819">
            <v>6939962760834</v>
          </cell>
        </row>
        <row r="6820">
          <cell r="A6820">
            <v>6939962759173</v>
          </cell>
        </row>
        <row r="6821">
          <cell r="A6821">
            <v>6939962759012</v>
          </cell>
        </row>
        <row r="6822">
          <cell r="A6822">
            <v>6939962757520</v>
          </cell>
        </row>
        <row r="6823">
          <cell r="A6823">
            <v>6939962753867</v>
          </cell>
          <cell r="B6823">
            <v>7</v>
          </cell>
        </row>
        <row r="6824">
          <cell r="A6824">
            <v>6939962757544</v>
          </cell>
        </row>
        <row r="6825">
          <cell r="A6825">
            <v>6939962758466</v>
          </cell>
          <cell r="B6825">
            <v>7</v>
          </cell>
        </row>
        <row r="6826">
          <cell r="A6826">
            <v>6939962758855</v>
          </cell>
          <cell r="B6826">
            <v>0</v>
          </cell>
        </row>
        <row r="6827">
          <cell r="A6827">
            <v>6939962747989</v>
          </cell>
        </row>
        <row r="6828">
          <cell r="A6828">
            <v>6939962755328</v>
          </cell>
        </row>
        <row r="6829">
          <cell r="A6829">
            <v>6939962755830</v>
          </cell>
        </row>
        <row r="6830">
          <cell r="A6830">
            <v>6939962738147</v>
          </cell>
        </row>
        <row r="6831">
          <cell r="A6831">
            <v>6939962743738</v>
          </cell>
        </row>
        <row r="6832">
          <cell r="A6832">
            <v>6939962757186</v>
          </cell>
        </row>
        <row r="6833">
          <cell r="A6833">
            <v>6939962760698</v>
          </cell>
        </row>
        <row r="6834">
          <cell r="A6834">
            <v>6939962760605</v>
          </cell>
          <cell r="B6834">
            <v>36</v>
          </cell>
        </row>
        <row r="6835">
          <cell r="A6835">
            <v>6939962731049</v>
          </cell>
        </row>
        <row r="6836">
          <cell r="A6836">
            <v>6939962753003</v>
          </cell>
        </row>
        <row r="6837">
          <cell r="A6837">
            <v>6939962748184</v>
          </cell>
        </row>
        <row r="6838">
          <cell r="A6838">
            <v>6939962754628</v>
          </cell>
        </row>
        <row r="6839">
          <cell r="A6839">
            <v>6939962755656</v>
          </cell>
        </row>
        <row r="6840">
          <cell r="A6840">
            <v>6939962756264</v>
          </cell>
        </row>
        <row r="6841">
          <cell r="A6841">
            <v>6939962750590</v>
          </cell>
        </row>
        <row r="6842">
          <cell r="A6842">
            <v>6939962756905</v>
          </cell>
        </row>
        <row r="6843">
          <cell r="A6843">
            <v>6939962738147</v>
          </cell>
        </row>
        <row r="6844">
          <cell r="A6844">
            <v>6939962743738</v>
          </cell>
        </row>
        <row r="6845">
          <cell r="A6845">
            <v>6939962757186</v>
          </cell>
        </row>
        <row r="6846">
          <cell r="A6846">
            <v>6939962757384</v>
          </cell>
        </row>
        <row r="6847">
          <cell r="A6847">
            <v>6939962763736</v>
          </cell>
        </row>
        <row r="6848">
          <cell r="A6848">
            <v>6939962759098</v>
          </cell>
          <cell r="B6848">
            <v>64</v>
          </cell>
        </row>
        <row r="6849">
          <cell r="A6849">
            <v>6939962760834</v>
          </cell>
          <cell r="B6849">
            <v>14</v>
          </cell>
        </row>
        <row r="6850">
          <cell r="A6850">
            <v>6939962738024</v>
          </cell>
          <cell r="B6850">
            <v>1</v>
          </cell>
        </row>
        <row r="6851">
          <cell r="A6851">
            <v>6939962757520</v>
          </cell>
          <cell r="B6851">
            <v>0</v>
          </cell>
        </row>
        <row r="6852">
          <cell r="A6852">
            <v>6939962757322</v>
          </cell>
          <cell r="B6852">
            <v>7</v>
          </cell>
        </row>
        <row r="6853">
          <cell r="A6853">
            <v>6939962758572</v>
          </cell>
          <cell r="B6853">
            <v>64</v>
          </cell>
        </row>
        <row r="6854">
          <cell r="A6854">
            <v>6939924819549</v>
          </cell>
          <cell r="B6854">
            <v>0</v>
          </cell>
        </row>
        <row r="6855">
          <cell r="A6855">
            <v>6939924824345</v>
          </cell>
          <cell r="B6855">
            <v>0</v>
          </cell>
        </row>
        <row r="6856">
          <cell r="A6856">
            <v>6939924821078</v>
          </cell>
        </row>
        <row r="6857">
          <cell r="A6857">
            <v>6939924827339</v>
          </cell>
          <cell r="B6857">
            <v>0</v>
          </cell>
        </row>
        <row r="6858">
          <cell r="A6858">
            <v>6939924827353</v>
          </cell>
        </row>
        <row r="6859">
          <cell r="A6859">
            <v>6939962760834</v>
          </cell>
        </row>
        <row r="6860">
          <cell r="A6860">
            <v>6939962738024</v>
          </cell>
        </row>
        <row r="6861">
          <cell r="A6861">
            <v>6939962757520</v>
          </cell>
        </row>
        <row r="6862">
          <cell r="A6862">
            <v>6939962759395</v>
          </cell>
        </row>
        <row r="6863">
          <cell r="A6863">
            <v>6939924823669</v>
          </cell>
        </row>
        <row r="6864">
          <cell r="A6864">
            <v>6939924823652</v>
          </cell>
        </row>
        <row r="6865">
          <cell r="A6865">
            <v>6939924824963</v>
          </cell>
        </row>
        <row r="6866">
          <cell r="A6866">
            <v>6939924823676</v>
          </cell>
        </row>
        <row r="6867">
          <cell r="A6867">
            <v>6939924821481</v>
          </cell>
        </row>
        <row r="6868">
          <cell r="A6868">
            <v>6939924823423</v>
          </cell>
        </row>
        <row r="6869">
          <cell r="A6869">
            <v>6939962762500</v>
          </cell>
        </row>
        <row r="6870">
          <cell r="A6870">
            <v>6939962756189</v>
          </cell>
          <cell r="B6870">
            <v>1</v>
          </cell>
        </row>
        <row r="6871">
          <cell r="A6871">
            <v>6939962753539</v>
          </cell>
          <cell r="B6871">
            <v>15</v>
          </cell>
        </row>
        <row r="6872">
          <cell r="A6872">
            <v>6939962756189</v>
          </cell>
        </row>
        <row r="6873">
          <cell r="A6873">
            <v>6939962753539</v>
          </cell>
        </row>
        <row r="6874">
          <cell r="A6874">
            <v>6939962759814</v>
          </cell>
          <cell r="B6874">
            <v>38</v>
          </cell>
        </row>
        <row r="6875">
          <cell r="A6875">
            <v>6939962762180</v>
          </cell>
          <cell r="B6875">
            <v>10</v>
          </cell>
        </row>
        <row r="6876">
          <cell r="A6876">
            <v>6939962756493</v>
          </cell>
          <cell r="B6876">
            <v>25</v>
          </cell>
        </row>
        <row r="6877">
          <cell r="A6877">
            <v>6939962759128</v>
          </cell>
          <cell r="B6877">
            <v>20</v>
          </cell>
        </row>
        <row r="6878">
          <cell r="A6878">
            <v>6939962761299</v>
          </cell>
          <cell r="B6878">
            <v>113</v>
          </cell>
        </row>
        <row r="6879">
          <cell r="A6879">
            <v>6939962759043</v>
          </cell>
          <cell r="B6879">
            <v>6</v>
          </cell>
        </row>
        <row r="6880">
          <cell r="A6880">
            <v>6939962759357</v>
          </cell>
          <cell r="B6880">
            <v>10</v>
          </cell>
        </row>
        <row r="6881">
          <cell r="A6881">
            <v>6939962762173</v>
          </cell>
          <cell r="B6881">
            <v>43</v>
          </cell>
        </row>
        <row r="6882">
          <cell r="A6882">
            <v>6939962741451</v>
          </cell>
        </row>
        <row r="6883">
          <cell r="A6883">
            <v>6939924824673</v>
          </cell>
        </row>
        <row r="6884">
          <cell r="A6884">
            <v>6939962762500</v>
          </cell>
          <cell r="B6884">
            <v>94</v>
          </cell>
        </row>
        <row r="6885">
          <cell r="A6885">
            <v>6939962757612</v>
          </cell>
          <cell r="B6885">
            <v>23</v>
          </cell>
        </row>
        <row r="6886">
          <cell r="A6886">
            <v>6939962755380</v>
          </cell>
          <cell r="B6886">
            <v>0</v>
          </cell>
        </row>
        <row r="6887">
          <cell r="A6887">
            <v>6939962759173</v>
          </cell>
          <cell r="B6887">
            <v>21</v>
          </cell>
        </row>
        <row r="6888">
          <cell r="A6888">
            <v>6939962759012</v>
          </cell>
          <cell r="B6888">
            <v>16</v>
          </cell>
        </row>
        <row r="6889">
          <cell r="A6889">
            <v>6939962759371</v>
          </cell>
          <cell r="B6889">
            <v>6</v>
          </cell>
        </row>
        <row r="6890">
          <cell r="A6890">
            <v>6939962757513</v>
          </cell>
          <cell r="B6890">
            <v>1</v>
          </cell>
        </row>
        <row r="6891">
          <cell r="A6891">
            <v>6939962757612</v>
          </cell>
        </row>
        <row r="6892">
          <cell r="A6892">
            <v>6939962755380</v>
          </cell>
        </row>
        <row r="6893">
          <cell r="A6893">
            <v>6939962759173</v>
          </cell>
        </row>
        <row r="6894">
          <cell r="A6894">
            <v>6939962759012</v>
          </cell>
        </row>
        <row r="6895">
          <cell r="A6895">
            <v>6939962759371</v>
          </cell>
        </row>
        <row r="6896">
          <cell r="A6896">
            <v>6939962757513</v>
          </cell>
        </row>
        <row r="6897">
          <cell r="A6897">
            <v>6939962758572</v>
          </cell>
        </row>
        <row r="6898">
          <cell r="A6898">
            <v>6939924820828</v>
          </cell>
        </row>
        <row r="6899">
          <cell r="A6899">
            <v>6939924823669</v>
          </cell>
          <cell r="B6899">
            <v>0</v>
          </cell>
        </row>
        <row r="6900">
          <cell r="A6900">
            <v>6939924823652</v>
          </cell>
          <cell r="B6900">
            <v>0</v>
          </cell>
        </row>
        <row r="6901">
          <cell r="A6901">
            <v>6939924824963</v>
          </cell>
          <cell r="B6901">
            <v>0</v>
          </cell>
        </row>
        <row r="6902">
          <cell r="A6902">
            <v>6939924823676</v>
          </cell>
          <cell r="B6902">
            <v>0</v>
          </cell>
        </row>
        <row r="6903">
          <cell r="A6903">
            <v>6939924821481</v>
          </cell>
          <cell r="B6903">
            <v>16</v>
          </cell>
        </row>
        <row r="6904">
          <cell r="A6904">
            <v>6939924823423</v>
          </cell>
          <cell r="B6904">
            <v>0</v>
          </cell>
        </row>
        <row r="6905">
          <cell r="A6905">
            <v>6939924820828</v>
          </cell>
          <cell r="B6905">
            <v>0</v>
          </cell>
        </row>
        <row r="6906">
          <cell r="A6906">
            <v>6939962741451</v>
          </cell>
          <cell r="B6906">
            <v>38</v>
          </cell>
        </row>
        <row r="6907">
          <cell r="A6907">
            <v>6939962758275</v>
          </cell>
        </row>
        <row r="6908">
          <cell r="A6908">
            <v>6939962757575</v>
          </cell>
        </row>
        <row r="6909">
          <cell r="A6909">
            <v>6939962758855</v>
          </cell>
        </row>
        <row r="6910">
          <cell r="A6910">
            <v>6939924821078</v>
          </cell>
        </row>
        <row r="6911">
          <cell r="A6911">
            <v>6939962746593</v>
          </cell>
        </row>
        <row r="6912">
          <cell r="A6912">
            <v>6939962754239</v>
          </cell>
        </row>
        <row r="6913">
          <cell r="A6913">
            <v>6939962765433</v>
          </cell>
        </row>
        <row r="6914">
          <cell r="A6914">
            <v>6939924818498</v>
          </cell>
        </row>
        <row r="6915">
          <cell r="A6915">
            <v>6939962763774</v>
          </cell>
        </row>
        <row r="6916">
          <cell r="A6916">
            <v>6939962759128</v>
          </cell>
        </row>
        <row r="6917">
          <cell r="A6917">
            <v>6939962763712</v>
          </cell>
        </row>
        <row r="6918">
          <cell r="A6918">
            <v>6939962763477</v>
          </cell>
        </row>
        <row r="6919">
          <cell r="A6919">
            <v>6939962765983</v>
          </cell>
        </row>
        <row r="6920">
          <cell r="A6920">
            <v>6939962761640</v>
          </cell>
        </row>
        <row r="6921">
          <cell r="A6921">
            <v>6939962761398</v>
          </cell>
        </row>
        <row r="6922">
          <cell r="A6922">
            <v>6939962759814</v>
          </cell>
        </row>
        <row r="6923">
          <cell r="A6923">
            <v>6939962762180</v>
          </cell>
        </row>
        <row r="6924">
          <cell r="A6924">
            <v>6939962756493</v>
          </cell>
        </row>
        <row r="6925">
          <cell r="A6925">
            <v>6939962761299</v>
          </cell>
        </row>
        <row r="6926">
          <cell r="A6926">
            <v>6939962759043</v>
          </cell>
        </row>
        <row r="6927">
          <cell r="A6927">
            <v>6939962759357</v>
          </cell>
        </row>
        <row r="6928">
          <cell r="A6928">
            <v>6939962762173</v>
          </cell>
        </row>
        <row r="6929">
          <cell r="A6929">
            <v>6939962756172</v>
          </cell>
          <cell r="B6929">
            <v>121</v>
          </cell>
        </row>
        <row r="6930">
          <cell r="A6930">
            <v>6939924819549</v>
          </cell>
          <cell r="B6930">
            <v>0</v>
          </cell>
        </row>
        <row r="6931">
          <cell r="A6931">
            <v>6939962758039</v>
          </cell>
          <cell r="B6931">
            <v>13</v>
          </cell>
        </row>
        <row r="6932">
          <cell r="A6932">
            <v>6939962768182</v>
          </cell>
          <cell r="B6932">
            <v>3</v>
          </cell>
        </row>
        <row r="6933">
          <cell r="A6933">
            <v>6939962764412</v>
          </cell>
        </row>
        <row r="6934">
          <cell r="A6934">
            <v>6939962754239</v>
          </cell>
        </row>
        <row r="6935">
          <cell r="A6935">
            <v>6939924824963</v>
          </cell>
        </row>
        <row r="6936">
          <cell r="A6936">
            <v>6939924827322</v>
          </cell>
        </row>
        <row r="6937">
          <cell r="A6937">
            <v>6939924827339</v>
          </cell>
        </row>
        <row r="6938">
          <cell r="A6938">
            <v>6939924819549</v>
          </cell>
        </row>
        <row r="6939">
          <cell r="A6939">
            <v>6939962756134</v>
          </cell>
        </row>
        <row r="6940">
          <cell r="A6940">
            <v>6939962756165</v>
          </cell>
          <cell r="B6940">
            <v>21</v>
          </cell>
        </row>
        <row r="6941">
          <cell r="A6941">
            <v>6939962757612</v>
          </cell>
        </row>
        <row r="6942">
          <cell r="A6942">
            <v>6939962759371</v>
          </cell>
        </row>
        <row r="6943">
          <cell r="A6943">
            <v>6939962755359</v>
          </cell>
        </row>
        <row r="6944">
          <cell r="A6944">
            <v>6939962757513</v>
          </cell>
        </row>
        <row r="6945">
          <cell r="A6945">
            <v>6939962758572</v>
          </cell>
        </row>
        <row r="6946">
          <cell r="A6946">
            <v>6939962756172</v>
          </cell>
          <cell r="B6946">
            <v>155</v>
          </cell>
        </row>
        <row r="6947">
          <cell r="A6947">
            <v>6939962763910</v>
          </cell>
        </row>
        <row r="6948">
          <cell r="A6948">
            <v>6939962760704</v>
          </cell>
        </row>
        <row r="6949">
          <cell r="A6949">
            <v>6939962762999</v>
          </cell>
        </row>
        <row r="6950">
          <cell r="A6950">
            <v>6939924828510</v>
          </cell>
        </row>
        <row r="6951">
          <cell r="A6951">
            <v>6939962757575</v>
          </cell>
          <cell r="B6951">
            <v>80</v>
          </cell>
        </row>
        <row r="6952">
          <cell r="A6952">
            <v>6939962759364</v>
          </cell>
          <cell r="B6952">
            <v>2</v>
          </cell>
        </row>
        <row r="6953">
          <cell r="A6953">
            <v>6939962758466</v>
          </cell>
          <cell r="B6953">
            <v>13</v>
          </cell>
        </row>
        <row r="6954">
          <cell r="A6954">
            <v>6939962749129</v>
          </cell>
          <cell r="B6954">
            <v>2</v>
          </cell>
        </row>
        <row r="6955">
          <cell r="A6955">
            <v>6939962759395</v>
          </cell>
          <cell r="B6955">
            <v>10</v>
          </cell>
        </row>
        <row r="6956">
          <cell r="A6956">
            <v>6939962759388</v>
          </cell>
          <cell r="B6956">
            <v>0</v>
          </cell>
        </row>
        <row r="6957">
          <cell r="A6957">
            <v>6939924823676</v>
          </cell>
        </row>
        <row r="6958">
          <cell r="A6958">
            <v>6939924824802</v>
          </cell>
        </row>
        <row r="6959">
          <cell r="A6959">
            <v>6939924827353</v>
          </cell>
          <cell r="B6959">
            <v>3</v>
          </cell>
        </row>
        <row r="6960">
          <cell r="A6960">
            <v>6939924818498</v>
          </cell>
          <cell r="B6960">
            <v>70</v>
          </cell>
        </row>
        <row r="6961">
          <cell r="A6961">
            <v>6939924821078</v>
          </cell>
          <cell r="B6961">
            <v>0</v>
          </cell>
        </row>
        <row r="6962">
          <cell r="A6962">
            <v>6939924823232</v>
          </cell>
          <cell r="B6962">
            <v>15</v>
          </cell>
        </row>
        <row r="6963">
          <cell r="A6963">
            <v>6939962755885</v>
          </cell>
        </row>
        <row r="6964">
          <cell r="A6964">
            <v>6939962755359</v>
          </cell>
        </row>
        <row r="6965">
          <cell r="A6965">
            <v>6939924824956</v>
          </cell>
        </row>
        <row r="6966">
          <cell r="A6966">
            <v>6939924824642</v>
          </cell>
        </row>
        <row r="6967">
          <cell r="A6967">
            <v>6939924827537</v>
          </cell>
        </row>
        <row r="6968">
          <cell r="A6968">
            <v>6939962762500</v>
          </cell>
        </row>
        <row r="6969">
          <cell r="A6969">
            <v>6939924827841</v>
          </cell>
        </row>
        <row r="6970">
          <cell r="A6970">
            <v>6939924824345</v>
          </cell>
        </row>
        <row r="6971">
          <cell r="A6971">
            <v>6939962763453</v>
          </cell>
        </row>
        <row r="6972">
          <cell r="A6972">
            <v>6939924827353</v>
          </cell>
        </row>
        <row r="6973">
          <cell r="A6973">
            <v>6939924827322</v>
          </cell>
        </row>
        <row r="6974">
          <cell r="A6974">
            <v>6939924827339</v>
          </cell>
        </row>
        <row r="6975">
          <cell r="A6975">
            <v>6939962760711</v>
          </cell>
        </row>
        <row r="6976">
          <cell r="A6976">
            <v>6939962760698</v>
          </cell>
        </row>
        <row r="6977">
          <cell r="A6977">
            <v>6939924819549</v>
          </cell>
          <cell r="B6977">
            <v>63</v>
          </cell>
        </row>
        <row r="6978">
          <cell r="A6978">
            <v>6939924824802</v>
          </cell>
        </row>
        <row r="6979">
          <cell r="A6979">
            <v>6939962765433</v>
          </cell>
        </row>
        <row r="6980">
          <cell r="A6980">
            <v>6939924818498</v>
          </cell>
        </row>
        <row r="6981">
          <cell r="A6981">
            <v>6939924824802</v>
          </cell>
          <cell r="B6981">
            <v>5</v>
          </cell>
        </row>
        <row r="6982">
          <cell r="A6982">
            <v>6939962759364</v>
          </cell>
          <cell r="B6982">
            <v>0</v>
          </cell>
        </row>
        <row r="6983">
          <cell r="A6983">
            <v>6939962758466</v>
          </cell>
        </row>
        <row r="6984">
          <cell r="A6984">
            <v>6939962757322</v>
          </cell>
        </row>
        <row r="6985">
          <cell r="A6985">
            <v>6939962749129</v>
          </cell>
        </row>
        <row r="6986">
          <cell r="A6986">
            <v>6939962759388</v>
          </cell>
        </row>
        <row r="6987">
          <cell r="A6987">
            <v>6939962746074</v>
          </cell>
        </row>
        <row r="6988">
          <cell r="A6988">
            <v>6939924824819</v>
          </cell>
        </row>
        <row r="6989">
          <cell r="A6989">
            <v>6939924819884</v>
          </cell>
        </row>
        <row r="6990">
          <cell r="A6990">
            <v>6939962762401</v>
          </cell>
        </row>
        <row r="6991">
          <cell r="A6991">
            <v>6939962760599</v>
          </cell>
        </row>
        <row r="6992">
          <cell r="A6992">
            <v>6939962759265</v>
          </cell>
        </row>
        <row r="6993">
          <cell r="A6993">
            <v>6939962746074</v>
          </cell>
          <cell r="B6993">
            <v>90</v>
          </cell>
        </row>
        <row r="6994">
          <cell r="A6994">
            <v>6939924824819</v>
          </cell>
          <cell r="B6994">
            <v>0</v>
          </cell>
        </row>
        <row r="6995">
          <cell r="A6995">
            <v>6939924824673</v>
          </cell>
          <cell r="B6995">
            <v>0</v>
          </cell>
        </row>
        <row r="6996">
          <cell r="A6996">
            <v>6939924819549</v>
          </cell>
        </row>
        <row r="6997">
          <cell r="A6997">
            <v>6939924824345</v>
          </cell>
        </row>
        <row r="6998">
          <cell r="A6998">
            <v>6939962762401</v>
          </cell>
          <cell r="B6998">
            <v>67</v>
          </cell>
        </row>
        <row r="6999">
          <cell r="A6999">
            <v>6939962763910</v>
          </cell>
        </row>
        <row r="7000">
          <cell r="A7000">
            <v>6939962760704</v>
          </cell>
        </row>
        <row r="7001">
          <cell r="A7001">
            <v>6939962762999</v>
          </cell>
        </row>
        <row r="7002">
          <cell r="A7002">
            <v>6939962763477</v>
          </cell>
        </row>
        <row r="7003">
          <cell r="A7003">
            <v>6939962762180</v>
          </cell>
        </row>
        <row r="7004">
          <cell r="A7004">
            <v>6939962756493</v>
          </cell>
        </row>
        <row r="7005">
          <cell r="A7005">
            <v>6939962761299</v>
          </cell>
        </row>
        <row r="7006">
          <cell r="A7006">
            <v>6939962762173</v>
          </cell>
        </row>
        <row r="7007">
          <cell r="A7007">
            <v>6939962762500</v>
          </cell>
        </row>
        <row r="7008">
          <cell r="A7008">
            <v>6939962757575</v>
          </cell>
        </row>
        <row r="7009">
          <cell r="A7009">
            <v>6939924827339</v>
          </cell>
        </row>
        <row r="7010">
          <cell r="A7010">
            <v>6939962741710</v>
          </cell>
          <cell r="B7010">
            <v>328</v>
          </cell>
        </row>
        <row r="7011">
          <cell r="A7011">
            <v>6939924821078</v>
          </cell>
        </row>
        <row r="7012">
          <cell r="A7012">
            <v>6939962758398</v>
          </cell>
        </row>
        <row r="7013">
          <cell r="A7013">
            <v>6939962760575</v>
          </cell>
        </row>
        <row r="7014">
          <cell r="A7014">
            <v>6938980101353</v>
          </cell>
        </row>
        <row r="7015">
          <cell r="A7015">
            <v>6939962753867</v>
          </cell>
        </row>
        <row r="7016">
          <cell r="A7016">
            <v>6939962748214</v>
          </cell>
          <cell r="B7016">
            <v>25</v>
          </cell>
        </row>
        <row r="7017">
          <cell r="A7017">
            <v>6939962756493</v>
          </cell>
          <cell r="B7017">
            <v>34</v>
          </cell>
        </row>
        <row r="7018">
          <cell r="A7018">
            <v>6939962753867</v>
          </cell>
          <cell r="B7018">
            <v>3</v>
          </cell>
        </row>
        <row r="7019">
          <cell r="A7019">
            <v>6939962759098</v>
          </cell>
        </row>
        <row r="7020">
          <cell r="A7020">
            <v>6939962760711</v>
          </cell>
        </row>
        <row r="7021">
          <cell r="A7021">
            <v>6939962746593</v>
          </cell>
        </row>
        <row r="7022">
          <cell r="A7022">
            <v>6939962765129</v>
          </cell>
        </row>
        <row r="7023">
          <cell r="A7023">
            <v>6939924827841</v>
          </cell>
        </row>
        <row r="7024">
          <cell r="A7024">
            <v>6939962741451</v>
          </cell>
        </row>
        <row r="7025">
          <cell r="A7025">
            <v>6939924824673</v>
          </cell>
        </row>
        <row r="7026">
          <cell r="A7026">
            <v>6939962758398</v>
          </cell>
        </row>
        <row r="7027">
          <cell r="A7027">
            <v>6939962756189</v>
          </cell>
        </row>
        <row r="7028">
          <cell r="A7028">
            <v>6939962764436</v>
          </cell>
          <cell r="B7028">
            <v>16</v>
          </cell>
        </row>
        <row r="7029">
          <cell r="A7029">
            <v>6939962767864</v>
          </cell>
          <cell r="B7029">
            <v>21</v>
          </cell>
        </row>
        <row r="7030">
          <cell r="A7030">
            <v>6939924824642</v>
          </cell>
        </row>
        <row r="7031">
          <cell r="A7031">
            <v>6939962760605</v>
          </cell>
        </row>
        <row r="7032">
          <cell r="A7032">
            <v>6939962756172</v>
          </cell>
        </row>
        <row r="7033">
          <cell r="A7033">
            <v>6939924827537</v>
          </cell>
        </row>
        <row r="7034">
          <cell r="A7034">
            <v>6939962763910</v>
          </cell>
        </row>
        <row r="7035">
          <cell r="A7035">
            <v>6939962760704</v>
          </cell>
        </row>
        <row r="7036">
          <cell r="A7036">
            <v>6939962759128</v>
          </cell>
        </row>
        <row r="7037">
          <cell r="A7037">
            <v>6939962762999</v>
          </cell>
        </row>
        <row r="7038">
          <cell r="A7038">
            <v>6939962763477</v>
          </cell>
        </row>
        <row r="7039">
          <cell r="A7039">
            <v>6939962765983</v>
          </cell>
        </row>
        <row r="7040">
          <cell r="A7040">
            <v>6939962761398</v>
          </cell>
        </row>
        <row r="7041">
          <cell r="A7041">
            <v>6939962762401</v>
          </cell>
        </row>
        <row r="7042">
          <cell r="A7042">
            <v>6939924827353</v>
          </cell>
          <cell r="B7042">
            <v>6</v>
          </cell>
        </row>
        <row r="7043">
          <cell r="A7043">
            <v>6939924827322</v>
          </cell>
        </row>
        <row r="7044">
          <cell r="A7044">
            <v>6939962760834</v>
          </cell>
        </row>
        <row r="7045">
          <cell r="A7045">
            <v>6939962757612</v>
          </cell>
        </row>
        <row r="7046">
          <cell r="A7046">
            <v>6939962755380</v>
          </cell>
        </row>
        <row r="7047">
          <cell r="A7047">
            <v>6939962759173</v>
          </cell>
        </row>
        <row r="7048">
          <cell r="A7048">
            <v>6939962759012</v>
          </cell>
        </row>
        <row r="7049">
          <cell r="A7049">
            <v>6939962757520</v>
          </cell>
        </row>
        <row r="7050">
          <cell r="A7050">
            <v>6939924827353</v>
          </cell>
        </row>
        <row r="7051">
          <cell r="A7051">
            <v>6939924827322</v>
          </cell>
        </row>
        <row r="7052">
          <cell r="A7052">
            <v>6939924827841</v>
          </cell>
        </row>
        <row r="7053">
          <cell r="A7053">
            <v>6939924827339</v>
          </cell>
        </row>
        <row r="7054">
          <cell r="A7054">
            <v>6939962765983</v>
          </cell>
        </row>
        <row r="7055">
          <cell r="A7055">
            <v>6939962761398</v>
          </cell>
        </row>
        <row r="7056">
          <cell r="A7056">
            <v>6939962758039</v>
          </cell>
        </row>
        <row r="7057">
          <cell r="A7057">
            <v>6939962758572</v>
          </cell>
          <cell r="B7057">
            <v>58</v>
          </cell>
        </row>
        <row r="7058">
          <cell r="A7058">
            <v>6939924827315</v>
          </cell>
        </row>
        <row r="7059">
          <cell r="A7059">
            <v>6939962756172</v>
          </cell>
          <cell r="B7059">
            <v>259</v>
          </cell>
        </row>
        <row r="7060">
          <cell r="A7060">
            <v>6939924828510</v>
          </cell>
        </row>
        <row r="7061">
          <cell r="A7061">
            <v>6939924827353</v>
          </cell>
        </row>
        <row r="7062">
          <cell r="A7062">
            <v>6939924827322</v>
          </cell>
        </row>
        <row r="7063">
          <cell r="A7063">
            <v>6939924827339</v>
          </cell>
        </row>
        <row r="7064">
          <cell r="A7064">
            <v>6939924823232</v>
          </cell>
        </row>
        <row r="7065">
          <cell r="A7065">
            <v>6939962763774</v>
          </cell>
        </row>
        <row r="7066">
          <cell r="A7066">
            <v>6939962763736</v>
          </cell>
        </row>
        <row r="7067">
          <cell r="A7067">
            <v>6939962763712</v>
          </cell>
        </row>
        <row r="7068">
          <cell r="A7068">
            <v>6939962761640</v>
          </cell>
        </row>
        <row r="7069">
          <cell r="A7069">
            <v>6939962759074</v>
          </cell>
        </row>
        <row r="7070">
          <cell r="A7070">
            <v>6939962757544</v>
          </cell>
        </row>
        <row r="7071">
          <cell r="A7071">
            <v>6939962759814</v>
          </cell>
        </row>
        <row r="7072">
          <cell r="A7072">
            <v>6939962762180</v>
          </cell>
        </row>
        <row r="7073">
          <cell r="A7073">
            <v>6939962756493</v>
          </cell>
        </row>
        <row r="7074">
          <cell r="A7074">
            <v>6939962759128</v>
          </cell>
        </row>
        <row r="7075">
          <cell r="A7075">
            <v>6939962761299</v>
          </cell>
        </row>
        <row r="7076">
          <cell r="A7076">
            <v>6939962759043</v>
          </cell>
        </row>
        <row r="7077">
          <cell r="A7077">
            <v>6939962759357</v>
          </cell>
        </row>
        <row r="7078">
          <cell r="A7078">
            <v>6939962762173</v>
          </cell>
        </row>
        <row r="7079">
          <cell r="A7079">
            <v>6939962763910</v>
          </cell>
          <cell r="B7079">
            <v>33</v>
          </cell>
        </row>
        <row r="7080">
          <cell r="A7080">
            <v>6939962760704</v>
          </cell>
        </row>
        <row r="7081">
          <cell r="A7081">
            <v>6939962762999</v>
          </cell>
          <cell r="B7081">
            <v>6</v>
          </cell>
        </row>
        <row r="7082">
          <cell r="A7082">
            <v>6939962763477</v>
          </cell>
          <cell r="B7082">
            <v>14</v>
          </cell>
        </row>
        <row r="7083">
          <cell r="A7083">
            <v>6939962765983</v>
          </cell>
          <cell r="B7083">
            <v>16</v>
          </cell>
        </row>
        <row r="7084">
          <cell r="A7084">
            <v>6939962761398</v>
          </cell>
          <cell r="B7084">
            <v>13</v>
          </cell>
        </row>
        <row r="7085">
          <cell r="A7085">
            <v>6939962759098</v>
          </cell>
        </row>
        <row r="7086">
          <cell r="A7086">
            <v>6939962755885</v>
          </cell>
        </row>
        <row r="7087">
          <cell r="A7087">
            <v>6939962759364</v>
          </cell>
        </row>
        <row r="7088">
          <cell r="A7088">
            <v>6939962738024</v>
          </cell>
        </row>
        <row r="7089">
          <cell r="A7089">
            <v>6939962758466</v>
          </cell>
        </row>
        <row r="7090">
          <cell r="A7090">
            <v>6939962744384</v>
          </cell>
          <cell r="B7090">
            <v>47</v>
          </cell>
        </row>
        <row r="7091">
          <cell r="A7091">
            <v>6939924818498</v>
          </cell>
          <cell r="B7091">
            <v>16</v>
          </cell>
        </row>
        <row r="7092">
          <cell r="A7092">
            <v>6939924827841</v>
          </cell>
          <cell r="B7092">
            <v>7</v>
          </cell>
        </row>
        <row r="7093">
          <cell r="A7093">
            <v>6939962762500</v>
          </cell>
        </row>
        <row r="7094">
          <cell r="A7094">
            <v>6939962758572</v>
          </cell>
        </row>
        <row r="7095">
          <cell r="A7095">
            <v>6939924827315</v>
          </cell>
        </row>
        <row r="7096">
          <cell r="A7096">
            <v>6939962746593</v>
          </cell>
        </row>
        <row r="7097">
          <cell r="A7097">
            <v>6939924821078</v>
          </cell>
        </row>
        <row r="7098">
          <cell r="A7098">
            <v>6939924824802</v>
          </cell>
        </row>
        <row r="7099">
          <cell r="A7099">
            <v>6939962768182</v>
          </cell>
        </row>
        <row r="7100">
          <cell r="A7100">
            <v>6939962764412</v>
          </cell>
        </row>
        <row r="7101">
          <cell r="A7101">
            <v>6939924818498</v>
          </cell>
        </row>
        <row r="7102">
          <cell r="A7102">
            <v>6939962756172</v>
          </cell>
        </row>
        <row r="7103">
          <cell r="A7103">
            <v>6939924819549</v>
          </cell>
        </row>
        <row r="7104">
          <cell r="A7104">
            <v>6939924818498</v>
          </cell>
        </row>
        <row r="7105">
          <cell r="A7105">
            <v>6939962766423</v>
          </cell>
        </row>
        <row r="7106">
          <cell r="A7106">
            <v>6939962763774</v>
          </cell>
          <cell r="B7106">
            <v>23</v>
          </cell>
        </row>
        <row r="7107">
          <cell r="A7107">
            <v>6939962763736</v>
          </cell>
          <cell r="B7107">
            <v>34</v>
          </cell>
        </row>
        <row r="7108">
          <cell r="A7108">
            <v>6939962763712</v>
          </cell>
          <cell r="B7108">
            <v>12</v>
          </cell>
        </row>
        <row r="7109">
          <cell r="A7109">
            <v>6939962761640</v>
          </cell>
          <cell r="B7109">
            <v>4</v>
          </cell>
        </row>
        <row r="7110">
          <cell r="A7110">
            <v>6939962763453</v>
          </cell>
        </row>
        <row r="7111">
          <cell r="A7111">
            <v>6939924818498</v>
          </cell>
        </row>
        <row r="7112">
          <cell r="A7112">
            <v>6939924827841</v>
          </cell>
        </row>
        <row r="7113">
          <cell r="A7113">
            <v>6939962763453</v>
          </cell>
        </row>
        <row r="7114">
          <cell r="A7114">
            <v>6939962765433</v>
          </cell>
        </row>
        <row r="7115">
          <cell r="A7115">
            <v>6939924827339</v>
          </cell>
          <cell r="B7115">
            <v>28</v>
          </cell>
        </row>
        <row r="7116">
          <cell r="A7116">
            <v>6939924821078</v>
          </cell>
          <cell r="B7116">
            <v>20</v>
          </cell>
        </row>
        <row r="7117">
          <cell r="A7117">
            <v>6939924827537</v>
          </cell>
        </row>
        <row r="7118">
          <cell r="A7118">
            <v>6939924828510</v>
          </cell>
        </row>
        <row r="7119">
          <cell r="A7119">
            <v>6939924824642</v>
          </cell>
        </row>
        <row r="7120">
          <cell r="A7120">
            <v>6939962733951</v>
          </cell>
          <cell r="B7120">
            <v>0</v>
          </cell>
        </row>
        <row r="7121">
          <cell r="A7121">
            <v>6939924824642</v>
          </cell>
        </row>
        <row r="7122">
          <cell r="A7122">
            <v>6939962759371</v>
          </cell>
        </row>
        <row r="7123">
          <cell r="A7123">
            <v>6939962757322</v>
          </cell>
        </row>
        <row r="7124">
          <cell r="A7124">
            <v>6939962749129</v>
          </cell>
        </row>
        <row r="7125">
          <cell r="A7125">
            <v>6939962757513</v>
          </cell>
        </row>
        <row r="7126">
          <cell r="A7126">
            <v>6939962758572</v>
          </cell>
        </row>
        <row r="7127">
          <cell r="A7127">
            <v>6939924824963</v>
          </cell>
        </row>
        <row r="7128">
          <cell r="A7128">
            <v>6939924823676</v>
          </cell>
        </row>
        <row r="7129">
          <cell r="A7129">
            <v>6939924820828</v>
          </cell>
        </row>
        <row r="7130">
          <cell r="A7130">
            <v>6939962741451</v>
          </cell>
        </row>
        <row r="7131">
          <cell r="A7131">
            <v>6939924823232</v>
          </cell>
          <cell r="B7131">
            <v>43</v>
          </cell>
        </row>
        <row r="7132">
          <cell r="A7132">
            <v>6939924824345</v>
          </cell>
          <cell r="B7132">
            <v>1</v>
          </cell>
        </row>
        <row r="7133">
          <cell r="A7133">
            <v>6939962756172</v>
          </cell>
        </row>
        <row r="7134">
          <cell r="A7134">
            <v>6939962764436</v>
          </cell>
        </row>
        <row r="7135">
          <cell r="A7135">
            <v>6939962767864</v>
          </cell>
        </row>
        <row r="7136">
          <cell r="A7136">
            <v>6939924819549</v>
          </cell>
        </row>
        <row r="7137">
          <cell r="A7137">
            <v>6939962759395</v>
          </cell>
        </row>
        <row r="7138">
          <cell r="A7138">
            <v>6939962759388</v>
          </cell>
        </row>
        <row r="7139">
          <cell r="A7139">
            <v>6939962746074</v>
          </cell>
        </row>
        <row r="7140">
          <cell r="A7140">
            <v>6939924823669</v>
          </cell>
        </row>
        <row r="7141">
          <cell r="A7141">
            <v>6939924823652</v>
          </cell>
        </row>
        <row r="7142">
          <cell r="A7142">
            <v>6939924824819</v>
          </cell>
        </row>
        <row r="7143">
          <cell r="A7143">
            <v>6939924824956</v>
          </cell>
        </row>
        <row r="7144">
          <cell r="A7144">
            <v>6939924821481</v>
          </cell>
        </row>
        <row r="7145">
          <cell r="A7145">
            <v>6939924823423</v>
          </cell>
        </row>
        <row r="7146">
          <cell r="A7146">
            <v>6939924823232</v>
          </cell>
        </row>
        <row r="7147">
          <cell r="A7147">
            <v>6939924824345</v>
          </cell>
        </row>
        <row r="7148">
          <cell r="A7148">
            <v>6939962756493</v>
          </cell>
        </row>
        <row r="7149">
          <cell r="A7149">
            <v>6939962761299</v>
          </cell>
        </row>
        <row r="7150">
          <cell r="A7150">
            <v>6939962762999</v>
          </cell>
        </row>
        <row r="7151">
          <cell r="A7151">
            <v>6939962762173</v>
          </cell>
        </row>
        <row r="7152">
          <cell r="A7152">
            <v>6939962753065</v>
          </cell>
          <cell r="B7152">
            <v>0</v>
          </cell>
        </row>
        <row r="7153">
          <cell r="A7153">
            <v>6939962748214</v>
          </cell>
          <cell r="B7153">
            <v>0</v>
          </cell>
        </row>
        <row r="7154">
          <cell r="A7154">
            <v>6939962756493</v>
          </cell>
        </row>
        <row r="7155">
          <cell r="A7155">
            <v>6939962753867</v>
          </cell>
        </row>
        <row r="7156">
          <cell r="A7156">
            <v>6939962746074</v>
          </cell>
          <cell r="B7156">
            <v>0</v>
          </cell>
        </row>
        <row r="7157">
          <cell r="A7157">
            <v>6939962760599</v>
          </cell>
        </row>
        <row r="7158">
          <cell r="A7158">
            <v>6939962758466</v>
          </cell>
        </row>
        <row r="7159">
          <cell r="A7159">
            <v>6939962761640</v>
          </cell>
        </row>
        <row r="7160">
          <cell r="A7160">
            <v>6939962758855</v>
          </cell>
        </row>
        <row r="7161">
          <cell r="A7161">
            <v>6939962765129</v>
          </cell>
        </row>
        <row r="7162">
          <cell r="A7162">
            <v>6939962746593</v>
          </cell>
        </row>
        <row r="7163">
          <cell r="A7163">
            <v>6939962759098</v>
          </cell>
        </row>
        <row r="7164">
          <cell r="A7164">
            <v>6939962760711</v>
          </cell>
        </row>
        <row r="7165">
          <cell r="A7165">
            <v>6939962758466</v>
          </cell>
        </row>
        <row r="7166">
          <cell r="A7166">
            <v>6939962757322</v>
          </cell>
        </row>
        <row r="7167">
          <cell r="A7167">
            <v>6939962749129</v>
          </cell>
        </row>
        <row r="7168">
          <cell r="A7168">
            <v>6939962759388</v>
          </cell>
        </row>
        <row r="7169">
          <cell r="A7169">
            <v>6939924819884</v>
          </cell>
        </row>
        <row r="7170">
          <cell r="A7170">
            <v>6939962758039</v>
          </cell>
        </row>
        <row r="7171">
          <cell r="A7171">
            <v>6939924824345</v>
          </cell>
          <cell r="B7171">
            <v>0</v>
          </cell>
        </row>
        <row r="7172">
          <cell r="A7172">
            <v>6939962739281</v>
          </cell>
          <cell r="B7172">
            <v>192</v>
          </cell>
        </row>
        <row r="7173">
          <cell r="A7173">
            <v>6939924823232</v>
          </cell>
        </row>
        <row r="7174">
          <cell r="A7174">
            <v>6939924824345</v>
          </cell>
        </row>
        <row r="7175">
          <cell r="A7175">
            <v>6939924824673</v>
          </cell>
        </row>
        <row r="7176">
          <cell r="A7176">
            <v>6939962765433</v>
          </cell>
          <cell r="B7176">
            <v>31</v>
          </cell>
        </row>
        <row r="7177">
          <cell r="A7177">
            <v>6939962765129</v>
          </cell>
          <cell r="B7177">
            <v>17</v>
          </cell>
        </row>
        <row r="7178">
          <cell r="A7178">
            <v>6939962758572</v>
          </cell>
        </row>
        <row r="7179">
          <cell r="A7179">
            <v>6939924827315</v>
          </cell>
        </row>
        <row r="7180">
          <cell r="A7180">
            <v>6939962756172</v>
          </cell>
        </row>
        <row r="7181">
          <cell r="A7181">
            <v>6939924828510</v>
          </cell>
        </row>
        <row r="7182">
          <cell r="A7182">
            <v>6939924818498</v>
          </cell>
        </row>
        <row r="7183">
          <cell r="A7183">
            <v>6939962739281</v>
          </cell>
          <cell r="B7183">
            <v>0</v>
          </cell>
        </row>
        <row r="7184">
          <cell r="A7184">
            <v>6939924828510</v>
          </cell>
        </row>
        <row r="7185">
          <cell r="A7185">
            <v>6939924819549</v>
          </cell>
        </row>
        <row r="7186">
          <cell r="A7186">
            <v>6939962767864</v>
          </cell>
        </row>
        <row r="7187">
          <cell r="A7187">
            <v>6939924824345</v>
          </cell>
        </row>
        <row r="7188">
          <cell r="A7188">
            <v>6939924827353</v>
          </cell>
        </row>
        <row r="7189">
          <cell r="A7189">
            <v>6939924821078</v>
          </cell>
        </row>
        <row r="7190">
          <cell r="A7190">
            <v>6939924823232</v>
          </cell>
        </row>
        <row r="7191">
          <cell r="A7191">
            <v>6939924820828</v>
          </cell>
        </row>
        <row r="7192">
          <cell r="A7192">
            <v>6939962741451</v>
          </cell>
        </row>
        <row r="7193">
          <cell r="A7193">
            <v>6939924824673</v>
          </cell>
        </row>
        <row r="7194">
          <cell r="A7194">
            <v>6939962760186</v>
          </cell>
          <cell r="B7194">
            <v>38</v>
          </cell>
        </row>
        <row r="7195">
          <cell r="A7195">
            <v>6939962746371</v>
          </cell>
          <cell r="B7195">
            <v>47</v>
          </cell>
        </row>
        <row r="7196">
          <cell r="A7196">
            <v>6939962761640</v>
          </cell>
          <cell r="B7196">
            <v>5</v>
          </cell>
        </row>
        <row r="7197">
          <cell r="A7197">
            <v>6939962744384</v>
          </cell>
        </row>
        <row r="7198">
          <cell r="A7198">
            <v>6939962746371</v>
          </cell>
        </row>
        <row r="7199">
          <cell r="A7199">
            <v>6939962763910</v>
          </cell>
        </row>
        <row r="7200">
          <cell r="A7200">
            <v>6939962760704</v>
          </cell>
        </row>
        <row r="7201">
          <cell r="A7201">
            <v>6939962762401</v>
          </cell>
        </row>
        <row r="7202">
          <cell r="A7202">
            <v>6939962764436</v>
          </cell>
        </row>
        <row r="7203">
          <cell r="A7203">
            <v>6939962762500</v>
          </cell>
        </row>
        <row r="7204">
          <cell r="A7204">
            <v>6939962759098</v>
          </cell>
        </row>
        <row r="7205">
          <cell r="A7205">
            <v>6939962757575</v>
          </cell>
        </row>
        <row r="7206">
          <cell r="A7206">
            <v>6939962760711</v>
          </cell>
        </row>
        <row r="7207">
          <cell r="A7207">
            <v>6939924827339</v>
          </cell>
        </row>
        <row r="7208">
          <cell r="A7208">
            <v>6939962763736</v>
          </cell>
        </row>
        <row r="7209">
          <cell r="A7209">
            <v>6939962759043</v>
          </cell>
        </row>
        <row r="7210">
          <cell r="A7210">
            <v>6939962759357</v>
          </cell>
        </row>
        <row r="7211">
          <cell r="A7211">
            <v>6939962746593</v>
          </cell>
          <cell r="B7211">
            <v>31</v>
          </cell>
        </row>
        <row r="7212">
          <cell r="A7212">
            <v>6939924821078</v>
          </cell>
        </row>
        <row r="7213">
          <cell r="A7213">
            <v>6939924823232</v>
          </cell>
        </row>
        <row r="7214">
          <cell r="A7214">
            <v>6939962760186</v>
          </cell>
        </row>
        <row r="7215">
          <cell r="A7215">
            <v>6939962746074</v>
          </cell>
        </row>
        <row r="7216">
          <cell r="A7216">
            <v>6939962760599</v>
          </cell>
        </row>
        <row r="7217">
          <cell r="A7217">
            <v>6939962761640</v>
          </cell>
        </row>
        <row r="7218">
          <cell r="A7218">
            <v>6939924828510</v>
          </cell>
        </row>
        <row r="7219">
          <cell r="A7219">
            <v>6939924818498</v>
          </cell>
        </row>
        <row r="7220">
          <cell r="A7220">
            <v>6939924827322</v>
          </cell>
        </row>
        <row r="7221">
          <cell r="A7221">
            <v>6939924827841</v>
          </cell>
        </row>
        <row r="7222">
          <cell r="A7222">
            <v>6939962757575</v>
          </cell>
          <cell r="B7222">
            <v>25</v>
          </cell>
        </row>
        <row r="7223">
          <cell r="A7223">
            <v>6939962758572</v>
          </cell>
          <cell r="B7223">
            <v>64</v>
          </cell>
        </row>
        <row r="7224">
          <cell r="A7224">
            <v>6939962763453</v>
          </cell>
        </row>
        <row r="7225">
          <cell r="A7225">
            <v>6939962765129</v>
          </cell>
        </row>
        <row r="7226">
          <cell r="A7226">
            <v>6939924827353</v>
          </cell>
        </row>
        <row r="7227">
          <cell r="A7227">
            <v>6939962763774</v>
          </cell>
        </row>
        <row r="7228">
          <cell r="A7228">
            <v>6939962763712</v>
          </cell>
        </row>
        <row r="7229">
          <cell r="A7229">
            <v>6939962761640</v>
          </cell>
        </row>
        <row r="7230">
          <cell r="A7230">
            <v>6939962766423</v>
          </cell>
        </row>
        <row r="7231">
          <cell r="A7231">
            <v>6939924824642</v>
          </cell>
        </row>
        <row r="7232">
          <cell r="A7232">
            <v>6939924824345</v>
          </cell>
        </row>
        <row r="7233">
          <cell r="A7233">
            <v>6939962739281</v>
          </cell>
          <cell r="B7233">
            <v>0</v>
          </cell>
        </row>
        <row r="7234">
          <cell r="A7234">
            <v>6939924819549</v>
          </cell>
        </row>
        <row r="7235">
          <cell r="A7235">
            <v>6939962758039</v>
          </cell>
        </row>
        <row r="7236">
          <cell r="A7236">
            <v>6939962763453</v>
          </cell>
        </row>
        <row r="7237">
          <cell r="A7237">
            <v>6939962765433</v>
          </cell>
        </row>
        <row r="7238">
          <cell r="A7238">
            <v>6939924827339</v>
          </cell>
        </row>
        <row r="7239">
          <cell r="A7239">
            <v>6939924827537</v>
          </cell>
        </row>
        <row r="7240">
          <cell r="A7240">
            <v>6939962762500</v>
          </cell>
        </row>
        <row r="7241">
          <cell r="A7241">
            <v>6939962759098</v>
          </cell>
        </row>
        <row r="7242">
          <cell r="A7242">
            <v>6939924827339</v>
          </cell>
          <cell r="B7242">
            <v>28</v>
          </cell>
        </row>
        <row r="7243">
          <cell r="A7243">
            <v>6939962744384</v>
          </cell>
        </row>
        <row r="7244">
          <cell r="A7244">
            <v>6939962746074</v>
          </cell>
        </row>
        <row r="7245">
          <cell r="A7245">
            <v>6939924819549</v>
          </cell>
        </row>
        <row r="7246">
          <cell r="A7246">
            <v>6939924819549</v>
          </cell>
          <cell r="B7246">
            <v>63</v>
          </cell>
        </row>
        <row r="7247">
          <cell r="A7247">
            <v>6939962762500</v>
          </cell>
        </row>
        <row r="7248">
          <cell r="A7248">
            <v>6939924823232</v>
          </cell>
        </row>
        <row r="7249">
          <cell r="A7249">
            <v>6939962757575</v>
          </cell>
        </row>
        <row r="7250">
          <cell r="A7250">
            <v>6939962758572</v>
          </cell>
        </row>
        <row r="7251">
          <cell r="A7251">
            <v>6939924824345</v>
          </cell>
          <cell r="B7251">
            <v>1</v>
          </cell>
        </row>
        <row r="7252">
          <cell r="A7252">
            <v>6939962739281</v>
          </cell>
          <cell r="B7252">
            <v>127</v>
          </cell>
        </row>
        <row r="7253">
          <cell r="A7253">
            <v>6939962753065</v>
          </cell>
        </row>
        <row r="7254">
          <cell r="A7254">
            <v>6939962757575</v>
          </cell>
          <cell r="B7254">
            <v>37</v>
          </cell>
        </row>
        <row r="7255">
          <cell r="A7255">
            <v>6939962758572</v>
          </cell>
        </row>
        <row r="7256">
          <cell r="A7256">
            <v>6939924827339</v>
          </cell>
        </row>
        <row r="7257">
          <cell r="A7257">
            <v>6939962753003</v>
          </cell>
        </row>
        <row r="7258">
          <cell r="A7258">
            <v>6939962744384</v>
          </cell>
        </row>
        <row r="7259">
          <cell r="A7259">
            <v>6939962760186</v>
          </cell>
        </row>
        <row r="7260">
          <cell r="A7260">
            <v>6939962746371</v>
          </cell>
          <cell r="B7260">
            <v>0</v>
          </cell>
        </row>
        <row r="7261">
          <cell r="A7261">
            <v>6939962768182</v>
          </cell>
        </row>
        <row r="7262">
          <cell r="A7262">
            <v>6939962764412</v>
          </cell>
        </row>
        <row r="7263">
          <cell r="A7263">
            <v>6939962766423</v>
          </cell>
        </row>
        <row r="7264">
          <cell r="A7264">
            <v>6939962760186</v>
          </cell>
          <cell r="B7264">
            <v>55</v>
          </cell>
        </row>
        <row r="7265">
          <cell r="A7265">
            <v>6939962760599</v>
          </cell>
          <cell r="B7265">
            <v>2</v>
          </cell>
        </row>
        <row r="7266">
          <cell r="A7266">
            <v>6939962746371</v>
          </cell>
          <cell r="B7266">
            <v>26</v>
          </cell>
        </row>
        <row r="7267">
          <cell r="A7267">
            <v>6939962761640</v>
          </cell>
          <cell r="B7267">
            <v>4</v>
          </cell>
        </row>
        <row r="7268">
          <cell r="A7268">
            <v>6939962760599</v>
          </cell>
        </row>
        <row r="7269">
          <cell r="A7269">
            <v>6939962758466</v>
          </cell>
        </row>
        <row r="7270">
          <cell r="A7270">
            <v>6939962761640</v>
          </cell>
        </row>
        <row r="7271">
          <cell r="A7271">
            <v>6939962758855</v>
          </cell>
        </row>
        <row r="7272">
          <cell r="A7272">
            <v>6939962742878</v>
          </cell>
          <cell r="B7272">
            <v>13</v>
          </cell>
        </row>
        <row r="7273">
          <cell r="A7273">
            <v>6939924827315</v>
          </cell>
        </row>
        <row r="7274">
          <cell r="A7274">
            <v>6939962760711</v>
          </cell>
        </row>
        <row r="7275">
          <cell r="A7275">
            <v>6939962756172</v>
          </cell>
          <cell r="B7275">
            <v>121</v>
          </cell>
        </row>
        <row r="7276">
          <cell r="A7276">
            <v>6939962767864</v>
          </cell>
        </row>
        <row r="7277">
          <cell r="A7277">
            <v>6939924827353</v>
          </cell>
        </row>
        <row r="7278">
          <cell r="A7278">
            <v>6939924821078</v>
          </cell>
        </row>
        <row r="7279">
          <cell r="A7279">
            <v>6939924823232</v>
          </cell>
        </row>
        <row r="7280">
          <cell r="A7280">
            <v>6939924827537</v>
          </cell>
        </row>
        <row r="7281">
          <cell r="A7281">
            <v>6939924821078</v>
          </cell>
        </row>
        <row r="7282">
          <cell r="A7282">
            <v>6939924827353</v>
          </cell>
        </row>
        <row r="7283">
          <cell r="A7283">
            <v>6939924818498</v>
          </cell>
        </row>
        <row r="7284">
          <cell r="A7284">
            <v>6939924821078</v>
          </cell>
        </row>
        <row r="7285">
          <cell r="A7285">
            <v>6939924823232</v>
          </cell>
        </row>
        <row r="7286">
          <cell r="A7286">
            <v>6939962764436</v>
          </cell>
          <cell r="B7286">
            <v>20</v>
          </cell>
        </row>
        <row r="7287">
          <cell r="A7287">
            <v>6939962767864</v>
          </cell>
          <cell r="B7287">
            <v>2</v>
          </cell>
        </row>
        <row r="7288">
          <cell r="A7288">
            <v>6939962736518</v>
          </cell>
          <cell r="B7288">
            <v>0</v>
          </cell>
        </row>
        <row r="7289">
          <cell r="A7289">
            <v>6939924827339</v>
          </cell>
        </row>
        <row r="7290">
          <cell r="A7290">
            <v>6939962758039</v>
          </cell>
          <cell r="B7290">
            <v>10</v>
          </cell>
        </row>
        <row r="7291">
          <cell r="A7291">
            <v>6939924827353</v>
          </cell>
          <cell r="B7291">
            <v>6</v>
          </cell>
        </row>
        <row r="7292">
          <cell r="A7292">
            <v>6939924818498</v>
          </cell>
          <cell r="B7292">
            <v>16</v>
          </cell>
        </row>
        <row r="7293">
          <cell r="A7293">
            <v>6939924821078</v>
          </cell>
          <cell r="B7293">
            <v>20</v>
          </cell>
        </row>
        <row r="7294">
          <cell r="A7294">
            <v>6939924823232</v>
          </cell>
          <cell r="B7294">
            <v>43</v>
          </cell>
        </row>
        <row r="7295">
          <cell r="A7295">
            <v>6939962765129</v>
          </cell>
        </row>
        <row r="7296">
          <cell r="A7296">
            <v>6939962752488</v>
          </cell>
        </row>
        <row r="7297">
          <cell r="A7297">
            <v>6939962755175</v>
          </cell>
        </row>
        <row r="7298">
          <cell r="A7298">
            <v>6939962752273</v>
          </cell>
        </row>
        <row r="7299">
          <cell r="A7299">
            <v>6939962741307</v>
          </cell>
        </row>
        <row r="7300">
          <cell r="A7300">
            <v>6939962725574</v>
          </cell>
        </row>
        <row r="7301">
          <cell r="A7301">
            <v>6939962756264</v>
          </cell>
        </row>
        <row r="7302">
          <cell r="A7302">
            <v>6939962756905</v>
          </cell>
        </row>
        <row r="7303">
          <cell r="A7303">
            <v>6939962756769</v>
          </cell>
        </row>
        <row r="7304">
          <cell r="A7304">
            <v>6939962734354</v>
          </cell>
        </row>
        <row r="7305">
          <cell r="A7305">
            <v>6939962740973</v>
          </cell>
        </row>
        <row r="7306">
          <cell r="A7306">
            <v>6939962753065</v>
          </cell>
        </row>
        <row r="7307">
          <cell r="A7307">
            <v>6939962748214</v>
          </cell>
        </row>
        <row r="7308">
          <cell r="A7308">
            <v>6939962756493</v>
          </cell>
        </row>
        <row r="7309">
          <cell r="A7309">
            <v>6939962753867</v>
          </cell>
        </row>
        <row r="7310">
          <cell r="A7310">
            <v>6939962758466</v>
          </cell>
        </row>
        <row r="7311">
          <cell r="A7311">
            <v>6939962758855</v>
          </cell>
        </row>
        <row r="7312">
          <cell r="A7312">
            <v>6939924819549</v>
          </cell>
        </row>
        <row r="7313">
          <cell r="A7313">
            <v>6939962746371</v>
          </cell>
          <cell r="B7313">
            <v>34</v>
          </cell>
        </row>
        <row r="7314">
          <cell r="A7314">
            <v>6939962744384</v>
          </cell>
          <cell r="B7314">
            <v>45</v>
          </cell>
        </row>
        <row r="7315">
          <cell r="A7315">
            <v>6939962748214</v>
          </cell>
          <cell r="B7315">
            <v>4</v>
          </cell>
        </row>
        <row r="7316">
          <cell r="A7316">
            <v>6939962764436</v>
          </cell>
        </row>
        <row r="7317">
          <cell r="A7317">
            <v>6939962746074</v>
          </cell>
        </row>
        <row r="7318">
          <cell r="A7318">
            <v>6939962762500</v>
          </cell>
          <cell r="B7318">
            <v>94</v>
          </cell>
        </row>
        <row r="7319">
          <cell r="A7319">
            <v>6939962759098</v>
          </cell>
          <cell r="B7319">
            <v>64</v>
          </cell>
        </row>
        <row r="7320">
          <cell r="A7320">
            <v>6939924827315</v>
          </cell>
        </row>
        <row r="7321">
          <cell r="A7321">
            <v>6939962760711</v>
          </cell>
          <cell r="B7321">
            <v>77</v>
          </cell>
        </row>
        <row r="7322">
          <cell r="A7322">
            <v>6939962746593</v>
          </cell>
          <cell r="B7322">
            <v>46</v>
          </cell>
        </row>
        <row r="7323">
          <cell r="A7323">
            <v>6939924828510</v>
          </cell>
        </row>
        <row r="7324">
          <cell r="A7324">
            <v>6939962757575</v>
          </cell>
        </row>
        <row r="7325">
          <cell r="A7325">
            <v>6939962768182</v>
          </cell>
          <cell r="B7325">
            <v>3</v>
          </cell>
        </row>
        <row r="7326">
          <cell r="A7326">
            <v>6939962764412</v>
          </cell>
        </row>
        <row r="7327">
          <cell r="A7327">
            <v>6939962746074</v>
          </cell>
          <cell r="B7327">
            <v>90</v>
          </cell>
        </row>
        <row r="7328">
          <cell r="A7328">
            <v>6939962744384</v>
          </cell>
          <cell r="B7328">
            <v>0</v>
          </cell>
        </row>
        <row r="7329">
          <cell r="A7329">
            <v>6939962764436</v>
          </cell>
        </row>
        <row r="7330">
          <cell r="A7330">
            <v>6939962767864</v>
          </cell>
          <cell r="B7330">
            <v>11</v>
          </cell>
        </row>
        <row r="7331">
          <cell r="A7331">
            <v>6939962739281</v>
          </cell>
          <cell r="B7331">
            <v>182</v>
          </cell>
        </row>
        <row r="7332">
          <cell r="A7332">
            <v>6939962746593</v>
          </cell>
        </row>
        <row r="7333">
          <cell r="A7333">
            <v>6939962757315</v>
          </cell>
        </row>
        <row r="7334">
          <cell r="A7334">
            <v>6939962756172</v>
          </cell>
          <cell r="B7334">
            <v>155</v>
          </cell>
        </row>
        <row r="7335">
          <cell r="A7335">
            <v>6939962733951</v>
          </cell>
          <cell r="B7335">
            <v>0</v>
          </cell>
        </row>
        <row r="7336">
          <cell r="A7336">
            <v>6939962760186</v>
          </cell>
          <cell r="B7336">
            <v>29</v>
          </cell>
        </row>
        <row r="7337">
          <cell r="A7337">
            <v>6939962760599</v>
          </cell>
        </row>
        <row r="7338">
          <cell r="A7338">
            <v>6939962761640</v>
          </cell>
        </row>
        <row r="7339">
          <cell r="A7339">
            <v>6939924818498</v>
          </cell>
        </row>
        <row r="7340">
          <cell r="A7340">
            <v>6939962739281</v>
          </cell>
        </row>
        <row r="7341">
          <cell r="A7341">
            <v>6939962762500</v>
          </cell>
        </row>
        <row r="7342">
          <cell r="A7342">
            <v>6939962744384</v>
          </cell>
        </row>
        <row r="7343">
          <cell r="A7343">
            <v>6939962748214</v>
          </cell>
          <cell r="B7343">
            <v>17</v>
          </cell>
        </row>
        <row r="7344">
          <cell r="A7344">
            <v>6939962746371</v>
          </cell>
          <cell r="B7344">
            <v>52</v>
          </cell>
        </row>
        <row r="7345">
          <cell r="A7345">
            <v>6939962766423</v>
          </cell>
          <cell r="B7345">
            <v>24</v>
          </cell>
        </row>
        <row r="7346">
          <cell r="A7346">
            <v>6939924824345</v>
          </cell>
        </row>
        <row r="7347">
          <cell r="A7347">
            <v>6939962753065</v>
          </cell>
          <cell r="B7347">
            <v>52</v>
          </cell>
        </row>
        <row r="7348">
          <cell r="A7348">
            <v>6939962756493</v>
          </cell>
        </row>
        <row r="7349">
          <cell r="A7349">
            <v>6939962753867</v>
          </cell>
          <cell r="B7349">
            <v>7</v>
          </cell>
        </row>
        <row r="7350">
          <cell r="A7350">
            <v>6939962758466</v>
          </cell>
        </row>
        <row r="7351">
          <cell r="A7351">
            <v>6939962758855</v>
          </cell>
          <cell r="B7351">
            <v>0</v>
          </cell>
        </row>
        <row r="7352">
          <cell r="A7352">
            <v>6939924824642</v>
          </cell>
        </row>
        <row r="7353">
          <cell r="A7353">
            <v>6939924827537</v>
          </cell>
        </row>
        <row r="7354">
          <cell r="A7354">
            <v>6939962759098</v>
          </cell>
        </row>
        <row r="7355">
          <cell r="A7355">
            <v>6939962741710</v>
          </cell>
        </row>
        <row r="7356">
          <cell r="A7356">
            <v>6939924827339</v>
          </cell>
        </row>
        <row r="7357">
          <cell r="A7357">
            <v>6939924819549</v>
          </cell>
        </row>
        <row r="7358">
          <cell r="A7358">
            <v>6939962760186</v>
          </cell>
        </row>
        <row r="7359">
          <cell r="A7359">
            <v>6939962748214</v>
          </cell>
        </row>
        <row r="7360">
          <cell r="A7360">
            <v>6939962746371</v>
          </cell>
        </row>
        <row r="7361">
          <cell r="A7361">
            <v>6939962762500</v>
          </cell>
        </row>
        <row r="7362">
          <cell r="A7362">
            <v>6939962764436</v>
          </cell>
        </row>
        <row r="7363">
          <cell r="A7363">
            <v>6939962767864</v>
          </cell>
        </row>
        <row r="7364">
          <cell r="A7364">
            <v>6939962768182</v>
          </cell>
          <cell r="B7364">
            <v>3</v>
          </cell>
        </row>
        <row r="7365">
          <cell r="A7365">
            <v>6939962764412</v>
          </cell>
        </row>
        <row r="7366">
          <cell r="A7366">
            <v>6939962766423</v>
          </cell>
          <cell r="B7366">
            <v>11</v>
          </cell>
        </row>
        <row r="7367">
          <cell r="A7367">
            <v>6939962760186</v>
          </cell>
        </row>
        <row r="7368">
          <cell r="A7368">
            <v>6939962758060</v>
          </cell>
        </row>
        <row r="7369">
          <cell r="A7369">
            <v>6939962759074</v>
          </cell>
        </row>
        <row r="7370">
          <cell r="A7370">
            <v>6939962753065</v>
          </cell>
          <cell r="B7370">
            <v>14</v>
          </cell>
        </row>
        <row r="7371">
          <cell r="A7371">
            <v>6939962756493</v>
          </cell>
          <cell r="B7371">
            <v>25</v>
          </cell>
        </row>
        <row r="7372">
          <cell r="A7372">
            <v>6939962758039</v>
          </cell>
        </row>
        <row r="7373">
          <cell r="A7373">
            <v>6939962768182</v>
          </cell>
        </row>
        <row r="7374">
          <cell r="A7374">
            <v>6939962764412</v>
          </cell>
        </row>
        <row r="7375">
          <cell r="A7375">
            <v>6939962760711</v>
          </cell>
        </row>
        <row r="7376">
          <cell r="A7376">
            <v>6939962746593</v>
          </cell>
        </row>
        <row r="7377">
          <cell r="A7377">
            <v>6939962742878</v>
          </cell>
          <cell r="B7377">
            <v>15</v>
          </cell>
        </row>
        <row r="7378">
          <cell r="A7378">
            <v>6939924827315</v>
          </cell>
        </row>
        <row r="7379">
          <cell r="A7379">
            <v>6939962756172</v>
          </cell>
        </row>
        <row r="7380">
          <cell r="A7380">
            <v>6939962757544</v>
          </cell>
        </row>
        <row r="7381">
          <cell r="A7381">
            <v>6939962731049</v>
          </cell>
        </row>
        <row r="7382">
          <cell r="A7382">
            <v>6939924827353</v>
          </cell>
        </row>
        <row r="7383">
          <cell r="A7383">
            <v>6939924818498</v>
          </cell>
        </row>
        <row r="7384">
          <cell r="A7384">
            <v>6939924821078</v>
          </cell>
        </row>
        <row r="7385">
          <cell r="A7385">
            <v>6939924823232</v>
          </cell>
        </row>
        <row r="7386">
          <cell r="A7386">
            <v>6939962746371</v>
          </cell>
          <cell r="B7386">
            <v>72</v>
          </cell>
        </row>
        <row r="7387">
          <cell r="A7387">
            <v>6939962766423</v>
          </cell>
        </row>
        <row r="7388">
          <cell r="A7388">
            <v>6939962744384</v>
          </cell>
        </row>
        <row r="7389">
          <cell r="A7389">
            <v>6939962753867</v>
          </cell>
          <cell r="B7389">
            <v>5</v>
          </cell>
        </row>
        <row r="7390">
          <cell r="A7390">
            <v>6939962758466</v>
          </cell>
          <cell r="B7390">
            <v>13</v>
          </cell>
        </row>
        <row r="7391">
          <cell r="A7391">
            <v>6939962758855</v>
          </cell>
          <cell r="B7391">
            <v>8</v>
          </cell>
        </row>
        <row r="7392">
          <cell r="A7392">
            <v>6939962758039</v>
          </cell>
        </row>
        <row r="7393">
          <cell r="A7393">
            <v>6939962768182</v>
          </cell>
        </row>
        <row r="7394">
          <cell r="A7394">
            <v>6939962764412</v>
          </cell>
        </row>
        <row r="7395">
          <cell r="A7395">
            <v>6939962753539</v>
          </cell>
        </row>
        <row r="7396">
          <cell r="A7396">
            <v>6939962756165</v>
          </cell>
        </row>
        <row r="7397">
          <cell r="A7397">
            <v>6939924824345</v>
          </cell>
        </row>
        <row r="7398">
          <cell r="A7398">
            <v>6939924827353</v>
          </cell>
        </row>
        <row r="7399">
          <cell r="A7399">
            <v>6939962736518</v>
          </cell>
        </row>
        <row r="7400">
          <cell r="A7400">
            <v>6939962742878</v>
          </cell>
        </row>
        <row r="7401">
          <cell r="A7401">
            <v>6939962733951</v>
          </cell>
        </row>
        <row r="7402">
          <cell r="A7402">
            <v>6939962741710</v>
          </cell>
          <cell r="B7402">
            <v>470</v>
          </cell>
        </row>
        <row r="7403">
          <cell r="A7403">
            <v>6939962748214</v>
          </cell>
        </row>
        <row r="7404">
          <cell r="A7404">
            <v>6939962756493</v>
          </cell>
        </row>
        <row r="7405">
          <cell r="A7405">
            <v>6939962753867</v>
          </cell>
        </row>
        <row r="7406">
          <cell r="A7406">
            <v>6939962753065</v>
          </cell>
        </row>
        <row r="7407">
          <cell r="A7407">
            <v>6939962746074</v>
          </cell>
        </row>
        <row r="7408">
          <cell r="A7408">
            <v>6939962760599</v>
          </cell>
        </row>
        <row r="7409">
          <cell r="A7409">
            <v>6939962758466</v>
          </cell>
        </row>
        <row r="7410">
          <cell r="A7410">
            <v>6939962758855</v>
          </cell>
        </row>
        <row r="7411">
          <cell r="A7411">
            <v>6939962746371</v>
          </cell>
        </row>
        <row r="7412">
          <cell r="A7412">
            <v>6939962746630</v>
          </cell>
          <cell r="B7412">
            <v>48</v>
          </cell>
        </row>
        <row r="7413">
          <cell r="A7413">
            <v>6939962755908</v>
          </cell>
          <cell r="B7413">
            <v>24</v>
          </cell>
        </row>
        <row r="7414">
          <cell r="A7414">
            <v>6939962746296</v>
          </cell>
          <cell r="B7414">
            <v>83</v>
          </cell>
        </row>
        <row r="7415">
          <cell r="A7415">
            <v>6939962753065</v>
          </cell>
          <cell r="B7415">
            <v>31</v>
          </cell>
        </row>
        <row r="7416">
          <cell r="A7416">
            <v>6939962755656</v>
          </cell>
          <cell r="B7416">
            <v>16</v>
          </cell>
        </row>
        <row r="7417">
          <cell r="A7417">
            <v>6939962747644</v>
          </cell>
          <cell r="B7417">
            <v>7</v>
          </cell>
        </row>
        <row r="7418">
          <cell r="A7418">
            <v>6939962756912</v>
          </cell>
          <cell r="B7418">
            <v>0</v>
          </cell>
        </row>
        <row r="7419">
          <cell r="A7419">
            <v>6939962747989</v>
          </cell>
          <cell r="B7419">
            <v>24</v>
          </cell>
        </row>
        <row r="7420">
          <cell r="A7420">
            <v>6939962730912</v>
          </cell>
          <cell r="B7420">
            <v>5</v>
          </cell>
        </row>
        <row r="7421">
          <cell r="A7421">
            <v>6939962736839</v>
          </cell>
          <cell r="B7421">
            <v>0</v>
          </cell>
        </row>
        <row r="7422">
          <cell r="A7422">
            <v>6939962741338</v>
          </cell>
          <cell r="B7422">
            <v>0</v>
          </cell>
        </row>
        <row r="7423">
          <cell r="A7423">
            <v>6939962755359</v>
          </cell>
        </row>
        <row r="7424">
          <cell r="A7424">
            <v>6939924819884</v>
          </cell>
        </row>
        <row r="7425">
          <cell r="A7425">
            <v>6939962756493</v>
          </cell>
        </row>
        <row r="7426">
          <cell r="A7426">
            <v>6939962753867</v>
          </cell>
        </row>
        <row r="7427">
          <cell r="A7427">
            <v>6939962756134</v>
          </cell>
        </row>
        <row r="7428">
          <cell r="A7428">
            <v>6939962741710</v>
          </cell>
        </row>
        <row r="7429">
          <cell r="A7429">
            <v>6939962733951</v>
          </cell>
          <cell r="B7429">
            <v>0</v>
          </cell>
        </row>
        <row r="7430">
          <cell r="A7430">
            <v>6939962736518</v>
          </cell>
          <cell r="B7430">
            <v>0</v>
          </cell>
        </row>
        <row r="7431">
          <cell r="A7431">
            <v>6939962748184</v>
          </cell>
          <cell r="B7431">
            <v>0</v>
          </cell>
        </row>
        <row r="7432">
          <cell r="A7432">
            <v>6939962754628</v>
          </cell>
          <cell r="B7432">
            <v>0</v>
          </cell>
        </row>
        <row r="7433">
          <cell r="A7433">
            <v>6939962746050</v>
          </cell>
          <cell r="B7433">
            <v>0</v>
          </cell>
        </row>
        <row r="7434">
          <cell r="A7434">
            <v>6939962754604</v>
          </cell>
          <cell r="B7434">
            <v>9</v>
          </cell>
        </row>
        <row r="7435">
          <cell r="A7435">
            <v>6939962750590</v>
          </cell>
          <cell r="B7435">
            <v>0</v>
          </cell>
        </row>
        <row r="7436">
          <cell r="A7436">
            <v>6939962755830</v>
          </cell>
          <cell r="B7436">
            <v>0</v>
          </cell>
        </row>
        <row r="7437">
          <cell r="A7437">
            <v>6939962738147</v>
          </cell>
          <cell r="B7437">
            <v>0</v>
          </cell>
        </row>
        <row r="7438">
          <cell r="A7438">
            <v>6939962743738</v>
          </cell>
          <cell r="B7438">
            <v>0</v>
          </cell>
        </row>
        <row r="7439">
          <cell r="A7439">
            <v>6939962757186</v>
          </cell>
          <cell r="B7439">
            <v>0</v>
          </cell>
        </row>
        <row r="7440">
          <cell r="A7440">
            <v>6939962757384</v>
          </cell>
        </row>
        <row r="7441">
          <cell r="A7441">
            <v>6939962733951</v>
          </cell>
        </row>
        <row r="7442">
          <cell r="A7442">
            <v>6939962759814</v>
          </cell>
        </row>
        <row r="7443">
          <cell r="A7443">
            <v>6939962763774</v>
          </cell>
        </row>
        <row r="7444">
          <cell r="A7444">
            <v>6939962762180</v>
          </cell>
        </row>
        <row r="7445">
          <cell r="A7445">
            <v>6939962759128</v>
          </cell>
        </row>
        <row r="7446">
          <cell r="A7446">
            <v>6939962763712</v>
          </cell>
        </row>
        <row r="7447">
          <cell r="A7447">
            <v>6939962763477</v>
          </cell>
        </row>
        <row r="7448">
          <cell r="A7448">
            <v>6939962765983</v>
          </cell>
        </row>
        <row r="7449">
          <cell r="A7449">
            <v>6939962761640</v>
          </cell>
        </row>
        <row r="7450">
          <cell r="A7450">
            <v>6939962761398</v>
          </cell>
        </row>
        <row r="7451">
          <cell r="A7451">
            <v>6939962746626</v>
          </cell>
        </row>
        <row r="7452">
          <cell r="A7452">
            <v>6939962740379</v>
          </cell>
          <cell r="B7452">
            <v>58</v>
          </cell>
        </row>
        <row r="7453">
          <cell r="A7453">
            <v>6939962739281</v>
          </cell>
          <cell r="B7453">
            <v>171</v>
          </cell>
        </row>
        <row r="7454">
          <cell r="A7454">
            <v>6939962752464</v>
          </cell>
          <cell r="B7454">
            <v>0</v>
          </cell>
        </row>
        <row r="7455">
          <cell r="A7455">
            <v>6939962751450</v>
          </cell>
          <cell r="B7455">
            <v>0</v>
          </cell>
        </row>
        <row r="7456">
          <cell r="A7456">
            <v>6939962753980</v>
          </cell>
          <cell r="B7456">
            <v>0</v>
          </cell>
        </row>
        <row r="7457">
          <cell r="A7457">
            <v>6939962733951</v>
          </cell>
        </row>
        <row r="7458">
          <cell r="A7458">
            <v>6939962741710</v>
          </cell>
          <cell r="B7458">
            <v>426</v>
          </cell>
        </row>
        <row r="7459">
          <cell r="A7459">
            <v>6939962754239</v>
          </cell>
          <cell r="B7459">
            <v>0</v>
          </cell>
        </row>
        <row r="7460">
          <cell r="A7460">
            <v>6939962765433</v>
          </cell>
        </row>
        <row r="7461">
          <cell r="A7461">
            <v>6939962760599</v>
          </cell>
          <cell r="B7461">
            <v>4</v>
          </cell>
        </row>
        <row r="7462">
          <cell r="A7462">
            <v>6939924819549</v>
          </cell>
        </row>
        <row r="7463">
          <cell r="A7463">
            <v>6939924824345</v>
          </cell>
        </row>
        <row r="7464">
          <cell r="A7464">
            <v>6939962752488</v>
          </cell>
          <cell r="B7464">
            <v>81</v>
          </cell>
        </row>
        <row r="7465">
          <cell r="A7465">
            <v>6939962748030</v>
          </cell>
          <cell r="B7465">
            <v>0</v>
          </cell>
        </row>
        <row r="7466">
          <cell r="A7466">
            <v>6939962747316</v>
          </cell>
          <cell r="B7466">
            <v>0</v>
          </cell>
        </row>
        <row r="7467">
          <cell r="A7467">
            <v>6939962752273</v>
          </cell>
          <cell r="B7467">
            <v>0</v>
          </cell>
        </row>
        <row r="7468">
          <cell r="A7468">
            <v>6939962745992</v>
          </cell>
          <cell r="B7468">
            <v>34</v>
          </cell>
        </row>
        <row r="7469">
          <cell r="A7469">
            <v>6939962746685</v>
          </cell>
          <cell r="B7469">
            <v>5</v>
          </cell>
        </row>
        <row r="7470">
          <cell r="A7470">
            <v>6939962756769</v>
          </cell>
          <cell r="B7470">
            <v>0</v>
          </cell>
        </row>
        <row r="7471">
          <cell r="A7471">
            <v>6939962756820</v>
          </cell>
          <cell r="B7471">
            <v>0</v>
          </cell>
        </row>
        <row r="7472">
          <cell r="A7472">
            <v>6939962740973</v>
          </cell>
          <cell r="B7472">
            <v>0</v>
          </cell>
        </row>
        <row r="7473">
          <cell r="A7473">
            <v>6939962756097</v>
          </cell>
        </row>
        <row r="7474">
          <cell r="A7474">
            <v>6939962742878</v>
          </cell>
        </row>
        <row r="7475">
          <cell r="A7475">
            <v>6939962759265</v>
          </cell>
          <cell r="B7475">
            <v>14</v>
          </cell>
        </row>
        <row r="7476">
          <cell r="A7476">
            <v>6939962753003</v>
          </cell>
          <cell r="B7476">
            <v>0</v>
          </cell>
        </row>
        <row r="7477">
          <cell r="A7477">
            <v>6939962744384</v>
          </cell>
          <cell r="B7477">
            <v>44</v>
          </cell>
        </row>
        <row r="7478">
          <cell r="A7478">
            <v>6939962752709</v>
          </cell>
          <cell r="B7478">
            <v>0</v>
          </cell>
        </row>
        <row r="7479">
          <cell r="A7479">
            <v>6939962755175</v>
          </cell>
          <cell r="B7479">
            <v>0</v>
          </cell>
        </row>
        <row r="7480">
          <cell r="A7480">
            <v>6939962741307</v>
          </cell>
          <cell r="B7480">
            <v>20</v>
          </cell>
        </row>
        <row r="7481">
          <cell r="A7481">
            <v>6939962725574</v>
          </cell>
          <cell r="B7481">
            <v>0</v>
          </cell>
        </row>
        <row r="7482">
          <cell r="A7482">
            <v>6939962756264</v>
          </cell>
          <cell r="B7482">
            <v>62</v>
          </cell>
        </row>
        <row r="7483">
          <cell r="A7483">
            <v>6939962748214</v>
          </cell>
          <cell r="B7483">
            <v>6</v>
          </cell>
        </row>
        <row r="7484">
          <cell r="A7484">
            <v>6939962756905</v>
          </cell>
          <cell r="B7484">
            <v>0</v>
          </cell>
        </row>
        <row r="7485">
          <cell r="A7485">
            <v>6939962755328</v>
          </cell>
          <cell r="B7485">
            <v>0</v>
          </cell>
        </row>
        <row r="7486">
          <cell r="A7486">
            <v>6939962734354</v>
          </cell>
          <cell r="B7486">
            <v>6</v>
          </cell>
        </row>
        <row r="7487">
          <cell r="A7487">
            <v>6939962736518</v>
          </cell>
        </row>
        <row r="7488">
          <cell r="A7488">
            <v>6939962758763</v>
          </cell>
          <cell r="B7488">
            <v>55</v>
          </cell>
        </row>
        <row r="7489">
          <cell r="A7489">
            <v>6939962757315</v>
          </cell>
          <cell r="B7489">
            <v>93</v>
          </cell>
        </row>
        <row r="7490">
          <cell r="A7490">
            <v>6939962747057</v>
          </cell>
          <cell r="B7490">
            <v>7</v>
          </cell>
        </row>
        <row r="7491">
          <cell r="A7491">
            <v>6939962739588</v>
          </cell>
        </row>
        <row r="7492">
          <cell r="A7492">
            <v>6939962745183</v>
          </cell>
        </row>
        <row r="7493">
          <cell r="A7493">
            <v>6939962758398</v>
          </cell>
          <cell r="B7493">
            <v>0</v>
          </cell>
        </row>
        <row r="7494">
          <cell r="A7494">
            <v>6939962760575</v>
          </cell>
          <cell r="B7494">
            <v>30</v>
          </cell>
        </row>
        <row r="7495">
          <cell r="A7495">
            <v>6938980101353</v>
          </cell>
          <cell r="B7495">
            <v>2</v>
          </cell>
        </row>
        <row r="7496">
          <cell r="A7496">
            <v>6939962759074</v>
          </cell>
          <cell r="B7496">
            <v>43</v>
          </cell>
        </row>
        <row r="7497">
          <cell r="A7497">
            <v>6939962753867</v>
          </cell>
          <cell r="B7497">
            <v>9</v>
          </cell>
        </row>
        <row r="7498">
          <cell r="A7498">
            <v>6939962746371</v>
          </cell>
        </row>
        <row r="7499">
          <cell r="A7499">
            <v>6939962733951</v>
          </cell>
          <cell r="B7499">
            <v>0</v>
          </cell>
        </row>
        <row r="7500">
          <cell r="A7500">
            <v>6939962757544</v>
          </cell>
          <cell r="B7500">
            <v>0</v>
          </cell>
        </row>
        <row r="7501">
          <cell r="A7501">
            <v>6939962741710</v>
          </cell>
          <cell r="B7501">
            <v>361</v>
          </cell>
        </row>
        <row r="7502">
          <cell r="A7502">
            <v>6939962755618</v>
          </cell>
          <cell r="B7502">
            <v>12</v>
          </cell>
        </row>
        <row r="7503">
          <cell r="A7503">
            <v>6939962746593</v>
          </cell>
          <cell r="B7503">
            <v>20</v>
          </cell>
        </row>
        <row r="7504">
          <cell r="A7504">
            <v>6939962741710</v>
          </cell>
          <cell r="B7504">
            <v>151</v>
          </cell>
        </row>
        <row r="7505">
          <cell r="A7505">
            <v>6939962759098</v>
          </cell>
          <cell r="B7505">
            <v>83</v>
          </cell>
        </row>
        <row r="7506">
          <cell r="A7506">
            <v>6939962760834</v>
          </cell>
          <cell r="B7506">
            <v>11</v>
          </cell>
        </row>
        <row r="7507">
          <cell r="A7507">
            <v>6939962738024</v>
          </cell>
          <cell r="B7507">
            <v>8</v>
          </cell>
        </row>
        <row r="7508">
          <cell r="A7508">
            <v>6939962757520</v>
          </cell>
          <cell r="B7508">
            <v>0</v>
          </cell>
        </row>
        <row r="7509">
          <cell r="A7509">
            <v>6939962757322</v>
          </cell>
          <cell r="B7509">
            <v>15</v>
          </cell>
        </row>
        <row r="7510">
          <cell r="A7510">
            <v>6939962749129</v>
          </cell>
          <cell r="B7510">
            <v>0</v>
          </cell>
        </row>
        <row r="7511">
          <cell r="A7511">
            <v>6939962758572</v>
          </cell>
          <cell r="B7511">
            <v>55</v>
          </cell>
        </row>
        <row r="7512">
          <cell r="A7512">
            <v>6939962739564</v>
          </cell>
        </row>
        <row r="7513">
          <cell r="A7513">
            <v>6939962746371</v>
          </cell>
          <cell r="B7513">
            <v>26</v>
          </cell>
        </row>
        <row r="7514">
          <cell r="A7514">
            <v>6939962736518</v>
          </cell>
          <cell r="B7514">
            <v>0</v>
          </cell>
        </row>
        <row r="7515">
          <cell r="A7515">
            <v>6939962756172</v>
          </cell>
          <cell r="B7515">
            <v>191</v>
          </cell>
        </row>
        <row r="7516">
          <cell r="A7516">
            <v>6939962760186</v>
          </cell>
          <cell r="B7516">
            <v>22</v>
          </cell>
        </row>
        <row r="7517">
          <cell r="A7517">
            <v>6939962758855</v>
          </cell>
          <cell r="B7517">
            <v>0</v>
          </cell>
        </row>
        <row r="7518">
          <cell r="A7518">
            <v>6939962733951</v>
          </cell>
        </row>
        <row r="7519">
          <cell r="A7519">
            <v>6939924824963</v>
          </cell>
          <cell r="B7519">
            <v>0</v>
          </cell>
        </row>
        <row r="7520">
          <cell r="A7520">
            <v>6939924823676</v>
          </cell>
          <cell r="B7520">
            <v>0</v>
          </cell>
        </row>
        <row r="7521">
          <cell r="A7521">
            <v>6939924821481</v>
          </cell>
          <cell r="B7521">
            <v>11</v>
          </cell>
        </row>
        <row r="7522">
          <cell r="A7522">
            <v>6939924823423</v>
          </cell>
          <cell r="B7522">
            <v>0</v>
          </cell>
        </row>
        <row r="7523">
          <cell r="A7523">
            <v>6939924820828</v>
          </cell>
          <cell r="B7523">
            <v>2</v>
          </cell>
        </row>
        <row r="7524">
          <cell r="A7524">
            <v>6939962741451</v>
          </cell>
          <cell r="B7524">
            <v>14</v>
          </cell>
        </row>
        <row r="7525">
          <cell r="A7525">
            <v>6939962758572</v>
          </cell>
        </row>
        <row r="7526">
          <cell r="A7526">
            <v>6939924827315</v>
          </cell>
        </row>
        <row r="7527">
          <cell r="A7527">
            <v>6939962756172</v>
          </cell>
        </row>
        <row r="7528">
          <cell r="A7528">
            <v>6939962760711</v>
          </cell>
          <cell r="B7528">
            <v>21</v>
          </cell>
        </row>
        <row r="7529">
          <cell r="A7529">
            <v>6939962760698</v>
          </cell>
          <cell r="B7529">
            <v>12</v>
          </cell>
        </row>
        <row r="7530">
          <cell r="A7530">
            <v>6939962759364</v>
          </cell>
          <cell r="B7530">
            <v>11</v>
          </cell>
        </row>
        <row r="7531">
          <cell r="A7531">
            <v>6939962758466</v>
          </cell>
          <cell r="B7531">
            <v>1</v>
          </cell>
        </row>
        <row r="7532">
          <cell r="A7532">
            <v>6939962759395</v>
          </cell>
          <cell r="B7532">
            <v>5</v>
          </cell>
        </row>
        <row r="7533">
          <cell r="A7533">
            <v>6939962759388</v>
          </cell>
          <cell r="B7533">
            <v>0</v>
          </cell>
        </row>
        <row r="7534">
          <cell r="A7534">
            <v>6939962746074</v>
          </cell>
          <cell r="B7534">
            <v>29</v>
          </cell>
        </row>
        <row r="7535">
          <cell r="A7535">
            <v>6939924823669</v>
          </cell>
          <cell r="B7535">
            <v>0</v>
          </cell>
        </row>
        <row r="7536">
          <cell r="A7536">
            <v>6939924823652</v>
          </cell>
          <cell r="B7536">
            <v>0</v>
          </cell>
        </row>
        <row r="7537">
          <cell r="A7537">
            <v>6939924824819</v>
          </cell>
          <cell r="B7537">
            <v>2</v>
          </cell>
        </row>
        <row r="7538">
          <cell r="A7538">
            <v>6939962742878</v>
          </cell>
          <cell r="B7538">
            <v>26</v>
          </cell>
        </row>
        <row r="7539">
          <cell r="A7539">
            <v>6939962744384</v>
          </cell>
          <cell r="B7539">
            <v>57</v>
          </cell>
        </row>
        <row r="7540">
          <cell r="A7540">
            <v>6939962746296</v>
          </cell>
          <cell r="B7540">
            <v>226</v>
          </cell>
        </row>
        <row r="7541">
          <cell r="A7541">
            <v>6939962741307</v>
          </cell>
          <cell r="B7541">
            <v>19</v>
          </cell>
        </row>
        <row r="7542">
          <cell r="A7542">
            <v>6939962747644</v>
          </cell>
          <cell r="B7542">
            <v>8</v>
          </cell>
        </row>
        <row r="7543">
          <cell r="A7543">
            <v>6939962748214</v>
          </cell>
          <cell r="B7543">
            <v>10</v>
          </cell>
        </row>
        <row r="7544">
          <cell r="A7544">
            <v>6939962756912</v>
          </cell>
          <cell r="B7544">
            <v>0</v>
          </cell>
        </row>
        <row r="7545">
          <cell r="A7545">
            <v>6939962747989</v>
          </cell>
          <cell r="B7545">
            <v>60</v>
          </cell>
        </row>
        <row r="7546">
          <cell r="A7546">
            <v>6939962730912</v>
          </cell>
          <cell r="B7546">
            <v>21</v>
          </cell>
        </row>
        <row r="7547">
          <cell r="A7547">
            <v>6939962755328</v>
          </cell>
          <cell r="B7547">
            <v>0</v>
          </cell>
        </row>
        <row r="7548">
          <cell r="A7548">
            <v>6939962734354</v>
          </cell>
          <cell r="B7548">
            <v>19</v>
          </cell>
        </row>
        <row r="7549">
          <cell r="A7549">
            <v>6939962758275</v>
          </cell>
          <cell r="B7549">
            <v>22</v>
          </cell>
        </row>
        <row r="7550">
          <cell r="A7550">
            <v>6939962757575</v>
          </cell>
          <cell r="B7550">
            <v>66</v>
          </cell>
        </row>
        <row r="7551">
          <cell r="A7551">
            <v>6939962758060</v>
          </cell>
          <cell r="B7551">
            <v>169</v>
          </cell>
        </row>
        <row r="7552">
          <cell r="A7552">
            <v>6939962760605</v>
          </cell>
          <cell r="B7552">
            <v>34</v>
          </cell>
        </row>
        <row r="7553">
          <cell r="A7553">
            <v>6939924824673</v>
          </cell>
          <cell r="B7553">
            <v>0</v>
          </cell>
        </row>
        <row r="7554">
          <cell r="A7554">
            <v>6939962746371</v>
          </cell>
          <cell r="B7554">
            <v>45</v>
          </cell>
        </row>
        <row r="7555">
          <cell r="A7555">
            <v>6939962756189</v>
          </cell>
          <cell r="B7555">
            <v>6</v>
          </cell>
        </row>
        <row r="7556">
          <cell r="A7556">
            <v>6939962757612</v>
          </cell>
          <cell r="B7556">
            <v>8</v>
          </cell>
        </row>
        <row r="7557">
          <cell r="A7557">
            <v>6939962736518</v>
          </cell>
          <cell r="B7557">
            <v>0</v>
          </cell>
        </row>
        <row r="7558">
          <cell r="A7558">
            <v>6939962756134</v>
          </cell>
        </row>
        <row r="7559">
          <cell r="A7559">
            <v>6939962762401</v>
          </cell>
          <cell r="B7559">
            <v>45</v>
          </cell>
        </row>
        <row r="7560">
          <cell r="A7560">
            <v>6939962742878</v>
          </cell>
          <cell r="B7560">
            <v>19</v>
          </cell>
        </row>
        <row r="7561">
          <cell r="A7561">
            <v>6939962746371</v>
          </cell>
          <cell r="B7561">
            <v>19</v>
          </cell>
        </row>
        <row r="7562">
          <cell r="A7562">
            <v>6939962763774</v>
          </cell>
          <cell r="B7562">
            <v>7</v>
          </cell>
        </row>
        <row r="7563">
          <cell r="A7563">
            <v>6939962763736</v>
          </cell>
          <cell r="B7563">
            <v>25</v>
          </cell>
        </row>
        <row r="7564">
          <cell r="A7564">
            <v>6939962763712</v>
          </cell>
          <cell r="B7564">
            <v>18</v>
          </cell>
        </row>
        <row r="7565">
          <cell r="A7565">
            <v>6939962761640</v>
          </cell>
          <cell r="B7565">
            <v>10</v>
          </cell>
        </row>
        <row r="7566">
          <cell r="A7566">
            <v>6939962736518</v>
          </cell>
        </row>
        <row r="7567">
          <cell r="A7567">
            <v>6939962741710</v>
          </cell>
        </row>
        <row r="7568">
          <cell r="A7568">
            <v>6939962731049</v>
          </cell>
          <cell r="B7568">
            <v>17</v>
          </cell>
        </row>
        <row r="7569">
          <cell r="A7569">
            <v>6939962753539</v>
          </cell>
          <cell r="B7569">
            <v>15</v>
          </cell>
        </row>
        <row r="7570">
          <cell r="A7570">
            <v>6939962756165</v>
          </cell>
          <cell r="B7570">
            <v>40</v>
          </cell>
        </row>
        <row r="7571">
          <cell r="A7571">
            <v>6939924824345</v>
          </cell>
        </row>
        <row r="7572">
          <cell r="A7572">
            <v>6939962739281</v>
          </cell>
        </row>
        <row r="7573">
          <cell r="A7573">
            <v>6939962755380</v>
          </cell>
          <cell r="B7573">
            <v>4</v>
          </cell>
        </row>
        <row r="7574">
          <cell r="A7574">
            <v>6939962759173</v>
          </cell>
          <cell r="B7574">
            <v>8</v>
          </cell>
        </row>
        <row r="7575">
          <cell r="A7575">
            <v>6939962759012</v>
          </cell>
          <cell r="B7575">
            <v>23</v>
          </cell>
        </row>
        <row r="7576">
          <cell r="A7576">
            <v>6939962759371</v>
          </cell>
          <cell r="B7576">
            <v>3</v>
          </cell>
        </row>
        <row r="7577">
          <cell r="A7577">
            <v>6939962757513</v>
          </cell>
          <cell r="B7577">
            <v>0</v>
          </cell>
        </row>
        <row r="7578">
          <cell r="A7578">
            <v>6939924824802</v>
          </cell>
          <cell r="B7578">
            <v>5</v>
          </cell>
        </row>
        <row r="7579">
          <cell r="A7579">
            <v>6939962765129</v>
          </cell>
          <cell r="B7579">
            <v>22</v>
          </cell>
        </row>
        <row r="7580">
          <cell r="A7580">
            <v>6939924827353</v>
          </cell>
          <cell r="B7580">
            <v>7</v>
          </cell>
        </row>
        <row r="7581">
          <cell r="A7581">
            <v>6939924827322</v>
          </cell>
        </row>
        <row r="7582">
          <cell r="A7582">
            <v>6939924827339</v>
          </cell>
          <cell r="B7582">
            <v>0</v>
          </cell>
        </row>
        <row r="7583">
          <cell r="A7583">
            <v>6939962755885</v>
          </cell>
          <cell r="B7583">
            <v>0</v>
          </cell>
        </row>
        <row r="7584">
          <cell r="A7584">
            <v>6939962755359</v>
          </cell>
          <cell r="B7584">
            <v>8</v>
          </cell>
        </row>
        <row r="7585">
          <cell r="A7585">
            <v>6939962763453</v>
          </cell>
        </row>
        <row r="7586">
          <cell r="A7586">
            <v>6939962765433</v>
          </cell>
          <cell r="B7586">
            <v>25</v>
          </cell>
        </row>
        <row r="7587">
          <cell r="A7587">
            <v>6939962760186</v>
          </cell>
        </row>
        <row r="7588">
          <cell r="A7588">
            <v>6939962746371</v>
          </cell>
        </row>
        <row r="7589">
          <cell r="A7589">
            <v>6939962761640</v>
          </cell>
        </row>
        <row r="7590">
          <cell r="A7590">
            <v>6939962746626</v>
          </cell>
        </row>
        <row r="7591">
          <cell r="A7591">
            <v>6939962752464</v>
          </cell>
          <cell r="B7591">
            <v>0</v>
          </cell>
        </row>
        <row r="7592">
          <cell r="A7592">
            <v>6939962752488</v>
          </cell>
          <cell r="B7592">
            <v>176</v>
          </cell>
        </row>
        <row r="7593">
          <cell r="A7593">
            <v>6939962748184</v>
          </cell>
          <cell r="B7593">
            <v>35</v>
          </cell>
        </row>
        <row r="7594">
          <cell r="A7594">
            <v>6939962752273</v>
          </cell>
          <cell r="B7594">
            <v>0</v>
          </cell>
        </row>
        <row r="7595">
          <cell r="A7595">
            <v>6939962745992</v>
          </cell>
          <cell r="B7595">
            <v>73</v>
          </cell>
        </row>
        <row r="7596">
          <cell r="A7596">
            <v>6939962725574</v>
          </cell>
          <cell r="B7596">
            <v>0</v>
          </cell>
        </row>
        <row r="7597">
          <cell r="A7597">
            <v>6939962754604</v>
          </cell>
          <cell r="B7597">
            <v>28</v>
          </cell>
        </row>
        <row r="7598">
          <cell r="A7598">
            <v>6939962750590</v>
          </cell>
          <cell r="B7598">
            <v>0</v>
          </cell>
        </row>
        <row r="7599">
          <cell r="A7599">
            <v>6939962746626</v>
          </cell>
        </row>
        <row r="7600">
          <cell r="A7600">
            <v>6939962739281</v>
          </cell>
        </row>
        <row r="7601">
          <cell r="A7601">
            <v>6939962755908</v>
          </cell>
        </row>
        <row r="7602">
          <cell r="A7602">
            <v>6939962752464</v>
          </cell>
        </row>
        <row r="7603">
          <cell r="A7603">
            <v>6939962748184</v>
          </cell>
        </row>
        <row r="7604">
          <cell r="A7604">
            <v>6939962745992</v>
          </cell>
        </row>
        <row r="7605">
          <cell r="A7605">
            <v>6939962753065</v>
          </cell>
        </row>
        <row r="7606">
          <cell r="A7606">
            <v>6939962747644</v>
          </cell>
        </row>
        <row r="7607">
          <cell r="A7607">
            <v>6939962754604</v>
          </cell>
        </row>
        <row r="7608">
          <cell r="A7608">
            <v>6939962750590</v>
          </cell>
        </row>
        <row r="7609">
          <cell r="A7609">
            <v>6939962747989</v>
          </cell>
        </row>
        <row r="7610">
          <cell r="A7610">
            <v>6939962736839</v>
          </cell>
        </row>
        <row r="7611">
          <cell r="A7611">
            <v>6939962741338</v>
          </cell>
        </row>
        <row r="7612">
          <cell r="A7612">
            <v>6939962738147</v>
          </cell>
        </row>
        <row r="7613">
          <cell r="A7613">
            <v>6939962753980</v>
          </cell>
        </row>
        <row r="7614">
          <cell r="A7614">
            <v>6939962744384</v>
          </cell>
        </row>
        <row r="7615">
          <cell r="A7615">
            <v>6939962752488</v>
          </cell>
        </row>
        <row r="7616">
          <cell r="A7616">
            <v>6939962746296</v>
          </cell>
        </row>
        <row r="7617">
          <cell r="A7617">
            <v>6939962747316</v>
          </cell>
        </row>
        <row r="7618">
          <cell r="A7618">
            <v>6939962752273</v>
          </cell>
        </row>
        <row r="7619">
          <cell r="A7619">
            <v>6939962756097</v>
          </cell>
        </row>
        <row r="7620">
          <cell r="A7620">
            <v>6939962754239</v>
          </cell>
        </row>
        <row r="7621">
          <cell r="A7621">
            <v>6939962758763</v>
          </cell>
        </row>
        <row r="7622">
          <cell r="A7622">
            <v>6939924821078</v>
          </cell>
          <cell r="B7622">
            <v>30</v>
          </cell>
        </row>
        <row r="7623">
          <cell r="A7623">
            <v>6939962742878</v>
          </cell>
        </row>
        <row r="7624">
          <cell r="A7624">
            <v>6939962756769</v>
          </cell>
          <cell r="B7624">
            <v>0</v>
          </cell>
        </row>
        <row r="7625">
          <cell r="A7625">
            <v>6939962738147</v>
          </cell>
          <cell r="B7625">
            <v>0</v>
          </cell>
        </row>
        <row r="7626">
          <cell r="A7626">
            <v>6939962740973</v>
          </cell>
          <cell r="B7626">
            <v>0</v>
          </cell>
        </row>
        <row r="7627">
          <cell r="A7627">
            <v>6939962756097</v>
          </cell>
        </row>
        <row r="7628">
          <cell r="A7628">
            <v>6939924819884</v>
          </cell>
          <cell r="B7628">
            <v>0</v>
          </cell>
        </row>
        <row r="7629">
          <cell r="A7629">
            <v>6939924824956</v>
          </cell>
          <cell r="B7629">
            <v>0</v>
          </cell>
        </row>
        <row r="7630">
          <cell r="A7630">
            <v>6939962763910</v>
          </cell>
          <cell r="B7630">
            <v>47</v>
          </cell>
        </row>
        <row r="7631">
          <cell r="A7631">
            <v>6939962760704</v>
          </cell>
        </row>
        <row r="7632">
          <cell r="A7632">
            <v>6939962761299</v>
          </cell>
          <cell r="B7632">
            <v>202</v>
          </cell>
        </row>
        <row r="7633">
          <cell r="A7633">
            <v>6939962762999</v>
          </cell>
          <cell r="B7633">
            <v>23</v>
          </cell>
        </row>
        <row r="7634">
          <cell r="A7634">
            <v>6939962763477</v>
          </cell>
          <cell r="B7634">
            <v>16</v>
          </cell>
        </row>
        <row r="7635">
          <cell r="A7635">
            <v>6939962765983</v>
          </cell>
          <cell r="B7635">
            <v>36</v>
          </cell>
        </row>
        <row r="7636">
          <cell r="A7636">
            <v>6939962761398</v>
          </cell>
          <cell r="B7636">
            <v>10</v>
          </cell>
        </row>
        <row r="7637">
          <cell r="A7637">
            <v>6939962760605</v>
          </cell>
          <cell r="B7637">
            <v>48</v>
          </cell>
        </row>
        <row r="7638">
          <cell r="A7638">
            <v>6939962741307</v>
          </cell>
        </row>
        <row r="7639">
          <cell r="A7639">
            <v>6939962725574</v>
          </cell>
        </row>
        <row r="7640">
          <cell r="A7640">
            <v>6939962756912</v>
          </cell>
        </row>
        <row r="7641">
          <cell r="A7641">
            <v>6939962730912</v>
          </cell>
        </row>
        <row r="7642">
          <cell r="A7642">
            <v>6939962756769</v>
          </cell>
        </row>
        <row r="7643">
          <cell r="A7643">
            <v>6939962734354</v>
          </cell>
        </row>
        <row r="7644">
          <cell r="A7644">
            <v>6939962740973</v>
          </cell>
        </row>
        <row r="7645">
          <cell r="A7645">
            <v>6939924828510</v>
          </cell>
        </row>
        <row r="7646">
          <cell r="A7646">
            <v>6939924818498</v>
          </cell>
          <cell r="B7646">
            <v>59</v>
          </cell>
        </row>
        <row r="7647">
          <cell r="A7647">
            <v>6939962736518</v>
          </cell>
        </row>
        <row r="7648">
          <cell r="A7648">
            <v>6939962746630</v>
          </cell>
          <cell r="B7648">
            <v>258</v>
          </cell>
        </row>
        <row r="7649">
          <cell r="A7649">
            <v>6939962740379</v>
          </cell>
          <cell r="B7649">
            <v>53</v>
          </cell>
        </row>
        <row r="7650">
          <cell r="A7650">
            <v>6939962739281</v>
          </cell>
          <cell r="B7650">
            <v>280</v>
          </cell>
        </row>
        <row r="7651">
          <cell r="A7651">
            <v>6939962755908</v>
          </cell>
          <cell r="B7651">
            <v>81</v>
          </cell>
        </row>
        <row r="7652">
          <cell r="A7652">
            <v>6939962753003</v>
          </cell>
          <cell r="B7652">
            <v>0</v>
          </cell>
        </row>
        <row r="7653">
          <cell r="A7653">
            <v>6939962752709</v>
          </cell>
          <cell r="B7653">
            <v>0</v>
          </cell>
        </row>
        <row r="7654">
          <cell r="A7654">
            <v>6939962755175</v>
          </cell>
          <cell r="B7654">
            <v>0</v>
          </cell>
        </row>
        <row r="7655">
          <cell r="A7655">
            <v>6939962753065</v>
          </cell>
          <cell r="B7655">
            <v>31</v>
          </cell>
        </row>
        <row r="7656">
          <cell r="A7656">
            <v>6939962756264</v>
          </cell>
          <cell r="B7656">
            <v>151</v>
          </cell>
        </row>
        <row r="7657">
          <cell r="A7657">
            <v>6939962756905</v>
          </cell>
          <cell r="B7657">
            <v>0</v>
          </cell>
        </row>
        <row r="7658">
          <cell r="A7658">
            <v>6939962736839</v>
          </cell>
          <cell r="B7658">
            <v>0</v>
          </cell>
        </row>
        <row r="7659">
          <cell r="A7659">
            <v>6939962741338</v>
          </cell>
          <cell r="B7659">
            <v>0</v>
          </cell>
        </row>
        <row r="7660">
          <cell r="A7660">
            <v>6939962747057</v>
          </cell>
        </row>
        <row r="7661">
          <cell r="A7661">
            <v>6939962739588</v>
          </cell>
        </row>
        <row r="7662">
          <cell r="A7662">
            <v>6939962745183</v>
          </cell>
        </row>
        <row r="7663">
          <cell r="A7663">
            <v>6939962746371</v>
          </cell>
        </row>
        <row r="7664">
          <cell r="A7664">
            <v>6939962754239</v>
          </cell>
          <cell r="B7664">
            <v>0</v>
          </cell>
        </row>
        <row r="7665">
          <cell r="A7665">
            <v>6939962757315</v>
          </cell>
          <cell r="B7665">
            <v>179</v>
          </cell>
        </row>
        <row r="7666">
          <cell r="A7666">
            <v>6939962747057</v>
          </cell>
          <cell r="B7666">
            <v>59</v>
          </cell>
        </row>
        <row r="7667">
          <cell r="A7667">
            <v>6939962739588</v>
          </cell>
        </row>
        <row r="7668">
          <cell r="A7668">
            <v>6939962745183</v>
          </cell>
          <cell r="B7668">
            <v>0</v>
          </cell>
        </row>
        <row r="7669">
          <cell r="A7669">
            <v>6939962759814</v>
          </cell>
          <cell r="B7669">
            <v>10</v>
          </cell>
        </row>
        <row r="7670">
          <cell r="A7670">
            <v>6939962762180</v>
          </cell>
        </row>
        <row r="7671">
          <cell r="A7671">
            <v>6939962756493</v>
          </cell>
          <cell r="B7671">
            <v>31</v>
          </cell>
        </row>
        <row r="7672">
          <cell r="A7672">
            <v>6939962759128</v>
          </cell>
          <cell r="B7672">
            <v>9</v>
          </cell>
        </row>
        <row r="7673">
          <cell r="A7673">
            <v>6939962759043</v>
          </cell>
          <cell r="B7673">
            <v>0</v>
          </cell>
        </row>
        <row r="7674">
          <cell r="A7674">
            <v>6939962759357</v>
          </cell>
          <cell r="B7674">
            <v>0</v>
          </cell>
        </row>
        <row r="7675">
          <cell r="A7675">
            <v>6939962762173</v>
          </cell>
          <cell r="B7675">
            <v>29</v>
          </cell>
        </row>
        <row r="7676">
          <cell r="A7676">
            <v>6939962740379</v>
          </cell>
        </row>
        <row r="7677">
          <cell r="A7677">
            <v>6939962751450</v>
          </cell>
        </row>
        <row r="7678">
          <cell r="A7678">
            <v>6939962752709</v>
          </cell>
        </row>
        <row r="7679">
          <cell r="A7679">
            <v>6939962748030</v>
          </cell>
        </row>
        <row r="7680">
          <cell r="A7680">
            <v>6939962746050</v>
          </cell>
        </row>
        <row r="7681">
          <cell r="A7681">
            <v>6939962748214</v>
          </cell>
        </row>
        <row r="7682">
          <cell r="A7682">
            <v>6939962746685</v>
          </cell>
        </row>
        <row r="7683">
          <cell r="A7683">
            <v>6939962755328</v>
          </cell>
        </row>
        <row r="7684">
          <cell r="A7684">
            <v>6939962756820</v>
          </cell>
        </row>
        <row r="7685">
          <cell r="A7685">
            <v>6939962755830</v>
          </cell>
        </row>
        <row r="7686">
          <cell r="A7686">
            <v>6939962755618</v>
          </cell>
        </row>
        <row r="7687">
          <cell r="A7687">
            <v>6939962757186</v>
          </cell>
        </row>
        <row r="7688">
          <cell r="A7688">
            <v>6939924827841</v>
          </cell>
          <cell r="B7688">
            <v>34</v>
          </cell>
        </row>
        <row r="7689">
          <cell r="A7689">
            <v>6939924823232</v>
          </cell>
          <cell r="B7689">
            <v>15</v>
          </cell>
        </row>
        <row r="7690">
          <cell r="A7690">
            <v>6939962755618</v>
          </cell>
          <cell r="B7690">
            <v>80</v>
          </cell>
        </row>
        <row r="7691">
          <cell r="A7691">
            <v>6939962746593</v>
          </cell>
          <cell r="B7691">
            <v>39</v>
          </cell>
        </row>
        <row r="7692">
          <cell r="A7692">
            <v>6939962758763</v>
          </cell>
          <cell r="B7692">
            <v>124</v>
          </cell>
        </row>
        <row r="7693">
          <cell r="A7693">
            <v>6939962731049</v>
          </cell>
          <cell r="B7693">
            <v>9</v>
          </cell>
        </row>
        <row r="7694">
          <cell r="A7694">
            <v>6939962756165</v>
          </cell>
          <cell r="B7694">
            <v>75</v>
          </cell>
        </row>
        <row r="7695">
          <cell r="A7695">
            <v>6939962756134</v>
          </cell>
        </row>
        <row r="7696">
          <cell r="A7696">
            <v>6939962757315</v>
          </cell>
        </row>
        <row r="7697">
          <cell r="A7697">
            <v>6939962759098</v>
          </cell>
          <cell r="B7697">
            <v>160</v>
          </cell>
        </row>
        <row r="7698">
          <cell r="A7698">
            <v>6939962755885</v>
          </cell>
          <cell r="B7698">
            <v>0</v>
          </cell>
        </row>
        <row r="7699">
          <cell r="A7699">
            <v>6939962738024</v>
          </cell>
          <cell r="B7699">
            <v>8</v>
          </cell>
        </row>
        <row r="7700">
          <cell r="A7700">
            <v>6939962755359</v>
          </cell>
          <cell r="B7700">
            <v>6</v>
          </cell>
        </row>
        <row r="7701">
          <cell r="A7701">
            <v>6939962759395</v>
          </cell>
          <cell r="B7701">
            <v>12</v>
          </cell>
        </row>
        <row r="7702">
          <cell r="A7702">
            <v>6939962751450</v>
          </cell>
        </row>
        <row r="7703">
          <cell r="A7703">
            <v>6939962753980</v>
          </cell>
        </row>
        <row r="7704">
          <cell r="A7704">
            <v>6939962748030</v>
          </cell>
        </row>
        <row r="7705">
          <cell r="A7705">
            <v>6939962747316</v>
          </cell>
        </row>
        <row r="7706">
          <cell r="A7706">
            <v>6939962754628</v>
          </cell>
        </row>
        <row r="7707">
          <cell r="A7707">
            <v>6939962746050</v>
          </cell>
        </row>
        <row r="7708">
          <cell r="A7708">
            <v>6939962755656</v>
          </cell>
        </row>
        <row r="7709">
          <cell r="A7709">
            <v>6939962746685</v>
          </cell>
        </row>
        <row r="7710">
          <cell r="A7710">
            <v>6939962756820</v>
          </cell>
        </row>
        <row r="7711">
          <cell r="A7711">
            <v>6939962755830</v>
          </cell>
        </row>
        <row r="7712">
          <cell r="A7712">
            <v>6939962743738</v>
          </cell>
        </row>
        <row r="7713">
          <cell r="A7713">
            <v>6939962757186</v>
          </cell>
        </row>
        <row r="7714">
          <cell r="A7714">
            <v>6939962757384</v>
          </cell>
        </row>
        <row r="7715">
          <cell r="A7715">
            <v>6939962746630</v>
          </cell>
        </row>
        <row r="7716">
          <cell r="A7716">
            <v>6939962740379</v>
          </cell>
        </row>
        <row r="7717">
          <cell r="A7717">
            <v>6939962739281</v>
          </cell>
        </row>
        <row r="7718">
          <cell r="A7718">
            <v>6939962755908</v>
          </cell>
        </row>
        <row r="7719">
          <cell r="A7719">
            <v>6939962753003</v>
          </cell>
        </row>
        <row r="7720">
          <cell r="A7720">
            <v>6939962752709</v>
          </cell>
        </row>
        <row r="7721">
          <cell r="A7721">
            <v>6939962755175</v>
          </cell>
        </row>
        <row r="7722">
          <cell r="A7722">
            <v>6939962753065</v>
          </cell>
        </row>
        <row r="7723">
          <cell r="A7723">
            <v>6939962756264</v>
          </cell>
        </row>
        <row r="7724">
          <cell r="A7724">
            <v>6939962758398</v>
          </cell>
        </row>
        <row r="7725">
          <cell r="A7725">
            <v>6939962758855</v>
          </cell>
        </row>
        <row r="7726">
          <cell r="A7726">
            <v>6939962760575</v>
          </cell>
        </row>
        <row r="7727">
          <cell r="A7727">
            <v>6939962753867</v>
          </cell>
        </row>
        <row r="7728">
          <cell r="A7728">
            <v>6939962760711</v>
          </cell>
        </row>
        <row r="7729">
          <cell r="A7729">
            <v>6939962760186</v>
          </cell>
          <cell r="B7729">
            <v>72</v>
          </cell>
        </row>
        <row r="7730">
          <cell r="A7730">
            <v>6939962758398</v>
          </cell>
          <cell r="B7730">
            <v>0</v>
          </cell>
        </row>
        <row r="7731">
          <cell r="A7731">
            <v>6939962758855</v>
          </cell>
          <cell r="B7731">
            <v>0</v>
          </cell>
        </row>
        <row r="7732">
          <cell r="A7732">
            <v>6939962758060</v>
          </cell>
          <cell r="B7732">
            <v>386</v>
          </cell>
        </row>
        <row r="7733">
          <cell r="A7733">
            <v>6939962760575</v>
          </cell>
          <cell r="B7733">
            <v>44</v>
          </cell>
        </row>
        <row r="7734">
          <cell r="A7734">
            <v>6939962759074</v>
          </cell>
          <cell r="B7734">
            <v>179</v>
          </cell>
        </row>
        <row r="7735">
          <cell r="A7735">
            <v>6939962753867</v>
          </cell>
          <cell r="B7735">
            <v>0</v>
          </cell>
        </row>
        <row r="7736">
          <cell r="A7736">
            <v>6939962760711</v>
          </cell>
          <cell r="B7736">
            <v>98</v>
          </cell>
        </row>
        <row r="7737">
          <cell r="A7737">
            <v>6939962751450</v>
          </cell>
          <cell r="B7737">
            <v>0</v>
          </cell>
        </row>
        <row r="7738">
          <cell r="A7738">
            <v>6939962753980</v>
          </cell>
          <cell r="B7738">
            <v>0</v>
          </cell>
        </row>
        <row r="7739">
          <cell r="A7739">
            <v>6939962748030</v>
          </cell>
          <cell r="B7739">
            <v>0</v>
          </cell>
        </row>
        <row r="7740">
          <cell r="A7740">
            <v>6939962747316</v>
          </cell>
          <cell r="B7740">
            <v>0</v>
          </cell>
        </row>
        <row r="7741">
          <cell r="A7741">
            <v>6939962754628</v>
          </cell>
          <cell r="B7741">
            <v>0</v>
          </cell>
        </row>
        <row r="7742">
          <cell r="A7742">
            <v>6939962762500</v>
          </cell>
          <cell r="B7742">
            <v>94</v>
          </cell>
        </row>
        <row r="7743">
          <cell r="A7743">
            <v>6939924827537</v>
          </cell>
        </row>
        <row r="7744">
          <cell r="A7744">
            <v>6939962762500</v>
          </cell>
          <cell r="B7744">
            <v>94</v>
          </cell>
        </row>
        <row r="7745">
          <cell r="A7745">
            <v>6939962759098</v>
          </cell>
          <cell r="B7745">
            <v>83</v>
          </cell>
        </row>
        <row r="7746">
          <cell r="A7746">
            <v>6939962739564</v>
          </cell>
          <cell r="B7746">
            <v>0</v>
          </cell>
        </row>
        <row r="7747">
          <cell r="A7747">
            <v>6939962744384</v>
          </cell>
        </row>
        <row r="7748">
          <cell r="A7748">
            <v>6939962746296</v>
          </cell>
        </row>
        <row r="7749">
          <cell r="A7749">
            <v>6939962741307</v>
          </cell>
        </row>
        <row r="7750">
          <cell r="A7750">
            <v>6939962747644</v>
          </cell>
        </row>
        <row r="7751">
          <cell r="A7751">
            <v>6939962748214</v>
          </cell>
        </row>
        <row r="7752">
          <cell r="A7752">
            <v>6939962756912</v>
          </cell>
        </row>
        <row r="7753">
          <cell r="A7753">
            <v>6939962747989</v>
          </cell>
        </row>
        <row r="7754">
          <cell r="A7754">
            <v>6939962730912</v>
          </cell>
        </row>
        <row r="7755">
          <cell r="A7755">
            <v>6939962755328</v>
          </cell>
        </row>
        <row r="7756">
          <cell r="A7756">
            <v>6939962734354</v>
          </cell>
        </row>
        <row r="7757">
          <cell r="A7757">
            <v>6939962742878</v>
          </cell>
          <cell r="B7757">
            <v>14</v>
          </cell>
        </row>
        <row r="7758">
          <cell r="A7758">
            <v>6939924819549</v>
          </cell>
          <cell r="B7758">
            <v>6</v>
          </cell>
        </row>
        <row r="7759">
          <cell r="A7759">
            <v>6939924823669</v>
          </cell>
          <cell r="B7759">
            <v>0</v>
          </cell>
        </row>
        <row r="7760">
          <cell r="A7760">
            <v>6939924823652</v>
          </cell>
          <cell r="B7760">
            <v>0</v>
          </cell>
        </row>
        <row r="7761">
          <cell r="A7761">
            <v>6939924824956</v>
          </cell>
          <cell r="B7761">
            <v>0</v>
          </cell>
        </row>
        <row r="7762">
          <cell r="A7762">
            <v>6939924823676</v>
          </cell>
          <cell r="B7762">
            <v>0</v>
          </cell>
        </row>
        <row r="7763">
          <cell r="A7763">
            <v>6939924821481</v>
          </cell>
          <cell r="B7763">
            <v>33</v>
          </cell>
        </row>
        <row r="7764">
          <cell r="A7764">
            <v>6939924823423</v>
          </cell>
          <cell r="B7764">
            <v>0</v>
          </cell>
        </row>
        <row r="7765">
          <cell r="A7765">
            <v>6939924827315</v>
          </cell>
        </row>
        <row r="7766">
          <cell r="A7766">
            <v>6939962760711</v>
          </cell>
          <cell r="B7766">
            <v>21</v>
          </cell>
        </row>
        <row r="7767">
          <cell r="A7767">
            <v>6939962746593</v>
          </cell>
          <cell r="B7767">
            <v>20</v>
          </cell>
        </row>
        <row r="7768">
          <cell r="A7768">
            <v>6939962756905</v>
          </cell>
        </row>
        <row r="7769">
          <cell r="A7769">
            <v>6939962736839</v>
          </cell>
        </row>
        <row r="7770">
          <cell r="A7770">
            <v>6939962741338</v>
          </cell>
        </row>
        <row r="7771">
          <cell r="A7771">
            <v>6939962755618</v>
          </cell>
        </row>
        <row r="7772">
          <cell r="A7772">
            <v>6939962758275</v>
          </cell>
          <cell r="B7772">
            <v>55</v>
          </cell>
        </row>
        <row r="7773">
          <cell r="A7773">
            <v>6939962757575</v>
          </cell>
          <cell r="B7773">
            <v>135</v>
          </cell>
        </row>
        <row r="7774">
          <cell r="A7774">
            <v>6939962757544</v>
          </cell>
          <cell r="B7774">
            <v>0</v>
          </cell>
        </row>
        <row r="7775">
          <cell r="A7775">
            <v>6939962756172</v>
          </cell>
          <cell r="B7775">
            <v>615</v>
          </cell>
        </row>
        <row r="7776">
          <cell r="A7776">
            <v>6939962753539</v>
          </cell>
          <cell r="B7776">
            <v>23</v>
          </cell>
        </row>
        <row r="7777">
          <cell r="A7777">
            <v>6939924819549</v>
          </cell>
          <cell r="B7777">
            <v>6</v>
          </cell>
        </row>
        <row r="7778">
          <cell r="A7778">
            <v>6939924824345</v>
          </cell>
          <cell r="B7778">
            <v>0</v>
          </cell>
        </row>
        <row r="7779">
          <cell r="A7779">
            <v>6939962746630</v>
          </cell>
        </row>
        <row r="7780">
          <cell r="A7780">
            <v>6939962753003</v>
          </cell>
        </row>
        <row r="7781">
          <cell r="A7781">
            <v>6939962754628</v>
          </cell>
        </row>
        <row r="7782">
          <cell r="A7782">
            <v>6939962755175</v>
          </cell>
        </row>
        <row r="7783">
          <cell r="A7783">
            <v>6939962755656</v>
          </cell>
        </row>
        <row r="7784">
          <cell r="A7784">
            <v>6939962756264</v>
          </cell>
        </row>
        <row r="7785">
          <cell r="A7785">
            <v>6939962756905</v>
          </cell>
        </row>
        <row r="7786">
          <cell r="A7786">
            <v>6939962753980</v>
          </cell>
          <cell r="B7786">
            <v>0</v>
          </cell>
        </row>
        <row r="7787">
          <cell r="A7787">
            <v>6939962739564</v>
          </cell>
        </row>
        <row r="7788">
          <cell r="A7788">
            <v>6939962746050</v>
          </cell>
          <cell r="B7788">
            <v>0</v>
          </cell>
        </row>
        <row r="7789">
          <cell r="A7789">
            <v>6939962755656</v>
          </cell>
          <cell r="B7789">
            <v>39</v>
          </cell>
        </row>
        <row r="7790">
          <cell r="A7790">
            <v>6939962746685</v>
          </cell>
          <cell r="B7790">
            <v>133</v>
          </cell>
        </row>
        <row r="7791">
          <cell r="A7791">
            <v>6939962756820</v>
          </cell>
          <cell r="B7791">
            <v>0</v>
          </cell>
        </row>
        <row r="7792">
          <cell r="A7792">
            <v>6939962755830</v>
          </cell>
          <cell r="B7792">
            <v>0</v>
          </cell>
        </row>
        <row r="7793">
          <cell r="A7793">
            <v>6939962743738</v>
          </cell>
          <cell r="B7793">
            <v>0</v>
          </cell>
        </row>
        <row r="7794">
          <cell r="A7794">
            <v>6939962757186</v>
          </cell>
          <cell r="B7794">
            <v>0</v>
          </cell>
        </row>
        <row r="7795">
          <cell r="A7795">
            <v>6939962757384</v>
          </cell>
        </row>
        <row r="7796">
          <cell r="A7796">
            <v>6939962756172</v>
          </cell>
        </row>
        <row r="7797">
          <cell r="A7797">
            <v>6939962760186</v>
          </cell>
        </row>
        <row r="7798">
          <cell r="A7798">
            <v>6939962760599</v>
          </cell>
        </row>
        <row r="7799">
          <cell r="A7799">
            <v>6939962758060</v>
          </cell>
        </row>
        <row r="7800">
          <cell r="A7800">
            <v>6939962759265</v>
          </cell>
        </row>
        <row r="7801">
          <cell r="A7801">
            <v>6939962758039</v>
          </cell>
        </row>
        <row r="7802">
          <cell r="A7802">
            <v>6939924827353</v>
          </cell>
          <cell r="B7802">
            <v>7</v>
          </cell>
        </row>
        <row r="7803">
          <cell r="A7803">
            <v>6939924818498</v>
          </cell>
          <cell r="B7803">
            <v>59</v>
          </cell>
        </row>
        <row r="7804">
          <cell r="A7804">
            <v>6939924821078</v>
          </cell>
          <cell r="B7804">
            <v>30</v>
          </cell>
        </row>
        <row r="7805">
          <cell r="A7805">
            <v>6939924823232</v>
          </cell>
          <cell r="B7805">
            <v>15</v>
          </cell>
        </row>
        <row r="7806">
          <cell r="A7806">
            <v>6939962759098</v>
          </cell>
        </row>
        <row r="7807">
          <cell r="A7807">
            <v>6939962760834</v>
          </cell>
        </row>
        <row r="7808">
          <cell r="A7808">
            <v>6939962757612</v>
          </cell>
        </row>
        <row r="7809">
          <cell r="A7809">
            <v>6939962755380</v>
          </cell>
        </row>
        <row r="7810">
          <cell r="A7810">
            <v>6939962759364</v>
          </cell>
        </row>
        <row r="7811">
          <cell r="A7811">
            <v>6939962759173</v>
          </cell>
        </row>
        <row r="7812">
          <cell r="A7812">
            <v>6939962738024</v>
          </cell>
        </row>
        <row r="7813">
          <cell r="A7813">
            <v>6939962757520</v>
          </cell>
        </row>
        <row r="7814">
          <cell r="A7814">
            <v>6939962759395</v>
          </cell>
        </row>
        <row r="7815">
          <cell r="A7815">
            <v>6939962759388</v>
          </cell>
        </row>
        <row r="7816">
          <cell r="A7816">
            <v>6939962757575</v>
          </cell>
          <cell r="B7816">
            <v>66</v>
          </cell>
        </row>
        <row r="7817">
          <cell r="A7817">
            <v>6939962747316</v>
          </cell>
          <cell r="B7817">
            <v>0</v>
          </cell>
        </row>
        <row r="7818">
          <cell r="A7818">
            <v>6939962754628</v>
          </cell>
          <cell r="B7818">
            <v>0</v>
          </cell>
        </row>
        <row r="7819">
          <cell r="A7819">
            <v>6939962755656</v>
          </cell>
          <cell r="B7819">
            <v>22</v>
          </cell>
        </row>
        <row r="7820">
          <cell r="A7820">
            <v>6939962756912</v>
          </cell>
          <cell r="B7820">
            <v>0</v>
          </cell>
        </row>
        <row r="7821">
          <cell r="A7821">
            <v>6939962730912</v>
          </cell>
          <cell r="B7821">
            <v>2</v>
          </cell>
        </row>
        <row r="7822">
          <cell r="A7822">
            <v>6939962743738</v>
          </cell>
          <cell r="B7822">
            <v>0</v>
          </cell>
        </row>
        <row r="7823">
          <cell r="A7823">
            <v>6939962757186</v>
          </cell>
          <cell r="B7823">
            <v>0</v>
          </cell>
        </row>
        <row r="7824">
          <cell r="A7824">
            <v>6939962757384</v>
          </cell>
        </row>
        <row r="7825">
          <cell r="A7825">
            <v>6939962746630</v>
          </cell>
          <cell r="B7825">
            <v>228</v>
          </cell>
        </row>
        <row r="7826">
          <cell r="A7826">
            <v>6939962739281</v>
          </cell>
          <cell r="B7826">
            <v>333</v>
          </cell>
        </row>
        <row r="7827">
          <cell r="A7827">
            <v>6939962755908</v>
          </cell>
          <cell r="B7827">
            <v>22</v>
          </cell>
        </row>
        <row r="7828">
          <cell r="A7828">
            <v>6939962752464</v>
          </cell>
          <cell r="B7828">
            <v>0</v>
          </cell>
        </row>
        <row r="7829">
          <cell r="A7829">
            <v>6939962746296</v>
          </cell>
          <cell r="B7829">
            <v>176</v>
          </cell>
        </row>
        <row r="7830">
          <cell r="A7830">
            <v>6939962753065</v>
          </cell>
          <cell r="B7830">
            <v>52</v>
          </cell>
        </row>
        <row r="7831">
          <cell r="A7831">
            <v>6939962747644</v>
          </cell>
          <cell r="B7831">
            <v>12</v>
          </cell>
        </row>
        <row r="7832">
          <cell r="A7832">
            <v>6939962747989</v>
          </cell>
          <cell r="B7832">
            <v>37</v>
          </cell>
        </row>
        <row r="7833">
          <cell r="A7833">
            <v>6939962730912</v>
          </cell>
          <cell r="B7833">
            <v>7</v>
          </cell>
        </row>
        <row r="7834">
          <cell r="A7834">
            <v>6939962736839</v>
          </cell>
          <cell r="B7834">
            <v>0</v>
          </cell>
        </row>
        <row r="7835">
          <cell r="A7835">
            <v>6939962741338</v>
          </cell>
          <cell r="B7835">
            <v>0</v>
          </cell>
        </row>
        <row r="7836">
          <cell r="A7836">
            <v>6939962757612</v>
          </cell>
          <cell r="B7836">
            <v>33</v>
          </cell>
        </row>
        <row r="7837">
          <cell r="A7837">
            <v>6939962755380</v>
          </cell>
          <cell r="B7837">
            <v>2</v>
          </cell>
        </row>
        <row r="7838">
          <cell r="A7838">
            <v>6939962759364</v>
          </cell>
          <cell r="B7838">
            <v>5</v>
          </cell>
        </row>
        <row r="7839">
          <cell r="A7839">
            <v>6939962759173</v>
          </cell>
          <cell r="B7839">
            <v>4</v>
          </cell>
        </row>
        <row r="7840">
          <cell r="A7840">
            <v>6939962758466</v>
          </cell>
          <cell r="B7840">
            <v>3</v>
          </cell>
        </row>
        <row r="7841">
          <cell r="A7841">
            <v>6939962746593</v>
          </cell>
        </row>
        <row r="7842">
          <cell r="A7842">
            <v>6939962758763</v>
          </cell>
        </row>
        <row r="7843">
          <cell r="A7843">
            <v>6939962739564</v>
          </cell>
        </row>
        <row r="7844">
          <cell r="A7844">
            <v>6939962756134</v>
          </cell>
        </row>
        <row r="7845">
          <cell r="A7845">
            <v>6939962746626</v>
          </cell>
        </row>
        <row r="7846">
          <cell r="A7846">
            <v>6939962753003</v>
          </cell>
          <cell r="B7846">
            <v>0</v>
          </cell>
        </row>
        <row r="7847">
          <cell r="A7847">
            <v>6939962744384</v>
          </cell>
          <cell r="B7847">
            <v>70</v>
          </cell>
        </row>
        <row r="7848">
          <cell r="A7848">
            <v>6939962752488</v>
          </cell>
          <cell r="B7848">
            <v>61</v>
          </cell>
        </row>
        <row r="7849">
          <cell r="A7849">
            <v>6939962748184</v>
          </cell>
          <cell r="B7849">
            <v>13</v>
          </cell>
        </row>
        <row r="7850">
          <cell r="A7850">
            <v>6939962752273</v>
          </cell>
          <cell r="B7850">
            <v>0</v>
          </cell>
        </row>
        <row r="7851">
          <cell r="A7851">
            <v>6939962745992</v>
          </cell>
          <cell r="B7851">
            <v>52</v>
          </cell>
        </row>
        <row r="7852">
          <cell r="A7852">
            <v>6939962725574</v>
          </cell>
          <cell r="B7852">
            <v>0</v>
          </cell>
        </row>
        <row r="7853">
          <cell r="A7853">
            <v>6939962756264</v>
          </cell>
          <cell r="B7853">
            <v>157</v>
          </cell>
        </row>
        <row r="7854">
          <cell r="A7854">
            <v>6939962750590</v>
          </cell>
          <cell r="B7854">
            <v>0</v>
          </cell>
        </row>
        <row r="7855">
          <cell r="A7855">
            <v>6939962756905</v>
          </cell>
          <cell r="B7855">
            <v>0</v>
          </cell>
        </row>
        <row r="7856">
          <cell r="A7856">
            <v>6939962756769</v>
          </cell>
          <cell r="B7856">
            <v>0</v>
          </cell>
        </row>
        <row r="7857">
          <cell r="A7857">
            <v>6939962738147</v>
          </cell>
        </row>
        <row r="7858">
          <cell r="A7858">
            <v>6939962740973</v>
          </cell>
          <cell r="B7858">
            <v>0</v>
          </cell>
        </row>
        <row r="7859">
          <cell r="A7859">
            <v>6939962756097</v>
          </cell>
        </row>
        <row r="7860">
          <cell r="A7860">
            <v>6939962768182</v>
          </cell>
          <cell r="B7860">
            <v>3</v>
          </cell>
        </row>
        <row r="7861">
          <cell r="A7861">
            <v>6939962764412</v>
          </cell>
        </row>
        <row r="7862">
          <cell r="A7862">
            <v>6939962758275</v>
          </cell>
        </row>
        <row r="7863">
          <cell r="A7863">
            <v>6939962757575</v>
          </cell>
        </row>
        <row r="7864">
          <cell r="A7864">
            <v>6939962759814</v>
          </cell>
          <cell r="B7864">
            <v>46</v>
          </cell>
        </row>
        <row r="7865">
          <cell r="A7865">
            <v>6939962759128</v>
          </cell>
          <cell r="B7865">
            <v>3</v>
          </cell>
        </row>
        <row r="7866">
          <cell r="A7866">
            <v>6939962760698</v>
          </cell>
          <cell r="B7866">
            <v>17</v>
          </cell>
        </row>
        <row r="7867">
          <cell r="A7867">
            <v>6939962743738</v>
          </cell>
        </row>
        <row r="7868">
          <cell r="A7868">
            <v>6939962757384</v>
          </cell>
        </row>
        <row r="7869">
          <cell r="A7869">
            <v>6939962748214</v>
          </cell>
          <cell r="B7869">
            <v>6</v>
          </cell>
        </row>
        <row r="7870">
          <cell r="A7870">
            <v>6939962746074</v>
          </cell>
          <cell r="B7870">
            <v>29</v>
          </cell>
        </row>
        <row r="7871">
          <cell r="A7871">
            <v>6939962731049</v>
          </cell>
        </row>
        <row r="7872">
          <cell r="A7872">
            <v>6939962756189</v>
          </cell>
        </row>
        <row r="7873">
          <cell r="A7873">
            <v>6938980101353</v>
          </cell>
        </row>
        <row r="7874">
          <cell r="A7874">
            <v>6939962760698</v>
          </cell>
        </row>
        <row r="7875">
          <cell r="A7875">
            <v>6939962760605</v>
          </cell>
        </row>
        <row r="7876">
          <cell r="A7876">
            <v>6939962759043</v>
          </cell>
          <cell r="B7876">
            <v>0</v>
          </cell>
        </row>
        <row r="7877">
          <cell r="A7877">
            <v>6939962762401</v>
          </cell>
          <cell r="B7877">
            <v>88</v>
          </cell>
        </row>
        <row r="7878">
          <cell r="A7878">
            <v>6939962759357</v>
          </cell>
          <cell r="B7878">
            <v>0</v>
          </cell>
        </row>
        <row r="7879">
          <cell r="A7879">
            <v>6939962762500</v>
          </cell>
          <cell r="B7879">
            <v>242</v>
          </cell>
        </row>
        <row r="7880">
          <cell r="A7880">
            <v>6939962746593</v>
          </cell>
          <cell r="B7880">
            <v>36</v>
          </cell>
        </row>
        <row r="7881">
          <cell r="A7881">
            <v>6939962754239</v>
          </cell>
          <cell r="B7881">
            <v>0</v>
          </cell>
        </row>
        <row r="7882">
          <cell r="A7882">
            <v>6939962757315</v>
          </cell>
          <cell r="B7882">
            <v>117</v>
          </cell>
        </row>
        <row r="7883">
          <cell r="A7883">
            <v>6939962751450</v>
          </cell>
        </row>
        <row r="7884">
          <cell r="A7884">
            <v>6939962753980</v>
          </cell>
        </row>
        <row r="7885">
          <cell r="A7885">
            <v>6939962748030</v>
          </cell>
          <cell r="B7885">
            <v>0</v>
          </cell>
        </row>
        <row r="7886">
          <cell r="A7886">
            <v>6939962747316</v>
          </cell>
        </row>
        <row r="7887">
          <cell r="A7887">
            <v>6939962754628</v>
          </cell>
          <cell r="B7887">
            <v>0</v>
          </cell>
        </row>
        <row r="7888">
          <cell r="A7888">
            <v>6939962755656</v>
          </cell>
          <cell r="B7888">
            <v>15</v>
          </cell>
        </row>
        <row r="7889">
          <cell r="A7889">
            <v>6939962760599</v>
          </cell>
        </row>
        <row r="7890">
          <cell r="A7890">
            <v>6939962759265</v>
          </cell>
        </row>
        <row r="7891">
          <cell r="A7891">
            <v>6939924823669</v>
          </cell>
        </row>
        <row r="7892">
          <cell r="A7892">
            <v>6939924823652</v>
          </cell>
        </row>
        <row r="7893">
          <cell r="A7893">
            <v>6939924824819</v>
          </cell>
        </row>
        <row r="7894">
          <cell r="A7894">
            <v>6939924821481</v>
          </cell>
        </row>
        <row r="7895">
          <cell r="A7895">
            <v>6939924823423</v>
          </cell>
        </row>
        <row r="7896">
          <cell r="A7896">
            <v>6939924824802</v>
          </cell>
        </row>
        <row r="7897">
          <cell r="A7897">
            <v>6939924824642</v>
          </cell>
        </row>
        <row r="7898">
          <cell r="A7898">
            <v>6939962746593</v>
          </cell>
        </row>
        <row r="7899">
          <cell r="A7899">
            <v>6939962758572</v>
          </cell>
          <cell r="B7899">
            <v>55</v>
          </cell>
        </row>
        <row r="7900">
          <cell r="A7900">
            <v>6939924827339</v>
          </cell>
          <cell r="B7900">
            <v>0</v>
          </cell>
        </row>
        <row r="7901">
          <cell r="A7901">
            <v>6939962766423</v>
          </cell>
          <cell r="B7901">
            <v>12</v>
          </cell>
        </row>
        <row r="7902">
          <cell r="A7902">
            <v>6939962759388</v>
          </cell>
          <cell r="B7902">
            <v>0</v>
          </cell>
        </row>
        <row r="7903">
          <cell r="A7903">
            <v>6939924824819</v>
          </cell>
          <cell r="B7903">
            <v>2</v>
          </cell>
        </row>
        <row r="7904">
          <cell r="A7904">
            <v>6939924819884</v>
          </cell>
          <cell r="B7904">
            <v>0</v>
          </cell>
        </row>
        <row r="7905">
          <cell r="A7905">
            <v>6939924824802</v>
          </cell>
          <cell r="B7905">
            <v>6</v>
          </cell>
        </row>
        <row r="7906">
          <cell r="A7906">
            <v>6939962753539</v>
          </cell>
        </row>
        <row r="7907">
          <cell r="A7907">
            <v>6939962756165</v>
          </cell>
        </row>
        <row r="7908">
          <cell r="A7908">
            <v>6939962759371</v>
          </cell>
        </row>
        <row r="7909">
          <cell r="A7909">
            <v>6939962755359</v>
          </cell>
        </row>
        <row r="7910">
          <cell r="A7910">
            <v>6939962746626</v>
          </cell>
        </row>
        <row r="7911">
          <cell r="A7911">
            <v>6939962753003</v>
          </cell>
        </row>
        <row r="7912">
          <cell r="A7912">
            <v>6939962752488</v>
          </cell>
          <cell r="B7912">
            <v>32</v>
          </cell>
        </row>
        <row r="7913">
          <cell r="A7913">
            <v>6939962748184</v>
          </cell>
          <cell r="B7913">
            <v>1</v>
          </cell>
        </row>
        <row r="7914">
          <cell r="A7914">
            <v>6939962752273</v>
          </cell>
        </row>
        <row r="7915">
          <cell r="A7915">
            <v>6939962745992</v>
          </cell>
          <cell r="B7915">
            <v>53</v>
          </cell>
        </row>
        <row r="7916">
          <cell r="A7916">
            <v>6939962725574</v>
          </cell>
        </row>
        <row r="7917">
          <cell r="A7917">
            <v>6939962754604</v>
          </cell>
          <cell r="B7917">
            <v>16</v>
          </cell>
        </row>
        <row r="7918">
          <cell r="A7918">
            <v>6939962750590</v>
          </cell>
        </row>
        <row r="7919">
          <cell r="A7919">
            <v>6939962756769</v>
          </cell>
        </row>
        <row r="7920">
          <cell r="A7920">
            <v>6939962738147</v>
          </cell>
        </row>
        <row r="7921">
          <cell r="A7921">
            <v>6939962740973</v>
          </cell>
        </row>
        <row r="7922">
          <cell r="A7922">
            <v>6939962758275</v>
          </cell>
        </row>
        <row r="7923">
          <cell r="A7923">
            <v>6939962757575</v>
          </cell>
        </row>
        <row r="7924">
          <cell r="A7924">
            <v>6939962760698</v>
          </cell>
        </row>
        <row r="7925">
          <cell r="A7925">
            <v>6939962753065</v>
          </cell>
          <cell r="B7925">
            <v>31</v>
          </cell>
        </row>
        <row r="7926">
          <cell r="A7926">
            <v>6939962756493</v>
          </cell>
          <cell r="B7926">
            <v>31</v>
          </cell>
        </row>
        <row r="7927">
          <cell r="A7927">
            <v>6939962760599</v>
          </cell>
          <cell r="B7927">
            <v>4</v>
          </cell>
        </row>
        <row r="7928">
          <cell r="A7928">
            <v>6939962753867</v>
          </cell>
          <cell r="B7928">
            <v>9</v>
          </cell>
        </row>
        <row r="7929">
          <cell r="A7929">
            <v>6939962758466</v>
          </cell>
          <cell r="B7929">
            <v>1</v>
          </cell>
        </row>
        <row r="7930">
          <cell r="A7930">
            <v>6939962758855</v>
          </cell>
          <cell r="B7930">
            <v>0</v>
          </cell>
        </row>
        <row r="7931">
          <cell r="A7931">
            <v>6939962764436</v>
          </cell>
          <cell r="B7931">
            <v>16</v>
          </cell>
        </row>
        <row r="7932">
          <cell r="A7932">
            <v>6939962767864</v>
          </cell>
          <cell r="B7932">
            <v>24</v>
          </cell>
        </row>
        <row r="7933">
          <cell r="A7933">
            <v>6939962760599</v>
          </cell>
          <cell r="B7933">
            <v>4</v>
          </cell>
        </row>
        <row r="7934">
          <cell r="A7934">
            <v>6939962759265</v>
          </cell>
          <cell r="B7934">
            <v>23</v>
          </cell>
        </row>
        <row r="7935">
          <cell r="A7935">
            <v>6938980101353</v>
          </cell>
          <cell r="B7935">
            <v>0</v>
          </cell>
        </row>
        <row r="7936">
          <cell r="A7936">
            <v>6938980101353</v>
          </cell>
        </row>
        <row r="7937">
          <cell r="A7937">
            <v>6939962746685</v>
          </cell>
          <cell r="B7937">
            <v>8</v>
          </cell>
        </row>
        <row r="7938">
          <cell r="A7938">
            <v>6939962755830</v>
          </cell>
        </row>
        <row r="7939">
          <cell r="A7939">
            <v>6939962743738</v>
          </cell>
          <cell r="B7939">
            <v>0</v>
          </cell>
        </row>
        <row r="7940">
          <cell r="A7940">
            <v>6939962757186</v>
          </cell>
          <cell r="B7940">
            <v>0</v>
          </cell>
        </row>
        <row r="7941">
          <cell r="A7941">
            <v>6939962757384</v>
          </cell>
        </row>
        <row r="7942">
          <cell r="A7942">
            <v>6939962760605</v>
          </cell>
        </row>
        <row r="7943">
          <cell r="A7943">
            <v>6939962760834</v>
          </cell>
          <cell r="B7943">
            <v>15</v>
          </cell>
        </row>
        <row r="7944">
          <cell r="A7944">
            <v>6939962757520</v>
          </cell>
          <cell r="B7944">
            <v>0</v>
          </cell>
        </row>
        <row r="7945">
          <cell r="A7945">
            <v>6939962758763</v>
          </cell>
          <cell r="B7945">
            <v>110</v>
          </cell>
        </row>
        <row r="7946">
          <cell r="A7946">
            <v>6939962756134</v>
          </cell>
        </row>
        <row r="7947">
          <cell r="A7947">
            <v>6939962747057</v>
          </cell>
          <cell r="B7947">
            <v>61</v>
          </cell>
        </row>
        <row r="7948">
          <cell r="A7948">
            <v>6939962740379</v>
          </cell>
          <cell r="B7948">
            <v>46</v>
          </cell>
        </row>
        <row r="7949">
          <cell r="A7949">
            <v>6939962752709</v>
          </cell>
          <cell r="B7949">
            <v>0</v>
          </cell>
        </row>
        <row r="7950">
          <cell r="A7950">
            <v>6939962755175</v>
          </cell>
          <cell r="B7950">
            <v>0</v>
          </cell>
        </row>
        <row r="7951">
          <cell r="A7951">
            <v>6939962741307</v>
          </cell>
          <cell r="B7951">
            <v>8</v>
          </cell>
        </row>
        <row r="7952">
          <cell r="A7952">
            <v>6939962746050</v>
          </cell>
          <cell r="B7952">
            <v>0</v>
          </cell>
        </row>
        <row r="7953">
          <cell r="A7953">
            <v>6939962756264</v>
          </cell>
          <cell r="B7953">
            <v>139</v>
          </cell>
        </row>
        <row r="7954">
          <cell r="A7954">
            <v>6939962748214</v>
          </cell>
          <cell r="B7954">
            <v>22</v>
          </cell>
        </row>
        <row r="7955">
          <cell r="A7955">
            <v>6939962746685</v>
          </cell>
          <cell r="B7955">
            <v>54</v>
          </cell>
        </row>
        <row r="7956">
          <cell r="A7956">
            <v>6939962756905</v>
          </cell>
          <cell r="B7956">
            <v>0</v>
          </cell>
        </row>
        <row r="7957">
          <cell r="A7957">
            <v>6939962755328</v>
          </cell>
          <cell r="B7957">
            <v>0</v>
          </cell>
        </row>
        <row r="7958">
          <cell r="A7958">
            <v>6939962756820</v>
          </cell>
          <cell r="B7958">
            <v>0</v>
          </cell>
        </row>
        <row r="7959">
          <cell r="A7959">
            <v>6939962734354</v>
          </cell>
          <cell r="B7959">
            <v>28</v>
          </cell>
        </row>
        <row r="7960">
          <cell r="A7960">
            <v>6939962755830</v>
          </cell>
          <cell r="B7960">
            <v>0</v>
          </cell>
        </row>
        <row r="7961">
          <cell r="A7961">
            <v>6939962755618</v>
          </cell>
          <cell r="B7961">
            <v>30</v>
          </cell>
        </row>
        <row r="7962">
          <cell r="A7962">
            <v>6939962745183</v>
          </cell>
          <cell r="B7962">
            <v>0</v>
          </cell>
        </row>
        <row r="7963">
          <cell r="A7963">
            <v>6939962746626</v>
          </cell>
        </row>
        <row r="7964">
          <cell r="A7964">
            <v>6939962752464</v>
          </cell>
        </row>
        <row r="7965">
          <cell r="A7965">
            <v>6939962763774</v>
          </cell>
          <cell r="B7965">
            <v>16</v>
          </cell>
        </row>
        <row r="7966">
          <cell r="A7966">
            <v>6939962763736</v>
          </cell>
          <cell r="B7966">
            <v>54</v>
          </cell>
        </row>
        <row r="7967">
          <cell r="A7967">
            <v>6939962763712</v>
          </cell>
          <cell r="B7967">
            <v>0</v>
          </cell>
        </row>
        <row r="7968">
          <cell r="A7968">
            <v>6939962763477</v>
          </cell>
          <cell r="B7968">
            <v>44</v>
          </cell>
        </row>
        <row r="7969">
          <cell r="A7969">
            <v>6939962765983</v>
          </cell>
          <cell r="B7969">
            <v>46</v>
          </cell>
        </row>
        <row r="7970">
          <cell r="A7970">
            <v>6939962761640</v>
          </cell>
          <cell r="B7970">
            <v>15</v>
          </cell>
        </row>
        <row r="7971">
          <cell r="A7971">
            <v>6939962761398</v>
          </cell>
          <cell r="B7971">
            <v>25</v>
          </cell>
        </row>
        <row r="7972">
          <cell r="A7972">
            <v>6939962757513</v>
          </cell>
        </row>
        <row r="7973">
          <cell r="A7973">
            <v>6939962758572</v>
          </cell>
        </row>
        <row r="7974">
          <cell r="A7974">
            <v>6939924823676</v>
          </cell>
        </row>
        <row r="7975">
          <cell r="A7975">
            <v>6939962760599</v>
          </cell>
          <cell r="B7975">
            <v>5</v>
          </cell>
        </row>
        <row r="7976">
          <cell r="A7976">
            <v>6939962759265</v>
          </cell>
          <cell r="B7976">
            <v>18</v>
          </cell>
        </row>
        <row r="7977">
          <cell r="A7977">
            <v>6939962756189</v>
          </cell>
        </row>
        <row r="7978">
          <cell r="A7978">
            <v>6939962752488</v>
          </cell>
        </row>
        <row r="7979">
          <cell r="A7979">
            <v>6939962748184</v>
          </cell>
        </row>
        <row r="7980">
          <cell r="A7980">
            <v>6939962752273</v>
          </cell>
        </row>
        <row r="7981">
          <cell r="A7981">
            <v>6939962745992</v>
          </cell>
        </row>
        <row r="7982">
          <cell r="A7982">
            <v>6939962725574</v>
          </cell>
        </row>
        <row r="7983">
          <cell r="A7983">
            <v>6939962754604</v>
          </cell>
        </row>
        <row r="7984">
          <cell r="A7984">
            <v>6939962750590</v>
          </cell>
        </row>
        <row r="7985">
          <cell r="A7985">
            <v>6939962756769</v>
          </cell>
        </row>
        <row r="7986">
          <cell r="A7986">
            <v>6939962738147</v>
          </cell>
        </row>
        <row r="7987">
          <cell r="A7987">
            <v>6939962740973</v>
          </cell>
        </row>
        <row r="7988">
          <cell r="A7988">
            <v>6939962756097</v>
          </cell>
        </row>
        <row r="7989">
          <cell r="A7989">
            <v>6939962746630</v>
          </cell>
          <cell r="B7989">
            <v>149</v>
          </cell>
        </row>
        <row r="7990">
          <cell r="A7990">
            <v>6939962740379</v>
          </cell>
          <cell r="B7990">
            <v>30</v>
          </cell>
        </row>
        <row r="7991">
          <cell r="A7991">
            <v>6939962739281</v>
          </cell>
          <cell r="B7991">
            <v>181</v>
          </cell>
        </row>
        <row r="7992">
          <cell r="A7992">
            <v>6939962755908</v>
          </cell>
          <cell r="B7992">
            <v>19</v>
          </cell>
        </row>
        <row r="7993">
          <cell r="A7993">
            <v>6939962752464</v>
          </cell>
          <cell r="B7993">
            <v>0</v>
          </cell>
        </row>
        <row r="7994">
          <cell r="A7994">
            <v>6939962751450</v>
          </cell>
          <cell r="B7994">
            <v>0</v>
          </cell>
        </row>
        <row r="7995">
          <cell r="A7995">
            <v>6939962752709</v>
          </cell>
          <cell r="B7995">
            <v>0</v>
          </cell>
        </row>
        <row r="7996">
          <cell r="A7996">
            <v>6939962748030</v>
          </cell>
          <cell r="B7996">
            <v>0</v>
          </cell>
        </row>
        <row r="7997">
          <cell r="A7997">
            <v>6939962755175</v>
          </cell>
          <cell r="B7997">
            <v>0</v>
          </cell>
        </row>
        <row r="7998">
          <cell r="A7998">
            <v>6939962753065</v>
          </cell>
          <cell r="B7998">
            <v>31</v>
          </cell>
        </row>
        <row r="7999">
          <cell r="A7999">
            <v>6939962746685</v>
          </cell>
          <cell r="B7999">
            <v>31</v>
          </cell>
        </row>
        <row r="8000">
          <cell r="A8000">
            <v>6939962756820</v>
          </cell>
          <cell r="B8000">
            <v>0</v>
          </cell>
        </row>
        <row r="8001">
          <cell r="A8001">
            <v>6939962736839</v>
          </cell>
          <cell r="B8001">
            <v>0</v>
          </cell>
        </row>
        <row r="8002">
          <cell r="A8002">
            <v>6939962741338</v>
          </cell>
          <cell r="B8002">
            <v>0</v>
          </cell>
        </row>
        <row r="8003">
          <cell r="A8003">
            <v>6939962746593</v>
          </cell>
          <cell r="B8003">
            <v>62</v>
          </cell>
        </row>
        <row r="8004">
          <cell r="A8004">
            <v>6939962763736</v>
          </cell>
        </row>
        <row r="8005">
          <cell r="A8005">
            <v>6939962746626</v>
          </cell>
        </row>
        <row r="8006">
          <cell r="A8006">
            <v>6939962751450</v>
          </cell>
          <cell r="B8006">
            <v>0</v>
          </cell>
        </row>
        <row r="8007">
          <cell r="A8007">
            <v>6939962753980</v>
          </cell>
          <cell r="B8007">
            <v>0</v>
          </cell>
        </row>
        <row r="8008">
          <cell r="A8008">
            <v>6939962744384</v>
          </cell>
          <cell r="B8008">
            <v>53</v>
          </cell>
        </row>
        <row r="8009">
          <cell r="A8009">
            <v>6939962752488</v>
          </cell>
          <cell r="B8009">
            <v>314</v>
          </cell>
        </row>
        <row r="8010">
          <cell r="A8010">
            <v>6939962748030</v>
          </cell>
          <cell r="B8010">
            <v>0</v>
          </cell>
        </row>
        <row r="8011">
          <cell r="A8011">
            <v>6939962747316</v>
          </cell>
          <cell r="B8011">
            <v>0</v>
          </cell>
        </row>
        <row r="8012">
          <cell r="A8012">
            <v>6939962752273</v>
          </cell>
          <cell r="B8012">
            <v>0</v>
          </cell>
        </row>
        <row r="8013">
          <cell r="A8013">
            <v>6939962745992</v>
          </cell>
          <cell r="B8013">
            <v>49</v>
          </cell>
        </row>
        <row r="8014">
          <cell r="A8014">
            <v>6939962725574</v>
          </cell>
          <cell r="B8014">
            <v>0</v>
          </cell>
        </row>
        <row r="8015">
          <cell r="A8015">
            <v>6939962756912</v>
          </cell>
          <cell r="B8015">
            <v>0</v>
          </cell>
        </row>
        <row r="8016">
          <cell r="A8016">
            <v>6939962756769</v>
          </cell>
          <cell r="B8016">
            <v>0</v>
          </cell>
        </row>
        <row r="8017">
          <cell r="A8017">
            <v>6939962740973</v>
          </cell>
          <cell r="B8017">
            <v>0</v>
          </cell>
        </row>
        <row r="8018">
          <cell r="A8018">
            <v>6939962756189</v>
          </cell>
          <cell r="B8018">
            <v>0</v>
          </cell>
        </row>
        <row r="8019">
          <cell r="A8019">
            <v>6939962746630</v>
          </cell>
          <cell r="B8019">
            <v>94</v>
          </cell>
        </row>
        <row r="8020">
          <cell r="A8020">
            <v>6939962740379</v>
          </cell>
          <cell r="B8020">
            <v>28</v>
          </cell>
        </row>
        <row r="8021">
          <cell r="A8021">
            <v>6939962739281</v>
          </cell>
          <cell r="B8021">
            <v>127</v>
          </cell>
        </row>
        <row r="8022">
          <cell r="A8022">
            <v>6939962755908</v>
          </cell>
          <cell r="B8022">
            <v>13</v>
          </cell>
        </row>
        <row r="8023">
          <cell r="A8023">
            <v>6939962752464</v>
          </cell>
        </row>
        <row r="8024">
          <cell r="A8024">
            <v>6939962752709</v>
          </cell>
        </row>
        <row r="8025">
          <cell r="A8025">
            <v>6939962755175</v>
          </cell>
          <cell r="B8025">
            <v>0</v>
          </cell>
        </row>
        <row r="8026">
          <cell r="A8026">
            <v>6939962753065</v>
          </cell>
          <cell r="B8026">
            <v>8</v>
          </cell>
        </row>
        <row r="8027">
          <cell r="A8027">
            <v>6939962756264</v>
          </cell>
          <cell r="B8027">
            <v>54</v>
          </cell>
        </row>
        <row r="8028">
          <cell r="A8028">
            <v>6939962755885</v>
          </cell>
        </row>
        <row r="8029">
          <cell r="A8029">
            <v>6939962759012</v>
          </cell>
        </row>
        <row r="8030">
          <cell r="A8030">
            <v>6939962746074</v>
          </cell>
        </row>
        <row r="8031">
          <cell r="A8031">
            <v>6939962756172</v>
          </cell>
          <cell r="B8031">
            <v>191</v>
          </cell>
        </row>
        <row r="8032">
          <cell r="A8032">
            <v>6939962731049</v>
          </cell>
        </row>
        <row r="8033">
          <cell r="A8033">
            <v>6939962756165</v>
          </cell>
        </row>
        <row r="8034">
          <cell r="A8034">
            <v>6939962756097</v>
          </cell>
        </row>
        <row r="8035">
          <cell r="A8035">
            <v>6939962760186</v>
          </cell>
          <cell r="B8035">
            <v>47</v>
          </cell>
        </row>
        <row r="8036">
          <cell r="A8036">
            <v>6939962758398</v>
          </cell>
          <cell r="B8036">
            <v>0</v>
          </cell>
        </row>
        <row r="8037">
          <cell r="A8037">
            <v>6939962758060</v>
          </cell>
          <cell r="B8037">
            <v>137</v>
          </cell>
        </row>
        <row r="8038">
          <cell r="A8038">
            <v>6939924821078</v>
          </cell>
          <cell r="B8038">
            <v>12</v>
          </cell>
        </row>
        <row r="8039">
          <cell r="A8039">
            <v>6939924824963</v>
          </cell>
          <cell r="B8039">
            <v>0</v>
          </cell>
        </row>
        <row r="8040">
          <cell r="A8040">
            <v>6939924820828</v>
          </cell>
          <cell r="B8040">
            <v>0</v>
          </cell>
        </row>
        <row r="8041">
          <cell r="A8041">
            <v>6939962759074</v>
          </cell>
        </row>
        <row r="8042">
          <cell r="A8042">
            <v>6939962757544</v>
          </cell>
        </row>
        <row r="8043">
          <cell r="A8043">
            <v>6939962765433</v>
          </cell>
          <cell r="B8043">
            <v>56</v>
          </cell>
        </row>
        <row r="8044">
          <cell r="A8044">
            <v>6939924818498</v>
          </cell>
          <cell r="B8044">
            <v>136</v>
          </cell>
        </row>
        <row r="8045">
          <cell r="A8045">
            <v>6939962756097</v>
          </cell>
        </row>
        <row r="8046">
          <cell r="A8046">
            <v>6939962760834</v>
          </cell>
        </row>
        <row r="8047">
          <cell r="A8047">
            <v>6939962757520</v>
          </cell>
        </row>
        <row r="8048">
          <cell r="A8048">
            <v>6939962754239</v>
          </cell>
        </row>
        <row r="8049">
          <cell r="A8049">
            <v>6939962757315</v>
          </cell>
          <cell r="B8049">
            <v>51</v>
          </cell>
        </row>
        <row r="8050">
          <cell r="A8050">
            <v>6939962739588</v>
          </cell>
        </row>
        <row r="8051">
          <cell r="A8051">
            <v>6939962745183</v>
          </cell>
        </row>
        <row r="8052">
          <cell r="A8052">
            <v>6939962755618</v>
          </cell>
          <cell r="B8052">
            <v>30</v>
          </cell>
        </row>
        <row r="8053">
          <cell r="A8053">
            <v>6939962739564</v>
          </cell>
          <cell r="B8053">
            <v>0</v>
          </cell>
        </row>
        <row r="8054">
          <cell r="A8054">
            <v>6939924824345</v>
          </cell>
          <cell r="B8054">
            <v>0</v>
          </cell>
        </row>
        <row r="8055">
          <cell r="A8055">
            <v>6939962759074</v>
          </cell>
          <cell r="B8055">
            <v>40</v>
          </cell>
        </row>
        <row r="8056">
          <cell r="A8056">
            <v>6939962760711</v>
          </cell>
          <cell r="B8056">
            <v>116</v>
          </cell>
        </row>
        <row r="8057">
          <cell r="A8057">
            <v>6939962757544</v>
          </cell>
          <cell r="B8057">
            <v>0</v>
          </cell>
        </row>
        <row r="8058">
          <cell r="A8058">
            <v>6939962756905</v>
          </cell>
        </row>
        <row r="8059">
          <cell r="A8059">
            <v>6939962756820</v>
          </cell>
          <cell r="B8059">
            <v>0</v>
          </cell>
        </row>
        <row r="8060">
          <cell r="A8060">
            <v>6939962736839</v>
          </cell>
        </row>
        <row r="8061">
          <cell r="A8061">
            <v>6939962741338</v>
          </cell>
          <cell r="B8061">
            <v>0</v>
          </cell>
        </row>
        <row r="8062">
          <cell r="A8062">
            <v>6939962755618</v>
          </cell>
          <cell r="B8062">
            <v>1</v>
          </cell>
        </row>
        <row r="8063">
          <cell r="A8063">
            <v>6939962760575</v>
          </cell>
          <cell r="B8063">
            <v>27</v>
          </cell>
        </row>
        <row r="8064">
          <cell r="A8064">
            <v>6939962753867</v>
          </cell>
          <cell r="B8064">
            <v>9</v>
          </cell>
        </row>
        <row r="8065">
          <cell r="A8065">
            <v>6939924824956</v>
          </cell>
        </row>
        <row r="8066">
          <cell r="A8066">
            <v>6939924824673</v>
          </cell>
        </row>
        <row r="8067">
          <cell r="A8067">
            <v>6939962754239</v>
          </cell>
        </row>
        <row r="8068">
          <cell r="A8068">
            <v>6939962757315</v>
          </cell>
        </row>
        <row r="8069">
          <cell r="A8069">
            <v>6939962747057</v>
          </cell>
        </row>
        <row r="8070">
          <cell r="A8070">
            <v>6939962739588</v>
          </cell>
        </row>
        <row r="8071">
          <cell r="A8071">
            <v>6939962745183</v>
          </cell>
        </row>
        <row r="8072">
          <cell r="A8072">
            <v>6939962759098</v>
          </cell>
        </row>
        <row r="8073">
          <cell r="A8073">
            <v>6939962755885</v>
          </cell>
        </row>
        <row r="8074">
          <cell r="A8074">
            <v>6939962738024</v>
          </cell>
        </row>
        <row r="8075">
          <cell r="A8075">
            <v>6939962755359</v>
          </cell>
        </row>
        <row r="8076">
          <cell r="A8076">
            <v>6939924818498</v>
          </cell>
        </row>
        <row r="8077">
          <cell r="A8077">
            <v>6939924827322</v>
          </cell>
        </row>
        <row r="8078">
          <cell r="A8078">
            <v>6939962759012</v>
          </cell>
          <cell r="B8078">
            <v>27</v>
          </cell>
        </row>
        <row r="8079">
          <cell r="A8079">
            <v>6939962759371</v>
          </cell>
          <cell r="B8079">
            <v>6</v>
          </cell>
        </row>
        <row r="8080">
          <cell r="A8080">
            <v>6939962757322</v>
          </cell>
          <cell r="B8080">
            <v>17</v>
          </cell>
        </row>
        <row r="8081">
          <cell r="A8081">
            <v>6939962749129</v>
          </cell>
          <cell r="B8081">
            <v>0</v>
          </cell>
        </row>
        <row r="8082">
          <cell r="A8082">
            <v>6939962757513</v>
          </cell>
          <cell r="B8082">
            <v>0</v>
          </cell>
        </row>
        <row r="8083">
          <cell r="A8083">
            <v>6939962758572</v>
          </cell>
          <cell r="B8083">
            <v>104</v>
          </cell>
        </row>
        <row r="8084">
          <cell r="A8084">
            <v>6939962759012</v>
          </cell>
        </row>
        <row r="8085">
          <cell r="A8085">
            <v>6939962759371</v>
          </cell>
        </row>
        <row r="8086">
          <cell r="A8086">
            <v>6939962757322</v>
          </cell>
        </row>
        <row r="8087">
          <cell r="A8087">
            <v>6939962749129</v>
          </cell>
        </row>
        <row r="8088">
          <cell r="A8088">
            <v>6939962757513</v>
          </cell>
        </row>
        <row r="8089">
          <cell r="A8089">
            <v>6939962758572</v>
          </cell>
        </row>
        <row r="8090">
          <cell r="A8090">
            <v>6939962746074</v>
          </cell>
        </row>
        <row r="8091">
          <cell r="A8091">
            <v>6939962744384</v>
          </cell>
          <cell r="B8091">
            <v>44</v>
          </cell>
        </row>
        <row r="8092">
          <cell r="A8092">
            <v>6939962744384</v>
          </cell>
          <cell r="B8092">
            <v>30</v>
          </cell>
        </row>
        <row r="8093">
          <cell r="A8093">
            <v>6939962746296</v>
          </cell>
          <cell r="B8093">
            <v>36</v>
          </cell>
        </row>
        <row r="8094">
          <cell r="A8094">
            <v>6939962741307</v>
          </cell>
          <cell r="B8094">
            <v>20</v>
          </cell>
        </row>
        <row r="8095">
          <cell r="A8095">
            <v>6939962746050</v>
          </cell>
        </row>
        <row r="8096">
          <cell r="A8096">
            <v>6939962747644</v>
          </cell>
          <cell r="B8096">
            <v>4</v>
          </cell>
        </row>
        <row r="8097">
          <cell r="A8097">
            <v>6939962748214</v>
          </cell>
          <cell r="B8097">
            <v>8</v>
          </cell>
        </row>
        <row r="8098">
          <cell r="A8098">
            <v>6939962756912</v>
          </cell>
          <cell r="B8098">
            <v>0</v>
          </cell>
        </row>
        <row r="8099">
          <cell r="A8099">
            <v>6939962747989</v>
          </cell>
          <cell r="B8099">
            <v>38</v>
          </cell>
        </row>
        <row r="8100">
          <cell r="A8100">
            <v>6939962730912</v>
          </cell>
          <cell r="B8100">
            <v>11</v>
          </cell>
        </row>
        <row r="8101">
          <cell r="A8101">
            <v>6939962755328</v>
          </cell>
          <cell r="B8101">
            <v>0</v>
          </cell>
        </row>
        <row r="8102">
          <cell r="A8102">
            <v>6939962734354</v>
          </cell>
          <cell r="B8102">
            <v>12</v>
          </cell>
        </row>
        <row r="8103">
          <cell r="A8103">
            <v>6939962756493</v>
          </cell>
        </row>
        <row r="8104">
          <cell r="A8104">
            <v>6939962761299</v>
          </cell>
        </row>
        <row r="8105">
          <cell r="A8105">
            <v>6939962762999</v>
          </cell>
        </row>
        <row r="8106">
          <cell r="A8106">
            <v>6939924821078</v>
          </cell>
        </row>
        <row r="8107">
          <cell r="A8107">
            <v>6939962756189</v>
          </cell>
          <cell r="B8107">
            <v>2</v>
          </cell>
        </row>
        <row r="8108">
          <cell r="A8108">
            <v>6939962739281</v>
          </cell>
          <cell r="B8108">
            <v>171</v>
          </cell>
        </row>
        <row r="8109">
          <cell r="A8109">
            <v>6939962760186</v>
          </cell>
          <cell r="B8109">
            <v>22</v>
          </cell>
        </row>
        <row r="8110">
          <cell r="A8110">
            <v>6939962746074</v>
          </cell>
          <cell r="B8110">
            <v>111</v>
          </cell>
        </row>
        <row r="8111">
          <cell r="A8111">
            <v>6939962741451</v>
          </cell>
          <cell r="B8111">
            <v>45</v>
          </cell>
        </row>
        <row r="8112">
          <cell r="A8112">
            <v>6939962760599</v>
          </cell>
          <cell r="B8112">
            <v>2</v>
          </cell>
        </row>
        <row r="8113">
          <cell r="A8113">
            <v>6939962759265</v>
          </cell>
          <cell r="B8113">
            <v>18</v>
          </cell>
        </row>
        <row r="8114">
          <cell r="A8114">
            <v>6939962741451</v>
          </cell>
        </row>
        <row r="8115">
          <cell r="A8115">
            <v>6939924824673</v>
          </cell>
        </row>
        <row r="8116">
          <cell r="A8116">
            <v>6939924824642</v>
          </cell>
        </row>
        <row r="8117">
          <cell r="A8117">
            <v>6939962762180</v>
          </cell>
          <cell r="B8117">
            <v>23</v>
          </cell>
        </row>
        <row r="8118">
          <cell r="A8118">
            <v>6939962756493</v>
          </cell>
          <cell r="B8118">
            <v>34</v>
          </cell>
        </row>
        <row r="8119">
          <cell r="A8119">
            <v>6939962761299</v>
          </cell>
          <cell r="B8119">
            <v>207</v>
          </cell>
        </row>
        <row r="8120">
          <cell r="A8120">
            <v>6939962762173</v>
          </cell>
          <cell r="B8120">
            <v>108</v>
          </cell>
        </row>
        <row r="8121">
          <cell r="A8121">
            <v>6939962758275</v>
          </cell>
          <cell r="B8121">
            <v>92</v>
          </cell>
        </row>
        <row r="8122">
          <cell r="A8122">
            <v>6939962757575</v>
          </cell>
          <cell r="B8122">
            <v>105</v>
          </cell>
        </row>
        <row r="8123">
          <cell r="A8123">
            <v>6939962758466</v>
          </cell>
        </row>
        <row r="8124">
          <cell r="A8124">
            <v>6939962757322</v>
          </cell>
        </row>
        <row r="8125">
          <cell r="A8125">
            <v>6939962749129</v>
          </cell>
        </row>
        <row r="8126">
          <cell r="A8126">
            <v>6939962731049</v>
          </cell>
          <cell r="B8126">
            <v>4</v>
          </cell>
        </row>
        <row r="8127">
          <cell r="A8127">
            <v>6939962756172</v>
          </cell>
          <cell r="B8127">
            <v>270</v>
          </cell>
        </row>
        <row r="8128">
          <cell r="A8128">
            <v>6939962753539</v>
          </cell>
          <cell r="B8128">
            <v>26</v>
          </cell>
        </row>
        <row r="8129">
          <cell r="A8129">
            <v>6939962756165</v>
          </cell>
          <cell r="B8129">
            <v>33</v>
          </cell>
        </row>
        <row r="8130">
          <cell r="A8130">
            <v>6939962746593</v>
          </cell>
          <cell r="B8130">
            <v>64</v>
          </cell>
        </row>
        <row r="8131">
          <cell r="A8131">
            <v>6939962758763</v>
          </cell>
          <cell r="B8131">
            <v>68</v>
          </cell>
        </row>
        <row r="8132">
          <cell r="A8132">
            <v>6939962747057</v>
          </cell>
          <cell r="B8132">
            <v>32</v>
          </cell>
        </row>
        <row r="8133">
          <cell r="A8133">
            <v>6939962739564</v>
          </cell>
        </row>
        <row r="8134">
          <cell r="A8134">
            <v>6939962753003</v>
          </cell>
          <cell r="B8134">
            <v>0</v>
          </cell>
        </row>
        <row r="8135">
          <cell r="A8135">
            <v>6939962748184</v>
          </cell>
          <cell r="B8135">
            <v>42</v>
          </cell>
        </row>
        <row r="8136">
          <cell r="A8136">
            <v>6939962754628</v>
          </cell>
          <cell r="B8136">
            <v>0</v>
          </cell>
        </row>
        <row r="8137">
          <cell r="A8137">
            <v>6939962755656</v>
          </cell>
          <cell r="B8137">
            <v>25</v>
          </cell>
        </row>
        <row r="8138">
          <cell r="A8138">
            <v>6939962754604</v>
          </cell>
          <cell r="B8138">
            <v>8</v>
          </cell>
        </row>
        <row r="8139">
          <cell r="A8139">
            <v>6939962750590</v>
          </cell>
          <cell r="B8139">
            <v>0</v>
          </cell>
        </row>
        <row r="8140">
          <cell r="A8140">
            <v>6939962738147</v>
          </cell>
          <cell r="B8140">
            <v>0</v>
          </cell>
        </row>
        <row r="8141">
          <cell r="A8141">
            <v>6939962743738</v>
          </cell>
          <cell r="B8141">
            <v>0</v>
          </cell>
        </row>
        <row r="8142">
          <cell r="A8142">
            <v>6939962757186</v>
          </cell>
          <cell r="B8142">
            <v>0</v>
          </cell>
        </row>
        <row r="8143">
          <cell r="A8143">
            <v>6939962757315</v>
          </cell>
          <cell r="B8143">
            <v>192</v>
          </cell>
        </row>
        <row r="8144">
          <cell r="A8144">
            <v>6939962739588</v>
          </cell>
          <cell r="B8144">
            <v>0</v>
          </cell>
        </row>
        <row r="8145">
          <cell r="A8145">
            <v>6939962745183</v>
          </cell>
          <cell r="B8145">
            <v>0</v>
          </cell>
        </row>
        <row r="8146">
          <cell r="A8146">
            <v>6939962758763</v>
          </cell>
          <cell r="B8146">
            <v>79</v>
          </cell>
        </row>
        <row r="8147">
          <cell r="A8147">
            <v>6939962747057</v>
          </cell>
          <cell r="B8147">
            <v>14</v>
          </cell>
        </row>
        <row r="8148">
          <cell r="A8148">
            <v>6939962739588</v>
          </cell>
        </row>
        <row r="8149">
          <cell r="A8149">
            <v>6939962739564</v>
          </cell>
        </row>
        <row r="8150">
          <cell r="A8150">
            <v>6939962763910</v>
          </cell>
        </row>
        <row r="8151">
          <cell r="A8151">
            <v>6939962759814</v>
          </cell>
        </row>
        <row r="8152">
          <cell r="A8152">
            <v>6939962760704</v>
          </cell>
        </row>
        <row r="8153">
          <cell r="A8153">
            <v>6939962759128</v>
          </cell>
        </row>
        <row r="8154">
          <cell r="A8154">
            <v>6939962763477</v>
          </cell>
        </row>
        <row r="8155">
          <cell r="A8155">
            <v>6939962765983</v>
          </cell>
        </row>
        <row r="8156">
          <cell r="A8156">
            <v>6939962761398</v>
          </cell>
        </row>
        <row r="8157">
          <cell r="A8157">
            <v>6939962762401</v>
          </cell>
        </row>
        <row r="8158">
          <cell r="A8158">
            <v>6939924824963</v>
          </cell>
        </row>
        <row r="8159">
          <cell r="A8159">
            <v>6939924820828</v>
          </cell>
        </row>
        <row r="8160">
          <cell r="A8160">
            <v>6939924824345</v>
          </cell>
          <cell r="B8160">
            <v>0</v>
          </cell>
        </row>
        <row r="8161">
          <cell r="A8161">
            <v>6939962759395</v>
          </cell>
        </row>
        <row r="8162">
          <cell r="A8162">
            <v>6939924823669</v>
          </cell>
        </row>
        <row r="8163">
          <cell r="A8163">
            <v>6939924823652</v>
          </cell>
        </row>
        <row r="8164">
          <cell r="A8164">
            <v>6939924824956</v>
          </cell>
        </row>
        <row r="8165">
          <cell r="A8165">
            <v>6939924823676</v>
          </cell>
        </row>
        <row r="8166">
          <cell r="A8166">
            <v>6939924821481</v>
          </cell>
        </row>
        <row r="8167">
          <cell r="A8167">
            <v>6939924823423</v>
          </cell>
        </row>
        <row r="8168">
          <cell r="A8168">
            <v>6939962759043</v>
          </cell>
        </row>
        <row r="8169">
          <cell r="A8169">
            <v>6939962759357</v>
          </cell>
        </row>
        <row r="8170">
          <cell r="A8170">
            <v>6939962762173</v>
          </cell>
        </row>
        <row r="8171">
          <cell r="A8171">
            <v>6939962762500</v>
          </cell>
        </row>
        <row r="8172">
          <cell r="A8172">
            <v>6939962756134</v>
          </cell>
        </row>
        <row r="8173">
          <cell r="A8173">
            <v>6939962760186</v>
          </cell>
          <cell r="B8173">
            <v>14</v>
          </cell>
        </row>
        <row r="8174">
          <cell r="A8174">
            <v>6939962758398</v>
          </cell>
          <cell r="B8174">
            <v>0</v>
          </cell>
        </row>
        <row r="8175">
          <cell r="A8175">
            <v>6939962758855</v>
          </cell>
          <cell r="B8175">
            <v>16</v>
          </cell>
        </row>
        <row r="8176">
          <cell r="A8176">
            <v>6939962758060</v>
          </cell>
          <cell r="B8176">
            <v>64</v>
          </cell>
        </row>
        <row r="8177">
          <cell r="A8177">
            <v>6939962760575</v>
          </cell>
          <cell r="B8177">
            <v>15</v>
          </cell>
        </row>
        <row r="8178">
          <cell r="A8178">
            <v>6939962759074</v>
          </cell>
          <cell r="B8178">
            <v>42</v>
          </cell>
        </row>
        <row r="8179">
          <cell r="A8179">
            <v>6939962760711</v>
          </cell>
          <cell r="B8179">
            <v>22</v>
          </cell>
        </row>
        <row r="8180">
          <cell r="A8180">
            <v>6939962757544</v>
          </cell>
          <cell r="B8180">
            <v>0</v>
          </cell>
        </row>
        <row r="8181">
          <cell r="A8181">
            <v>6939962757384</v>
          </cell>
        </row>
        <row r="8182">
          <cell r="A8182">
            <v>6939962754239</v>
          </cell>
          <cell r="B8182">
            <v>0</v>
          </cell>
        </row>
        <row r="8183">
          <cell r="A8183">
            <v>6939962757612</v>
          </cell>
          <cell r="B8183">
            <v>8</v>
          </cell>
        </row>
        <row r="8184">
          <cell r="A8184">
            <v>6939962755380</v>
          </cell>
          <cell r="B8184">
            <v>5</v>
          </cell>
        </row>
        <row r="8185">
          <cell r="A8185">
            <v>6939962758466</v>
          </cell>
          <cell r="B8185">
            <v>3</v>
          </cell>
        </row>
        <row r="8186">
          <cell r="A8186">
            <v>6939962755359</v>
          </cell>
          <cell r="B8186">
            <v>9</v>
          </cell>
        </row>
        <row r="8187">
          <cell r="A8187">
            <v>6939962759388</v>
          </cell>
          <cell r="B8187">
            <v>0</v>
          </cell>
        </row>
        <row r="8188">
          <cell r="A8188">
            <v>6939962746050</v>
          </cell>
        </row>
        <row r="8189">
          <cell r="A8189">
            <v>6939962747644</v>
          </cell>
        </row>
        <row r="8190">
          <cell r="A8190">
            <v>6939962748214</v>
          </cell>
        </row>
        <row r="8191">
          <cell r="A8191">
            <v>6939962754604</v>
          </cell>
        </row>
        <row r="8192">
          <cell r="A8192">
            <v>6939962750590</v>
          </cell>
        </row>
        <row r="8193">
          <cell r="A8193">
            <v>6939962747989</v>
          </cell>
        </row>
        <row r="8194">
          <cell r="A8194">
            <v>6939962755328</v>
          </cell>
        </row>
        <row r="8195">
          <cell r="A8195">
            <v>6939962734354</v>
          </cell>
        </row>
        <row r="8196">
          <cell r="A8196">
            <v>6939962755830</v>
          </cell>
        </row>
        <row r="8197">
          <cell r="A8197">
            <v>6939962759371</v>
          </cell>
          <cell r="B8197">
            <v>5</v>
          </cell>
        </row>
        <row r="8198">
          <cell r="A8198">
            <v>6939962757322</v>
          </cell>
          <cell r="B8198">
            <v>3</v>
          </cell>
        </row>
        <row r="8199">
          <cell r="A8199">
            <v>6939962749129</v>
          </cell>
          <cell r="B8199">
            <v>0</v>
          </cell>
        </row>
        <row r="8200">
          <cell r="A8200">
            <v>6939962757513</v>
          </cell>
          <cell r="B8200">
            <v>0</v>
          </cell>
        </row>
        <row r="8201">
          <cell r="A8201">
            <v>6939962758572</v>
          </cell>
          <cell r="B8201">
            <v>115</v>
          </cell>
        </row>
        <row r="8202">
          <cell r="A8202">
            <v>6939924823676</v>
          </cell>
          <cell r="B8202">
            <v>0</v>
          </cell>
        </row>
        <row r="8203">
          <cell r="A8203">
            <v>6939924820828</v>
          </cell>
          <cell r="B8203">
            <v>0</v>
          </cell>
        </row>
        <row r="8204">
          <cell r="A8204">
            <v>6939962741451</v>
          </cell>
          <cell r="B8204">
            <v>46</v>
          </cell>
        </row>
        <row r="8205">
          <cell r="A8205">
            <v>6939962746626</v>
          </cell>
        </row>
        <row r="8206">
          <cell r="A8206">
            <v>6939962753003</v>
          </cell>
        </row>
        <row r="8207">
          <cell r="A8207">
            <v>6939962744384</v>
          </cell>
        </row>
        <row r="8208">
          <cell r="A8208">
            <v>6939962752488</v>
          </cell>
        </row>
        <row r="8209">
          <cell r="A8209">
            <v>6939962748184</v>
          </cell>
        </row>
        <row r="8210">
          <cell r="A8210">
            <v>6939962755175</v>
          </cell>
        </row>
        <row r="8211">
          <cell r="A8211">
            <v>6939962752273</v>
          </cell>
        </row>
        <row r="8212">
          <cell r="A8212">
            <v>6939962741307</v>
          </cell>
        </row>
        <row r="8213">
          <cell r="A8213">
            <v>6939962725574</v>
          </cell>
        </row>
        <row r="8214">
          <cell r="A8214">
            <v>6939962756264</v>
          </cell>
        </row>
        <row r="8215">
          <cell r="A8215">
            <v>6939962756189</v>
          </cell>
          <cell r="B8215">
            <v>7</v>
          </cell>
        </row>
        <row r="8216">
          <cell r="A8216">
            <v>6938980101353</v>
          </cell>
          <cell r="B8216">
            <v>8</v>
          </cell>
        </row>
        <row r="8217">
          <cell r="A8217">
            <v>6939962760698</v>
          </cell>
          <cell r="B8217">
            <v>18</v>
          </cell>
        </row>
        <row r="8218">
          <cell r="A8218">
            <v>6939962760605</v>
          </cell>
          <cell r="B8218">
            <v>57</v>
          </cell>
        </row>
        <row r="8219">
          <cell r="A8219">
            <v>6939962760186</v>
          </cell>
        </row>
        <row r="8220">
          <cell r="A8220">
            <v>6939962758398</v>
          </cell>
        </row>
        <row r="8221">
          <cell r="A8221">
            <v>6939962758855</v>
          </cell>
        </row>
        <row r="8222">
          <cell r="A8222">
            <v>6939962758060</v>
          </cell>
        </row>
        <row r="8223">
          <cell r="A8223">
            <v>6939962760575</v>
          </cell>
        </row>
        <row r="8224">
          <cell r="A8224">
            <v>6939962759074</v>
          </cell>
        </row>
        <row r="8225">
          <cell r="A8225">
            <v>6939962753867</v>
          </cell>
        </row>
        <row r="8226">
          <cell r="A8226">
            <v>6939924819884</v>
          </cell>
        </row>
        <row r="8227">
          <cell r="A8227">
            <v>6939924824963</v>
          </cell>
        </row>
        <row r="8228">
          <cell r="A8228">
            <v>6939924820828</v>
          </cell>
        </row>
        <row r="8229">
          <cell r="A8229">
            <v>6939962741451</v>
          </cell>
        </row>
        <row r="8230">
          <cell r="A8230">
            <v>6939962746371</v>
          </cell>
          <cell r="B8230">
            <v>34</v>
          </cell>
        </row>
        <row r="8231">
          <cell r="A8231">
            <v>6939962761640</v>
          </cell>
          <cell r="B8231">
            <v>10</v>
          </cell>
        </row>
        <row r="8232">
          <cell r="A8232">
            <v>6939924827353</v>
          </cell>
          <cell r="B8232">
            <v>0</v>
          </cell>
        </row>
        <row r="8233">
          <cell r="A8233">
            <v>6939924827322</v>
          </cell>
        </row>
        <row r="8234">
          <cell r="A8234">
            <v>6939924827339</v>
          </cell>
          <cell r="B8234">
            <v>0</v>
          </cell>
        </row>
        <row r="8235">
          <cell r="A8235">
            <v>6939962759098</v>
          </cell>
          <cell r="B8235">
            <v>192</v>
          </cell>
        </row>
        <row r="8236">
          <cell r="A8236">
            <v>6939962760834</v>
          </cell>
          <cell r="B8236">
            <v>25</v>
          </cell>
        </row>
        <row r="8237">
          <cell r="A8237">
            <v>6939962759173</v>
          </cell>
          <cell r="B8237">
            <v>15</v>
          </cell>
        </row>
        <row r="8238">
          <cell r="A8238">
            <v>6939962738024</v>
          </cell>
          <cell r="B8238">
            <v>5</v>
          </cell>
        </row>
        <row r="8239">
          <cell r="A8239">
            <v>6939962757520</v>
          </cell>
          <cell r="B8239">
            <v>0</v>
          </cell>
        </row>
        <row r="8240">
          <cell r="A8240">
            <v>6939962763910</v>
          </cell>
        </row>
        <row r="8241">
          <cell r="A8241">
            <v>6939962760704</v>
          </cell>
        </row>
        <row r="8242">
          <cell r="A8242">
            <v>6939962762999</v>
          </cell>
        </row>
        <row r="8243">
          <cell r="A8243">
            <v>6939962762401</v>
          </cell>
        </row>
        <row r="8244">
          <cell r="A8244">
            <v>6939924824673</v>
          </cell>
          <cell r="B8244">
            <v>0</v>
          </cell>
        </row>
        <row r="8245">
          <cell r="A8245">
            <v>6939962746593</v>
          </cell>
          <cell r="B8245">
            <v>39</v>
          </cell>
        </row>
        <row r="8246">
          <cell r="A8246">
            <v>6939924827841</v>
          </cell>
        </row>
        <row r="8247">
          <cell r="A8247">
            <v>6939962759395</v>
          </cell>
          <cell r="B8247">
            <v>9</v>
          </cell>
        </row>
        <row r="8248">
          <cell r="A8248">
            <v>6939924823669</v>
          </cell>
          <cell r="B8248">
            <v>0</v>
          </cell>
        </row>
        <row r="8249">
          <cell r="A8249">
            <v>6939924823652</v>
          </cell>
          <cell r="B8249">
            <v>0</v>
          </cell>
        </row>
        <row r="8250">
          <cell r="A8250">
            <v>6939924824963</v>
          </cell>
          <cell r="B8250">
            <v>0</v>
          </cell>
        </row>
        <row r="8251">
          <cell r="A8251">
            <v>6939924823676</v>
          </cell>
          <cell r="B8251">
            <v>0</v>
          </cell>
        </row>
        <row r="8252">
          <cell r="A8252">
            <v>6939924821481</v>
          </cell>
          <cell r="B8252">
            <v>8</v>
          </cell>
        </row>
        <row r="8253">
          <cell r="A8253">
            <v>6939924823423</v>
          </cell>
          <cell r="B8253">
            <v>0</v>
          </cell>
        </row>
        <row r="8254">
          <cell r="A8254">
            <v>6939962756165</v>
          </cell>
          <cell r="B8254">
            <v>44</v>
          </cell>
        </row>
        <row r="8255">
          <cell r="A8255">
            <v>6939962758275</v>
          </cell>
          <cell r="B8255">
            <v>29</v>
          </cell>
        </row>
        <row r="8256">
          <cell r="A8256">
            <v>6939962757575</v>
          </cell>
          <cell r="B8256">
            <v>48</v>
          </cell>
        </row>
        <row r="8257">
          <cell r="A8257">
            <v>6939962758855</v>
          </cell>
          <cell r="B8257">
            <v>19</v>
          </cell>
        </row>
        <row r="8258">
          <cell r="A8258">
            <v>6939962760698</v>
          </cell>
          <cell r="B8258">
            <v>2</v>
          </cell>
        </row>
        <row r="8259">
          <cell r="A8259">
            <v>6939962763453</v>
          </cell>
        </row>
        <row r="8260">
          <cell r="A8260">
            <v>6939962754239</v>
          </cell>
        </row>
        <row r="8261">
          <cell r="A8261">
            <v>6939924824673</v>
          </cell>
          <cell r="B8261">
            <v>0</v>
          </cell>
        </row>
        <row r="8262">
          <cell r="A8262">
            <v>6939924827537</v>
          </cell>
        </row>
        <row r="8263">
          <cell r="A8263">
            <v>6939962759012</v>
          </cell>
          <cell r="B8263">
            <v>48</v>
          </cell>
        </row>
        <row r="8264">
          <cell r="A8264">
            <v>6939962759371</v>
          </cell>
          <cell r="B8264">
            <v>1</v>
          </cell>
        </row>
        <row r="8265">
          <cell r="A8265">
            <v>6939962757322</v>
          </cell>
          <cell r="B8265">
            <v>12</v>
          </cell>
        </row>
        <row r="8266">
          <cell r="A8266">
            <v>6939962749129</v>
          </cell>
          <cell r="B8266">
            <v>0</v>
          </cell>
        </row>
        <row r="8267">
          <cell r="A8267">
            <v>6939962757513</v>
          </cell>
          <cell r="B8267">
            <v>2</v>
          </cell>
        </row>
        <row r="8268">
          <cell r="A8268">
            <v>6939962758572</v>
          </cell>
          <cell r="B8268">
            <v>25</v>
          </cell>
        </row>
        <row r="8269">
          <cell r="A8269">
            <v>6939962756172</v>
          </cell>
          <cell r="B8269">
            <v>146</v>
          </cell>
        </row>
        <row r="8270">
          <cell r="A8270">
            <v>6939962753539</v>
          </cell>
          <cell r="B8270">
            <v>19</v>
          </cell>
        </row>
        <row r="8271">
          <cell r="A8271">
            <v>6939962763910</v>
          </cell>
          <cell r="B8271">
            <v>23</v>
          </cell>
        </row>
        <row r="8272">
          <cell r="A8272">
            <v>6939962760704</v>
          </cell>
        </row>
        <row r="8273">
          <cell r="A8273">
            <v>6939962762999</v>
          </cell>
          <cell r="B8273">
            <v>32</v>
          </cell>
        </row>
        <row r="8274">
          <cell r="A8274">
            <v>6939924824345</v>
          </cell>
        </row>
        <row r="8275">
          <cell r="A8275">
            <v>6939962756905</v>
          </cell>
        </row>
        <row r="8276">
          <cell r="A8276">
            <v>6939962756769</v>
          </cell>
        </row>
        <row r="8277">
          <cell r="A8277">
            <v>6939962738147</v>
          </cell>
        </row>
        <row r="8278">
          <cell r="A8278">
            <v>6939962740973</v>
          </cell>
        </row>
        <row r="8279">
          <cell r="A8279">
            <v>6939962756097</v>
          </cell>
        </row>
        <row r="8280">
          <cell r="A8280">
            <v>6939962760711</v>
          </cell>
        </row>
        <row r="8281">
          <cell r="A8281">
            <v>6939962757544</v>
          </cell>
        </row>
        <row r="8282">
          <cell r="A8282">
            <v>6939924819549</v>
          </cell>
          <cell r="B8282">
            <v>7</v>
          </cell>
        </row>
        <row r="8283">
          <cell r="A8283">
            <v>6939962762180</v>
          </cell>
        </row>
        <row r="8284">
          <cell r="A8284">
            <v>6939962756493</v>
          </cell>
        </row>
        <row r="8285">
          <cell r="A8285">
            <v>6939962761299</v>
          </cell>
        </row>
        <row r="8286">
          <cell r="A8286">
            <v>6939962762173</v>
          </cell>
        </row>
        <row r="8287">
          <cell r="A8287">
            <v>6939962758275</v>
          </cell>
          <cell r="B8287">
            <v>18</v>
          </cell>
        </row>
        <row r="8288">
          <cell r="A8288">
            <v>6939962757575</v>
          </cell>
          <cell r="B8288">
            <v>38</v>
          </cell>
        </row>
        <row r="8289">
          <cell r="A8289">
            <v>6939962760698</v>
          </cell>
          <cell r="B8289">
            <v>16</v>
          </cell>
        </row>
        <row r="8290">
          <cell r="A8290">
            <v>6939962746630</v>
          </cell>
        </row>
        <row r="8291">
          <cell r="A8291">
            <v>6939962740379</v>
          </cell>
        </row>
        <row r="8292">
          <cell r="A8292">
            <v>6939962739281</v>
          </cell>
        </row>
        <row r="8293">
          <cell r="A8293">
            <v>6939962755908</v>
          </cell>
        </row>
        <row r="8294">
          <cell r="A8294">
            <v>6939962752464</v>
          </cell>
        </row>
        <row r="8295">
          <cell r="A8295">
            <v>6939962751450</v>
          </cell>
        </row>
        <row r="8296">
          <cell r="A8296">
            <v>6939962752709</v>
          </cell>
        </row>
        <row r="8297">
          <cell r="A8297">
            <v>6939962748030</v>
          </cell>
        </row>
        <row r="8298">
          <cell r="A8298">
            <v>6939962745992</v>
          </cell>
        </row>
        <row r="8299">
          <cell r="A8299">
            <v>6939962753065</v>
          </cell>
        </row>
        <row r="8300">
          <cell r="A8300">
            <v>6939962746685</v>
          </cell>
        </row>
        <row r="8301">
          <cell r="A8301">
            <v>6939962756820</v>
          </cell>
        </row>
        <row r="8302">
          <cell r="A8302">
            <v>6939962736839</v>
          </cell>
        </row>
        <row r="8303">
          <cell r="A8303">
            <v>6939962741338</v>
          </cell>
        </row>
        <row r="8304">
          <cell r="A8304">
            <v>6939924819884</v>
          </cell>
          <cell r="B8304">
            <v>0</v>
          </cell>
        </row>
        <row r="8305">
          <cell r="A8305">
            <v>6939924824802</v>
          </cell>
          <cell r="B8305">
            <v>10</v>
          </cell>
        </row>
        <row r="8306">
          <cell r="A8306">
            <v>6939962759814</v>
          </cell>
        </row>
        <row r="8307">
          <cell r="A8307">
            <v>6939962759128</v>
          </cell>
        </row>
        <row r="8308">
          <cell r="A8308">
            <v>6939962759043</v>
          </cell>
        </row>
        <row r="8309">
          <cell r="A8309">
            <v>6939962759357</v>
          </cell>
          <cell r="B8309">
            <v>0</v>
          </cell>
        </row>
        <row r="8310">
          <cell r="A8310">
            <v>6939962760186</v>
          </cell>
          <cell r="B8310">
            <v>29</v>
          </cell>
        </row>
        <row r="8311">
          <cell r="A8311">
            <v>6939962760599</v>
          </cell>
          <cell r="B8311">
            <v>4</v>
          </cell>
        </row>
        <row r="8312">
          <cell r="A8312">
            <v>6939962758855</v>
          </cell>
          <cell r="B8312">
            <v>3</v>
          </cell>
        </row>
        <row r="8313">
          <cell r="A8313">
            <v>6939962758060</v>
          </cell>
          <cell r="B8313">
            <v>295</v>
          </cell>
        </row>
        <row r="8314">
          <cell r="A8314">
            <v>6939962759265</v>
          </cell>
          <cell r="B8314">
            <v>25</v>
          </cell>
        </row>
        <row r="8315">
          <cell r="A8315">
            <v>6939962760711</v>
          </cell>
          <cell r="B8315">
            <v>67</v>
          </cell>
        </row>
        <row r="8316">
          <cell r="A8316">
            <v>6939924823232</v>
          </cell>
        </row>
        <row r="8317">
          <cell r="A8317">
            <v>6939924827353</v>
          </cell>
        </row>
        <row r="8318">
          <cell r="A8318">
            <v>6939924827322</v>
          </cell>
        </row>
        <row r="8319">
          <cell r="A8319">
            <v>6939962758398</v>
          </cell>
          <cell r="B8319">
            <v>0</v>
          </cell>
        </row>
        <row r="8320">
          <cell r="A8320">
            <v>6939962746074</v>
          </cell>
          <cell r="B8320">
            <v>17</v>
          </cell>
        </row>
        <row r="8321">
          <cell r="A8321">
            <v>6939962741451</v>
          </cell>
          <cell r="B8321">
            <v>30</v>
          </cell>
        </row>
        <row r="8322">
          <cell r="A8322">
            <v>6939924827537</v>
          </cell>
        </row>
        <row r="8323">
          <cell r="A8323">
            <v>6939962758572</v>
          </cell>
          <cell r="B8323">
            <v>104</v>
          </cell>
        </row>
        <row r="8324">
          <cell r="A8324">
            <v>6939962757612</v>
          </cell>
          <cell r="B8324">
            <v>6</v>
          </cell>
        </row>
        <row r="8325">
          <cell r="A8325">
            <v>6939962755380</v>
          </cell>
          <cell r="B8325">
            <v>5</v>
          </cell>
        </row>
        <row r="8326">
          <cell r="A8326">
            <v>6939962759364</v>
          </cell>
          <cell r="B8326">
            <v>6</v>
          </cell>
        </row>
        <row r="8327">
          <cell r="A8327">
            <v>6939962759173</v>
          </cell>
          <cell r="B8327">
            <v>9</v>
          </cell>
        </row>
        <row r="8328">
          <cell r="A8328">
            <v>6939962758466</v>
          </cell>
          <cell r="B8328">
            <v>20</v>
          </cell>
        </row>
        <row r="8329">
          <cell r="A8329">
            <v>6939962756172</v>
          </cell>
        </row>
        <row r="8330">
          <cell r="A8330">
            <v>6939962753539</v>
          </cell>
        </row>
        <row r="8331">
          <cell r="A8331">
            <v>6939962765129</v>
          </cell>
        </row>
        <row r="8332">
          <cell r="A8332">
            <v>6939924827841</v>
          </cell>
        </row>
        <row r="8333">
          <cell r="A8333">
            <v>6939962763910</v>
          </cell>
          <cell r="B8333">
            <v>22</v>
          </cell>
        </row>
        <row r="8334">
          <cell r="A8334">
            <v>6939962760704</v>
          </cell>
        </row>
        <row r="8335">
          <cell r="A8335">
            <v>6939962762999</v>
          </cell>
          <cell r="B8335">
            <v>30</v>
          </cell>
        </row>
        <row r="8336">
          <cell r="A8336">
            <v>6939962762401</v>
          </cell>
          <cell r="B8336">
            <v>108</v>
          </cell>
        </row>
        <row r="8337">
          <cell r="A8337">
            <v>6939924828510</v>
          </cell>
        </row>
        <row r="8338">
          <cell r="A8338">
            <v>6939962746593</v>
          </cell>
        </row>
        <row r="8339">
          <cell r="A8339">
            <v>6939962746593</v>
          </cell>
        </row>
        <row r="8340">
          <cell r="A8340">
            <v>6939962757315</v>
          </cell>
        </row>
        <row r="8341">
          <cell r="A8341">
            <v>6939962763453</v>
          </cell>
        </row>
        <row r="8342">
          <cell r="A8342">
            <v>6939962765129</v>
          </cell>
          <cell r="B8342">
            <v>35</v>
          </cell>
        </row>
        <row r="8343">
          <cell r="A8343">
            <v>6939962763774</v>
          </cell>
        </row>
        <row r="8344">
          <cell r="A8344">
            <v>6939962762180</v>
          </cell>
        </row>
        <row r="8345">
          <cell r="A8345">
            <v>6939962763712</v>
          </cell>
        </row>
        <row r="8346">
          <cell r="A8346">
            <v>6939962761640</v>
          </cell>
        </row>
        <row r="8347">
          <cell r="A8347">
            <v>6939924818498</v>
          </cell>
          <cell r="B8347">
            <v>136</v>
          </cell>
        </row>
        <row r="8348">
          <cell r="A8348">
            <v>6939962755885</v>
          </cell>
          <cell r="B8348">
            <v>0</v>
          </cell>
        </row>
        <row r="8349">
          <cell r="A8349">
            <v>6939962759012</v>
          </cell>
          <cell r="B8349">
            <v>19</v>
          </cell>
        </row>
        <row r="8350">
          <cell r="A8350">
            <v>6939962746074</v>
          </cell>
          <cell r="B8350">
            <v>162</v>
          </cell>
        </row>
        <row r="8351">
          <cell r="A8351">
            <v>6939962755618</v>
          </cell>
        </row>
        <row r="8352">
          <cell r="A8352">
            <v>6939962762500</v>
          </cell>
        </row>
        <row r="8353">
          <cell r="A8353">
            <v>6938980101353</v>
          </cell>
        </row>
        <row r="8354">
          <cell r="A8354">
            <v>6939962753867</v>
          </cell>
          <cell r="B8354">
            <v>4</v>
          </cell>
        </row>
        <row r="8355">
          <cell r="A8355">
            <v>6939962746296</v>
          </cell>
          <cell r="B8355">
            <v>88</v>
          </cell>
        </row>
        <row r="8356">
          <cell r="A8356">
            <v>6939962741307</v>
          </cell>
          <cell r="B8356">
            <v>12</v>
          </cell>
        </row>
        <row r="8357">
          <cell r="A8357">
            <v>6939962746050</v>
          </cell>
          <cell r="B8357">
            <v>0</v>
          </cell>
        </row>
        <row r="8358">
          <cell r="A8358">
            <v>6939962747644</v>
          </cell>
          <cell r="B8358">
            <v>20</v>
          </cell>
        </row>
        <row r="8359">
          <cell r="A8359">
            <v>6939962748214</v>
          </cell>
          <cell r="B8359">
            <v>49</v>
          </cell>
        </row>
        <row r="8360">
          <cell r="A8360">
            <v>6939962754604</v>
          </cell>
          <cell r="B8360">
            <v>32</v>
          </cell>
        </row>
        <row r="8361">
          <cell r="A8361">
            <v>6939962747989</v>
          </cell>
          <cell r="B8361">
            <v>19</v>
          </cell>
        </row>
        <row r="8362">
          <cell r="A8362">
            <v>6939962755328</v>
          </cell>
          <cell r="B8362">
            <v>0</v>
          </cell>
        </row>
        <row r="8363">
          <cell r="A8363">
            <v>6939962734354</v>
          </cell>
          <cell r="B8363">
            <v>13</v>
          </cell>
        </row>
        <row r="8364">
          <cell r="A8364">
            <v>6939962755830</v>
          </cell>
        </row>
        <row r="8365">
          <cell r="A8365">
            <v>6939962731049</v>
          </cell>
          <cell r="B8365">
            <v>26</v>
          </cell>
        </row>
        <row r="8366">
          <cell r="A8366">
            <v>6939962756189</v>
          </cell>
          <cell r="B8366">
            <v>7</v>
          </cell>
        </row>
        <row r="8367">
          <cell r="A8367">
            <v>6939962753539</v>
          </cell>
          <cell r="B8367">
            <v>40</v>
          </cell>
        </row>
        <row r="8368">
          <cell r="A8368">
            <v>6939962763774</v>
          </cell>
          <cell r="B8368">
            <v>11</v>
          </cell>
        </row>
        <row r="8369">
          <cell r="A8369">
            <v>6939962759128</v>
          </cell>
          <cell r="B8369">
            <v>28</v>
          </cell>
        </row>
        <row r="8370">
          <cell r="A8370">
            <v>6939962763712</v>
          </cell>
          <cell r="B8370">
            <v>17</v>
          </cell>
        </row>
        <row r="8371">
          <cell r="A8371">
            <v>6939962763477</v>
          </cell>
          <cell r="B8371">
            <v>34</v>
          </cell>
        </row>
        <row r="8372">
          <cell r="A8372">
            <v>6939962765983</v>
          </cell>
          <cell r="B8372">
            <v>23</v>
          </cell>
        </row>
        <row r="8373">
          <cell r="A8373">
            <v>6939962761640</v>
          </cell>
          <cell r="B8373">
            <v>20</v>
          </cell>
        </row>
        <row r="8374">
          <cell r="A8374">
            <v>6939962761398</v>
          </cell>
          <cell r="B8374">
            <v>15</v>
          </cell>
        </row>
        <row r="8375">
          <cell r="A8375">
            <v>6939962758763</v>
          </cell>
        </row>
        <row r="8376">
          <cell r="A8376">
            <v>6939962747057</v>
          </cell>
        </row>
        <row r="8377">
          <cell r="A8377">
            <v>6939962739588</v>
          </cell>
        </row>
        <row r="8378">
          <cell r="A8378">
            <v>6939962739564</v>
          </cell>
        </row>
        <row r="8379">
          <cell r="A8379">
            <v>6939962745183</v>
          </cell>
        </row>
        <row r="8380">
          <cell r="A8380">
            <v>6939924821078</v>
          </cell>
        </row>
        <row r="8381">
          <cell r="A8381">
            <v>6939962763453</v>
          </cell>
        </row>
        <row r="8382">
          <cell r="A8382">
            <v>6939962765433</v>
          </cell>
        </row>
        <row r="8383">
          <cell r="A8383">
            <v>6939962765129</v>
          </cell>
        </row>
        <row r="8384">
          <cell r="A8384">
            <v>6939924827353</v>
          </cell>
        </row>
        <row r="8385">
          <cell r="A8385">
            <v>6939962759388</v>
          </cell>
          <cell r="B8385">
            <v>0</v>
          </cell>
        </row>
        <row r="8386">
          <cell r="A8386">
            <v>6939924824819</v>
          </cell>
          <cell r="B8386">
            <v>0</v>
          </cell>
        </row>
        <row r="8387">
          <cell r="A8387">
            <v>6939924819884</v>
          </cell>
          <cell r="B8387">
            <v>0</v>
          </cell>
        </row>
        <row r="8388">
          <cell r="A8388">
            <v>6939924824802</v>
          </cell>
          <cell r="B8388">
            <v>0</v>
          </cell>
        </row>
        <row r="8389">
          <cell r="A8389">
            <v>6939962739281</v>
          </cell>
          <cell r="B8389">
            <v>280</v>
          </cell>
        </row>
        <row r="8390">
          <cell r="A8390">
            <v>6939962760186</v>
          </cell>
          <cell r="B8390">
            <v>72</v>
          </cell>
        </row>
        <row r="8391">
          <cell r="A8391">
            <v>6939962746074</v>
          </cell>
          <cell r="B8391">
            <v>111</v>
          </cell>
        </row>
        <row r="8392">
          <cell r="A8392">
            <v>6939962760599</v>
          </cell>
          <cell r="B8392">
            <v>4</v>
          </cell>
        </row>
        <row r="8393">
          <cell r="A8393">
            <v>6939962761640</v>
          </cell>
          <cell r="B8393">
            <v>15</v>
          </cell>
        </row>
        <row r="8394">
          <cell r="A8394">
            <v>6939962760834</v>
          </cell>
          <cell r="B8394">
            <v>10</v>
          </cell>
        </row>
        <row r="8395">
          <cell r="A8395">
            <v>6939962759173</v>
          </cell>
          <cell r="B8395">
            <v>14</v>
          </cell>
        </row>
        <row r="8396">
          <cell r="A8396">
            <v>6939962759012</v>
          </cell>
          <cell r="B8396">
            <v>20</v>
          </cell>
        </row>
        <row r="8397">
          <cell r="A8397">
            <v>6939962757520</v>
          </cell>
          <cell r="B8397">
            <v>0</v>
          </cell>
        </row>
        <row r="8398">
          <cell r="A8398">
            <v>6939962763453</v>
          </cell>
        </row>
        <row r="8399">
          <cell r="A8399">
            <v>6939962765129</v>
          </cell>
          <cell r="B8399">
            <v>17</v>
          </cell>
        </row>
        <row r="8400">
          <cell r="A8400">
            <v>6939962759074</v>
          </cell>
          <cell r="B8400">
            <v>151</v>
          </cell>
        </row>
        <row r="8401">
          <cell r="A8401">
            <v>6939962757544</v>
          </cell>
          <cell r="B8401">
            <v>0</v>
          </cell>
        </row>
        <row r="8402">
          <cell r="A8402">
            <v>6939924827315</v>
          </cell>
        </row>
        <row r="8403">
          <cell r="A8403">
            <v>6939962756172</v>
          </cell>
          <cell r="B8403">
            <v>615</v>
          </cell>
        </row>
        <row r="8404">
          <cell r="A8404">
            <v>6939924827339</v>
          </cell>
        </row>
        <row r="8405">
          <cell r="A8405">
            <v>6939924819549</v>
          </cell>
        </row>
        <row r="8406">
          <cell r="A8406">
            <v>6939924823232</v>
          </cell>
        </row>
        <row r="8407">
          <cell r="A8407">
            <v>6939962757612</v>
          </cell>
        </row>
        <row r="8408">
          <cell r="A8408">
            <v>6939962755380</v>
          </cell>
        </row>
        <row r="8409">
          <cell r="A8409">
            <v>6939962759364</v>
          </cell>
        </row>
        <row r="8410">
          <cell r="A8410">
            <v>6939962759173</v>
          </cell>
        </row>
        <row r="8411">
          <cell r="A8411">
            <v>6939962758466</v>
          </cell>
        </row>
        <row r="8412">
          <cell r="A8412">
            <v>6939962759388</v>
          </cell>
        </row>
        <row r="8413">
          <cell r="A8413">
            <v>6939924824819</v>
          </cell>
        </row>
        <row r="8414">
          <cell r="A8414">
            <v>6939924819884</v>
          </cell>
        </row>
        <row r="8415">
          <cell r="A8415">
            <v>6939924824802</v>
          </cell>
        </row>
        <row r="8416">
          <cell r="A8416">
            <v>6939924824673</v>
          </cell>
          <cell r="B8416">
            <v>0</v>
          </cell>
        </row>
        <row r="8417">
          <cell r="A8417">
            <v>6939924824956</v>
          </cell>
          <cell r="B8417">
            <v>0</v>
          </cell>
        </row>
        <row r="8418">
          <cell r="A8418">
            <v>6939962760575</v>
          </cell>
        </row>
        <row r="8419">
          <cell r="A8419">
            <v>6938980101353</v>
          </cell>
        </row>
        <row r="8420">
          <cell r="A8420">
            <v>6939962753867</v>
          </cell>
        </row>
        <row r="8421">
          <cell r="A8421">
            <v>6939924827841</v>
          </cell>
          <cell r="B8421">
            <v>10</v>
          </cell>
        </row>
        <row r="8422">
          <cell r="A8422">
            <v>6939924823232</v>
          </cell>
          <cell r="B8422">
            <v>59</v>
          </cell>
        </row>
        <row r="8423">
          <cell r="A8423">
            <v>6939924828510</v>
          </cell>
        </row>
        <row r="8424">
          <cell r="A8424">
            <v>6939924824642</v>
          </cell>
        </row>
        <row r="8425">
          <cell r="A8425">
            <v>6939962760834</v>
          </cell>
          <cell r="B8425">
            <v>5</v>
          </cell>
        </row>
        <row r="8426">
          <cell r="A8426">
            <v>6939962757520</v>
          </cell>
          <cell r="B8426">
            <v>0</v>
          </cell>
        </row>
        <row r="8427">
          <cell r="A8427">
            <v>6939962760605</v>
          </cell>
          <cell r="B8427">
            <v>41</v>
          </cell>
        </row>
        <row r="8428">
          <cell r="A8428">
            <v>6939962731049</v>
          </cell>
          <cell r="B8428">
            <v>7</v>
          </cell>
        </row>
        <row r="8429">
          <cell r="A8429">
            <v>6939962757612</v>
          </cell>
          <cell r="B8429">
            <v>30</v>
          </cell>
        </row>
        <row r="8430">
          <cell r="A8430">
            <v>6939962755380</v>
          </cell>
          <cell r="B8430">
            <v>6</v>
          </cell>
        </row>
        <row r="8431">
          <cell r="A8431">
            <v>6939962759371</v>
          </cell>
          <cell r="B8431">
            <v>6</v>
          </cell>
        </row>
        <row r="8432">
          <cell r="A8432">
            <v>6939962755359</v>
          </cell>
          <cell r="B8432">
            <v>7</v>
          </cell>
        </row>
        <row r="8433">
          <cell r="A8433">
            <v>6939962757513</v>
          </cell>
          <cell r="B8433">
            <v>0</v>
          </cell>
        </row>
        <row r="8434">
          <cell r="A8434">
            <v>6939962758572</v>
          </cell>
          <cell r="B8434">
            <v>58</v>
          </cell>
        </row>
        <row r="8435">
          <cell r="A8435">
            <v>6939962756165</v>
          </cell>
          <cell r="B8435">
            <v>25</v>
          </cell>
        </row>
        <row r="8436">
          <cell r="A8436">
            <v>6939962759098</v>
          </cell>
          <cell r="B8436">
            <v>59</v>
          </cell>
        </row>
        <row r="8437">
          <cell r="A8437">
            <v>6939962759098</v>
          </cell>
        </row>
        <row r="8438">
          <cell r="A8438">
            <v>6939962757575</v>
          </cell>
        </row>
        <row r="8439">
          <cell r="A8439">
            <v>6939962760711</v>
          </cell>
        </row>
        <row r="8440">
          <cell r="A8440">
            <v>6939924824963</v>
          </cell>
          <cell r="B8440">
            <v>0</v>
          </cell>
        </row>
        <row r="8441">
          <cell r="A8441">
            <v>6939924820828</v>
          </cell>
          <cell r="B8441">
            <v>1</v>
          </cell>
        </row>
        <row r="8442">
          <cell r="A8442">
            <v>6939962760186</v>
          </cell>
        </row>
        <row r="8443">
          <cell r="A8443">
            <v>6939962758398</v>
          </cell>
        </row>
        <row r="8444">
          <cell r="A8444">
            <v>6939962758060</v>
          </cell>
        </row>
        <row r="8445">
          <cell r="A8445">
            <v>6939962759074</v>
          </cell>
        </row>
        <row r="8446">
          <cell r="A8446">
            <v>6939962760605</v>
          </cell>
        </row>
        <row r="8447">
          <cell r="A8447">
            <v>6939962764436</v>
          </cell>
          <cell r="B8447">
            <v>15</v>
          </cell>
        </row>
        <row r="8448">
          <cell r="A8448">
            <v>6939962767864</v>
          </cell>
          <cell r="B8448">
            <v>4</v>
          </cell>
        </row>
        <row r="8449">
          <cell r="A8449">
            <v>6939962764436</v>
          </cell>
        </row>
        <row r="8450">
          <cell r="A8450">
            <v>6939962767864</v>
          </cell>
        </row>
        <row r="8451">
          <cell r="A8451">
            <v>6939962758572</v>
          </cell>
        </row>
        <row r="8452">
          <cell r="A8452">
            <v>6939962759814</v>
          </cell>
          <cell r="B8452">
            <v>62</v>
          </cell>
        </row>
        <row r="8453">
          <cell r="A8453">
            <v>6939962762180</v>
          </cell>
          <cell r="B8453">
            <v>11</v>
          </cell>
        </row>
        <row r="8454">
          <cell r="A8454">
            <v>6939962756493</v>
          </cell>
          <cell r="B8454">
            <v>60</v>
          </cell>
        </row>
        <row r="8455">
          <cell r="A8455">
            <v>6939962759128</v>
          </cell>
          <cell r="B8455">
            <v>16</v>
          </cell>
        </row>
        <row r="8456">
          <cell r="A8456">
            <v>6939962761299</v>
          </cell>
          <cell r="B8456">
            <v>176</v>
          </cell>
        </row>
        <row r="8457">
          <cell r="A8457">
            <v>6939924824963</v>
          </cell>
          <cell r="B8457">
            <v>0</v>
          </cell>
        </row>
        <row r="8458">
          <cell r="A8458">
            <v>6939924827339</v>
          </cell>
        </row>
        <row r="8459">
          <cell r="A8459">
            <v>6939924819549</v>
          </cell>
        </row>
        <row r="8460">
          <cell r="A8460">
            <v>6939924827353</v>
          </cell>
          <cell r="B8460">
            <v>0</v>
          </cell>
        </row>
        <row r="8461">
          <cell r="A8461">
            <v>6939924827322</v>
          </cell>
        </row>
        <row r="8462">
          <cell r="A8462">
            <v>6939962756172</v>
          </cell>
          <cell r="B8462">
            <v>309</v>
          </cell>
        </row>
        <row r="8463">
          <cell r="A8463">
            <v>6939962763910</v>
          </cell>
          <cell r="B8463">
            <v>5</v>
          </cell>
        </row>
        <row r="8464">
          <cell r="A8464">
            <v>6939962760704</v>
          </cell>
        </row>
        <row r="8465">
          <cell r="A8465">
            <v>6939962762999</v>
          </cell>
          <cell r="B8465">
            <v>16</v>
          </cell>
        </row>
        <row r="8466">
          <cell r="A8466">
            <v>6939962762401</v>
          </cell>
          <cell r="B8466">
            <v>27</v>
          </cell>
        </row>
        <row r="8467">
          <cell r="A8467">
            <v>6939924823232</v>
          </cell>
          <cell r="B8467">
            <v>15</v>
          </cell>
        </row>
        <row r="8468">
          <cell r="A8468">
            <v>6939962756134</v>
          </cell>
        </row>
        <row r="8469">
          <cell r="A8469">
            <v>6939924824802</v>
          </cell>
          <cell r="B8469">
            <v>4</v>
          </cell>
        </row>
        <row r="8470">
          <cell r="A8470">
            <v>6939962765433</v>
          </cell>
          <cell r="B8470">
            <v>15</v>
          </cell>
        </row>
        <row r="8471">
          <cell r="A8471">
            <v>6939924818498</v>
          </cell>
          <cell r="B8471">
            <v>44</v>
          </cell>
        </row>
        <row r="8472">
          <cell r="A8472">
            <v>6939962758275</v>
          </cell>
        </row>
        <row r="8473">
          <cell r="A8473">
            <v>6939962757575</v>
          </cell>
        </row>
        <row r="8474">
          <cell r="A8474">
            <v>6939962758855</v>
          </cell>
        </row>
        <row r="8475">
          <cell r="A8475">
            <v>6939962760711</v>
          </cell>
        </row>
        <row r="8476">
          <cell r="A8476">
            <v>6939962760698</v>
          </cell>
        </row>
        <row r="8477">
          <cell r="A8477">
            <v>6939962755885</v>
          </cell>
          <cell r="B8477">
            <v>0</v>
          </cell>
        </row>
        <row r="8478">
          <cell r="A8478">
            <v>6939962738024</v>
          </cell>
          <cell r="B8478">
            <v>13</v>
          </cell>
        </row>
        <row r="8479">
          <cell r="A8479">
            <v>6939962755359</v>
          </cell>
          <cell r="B8479">
            <v>1</v>
          </cell>
        </row>
        <row r="8480">
          <cell r="A8480">
            <v>6939962759395</v>
          </cell>
          <cell r="B8480">
            <v>2</v>
          </cell>
        </row>
        <row r="8481">
          <cell r="A8481">
            <v>6939924823669</v>
          </cell>
          <cell r="B8481">
            <v>0</v>
          </cell>
        </row>
        <row r="8482">
          <cell r="A8482">
            <v>6939924823652</v>
          </cell>
          <cell r="B8482">
            <v>0</v>
          </cell>
        </row>
        <row r="8483">
          <cell r="A8483">
            <v>6939924824956</v>
          </cell>
          <cell r="B8483">
            <v>0</v>
          </cell>
        </row>
        <row r="8484">
          <cell r="A8484">
            <v>6939924823676</v>
          </cell>
          <cell r="B8484">
            <v>0</v>
          </cell>
        </row>
        <row r="8485">
          <cell r="A8485">
            <v>6939924821481</v>
          </cell>
          <cell r="B8485">
            <v>27</v>
          </cell>
        </row>
        <row r="8486">
          <cell r="A8486">
            <v>6939924823423</v>
          </cell>
          <cell r="B8486">
            <v>0</v>
          </cell>
        </row>
        <row r="8487">
          <cell r="A8487">
            <v>6939962763453</v>
          </cell>
        </row>
        <row r="8488">
          <cell r="A8488">
            <v>6939962765129</v>
          </cell>
          <cell r="B8488">
            <v>22</v>
          </cell>
        </row>
        <row r="8489">
          <cell r="A8489">
            <v>6939924827841</v>
          </cell>
          <cell r="B8489">
            <v>5</v>
          </cell>
        </row>
        <row r="8490">
          <cell r="A8490">
            <v>6939924827339</v>
          </cell>
          <cell r="B8490">
            <v>0</v>
          </cell>
        </row>
        <row r="8491">
          <cell r="A8491">
            <v>6939924821078</v>
          </cell>
          <cell r="B8491">
            <v>9</v>
          </cell>
        </row>
        <row r="8492">
          <cell r="A8492">
            <v>6939962744384</v>
          </cell>
        </row>
        <row r="8493">
          <cell r="A8493">
            <v>6939962746074</v>
          </cell>
        </row>
        <row r="8494">
          <cell r="A8494">
            <v>6939962759043</v>
          </cell>
          <cell r="B8494">
            <v>0</v>
          </cell>
        </row>
        <row r="8495">
          <cell r="A8495">
            <v>6939962759357</v>
          </cell>
          <cell r="B8495">
            <v>9</v>
          </cell>
        </row>
        <row r="8496">
          <cell r="A8496">
            <v>6939962762173</v>
          </cell>
          <cell r="B8496">
            <v>68</v>
          </cell>
        </row>
        <row r="8497">
          <cell r="A8497">
            <v>6939962762500</v>
          </cell>
          <cell r="B8497">
            <v>149</v>
          </cell>
        </row>
        <row r="8498">
          <cell r="A8498">
            <v>6939962756172</v>
          </cell>
        </row>
        <row r="8499">
          <cell r="A8499">
            <v>6939962759098</v>
          </cell>
        </row>
        <row r="8500">
          <cell r="A8500">
            <v>6939962755885</v>
          </cell>
        </row>
        <row r="8501">
          <cell r="A8501">
            <v>6939962759364</v>
          </cell>
        </row>
        <row r="8502">
          <cell r="A8502">
            <v>6939962738024</v>
          </cell>
        </row>
        <row r="8503">
          <cell r="A8503">
            <v>6939924824345</v>
          </cell>
          <cell r="B8503">
            <v>0</v>
          </cell>
        </row>
        <row r="8504">
          <cell r="A8504">
            <v>6939962763774</v>
          </cell>
          <cell r="B8504">
            <v>12</v>
          </cell>
        </row>
        <row r="8505">
          <cell r="A8505">
            <v>6939962763736</v>
          </cell>
          <cell r="B8505">
            <v>42</v>
          </cell>
        </row>
        <row r="8506">
          <cell r="A8506">
            <v>6939962763712</v>
          </cell>
          <cell r="B8506">
            <v>14</v>
          </cell>
        </row>
        <row r="8507">
          <cell r="A8507">
            <v>6939962763477</v>
          </cell>
          <cell r="B8507">
            <v>19</v>
          </cell>
        </row>
        <row r="8508">
          <cell r="A8508">
            <v>6939962765983</v>
          </cell>
          <cell r="B8508">
            <v>15</v>
          </cell>
        </row>
        <row r="8509">
          <cell r="A8509">
            <v>6939962761640</v>
          </cell>
          <cell r="B8509">
            <v>18</v>
          </cell>
        </row>
        <row r="8510">
          <cell r="A8510">
            <v>6939962761398</v>
          </cell>
          <cell r="B8510">
            <v>11</v>
          </cell>
        </row>
        <row r="8511">
          <cell r="A8511">
            <v>6939924827339</v>
          </cell>
        </row>
        <row r="8512">
          <cell r="A8512">
            <v>6939962759364</v>
          </cell>
          <cell r="B8512">
            <v>4</v>
          </cell>
        </row>
        <row r="8513">
          <cell r="A8513">
            <v>6939962758466</v>
          </cell>
          <cell r="B8513">
            <v>7</v>
          </cell>
        </row>
        <row r="8514">
          <cell r="A8514">
            <v>6939962757322</v>
          </cell>
          <cell r="B8514">
            <v>14</v>
          </cell>
        </row>
        <row r="8515">
          <cell r="A8515">
            <v>6939962749129</v>
          </cell>
          <cell r="B8515">
            <v>0</v>
          </cell>
        </row>
        <row r="8516">
          <cell r="A8516">
            <v>6939962759388</v>
          </cell>
          <cell r="B8516">
            <v>0</v>
          </cell>
        </row>
        <row r="8517">
          <cell r="A8517">
            <v>6939962757544</v>
          </cell>
        </row>
        <row r="8518">
          <cell r="A8518">
            <v>6939962731049</v>
          </cell>
        </row>
        <row r="8519">
          <cell r="A8519">
            <v>6939962753539</v>
          </cell>
        </row>
        <row r="8520">
          <cell r="A8520">
            <v>6939962756165</v>
          </cell>
        </row>
        <row r="8521">
          <cell r="A8521">
            <v>6939924819549</v>
          </cell>
          <cell r="B8521">
            <v>7</v>
          </cell>
        </row>
        <row r="8522">
          <cell r="A8522">
            <v>6939962763774</v>
          </cell>
        </row>
        <row r="8523">
          <cell r="A8523">
            <v>6939962763736</v>
          </cell>
        </row>
        <row r="8524">
          <cell r="A8524">
            <v>6939962763712</v>
          </cell>
        </row>
        <row r="8525">
          <cell r="A8525">
            <v>6939962763477</v>
          </cell>
        </row>
        <row r="8526">
          <cell r="A8526">
            <v>6939962765983</v>
          </cell>
        </row>
        <row r="8527">
          <cell r="A8527">
            <v>6939962761640</v>
          </cell>
        </row>
        <row r="8528">
          <cell r="A8528">
            <v>6939962761398</v>
          </cell>
        </row>
        <row r="8529">
          <cell r="A8529">
            <v>6939924819549</v>
          </cell>
          <cell r="B8529">
            <v>22</v>
          </cell>
        </row>
        <row r="8530">
          <cell r="A8530">
            <v>6939924824345</v>
          </cell>
          <cell r="B8530">
            <v>31</v>
          </cell>
        </row>
        <row r="8531">
          <cell r="A8531">
            <v>6939962762180</v>
          </cell>
          <cell r="B8531">
            <v>5</v>
          </cell>
        </row>
        <row r="8532">
          <cell r="A8532">
            <v>6939962756493</v>
          </cell>
          <cell r="B8532">
            <v>22</v>
          </cell>
        </row>
        <row r="8533">
          <cell r="A8533">
            <v>6939962761299</v>
          </cell>
          <cell r="B8533">
            <v>41</v>
          </cell>
        </row>
        <row r="8534">
          <cell r="A8534">
            <v>6939962762173</v>
          </cell>
          <cell r="B8534">
            <v>4</v>
          </cell>
        </row>
        <row r="8535">
          <cell r="A8535">
            <v>6939962758466</v>
          </cell>
        </row>
        <row r="8536">
          <cell r="A8536">
            <v>6939962755359</v>
          </cell>
        </row>
        <row r="8537">
          <cell r="A8537">
            <v>6939962763910</v>
          </cell>
          <cell r="B8537">
            <v>31</v>
          </cell>
        </row>
        <row r="8538">
          <cell r="A8538">
            <v>6939962760704</v>
          </cell>
        </row>
        <row r="8539">
          <cell r="A8539">
            <v>6939962762999</v>
          </cell>
          <cell r="B8539">
            <v>100</v>
          </cell>
        </row>
        <row r="8540">
          <cell r="A8540">
            <v>6939962763477</v>
          </cell>
          <cell r="B8540">
            <v>14</v>
          </cell>
        </row>
        <row r="8541">
          <cell r="A8541">
            <v>6939962765983</v>
          </cell>
          <cell r="B8541">
            <v>38</v>
          </cell>
        </row>
        <row r="8542">
          <cell r="A8542">
            <v>6939962761398</v>
          </cell>
          <cell r="B8542">
            <v>10</v>
          </cell>
        </row>
        <row r="8543">
          <cell r="A8543">
            <v>6939962762401</v>
          </cell>
          <cell r="B8543">
            <v>136</v>
          </cell>
        </row>
        <row r="8544">
          <cell r="A8544">
            <v>6939924824819</v>
          </cell>
          <cell r="B8544">
            <v>0</v>
          </cell>
        </row>
        <row r="8545">
          <cell r="A8545">
            <v>6939924819884</v>
          </cell>
          <cell r="B8545">
            <v>0</v>
          </cell>
        </row>
        <row r="8546">
          <cell r="A8546">
            <v>6939924820828</v>
          </cell>
          <cell r="B8546">
            <v>0</v>
          </cell>
        </row>
        <row r="8547">
          <cell r="A8547">
            <v>6939962741451</v>
          </cell>
          <cell r="B8547">
            <v>53</v>
          </cell>
        </row>
        <row r="8548">
          <cell r="A8548">
            <v>6939924824673</v>
          </cell>
          <cell r="B8548">
            <v>0</v>
          </cell>
        </row>
        <row r="8549">
          <cell r="A8549">
            <v>6939924828510</v>
          </cell>
        </row>
        <row r="8550">
          <cell r="A8550">
            <v>6939962766423</v>
          </cell>
        </row>
        <row r="8551">
          <cell r="A8551">
            <v>6939962765433</v>
          </cell>
          <cell r="B8551">
            <v>9</v>
          </cell>
        </row>
        <row r="8552">
          <cell r="A8552">
            <v>6939924818498</v>
          </cell>
          <cell r="B8552">
            <v>34</v>
          </cell>
        </row>
        <row r="8553">
          <cell r="A8553">
            <v>6939962759395</v>
          </cell>
        </row>
        <row r="8554">
          <cell r="A8554">
            <v>6939962746074</v>
          </cell>
        </row>
        <row r="8555">
          <cell r="A8555">
            <v>6939924823669</v>
          </cell>
        </row>
        <row r="8556">
          <cell r="A8556">
            <v>6939924823652</v>
          </cell>
        </row>
        <row r="8557">
          <cell r="A8557">
            <v>6939924824819</v>
          </cell>
        </row>
        <row r="8558">
          <cell r="A8558">
            <v>6939924824956</v>
          </cell>
        </row>
        <row r="8559">
          <cell r="A8559">
            <v>6939924821481</v>
          </cell>
        </row>
        <row r="8560">
          <cell r="A8560">
            <v>6939924823423</v>
          </cell>
        </row>
        <row r="8561">
          <cell r="A8561">
            <v>6939962765433</v>
          </cell>
        </row>
        <row r="8562">
          <cell r="A8562">
            <v>6939924818498</v>
          </cell>
        </row>
        <row r="8563">
          <cell r="A8563">
            <v>6939962758039</v>
          </cell>
          <cell r="B8563">
            <v>17</v>
          </cell>
        </row>
        <row r="8564">
          <cell r="A8564">
            <v>6939924827353</v>
          </cell>
          <cell r="B8564">
            <v>0</v>
          </cell>
        </row>
        <row r="8565">
          <cell r="A8565">
            <v>6939924821078</v>
          </cell>
          <cell r="B8565">
            <v>12</v>
          </cell>
        </row>
        <row r="8566">
          <cell r="A8566">
            <v>6939924823232</v>
          </cell>
          <cell r="B8566">
            <v>59</v>
          </cell>
        </row>
        <row r="8567">
          <cell r="A8567">
            <v>6939962741710</v>
          </cell>
          <cell r="B8567">
            <v>921</v>
          </cell>
        </row>
        <row r="8568">
          <cell r="A8568">
            <v>6939962762500</v>
          </cell>
        </row>
        <row r="8569">
          <cell r="A8569">
            <v>6939962759098</v>
          </cell>
        </row>
        <row r="8570">
          <cell r="A8570">
            <v>6939962757575</v>
          </cell>
        </row>
        <row r="8571">
          <cell r="A8571">
            <v>6939962760711</v>
          </cell>
        </row>
        <row r="8572">
          <cell r="A8572">
            <v>6939924827339</v>
          </cell>
        </row>
        <row r="8573">
          <cell r="A8573">
            <v>6939962744384</v>
          </cell>
          <cell r="B8573">
            <v>57</v>
          </cell>
        </row>
        <row r="8574">
          <cell r="A8574">
            <v>6939962746371</v>
          </cell>
          <cell r="B8574">
            <v>72</v>
          </cell>
        </row>
        <row r="8575">
          <cell r="A8575">
            <v>6939924824642</v>
          </cell>
        </row>
        <row r="8576">
          <cell r="A8576">
            <v>6939924823232</v>
          </cell>
          <cell r="B8576">
            <v>21</v>
          </cell>
        </row>
        <row r="8577">
          <cell r="A8577">
            <v>6939962762500</v>
          </cell>
          <cell r="B8577">
            <v>242</v>
          </cell>
        </row>
        <row r="8578">
          <cell r="A8578">
            <v>6939962759098</v>
          </cell>
          <cell r="B8578">
            <v>160</v>
          </cell>
        </row>
        <row r="8579">
          <cell r="A8579">
            <v>6939962757575</v>
          </cell>
          <cell r="B8579">
            <v>135</v>
          </cell>
        </row>
        <row r="8580">
          <cell r="A8580">
            <v>6939962762180</v>
          </cell>
          <cell r="B8580">
            <v>21</v>
          </cell>
        </row>
        <row r="8581">
          <cell r="A8581">
            <v>6939962756493</v>
          </cell>
          <cell r="B8581">
            <v>61</v>
          </cell>
        </row>
        <row r="8582">
          <cell r="A8582">
            <v>6939962761299</v>
          </cell>
          <cell r="B8582">
            <v>148</v>
          </cell>
        </row>
        <row r="8583">
          <cell r="A8583">
            <v>6939962762173</v>
          </cell>
          <cell r="B8583">
            <v>4</v>
          </cell>
        </row>
        <row r="8584">
          <cell r="A8584">
            <v>6939962760575</v>
          </cell>
          <cell r="B8584">
            <v>25</v>
          </cell>
        </row>
        <row r="8585">
          <cell r="A8585">
            <v>6938980101353</v>
          </cell>
          <cell r="B8585">
            <v>24</v>
          </cell>
        </row>
        <row r="8586">
          <cell r="A8586">
            <v>6939962753867</v>
          </cell>
          <cell r="B8586">
            <v>7</v>
          </cell>
        </row>
        <row r="8587">
          <cell r="A8587">
            <v>6939962760605</v>
          </cell>
          <cell r="B8587">
            <v>14</v>
          </cell>
        </row>
        <row r="8588">
          <cell r="A8588">
            <v>6939962760834</v>
          </cell>
        </row>
        <row r="8589">
          <cell r="A8589">
            <v>6939962757612</v>
          </cell>
        </row>
        <row r="8590">
          <cell r="A8590">
            <v>6939962755380</v>
          </cell>
        </row>
        <row r="8591">
          <cell r="A8591">
            <v>6939962759173</v>
          </cell>
        </row>
        <row r="8592">
          <cell r="A8592">
            <v>6939962759012</v>
          </cell>
        </row>
        <row r="8593">
          <cell r="A8593">
            <v>6939962757520</v>
          </cell>
        </row>
        <row r="8594">
          <cell r="A8594">
            <v>6939962746593</v>
          </cell>
        </row>
        <row r="8595">
          <cell r="A8595">
            <v>6939924824673</v>
          </cell>
        </row>
        <row r="8596">
          <cell r="A8596">
            <v>6939924818498</v>
          </cell>
        </row>
        <row r="8597">
          <cell r="A8597">
            <v>6939962739281</v>
          </cell>
        </row>
        <row r="8598">
          <cell r="A8598">
            <v>6939924818498</v>
          </cell>
          <cell r="B8598">
            <v>73</v>
          </cell>
        </row>
        <row r="8599">
          <cell r="A8599">
            <v>6939924827841</v>
          </cell>
          <cell r="B8599">
            <v>8</v>
          </cell>
        </row>
        <row r="8600">
          <cell r="A8600">
            <v>6939962762500</v>
          </cell>
        </row>
        <row r="8601">
          <cell r="A8601">
            <v>6939924827315</v>
          </cell>
        </row>
        <row r="8602">
          <cell r="A8602">
            <v>6939962763774</v>
          </cell>
          <cell r="B8602">
            <v>27</v>
          </cell>
        </row>
        <row r="8603">
          <cell r="A8603">
            <v>6939962763736</v>
          </cell>
          <cell r="B8603">
            <v>63</v>
          </cell>
        </row>
        <row r="8604">
          <cell r="A8604">
            <v>6939962763712</v>
          </cell>
          <cell r="B8604">
            <v>2</v>
          </cell>
        </row>
        <row r="8605">
          <cell r="A8605">
            <v>6939962753065</v>
          </cell>
        </row>
        <row r="8606">
          <cell r="A8606">
            <v>6939962760599</v>
          </cell>
        </row>
        <row r="8607">
          <cell r="A8607">
            <v>6939962758466</v>
          </cell>
        </row>
        <row r="8608">
          <cell r="A8608">
            <v>6939962758855</v>
          </cell>
        </row>
        <row r="8609">
          <cell r="A8609">
            <v>6939924827353</v>
          </cell>
          <cell r="B8609">
            <v>6</v>
          </cell>
        </row>
        <row r="8610">
          <cell r="A8610">
            <v>6939924827322</v>
          </cell>
        </row>
        <row r="8611">
          <cell r="A8611">
            <v>6939924827841</v>
          </cell>
          <cell r="B8611">
            <v>38</v>
          </cell>
        </row>
        <row r="8612">
          <cell r="A8612">
            <v>6939962760711</v>
          </cell>
          <cell r="B8612">
            <v>98</v>
          </cell>
        </row>
        <row r="8613">
          <cell r="A8613">
            <v>6939924827339</v>
          </cell>
          <cell r="B8613">
            <v>0</v>
          </cell>
        </row>
        <row r="8614">
          <cell r="A8614">
            <v>6939924824345</v>
          </cell>
        </row>
        <row r="8615">
          <cell r="A8615">
            <v>6939962759388</v>
          </cell>
        </row>
        <row r="8616">
          <cell r="A8616">
            <v>6939924819884</v>
          </cell>
        </row>
        <row r="8617">
          <cell r="A8617">
            <v>6939924824802</v>
          </cell>
        </row>
        <row r="8618">
          <cell r="A8618">
            <v>6939962762500</v>
          </cell>
          <cell r="B8618">
            <v>75</v>
          </cell>
        </row>
        <row r="8619">
          <cell r="A8619">
            <v>6939962759098</v>
          </cell>
          <cell r="B8619">
            <v>153</v>
          </cell>
        </row>
        <row r="8620">
          <cell r="A8620">
            <v>6939962757575</v>
          </cell>
          <cell r="B8620">
            <v>48</v>
          </cell>
        </row>
        <row r="8621">
          <cell r="A8621">
            <v>6939924824345</v>
          </cell>
          <cell r="B8621">
            <v>3</v>
          </cell>
        </row>
        <row r="8622">
          <cell r="A8622">
            <v>6939924819549</v>
          </cell>
          <cell r="B8622">
            <v>10</v>
          </cell>
        </row>
        <row r="8623">
          <cell r="A8623">
            <v>6939924827353</v>
          </cell>
          <cell r="B8623">
            <v>3</v>
          </cell>
        </row>
        <row r="8624">
          <cell r="A8624">
            <v>6939924827322</v>
          </cell>
        </row>
        <row r="8625">
          <cell r="A8625">
            <v>6939962759814</v>
          </cell>
          <cell r="B8625">
            <v>1</v>
          </cell>
        </row>
        <row r="8626">
          <cell r="A8626">
            <v>6939962759128</v>
          </cell>
          <cell r="B8626">
            <v>15</v>
          </cell>
        </row>
        <row r="8627">
          <cell r="A8627">
            <v>6939962759043</v>
          </cell>
          <cell r="B8627">
            <v>87</v>
          </cell>
        </row>
        <row r="8628">
          <cell r="A8628">
            <v>6939962759357</v>
          </cell>
          <cell r="B8628">
            <v>0</v>
          </cell>
        </row>
        <row r="8629">
          <cell r="A8629">
            <v>6939924819549</v>
          </cell>
        </row>
        <row r="8630">
          <cell r="A8630">
            <v>6939962733951</v>
          </cell>
          <cell r="B8630">
            <v>0</v>
          </cell>
        </row>
        <row r="8631">
          <cell r="A8631">
            <v>6939924827339</v>
          </cell>
          <cell r="B8631">
            <v>28</v>
          </cell>
        </row>
        <row r="8632">
          <cell r="A8632">
            <v>6939962768182</v>
          </cell>
        </row>
        <row r="8633">
          <cell r="A8633">
            <v>6939962764412</v>
          </cell>
        </row>
        <row r="8634">
          <cell r="A8634">
            <v>6939962766423</v>
          </cell>
        </row>
        <row r="8635">
          <cell r="A8635">
            <v>6939962756172</v>
          </cell>
        </row>
        <row r="8636">
          <cell r="A8636">
            <v>6939924819549</v>
          </cell>
        </row>
        <row r="8637">
          <cell r="A8637">
            <v>6939924823232</v>
          </cell>
          <cell r="B8637">
            <v>50</v>
          </cell>
        </row>
        <row r="8638">
          <cell r="A8638">
            <v>6939924824345</v>
          </cell>
          <cell r="B8638">
            <v>0</v>
          </cell>
        </row>
        <row r="8639">
          <cell r="A8639">
            <v>6939962759814</v>
          </cell>
        </row>
        <row r="8640">
          <cell r="A8640">
            <v>6939962763736</v>
          </cell>
        </row>
        <row r="8641">
          <cell r="A8641">
            <v>6939962759043</v>
          </cell>
        </row>
        <row r="8642">
          <cell r="A8642">
            <v>6939962759357</v>
          </cell>
          <cell r="B8642">
            <v>0</v>
          </cell>
        </row>
        <row r="8643">
          <cell r="A8643">
            <v>6939962760711</v>
          </cell>
          <cell r="B8643">
            <v>116</v>
          </cell>
        </row>
        <row r="8644">
          <cell r="A8644">
            <v>6939924827339</v>
          </cell>
          <cell r="B8644">
            <v>28</v>
          </cell>
        </row>
        <row r="8645">
          <cell r="A8645">
            <v>6939962768182</v>
          </cell>
          <cell r="B8645">
            <v>5</v>
          </cell>
        </row>
        <row r="8646">
          <cell r="A8646">
            <v>6939962764412</v>
          </cell>
        </row>
        <row r="8647">
          <cell r="A8647">
            <v>6939962760186</v>
          </cell>
        </row>
        <row r="8648">
          <cell r="A8648">
            <v>6939962748214</v>
          </cell>
        </row>
        <row r="8649">
          <cell r="A8649">
            <v>6939962746371</v>
          </cell>
        </row>
        <row r="8650">
          <cell r="A8650">
            <v>6939962761640</v>
          </cell>
        </row>
        <row r="8651">
          <cell r="A8651">
            <v>6939962761640</v>
          </cell>
          <cell r="B8651">
            <v>8</v>
          </cell>
        </row>
        <row r="8652">
          <cell r="A8652">
            <v>6939962763453</v>
          </cell>
        </row>
        <row r="8653">
          <cell r="A8653">
            <v>6939924827537</v>
          </cell>
        </row>
        <row r="8654">
          <cell r="A8654">
            <v>6939924828510</v>
          </cell>
        </row>
        <row r="8655">
          <cell r="A8655">
            <v>6939924824963</v>
          </cell>
        </row>
        <row r="8656">
          <cell r="A8656">
            <v>6939962762500</v>
          </cell>
          <cell r="B8656">
            <v>26</v>
          </cell>
        </row>
        <row r="8657">
          <cell r="A8657">
            <v>6939924827339</v>
          </cell>
          <cell r="B8657">
            <v>18</v>
          </cell>
        </row>
        <row r="8658">
          <cell r="A8658">
            <v>6939924819549</v>
          </cell>
          <cell r="B8658">
            <v>10</v>
          </cell>
        </row>
        <row r="8659">
          <cell r="A8659">
            <v>6939962759098</v>
          </cell>
          <cell r="B8659">
            <v>153</v>
          </cell>
        </row>
        <row r="8660">
          <cell r="A8660">
            <v>6939962755885</v>
          </cell>
          <cell r="B8660">
            <v>0</v>
          </cell>
        </row>
        <row r="8661">
          <cell r="A8661">
            <v>6939962759364</v>
          </cell>
          <cell r="B8661">
            <v>5</v>
          </cell>
        </row>
        <row r="8662">
          <cell r="A8662">
            <v>6939962738024</v>
          </cell>
          <cell r="B8662">
            <v>0</v>
          </cell>
        </row>
        <row r="8663">
          <cell r="A8663">
            <v>6939962758572</v>
          </cell>
          <cell r="B8663">
            <v>115</v>
          </cell>
        </row>
        <row r="8664">
          <cell r="A8664">
            <v>6939924827315</v>
          </cell>
        </row>
        <row r="8665">
          <cell r="A8665">
            <v>6939962758039</v>
          </cell>
        </row>
        <row r="8666">
          <cell r="A8666">
            <v>6939924827353</v>
          </cell>
        </row>
        <row r="8667">
          <cell r="A8667">
            <v>6939962763774</v>
          </cell>
        </row>
        <row r="8668">
          <cell r="A8668">
            <v>6939962759128</v>
          </cell>
        </row>
        <row r="8669">
          <cell r="A8669">
            <v>6939962763712</v>
          </cell>
        </row>
        <row r="8670">
          <cell r="A8670">
            <v>6939962763477</v>
          </cell>
        </row>
        <row r="8671">
          <cell r="A8671">
            <v>6939962765983</v>
          </cell>
        </row>
        <row r="8672">
          <cell r="A8672">
            <v>6939962761640</v>
          </cell>
        </row>
        <row r="8673">
          <cell r="A8673">
            <v>6939962761398</v>
          </cell>
        </row>
        <row r="8674">
          <cell r="A8674">
            <v>6939962746593</v>
          </cell>
          <cell r="B8674">
            <v>62</v>
          </cell>
        </row>
        <row r="8675">
          <cell r="A8675">
            <v>6939924819549</v>
          </cell>
          <cell r="B8675">
            <v>10</v>
          </cell>
        </row>
        <row r="8676">
          <cell r="A8676">
            <v>6939962765433</v>
          </cell>
          <cell r="B8676">
            <v>48</v>
          </cell>
        </row>
        <row r="8677">
          <cell r="A8677">
            <v>6939962765129</v>
          </cell>
          <cell r="B8677">
            <v>24</v>
          </cell>
        </row>
        <row r="8678">
          <cell r="A8678">
            <v>6939924818498</v>
          </cell>
        </row>
        <row r="8679">
          <cell r="A8679">
            <v>6939962739281</v>
          </cell>
        </row>
        <row r="8680">
          <cell r="A8680">
            <v>6939962762500</v>
          </cell>
        </row>
        <row r="8681">
          <cell r="A8681">
            <v>6939962753065</v>
          </cell>
        </row>
        <row r="8682">
          <cell r="A8682">
            <v>6939962748214</v>
          </cell>
        </row>
        <row r="8683">
          <cell r="A8683">
            <v>6939962756493</v>
          </cell>
        </row>
        <row r="8684">
          <cell r="A8684">
            <v>6939962753867</v>
          </cell>
        </row>
        <row r="8685">
          <cell r="A8685">
            <v>6939962758466</v>
          </cell>
        </row>
        <row r="8686">
          <cell r="A8686">
            <v>6939962758855</v>
          </cell>
        </row>
        <row r="8687">
          <cell r="A8687">
            <v>6939924824642</v>
          </cell>
        </row>
        <row r="8688">
          <cell r="A8688">
            <v>6939962762500</v>
          </cell>
          <cell r="B8688">
            <v>26</v>
          </cell>
        </row>
        <row r="8689">
          <cell r="A8689">
            <v>6939962759098</v>
          </cell>
          <cell r="B8689">
            <v>59</v>
          </cell>
        </row>
        <row r="8690">
          <cell r="A8690">
            <v>6939962757575</v>
          </cell>
          <cell r="B8690">
            <v>38</v>
          </cell>
        </row>
        <row r="8691">
          <cell r="A8691">
            <v>6939962758039</v>
          </cell>
          <cell r="B8691">
            <v>16</v>
          </cell>
        </row>
        <row r="8692">
          <cell r="A8692">
            <v>6939962768182</v>
          </cell>
          <cell r="B8692">
            <v>3</v>
          </cell>
        </row>
        <row r="8693">
          <cell r="A8693">
            <v>6939962764412</v>
          </cell>
        </row>
        <row r="8694">
          <cell r="A8694">
            <v>6939962766423</v>
          </cell>
          <cell r="B8694">
            <v>35</v>
          </cell>
        </row>
        <row r="8695">
          <cell r="A8695">
            <v>6939962758039</v>
          </cell>
        </row>
        <row r="8696">
          <cell r="A8696">
            <v>6939962768182</v>
          </cell>
        </row>
        <row r="8697">
          <cell r="A8697">
            <v>6939962764412</v>
          </cell>
        </row>
        <row r="8698">
          <cell r="A8698">
            <v>6939924824345</v>
          </cell>
        </row>
        <row r="8699">
          <cell r="A8699">
            <v>6939924827353</v>
          </cell>
        </row>
        <row r="8700">
          <cell r="A8700">
            <v>6939924821078</v>
          </cell>
        </row>
        <row r="8701">
          <cell r="A8701">
            <v>6939924823232</v>
          </cell>
        </row>
        <row r="8702">
          <cell r="A8702">
            <v>6939962756172</v>
          </cell>
          <cell r="B8702">
            <v>270</v>
          </cell>
        </row>
        <row r="8703">
          <cell r="A8703">
            <v>6939962764436</v>
          </cell>
          <cell r="B8703">
            <v>16</v>
          </cell>
        </row>
        <row r="8704">
          <cell r="A8704">
            <v>6939962759395</v>
          </cell>
          <cell r="B8704">
            <v>10</v>
          </cell>
        </row>
        <row r="8705">
          <cell r="A8705">
            <v>6939962746074</v>
          </cell>
          <cell r="B8705">
            <v>82</v>
          </cell>
        </row>
        <row r="8706">
          <cell r="A8706">
            <v>6939924823669</v>
          </cell>
          <cell r="B8706">
            <v>0</v>
          </cell>
        </row>
        <row r="8707">
          <cell r="A8707">
            <v>6939924823652</v>
          </cell>
          <cell r="B8707">
            <v>0</v>
          </cell>
        </row>
        <row r="8708">
          <cell r="A8708">
            <v>6939924824819</v>
          </cell>
          <cell r="B8708">
            <v>0</v>
          </cell>
        </row>
        <row r="8709">
          <cell r="A8709">
            <v>6939924824956</v>
          </cell>
          <cell r="B8709">
            <v>0</v>
          </cell>
        </row>
        <row r="8710">
          <cell r="A8710">
            <v>6939924821481</v>
          </cell>
          <cell r="B8710">
            <v>10</v>
          </cell>
        </row>
        <row r="8711">
          <cell r="A8711">
            <v>6939924823423</v>
          </cell>
          <cell r="B8711">
            <v>0</v>
          </cell>
        </row>
        <row r="8712">
          <cell r="A8712">
            <v>6939924821078</v>
          </cell>
        </row>
        <row r="8713">
          <cell r="A8713">
            <v>6939924823232</v>
          </cell>
        </row>
        <row r="8714">
          <cell r="A8714">
            <v>6939962765433</v>
          </cell>
        </row>
        <row r="8715">
          <cell r="A8715">
            <v>6939962736518</v>
          </cell>
          <cell r="B8715">
            <v>0</v>
          </cell>
        </row>
        <row r="8716">
          <cell r="A8716">
            <v>6939924818498</v>
          </cell>
          <cell r="B8716">
            <v>44</v>
          </cell>
        </row>
        <row r="8717">
          <cell r="A8717">
            <v>6939924827537</v>
          </cell>
        </row>
        <row r="8718">
          <cell r="A8718">
            <v>6939924827537</v>
          </cell>
        </row>
        <row r="8719">
          <cell r="A8719">
            <v>6939962758572</v>
          </cell>
          <cell r="B8719">
            <v>25</v>
          </cell>
        </row>
        <row r="8720">
          <cell r="A8720">
            <v>6939924827315</v>
          </cell>
        </row>
        <row r="8721">
          <cell r="A8721">
            <v>6939962753065</v>
          </cell>
          <cell r="B8721">
            <v>31</v>
          </cell>
        </row>
        <row r="8722">
          <cell r="A8722">
            <v>6939962748214</v>
          </cell>
          <cell r="B8722">
            <v>10</v>
          </cell>
        </row>
        <row r="8723">
          <cell r="A8723">
            <v>6939962756493</v>
          </cell>
          <cell r="B8723">
            <v>34</v>
          </cell>
        </row>
        <row r="8724">
          <cell r="A8724">
            <v>6939962753867</v>
          </cell>
          <cell r="B8724">
            <v>0</v>
          </cell>
        </row>
        <row r="8725">
          <cell r="A8725">
            <v>6939962758466</v>
          </cell>
          <cell r="B8725">
            <v>3</v>
          </cell>
        </row>
        <row r="8726">
          <cell r="A8726">
            <v>6939962758855</v>
          </cell>
          <cell r="B8726">
            <v>0</v>
          </cell>
        </row>
        <row r="8727">
          <cell r="A8727">
            <v>6939962758039</v>
          </cell>
          <cell r="B8727">
            <v>15</v>
          </cell>
        </row>
        <row r="8728">
          <cell r="A8728">
            <v>6939924827353</v>
          </cell>
          <cell r="B8728">
            <v>0</v>
          </cell>
        </row>
        <row r="8729">
          <cell r="A8729">
            <v>6939962762180</v>
          </cell>
        </row>
        <row r="8730">
          <cell r="A8730">
            <v>6939962756493</v>
          </cell>
        </row>
        <row r="8731">
          <cell r="A8731">
            <v>6939962761299</v>
          </cell>
        </row>
        <row r="8732">
          <cell r="A8732">
            <v>6939962762999</v>
          </cell>
        </row>
        <row r="8733">
          <cell r="A8733">
            <v>6939962762173</v>
          </cell>
        </row>
        <row r="8734">
          <cell r="A8734">
            <v>6939962760186</v>
          </cell>
        </row>
        <row r="8735">
          <cell r="A8735">
            <v>6939962746074</v>
          </cell>
        </row>
        <row r="8736">
          <cell r="A8736">
            <v>6939962760599</v>
          </cell>
        </row>
        <row r="8737">
          <cell r="A8737">
            <v>6939962761640</v>
          </cell>
        </row>
        <row r="8738">
          <cell r="A8738">
            <v>6939962760711</v>
          </cell>
          <cell r="B8738">
            <v>22</v>
          </cell>
        </row>
        <row r="8739">
          <cell r="A8739">
            <v>6939924827339</v>
          </cell>
          <cell r="B8739">
            <v>18</v>
          </cell>
        </row>
        <row r="8740">
          <cell r="A8740">
            <v>6939924821078</v>
          </cell>
        </row>
        <row r="8741">
          <cell r="A8741">
            <v>6939924819549</v>
          </cell>
        </row>
        <row r="8742">
          <cell r="A8742">
            <v>6939924824345</v>
          </cell>
        </row>
        <row r="8743">
          <cell r="A8743">
            <v>6939924824345</v>
          </cell>
          <cell r="B8743">
            <v>31</v>
          </cell>
        </row>
        <row r="8744">
          <cell r="A8744">
            <v>6939962739281</v>
          </cell>
          <cell r="B8744">
            <v>181</v>
          </cell>
        </row>
        <row r="8745">
          <cell r="A8745">
            <v>6939924821078</v>
          </cell>
          <cell r="B8745">
            <v>9</v>
          </cell>
        </row>
        <row r="8746">
          <cell r="A8746">
            <v>6939924828510</v>
          </cell>
        </row>
        <row r="8747">
          <cell r="A8747">
            <v>6939962768182</v>
          </cell>
          <cell r="B8747">
            <v>3</v>
          </cell>
        </row>
        <row r="8748">
          <cell r="A8748">
            <v>6939962764412</v>
          </cell>
        </row>
        <row r="8749">
          <cell r="A8749">
            <v>6939962766423</v>
          </cell>
          <cell r="B8749">
            <v>12</v>
          </cell>
        </row>
        <row r="8750">
          <cell r="A8750">
            <v>6939962757575</v>
          </cell>
          <cell r="B8750">
            <v>105</v>
          </cell>
        </row>
        <row r="8751">
          <cell r="A8751">
            <v>6939962758572</v>
          </cell>
          <cell r="B8751">
            <v>58</v>
          </cell>
        </row>
        <row r="8752">
          <cell r="A8752">
            <v>6939924818498</v>
          </cell>
          <cell r="B8752">
            <v>73</v>
          </cell>
        </row>
        <row r="8753">
          <cell r="A8753">
            <v>6939924821078</v>
          </cell>
          <cell r="B8753">
            <v>9</v>
          </cell>
        </row>
        <row r="8754">
          <cell r="A8754">
            <v>6939924823232</v>
          </cell>
          <cell r="B8754">
            <v>50</v>
          </cell>
        </row>
        <row r="8755">
          <cell r="A8755">
            <v>6939962753065</v>
          </cell>
          <cell r="B8755">
            <v>31</v>
          </cell>
        </row>
        <row r="8756">
          <cell r="A8756">
            <v>6939962748214</v>
          </cell>
          <cell r="B8756">
            <v>49</v>
          </cell>
        </row>
        <row r="8757">
          <cell r="A8757">
            <v>6939962756493</v>
          </cell>
          <cell r="B8757">
            <v>61</v>
          </cell>
        </row>
        <row r="8758">
          <cell r="A8758">
            <v>6939962753867</v>
          </cell>
          <cell r="B8758">
            <v>7</v>
          </cell>
        </row>
        <row r="8759">
          <cell r="A8759">
            <v>6939924828510</v>
          </cell>
        </row>
        <row r="8760">
          <cell r="A8760">
            <v>6939962756172</v>
          </cell>
          <cell r="B8760">
            <v>146</v>
          </cell>
        </row>
        <row r="8761">
          <cell r="A8761">
            <v>6939962758572</v>
          </cell>
        </row>
        <row r="8762">
          <cell r="A8762">
            <v>6939924827315</v>
          </cell>
        </row>
        <row r="8763">
          <cell r="A8763">
            <v>6939962756172</v>
          </cell>
        </row>
        <row r="8764">
          <cell r="A8764">
            <v>6939924818498</v>
          </cell>
        </row>
        <row r="8765">
          <cell r="A8765">
            <v>6939924827322</v>
          </cell>
        </row>
        <row r="8766">
          <cell r="A8766">
            <v>6939924827841</v>
          </cell>
        </row>
        <row r="8767">
          <cell r="A8767">
            <v>6939962756493</v>
          </cell>
        </row>
        <row r="8768">
          <cell r="A8768">
            <v>6939962753867</v>
          </cell>
        </row>
        <row r="8769">
          <cell r="A8769">
            <v>6939962760186</v>
          </cell>
          <cell r="B8769">
            <v>47</v>
          </cell>
        </row>
        <row r="8770">
          <cell r="A8770">
            <v>6939962746371</v>
          </cell>
          <cell r="B8770">
            <v>26</v>
          </cell>
        </row>
        <row r="8771">
          <cell r="A8771">
            <v>6939962759814</v>
          </cell>
          <cell r="B8771">
            <v>30</v>
          </cell>
        </row>
        <row r="8772">
          <cell r="A8772">
            <v>6939962763736</v>
          </cell>
          <cell r="B8772">
            <v>36</v>
          </cell>
        </row>
        <row r="8773">
          <cell r="A8773">
            <v>6939962759043</v>
          </cell>
          <cell r="B8773">
            <v>0</v>
          </cell>
        </row>
        <row r="8774">
          <cell r="A8774">
            <v>6939962759357</v>
          </cell>
          <cell r="B8774">
            <v>0</v>
          </cell>
        </row>
        <row r="8775">
          <cell r="A8775">
            <v>6939962753980</v>
          </cell>
        </row>
        <row r="8776">
          <cell r="A8776">
            <v>6939962746296</v>
          </cell>
        </row>
        <row r="8777">
          <cell r="A8777">
            <v>6939962747316</v>
          </cell>
        </row>
        <row r="8778">
          <cell r="A8778">
            <v>6939962754628</v>
          </cell>
        </row>
        <row r="8779">
          <cell r="A8779">
            <v>6939924827339</v>
          </cell>
        </row>
        <row r="8780">
          <cell r="A8780">
            <v>6939924823232</v>
          </cell>
        </row>
        <row r="8781">
          <cell r="A8781">
            <v>6939924827339</v>
          </cell>
          <cell r="B8781">
            <v>0</v>
          </cell>
        </row>
        <row r="8782">
          <cell r="A8782">
            <v>6939962746074</v>
          </cell>
          <cell r="B8782">
            <v>162</v>
          </cell>
        </row>
        <row r="8783">
          <cell r="A8783">
            <v>6939924819549</v>
          </cell>
          <cell r="B8783">
            <v>22</v>
          </cell>
        </row>
        <row r="8784">
          <cell r="A8784">
            <v>6939924819549</v>
          </cell>
          <cell r="B8784">
            <v>10</v>
          </cell>
        </row>
        <row r="8785">
          <cell r="A8785">
            <v>6939962764436</v>
          </cell>
          <cell r="B8785">
            <v>20</v>
          </cell>
        </row>
        <row r="8786">
          <cell r="A8786">
            <v>6939962767864</v>
          </cell>
          <cell r="B8786">
            <v>17</v>
          </cell>
        </row>
        <row r="8787">
          <cell r="A8787">
            <v>6939924824345</v>
          </cell>
          <cell r="B8787">
            <v>3</v>
          </cell>
        </row>
        <row r="8788">
          <cell r="A8788">
            <v>6939962764436</v>
          </cell>
        </row>
        <row r="8789">
          <cell r="A8789">
            <v>6939962767864</v>
          </cell>
        </row>
        <row r="8790">
          <cell r="A8790">
            <v>6939924824642</v>
          </cell>
        </row>
        <row r="8791">
          <cell r="A8791">
            <v>6939962762500</v>
          </cell>
          <cell r="B8791">
            <v>75</v>
          </cell>
        </row>
        <row r="8792">
          <cell r="A8792">
            <v>6939962746593</v>
          </cell>
          <cell r="B8792">
            <v>64</v>
          </cell>
        </row>
        <row r="8793">
          <cell r="A8793">
            <v>6939924824642</v>
          </cell>
        </row>
        <row r="8794">
          <cell r="A8794">
            <v>6939924827537</v>
          </cell>
        </row>
        <row r="8795">
          <cell r="A8795">
            <v>6939962759098</v>
          </cell>
        </row>
        <row r="8796">
          <cell r="A8796">
            <v>6939962762500</v>
          </cell>
          <cell r="B8796">
            <v>149</v>
          </cell>
        </row>
        <row r="8797">
          <cell r="A8797">
            <v>6939962759098</v>
          </cell>
          <cell r="B8797">
            <v>192</v>
          </cell>
        </row>
        <row r="8798">
          <cell r="A8798">
            <v>6939924827315</v>
          </cell>
        </row>
        <row r="8799">
          <cell r="A8799">
            <v>6939962760711</v>
          </cell>
          <cell r="B8799">
            <v>67</v>
          </cell>
        </row>
        <row r="8800">
          <cell r="A8800">
            <v>6939962764436</v>
          </cell>
          <cell r="B8800">
            <v>20</v>
          </cell>
        </row>
        <row r="8801">
          <cell r="A8801">
            <v>6939962767864</v>
          </cell>
          <cell r="B8801">
            <v>20</v>
          </cell>
        </row>
        <row r="8802">
          <cell r="A8802">
            <v>6939962744384</v>
          </cell>
          <cell r="B8802">
            <v>30</v>
          </cell>
        </row>
        <row r="8803">
          <cell r="A8803">
            <v>6939962758039</v>
          </cell>
          <cell r="B8803">
            <v>17</v>
          </cell>
        </row>
        <row r="8804">
          <cell r="A8804">
            <v>6939924827353</v>
          </cell>
          <cell r="B8804">
            <v>3</v>
          </cell>
        </row>
        <row r="8805">
          <cell r="A8805">
            <v>6939962767864</v>
          </cell>
          <cell r="B8805">
            <v>2</v>
          </cell>
        </row>
        <row r="8806">
          <cell r="A8806">
            <v>6939924827353</v>
          </cell>
          <cell r="B8806">
            <v>6</v>
          </cell>
        </row>
        <row r="8807">
          <cell r="A8807">
            <v>6939924821078</v>
          </cell>
          <cell r="B8807">
            <v>21</v>
          </cell>
        </row>
        <row r="8808">
          <cell r="A8808">
            <v>6939924823232</v>
          </cell>
          <cell r="B8808">
            <v>15</v>
          </cell>
        </row>
        <row r="8809">
          <cell r="A8809">
            <v>6939924824345</v>
          </cell>
        </row>
        <row r="8810">
          <cell r="A8810">
            <v>6939962760186</v>
          </cell>
          <cell r="B8810">
            <v>29</v>
          </cell>
        </row>
        <row r="8811">
          <cell r="A8811">
            <v>6939962760599</v>
          </cell>
          <cell r="B8811">
            <v>4</v>
          </cell>
        </row>
        <row r="8812">
          <cell r="A8812">
            <v>6939962761640</v>
          </cell>
          <cell r="B8812">
            <v>8</v>
          </cell>
        </row>
        <row r="8813">
          <cell r="A8813">
            <v>6939962758855</v>
          </cell>
          <cell r="B8813">
            <v>3</v>
          </cell>
        </row>
        <row r="8814">
          <cell r="A8814">
            <v>6939962753065</v>
          </cell>
          <cell r="B8814">
            <v>8</v>
          </cell>
        </row>
        <row r="8815">
          <cell r="A8815">
            <v>6939962748214</v>
          </cell>
          <cell r="B8815">
            <v>8</v>
          </cell>
        </row>
        <row r="8816">
          <cell r="A8816">
            <v>6939962756493</v>
          </cell>
          <cell r="B8816">
            <v>22</v>
          </cell>
        </row>
        <row r="8817">
          <cell r="A8817">
            <v>6939962753867</v>
          </cell>
          <cell r="B8817">
            <v>4</v>
          </cell>
        </row>
        <row r="8818">
          <cell r="A8818">
            <v>6939962758466</v>
          </cell>
          <cell r="B8818">
            <v>20</v>
          </cell>
        </row>
        <row r="8819">
          <cell r="A8819">
            <v>6939962733951</v>
          </cell>
        </row>
        <row r="8820">
          <cell r="A8820">
            <v>6939962758572</v>
          </cell>
        </row>
        <row r="8821">
          <cell r="A8821">
            <v>6939924827315</v>
          </cell>
        </row>
        <row r="8822">
          <cell r="A8822">
            <v>6939962755656</v>
          </cell>
        </row>
        <row r="8823">
          <cell r="A8823">
            <v>6939962756912</v>
          </cell>
        </row>
        <row r="8824">
          <cell r="A8824">
            <v>6939962730912</v>
          </cell>
        </row>
        <row r="8825">
          <cell r="A8825">
            <v>6939962743738</v>
          </cell>
        </row>
        <row r="8826">
          <cell r="A8826">
            <v>6939962757186</v>
          </cell>
        </row>
        <row r="8827">
          <cell r="A8827">
            <v>6939962757384</v>
          </cell>
        </row>
        <row r="8828">
          <cell r="A8828">
            <v>6939962742878</v>
          </cell>
          <cell r="B8828">
            <v>15</v>
          </cell>
        </row>
        <row r="8829">
          <cell r="A8829">
            <v>6939962744384</v>
          </cell>
          <cell r="B8829">
            <v>70</v>
          </cell>
        </row>
        <row r="8830">
          <cell r="A8830">
            <v>6939962746371</v>
          </cell>
          <cell r="B8830">
            <v>19</v>
          </cell>
        </row>
        <row r="8831">
          <cell r="A8831">
            <v>6939924821078</v>
          </cell>
          <cell r="B8831">
            <v>9</v>
          </cell>
        </row>
        <row r="8832">
          <cell r="A8832">
            <v>6939924823232</v>
          </cell>
          <cell r="B8832">
            <v>21</v>
          </cell>
        </row>
        <row r="8833">
          <cell r="A8833">
            <v>6939962756172</v>
          </cell>
          <cell r="B8833">
            <v>309</v>
          </cell>
        </row>
        <row r="8834">
          <cell r="A8834">
            <v>6939962739281</v>
          </cell>
          <cell r="B8834">
            <v>333</v>
          </cell>
        </row>
        <row r="8835">
          <cell r="A8835">
            <v>6939962744384</v>
          </cell>
        </row>
        <row r="8836">
          <cell r="A8836">
            <v>6939962746371</v>
          </cell>
        </row>
        <row r="8837">
          <cell r="A8837">
            <v>6939962760711</v>
          </cell>
        </row>
        <row r="8838">
          <cell r="A8838">
            <v>6939962746593</v>
          </cell>
        </row>
        <row r="8839">
          <cell r="A8839">
            <v>6939924821078</v>
          </cell>
          <cell r="B8839">
            <v>21</v>
          </cell>
        </row>
        <row r="8840">
          <cell r="A8840">
            <v>6939962741710</v>
          </cell>
        </row>
        <row r="8841">
          <cell r="A8841">
            <v>6939962756172</v>
          </cell>
        </row>
        <row r="8842">
          <cell r="A8842">
            <v>6939962746371</v>
          </cell>
          <cell r="B8842">
            <v>36</v>
          </cell>
        </row>
        <row r="8843">
          <cell r="A8843">
            <v>6939962756134</v>
          </cell>
        </row>
        <row r="8844">
          <cell r="A8844">
            <v>6939962744384</v>
          </cell>
          <cell r="B8844">
            <v>53</v>
          </cell>
        </row>
        <row r="8845">
          <cell r="A8845">
            <v>6939962748214</v>
          </cell>
          <cell r="B8845">
            <v>22</v>
          </cell>
        </row>
        <row r="8846">
          <cell r="A8846">
            <v>6939962746371</v>
          </cell>
          <cell r="B8846">
            <v>45</v>
          </cell>
        </row>
        <row r="8847">
          <cell r="A8847">
            <v>6939924828510</v>
          </cell>
        </row>
        <row r="8848">
          <cell r="A8848">
            <v>6939962757575</v>
          </cell>
        </row>
        <row r="8849">
          <cell r="A8849">
            <v>6939924818498</v>
          </cell>
          <cell r="B8849">
            <v>34</v>
          </cell>
        </row>
        <row r="8850">
          <cell r="A8850">
            <v>6939962739281</v>
          </cell>
          <cell r="B8850">
            <v>127</v>
          </cell>
        </row>
        <row r="8851">
          <cell r="A8851">
            <v>6939962768182</v>
          </cell>
          <cell r="B8851">
            <v>3</v>
          </cell>
        </row>
        <row r="8852">
          <cell r="A8852">
            <v>6939962764412</v>
          </cell>
        </row>
        <row r="8853">
          <cell r="A8853">
            <v>6939962766423</v>
          </cell>
          <cell r="B8853">
            <v>47</v>
          </cell>
        </row>
        <row r="8854">
          <cell r="A8854">
            <v>6939924824345</v>
          </cell>
          <cell r="B8854">
            <v>0</v>
          </cell>
        </row>
        <row r="8855">
          <cell r="A8855">
            <v>6939962733951</v>
          </cell>
        </row>
        <row r="8856">
          <cell r="A8856">
            <v>6939962764436</v>
          </cell>
        </row>
        <row r="8857">
          <cell r="A8857">
            <v>6939924824345</v>
          </cell>
        </row>
        <row r="8858">
          <cell r="A8858">
            <v>6939962739281</v>
          </cell>
        </row>
        <row r="8859">
          <cell r="A8859">
            <v>6939924819549</v>
          </cell>
        </row>
        <row r="8860">
          <cell r="A8860">
            <v>6939962760186</v>
          </cell>
          <cell r="B8860">
            <v>14</v>
          </cell>
        </row>
        <row r="8861">
          <cell r="A8861">
            <v>6939962746074</v>
          </cell>
          <cell r="B8861">
            <v>17</v>
          </cell>
        </row>
        <row r="8862">
          <cell r="A8862">
            <v>6939962760599</v>
          </cell>
          <cell r="B8862">
            <v>2</v>
          </cell>
        </row>
        <row r="8863">
          <cell r="A8863">
            <v>6939962761640</v>
          </cell>
          <cell r="B8863">
            <v>18</v>
          </cell>
        </row>
        <row r="8864">
          <cell r="A8864">
            <v>6939962758855</v>
          </cell>
          <cell r="B8864">
            <v>16</v>
          </cell>
        </row>
        <row r="8865">
          <cell r="A8865">
            <v>6939962753065</v>
          </cell>
          <cell r="B8865">
            <v>52</v>
          </cell>
        </row>
        <row r="8866">
          <cell r="A8866">
            <v>6939962756493</v>
          </cell>
          <cell r="B8866">
            <v>60</v>
          </cell>
        </row>
        <row r="8867">
          <cell r="A8867">
            <v>6939962753867</v>
          </cell>
          <cell r="B8867">
            <v>9</v>
          </cell>
        </row>
        <row r="8868">
          <cell r="A8868">
            <v>6939962758466</v>
          </cell>
          <cell r="B8868">
            <v>7</v>
          </cell>
        </row>
        <row r="8869">
          <cell r="A8869">
            <v>6939924824642</v>
          </cell>
        </row>
        <row r="8870">
          <cell r="A8870">
            <v>6939962760599</v>
          </cell>
        </row>
        <row r="8871">
          <cell r="A8871">
            <v>6939962759265</v>
          </cell>
        </row>
        <row r="8872">
          <cell r="A8872">
            <v>6939962741710</v>
          </cell>
        </row>
        <row r="8873">
          <cell r="A8873">
            <v>6939962766423</v>
          </cell>
        </row>
        <row r="8874">
          <cell r="A8874">
            <v>6939962736518</v>
          </cell>
        </row>
        <row r="8875">
          <cell r="A8875">
            <v>6939962753065</v>
          </cell>
        </row>
        <row r="8876">
          <cell r="A8876">
            <v>6939962746074</v>
          </cell>
        </row>
        <row r="8877">
          <cell r="A8877">
            <v>6939962760599</v>
          </cell>
        </row>
        <row r="8878">
          <cell r="A8878">
            <v>6939962758466</v>
          </cell>
        </row>
        <row r="8879">
          <cell r="A8879">
            <v>6939962761640</v>
          </cell>
        </row>
        <row r="8880">
          <cell r="A8880">
            <v>6939962758855</v>
          </cell>
        </row>
        <row r="8881">
          <cell r="A8881">
            <v>6939962767864</v>
          </cell>
        </row>
        <row r="8882">
          <cell r="A8882">
            <v>6939924827537</v>
          </cell>
        </row>
        <row r="8883">
          <cell r="A8883">
            <v>6939962760186</v>
          </cell>
        </row>
        <row r="8884">
          <cell r="A8884">
            <v>6939962746371</v>
          </cell>
        </row>
        <row r="8885">
          <cell r="A8885">
            <v>6939962742878</v>
          </cell>
        </row>
        <row r="8886">
          <cell r="A8886">
            <v>6939962756189</v>
          </cell>
        </row>
        <row r="8887">
          <cell r="A8887">
            <v>6939962746371</v>
          </cell>
        </row>
        <row r="8888">
          <cell r="A8888">
            <v>6939962759371</v>
          </cell>
        </row>
        <row r="8889">
          <cell r="A8889">
            <v>6939962757322</v>
          </cell>
        </row>
        <row r="8890">
          <cell r="A8890">
            <v>6939962749129</v>
          </cell>
        </row>
        <row r="8891">
          <cell r="A8891">
            <v>6939962733951</v>
          </cell>
        </row>
        <row r="8892">
          <cell r="A8892">
            <v>6939962746593</v>
          </cell>
          <cell r="B8892">
            <v>36</v>
          </cell>
        </row>
        <row r="8893">
          <cell r="A8893">
            <v>6939924821078</v>
          </cell>
        </row>
        <row r="8894">
          <cell r="A8894">
            <v>6939962742878</v>
          </cell>
        </row>
        <row r="8895">
          <cell r="A8895">
            <v>6939962746371</v>
          </cell>
        </row>
        <row r="8896">
          <cell r="A8896">
            <v>6939962736518</v>
          </cell>
        </row>
        <row r="8897">
          <cell r="A8897">
            <v>6939962744384</v>
          </cell>
        </row>
        <row r="8898">
          <cell r="A8898">
            <v>6939962766423</v>
          </cell>
          <cell r="B8898">
            <v>21</v>
          </cell>
        </row>
        <row r="8899">
          <cell r="A8899">
            <v>6939962746630</v>
          </cell>
          <cell r="B8899">
            <v>91</v>
          </cell>
        </row>
        <row r="8900">
          <cell r="A8900">
            <v>6939962753980</v>
          </cell>
        </row>
        <row r="8901">
          <cell r="A8901">
            <v>6939962746296</v>
          </cell>
          <cell r="B8901">
            <v>274</v>
          </cell>
        </row>
        <row r="8902">
          <cell r="A8902">
            <v>6939962747316</v>
          </cell>
        </row>
        <row r="8903">
          <cell r="A8903">
            <v>6939962754628</v>
          </cell>
        </row>
        <row r="8904">
          <cell r="A8904">
            <v>6939962755656</v>
          </cell>
          <cell r="B8904">
            <v>38</v>
          </cell>
        </row>
        <row r="8905">
          <cell r="A8905">
            <v>6939962756912</v>
          </cell>
          <cell r="B8905">
            <v>0</v>
          </cell>
        </row>
        <row r="8906">
          <cell r="A8906">
            <v>6939962730912</v>
          </cell>
          <cell r="B8906">
            <v>28</v>
          </cell>
        </row>
        <row r="8907">
          <cell r="A8907">
            <v>6939962743738</v>
          </cell>
          <cell r="B8907">
            <v>0</v>
          </cell>
        </row>
        <row r="8908">
          <cell r="A8908">
            <v>6939962757186</v>
          </cell>
          <cell r="B8908">
            <v>0</v>
          </cell>
        </row>
        <row r="8909">
          <cell r="A8909">
            <v>6939962757384</v>
          </cell>
        </row>
        <row r="8910">
          <cell r="A8910">
            <v>6939962757513</v>
          </cell>
        </row>
        <row r="8911">
          <cell r="A8911">
            <v>6939962758572</v>
          </cell>
        </row>
        <row r="8912">
          <cell r="A8912">
            <v>6939924823676</v>
          </cell>
        </row>
        <row r="8913">
          <cell r="A8913">
            <v>6939924820828</v>
          </cell>
        </row>
        <row r="8914">
          <cell r="A8914">
            <v>6939962741451</v>
          </cell>
        </row>
        <row r="8915">
          <cell r="A8915">
            <v>6939962756134</v>
          </cell>
        </row>
        <row r="8916">
          <cell r="A8916">
            <v>6939962741710</v>
          </cell>
        </row>
        <row r="8917">
          <cell r="A8917">
            <v>6939962746626</v>
          </cell>
        </row>
        <row r="8918">
          <cell r="A8918">
            <v>6939962740379</v>
          </cell>
          <cell r="B8918">
            <v>84</v>
          </cell>
        </row>
        <row r="8919">
          <cell r="A8919">
            <v>6939962739281</v>
          </cell>
          <cell r="B8919">
            <v>328</v>
          </cell>
        </row>
        <row r="8920">
          <cell r="A8920">
            <v>6939962755908</v>
          </cell>
          <cell r="B8920">
            <v>77</v>
          </cell>
        </row>
        <row r="8921">
          <cell r="A8921">
            <v>6939962752464</v>
          </cell>
        </row>
        <row r="8922">
          <cell r="A8922">
            <v>6939962751450</v>
          </cell>
        </row>
        <row r="8923">
          <cell r="A8923">
            <v>6939962752709</v>
          </cell>
        </row>
        <row r="8924">
          <cell r="A8924">
            <v>6939962748030</v>
          </cell>
        </row>
        <row r="8925">
          <cell r="A8925">
            <v>6939962745992</v>
          </cell>
          <cell r="B8925">
            <v>46</v>
          </cell>
        </row>
        <row r="8926">
          <cell r="A8926">
            <v>6939962753065</v>
          </cell>
          <cell r="B8926">
            <v>49</v>
          </cell>
        </row>
        <row r="8927">
          <cell r="A8927">
            <v>6939962746685</v>
          </cell>
          <cell r="B8927">
            <v>42</v>
          </cell>
        </row>
        <row r="8928">
          <cell r="A8928">
            <v>6939962756820</v>
          </cell>
          <cell r="B8928">
            <v>0</v>
          </cell>
        </row>
        <row r="8929">
          <cell r="A8929">
            <v>6939962736839</v>
          </cell>
        </row>
        <row r="8930">
          <cell r="A8930">
            <v>6939962733951</v>
          </cell>
          <cell r="B8930">
            <v>0</v>
          </cell>
        </row>
        <row r="8931">
          <cell r="A8931">
            <v>6939962763910</v>
          </cell>
        </row>
        <row r="8932">
          <cell r="A8932">
            <v>6939962760704</v>
          </cell>
        </row>
        <row r="8933">
          <cell r="A8933">
            <v>6939962762401</v>
          </cell>
        </row>
        <row r="8934">
          <cell r="A8934">
            <v>6939962742878</v>
          </cell>
        </row>
        <row r="8935">
          <cell r="A8935">
            <v>6939962746371</v>
          </cell>
        </row>
        <row r="8936">
          <cell r="A8936">
            <v>6939962746074</v>
          </cell>
          <cell r="B8936">
            <v>82</v>
          </cell>
        </row>
        <row r="8937">
          <cell r="A8937">
            <v>6939962760599</v>
          </cell>
          <cell r="B8937">
            <v>5</v>
          </cell>
        </row>
        <row r="8938">
          <cell r="A8938">
            <v>6939962758466</v>
          </cell>
          <cell r="B8938">
            <v>3</v>
          </cell>
        </row>
        <row r="8939">
          <cell r="A8939">
            <v>6939962761640</v>
          </cell>
          <cell r="B8939">
            <v>20</v>
          </cell>
        </row>
        <row r="8940">
          <cell r="A8940">
            <v>6939962758855</v>
          </cell>
          <cell r="B8940">
            <v>19</v>
          </cell>
        </row>
        <row r="8941">
          <cell r="A8941">
            <v>6939962741338</v>
          </cell>
          <cell r="B8941">
            <v>0</v>
          </cell>
        </row>
        <row r="8942">
          <cell r="A8942">
            <v>6939962755618</v>
          </cell>
          <cell r="B8942">
            <v>28</v>
          </cell>
        </row>
        <row r="8943">
          <cell r="A8943">
            <v>6939962756097</v>
          </cell>
        </row>
        <row r="8944">
          <cell r="A8944">
            <v>6939962741710</v>
          </cell>
        </row>
        <row r="8945">
          <cell r="A8945">
            <v>6939962758763</v>
          </cell>
          <cell r="B8945">
            <v>124</v>
          </cell>
        </row>
        <row r="8946">
          <cell r="A8946">
            <v>6939962747057</v>
          </cell>
          <cell r="B8946">
            <v>49</v>
          </cell>
        </row>
        <row r="8947">
          <cell r="A8947">
            <v>6939962739588</v>
          </cell>
        </row>
        <row r="8948">
          <cell r="A8948">
            <v>6939962739564</v>
          </cell>
        </row>
        <row r="8949">
          <cell r="A8949">
            <v>6939962745183</v>
          </cell>
        </row>
        <row r="8950">
          <cell r="A8950">
            <v>6939962760599</v>
          </cell>
          <cell r="B8950">
            <v>3</v>
          </cell>
        </row>
        <row r="8951">
          <cell r="A8951">
            <v>6939962759265</v>
          </cell>
          <cell r="B8951">
            <v>16</v>
          </cell>
        </row>
        <row r="8952">
          <cell r="A8952">
            <v>6939962746050</v>
          </cell>
        </row>
        <row r="8953">
          <cell r="A8953">
            <v>6939962747644</v>
          </cell>
          <cell r="B8953">
            <v>12</v>
          </cell>
        </row>
        <row r="8954">
          <cell r="A8954">
            <v>6939962748214</v>
          </cell>
          <cell r="B8954">
            <v>35</v>
          </cell>
        </row>
        <row r="8955">
          <cell r="A8955">
            <v>6939962754604</v>
          </cell>
          <cell r="B8955">
            <v>11</v>
          </cell>
        </row>
        <row r="8956">
          <cell r="A8956">
            <v>6939962750590</v>
          </cell>
        </row>
        <row r="8957">
          <cell r="A8957">
            <v>6939962747989</v>
          </cell>
          <cell r="B8957">
            <v>51</v>
          </cell>
        </row>
        <row r="8958">
          <cell r="A8958">
            <v>6939962755328</v>
          </cell>
          <cell r="B8958">
            <v>0</v>
          </cell>
        </row>
        <row r="8959">
          <cell r="A8959">
            <v>6939962755830</v>
          </cell>
        </row>
        <row r="8960">
          <cell r="A8960">
            <v>6939962738147</v>
          </cell>
        </row>
        <row r="8961">
          <cell r="A8961">
            <v>6939962763453</v>
          </cell>
        </row>
        <row r="8962">
          <cell r="A8962">
            <v>6939962765129</v>
          </cell>
        </row>
        <row r="8963">
          <cell r="A8963">
            <v>6939924827353</v>
          </cell>
        </row>
        <row r="8964">
          <cell r="A8964">
            <v>6939962741710</v>
          </cell>
        </row>
        <row r="8965">
          <cell r="A8965">
            <v>6939962733951</v>
          </cell>
        </row>
        <row r="8966">
          <cell r="A8966">
            <v>6939962756189</v>
          </cell>
          <cell r="B8966">
            <v>3</v>
          </cell>
        </row>
        <row r="8967">
          <cell r="A8967">
            <v>6939962754239</v>
          </cell>
          <cell r="B8967">
            <v>0</v>
          </cell>
        </row>
        <row r="8968">
          <cell r="A8968">
            <v>6939962736518</v>
          </cell>
        </row>
        <row r="8969">
          <cell r="A8969">
            <v>6939962758275</v>
          </cell>
          <cell r="B8969">
            <v>48</v>
          </cell>
        </row>
        <row r="8970">
          <cell r="A8970">
            <v>6939962757575</v>
          </cell>
          <cell r="B8970">
            <v>142</v>
          </cell>
        </row>
        <row r="8971">
          <cell r="A8971">
            <v>6939962758855</v>
          </cell>
          <cell r="B8971">
            <v>0</v>
          </cell>
        </row>
        <row r="8972">
          <cell r="A8972">
            <v>6939962760711</v>
          </cell>
          <cell r="B8972">
            <v>68</v>
          </cell>
        </row>
        <row r="8973">
          <cell r="A8973">
            <v>6939962760698</v>
          </cell>
          <cell r="B8973">
            <v>21</v>
          </cell>
        </row>
        <row r="8974">
          <cell r="A8974">
            <v>6939962733951</v>
          </cell>
        </row>
        <row r="8975">
          <cell r="A8975">
            <v>6939962753003</v>
          </cell>
        </row>
        <row r="8976">
          <cell r="A8976">
            <v>6939962744384</v>
          </cell>
          <cell r="B8976">
            <v>28</v>
          </cell>
        </row>
        <row r="8977">
          <cell r="A8977">
            <v>6939962752488</v>
          </cell>
          <cell r="B8977">
            <v>461</v>
          </cell>
        </row>
        <row r="8978">
          <cell r="A8978">
            <v>6939962748184</v>
          </cell>
          <cell r="B8978">
            <v>32</v>
          </cell>
        </row>
        <row r="8979">
          <cell r="A8979">
            <v>6939962755175</v>
          </cell>
          <cell r="B8979">
            <v>0</v>
          </cell>
        </row>
        <row r="8980">
          <cell r="A8980">
            <v>6939962752273</v>
          </cell>
        </row>
        <row r="8981">
          <cell r="A8981">
            <v>6939962741307</v>
          </cell>
          <cell r="B8981">
            <v>10</v>
          </cell>
        </row>
        <row r="8982">
          <cell r="A8982">
            <v>6939962725574</v>
          </cell>
        </row>
        <row r="8983">
          <cell r="A8983">
            <v>6939962756264</v>
          </cell>
          <cell r="B8983">
            <v>510</v>
          </cell>
        </row>
        <row r="8984">
          <cell r="A8984">
            <v>6939962756905</v>
          </cell>
        </row>
        <row r="8985">
          <cell r="A8985">
            <v>6939962756769</v>
          </cell>
        </row>
        <row r="8986">
          <cell r="A8986">
            <v>6939962734354</v>
          </cell>
          <cell r="B8986">
            <v>42</v>
          </cell>
        </row>
        <row r="8987">
          <cell r="A8987">
            <v>6939962740973</v>
          </cell>
        </row>
        <row r="8988">
          <cell r="A8988">
            <v>6939962746593</v>
          </cell>
          <cell r="B8988">
            <v>39</v>
          </cell>
        </row>
        <row r="8989">
          <cell r="A8989">
            <v>6939962757315</v>
          </cell>
          <cell r="B8989">
            <v>338</v>
          </cell>
        </row>
        <row r="8990">
          <cell r="A8990">
            <v>6939962736518</v>
          </cell>
        </row>
        <row r="8991">
          <cell r="A8991">
            <v>6939962733951</v>
          </cell>
        </row>
        <row r="8992">
          <cell r="A8992">
            <v>6939962741710</v>
          </cell>
          <cell r="B8992">
            <v>0</v>
          </cell>
        </row>
        <row r="8993">
          <cell r="A8993">
            <v>6939962759371</v>
          </cell>
          <cell r="B8993">
            <v>6</v>
          </cell>
        </row>
        <row r="8994">
          <cell r="A8994">
            <v>6939962757322</v>
          </cell>
          <cell r="B8994">
            <v>26</v>
          </cell>
        </row>
        <row r="8995">
          <cell r="A8995">
            <v>6939962749129</v>
          </cell>
          <cell r="B8995">
            <v>0</v>
          </cell>
        </row>
        <row r="8996">
          <cell r="A8996">
            <v>6939962757513</v>
          </cell>
          <cell r="B8996">
            <v>0</v>
          </cell>
        </row>
        <row r="8997">
          <cell r="A8997">
            <v>6939962758572</v>
          </cell>
          <cell r="B8997">
            <v>99</v>
          </cell>
        </row>
        <row r="8998">
          <cell r="A8998">
            <v>6939924824963</v>
          </cell>
          <cell r="B8998">
            <v>0</v>
          </cell>
        </row>
        <row r="8999">
          <cell r="A8999">
            <v>6939924823676</v>
          </cell>
          <cell r="B8999">
            <v>0</v>
          </cell>
        </row>
        <row r="9000">
          <cell r="A9000">
            <v>6939924820828</v>
          </cell>
          <cell r="B9000">
            <v>0</v>
          </cell>
        </row>
        <row r="9001">
          <cell r="A9001">
            <v>6939962741451</v>
          </cell>
          <cell r="B9001">
            <v>41</v>
          </cell>
        </row>
        <row r="9002">
          <cell r="A9002">
            <v>6939962760834</v>
          </cell>
          <cell r="B9002">
            <v>16</v>
          </cell>
        </row>
        <row r="9003">
          <cell r="A9003">
            <v>6939962757612</v>
          </cell>
          <cell r="B9003">
            <v>9</v>
          </cell>
        </row>
        <row r="9004">
          <cell r="A9004">
            <v>6939962755380</v>
          </cell>
          <cell r="B9004">
            <v>6</v>
          </cell>
        </row>
        <row r="9005">
          <cell r="A9005">
            <v>6939962759173</v>
          </cell>
          <cell r="B9005">
            <v>31</v>
          </cell>
        </row>
        <row r="9006">
          <cell r="A9006">
            <v>6939962759012</v>
          </cell>
          <cell r="B9006">
            <v>22</v>
          </cell>
        </row>
        <row r="9007">
          <cell r="A9007">
            <v>6939962757520</v>
          </cell>
          <cell r="B9007">
            <v>0</v>
          </cell>
        </row>
        <row r="9008">
          <cell r="A9008">
            <v>6939962760575</v>
          </cell>
          <cell r="B9008">
            <v>37</v>
          </cell>
        </row>
        <row r="9009">
          <cell r="A9009">
            <v>6938980101353</v>
          </cell>
        </row>
        <row r="9010">
          <cell r="A9010">
            <v>6939962753867</v>
          </cell>
          <cell r="B9010">
            <v>10</v>
          </cell>
        </row>
        <row r="9011">
          <cell r="A9011">
            <v>6939962760605</v>
          </cell>
          <cell r="B9011">
            <v>32</v>
          </cell>
        </row>
        <row r="9012">
          <cell r="A9012">
            <v>6939962762500</v>
          </cell>
        </row>
        <row r="9013">
          <cell r="A9013">
            <v>6939962736518</v>
          </cell>
        </row>
        <row r="9014">
          <cell r="A9014">
            <v>6939962740379</v>
          </cell>
        </row>
        <row r="9015">
          <cell r="A9015">
            <v>6939962751450</v>
          </cell>
        </row>
        <row r="9016">
          <cell r="A9016">
            <v>6939962752709</v>
          </cell>
        </row>
        <row r="9017">
          <cell r="A9017">
            <v>6939962748030</v>
          </cell>
        </row>
        <row r="9018">
          <cell r="A9018">
            <v>6939962760186</v>
          </cell>
          <cell r="B9018">
            <v>21</v>
          </cell>
        </row>
        <row r="9019">
          <cell r="A9019">
            <v>6939962758398</v>
          </cell>
          <cell r="B9019">
            <v>0</v>
          </cell>
        </row>
        <row r="9020">
          <cell r="A9020">
            <v>6939962758060</v>
          </cell>
          <cell r="B9020">
            <v>428</v>
          </cell>
        </row>
        <row r="9021">
          <cell r="A9021">
            <v>6939924827339</v>
          </cell>
        </row>
        <row r="9022">
          <cell r="A9022">
            <v>6939924824802</v>
          </cell>
          <cell r="B9022">
            <v>7</v>
          </cell>
        </row>
        <row r="9023">
          <cell r="A9023">
            <v>6939962763910</v>
          </cell>
          <cell r="B9023">
            <v>22</v>
          </cell>
        </row>
        <row r="9024">
          <cell r="A9024">
            <v>6939962760704</v>
          </cell>
        </row>
        <row r="9025">
          <cell r="A9025">
            <v>6939962762401</v>
          </cell>
          <cell r="B9025">
            <v>136</v>
          </cell>
        </row>
        <row r="9026">
          <cell r="A9026">
            <v>6939962741710</v>
          </cell>
        </row>
        <row r="9027">
          <cell r="A9027">
            <v>6939962756172</v>
          </cell>
          <cell r="B9027">
            <v>269</v>
          </cell>
        </row>
        <row r="9028">
          <cell r="A9028">
            <v>6939962742878</v>
          </cell>
        </row>
        <row r="9029">
          <cell r="A9029">
            <v>6939962746050</v>
          </cell>
        </row>
        <row r="9030">
          <cell r="A9030">
            <v>6939962748214</v>
          </cell>
        </row>
        <row r="9031">
          <cell r="A9031">
            <v>6939962746685</v>
          </cell>
        </row>
        <row r="9032">
          <cell r="A9032">
            <v>6939962755328</v>
          </cell>
        </row>
        <row r="9033">
          <cell r="A9033">
            <v>6939962756820</v>
          </cell>
        </row>
        <row r="9034">
          <cell r="A9034">
            <v>6939962734354</v>
          </cell>
        </row>
        <row r="9035">
          <cell r="A9035">
            <v>6939962755830</v>
          </cell>
        </row>
        <row r="9036">
          <cell r="A9036">
            <v>6939962755618</v>
          </cell>
        </row>
        <row r="9037">
          <cell r="A9037">
            <v>6939962759098</v>
          </cell>
          <cell r="B9037">
            <v>232</v>
          </cell>
        </row>
        <row r="9038">
          <cell r="A9038">
            <v>6939962755885</v>
          </cell>
          <cell r="B9038">
            <v>0</v>
          </cell>
        </row>
        <row r="9039">
          <cell r="A9039">
            <v>6939962759364</v>
          </cell>
          <cell r="B9039">
            <v>8</v>
          </cell>
        </row>
        <row r="9040">
          <cell r="A9040">
            <v>6939962738024</v>
          </cell>
          <cell r="B9040">
            <v>4</v>
          </cell>
        </row>
        <row r="9041">
          <cell r="A9041">
            <v>6939962759395</v>
          </cell>
          <cell r="B9041">
            <v>5</v>
          </cell>
        </row>
        <row r="9042">
          <cell r="A9042">
            <v>6939962759388</v>
          </cell>
          <cell r="B9042">
            <v>0</v>
          </cell>
        </row>
        <row r="9043">
          <cell r="A9043">
            <v>6939962758039</v>
          </cell>
        </row>
        <row r="9044">
          <cell r="A9044">
            <v>6939962768182</v>
          </cell>
        </row>
        <row r="9045">
          <cell r="A9045">
            <v>6939962764412</v>
          </cell>
        </row>
        <row r="9046">
          <cell r="A9046">
            <v>6939962736518</v>
          </cell>
          <cell r="B9046">
            <v>0</v>
          </cell>
        </row>
        <row r="9047">
          <cell r="A9047">
            <v>6939962759074</v>
          </cell>
          <cell r="B9047">
            <v>125</v>
          </cell>
        </row>
        <row r="9048">
          <cell r="A9048">
            <v>6939962757544</v>
          </cell>
          <cell r="B9048">
            <v>0</v>
          </cell>
        </row>
        <row r="9049">
          <cell r="A9049">
            <v>6939962763453</v>
          </cell>
        </row>
        <row r="9050">
          <cell r="A9050">
            <v>6939962753980</v>
          </cell>
        </row>
        <row r="9051">
          <cell r="A9051">
            <v>6939962744384</v>
          </cell>
        </row>
        <row r="9052">
          <cell r="A9052">
            <v>6939962752488</v>
          </cell>
        </row>
        <row r="9053">
          <cell r="A9053">
            <v>6939962746296</v>
          </cell>
        </row>
        <row r="9054">
          <cell r="A9054">
            <v>6939962747316</v>
          </cell>
        </row>
        <row r="9055">
          <cell r="A9055">
            <v>6939962752273</v>
          </cell>
        </row>
        <row r="9056">
          <cell r="A9056">
            <v>6939962741307</v>
          </cell>
        </row>
        <row r="9057">
          <cell r="A9057">
            <v>6939962725574</v>
          </cell>
        </row>
        <row r="9058">
          <cell r="A9058">
            <v>6939962756912</v>
          </cell>
        </row>
        <row r="9059">
          <cell r="A9059">
            <v>6939962730912</v>
          </cell>
        </row>
        <row r="9060">
          <cell r="A9060">
            <v>6939962756769</v>
          </cell>
        </row>
        <row r="9061">
          <cell r="A9061">
            <v>6939962734354</v>
          </cell>
        </row>
        <row r="9062">
          <cell r="A9062">
            <v>6939962740973</v>
          </cell>
        </row>
        <row r="9063">
          <cell r="A9063">
            <v>6939962746371</v>
          </cell>
        </row>
        <row r="9064">
          <cell r="A9064">
            <v>6939962739564</v>
          </cell>
        </row>
        <row r="9065">
          <cell r="A9065">
            <v>6939962756493</v>
          </cell>
          <cell r="B9065">
            <v>37</v>
          </cell>
        </row>
        <row r="9066">
          <cell r="A9066">
            <v>6939962761299</v>
          </cell>
          <cell r="B9066">
            <v>146</v>
          </cell>
        </row>
        <row r="9067">
          <cell r="A9067">
            <v>6939962762999</v>
          </cell>
          <cell r="B9067">
            <v>34</v>
          </cell>
        </row>
        <row r="9068">
          <cell r="A9068">
            <v>6939962762173</v>
          </cell>
          <cell r="B9068">
            <v>45</v>
          </cell>
        </row>
        <row r="9069">
          <cell r="A9069">
            <v>6939962765129</v>
          </cell>
          <cell r="B9069">
            <v>18</v>
          </cell>
        </row>
        <row r="9070">
          <cell r="A9070">
            <v>6939924827353</v>
          </cell>
          <cell r="B9070">
            <v>2</v>
          </cell>
        </row>
        <row r="9071">
          <cell r="A9071">
            <v>6939962731049</v>
          </cell>
          <cell r="B9071">
            <v>39</v>
          </cell>
        </row>
        <row r="9072">
          <cell r="A9072">
            <v>6939962753539</v>
          </cell>
          <cell r="B9072">
            <v>57</v>
          </cell>
        </row>
        <row r="9073">
          <cell r="A9073">
            <v>6939962756165</v>
          </cell>
          <cell r="B9073">
            <v>73</v>
          </cell>
        </row>
        <row r="9074">
          <cell r="A9074">
            <v>6939962756134</v>
          </cell>
        </row>
        <row r="9075">
          <cell r="A9075">
            <v>6939962757315</v>
          </cell>
        </row>
        <row r="9076">
          <cell r="A9076">
            <v>6939962739281</v>
          </cell>
        </row>
        <row r="9077">
          <cell r="A9077">
            <v>6939962755908</v>
          </cell>
        </row>
        <row r="9078">
          <cell r="A9078">
            <v>6939962752464</v>
          </cell>
        </row>
        <row r="9079">
          <cell r="A9079">
            <v>6939962745992</v>
          </cell>
        </row>
        <row r="9080">
          <cell r="A9080">
            <v>6939962753065</v>
          </cell>
        </row>
        <row r="9081">
          <cell r="A9081">
            <v>6939962747644</v>
          </cell>
        </row>
        <row r="9082">
          <cell r="A9082">
            <v>6939962754604</v>
          </cell>
        </row>
        <row r="9083">
          <cell r="A9083">
            <v>6939962750590</v>
          </cell>
        </row>
        <row r="9084">
          <cell r="A9084">
            <v>6939962747989</v>
          </cell>
        </row>
        <row r="9085">
          <cell r="A9085">
            <v>6939962736839</v>
          </cell>
        </row>
        <row r="9086">
          <cell r="A9086">
            <v>6939962741338</v>
          </cell>
        </row>
        <row r="9087">
          <cell r="A9087">
            <v>6939962746074</v>
          </cell>
          <cell r="B9087">
            <v>133</v>
          </cell>
        </row>
        <row r="9088">
          <cell r="A9088">
            <v>6939924823669</v>
          </cell>
          <cell r="B9088">
            <v>0</v>
          </cell>
        </row>
        <row r="9089">
          <cell r="A9089">
            <v>6939924823652</v>
          </cell>
          <cell r="B9089">
            <v>0</v>
          </cell>
        </row>
        <row r="9090">
          <cell r="A9090">
            <v>6939924824819</v>
          </cell>
          <cell r="B9090">
            <v>0</v>
          </cell>
        </row>
        <row r="9091">
          <cell r="A9091">
            <v>6939924824956</v>
          </cell>
          <cell r="B9091">
            <v>0</v>
          </cell>
        </row>
        <row r="9092">
          <cell r="A9092">
            <v>6939924821481</v>
          </cell>
          <cell r="B9092">
            <v>19</v>
          </cell>
        </row>
        <row r="9093">
          <cell r="A9093">
            <v>6939924823423</v>
          </cell>
          <cell r="B9093">
            <v>0</v>
          </cell>
        </row>
        <row r="9094">
          <cell r="A9094">
            <v>6939924827353</v>
          </cell>
        </row>
        <row r="9095">
          <cell r="A9095">
            <v>6939924818498</v>
          </cell>
        </row>
        <row r="9096">
          <cell r="A9096">
            <v>6939924823232</v>
          </cell>
        </row>
        <row r="9097">
          <cell r="A9097">
            <v>6939924824673</v>
          </cell>
          <cell r="B9097">
            <v>0</v>
          </cell>
        </row>
        <row r="9098">
          <cell r="A9098">
            <v>6939962744384</v>
          </cell>
        </row>
        <row r="9099">
          <cell r="A9099">
            <v>6939962746296</v>
          </cell>
        </row>
        <row r="9100">
          <cell r="A9100">
            <v>6939962741307</v>
          </cell>
        </row>
        <row r="9101">
          <cell r="A9101">
            <v>6939962747644</v>
          </cell>
        </row>
        <row r="9102">
          <cell r="A9102">
            <v>6939962748214</v>
          </cell>
        </row>
        <row r="9103">
          <cell r="A9103">
            <v>6939962756912</v>
          </cell>
        </row>
        <row r="9104">
          <cell r="A9104">
            <v>6939962747989</v>
          </cell>
        </row>
        <row r="9105">
          <cell r="A9105">
            <v>6939962730912</v>
          </cell>
        </row>
        <row r="9106">
          <cell r="A9106">
            <v>6939962755328</v>
          </cell>
        </row>
        <row r="9107">
          <cell r="A9107">
            <v>6939962734354</v>
          </cell>
        </row>
        <row r="9108">
          <cell r="A9108">
            <v>6939924818498</v>
          </cell>
          <cell r="B9108">
            <v>116</v>
          </cell>
        </row>
        <row r="9109">
          <cell r="A9109">
            <v>6939924827322</v>
          </cell>
        </row>
        <row r="9110">
          <cell r="A9110">
            <v>6939924827841</v>
          </cell>
          <cell r="B9110">
            <v>17</v>
          </cell>
        </row>
        <row r="9111">
          <cell r="A9111">
            <v>6939962758466</v>
          </cell>
          <cell r="B9111">
            <v>4</v>
          </cell>
        </row>
        <row r="9112">
          <cell r="A9112">
            <v>6939962755359</v>
          </cell>
          <cell r="B9112">
            <v>3</v>
          </cell>
        </row>
        <row r="9113">
          <cell r="A9113">
            <v>6939924819884</v>
          </cell>
          <cell r="B9113">
            <v>0</v>
          </cell>
        </row>
        <row r="9114">
          <cell r="A9114">
            <v>6939962756097</v>
          </cell>
        </row>
        <row r="9115">
          <cell r="A9115">
            <v>6939962754239</v>
          </cell>
        </row>
        <row r="9116">
          <cell r="A9116">
            <v>6939962758763</v>
          </cell>
        </row>
        <row r="9117">
          <cell r="A9117">
            <v>6939962736518</v>
          </cell>
        </row>
        <row r="9118">
          <cell r="A9118">
            <v>6939962746630</v>
          </cell>
        </row>
        <row r="9119">
          <cell r="A9119">
            <v>6939962753003</v>
          </cell>
        </row>
        <row r="9120">
          <cell r="A9120">
            <v>6939962748184</v>
          </cell>
        </row>
        <row r="9121">
          <cell r="A9121">
            <v>6939962754628</v>
          </cell>
        </row>
        <row r="9122">
          <cell r="A9122">
            <v>6939962755175</v>
          </cell>
        </row>
        <row r="9123">
          <cell r="A9123">
            <v>6939962755656</v>
          </cell>
        </row>
        <row r="9124">
          <cell r="A9124">
            <v>6939962756264</v>
          </cell>
        </row>
        <row r="9125">
          <cell r="A9125">
            <v>6939962756905</v>
          </cell>
        </row>
        <row r="9126">
          <cell r="A9126">
            <v>6939962738147</v>
          </cell>
        </row>
        <row r="9127">
          <cell r="A9127">
            <v>6939962743738</v>
          </cell>
        </row>
        <row r="9128">
          <cell r="A9128">
            <v>6939962757186</v>
          </cell>
        </row>
        <row r="9129">
          <cell r="A9129">
            <v>6939962757384</v>
          </cell>
        </row>
        <row r="9130">
          <cell r="A9130">
            <v>6939962748214</v>
          </cell>
        </row>
        <row r="9131">
          <cell r="A9131">
            <v>6939962756493</v>
          </cell>
        </row>
        <row r="9132">
          <cell r="A9132">
            <v>6939962753867</v>
          </cell>
        </row>
        <row r="9133">
          <cell r="A9133">
            <v>6939962751450</v>
          </cell>
        </row>
        <row r="9134">
          <cell r="A9134">
            <v>6939962753980</v>
          </cell>
        </row>
        <row r="9135">
          <cell r="A9135">
            <v>6939962748030</v>
          </cell>
        </row>
        <row r="9136">
          <cell r="A9136">
            <v>6939962747316</v>
          </cell>
        </row>
        <row r="9137">
          <cell r="A9137">
            <v>6939962754628</v>
          </cell>
        </row>
        <row r="9138">
          <cell r="A9138">
            <v>6939962746050</v>
          </cell>
        </row>
        <row r="9139">
          <cell r="A9139">
            <v>6939962742878</v>
          </cell>
          <cell r="B9139">
            <v>0</v>
          </cell>
        </row>
        <row r="9140">
          <cell r="A9140">
            <v>6939962746371</v>
          </cell>
          <cell r="B9140">
            <v>0</v>
          </cell>
        </row>
        <row r="9141">
          <cell r="A9141">
            <v>6939962740379</v>
          </cell>
        </row>
        <row r="9142">
          <cell r="A9142">
            <v>6939962751450</v>
          </cell>
        </row>
        <row r="9143">
          <cell r="A9143">
            <v>6939962752709</v>
          </cell>
        </row>
        <row r="9144">
          <cell r="A9144">
            <v>6939962748030</v>
          </cell>
        </row>
        <row r="9145">
          <cell r="A9145">
            <v>6939962746050</v>
          </cell>
        </row>
        <row r="9146">
          <cell r="A9146">
            <v>6939962748214</v>
          </cell>
        </row>
        <row r="9147">
          <cell r="A9147">
            <v>6939962746685</v>
          </cell>
        </row>
        <row r="9148">
          <cell r="A9148">
            <v>6939962755328</v>
          </cell>
        </row>
        <row r="9149">
          <cell r="A9149">
            <v>6939962756820</v>
          </cell>
        </row>
        <row r="9150">
          <cell r="A9150">
            <v>6939962755830</v>
          </cell>
        </row>
        <row r="9151">
          <cell r="A9151">
            <v>6939962758275</v>
          </cell>
        </row>
        <row r="9152">
          <cell r="A9152">
            <v>6939962757575</v>
          </cell>
        </row>
        <row r="9153">
          <cell r="A9153">
            <v>6938980101353</v>
          </cell>
        </row>
        <row r="9154">
          <cell r="A9154">
            <v>6939962760186</v>
          </cell>
        </row>
        <row r="9155">
          <cell r="A9155">
            <v>6939962760599</v>
          </cell>
        </row>
        <row r="9156">
          <cell r="A9156">
            <v>6939962746685</v>
          </cell>
        </row>
        <row r="9157">
          <cell r="A9157">
            <v>6939962756820</v>
          </cell>
        </row>
        <row r="9158">
          <cell r="A9158">
            <v>6939962755830</v>
          </cell>
        </row>
        <row r="9159">
          <cell r="A9159">
            <v>6939962743738</v>
          </cell>
        </row>
        <row r="9160">
          <cell r="A9160">
            <v>6939962757186</v>
          </cell>
        </row>
        <row r="9161">
          <cell r="A9161">
            <v>6939962757384</v>
          </cell>
        </row>
        <row r="9162">
          <cell r="A9162">
            <v>6939962746630</v>
          </cell>
        </row>
        <row r="9163">
          <cell r="A9163">
            <v>6939962740379</v>
          </cell>
        </row>
        <row r="9164">
          <cell r="A9164">
            <v>6939962739281</v>
          </cell>
        </row>
        <row r="9165">
          <cell r="A9165">
            <v>6939962755908</v>
          </cell>
        </row>
        <row r="9166">
          <cell r="A9166">
            <v>6939962753003</v>
          </cell>
        </row>
        <row r="9167">
          <cell r="A9167">
            <v>6939962752709</v>
          </cell>
        </row>
        <row r="9168">
          <cell r="A9168">
            <v>6939962755175</v>
          </cell>
        </row>
        <row r="9169">
          <cell r="A9169">
            <v>6939962753065</v>
          </cell>
        </row>
        <row r="9170">
          <cell r="A9170">
            <v>6939962755656</v>
          </cell>
        </row>
        <row r="9171">
          <cell r="A9171">
            <v>6939962756264</v>
          </cell>
        </row>
        <row r="9172">
          <cell r="A9172">
            <v>6939962756905</v>
          </cell>
        </row>
        <row r="9173">
          <cell r="A9173">
            <v>6939962736839</v>
          </cell>
        </row>
        <row r="9174">
          <cell r="A9174">
            <v>6939962741338</v>
          </cell>
        </row>
        <row r="9175">
          <cell r="A9175">
            <v>6939962755618</v>
          </cell>
        </row>
        <row r="9176">
          <cell r="A9176">
            <v>6939962747057</v>
          </cell>
        </row>
        <row r="9177">
          <cell r="A9177">
            <v>6939962739588</v>
          </cell>
        </row>
        <row r="9178">
          <cell r="A9178">
            <v>6939962745183</v>
          </cell>
        </row>
        <row r="9179">
          <cell r="A9179">
            <v>6939962756134</v>
          </cell>
        </row>
        <row r="9180">
          <cell r="A9180">
            <v>6939924827339</v>
          </cell>
          <cell r="B9180">
            <v>0</v>
          </cell>
        </row>
        <row r="9181">
          <cell r="A9181">
            <v>6939924823232</v>
          </cell>
          <cell r="B9181">
            <v>22</v>
          </cell>
        </row>
        <row r="9182">
          <cell r="A9182">
            <v>6939962763736</v>
          </cell>
          <cell r="B9182">
            <v>37</v>
          </cell>
        </row>
        <row r="9183">
          <cell r="A9183">
            <v>6939962759043</v>
          </cell>
          <cell r="B9183">
            <v>5</v>
          </cell>
        </row>
        <row r="9184">
          <cell r="A9184">
            <v>6939962759357</v>
          </cell>
          <cell r="B9184">
            <v>12</v>
          </cell>
        </row>
        <row r="9185">
          <cell r="A9185">
            <v>6939962755618</v>
          </cell>
        </row>
        <row r="9186">
          <cell r="A9186">
            <v>6939962746593</v>
          </cell>
        </row>
        <row r="9187">
          <cell r="A9187">
            <v>6939962760698</v>
          </cell>
        </row>
        <row r="9188">
          <cell r="A9188">
            <v>6939962760605</v>
          </cell>
        </row>
        <row r="9189">
          <cell r="A9189">
            <v>6939962762500</v>
          </cell>
          <cell r="B9189">
            <v>305</v>
          </cell>
        </row>
        <row r="9190">
          <cell r="A9190">
            <v>6939962742878</v>
          </cell>
        </row>
        <row r="9191">
          <cell r="A9191">
            <v>6939962739564</v>
          </cell>
        </row>
        <row r="9192">
          <cell r="A9192">
            <v>6939962758060</v>
          </cell>
        </row>
        <row r="9193">
          <cell r="A9193">
            <v>6939962759265</v>
          </cell>
        </row>
        <row r="9194">
          <cell r="A9194">
            <v>6939962746593</v>
          </cell>
        </row>
        <row r="9195">
          <cell r="A9195">
            <v>6939962746630</v>
          </cell>
        </row>
        <row r="9196">
          <cell r="A9196">
            <v>6939962762500</v>
          </cell>
          <cell r="B9196">
            <v>305</v>
          </cell>
        </row>
        <row r="9197">
          <cell r="A9197">
            <v>6939962759814</v>
          </cell>
          <cell r="B9197">
            <v>31</v>
          </cell>
        </row>
        <row r="9198">
          <cell r="A9198">
            <v>6939962763774</v>
          </cell>
          <cell r="B9198">
            <v>15</v>
          </cell>
        </row>
        <row r="9199">
          <cell r="A9199">
            <v>6939962762180</v>
          </cell>
          <cell r="B9199">
            <v>14</v>
          </cell>
        </row>
        <row r="9200">
          <cell r="A9200">
            <v>6939962759128</v>
          </cell>
          <cell r="B9200">
            <v>23</v>
          </cell>
        </row>
        <row r="9201">
          <cell r="A9201">
            <v>6939962763712</v>
          </cell>
          <cell r="B9201">
            <v>4</v>
          </cell>
        </row>
        <row r="9202">
          <cell r="A9202">
            <v>6939962763477</v>
          </cell>
          <cell r="B9202">
            <v>17</v>
          </cell>
        </row>
        <row r="9203">
          <cell r="A9203">
            <v>6939962765983</v>
          </cell>
          <cell r="B9203">
            <v>50</v>
          </cell>
        </row>
        <row r="9204">
          <cell r="A9204">
            <v>6939962761640</v>
          </cell>
          <cell r="B9204">
            <v>11</v>
          </cell>
        </row>
        <row r="9205">
          <cell r="A9205">
            <v>6939962761398</v>
          </cell>
          <cell r="B9205">
            <v>6</v>
          </cell>
        </row>
        <row r="9206">
          <cell r="A9206">
            <v>6939962755885</v>
          </cell>
        </row>
        <row r="9207">
          <cell r="A9207">
            <v>6939962731049</v>
          </cell>
        </row>
        <row r="9208">
          <cell r="A9208">
            <v>6939962756189</v>
          </cell>
        </row>
        <row r="9209">
          <cell r="A9209">
            <v>6939962753539</v>
          </cell>
        </row>
        <row r="9210">
          <cell r="A9210">
            <v>6939962756165</v>
          </cell>
        </row>
        <row r="9211">
          <cell r="A9211">
            <v>6939962746371</v>
          </cell>
        </row>
        <row r="9212">
          <cell r="A9212">
            <v>6939962739564</v>
          </cell>
        </row>
        <row r="9213">
          <cell r="A9213">
            <v>6939924821078</v>
          </cell>
          <cell r="B9213">
            <v>0</v>
          </cell>
        </row>
        <row r="9214">
          <cell r="A9214">
            <v>6939962758855</v>
          </cell>
        </row>
        <row r="9215">
          <cell r="A9215">
            <v>6939962760575</v>
          </cell>
        </row>
        <row r="9216">
          <cell r="A9216">
            <v>6939962753867</v>
          </cell>
        </row>
        <row r="9217">
          <cell r="A9217">
            <v>6939962760711</v>
          </cell>
        </row>
        <row r="9218">
          <cell r="A9218">
            <v>6939962753003</v>
          </cell>
        </row>
        <row r="9219">
          <cell r="A9219">
            <v>6939962754628</v>
          </cell>
        </row>
        <row r="9220">
          <cell r="A9220">
            <v>6939962755175</v>
          </cell>
        </row>
        <row r="9221">
          <cell r="A9221">
            <v>6939962755656</v>
          </cell>
        </row>
        <row r="9222">
          <cell r="A9222">
            <v>6939962756264</v>
          </cell>
        </row>
        <row r="9223">
          <cell r="A9223">
            <v>6939962756905</v>
          </cell>
        </row>
        <row r="9224">
          <cell r="A9224">
            <v>6939962743738</v>
          </cell>
        </row>
        <row r="9225">
          <cell r="A9225">
            <v>6939962757186</v>
          </cell>
        </row>
        <row r="9226">
          <cell r="A9226">
            <v>6939962757384</v>
          </cell>
        </row>
        <row r="9227">
          <cell r="A9227">
            <v>6939924827339</v>
          </cell>
          <cell r="B9227">
            <v>0</v>
          </cell>
        </row>
        <row r="9228">
          <cell r="A9228">
            <v>6939962758398</v>
          </cell>
        </row>
        <row r="9229">
          <cell r="A9229">
            <v>6939962746626</v>
          </cell>
        </row>
        <row r="9230">
          <cell r="A9230">
            <v>6939962759012</v>
          </cell>
        </row>
        <row r="9231">
          <cell r="A9231">
            <v>6939962746074</v>
          </cell>
        </row>
        <row r="9232">
          <cell r="A9232">
            <v>6939924824956</v>
          </cell>
        </row>
        <row r="9233">
          <cell r="A9233">
            <v>6939962756172</v>
          </cell>
        </row>
        <row r="9234">
          <cell r="A9234">
            <v>6939962758060</v>
          </cell>
        </row>
        <row r="9235">
          <cell r="A9235">
            <v>6939962759265</v>
          </cell>
        </row>
        <row r="9236">
          <cell r="A9236">
            <v>6939962760605</v>
          </cell>
        </row>
        <row r="9237">
          <cell r="A9237">
            <v>6939924828510</v>
          </cell>
        </row>
        <row r="9238">
          <cell r="A9238">
            <v>6939962757575</v>
          </cell>
          <cell r="B9238">
            <v>142</v>
          </cell>
        </row>
        <row r="9239">
          <cell r="A9239">
            <v>6939962759074</v>
          </cell>
        </row>
        <row r="9240">
          <cell r="A9240">
            <v>6939962757544</v>
          </cell>
        </row>
        <row r="9241">
          <cell r="A9241">
            <v>6939962758275</v>
          </cell>
        </row>
        <row r="9242">
          <cell r="A9242">
            <v>6939962757575</v>
          </cell>
        </row>
        <row r="9243">
          <cell r="A9243">
            <v>6938980101353</v>
          </cell>
        </row>
        <row r="9244">
          <cell r="A9244">
            <v>6939962760698</v>
          </cell>
        </row>
        <row r="9245">
          <cell r="A9245">
            <v>6939962760605</v>
          </cell>
        </row>
        <row r="9246">
          <cell r="A9246">
            <v>6939924819549</v>
          </cell>
          <cell r="B9246">
            <v>7</v>
          </cell>
        </row>
        <row r="9247">
          <cell r="A9247">
            <v>6939962758039</v>
          </cell>
          <cell r="B9247">
            <v>11</v>
          </cell>
        </row>
        <row r="9248">
          <cell r="A9248">
            <v>6939962768182</v>
          </cell>
          <cell r="B9248">
            <v>3</v>
          </cell>
        </row>
        <row r="9249">
          <cell r="A9249">
            <v>6939962764412</v>
          </cell>
        </row>
        <row r="9250">
          <cell r="A9250">
            <v>6939962765433</v>
          </cell>
          <cell r="B9250">
            <v>48</v>
          </cell>
        </row>
        <row r="9251">
          <cell r="A9251">
            <v>6939962758275</v>
          </cell>
        </row>
        <row r="9252">
          <cell r="A9252">
            <v>6939962757575</v>
          </cell>
        </row>
        <row r="9253">
          <cell r="A9253">
            <v>6939962759371</v>
          </cell>
        </row>
        <row r="9254">
          <cell r="A9254">
            <v>6939962755359</v>
          </cell>
        </row>
        <row r="9255">
          <cell r="A9255">
            <v>6939962757513</v>
          </cell>
        </row>
        <row r="9256">
          <cell r="A9256">
            <v>6939962758572</v>
          </cell>
        </row>
        <row r="9257">
          <cell r="A9257">
            <v>6939962742878</v>
          </cell>
        </row>
        <row r="9258">
          <cell r="A9258">
            <v>6939962746593</v>
          </cell>
        </row>
        <row r="9259">
          <cell r="A9259">
            <v>6939962760599</v>
          </cell>
        </row>
        <row r="9260">
          <cell r="A9260">
            <v>6938980101353</v>
          </cell>
        </row>
        <row r="9261">
          <cell r="A9261">
            <v>6939962746626</v>
          </cell>
        </row>
        <row r="9262">
          <cell r="A9262">
            <v>6939962739281</v>
          </cell>
        </row>
        <row r="9263">
          <cell r="A9263">
            <v>6939962755908</v>
          </cell>
        </row>
        <row r="9264">
          <cell r="A9264">
            <v>6939962752464</v>
          </cell>
        </row>
        <row r="9265">
          <cell r="A9265">
            <v>6939962748184</v>
          </cell>
        </row>
        <row r="9266">
          <cell r="A9266">
            <v>6939962745992</v>
          </cell>
        </row>
        <row r="9267">
          <cell r="A9267">
            <v>6939962753065</v>
          </cell>
        </row>
        <row r="9268">
          <cell r="A9268">
            <v>6939962747644</v>
          </cell>
        </row>
        <row r="9269">
          <cell r="A9269">
            <v>6939962754604</v>
          </cell>
        </row>
        <row r="9270">
          <cell r="A9270">
            <v>6939962750590</v>
          </cell>
        </row>
        <row r="9271">
          <cell r="A9271">
            <v>6939962753980</v>
          </cell>
        </row>
        <row r="9272">
          <cell r="A9272">
            <v>6939962744384</v>
          </cell>
        </row>
        <row r="9273">
          <cell r="A9273">
            <v>6939962752488</v>
          </cell>
        </row>
        <row r="9274">
          <cell r="A9274">
            <v>6939962746296</v>
          </cell>
        </row>
        <row r="9275">
          <cell r="A9275">
            <v>6939962747316</v>
          </cell>
        </row>
        <row r="9276">
          <cell r="A9276">
            <v>6939962752273</v>
          </cell>
        </row>
        <row r="9277">
          <cell r="A9277">
            <v>6939962741307</v>
          </cell>
        </row>
        <row r="9278">
          <cell r="A9278">
            <v>6939962725574</v>
          </cell>
        </row>
        <row r="9279">
          <cell r="A9279">
            <v>6939962756912</v>
          </cell>
        </row>
        <row r="9280">
          <cell r="A9280">
            <v>6939962730912</v>
          </cell>
        </row>
        <row r="9281">
          <cell r="A9281">
            <v>6939962756769</v>
          </cell>
        </row>
        <row r="9282">
          <cell r="A9282">
            <v>6939962740973</v>
          </cell>
        </row>
        <row r="9283">
          <cell r="A9283">
            <v>6939924824673</v>
          </cell>
        </row>
        <row r="9284">
          <cell r="A9284">
            <v>6939962759814</v>
          </cell>
        </row>
        <row r="9285">
          <cell r="A9285">
            <v>6939962756493</v>
          </cell>
        </row>
        <row r="9286">
          <cell r="A9286">
            <v>6939962761299</v>
          </cell>
        </row>
        <row r="9287">
          <cell r="A9287">
            <v>6939962762999</v>
          </cell>
        </row>
        <row r="9288">
          <cell r="A9288">
            <v>6939962759043</v>
          </cell>
        </row>
        <row r="9289">
          <cell r="A9289">
            <v>6939962759357</v>
          </cell>
        </row>
        <row r="9290">
          <cell r="A9290">
            <v>6939962762173</v>
          </cell>
        </row>
        <row r="9291">
          <cell r="A9291">
            <v>6939962756189</v>
          </cell>
        </row>
        <row r="9292">
          <cell r="A9292">
            <v>6939962746626</v>
          </cell>
        </row>
        <row r="9293">
          <cell r="A9293">
            <v>6939962739281</v>
          </cell>
        </row>
        <row r="9294">
          <cell r="A9294">
            <v>6939962755908</v>
          </cell>
        </row>
        <row r="9295">
          <cell r="A9295">
            <v>6939962752464</v>
          </cell>
        </row>
        <row r="9296">
          <cell r="A9296">
            <v>6939962748184</v>
          </cell>
        </row>
        <row r="9297">
          <cell r="A9297">
            <v>6939962752273</v>
          </cell>
        </row>
        <row r="9298">
          <cell r="A9298">
            <v>6939962745992</v>
          </cell>
        </row>
        <row r="9299">
          <cell r="A9299">
            <v>6939962753065</v>
          </cell>
        </row>
        <row r="9300">
          <cell r="A9300">
            <v>6939962747644</v>
          </cell>
        </row>
        <row r="9301">
          <cell r="A9301">
            <v>6939962754604</v>
          </cell>
        </row>
        <row r="9302">
          <cell r="A9302">
            <v>6939962750590</v>
          </cell>
        </row>
        <row r="9303">
          <cell r="A9303">
            <v>6939962740379</v>
          </cell>
        </row>
        <row r="9304">
          <cell r="A9304">
            <v>6939962751450</v>
          </cell>
        </row>
        <row r="9305">
          <cell r="A9305">
            <v>6939962748030</v>
          </cell>
        </row>
        <row r="9306">
          <cell r="A9306">
            <v>6939962746050</v>
          </cell>
        </row>
        <row r="9307">
          <cell r="A9307">
            <v>6939962748214</v>
          </cell>
        </row>
        <row r="9308">
          <cell r="A9308">
            <v>6939962746685</v>
          </cell>
        </row>
        <row r="9309">
          <cell r="A9309">
            <v>6939962755328</v>
          </cell>
        </row>
        <row r="9310">
          <cell r="A9310">
            <v>6939962756820</v>
          </cell>
        </row>
        <row r="9311">
          <cell r="A9311">
            <v>6939962755830</v>
          </cell>
        </row>
        <row r="9312">
          <cell r="A9312">
            <v>6939962743738</v>
          </cell>
        </row>
        <row r="9313">
          <cell r="A9313">
            <v>6939962760698</v>
          </cell>
        </row>
        <row r="9314">
          <cell r="A9314">
            <v>6939962731049</v>
          </cell>
        </row>
        <row r="9315">
          <cell r="A9315">
            <v>6939962753539</v>
          </cell>
        </row>
        <row r="9316">
          <cell r="A9316">
            <v>6939962756165</v>
          </cell>
        </row>
        <row r="9317">
          <cell r="A9317">
            <v>6939962747989</v>
          </cell>
        </row>
        <row r="9318">
          <cell r="A9318">
            <v>6939962736839</v>
          </cell>
        </row>
        <row r="9319">
          <cell r="A9319">
            <v>6939962741338</v>
          </cell>
        </row>
        <row r="9320">
          <cell r="A9320">
            <v>6939962738147</v>
          </cell>
        </row>
        <row r="9321">
          <cell r="A9321">
            <v>6939962756097</v>
          </cell>
        </row>
        <row r="9322">
          <cell r="A9322">
            <v>6939924819549</v>
          </cell>
          <cell r="B9322">
            <v>7</v>
          </cell>
        </row>
        <row r="9323">
          <cell r="A9323">
            <v>6939924824345</v>
          </cell>
          <cell r="B9323">
            <v>0</v>
          </cell>
        </row>
        <row r="9324">
          <cell r="A9324">
            <v>6939962759098</v>
          </cell>
        </row>
        <row r="9325">
          <cell r="A9325">
            <v>6939962760834</v>
          </cell>
        </row>
        <row r="9326">
          <cell r="A9326">
            <v>6939962757612</v>
          </cell>
        </row>
        <row r="9327">
          <cell r="A9327">
            <v>6939962755380</v>
          </cell>
        </row>
        <row r="9328">
          <cell r="A9328">
            <v>6939962759364</v>
          </cell>
        </row>
        <row r="9329">
          <cell r="A9329">
            <v>6939962759173</v>
          </cell>
        </row>
        <row r="9330">
          <cell r="A9330">
            <v>6939962738024</v>
          </cell>
        </row>
        <row r="9331">
          <cell r="A9331">
            <v>6939962757520</v>
          </cell>
        </row>
        <row r="9332">
          <cell r="A9332">
            <v>6939962759395</v>
          </cell>
        </row>
        <row r="9333">
          <cell r="A9333">
            <v>6939962759388</v>
          </cell>
        </row>
        <row r="9334">
          <cell r="A9334">
            <v>6939962746626</v>
          </cell>
        </row>
        <row r="9335">
          <cell r="A9335">
            <v>6939962752464</v>
          </cell>
        </row>
        <row r="9336">
          <cell r="A9336">
            <v>6939962752488</v>
          </cell>
        </row>
        <row r="9337">
          <cell r="A9337">
            <v>6939962748184</v>
          </cell>
        </row>
        <row r="9338">
          <cell r="A9338">
            <v>6939962752273</v>
          </cell>
        </row>
        <row r="9339">
          <cell r="A9339">
            <v>6939962745992</v>
          </cell>
        </row>
        <row r="9340">
          <cell r="A9340">
            <v>6939962725574</v>
          </cell>
        </row>
        <row r="9341">
          <cell r="A9341">
            <v>6939962754604</v>
          </cell>
        </row>
        <row r="9342">
          <cell r="A9342">
            <v>6939962750590</v>
          </cell>
        </row>
        <row r="9343">
          <cell r="A9343">
            <v>6939962756769</v>
          </cell>
        </row>
        <row r="9344">
          <cell r="A9344">
            <v>6939962738147</v>
          </cell>
        </row>
        <row r="9345">
          <cell r="A9345">
            <v>6939962740973</v>
          </cell>
        </row>
        <row r="9346">
          <cell r="A9346">
            <v>6939924823676</v>
          </cell>
        </row>
        <row r="9347">
          <cell r="A9347">
            <v>6939962746371</v>
          </cell>
        </row>
        <row r="9348">
          <cell r="A9348">
            <v>6939962756134</v>
          </cell>
        </row>
        <row r="9349">
          <cell r="A9349">
            <v>6939962757315</v>
          </cell>
        </row>
        <row r="9350">
          <cell r="A9350">
            <v>6939924824642</v>
          </cell>
        </row>
        <row r="9351">
          <cell r="A9351">
            <v>6939924827353</v>
          </cell>
          <cell r="B9351">
            <v>2</v>
          </cell>
        </row>
        <row r="9352">
          <cell r="A9352">
            <v>6939924818498</v>
          </cell>
          <cell r="B9352">
            <v>116</v>
          </cell>
        </row>
        <row r="9353">
          <cell r="A9353">
            <v>6939924821078</v>
          </cell>
          <cell r="B9353">
            <v>0</v>
          </cell>
        </row>
        <row r="9354">
          <cell r="A9354">
            <v>6939924823232</v>
          </cell>
          <cell r="B9354">
            <v>22</v>
          </cell>
        </row>
        <row r="9355">
          <cell r="A9355">
            <v>6939962762500</v>
          </cell>
        </row>
        <row r="9356">
          <cell r="A9356">
            <v>6939962751450</v>
          </cell>
          <cell r="B9356">
            <v>0</v>
          </cell>
        </row>
        <row r="9357">
          <cell r="A9357">
            <v>6939962753980</v>
          </cell>
          <cell r="B9357">
            <v>0</v>
          </cell>
        </row>
        <row r="9358">
          <cell r="A9358">
            <v>6939962748030</v>
          </cell>
          <cell r="B9358">
            <v>0</v>
          </cell>
        </row>
        <row r="9359">
          <cell r="A9359">
            <v>6939962747316</v>
          </cell>
          <cell r="B9359">
            <v>0</v>
          </cell>
        </row>
        <row r="9360">
          <cell r="A9360">
            <v>6939962754628</v>
          </cell>
          <cell r="B9360">
            <v>0</v>
          </cell>
        </row>
        <row r="9361">
          <cell r="A9361">
            <v>6939962746050</v>
          </cell>
          <cell r="B9361">
            <v>0</v>
          </cell>
        </row>
        <row r="9362">
          <cell r="A9362">
            <v>6939962746685</v>
          </cell>
          <cell r="B9362">
            <v>0</v>
          </cell>
        </row>
        <row r="9363">
          <cell r="A9363">
            <v>6939962756820</v>
          </cell>
          <cell r="B9363">
            <v>0</v>
          </cell>
        </row>
        <row r="9364">
          <cell r="A9364">
            <v>6939962755830</v>
          </cell>
          <cell r="B9364">
            <v>0</v>
          </cell>
        </row>
        <row r="9365">
          <cell r="A9365">
            <v>6939962743738</v>
          </cell>
          <cell r="B9365">
            <v>0</v>
          </cell>
        </row>
        <row r="9366">
          <cell r="A9366">
            <v>6939924823669</v>
          </cell>
        </row>
        <row r="9367">
          <cell r="A9367">
            <v>6939924823652</v>
          </cell>
        </row>
        <row r="9368">
          <cell r="A9368">
            <v>6939924824819</v>
          </cell>
        </row>
        <row r="9369">
          <cell r="A9369">
            <v>6939924821481</v>
          </cell>
        </row>
        <row r="9370">
          <cell r="A9370">
            <v>6939924823423</v>
          </cell>
        </row>
        <row r="9371">
          <cell r="A9371">
            <v>6939924824802</v>
          </cell>
        </row>
        <row r="9372">
          <cell r="A9372">
            <v>6939962758466</v>
          </cell>
        </row>
        <row r="9373">
          <cell r="A9373">
            <v>6939962757322</v>
          </cell>
        </row>
        <row r="9374">
          <cell r="A9374">
            <v>6939962749129</v>
          </cell>
        </row>
        <row r="9375">
          <cell r="A9375">
            <v>6939962748214</v>
          </cell>
          <cell r="B9375">
            <v>35</v>
          </cell>
        </row>
        <row r="9376">
          <cell r="A9376">
            <v>6939962756493</v>
          </cell>
          <cell r="B9376">
            <v>37</v>
          </cell>
        </row>
        <row r="9377">
          <cell r="A9377">
            <v>6939962753867</v>
          </cell>
          <cell r="B9377">
            <v>10</v>
          </cell>
        </row>
        <row r="9378">
          <cell r="A9378">
            <v>6939962747989</v>
          </cell>
        </row>
        <row r="9379">
          <cell r="A9379">
            <v>6939962756769</v>
          </cell>
        </row>
        <row r="9380">
          <cell r="A9380">
            <v>6939962736839</v>
          </cell>
        </row>
        <row r="9381">
          <cell r="A9381">
            <v>6939962741338</v>
          </cell>
        </row>
        <row r="9382">
          <cell r="A9382">
            <v>6939962738147</v>
          </cell>
        </row>
        <row r="9383">
          <cell r="A9383">
            <v>6939962756097</v>
          </cell>
        </row>
        <row r="9384">
          <cell r="A9384">
            <v>6939924827537</v>
          </cell>
        </row>
        <row r="9385">
          <cell r="A9385">
            <v>6939962759098</v>
          </cell>
          <cell r="B9385">
            <v>232</v>
          </cell>
        </row>
        <row r="9386">
          <cell r="A9386">
            <v>6939962760711</v>
          </cell>
          <cell r="B9386">
            <v>68</v>
          </cell>
        </row>
        <row r="9387">
          <cell r="A9387">
            <v>6939962759074</v>
          </cell>
        </row>
        <row r="9388">
          <cell r="A9388">
            <v>6939962763910</v>
          </cell>
        </row>
        <row r="9389">
          <cell r="A9389">
            <v>6939962759814</v>
          </cell>
        </row>
        <row r="9390">
          <cell r="A9390">
            <v>6939962755618</v>
          </cell>
        </row>
        <row r="9391">
          <cell r="A9391">
            <v>6939962757186</v>
          </cell>
        </row>
        <row r="9392">
          <cell r="A9392">
            <v>6939962759012</v>
          </cell>
        </row>
        <row r="9393">
          <cell r="A9393">
            <v>6939962759371</v>
          </cell>
        </row>
        <row r="9394">
          <cell r="A9394">
            <v>6939962749129</v>
          </cell>
        </row>
        <row r="9395">
          <cell r="A9395">
            <v>6939962757513</v>
          </cell>
        </row>
        <row r="9396">
          <cell r="A9396">
            <v>6939962759098</v>
          </cell>
        </row>
        <row r="9397">
          <cell r="A9397">
            <v>6939962755885</v>
          </cell>
        </row>
        <row r="9398">
          <cell r="A9398">
            <v>6939962738024</v>
          </cell>
        </row>
        <row r="9399">
          <cell r="A9399">
            <v>6939962755359</v>
          </cell>
        </row>
        <row r="9400">
          <cell r="A9400">
            <v>6939962758572</v>
          </cell>
        </row>
        <row r="9401">
          <cell r="A9401">
            <v>6939962756097</v>
          </cell>
        </row>
        <row r="9402">
          <cell r="A9402">
            <v>6939962754239</v>
          </cell>
        </row>
        <row r="9403">
          <cell r="A9403">
            <v>6939962758763</v>
          </cell>
        </row>
        <row r="9404">
          <cell r="A9404">
            <v>6939962757315</v>
          </cell>
        </row>
        <row r="9405">
          <cell r="A9405">
            <v>6939962747057</v>
          </cell>
        </row>
        <row r="9406">
          <cell r="A9406">
            <v>6939962764436</v>
          </cell>
          <cell r="B9406">
            <v>16</v>
          </cell>
        </row>
        <row r="9407">
          <cell r="A9407">
            <v>6939962767864</v>
          </cell>
          <cell r="B9407">
            <v>19</v>
          </cell>
        </row>
        <row r="9408">
          <cell r="A9408">
            <v>6939962754239</v>
          </cell>
        </row>
        <row r="9409">
          <cell r="A9409">
            <v>6939962758763</v>
          </cell>
        </row>
        <row r="9410">
          <cell r="A9410">
            <v>6939962747057</v>
          </cell>
        </row>
        <row r="9411">
          <cell r="A9411">
            <v>6939962739588</v>
          </cell>
        </row>
        <row r="9412">
          <cell r="A9412">
            <v>6939962745183</v>
          </cell>
        </row>
        <row r="9413">
          <cell r="A9413">
            <v>6939962755885</v>
          </cell>
        </row>
        <row r="9414">
          <cell r="A9414">
            <v>6939962759012</v>
          </cell>
        </row>
        <row r="9415">
          <cell r="A9415">
            <v>6939924827841</v>
          </cell>
        </row>
        <row r="9416">
          <cell r="A9416">
            <v>6939924823232</v>
          </cell>
        </row>
        <row r="9417">
          <cell r="A9417">
            <v>6939962757186</v>
          </cell>
          <cell r="B9417">
            <v>0</v>
          </cell>
        </row>
        <row r="9418">
          <cell r="A9418">
            <v>6939962757384</v>
          </cell>
        </row>
        <row r="9419">
          <cell r="A9419">
            <v>6939962739564</v>
          </cell>
        </row>
        <row r="9420">
          <cell r="A9420">
            <v>6939962746074</v>
          </cell>
        </row>
        <row r="9421">
          <cell r="A9421">
            <v>6939924823669</v>
          </cell>
        </row>
        <row r="9422">
          <cell r="A9422">
            <v>6939924823652</v>
          </cell>
        </row>
        <row r="9423">
          <cell r="A9423">
            <v>6939924824956</v>
          </cell>
        </row>
        <row r="9424">
          <cell r="A9424">
            <v>6939924823676</v>
          </cell>
        </row>
        <row r="9425">
          <cell r="A9425">
            <v>6939924821481</v>
          </cell>
        </row>
        <row r="9426">
          <cell r="A9426">
            <v>6939924823423</v>
          </cell>
        </row>
        <row r="9427">
          <cell r="A9427">
            <v>6939962757544</v>
          </cell>
        </row>
        <row r="9428">
          <cell r="A9428">
            <v>6939962739588</v>
          </cell>
        </row>
        <row r="9429">
          <cell r="A9429">
            <v>6939962745183</v>
          </cell>
        </row>
        <row r="9430">
          <cell r="A9430">
            <v>6939962760704</v>
          </cell>
        </row>
        <row r="9431">
          <cell r="A9431">
            <v>6939962759128</v>
          </cell>
        </row>
        <row r="9432">
          <cell r="A9432">
            <v>6939962763477</v>
          </cell>
        </row>
        <row r="9433">
          <cell r="A9433">
            <v>6939962765983</v>
          </cell>
        </row>
        <row r="9434">
          <cell r="A9434">
            <v>6939962761398</v>
          </cell>
        </row>
        <row r="9435">
          <cell r="A9435">
            <v>6939962762401</v>
          </cell>
        </row>
        <row r="9436">
          <cell r="A9436">
            <v>6939962746630</v>
          </cell>
        </row>
        <row r="9437">
          <cell r="A9437">
            <v>6939962739281</v>
          </cell>
        </row>
        <row r="9438">
          <cell r="A9438">
            <v>6939962755908</v>
          </cell>
        </row>
        <row r="9439">
          <cell r="A9439">
            <v>6939962752464</v>
          </cell>
        </row>
        <row r="9440">
          <cell r="A9440">
            <v>6939962746296</v>
          </cell>
        </row>
        <row r="9441">
          <cell r="A9441">
            <v>6939962753065</v>
          </cell>
        </row>
        <row r="9442">
          <cell r="A9442">
            <v>6939962747644</v>
          </cell>
        </row>
        <row r="9443">
          <cell r="A9443">
            <v>6939962754604</v>
          </cell>
        </row>
        <row r="9444">
          <cell r="A9444">
            <v>6939962747989</v>
          </cell>
        </row>
        <row r="9445">
          <cell r="A9445">
            <v>6939962736839</v>
          </cell>
        </row>
        <row r="9446">
          <cell r="A9446">
            <v>6939962741338</v>
          </cell>
        </row>
        <row r="9447">
          <cell r="A9447">
            <v>6939962760834</v>
          </cell>
        </row>
        <row r="9448">
          <cell r="A9448">
            <v>6939962757520</v>
          </cell>
        </row>
        <row r="9449">
          <cell r="A9449">
            <v>6939962757322</v>
          </cell>
        </row>
        <row r="9450">
          <cell r="A9450">
            <v>6939962746593</v>
          </cell>
          <cell r="B9450">
            <v>39</v>
          </cell>
        </row>
        <row r="9451">
          <cell r="A9451">
            <v>6939962760186</v>
          </cell>
        </row>
        <row r="9452">
          <cell r="A9452">
            <v>6939962760599</v>
          </cell>
        </row>
        <row r="9453">
          <cell r="A9453">
            <v>6939962758060</v>
          </cell>
        </row>
        <row r="9454">
          <cell r="A9454">
            <v>6939962759265</v>
          </cell>
        </row>
        <row r="9455">
          <cell r="A9455">
            <v>6939962754239</v>
          </cell>
        </row>
        <row r="9456">
          <cell r="A9456">
            <v>6939962758763</v>
          </cell>
        </row>
        <row r="9457">
          <cell r="A9457">
            <v>6939962747057</v>
          </cell>
        </row>
        <row r="9458">
          <cell r="A9458">
            <v>6939962739588</v>
          </cell>
        </row>
        <row r="9459">
          <cell r="A9459">
            <v>6939962745183</v>
          </cell>
        </row>
        <row r="9460">
          <cell r="A9460">
            <v>6939962746626</v>
          </cell>
        </row>
        <row r="9461">
          <cell r="A9461">
            <v>6939962752464</v>
          </cell>
          <cell r="B9461">
            <v>0</v>
          </cell>
        </row>
        <row r="9462">
          <cell r="A9462">
            <v>6939962752488</v>
          </cell>
          <cell r="B9462">
            <v>0</v>
          </cell>
        </row>
        <row r="9463">
          <cell r="A9463">
            <v>6939962748184</v>
          </cell>
          <cell r="B9463">
            <v>0</v>
          </cell>
        </row>
        <row r="9464">
          <cell r="A9464">
            <v>6939962752273</v>
          </cell>
          <cell r="B9464">
            <v>0</v>
          </cell>
        </row>
        <row r="9465">
          <cell r="A9465">
            <v>6939962745992</v>
          </cell>
          <cell r="B9465">
            <v>0</v>
          </cell>
        </row>
        <row r="9466">
          <cell r="A9466">
            <v>6939962725574</v>
          </cell>
          <cell r="B9466">
            <v>0</v>
          </cell>
        </row>
        <row r="9467">
          <cell r="A9467">
            <v>6939962754604</v>
          </cell>
          <cell r="B9467">
            <v>0</v>
          </cell>
        </row>
        <row r="9468">
          <cell r="A9468">
            <v>6939962750590</v>
          </cell>
          <cell r="B9468">
            <v>0</v>
          </cell>
        </row>
        <row r="9469">
          <cell r="A9469">
            <v>6939962746074</v>
          </cell>
        </row>
        <row r="9470">
          <cell r="A9470">
            <v>6939924824956</v>
          </cell>
        </row>
        <row r="9471">
          <cell r="A9471">
            <v>6939924819884</v>
          </cell>
        </row>
        <row r="9472">
          <cell r="A9472">
            <v>6939924824963</v>
          </cell>
        </row>
        <row r="9473">
          <cell r="A9473">
            <v>6939924820828</v>
          </cell>
        </row>
        <row r="9474">
          <cell r="A9474">
            <v>6939962741451</v>
          </cell>
        </row>
        <row r="9475">
          <cell r="A9475">
            <v>6939924824673</v>
          </cell>
        </row>
        <row r="9476">
          <cell r="A9476">
            <v>6939962763774</v>
          </cell>
        </row>
        <row r="9477">
          <cell r="A9477">
            <v>6939962762180</v>
          </cell>
        </row>
        <row r="9478">
          <cell r="A9478">
            <v>6939962763712</v>
          </cell>
        </row>
        <row r="9479">
          <cell r="A9479">
            <v>6939962761640</v>
          </cell>
        </row>
        <row r="9480">
          <cell r="A9480">
            <v>6939962756769</v>
          </cell>
          <cell r="B9480">
            <v>0</v>
          </cell>
        </row>
        <row r="9481">
          <cell r="A9481">
            <v>6939962738147</v>
          </cell>
          <cell r="B9481">
            <v>0</v>
          </cell>
        </row>
        <row r="9482">
          <cell r="A9482">
            <v>6939962740973</v>
          </cell>
          <cell r="B9482">
            <v>0</v>
          </cell>
        </row>
        <row r="9483">
          <cell r="A9483">
            <v>6939962756097</v>
          </cell>
        </row>
        <row r="9484">
          <cell r="A9484">
            <v>6939962763736</v>
          </cell>
        </row>
        <row r="9485">
          <cell r="A9485">
            <v>6939962740379</v>
          </cell>
        </row>
        <row r="9486">
          <cell r="A9486">
            <v>6939962751450</v>
          </cell>
        </row>
        <row r="9487">
          <cell r="A9487">
            <v>6939962752709</v>
          </cell>
        </row>
        <row r="9488">
          <cell r="A9488">
            <v>6939962748030</v>
          </cell>
        </row>
        <row r="9489">
          <cell r="A9489">
            <v>6939962755175</v>
          </cell>
        </row>
        <row r="9490">
          <cell r="A9490">
            <v>6939962741307</v>
          </cell>
        </row>
        <row r="9491">
          <cell r="A9491">
            <v>6939962746050</v>
          </cell>
        </row>
        <row r="9492">
          <cell r="A9492">
            <v>6939962748214</v>
          </cell>
        </row>
        <row r="9493">
          <cell r="A9493">
            <v>6939962746685</v>
          </cell>
        </row>
        <row r="9494">
          <cell r="A9494">
            <v>6939962755328</v>
          </cell>
        </row>
        <row r="9495">
          <cell r="A9495">
            <v>6939962756820</v>
          </cell>
        </row>
        <row r="9496">
          <cell r="A9496">
            <v>6939962734354</v>
          </cell>
        </row>
        <row r="9497">
          <cell r="A9497">
            <v>6939962755830</v>
          </cell>
        </row>
        <row r="9498">
          <cell r="A9498">
            <v>6939924819884</v>
          </cell>
        </row>
        <row r="9499">
          <cell r="A9499">
            <v>6939924824963</v>
          </cell>
        </row>
        <row r="9500">
          <cell r="A9500">
            <v>6939924820828</v>
          </cell>
        </row>
        <row r="9501">
          <cell r="A9501">
            <v>6939962741451</v>
          </cell>
        </row>
        <row r="9502">
          <cell r="A9502">
            <v>6939962766423</v>
          </cell>
          <cell r="B9502">
            <v>31</v>
          </cell>
        </row>
        <row r="9503">
          <cell r="A9503">
            <v>6939962758398</v>
          </cell>
        </row>
        <row r="9504">
          <cell r="A9504">
            <v>6939962758855</v>
          </cell>
        </row>
        <row r="9505">
          <cell r="A9505">
            <v>6939962760575</v>
          </cell>
        </row>
        <row r="9506">
          <cell r="A9506">
            <v>6939962753867</v>
          </cell>
        </row>
        <row r="9507">
          <cell r="A9507">
            <v>6939962760711</v>
          </cell>
        </row>
        <row r="9508">
          <cell r="A9508">
            <v>6939924824673</v>
          </cell>
        </row>
        <row r="9509">
          <cell r="A9509">
            <v>6939962760186</v>
          </cell>
        </row>
        <row r="9510">
          <cell r="A9510">
            <v>6939962758398</v>
          </cell>
        </row>
        <row r="9511">
          <cell r="A9511">
            <v>6939962758855</v>
          </cell>
        </row>
        <row r="9512">
          <cell r="A9512">
            <v>6939962758572</v>
          </cell>
          <cell r="B9512">
            <v>99</v>
          </cell>
        </row>
        <row r="9513">
          <cell r="A9513">
            <v>6939924827315</v>
          </cell>
        </row>
        <row r="9514">
          <cell r="A9514">
            <v>6939962756172</v>
          </cell>
          <cell r="B9514">
            <v>269</v>
          </cell>
        </row>
        <row r="9515">
          <cell r="A9515">
            <v>6939962731049</v>
          </cell>
        </row>
        <row r="9516">
          <cell r="A9516">
            <v>6939962744384</v>
          </cell>
          <cell r="B9516">
            <v>28</v>
          </cell>
        </row>
        <row r="9517">
          <cell r="A9517">
            <v>6939962763910</v>
          </cell>
        </row>
        <row r="9518">
          <cell r="A9518">
            <v>6939962760704</v>
          </cell>
        </row>
        <row r="9519">
          <cell r="A9519">
            <v>6939962762999</v>
          </cell>
        </row>
        <row r="9520">
          <cell r="A9520">
            <v>6939924824345</v>
          </cell>
        </row>
        <row r="9521">
          <cell r="A9521">
            <v>6939924818498</v>
          </cell>
        </row>
        <row r="9522">
          <cell r="A9522">
            <v>6939924827322</v>
          </cell>
        </row>
        <row r="9523">
          <cell r="A9523">
            <v>6939962757575</v>
          </cell>
        </row>
        <row r="9524">
          <cell r="A9524">
            <v>6938980101353</v>
          </cell>
        </row>
        <row r="9525">
          <cell r="A9525">
            <v>6939962760698</v>
          </cell>
        </row>
        <row r="9526">
          <cell r="A9526">
            <v>6939962760575</v>
          </cell>
        </row>
        <row r="9527">
          <cell r="A9527">
            <v>6939962759074</v>
          </cell>
        </row>
        <row r="9528">
          <cell r="A9528">
            <v>6939962753867</v>
          </cell>
        </row>
        <row r="9529">
          <cell r="A9529">
            <v>6939962760711</v>
          </cell>
        </row>
        <row r="9530">
          <cell r="A9530">
            <v>6939962757544</v>
          </cell>
        </row>
        <row r="9531">
          <cell r="A9531">
            <v>6939962762180</v>
          </cell>
        </row>
        <row r="9532">
          <cell r="A9532">
            <v>6939962756493</v>
          </cell>
        </row>
        <row r="9533">
          <cell r="A9533">
            <v>6939962761299</v>
          </cell>
        </row>
        <row r="9534">
          <cell r="A9534">
            <v>6939962762173</v>
          </cell>
        </row>
        <row r="9535">
          <cell r="A9535">
            <v>6939962753065</v>
          </cell>
          <cell r="B9535">
            <v>49</v>
          </cell>
        </row>
        <row r="9536">
          <cell r="A9536">
            <v>6939962756189</v>
          </cell>
        </row>
        <row r="9537">
          <cell r="A9537">
            <v>6939962753539</v>
          </cell>
        </row>
        <row r="9538">
          <cell r="A9538">
            <v>6939962756165</v>
          </cell>
        </row>
        <row r="9539">
          <cell r="A9539">
            <v>6939962763453</v>
          </cell>
        </row>
        <row r="9540">
          <cell r="A9540">
            <v>6939962765433</v>
          </cell>
        </row>
        <row r="9541">
          <cell r="A9541">
            <v>6939962756493</v>
          </cell>
        </row>
        <row r="9542">
          <cell r="A9542">
            <v>6939962761299</v>
          </cell>
        </row>
        <row r="9543">
          <cell r="A9543">
            <v>6939962762999</v>
          </cell>
        </row>
        <row r="9544">
          <cell r="A9544">
            <v>6939962759043</v>
          </cell>
        </row>
        <row r="9545">
          <cell r="A9545">
            <v>6939962759357</v>
          </cell>
        </row>
        <row r="9546">
          <cell r="A9546">
            <v>6939962762173</v>
          </cell>
        </row>
        <row r="9547">
          <cell r="A9547">
            <v>6939962746630</v>
          </cell>
          <cell r="B9547">
            <v>0</v>
          </cell>
        </row>
        <row r="9548">
          <cell r="A9548">
            <v>6939962740379</v>
          </cell>
          <cell r="B9548">
            <v>0</v>
          </cell>
        </row>
        <row r="9549">
          <cell r="A9549">
            <v>6939962739281</v>
          </cell>
          <cell r="B9549">
            <v>0</v>
          </cell>
        </row>
        <row r="9550">
          <cell r="A9550">
            <v>6939962755908</v>
          </cell>
          <cell r="B9550">
            <v>0</v>
          </cell>
        </row>
        <row r="9551">
          <cell r="A9551">
            <v>6939962753003</v>
          </cell>
          <cell r="B9551">
            <v>0</v>
          </cell>
        </row>
        <row r="9552">
          <cell r="A9552">
            <v>6939962752709</v>
          </cell>
          <cell r="B9552">
            <v>0</v>
          </cell>
        </row>
        <row r="9553">
          <cell r="A9553">
            <v>6939962755175</v>
          </cell>
          <cell r="B9553">
            <v>0</v>
          </cell>
        </row>
        <row r="9554">
          <cell r="A9554">
            <v>6939962753065</v>
          </cell>
          <cell r="B9554">
            <v>0</v>
          </cell>
        </row>
        <row r="9555">
          <cell r="A9555">
            <v>6939962755656</v>
          </cell>
          <cell r="B9555">
            <v>0</v>
          </cell>
        </row>
        <row r="9556">
          <cell r="A9556">
            <v>6939962756264</v>
          </cell>
          <cell r="B9556">
            <v>0</v>
          </cell>
        </row>
        <row r="9557">
          <cell r="A9557">
            <v>6939962756905</v>
          </cell>
        </row>
        <row r="9558">
          <cell r="A9558">
            <v>6939962736839</v>
          </cell>
          <cell r="B9558">
            <v>0</v>
          </cell>
        </row>
        <row r="9559">
          <cell r="A9559">
            <v>6939962741338</v>
          </cell>
          <cell r="B9559">
            <v>0</v>
          </cell>
        </row>
        <row r="9560">
          <cell r="A9560">
            <v>6939962756172</v>
          </cell>
        </row>
        <row r="9561">
          <cell r="A9561">
            <v>6939962746630</v>
          </cell>
        </row>
        <row r="9562">
          <cell r="A9562">
            <v>6939962753003</v>
          </cell>
        </row>
        <row r="9563">
          <cell r="A9563">
            <v>6939962752709</v>
          </cell>
        </row>
        <row r="9564">
          <cell r="A9564">
            <v>6939962754628</v>
          </cell>
        </row>
        <row r="9565">
          <cell r="A9565">
            <v>6939962755175</v>
          </cell>
        </row>
        <row r="9566">
          <cell r="A9566">
            <v>6939962755656</v>
          </cell>
        </row>
        <row r="9567">
          <cell r="A9567">
            <v>6939962756264</v>
          </cell>
        </row>
        <row r="9568">
          <cell r="A9568">
            <v>6939962756905</v>
          </cell>
        </row>
        <row r="9569">
          <cell r="A9569">
            <v>6939962757384</v>
          </cell>
        </row>
        <row r="9570">
          <cell r="A9570">
            <v>6939924824642</v>
          </cell>
        </row>
        <row r="9571">
          <cell r="A9571">
            <v>6939962759098</v>
          </cell>
        </row>
        <row r="9572">
          <cell r="A9572">
            <v>6939962757575</v>
          </cell>
        </row>
        <row r="9573">
          <cell r="A9573">
            <v>6939962746626</v>
          </cell>
        </row>
        <row r="9574">
          <cell r="A9574">
            <v>6939962753980</v>
          </cell>
        </row>
        <row r="9575">
          <cell r="A9575">
            <v>6939962744384</v>
          </cell>
        </row>
        <row r="9576">
          <cell r="A9576">
            <v>6939962752488</v>
          </cell>
        </row>
        <row r="9577">
          <cell r="A9577">
            <v>6939962747316</v>
          </cell>
        </row>
        <row r="9578">
          <cell r="A9578">
            <v>6939962752273</v>
          </cell>
        </row>
        <row r="9579">
          <cell r="A9579">
            <v>6939962745992</v>
          </cell>
        </row>
        <row r="9580">
          <cell r="A9580">
            <v>6939962725574</v>
          </cell>
        </row>
        <row r="9581">
          <cell r="A9581">
            <v>6939962756912</v>
          </cell>
        </row>
        <row r="9582">
          <cell r="A9582">
            <v>6939962730912</v>
          </cell>
        </row>
        <row r="9583">
          <cell r="A9583">
            <v>6939962756769</v>
          </cell>
        </row>
        <row r="9584">
          <cell r="A9584">
            <v>6939962740973</v>
          </cell>
        </row>
        <row r="9585">
          <cell r="A9585">
            <v>6939962759814</v>
          </cell>
        </row>
        <row r="9586">
          <cell r="A9586">
            <v>6939962759128</v>
          </cell>
        </row>
        <row r="9587">
          <cell r="A9587">
            <v>6939962759043</v>
          </cell>
        </row>
        <row r="9588">
          <cell r="A9588">
            <v>6939962762401</v>
          </cell>
        </row>
        <row r="9589">
          <cell r="A9589">
            <v>6939962759357</v>
          </cell>
        </row>
        <row r="9590">
          <cell r="A9590">
            <v>6939962762500</v>
          </cell>
        </row>
        <row r="9591">
          <cell r="A9591">
            <v>6939962758763</v>
          </cell>
        </row>
        <row r="9592">
          <cell r="A9592">
            <v>6939962756134</v>
          </cell>
        </row>
        <row r="9593">
          <cell r="A9593">
            <v>6939962747057</v>
          </cell>
        </row>
        <row r="9594">
          <cell r="A9594">
            <v>6939962739588</v>
          </cell>
        </row>
        <row r="9595">
          <cell r="A9595">
            <v>6939962758398</v>
          </cell>
        </row>
        <row r="9596">
          <cell r="A9596">
            <v>6939962758855</v>
          </cell>
        </row>
        <row r="9597">
          <cell r="A9597">
            <v>6939962760575</v>
          </cell>
        </row>
        <row r="9598">
          <cell r="A9598">
            <v>6939962759074</v>
          </cell>
        </row>
        <row r="9599">
          <cell r="A9599">
            <v>6939962753867</v>
          </cell>
        </row>
        <row r="9600">
          <cell r="A9600">
            <v>6939962760711</v>
          </cell>
        </row>
        <row r="9601">
          <cell r="A9601">
            <v>6939962755618</v>
          </cell>
        </row>
        <row r="9602">
          <cell r="A9602">
            <v>6939962758466</v>
          </cell>
        </row>
        <row r="9603">
          <cell r="A9603">
            <v>6939962757322</v>
          </cell>
        </row>
        <row r="9604">
          <cell r="A9604">
            <v>6939962749129</v>
          </cell>
        </row>
        <row r="9605">
          <cell r="A9605">
            <v>6939924819884</v>
          </cell>
        </row>
        <row r="9606">
          <cell r="A9606">
            <v>6939924824963</v>
          </cell>
        </row>
        <row r="9607">
          <cell r="A9607">
            <v>6939962754239</v>
          </cell>
        </row>
        <row r="9608">
          <cell r="A9608">
            <v>6939962758763</v>
          </cell>
          <cell r="B9608">
            <v>0</v>
          </cell>
        </row>
        <row r="9609">
          <cell r="A9609">
            <v>6939962757315</v>
          </cell>
          <cell r="B9609">
            <v>0</v>
          </cell>
        </row>
        <row r="9610">
          <cell r="A9610">
            <v>6939962747057</v>
          </cell>
          <cell r="B9610">
            <v>0</v>
          </cell>
        </row>
        <row r="9611">
          <cell r="A9611">
            <v>6939962739588</v>
          </cell>
        </row>
        <row r="9612">
          <cell r="A9612">
            <v>6939962745183</v>
          </cell>
          <cell r="B9612">
            <v>0</v>
          </cell>
        </row>
        <row r="9613">
          <cell r="A9613">
            <v>6939962760599</v>
          </cell>
          <cell r="B9613">
            <v>0</v>
          </cell>
        </row>
        <row r="9614">
          <cell r="A9614">
            <v>6938980101353</v>
          </cell>
          <cell r="B9614">
            <v>0</v>
          </cell>
        </row>
        <row r="9615">
          <cell r="A9615">
            <v>6939924824345</v>
          </cell>
          <cell r="B9615">
            <v>0</v>
          </cell>
        </row>
        <row r="9616">
          <cell r="A9616">
            <v>6939962739281</v>
          </cell>
          <cell r="B9616">
            <v>328</v>
          </cell>
        </row>
        <row r="9617">
          <cell r="A9617">
            <v>6939924820828</v>
          </cell>
        </row>
        <row r="9618">
          <cell r="A9618">
            <v>6939962741451</v>
          </cell>
        </row>
        <row r="9619">
          <cell r="A9619">
            <v>6939962757544</v>
          </cell>
        </row>
        <row r="9620">
          <cell r="A9620">
            <v>6939962756172</v>
          </cell>
        </row>
        <row r="9621">
          <cell r="A9621">
            <v>6939962755618</v>
          </cell>
        </row>
        <row r="9622">
          <cell r="A9622">
            <v>6939962746593</v>
          </cell>
          <cell r="B9622">
            <v>0</v>
          </cell>
        </row>
        <row r="9623">
          <cell r="A9623">
            <v>6939962760711</v>
          </cell>
        </row>
        <row r="9624">
          <cell r="A9624">
            <v>6939962760605</v>
          </cell>
        </row>
        <row r="9625">
          <cell r="A9625">
            <v>6939962756189</v>
          </cell>
        </row>
        <row r="9626">
          <cell r="A9626">
            <v>6939962756097</v>
          </cell>
        </row>
        <row r="9627">
          <cell r="A9627">
            <v>6939962739564</v>
          </cell>
        </row>
        <row r="9628">
          <cell r="A9628">
            <v>6939962746593</v>
          </cell>
        </row>
        <row r="9629">
          <cell r="A9629">
            <v>6939962746074</v>
          </cell>
          <cell r="B9629">
            <v>133</v>
          </cell>
        </row>
        <row r="9630">
          <cell r="A9630">
            <v>6939962760599</v>
          </cell>
          <cell r="B9630">
            <v>3</v>
          </cell>
        </row>
        <row r="9631">
          <cell r="A9631">
            <v>6939962758466</v>
          </cell>
          <cell r="B9631">
            <v>4</v>
          </cell>
        </row>
        <row r="9632">
          <cell r="A9632">
            <v>6939962758855</v>
          </cell>
          <cell r="B9632">
            <v>0</v>
          </cell>
        </row>
        <row r="9633">
          <cell r="A9633">
            <v>6939962762500</v>
          </cell>
        </row>
        <row r="9634">
          <cell r="A9634">
            <v>6939924827841</v>
          </cell>
        </row>
        <row r="9635">
          <cell r="A9635">
            <v>6939924827339</v>
          </cell>
        </row>
        <row r="9636">
          <cell r="A9636">
            <v>6939924821078</v>
          </cell>
        </row>
        <row r="9637">
          <cell r="A9637">
            <v>6939962756172</v>
          </cell>
        </row>
        <row r="9638">
          <cell r="A9638">
            <v>6939962765129</v>
          </cell>
        </row>
        <row r="9639">
          <cell r="A9639">
            <v>6939924827353</v>
          </cell>
        </row>
        <row r="9640">
          <cell r="A9640">
            <v>6939962759371</v>
          </cell>
        </row>
        <row r="9641">
          <cell r="A9641">
            <v>6939962755359</v>
          </cell>
        </row>
        <row r="9642">
          <cell r="A9642">
            <v>6939962757513</v>
          </cell>
        </row>
        <row r="9643">
          <cell r="A9643">
            <v>6939962758572</v>
          </cell>
        </row>
        <row r="9644">
          <cell r="A9644">
            <v>6939924823676</v>
          </cell>
        </row>
        <row r="9645">
          <cell r="A9645">
            <v>6939962759098</v>
          </cell>
        </row>
        <row r="9646">
          <cell r="A9646">
            <v>6939962760834</v>
          </cell>
        </row>
        <row r="9647">
          <cell r="A9647">
            <v>6939962757612</v>
          </cell>
        </row>
        <row r="9648">
          <cell r="A9648">
            <v>6939962755380</v>
          </cell>
        </row>
        <row r="9649">
          <cell r="A9649">
            <v>6939962759364</v>
          </cell>
        </row>
        <row r="9650">
          <cell r="A9650">
            <v>6939962759173</v>
          </cell>
        </row>
        <row r="9651">
          <cell r="A9651">
            <v>6939962738024</v>
          </cell>
        </row>
        <row r="9652">
          <cell r="A9652">
            <v>6939962757520</v>
          </cell>
        </row>
        <row r="9653">
          <cell r="A9653">
            <v>6939962763453</v>
          </cell>
        </row>
        <row r="9654">
          <cell r="A9654">
            <v>6939962765129</v>
          </cell>
        </row>
        <row r="9655">
          <cell r="A9655">
            <v>6939962753003</v>
          </cell>
        </row>
        <row r="9656">
          <cell r="A9656">
            <v>6939962748184</v>
          </cell>
        </row>
        <row r="9657">
          <cell r="A9657">
            <v>6939962754628</v>
          </cell>
        </row>
        <row r="9658">
          <cell r="A9658">
            <v>6939962755656</v>
          </cell>
        </row>
        <row r="9659">
          <cell r="A9659">
            <v>6939962756264</v>
          </cell>
        </row>
        <row r="9660">
          <cell r="A9660">
            <v>6939962750590</v>
          </cell>
        </row>
        <row r="9661">
          <cell r="A9661">
            <v>6939962756189</v>
          </cell>
          <cell r="B9661">
            <v>0</v>
          </cell>
        </row>
        <row r="9662">
          <cell r="A9662">
            <v>6939962760186</v>
          </cell>
          <cell r="B9662">
            <v>21</v>
          </cell>
        </row>
        <row r="9663">
          <cell r="A9663">
            <v>6939962746371</v>
          </cell>
          <cell r="B9663">
            <v>36</v>
          </cell>
        </row>
        <row r="9664">
          <cell r="A9664">
            <v>6939962761640</v>
          </cell>
          <cell r="B9664">
            <v>11</v>
          </cell>
        </row>
        <row r="9665">
          <cell r="A9665">
            <v>6939924819549</v>
          </cell>
        </row>
        <row r="9666">
          <cell r="A9666">
            <v>6939924827841</v>
          </cell>
        </row>
        <row r="9667">
          <cell r="A9667">
            <v>6939924823232</v>
          </cell>
        </row>
        <row r="9668">
          <cell r="A9668">
            <v>6939924827353</v>
          </cell>
        </row>
        <row r="9669">
          <cell r="A9669">
            <v>6939924827322</v>
          </cell>
        </row>
        <row r="9670">
          <cell r="A9670">
            <v>6939924827339</v>
          </cell>
        </row>
        <row r="9671">
          <cell r="A9671">
            <v>6939924823232</v>
          </cell>
        </row>
        <row r="9672">
          <cell r="A9672">
            <v>6939962739564</v>
          </cell>
          <cell r="B9672">
            <v>0</v>
          </cell>
        </row>
        <row r="9673">
          <cell r="A9673">
            <v>6939962756905</v>
          </cell>
        </row>
        <row r="9674">
          <cell r="A9674">
            <v>6939962738147</v>
          </cell>
        </row>
        <row r="9675">
          <cell r="A9675">
            <v>6939962743738</v>
          </cell>
        </row>
        <row r="9676">
          <cell r="A9676">
            <v>6939962757186</v>
          </cell>
        </row>
        <row r="9677">
          <cell r="A9677">
            <v>6939962757384</v>
          </cell>
        </row>
        <row r="9678">
          <cell r="A9678">
            <v>6939962758275</v>
          </cell>
        </row>
        <row r="9679">
          <cell r="A9679">
            <v>6939924821078</v>
          </cell>
        </row>
        <row r="9680">
          <cell r="A9680">
            <v>6939962755885</v>
          </cell>
        </row>
        <row r="9681">
          <cell r="A9681">
            <v>6939962759012</v>
          </cell>
        </row>
        <row r="9682">
          <cell r="A9682">
            <v>6939962757315</v>
          </cell>
        </row>
        <row r="9683">
          <cell r="A9683">
            <v>6939962745183</v>
          </cell>
        </row>
        <row r="9684">
          <cell r="A9684">
            <v>6939962759395</v>
          </cell>
        </row>
        <row r="9685">
          <cell r="A9685">
            <v>6939962759388</v>
          </cell>
        </row>
        <row r="9686">
          <cell r="A9686">
            <v>6939924823669</v>
          </cell>
        </row>
        <row r="9687">
          <cell r="A9687">
            <v>6939924823652</v>
          </cell>
        </row>
        <row r="9688">
          <cell r="A9688">
            <v>6939924824819</v>
          </cell>
        </row>
        <row r="9689">
          <cell r="A9689">
            <v>6939924821481</v>
          </cell>
        </row>
        <row r="9690">
          <cell r="A9690">
            <v>6939924823423</v>
          </cell>
        </row>
        <row r="9691">
          <cell r="A9691">
            <v>6939924824802</v>
          </cell>
        </row>
        <row r="9692">
          <cell r="A9692">
            <v>6939962759098</v>
          </cell>
        </row>
        <row r="9693">
          <cell r="A9693">
            <v>6939962760834</v>
          </cell>
        </row>
        <row r="9694">
          <cell r="A9694">
            <v>6939962757612</v>
          </cell>
        </row>
        <row r="9695">
          <cell r="A9695">
            <v>6939962755380</v>
          </cell>
        </row>
        <row r="9696">
          <cell r="A9696">
            <v>6939962759364</v>
          </cell>
        </row>
        <row r="9697">
          <cell r="A9697">
            <v>6939962759173</v>
          </cell>
        </row>
        <row r="9698">
          <cell r="A9698">
            <v>6939962738024</v>
          </cell>
        </row>
        <row r="9699">
          <cell r="A9699">
            <v>6939962758466</v>
          </cell>
        </row>
        <row r="9700">
          <cell r="A9700">
            <v>6939962759012</v>
          </cell>
        </row>
        <row r="9701">
          <cell r="A9701">
            <v>6939962759371</v>
          </cell>
        </row>
        <row r="9702">
          <cell r="A9702">
            <v>6939962749129</v>
          </cell>
        </row>
        <row r="9703">
          <cell r="A9703">
            <v>6939962757513</v>
          </cell>
        </row>
        <row r="9704">
          <cell r="A9704">
            <v>6939962757612</v>
          </cell>
        </row>
        <row r="9705">
          <cell r="A9705">
            <v>6939962755380</v>
          </cell>
        </row>
        <row r="9706">
          <cell r="A9706">
            <v>6939962759364</v>
          </cell>
        </row>
        <row r="9707">
          <cell r="A9707">
            <v>6939962759173</v>
          </cell>
        </row>
        <row r="9708">
          <cell r="A9708">
            <v>6939962758466</v>
          </cell>
        </row>
        <row r="9709">
          <cell r="A9709">
            <v>6939962759395</v>
          </cell>
        </row>
        <row r="9710">
          <cell r="A9710">
            <v>6939962759388</v>
          </cell>
        </row>
        <row r="9711">
          <cell r="A9711">
            <v>6939962746630</v>
          </cell>
        </row>
        <row r="9712">
          <cell r="A9712">
            <v>6939962753003</v>
          </cell>
        </row>
        <row r="9713">
          <cell r="A9713">
            <v>6939962752709</v>
          </cell>
        </row>
        <row r="9714">
          <cell r="A9714">
            <v>6939962754628</v>
          </cell>
        </row>
        <row r="9715">
          <cell r="A9715">
            <v>6939962755175</v>
          </cell>
        </row>
        <row r="9716">
          <cell r="A9716">
            <v>6939962755656</v>
          </cell>
        </row>
        <row r="9717">
          <cell r="A9717">
            <v>6939962756264</v>
          </cell>
        </row>
        <row r="9718">
          <cell r="A9718">
            <v>6939962758855</v>
          </cell>
        </row>
        <row r="9719">
          <cell r="A9719">
            <v>6939962760575</v>
          </cell>
        </row>
        <row r="9720">
          <cell r="A9720">
            <v>6939962753867</v>
          </cell>
        </row>
        <row r="9721">
          <cell r="A9721">
            <v>6939962746626</v>
          </cell>
        </row>
        <row r="9722">
          <cell r="A9722">
            <v>6939962739281</v>
          </cell>
        </row>
        <row r="9723">
          <cell r="A9723">
            <v>6939962755908</v>
          </cell>
        </row>
        <row r="9724">
          <cell r="A9724">
            <v>6939962752464</v>
          </cell>
        </row>
        <row r="9725">
          <cell r="A9725">
            <v>6939962748184</v>
          </cell>
        </row>
        <row r="9726">
          <cell r="A9726">
            <v>6939962752273</v>
          </cell>
        </row>
        <row r="9727">
          <cell r="A9727">
            <v>6939962745992</v>
          </cell>
        </row>
        <row r="9728">
          <cell r="A9728">
            <v>6939962753065</v>
          </cell>
        </row>
        <row r="9729">
          <cell r="A9729">
            <v>6939962747644</v>
          </cell>
        </row>
        <row r="9730">
          <cell r="A9730">
            <v>6939962754604</v>
          </cell>
        </row>
        <row r="9731">
          <cell r="A9731">
            <v>6939962750590</v>
          </cell>
        </row>
        <row r="9732">
          <cell r="A9732">
            <v>6939962747989</v>
          </cell>
        </row>
        <row r="9733">
          <cell r="A9733">
            <v>6939962756769</v>
          </cell>
        </row>
        <row r="9734">
          <cell r="A9734">
            <v>6939962736839</v>
          </cell>
        </row>
        <row r="9735">
          <cell r="A9735">
            <v>6939962741338</v>
          </cell>
        </row>
        <row r="9736">
          <cell r="A9736">
            <v>6939962738147</v>
          </cell>
        </row>
        <row r="9737">
          <cell r="A9737">
            <v>6939962760186</v>
          </cell>
          <cell r="B9737">
            <v>0</v>
          </cell>
        </row>
        <row r="9738">
          <cell r="A9738">
            <v>6939962758398</v>
          </cell>
          <cell r="B9738">
            <v>0</v>
          </cell>
        </row>
        <row r="9739">
          <cell r="A9739">
            <v>6939962758855</v>
          </cell>
          <cell r="B9739">
            <v>0</v>
          </cell>
        </row>
        <row r="9740">
          <cell r="A9740">
            <v>6939962760575</v>
          </cell>
          <cell r="B9740">
            <v>0</v>
          </cell>
        </row>
        <row r="9741">
          <cell r="A9741">
            <v>6939962759074</v>
          </cell>
          <cell r="B9741">
            <v>0</v>
          </cell>
        </row>
        <row r="9742">
          <cell r="A9742">
            <v>6939962753867</v>
          </cell>
          <cell r="B9742">
            <v>0</v>
          </cell>
        </row>
        <row r="9743">
          <cell r="A9743">
            <v>6939962760711</v>
          </cell>
          <cell r="B9743">
            <v>0</v>
          </cell>
        </row>
        <row r="9744">
          <cell r="A9744">
            <v>6939962763774</v>
          </cell>
        </row>
        <row r="9745">
          <cell r="A9745">
            <v>6939962762180</v>
          </cell>
        </row>
        <row r="9746">
          <cell r="A9746">
            <v>6939962763712</v>
          </cell>
        </row>
        <row r="9747">
          <cell r="A9747">
            <v>6939962761640</v>
          </cell>
        </row>
        <row r="9748">
          <cell r="A9748">
            <v>6939962744384</v>
          </cell>
          <cell r="B9748">
            <v>0</v>
          </cell>
        </row>
        <row r="9749">
          <cell r="A9749">
            <v>6939962746296</v>
          </cell>
          <cell r="B9749">
            <v>0</v>
          </cell>
        </row>
        <row r="9750">
          <cell r="A9750">
            <v>6939962741307</v>
          </cell>
          <cell r="B9750">
            <v>0</v>
          </cell>
        </row>
        <row r="9751">
          <cell r="A9751">
            <v>6939962747644</v>
          </cell>
          <cell r="B9751">
            <v>0</v>
          </cell>
        </row>
        <row r="9752">
          <cell r="A9752">
            <v>6939962748214</v>
          </cell>
          <cell r="B9752">
            <v>0</v>
          </cell>
        </row>
        <row r="9753">
          <cell r="A9753">
            <v>6939962756912</v>
          </cell>
        </row>
        <row r="9754">
          <cell r="A9754">
            <v>6939962747989</v>
          </cell>
          <cell r="B9754">
            <v>0</v>
          </cell>
        </row>
        <row r="9755">
          <cell r="A9755">
            <v>6939962730912</v>
          </cell>
          <cell r="B9755">
            <v>0</v>
          </cell>
        </row>
        <row r="9756">
          <cell r="A9756">
            <v>6939962755328</v>
          </cell>
          <cell r="B9756">
            <v>0</v>
          </cell>
        </row>
        <row r="9757">
          <cell r="A9757">
            <v>6939962734354</v>
          </cell>
          <cell r="B9757">
            <v>0</v>
          </cell>
        </row>
        <row r="9758">
          <cell r="A9758">
            <v>6939962756097</v>
          </cell>
        </row>
        <row r="9759">
          <cell r="A9759">
            <v>6939962754239</v>
          </cell>
        </row>
        <row r="9760">
          <cell r="A9760">
            <v>6939962758763</v>
          </cell>
        </row>
        <row r="9761">
          <cell r="A9761">
            <v>6939962763453</v>
          </cell>
        </row>
        <row r="9762">
          <cell r="A9762">
            <v>6939962765433</v>
          </cell>
        </row>
        <row r="9763">
          <cell r="A9763">
            <v>6939962765129</v>
          </cell>
        </row>
        <row r="9764">
          <cell r="A9764">
            <v>6939962756134</v>
          </cell>
        </row>
        <row r="9765">
          <cell r="A9765">
            <v>6939962766423</v>
          </cell>
        </row>
        <row r="9766">
          <cell r="A9766">
            <v>6939962759395</v>
          </cell>
        </row>
        <row r="9767">
          <cell r="A9767">
            <v>6939962759388</v>
          </cell>
        </row>
        <row r="9768">
          <cell r="A9768">
            <v>6939924823669</v>
          </cell>
        </row>
        <row r="9769">
          <cell r="A9769">
            <v>6939924823652</v>
          </cell>
        </row>
        <row r="9770">
          <cell r="A9770">
            <v>6939924824819</v>
          </cell>
        </row>
        <row r="9771">
          <cell r="A9771">
            <v>6939924821481</v>
          </cell>
        </row>
        <row r="9772">
          <cell r="A9772">
            <v>6939924824802</v>
          </cell>
        </row>
        <row r="9773">
          <cell r="A9773">
            <v>6939924827537</v>
          </cell>
        </row>
        <row r="9774">
          <cell r="A9774">
            <v>6939924824819</v>
          </cell>
        </row>
        <row r="9775">
          <cell r="A9775">
            <v>6939924824802</v>
          </cell>
        </row>
        <row r="9776">
          <cell r="A9776">
            <v>6939962746074</v>
          </cell>
          <cell r="B9776">
            <v>0</v>
          </cell>
        </row>
        <row r="9777">
          <cell r="A9777">
            <v>6939924824673</v>
          </cell>
        </row>
        <row r="9778">
          <cell r="A9778">
            <v>6939962757544</v>
          </cell>
          <cell r="B9778">
            <v>0</v>
          </cell>
        </row>
        <row r="9779">
          <cell r="A9779">
            <v>6939962756172</v>
          </cell>
          <cell r="B9779">
            <v>0</v>
          </cell>
        </row>
        <row r="9780">
          <cell r="A9780">
            <v>6939962746074</v>
          </cell>
        </row>
        <row r="9781">
          <cell r="A9781">
            <v>6939924824956</v>
          </cell>
        </row>
        <row r="9782">
          <cell r="A9782">
            <v>6939962746593</v>
          </cell>
        </row>
        <row r="9783">
          <cell r="A9783">
            <v>6939962754239</v>
          </cell>
        </row>
        <row r="9784">
          <cell r="A9784">
            <v>6939962758275</v>
          </cell>
        </row>
        <row r="9785">
          <cell r="A9785">
            <v>6939962763910</v>
          </cell>
        </row>
        <row r="9786">
          <cell r="A9786">
            <v>6939962760704</v>
          </cell>
        </row>
        <row r="9787">
          <cell r="A9787">
            <v>6939962759128</v>
          </cell>
        </row>
        <row r="9788">
          <cell r="A9788">
            <v>6939962763477</v>
          </cell>
        </row>
        <row r="9789">
          <cell r="A9789">
            <v>6939962765983</v>
          </cell>
        </row>
        <row r="9790">
          <cell r="A9790">
            <v>6939962761398</v>
          </cell>
        </row>
        <row r="9791">
          <cell r="A9791">
            <v>6939962762401</v>
          </cell>
        </row>
        <row r="9792">
          <cell r="A9792">
            <v>6939962758275</v>
          </cell>
          <cell r="B9792">
            <v>0</v>
          </cell>
        </row>
        <row r="9793">
          <cell r="A9793">
            <v>6939962757575</v>
          </cell>
          <cell r="B9793">
            <v>0</v>
          </cell>
        </row>
        <row r="9794">
          <cell r="A9794">
            <v>6939962758572</v>
          </cell>
        </row>
        <row r="9795">
          <cell r="A9795">
            <v>6939924827339</v>
          </cell>
        </row>
        <row r="9796">
          <cell r="A9796">
            <v>6939924819549</v>
          </cell>
        </row>
        <row r="9797">
          <cell r="A9797">
            <v>6939962756905</v>
          </cell>
        </row>
        <row r="9798">
          <cell r="A9798">
            <v>6939962757384</v>
          </cell>
        </row>
        <row r="9799">
          <cell r="A9799">
            <v>6939962757575</v>
          </cell>
        </row>
        <row r="9800">
          <cell r="A9800">
            <v>6938980101353</v>
          </cell>
        </row>
        <row r="9801">
          <cell r="A9801">
            <v>6939962760698</v>
          </cell>
        </row>
        <row r="9802">
          <cell r="A9802">
            <v>6939962760605</v>
          </cell>
        </row>
        <row r="9803">
          <cell r="A9803">
            <v>6939962753980</v>
          </cell>
        </row>
        <row r="9804">
          <cell r="A9804">
            <v>6939962744384</v>
          </cell>
        </row>
        <row r="9805">
          <cell r="A9805">
            <v>6939962752488</v>
          </cell>
        </row>
        <row r="9806">
          <cell r="A9806">
            <v>6939962746296</v>
          </cell>
        </row>
        <row r="9807">
          <cell r="A9807">
            <v>6939962747316</v>
          </cell>
        </row>
        <row r="9808">
          <cell r="A9808">
            <v>6939962741307</v>
          </cell>
        </row>
        <row r="9809">
          <cell r="A9809">
            <v>6939962725574</v>
          </cell>
        </row>
        <row r="9810">
          <cell r="A9810">
            <v>6939962756912</v>
          </cell>
        </row>
        <row r="9811">
          <cell r="A9811">
            <v>6939962756165</v>
          </cell>
        </row>
        <row r="9812">
          <cell r="A9812">
            <v>6939962746593</v>
          </cell>
        </row>
        <row r="9813">
          <cell r="A9813">
            <v>6939924824673</v>
          </cell>
        </row>
        <row r="9814">
          <cell r="A9814">
            <v>6939962762500</v>
          </cell>
        </row>
        <row r="9815">
          <cell r="A9815">
            <v>6939924824642</v>
          </cell>
        </row>
        <row r="9816">
          <cell r="A9816">
            <v>6939962763736</v>
          </cell>
        </row>
        <row r="9817">
          <cell r="A9817">
            <v>6939962760698</v>
          </cell>
          <cell r="B9817">
            <v>0</v>
          </cell>
        </row>
        <row r="9818">
          <cell r="A9818">
            <v>6939962753065</v>
          </cell>
        </row>
        <row r="9819">
          <cell r="A9819">
            <v>6939962760599</v>
          </cell>
        </row>
        <row r="9820">
          <cell r="A9820">
            <v>6939962758466</v>
          </cell>
        </row>
        <row r="9821">
          <cell r="A9821">
            <v>6939962761640</v>
          </cell>
        </row>
        <row r="9822">
          <cell r="A9822">
            <v>6939962758855</v>
          </cell>
        </row>
        <row r="9823">
          <cell r="A9823">
            <v>6939962763774</v>
          </cell>
        </row>
        <row r="9824">
          <cell r="A9824">
            <v>6939962757612</v>
          </cell>
        </row>
        <row r="9825">
          <cell r="A9825">
            <v>6939962755380</v>
          </cell>
        </row>
        <row r="9826">
          <cell r="A9826">
            <v>6939962759364</v>
          </cell>
        </row>
        <row r="9827">
          <cell r="A9827">
            <v>6939962759173</v>
          </cell>
        </row>
        <row r="9828">
          <cell r="A9828">
            <v>6939962758466</v>
          </cell>
        </row>
        <row r="9829">
          <cell r="A9829">
            <v>6939962730912</v>
          </cell>
        </row>
        <row r="9830">
          <cell r="A9830">
            <v>6939962734354</v>
          </cell>
        </row>
        <row r="9831">
          <cell r="A9831">
            <v>6939962740973</v>
          </cell>
        </row>
        <row r="9832">
          <cell r="A9832">
            <v>6939962759098</v>
          </cell>
        </row>
        <row r="9833">
          <cell r="A9833">
            <v>6939962760834</v>
          </cell>
        </row>
        <row r="9834">
          <cell r="A9834">
            <v>6939962759173</v>
          </cell>
        </row>
        <row r="9835">
          <cell r="A9835">
            <v>6939962738024</v>
          </cell>
        </row>
        <row r="9836">
          <cell r="A9836">
            <v>6939962757520</v>
          </cell>
        </row>
        <row r="9837">
          <cell r="A9837">
            <v>6939924827353</v>
          </cell>
        </row>
        <row r="9838">
          <cell r="A9838">
            <v>6939924827339</v>
          </cell>
        </row>
        <row r="9839">
          <cell r="A9839">
            <v>6939924819549</v>
          </cell>
        </row>
        <row r="9840">
          <cell r="A9840">
            <v>6939924828510</v>
          </cell>
        </row>
        <row r="9841">
          <cell r="A9841">
            <v>6939962746593</v>
          </cell>
        </row>
        <row r="9842">
          <cell r="A9842">
            <v>6939962760186</v>
          </cell>
        </row>
        <row r="9843">
          <cell r="A9843">
            <v>6939962760599</v>
          </cell>
        </row>
        <row r="9844">
          <cell r="A9844">
            <v>6939962758060</v>
          </cell>
        </row>
        <row r="9845">
          <cell r="A9845">
            <v>6939962759265</v>
          </cell>
        </row>
        <row r="9846">
          <cell r="A9846">
            <v>6939962760711</v>
          </cell>
        </row>
        <row r="9847">
          <cell r="A9847">
            <v>6939962747057</v>
          </cell>
        </row>
        <row r="9848">
          <cell r="A9848">
            <v>6939962739588</v>
          </cell>
        </row>
        <row r="9849">
          <cell r="A9849">
            <v>6939962745183</v>
          </cell>
        </row>
        <row r="9850">
          <cell r="A9850">
            <v>6939962758398</v>
          </cell>
        </row>
        <row r="9851">
          <cell r="A9851">
            <v>6939962759074</v>
          </cell>
        </row>
        <row r="9852">
          <cell r="A9852">
            <v>6939962763910</v>
          </cell>
        </row>
        <row r="9853">
          <cell r="A9853">
            <v>6939962760704</v>
          </cell>
        </row>
        <row r="9854">
          <cell r="A9854">
            <v>6939962762999</v>
          </cell>
        </row>
        <row r="9855">
          <cell r="A9855">
            <v>6939962763453</v>
          </cell>
        </row>
        <row r="9856">
          <cell r="A9856">
            <v>6939924819549</v>
          </cell>
        </row>
        <row r="9857">
          <cell r="A9857">
            <v>6939962758398</v>
          </cell>
        </row>
        <row r="9858">
          <cell r="A9858">
            <v>6939962763736</v>
          </cell>
        </row>
        <row r="9859">
          <cell r="A9859">
            <v>6939962731049</v>
          </cell>
        </row>
        <row r="9860">
          <cell r="A9860">
            <v>6939962756189</v>
          </cell>
        </row>
        <row r="9861">
          <cell r="A9861">
            <v>6939962753539</v>
          </cell>
        </row>
        <row r="9862">
          <cell r="A9862">
            <v>6939962756134</v>
          </cell>
        </row>
        <row r="9863">
          <cell r="A9863">
            <v>6939962757315</v>
          </cell>
        </row>
        <row r="9864">
          <cell r="A9864">
            <v>6939924824642</v>
          </cell>
        </row>
        <row r="9865">
          <cell r="A9865">
            <v>6939962759098</v>
          </cell>
        </row>
        <row r="9866">
          <cell r="A9866">
            <v>6939962757575</v>
          </cell>
        </row>
        <row r="9867">
          <cell r="A9867">
            <v>6939962760711</v>
          </cell>
        </row>
        <row r="9868">
          <cell r="A9868">
            <v>6939962760704</v>
          </cell>
        </row>
        <row r="9869">
          <cell r="A9869">
            <v>6939962756493</v>
          </cell>
        </row>
        <row r="9870">
          <cell r="A9870">
            <v>6939962761299</v>
          </cell>
        </row>
        <row r="9871">
          <cell r="A9871">
            <v>6939962762999</v>
          </cell>
        </row>
        <row r="9872">
          <cell r="A9872">
            <v>6939962759043</v>
          </cell>
        </row>
        <row r="9873">
          <cell r="A9873">
            <v>6939962762173</v>
          </cell>
        </row>
        <row r="9874">
          <cell r="A9874">
            <v>6939962762500</v>
          </cell>
        </row>
        <row r="9875">
          <cell r="A9875">
            <v>6939962759098</v>
          </cell>
        </row>
        <row r="9876">
          <cell r="A9876">
            <v>6939962757575</v>
          </cell>
        </row>
        <row r="9877">
          <cell r="A9877">
            <v>6939924818498</v>
          </cell>
        </row>
        <row r="9878">
          <cell r="A9878">
            <v>6939962755885</v>
          </cell>
        </row>
        <row r="9879">
          <cell r="A9879">
            <v>6939962759012</v>
          </cell>
        </row>
        <row r="9880">
          <cell r="A9880">
            <v>6939962746074</v>
          </cell>
        </row>
        <row r="9881">
          <cell r="A9881">
            <v>6939924827315</v>
          </cell>
        </row>
        <row r="9882">
          <cell r="A9882">
            <v>6939962756172</v>
          </cell>
        </row>
        <row r="9883">
          <cell r="A9883">
            <v>6939924818498</v>
          </cell>
        </row>
        <row r="9884">
          <cell r="A9884">
            <v>6939924827322</v>
          </cell>
        </row>
        <row r="9885">
          <cell r="A9885">
            <v>6939962763736</v>
          </cell>
        </row>
        <row r="9886">
          <cell r="A9886">
            <v>6939962763712</v>
          </cell>
        </row>
        <row r="9887">
          <cell r="A9887">
            <v>6939962763477</v>
          </cell>
        </row>
        <row r="9888">
          <cell r="A9888">
            <v>6939962765983</v>
          </cell>
        </row>
        <row r="9889">
          <cell r="A9889">
            <v>6939962761640</v>
          </cell>
        </row>
        <row r="9890">
          <cell r="A9890">
            <v>6939962761398</v>
          </cell>
        </row>
        <row r="9891">
          <cell r="A9891">
            <v>6939924828510</v>
          </cell>
        </row>
        <row r="9892">
          <cell r="A9892">
            <v>6939962759395</v>
          </cell>
        </row>
        <row r="9893">
          <cell r="A9893">
            <v>6939924823669</v>
          </cell>
        </row>
        <row r="9894">
          <cell r="A9894">
            <v>6939924823652</v>
          </cell>
        </row>
        <row r="9895">
          <cell r="A9895">
            <v>6939924824819</v>
          </cell>
        </row>
        <row r="9896">
          <cell r="A9896">
            <v>6939924824963</v>
          </cell>
        </row>
        <row r="9897">
          <cell r="A9897">
            <v>6939924823676</v>
          </cell>
        </row>
        <row r="9898">
          <cell r="A9898">
            <v>6939924821481</v>
          </cell>
        </row>
        <row r="9899">
          <cell r="A9899">
            <v>6939924823423</v>
          </cell>
        </row>
        <row r="9900">
          <cell r="A9900">
            <v>6939924824345</v>
          </cell>
        </row>
        <row r="9901">
          <cell r="A9901">
            <v>6939962759395</v>
          </cell>
        </row>
        <row r="9902">
          <cell r="A9902">
            <v>6939962759388</v>
          </cell>
        </row>
        <row r="9903">
          <cell r="A9903">
            <v>6939924824819</v>
          </cell>
        </row>
        <row r="9904">
          <cell r="A9904">
            <v>6939924824802</v>
          </cell>
        </row>
        <row r="9905">
          <cell r="A9905">
            <v>6939962758060</v>
          </cell>
          <cell r="B9905">
            <v>0</v>
          </cell>
        </row>
        <row r="9906">
          <cell r="A9906">
            <v>6939962759265</v>
          </cell>
          <cell r="B9906">
            <v>0</v>
          </cell>
        </row>
        <row r="9907">
          <cell r="A9907">
            <v>6939962757520</v>
          </cell>
        </row>
        <row r="9908">
          <cell r="A9908">
            <v>6939962757322</v>
          </cell>
        </row>
        <row r="9909">
          <cell r="A9909">
            <v>6939962749129</v>
          </cell>
        </row>
        <row r="9910">
          <cell r="A9910">
            <v>6939962760605</v>
          </cell>
          <cell r="B9910">
            <v>0</v>
          </cell>
        </row>
        <row r="9911">
          <cell r="A9911">
            <v>6939962731049</v>
          </cell>
        </row>
        <row r="9912">
          <cell r="A9912">
            <v>6939962758275</v>
          </cell>
        </row>
        <row r="9913">
          <cell r="A9913">
            <v>6939962759074</v>
          </cell>
        </row>
        <row r="9914">
          <cell r="A9914">
            <v>6939924824956</v>
          </cell>
        </row>
        <row r="9915">
          <cell r="A9915">
            <v>6939962739281</v>
          </cell>
        </row>
        <row r="9916">
          <cell r="A9916">
            <v>6939962760186</v>
          </cell>
        </row>
        <row r="9917">
          <cell r="A9917">
            <v>6939962748214</v>
          </cell>
        </row>
        <row r="9918">
          <cell r="A9918">
            <v>6939962746371</v>
          </cell>
        </row>
        <row r="9919">
          <cell r="A9919">
            <v>6939962761640</v>
          </cell>
        </row>
        <row r="9920">
          <cell r="A9920">
            <v>6939962753980</v>
          </cell>
        </row>
        <row r="9921">
          <cell r="A9921">
            <v>6939962744384</v>
          </cell>
        </row>
        <row r="9922">
          <cell r="A9922">
            <v>6939962752488</v>
          </cell>
        </row>
        <row r="9923">
          <cell r="A9923">
            <v>6939962746296</v>
          </cell>
        </row>
        <row r="9924">
          <cell r="A9924">
            <v>6939962747316</v>
          </cell>
        </row>
        <row r="9925">
          <cell r="A9925">
            <v>6939962741307</v>
          </cell>
        </row>
        <row r="9926">
          <cell r="A9926">
            <v>6939962725574</v>
          </cell>
        </row>
        <row r="9927">
          <cell r="A9927">
            <v>6939962756912</v>
          </cell>
        </row>
        <row r="9928">
          <cell r="A9928">
            <v>6939962730912</v>
          </cell>
        </row>
        <row r="9929">
          <cell r="A9929">
            <v>6939962734354</v>
          </cell>
        </row>
        <row r="9930">
          <cell r="A9930">
            <v>6939962740973</v>
          </cell>
        </row>
        <row r="9931">
          <cell r="A9931">
            <v>6939962757612</v>
          </cell>
        </row>
        <row r="9932">
          <cell r="A9932">
            <v>6939962755380</v>
          </cell>
        </row>
        <row r="9933">
          <cell r="A9933">
            <v>6939962759371</v>
          </cell>
        </row>
        <row r="9934">
          <cell r="A9934">
            <v>6939962755359</v>
          </cell>
        </row>
        <row r="9935">
          <cell r="A9935">
            <v>6939962757513</v>
          </cell>
        </row>
        <row r="9936">
          <cell r="A9936">
            <v>6939962758572</v>
          </cell>
        </row>
        <row r="9937">
          <cell r="A9937">
            <v>6939962765433</v>
          </cell>
        </row>
        <row r="9938">
          <cell r="A9938">
            <v>6939924818498</v>
          </cell>
        </row>
        <row r="9939">
          <cell r="A9939">
            <v>6939962758039</v>
          </cell>
        </row>
        <row r="9940">
          <cell r="A9940">
            <v>6939962768182</v>
          </cell>
        </row>
        <row r="9941">
          <cell r="A9941">
            <v>6939962764412</v>
          </cell>
        </row>
        <row r="9942">
          <cell r="A9942">
            <v>6939962764436</v>
          </cell>
        </row>
        <row r="9943">
          <cell r="A9943">
            <v>6939962767864</v>
          </cell>
        </row>
        <row r="9944">
          <cell r="A9944">
            <v>6939962762500</v>
          </cell>
        </row>
        <row r="9945">
          <cell r="A9945">
            <v>6939924827841</v>
          </cell>
        </row>
        <row r="9946">
          <cell r="A9946">
            <v>6939924821078</v>
          </cell>
        </row>
        <row r="9947">
          <cell r="A9947">
            <v>6939962757544</v>
          </cell>
        </row>
        <row r="9948">
          <cell r="A9948">
            <v>6939962756172</v>
          </cell>
        </row>
        <row r="9949">
          <cell r="A9949">
            <v>6939962760711</v>
          </cell>
        </row>
        <row r="9950">
          <cell r="A9950">
            <v>6939924827339</v>
          </cell>
        </row>
        <row r="9951">
          <cell r="A9951">
            <v>6939962760834</v>
          </cell>
        </row>
        <row r="9952">
          <cell r="A9952">
            <v>6939962757520</v>
          </cell>
        </row>
        <row r="9953">
          <cell r="A9953">
            <v>6939962757322</v>
          </cell>
        </row>
        <row r="9954">
          <cell r="A9954">
            <v>6939962758855</v>
          </cell>
        </row>
        <row r="9955">
          <cell r="A9955">
            <v>6939962760575</v>
          </cell>
        </row>
        <row r="9956">
          <cell r="A9956">
            <v>6939962753867</v>
          </cell>
        </row>
        <row r="9957">
          <cell r="A9957">
            <v>6939962760711</v>
          </cell>
        </row>
        <row r="9958">
          <cell r="A9958">
            <v>6939962757544</v>
          </cell>
        </row>
        <row r="9959">
          <cell r="A9959">
            <v>6939962765433</v>
          </cell>
        </row>
        <row r="9960">
          <cell r="A9960">
            <v>6939924818498</v>
          </cell>
        </row>
        <row r="9961">
          <cell r="A9961">
            <v>6939924827841</v>
          </cell>
        </row>
        <row r="9962">
          <cell r="A9962">
            <v>6939962759364</v>
          </cell>
        </row>
        <row r="9963">
          <cell r="A9963">
            <v>6939962758466</v>
          </cell>
        </row>
        <row r="9964">
          <cell r="A9964">
            <v>6939962757322</v>
          </cell>
        </row>
        <row r="9965">
          <cell r="A9965">
            <v>6939962749129</v>
          </cell>
        </row>
        <row r="9966">
          <cell r="A9966">
            <v>6939962760186</v>
          </cell>
        </row>
        <row r="9967">
          <cell r="A9967">
            <v>6939962760599</v>
          </cell>
        </row>
        <row r="9968">
          <cell r="A9968">
            <v>6939962758060</v>
          </cell>
        </row>
        <row r="9969">
          <cell r="A9969">
            <v>6939962759265</v>
          </cell>
        </row>
        <row r="9970">
          <cell r="A9970">
            <v>6939924824345</v>
          </cell>
        </row>
        <row r="9971">
          <cell r="A9971">
            <v>6939924827353</v>
          </cell>
        </row>
        <row r="9972">
          <cell r="A9972">
            <v>6939924821078</v>
          </cell>
        </row>
        <row r="9973">
          <cell r="A9973">
            <v>6939924823232</v>
          </cell>
        </row>
        <row r="9974">
          <cell r="A9974">
            <v>6939962763774</v>
          </cell>
        </row>
        <row r="9975">
          <cell r="A9975">
            <v>6939962763736</v>
          </cell>
        </row>
        <row r="9976">
          <cell r="A9976">
            <v>6939962763712</v>
          </cell>
        </row>
        <row r="9977">
          <cell r="A9977">
            <v>6939962763477</v>
          </cell>
        </row>
        <row r="9978">
          <cell r="A9978">
            <v>6939962765983</v>
          </cell>
        </row>
        <row r="9979">
          <cell r="A9979">
            <v>6939962761640</v>
          </cell>
        </row>
        <row r="9980">
          <cell r="A9980">
            <v>6939962761398</v>
          </cell>
        </row>
        <row r="9981">
          <cell r="A9981">
            <v>6939962768182</v>
          </cell>
        </row>
        <row r="9982">
          <cell r="A9982">
            <v>6939962764412</v>
          </cell>
        </row>
        <row r="9983">
          <cell r="A9983">
            <v>6939962766423</v>
          </cell>
        </row>
        <row r="9984">
          <cell r="A9984">
            <v>6939924823232</v>
          </cell>
        </row>
        <row r="9985">
          <cell r="A9985">
            <v>6939924819884</v>
          </cell>
          <cell r="B9985">
            <v>0</v>
          </cell>
        </row>
        <row r="9986">
          <cell r="A9986">
            <v>6939924824963</v>
          </cell>
        </row>
        <row r="9987">
          <cell r="A9987">
            <v>6939924820828</v>
          </cell>
          <cell r="B9987">
            <v>0</v>
          </cell>
        </row>
        <row r="9988">
          <cell r="A9988">
            <v>6939962741451</v>
          </cell>
          <cell r="B9988">
            <v>0</v>
          </cell>
        </row>
        <row r="9989">
          <cell r="A9989">
            <v>6939962766423</v>
          </cell>
        </row>
        <row r="9990">
          <cell r="A9990">
            <v>6939962744384</v>
          </cell>
        </row>
        <row r="9991">
          <cell r="A9991">
            <v>6939962741710</v>
          </cell>
          <cell r="B9991">
            <v>901</v>
          </cell>
        </row>
        <row r="9992">
          <cell r="A9992">
            <v>6939962756172</v>
          </cell>
        </row>
        <row r="9993">
          <cell r="A9993">
            <v>6939924823232</v>
          </cell>
        </row>
        <row r="9994">
          <cell r="A9994">
            <v>6939924819549</v>
          </cell>
        </row>
        <row r="9995">
          <cell r="A9995">
            <v>6939962758039</v>
          </cell>
        </row>
        <row r="9996">
          <cell r="A9996">
            <v>6939924824802</v>
          </cell>
        </row>
        <row r="9997">
          <cell r="A9997">
            <v>6939962763736</v>
          </cell>
        </row>
        <row r="9998">
          <cell r="A9998">
            <v>6939962733951</v>
          </cell>
          <cell r="B9998">
            <v>0</v>
          </cell>
        </row>
        <row r="9999">
          <cell r="A9999">
            <v>6939924818498</v>
          </cell>
        </row>
        <row r="10000">
          <cell r="A10000">
            <v>6939962762500</v>
          </cell>
        </row>
        <row r="10001">
          <cell r="A10001">
            <v>6939962756134</v>
          </cell>
        </row>
        <row r="10002">
          <cell r="A10002">
            <v>6939962757315</v>
          </cell>
        </row>
        <row r="10003">
          <cell r="A10003">
            <v>6939962753539</v>
          </cell>
          <cell r="B10003">
            <v>0</v>
          </cell>
        </row>
        <row r="10004">
          <cell r="A10004">
            <v>6939962756165</v>
          </cell>
          <cell r="B10004">
            <v>0</v>
          </cell>
        </row>
        <row r="10005">
          <cell r="A10005">
            <v>6939962759098</v>
          </cell>
        </row>
        <row r="10006">
          <cell r="A10006">
            <v>6939924821078</v>
          </cell>
        </row>
        <row r="10007">
          <cell r="A10007">
            <v>6939924824345</v>
          </cell>
        </row>
        <row r="10008">
          <cell r="A10008">
            <v>6939924819884</v>
          </cell>
        </row>
        <row r="10009">
          <cell r="A10009">
            <v>6939924824963</v>
          </cell>
        </row>
        <row r="10010">
          <cell r="A10010">
            <v>6939924820828</v>
          </cell>
        </row>
        <row r="10011">
          <cell r="A10011">
            <v>6939962741451</v>
          </cell>
        </row>
        <row r="10012">
          <cell r="A10012">
            <v>6939962759388</v>
          </cell>
        </row>
        <row r="10013">
          <cell r="A10013">
            <v>6939924819884</v>
          </cell>
        </row>
        <row r="10014">
          <cell r="A10014">
            <v>6939924820828</v>
          </cell>
        </row>
        <row r="10015">
          <cell r="A10015">
            <v>6939962741451</v>
          </cell>
        </row>
        <row r="10016">
          <cell r="A10016">
            <v>6939962759098</v>
          </cell>
        </row>
        <row r="10017">
          <cell r="A10017">
            <v>6939962760834</v>
          </cell>
        </row>
        <row r="10018">
          <cell r="A10018">
            <v>6939962757612</v>
          </cell>
        </row>
        <row r="10019">
          <cell r="A10019">
            <v>6939962755380</v>
          </cell>
        </row>
        <row r="10020">
          <cell r="A10020">
            <v>6939962759364</v>
          </cell>
        </row>
        <row r="10021">
          <cell r="A10021">
            <v>6939962759173</v>
          </cell>
        </row>
        <row r="10022">
          <cell r="A10022">
            <v>6939962738024</v>
          </cell>
        </row>
        <row r="10023">
          <cell r="A10023">
            <v>6939962758466</v>
          </cell>
        </row>
        <row r="10024">
          <cell r="A10024">
            <v>6939962759395</v>
          </cell>
        </row>
        <row r="10025">
          <cell r="A10025">
            <v>6939962759388</v>
          </cell>
        </row>
        <row r="10026">
          <cell r="A10026">
            <v>6939962739281</v>
          </cell>
        </row>
        <row r="10027">
          <cell r="A10027">
            <v>6939962760186</v>
          </cell>
        </row>
        <row r="10028">
          <cell r="A10028">
            <v>6939962746074</v>
          </cell>
        </row>
        <row r="10029">
          <cell r="A10029">
            <v>6939962760599</v>
          </cell>
        </row>
        <row r="10030">
          <cell r="A10030">
            <v>6939962746371</v>
          </cell>
        </row>
        <row r="10031">
          <cell r="A10031">
            <v>6939962761640</v>
          </cell>
        </row>
        <row r="10032">
          <cell r="A10032">
            <v>6939962757520</v>
          </cell>
        </row>
        <row r="10033">
          <cell r="A10033">
            <v>6939962757322</v>
          </cell>
        </row>
        <row r="10034">
          <cell r="A10034">
            <v>6939962749129</v>
          </cell>
        </row>
        <row r="10035">
          <cell r="A10035">
            <v>6939962763774</v>
          </cell>
        </row>
        <row r="10036">
          <cell r="A10036">
            <v>6939962762180</v>
          </cell>
        </row>
        <row r="10037">
          <cell r="A10037">
            <v>6939962763712</v>
          </cell>
        </row>
        <row r="10038">
          <cell r="A10038">
            <v>6939962761640</v>
          </cell>
        </row>
        <row r="10039">
          <cell r="A10039">
            <v>6939924824345</v>
          </cell>
        </row>
        <row r="10040">
          <cell r="A10040">
            <v>6939924827353</v>
          </cell>
        </row>
        <row r="10041">
          <cell r="A10041">
            <v>6939924821078</v>
          </cell>
        </row>
        <row r="10042">
          <cell r="A10042">
            <v>6939924823232</v>
          </cell>
        </row>
        <row r="10043">
          <cell r="A10043">
            <v>6939924827315</v>
          </cell>
        </row>
        <row r="10044">
          <cell r="A10044">
            <v>6939962756172</v>
          </cell>
        </row>
        <row r="10045">
          <cell r="A10045">
            <v>6939962731049</v>
          </cell>
        </row>
        <row r="10046">
          <cell r="A10046">
            <v>6939962756189</v>
          </cell>
        </row>
        <row r="10047">
          <cell r="A10047">
            <v>6939962753539</v>
          </cell>
        </row>
        <row r="10048">
          <cell r="A10048">
            <v>6939962756165</v>
          </cell>
        </row>
        <row r="10049">
          <cell r="A10049">
            <v>6939924827353</v>
          </cell>
        </row>
        <row r="10050">
          <cell r="A10050">
            <v>6939924827322</v>
          </cell>
        </row>
        <row r="10051">
          <cell r="A10051">
            <v>6939962746074</v>
          </cell>
        </row>
        <row r="10052">
          <cell r="A10052">
            <v>6939962755885</v>
          </cell>
        </row>
        <row r="10053">
          <cell r="A10053">
            <v>6939962738024</v>
          </cell>
          <cell r="B10053">
            <v>0</v>
          </cell>
        </row>
        <row r="10054">
          <cell r="A10054">
            <v>6939962755359</v>
          </cell>
        </row>
        <row r="10055">
          <cell r="A10055">
            <v>6939962758572</v>
          </cell>
        </row>
        <row r="10056">
          <cell r="A10056">
            <v>6939924823669</v>
          </cell>
        </row>
        <row r="10057">
          <cell r="A10057">
            <v>6939924823652</v>
          </cell>
          <cell r="B10057">
            <v>0</v>
          </cell>
        </row>
        <row r="10058">
          <cell r="A10058">
            <v>6939924824956</v>
          </cell>
        </row>
        <row r="10059">
          <cell r="A10059">
            <v>6939924823676</v>
          </cell>
        </row>
        <row r="10060">
          <cell r="A10060">
            <v>6939924821481</v>
          </cell>
          <cell r="B10060">
            <v>0</v>
          </cell>
        </row>
        <row r="10061">
          <cell r="A10061">
            <v>6939924823423</v>
          </cell>
          <cell r="B10061">
            <v>0</v>
          </cell>
        </row>
        <row r="10062">
          <cell r="A10062">
            <v>6939962753065</v>
          </cell>
        </row>
        <row r="10063">
          <cell r="A10063">
            <v>6939962759814</v>
          </cell>
        </row>
        <row r="10064">
          <cell r="A10064">
            <v>6939962762180</v>
          </cell>
        </row>
        <row r="10065">
          <cell r="A10065">
            <v>6939962756493</v>
          </cell>
        </row>
        <row r="10066">
          <cell r="A10066">
            <v>6939962761299</v>
          </cell>
        </row>
        <row r="10067">
          <cell r="A10067">
            <v>6939962759043</v>
          </cell>
        </row>
        <row r="10068">
          <cell r="A10068">
            <v>6939962759357</v>
          </cell>
        </row>
        <row r="10069">
          <cell r="A10069">
            <v>6939962762173</v>
          </cell>
        </row>
        <row r="10070">
          <cell r="A10070">
            <v>6939962762500</v>
          </cell>
        </row>
        <row r="10071">
          <cell r="A10071">
            <v>6939962756493</v>
          </cell>
        </row>
        <row r="10072">
          <cell r="A10072">
            <v>6939962753867</v>
          </cell>
        </row>
        <row r="10073">
          <cell r="A10073">
            <v>6939962765433</v>
          </cell>
        </row>
        <row r="10074">
          <cell r="A10074">
            <v>6939924818498</v>
          </cell>
        </row>
        <row r="10075">
          <cell r="A10075">
            <v>6939924824673</v>
          </cell>
        </row>
        <row r="10076">
          <cell r="A10076">
            <v>6939924827339</v>
          </cell>
        </row>
        <row r="10077">
          <cell r="A10077">
            <v>6939924821078</v>
          </cell>
        </row>
        <row r="10078">
          <cell r="A10078">
            <v>6939962758572</v>
          </cell>
        </row>
        <row r="10079">
          <cell r="A10079">
            <v>6939924827339</v>
          </cell>
        </row>
        <row r="10080">
          <cell r="A10080">
            <v>6939962753065</v>
          </cell>
        </row>
        <row r="10081">
          <cell r="A10081">
            <v>6939962748214</v>
          </cell>
        </row>
        <row r="10082">
          <cell r="A10082">
            <v>6939962756493</v>
          </cell>
        </row>
        <row r="10083">
          <cell r="A10083">
            <v>6939962753867</v>
          </cell>
        </row>
        <row r="10084">
          <cell r="A10084">
            <v>6939962758466</v>
          </cell>
        </row>
        <row r="10085">
          <cell r="A10085">
            <v>6939962758855</v>
          </cell>
        </row>
        <row r="10086">
          <cell r="A10086">
            <v>6939962762180</v>
          </cell>
        </row>
        <row r="10087">
          <cell r="A10087">
            <v>6939962756493</v>
          </cell>
        </row>
        <row r="10088">
          <cell r="A10088">
            <v>6939962761299</v>
          </cell>
        </row>
        <row r="10089">
          <cell r="A10089">
            <v>6939962762173</v>
          </cell>
        </row>
        <row r="10090">
          <cell r="A10090">
            <v>6939924823669</v>
          </cell>
        </row>
        <row r="10091">
          <cell r="A10091">
            <v>6939924823652</v>
          </cell>
        </row>
        <row r="10092">
          <cell r="A10092">
            <v>6939924824819</v>
          </cell>
        </row>
        <row r="10093">
          <cell r="A10093">
            <v>6939924821481</v>
          </cell>
        </row>
        <row r="10094">
          <cell r="A10094">
            <v>6939924823423</v>
          </cell>
        </row>
        <row r="10095">
          <cell r="A10095">
            <v>6939924824802</v>
          </cell>
        </row>
        <row r="10096">
          <cell r="A10096">
            <v>6939962759371</v>
          </cell>
        </row>
        <row r="10097">
          <cell r="A10097">
            <v>6939962755359</v>
          </cell>
        </row>
        <row r="10098">
          <cell r="A10098">
            <v>6939962757513</v>
          </cell>
        </row>
        <row r="10099">
          <cell r="A10099">
            <v>6939962758572</v>
          </cell>
        </row>
        <row r="10100">
          <cell r="A10100">
            <v>6939924821078</v>
          </cell>
        </row>
        <row r="10101">
          <cell r="A10101">
            <v>6939924824345</v>
          </cell>
        </row>
        <row r="10102">
          <cell r="A10102">
            <v>6939962763453</v>
          </cell>
        </row>
        <row r="10103">
          <cell r="A10103">
            <v>6939924827537</v>
          </cell>
        </row>
        <row r="10104">
          <cell r="A10104">
            <v>6939924828510</v>
          </cell>
        </row>
        <row r="10105">
          <cell r="A10105">
            <v>6939962763910</v>
          </cell>
        </row>
        <row r="10106">
          <cell r="A10106">
            <v>6939962760704</v>
          </cell>
        </row>
        <row r="10107">
          <cell r="A10107">
            <v>6939962759128</v>
          </cell>
        </row>
        <row r="10108">
          <cell r="A10108">
            <v>6939962762999</v>
          </cell>
        </row>
        <row r="10109">
          <cell r="A10109">
            <v>6939962763477</v>
          </cell>
        </row>
        <row r="10110">
          <cell r="A10110">
            <v>6939962765983</v>
          </cell>
        </row>
        <row r="10111">
          <cell r="A10111">
            <v>6939962761398</v>
          </cell>
        </row>
        <row r="10112">
          <cell r="A10112">
            <v>6939962762401</v>
          </cell>
        </row>
        <row r="10113">
          <cell r="A10113">
            <v>6939924819884</v>
          </cell>
        </row>
        <row r="10114">
          <cell r="A10114">
            <v>6939924824963</v>
          </cell>
        </row>
        <row r="10115">
          <cell r="A10115">
            <v>6939924820828</v>
          </cell>
        </row>
        <row r="10116">
          <cell r="A10116">
            <v>6939962741451</v>
          </cell>
        </row>
        <row r="10117">
          <cell r="A10117">
            <v>6939962760599</v>
          </cell>
        </row>
        <row r="10118">
          <cell r="A10118">
            <v>6939962758466</v>
          </cell>
        </row>
        <row r="10119">
          <cell r="A10119">
            <v>6939962758855</v>
          </cell>
        </row>
        <row r="10120">
          <cell r="A10120">
            <v>6939924819549</v>
          </cell>
        </row>
        <row r="10121">
          <cell r="A10121">
            <v>6939962758039</v>
          </cell>
        </row>
        <row r="10122">
          <cell r="A10122">
            <v>6939962768182</v>
          </cell>
        </row>
        <row r="10123">
          <cell r="A10123">
            <v>6939962764412</v>
          </cell>
        </row>
        <row r="10124">
          <cell r="A10124">
            <v>6939924827537</v>
          </cell>
        </row>
        <row r="10125">
          <cell r="A10125">
            <v>6939962760186</v>
          </cell>
        </row>
        <row r="10126">
          <cell r="A10126">
            <v>6939962760599</v>
          </cell>
        </row>
        <row r="10127">
          <cell r="A10127">
            <v>6939962763774</v>
          </cell>
        </row>
        <row r="10128">
          <cell r="A10128">
            <v>6939962763712</v>
          </cell>
        </row>
        <row r="10129">
          <cell r="A10129">
            <v>6939962761640</v>
          </cell>
        </row>
        <row r="10130">
          <cell r="A10130">
            <v>6939962758060</v>
          </cell>
        </row>
        <row r="10131">
          <cell r="A10131">
            <v>6939962759265</v>
          </cell>
        </row>
        <row r="10132">
          <cell r="A10132">
            <v>6939962765129</v>
          </cell>
        </row>
        <row r="10133">
          <cell r="A10133">
            <v>6939924827353</v>
          </cell>
        </row>
        <row r="10134">
          <cell r="A10134">
            <v>6939924827322</v>
          </cell>
        </row>
        <row r="10135">
          <cell r="A10135">
            <v>6939924827339</v>
          </cell>
        </row>
        <row r="10136">
          <cell r="A10136">
            <v>6939962762500</v>
          </cell>
        </row>
        <row r="10137">
          <cell r="A10137">
            <v>6939962759098</v>
          </cell>
        </row>
        <row r="10138">
          <cell r="A10138">
            <v>6939962757575</v>
          </cell>
        </row>
        <row r="10139">
          <cell r="A10139">
            <v>6939962760711</v>
          </cell>
        </row>
        <row r="10140">
          <cell r="A10140">
            <v>6939924823676</v>
          </cell>
        </row>
        <row r="10141">
          <cell r="A10141">
            <v>6939962765129</v>
          </cell>
        </row>
        <row r="10142">
          <cell r="A10142">
            <v>6939924827353</v>
          </cell>
        </row>
        <row r="10143">
          <cell r="A10143">
            <v>6939924827322</v>
          </cell>
        </row>
        <row r="10144">
          <cell r="A10144">
            <v>6939924827339</v>
          </cell>
        </row>
        <row r="10145">
          <cell r="A10145">
            <v>6939924818498</v>
          </cell>
        </row>
        <row r="10146">
          <cell r="A10146">
            <v>6939924827841</v>
          </cell>
        </row>
        <row r="10147">
          <cell r="A10147">
            <v>6939962762500</v>
          </cell>
        </row>
        <row r="10148">
          <cell r="A10148">
            <v>6939962759098</v>
          </cell>
        </row>
        <row r="10149">
          <cell r="A10149">
            <v>6939962757575</v>
          </cell>
          <cell r="B10149">
            <v>0</v>
          </cell>
        </row>
        <row r="10150">
          <cell r="A10150">
            <v>6939962760711</v>
          </cell>
          <cell r="B10150">
            <v>0</v>
          </cell>
        </row>
        <row r="10151">
          <cell r="A10151">
            <v>6939962758572</v>
          </cell>
        </row>
        <row r="10152">
          <cell r="A10152">
            <v>6939924827315</v>
          </cell>
        </row>
        <row r="10153">
          <cell r="A10153">
            <v>6939962746593</v>
          </cell>
        </row>
        <row r="10154">
          <cell r="A10154">
            <v>6939962759814</v>
          </cell>
        </row>
        <row r="10155">
          <cell r="A10155">
            <v>6939962759128</v>
          </cell>
        </row>
        <row r="10156">
          <cell r="A10156">
            <v>6939962759043</v>
          </cell>
        </row>
        <row r="10157">
          <cell r="A10157">
            <v>6939962762401</v>
          </cell>
        </row>
        <row r="10158">
          <cell r="A10158">
            <v>6939962759357</v>
          </cell>
        </row>
        <row r="10159">
          <cell r="A10159">
            <v>6939962746593</v>
          </cell>
        </row>
        <row r="10160">
          <cell r="A10160">
            <v>6939924827537</v>
          </cell>
        </row>
        <row r="10161">
          <cell r="A10161">
            <v>6939924828510</v>
          </cell>
        </row>
        <row r="10162">
          <cell r="A10162">
            <v>6939924824345</v>
          </cell>
        </row>
        <row r="10163">
          <cell r="A10163">
            <v>6939924827353</v>
          </cell>
        </row>
        <row r="10164">
          <cell r="A10164">
            <v>6939924821078</v>
          </cell>
        </row>
        <row r="10165">
          <cell r="A10165">
            <v>6939924823232</v>
          </cell>
        </row>
        <row r="10166">
          <cell r="A10166">
            <v>6939962763453</v>
          </cell>
        </row>
        <row r="10167">
          <cell r="A10167">
            <v>6939962765433</v>
          </cell>
        </row>
        <row r="10168">
          <cell r="A10168">
            <v>6939962765129</v>
          </cell>
        </row>
        <row r="10169">
          <cell r="A10169">
            <v>6939962731049</v>
          </cell>
        </row>
        <row r="10170">
          <cell r="A10170">
            <v>6939962753539</v>
          </cell>
        </row>
        <row r="10171">
          <cell r="A10171">
            <v>6939962756165</v>
          </cell>
        </row>
        <row r="10172">
          <cell r="A10172">
            <v>6939924819549</v>
          </cell>
        </row>
        <row r="10173">
          <cell r="A10173">
            <v>6939924823232</v>
          </cell>
        </row>
        <row r="10174">
          <cell r="A10174">
            <v>6939924824345</v>
          </cell>
        </row>
        <row r="10175">
          <cell r="A10175">
            <v>6939962763774</v>
          </cell>
        </row>
        <row r="10176">
          <cell r="A10176">
            <v>6939962762180</v>
          </cell>
        </row>
        <row r="10177">
          <cell r="A10177">
            <v>6939962763712</v>
          </cell>
        </row>
        <row r="10178">
          <cell r="A10178">
            <v>6939962761640</v>
          </cell>
        </row>
        <row r="10179">
          <cell r="A10179">
            <v>6939962762500</v>
          </cell>
        </row>
        <row r="10180">
          <cell r="A10180">
            <v>6939962741710</v>
          </cell>
        </row>
        <row r="10181">
          <cell r="A10181">
            <v>6939962756493</v>
          </cell>
        </row>
        <row r="10182">
          <cell r="A10182">
            <v>6939962753867</v>
          </cell>
        </row>
        <row r="10183">
          <cell r="A10183">
            <v>6939962756172</v>
          </cell>
        </row>
        <row r="10184">
          <cell r="A10184">
            <v>6939924819549</v>
          </cell>
        </row>
        <row r="10185">
          <cell r="A10185">
            <v>6939962763736</v>
          </cell>
        </row>
        <row r="10186">
          <cell r="A10186">
            <v>6939962736518</v>
          </cell>
          <cell r="B10186">
            <v>0</v>
          </cell>
        </row>
        <row r="10187">
          <cell r="A10187">
            <v>6939924819549</v>
          </cell>
        </row>
        <row r="10188">
          <cell r="A10188">
            <v>6939962746593</v>
          </cell>
        </row>
        <row r="10189">
          <cell r="A10189">
            <v>6939924827339</v>
          </cell>
        </row>
        <row r="10190">
          <cell r="A10190">
            <v>6939924827339</v>
          </cell>
        </row>
        <row r="10191">
          <cell r="A10191">
            <v>6939924818498</v>
          </cell>
        </row>
        <row r="10192">
          <cell r="A10192">
            <v>6939962739281</v>
          </cell>
        </row>
        <row r="10193">
          <cell r="A10193">
            <v>6939962764436</v>
          </cell>
        </row>
        <row r="10194">
          <cell r="A10194">
            <v>6939962767864</v>
          </cell>
        </row>
        <row r="10195">
          <cell r="A10195">
            <v>6939962759371</v>
          </cell>
        </row>
        <row r="10196">
          <cell r="A10196">
            <v>6939962755359</v>
          </cell>
        </row>
        <row r="10197">
          <cell r="A10197">
            <v>6939962757513</v>
          </cell>
        </row>
        <row r="10198">
          <cell r="A10198">
            <v>6939962758572</v>
          </cell>
        </row>
        <row r="10199">
          <cell r="A10199">
            <v>6939962768182</v>
          </cell>
        </row>
        <row r="10200">
          <cell r="A10200">
            <v>6939962764412</v>
          </cell>
        </row>
        <row r="10201">
          <cell r="A10201">
            <v>6939962766423</v>
          </cell>
        </row>
        <row r="10202">
          <cell r="A10202">
            <v>6939962764436</v>
          </cell>
        </row>
        <row r="10203">
          <cell r="A10203">
            <v>6939962767864</v>
          </cell>
        </row>
        <row r="10204">
          <cell r="A10204">
            <v>6939962763910</v>
          </cell>
        </row>
        <row r="10205">
          <cell r="A10205">
            <v>6939962759814</v>
          </cell>
        </row>
        <row r="10206">
          <cell r="A10206">
            <v>6939962759128</v>
          </cell>
        </row>
        <row r="10207">
          <cell r="A10207">
            <v>6939962763477</v>
          </cell>
        </row>
        <row r="10208">
          <cell r="A10208">
            <v>6939962765983</v>
          </cell>
        </row>
        <row r="10209">
          <cell r="A10209">
            <v>6939962761398</v>
          </cell>
        </row>
        <row r="10210">
          <cell r="A10210">
            <v>6939962762401</v>
          </cell>
        </row>
        <row r="10211">
          <cell r="A10211">
            <v>6939962759357</v>
          </cell>
        </row>
        <row r="10212">
          <cell r="A10212">
            <v>6939962763453</v>
          </cell>
        </row>
        <row r="10213">
          <cell r="A10213">
            <v>6939962765433</v>
          </cell>
        </row>
        <row r="10214">
          <cell r="A10214">
            <v>6939962765129</v>
          </cell>
        </row>
        <row r="10215">
          <cell r="A10215">
            <v>6939924827353</v>
          </cell>
        </row>
        <row r="10216">
          <cell r="A10216">
            <v>6939924827322</v>
          </cell>
        </row>
        <row r="10217">
          <cell r="A10217">
            <v>6939924827537</v>
          </cell>
        </row>
        <row r="10218">
          <cell r="A10218">
            <v>6939924828510</v>
          </cell>
        </row>
        <row r="10219">
          <cell r="A10219">
            <v>6939924818498</v>
          </cell>
        </row>
        <row r="10220">
          <cell r="A10220">
            <v>6939924824642</v>
          </cell>
        </row>
        <row r="10221">
          <cell r="A10221">
            <v>6939962766423</v>
          </cell>
        </row>
        <row r="10222">
          <cell r="A10222">
            <v>6939962764436</v>
          </cell>
        </row>
        <row r="10223">
          <cell r="A10223">
            <v>6939962767864</v>
          </cell>
        </row>
        <row r="10224">
          <cell r="A10224">
            <v>6939962760186</v>
          </cell>
        </row>
        <row r="10225">
          <cell r="A10225">
            <v>6939962748214</v>
          </cell>
        </row>
        <row r="10226">
          <cell r="A10226">
            <v>6939962746371</v>
          </cell>
        </row>
        <row r="10227">
          <cell r="A10227">
            <v>6939924827537</v>
          </cell>
        </row>
        <row r="10228">
          <cell r="A10228">
            <v>6939962758572</v>
          </cell>
        </row>
        <row r="10229">
          <cell r="A10229">
            <v>6939924827315</v>
          </cell>
        </row>
        <row r="10230">
          <cell r="A10230">
            <v>6939924823676</v>
          </cell>
        </row>
        <row r="10231">
          <cell r="A10231">
            <v>6939924823423</v>
          </cell>
        </row>
        <row r="10232">
          <cell r="A10232">
            <v>6939962753065</v>
          </cell>
        </row>
        <row r="10233">
          <cell r="A10233">
            <v>6939962733951</v>
          </cell>
        </row>
        <row r="10234">
          <cell r="A10234">
            <v>6939962746593</v>
          </cell>
          <cell r="B10234">
            <v>0</v>
          </cell>
        </row>
        <row r="10235">
          <cell r="A10235">
            <v>6939962756172</v>
          </cell>
          <cell r="B10235">
            <v>0</v>
          </cell>
        </row>
        <row r="10236">
          <cell r="A10236">
            <v>6939924827339</v>
          </cell>
        </row>
        <row r="10237">
          <cell r="A10237">
            <v>6939924819549</v>
          </cell>
        </row>
        <row r="10238">
          <cell r="A10238">
            <v>6939962744384</v>
          </cell>
        </row>
        <row r="10239">
          <cell r="A10239">
            <v>6939924828510</v>
          </cell>
        </row>
        <row r="10240">
          <cell r="A10240">
            <v>6939962746593</v>
          </cell>
        </row>
        <row r="10241">
          <cell r="A10241">
            <v>6939924819549</v>
          </cell>
        </row>
        <row r="10242">
          <cell r="A10242">
            <v>6939962744384</v>
          </cell>
        </row>
        <row r="10243">
          <cell r="A10243">
            <v>6939962746074</v>
          </cell>
        </row>
        <row r="10244">
          <cell r="A10244">
            <v>6939962733951</v>
          </cell>
        </row>
        <row r="10245">
          <cell r="A10245">
            <v>6939924821078</v>
          </cell>
        </row>
        <row r="10246">
          <cell r="A10246">
            <v>6939962753065</v>
          </cell>
          <cell r="B10246">
            <v>0</v>
          </cell>
        </row>
        <row r="10247">
          <cell r="A10247">
            <v>6939962748214</v>
          </cell>
          <cell r="B10247">
            <v>0</v>
          </cell>
        </row>
        <row r="10248">
          <cell r="A10248">
            <v>6939962756493</v>
          </cell>
        </row>
        <row r="10249">
          <cell r="A10249">
            <v>6939962746371</v>
          </cell>
          <cell r="B10249">
            <v>96</v>
          </cell>
        </row>
        <row r="10250">
          <cell r="A10250">
            <v>6939924827315</v>
          </cell>
        </row>
        <row r="10251">
          <cell r="A10251">
            <v>6939962756172</v>
          </cell>
        </row>
        <row r="10252">
          <cell r="A10252">
            <v>6939962744384</v>
          </cell>
        </row>
        <row r="10253">
          <cell r="A10253">
            <v>6939962757575</v>
          </cell>
        </row>
        <row r="10254">
          <cell r="A10254">
            <v>6939962758572</v>
          </cell>
        </row>
        <row r="10255">
          <cell r="A10255">
            <v>6939962753867</v>
          </cell>
          <cell r="B10255">
            <v>0</v>
          </cell>
        </row>
        <row r="10256">
          <cell r="A10256">
            <v>6939962758466</v>
          </cell>
        </row>
        <row r="10257">
          <cell r="A10257">
            <v>6939962758855</v>
          </cell>
          <cell r="B10257">
            <v>0</v>
          </cell>
        </row>
        <row r="10258">
          <cell r="A10258">
            <v>6939924824345</v>
          </cell>
        </row>
        <row r="10259">
          <cell r="A10259">
            <v>6939962764436</v>
          </cell>
        </row>
        <row r="10260">
          <cell r="A10260">
            <v>6939962767864</v>
          </cell>
        </row>
        <row r="10261">
          <cell r="A10261">
            <v>6939962760599</v>
          </cell>
        </row>
        <row r="10262">
          <cell r="A10262">
            <v>6939962753867</v>
          </cell>
        </row>
        <row r="10263">
          <cell r="A10263">
            <v>6939962758466</v>
          </cell>
        </row>
        <row r="10264">
          <cell r="A10264">
            <v>6939962758855</v>
          </cell>
        </row>
        <row r="10265">
          <cell r="A10265">
            <v>6939924827353</v>
          </cell>
        </row>
        <row r="10266">
          <cell r="A10266">
            <v>6939962736518</v>
          </cell>
        </row>
        <row r="10267">
          <cell r="A10267">
            <v>6939962762500</v>
          </cell>
        </row>
        <row r="10268">
          <cell r="A10268">
            <v>6939962759098</v>
          </cell>
        </row>
        <row r="10269">
          <cell r="A10269">
            <v>6939962763910</v>
          </cell>
        </row>
        <row r="10270">
          <cell r="A10270">
            <v>6939962759814</v>
          </cell>
        </row>
        <row r="10271">
          <cell r="A10271">
            <v>6939962759128</v>
          </cell>
        </row>
        <row r="10272">
          <cell r="A10272">
            <v>6939962763477</v>
          </cell>
        </row>
        <row r="10273">
          <cell r="A10273">
            <v>6939962765983</v>
          </cell>
        </row>
        <row r="10274">
          <cell r="A10274">
            <v>6939962761398</v>
          </cell>
        </row>
        <row r="10275">
          <cell r="A10275">
            <v>6939962762401</v>
          </cell>
        </row>
        <row r="10276">
          <cell r="A10276">
            <v>6939962759357</v>
          </cell>
        </row>
        <row r="10277">
          <cell r="A10277">
            <v>6939924827315</v>
          </cell>
        </row>
        <row r="10278">
          <cell r="A10278">
            <v>6939962760711</v>
          </cell>
        </row>
        <row r="10279">
          <cell r="A10279">
            <v>6939962756172</v>
          </cell>
        </row>
        <row r="10280">
          <cell r="A10280">
            <v>6939924821078</v>
          </cell>
        </row>
        <row r="10281">
          <cell r="A10281">
            <v>6939924823232</v>
          </cell>
        </row>
        <row r="10282">
          <cell r="A10282">
            <v>6939924827339</v>
          </cell>
        </row>
        <row r="10283">
          <cell r="A10283">
            <v>6939924819549</v>
          </cell>
        </row>
        <row r="10284">
          <cell r="A10284">
            <v>6939962758039</v>
          </cell>
        </row>
        <row r="10285">
          <cell r="A10285">
            <v>6939962766423</v>
          </cell>
        </row>
        <row r="10286">
          <cell r="A10286">
            <v>6939962742878</v>
          </cell>
          <cell r="B10286">
            <v>55</v>
          </cell>
        </row>
        <row r="10287">
          <cell r="A10287">
            <v>6939924827537</v>
          </cell>
        </row>
        <row r="10288">
          <cell r="A10288">
            <v>6939924819549</v>
          </cell>
        </row>
        <row r="10289">
          <cell r="A10289">
            <v>6939962758039</v>
          </cell>
        </row>
        <row r="10290">
          <cell r="A10290">
            <v>6939962768182</v>
          </cell>
        </row>
        <row r="10291">
          <cell r="A10291">
            <v>6939962764412</v>
          </cell>
        </row>
        <row r="10292">
          <cell r="A10292">
            <v>6939962740379</v>
          </cell>
        </row>
        <row r="10293">
          <cell r="A10293">
            <v>6939962751450</v>
          </cell>
        </row>
        <row r="10294">
          <cell r="A10294">
            <v>6939962748030</v>
          </cell>
        </row>
        <row r="10295">
          <cell r="A10295">
            <v>6939962746050</v>
          </cell>
        </row>
        <row r="10296">
          <cell r="A10296">
            <v>6939962748214</v>
          </cell>
        </row>
        <row r="10297">
          <cell r="A10297">
            <v>6939962746685</v>
          </cell>
        </row>
        <row r="10298">
          <cell r="A10298">
            <v>6939962755328</v>
          </cell>
        </row>
        <row r="10299">
          <cell r="A10299">
            <v>6939962756820</v>
          </cell>
        </row>
        <row r="10300">
          <cell r="A10300">
            <v>6939962755830</v>
          </cell>
        </row>
        <row r="10301">
          <cell r="A10301">
            <v>6939924824642</v>
          </cell>
        </row>
        <row r="10302">
          <cell r="A10302">
            <v>6939924827315</v>
          </cell>
        </row>
        <row r="10303">
          <cell r="A10303">
            <v>6939924824345</v>
          </cell>
        </row>
        <row r="10304">
          <cell r="A10304">
            <v>6939924827353</v>
          </cell>
        </row>
        <row r="10305">
          <cell r="A10305">
            <v>6939924821078</v>
          </cell>
        </row>
        <row r="10306">
          <cell r="A10306">
            <v>6939924823232</v>
          </cell>
        </row>
        <row r="10307">
          <cell r="A10307">
            <v>6939962746074</v>
          </cell>
        </row>
        <row r="10308">
          <cell r="A10308">
            <v>6939962760599</v>
          </cell>
        </row>
        <row r="10309">
          <cell r="A10309">
            <v>6939962758466</v>
          </cell>
        </row>
        <row r="10310">
          <cell r="A10310">
            <v>6939962761640</v>
          </cell>
        </row>
        <row r="10311">
          <cell r="A10311">
            <v>6939962758855</v>
          </cell>
        </row>
        <row r="10312">
          <cell r="A10312">
            <v>6939924828510</v>
          </cell>
        </row>
        <row r="10313">
          <cell r="A10313">
            <v>6939962746593</v>
          </cell>
        </row>
        <row r="10314">
          <cell r="A10314">
            <v>6939962764436</v>
          </cell>
        </row>
        <row r="10315">
          <cell r="A10315">
            <v>6939962767864</v>
          </cell>
        </row>
        <row r="10316">
          <cell r="A10316">
            <v>6939962758039</v>
          </cell>
        </row>
        <row r="10317">
          <cell r="A10317">
            <v>6939962768182</v>
          </cell>
        </row>
        <row r="10318">
          <cell r="A10318">
            <v>6939962764412</v>
          </cell>
        </row>
        <row r="10319">
          <cell r="A10319">
            <v>6939924824345</v>
          </cell>
        </row>
        <row r="10320">
          <cell r="A10320">
            <v>6939924827353</v>
          </cell>
        </row>
        <row r="10321">
          <cell r="A10321">
            <v>6939924821078</v>
          </cell>
        </row>
        <row r="10322">
          <cell r="A10322">
            <v>6939924823232</v>
          </cell>
        </row>
        <row r="10323">
          <cell r="A10323">
            <v>6939962744384</v>
          </cell>
          <cell r="B10323">
            <v>0</v>
          </cell>
        </row>
        <row r="10324">
          <cell r="A10324">
            <v>6939962743738</v>
          </cell>
        </row>
        <row r="10325">
          <cell r="A10325">
            <v>6939962755618</v>
          </cell>
        </row>
        <row r="10326">
          <cell r="A10326">
            <v>6939962757186</v>
          </cell>
        </row>
        <row r="10327">
          <cell r="A10327">
            <v>6939924824345</v>
          </cell>
        </row>
        <row r="10328">
          <cell r="A10328">
            <v>6939962742878</v>
          </cell>
        </row>
        <row r="10329">
          <cell r="A10329">
            <v>6939924824345</v>
          </cell>
        </row>
        <row r="10330">
          <cell r="A10330">
            <v>6939924824642</v>
          </cell>
        </row>
        <row r="10331">
          <cell r="A10331">
            <v>6939962758572</v>
          </cell>
        </row>
        <row r="10332">
          <cell r="A10332">
            <v>6939924818498</v>
          </cell>
        </row>
        <row r="10333">
          <cell r="A10333">
            <v>6939962739281</v>
          </cell>
        </row>
        <row r="10334">
          <cell r="A10334">
            <v>6939962760186</v>
          </cell>
        </row>
        <row r="10335">
          <cell r="A10335">
            <v>6939962744384</v>
          </cell>
        </row>
        <row r="10336">
          <cell r="A10336">
            <v>6939962748214</v>
          </cell>
        </row>
        <row r="10337">
          <cell r="A10337">
            <v>6939962756493</v>
          </cell>
        </row>
        <row r="10338">
          <cell r="A10338">
            <v>6939962756172</v>
          </cell>
        </row>
        <row r="10339">
          <cell r="A10339">
            <v>6939924819549</v>
          </cell>
        </row>
        <row r="10340">
          <cell r="A10340">
            <v>6939962741710</v>
          </cell>
          <cell r="B10340">
            <v>959</v>
          </cell>
        </row>
        <row r="10341">
          <cell r="A10341">
            <v>6939962739564</v>
          </cell>
        </row>
        <row r="10342">
          <cell r="A10342">
            <v>6939962733951</v>
          </cell>
          <cell r="B10342">
            <v>0</v>
          </cell>
        </row>
        <row r="10343">
          <cell r="A10343">
            <v>6939962742878</v>
          </cell>
        </row>
        <row r="10344">
          <cell r="A10344">
            <v>6939962758039</v>
          </cell>
        </row>
        <row r="10345">
          <cell r="A10345">
            <v>6939962768182</v>
          </cell>
        </row>
        <row r="10346">
          <cell r="A10346">
            <v>6939962764412</v>
          </cell>
        </row>
        <row r="10347">
          <cell r="A10347">
            <v>6939924824345</v>
          </cell>
        </row>
        <row r="10348">
          <cell r="A10348">
            <v>6939924827353</v>
          </cell>
        </row>
        <row r="10349">
          <cell r="A10349">
            <v>6939962746371</v>
          </cell>
        </row>
        <row r="10350">
          <cell r="A10350">
            <v>6939962746371</v>
          </cell>
        </row>
        <row r="10351">
          <cell r="A10351">
            <v>6939924827339</v>
          </cell>
        </row>
        <row r="10352">
          <cell r="A10352">
            <v>6939962753065</v>
          </cell>
        </row>
        <row r="10353">
          <cell r="A10353">
            <v>6939962756493</v>
          </cell>
        </row>
        <row r="10354">
          <cell r="A10354">
            <v>6939962753867</v>
          </cell>
        </row>
        <row r="10355">
          <cell r="A10355">
            <v>6939962764436</v>
          </cell>
        </row>
        <row r="10356">
          <cell r="A10356">
            <v>6939962767864</v>
          </cell>
        </row>
        <row r="10357">
          <cell r="A10357">
            <v>6939924824642</v>
          </cell>
        </row>
        <row r="10358">
          <cell r="A10358">
            <v>6939924818498</v>
          </cell>
        </row>
        <row r="10359">
          <cell r="A10359">
            <v>6939962739281</v>
          </cell>
          <cell r="B10359">
            <v>0</v>
          </cell>
        </row>
        <row r="10360">
          <cell r="A10360">
            <v>6939962746371</v>
          </cell>
        </row>
        <row r="10361">
          <cell r="A10361">
            <v>6939962744384</v>
          </cell>
        </row>
        <row r="10362">
          <cell r="A10362">
            <v>6939962741710</v>
          </cell>
        </row>
        <row r="10363">
          <cell r="A10363">
            <v>6939962757575</v>
          </cell>
        </row>
        <row r="10364">
          <cell r="A10364">
            <v>6938980101353</v>
          </cell>
        </row>
        <row r="10365">
          <cell r="A10365">
            <v>6939962760698</v>
          </cell>
        </row>
        <row r="10366">
          <cell r="A10366">
            <v>6939924821078</v>
          </cell>
        </row>
        <row r="10367">
          <cell r="A10367">
            <v>6939924823232</v>
          </cell>
        </row>
        <row r="10368">
          <cell r="A10368">
            <v>6939962758572</v>
          </cell>
        </row>
        <row r="10369">
          <cell r="A10369">
            <v>6939962760186</v>
          </cell>
          <cell r="B10369">
            <v>0</v>
          </cell>
        </row>
        <row r="10370">
          <cell r="A10370">
            <v>6939962746074</v>
          </cell>
          <cell r="B10370">
            <v>0</v>
          </cell>
        </row>
        <row r="10371">
          <cell r="A10371">
            <v>6939962760599</v>
          </cell>
          <cell r="B10371">
            <v>0</v>
          </cell>
        </row>
        <row r="10372">
          <cell r="A10372">
            <v>6939962746371</v>
          </cell>
          <cell r="B10372">
            <v>0</v>
          </cell>
        </row>
        <row r="10373">
          <cell r="A10373">
            <v>6939962761640</v>
          </cell>
        </row>
        <row r="10374">
          <cell r="A10374">
            <v>6939924818498</v>
          </cell>
        </row>
        <row r="10375">
          <cell r="A10375">
            <v>6939962739281</v>
          </cell>
        </row>
        <row r="10376">
          <cell r="A10376">
            <v>6939962736518</v>
          </cell>
          <cell r="B10376">
            <v>0</v>
          </cell>
        </row>
        <row r="10377">
          <cell r="A10377">
            <v>6939962756493</v>
          </cell>
        </row>
        <row r="10378">
          <cell r="A10378">
            <v>6939962753867</v>
          </cell>
        </row>
        <row r="10379">
          <cell r="A10379">
            <v>6939962760605</v>
          </cell>
        </row>
        <row r="10380">
          <cell r="A10380">
            <v>6939962760186</v>
          </cell>
        </row>
        <row r="10381">
          <cell r="A10381">
            <v>6939962748214</v>
          </cell>
        </row>
        <row r="10382">
          <cell r="A10382">
            <v>6939962746074</v>
          </cell>
        </row>
        <row r="10383">
          <cell r="A10383">
            <v>6939962746371</v>
          </cell>
        </row>
        <row r="10384">
          <cell r="A10384">
            <v>6939962761640</v>
          </cell>
        </row>
        <row r="10385">
          <cell r="A10385">
            <v>6939962746630</v>
          </cell>
          <cell r="B10385">
            <v>213</v>
          </cell>
        </row>
        <row r="10386">
          <cell r="A10386">
            <v>6939962739281</v>
          </cell>
          <cell r="B10386">
            <v>642</v>
          </cell>
        </row>
        <row r="10387">
          <cell r="A10387">
            <v>6939962755908</v>
          </cell>
          <cell r="B10387">
            <v>75</v>
          </cell>
        </row>
        <row r="10388">
          <cell r="A10388">
            <v>6939962752464</v>
          </cell>
          <cell r="B10388">
            <v>0</v>
          </cell>
        </row>
        <row r="10389">
          <cell r="A10389">
            <v>6939962746296</v>
          </cell>
          <cell r="B10389">
            <v>189</v>
          </cell>
        </row>
        <row r="10390">
          <cell r="A10390">
            <v>6939962753065</v>
          </cell>
          <cell r="B10390">
            <v>62</v>
          </cell>
        </row>
        <row r="10391">
          <cell r="A10391">
            <v>6939962747644</v>
          </cell>
          <cell r="B10391">
            <v>16</v>
          </cell>
        </row>
        <row r="10392">
          <cell r="A10392">
            <v>6939962754604</v>
          </cell>
          <cell r="B10392">
            <v>20</v>
          </cell>
        </row>
        <row r="10393">
          <cell r="A10393">
            <v>6939962755885</v>
          </cell>
        </row>
        <row r="10394">
          <cell r="A10394">
            <v>6939962759012</v>
          </cell>
        </row>
        <row r="10395">
          <cell r="A10395">
            <v>6939924818498</v>
          </cell>
        </row>
        <row r="10396">
          <cell r="A10396">
            <v>6939962733951</v>
          </cell>
        </row>
        <row r="10397">
          <cell r="A10397">
            <v>6939962733951</v>
          </cell>
          <cell r="B10397">
            <v>0</v>
          </cell>
        </row>
        <row r="10398">
          <cell r="A10398">
            <v>6939962747989</v>
          </cell>
          <cell r="B10398">
            <v>103</v>
          </cell>
        </row>
        <row r="10399">
          <cell r="A10399">
            <v>6939962736839</v>
          </cell>
          <cell r="B10399">
            <v>0</v>
          </cell>
        </row>
        <row r="10400">
          <cell r="A10400">
            <v>6939962741338</v>
          </cell>
          <cell r="B10400">
            <v>0</v>
          </cell>
        </row>
        <row r="10401">
          <cell r="A10401">
            <v>6939962739281</v>
          </cell>
        </row>
        <row r="10402">
          <cell r="A10402">
            <v>6939962760186</v>
          </cell>
        </row>
        <row r="10403">
          <cell r="A10403">
            <v>6939962748214</v>
          </cell>
        </row>
        <row r="10404">
          <cell r="A10404">
            <v>6939962746074</v>
          </cell>
        </row>
        <row r="10405">
          <cell r="A10405">
            <v>6939962746371</v>
          </cell>
        </row>
        <row r="10406">
          <cell r="A10406">
            <v>6939962761640</v>
          </cell>
        </row>
        <row r="10407">
          <cell r="A10407">
            <v>6939962746074</v>
          </cell>
        </row>
        <row r="10408">
          <cell r="A10408">
            <v>6939924824956</v>
          </cell>
        </row>
        <row r="10409">
          <cell r="A10409">
            <v>6939962736518</v>
          </cell>
        </row>
        <row r="10410">
          <cell r="A10410">
            <v>6939962753003</v>
          </cell>
          <cell r="B10410">
            <v>0</v>
          </cell>
        </row>
        <row r="10411">
          <cell r="A10411">
            <v>6939962748184</v>
          </cell>
          <cell r="B10411">
            <v>18</v>
          </cell>
        </row>
        <row r="10412">
          <cell r="A10412">
            <v>6939962754628</v>
          </cell>
          <cell r="B10412">
            <v>0</v>
          </cell>
        </row>
        <row r="10413">
          <cell r="A10413">
            <v>6939962755656</v>
          </cell>
          <cell r="B10413">
            <v>30</v>
          </cell>
        </row>
        <row r="10414">
          <cell r="A10414">
            <v>6939962756264</v>
          </cell>
          <cell r="B10414">
            <v>325</v>
          </cell>
        </row>
        <row r="10415">
          <cell r="A10415">
            <v>6939962750590</v>
          </cell>
          <cell r="B10415">
            <v>0</v>
          </cell>
        </row>
        <row r="10416">
          <cell r="A10416">
            <v>6939962756905</v>
          </cell>
          <cell r="B10416">
            <v>0</v>
          </cell>
        </row>
        <row r="10417">
          <cell r="A10417">
            <v>6939962738147</v>
          </cell>
          <cell r="B10417">
            <v>0</v>
          </cell>
        </row>
        <row r="10418">
          <cell r="A10418">
            <v>6939962743738</v>
          </cell>
          <cell r="B10418">
            <v>0</v>
          </cell>
        </row>
        <row r="10419">
          <cell r="A10419">
            <v>6939924824673</v>
          </cell>
        </row>
        <row r="10420">
          <cell r="A10420">
            <v>6939962758763</v>
          </cell>
          <cell r="B10420">
            <v>171</v>
          </cell>
        </row>
        <row r="10421">
          <cell r="A10421">
            <v>6939962756134</v>
          </cell>
        </row>
        <row r="10422">
          <cell r="A10422">
            <v>6939962747057</v>
          </cell>
          <cell r="B10422">
            <v>18</v>
          </cell>
        </row>
        <row r="10423">
          <cell r="A10423">
            <v>6939962739588</v>
          </cell>
        </row>
        <row r="10424">
          <cell r="A10424">
            <v>6939962746626</v>
          </cell>
        </row>
        <row r="10425">
          <cell r="A10425">
            <v>6939962753980</v>
          </cell>
          <cell r="B10425">
            <v>0</v>
          </cell>
        </row>
        <row r="10426">
          <cell r="A10426">
            <v>6939962744384</v>
          </cell>
          <cell r="B10426">
            <v>63</v>
          </cell>
        </row>
        <row r="10427">
          <cell r="A10427">
            <v>6939962752488</v>
          </cell>
          <cell r="B10427">
            <v>286</v>
          </cell>
        </row>
        <row r="10428">
          <cell r="A10428">
            <v>6939962747316</v>
          </cell>
          <cell r="B10428">
            <v>0</v>
          </cell>
        </row>
        <row r="10429">
          <cell r="A10429">
            <v>6939962752273</v>
          </cell>
          <cell r="B10429">
            <v>0</v>
          </cell>
        </row>
        <row r="10430">
          <cell r="A10430">
            <v>6939962745992</v>
          </cell>
          <cell r="B10430">
            <v>122</v>
          </cell>
        </row>
        <row r="10431">
          <cell r="A10431">
            <v>6939962725574</v>
          </cell>
          <cell r="B10431">
            <v>0</v>
          </cell>
        </row>
        <row r="10432">
          <cell r="A10432">
            <v>6939962756912</v>
          </cell>
          <cell r="B10432">
            <v>0</v>
          </cell>
        </row>
        <row r="10433">
          <cell r="A10433">
            <v>6939962730912</v>
          </cell>
          <cell r="B10433">
            <v>11</v>
          </cell>
        </row>
        <row r="10434">
          <cell r="A10434">
            <v>6939962756769</v>
          </cell>
          <cell r="B10434">
            <v>0</v>
          </cell>
        </row>
        <row r="10435">
          <cell r="A10435">
            <v>6939962740973</v>
          </cell>
          <cell r="B10435">
            <v>0</v>
          </cell>
        </row>
        <row r="10436">
          <cell r="A10436">
            <v>6939962756097</v>
          </cell>
        </row>
        <row r="10437">
          <cell r="A10437">
            <v>6939962757186</v>
          </cell>
          <cell r="B10437">
            <v>0</v>
          </cell>
        </row>
        <row r="10438">
          <cell r="A10438">
            <v>6939962757384</v>
          </cell>
        </row>
        <row r="10439">
          <cell r="A10439">
            <v>6939962746593</v>
          </cell>
          <cell r="B10439">
            <v>82</v>
          </cell>
        </row>
        <row r="10440">
          <cell r="A10440">
            <v>6939962754239</v>
          </cell>
          <cell r="B10440">
            <v>0</v>
          </cell>
        </row>
        <row r="10441">
          <cell r="A10441">
            <v>6939962742878</v>
          </cell>
          <cell r="B10441">
            <v>84</v>
          </cell>
        </row>
        <row r="10442">
          <cell r="A10442">
            <v>6939962746371</v>
          </cell>
          <cell r="B10442">
            <v>94</v>
          </cell>
        </row>
        <row r="10443">
          <cell r="A10443">
            <v>6939962760704</v>
          </cell>
        </row>
        <row r="10444">
          <cell r="A10444">
            <v>6939962756493</v>
          </cell>
        </row>
        <row r="10445">
          <cell r="A10445">
            <v>6939962761299</v>
          </cell>
        </row>
        <row r="10446">
          <cell r="A10446">
            <v>6939962762999</v>
          </cell>
        </row>
        <row r="10447">
          <cell r="A10447">
            <v>6939962759043</v>
          </cell>
        </row>
        <row r="10448">
          <cell r="A10448">
            <v>6939962762173</v>
          </cell>
        </row>
        <row r="10449">
          <cell r="A10449">
            <v>6939962757315</v>
          </cell>
          <cell r="B10449">
            <v>176</v>
          </cell>
        </row>
        <row r="10450">
          <cell r="A10450">
            <v>6939962758855</v>
          </cell>
          <cell r="B10450">
            <v>0</v>
          </cell>
        </row>
        <row r="10451">
          <cell r="A10451">
            <v>6939962760575</v>
          </cell>
          <cell r="B10451">
            <v>58</v>
          </cell>
        </row>
        <row r="10452">
          <cell r="A10452">
            <v>6939962753867</v>
          </cell>
          <cell r="B10452">
            <v>11</v>
          </cell>
        </row>
        <row r="10453">
          <cell r="A10453">
            <v>6939962740379</v>
          </cell>
          <cell r="B10453">
            <v>94</v>
          </cell>
        </row>
        <row r="10454">
          <cell r="A10454">
            <v>6939962751450</v>
          </cell>
          <cell r="B10454">
            <v>0</v>
          </cell>
        </row>
        <row r="10455">
          <cell r="A10455">
            <v>6939962752709</v>
          </cell>
          <cell r="B10455">
            <v>0</v>
          </cell>
        </row>
        <row r="10456">
          <cell r="A10456">
            <v>6939962733951</v>
          </cell>
          <cell r="B10456">
            <v>0</v>
          </cell>
        </row>
        <row r="10457">
          <cell r="A10457">
            <v>6939962745183</v>
          </cell>
        </row>
        <row r="10458">
          <cell r="A10458">
            <v>6939962762500</v>
          </cell>
        </row>
        <row r="10459">
          <cell r="A10459">
            <v>6939924827841</v>
          </cell>
        </row>
        <row r="10460">
          <cell r="A10460">
            <v>6939962746630</v>
          </cell>
        </row>
        <row r="10461">
          <cell r="A10461">
            <v>6939962739281</v>
          </cell>
        </row>
        <row r="10462">
          <cell r="A10462">
            <v>6939962755908</v>
          </cell>
        </row>
        <row r="10463">
          <cell r="A10463">
            <v>6939962746296</v>
          </cell>
        </row>
        <row r="10464">
          <cell r="A10464">
            <v>6939962753065</v>
          </cell>
        </row>
        <row r="10465">
          <cell r="A10465">
            <v>6939962747644</v>
          </cell>
        </row>
        <row r="10466">
          <cell r="A10466">
            <v>6939962756912</v>
          </cell>
        </row>
        <row r="10467">
          <cell r="A10467">
            <v>6939962747989</v>
          </cell>
        </row>
        <row r="10468">
          <cell r="A10468">
            <v>6939962730912</v>
          </cell>
        </row>
        <row r="10469">
          <cell r="A10469">
            <v>6939962736839</v>
          </cell>
        </row>
        <row r="10470">
          <cell r="A10470">
            <v>6939962741338</v>
          </cell>
        </row>
        <row r="10471">
          <cell r="A10471">
            <v>6939962760186</v>
          </cell>
          <cell r="B10471">
            <v>80</v>
          </cell>
        </row>
        <row r="10472">
          <cell r="A10472">
            <v>6939962760599</v>
          </cell>
          <cell r="B10472">
            <v>5</v>
          </cell>
        </row>
        <row r="10473">
          <cell r="A10473">
            <v>6939962758398</v>
          </cell>
          <cell r="B10473">
            <v>0</v>
          </cell>
        </row>
        <row r="10474">
          <cell r="A10474">
            <v>6939962741710</v>
          </cell>
          <cell r="B10474">
            <v>508</v>
          </cell>
        </row>
        <row r="10475">
          <cell r="A10475">
            <v>6939962748030</v>
          </cell>
          <cell r="B10475">
            <v>0</v>
          </cell>
        </row>
        <row r="10476">
          <cell r="A10476">
            <v>6939962755175</v>
          </cell>
          <cell r="B10476">
            <v>0</v>
          </cell>
        </row>
        <row r="10477">
          <cell r="A10477">
            <v>6939962741307</v>
          </cell>
          <cell r="B10477">
            <v>0</v>
          </cell>
        </row>
        <row r="10478">
          <cell r="A10478">
            <v>6939962746050</v>
          </cell>
          <cell r="B10478">
            <v>0</v>
          </cell>
        </row>
        <row r="10479">
          <cell r="A10479">
            <v>6939962748214</v>
          </cell>
          <cell r="B10479">
            <v>9</v>
          </cell>
        </row>
        <row r="10480">
          <cell r="A10480">
            <v>6939962746685</v>
          </cell>
          <cell r="B10480">
            <v>52</v>
          </cell>
        </row>
        <row r="10481">
          <cell r="A10481">
            <v>6939962755328</v>
          </cell>
          <cell r="B10481">
            <v>0</v>
          </cell>
        </row>
        <row r="10482">
          <cell r="A10482">
            <v>6939962756820</v>
          </cell>
          <cell r="B10482">
            <v>0</v>
          </cell>
        </row>
        <row r="10483">
          <cell r="A10483">
            <v>6939962734354</v>
          </cell>
          <cell r="B10483">
            <v>18</v>
          </cell>
        </row>
        <row r="10484">
          <cell r="A10484">
            <v>6939962755830</v>
          </cell>
          <cell r="B10484">
            <v>0</v>
          </cell>
        </row>
        <row r="10485">
          <cell r="A10485">
            <v>6939962755618</v>
          </cell>
          <cell r="B10485">
            <v>16</v>
          </cell>
        </row>
        <row r="10486">
          <cell r="A10486">
            <v>6939962741710</v>
          </cell>
          <cell r="B10486">
            <v>0</v>
          </cell>
        </row>
        <row r="10487">
          <cell r="A10487">
            <v>6939962733951</v>
          </cell>
        </row>
        <row r="10488">
          <cell r="A10488">
            <v>6939924823232</v>
          </cell>
        </row>
        <row r="10489">
          <cell r="A10489">
            <v>6939962742878</v>
          </cell>
          <cell r="B10489">
            <v>0</v>
          </cell>
        </row>
        <row r="10490">
          <cell r="A10490">
            <v>6939962739564</v>
          </cell>
        </row>
        <row r="10491">
          <cell r="A10491">
            <v>6939962759074</v>
          </cell>
          <cell r="B10491">
            <v>103</v>
          </cell>
        </row>
        <row r="10492">
          <cell r="A10492">
            <v>6939962757544</v>
          </cell>
          <cell r="B10492">
            <v>0</v>
          </cell>
        </row>
        <row r="10493">
          <cell r="A10493">
            <v>6939962759098</v>
          </cell>
          <cell r="B10493">
            <v>272</v>
          </cell>
        </row>
        <row r="10494">
          <cell r="A10494">
            <v>6939962760834</v>
          </cell>
          <cell r="B10494">
            <v>17</v>
          </cell>
        </row>
        <row r="10495">
          <cell r="A10495">
            <v>6939962759173</v>
          </cell>
          <cell r="B10495">
            <v>11</v>
          </cell>
        </row>
        <row r="10496">
          <cell r="A10496">
            <v>6939962738024</v>
          </cell>
          <cell r="B10496">
            <v>0</v>
          </cell>
        </row>
        <row r="10497">
          <cell r="A10497">
            <v>6939962757520</v>
          </cell>
          <cell r="B10497">
            <v>0</v>
          </cell>
        </row>
        <row r="10498">
          <cell r="A10498">
            <v>6939962758060</v>
          </cell>
          <cell r="B10498">
            <v>398</v>
          </cell>
        </row>
        <row r="10499">
          <cell r="A10499">
            <v>6939962759265</v>
          </cell>
          <cell r="B10499">
            <v>52</v>
          </cell>
        </row>
        <row r="10500">
          <cell r="A10500">
            <v>6939962760711</v>
          </cell>
          <cell r="B10500">
            <v>82</v>
          </cell>
        </row>
        <row r="10501">
          <cell r="A10501">
            <v>6939962758763</v>
          </cell>
        </row>
        <row r="10502">
          <cell r="A10502">
            <v>6939962756134</v>
          </cell>
        </row>
        <row r="10503">
          <cell r="A10503">
            <v>6939962741710</v>
          </cell>
          <cell r="B10503">
            <v>0</v>
          </cell>
        </row>
        <row r="10504">
          <cell r="A10504">
            <v>6939962742878</v>
          </cell>
        </row>
        <row r="10505">
          <cell r="A10505">
            <v>6939962746371</v>
          </cell>
          <cell r="B10505">
            <v>0</v>
          </cell>
        </row>
        <row r="10506">
          <cell r="A10506">
            <v>6939962731049</v>
          </cell>
          <cell r="B10506">
            <v>33</v>
          </cell>
        </row>
        <row r="10507">
          <cell r="A10507">
            <v>6939962756189</v>
          </cell>
          <cell r="B10507">
            <v>2</v>
          </cell>
        </row>
        <row r="10508">
          <cell r="A10508">
            <v>6939962753539</v>
          </cell>
          <cell r="B10508">
            <v>22</v>
          </cell>
        </row>
        <row r="10509">
          <cell r="A10509">
            <v>6939962756165</v>
          </cell>
          <cell r="B10509">
            <v>123</v>
          </cell>
        </row>
        <row r="10510">
          <cell r="A10510">
            <v>6939962756172</v>
          </cell>
          <cell r="B10510">
            <v>419</v>
          </cell>
        </row>
        <row r="10511">
          <cell r="A10511">
            <v>6939962759395</v>
          </cell>
          <cell r="B10511">
            <v>13</v>
          </cell>
        </row>
        <row r="10512">
          <cell r="A10512">
            <v>6939924823669</v>
          </cell>
          <cell r="B10512">
            <v>0</v>
          </cell>
        </row>
        <row r="10513">
          <cell r="A10513">
            <v>6939924823652</v>
          </cell>
          <cell r="B10513">
            <v>0</v>
          </cell>
        </row>
        <row r="10514">
          <cell r="A10514">
            <v>6939924824819</v>
          </cell>
          <cell r="B10514">
            <v>6</v>
          </cell>
        </row>
        <row r="10515">
          <cell r="A10515">
            <v>6939924824963</v>
          </cell>
          <cell r="B10515">
            <v>0</v>
          </cell>
        </row>
        <row r="10516">
          <cell r="A10516">
            <v>6939924823676</v>
          </cell>
          <cell r="B10516">
            <v>0</v>
          </cell>
        </row>
        <row r="10517">
          <cell r="A10517">
            <v>6939924821481</v>
          </cell>
          <cell r="B10517">
            <v>36</v>
          </cell>
        </row>
        <row r="10518">
          <cell r="A10518">
            <v>6939924823423</v>
          </cell>
          <cell r="B10518">
            <v>0</v>
          </cell>
        </row>
        <row r="10519">
          <cell r="A10519">
            <v>6939962746371</v>
          </cell>
        </row>
        <row r="10520">
          <cell r="A10520">
            <v>6939962757612</v>
          </cell>
          <cell r="B10520">
            <v>19</v>
          </cell>
        </row>
        <row r="10521">
          <cell r="A10521">
            <v>6939962755380</v>
          </cell>
          <cell r="B10521">
            <v>6</v>
          </cell>
        </row>
        <row r="10522">
          <cell r="A10522">
            <v>6939962759371</v>
          </cell>
          <cell r="B10522">
            <v>4</v>
          </cell>
        </row>
        <row r="10523">
          <cell r="A10523">
            <v>6939962755359</v>
          </cell>
          <cell r="B10523">
            <v>5</v>
          </cell>
        </row>
        <row r="10524">
          <cell r="A10524">
            <v>6939962757513</v>
          </cell>
          <cell r="B10524">
            <v>0</v>
          </cell>
        </row>
        <row r="10525">
          <cell r="A10525">
            <v>6939962758572</v>
          </cell>
          <cell r="B10525">
            <v>24</v>
          </cell>
        </row>
        <row r="10526">
          <cell r="A10526">
            <v>6939962758275</v>
          </cell>
          <cell r="B10526">
            <v>57</v>
          </cell>
        </row>
        <row r="10527">
          <cell r="A10527">
            <v>6939962757575</v>
          </cell>
          <cell r="B10527">
            <v>83</v>
          </cell>
        </row>
        <row r="10528">
          <cell r="A10528">
            <v>6938980101353</v>
          </cell>
          <cell r="B10528">
            <v>0</v>
          </cell>
        </row>
        <row r="10529">
          <cell r="A10529">
            <v>6939962740379</v>
          </cell>
        </row>
        <row r="10530">
          <cell r="A10530">
            <v>6939962753003</v>
          </cell>
        </row>
        <row r="10531">
          <cell r="A10531">
            <v>6939962744384</v>
          </cell>
        </row>
        <row r="10532">
          <cell r="A10532">
            <v>6939962759364</v>
          </cell>
          <cell r="B10532">
            <v>8</v>
          </cell>
        </row>
        <row r="10533">
          <cell r="A10533">
            <v>6939962758466</v>
          </cell>
          <cell r="B10533">
            <v>7</v>
          </cell>
        </row>
        <row r="10534">
          <cell r="A10534">
            <v>6939962757322</v>
          </cell>
          <cell r="B10534">
            <v>6</v>
          </cell>
        </row>
        <row r="10535">
          <cell r="A10535">
            <v>6939962749129</v>
          </cell>
          <cell r="B10535">
            <v>0</v>
          </cell>
        </row>
        <row r="10536">
          <cell r="A10536">
            <v>6939962759388</v>
          </cell>
          <cell r="B10536">
            <v>0</v>
          </cell>
        </row>
        <row r="10537">
          <cell r="A10537">
            <v>6939962762500</v>
          </cell>
        </row>
        <row r="10538">
          <cell r="A10538">
            <v>6939962759098</v>
          </cell>
        </row>
        <row r="10539">
          <cell r="A10539">
            <v>6939962757575</v>
          </cell>
        </row>
        <row r="10540">
          <cell r="A10540">
            <v>6939962760711</v>
          </cell>
        </row>
        <row r="10541">
          <cell r="A10541">
            <v>6939962736518</v>
          </cell>
          <cell r="B10541">
            <v>0</v>
          </cell>
        </row>
        <row r="10542">
          <cell r="A10542">
            <v>6939962746626</v>
          </cell>
        </row>
        <row r="10543">
          <cell r="A10543">
            <v>6939962751450</v>
          </cell>
          <cell r="B10543">
            <v>0</v>
          </cell>
        </row>
        <row r="10544">
          <cell r="A10544">
            <v>6939962753980</v>
          </cell>
          <cell r="B10544">
            <v>0</v>
          </cell>
        </row>
        <row r="10545">
          <cell r="A10545">
            <v>6939962752488</v>
          </cell>
          <cell r="B10545">
            <v>266</v>
          </cell>
        </row>
        <row r="10546">
          <cell r="A10546">
            <v>6939962748030</v>
          </cell>
          <cell r="B10546">
            <v>0</v>
          </cell>
        </row>
        <row r="10547">
          <cell r="A10547">
            <v>6939962747316</v>
          </cell>
          <cell r="B10547">
            <v>0</v>
          </cell>
        </row>
        <row r="10548">
          <cell r="A10548">
            <v>6939962752273</v>
          </cell>
          <cell r="B10548">
            <v>0</v>
          </cell>
        </row>
        <row r="10549">
          <cell r="A10549">
            <v>6939962745992</v>
          </cell>
          <cell r="B10549">
            <v>144</v>
          </cell>
        </row>
        <row r="10550">
          <cell r="A10550">
            <v>6939962725574</v>
          </cell>
          <cell r="B10550">
            <v>0</v>
          </cell>
        </row>
        <row r="10551">
          <cell r="A10551">
            <v>6939962746685</v>
          </cell>
          <cell r="B10551">
            <v>95</v>
          </cell>
        </row>
        <row r="10552">
          <cell r="A10552">
            <v>6939962736518</v>
          </cell>
        </row>
        <row r="10553">
          <cell r="A10553">
            <v>6939962756769</v>
          </cell>
          <cell r="B10553">
            <v>0</v>
          </cell>
        </row>
        <row r="10554">
          <cell r="A10554">
            <v>6939962756820</v>
          </cell>
          <cell r="B10554">
            <v>0</v>
          </cell>
        </row>
        <row r="10555">
          <cell r="A10555">
            <v>6939962740973</v>
          </cell>
          <cell r="B10555">
            <v>0</v>
          </cell>
        </row>
        <row r="10556">
          <cell r="A10556">
            <v>6939962756097</v>
          </cell>
        </row>
        <row r="10557">
          <cell r="A10557">
            <v>6939962752709</v>
          </cell>
        </row>
        <row r="10558">
          <cell r="A10558">
            <v>6939962755175</v>
          </cell>
        </row>
        <row r="10559">
          <cell r="A10559">
            <v>6939962741307</v>
          </cell>
        </row>
        <row r="10560">
          <cell r="A10560">
            <v>6939962756264</v>
          </cell>
        </row>
        <row r="10561">
          <cell r="A10561">
            <v>6939962748214</v>
          </cell>
        </row>
        <row r="10562">
          <cell r="A10562">
            <v>6939962756905</v>
          </cell>
        </row>
        <row r="10563">
          <cell r="A10563">
            <v>6939962755328</v>
          </cell>
        </row>
        <row r="10564">
          <cell r="A10564">
            <v>6939962734354</v>
          </cell>
        </row>
        <row r="10565">
          <cell r="A10565">
            <v>6939962755618</v>
          </cell>
        </row>
        <row r="10566">
          <cell r="A10566">
            <v>6939962748184</v>
          </cell>
        </row>
        <row r="10567">
          <cell r="A10567">
            <v>6939962754628</v>
          </cell>
        </row>
        <row r="10568">
          <cell r="A10568">
            <v>6939962746050</v>
          </cell>
        </row>
        <row r="10569">
          <cell r="A10569">
            <v>6939962755656</v>
          </cell>
        </row>
        <row r="10570">
          <cell r="A10570">
            <v>6939962754604</v>
          </cell>
        </row>
        <row r="10571">
          <cell r="A10571">
            <v>6939962750590</v>
          </cell>
        </row>
        <row r="10572">
          <cell r="A10572">
            <v>6939962755830</v>
          </cell>
        </row>
        <row r="10573">
          <cell r="A10573">
            <v>6939962738147</v>
          </cell>
        </row>
        <row r="10574">
          <cell r="A10574">
            <v>6939962743738</v>
          </cell>
        </row>
        <row r="10575">
          <cell r="A10575">
            <v>6939924819884</v>
          </cell>
          <cell r="B10575">
            <v>0</v>
          </cell>
        </row>
        <row r="10576">
          <cell r="A10576">
            <v>6939924820828</v>
          </cell>
          <cell r="B10576">
            <v>0</v>
          </cell>
        </row>
        <row r="10577">
          <cell r="A10577">
            <v>6939962741451</v>
          </cell>
          <cell r="B10577">
            <v>110</v>
          </cell>
        </row>
        <row r="10578">
          <cell r="A10578">
            <v>6939924824673</v>
          </cell>
          <cell r="B10578">
            <v>0</v>
          </cell>
        </row>
        <row r="10579">
          <cell r="A10579">
            <v>6939962760698</v>
          </cell>
          <cell r="B10579">
            <v>26</v>
          </cell>
        </row>
        <row r="10580">
          <cell r="A10580">
            <v>6939962760605</v>
          </cell>
          <cell r="B10580">
            <v>94</v>
          </cell>
        </row>
        <row r="10581">
          <cell r="A10581">
            <v>6939924824802</v>
          </cell>
          <cell r="B10581">
            <v>9</v>
          </cell>
        </row>
        <row r="10582">
          <cell r="A10582">
            <v>6939962763736</v>
          </cell>
          <cell r="B10582">
            <v>57</v>
          </cell>
        </row>
        <row r="10583">
          <cell r="A10583">
            <v>6939962740379</v>
          </cell>
        </row>
        <row r="10584">
          <cell r="A10584">
            <v>6939962751450</v>
          </cell>
        </row>
        <row r="10585">
          <cell r="A10585">
            <v>6939962752709</v>
          </cell>
        </row>
        <row r="10586">
          <cell r="A10586">
            <v>6939962748030</v>
          </cell>
        </row>
        <row r="10587">
          <cell r="A10587">
            <v>6939962755175</v>
          </cell>
        </row>
        <row r="10588">
          <cell r="A10588">
            <v>6939962741307</v>
          </cell>
        </row>
        <row r="10589">
          <cell r="A10589">
            <v>6939962746050</v>
          </cell>
        </row>
        <row r="10590">
          <cell r="A10590">
            <v>6939962748214</v>
          </cell>
        </row>
        <row r="10591">
          <cell r="A10591">
            <v>6939962746685</v>
          </cell>
        </row>
        <row r="10592">
          <cell r="A10592">
            <v>6939962755328</v>
          </cell>
        </row>
        <row r="10593">
          <cell r="A10593">
            <v>6939962756820</v>
          </cell>
        </row>
        <row r="10594">
          <cell r="A10594">
            <v>6939962734354</v>
          </cell>
        </row>
        <row r="10595">
          <cell r="A10595">
            <v>6939962755830</v>
          </cell>
        </row>
        <row r="10596">
          <cell r="A10596">
            <v>6939962746626</v>
          </cell>
        </row>
        <row r="10597">
          <cell r="A10597">
            <v>6939962753980</v>
          </cell>
        </row>
        <row r="10598">
          <cell r="A10598">
            <v>6939962744384</v>
          </cell>
        </row>
        <row r="10599">
          <cell r="A10599">
            <v>6939962753003</v>
          </cell>
        </row>
        <row r="10600">
          <cell r="A10600">
            <v>6939962748184</v>
          </cell>
        </row>
        <row r="10601">
          <cell r="A10601">
            <v>6939962754628</v>
          </cell>
        </row>
        <row r="10602">
          <cell r="A10602">
            <v>6939962755656</v>
          </cell>
        </row>
        <row r="10603">
          <cell r="A10603">
            <v>6939962756264</v>
          </cell>
        </row>
        <row r="10604">
          <cell r="A10604">
            <v>6939962750590</v>
          </cell>
        </row>
        <row r="10605">
          <cell r="A10605">
            <v>6939962756905</v>
          </cell>
        </row>
        <row r="10606">
          <cell r="A10606">
            <v>6939962738147</v>
          </cell>
        </row>
        <row r="10607">
          <cell r="A10607">
            <v>6939962743738</v>
          </cell>
        </row>
        <row r="10608">
          <cell r="A10608">
            <v>6939962755618</v>
          </cell>
        </row>
        <row r="10609">
          <cell r="A10609">
            <v>6939924827353</v>
          </cell>
          <cell r="B10609">
            <v>5</v>
          </cell>
        </row>
        <row r="10610">
          <cell r="A10610">
            <v>6939924827322</v>
          </cell>
        </row>
        <row r="10611">
          <cell r="A10611">
            <v>6939962755885</v>
          </cell>
          <cell r="B10611">
            <v>0</v>
          </cell>
        </row>
        <row r="10612">
          <cell r="A10612">
            <v>6939962759012</v>
          </cell>
          <cell r="B10612">
            <v>27</v>
          </cell>
        </row>
        <row r="10613">
          <cell r="A10613">
            <v>6939962763910</v>
          </cell>
          <cell r="B10613">
            <v>47</v>
          </cell>
        </row>
        <row r="10614">
          <cell r="A10614">
            <v>6939962760704</v>
          </cell>
        </row>
        <row r="10615">
          <cell r="A10615">
            <v>6939962746630</v>
          </cell>
          <cell r="B10615">
            <v>258</v>
          </cell>
        </row>
        <row r="10616">
          <cell r="A10616">
            <v>6939962763774</v>
          </cell>
          <cell r="B10616">
            <v>38</v>
          </cell>
        </row>
        <row r="10617">
          <cell r="A10617">
            <v>6939962736518</v>
          </cell>
          <cell r="B10617">
            <v>0</v>
          </cell>
        </row>
        <row r="10618">
          <cell r="A10618">
            <v>6939962746593</v>
          </cell>
        </row>
        <row r="10619">
          <cell r="A10619">
            <v>6939962739564</v>
          </cell>
        </row>
        <row r="10620">
          <cell r="A10620">
            <v>6939962757186</v>
          </cell>
        </row>
        <row r="10621">
          <cell r="A10621">
            <v>6939962757384</v>
          </cell>
        </row>
        <row r="10622">
          <cell r="A10622">
            <v>6939962754239</v>
          </cell>
        </row>
        <row r="10623">
          <cell r="A10623">
            <v>6939962757315</v>
          </cell>
          <cell r="B10623">
            <v>319</v>
          </cell>
        </row>
        <row r="10624">
          <cell r="A10624">
            <v>6939962739588</v>
          </cell>
          <cell r="B10624">
            <v>0</v>
          </cell>
        </row>
        <row r="10625">
          <cell r="A10625">
            <v>6939962745183</v>
          </cell>
          <cell r="B10625">
            <v>0</v>
          </cell>
        </row>
        <row r="10626">
          <cell r="A10626">
            <v>6939962752488</v>
          </cell>
        </row>
        <row r="10627">
          <cell r="A10627">
            <v>6939962747316</v>
          </cell>
        </row>
        <row r="10628">
          <cell r="A10628">
            <v>6939962752273</v>
          </cell>
        </row>
        <row r="10629">
          <cell r="A10629">
            <v>6939962745992</v>
          </cell>
        </row>
        <row r="10630">
          <cell r="A10630">
            <v>6939962725574</v>
          </cell>
        </row>
        <row r="10631">
          <cell r="A10631">
            <v>6939962756912</v>
          </cell>
        </row>
        <row r="10632">
          <cell r="A10632">
            <v>6939962730912</v>
          </cell>
        </row>
        <row r="10633">
          <cell r="A10633">
            <v>6939962756769</v>
          </cell>
        </row>
        <row r="10634">
          <cell r="A10634">
            <v>6939962740973</v>
          </cell>
        </row>
        <row r="10635">
          <cell r="A10635">
            <v>6939962756097</v>
          </cell>
        </row>
        <row r="10636">
          <cell r="A10636">
            <v>6939962742878</v>
          </cell>
          <cell r="B10636">
            <v>0</v>
          </cell>
        </row>
        <row r="10637">
          <cell r="A10637">
            <v>6939962757186</v>
          </cell>
        </row>
        <row r="10638">
          <cell r="A10638">
            <v>6939962757384</v>
          </cell>
        </row>
        <row r="10639">
          <cell r="A10639">
            <v>6939962746593</v>
          </cell>
        </row>
        <row r="10640">
          <cell r="A10640">
            <v>6939962754239</v>
          </cell>
        </row>
        <row r="10641">
          <cell r="A10641">
            <v>6939962766423</v>
          </cell>
        </row>
        <row r="10642">
          <cell r="A10642">
            <v>6939962739281</v>
          </cell>
          <cell r="B10642">
            <v>1053</v>
          </cell>
        </row>
        <row r="10643">
          <cell r="A10643">
            <v>6939962755908</v>
          </cell>
          <cell r="B10643">
            <v>48</v>
          </cell>
        </row>
        <row r="10644">
          <cell r="A10644">
            <v>6939962752464</v>
          </cell>
          <cell r="B10644">
            <v>0</v>
          </cell>
        </row>
        <row r="10645">
          <cell r="A10645">
            <v>6939962746296</v>
          </cell>
          <cell r="B10645">
            <v>351</v>
          </cell>
        </row>
        <row r="10646">
          <cell r="A10646">
            <v>6939962753065</v>
          </cell>
          <cell r="B10646">
            <v>74</v>
          </cell>
        </row>
        <row r="10647">
          <cell r="A10647">
            <v>6939962747644</v>
          </cell>
          <cell r="B10647">
            <v>21</v>
          </cell>
        </row>
        <row r="10648">
          <cell r="A10648">
            <v>6939962756912</v>
          </cell>
          <cell r="B10648">
            <v>0</v>
          </cell>
        </row>
        <row r="10649">
          <cell r="A10649">
            <v>6939962747989</v>
          </cell>
          <cell r="B10649">
            <v>95</v>
          </cell>
        </row>
        <row r="10650">
          <cell r="A10650">
            <v>6939962730912</v>
          </cell>
          <cell r="B10650">
            <v>15</v>
          </cell>
        </row>
        <row r="10651">
          <cell r="A10651">
            <v>6939962736839</v>
          </cell>
          <cell r="B10651">
            <v>0</v>
          </cell>
        </row>
        <row r="10652">
          <cell r="A10652">
            <v>6939962741338</v>
          </cell>
          <cell r="B10652">
            <v>0</v>
          </cell>
        </row>
        <row r="10653">
          <cell r="A10653">
            <v>6939962739564</v>
          </cell>
        </row>
        <row r="10654">
          <cell r="A10654">
            <v>6939962763712</v>
          </cell>
          <cell r="B10654">
            <v>20</v>
          </cell>
        </row>
        <row r="10655">
          <cell r="A10655">
            <v>6939962761640</v>
          </cell>
          <cell r="B10655">
            <v>8</v>
          </cell>
        </row>
        <row r="10656">
          <cell r="A10656">
            <v>6939962763453</v>
          </cell>
        </row>
        <row r="10657">
          <cell r="A10657">
            <v>6939924827339</v>
          </cell>
          <cell r="B10657">
            <v>0</v>
          </cell>
        </row>
        <row r="10658">
          <cell r="A10658">
            <v>6939924821078</v>
          </cell>
          <cell r="B10658">
            <v>9</v>
          </cell>
        </row>
        <row r="10659">
          <cell r="A10659">
            <v>6939962759098</v>
          </cell>
        </row>
        <row r="10660">
          <cell r="A10660">
            <v>6939962760834</v>
          </cell>
        </row>
        <row r="10661">
          <cell r="A10661">
            <v>6939962738024</v>
          </cell>
        </row>
        <row r="10662">
          <cell r="A10662">
            <v>6939962757520</v>
          </cell>
        </row>
        <row r="10663">
          <cell r="A10663">
            <v>6939962759395</v>
          </cell>
        </row>
        <row r="10664">
          <cell r="A10664">
            <v>6939962759128</v>
          </cell>
          <cell r="B10664">
            <v>5</v>
          </cell>
        </row>
        <row r="10665">
          <cell r="A10665">
            <v>6939962762999</v>
          </cell>
          <cell r="B10665">
            <v>48</v>
          </cell>
        </row>
        <row r="10666">
          <cell r="A10666">
            <v>6939962763477</v>
          </cell>
          <cell r="B10666">
            <v>35</v>
          </cell>
        </row>
        <row r="10667">
          <cell r="A10667">
            <v>6939962765983</v>
          </cell>
          <cell r="B10667">
            <v>59</v>
          </cell>
        </row>
        <row r="10668">
          <cell r="A10668">
            <v>6939962761398</v>
          </cell>
          <cell r="B10668">
            <v>13</v>
          </cell>
        </row>
        <row r="10669">
          <cell r="A10669">
            <v>6939962762401</v>
          </cell>
          <cell r="B10669">
            <v>82</v>
          </cell>
        </row>
        <row r="10670">
          <cell r="A10670">
            <v>6939962746074</v>
          </cell>
          <cell r="B10670">
            <v>106</v>
          </cell>
        </row>
        <row r="10671">
          <cell r="A10671">
            <v>6939924824956</v>
          </cell>
          <cell r="B10671">
            <v>0</v>
          </cell>
        </row>
        <row r="10672">
          <cell r="A10672">
            <v>6939962757315</v>
          </cell>
        </row>
        <row r="10673">
          <cell r="A10673">
            <v>6939962745183</v>
          </cell>
        </row>
        <row r="10674">
          <cell r="A10674">
            <v>6939962741710</v>
          </cell>
        </row>
        <row r="10675">
          <cell r="A10675">
            <v>6939962746371</v>
          </cell>
          <cell r="B10675">
            <v>0</v>
          </cell>
        </row>
        <row r="10676">
          <cell r="A10676">
            <v>6939962753065</v>
          </cell>
        </row>
        <row r="10677">
          <cell r="A10677">
            <v>6939962765433</v>
          </cell>
          <cell r="B10677">
            <v>63</v>
          </cell>
        </row>
        <row r="10678">
          <cell r="A10678">
            <v>6939962765129</v>
          </cell>
          <cell r="B10678">
            <v>25</v>
          </cell>
        </row>
        <row r="10679">
          <cell r="A10679">
            <v>6939924823669</v>
          </cell>
        </row>
        <row r="10680">
          <cell r="A10680">
            <v>6939924823652</v>
          </cell>
        </row>
        <row r="10681">
          <cell r="A10681">
            <v>6939924824963</v>
          </cell>
        </row>
        <row r="10682">
          <cell r="A10682">
            <v>6939924823676</v>
          </cell>
        </row>
        <row r="10683">
          <cell r="A10683">
            <v>6939924821481</v>
          </cell>
        </row>
        <row r="10684">
          <cell r="A10684">
            <v>6939924823423</v>
          </cell>
        </row>
        <row r="10685">
          <cell r="A10685">
            <v>6939924820828</v>
          </cell>
        </row>
        <row r="10686">
          <cell r="A10686">
            <v>6939962758275</v>
          </cell>
        </row>
        <row r="10687">
          <cell r="A10687">
            <v>6939924818498</v>
          </cell>
          <cell r="B10687">
            <v>30</v>
          </cell>
        </row>
        <row r="10688">
          <cell r="A10688">
            <v>6939924827841</v>
          </cell>
          <cell r="B10688">
            <v>26</v>
          </cell>
        </row>
        <row r="10689">
          <cell r="A10689">
            <v>6939962758763</v>
          </cell>
          <cell r="B10689">
            <v>102</v>
          </cell>
        </row>
        <row r="10690">
          <cell r="A10690">
            <v>6939962756134</v>
          </cell>
        </row>
        <row r="10691">
          <cell r="A10691">
            <v>6939962747057</v>
          </cell>
          <cell r="B10691">
            <v>81</v>
          </cell>
        </row>
        <row r="10692">
          <cell r="A10692">
            <v>6939962758275</v>
          </cell>
        </row>
        <row r="10693">
          <cell r="A10693">
            <v>6939962757575</v>
          </cell>
        </row>
        <row r="10694">
          <cell r="A10694">
            <v>6939962760698</v>
          </cell>
        </row>
        <row r="10695">
          <cell r="A10695">
            <v>6939962760186</v>
          </cell>
          <cell r="B10695">
            <v>119</v>
          </cell>
        </row>
        <row r="10696">
          <cell r="A10696">
            <v>6939962760599</v>
          </cell>
          <cell r="B10696">
            <v>4</v>
          </cell>
        </row>
        <row r="10697">
          <cell r="A10697">
            <v>6939962758855</v>
          </cell>
          <cell r="B10697">
            <v>0</v>
          </cell>
        </row>
        <row r="10698">
          <cell r="A10698">
            <v>6939962758060</v>
          </cell>
          <cell r="B10698">
            <v>475</v>
          </cell>
        </row>
        <row r="10699">
          <cell r="A10699">
            <v>6939962759265</v>
          </cell>
          <cell r="B10699">
            <v>30</v>
          </cell>
        </row>
        <row r="10700">
          <cell r="A10700">
            <v>6939962760711</v>
          </cell>
          <cell r="B10700">
            <v>71</v>
          </cell>
        </row>
        <row r="10701">
          <cell r="A10701">
            <v>6939962758398</v>
          </cell>
        </row>
        <row r="10702">
          <cell r="A10702">
            <v>6939962760599</v>
          </cell>
        </row>
        <row r="10703">
          <cell r="A10703">
            <v>6939962758466</v>
          </cell>
        </row>
        <row r="10704">
          <cell r="A10704">
            <v>6939962758855</v>
          </cell>
        </row>
        <row r="10705">
          <cell r="A10705">
            <v>6939962760605</v>
          </cell>
        </row>
        <row r="10706">
          <cell r="A10706">
            <v>6939962731049</v>
          </cell>
        </row>
        <row r="10707">
          <cell r="A10707">
            <v>6939962746626</v>
          </cell>
        </row>
        <row r="10708">
          <cell r="A10708">
            <v>6939962752464</v>
          </cell>
        </row>
        <row r="10709">
          <cell r="A10709">
            <v>6939962751450</v>
          </cell>
        </row>
        <row r="10710">
          <cell r="A10710">
            <v>6939962753980</v>
          </cell>
        </row>
        <row r="10711">
          <cell r="A10711">
            <v>6939962752488</v>
          </cell>
        </row>
        <row r="10712">
          <cell r="A10712">
            <v>6939962748030</v>
          </cell>
        </row>
        <row r="10713">
          <cell r="A10713">
            <v>6939962747316</v>
          </cell>
        </row>
        <row r="10714">
          <cell r="A10714">
            <v>6939962752273</v>
          </cell>
        </row>
        <row r="10715">
          <cell r="A10715">
            <v>6939962745992</v>
          </cell>
        </row>
        <row r="10716">
          <cell r="A10716">
            <v>6939962725574</v>
          </cell>
        </row>
        <row r="10717">
          <cell r="A10717">
            <v>6939962746685</v>
          </cell>
        </row>
        <row r="10718">
          <cell r="A10718">
            <v>6939962756769</v>
          </cell>
        </row>
        <row r="10719">
          <cell r="A10719">
            <v>6939962756820</v>
          </cell>
        </row>
        <row r="10720">
          <cell r="A10720">
            <v>6939962740973</v>
          </cell>
        </row>
        <row r="10721">
          <cell r="A10721">
            <v>6939962757575</v>
          </cell>
        </row>
        <row r="10722">
          <cell r="A10722">
            <v>6938980101353</v>
          </cell>
        </row>
        <row r="10723">
          <cell r="A10723">
            <v>6939962760698</v>
          </cell>
        </row>
        <row r="10724">
          <cell r="A10724">
            <v>6939962760605</v>
          </cell>
        </row>
        <row r="10725">
          <cell r="A10725">
            <v>6939962756189</v>
          </cell>
          <cell r="B10725">
            <v>0</v>
          </cell>
        </row>
        <row r="10726">
          <cell r="A10726">
            <v>6939962753539</v>
          </cell>
          <cell r="B10726">
            <v>22</v>
          </cell>
        </row>
        <row r="10727">
          <cell r="A10727">
            <v>6939962760575</v>
          </cell>
        </row>
        <row r="10728">
          <cell r="A10728">
            <v>6938980101353</v>
          </cell>
        </row>
        <row r="10729">
          <cell r="A10729">
            <v>6939962759074</v>
          </cell>
        </row>
        <row r="10730">
          <cell r="A10730">
            <v>6939962753867</v>
          </cell>
        </row>
        <row r="10731">
          <cell r="A10731">
            <v>6939962757544</v>
          </cell>
        </row>
        <row r="10732">
          <cell r="A10732">
            <v>6939924819549</v>
          </cell>
          <cell r="B10732">
            <v>9</v>
          </cell>
        </row>
        <row r="10733">
          <cell r="A10733">
            <v>6939962746630</v>
          </cell>
        </row>
        <row r="10734">
          <cell r="A10734">
            <v>6939962739281</v>
          </cell>
        </row>
        <row r="10735">
          <cell r="A10735">
            <v>6939962755908</v>
          </cell>
        </row>
        <row r="10736">
          <cell r="A10736">
            <v>6939962752464</v>
          </cell>
        </row>
        <row r="10737">
          <cell r="A10737">
            <v>6939924823232</v>
          </cell>
          <cell r="B10737">
            <v>0</v>
          </cell>
        </row>
        <row r="10738">
          <cell r="A10738">
            <v>6939924824345</v>
          </cell>
          <cell r="B10738">
            <v>0</v>
          </cell>
        </row>
        <row r="10739">
          <cell r="A10739">
            <v>6939962758398</v>
          </cell>
        </row>
        <row r="10740">
          <cell r="A10740">
            <v>6939962759074</v>
          </cell>
        </row>
        <row r="10741">
          <cell r="A10741">
            <v>6939962757544</v>
          </cell>
        </row>
        <row r="10742">
          <cell r="A10742">
            <v>6939962760186</v>
          </cell>
        </row>
        <row r="10743">
          <cell r="A10743">
            <v>6939962760599</v>
          </cell>
        </row>
        <row r="10744">
          <cell r="A10744">
            <v>6939962758060</v>
          </cell>
        </row>
        <row r="10745">
          <cell r="A10745">
            <v>6939962759265</v>
          </cell>
        </row>
        <row r="10746">
          <cell r="A10746">
            <v>6939962759814</v>
          </cell>
          <cell r="B10746">
            <v>9</v>
          </cell>
        </row>
        <row r="10747">
          <cell r="A10747">
            <v>6939962762180</v>
          </cell>
          <cell r="B10747">
            <v>22</v>
          </cell>
        </row>
        <row r="10748">
          <cell r="A10748">
            <v>6939962756493</v>
          </cell>
          <cell r="B10748">
            <v>33</v>
          </cell>
        </row>
        <row r="10749">
          <cell r="A10749">
            <v>6939962761299</v>
          </cell>
          <cell r="B10749">
            <v>308</v>
          </cell>
        </row>
        <row r="10750">
          <cell r="A10750">
            <v>6939962759043</v>
          </cell>
          <cell r="B10750">
            <v>0</v>
          </cell>
        </row>
        <row r="10751">
          <cell r="A10751">
            <v>6939962759357</v>
          </cell>
          <cell r="B10751">
            <v>0</v>
          </cell>
        </row>
        <row r="10752">
          <cell r="A10752">
            <v>6939962762173</v>
          </cell>
          <cell r="B10752">
            <v>105</v>
          </cell>
        </row>
        <row r="10753">
          <cell r="A10753">
            <v>6939962756172</v>
          </cell>
        </row>
        <row r="10754">
          <cell r="A10754">
            <v>6939962746296</v>
          </cell>
        </row>
        <row r="10755">
          <cell r="A10755">
            <v>6939962753065</v>
          </cell>
        </row>
        <row r="10756">
          <cell r="A10756">
            <v>6939962747644</v>
          </cell>
        </row>
        <row r="10757">
          <cell r="A10757">
            <v>6939962754604</v>
          </cell>
        </row>
        <row r="10758">
          <cell r="A10758">
            <v>6939962747989</v>
          </cell>
        </row>
        <row r="10759">
          <cell r="A10759">
            <v>6939962736839</v>
          </cell>
        </row>
        <row r="10760">
          <cell r="A10760">
            <v>6939962741338</v>
          </cell>
        </row>
        <row r="10761">
          <cell r="A10761">
            <v>6939962762401</v>
          </cell>
        </row>
        <row r="10762">
          <cell r="A10762">
            <v>6939962756165</v>
          </cell>
        </row>
        <row r="10763">
          <cell r="A10763">
            <v>6939962756172</v>
          </cell>
        </row>
        <row r="10764">
          <cell r="A10764">
            <v>6939962757612</v>
          </cell>
          <cell r="B10764">
            <v>33</v>
          </cell>
        </row>
        <row r="10765">
          <cell r="A10765">
            <v>6939962755380</v>
          </cell>
          <cell r="B10765">
            <v>1</v>
          </cell>
        </row>
        <row r="10766">
          <cell r="A10766">
            <v>6939962759173</v>
          </cell>
          <cell r="B10766">
            <v>62</v>
          </cell>
        </row>
        <row r="10767">
          <cell r="A10767">
            <v>6939962759012</v>
          </cell>
          <cell r="B10767">
            <v>34</v>
          </cell>
        </row>
        <row r="10768">
          <cell r="A10768">
            <v>6939962759371</v>
          </cell>
          <cell r="B10768">
            <v>6</v>
          </cell>
        </row>
        <row r="10769">
          <cell r="A10769">
            <v>6939962757513</v>
          </cell>
          <cell r="B10769">
            <v>0</v>
          </cell>
        </row>
        <row r="10770">
          <cell r="A10770">
            <v>6939962758572</v>
          </cell>
          <cell r="B10770">
            <v>100</v>
          </cell>
        </row>
        <row r="10771">
          <cell r="A10771">
            <v>6939962756165</v>
          </cell>
        </row>
        <row r="10772">
          <cell r="A10772">
            <v>6939962755885</v>
          </cell>
        </row>
        <row r="10773">
          <cell r="A10773">
            <v>6939962755359</v>
          </cell>
        </row>
        <row r="10774">
          <cell r="A10774">
            <v>6939924827537</v>
          </cell>
        </row>
        <row r="10775">
          <cell r="A10775">
            <v>6939924828510</v>
          </cell>
        </row>
        <row r="10776">
          <cell r="A10776">
            <v>6939962756097</v>
          </cell>
        </row>
        <row r="10777">
          <cell r="A10777">
            <v>6939962757315</v>
          </cell>
        </row>
        <row r="10778">
          <cell r="A10778">
            <v>6939962747057</v>
          </cell>
        </row>
        <row r="10779">
          <cell r="A10779">
            <v>6939962760711</v>
          </cell>
        </row>
        <row r="10780">
          <cell r="A10780">
            <v>6939962731049</v>
          </cell>
        </row>
        <row r="10781">
          <cell r="A10781">
            <v>6939962762500</v>
          </cell>
          <cell r="B10781">
            <v>150</v>
          </cell>
        </row>
        <row r="10782">
          <cell r="A10782">
            <v>6939962736518</v>
          </cell>
        </row>
        <row r="10783">
          <cell r="A10783">
            <v>6939962746593</v>
          </cell>
          <cell r="B10783">
            <v>82</v>
          </cell>
        </row>
        <row r="10784">
          <cell r="A10784">
            <v>6939924819549</v>
          </cell>
          <cell r="B10784">
            <v>9</v>
          </cell>
        </row>
        <row r="10785">
          <cell r="A10785">
            <v>6939962755885</v>
          </cell>
        </row>
        <row r="10786">
          <cell r="A10786">
            <v>6939962759012</v>
          </cell>
        </row>
        <row r="10787">
          <cell r="A10787">
            <v>6939962759364</v>
          </cell>
        </row>
        <row r="10788">
          <cell r="A10788">
            <v>6939962758466</v>
          </cell>
        </row>
        <row r="10789">
          <cell r="A10789">
            <v>6939962757322</v>
          </cell>
        </row>
        <row r="10790">
          <cell r="A10790">
            <v>6939962749129</v>
          </cell>
        </row>
        <row r="10791">
          <cell r="A10791">
            <v>6939962748184</v>
          </cell>
          <cell r="B10791">
            <v>30</v>
          </cell>
        </row>
        <row r="10792">
          <cell r="A10792">
            <v>6939962754628</v>
          </cell>
          <cell r="B10792">
            <v>0</v>
          </cell>
        </row>
        <row r="10793">
          <cell r="A10793">
            <v>6939962746050</v>
          </cell>
          <cell r="B10793">
            <v>0</v>
          </cell>
        </row>
        <row r="10794">
          <cell r="A10794">
            <v>6939962755656</v>
          </cell>
          <cell r="B10794">
            <v>51</v>
          </cell>
        </row>
        <row r="10795">
          <cell r="A10795">
            <v>6939962754604</v>
          </cell>
          <cell r="B10795">
            <v>15</v>
          </cell>
        </row>
        <row r="10796">
          <cell r="A10796">
            <v>6939962750590</v>
          </cell>
          <cell r="B10796">
            <v>0</v>
          </cell>
        </row>
        <row r="10797">
          <cell r="A10797">
            <v>6939962755830</v>
          </cell>
          <cell r="B10797">
            <v>0</v>
          </cell>
        </row>
        <row r="10798">
          <cell r="A10798">
            <v>6939962738147</v>
          </cell>
          <cell r="B10798">
            <v>0</v>
          </cell>
        </row>
        <row r="10799">
          <cell r="A10799">
            <v>6939962743738</v>
          </cell>
          <cell r="B10799">
            <v>0</v>
          </cell>
        </row>
        <row r="10800">
          <cell r="A10800">
            <v>6939924827353</v>
          </cell>
        </row>
        <row r="10801">
          <cell r="A10801">
            <v>6939924827322</v>
          </cell>
        </row>
        <row r="10802">
          <cell r="A10802">
            <v>6939924827339</v>
          </cell>
        </row>
        <row r="10803">
          <cell r="A10803">
            <v>6939924824802</v>
          </cell>
          <cell r="B10803">
            <v>3</v>
          </cell>
        </row>
        <row r="10804">
          <cell r="A10804">
            <v>6939962759364</v>
          </cell>
        </row>
        <row r="10805">
          <cell r="A10805">
            <v>6939962758466</v>
          </cell>
        </row>
        <row r="10806">
          <cell r="A10806">
            <v>6939962757322</v>
          </cell>
        </row>
        <row r="10807">
          <cell r="A10807">
            <v>6939962749129</v>
          </cell>
        </row>
        <row r="10808">
          <cell r="A10808">
            <v>6939962759388</v>
          </cell>
        </row>
        <row r="10809">
          <cell r="A10809">
            <v>6939962746074</v>
          </cell>
        </row>
        <row r="10810">
          <cell r="A10810">
            <v>6939924824956</v>
          </cell>
        </row>
        <row r="10811">
          <cell r="A10811">
            <v>6939962758763</v>
          </cell>
        </row>
        <row r="10812">
          <cell r="A10812">
            <v>6939962756134</v>
          </cell>
        </row>
        <row r="10813">
          <cell r="A10813">
            <v>6939962747057</v>
          </cell>
        </row>
        <row r="10814">
          <cell r="A10814">
            <v>6939962739588</v>
          </cell>
        </row>
        <row r="10815">
          <cell r="A10815">
            <v>6939962739588</v>
          </cell>
        </row>
        <row r="10816">
          <cell r="A10816">
            <v>6939962745183</v>
          </cell>
        </row>
        <row r="10817">
          <cell r="A10817">
            <v>6939962756189</v>
          </cell>
        </row>
        <row r="10818">
          <cell r="A10818">
            <v>6939962753539</v>
          </cell>
        </row>
        <row r="10819">
          <cell r="A10819">
            <v>6939962757612</v>
          </cell>
        </row>
        <row r="10820">
          <cell r="A10820">
            <v>6939962755380</v>
          </cell>
        </row>
        <row r="10821">
          <cell r="A10821">
            <v>6939962759098</v>
          </cell>
          <cell r="B10821">
            <v>406</v>
          </cell>
        </row>
        <row r="10822">
          <cell r="A10822">
            <v>6939924824819</v>
          </cell>
        </row>
        <row r="10823">
          <cell r="A10823">
            <v>6939924819884</v>
          </cell>
        </row>
        <row r="10824">
          <cell r="A10824">
            <v>6939962741451</v>
          </cell>
        </row>
        <row r="10825">
          <cell r="A10825">
            <v>6939924824673</v>
          </cell>
        </row>
        <row r="10826">
          <cell r="A10826">
            <v>6939962760186</v>
          </cell>
        </row>
        <row r="10827">
          <cell r="A10827">
            <v>6939962760599</v>
          </cell>
        </row>
        <row r="10828">
          <cell r="A10828">
            <v>6939962758855</v>
          </cell>
        </row>
        <row r="10829">
          <cell r="A10829">
            <v>6939924821078</v>
          </cell>
        </row>
        <row r="10830">
          <cell r="A10830">
            <v>6939962757575</v>
          </cell>
          <cell r="B10830">
            <v>83</v>
          </cell>
        </row>
        <row r="10831">
          <cell r="A10831">
            <v>6939962758572</v>
          </cell>
          <cell r="B10831">
            <v>24</v>
          </cell>
        </row>
        <row r="10832">
          <cell r="A10832">
            <v>6939924827339</v>
          </cell>
          <cell r="B10832">
            <v>0</v>
          </cell>
        </row>
        <row r="10833">
          <cell r="A10833">
            <v>6939962746074</v>
          </cell>
        </row>
        <row r="10834">
          <cell r="A10834">
            <v>6939924824956</v>
          </cell>
        </row>
        <row r="10835">
          <cell r="A10835">
            <v>6939962740379</v>
          </cell>
          <cell r="B10835">
            <v>140</v>
          </cell>
        </row>
        <row r="10836">
          <cell r="A10836">
            <v>6939962753003</v>
          </cell>
          <cell r="B10836">
            <v>0</v>
          </cell>
        </row>
        <row r="10837">
          <cell r="A10837">
            <v>6939962744384</v>
          </cell>
          <cell r="B10837">
            <v>79</v>
          </cell>
        </row>
        <row r="10838">
          <cell r="A10838">
            <v>6939962752709</v>
          </cell>
          <cell r="B10838">
            <v>0</v>
          </cell>
        </row>
        <row r="10839">
          <cell r="A10839">
            <v>6939962755175</v>
          </cell>
          <cell r="B10839">
            <v>0</v>
          </cell>
        </row>
        <row r="10840">
          <cell r="A10840">
            <v>6939962741307</v>
          </cell>
          <cell r="B10840">
            <v>0</v>
          </cell>
        </row>
        <row r="10841">
          <cell r="A10841">
            <v>6939962756264</v>
          </cell>
          <cell r="B10841">
            <v>411</v>
          </cell>
        </row>
        <row r="10842">
          <cell r="A10842">
            <v>6939962748214</v>
          </cell>
          <cell r="B10842">
            <v>21</v>
          </cell>
        </row>
        <row r="10843">
          <cell r="A10843">
            <v>6939962756905</v>
          </cell>
          <cell r="B10843">
            <v>0</v>
          </cell>
        </row>
        <row r="10844">
          <cell r="A10844">
            <v>6939962755328</v>
          </cell>
          <cell r="B10844">
            <v>0</v>
          </cell>
        </row>
        <row r="10845">
          <cell r="A10845">
            <v>6939962734354</v>
          </cell>
          <cell r="B10845">
            <v>32</v>
          </cell>
        </row>
        <row r="10846">
          <cell r="A10846">
            <v>6939962755618</v>
          </cell>
          <cell r="B10846">
            <v>53</v>
          </cell>
        </row>
        <row r="10847">
          <cell r="A10847">
            <v>6939962762500</v>
          </cell>
          <cell r="B10847">
            <v>150</v>
          </cell>
        </row>
        <row r="10848">
          <cell r="A10848">
            <v>6939962759098</v>
          </cell>
          <cell r="B10848">
            <v>272</v>
          </cell>
        </row>
        <row r="10849">
          <cell r="A10849">
            <v>6939924827315</v>
          </cell>
        </row>
        <row r="10850">
          <cell r="A10850">
            <v>6939962760711</v>
          </cell>
          <cell r="B10850">
            <v>82</v>
          </cell>
        </row>
        <row r="10851">
          <cell r="A10851">
            <v>6939962757186</v>
          </cell>
          <cell r="B10851">
            <v>0</v>
          </cell>
        </row>
        <row r="10852">
          <cell r="A10852">
            <v>6939962757384</v>
          </cell>
        </row>
        <row r="10853">
          <cell r="A10853">
            <v>6939962754239</v>
          </cell>
          <cell r="B10853">
            <v>0</v>
          </cell>
        </row>
        <row r="10854">
          <cell r="A10854">
            <v>6939962767864</v>
          </cell>
          <cell r="B10854">
            <v>14</v>
          </cell>
        </row>
        <row r="10855">
          <cell r="A10855">
            <v>6939924827353</v>
          </cell>
          <cell r="B10855">
            <v>5</v>
          </cell>
        </row>
        <row r="10856">
          <cell r="A10856">
            <v>6939962759388</v>
          </cell>
        </row>
        <row r="10857">
          <cell r="A10857">
            <v>6939924819884</v>
          </cell>
        </row>
        <row r="10858">
          <cell r="A10858">
            <v>6939924820828</v>
          </cell>
        </row>
        <row r="10859">
          <cell r="A10859">
            <v>6939962741451</v>
          </cell>
        </row>
        <row r="10860">
          <cell r="A10860">
            <v>6939962759371</v>
          </cell>
        </row>
        <row r="10861">
          <cell r="A10861">
            <v>6939962755359</v>
          </cell>
        </row>
        <row r="10862">
          <cell r="A10862">
            <v>6939962757513</v>
          </cell>
        </row>
        <row r="10863">
          <cell r="A10863">
            <v>6939962758572</v>
          </cell>
        </row>
        <row r="10864">
          <cell r="A10864">
            <v>6939924824802</v>
          </cell>
        </row>
        <row r="10865">
          <cell r="A10865">
            <v>6939962753003</v>
          </cell>
        </row>
        <row r="10866">
          <cell r="A10866">
            <v>6939962744384</v>
          </cell>
        </row>
        <row r="10867">
          <cell r="A10867">
            <v>6939962752488</v>
          </cell>
        </row>
        <row r="10868">
          <cell r="A10868">
            <v>6939962755175</v>
          </cell>
        </row>
        <row r="10869">
          <cell r="A10869">
            <v>6939962752273</v>
          </cell>
        </row>
        <row r="10870">
          <cell r="A10870">
            <v>6939962741307</v>
          </cell>
        </row>
        <row r="10871">
          <cell r="A10871">
            <v>6939962725574</v>
          </cell>
        </row>
        <row r="10872">
          <cell r="A10872">
            <v>6939962756264</v>
          </cell>
        </row>
        <row r="10873">
          <cell r="A10873">
            <v>6939962756905</v>
          </cell>
        </row>
        <row r="10874">
          <cell r="A10874">
            <v>6939962756769</v>
          </cell>
        </row>
        <row r="10875">
          <cell r="A10875">
            <v>6939962734354</v>
          </cell>
        </row>
        <row r="10876">
          <cell r="A10876">
            <v>6939962740973</v>
          </cell>
        </row>
        <row r="10877">
          <cell r="A10877">
            <v>6939962759814</v>
          </cell>
        </row>
        <row r="10878">
          <cell r="A10878">
            <v>6939962762180</v>
          </cell>
        </row>
        <row r="10879">
          <cell r="A10879">
            <v>6939962756493</v>
          </cell>
        </row>
        <row r="10880">
          <cell r="A10880">
            <v>6939962759128</v>
          </cell>
        </row>
        <row r="10881">
          <cell r="A10881">
            <v>6939962761299</v>
          </cell>
        </row>
        <row r="10882">
          <cell r="A10882">
            <v>6939962759043</v>
          </cell>
        </row>
        <row r="10883">
          <cell r="A10883">
            <v>6939962759357</v>
          </cell>
        </row>
        <row r="10884">
          <cell r="A10884">
            <v>6939962762173</v>
          </cell>
        </row>
        <row r="10885">
          <cell r="A10885">
            <v>6939962756172</v>
          </cell>
          <cell r="B10885">
            <v>419</v>
          </cell>
        </row>
        <row r="10886">
          <cell r="A10886">
            <v>6939924821078</v>
          </cell>
          <cell r="B10886">
            <v>9</v>
          </cell>
        </row>
        <row r="10887">
          <cell r="A10887">
            <v>6939924823232</v>
          </cell>
          <cell r="B10887">
            <v>0</v>
          </cell>
        </row>
        <row r="10888">
          <cell r="A10888">
            <v>6939962746630</v>
          </cell>
        </row>
        <row r="10889">
          <cell r="A10889">
            <v>6939962753980</v>
          </cell>
        </row>
        <row r="10890">
          <cell r="A10890">
            <v>6939962746296</v>
          </cell>
        </row>
        <row r="10891">
          <cell r="A10891">
            <v>6939962747316</v>
          </cell>
        </row>
        <row r="10892">
          <cell r="A10892">
            <v>6939962754628</v>
          </cell>
        </row>
        <row r="10893">
          <cell r="A10893">
            <v>6939962755656</v>
          </cell>
        </row>
        <row r="10894">
          <cell r="A10894">
            <v>6939962756912</v>
          </cell>
        </row>
        <row r="10895">
          <cell r="A10895">
            <v>6939962758855</v>
          </cell>
        </row>
        <row r="10896">
          <cell r="A10896">
            <v>6939962760575</v>
          </cell>
        </row>
        <row r="10897">
          <cell r="A10897">
            <v>6939962753867</v>
          </cell>
        </row>
        <row r="10898">
          <cell r="A10898">
            <v>6939962758060</v>
          </cell>
        </row>
        <row r="10899">
          <cell r="A10899">
            <v>6939962759265</v>
          </cell>
        </row>
        <row r="10900">
          <cell r="A10900">
            <v>6939962760711</v>
          </cell>
        </row>
        <row r="10901">
          <cell r="A10901">
            <v>6939962760834</v>
          </cell>
          <cell r="B10901">
            <v>46</v>
          </cell>
        </row>
        <row r="10902">
          <cell r="A10902">
            <v>6939962738024</v>
          </cell>
          <cell r="B10902">
            <v>0</v>
          </cell>
        </row>
        <row r="10903">
          <cell r="A10903">
            <v>6939962757520</v>
          </cell>
          <cell r="B10903">
            <v>0</v>
          </cell>
        </row>
        <row r="10904">
          <cell r="A10904">
            <v>6939962759395</v>
          </cell>
          <cell r="B10904">
            <v>15</v>
          </cell>
        </row>
        <row r="10905">
          <cell r="A10905">
            <v>6939924823669</v>
          </cell>
          <cell r="B10905">
            <v>0</v>
          </cell>
        </row>
        <row r="10906">
          <cell r="A10906">
            <v>6939924823652</v>
          </cell>
          <cell r="B10906">
            <v>0</v>
          </cell>
        </row>
        <row r="10907">
          <cell r="A10907">
            <v>6939924824963</v>
          </cell>
          <cell r="B10907">
            <v>0</v>
          </cell>
        </row>
        <row r="10908">
          <cell r="A10908">
            <v>6939924823676</v>
          </cell>
          <cell r="B10908">
            <v>0</v>
          </cell>
        </row>
        <row r="10909">
          <cell r="A10909">
            <v>6939924821481</v>
          </cell>
          <cell r="B10909">
            <v>18</v>
          </cell>
        </row>
        <row r="10910">
          <cell r="A10910">
            <v>6939924824673</v>
          </cell>
        </row>
        <row r="10911">
          <cell r="A10911">
            <v>6939962746593</v>
          </cell>
          <cell r="B10911">
            <v>139</v>
          </cell>
        </row>
        <row r="10912">
          <cell r="A10912">
            <v>6939962763910</v>
          </cell>
          <cell r="B10912">
            <v>60</v>
          </cell>
        </row>
        <row r="10913">
          <cell r="A10913">
            <v>6939962760704</v>
          </cell>
        </row>
        <row r="10914">
          <cell r="A10914">
            <v>6939962762999</v>
          </cell>
          <cell r="B10914">
            <v>157</v>
          </cell>
        </row>
        <row r="10915">
          <cell r="A10915">
            <v>6939962763477</v>
          </cell>
          <cell r="B10915">
            <v>28</v>
          </cell>
        </row>
        <row r="10916">
          <cell r="A10916">
            <v>6939962765983</v>
          </cell>
          <cell r="B10916">
            <v>87</v>
          </cell>
        </row>
        <row r="10917">
          <cell r="A10917">
            <v>6939962761398</v>
          </cell>
          <cell r="B10917">
            <v>20</v>
          </cell>
        </row>
        <row r="10918">
          <cell r="A10918">
            <v>6939962762401</v>
          </cell>
          <cell r="B10918">
            <v>171</v>
          </cell>
        </row>
        <row r="10919">
          <cell r="A10919">
            <v>6939962753003</v>
          </cell>
        </row>
        <row r="10920">
          <cell r="A10920">
            <v>6939962744384</v>
          </cell>
          <cell r="B10920">
            <v>0</v>
          </cell>
        </row>
        <row r="10921">
          <cell r="A10921">
            <v>6939962752488</v>
          </cell>
          <cell r="B10921">
            <v>0</v>
          </cell>
        </row>
        <row r="10922">
          <cell r="A10922">
            <v>6939962752709</v>
          </cell>
          <cell r="B10922">
            <v>0</v>
          </cell>
        </row>
        <row r="10923">
          <cell r="A10923">
            <v>6939962755175</v>
          </cell>
          <cell r="B10923">
            <v>0</v>
          </cell>
        </row>
        <row r="10924">
          <cell r="A10924">
            <v>6939962741307</v>
          </cell>
          <cell r="B10924">
            <v>0</v>
          </cell>
        </row>
        <row r="10925">
          <cell r="A10925">
            <v>6939962725574</v>
          </cell>
          <cell r="B10925">
            <v>0</v>
          </cell>
        </row>
        <row r="10926">
          <cell r="A10926">
            <v>6939962756264</v>
          </cell>
          <cell r="B10926">
            <v>0</v>
          </cell>
        </row>
        <row r="10927">
          <cell r="A10927">
            <v>6939962756905</v>
          </cell>
          <cell r="B10927">
            <v>0</v>
          </cell>
        </row>
        <row r="10928">
          <cell r="A10928">
            <v>6939962734354</v>
          </cell>
          <cell r="B10928">
            <v>0</v>
          </cell>
        </row>
        <row r="10929">
          <cell r="A10929">
            <v>6939962740973</v>
          </cell>
          <cell r="B10929">
            <v>0</v>
          </cell>
        </row>
        <row r="10930">
          <cell r="A10930">
            <v>6939962763910</v>
          </cell>
        </row>
        <row r="10931">
          <cell r="A10931">
            <v>6939962760704</v>
          </cell>
        </row>
        <row r="10932">
          <cell r="A10932">
            <v>6939962759128</v>
          </cell>
        </row>
        <row r="10933">
          <cell r="A10933">
            <v>6939962762999</v>
          </cell>
        </row>
        <row r="10934">
          <cell r="A10934">
            <v>6939962763477</v>
          </cell>
        </row>
        <row r="10935">
          <cell r="A10935">
            <v>6939962765983</v>
          </cell>
        </row>
        <row r="10936">
          <cell r="A10936">
            <v>6939962761398</v>
          </cell>
        </row>
        <row r="10937">
          <cell r="A10937">
            <v>6939962762401</v>
          </cell>
        </row>
        <row r="10938">
          <cell r="A10938">
            <v>6939962763774</v>
          </cell>
        </row>
        <row r="10939">
          <cell r="A10939">
            <v>6939962763712</v>
          </cell>
        </row>
        <row r="10940">
          <cell r="A10940">
            <v>6939962761640</v>
          </cell>
        </row>
        <row r="10941">
          <cell r="A10941">
            <v>6939924818498</v>
          </cell>
          <cell r="B10941">
            <v>8</v>
          </cell>
        </row>
        <row r="10942">
          <cell r="A10942">
            <v>6939924827841</v>
          </cell>
          <cell r="B10942">
            <v>5</v>
          </cell>
        </row>
        <row r="10943">
          <cell r="A10943">
            <v>6939924823423</v>
          </cell>
          <cell r="B10943">
            <v>0</v>
          </cell>
        </row>
        <row r="10944">
          <cell r="A10944">
            <v>6939924820828</v>
          </cell>
          <cell r="B10944">
            <v>1</v>
          </cell>
        </row>
        <row r="10945">
          <cell r="A10945">
            <v>6939962756189</v>
          </cell>
        </row>
        <row r="10946">
          <cell r="A10946">
            <v>6939962753539</v>
          </cell>
        </row>
        <row r="10947">
          <cell r="A10947">
            <v>6939962763774</v>
          </cell>
        </row>
        <row r="10948">
          <cell r="A10948">
            <v>6939962763736</v>
          </cell>
        </row>
        <row r="10949">
          <cell r="A10949">
            <v>6939962763712</v>
          </cell>
        </row>
        <row r="10950">
          <cell r="A10950">
            <v>6939962761640</v>
          </cell>
        </row>
        <row r="10951">
          <cell r="A10951">
            <v>6939962763453</v>
          </cell>
        </row>
        <row r="10952">
          <cell r="A10952">
            <v>6939962758039</v>
          </cell>
          <cell r="B10952">
            <v>16</v>
          </cell>
        </row>
        <row r="10953">
          <cell r="A10953">
            <v>6939962768182</v>
          </cell>
          <cell r="B10953">
            <v>5</v>
          </cell>
        </row>
        <row r="10954">
          <cell r="A10954">
            <v>6939962764412</v>
          </cell>
        </row>
        <row r="10955">
          <cell r="A10955">
            <v>6939924824345</v>
          </cell>
          <cell r="B10955">
            <v>0</v>
          </cell>
        </row>
        <row r="10956">
          <cell r="A10956">
            <v>6939962730912</v>
          </cell>
        </row>
        <row r="10957">
          <cell r="A10957">
            <v>6939962743738</v>
          </cell>
        </row>
        <row r="10958">
          <cell r="A10958">
            <v>6939962757186</v>
          </cell>
        </row>
        <row r="10959">
          <cell r="A10959">
            <v>6939962757384</v>
          </cell>
        </row>
        <row r="10960">
          <cell r="A10960">
            <v>6939962744384</v>
          </cell>
          <cell r="B10960">
            <v>63</v>
          </cell>
        </row>
        <row r="10961">
          <cell r="A10961">
            <v>6939962746074</v>
          </cell>
          <cell r="B10961">
            <v>106</v>
          </cell>
        </row>
        <row r="10962">
          <cell r="A10962">
            <v>6939962762500</v>
          </cell>
        </row>
        <row r="10963">
          <cell r="A10963">
            <v>6939962739564</v>
          </cell>
        </row>
        <row r="10964">
          <cell r="A10964">
            <v>6939962758398</v>
          </cell>
          <cell r="B10964">
            <v>0</v>
          </cell>
        </row>
        <row r="10965">
          <cell r="A10965">
            <v>6939962764436</v>
          </cell>
        </row>
        <row r="10966">
          <cell r="A10966">
            <v>6939924818498</v>
          </cell>
          <cell r="B10966">
            <v>30</v>
          </cell>
        </row>
        <row r="10967">
          <cell r="A10967">
            <v>6939924824642</v>
          </cell>
        </row>
        <row r="10968">
          <cell r="A10968">
            <v>6939924828510</v>
          </cell>
        </row>
        <row r="10969">
          <cell r="A10969">
            <v>6939962759814</v>
          </cell>
        </row>
        <row r="10970">
          <cell r="A10970">
            <v>6939962762180</v>
          </cell>
        </row>
        <row r="10971">
          <cell r="A10971">
            <v>6939962756493</v>
          </cell>
        </row>
        <row r="10972">
          <cell r="A10972">
            <v>6939962761299</v>
          </cell>
        </row>
        <row r="10973">
          <cell r="A10973">
            <v>6939962759043</v>
          </cell>
        </row>
        <row r="10974">
          <cell r="A10974">
            <v>6939962759357</v>
          </cell>
        </row>
        <row r="10975">
          <cell r="A10975">
            <v>6939962762173</v>
          </cell>
        </row>
        <row r="10976">
          <cell r="A10976">
            <v>6939962762500</v>
          </cell>
        </row>
        <row r="10977">
          <cell r="A10977">
            <v>6939962746593</v>
          </cell>
        </row>
        <row r="10978">
          <cell r="A10978">
            <v>6939962757315</v>
          </cell>
        </row>
        <row r="10979">
          <cell r="A10979">
            <v>6939962746593</v>
          </cell>
          <cell r="B10979">
            <v>0</v>
          </cell>
        </row>
        <row r="10980">
          <cell r="A10980">
            <v>6939962757315</v>
          </cell>
          <cell r="B10980">
            <v>0</v>
          </cell>
        </row>
        <row r="10981">
          <cell r="A10981">
            <v>6939962739281</v>
          </cell>
          <cell r="B10981">
            <v>642</v>
          </cell>
        </row>
        <row r="10982">
          <cell r="A10982">
            <v>6939962760186</v>
          </cell>
          <cell r="B10982">
            <v>80</v>
          </cell>
        </row>
        <row r="10983">
          <cell r="A10983">
            <v>6939962748214</v>
          </cell>
          <cell r="B10983">
            <v>9</v>
          </cell>
        </row>
        <row r="10984">
          <cell r="A10984">
            <v>6939962746371</v>
          </cell>
          <cell r="B10984">
            <v>96</v>
          </cell>
        </row>
        <row r="10985">
          <cell r="A10985">
            <v>6939962740379</v>
          </cell>
          <cell r="B10985">
            <v>0</v>
          </cell>
        </row>
        <row r="10986">
          <cell r="A10986">
            <v>6939962751450</v>
          </cell>
        </row>
        <row r="10987">
          <cell r="A10987">
            <v>6939962752709</v>
          </cell>
        </row>
        <row r="10988">
          <cell r="A10988">
            <v>6939962748030</v>
          </cell>
        </row>
        <row r="10989">
          <cell r="A10989">
            <v>6939962746050</v>
          </cell>
        </row>
        <row r="10990">
          <cell r="A10990">
            <v>6939962748214</v>
          </cell>
          <cell r="B10990">
            <v>0</v>
          </cell>
        </row>
        <row r="10991">
          <cell r="A10991">
            <v>6939962746685</v>
          </cell>
          <cell r="B10991">
            <v>0</v>
          </cell>
        </row>
        <row r="10992">
          <cell r="A10992">
            <v>6939962755328</v>
          </cell>
          <cell r="B10992">
            <v>0</v>
          </cell>
        </row>
        <row r="10993">
          <cell r="A10993">
            <v>6939962756820</v>
          </cell>
          <cell r="B10993">
            <v>0</v>
          </cell>
        </row>
        <row r="10994">
          <cell r="A10994">
            <v>6939962755830</v>
          </cell>
        </row>
        <row r="10995">
          <cell r="A10995">
            <v>6939962746593</v>
          </cell>
        </row>
        <row r="10996">
          <cell r="A10996">
            <v>6939962765433</v>
          </cell>
        </row>
        <row r="10997">
          <cell r="A10997">
            <v>6939962765129</v>
          </cell>
        </row>
        <row r="10998">
          <cell r="A10998">
            <v>6939962746626</v>
          </cell>
        </row>
        <row r="10999">
          <cell r="A10999">
            <v>6939962757612</v>
          </cell>
        </row>
        <row r="11000">
          <cell r="A11000">
            <v>6939962755380</v>
          </cell>
        </row>
        <row r="11001">
          <cell r="A11001">
            <v>6939962759173</v>
          </cell>
        </row>
        <row r="11002">
          <cell r="A11002">
            <v>6939962759012</v>
          </cell>
        </row>
        <row r="11003">
          <cell r="A11003">
            <v>6939962759371</v>
          </cell>
        </row>
        <row r="11004">
          <cell r="A11004">
            <v>6939962757513</v>
          </cell>
        </row>
        <row r="11005">
          <cell r="A11005">
            <v>6939962758572</v>
          </cell>
        </row>
        <row r="11006">
          <cell r="A11006">
            <v>6939962753065</v>
          </cell>
          <cell r="B11006">
            <v>62</v>
          </cell>
        </row>
        <row r="11007">
          <cell r="A11007">
            <v>6939962756493</v>
          </cell>
          <cell r="B11007">
            <v>33</v>
          </cell>
        </row>
        <row r="11008">
          <cell r="A11008">
            <v>6939962753867</v>
          </cell>
          <cell r="B11008">
            <v>11</v>
          </cell>
        </row>
        <row r="11009">
          <cell r="A11009">
            <v>6939924819549</v>
          </cell>
        </row>
        <row r="11010">
          <cell r="A11010">
            <v>6939962759098</v>
          </cell>
        </row>
        <row r="11011">
          <cell r="A11011">
            <v>6939962760834</v>
          </cell>
        </row>
        <row r="11012">
          <cell r="A11012">
            <v>6939962756134</v>
          </cell>
        </row>
        <row r="11013">
          <cell r="A11013">
            <v>6939962746630</v>
          </cell>
          <cell r="B11013">
            <v>66</v>
          </cell>
        </row>
        <row r="11014">
          <cell r="A11014">
            <v>6939962739281</v>
          </cell>
          <cell r="B11014">
            <v>250</v>
          </cell>
        </row>
        <row r="11015">
          <cell r="A11015">
            <v>6939924823232</v>
          </cell>
          <cell r="B11015">
            <v>9</v>
          </cell>
        </row>
        <row r="11016">
          <cell r="A11016">
            <v>6939924824345</v>
          </cell>
          <cell r="B11016">
            <v>0</v>
          </cell>
        </row>
        <row r="11017">
          <cell r="A11017">
            <v>6939924818498</v>
          </cell>
        </row>
        <row r="11018">
          <cell r="A11018">
            <v>6939962763453</v>
          </cell>
        </row>
        <row r="11019">
          <cell r="A11019">
            <v>6939962765433</v>
          </cell>
        </row>
        <row r="11020">
          <cell r="A11020">
            <v>6939962765129</v>
          </cell>
        </row>
        <row r="11021">
          <cell r="A11021">
            <v>6939962758275</v>
          </cell>
          <cell r="B11021">
            <v>80</v>
          </cell>
        </row>
        <row r="11022">
          <cell r="A11022">
            <v>6939962757575</v>
          </cell>
          <cell r="B11022">
            <v>306</v>
          </cell>
        </row>
        <row r="11023">
          <cell r="A11023">
            <v>6939962760575</v>
          </cell>
          <cell r="B11023">
            <v>41</v>
          </cell>
        </row>
        <row r="11024">
          <cell r="A11024">
            <v>6939962759074</v>
          </cell>
          <cell r="B11024">
            <v>240</v>
          </cell>
        </row>
        <row r="11025">
          <cell r="A11025">
            <v>6939962753867</v>
          </cell>
          <cell r="B11025">
            <v>15</v>
          </cell>
        </row>
        <row r="11026">
          <cell r="A11026">
            <v>6939962757544</v>
          </cell>
          <cell r="B11026">
            <v>0</v>
          </cell>
        </row>
        <row r="11027">
          <cell r="A11027">
            <v>6939924827841</v>
          </cell>
        </row>
        <row r="11028">
          <cell r="A11028">
            <v>6939924823232</v>
          </cell>
        </row>
        <row r="11029">
          <cell r="A11029">
            <v>6939924824345</v>
          </cell>
        </row>
        <row r="11030">
          <cell r="A11030">
            <v>6939962748184</v>
          </cell>
        </row>
        <row r="11031">
          <cell r="A11031">
            <v>6939962746050</v>
          </cell>
        </row>
        <row r="11032">
          <cell r="A11032">
            <v>6939962747644</v>
          </cell>
        </row>
        <row r="11033">
          <cell r="A11033">
            <v>6939962748214</v>
          </cell>
        </row>
        <row r="11034">
          <cell r="A11034">
            <v>6939962754604</v>
          </cell>
        </row>
        <row r="11035">
          <cell r="A11035">
            <v>6939962750590</v>
          </cell>
        </row>
        <row r="11036">
          <cell r="A11036">
            <v>6939962755908</v>
          </cell>
          <cell r="B11036">
            <v>66</v>
          </cell>
        </row>
        <row r="11037">
          <cell r="A11037">
            <v>6939962746296</v>
          </cell>
          <cell r="B11037">
            <v>266</v>
          </cell>
        </row>
        <row r="11038">
          <cell r="A11038">
            <v>6939962753065</v>
          </cell>
          <cell r="B11038">
            <v>35</v>
          </cell>
        </row>
        <row r="11039">
          <cell r="A11039">
            <v>6939962755656</v>
          </cell>
          <cell r="B11039">
            <v>72</v>
          </cell>
        </row>
        <row r="11040">
          <cell r="A11040">
            <v>6939962747644</v>
          </cell>
          <cell r="B11040">
            <v>14</v>
          </cell>
        </row>
        <row r="11041">
          <cell r="A11041">
            <v>6939962756912</v>
          </cell>
          <cell r="B11041">
            <v>0</v>
          </cell>
        </row>
        <row r="11042">
          <cell r="A11042">
            <v>6939962747989</v>
          </cell>
          <cell r="B11042">
            <v>24</v>
          </cell>
        </row>
        <row r="11043">
          <cell r="A11043">
            <v>6939962730912</v>
          </cell>
          <cell r="B11043">
            <v>2</v>
          </cell>
        </row>
        <row r="11044">
          <cell r="A11044">
            <v>6939962736839</v>
          </cell>
          <cell r="B11044">
            <v>0</v>
          </cell>
        </row>
        <row r="11045">
          <cell r="A11045">
            <v>6939962741338</v>
          </cell>
          <cell r="B11045">
            <v>0</v>
          </cell>
        </row>
        <row r="11046">
          <cell r="A11046">
            <v>6939962746626</v>
          </cell>
        </row>
        <row r="11047">
          <cell r="A11047">
            <v>6939962746626</v>
          </cell>
        </row>
        <row r="11048">
          <cell r="A11048">
            <v>6939962752464</v>
          </cell>
          <cell r="B11048">
            <v>0</v>
          </cell>
        </row>
        <row r="11049">
          <cell r="A11049">
            <v>6939962751450</v>
          </cell>
          <cell r="B11049">
            <v>0</v>
          </cell>
        </row>
        <row r="11050">
          <cell r="A11050">
            <v>6939962753980</v>
          </cell>
          <cell r="B11050">
            <v>0</v>
          </cell>
        </row>
        <row r="11051">
          <cell r="A11051">
            <v>6939962752488</v>
          </cell>
          <cell r="B11051">
            <v>146</v>
          </cell>
        </row>
        <row r="11052">
          <cell r="A11052">
            <v>6939962748030</v>
          </cell>
          <cell r="B11052">
            <v>0</v>
          </cell>
        </row>
        <row r="11053">
          <cell r="A11053">
            <v>6939962747316</v>
          </cell>
          <cell r="B11053">
            <v>0</v>
          </cell>
        </row>
        <row r="11054">
          <cell r="A11054">
            <v>6939962752273</v>
          </cell>
          <cell r="B11054">
            <v>0</v>
          </cell>
        </row>
        <row r="11055">
          <cell r="A11055">
            <v>6939962745992</v>
          </cell>
          <cell r="B11055">
            <v>65</v>
          </cell>
        </row>
        <row r="11056">
          <cell r="A11056">
            <v>6939962725574</v>
          </cell>
          <cell r="B11056">
            <v>0</v>
          </cell>
        </row>
        <row r="11057">
          <cell r="A11057">
            <v>6939962746685</v>
          </cell>
          <cell r="B11057">
            <v>41</v>
          </cell>
        </row>
        <row r="11058">
          <cell r="A11058">
            <v>6939962756769</v>
          </cell>
          <cell r="B11058">
            <v>0</v>
          </cell>
        </row>
        <row r="11059">
          <cell r="A11059">
            <v>6939962756820</v>
          </cell>
          <cell r="B11059">
            <v>0</v>
          </cell>
        </row>
        <row r="11060">
          <cell r="A11060">
            <v>6939962740973</v>
          </cell>
          <cell r="B11060">
            <v>0</v>
          </cell>
        </row>
        <row r="11061">
          <cell r="A11061">
            <v>6939962756097</v>
          </cell>
        </row>
        <row r="11062">
          <cell r="A11062">
            <v>6939962755618</v>
          </cell>
        </row>
        <row r="11063">
          <cell r="A11063">
            <v>6939962739281</v>
          </cell>
          <cell r="B11063">
            <v>0</v>
          </cell>
        </row>
        <row r="11064">
          <cell r="A11064">
            <v>6939962755908</v>
          </cell>
          <cell r="B11064">
            <v>0</v>
          </cell>
        </row>
        <row r="11065">
          <cell r="A11065">
            <v>6939962752464</v>
          </cell>
        </row>
        <row r="11066">
          <cell r="A11066">
            <v>6939962748184</v>
          </cell>
          <cell r="B11066">
            <v>0</v>
          </cell>
        </row>
        <row r="11067">
          <cell r="A11067">
            <v>6939962745992</v>
          </cell>
          <cell r="B11067">
            <v>0</v>
          </cell>
        </row>
        <row r="11068">
          <cell r="A11068">
            <v>6939962753065</v>
          </cell>
          <cell r="B11068">
            <v>0</v>
          </cell>
        </row>
        <row r="11069">
          <cell r="A11069">
            <v>6939962747644</v>
          </cell>
          <cell r="B11069">
            <v>0</v>
          </cell>
        </row>
        <row r="11070">
          <cell r="A11070">
            <v>6939962754604</v>
          </cell>
          <cell r="B11070">
            <v>0</v>
          </cell>
        </row>
        <row r="11071">
          <cell r="A11071">
            <v>6939962750590</v>
          </cell>
        </row>
        <row r="11072">
          <cell r="A11072">
            <v>6939962747989</v>
          </cell>
          <cell r="B11072">
            <v>0</v>
          </cell>
        </row>
        <row r="11073">
          <cell r="A11073">
            <v>6939962736839</v>
          </cell>
        </row>
        <row r="11074">
          <cell r="A11074">
            <v>6939962741338</v>
          </cell>
          <cell r="B11074">
            <v>0</v>
          </cell>
        </row>
        <row r="11075">
          <cell r="A11075">
            <v>6939962738147</v>
          </cell>
        </row>
        <row r="11076">
          <cell r="A11076">
            <v>6939962756097</v>
          </cell>
        </row>
        <row r="11077">
          <cell r="A11077">
            <v>6939924819549</v>
          </cell>
        </row>
        <row r="11078">
          <cell r="A11078">
            <v>6939962758039</v>
          </cell>
        </row>
        <row r="11079">
          <cell r="A11079">
            <v>6939962766423</v>
          </cell>
          <cell r="B11079">
            <v>32</v>
          </cell>
        </row>
        <row r="11080">
          <cell r="A11080">
            <v>6939962746630</v>
          </cell>
          <cell r="B11080">
            <v>0</v>
          </cell>
        </row>
        <row r="11081">
          <cell r="A11081">
            <v>6939962753980</v>
          </cell>
          <cell r="B11081">
            <v>0</v>
          </cell>
        </row>
        <row r="11082">
          <cell r="A11082">
            <v>6939962746296</v>
          </cell>
          <cell r="B11082">
            <v>0</v>
          </cell>
        </row>
        <row r="11083">
          <cell r="A11083">
            <v>6939962747316</v>
          </cell>
          <cell r="B11083">
            <v>0</v>
          </cell>
        </row>
        <row r="11084">
          <cell r="A11084">
            <v>6939962754628</v>
          </cell>
          <cell r="B11084">
            <v>0</v>
          </cell>
        </row>
        <row r="11085">
          <cell r="A11085">
            <v>6939962755656</v>
          </cell>
          <cell r="B11085">
            <v>0</v>
          </cell>
        </row>
        <row r="11086">
          <cell r="A11086">
            <v>6939962756912</v>
          </cell>
        </row>
        <row r="11087">
          <cell r="A11087">
            <v>6939962759173</v>
          </cell>
        </row>
        <row r="11088">
          <cell r="A11088">
            <v>6939962738024</v>
          </cell>
        </row>
        <row r="11089">
          <cell r="A11089">
            <v>6939962757520</v>
          </cell>
        </row>
        <row r="11090">
          <cell r="A11090">
            <v>6939962759395</v>
          </cell>
        </row>
        <row r="11091">
          <cell r="A11091">
            <v>6939924823669</v>
          </cell>
        </row>
        <row r="11092">
          <cell r="A11092">
            <v>6939924823652</v>
          </cell>
        </row>
        <row r="11093">
          <cell r="A11093">
            <v>6939924824819</v>
          </cell>
        </row>
        <row r="11094">
          <cell r="A11094">
            <v>6939924824963</v>
          </cell>
        </row>
        <row r="11095">
          <cell r="A11095">
            <v>6939924823676</v>
          </cell>
        </row>
        <row r="11096">
          <cell r="A11096">
            <v>6939924821481</v>
          </cell>
        </row>
        <row r="11097">
          <cell r="A11097">
            <v>6939924823423</v>
          </cell>
        </row>
        <row r="11098">
          <cell r="A11098">
            <v>6939962760186</v>
          </cell>
        </row>
        <row r="11099">
          <cell r="A11099">
            <v>6939924824802</v>
          </cell>
        </row>
        <row r="11100">
          <cell r="A11100">
            <v>6939924819549</v>
          </cell>
        </row>
        <row r="11101">
          <cell r="A11101">
            <v>6939962758275</v>
          </cell>
          <cell r="B11101">
            <v>0</v>
          </cell>
        </row>
        <row r="11102">
          <cell r="A11102">
            <v>6939962756172</v>
          </cell>
          <cell r="B11102">
            <v>1048</v>
          </cell>
        </row>
        <row r="11103">
          <cell r="A11103">
            <v>6938980101353</v>
          </cell>
          <cell r="B11103">
            <v>0</v>
          </cell>
        </row>
        <row r="11104">
          <cell r="A11104">
            <v>6939962760698</v>
          </cell>
          <cell r="B11104">
            <v>33</v>
          </cell>
        </row>
        <row r="11105">
          <cell r="A11105">
            <v>6939962760605</v>
          </cell>
          <cell r="B11105">
            <v>131</v>
          </cell>
        </row>
        <row r="11106">
          <cell r="A11106">
            <v>6939962758060</v>
          </cell>
          <cell r="B11106">
            <v>0</v>
          </cell>
        </row>
        <row r="11107">
          <cell r="A11107">
            <v>6939962758060</v>
          </cell>
        </row>
        <row r="11108">
          <cell r="A11108">
            <v>6939962759074</v>
          </cell>
        </row>
        <row r="11109">
          <cell r="A11109">
            <v>6939962757544</v>
          </cell>
        </row>
        <row r="11110">
          <cell r="A11110">
            <v>6939924827353</v>
          </cell>
          <cell r="B11110">
            <v>0</v>
          </cell>
        </row>
        <row r="11111">
          <cell r="A11111">
            <v>6939924827322</v>
          </cell>
        </row>
        <row r="11112">
          <cell r="A11112">
            <v>6939924827339</v>
          </cell>
          <cell r="B11112">
            <v>0</v>
          </cell>
        </row>
        <row r="11113">
          <cell r="A11113">
            <v>6939924827353</v>
          </cell>
        </row>
        <row r="11114">
          <cell r="A11114">
            <v>6939924818498</v>
          </cell>
        </row>
        <row r="11115">
          <cell r="A11115">
            <v>6939924821078</v>
          </cell>
        </row>
        <row r="11116">
          <cell r="A11116">
            <v>6939924823232</v>
          </cell>
        </row>
        <row r="11117">
          <cell r="A11117">
            <v>6939962746630</v>
          </cell>
          <cell r="B11117">
            <v>0</v>
          </cell>
        </row>
        <row r="11118">
          <cell r="A11118">
            <v>6939962753003</v>
          </cell>
        </row>
        <row r="11119">
          <cell r="A11119">
            <v>6939962754628</v>
          </cell>
          <cell r="B11119">
            <v>0</v>
          </cell>
        </row>
        <row r="11120">
          <cell r="A11120">
            <v>6939962755175</v>
          </cell>
          <cell r="B11120">
            <v>0</v>
          </cell>
        </row>
        <row r="11121">
          <cell r="A11121">
            <v>6939962755656</v>
          </cell>
          <cell r="B11121">
            <v>0</v>
          </cell>
        </row>
        <row r="11122">
          <cell r="A11122">
            <v>6939962756264</v>
          </cell>
          <cell r="B11122">
            <v>0</v>
          </cell>
        </row>
        <row r="11123">
          <cell r="A11123">
            <v>6939962756905</v>
          </cell>
        </row>
        <row r="11124">
          <cell r="A11124">
            <v>6939962743738</v>
          </cell>
          <cell r="B11124">
            <v>0</v>
          </cell>
        </row>
        <row r="11125">
          <cell r="A11125">
            <v>6939962753980</v>
          </cell>
        </row>
        <row r="11126">
          <cell r="A11126">
            <v>6939962744384</v>
          </cell>
        </row>
        <row r="11127">
          <cell r="A11127">
            <v>6939962752488</v>
          </cell>
          <cell r="B11127">
            <v>0</v>
          </cell>
        </row>
        <row r="11128">
          <cell r="A11128">
            <v>6939962746296</v>
          </cell>
          <cell r="B11128">
            <v>0</v>
          </cell>
        </row>
        <row r="11129">
          <cell r="A11129">
            <v>6939962747316</v>
          </cell>
        </row>
        <row r="11130">
          <cell r="A11130">
            <v>6939962752273</v>
          </cell>
        </row>
        <row r="11131">
          <cell r="A11131">
            <v>6939962741307</v>
          </cell>
          <cell r="B11131">
            <v>0</v>
          </cell>
        </row>
        <row r="11132">
          <cell r="A11132">
            <v>6939962725574</v>
          </cell>
        </row>
        <row r="11133">
          <cell r="A11133">
            <v>6939962756912</v>
          </cell>
        </row>
        <row r="11134">
          <cell r="A11134">
            <v>6939962754239</v>
          </cell>
          <cell r="B11134">
            <v>0</v>
          </cell>
        </row>
        <row r="11135">
          <cell r="A11135">
            <v>6939962758763</v>
          </cell>
          <cell r="B11135">
            <v>0</v>
          </cell>
        </row>
        <row r="11136">
          <cell r="A11136">
            <v>6939962747057</v>
          </cell>
          <cell r="B11136">
            <v>0</v>
          </cell>
        </row>
        <row r="11137">
          <cell r="A11137">
            <v>6939962739588</v>
          </cell>
        </row>
        <row r="11138">
          <cell r="A11138">
            <v>6939962763910</v>
          </cell>
        </row>
        <row r="11139">
          <cell r="A11139">
            <v>6939962739564</v>
          </cell>
        </row>
        <row r="11140">
          <cell r="A11140">
            <v>6939962758763</v>
          </cell>
          <cell r="B11140">
            <v>138</v>
          </cell>
        </row>
        <row r="11141">
          <cell r="A11141">
            <v>6939962756134</v>
          </cell>
        </row>
        <row r="11142">
          <cell r="A11142">
            <v>6939962730912</v>
          </cell>
          <cell r="B11142">
            <v>0</v>
          </cell>
        </row>
        <row r="11143">
          <cell r="A11143">
            <v>6939962757384</v>
          </cell>
        </row>
        <row r="11144">
          <cell r="A11144">
            <v>6939962757315</v>
          </cell>
          <cell r="B11144">
            <v>301</v>
          </cell>
        </row>
        <row r="11145">
          <cell r="A11145">
            <v>6939962747057</v>
          </cell>
          <cell r="B11145">
            <v>19</v>
          </cell>
        </row>
        <row r="11146">
          <cell r="A11146">
            <v>6939962739588</v>
          </cell>
          <cell r="B11146">
            <v>0</v>
          </cell>
        </row>
        <row r="11147">
          <cell r="A11147">
            <v>6939962740379</v>
          </cell>
          <cell r="B11147">
            <v>0</v>
          </cell>
        </row>
        <row r="11148">
          <cell r="A11148">
            <v>6939962739281</v>
          </cell>
          <cell r="B11148">
            <v>0</v>
          </cell>
        </row>
        <row r="11149">
          <cell r="A11149">
            <v>6939962755908</v>
          </cell>
          <cell r="B11149">
            <v>0</v>
          </cell>
        </row>
        <row r="11150">
          <cell r="A11150">
            <v>6939962752464</v>
          </cell>
          <cell r="B11150">
            <v>0</v>
          </cell>
        </row>
        <row r="11151">
          <cell r="A11151">
            <v>6939962751450</v>
          </cell>
          <cell r="B11151">
            <v>0</v>
          </cell>
        </row>
        <row r="11152">
          <cell r="A11152">
            <v>6939962748030</v>
          </cell>
          <cell r="B11152">
            <v>0</v>
          </cell>
        </row>
        <row r="11153">
          <cell r="A11153">
            <v>6939962752273</v>
          </cell>
          <cell r="B11153">
            <v>0</v>
          </cell>
        </row>
        <row r="11154">
          <cell r="A11154">
            <v>6939962745992</v>
          </cell>
          <cell r="B11154">
            <v>0</v>
          </cell>
        </row>
        <row r="11155">
          <cell r="A11155">
            <v>6939962753065</v>
          </cell>
          <cell r="B11155">
            <v>0</v>
          </cell>
        </row>
        <row r="11156">
          <cell r="A11156">
            <v>6939962746685</v>
          </cell>
          <cell r="B11156">
            <v>0</v>
          </cell>
        </row>
        <row r="11157">
          <cell r="A11157">
            <v>6939962756769</v>
          </cell>
          <cell r="B11157">
            <v>0</v>
          </cell>
        </row>
        <row r="11158">
          <cell r="A11158">
            <v>6939962756820</v>
          </cell>
          <cell r="B11158">
            <v>0</v>
          </cell>
        </row>
        <row r="11159">
          <cell r="A11159">
            <v>6939962736839</v>
          </cell>
          <cell r="B11159">
            <v>0</v>
          </cell>
        </row>
        <row r="11160">
          <cell r="A11160">
            <v>6939962741338</v>
          </cell>
          <cell r="B11160">
            <v>0</v>
          </cell>
        </row>
        <row r="11161">
          <cell r="A11161">
            <v>6939962755618</v>
          </cell>
        </row>
        <row r="11162">
          <cell r="A11162">
            <v>6939962756097</v>
          </cell>
        </row>
        <row r="11163">
          <cell r="A11163">
            <v>6939962748184</v>
          </cell>
          <cell r="B11163">
            <v>23</v>
          </cell>
        </row>
        <row r="11164">
          <cell r="A11164">
            <v>6939962754628</v>
          </cell>
          <cell r="B11164">
            <v>0</v>
          </cell>
        </row>
        <row r="11165">
          <cell r="A11165">
            <v>6939962746050</v>
          </cell>
          <cell r="B11165">
            <v>0</v>
          </cell>
        </row>
        <row r="11166">
          <cell r="A11166">
            <v>6939962754604</v>
          </cell>
          <cell r="B11166">
            <v>34</v>
          </cell>
        </row>
        <row r="11167">
          <cell r="A11167">
            <v>6939962750590</v>
          </cell>
          <cell r="B11167">
            <v>0</v>
          </cell>
        </row>
        <row r="11168">
          <cell r="A11168">
            <v>6939962755830</v>
          </cell>
          <cell r="B11168">
            <v>0</v>
          </cell>
        </row>
        <row r="11169">
          <cell r="A11169">
            <v>6939962738147</v>
          </cell>
        </row>
        <row r="11170">
          <cell r="A11170">
            <v>6939962743738</v>
          </cell>
          <cell r="B11170">
            <v>0</v>
          </cell>
        </row>
        <row r="11171">
          <cell r="A11171">
            <v>6939962757186</v>
          </cell>
          <cell r="B11171">
            <v>0</v>
          </cell>
        </row>
        <row r="11172">
          <cell r="A11172">
            <v>6939962760599</v>
          </cell>
        </row>
        <row r="11173">
          <cell r="A11173">
            <v>6939962759265</v>
          </cell>
        </row>
        <row r="11174">
          <cell r="A11174">
            <v>6939962742878</v>
          </cell>
          <cell r="B11174">
            <v>17</v>
          </cell>
        </row>
        <row r="11175">
          <cell r="A11175">
            <v>6939962746371</v>
          </cell>
          <cell r="B11175">
            <v>41</v>
          </cell>
        </row>
        <row r="11176">
          <cell r="A11176">
            <v>6939962747989</v>
          </cell>
        </row>
        <row r="11177">
          <cell r="A11177">
            <v>6939962755328</v>
          </cell>
        </row>
        <row r="11178">
          <cell r="A11178">
            <v>6939962755830</v>
          </cell>
        </row>
        <row r="11179">
          <cell r="A11179">
            <v>6939962738147</v>
          </cell>
        </row>
        <row r="11180">
          <cell r="A11180">
            <v>6939962731049</v>
          </cell>
          <cell r="B11180">
            <v>18</v>
          </cell>
        </row>
        <row r="11181">
          <cell r="A11181">
            <v>6939962756165</v>
          </cell>
          <cell r="B11181">
            <v>82</v>
          </cell>
        </row>
        <row r="11182">
          <cell r="A11182">
            <v>6939962759364</v>
          </cell>
          <cell r="B11182">
            <v>4</v>
          </cell>
        </row>
        <row r="11183">
          <cell r="A11183">
            <v>6939962758466</v>
          </cell>
          <cell r="B11183">
            <v>5</v>
          </cell>
        </row>
        <row r="11184">
          <cell r="A11184">
            <v>6939962757322</v>
          </cell>
          <cell r="B11184">
            <v>32</v>
          </cell>
        </row>
        <row r="11185">
          <cell r="A11185">
            <v>6939962749129</v>
          </cell>
          <cell r="B11185">
            <v>0</v>
          </cell>
        </row>
        <row r="11186">
          <cell r="A11186">
            <v>6939962759388</v>
          </cell>
          <cell r="B11186">
            <v>0</v>
          </cell>
        </row>
        <row r="11187">
          <cell r="A11187">
            <v>6939962746074</v>
          </cell>
          <cell r="B11187">
            <v>242</v>
          </cell>
        </row>
        <row r="11188">
          <cell r="A11188">
            <v>6939962731049</v>
          </cell>
        </row>
        <row r="11189">
          <cell r="A11189">
            <v>6939962753539</v>
          </cell>
          <cell r="B11189">
            <v>0</v>
          </cell>
        </row>
        <row r="11190">
          <cell r="A11190">
            <v>6939962756165</v>
          </cell>
          <cell r="B11190">
            <v>0</v>
          </cell>
        </row>
        <row r="11191">
          <cell r="A11191">
            <v>6939924824819</v>
          </cell>
          <cell r="B11191">
            <v>0</v>
          </cell>
        </row>
        <row r="11192">
          <cell r="A11192">
            <v>6939924819884</v>
          </cell>
          <cell r="B11192">
            <v>0</v>
          </cell>
        </row>
        <row r="11193">
          <cell r="A11193">
            <v>6939962741451</v>
          </cell>
          <cell r="B11193">
            <v>98</v>
          </cell>
        </row>
        <row r="11194">
          <cell r="A11194">
            <v>6939924824673</v>
          </cell>
          <cell r="B11194">
            <v>0</v>
          </cell>
        </row>
        <row r="11195">
          <cell r="A11195">
            <v>6939924824642</v>
          </cell>
        </row>
        <row r="11196">
          <cell r="A11196">
            <v>6939962757384</v>
          </cell>
        </row>
        <row r="11197">
          <cell r="A11197">
            <v>6939962754239</v>
          </cell>
          <cell r="B11197">
            <v>0</v>
          </cell>
        </row>
        <row r="11198">
          <cell r="A11198">
            <v>6939962758763</v>
          </cell>
          <cell r="B11198">
            <v>0</v>
          </cell>
        </row>
        <row r="11199">
          <cell r="A11199">
            <v>6939962747057</v>
          </cell>
          <cell r="B11199">
            <v>0</v>
          </cell>
        </row>
        <row r="11200">
          <cell r="A11200">
            <v>6939962739588</v>
          </cell>
        </row>
        <row r="11201">
          <cell r="A11201">
            <v>6939962739564</v>
          </cell>
          <cell r="B11201">
            <v>0</v>
          </cell>
        </row>
        <row r="11202">
          <cell r="A11202">
            <v>6939962757575</v>
          </cell>
          <cell r="B11202">
            <v>306</v>
          </cell>
        </row>
        <row r="11203">
          <cell r="A11203">
            <v>6939962758572</v>
          </cell>
          <cell r="B11203">
            <v>100</v>
          </cell>
        </row>
        <row r="11204">
          <cell r="A11204">
            <v>6939962754239</v>
          </cell>
        </row>
        <row r="11205">
          <cell r="A11205">
            <v>6939962756189</v>
          </cell>
        </row>
        <row r="11206">
          <cell r="A11206">
            <v>6939962760599</v>
          </cell>
          <cell r="B11206">
            <v>5</v>
          </cell>
        </row>
        <row r="11207">
          <cell r="A11207">
            <v>6939962758466</v>
          </cell>
          <cell r="B11207">
            <v>7</v>
          </cell>
        </row>
        <row r="11208">
          <cell r="A11208">
            <v>6939962761640</v>
          </cell>
          <cell r="B11208">
            <v>8</v>
          </cell>
        </row>
        <row r="11209">
          <cell r="A11209">
            <v>6939962758855</v>
          </cell>
          <cell r="B11209">
            <v>0</v>
          </cell>
        </row>
        <row r="11210">
          <cell r="A11210">
            <v>6939962746074</v>
          </cell>
        </row>
        <row r="11211">
          <cell r="A11211">
            <v>6939962763736</v>
          </cell>
        </row>
        <row r="11212">
          <cell r="A11212">
            <v>6939962730912</v>
          </cell>
          <cell r="B11212">
            <v>0</v>
          </cell>
        </row>
        <row r="11213">
          <cell r="A11213">
            <v>6939962756769</v>
          </cell>
        </row>
        <row r="11214">
          <cell r="A11214">
            <v>6939962734354</v>
          </cell>
          <cell r="B11214">
            <v>0</v>
          </cell>
        </row>
        <row r="11215">
          <cell r="A11215">
            <v>6939962740973</v>
          </cell>
        </row>
        <row r="11216">
          <cell r="A11216">
            <v>6939962745183</v>
          </cell>
        </row>
        <row r="11217">
          <cell r="A11217">
            <v>6939962755885</v>
          </cell>
          <cell r="B11217">
            <v>0</v>
          </cell>
        </row>
        <row r="11218">
          <cell r="A11218">
            <v>6939962755359</v>
          </cell>
          <cell r="B11218">
            <v>5</v>
          </cell>
        </row>
        <row r="11219">
          <cell r="A11219">
            <v>6939924827537</v>
          </cell>
        </row>
        <row r="11220">
          <cell r="A11220">
            <v>6939962745183</v>
          </cell>
        </row>
        <row r="11221">
          <cell r="A11221">
            <v>6939962756134</v>
          </cell>
        </row>
        <row r="11222">
          <cell r="A11222">
            <v>6939962757186</v>
          </cell>
          <cell r="B11222">
            <v>0</v>
          </cell>
        </row>
        <row r="11223">
          <cell r="A11223">
            <v>6939962757384</v>
          </cell>
        </row>
        <row r="11224">
          <cell r="A11224">
            <v>6939962746593</v>
          </cell>
          <cell r="B11224">
            <v>0</v>
          </cell>
        </row>
        <row r="11225">
          <cell r="A11225">
            <v>6939962760704</v>
          </cell>
        </row>
        <row r="11226">
          <cell r="A11226">
            <v>6939962762999</v>
          </cell>
        </row>
        <row r="11227">
          <cell r="A11227">
            <v>6939962763477</v>
          </cell>
        </row>
        <row r="11228">
          <cell r="A11228">
            <v>6939962765983</v>
          </cell>
        </row>
        <row r="11229">
          <cell r="A11229">
            <v>6939962761398</v>
          </cell>
        </row>
        <row r="11230">
          <cell r="A11230">
            <v>6939924824642</v>
          </cell>
        </row>
        <row r="11231">
          <cell r="A11231">
            <v>6939962758275</v>
          </cell>
        </row>
        <row r="11232">
          <cell r="A11232">
            <v>6939962731049</v>
          </cell>
        </row>
        <row r="11233">
          <cell r="A11233">
            <v>6939962753539</v>
          </cell>
        </row>
        <row r="11234">
          <cell r="A11234">
            <v>6939962756165</v>
          </cell>
        </row>
        <row r="11235">
          <cell r="A11235">
            <v>6939924821078</v>
          </cell>
          <cell r="B11235">
            <v>2</v>
          </cell>
        </row>
        <row r="11236">
          <cell r="A11236">
            <v>6939962755359</v>
          </cell>
        </row>
        <row r="11237">
          <cell r="A11237">
            <v>6939962748184</v>
          </cell>
          <cell r="B11237">
            <v>0</v>
          </cell>
        </row>
        <row r="11238">
          <cell r="A11238">
            <v>6939962746050</v>
          </cell>
          <cell r="B11238">
            <v>0</v>
          </cell>
        </row>
        <row r="11239">
          <cell r="A11239">
            <v>6939962747644</v>
          </cell>
          <cell r="B11239">
            <v>0</v>
          </cell>
        </row>
        <row r="11240">
          <cell r="A11240">
            <v>6939962748214</v>
          </cell>
          <cell r="B11240">
            <v>0</v>
          </cell>
        </row>
        <row r="11241">
          <cell r="A11241">
            <v>6939962754604</v>
          </cell>
          <cell r="B11241">
            <v>0</v>
          </cell>
        </row>
        <row r="11242">
          <cell r="A11242">
            <v>6939962750590</v>
          </cell>
          <cell r="B11242">
            <v>0</v>
          </cell>
        </row>
        <row r="11243">
          <cell r="A11243">
            <v>6939924818498</v>
          </cell>
        </row>
        <row r="11244">
          <cell r="A11244">
            <v>6939924827841</v>
          </cell>
        </row>
        <row r="11245">
          <cell r="A11245">
            <v>6939962759265</v>
          </cell>
          <cell r="B11245">
            <v>14</v>
          </cell>
        </row>
        <row r="11246">
          <cell r="A11246">
            <v>6939962758466</v>
          </cell>
        </row>
        <row r="11247">
          <cell r="A11247">
            <v>6939962755359</v>
          </cell>
        </row>
        <row r="11248">
          <cell r="A11248">
            <v>6939962757575</v>
          </cell>
          <cell r="B11248">
            <v>0</v>
          </cell>
        </row>
        <row r="11249">
          <cell r="A11249">
            <v>6938980101353</v>
          </cell>
        </row>
        <row r="11250">
          <cell r="A11250">
            <v>6939962760698</v>
          </cell>
        </row>
        <row r="11251">
          <cell r="A11251">
            <v>6939962760605</v>
          </cell>
          <cell r="B11251">
            <v>0</v>
          </cell>
        </row>
        <row r="11252">
          <cell r="A11252">
            <v>6939962758398</v>
          </cell>
        </row>
        <row r="11253">
          <cell r="A11253">
            <v>6939962758855</v>
          </cell>
          <cell r="B11253">
            <v>0</v>
          </cell>
        </row>
        <row r="11254">
          <cell r="A11254">
            <v>6939962760575</v>
          </cell>
          <cell r="B11254">
            <v>0</v>
          </cell>
        </row>
        <row r="11255">
          <cell r="A11255">
            <v>6939924827353</v>
          </cell>
        </row>
        <row r="11256">
          <cell r="A11256">
            <v>6939962762500</v>
          </cell>
        </row>
        <row r="11257">
          <cell r="A11257">
            <v>6939962759098</v>
          </cell>
        </row>
        <row r="11258">
          <cell r="A11258">
            <v>6939924827315</v>
          </cell>
        </row>
        <row r="11259">
          <cell r="A11259">
            <v>6939962760711</v>
          </cell>
        </row>
        <row r="11260">
          <cell r="A11260">
            <v>6939962762500</v>
          </cell>
        </row>
        <row r="11261">
          <cell r="A11261">
            <v>6939962759098</v>
          </cell>
        </row>
        <row r="11262">
          <cell r="A11262">
            <v>6939924827315</v>
          </cell>
        </row>
        <row r="11263">
          <cell r="A11263">
            <v>6939962760711</v>
          </cell>
        </row>
        <row r="11264">
          <cell r="A11264">
            <v>6939962756134</v>
          </cell>
        </row>
        <row r="11265">
          <cell r="A11265">
            <v>6939962757315</v>
          </cell>
          <cell r="B11265">
            <v>0</v>
          </cell>
        </row>
        <row r="11266">
          <cell r="A11266">
            <v>6939962745183</v>
          </cell>
          <cell r="B11266">
            <v>0</v>
          </cell>
        </row>
        <row r="11267">
          <cell r="A11267">
            <v>6939924824956</v>
          </cell>
          <cell r="B11267">
            <v>0</v>
          </cell>
        </row>
        <row r="11268">
          <cell r="A11268">
            <v>6939924827339</v>
          </cell>
          <cell r="B11268">
            <v>0</v>
          </cell>
        </row>
        <row r="11269">
          <cell r="A11269">
            <v>6939962760186</v>
          </cell>
          <cell r="B11269">
            <v>72</v>
          </cell>
        </row>
        <row r="11270">
          <cell r="A11270">
            <v>6939962760599</v>
          </cell>
          <cell r="B11270">
            <v>1</v>
          </cell>
        </row>
        <row r="11271">
          <cell r="A11271">
            <v>6939962758855</v>
          </cell>
          <cell r="B11271">
            <v>0</v>
          </cell>
        </row>
        <row r="11272">
          <cell r="A11272">
            <v>6939962757575</v>
          </cell>
        </row>
        <row r="11273">
          <cell r="A11273">
            <v>6939962759371</v>
          </cell>
        </row>
        <row r="11274">
          <cell r="A11274">
            <v>6939962757322</v>
          </cell>
        </row>
        <row r="11275">
          <cell r="A11275">
            <v>6939962749129</v>
          </cell>
        </row>
        <row r="11276">
          <cell r="A11276">
            <v>6939962757513</v>
          </cell>
        </row>
        <row r="11277">
          <cell r="A11277">
            <v>6939962758572</v>
          </cell>
        </row>
        <row r="11278">
          <cell r="A11278">
            <v>6939962763774</v>
          </cell>
          <cell r="B11278">
            <v>35</v>
          </cell>
        </row>
        <row r="11279">
          <cell r="A11279">
            <v>6939924819884</v>
          </cell>
          <cell r="B11279">
            <v>0</v>
          </cell>
        </row>
        <row r="11280">
          <cell r="A11280">
            <v>6939962747989</v>
          </cell>
          <cell r="B11280">
            <v>0</v>
          </cell>
        </row>
        <row r="11281">
          <cell r="A11281">
            <v>6939962755328</v>
          </cell>
          <cell r="B11281">
            <v>0</v>
          </cell>
        </row>
        <row r="11282">
          <cell r="A11282">
            <v>6939962755830</v>
          </cell>
          <cell r="B11282">
            <v>0</v>
          </cell>
        </row>
        <row r="11283">
          <cell r="A11283">
            <v>6939962738147</v>
          </cell>
          <cell r="B11283">
            <v>0</v>
          </cell>
        </row>
        <row r="11284">
          <cell r="A11284">
            <v>6939962743738</v>
          </cell>
          <cell r="B11284">
            <v>0</v>
          </cell>
        </row>
        <row r="11285">
          <cell r="A11285">
            <v>6939962757186</v>
          </cell>
          <cell r="B11285">
            <v>0</v>
          </cell>
        </row>
        <row r="11286">
          <cell r="A11286">
            <v>6939962756172</v>
          </cell>
        </row>
        <row r="11287">
          <cell r="A11287">
            <v>6939962764436</v>
          </cell>
          <cell r="B11287">
            <v>16</v>
          </cell>
        </row>
        <row r="11288">
          <cell r="A11288">
            <v>6939962767864</v>
          </cell>
          <cell r="B11288">
            <v>8</v>
          </cell>
        </row>
        <row r="11289">
          <cell r="A11289">
            <v>6939962758398</v>
          </cell>
        </row>
        <row r="11290">
          <cell r="A11290">
            <v>6939962760575</v>
          </cell>
        </row>
        <row r="11291">
          <cell r="A11291">
            <v>6938980101353</v>
          </cell>
        </row>
        <row r="11292">
          <cell r="A11292">
            <v>6939962753867</v>
          </cell>
        </row>
        <row r="11293">
          <cell r="A11293">
            <v>6939924828510</v>
          </cell>
        </row>
        <row r="11294">
          <cell r="A11294">
            <v>6939962756172</v>
          </cell>
        </row>
        <row r="11295">
          <cell r="A11295">
            <v>6939962753867</v>
          </cell>
          <cell r="B11295">
            <v>0</v>
          </cell>
        </row>
        <row r="11296">
          <cell r="A11296">
            <v>6939962760711</v>
          </cell>
          <cell r="B11296">
            <v>0</v>
          </cell>
        </row>
        <row r="11297">
          <cell r="A11297">
            <v>6939924824963</v>
          </cell>
        </row>
        <row r="11298">
          <cell r="A11298">
            <v>6939924823676</v>
          </cell>
        </row>
        <row r="11299">
          <cell r="A11299">
            <v>6939924820828</v>
          </cell>
        </row>
        <row r="11300">
          <cell r="A11300">
            <v>6939962741451</v>
          </cell>
        </row>
        <row r="11301">
          <cell r="A11301">
            <v>6939962760711</v>
          </cell>
          <cell r="B11301">
            <v>39</v>
          </cell>
        </row>
        <row r="11302">
          <cell r="A11302">
            <v>6939924823232</v>
          </cell>
        </row>
        <row r="11303">
          <cell r="A11303">
            <v>6939924824345</v>
          </cell>
        </row>
        <row r="11304">
          <cell r="A11304">
            <v>6939924819884</v>
          </cell>
        </row>
        <row r="11305">
          <cell r="A11305">
            <v>6939962760599</v>
          </cell>
          <cell r="B11305">
            <v>0</v>
          </cell>
        </row>
        <row r="11306">
          <cell r="A11306">
            <v>6939962759265</v>
          </cell>
          <cell r="B11306">
            <v>0</v>
          </cell>
        </row>
        <row r="11307">
          <cell r="A11307">
            <v>6939962759814</v>
          </cell>
          <cell r="B11307">
            <v>54</v>
          </cell>
        </row>
        <row r="11308">
          <cell r="A11308">
            <v>6939962762180</v>
          </cell>
          <cell r="B11308">
            <v>32</v>
          </cell>
        </row>
        <row r="11309">
          <cell r="A11309">
            <v>6939962756493</v>
          </cell>
          <cell r="B11309">
            <v>76</v>
          </cell>
        </row>
        <row r="11310">
          <cell r="A11310">
            <v>6939962759128</v>
          </cell>
          <cell r="B11310">
            <v>39</v>
          </cell>
        </row>
        <row r="11311">
          <cell r="A11311">
            <v>6939962761299</v>
          </cell>
          <cell r="B11311">
            <v>207</v>
          </cell>
        </row>
        <row r="11312">
          <cell r="A11312">
            <v>6939962759043</v>
          </cell>
          <cell r="B11312">
            <v>0</v>
          </cell>
        </row>
        <row r="11313">
          <cell r="A11313">
            <v>6939962759357</v>
          </cell>
          <cell r="B11313">
            <v>8</v>
          </cell>
        </row>
        <row r="11314">
          <cell r="A11314">
            <v>6939962762173</v>
          </cell>
          <cell r="B11314">
            <v>279</v>
          </cell>
        </row>
        <row r="11315">
          <cell r="A11315">
            <v>6939962758398</v>
          </cell>
          <cell r="B11315">
            <v>0</v>
          </cell>
        </row>
        <row r="11316">
          <cell r="A11316">
            <v>6939962758572</v>
          </cell>
        </row>
        <row r="11317">
          <cell r="A11317">
            <v>6939924827339</v>
          </cell>
        </row>
        <row r="11318">
          <cell r="A11318">
            <v>6939962760186</v>
          </cell>
          <cell r="B11318">
            <v>0</v>
          </cell>
        </row>
        <row r="11319">
          <cell r="A11319">
            <v>6939962757575</v>
          </cell>
          <cell r="B11319">
            <v>0</v>
          </cell>
        </row>
        <row r="11320">
          <cell r="A11320">
            <v>6939962758855</v>
          </cell>
          <cell r="B11320">
            <v>0</v>
          </cell>
        </row>
        <row r="11321">
          <cell r="A11321">
            <v>6939924827322</v>
          </cell>
        </row>
        <row r="11322">
          <cell r="A11322">
            <v>6939924827339</v>
          </cell>
        </row>
        <row r="11323">
          <cell r="A11323">
            <v>6939924821078</v>
          </cell>
        </row>
        <row r="11324">
          <cell r="A11324">
            <v>6939962759814</v>
          </cell>
        </row>
        <row r="11325">
          <cell r="A11325">
            <v>6939962762180</v>
          </cell>
        </row>
        <row r="11326">
          <cell r="A11326">
            <v>6939962756493</v>
          </cell>
        </row>
        <row r="11327">
          <cell r="A11327">
            <v>6939962759128</v>
          </cell>
        </row>
        <row r="11328">
          <cell r="A11328">
            <v>6939962763712</v>
          </cell>
        </row>
        <row r="11329">
          <cell r="A11329">
            <v>6939962763477</v>
          </cell>
        </row>
        <row r="11330">
          <cell r="A11330">
            <v>6939962765983</v>
          </cell>
        </row>
        <row r="11331">
          <cell r="A11331">
            <v>6939962763736</v>
          </cell>
          <cell r="B11331">
            <v>120</v>
          </cell>
        </row>
        <row r="11332">
          <cell r="A11332">
            <v>6939962763712</v>
          </cell>
          <cell r="B11332">
            <v>0</v>
          </cell>
        </row>
        <row r="11333">
          <cell r="A11333">
            <v>6939962761640</v>
          </cell>
          <cell r="B11333">
            <v>23</v>
          </cell>
        </row>
        <row r="11334">
          <cell r="A11334">
            <v>6939962763453</v>
          </cell>
        </row>
        <row r="11335">
          <cell r="A11335">
            <v>6939962754239</v>
          </cell>
          <cell r="B11335">
            <v>0</v>
          </cell>
        </row>
        <row r="11336">
          <cell r="A11336">
            <v>6939962766423</v>
          </cell>
        </row>
        <row r="11337">
          <cell r="A11337">
            <v>6939962761640</v>
          </cell>
        </row>
        <row r="11338">
          <cell r="A11338">
            <v>6939962761398</v>
          </cell>
        </row>
        <row r="11339">
          <cell r="A11339">
            <v>6939962759357</v>
          </cell>
        </row>
        <row r="11340">
          <cell r="A11340">
            <v>6939962759074</v>
          </cell>
          <cell r="B11340">
            <v>0</v>
          </cell>
        </row>
        <row r="11341">
          <cell r="A11341">
            <v>6939962757544</v>
          </cell>
        </row>
        <row r="11342">
          <cell r="A11342">
            <v>6939962760575</v>
          </cell>
          <cell r="B11342">
            <v>14</v>
          </cell>
        </row>
        <row r="11343">
          <cell r="A11343">
            <v>6938980101353</v>
          </cell>
          <cell r="B11343">
            <v>0</v>
          </cell>
        </row>
        <row r="11344">
          <cell r="A11344">
            <v>6939962759074</v>
          </cell>
          <cell r="B11344">
            <v>123</v>
          </cell>
        </row>
        <row r="11345">
          <cell r="A11345">
            <v>6939962753867</v>
          </cell>
          <cell r="B11345">
            <v>5</v>
          </cell>
        </row>
        <row r="11346">
          <cell r="A11346">
            <v>6939962757544</v>
          </cell>
          <cell r="B11346">
            <v>0</v>
          </cell>
        </row>
        <row r="11347">
          <cell r="A11347">
            <v>6939962764436</v>
          </cell>
        </row>
        <row r="11348">
          <cell r="A11348">
            <v>6939962739281</v>
          </cell>
        </row>
        <row r="11349">
          <cell r="A11349">
            <v>6939962760711</v>
          </cell>
          <cell r="B11349">
            <v>0</v>
          </cell>
        </row>
        <row r="11350">
          <cell r="A11350">
            <v>6939962760698</v>
          </cell>
          <cell r="B11350">
            <v>0</v>
          </cell>
        </row>
        <row r="11351">
          <cell r="A11351">
            <v>6939962760186</v>
          </cell>
          <cell r="B11351">
            <v>0</v>
          </cell>
        </row>
        <row r="11352">
          <cell r="A11352">
            <v>6939962760599</v>
          </cell>
        </row>
        <row r="11353">
          <cell r="A11353">
            <v>6939962758060</v>
          </cell>
        </row>
        <row r="11354">
          <cell r="A11354">
            <v>6939962759265</v>
          </cell>
          <cell r="B11354">
            <v>0</v>
          </cell>
        </row>
        <row r="11355">
          <cell r="A11355">
            <v>6939962755885</v>
          </cell>
        </row>
        <row r="11356">
          <cell r="A11356">
            <v>6939962759012</v>
          </cell>
        </row>
        <row r="11357">
          <cell r="A11357">
            <v>6939962759098</v>
          </cell>
          <cell r="B11357">
            <v>336</v>
          </cell>
        </row>
        <row r="11358">
          <cell r="A11358">
            <v>6939962765433</v>
          </cell>
          <cell r="B11358">
            <v>40</v>
          </cell>
        </row>
        <row r="11359">
          <cell r="A11359">
            <v>6939962765129</v>
          </cell>
          <cell r="B11359">
            <v>53</v>
          </cell>
        </row>
        <row r="11360">
          <cell r="A11360">
            <v>6939962746593</v>
          </cell>
          <cell r="B11360">
            <v>139</v>
          </cell>
        </row>
        <row r="11361">
          <cell r="A11361">
            <v>6939962756172</v>
          </cell>
          <cell r="B11361">
            <v>0</v>
          </cell>
        </row>
        <row r="11362">
          <cell r="A11362">
            <v>6939962759098</v>
          </cell>
        </row>
        <row r="11363">
          <cell r="A11363">
            <v>6939962760605</v>
          </cell>
        </row>
        <row r="11364">
          <cell r="A11364">
            <v>6939962756172</v>
          </cell>
        </row>
        <row r="11365">
          <cell r="A11365">
            <v>6939962758039</v>
          </cell>
        </row>
        <row r="11366">
          <cell r="A11366">
            <v>6939962768182</v>
          </cell>
        </row>
        <row r="11367">
          <cell r="A11367">
            <v>6939962764412</v>
          </cell>
        </row>
        <row r="11368">
          <cell r="A11368">
            <v>6939924824345</v>
          </cell>
        </row>
        <row r="11369">
          <cell r="A11369">
            <v>6939962756189</v>
          </cell>
          <cell r="B11369">
            <v>2</v>
          </cell>
        </row>
        <row r="11370">
          <cell r="A11370">
            <v>6939962753539</v>
          </cell>
          <cell r="B11370">
            <v>26</v>
          </cell>
        </row>
        <row r="11371">
          <cell r="A11371">
            <v>6939962762500</v>
          </cell>
          <cell r="B11371">
            <v>247</v>
          </cell>
        </row>
        <row r="11372">
          <cell r="A11372">
            <v>6939962768182</v>
          </cell>
        </row>
        <row r="11373">
          <cell r="A11373">
            <v>6939962764412</v>
          </cell>
        </row>
        <row r="11374">
          <cell r="A11374">
            <v>6939962766423</v>
          </cell>
        </row>
        <row r="11375">
          <cell r="A11375">
            <v>6939924824345</v>
          </cell>
        </row>
        <row r="11376">
          <cell r="A11376">
            <v>6939962753065</v>
          </cell>
        </row>
        <row r="11377">
          <cell r="A11377">
            <v>6939962756493</v>
          </cell>
        </row>
        <row r="11378">
          <cell r="A11378">
            <v>6939962753867</v>
          </cell>
        </row>
        <row r="11379">
          <cell r="A11379">
            <v>6939962758466</v>
          </cell>
        </row>
        <row r="11380">
          <cell r="A11380">
            <v>6939962760834</v>
          </cell>
        </row>
        <row r="11381">
          <cell r="A11381">
            <v>6939962757612</v>
          </cell>
        </row>
        <row r="11382">
          <cell r="A11382">
            <v>6939962755380</v>
          </cell>
        </row>
        <row r="11383">
          <cell r="A11383">
            <v>6939962759364</v>
          </cell>
        </row>
        <row r="11384">
          <cell r="A11384">
            <v>6939962759173</v>
          </cell>
        </row>
        <row r="11385">
          <cell r="A11385">
            <v>6939962738024</v>
          </cell>
        </row>
        <row r="11386">
          <cell r="A11386">
            <v>6939962757520</v>
          </cell>
        </row>
        <row r="11387">
          <cell r="A11387">
            <v>6939962759395</v>
          </cell>
        </row>
        <row r="11388">
          <cell r="A11388">
            <v>6939962759388</v>
          </cell>
        </row>
        <row r="11389">
          <cell r="A11389">
            <v>6939924823669</v>
          </cell>
        </row>
        <row r="11390">
          <cell r="A11390">
            <v>6939924823652</v>
          </cell>
        </row>
        <row r="11391">
          <cell r="A11391">
            <v>6939924824819</v>
          </cell>
        </row>
        <row r="11392">
          <cell r="A11392">
            <v>6939924821481</v>
          </cell>
        </row>
        <row r="11393">
          <cell r="A11393">
            <v>6939962760834</v>
          </cell>
          <cell r="B11393">
            <v>10</v>
          </cell>
        </row>
        <row r="11394">
          <cell r="A11394">
            <v>6939962738024</v>
          </cell>
          <cell r="B11394">
            <v>0</v>
          </cell>
        </row>
        <row r="11395">
          <cell r="A11395">
            <v>6939962757520</v>
          </cell>
          <cell r="B11395">
            <v>0</v>
          </cell>
        </row>
        <row r="11396">
          <cell r="A11396">
            <v>6939924823669</v>
          </cell>
          <cell r="B11396">
            <v>0</v>
          </cell>
        </row>
        <row r="11397">
          <cell r="A11397">
            <v>6939924823652</v>
          </cell>
          <cell r="B11397">
            <v>0</v>
          </cell>
        </row>
        <row r="11398">
          <cell r="A11398">
            <v>6939924824963</v>
          </cell>
          <cell r="B11398">
            <v>0</v>
          </cell>
        </row>
        <row r="11399">
          <cell r="A11399">
            <v>6939924823676</v>
          </cell>
          <cell r="B11399">
            <v>0</v>
          </cell>
        </row>
        <row r="11400">
          <cell r="A11400">
            <v>6939924821481</v>
          </cell>
          <cell r="B11400">
            <v>11</v>
          </cell>
        </row>
        <row r="11401">
          <cell r="A11401">
            <v>6939924823423</v>
          </cell>
          <cell r="B11401">
            <v>0</v>
          </cell>
        </row>
        <row r="11402">
          <cell r="A11402">
            <v>6939924820828</v>
          </cell>
          <cell r="B11402">
            <v>12</v>
          </cell>
        </row>
        <row r="11403">
          <cell r="A11403">
            <v>6939962753065</v>
          </cell>
        </row>
        <row r="11404">
          <cell r="A11404">
            <v>6939962756493</v>
          </cell>
        </row>
        <row r="11405">
          <cell r="A11405">
            <v>6939962757612</v>
          </cell>
          <cell r="B11405">
            <v>53</v>
          </cell>
        </row>
        <row r="11406">
          <cell r="A11406">
            <v>6939962755380</v>
          </cell>
          <cell r="B11406">
            <v>6</v>
          </cell>
        </row>
        <row r="11407">
          <cell r="A11407">
            <v>6939962759173</v>
          </cell>
          <cell r="B11407">
            <v>7</v>
          </cell>
        </row>
        <row r="11408">
          <cell r="A11408">
            <v>6939962759012</v>
          </cell>
          <cell r="B11408">
            <v>24</v>
          </cell>
        </row>
        <row r="11409">
          <cell r="A11409">
            <v>6939962759371</v>
          </cell>
          <cell r="B11409">
            <v>3</v>
          </cell>
        </row>
        <row r="11410">
          <cell r="A11410">
            <v>6939962757513</v>
          </cell>
          <cell r="B11410">
            <v>0</v>
          </cell>
        </row>
        <row r="11411">
          <cell r="A11411">
            <v>6939962758572</v>
          </cell>
          <cell r="B11411">
            <v>41</v>
          </cell>
        </row>
        <row r="11412">
          <cell r="A11412">
            <v>6939962759098</v>
          </cell>
        </row>
        <row r="11413">
          <cell r="A11413">
            <v>6939962755885</v>
          </cell>
        </row>
        <row r="11414">
          <cell r="A11414">
            <v>6939962759364</v>
          </cell>
        </row>
        <row r="11415">
          <cell r="A11415">
            <v>6939962738024</v>
          </cell>
        </row>
        <row r="11416">
          <cell r="A11416">
            <v>6939962731049</v>
          </cell>
        </row>
        <row r="11417">
          <cell r="A11417">
            <v>6939962756189</v>
          </cell>
          <cell r="B11417">
            <v>0</v>
          </cell>
        </row>
        <row r="11418">
          <cell r="A11418">
            <v>6939962753539</v>
          </cell>
        </row>
        <row r="11419">
          <cell r="A11419">
            <v>6939962756165</v>
          </cell>
          <cell r="B11419">
            <v>0</v>
          </cell>
        </row>
        <row r="11420">
          <cell r="A11420">
            <v>6939962756172</v>
          </cell>
          <cell r="B11420">
            <v>398</v>
          </cell>
        </row>
        <row r="11421">
          <cell r="A11421">
            <v>6939962760186</v>
          </cell>
        </row>
        <row r="11422">
          <cell r="A11422">
            <v>6939962760599</v>
          </cell>
        </row>
        <row r="11423">
          <cell r="A11423">
            <v>6939962761640</v>
          </cell>
        </row>
        <row r="11424">
          <cell r="A11424">
            <v>6939962746626</v>
          </cell>
        </row>
        <row r="11425">
          <cell r="A11425">
            <v>6939962740379</v>
          </cell>
        </row>
        <row r="11426">
          <cell r="A11426">
            <v>6939962739281</v>
          </cell>
        </row>
        <row r="11427">
          <cell r="A11427">
            <v>6939962755908</v>
          </cell>
        </row>
        <row r="11428">
          <cell r="A11428">
            <v>6939962752464</v>
          </cell>
        </row>
        <row r="11429">
          <cell r="A11429">
            <v>6939962751450</v>
          </cell>
        </row>
        <row r="11430">
          <cell r="A11430">
            <v>6939962752709</v>
          </cell>
        </row>
        <row r="11431">
          <cell r="A11431">
            <v>6939962748030</v>
          </cell>
        </row>
        <row r="11432">
          <cell r="A11432">
            <v>6939962745992</v>
          </cell>
        </row>
        <row r="11433">
          <cell r="A11433">
            <v>6939962753065</v>
          </cell>
        </row>
        <row r="11434">
          <cell r="A11434">
            <v>6939962746685</v>
          </cell>
        </row>
        <row r="11435">
          <cell r="A11435">
            <v>6939962756820</v>
          </cell>
        </row>
        <row r="11436">
          <cell r="A11436">
            <v>6939962736839</v>
          </cell>
        </row>
        <row r="11437">
          <cell r="A11437">
            <v>6939962741338</v>
          </cell>
        </row>
        <row r="11438">
          <cell r="A11438">
            <v>6939962755618</v>
          </cell>
        </row>
        <row r="11439">
          <cell r="A11439">
            <v>6939962756097</v>
          </cell>
        </row>
        <row r="11440">
          <cell r="A11440">
            <v>6939924819549</v>
          </cell>
          <cell r="B11440">
            <v>7</v>
          </cell>
        </row>
        <row r="11441">
          <cell r="A11441">
            <v>6939962758039</v>
          </cell>
          <cell r="B11441">
            <v>12</v>
          </cell>
        </row>
        <row r="11442">
          <cell r="A11442">
            <v>6939962744384</v>
          </cell>
          <cell r="B11442">
            <v>79</v>
          </cell>
        </row>
        <row r="11443">
          <cell r="A11443">
            <v>6939962748214</v>
          </cell>
          <cell r="B11443">
            <v>21</v>
          </cell>
        </row>
        <row r="11444">
          <cell r="A11444">
            <v>6939962746371</v>
          </cell>
          <cell r="B11444">
            <v>94</v>
          </cell>
        </row>
        <row r="11445">
          <cell r="A11445">
            <v>6939962763910</v>
          </cell>
        </row>
        <row r="11446">
          <cell r="A11446">
            <v>6939962760704</v>
          </cell>
        </row>
        <row r="11447">
          <cell r="A11447">
            <v>6939962762401</v>
          </cell>
        </row>
        <row r="11448">
          <cell r="A11448">
            <v>6939962756189</v>
          </cell>
          <cell r="B11448">
            <v>0</v>
          </cell>
        </row>
        <row r="11449">
          <cell r="A11449">
            <v>6939924818498</v>
          </cell>
        </row>
        <row r="11450">
          <cell r="A11450">
            <v>6939962739281</v>
          </cell>
        </row>
        <row r="11451">
          <cell r="A11451">
            <v>6939962759814</v>
          </cell>
        </row>
        <row r="11452">
          <cell r="A11452">
            <v>6939962763774</v>
          </cell>
        </row>
        <row r="11453">
          <cell r="A11453">
            <v>6939962762180</v>
          </cell>
        </row>
        <row r="11454">
          <cell r="A11454">
            <v>6939962759128</v>
          </cell>
        </row>
        <row r="11455">
          <cell r="A11455">
            <v>6939962763712</v>
          </cell>
        </row>
        <row r="11456">
          <cell r="A11456">
            <v>6939962763477</v>
          </cell>
        </row>
        <row r="11457">
          <cell r="A11457">
            <v>6939962765983</v>
          </cell>
        </row>
        <row r="11458">
          <cell r="A11458">
            <v>6939962761640</v>
          </cell>
        </row>
        <row r="11459">
          <cell r="A11459">
            <v>6939962761398</v>
          </cell>
        </row>
        <row r="11460">
          <cell r="A11460">
            <v>6939962759371</v>
          </cell>
        </row>
        <row r="11461">
          <cell r="A11461">
            <v>6939962757520</v>
          </cell>
        </row>
        <row r="11462">
          <cell r="A11462">
            <v>6939962757322</v>
          </cell>
        </row>
        <row r="11463">
          <cell r="A11463">
            <v>6939962749129</v>
          </cell>
        </row>
        <row r="11464">
          <cell r="A11464">
            <v>6939962757513</v>
          </cell>
        </row>
        <row r="11465">
          <cell r="A11465">
            <v>6939962758572</v>
          </cell>
        </row>
        <row r="11466">
          <cell r="A11466">
            <v>6939962760599</v>
          </cell>
        </row>
        <row r="11467">
          <cell r="A11467">
            <v>6939962758466</v>
          </cell>
        </row>
        <row r="11468">
          <cell r="A11468">
            <v>6939962761640</v>
          </cell>
        </row>
        <row r="11469">
          <cell r="A11469">
            <v>6939962746074</v>
          </cell>
        </row>
        <row r="11470">
          <cell r="A11470">
            <v>6939924824956</v>
          </cell>
        </row>
        <row r="11471">
          <cell r="A11471">
            <v>6939962758398</v>
          </cell>
          <cell r="B11471">
            <v>0</v>
          </cell>
        </row>
        <row r="11472">
          <cell r="A11472">
            <v>6939962760575</v>
          </cell>
          <cell r="B11472">
            <v>0</v>
          </cell>
        </row>
        <row r="11473">
          <cell r="A11473">
            <v>6938980101353</v>
          </cell>
          <cell r="B11473">
            <v>0</v>
          </cell>
        </row>
        <row r="11474">
          <cell r="A11474">
            <v>6939962759074</v>
          </cell>
          <cell r="B11474">
            <v>0</v>
          </cell>
        </row>
        <row r="11475">
          <cell r="A11475">
            <v>6939962753867</v>
          </cell>
          <cell r="B11475">
            <v>0</v>
          </cell>
        </row>
        <row r="11476">
          <cell r="A11476">
            <v>6939962758855</v>
          </cell>
        </row>
        <row r="11477">
          <cell r="A11477">
            <v>6939962760834</v>
          </cell>
        </row>
        <row r="11478">
          <cell r="A11478">
            <v>6939962757612</v>
          </cell>
        </row>
        <row r="11479">
          <cell r="A11479">
            <v>6939962755380</v>
          </cell>
        </row>
        <row r="11480">
          <cell r="A11480">
            <v>6939962759173</v>
          </cell>
        </row>
        <row r="11481">
          <cell r="A11481">
            <v>6939962759012</v>
          </cell>
        </row>
        <row r="11482">
          <cell r="A11482">
            <v>6939962758466</v>
          </cell>
        </row>
        <row r="11483">
          <cell r="A11483">
            <v>6939962757322</v>
          </cell>
        </row>
        <row r="11484">
          <cell r="A11484">
            <v>6939962749129</v>
          </cell>
        </row>
        <row r="11485">
          <cell r="A11485">
            <v>6939924819549</v>
          </cell>
        </row>
        <row r="11486">
          <cell r="A11486">
            <v>6939924824345</v>
          </cell>
        </row>
        <row r="11487">
          <cell r="A11487">
            <v>6939924824963</v>
          </cell>
        </row>
        <row r="11488">
          <cell r="A11488">
            <v>6939924823676</v>
          </cell>
        </row>
        <row r="11489">
          <cell r="A11489">
            <v>6939924823423</v>
          </cell>
          <cell r="B11489">
            <v>0</v>
          </cell>
        </row>
        <row r="11490">
          <cell r="A11490">
            <v>6939924820828</v>
          </cell>
          <cell r="B11490">
            <v>0</v>
          </cell>
        </row>
        <row r="11491">
          <cell r="A11491">
            <v>6939962741451</v>
          </cell>
          <cell r="B11491">
            <v>0</v>
          </cell>
        </row>
        <row r="11492">
          <cell r="A11492">
            <v>6939962765433</v>
          </cell>
        </row>
        <row r="11493">
          <cell r="A11493">
            <v>6939962760186</v>
          </cell>
        </row>
        <row r="11494">
          <cell r="A11494">
            <v>6939962748214</v>
          </cell>
        </row>
        <row r="11495">
          <cell r="A11495">
            <v>6939962746371</v>
          </cell>
        </row>
        <row r="11496">
          <cell r="A11496">
            <v>6939962759364</v>
          </cell>
          <cell r="B11496">
            <v>2</v>
          </cell>
        </row>
        <row r="11497">
          <cell r="A11497">
            <v>6939962758466</v>
          </cell>
          <cell r="B11497">
            <v>10</v>
          </cell>
        </row>
        <row r="11498">
          <cell r="A11498">
            <v>6939962757322</v>
          </cell>
          <cell r="B11498">
            <v>12</v>
          </cell>
        </row>
        <row r="11499">
          <cell r="A11499">
            <v>6939962749129</v>
          </cell>
          <cell r="B11499">
            <v>0</v>
          </cell>
        </row>
        <row r="11500">
          <cell r="A11500">
            <v>6939962759395</v>
          </cell>
          <cell r="B11500">
            <v>21</v>
          </cell>
        </row>
        <row r="11501">
          <cell r="A11501">
            <v>6939962759388</v>
          </cell>
          <cell r="B11501">
            <v>0</v>
          </cell>
        </row>
        <row r="11502">
          <cell r="A11502">
            <v>6939962746074</v>
          </cell>
          <cell r="B11502">
            <v>244</v>
          </cell>
        </row>
        <row r="11503">
          <cell r="A11503">
            <v>6939962759395</v>
          </cell>
        </row>
        <row r="11504">
          <cell r="A11504">
            <v>6939962759388</v>
          </cell>
        </row>
        <row r="11505">
          <cell r="A11505">
            <v>6939962746074</v>
          </cell>
        </row>
        <row r="11506">
          <cell r="A11506">
            <v>6939924823669</v>
          </cell>
        </row>
        <row r="11507">
          <cell r="A11507">
            <v>6939924823652</v>
          </cell>
        </row>
        <row r="11508">
          <cell r="A11508">
            <v>6939924824819</v>
          </cell>
        </row>
        <row r="11509">
          <cell r="A11509">
            <v>6939924824956</v>
          </cell>
        </row>
        <row r="11510">
          <cell r="A11510">
            <v>6939924821481</v>
          </cell>
        </row>
        <row r="11511">
          <cell r="A11511">
            <v>6939924823423</v>
          </cell>
        </row>
        <row r="11512">
          <cell r="A11512">
            <v>6939962758855</v>
          </cell>
        </row>
        <row r="11513">
          <cell r="A11513">
            <v>6939924827353</v>
          </cell>
          <cell r="B11513">
            <v>0</v>
          </cell>
        </row>
        <row r="11514">
          <cell r="A11514">
            <v>6939924818498</v>
          </cell>
          <cell r="B11514">
            <v>8</v>
          </cell>
        </row>
        <row r="11515">
          <cell r="A11515">
            <v>6939924821078</v>
          </cell>
          <cell r="B11515">
            <v>2</v>
          </cell>
        </row>
        <row r="11516">
          <cell r="A11516">
            <v>6939924823232</v>
          </cell>
          <cell r="B11516">
            <v>9</v>
          </cell>
        </row>
        <row r="11517">
          <cell r="A11517">
            <v>6939962757575</v>
          </cell>
        </row>
        <row r="11518">
          <cell r="A11518">
            <v>6939962758572</v>
          </cell>
        </row>
        <row r="11519">
          <cell r="A11519">
            <v>6939962733951</v>
          </cell>
        </row>
        <row r="11520">
          <cell r="A11520">
            <v>6939962763453</v>
          </cell>
        </row>
        <row r="11521">
          <cell r="A11521">
            <v>6939962765129</v>
          </cell>
        </row>
        <row r="11522">
          <cell r="A11522">
            <v>6939924827353</v>
          </cell>
        </row>
        <row r="11523">
          <cell r="A11523">
            <v>6939924827537</v>
          </cell>
        </row>
        <row r="11524">
          <cell r="A11524">
            <v>6939924828510</v>
          </cell>
        </row>
        <row r="11525">
          <cell r="A11525">
            <v>6939924823423</v>
          </cell>
        </row>
        <row r="11526">
          <cell r="A11526">
            <v>6939924824802</v>
          </cell>
        </row>
        <row r="11527">
          <cell r="A11527">
            <v>6939962758763</v>
          </cell>
        </row>
        <row r="11528">
          <cell r="A11528">
            <v>6939962747057</v>
          </cell>
        </row>
        <row r="11529">
          <cell r="A11529">
            <v>6939924824802</v>
          </cell>
          <cell r="B11529">
            <v>7</v>
          </cell>
        </row>
        <row r="11530">
          <cell r="A11530">
            <v>6939924824673</v>
          </cell>
        </row>
        <row r="11531">
          <cell r="A11531">
            <v>6939962753867</v>
          </cell>
        </row>
        <row r="11532">
          <cell r="A11532">
            <v>6939924819549</v>
          </cell>
          <cell r="B11532">
            <v>7</v>
          </cell>
        </row>
        <row r="11533">
          <cell r="A11533">
            <v>6939962759371</v>
          </cell>
        </row>
        <row r="11534">
          <cell r="A11534">
            <v>6939962755359</v>
          </cell>
        </row>
        <row r="11535">
          <cell r="A11535">
            <v>6939962757513</v>
          </cell>
        </row>
        <row r="11536">
          <cell r="A11536">
            <v>6939962758572</v>
          </cell>
        </row>
        <row r="11537">
          <cell r="A11537">
            <v>6939962733951</v>
          </cell>
        </row>
        <row r="11538">
          <cell r="A11538">
            <v>6939962757544</v>
          </cell>
          <cell r="B11538">
            <v>0</v>
          </cell>
        </row>
        <row r="11539">
          <cell r="A11539">
            <v>6939962760605</v>
          </cell>
          <cell r="B11539">
            <v>0</v>
          </cell>
        </row>
        <row r="11540">
          <cell r="A11540">
            <v>6939962756172</v>
          </cell>
          <cell r="B11540">
            <v>0</v>
          </cell>
        </row>
        <row r="11541">
          <cell r="A11541">
            <v>6939962746074</v>
          </cell>
          <cell r="B11541">
            <v>242</v>
          </cell>
        </row>
        <row r="11542">
          <cell r="A11542">
            <v>6939962739588</v>
          </cell>
        </row>
        <row r="11543">
          <cell r="A11543">
            <v>6939962739564</v>
          </cell>
        </row>
        <row r="11544">
          <cell r="A11544">
            <v>6939962745183</v>
          </cell>
        </row>
        <row r="11545">
          <cell r="A11545">
            <v>6939962762401</v>
          </cell>
          <cell r="B11545">
            <v>120</v>
          </cell>
        </row>
        <row r="11546">
          <cell r="A11546">
            <v>6939924827339</v>
          </cell>
        </row>
        <row r="11547">
          <cell r="A11547">
            <v>6939962763736</v>
          </cell>
        </row>
        <row r="11548">
          <cell r="A11548">
            <v>6939962763910</v>
          </cell>
          <cell r="B11548">
            <v>37</v>
          </cell>
        </row>
        <row r="11549">
          <cell r="A11549">
            <v>6939962760704</v>
          </cell>
        </row>
        <row r="11550">
          <cell r="A11550">
            <v>6939962762999</v>
          </cell>
          <cell r="B11550">
            <v>19</v>
          </cell>
        </row>
        <row r="11551">
          <cell r="A11551">
            <v>6939962763477</v>
          </cell>
          <cell r="B11551">
            <v>26</v>
          </cell>
        </row>
        <row r="11552">
          <cell r="A11552">
            <v>6939962765983</v>
          </cell>
          <cell r="B11552">
            <v>46</v>
          </cell>
        </row>
        <row r="11553">
          <cell r="A11553">
            <v>6939962761398</v>
          </cell>
          <cell r="B11553">
            <v>44</v>
          </cell>
        </row>
        <row r="11554">
          <cell r="A11554">
            <v>6939962756493</v>
          </cell>
        </row>
        <row r="11555">
          <cell r="A11555">
            <v>6939962761299</v>
          </cell>
        </row>
        <row r="11556">
          <cell r="A11556">
            <v>6939962762999</v>
          </cell>
        </row>
        <row r="11557">
          <cell r="A11557">
            <v>6939962759043</v>
          </cell>
        </row>
        <row r="11558">
          <cell r="A11558">
            <v>6939962759357</v>
          </cell>
        </row>
        <row r="11559">
          <cell r="A11559">
            <v>6939962762173</v>
          </cell>
        </row>
        <row r="11560">
          <cell r="A11560">
            <v>6939962762500</v>
          </cell>
        </row>
        <row r="11561">
          <cell r="A11561">
            <v>6939924819884</v>
          </cell>
        </row>
        <row r="11562">
          <cell r="A11562">
            <v>6939924824963</v>
          </cell>
        </row>
        <row r="11563">
          <cell r="A11563">
            <v>6939924820828</v>
          </cell>
        </row>
        <row r="11564">
          <cell r="A11564">
            <v>6939962741451</v>
          </cell>
        </row>
        <row r="11565">
          <cell r="A11565">
            <v>6939924819549</v>
          </cell>
        </row>
        <row r="11566">
          <cell r="A11566">
            <v>6939924824345</v>
          </cell>
        </row>
        <row r="11567">
          <cell r="A11567">
            <v>6939924824673</v>
          </cell>
        </row>
        <row r="11568">
          <cell r="A11568">
            <v>6939962741710</v>
          </cell>
        </row>
        <row r="11569">
          <cell r="A11569">
            <v>6939924824819</v>
          </cell>
          <cell r="B11569">
            <v>0</v>
          </cell>
        </row>
        <row r="11570">
          <cell r="A11570">
            <v>6939962741451</v>
          </cell>
          <cell r="B11570">
            <v>44</v>
          </cell>
        </row>
        <row r="11571">
          <cell r="A11571">
            <v>6939924824673</v>
          </cell>
          <cell r="B11571">
            <v>0</v>
          </cell>
        </row>
        <row r="11572">
          <cell r="A11572">
            <v>6939924824802</v>
          </cell>
        </row>
        <row r="11573">
          <cell r="A11573">
            <v>6939924823676</v>
          </cell>
        </row>
        <row r="11574">
          <cell r="A11574">
            <v>6939962746593</v>
          </cell>
        </row>
        <row r="11575">
          <cell r="A11575">
            <v>6939924819549</v>
          </cell>
        </row>
        <row r="11576">
          <cell r="A11576">
            <v>6939924827537</v>
          </cell>
        </row>
        <row r="11577">
          <cell r="A11577">
            <v>6939962759098</v>
          </cell>
        </row>
        <row r="11578">
          <cell r="A11578">
            <v>6939962755885</v>
          </cell>
        </row>
        <row r="11579">
          <cell r="A11579">
            <v>6939962759364</v>
          </cell>
        </row>
        <row r="11580">
          <cell r="A11580">
            <v>6939962738024</v>
          </cell>
          <cell r="B11580">
            <v>0</v>
          </cell>
        </row>
        <row r="11581">
          <cell r="A11581">
            <v>6939962758466</v>
          </cell>
        </row>
        <row r="11582">
          <cell r="A11582">
            <v>6939962760704</v>
          </cell>
        </row>
        <row r="11583">
          <cell r="A11583">
            <v>6939962761299</v>
          </cell>
        </row>
        <row r="11584">
          <cell r="A11584">
            <v>6939962762999</v>
          </cell>
        </row>
        <row r="11585">
          <cell r="A11585">
            <v>6939962762173</v>
          </cell>
        </row>
        <row r="11586">
          <cell r="A11586">
            <v>6939962759395</v>
          </cell>
        </row>
        <row r="11587">
          <cell r="A11587">
            <v>6939962759388</v>
          </cell>
        </row>
        <row r="11588">
          <cell r="A11588">
            <v>6939962746074</v>
          </cell>
          <cell r="B11588">
            <v>0</v>
          </cell>
        </row>
        <row r="11589">
          <cell r="A11589">
            <v>6939924823669</v>
          </cell>
        </row>
        <row r="11590">
          <cell r="A11590">
            <v>6939924823652</v>
          </cell>
          <cell r="B11590">
            <v>0</v>
          </cell>
        </row>
        <row r="11591">
          <cell r="A11591">
            <v>6939924824819</v>
          </cell>
        </row>
        <row r="11592">
          <cell r="A11592">
            <v>6939924824956</v>
          </cell>
        </row>
        <row r="11593">
          <cell r="A11593">
            <v>6939924821481</v>
          </cell>
        </row>
        <row r="11594">
          <cell r="A11594">
            <v>6939962763736</v>
          </cell>
        </row>
        <row r="11595">
          <cell r="A11595">
            <v>6939962759043</v>
          </cell>
        </row>
        <row r="11596">
          <cell r="A11596">
            <v>6939962759357</v>
          </cell>
          <cell r="B11596">
            <v>0</v>
          </cell>
        </row>
        <row r="11597">
          <cell r="A11597">
            <v>6939924824642</v>
          </cell>
        </row>
        <row r="11598">
          <cell r="A11598">
            <v>6939924827841</v>
          </cell>
        </row>
        <row r="11599">
          <cell r="A11599">
            <v>6939962763774</v>
          </cell>
          <cell r="B11599">
            <v>20</v>
          </cell>
        </row>
        <row r="11600">
          <cell r="A11600">
            <v>6939962763736</v>
          </cell>
          <cell r="B11600">
            <v>97</v>
          </cell>
        </row>
        <row r="11601">
          <cell r="A11601">
            <v>6939962763712</v>
          </cell>
          <cell r="B11601">
            <v>0</v>
          </cell>
        </row>
        <row r="11602">
          <cell r="A11602">
            <v>6939962762500</v>
          </cell>
          <cell r="B11602">
            <v>247</v>
          </cell>
        </row>
        <row r="11603">
          <cell r="A11603">
            <v>6939962759098</v>
          </cell>
          <cell r="B11603">
            <v>406</v>
          </cell>
        </row>
        <row r="11604">
          <cell r="A11604">
            <v>6939924827315</v>
          </cell>
        </row>
        <row r="11605">
          <cell r="A11605">
            <v>6939962760711</v>
          </cell>
          <cell r="B11605">
            <v>71</v>
          </cell>
        </row>
        <row r="11606">
          <cell r="A11606">
            <v>6939962767864</v>
          </cell>
        </row>
        <row r="11607">
          <cell r="A11607">
            <v>6939924824642</v>
          </cell>
        </row>
        <row r="11608">
          <cell r="A11608">
            <v>6939962764436</v>
          </cell>
        </row>
        <row r="11609">
          <cell r="A11609">
            <v>6939962767864</v>
          </cell>
        </row>
        <row r="11610">
          <cell r="A11610">
            <v>6939962763910</v>
          </cell>
        </row>
        <row r="11611">
          <cell r="A11611">
            <v>6939962762401</v>
          </cell>
        </row>
        <row r="11612">
          <cell r="A11612">
            <v>6939962758275</v>
          </cell>
        </row>
        <row r="11613">
          <cell r="A11613">
            <v>6939962757575</v>
          </cell>
        </row>
        <row r="11614">
          <cell r="A11614">
            <v>6939962758855</v>
          </cell>
        </row>
        <row r="11615">
          <cell r="A11615">
            <v>6939962763774</v>
          </cell>
        </row>
        <row r="11616">
          <cell r="A11616">
            <v>6939962762500</v>
          </cell>
        </row>
        <row r="11617">
          <cell r="A11617">
            <v>6939924827353</v>
          </cell>
          <cell r="B11617">
            <v>40</v>
          </cell>
        </row>
        <row r="11618">
          <cell r="A11618">
            <v>6939924827322</v>
          </cell>
        </row>
        <row r="11619">
          <cell r="A11619">
            <v>6939924827339</v>
          </cell>
          <cell r="B11619">
            <v>14</v>
          </cell>
        </row>
        <row r="11620">
          <cell r="A11620">
            <v>6939962763453</v>
          </cell>
        </row>
        <row r="11621">
          <cell r="A11621">
            <v>6939962765129</v>
          </cell>
        </row>
        <row r="11622">
          <cell r="A11622">
            <v>6939924827353</v>
          </cell>
        </row>
        <row r="11623">
          <cell r="A11623">
            <v>6939962760711</v>
          </cell>
        </row>
        <row r="11624">
          <cell r="A11624">
            <v>6939962760698</v>
          </cell>
        </row>
        <row r="11625">
          <cell r="A11625">
            <v>6939962744384</v>
          </cell>
        </row>
        <row r="11626">
          <cell r="A11626">
            <v>6939962748214</v>
          </cell>
        </row>
        <row r="11627">
          <cell r="A11627">
            <v>6939962746371</v>
          </cell>
        </row>
        <row r="11628">
          <cell r="A11628">
            <v>6939924823232</v>
          </cell>
        </row>
        <row r="11629">
          <cell r="A11629">
            <v>6939924827353</v>
          </cell>
        </row>
        <row r="11630">
          <cell r="A11630">
            <v>6939924821078</v>
          </cell>
        </row>
        <row r="11631">
          <cell r="A11631">
            <v>6939924823232</v>
          </cell>
        </row>
        <row r="11632">
          <cell r="A11632">
            <v>6939962761640</v>
          </cell>
          <cell r="B11632">
            <v>10</v>
          </cell>
        </row>
        <row r="11633">
          <cell r="A11633">
            <v>6939962763453</v>
          </cell>
        </row>
        <row r="11634">
          <cell r="A11634">
            <v>6939962756172</v>
          </cell>
          <cell r="B11634">
            <v>1048</v>
          </cell>
        </row>
        <row r="11635">
          <cell r="A11635">
            <v>6939924818498</v>
          </cell>
        </row>
        <row r="11636">
          <cell r="A11636">
            <v>6939924827322</v>
          </cell>
        </row>
        <row r="11637">
          <cell r="A11637">
            <v>6939924827339</v>
          </cell>
        </row>
        <row r="11638">
          <cell r="A11638">
            <v>6939962758572</v>
          </cell>
        </row>
        <row r="11639">
          <cell r="A11639">
            <v>6939924827315</v>
          </cell>
        </row>
        <row r="11640">
          <cell r="A11640">
            <v>6939962762180</v>
          </cell>
        </row>
        <row r="11641">
          <cell r="A11641">
            <v>6939962763712</v>
          </cell>
        </row>
        <row r="11642">
          <cell r="A11642">
            <v>6939962761640</v>
          </cell>
        </row>
        <row r="11643">
          <cell r="A11643">
            <v>6939962763453</v>
          </cell>
        </row>
        <row r="11644">
          <cell r="A11644">
            <v>6939962763910</v>
          </cell>
        </row>
        <row r="11645">
          <cell r="A11645">
            <v>6939962759814</v>
          </cell>
        </row>
        <row r="11646">
          <cell r="A11646">
            <v>6939962760704</v>
          </cell>
        </row>
        <row r="11647">
          <cell r="A11647">
            <v>6939962759128</v>
          </cell>
        </row>
        <row r="11648">
          <cell r="A11648">
            <v>6939962763477</v>
          </cell>
        </row>
        <row r="11649">
          <cell r="A11649">
            <v>6939962765983</v>
          </cell>
        </row>
        <row r="11650">
          <cell r="A11650">
            <v>6939962761398</v>
          </cell>
        </row>
        <row r="11651">
          <cell r="A11651">
            <v>6939962762401</v>
          </cell>
        </row>
        <row r="11652">
          <cell r="A11652">
            <v>6939924824673</v>
          </cell>
        </row>
        <row r="11653">
          <cell r="A11653">
            <v>6939924818498</v>
          </cell>
          <cell r="B11653">
            <v>55</v>
          </cell>
        </row>
        <row r="11654">
          <cell r="A11654">
            <v>6939924827841</v>
          </cell>
          <cell r="B11654">
            <v>66</v>
          </cell>
        </row>
        <row r="11655">
          <cell r="A11655">
            <v>6939924818498</v>
          </cell>
        </row>
        <row r="11656">
          <cell r="A11656">
            <v>6939924827841</v>
          </cell>
        </row>
        <row r="11657">
          <cell r="A11657">
            <v>6939924821078</v>
          </cell>
        </row>
        <row r="11658">
          <cell r="A11658">
            <v>6939962756172</v>
          </cell>
          <cell r="B11658">
            <v>0</v>
          </cell>
        </row>
        <row r="11659">
          <cell r="A11659">
            <v>6939962763774</v>
          </cell>
        </row>
        <row r="11660">
          <cell r="A11660">
            <v>6939962763736</v>
          </cell>
        </row>
        <row r="11661">
          <cell r="A11661">
            <v>6939962759043</v>
          </cell>
        </row>
        <row r="11662">
          <cell r="A11662">
            <v>6939962765433</v>
          </cell>
        </row>
        <row r="11663">
          <cell r="A11663">
            <v>6939962765129</v>
          </cell>
        </row>
        <row r="11664">
          <cell r="A11664">
            <v>6939924827353</v>
          </cell>
        </row>
        <row r="11665">
          <cell r="A11665">
            <v>6939962758572</v>
          </cell>
        </row>
        <row r="11666">
          <cell r="A11666">
            <v>6939924827315</v>
          </cell>
        </row>
        <row r="11667">
          <cell r="A11667">
            <v>6939924821078</v>
          </cell>
          <cell r="B11667">
            <v>7</v>
          </cell>
        </row>
        <row r="11668">
          <cell r="A11668">
            <v>6939924827322</v>
          </cell>
        </row>
        <row r="11669">
          <cell r="A11669">
            <v>6939924827339</v>
          </cell>
        </row>
        <row r="11670">
          <cell r="A11670">
            <v>6939962736518</v>
          </cell>
        </row>
        <row r="11671">
          <cell r="A11671">
            <v>6939962768182</v>
          </cell>
          <cell r="B11671">
            <v>6</v>
          </cell>
        </row>
        <row r="11672">
          <cell r="A11672">
            <v>6939962764412</v>
          </cell>
        </row>
        <row r="11673">
          <cell r="A11673">
            <v>6939962766423</v>
          </cell>
          <cell r="B11673">
            <v>35</v>
          </cell>
        </row>
        <row r="11674">
          <cell r="A11674">
            <v>6939924824345</v>
          </cell>
          <cell r="B11674">
            <v>0</v>
          </cell>
        </row>
        <row r="11675">
          <cell r="A11675">
            <v>6939962765433</v>
          </cell>
          <cell r="B11675">
            <v>21</v>
          </cell>
        </row>
        <row r="11676">
          <cell r="A11676">
            <v>6939962765129</v>
          </cell>
          <cell r="B11676">
            <v>37</v>
          </cell>
        </row>
        <row r="11677">
          <cell r="A11677">
            <v>6939924821078</v>
          </cell>
        </row>
        <row r="11678">
          <cell r="A11678">
            <v>6939962744384</v>
          </cell>
        </row>
        <row r="11679">
          <cell r="A11679">
            <v>6939962746074</v>
          </cell>
        </row>
        <row r="11680">
          <cell r="A11680">
            <v>6939962762500</v>
          </cell>
        </row>
        <row r="11681">
          <cell r="A11681">
            <v>6939924823232</v>
          </cell>
          <cell r="B11681">
            <v>1</v>
          </cell>
        </row>
        <row r="11682">
          <cell r="A11682">
            <v>6939924824345</v>
          </cell>
          <cell r="B11682">
            <v>0</v>
          </cell>
        </row>
        <row r="11683">
          <cell r="A11683">
            <v>6939924823232</v>
          </cell>
        </row>
        <row r="11684">
          <cell r="A11684">
            <v>6939924819549</v>
          </cell>
        </row>
        <row r="11685">
          <cell r="A11685">
            <v>6939962760834</v>
          </cell>
        </row>
        <row r="11686">
          <cell r="A11686">
            <v>6939962757612</v>
          </cell>
        </row>
        <row r="11687">
          <cell r="A11687">
            <v>6939962755380</v>
          </cell>
        </row>
        <row r="11688">
          <cell r="A11688">
            <v>6939962759173</v>
          </cell>
        </row>
        <row r="11689">
          <cell r="A11689">
            <v>6939962759012</v>
          </cell>
        </row>
        <row r="11690">
          <cell r="A11690">
            <v>6939962757520</v>
          </cell>
        </row>
        <row r="11691">
          <cell r="A11691">
            <v>6939962742878</v>
          </cell>
        </row>
        <row r="11692">
          <cell r="A11692">
            <v>6939962739281</v>
          </cell>
          <cell r="B11692">
            <v>1053</v>
          </cell>
        </row>
        <row r="11693">
          <cell r="A11693">
            <v>6939962756172</v>
          </cell>
        </row>
        <row r="11694">
          <cell r="A11694">
            <v>6939962753065</v>
          </cell>
          <cell r="B11694">
            <v>74</v>
          </cell>
        </row>
        <row r="11695">
          <cell r="A11695">
            <v>6939962756493</v>
          </cell>
          <cell r="B11695">
            <v>76</v>
          </cell>
        </row>
        <row r="11696">
          <cell r="A11696">
            <v>6939962753867</v>
          </cell>
          <cell r="B11696">
            <v>15</v>
          </cell>
        </row>
        <row r="11697">
          <cell r="A11697">
            <v>6939962758466</v>
          </cell>
          <cell r="B11697">
            <v>5</v>
          </cell>
        </row>
        <row r="11698">
          <cell r="A11698">
            <v>6939962758855</v>
          </cell>
          <cell r="B11698">
            <v>0</v>
          </cell>
        </row>
        <row r="11699">
          <cell r="A11699">
            <v>6939924827339</v>
          </cell>
        </row>
        <row r="11700">
          <cell r="A11700">
            <v>6939924819549</v>
          </cell>
        </row>
        <row r="11701">
          <cell r="A11701">
            <v>6939924824345</v>
          </cell>
        </row>
        <row r="11702">
          <cell r="A11702">
            <v>6939962739281</v>
          </cell>
          <cell r="B11702">
            <v>0</v>
          </cell>
        </row>
        <row r="11703">
          <cell r="A11703">
            <v>6939924824642</v>
          </cell>
        </row>
        <row r="11704">
          <cell r="A11704">
            <v>6939962762500</v>
          </cell>
        </row>
        <row r="11705">
          <cell r="A11705">
            <v>6939962765433</v>
          </cell>
        </row>
        <row r="11706">
          <cell r="A11706">
            <v>6939924824345</v>
          </cell>
        </row>
        <row r="11707">
          <cell r="A11707">
            <v>6939924828510</v>
          </cell>
        </row>
        <row r="11708">
          <cell r="A11708">
            <v>6939924824345</v>
          </cell>
        </row>
        <row r="11709">
          <cell r="A11709">
            <v>6939962746371</v>
          </cell>
        </row>
        <row r="11710">
          <cell r="A11710">
            <v>6939924828510</v>
          </cell>
        </row>
        <row r="11711">
          <cell r="A11711">
            <v>6939924821078</v>
          </cell>
        </row>
        <row r="11712">
          <cell r="A11712">
            <v>6939962758039</v>
          </cell>
        </row>
        <row r="11713">
          <cell r="A11713">
            <v>6939962768182</v>
          </cell>
        </row>
        <row r="11714">
          <cell r="A11714">
            <v>6939962764412</v>
          </cell>
        </row>
        <row r="11715">
          <cell r="A11715">
            <v>6939924827353</v>
          </cell>
        </row>
        <row r="11716">
          <cell r="A11716">
            <v>6939924827537</v>
          </cell>
        </row>
        <row r="11717">
          <cell r="A11717">
            <v>6939924828510</v>
          </cell>
        </row>
        <row r="11718">
          <cell r="A11718">
            <v>6939962760186</v>
          </cell>
          <cell r="B11718">
            <v>119</v>
          </cell>
        </row>
        <row r="11719">
          <cell r="A11719">
            <v>6939962760599</v>
          </cell>
          <cell r="B11719">
            <v>4</v>
          </cell>
        </row>
        <row r="11720">
          <cell r="A11720">
            <v>6939962761640</v>
          </cell>
          <cell r="B11720">
            <v>23</v>
          </cell>
        </row>
        <row r="11721">
          <cell r="A11721">
            <v>6939962760186</v>
          </cell>
          <cell r="B11721">
            <v>0</v>
          </cell>
        </row>
        <row r="11722">
          <cell r="A11722">
            <v>6939962746371</v>
          </cell>
          <cell r="B11722">
            <v>0</v>
          </cell>
        </row>
        <row r="11723">
          <cell r="A11723">
            <v>6939962761640</v>
          </cell>
        </row>
        <row r="11724">
          <cell r="A11724">
            <v>6939962759098</v>
          </cell>
        </row>
        <row r="11725">
          <cell r="A11725">
            <v>6939962757575</v>
          </cell>
          <cell r="B11725">
            <v>0</v>
          </cell>
        </row>
        <row r="11726">
          <cell r="A11726">
            <v>6939962760711</v>
          </cell>
          <cell r="B11726">
            <v>0</v>
          </cell>
        </row>
        <row r="11727">
          <cell r="A11727">
            <v>6939924824802</v>
          </cell>
        </row>
        <row r="11728">
          <cell r="A11728">
            <v>6939962740379</v>
          </cell>
          <cell r="B11728">
            <v>48</v>
          </cell>
        </row>
        <row r="11729">
          <cell r="A11729">
            <v>6939962753003</v>
          </cell>
          <cell r="B11729">
            <v>0</v>
          </cell>
        </row>
        <row r="11730">
          <cell r="A11730">
            <v>6939962744384</v>
          </cell>
          <cell r="B11730">
            <v>147</v>
          </cell>
        </row>
        <row r="11731">
          <cell r="A11731">
            <v>6939962752709</v>
          </cell>
          <cell r="B11731">
            <v>0</v>
          </cell>
        </row>
        <row r="11732">
          <cell r="A11732">
            <v>6939962755175</v>
          </cell>
          <cell r="B11732">
            <v>0</v>
          </cell>
        </row>
        <row r="11733">
          <cell r="A11733">
            <v>6939962741307</v>
          </cell>
          <cell r="B11733">
            <v>9</v>
          </cell>
        </row>
        <row r="11734">
          <cell r="A11734">
            <v>6939962756264</v>
          </cell>
          <cell r="B11734">
            <v>242</v>
          </cell>
        </row>
        <row r="11735">
          <cell r="A11735">
            <v>6939962748214</v>
          </cell>
          <cell r="B11735">
            <v>15</v>
          </cell>
        </row>
        <row r="11736">
          <cell r="A11736">
            <v>6939962756905</v>
          </cell>
          <cell r="B11736">
            <v>0</v>
          </cell>
        </row>
        <row r="11737">
          <cell r="A11737">
            <v>6939962755328</v>
          </cell>
          <cell r="B11737">
            <v>0</v>
          </cell>
        </row>
        <row r="11738">
          <cell r="A11738">
            <v>6939962734354</v>
          </cell>
          <cell r="B11738">
            <v>24</v>
          </cell>
        </row>
        <row r="11739">
          <cell r="A11739">
            <v>6939962755618</v>
          </cell>
          <cell r="B11739">
            <v>58</v>
          </cell>
        </row>
        <row r="11740">
          <cell r="A11740">
            <v>6939962741710</v>
          </cell>
        </row>
        <row r="11741">
          <cell r="A11741">
            <v>6939962757575</v>
          </cell>
          <cell r="B11741">
            <v>0</v>
          </cell>
        </row>
        <row r="11742">
          <cell r="A11742">
            <v>6939924827339</v>
          </cell>
        </row>
        <row r="11743">
          <cell r="A11743">
            <v>6939962756493</v>
          </cell>
        </row>
        <row r="11744">
          <cell r="A11744">
            <v>6939962757575</v>
          </cell>
          <cell r="B11744">
            <v>119</v>
          </cell>
        </row>
        <row r="11745">
          <cell r="A11745">
            <v>6939962758572</v>
          </cell>
          <cell r="B11745">
            <v>41</v>
          </cell>
        </row>
        <row r="11746">
          <cell r="A11746">
            <v>6939924827339</v>
          </cell>
          <cell r="B11746">
            <v>14</v>
          </cell>
        </row>
        <row r="11747">
          <cell r="A11747">
            <v>6939962746593</v>
          </cell>
          <cell r="B11747">
            <v>127</v>
          </cell>
        </row>
        <row r="11748">
          <cell r="A11748">
            <v>6939962746593</v>
          </cell>
          <cell r="B11748">
            <v>0</v>
          </cell>
        </row>
        <row r="11749">
          <cell r="A11749">
            <v>6939924824642</v>
          </cell>
        </row>
        <row r="11750">
          <cell r="A11750">
            <v>6939924827537</v>
          </cell>
        </row>
        <row r="11751">
          <cell r="A11751">
            <v>6939962759098</v>
          </cell>
        </row>
        <row r="11752">
          <cell r="A11752">
            <v>6939962746371</v>
          </cell>
        </row>
        <row r="11753">
          <cell r="A11753">
            <v>6939924827537</v>
          </cell>
        </row>
        <row r="11754">
          <cell r="A11754">
            <v>6939962739281</v>
          </cell>
        </row>
        <row r="11755">
          <cell r="A11755">
            <v>6939962760186</v>
          </cell>
        </row>
        <row r="11756">
          <cell r="A11756">
            <v>6939924818498</v>
          </cell>
        </row>
        <row r="11757">
          <cell r="A11757">
            <v>6939924821078</v>
          </cell>
        </row>
        <row r="11758">
          <cell r="A11758">
            <v>6939924823232</v>
          </cell>
        </row>
        <row r="11759">
          <cell r="A11759">
            <v>6939962742878</v>
          </cell>
        </row>
        <row r="11760">
          <cell r="A11760">
            <v>6939962746371</v>
          </cell>
        </row>
        <row r="11761">
          <cell r="A11761">
            <v>6939962761640</v>
          </cell>
        </row>
        <row r="11762">
          <cell r="A11762">
            <v>6939962748214</v>
          </cell>
        </row>
        <row r="11763">
          <cell r="A11763">
            <v>6939962756493</v>
          </cell>
        </row>
        <row r="11764">
          <cell r="A11764">
            <v>6939962753867</v>
          </cell>
        </row>
        <row r="11765">
          <cell r="A11765">
            <v>6939924819549</v>
          </cell>
          <cell r="B11765">
            <v>85</v>
          </cell>
        </row>
        <row r="11766">
          <cell r="A11766">
            <v>6939962758039</v>
          </cell>
          <cell r="B11766">
            <v>14</v>
          </cell>
        </row>
        <row r="11767">
          <cell r="A11767">
            <v>6939962758572</v>
          </cell>
        </row>
        <row r="11768">
          <cell r="A11768">
            <v>6939962760711</v>
          </cell>
        </row>
        <row r="11769">
          <cell r="A11769">
            <v>6939962746593</v>
          </cell>
        </row>
        <row r="11770">
          <cell r="A11770">
            <v>6939924819549</v>
          </cell>
        </row>
        <row r="11771">
          <cell r="A11771">
            <v>6939962762500</v>
          </cell>
        </row>
        <row r="11772">
          <cell r="A11772">
            <v>6939924827315</v>
          </cell>
        </row>
        <row r="11773">
          <cell r="A11773">
            <v>6939962739564</v>
          </cell>
        </row>
        <row r="11774">
          <cell r="A11774">
            <v>6939962762500</v>
          </cell>
          <cell r="B11774">
            <v>123</v>
          </cell>
        </row>
        <row r="11775">
          <cell r="A11775">
            <v>6939962759098</v>
          </cell>
          <cell r="B11775">
            <v>336</v>
          </cell>
        </row>
        <row r="11776">
          <cell r="A11776">
            <v>6939924827315</v>
          </cell>
        </row>
        <row r="11777">
          <cell r="A11777">
            <v>6939962760711</v>
          </cell>
          <cell r="B11777">
            <v>39</v>
          </cell>
        </row>
        <row r="11778">
          <cell r="A11778">
            <v>6939962746593</v>
          </cell>
          <cell r="B11778">
            <v>127</v>
          </cell>
        </row>
        <row r="11779">
          <cell r="A11779">
            <v>6939962761299</v>
          </cell>
        </row>
        <row r="11780">
          <cell r="A11780">
            <v>6939962762999</v>
          </cell>
        </row>
        <row r="11781">
          <cell r="A11781">
            <v>6939962762173</v>
          </cell>
        </row>
        <row r="11782">
          <cell r="A11782">
            <v>6939962764436</v>
          </cell>
        </row>
        <row r="11783">
          <cell r="A11783">
            <v>6939962767864</v>
          </cell>
        </row>
        <row r="11784">
          <cell r="A11784">
            <v>6939962766423</v>
          </cell>
        </row>
        <row r="11785">
          <cell r="A11785">
            <v>6939962733951</v>
          </cell>
        </row>
        <row r="11786">
          <cell r="A11786">
            <v>6939962764436</v>
          </cell>
          <cell r="B11786">
            <v>16</v>
          </cell>
        </row>
        <row r="11787">
          <cell r="A11787">
            <v>6939962767864</v>
          </cell>
          <cell r="B11787">
            <v>0</v>
          </cell>
        </row>
        <row r="11788">
          <cell r="A11788">
            <v>6939962764436</v>
          </cell>
        </row>
        <row r="11789">
          <cell r="A11789">
            <v>6939962767864</v>
          </cell>
        </row>
        <row r="11790">
          <cell r="A11790">
            <v>6939962756172</v>
          </cell>
          <cell r="B11790">
            <v>398</v>
          </cell>
        </row>
        <row r="11791">
          <cell r="A11791">
            <v>6939962758275</v>
          </cell>
          <cell r="B11791">
            <v>91</v>
          </cell>
        </row>
        <row r="11792">
          <cell r="A11792">
            <v>6939962757575</v>
          </cell>
          <cell r="B11792">
            <v>119</v>
          </cell>
        </row>
        <row r="11793">
          <cell r="A11793">
            <v>6939924818498</v>
          </cell>
        </row>
        <row r="11794">
          <cell r="A11794">
            <v>6939924827322</v>
          </cell>
        </row>
        <row r="11795">
          <cell r="A11795">
            <v>6939924827841</v>
          </cell>
        </row>
        <row r="11796">
          <cell r="A11796">
            <v>6939924827339</v>
          </cell>
        </row>
        <row r="11797">
          <cell r="A11797">
            <v>6939962736518</v>
          </cell>
        </row>
        <row r="11798">
          <cell r="A11798">
            <v>6939962758039</v>
          </cell>
        </row>
        <row r="11799">
          <cell r="A11799">
            <v>6939962768182</v>
          </cell>
        </row>
        <row r="11800">
          <cell r="A11800">
            <v>6939962764412</v>
          </cell>
        </row>
        <row r="11801">
          <cell r="A11801">
            <v>6939924827537</v>
          </cell>
        </row>
        <row r="11802">
          <cell r="A11802">
            <v>6939962762500</v>
          </cell>
        </row>
        <row r="11803">
          <cell r="A11803">
            <v>6939962759098</v>
          </cell>
        </row>
        <row r="11804">
          <cell r="A11804">
            <v>6939962756172</v>
          </cell>
          <cell r="B11804">
            <v>0</v>
          </cell>
        </row>
        <row r="11805">
          <cell r="A11805">
            <v>6939924819549</v>
          </cell>
        </row>
        <row r="11806">
          <cell r="A11806">
            <v>6939924827339</v>
          </cell>
        </row>
        <row r="11807">
          <cell r="A11807">
            <v>6939962766423</v>
          </cell>
        </row>
        <row r="11808">
          <cell r="A11808">
            <v>6939924827353</v>
          </cell>
          <cell r="B11808">
            <v>40</v>
          </cell>
        </row>
        <row r="11809">
          <cell r="A11809">
            <v>6939924818498</v>
          </cell>
          <cell r="B11809">
            <v>55</v>
          </cell>
        </row>
        <row r="11810">
          <cell r="A11810">
            <v>6939924821078</v>
          </cell>
          <cell r="B11810">
            <v>7</v>
          </cell>
        </row>
        <row r="11811">
          <cell r="A11811">
            <v>6939924823232</v>
          </cell>
          <cell r="B11811">
            <v>1</v>
          </cell>
        </row>
        <row r="11812">
          <cell r="A11812">
            <v>6939962753065</v>
          </cell>
          <cell r="B11812">
            <v>0</v>
          </cell>
        </row>
        <row r="11813">
          <cell r="A11813">
            <v>6939962742878</v>
          </cell>
          <cell r="B11813">
            <v>53</v>
          </cell>
        </row>
        <row r="11814">
          <cell r="A11814">
            <v>6939962746074</v>
          </cell>
          <cell r="B11814">
            <v>244</v>
          </cell>
        </row>
        <row r="11815">
          <cell r="A11815">
            <v>6939962760711</v>
          </cell>
          <cell r="B11815">
            <v>0</v>
          </cell>
        </row>
        <row r="11816">
          <cell r="A11816">
            <v>6939962746593</v>
          </cell>
          <cell r="B11816">
            <v>0</v>
          </cell>
        </row>
        <row r="11817">
          <cell r="A11817">
            <v>6939962760599</v>
          </cell>
        </row>
        <row r="11818">
          <cell r="A11818">
            <v>6939962758466</v>
          </cell>
        </row>
        <row r="11819">
          <cell r="A11819">
            <v>6939962758855</v>
          </cell>
          <cell r="B11819">
            <v>0</v>
          </cell>
        </row>
        <row r="11820">
          <cell r="A11820">
            <v>6939962744384</v>
          </cell>
          <cell r="B11820">
            <v>0</v>
          </cell>
        </row>
        <row r="11821">
          <cell r="A11821">
            <v>6939962758039</v>
          </cell>
        </row>
        <row r="11822">
          <cell r="A11822">
            <v>6939962768182</v>
          </cell>
        </row>
        <row r="11823">
          <cell r="A11823">
            <v>6939962764412</v>
          </cell>
        </row>
        <row r="11824">
          <cell r="A11824">
            <v>6939924824345</v>
          </cell>
        </row>
        <row r="11825">
          <cell r="A11825">
            <v>6939924827353</v>
          </cell>
        </row>
        <row r="11826">
          <cell r="A11826">
            <v>6939924821078</v>
          </cell>
        </row>
        <row r="11827">
          <cell r="A11827">
            <v>6939924823232</v>
          </cell>
        </row>
        <row r="11828">
          <cell r="A11828">
            <v>6939962768182</v>
          </cell>
          <cell r="B11828">
            <v>2</v>
          </cell>
        </row>
        <row r="11829">
          <cell r="A11829">
            <v>6939962764412</v>
          </cell>
        </row>
        <row r="11830">
          <cell r="A11830">
            <v>6939962766423</v>
          </cell>
          <cell r="B11830">
            <v>23</v>
          </cell>
        </row>
        <row r="11831">
          <cell r="A11831">
            <v>6939924827353</v>
          </cell>
        </row>
        <row r="11832">
          <cell r="A11832">
            <v>6939924818498</v>
          </cell>
        </row>
        <row r="11833">
          <cell r="A11833">
            <v>6939924821078</v>
          </cell>
        </row>
        <row r="11834">
          <cell r="A11834">
            <v>6939924823232</v>
          </cell>
        </row>
        <row r="11835">
          <cell r="A11835">
            <v>6939924823232</v>
          </cell>
        </row>
        <row r="11836">
          <cell r="A11836">
            <v>6939962758060</v>
          </cell>
          <cell r="B11836">
            <v>250</v>
          </cell>
        </row>
        <row r="11837">
          <cell r="A11837">
            <v>6939962760698</v>
          </cell>
          <cell r="B11837">
            <v>27</v>
          </cell>
        </row>
        <row r="11838">
          <cell r="A11838">
            <v>6939962760605</v>
          </cell>
          <cell r="B11838">
            <v>42</v>
          </cell>
        </row>
        <row r="11839">
          <cell r="A11839">
            <v>6939962744384</v>
          </cell>
        </row>
        <row r="11840">
          <cell r="A11840">
            <v>6939962746074</v>
          </cell>
        </row>
        <row r="11841">
          <cell r="A11841">
            <v>6939962741710</v>
          </cell>
        </row>
        <row r="11842">
          <cell r="A11842">
            <v>6939962744384</v>
          </cell>
          <cell r="B11842">
            <v>147</v>
          </cell>
        </row>
        <row r="11843">
          <cell r="A11843">
            <v>6939962748214</v>
          </cell>
          <cell r="B11843">
            <v>15</v>
          </cell>
        </row>
        <row r="11844">
          <cell r="A11844">
            <v>6939962746371</v>
          </cell>
          <cell r="B11844">
            <v>41</v>
          </cell>
        </row>
        <row r="11845">
          <cell r="A11845">
            <v>6939962733951</v>
          </cell>
          <cell r="B11845">
            <v>0</v>
          </cell>
        </row>
        <row r="11846">
          <cell r="A11846">
            <v>6939962753065</v>
          </cell>
        </row>
        <row r="11847">
          <cell r="A11847">
            <v>6939962746074</v>
          </cell>
        </row>
        <row r="11848">
          <cell r="A11848">
            <v>6939962760599</v>
          </cell>
        </row>
        <row r="11849">
          <cell r="A11849">
            <v>6939962758466</v>
          </cell>
        </row>
        <row r="11850">
          <cell r="A11850">
            <v>6939962758855</v>
          </cell>
        </row>
        <row r="11851">
          <cell r="A11851">
            <v>6939962753065</v>
          </cell>
          <cell r="B11851">
            <v>35</v>
          </cell>
        </row>
        <row r="11852">
          <cell r="A11852">
            <v>6939962756493</v>
          </cell>
          <cell r="B11852">
            <v>32</v>
          </cell>
        </row>
        <row r="11853">
          <cell r="A11853">
            <v>6939962753867</v>
          </cell>
          <cell r="B11853">
            <v>5</v>
          </cell>
        </row>
        <row r="11854">
          <cell r="A11854">
            <v>6939962758466</v>
          </cell>
          <cell r="B11854">
            <v>10</v>
          </cell>
        </row>
        <row r="11855">
          <cell r="A11855">
            <v>6939962758855</v>
          </cell>
          <cell r="B11855">
            <v>0</v>
          </cell>
        </row>
        <row r="11856">
          <cell r="A11856">
            <v>6939962731049</v>
          </cell>
          <cell r="B11856">
            <v>10</v>
          </cell>
        </row>
        <row r="11857">
          <cell r="A11857">
            <v>6939962756165</v>
          </cell>
          <cell r="B11857">
            <v>58</v>
          </cell>
        </row>
        <row r="11858">
          <cell r="A11858">
            <v>6939962756493</v>
          </cell>
        </row>
        <row r="11859">
          <cell r="A11859">
            <v>6939962753867</v>
          </cell>
          <cell r="B11859">
            <v>0</v>
          </cell>
        </row>
        <row r="11860">
          <cell r="A11860">
            <v>6939962766423</v>
          </cell>
        </row>
        <row r="11861">
          <cell r="A11861">
            <v>6939962748214</v>
          </cell>
          <cell r="B11861">
            <v>0</v>
          </cell>
        </row>
        <row r="11862">
          <cell r="A11862">
            <v>6939962756493</v>
          </cell>
        </row>
        <row r="11863">
          <cell r="A11863">
            <v>6939962746074</v>
          </cell>
          <cell r="B11863">
            <v>0</v>
          </cell>
        </row>
        <row r="11864">
          <cell r="A11864">
            <v>6939962746371</v>
          </cell>
          <cell r="B11864">
            <v>102</v>
          </cell>
        </row>
        <row r="11865">
          <cell r="A11865">
            <v>6939924818498</v>
          </cell>
        </row>
        <row r="11866">
          <cell r="A11866">
            <v>6939962739281</v>
          </cell>
          <cell r="B11866">
            <v>0</v>
          </cell>
        </row>
        <row r="11867">
          <cell r="A11867">
            <v>6939924828510</v>
          </cell>
        </row>
        <row r="11868">
          <cell r="A11868">
            <v>6939962755885</v>
          </cell>
          <cell r="B11868">
            <v>0</v>
          </cell>
        </row>
        <row r="11869">
          <cell r="A11869">
            <v>6939962755359</v>
          </cell>
          <cell r="B11869">
            <v>7</v>
          </cell>
        </row>
        <row r="11870">
          <cell r="A11870">
            <v>6939962760186</v>
          </cell>
          <cell r="B11870">
            <v>0</v>
          </cell>
        </row>
        <row r="11871">
          <cell r="A11871">
            <v>6939962748214</v>
          </cell>
          <cell r="B11871">
            <v>0</v>
          </cell>
        </row>
        <row r="11872">
          <cell r="A11872">
            <v>6939962746371</v>
          </cell>
          <cell r="B11872">
            <v>0</v>
          </cell>
        </row>
        <row r="11873">
          <cell r="A11873">
            <v>6939962761640</v>
          </cell>
        </row>
        <row r="11874">
          <cell r="A11874">
            <v>6939962753065</v>
          </cell>
          <cell r="B11874">
            <v>0</v>
          </cell>
        </row>
        <row r="11875">
          <cell r="A11875">
            <v>6939962760599</v>
          </cell>
          <cell r="B11875">
            <v>0</v>
          </cell>
        </row>
        <row r="11876">
          <cell r="A11876">
            <v>6939962753867</v>
          </cell>
          <cell r="B11876">
            <v>0</v>
          </cell>
        </row>
        <row r="11877">
          <cell r="A11877">
            <v>6939962758466</v>
          </cell>
        </row>
        <row r="11878">
          <cell r="A11878">
            <v>6939962758855</v>
          </cell>
          <cell r="B11878">
            <v>0</v>
          </cell>
        </row>
        <row r="11879">
          <cell r="A11879">
            <v>6939962757575</v>
          </cell>
        </row>
        <row r="11880">
          <cell r="A11880">
            <v>6939924819884</v>
          </cell>
          <cell r="B11880">
            <v>0</v>
          </cell>
        </row>
        <row r="11881">
          <cell r="A11881">
            <v>6939924824956</v>
          </cell>
          <cell r="B11881">
            <v>0</v>
          </cell>
        </row>
        <row r="11882">
          <cell r="A11882">
            <v>6939962741710</v>
          </cell>
          <cell r="B11882">
            <v>795</v>
          </cell>
        </row>
        <row r="11883">
          <cell r="A11883">
            <v>6939962733951</v>
          </cell>
          <cell r="B11883">
            <v>0</v>
          </cell>
        </row>
        <row r="11884">
          <cell r="A11884">
            <v>6939962733951</v>
          </cell>
        </row>
        <row r="11885">
          <cell r="A11885">
            <v>6939962736518</v>
          </cell>
        </row>
        <row r="11886">
          <cell r="A11886">
            <v>6939962733951</v>
          </cell>
        </row>
        <row r="11887">
          <cell r="A11887">
            <v>6939962759814</v>
          </cell>
          <cell r="B11887">
            <v>11</v>
          </cell>
        </row>
        <row r="11888">
          <cell r="A11888">
            <v>6939962762180</v>
          </cell>
          <cell r="B11888">
            <v>9</v>
          </cell>
        </row>
        <row r="11889">
          <cell r="A11889">
            <v>6939962756493</v>
          </cell>
          <cell r="B11889">
            <v>32</v>
          </cell>
        </row>
        <row r="11890">
          <cell r="A11890">
            <v>6939962759128</v>
          </cell>
          <cell r="B11890">
            <v>22</v>
          </cell>
        </row>
        <row r="11891">
          <cell r="A11891">
            <v>6939962761299</v>
          </cell>
          <cell r="B11891">
            <v>234</v>
          </cell>
        </row>
        <row r="11892">
          <cell r="A11892">
            <v>6939962746630</v>
          </cell>
        </row>
        <row r="11893">
          <cell r="A11893">
            <v>6939962739281</v>
          </cell>
        </row>
        <row r="11894">
          <cell r="A11894">
            <v>6939962755908</v>
          </cell>
        </row>
        <row r="11895">
          <cell r="A11895">
            <v>6939962752464</v>
          </cell>
        </row>
        <row r="11896">
          <cell r="A11896">
            <v>6939962745992</v>
          </cell>
        </row>
        <row r="11897">
          <cell r="A11897">
            <v>6939962753065</v>
          </cell>
        </row>
        <row r="11898">
          <cell r="A11898">
            <v>6939962747644</v>
          </cell>
        </row>
        <row r="11899">
          <cell r="A11899">
            <v>6939962754604</v>
          </cell>
        </row>
        <row r="11900">
          <cell r="A11900">
            <v>6939962750590</v>
          </cell>
        </row>
        <row r="11901">
          <cell r="A11901">
            <v>6939962747989</v>
          </cell>
        </row>
        <row r="11902">
          <cell r="A11902">
            <v>6939962736839</v>
          </cell>
        </row>
        <row r="11903">
          <cell r="A11903">
            <v>6939962741338</v>
          </cell>
        </row>
        <row r="11904">
          <cell r="A11904">
            <v>6939962756097</v>
          </cell>
        </row>
        <row r="11905">
          <cell r="A11905">
            <v>6939962759043</v>
          </cell>
          <cell r="B11905">
            <v>0</v>
          </cell>
        </row>
        <row r="11906">
          <cell r="A11906">
            <v>6939962759357</v>
          </cell>
          <cell r="B11906">
            <v>6</v>
          </cell>
        </row>
        <row r="11907">
          <cell r="A11907">
            <v>6939962762173</v>
          </cell>
          <cell r="B11907">
            <v>60</v>
          </cell>
        </row>
        <row r="11908">
          <cell r="A11908">
            <v>6939962762500</v>
          </cell>
          <cell r="B11908">
            <v>123</v>
          </cell>
        </row>
        <row r="11909">
          <cell r="A11909">
            <v>6939962764436</v>
          </cell>
        </row>
        <row r="11910">
          <cell r="A11910">
            <v>6939962767864</v>
          </cell>
        </row>
        <row r="11911">
          <cell r="A11911">
            <v>6939962744384</v>
          </cell>
        </row>
        <row r="11912">
          <cell r="A11912">
            <v>6939962746626</v>
          </cell>
        </row>
        <row r="11913">
          <cell r="A11913">
            <v>6939962754239</v>
          </cell>
        </row>
        <row r="11914">
          <cell r="A11914">
            <v>6939962758763</v>
          </cell>
        </row>
        <row r="11915">
          <cell r="A11915">
            <v>6939962747057</v>
          </cell>
        </row>
        <row r="11916">
          <cell r="A11916">
            <v>6939962753003</v>
          </cell>
        </row>
        <row r="11917">
          <cell r="A11917">
            <v>6939962736518</v>
          </cell>
          <cell r="B11917">
            <v>0</v>
          </cell>
        </row>
        <row r="11918">
          <cell r="A11918">
            <v>6939962753003</v>
          </cell>
        </row>
        <row r="11919">
          <cell r="A11919">
            <v>6939962744384</v>
          </cell>
        </row>
        <row r="11920">
          <cell r="A11920">
            <v>6939962752488</v>
          </cell>
        </row>
        <row r="11921">
          <cell r="A11921">
            <v>6939962755175</v>
          </cell>
        </row>
        <row r="11922">
          <cell r="A11922">
            <v>6939962752273</v>
          </cell>
        </row>
        <row r="11923">
          <cell r="A11923">
            <v>6939962741307</v>
          </cell>
        </row>
        <row r="11924">
          <cell r="A11924">
            <v>6939962725574</v>
          </cell>
        </row>
        <row r="11925">
          <cell r="A11925">
            <v>6939962756264</v>
          </cell>
        </row>
        <row r="11926">
          <cell r="A11926">
            <v>6939962756905</v>
          </cell>
        </row>
        <row r="11927">
          <cell r="A11927">
            <v>6939962756769</v>
          </cell>
        </row>
        <row r="11928">
          <cell r="A11928">
            <v>6939962734354</v>
          </cell>
        </row>
        <row r="11929">
          <cell r="A11929">
            <v>6939962739588</v>
          </cell>
        </row>
        <row r="11930">
          <cell r="A11930">
            <v>6939962745183</v>
          </cell>
        </row>
        <row r="11931">
          <cell r="A11931">
            <v>6939962748184</v>
          </cell>
        </row>
        <row r="11932">
          <cell r="A11932">
            <v>6939962754628</v>
          </cell>
        </row>
        <row r="11933">
          <cell r="A11933">
            <v>6939962755175</v>
          </cell>
        </row>
        <row r="11934">
          <cell r="A11934">
            <v>6939962755656</v>
          </cell>
        </row>
        <row r="11935">
          <cell r="A11935">
            <v>6939962756264</v>
          </cell>
        </row>
        <row r="11936">
          <cell r="A11936">
            <v>6939962756905</v>
          </cell>
        </row>
        <row r="11937">
          <cell r="A11937">
            <v>6939962738147</v>
          </cell>
        </row>
        <row r="11938">
          <cell r="A11938">
            <v>6939962743738</v>
          </cell>
        </row>
        <row r="11939">
          <cell r="A11939">
            <v>6939962757186</v>
          </cell>
        </row>
        <row r="11940">
          <cell r="A11940">
            <v>6939962757384</v>
          </cell>
        </row>
        <row r="11941">
          <cell r="A11941">
            <v>6939962741710</v>
          </cell>
        </row>
        <row r="11942">
          <cell r="A11942">
            <v>6939924819549</v>
          </cell>
          <cell r="B11942">
            <v>85</v>
          </cell>
        </row>
        <row r="11943">
          <cell r="A11943">
            <v>6939962741710</v>
          </cell>
        </row>
        <row r="11944">
          <cell r="A11944">
            <v>6939962753980</v>
          </cell>
        </row>
        <row r="11945">
          <cell r="A11945">
            <v>6939962744384</v>
          </cell>
        </row>
        <row r="11946">
          <cell r="A11946">
            <v>6939962752488</v>
          </cell>
        </row>
        <row r="11947">
          <cell r="A11947">
            <v>6939962746296</v>
          </cell>
        </row>
        <row r="11948">
          <cell r="A11948">
            <v>6939962747316</v>
          </cell>
        </row>
        <row r="11949">
          <cell r="A11949">
            <v>6939962752273</v>
          </cell>
        </row>
        <row r="11950">
          <cell r="A11950">
            <v>6939962741307</v>
          </cell>
        </row>
        <row r="11951">
          <cell r="A11951">
            <v>6939962725574</v>
          </cell>
        </row>
        <row r="11952">
          <cell r="A11952">
            <v>6939962756912</v>
          </cell>
        </row>
        <row r="11953">
          <cell r="A11953">
            <v>6939962730912</v>
          </cell>
        </row>
        <row r="11954">
          <cell r="A11954">
            <v>6939962756769</v>
          </cell>
        </row>
        <row r="11955">
          <cell r="A11955">
            <v>6939962740973</v>
          </cell>
        </row>
        <row r="11956">
          <cell r="A11956">
            <v>6939962756134</v>
          </cell>
        </row>
        <row r="11957">
          <cell r="A11957">
            <v>6939962757315</v>
          </cell>
        </row>
        <row r="11958">
          <cell r="A11958">
            <v>6939962746593</v>
          </cell>
        </row>
        <row r="11959">
          <cell r="A11959">
            <v>6939962740973</v>
          </cell>
        </row>
        <row r="11960">
          <cell r="A11960">
            <v>6939962746593</v>
          </cell>
        </row>
        <row r="11961">
          <cell r="A11961">
            <v>6939962758855</v>
          </cell>
        </row>
        <row r="11962">
          <cell r="A11962">
            <v>6939962733951</v>
          </cell>
          <cell r="B11962">
            <v>0</v>
          </cell>
        </row>
        <row r="11963">
          <cell r="A11963">
            <v>6939962742878</v>
          </cell>
        </row>
        <row r="11964">
          <cell r="A11964">
            <v>6939924824642</v>
          </cell>
        </row>
        <row r="11965">
          <cell r="A11965">
            <v>6939962740379</v>
          </cell>
        </row>
        <row r="11966">
          <cell r="A11966">
            <v>6939962751450</v>
          </cell>
        </row>
        <row r="11967">
          <cell r="A11967">
            <v>6939962752709</v>
          </cell>
        </row>
        <row r="11968">
          <cell r="A11968">
            <v>6939962748030</v>
          </cell>
        </row>
        <row r="11969">
          <cell r="A11969">
            <v>6939962746050</v>
          </cell>
        </row>
        <row r="11970">
          <cell r="A11970">
            <v>6939962748214</v>
          </cell>
        </row>
        <row r="11971">
          <cell r="A11971">
            <v>6939962746685</v>
          </cell>
        </row>
        <row r="11972">
          <cell r="A11972">
            <v>6939962755328</v>
          </cell>
        </row>
        <row r="11973">
          <cell r="A11973">
            <v>6939962756820</v>
          </cell>
        </row>
        <row r="11974">
          <cell r="A11974">
            <v>6939962734354</v>
          </cell>
        </row>
        <row r="11975">
          <cell r="A11975">
            <v>6939962755830</v>
          </cell>
        </row>
        <row r="11976">
          <cell r="A11976">
            <v>6939962757315</v>
          </cell>
        </row>
        <row r="11977">
          <cell r="A11977">
            <v>6939962742878</v>
          </cell>
        </row>
        <row r="11978">
          <cell r="A11978">
            <v>6939962746371</v>
          </cell>
        </row>
        <row r="11979">
          <cell r="A11979">
            <v>6939962742878</v>
          </cell>
        </row>
        <row r="11980">
          <cell r="A11980">
            <v>6939962760575</v>
          </cell>
        </row>
        <row r="11981">
          <cell r="A11981">
            <v>6939962753867</v>
          </cell>
        </row>
        <row r="11982">
          <cell r="A11982">
            <v>6939962760711</v>
          </cell>
        </row>
        <row r="11983">
          <cell r="A11983">
            <v>6939962760186</v>
          </cell>
        </row>
        <row r="11984">
          <cell r="A11984">
            <v>6939962760599</v>
          </cell>
        </row>
        <row r="11985">
          <cell r="A11985">
            <v>6939962758060</v>
          </cell>
        </row>
        <row r="11986">
          <cell r="A11986">
            <v>6939962759265</v>
          </cell>
        </row>
        <row r="11987">
          <cell r="A11987">
            <v>6939962756172</v>
          </cell>
        </row>
        <row r="11988">
          <cell r="A11988">
            <v>6939962746371</v>
          </cell>
        </row>
        <row r="11989">
          <cell r="A11989">
            <v>6939962746371</v>
          </cell>
          <cell r="B11989">
            <v>0</v>
          </cell>
        </row>
        <row r="11990">
          <cell r="A11990">
            <v>6939962736518</v>
          </cell>
        </row>
        <row r="11991">
          <cell r="A11991">
            <v>6939962758398</v>
          </cell>
        </row>
        <row r="11992">
          <cell r="A11992">
            <v>6939962759074</v>
          </cell>
        </row>
        <row r="11993">
          <cell r="A11993">
            <v>6939962746371</v>
          </cell>
        </row>
        <row r="11994">
          <cell r="A11994">
            <v>6939962755618</v>
          </cell>
        </row>
        <row r="11995">
          <cell r="A11995">
            <v>6939962746626</v>
          </cell>
        </row>
        <row r="11996">
          <cell r="A11996">
            <v>6939962752464</v>
          </cell>
          <cell r="B11996">
            <v>0</v>
          </cell>
        </row>
        <row r="11997">
          <cell r="A11997">
            <v>6939962751450</v>
          </cell>
          <cell r="B11997">
            <v>0</v>
          </cell>
        </row>
        <row r="11998">
          <cell r="A11998">
            <v>6939962753980</v>
          </cell>
          <cell r="B11998">
            <v>0</v>
          </cell>
        </row>
        <row r="11999">
          <cell r="A11999">
            <v>6939962752488</v>
          </cell>
          <cell r="B11999">
            <v>255</v>
          </cell>
        </row>
        <row r="12000">
          <cell r="A12000">
            <v>6939962748030</v>
          </cell>
          <cell r="B12000">
            <v>0</v>
          </cell>
        </row>
        <row r="12001">
          <cell r="A12001">
            <v>6939962747316</v>
          </cell>
          <cell r="B12001">
            <v>0</v>
          </cell>
        </row>
        <row r="12002">
          <cell r="A12002">
            <v>6939962752273</v>
          </cell>
          <cell r="B12002">
            <v>0</v>
          </cell>
        </row>
        <row r="12003">
          <cell r="A12003">
            <v>6939962745992</v>
          </cell>
          <cell r="B12003">
            <v>81</v>
          </cell>
        </row>
        <row r="12004">
          <cell r="A12004">
            <v>6939962725574</v>
          </cell>
          <cell r="B12004">
            <v>0</v>
          </cell>
        </row>
        <row r="12005">
          <cell r="A12005">
            <v>6939962746685</v>
          </cell>
          <cell r="B12005">
            <v>52</v>
          </cell>
        </row>
        <row r="12006">
          <cell r="A12006">
            <v>6939962756769</v>
          </cell>
          <cell r="B12006">
            <v>0</v>
          </cell>
        </row>
        <row r="12007">
          <cell r="A12007">
            <v>6939962756820</v>
          </cell>
          <cell r="B12007">
            <v>0</v>
          </cell>
        </row>
        <row r="12008">
          <cell r="A12008">
            <v>6939962740973</v>
          </cell>
          <cell r="B12008">
            <v>0</v>
          </cell>
        </row>
        <row r="12009">
          <cell r="A12009">
            <v>6939962756097</v>
          </cell>
        </row>
        <row r="12010">
          <cell r="A12010">
            <v>6939962739564</v>
          </cell>
        </row>
        <row r="12011">
          <cell r="A12011">
            <v>6939962746626</v>
          </cell>
        </row>
        <row r="12012">
          <cell r="A12012">
            <v>6939962740379</v>
          </cell>
        </row>
        <row r="12013">
          <cell r="A12013">
            <v>6939962739281</v>
          </cell>
        </row>
        <row r="12014">
          <cell r="A12014">
            <v>6939962755908</v>
          </cell>
        </row>
        <row r="12015">
          <cell r="A12015">
            <v>6939962752464</v>
          </cell>
        </row>
        <row r="12016">
          <cell r="A12016">
            <v>6939962751450</v>
          </cell>
        </row>
        <row r="12017">
          <cell r="A12017">
            <v>6939962752709</v>
          </cell>
        </row>
        <row r="12018">
          <cell r="A12018">
            <v>6939962748030</v>
          </cell>
        </row>
        <row r="12019">
          <cell r="A12019">
            <v>6939962745992</v>
          </cell>
        </row>
        <row r="12020">
          <cell r="A12020">
            <v>6939962753065</v>
          </cell>
        </row>
        <row r="12021">
          <cell r="A12021">
            <v>6939962757544</v>
          </cell>
        </row>
        <row r="12022">
          <cell r="A12022">
            <v>6939962760186</v>
          </cell>
        </row>
        <row r="12023">
          <cell r="A12023">
            <v>6939962758060</v>
          </cell>
        </row>
        <row r="12024">
          <cell r="A12024">
            <v>6939962759074</v>
          </cell>
        </row>
        <row r="12025">
          <cell r="A12025">
            <v>6939962757544</v>
          </cell>
        </row>
        <row r="12026">
          <cell r="A12026">
            <v>6939962746630</v>
          </cell>
        </row>
        <row r="12027">
          <cell r="A12027">
            <v>6939962753980</v>
          </cell>
        </row>
        <row r="12028">
          <cell r="A12028">
            <v>6939962746296</v>
          </cell>
        </row>
        <row r="12029">
          <cell r="A12029">
            <v>6939962747316</v>
          </cell>
        </row>
        <row r="12030">
          <cell r="A12030">
            <v>6939962754628</v>
          </cell>
        </row>
        <row r="12031">
          <cell r="A12031">
            <v>6939962755656</v>
          </cell>
        </row>
        <row r="12032">
          <cell r="A12032">
            <v>6939962756912</v>
          </cell>
        </row>
        <row r="12033">
          <cell r="A12033">
            <v>6939962730912</v>
          </cell>
        </row>
        <row r="12034">
          <cell r="A12034">
            <v>6939962743738</v>
          </cell>
        </row>
        <row r="12035">
          <cell r="A12035">
            <v>6939962757186</v>
          </cell>
        </row>
        <row r="12036">
          <cell r="A12036">
            <v>6939962757384</v>
          </cell>
        </row>
        <row r="12037">
          <cell r="A12037">
            <v>6939962759098</v>
          </cell>
        </row>
        <row r="12038">
          <cell r="A12038">
            <v>6939962760834</v>
          </cell>
        </row>
        <row r="12039">
          <cell r="A12039">
            <v>6939962757612</v>
          </cell>
        </row>
        <row r="12040">
          <cell r="A12040">
            <v>6939962755380</v>
          </cell>
        </row>
        <row r="12041">
          <cell r="A12041">
            <v>6939962759364</v>
          </cell>
        </row>
        <row r="12042">
          <cell r="A12042">
            <v>6939962759173</v>
          </cell>
        </row>
        <row r="12043">
          <cell r="A12043">
            <v>6939962738024</v>
          </cell>
        </row>
        <row r="12044">
          <cell r="A12044">
            <v>6939962757520</v>
          </cell>
        </row>
        <row r="12045">
          <cell r="A12045">
            <v>6939962759395</v>
          </cell>
        </row>
        <row r="12046">
          <cell r="A12046">
            <v>6939962757315</v>
          </cell>
          <cell r="B12046">
            <v>172</v>
          </cell>
        </row>
        <row r="12047">
          <cell r="A12047">
            <v>6939962747057</v>
          </cell>
          <cell r="B12047">
            <v>59</v>
          </cell>
        </row>
        <row r="12048">
          <cell r="A12048">
            <v>6939962739588</v>
          </cell>
          <cell r="B12048">
            <v>0</v>
          </cell>
        </row>
        <row r="12049">
          <cell r="A12049">
            <v>6939962731049</v>
          </cell>
        </row>
        <row r="12050">
          <cell r="A12050">
            <v>6939962753539</v>
          </cell>
        </row>
        <row r="12051">
          <cell r="A12051">
            <v>6939962756165</v>
          </cell>
        </row>
        <row r="12052">
          <cell r="A12052">
            <v>6939962756134</v>
          </cell>
        </row>
        <row r="12053">
          <cell r="A12053">
            <v>6939962731049</v>
          </cell>
        </row>
        <row r="12054">
          <cell r="A12054">
            <v>6939962756189</v>
          </cell>
        </row>
        <row r="12055">
          <cell r="A12055">
            <v>6939962753539</v>
          </cell>
        </row>
        <row r="12056">
          <cell r="A12056">
            <v>6939962756165</v>
          </cell>
        </row>
        <row r="12057">
          <cell r="A12057">
            <v>6939924823669</v>
          </cell>
        </row>
        <row r="12058">
          <cell r="A12058">
            <v>6939924823652</v>
          </cell>
        </row>
        <row r="12059">
          <cell r="A12059">
            <v>6939924824819</v>
          </cell>
        </row>
        <row r="12060">
          <cell r="A12060">
            <v>6939924821481</v>
          </cell>
        </row>
        <row r="12061">
          <cell r="A12061">
            <v>6939924823423</v>
          </cell>
        </row>
        <row r="12062">
          <cell r="A12062">
            <v>6939924824802</v>
          </cell>
        </row>
        <row r="12063">
          <cell r="A12063">
            <v>6939962740379</v>
          </cell>
          <cell r="B12063">
            <v>83</v>
          </cell>
        </row>
        <row r="12064">
          <cell r="A12064">
            <v>6939962753003</v>
          </cell>
          <cell r="B12064">
            <v>0</v>
          </cell>
        </row>
        <row r="12065">
          <cell r="A12065">
            <v>6939962744384</v>
          </cell>
          <cell r="B12065">
            <v>52</v>
          </cell>
        </row>
        <row r="12066">
          <cell r="A12066">
            <v>6939962752709</v>
          </cell>
          <cell r="B12066">
            <v>0</v>
          </cell>
        </row>
        <row r="12067">
          <cell r="A12067">
            <v>6939962755175</v>
          </cell>
          <cell r="B12067">
            <v>0</v>
          </cell>
        </row>
        <row r="12068">
          <cell r="A12068">
            <v>6939962741307</v>
          </cell>
          <cell r="B12068">
            <v>12</v>
          </cell>
        </row>
        <row r="12069">
          <cell r="A12069">
            <v>6939962756264</v>
          </cell>
          <cell r="B12069">
            <v>201</v>
          </cell>
        </row>
        <row r="12070">
          <cell r="A12070">
            <v>6939962748214</v>
          </cell>
          <cell r="B12070">
            <v>22</v>
          </cell>
        </row>
        <row r="12071">
          <cell r="A12071">
            <v>6939962756905</v>
          </cell>
          <cell r="B12071">
            <v>0</v>
          </cell>
        </row>
        <row r="12072">
          <cell r="A12072">
            <v>6939962755328</v>
          </cell>
          <cell r="B12072">
            <v>0</v>
          </cell>
        </row>
        <row r="12073">
          <cell r="A12073">
            <v>6939962734354</v>
          </cell>
          <cell r="B12073">
            <v>26</v>
          </cell>
        </row>
        <row r="12074">
          <cell r="A12074">
            <v>6939962741710</v>
          </cell>
          <cell r="B12074">
            <v>479</v>
          </cell>
        </row>
        <row r="12075">
          <cell r="A12075">
            <v>6939962746685</v>
          </cell>
        </row>
        <row r="12076">
          <cell r="A12076">
            <v>6939962756820</v>
          </cell>
        </row>
        <row r="12077">
          <cell r="A12077">
            <v>6939962736839</v>
          </cell>
        </row>
        <row r="12078">
          <cell r="A12078">
            <v>6939962741338</v>
          </cell>
        </row>
        <row r="12079">
          <cell r="A12079">
            <v>6939962755618</v>
          </cell>
        </row>
        <row r="12080">
          <cell r="A12080">
            <v>6939962756097</v>
          </cell>
        </row>
        <row r="12081">
          <cell r="A12081">
            <v>6939924824345</v>
          </cell>
          <cell r="B12081">
            <v>0</v>
          </cell>
        </row>
        <row r="12082">
          <cell r="A12082">
            <v>6939962739281</v>
          </cell>
          <cell r="B12082">
            <v>250</v>
          </cell>
        </row>
        <row r="12083">
          <cell r="A12083">
            <v>6939962745183</v>
          </cell>
        </row>
        <row r="12084">
          <cell r="A12084">
            <v>6939962758763</v>
          </cell>
        </row>
        <row r="12085">
          <cell r="A12085">
            <v>6939962747057</v>
          </cell>
        </row>
        <row r="12086">
          <cell r="A12086">
            <v>6939962739588</v>
          </cell>
        </row>
        <row r="12087">
          <cell r="A12087">
            <v>6939962739564</v>
          </cell>
        </row>
        <row r="12088">
          <cell r="A12088">
            <v>6939962745183</v>
          </cell>
        </row>
        <row r="12089">
          <cell r="A12089">
            <v>6939962755618</v>
          </cell>
          <cell r="B12089">
            <v>10</v>
          </cell>
        </row>
        <row r="12090">
          <cell r="A12090">
            <v>6939962746593</v>
          </cell>
          <cell r="B12090">
            <v>62</v>
          </cell>
        </row>
        <row r="12091">
          <cell r="A12091">
            <v>6939962741710</v>
          </cell>
          <cell r="B12091">
            <v>0</v>
          </cell>
        </row>
        <row r="12092">
          <cell r="A12092">
            <v>6939962758466</v>
          </cell>
        </row>
        <row r="12093">
          <cell r="A12093">
            <v>6939962755359</v>
          </cell>
        </row>
        <row r="12094">
          <cell r="A12094">
            <v>6939962758275</v>
          </cell>
        </row>
        <row r="12095">
          <cell r="A12095">
            <v>6939962757575</v>
          </cell>
        </row>
        <row r="12096">
          <cell r="A12096">
            <v>6938980101353</v>
          </cell>
        </row>
        <row r="12097">
          <cell r="A12097">
            <v>6939962760698</v>
          </cell>
        </row>
        <row r="12098">
          <cell r="A12098">
            <v>6939962760605</v>
          </cell>
        </row>
        <row r="12099">
          <cell r="A12099">
            <v>6939962763736</v>
          </cell>
        </row>
        <row r="12100">
          <cell r="A12100">
            <v>6939962736518</v>
          </cell>
        </row>
        <row r="12101">
          <cell r="A12101">
            <v>6939962760186</v>
          </cell>
          <cell r="B12101">
            <v>72</v>
          </cell>
        </row>
        <row r="12102">
          <cell r="A12102">
            <v>6939962760599</v>
          </cell>
          <cell r="B12102">
            <v>1</v>
          </cell>
        </row>
        <row r="12103">
          <cell r="A12103">
            <v>6939962761640</v>
          </cell>
          <cell r="B12103">
            <v>10</v>
          </cell>
        </row>
        <row r="12104">
          <cell r="A12104">
            <v>6939962759371</v>
          </cell>
        </row>
        <row r="12105">
          <cell r="A12105">
            <v>6939962755359</v>
          </cell>
        </row>
        <row r="12106">
          <cell r="A12106">
            <v>6939962757513</v>
          </cell>
        </row>
        <row r="12107">
          <cell r="A12107">
            <v>6939962758572</v>
          </cell>
        </row>
        <row r="12108">
          <cell r="A12108">
            <v>6939962758466</v>
          </cell>
        </row>
        <row r="12109">
          <cell r="A12109">
            <v>6939962757322</v>
          </cell>
        </row>
        <row r="12110">
          <cell r="A12110">
            <v>6939962749129</v>
          </cell>
        </row>
        <row r="12111">
          <cell r="A12111">
            <v>6939962759388</v>
          </cell>
        </row>
        <row r="12112">
          <cell r="A12112">
            <v>6939924819884</v>
          </cell>
        </row>
        <row r="12113">
          <cell r="A12113">
            <v>6939924824963</v>
          </cell>
        </row>
        <row r="12114">
          <cell r="A12114">
            <v>6939924820828</v>
          </cell>
        </row>
        <row r="12115">
          <cell r="A12115">
            <v>6939962741451</v>
          </cell>
        </row>
        <row r="12116">
          <cell r="A12116">
            <v>6939962760186</v>
          </cell>
          <cell r="B12116">
            <v>47</v>
          </cell>
        </row>
        <row r="12117">
          <cell r="A12117">
            <v>6939962760599</v>
          </cell>
          <cell r="B12117">
            <v>4</v>
          </cell>
        </row>
        <row r="12118">
          <cell r="A12118">
            <v>6939962758855</v>
          </cell>
          <cell r="B12118">
            <v>0</v>
          </cell>
        </row>
        <row r="12119">
          <cell r="A12119">
            <v>6939924823676</v>
          </cell>
        </row>
        <row r="12120">
          <cell r="A12120">
            <v>6939962748184</v>
          </cell>
        </row>
        <row r="12121">
          <cell r="A12121">
            <v>6939962754628</v>
          </cell>
        </row>
        <row r="12122">
          <cell r="A12122">
            <v>6939962746050</v>
          </cell>
        </row>
        <row r="12123">
          <cell r="A12123">
            <v>6939962754604</v>
          </cell>
        </row>
        <row r="12124">
          <cell r="A12124">
            <v>6939962750590</v>
          </cell>
        </row>
        <row r="12125">
          <cell r="A12125">
            <v>6939962746371</v>
          </cell>
          <cell r="B12125">
            <v>53</v>
          </cell>
        </row>
        <row r="12126">
          <cell r="A12126">
            <v>6939962760599</v>
          </cell>
        </row>
        <row r="12127">
          <cell r="A12127">
            <v>6939962739564</v>
          </cell>
        </row>
        <row r="12128">
          <cell r="A12128">
            <v>6939924819884</v>
          </cell>
        </row>
        <row r="12129">
          <cell r="A12129">
            <v>6939962746630</v>
          </cell>
        </row>
        <row r="12130">
          <cell r="A12130">
            <v>6939962739281</v>
          </cell>
        </row>
        <row r="12131">
          <cell r="A12131">
            <v>6939962755908</v>
          </cell>
        </row>
        <row r="12132">
          <cell r="A12132">
            <v>6939962746296</v>
          </cell>
        </row>
        <row r="12133">
          <cell r="A12133">
            <v>6939962742878</v>
          </cell>
          <cell r="B12133">
            <v>0</v>
          </cell>
        </row>
        <row r="12134">
          <cell r="A12134">
            <v>6939962760711</v>
          </cell>
          <cell r="B12134">
            <v>44</v>
          </cell>
        </row>
        <row r="12135">
          <cell r="A12135">
            <v>6939962753065</v>
          </cell>
        </row>
        <row r="12136">
          <cell r="A12136">
            <v>6939962755656</v>
          </cell>
        </row>
        <row r="12137">
          <cell r="A12137">
            <v>6939962747644</v>
          </cell>
        </row>
        <row r="12138">
          <cell r="A12138">
            <v>6939962756912</v>
          </cell>
        </row>
        <row r="12139">
          <cell r="A12139">
            <v>6939962747989</v>
          </cell>
        </row>
        <row r="12140">
          <cell r="A12140">
            <v>6939962730912</v>
          </cell>
        </row>
        <row r="12141">
          <cell r="A12141">
            <v>6939962736839</v>
          </cell>
        </row>
        <row r="12142">
          <cell r="A12142">
            <v>6939962741338</v>
          </cell>
        </row>
        <row r="12143">
          <cell r="A12143">
            <v>6939962746626</v>
          </cell>
        </row>
        <row r="12144">
          <cell r="A12144">
            <v>6939962752464</v>
          </cell>
        </row>
        <row r="12145">
          <cell r="A12145">
            <v>6939962751450</v>
          </cell>
        </row>
        <row r="12146">
          <cell r="A12146">
            <v>6939962753980</v>
          </cell>
        </row>
        <row r="12147">
          <cell r="A12147">
            <v>6939962752488</v>
          </cell>
        </row>
        <row r="12148">
          <cell r="A12148">
            <v>6939962748030</v>
          </cell>
        </row>
        <row r="12149">
          <cell r="A12149">
            <v>6939962747316</v>
          </cell>
        </row>
        <row r="12150">
          <cell r="A12150">
            <v>6939962752273</v>
          </cell>
        </row>
        <row r="12151">
          <cell r="A12151">
            <v>6939962745992</v>
          </cell>
        </row>
        <row r="12152">
          <cell r="A12152">
            <v>6939962725574</v>
          </cell>
        </row>
        <row r="12153">
          <cell r="A12153">
            <v>6939962746685</v>
          </cell>
        </row>
        <row r="12154">
          <cell r="A12154">
            <v>6939962756769</v>
          </cell>
        </row>
        <row r="12155">
          <cell r="A12155">
            <v>6939962756820</v>
          </cell>
        </row>
        <row r="12156">
          <cell r="A12156">
            <v>6939962740973</v>
          </cell>
        </row>
        <row r="12157">
          <cell r="A12157">
            <v>6939962755885</v>
          </cell>
        </row>
        <row r="12158">
          <cell r="A12158">
            <v>6939962759012</v>
          </cell>
        </row>
        <row r="12159">
          <cell r="A12159">
            <v>6939962759265</v>
          </cell>
        </row>
        <row r="12160">
          <cell r="A12160">
            <v>6939962758275</v>
          </cell>
        </row>
        <row r="12161">
          <cell r="A12161">
            <v>6939962757575</v>
          </cell>
        </row>
        <row r="12162">
          <cell r="A12162">
            <v>6939962758855</v>
          </cell>
        </row>
        <row r="12163">
          <cell r="A12163">
            <v>6939962760711</v>
          </cell>
        </row>
        <row r="12164">
          <cell r="A12164">
            <v>6939962760698</v>
          </cell>
        </row>
        <row r="12165">
          <cell r="A12165">
            <v>6939962763910</v>
          </cell>
        </row>
        <row r="12166">
          <cell r="A12166">
            <v>6939962760704</v>
          </cell>
        </row>
        <row r="12167">
          <cell r="A12167">
            <v>6939962759128</v>
          </cell>
        </row>
        <row r="12168">
          <cell r="A12168">
            <v>6939962763477</v>
          </cell>
        </row>
        <row r="12169">
          <cell r="A12169">
            <v>6939962765983</v>
          </cell>
        </row>
        <row r="12170">
          <cell r="A12170">
            <v>6939962761398</v>
          </cell>
        </row>
        <row r="12171">
          <cell r="A12171">
            <v>6939962762401</v>
          </cell>
        </row>
        <row r="12172">
          <cell r="A12172">
            <v>6939962736518</v>
          </cell>
          <cell r="B12172">
            <v>0</v>
          </cell>
        </row>
        <row r="12173">
          <cell r="A12173">
            <v>6939924818498</v>
          </cell>
        </row>
        <row r="12174">
          <cell r="A12174">
            <v>6939924827322</v>
          </cell>
        </row>
        <row r="12175">
          <cell r="A12175">
            <v>6939924827339</v>
          </cell>
        </row>
        <row r="12176">
          <cell r="A12176">
            <v>6939962758275</v>
          </cell>
          <cell r="B12176">
            <v>61</v>
          </cell>
        </row>
        <row r="12177">
          <cell r="A12177">
            <v>6939962748184</v>
          </cell>
        </row>
        <row r="12178">
          <cell r="A12178">
            <v>6939962746050</v>
          </cell>
        </row>
        <row r="12179">
          <cell r="A12179">
            <v>6939962747644</v>
          </cell>
        </row>
        <row r="12180">
          <cell r="A12180">
            <v>6939962748214</v>
          </cell>
        </row>
        <row r="12181">
          <cell r="A12181">
            <v>6939962754604</v>
          </cell>
        </row>
        <row r="12182">
          <cell r="A12182">
            <v>6939962750590</v>
          </cell>
        </row>
        <row r="12183">
          <cell r="A12183">
            <v>6939962747989</v>
          </cell>
        </row>
        <row r="12184">
          <cell r="A12184">
            <v>6939962755328</v>
          </cell>
        </row>
        <row r="12185">
          <cell r="A12185">
            <v>6939962755830</v>
          </cell>
        </row>
        <row r="12186">
          <cell r="A12186">
            <v>6939962738147</v>
          </cell>
        </row>
        <row r="12187">
          <cell r="A12187">
            <v>6939962755830</v>
          </cell>
        </row>
        <row r="12188">
          <cell r="A12188">
            <v>6939962738147</v>
          </cell>
        </row>
        <row r="12189">
          <cell r="A12189">
            <v>6939962743738</v>
          </cell>
        </row>
        <row r="12190">
          <cell r="A12190">
            <v>6939962757186</v>
          </cell>
        </row>
        <row r="12191">
          <cell r="A12191">
            <v>6939962757384</v>
          </cell>
        </row>
        <row r="12192">
          <cell r="A12192">
            <v>6939962742878</v>
          </cell>
          <cell r="B12192">
            <v>26</v>
          </cell>
        </row>
        <row r="12193">
          <cell r="A12193">
            <v>6939962763774</v>
          </cell>
        </row>
        <row r="12194">
          <cell r="A12194">
            <v>6939962763712</v>
          </cell>
        </row>
        <row r="12195">
          <cell r="A12195">
            <v>6939962761640</v>
          </cell>
        </row>
        <row r="12196">
          <cell r="A12196">
            <v>6939962756189</v>
          </cell>
          <cell r="B12196">
            <v>0</v>
          </cell>
        </row>
        <row r="12197">
          <cell r="A12197">
            <v>6939962753539</v>
          </cell>
          <cell r="B12197">
            <v>14</v>
          </cell>
        </row>
        <row r="12198">
          <cell r="A12198">
            <v>6939962759814</v>
          </cell>
        </row>
        <row r="12199">
          <cell r="A12199">
            <v>6939962763774</v>
          </cell>
        </row>
        <row r="12200">
          <cell r="A12200">
            <v>6939962762180</v>
          </cell>
        </row>
        <row r="12201">
          <cell r="A12201">
            <v>6939962759128</v>
          </cell>
        </row>
        <row r="12202">
          <cell r="A12202">
            <v>6939962763712</v>
          </cell>
        </row>
        <row r="12203">
          <cell r="A12203">
            <v>6939962763477</v>
          </cell>
        </row>
        <row r="12204">
          <cell r="A12204">
            <v>6939962765983</v>
          </cell>
        </row>
        <row r="12205">
          <cell r="A12205">
            <v>6939962761640</v>
          </cell>
        </row>
        <row r="12206">
          <cell r="A12206">
            <v>6939962761398</v>
          </cell>
        </row>
        <row r="12207">
          <cell r="A12207">
            <v>6939962763453</v>
          </cell>
        </row>
        <row r="12208">
          <cell r="A12208">
            <v>6939962765433</v>
          </cell>
        </row>
        <row r="12209">
          <cell r="A12209">
            <v>6939962765129</v>
          </cell>
        </row>
        <row r="12210">
          <cell r="A12210">
            <v>6939924827353</v>
          </cell>
        </row>
        <row r="12211">
          <cell r="A12211">
            <v>6939962754239</v>
          </cell>
        </row>
        <row r="12212">
          <cell r="A12212">
            <v>6939962746074</v>
          </cell>
        </row>
        <row r="12213">
          <cell r="A12213">
            <v>6939924824956</v>
          </cell>
        </row>
        <row r="12214">
          <cell r="A12214">
            <v>6939962736518</v>
          </cell>
          <cell r="B12214">
            <v>0</v>
          </cell>
        </row>
        <row r="12215">
          <cell r="A12215">
            <v>6939962756189</v>
          </cell>
        </row>
        <row r="12216">
          <cell r="A12216">
            <v>6939962756097</v>
          </cell>
        </row>
        <row r="12217">
          <cell r="A12217">
            <v>6939962757315</v>
          </cell>
        </row>
        <row r="12218">
          <cell r="A12218">
            <v>6939962747057</v>
          </cell>
        </row>
        <row r="12219">
          <cell r="A12219">
            <v>6939962757575</v>
          </cell>
          <cell r="B12219">
            <v>196</v>
          </cell>
        </row>
        <row r="12220">
          <cell r="A12220">
            <v>6939962758060</v>
          </cell>
          <cell r="B12220">
            <v>257</v>
          </cell>
        </row>
        <row r="12221">
          <cell r="A12221">
            <v>6939962760698</v>
          </cell>
          <cell r="B12221">
            <v>9</v>
          </cell>
        </row>
        <row r="12222">
          <cell r="A12222">
            <v>6939962760605</v>
          </cell>
          <cell r="B12222">
            <v>103</v>
          </cell>
        </row>
        <row r="12223">
          <cell r="A12223">
            <v>6939924821078</v>
          </cell>
        </row>
        <row r="12224">
          <cell r="A12224">
            <v>6939962758763</v>
          </cell>
        </row>
        <row r="12225">
          <cell r="A12225">
            <v>6939962756134</v>
          </cell>
        </row>
        <row r="12226">
          <cell r="A12226">
            <v>6939962757612</v>
          </cell>
          <cell r="B12226">
            <v>35</v>
          </cell>
        </row>
        <row r="12227">
          <cell r="A12227">
            <v>6939962755380</v>
          </cell>
          <cell r="B12227">
            <v>2</v>
          </cell>
        </row>
        <row r="12228">
          <cell r="A12228">
            <v>6939962759173</v>
          </cell>
          <cell r="B12228">
            <v>24</v>
          </cell>
        </row>
        <row r="12229">
          <cell r="A12229">
            <v>6939962759012</v>
          </cell>
          <cell r="B12229">
            <v>40</v>
          </cell>
        </row>
        <row r="12230">
          <cell r="A12230">
            <v>6939962759371</v>
          </cell>
          <cell r="B12230">
            <v>3</v>
          </cell>
        </row>
        <row r="12231">
          <cell r="A12231">
            <v>6939962757513</v>
          </cell>
          <cell r="B12231">
            <v>0</v>
          </cell>
        </row>
        <row r="12232">
          <cell r="A12232">
            <v>6939962758572</v>
          </cell>
          <cell r="B12232">
            <v>70</v>
          </cell>
        </row>
        <row r="12233">
          <cell r="A12233">
            <v>6939962731049</v>
          </cell>
          <cell r="B12233">
            <v>37</v>
          </cell>
        </row>
        <row r="12234">
          <cell r="A12234">
            <v>6939962756165</v>
          </cell>
          <cell r="B12234">
            <v>49</v>
          </cell>
        </row>
        <row r="12235">
          <cell r="A12235">
            <v>6939962739588</v>
          </cell>
        </row>
        <row r="12236">
          <cell r="A12236">
            <v>6939962745183</v>
          </cell>
        </row>
        <row r="12237">
          <cell r="A12237">
            <v>6939924824673</v>
          </cell>
        </row>
        <row r="12238">
          <cell r="A12238">
            <v>6939962760834</v>
          </cell>
        </row>
        <row r="12239">
          <cell r="A12239">
            <v>6939962757612</v>
          </cell>
        </row>
        <row r="12240">
          <cell r="A12240">
            <v>6939962755380</v>
          </cell>
        </row>
        <row r="12241">
          <cell r="A12241">
            <v>6939962759173</v>
          </cell>
        </row>
        <row r="12242">
          <cell r="A12242">
            <v>6939962759012</v>
          </cell>
        </row>
        <row r="12243">
          <cell r="A12243">
            <v>6939962757520</v>
          </cell>
        </row>
        <row r="12244">
          <cell r="A12244">
            <v>6939924819549</v>
          </cell>
        </row>
        <row r="12245">
          <cell r="A12245">
            <v>6939962759371</v>
          </cell>
        </row>
        <row r="12246">
          <cell r="A12246">
            <v>6939962757322</v>
          </cell>
        </row>
        <row r="12247">
          <cell r="A12247">
            <v>6939962749129</v>
          </cell>
        </row>
        <row r="12248">
          <cell r="A12248">
            <v>6939962757513</v>
          </cell>
        </row>
        <row r="12249">
          <cell r="A12249">
            <v>6939962758572</v>
          </cell>
        </row>
        <row r="12250">
          <cell r="A12250">
            <v>6939962748184</v>
          </cell>
          <cell r="B12250">
            <v>19</v>
          </cell>
        </row>
        <row r="12251">
          <cell r="A12251">
            <v>6939962754628</v>
          </cell>
          <cell r="B12251">
            <v>0</v>
          </cell>
        </row>
        <row r="12252">
          <cell r="A12252">
            <v>6939962746050</v>
          </cell>
          <cell r="B12252">
            <v>0</v>
          </cell>
        </row>
        <row r="12253">
          <cell r="A12253">
            <v>6939962754604</v>
          </cell>
          <cell r="B12253">
            <v>26</v>
          </cell>
        </row>
        <row r="12254">
          <cell r="A12254">
            <v>6939962750590</v>
          </cell>
          <cell r="B12254">
            <v>0</v>
          </cell>
        </row>
        <row r="12255">
          <cell r="A12255">
            <v>6939962765433</v>
          </cell>
        </row>
        <row r="12256">
          <cell r="A12256">
            <v>6939962754239</v>
          </cell>
        </row>
        <row r="12257">
          <cell r="A12257">
            <v>6939924824802</v>
          </cell>
          <cell r="B12257">
            <v>3</v>
          </cell>
        </row>
        <row r="12258">
          <cell r="A12258">
            <v>6939962758398</v>
          </cell>
        </row>
        <row r="12259">
          <cell r="A12259">
            <v>6939962760575</v>
          </cell>
        </row>
        <row r="12260">
          <cell r="A12260">
            <v>6938980101353</v>
          </cell>
        </row>
        <row r="12261">
          <cell r="A12261">
            <v>6939962759074</v>
          </cell>
        </row>
        <row r="12262">
          <cell r="A12262">
            <v>6939962753867</v>
          </cell>
        </row>
        <row r="12263">
          <cell r="A12263">
            <v>6939924824802</v>
          </cell>
        </row>
        <row r="12264">
          <cell r="A12264">
            <v>6939924819549</v>
          </cell>
        </row>
        <row r="12265">
          <cell r="A12265">
            <v>6939924824345</v>
          </cell>
        </row>
        <row r="12266">
          <cell r="A12266">
            <v>6939962759265</v>
          </cell>
        </row>
        <row r="12267">
          <cell r="A12267">
            <v>6939924827537</v>
          </cell>
        </row>
        <row r="12268">
          <cell r="A12268">
            <v>6939924828510</v>
          </cell>
        </row>
        <row r="12269">
          <cell r="A12269">
            <v>6939924824963</v>
          </cell>
        </row>
        <row r="12270">
          <cell r="A12270">
            <v>6939924823676</v>
          </cell>
        </row>
        <row r="12271">
          <cell r="A12271">
            <v>6939924820828</v>
          </cell>
        </row>
        <row r="12272">
          <cell r="A12272">
            <v>6939962741451</v>
          </cell>
        </row>
        <row r="12273">
          <cell r="A12273">
            <v>6939924824345</v>
          </cell>
        </row>
        <row r="12274">
          <cell r="A12274">
            <v>6939962755830</v>
          </cell>
          <cell r="B12274">
            <v>0</v>
          </cell>
        </row>
        <row r="12275">
          <cell r="A12275">
            <v>6939962738147</v>
          </cell>
          <cell r="B12275">
            <v>0</v>
          </cell>
        </row>
        <row r="12276">
          <cell r="A12276">
            <v>6939962743738</v>
          </cell>
          <cell r="B12276">
            <v>0</v>
          </cell>
        </row>
        <row r="12277">
          <cell r="A12277">
            <v>6939962757186</v>
          </cell>
          <cell r="B12277">
            <v>0</v>
          </cell>
        </row>
        <row r="12278">
          <cell r="A12278">
            <v>6939962757384</v>
          </cell>
        </row>
        <row r="12279">
          <cell r="A12279">
            <v>6939962746630</v>
          </cell>
          <cell r="B12279">
            <v>194</v>
          </cell>
        </row>
        <row r="12280">
          <cell r="A12280">
            <v>6939962739281</v>
          </cell>
          <cell r="B12280">
            <v>776</v>
          </cell>
        </row>
        <row r="12281">
          <cell r="A12281">
            <v>6939962755908</v>
          </cell>
          <cell r="B12281">
            <v>31</v>
          </cell>
        </row>
        <row r="12282">
          <cell r="A12282">
            <v>6939962746296</v>
          </cell>
          <cell r="B12282">
            <v>331</v>
          </cell>
        </row>
        <row r="12283">
          <cell r="A12283">
            <v>6939962753065</v>
          </cell>
          <cell r="B12283">
            <v>41</v>
          </cell>
        </row>
        <row r="12284">
          <cell r="A12284">
            <v>6939962755656</v>
          </cell>
          <cell r="B12284">
            <v>29</v>
          </cell>
        </row>
        <row r="12285">
          <cell r="A12285">
            <v>6939962747644</v>
          </cell>
          <cell r="B12285">
            <v>4</v>
          </cell>
        </row>
        <row r="12286">
          <cell r="A12286">
            <v>6939962756912</v>
          </cell>
          <cell r="B12286">
            <v>0</v>
          </cell>
        </row>
        <row r="12287">
          <cell r="A12287">
            <v>6939962747989</v>
          </cell>
          <cell r="B12287">
            <v>85</v>
          </cell>
        </row>
        <row r="12288">
          <cell r="A12288">
            <v>6939962730912</v>
          </cell>
          <cell r="B12288">
            <v>1</v>
          </cell>
        </row>
        <row r="12289">
          <cell r="A12289">
            <v>6939962736839</v>
          </cell>
          <cell r="B12289">
            <v>0</v>
          </cell>
        </row>
        <row r="12290">
          <cell r="A12290">
            <v>6939962741338</v>
          </cell>
          <cell r="B12290">
            <v>0</v>
          </cell>
        </row>
        <row r="12291">
          <cell r="A12291">
            <v>6939962759814</v>
          </cell>
        </row>
        <row r="12292">
          <cell r="A12292">
            <v>6939962762180</v>
          </cell>
        </row>
        <row r="12293">
          <cell r="A12293">
            <v>6939962756493</v>
          </cell>
        </row>
        <row r="12294">
          <cell r="A12294">
            <v>6939962761299</v>
          </cell>
        </row>
        <row r="12295">
          <cell r="A12295">
            <v>6939962762999</v>
          </cell>
        </row>
        <row r="12296">
          <cell r="A12296">
            <v>6939962759043</v>
          </cell>
        </row>
        <row r="12297">
          <cell r="A12297">
            <v>6939962759357</v>
          </cell>
        </row>
        <row r="12298">
          <cell r="A12298">
            <v>6939962762173</v>
          </cell>
        </row>
        <row r="12299">
          <cell r="A12299">
            <v>6939962760186</v>
          </cell>
        </row>
        <row r="12300">
          <cell r="A12300">
            <v>6939962760599</v>
          </cell>
        </row>
        <row r="12301">
          <cell r="A12301">
            <v>6939962758855</v>
          </cell>
        </row>
        <row r="12302">
          <cell r="A12302">
            <v>6939962755885</v>
          </cell>
          <cell r="B12302">
            <v>0</v>
          </cell>
        </row>
        <row r="12303">
          <cell r="A12303">
            <v>6939962755359</v>
          </cell>
          <cell r="B12303">
            <v>3</v>
          </cell>
        </row>
        <row r="12304">
          <cell r="A12304">
            <v>6939962763910</v>
          </cell>
          <cell r="B12304">
            <v>21</v>
          </cell>
        </row>
        <row r="12305">
          <cell r="A12305">
            <v>6939962760704</v>
          </cell>
        </row>
        <row r="12306">
          <cell r="A12306">
            <v>6939962762999</v>
          </cell>
          <cell r="B12306">
            <v>82</v>
          </cell>
        </row>
        <row r="12307">
          <cell r="A12307">
            <v>6939962763477</v>
          </cell>
          <cell r="B12307">
            <v>32</v>
          </cell>
        </row>
        <row r="12308">
          <cell r="A12308">
            <v>6939962765983</v>
          </cell>
          <cell r="B12308">
            <v>26</v>
          </cell>
        </row>
        <row r="12309">
          <cell r="A12309">
            <v>6939962761398</v>
          </cell>
          <cell r="B12309">
            <v>17</v>
          </cell>
        </row>
        <row r="12310">
          <cell r="A12310">
            <v>6939962762500</v>
          </cell>
        </row>
        <row r="12311">
          <cell r="A12311">
            <v>6939924827841</v>
          </cell>
        </row>
        <row r="12312">
          <cell r="A12312">
            <v>6939962760711</v>
          </cell>
        </row>
        <row r="12313">
          <cell r="A12313">
            <v>6939962740379</v>
          </cell>
        </row>
        <row r="12314">
          <cell r="A12314">
            <v>6939962753003</v>
          </cell>
        </row>
        <row r="12315">
          <cell r="A12315">
            <v>6939962744384</v>
          </cell>
        </row>
        <row r="12316">
          <cell r="A12316">
            <v>6939962752709</v>
          </cell>
        </row>
        <row r="12317">
          <cell r="A12317">
            <v>6939962755175</v>
          </cell>
        </row>
        <row r="12318">
          <cell r="A12318">
            <v>6939962741307</v>
          </cell>
        </row>
        <row r="12319">
          <cell r="A12319">
            <v>6939962756264</v>
          </cell>
        </row>
        <row r="12320">
          <cell r="A12320">
            <v>6939962748214</v>
          </cell>
        </row>
        <row r="12321">
          <cell r="A12321">
            <v>6939962756905</v>
          </cell>
        </row>
        <row r="12322">
          <cell r="A12322">
            <v>6939962755328</v>
          </cell>
        </row>
        <row r="12323">
          <cell r="A12323">
            <v>6939962734354</v>
          </cell>
        </row>
        <row r="12324">
          <cell r="A12324">
            <v>6939962763910</v>
          </cell>
        </row>
        <row r="12325">
          <cell r="A12325">
            <v>6939962760704</v>
          </cell>
        </row>
        <row r="12326">
          <cell r="A12326">
            <v>6939962762401</v>
          </cell>
        </row>
        <row r="12327">
          <cell r="A12327">
            <v>6939962758763</v>
          </cell>
          <cell r="B12327">
            <v>137</v>
          </cell>
        </row>
        <row r="12328">
          <cell r="A12328">
            <v>6939962756134</v>
          </cell>
        </row>
        <row r="12329">
          <cell r="A12329">
            <v>6939962758398</v>
          </cell>
        </row>
        <row r="12330">
          <cell r="A12330">
            <v>6939962760575</v>
          </cell>
        </row>
        <row r="12331">
          <cell r="A12331">
            <v>6938980101353</v>
          </cell>
        </row>
        <row r="12332">
          <cell r="A12332">
            <v>6939962753867</v>
          </cell>
        </row>
        <row r="12333">
          <cell r="A12333">
            <v>6939962760605</v>
          </cell>
        </row>
        <row r="12334">
          <cell r="A12334">
            <v>6939924819884</v>
          </cell>
          <cell r="B12334">
            <v>0</v>
          </cell>
        </row>
        <row r="12335">
          <cell r="A12335">
            <v>6939924824956</v>
          </cell>
          <cell r="B12335">
            <v>0</v>
          </cell>
        </row>
        <row r="12336">
          <cell r="A12336">
            <v>6939962757544</v>
          </cell>
        </row>
        <row r="12337">
          <cell r="A12337">
            <v>6939962756172</v>
          </cell>
        </row>
        <row r="12338">
          <cell r="A12338">
            <v>6939962746593</v>
          </cell>
        </row>
        <row r="12339">
          <cell r="A12339">
            <v>6939962754239</v>
          </cell>
          <cell r="B12339">
            <v>0</v>
          </cell>
        </row>
        <row r="12340">
          <cell r="A12340">
            <v>6939962746626</v>
          </cell>
        </row>
        <row r="12341">
          <cell r="A12341">
            <v>6939962759364</v>
          </cell>
        </row>
        <row r="12342">
          <cell r="A12342">
            <v>6939962758466</v>
          </cell>
        </row>
        <row r="12343">
          <cell r="A12343">
            <v>6939962757322</v>
          </cell>
        </row>
        <row r="12344">
          <cell r="A12344">
            <v>6939962749129</v>
          </cell>
        </row>
        <row r="12345">
          <cell r="A12345">
            <v>6939962756493</v>
          </cell>
        </row>
        <row r="12346">
          <cell r="A12346">
            <v>6939962761299</v>
          </cell>
        </row>
        <row r="12347">
          <cell r="A12347">
            <v>6939962762999</v>
          </cell>
        </row>
        <row r="12348">
          <cell r="A12348">
            <v>6939962762173</v>
          </cell>
        </row>
        <row r="12349">
          <cell r="A12349">
            <v>6939924819549</v>
          </cell>
        </row>
        <row r="12350">
          <cell r="A12350">
            <v>6939962762500</v>
          </cell>
        </row>
        <row r="12351">
          <cell r="A12351">
            <v>6939924823232</v>
          </cell>
        </row>
        <row r="12352">
          <cell r="A12352">
            <v>6939962763453</v>
          </cell>
        </row>
        <row r="12353">
          <cell r="A12353">
            <v>6939924818498</v>
          </cell>
          <cell r="B12353">
            <v>25</v>
          </cell>
        </row>
        <row r="12354">
          <cell r="A12354">
            <v>6939924827841</v>
          </cell>
          <cell r="B12354">
            <v>4</v>
          </cell>
        </row>
        <row r="12355">
          <cell r="A12355">
            <v>6939962756189</v>
          </cell>
        </row>
        <row r="12356">
          <cell r="A12356">
            <v>6939962753539</v>
          </cell>
        </row>
        <row r="12357">
          <cell r="A12357">
            <v>6939962759098</v>
          </cell>
        </row>
        <row r="12358">
          <cell r="A12358">
            <v>6939962760834</v>
          </cell>
        </row>
        <row r="12359">
          <cell r="A12359">
            <v>6939962738024</v>
          </cell>
        </row>
        <row r="12360">
          <cell r="A12360">
            <v>6939962756172</v>
          </cell>
        </row>
        <row r="12361">
          <cell r="A12361">
            <v>6939962755618</v>
          </cell>
        </row>
        <row r="12362">
          <cell r="A12362">
            <v>6939962746593</v>
          </cell>
        </row>
        <row r="12363">
          <cell r="A12363">
            <v>6939962746626</v>
          </cell>
        </row>
        <row r="12364">
          <cell r="A12364">
            <v>6939962752488</v>
          </cell>
        </row>
        <row r="12365">
          <cell r="A12365">
            <v>6939962748184</v>
          </cell>
        </row>
        <row r="12366">
          <cell r="A12366">
            <v>6939962752273</v>
          </cell>
        </row>
        <row r="12367">
          <cell r="A12367">
            <v>6939962745992</v>
          </cell>
        </row>
        <row r="12368">
          <cell r="A12368">
            <v>6939962725574</v>
          </cell>
        </row>
        <row r="12369">
          <cell r="A12369">
            <v>6939962754604</v>
          </cell>
        </row>
        <row r="12370">
          <cell r="A12370">
            <v>6939962750590</v>
          </cell>
        </row>
        <row r="12371">
          <cell r="A12371">
            <v>6939962756769</v>
          </cell>
        </row>
        <row r="12372">
          <cell r="A12372">
            <v>6939962738147</v>
          </cell>
        </row>
        <row r="12373">
          <cell r="A12373">
            <v>6939962740973</v>
          </cell>
        </row>
        <row r="12374">
          <cell r="A12374">
            <v>6939962759098</v>
          </cell>
        </row>
        <row r="12375">
          <cell r="A12375">
            <v>6939962755885</v>
          </cell>
        </row>
        <row r="12376">
          <cell r="A12376">
            <v>6939962759364</v>
          </cell>
        </row>
        <row r="12377">
          <cell r="A12377">
            <v>6939962738024</v>
          </cell>
        </row>
        <row r="12378">
          <cell r="A12378">
            <v>6939962757520</v>
          </cell>
        </row>
        <row r="12379">
          <cell r="A12379">
            <v>6939924823669</v>
          </cell>
        </row>
        <row r="12380">
          <cell r="A12380">
            <v>6939924823652</v>
          </cell>
        </row>
        <row r="12381">
          <cell r="A12381">
            <v>6939924824963</v>
          </cell>
        </row>
        <row r="12382">
          <cell r="A12382">
            <v>6939924823676</v>
          </cell>
        </row>
        <row r="12383">
          <cell r="A12383">
            <v>6939924821481</v>
          </cell>
        </row>
        <row r="12384">
          <cell r="A12384">
            <v>6939924823423</v>
          </cell>
        </row>
        <row r="12385">
          <cell r="A12385">
            <v>6939924820828</v>
          </cell>
        </row>
        <row r="12386">
          <cell r="A12386">
            <v>6939962758572</v>
          </cell>
        </row>
        <row r="12387">
          <cell r="A12387">
            <v>6939924827339</v>
          </cell>
        </row>
        <row r="12388">
          <cell r="A12388">
            <v>6939924827315</v>
          </cell>
        </row>
        <row r="12389">
          <cell r="A12389">
            <v>6939962756172</v>
          </cell>
        </row>
        <row r="12390">
          <cell r="A12390">
            <v>6939924818498</v>
          </cell>
        </row>
        <row r="12391">
          <cell r="A12391">
            <v>6939962765129</v>
          </cell>
        </row>
        <row r="12392">
          <cell r="A12392">
            <v>6939924827353</v>
          </cell>
        </row>
        <row r="12393">
          <cell r="A12393">
            <v>6939962758572</v>
          </cell>
        </row>
        <row r="12394">
          <cell r="A12394">
            <v>6939924827315</v>
          </cell>
        </row>
        <row r="12395">
          <cell r="A12395">
            <v>6939962757612</v>
          </cell>
        </row>
        <row r="12396">
          <cell r="A12396">
            <v>6939962755380</v>
          </cell>
        </row>
        <row r="12397">
          <cell r="A12397">
            <v>6939962759173</v>
          </cell>
        </row>
        <row r="12398">
          <cell r="A12398">
            <v>6939962759012</v>
          </cell>
        </row>
        <row r="12399">
          <cell r="A12399">
            <v>6939962759371</v>
          </cell>
        </row>
        <row r="12400">
          <cell r="A12400">
            <v>6939962757513</v>
          </cell>
        </row>
        <row r="12401">
          <cell r="A12401">
            <v>6939962758572</v>
          </cell>
        </row>
        <row r="12402">
          <cell r="A12402">
            <v>6939962758398</v>
          </cell>
          <cell r="B12402">
            <v>0</v>
          </cell>
        </row>
        <row r="12403">
          <cell r="A12403">
            <v>6939962760575</v>
          </cell>
          <cell r="B12403">
            <v>16</v>
          </cell>
        </row>
        <row r="12404">
          <cell r="A12404">
            <v>6938980101353</v>
          </cell>
          <cell r="B12404">
            <v>0</v>
          </cell>
        </row>
        <row r="12405">
          <cell r="A12405">
            <v>6939962759074</v>
          </cell>
          <cell r="B12405">
            <v>178</v>
          </cell>
        </row>
        <row r="12406">
          <cell r="A12406">
            <v>6939962753867</v>
          </cell>
          <cell r="B12406">
            <v>10</v>
          </cell>
        </row>
        <row r="12407">
          <cell r="A12407">
            <v>6939962757544</v>
          </cell>
          <cell r="B12407">
            <v>0</v>
          </cell>
        </row>
        <row r="12408">
          <cell r="A12408">
            <v>6939924823232</v>
          </cell>
          <cell r="B12408">
            <v>22</v>
          </cell>
        </row>
        <row r="12409">
          <cell r="A12409">
            <v>6939924824345</v>
          </cell>
          <cell r="B12409">
            <v>0</v>
          </cell>
        </row>
        <row r="12410">
          <cell r="A12410">
            <v>6939962767864</v>
          </cell>
        </row>
        <row r="12411">
          <cell r="A12411">
            <v>6939962759814</v>
          </cell>
          <cell r="B12411">
            <v>0</v>
          </cell>
        </row>
        <row r="12412">
          <cell r="A12412">
            <v>6939962762180</v>
          </cell>
          <cell r="B12412">
            <v>17</v>
          </cell>
        </row>
        <row r="12413">
          <cell r="A12413">
            <v>6939962756493</v>
          </cell>
          <cell r="B12413">
            <v>36</v>
          </cell>
        </row>
        <row r="12414">
          <cell r="A12414">
            <v>6939962759128</v>
          </cell>
          <cell r="B12414">
            <v>20</v>
          </cell>
        </row>
        <row r="12415">
          <cell r="A12415">
            <v>6939962761299</v>
          </cell>
          <cell r="B12415">
            <v>136</v>
          </cell>
        </row>
        <row r="12416">
          <cell r="A12416">
            <v>6939962759043</v>
          </cell>
          <cell r="B12416">
            <v>0</v>
          </cell>
        </row>
        <row r="12417">
          <cell r="A12417">
            <v>6939962759357</v>
          </cell>
          <cell r="B12417">
            <v>8</v>
          </cell>
        </row>
        <row r="12418">
          <cell r="A12418">
            <v>6939962762173</v>
          </cell>
          <cell r="B12418">
            <v>48</v>
          </cell>
        </row>
        <row r="12419">
          <cell r="A12419">
            <v>6939962762500</v>
          </cell>
          <cell r="B12419">
            <v>151</v>
          </cell>
        </row>
        <row r="12420">
          <cell r="A12420">
            <v>6939962753003</v>
          </cell>
          <cell r="B12420">
            <v>0</v>
          </cell>
        </row>
        <row r="12421">
          <cell r="A12421">
            <v>6939962744384</v>
          </cell>
          <cell r="B12421">
            <v>0</v>
          </cell>
        </row>
        <row r="12422">
          <cell r="A12422">
            <v>6939962752488</v>
          </cell>
          <cell r="B12422">
            <v>0</v>
          </cell>
        </row>
        <row r="12423">
          <cell r="A12423">
            <v>6939962748184</v>
          </cell>
          <cell r="B12423">
            <v>0</v>
          </cell>
        </row>
        <row r="12424">
          <cell r="A12424">
            <v>6939962752273</v>
          </cell>
          <cell r="B12424">
            <v>0</v>
          </cell>
        </row>
        <row r="12425">
          <cell r="A12425">
            <v>6939962745992</v>
          </cell>
          <cell r="B12425">
            <v>0</v>
          </cell>
        </row>
        <row r="12426">
          <cell r="A12426">
            <v>6939962725574</v>
          </cell>
          <cell r="B12426">
            <v>0</v>
          </cell>
        </row>
        <row r="12427">
          <cell r="A12427">
            <v>6939962756264</v>
          </cell>
          <cell r="B12427">
            <v>0</v>
          </cell>
        </row>
        <row r="12428">
          <cell r="A12428">
            <v>6939962750590</v>
          </cell>
          <cell r="B12428">
            <v>0</v>
          </cell>
        </row>
        <row r="12429">
          <cell r="A12429">
            <v>6939962756905</v>
          </cell>
          <cell r="B12429">
            <v>0</v>
          </cell>
        </row>
        <row r="12430">
          <cell r="A12430">
            <v>6939962756769</v>
          </cell>
          <cell r="B12430">
            <v>0</v>
          </cell>
        </row>
        <row r="12431">
          <cell r="A12431">
            <v>6939962738147</v>
          </cell>
          <cell r="B12431">
            <v>0</v>
          </cell>
        </row>
        <row r="12432">
          <cell r="A12432">
            <v>6939962740973</v>
          </cell>
          <cell r="B12432">
            <v>0</v>
          </cell>
        </row>
        <row r="12433">
          <cell r="A12433">
            <v>6939962756097</v>
          </cell>
        </row>
        <row r="12434">
          <cell r="A12434">
            <v>6939962759395</v>
          </cell>
        </row>
        <row r="12435">
          <cell r="A12435">
            <v>6939962759388</v>
          </cell>
        </row>
        <row r="12436">
          <cell r="A12436">
            <v>6939962746074</v>
          </cell>
        </row>
        <row r="12437">
          <cell r="A12437">
            <v>6939924824819</v>
          </cell>
        </row>
        <row r="12438">
          <cell r="A12438">
            <v>6939962741451</v>
          </cell>
        </row>
        <row r="12439">
          <cell r="A12439">
            <v>6939962744384</v>
          </cell>
        </row>
        <row r="12440">
          <cell r="A12440">
            <v>6939962746296</v>
          </cell>
        </row>
        <row r="12441">
          <cell r="A12441">
            <v>6939962741307</v>
          </cell>
        </row>
        <row r="12442">
          <cell r="A12442">
            <v>6939962747644</v>
          </cell>
        </row>
        <row r="12443">
          <cell r="A12443">
            <v>6939962748214</v>
          </cell>
        </row>
        <row r="12444">
          <cell r="A12444">
            <v>6939962739564</v>
          </cell>
        </row>
        <row r="12445">
          <cell r="A12445">
            <v>6939962744384</v>
          </cell>
        </row>
        <row r="12446">
          <cell r="A12446">
            <v>6939962746074</v>
          </cell>
        </row>
        <row r="12447">
          <cell r="A12447">
            <v>6939962746630</v>
          </cell>
        </row>
        <row r="12448">
          <cell r="A12448">
            <v>6939962740379</v>
          </cell>
        </row>
        <row r="12449">
          <cell r="A12449">
            <v>6939962739281</v>
          </cell>
        </row>
        <row r="12450">
          <cell r="A12450">
            <v>6939962755908</v>
          </cell>
        </row>
        <row r="12451">
          <cell r="A12451">
            <v>6939962752464</v>
          </cell>
        </row>
        <row r="12452">
          <cell r="A12452">
            <v>6939962753003</v>
          </cell>
        </row>
        <row r="12453">
          <cell r="A12453">
            <v>6939962752709</v>
          </cell>
        </row>
        <row r="12454">
          <cell r="A12454">
            <v>6939962755175</v>
          </cell>
        </row>
        <row r="12455">
          <cell r="A12455">
            <v>6939962753065</v>
          </cell>
        </row>
        <row r="12456">
          <cell r="A12456">
            <v>6939962756264</v>
          </cell>
        </row>
        <row r="12457">
          <cell r="A12457">
            <v>6939962746593</v>
          </cell>
          <cell r="B12457">
            <v>0</v>
          </cell>
        </row>
        <row r="12458">
          <cell r="A12458">
            <v>6939962754239</v>
          </cell>
          <cell r="B12458">
            <v>0</v>
          </cell>
        </row>
        <row r="12459">
          <cell r="A12459">
            <v>6939962757315</v>
          </cell>
          <cell r="B12459">
            <v>0</v>
          </cell>
        </row>
        <row r="12460">
          <cell r="A12460">
            <v>6939962745183</v>
          </cell>
        </row>
        <row r="12461">
          <cell r="A12461">
            <v>6939962756172</v>
          </cell>
        </row>
        <row r="12462">
          <cell r="A12462">
            <v>6939924824802</v>
          </cell>
        </row>
        <row r="12463">
          <cell r="A12463">
            <v>6939962756912</v>
          </cell>
        </row>
        <row r="12464">
          <cell r="A12464">
            <v>6939962747989</v>
          </cell>
        </row>
        <row r="12465">
          <cell r="A12465">
            <v>6939962730912</v>
          </cell>
        </row>
        <row r="12466">
          <cell r="A12466">
            <v>6939962755328</v>
          </cell>
        </row>
        <row r="12467">
          <cell r="A12467">
            <v>6939962734354</v>
          </cell>
        </row>
        <row r="12468">
          <cell r="A12468">
            <v>6939962758039</v>
          </cell>
        </row>
        <row r="12469">
          <cell r="A12469">
            <v>6939962768182</v>
          </cell>
        </row>
        <row r="12470">
          <cell r="A12470">
            <v>6939962764412</v>
          </cell>
        </row>
        <row r="12471">
          <cell r="A12471">
            <v>6939962756172</v>
          </cell>
          <cell r="B12471">
            <v>253</v>
          </cell>
        </row>
        <row r="12472">
          <cell r="A12472">
            <v>6939962753003</v>
          </cell>
        </row>
        <row r="12473">
          <cell r="A12473">
            <v>6939962744384</v>
          </cell>
        </row>
        <row r="12474">
          <cell r="A12474">
            <v>6939924824673</v>
          </cell>
        </row>
        <row r="12475">
          <cell r="A12475">
            <v>6939924827322</v>
          </cell>
        </row>
        <row r="12476">
          <cell r="A12476">
            <v>6939924827841</v>
          </cell>
        </row>
        <row r="12477">
          <cell r="A12477">
            <v>6939924827339</v>
          </cell>
        </row>
        <row r="12478">
          <cell r="A12478">
            <v>6939924823232</v>
          </cell>
        </row>
        <row r="12479">
          <cell r="A12479">
            <v>6939962764436</v>
          </cell>
        </row>
        <row r="12480">
          <cell r="A12480">
            <v>6939962756097</v>
          </cell>
        </row>
        <row r="12481">
          <cell r="A12481">
            <v>6939962754239</v>
          </cell>
        </row>
        <row r="12482">
          <cell r="A12482">
            <v>6939962757315</v>
          </cell>
        </row>
        <row r="12483">
          <cell r="A12483">
            <v>6939962759395</v>
          </cell>
        </row>
        <row r="12484">
          <cell r="A12484">
            <v>6939962759388</v>
          </cell>
        </row>
        <row r="12485">
          <cell r="A12485">
            <v>6939962746074</v>
          </cell>
        </row>
        <row r="12486">
          <cell r="A12486">
            <v>6939924823669</v>
          </cell>
        </row>
        <row r="12487">
          <cell r="A12487">
            <v>6939924823652</v>
          </cell>
        </row>
        <row r="12488">
          <cell r="A12488">
            <v>6939924824819</v>
          </cell>
        </row>
        <row r="12489">
          <cell r="A12489">
            <v>6939924824956</v>
          </cell>
        </row>
        <row r="12490">
          <cell r="A12490">
            <v>6939924821481</v>
          </cell>
        </row>
        <row r="12491">
          <cell r="A12491">
            <v>6939924823423</v>
          </cell>
        </row>
        <row r="12492">
          <cell r="A12492">
            <v>6939962759265</v>
          </cell>
          <cell r="B12492">
            <v>48</v>
          </cell>
        </row>
        <row r="12493">
          <cell r="A12493">
            <v>6939962758275</v>
          </cell>
        </row>
        <row r="12494">
          <cell r="A12494">
            <v>6939962757575</v>
          </cell>
        </row>
        <row r="12495">
          <cell r="A12495">
            <v>6939924824642</v>
          </cell>
        </row>
        <row r="12496">
          <cell r="A12496">
            <v>6939962759098</v>
          </cell>
        </row>
        <row r="12497">
          <cell r="A12497">
            <v>6939962757575</v>
          </cell>
        </row>
        <row r="12498">
          <cell r="A12498">
            <v>6939962760711</v>
          </cell>
        </row>
        <row r="12499">
          <cell r="A12499">
            <v>6939962739588</v>
          </cell>
        </row>
        <row r="12500">
          <cell r="A12500">
            <v>6939962745183</v>
          </cell>
        </row>
        <row r="12501">
          <cell r="A12501">
            <v>6939924818498</v>
          </cell>
        </row>
        <row r="12502">
          <cell r="A12502">
            <v>6939962739281</v>
          </cell>
        </row>
        <row r="12503">
          <cell r="A12503">
            <v>6939962762401</v>
          </cell>
        </row>
        <row r="12504">
          <cell r="A12504">
            <v>6939962763774</v>
          </cell>
        </row>
        <row r="12505">
          <cell r="A12505">
            <v>6939962763736</v>
          </cell>
        </row>
        <row r="12506">
          <cell r="A12506">
            <v>6939962763712</v>
          </cell>
        </row>
        <row r="12507">
          <cell r="A12507">
            <v>6939962761640</v>
          </cell>
        </row>
        <row r="12508">
          <cell r="A12508">
            <v>6939962752488</v>
          </cell>
        </row>
        <row r="12509">
          <cell r="A12509">
            <v>6939962755175</v>
          </cell>
        </row>
        <row r="12510">
          <cell r="A12510">
            <v>6939962725574</v>
          </cell>
        </row>
        <row r="12511">
          <cell r="A12511">
            <v>6939962756264</v>
          </cell>
        </row>
        <row r="12512">
          <cell r="A12512">
            <v>6939962748214</v>
          </cell>
        </row>
        <row r="12513">
          <cell r="A12513">
            <v>6939962756905</v>
          </cell>
        </row>
        <row r="12514">
          <cell r="A12514">
            <v>6939962734354</v>
          </cell>
        </row>
        <row r="12515">
          <cell r="A12515">
            <v>6939962746593</v>
          </cell>
        </row>
        <row r="12516">
          <cell r="A12516">
            <v>6939924824345</v>
          </cell>
        </row>
        <row r="12517">
          <cell r="A12517">
            <v>6939924827353</v>
          </cell>
        </row>
        <row r="12518">
          <cell r="A12518">
            <v>6939924821078</v>
          </cell>
        </row>
        <row r="12519">
          <cell r="A12519">
            <v>6939924823232</v>
          </cell>
        </row>
        <row r="12520">
          <cell r="A12520">
            <v>6939924819549</v>
          </cell>
          <cell r="B12520">
            <v>10</v>
          </cell>
        </row>
        <row r="12521">
          <cell r="A12521">
            <v>6939962763910</v>
          </cell>
        </row>
        <row r="12522">
          <cell r="A12522">
            <v>6939962746630</v>
          </cell>
        </row>
        <row r="12523">
          <cell r="A12523">
            <v>6939962755908</v>
          </cell>
        </row>
        <row r="12524">
          <cell r="A12524">
            <v>6939962753980</v>
          </cell>
        </row>
        <row r="12525">
          <cell r="A12525">
            <v>6939962746296</v>
          </cell>
        </row>
        <row r="12526">
          <cell r="A12526">
            <v>6939962755656</v>
          </cell>
        </row>
        <row r="12527">
          <cell r="A12527">
            <v>6939962747644</v>
          </cell>
        </row>
        <row r="12528">
          <cell r="A12528">
            <v>6939962756912</v>
          </cell>
        </row>
        <row r="12529">
          <cell r="A12529">
            <v>6939962730912</v>
          </cell>
        </row>
        <row r="12530">
          <cell r="A12530">
            <v>6939962736839</v>
          </cell>
        </row>
        <row r="12531">
          <cell r="A12531">
            <v>6939962759364</v>
          </cell>
          <cell r="B12531">
            <v>4</v>
          </cell>
        </row>
        <row r="12532">
          <cell r="A12532">
            <v>6939962758466</v>
          </cell>
          <cell r="B12532">
            <v>15</v>
          </cell>
        </row>
        <row r="12533">
          <cell r="A12533">
            <v>6939962757322</v>
          </cell>
          <cell r="B12533">
            <v>20</v>
          </cell>
        </row>
        <row r="12534">
          <cell r="A12534">
            <v>6939962749129</v>
          </cell>
          <cell r="B12534">
            <v>0</v>
          </cell>
        </row>
        <row r="12535">
          <cell r="A12535">
            <v>6939924824673</v>
          </cell>
        </row>
        <row r="12536">
          <cell r="A12536">
            <v>6939924824345</v>
          </cell>
        </row>
        <row r="12537">
          <cell r="A12537">
            <v>6939962756905</v>
          </cell>
        </row>
        <row r="12538">
          <cell r="A12538">
            <v>6939962736839</v>
          </cell>
        </row>
        <row r="12539">
          <cell r="A12539">
            <v>6939962741338</v>
          </cell>
        </row>
        <row r="12540">
          <cell r="A12540">
            <v>6939962755618</v>
          </cell>
        </row>
        <row r="12541">
          <cell r="A12541">
            <v>6939962756134</v>
          </cell>
        </row>
        <row r="12542">
          <cell r="A12542">
            <v>6939962758060</v>
          </cell>
        </row>
        <row r="12543">
          <cell r="A12543">
            <v>6939962760698</v>
          </cell>
        </row>
        <row r="12544">
          <cell r="A12544">
            <v>6939962760605</v>
          </cell>
        </row>
        <row r="12545">
          <cell r="A12545">
            <v>6939962739281</v>
          </cell>
        </row>
        <row r="12546">
          <cell r="A12546">
            <v>6939962760186</v>
          </cell>
        </row>
        <row r="12547">
          <cell r="A12547">
            <v>6939962746593</v>
          </cell>
        </row>
        <row r="12548">
          <cell r="A12548">
            <v>6939962758763</v>
          </cell>
        </row>
        <row r="12549">
          <cell r="A12549">
            <v>6939962747057</v>
          </cell>
        </row>
        <row r="12550">
          <cell r="A12550">
            <v>6939962739564</v>
          </cell>
        </row>
        <row r="12551">
          <cell r="A12551">
            <v>6939962758275</v>
          </cell>
        </row>
        <row r="12552">
          <cell r="A12552">
            <v>6939962756134</v>
          </cell>
        </row>
        <row r="12553">
          <cell r="A12553">
            <v>6939962756493</v>
          </cell>
        </row>
        <row r="12554">
          <cell r="A12554">
            <v>6939962753867</v>
          </cell>
        </row>
        <row r="12555">
          <cell r="A12555">
            <v>6939962757575</v>
          </cell>
          <cell r="B12555">
            <v>196</v>
          </cell>
        </row>
        <row r="12556">
          <cell r="A12556">
            <v>6939962758572</v>
          </cell>
          <cell r="B12556">
            <v>70</v>
          </cell>
        </row>
        <row r="12557">
          <cell r="A12557">
            <v>6939924827339</v>
          </cell>
          <cell r="B12557">
            <v>0</v>
          </cell>
        </row>
        <row r="12558">
          <cell r="A12558">
            <v>6939962760704</v>
          </cell>
        </row>
        <row r="12559">
          <cell r="A12559">
            <v>6939962762999</v>
          </cell>
        </row>
        <row r="12560">
          <cell r="A12560">
            <v>6939962763477</v>
          </cell>
        </row>
        <row r="12561">
          <cell r="A12561">
            <v>6939962765983</v>
          </cell>
        </row>
        <row r="12562">
          <cell r="A12562">
            <v>6939962761398</v>
          </cell>
        </row>
        <row r="12563">
          <cell r="A12563">
            <v>6939962746296</v>
          </cell>
          <cell r="B12563">
            <v>0</v>
          </cell>
        </row>
        <row r="12564">
          <cell r="A12564">
            <v>6939962741307</v>
          </cell>
          <cell r="B12564">
            <v>0</v>
          </cell>
        </row>
        <row r="12565">
          <cell r="A12565">
            <v>6939962746050</v>
          </cell>
          <cell r="B12565">
            <v>0</v>
          </cell>
        </row>
        <row r="12566">
          <cell r="A12566">
            <v>6939962747644</v>
          </cell>
          <cell r="B12566">
            <v>0</v>
          </cell>
        </row>
        <row r="12567">
          <cell r="A12567">
            <v>6939962748214</v>
          </cell>
          <cell r="B12567">
            <v>0</v>
          </cell>
        </row>
        <row r="12568">
          <cell r="A12568">
            <v>6939962754604</v>
          </cell>
          <cell r="B12568">
            <v>0</v>
          </cell>
        </row>
        <row r="12569">
          <cell r="A12569">
            <v>6939962747989</v>
          </cell>
          <cell r="B12569">
            <v>0</v>
          </cell>
        </row>
        <row r="12570">
          <cell r="A12570">
            <v>6939962755328</v>
          </cell>
          <cell r="B12570">
            <v>0</v>
          </cell>
        </row>
        <row r="12571">
          <cell r="A12571">
            <v>6939962734354</v>
          </cell>
          <cell r="B12571">
            <v>0</v>
          </cell>
        </row>
        <row r="12572">
          <cell r="A12572">
            <v>6939962755830</v>
          </cell>
          <cell r="B12572">
            <v>0</v>
          </cell>
        </row>
        <row r="12573">
          <cell r="A12573">
            <v>6939962763453</v>
          </cell>
        </row>
        <row r="12574">
          <cell r="A12574">
            <v>6939962765433</v>
          </cell>
        </row>
        <row r="12575">
          <cell r="A12575">
            <v>6939962765129</v>
          </cell>
        </row>
        <row r="12576">
          <cell r="A12576">
            <v>6939962760186</v>
          </cell>
        </row>
        <row r="12577">
          <cell r="A12577">
            <v>6939962758398</v>
          </cell>
        </row>
        <row r="12578">
          <cell r="A12578">
            <v>6939962758855</v>
          </cell>
        </row>
        <row r="12579">
          <cell r="A12579">
            <v>6939962760186</v>
          </cell>
          <cell r="B12579">
            <v>0</v>
          </cell>
        </row>
        <row r="12580">
          <cell r="A12580">
            <v>6939962758398</v>
          </cell>
          <cell r="B12580">
            <v>0</v>
          </cell>
        </row>
        <row r="12581">
          <cell r="A12581">
            <v>6939962758060</v>
          </cell>
          <cell r="B12581">
            <v>0</v>
          </cell>
        </row>
        <row r="12582">
          <cell r="A12582">
            <v>6939962759074</v>
          </cell>
          <cell r="B12582">
            <v>0</v>
          </cell>
        </row>
        <row r="12583">
          <cell r="A12583">
            <v>6939962746626</v>
          </cell>
        </row>
        <row r="12584">
          <cell r="A12584">
            <v>6939962753003</v>
          </cell>
          <cell r="B12584">
            <v>0</v>
          </cell>
        </row>
        <row r="12585">
          <cell r="A12585">
            <v>6939962744384</v>
          </cell>
          <cell r="B12585">
            <v>63</v>
          </cell>
        </row>
        <row r="12586">
          <cell r="A12586">
            <v>6939962752488</v>
          </cell>
          <cell r="B12586">
            <v>131</v>
          </cell>
        </row>
        <row r="12587">
          <cell r="A12587">
            <v>6939962748184</v>
          </cell>
          <cell r="B12587">
            <v>27</v>
          </cell>
        </row>
        <row r="12588">
          <cell r="A12588">
            <v>6939962755175</v>
          </cell>
          <cell r="B12588">
            <v>0</v>
          </cell>
        </row>
        <row r="12589">
          <cell r="A12589">
            <v>6939962752273</v>
          </cell>
          <cell r="B12589">
            <v>0</v>
          </cell>
        </row>
        <row r="12590">
          <cell r="A12590">
            <v>6939962741307</v>
          </cell>
          <cell r="B12590">
            <v>16</v>
          </cell>
        </row>
        <row r="12591">
          <cell r="A12591">
            <v>6939962725574</v>
          </cell>
          <cell r="B12591">
            <v>0</v>
          </cell>
        </row>
        <row r="12592">
          <cell r="A12592">
            <v>6939962756264</v>
          </cell>
          <cell r="B12592">
            <v>130</v>
          </cell>
        </row>
        <row r="12593">
          <cell r="A12593">
            <v>6939962756905</v>
          </cell>
          <cell r="B12593">
            <v>0</v>
          </cell>
        </row>
        <row r="12594">
          <cell r="A12594">
            <v>6939962756769</v>
          </cell>
          <cell r="B12594">
            <v>0</v>
          </cell>
        </row>
        <row r="12595">
          <cell r="A12595">
            <v>6939962738147</v>
          </cell>
          <cell r="B12595">
            <v>0</v>
          </cell>
        </row>
        <row r="12596">
          <cell r="A12596">
            <v>6939962740973</v>
          </cell>
          <cell r="B12596">
            <v>0</v>
          </cell>
        </row>
        <row r="12597">
          <cell r="A12597">
            <v>6939924827353</v>
          </cell>
        </row>
        <row r="12598">
          <cell r="A12598">
            <v>6939962763736</v>
          </cell>
        </row>
        <row r="12599">
          <cell r="A12599">
            <v>6939962759043</v>
          </cell>
        </row>
        <row r="12600">
          <cell r="A12600">
            <v>6939962759357</v>
          </cell>
        </row>
        <row r="12601">
          <cell r="A12601">
            <v>6939962759395</v>
          </cell>
          <cell r="B12601">
            <v>3</v>
          </cell>
        </row>
        <row r="12602">
          <cell r="A12602">
            <v>6939962759388</v>
          </cell>
          <cell r="B12602">
            <v>0</v>
          </cell>
        </row>
        <row r="12603">
          <cell r="A12603">
            <v>6939962746074</v>
          </cell>
          <cell r="B12603">
            <v>162</v>
          </cell>
        </row>
        <row r="12604">
          <cell r="A12604">
            <v>6939924824819</v>
          </cell>
          <cell r="B12604">
            <v>5</v>
          </cell>
        </row>
        <row r="12605">
          <cell r="A12605">
            <v>6939962741451</v>
          </cell>
          <cell r="B12605">
            <v>56</v>
          </cell>
        </row>
        <row r="12606">
          <cell r="A12606">
            <v>6939962760186</v>
          </cell>
        </row>
        <row r="12607">
          <cell r="A12607">
            <v>6939962748214</v>
          </cell>
        </row>
        <row r="12608">
          <cell r="A12608">
            <v>6939962746371</v>
          </cell>
        </row>
        <row r="12609">
          <cell r="A12609">
            <v>6939962766423</v>
          </cell>
        </row>
        <row r="12610">
          <cell r="A12610">
            <v>6939962731049</v>
          </cell>
        </row>
        <row r="12611">
          <cell r="A12611">
            <v>6939962756165</v>
          </cell>
        </row>
        <row r="12612">
          <cell r="A12612">
            <v>6939962759098</v>
          </cell>
          <cell r="B12612">
            <v>310</v>
          </cell>
        </row>
        <row r="12613">
          <cell r="A12613">
            <v>6939962760834</v>
          </cell>
          <cell r="B12613">
            <v>26</v>
          </cell>
        </row>
        <row r="12614">
          <cell r="A12614">
            <v>6939962738024</v>
          </cell>
          <cell r="B12614">
            <v>3</v>
          </cell>
        </row>
        <row r="12615">
          <cell r="A12615">
            <v>6939962757520</v>
          </cell>
          <cell r="B12615">
            <v>0</v>
          </cell>
        </row>
        <row r="12616">
          <cell r="A12616">
            <v>6939962758060</v>
          </cell>
        </row>
        <row r="12617">
          <cell r="A12617">
            <v>6939962760575</v>
          </cell>
        </row>
        <row r="12618">
          <cell r="A12618">
            <v>6939962759074</v>
          </cell>
        </row>
        <row r="12619">
          <cell r="A12619">
            <v>6939962760711</v>
          </cell>
        </row>
        <row r="12620">
          <cell r="A12620">
            <v>6939962757544</v>
          </cell>
        </row>
        <row r="12621">
          <cell r="A12621">
            <v>6939962753065</v>
          </cell>
        </row>
        <row r="12622">
          <cell r="A12622">
            <v>6939962746593</v>
          </cell>
          <cell r="B12622">
            <v>69</v>
          </cell>
        </row>
        <row r="12623">
          <cell r="A12623">
            <v>6939962757315</v>
          </cell>
          <cell r="B12623">
            <v>148</v>
          </cell>
        </row>
        <row r="12624">
          <cell r="A12624">
            <v>6939924818498</v>
          </cell>
        </row>
        <row r="12625">
          <cell r="A12625">
            <v>6939924827841</v>
          </cell>
        </row>
        <row r="12626">
          <cell r="A12626">
            <v>6939962762500</v>
          </cell>
        </row>
        <row r="12627">
          <cell r="A12627">
            <v>6939962758060</v>
          </cell>
        </row>
        <row r="12628">
          <cell r="A12628">
            <v>6939962760605</v>
          </cell>
        </row>
        <row r="12629">
          <cell r="A12629">
            <v>6939962755885</v>
          </cell>
        </row>
        <row r="12630">
          <cell r="A12630">
            <v>6939962755359</v>
          </cell>
        </row>
        <row r="12631">
          <cell r="A12631">
            <v>6939962760711</v>
          </cell>
          <cell r="B12631">
            <v>0</v>
          </cell>
        </row>
        <row r="12632">
          <cell r="A12632">
            <v>6939962757544</v>
          </cell>
          <cell r="B12632">
            <v>0</v>
          </cell>
        </row>
        <row r="12633">
          <cell r="A12633">
            <v>6939962753980</v>
          </cell>
          <cell r="B12633">
            <v>0</v>
          </cell>
        </row>
        <row r="12634">
          <cell r="A12634">
            <v>6939962746296</v>
          </cell>
          <cell r="B12634">
            <v>278</v>
          </cell>
        </row>
        <row r="12635">
          <cell r="A12635">
            <v>6939962747316</v>
          </cell>
          <cell r="B12635">
            <v>0</v>
          </cell>
        </row>
        <row r="12636">
          <cell r="A12636">
            <v>6939962754628</v>
          </cell>
          <cell r="B12636">
            <v>0</v>
          </cell>
        </row>
        <row r="12637">
          <cell r="A12637">
            <v>6939962755656</v>
          </cell>
          <cell r="B12637">
            <v>45</v>
          </cell>
        </row>
        <row r="12638">
          <cell r="A12638">
            <v>6939962756912</v>
          </cell>
          <cell r="B12638">
            <v>0</v>
          </cell>
        </row>
        <row r="12639">
          <cell r="A12639">
            <v>6939962730912</v>
          </cell>
          <cell r="B12639">
            <v>5</v>
          </cell>
        </row>
        <row r="12640">
          <cell r="A12640">
            <v>6939962743738</v>
          </cell>
          <cell r="B12640">
            <v>0</v>
          </cell>
        </row>
        <row r="12641">
          <cell r="A12641">
            <v>6939962757186</v>
          </cell>
          <cell r="B12641">
            <v>0</v>
          </cell>
        </row>
        <row r="12642">
          <cell r="A12642">
            <v>6939962757384</v>
          </cell>
        </row>
        <row r="12643">
          <cell r="A12643">
            <v>6939924824642</v>
          </cell>
        </row>
        <row r="12644">
          <cell r="A12644">
            <v>6939924823669</v>
          </cell>
          <cell r="B12644">
            <v>0</v>
          </cell>
        </row>
        <row r="12645">
          <cell r="A12645">
            <v>6939924823652</v>
          </cell>
          <cell r="B12645">
            <v>0</v>
          </cell>
        </row>
        <row r="12646">
          <cell r="A12646">
            <v>6939924824963</v>
          </cell>
          <cell r="B12646">
            <v>0</v>
          </cell>
        </row>
        <row r="12647">
          <cell r="A12647">
            <v>6939924823676</v>
          </cell>
          <cell r="B12647">
            <v>0</v>
          </cell>
        </row>
        <row r="12648">
          <cell r="A12648">
            <v>6939924821481</v>
          </cell>
          <cell r="B12648">
            <v>15</v>
          </cell>
        </row>
        <row r="12649">
          <cell r="A12649">
            <v>6939924823423</v>
          </cell>
          <cell r="B12649">
            <v>0</v>
          </cell>
        </row>
        <row r="12650">
          <cell r="A12650">
            <v>6939924820828</v>
          </cell>
          <cell r="B12650">
            <v>0</v>
          </cell>
        </row>
        <row r="12651">
          <cell r="A12651">
            <v>6939962756134</v>
          </cell>
        </row>
        <row r="12652">
          <cell r="A12652">
            <v>6939924828510</v>
          </cell>
        </row>
        <row r="12653">
          <cell r="A12653">
            <v>6939962757575</v>
          </cell>
        </row>
        <row r="12654">
          <cell r="A12654">
            <v>6939962762500</v>
          </cell>
        </row>
        <row r="12655">
          <cell r="A12655">
            <v>6939924827339</v>
          </cell>
        </row>
        <row r="12656">
          <cell r="A12656">
            <v>6939962764436</v>
          </cell>
          <cell r="B12656">
            <v>12</v>
          </cell>
        </row>
        <row r="12657">
          <cell r="A12657">
            <v>6939962767864</v>
          </cell>
          <cell r="B12657">
            <v>7</v>
          </cell>
        </row>
        <row r="12658">
          <cell r="A12658">
            <v>6939962760599</v>
          </cell>
        </row>
        <row r="12659">
          <cell r="A12659">
            <v>6939962759265</v>
          </cell>
        </row>
        <row r="12660">
          <cell r="A12660">
            <v>6938980101353</v>
          </cell>
        </row>
        <row r="12661">
          <cell r="A12661">
            <v>6939962753867</v>
          </cell>
        </row>
        <row r="12662">
          <cell r="A12662">
            <v>6939962746371</v>
          </cell>
        </row>
        <row r="12663">
          <cell r="A12663">
            <v>6939962761640</v>
          </cell>
        </row>
        <row r="12664">
          <cell r="A12664">
            <v>6939924824673</v>
          </cell>
          <cell r="B12664">
            <v>0</v>
          </cell>
        </row>
        <row r="12665">
          <cell r="A12665">
            <v>6939962753980</v>
          </cell>
          <cell r="B12665">
            <v>0</v>
          </cell>
        </row>
        <row r="12666">
          <cell r="A12666">
            <v>6939962747316</v>
          </cell>
          <cell r="B12666">
            <v>0</v>
          </cell>
        </row>
        <row r="12667">
          <cell r="A12667">
            <v>6939962754628</v>
          </cell>
          <cell r="B12667">
            <v>0</v>
          </cell>
        </row>
        <row r="12668">
          <cell r="A12668">
            <v>6939962755656</v>
          </cell>
          <cell r="B12668">
            <v>0</v>
          </cell>
        </row>
        <row r="12669">
          <cell r="A12669">
            <v>6939962756912</v>
          </cell>
        </row>
        <row r="12670">
          <cell r="A12670">
            <v>6939924827322</v>
          </cell>
        </row>
        <row r="12671">
          <cell r="A12671">
            <v>6939924827339</v>
          </cell>
        </row>
        <row r="12672">
          <cell r="A12672">
            <v>6939924821078</v>
          </cell>
        </row>
        <row r="12673">
          <cell r="A12673">
            <v>6939962758275</v>
          </cell>
        </row>
        <row r="12674">
          <cell r="A12674">
            <v>6939962757575</v>
          </cell>
        </row>
        <row r="12675">
          <cell r="A12675">
            <v>6939962760698</v>
          </cell>
        </row>
        <row r="12676">
          <cell r="A12676">
            <v>6939962746626</v>
          </cell>
        </row>
        <row r="12677">
          <cell r="A12677">
            <v>6939962740379</v>
          </cell>
        </row>
        <row r="12678">
          <cell r="A12678">
            <v>6939962739281</v>
          </cell>
        </row>
        <row r="12679">
          <cell r="A12679">
            <v>6939962752464</v>
          </cell>
        </row>
        <row r="12680">
          <cell r="A12680">
            <v>6939962751450</v>
          </cell>
        </row>
        <row r="12681">
          <cell r="A12681">
            <v>6939962748030</v>
          </cell>
        </row>
        <row r="12682">
          <cell r="A12682">
            <v>6939962747316</v>
          </cell>
        </row>
        <row r="12683">
          <cell r="A12683">
            <v>6939962752273</v>
          </cell>
        </row>
        <row r="12684">
          <cell r="A12684">
            <v>6939962753065</v>
          </cell>
        </row>
        <row r="12685">
          <cell r="A12685">
            <v>6939962746685</v>
          </cell>
        </row>
        <row r="12686">
          <cell r="A12686">
            <v>6939962756769</v>
          </cell>
        </row>
        <row r="12687">
          <cell r="A12687">
            <v>6939962756820</v>
          </cell>
        </row>
        <row r="12688">
          <cell r="A12688">
            <v>6939962741338</v>
          </cell>
        </row>
        <row r="12689">
          <cell r="A12689">
            <v>6939962740973</v>
          </cell>
        </row>
        <row r="12690">
          <cell r="A12690">
            <v>6939962755618</v>
          </cell>
        </row>
        <row r="12691">
          <cell r="A12691">
            <v>6939924819549</v>
          </cell>
        </row>
        <row r="12692">
          <cell r="A12692">
            <v>6939962758039</v>
          </cell>
        </row>
        <row r="12693">
          <cell r="A12693">
            <v>6939962755359</v>
          </cell>
        </row>
        <row r="12694">
          <cell r="A12694">
            <v>6939962746050</v>
          </cell>
          <cell r="B12694">
            <v>0</v>
          </cell>
        </row>
        <row r="12695">
          <cell r="A12695">
            <v>6939962747644</v>
          </cell>
          <cell r="B12695">
            <v>7</v>
          </cell>
        </row>
        <row r="12696">
          <cell r="A12696">
            <v>6939962748214</v>
          </cell>
          <cell r="B12696">
            <v>5</v>
          </cell>
        </row>
        <row r="12697">
          <cell r="A12697">
            <v>6939962754604</v>
          </cell>
          <cell r="B12697">
            <v>13</v>
          </cell>
        </row>
        <row r="12698">
          <cell r="A12698">
            <v>6939962750590</v>
          </cell>
          <cell r="B12698">
            <v>0</v>
          </cell>
        </row>
        <row r="12699">
          <cell r="A12699">
            <v>6939962747989</v>
          </cell>
          <cell r="B12699">
            <v>66</v>
          </cell>
        </row>
        <row r="12700">
          <cell r="A12700">
            <v>6939962755328</v>
          </cell>
          <cell r="B12700">
            <v>0</v>
          </cell>
        </row>
        <row r="12701">
          <cell r="A12701">
            <v>6939962734354</v>
          </cell>
          <cell r="B12701">
            <v>12</v>
          </cell>
        </row>
        <row r="12702">
          <cell r="A12702">
            <v>6939962755830</v>
          </cell>
          <cell r="B12702">
            <v>0</v>
          </cell>
        </row>
        <row r="12703">
          <cell r="A12703">
            <v>6939962756134</v>
          </cell>
        </row>
        <row r="12704">
          <cell r="A12704">
            <v>6939924819884</v>
          </cell>
        </row>
        <row r="12705">
          <cell r="A12705">
            <v>6939924824956</v>
          </cell>
        </row>
        <row r="12706">
          <cell r="A12706">
            <v>6939962757520</v>
          </cell>
        </row>
        <row r="12707">
          <cell r="A12707">
            <v>6939962757322</v>
          </cell>
        </row>
        <row r="12708">
          <cell r="A12708">
            <v>6939962749129</v>
          </cell>
        </row>
        <row r="12709">
          <cell r="A12709">
            <v>6939962760605</v>
          </cell>
        </row>
        <row r="12710">
          <cell r="A12710">
            <v>6939962731049</v>
          </cell>
        </row>
        <row r="12711">
          <cell r="A12711">
            <v>6939962756165</v>
          </cell>
        </row>
        <row r="12712">
          <cell r="A12712">
            <v>6939924823232</v>
          </cell>
        </row>
        <row r="12713">
          <cell r="A12713">
            <v>6939924824345</v>
          </cell>
        </row>
        <row r="12714">
          <cell r="A12714">
            <v>6939962730912</v>
          </cell>
          <cell r="B12714">
            <v>0</v>
          </cell>
        </row>
        <row r="12715">
          <cell r="A12715">
            <v>6939962743738</v>
          </cell>
          <cell r="B12715">
            <v>0</v>
          </cell>
        </row>
        <row r="12716">
          <cell r="A12716">
            <v>6939962757186</v>
          </cell>
          <cell r="B12716">
            <v>0</v>
          </cell>
        </row>
        <row r="12717">
          <cell r="A12717">
            <v>6939962757384</v>
          </cell>
        </row>
        <row r="12718">
          <cell r="A12718">
            <v>6939924821078</v>
          </cell>
        </row>
        <row r="12719">
          <cell r="A12719">
            <v>6939962731049</v>
          </cell>
        </row>
        <row r="12720">
          <cell r="A12720">
            <v>6939962756172</v>
          </cell>
          <cell r="B12720">
            <v>0</v>
          </cell>
        </row>
        <row r="12721">
          <cell r="A12721">
            <v>6939962753539</v>
          </cell>
          <cell r="B12721">
            <v>0</v>
          </cell>
        </row>
        <row r="12722">
          <cell r="A12722">
            <v>6939962746630</v>
          </cell>
          <cell r="B12722">
            <v>248</v>
          </cell>
        </row>
        <row r="12723">
          <cell r="A12723">
            <v>6939962740379</v>
          </cell>
          <cell r="B12723">
            <v>97</v>
          </cell>
        </row>
        <row r="12724">
          <cell r="A12724">
            <v>6939962739281</v>
          </cell>
          <cell r="B12724">
            <v>261</v>
          </cell>
        </row>
        <row r="12725">
          <cell r="A12725">
            <v>6939962755908</v>
          </cell>
          <cell r="B12725">
            <v>103</v>
          </cell>
        </row>
        <row r="12726">
          <cell r="A12726">
            <v>6939962752464</v>
          </cell>
          <cell r="B12726">
            <v>0</v>
          </cell>
        </row>
        <row r="12727">
          <cell r="A12727">
            <v>6939962751450</v>
          </cell>
          <cell r="B12727">
            <v>0</v>
          </cell>
        </row>
        <row r="12728">
          <cell r="A12728">
            <v>6939962752709</v>
          </cell>
          <cell r="B12728">
            <v>0</v>
          </cell>
        </row>
        <row r="12729">
          <cell r="A12729">
            <v>6939962748030</v>
          </cell>
          <cell r="B12729">
            <v>0</v>
          </cell>
        </row>
        <row r="12730">
          <cell r="A12730">
            <v>6939962745992</v>
          </cell>
          <cell r="B12730">
            <v>24</v>
          </cell>
        </row>
        <row r="12731">
          <cell r="A12731">
            <v>6939962753065</v>
          </cell>
          <cell r="B12731">
            <v>4</v>
          </cell>
        </row>
        <row r="12732">
          <cell r="A12732">
            <v>6939962746685</v>
          </cell>
          <cell r="B12732">
            <v>32</v>
          </cell>
        </row>
        <row r="12733">
          <cell r="A12733">
            <v>6939962756172</v>
          </cell>
        </row>
        <row r="12734">
          <cell r="A12734">
            <v>6939962753539</v>
          </cell>
        </row>
        <row r="12735">
          <cell r="A12735">
            <v>6939962760599</v>
          </cell>
        </row>
        <row r="12736">
          <cell r="A12736">
            <v>6939962758466</v>
          </cell>
        </row>
        <row r="12737">
          <cell r="A12737">
            <v>6939962761640</v>
          </cell>
        </row>
        <row r="12738">
          <cell r="A12738">
            <v>6939962758855</v>
          </cell>
        </row>
        <row r="12739">
          <cell r="A12739">
            <v>6939962763774</v>
          </cell>
          <cell r="B12739">
            <v>33</v>
          </cell>
        </row>
        <row r="12740">
          <cell r="A12740">
            <v>6939962763736</v>
          </cell>
          <cell r="B12740">
            <v>32</v>
          </cell>
        </row>
        <row r="12741">
          <cell r="A12741">
            <v>6939962763712</v>
          </cell>
          <cell r="B12741">
            <v>0</v>
          </cell>
        </row>
        <row r="12742">
          <cell r="A12742">
            <v>6939962761640</v>
          </cell>
          <cell r="B12742">
            <v>15</v>
          </cell>
        </row>
        <row r="12743">
          <cell r="A12743">
            <v>6939962757612</v>
          </cell>
        </row>
        <row r="12744">
          <cell r="A12744">
            <v>6939962755380</v>
          </cell>
        </row>
        <row r="12745">
          <cell r="A12745">
            <v>6939962759364</v>
          </cell>
        </row>
        <row r="12746">
          <cell r="A12746">
            <v>6939962759173</v>
          </cell>
        </row>
        <row r="12747">
          <cell r="A12747">
            <v>6939962758466</v>
          </cell>
        </row>
        <row r="12748">
          <cell r="A12748">
            <v>6939962759388</v>
          </cell>
        </row>
        <row r="12749">
          <cell r="A12749">
            <v>6939962756820</v>
          </cell>
          <cell r="B12749">
            <v>0</v>
          </cell>
        </row>
        <row r="12750">
          <cell r="A12750">
            <v>6939962736839</v>
          </cell>
          <cell r="B12750">
            <v>0</v>
          </cell>
        </row>
        <row r="12751">
          <cell r="A12751">
            <v>6939962741338</v>
          </cell>
          <cell r="B12751">
            <v>0</v>
          </cell>
        </row>
        <row r="12752">
          <cell r="A12752">
            <v>6939962755618</v>
          </cell>
          <cell r="B12752">
            <v>15</v>
          </cell>
        </row>
        <row r="12753">
          <cell r="A12753">
            <v>6939962756097</v>
          </cell>
        </row>
        <row r="12754">
          <cell r="A12754">
            <v>6939962744384</v>
          </cell>
          <cell r="B12754">
            <v>52</v>
          </cell>
        </row>
        <row r="12755">
          <cell r="A12755">
            <v>6939962748214</v>
          </cell>
          <cell r="B12755">
            <v>22</v>
          </cell>
        </row>
        <row r="12756">
          <cell r="A12756">
            <v>6939962746371</v>
          </cell>
          <cell r="B12756">
            <v>102</v>
          </cell>
        </row>
        <row r="12757">
          <cell r="A12757">
            <v>6939962757612</v>
          </cell>
        </row>
        <row r="12758">
          <cell r="A12758">
            <v>6939962755380</v>
          </cell>
        </row>
        <row r="12759">
          <cell r="A12759">
            <v>6939962759364</v>
          </cell>
        </row>
        <row r="12760">
          <cell r="A12760">
            <v>6939962758466</v>
          </cell>
        </row>
        <row r="12761">
          <cell r="A12761">
            <v>6939962755359</v>
          </cell>
        </row>
        <row r="12762">
          <cell r="A12762">
            <v>6939962759388</v>
          </cell>
        </row>
        <row r="12763">
          <cell r="A12763">
            <v>6939924819884</v>
          </cell>
        </row>
        <row r="12764">
          <cell r="A12764">
            <v>6939924824802</v>
          </cell>
        </row>
        <row r="12765">
          <cell r="A12765">
            <v>6939962762401</v>
          </cell>
          <cell r="B12765">
            <v>49</v>
          </cell>
        </row>
        <row r="12766">
          <cell r="A12766">
            <v>6939962763453</v>
          </cell>
        </row>
        <row r="12767">
          <cell r="A12767">
            <v>6939962765433</v>
          </cell>
          <cell r="B12767">
            <v>35</v>
          </cell>
        </row>
        <row r="12768">
          <cell r="A12768">
            <v>6939962765129</v>
          </cell>
          <cell r="B12768">
            <v>15</v>
          </cell>
        </row>
        <row r="12769">
          <cell r="A12769">
            <v>6939962760575</v>
          </cell>
          <cell r="B12769">
            <v>0</v>
          </cell>
        </row>
        <row r="12770">
          <cell r="A12770">
            <v>6938980101353</v>
          </cell>
          <cell r="B12770">
            <v>0</v>
          </cell>
        </row>
        <row r="12771">
          <cell r="A12771">
            <v>6939962753867</v>
          </cell>
          <cell r="B12771">
            <v>0</v>
          </cell>
        </row>
        <row r="12772">
          <cell r="A12772">
            <v>6939962759098</v>
          </cell>
        </row>
        <row r="12773">
          <cell r="A12773">
            <v>6939962755885</v>
          </cell>
        </row>
        <row r="12774">
          <cell r="A12774">
            <v>6939962738024</v>
          </cell>
        </row>
        <row r="12775">
          <cell r="A12775">
            <v>6939962755359</v>
          </cell>
        </row>
        <row r="12776">
          <cell r="A12776">
            <v>6939962758763</v>
          </cell>
        </row>
        <row r="12777">
          <cell r="A12777">
            <v>6939962757315</v>
          </cell>
        </row>
        <row r="12778">
          <cell r="A12778">
            <v>6939962747057</v>
          </cell>
        </row>
        <row r="12779">
          <cell r="A12779">
            <v>6939962754239</v>
          </cell>
          <cell r="B12779">
            <v>0</v>
          </cell>
        </row>
        <row r="12780">
          <cell r="A12780">
            <v>6939962760186</v>
          </cell>
          <cell r="B12780">
            <v>50</v>
          </cell>
        </row>
        <row r="12781">
          <cell r="A12781">
            <v>6939962758398</v>
          </cell>
          <cell r="B12781">
            <v>0</v>
          </cell>
        </row>
        <row r="12782">
          <cell r="A12782">
            <v>6939962764436</v>
          </cell>
        </row>
        <row r="12783">
          <cell r="A12783">
            <v>6939962767864</v>
          </cell>
        </row>
        <row r="12784">
          <cell r="A12784">
            <v>6939962746630</v>
          </cell>
          <cell r="B12784">
            <v>0</v>
          </cell>
        </row>
        <row r="12785">
          <cell r="A12785">
            <v>6939962740379</v>
          </cell>
          <cell r="B12785">
            <v>0</v>
          </cell>
        </row>
        <row r="12786">
          <cell r="A12786">
            <v>6939962739281</v>
          </cell>
          <cell r="B12786">
            <v>0</v>
          </cell>
        </row>
        <row r="12787">
          <cell r="A12787">
            <v>6939962755908</v>
          </cell>
          <cell r="B12787">
            <v>0</v>
          </cell>
        </row>
        <row r="12788">
          <cell r="A12788">
            <v>6939962752464</v>
          </cell>
          <cell r="B12788">
            <v>0</v>
          </cell>
        </row>
        <row r="12789">
          <cell r="A12789">
            <v>6939962751450</v>
          </cell>
          <cell r="B12789">
            <v>0</v>
          </cell>
        </row>
        <row r="12790">
          <cell r="A12790">
            <v>6939962752709</v>
          </cell>
          <cell r="B12790">
            <v>0</v>
          </cell>
        </row>
        <row r="12791">
          <cell r="A12791">
            <v>6939962748030</v>
          </cell>
          <cell r="B12791">
            <v>0</v>
          </cell>
        </row>
        <row r="12792">
          <cell r="A12792">
            <v>6939962755175</v>
          </cell>
          <cell r="B12792">
            <v>0</v>
          </cell>
        </row>
        <row r="12793">
          <cell r="A12793">
            <v>6939962753065</v>
          </cell>
          <cell r="B12793">
            <v>0</v>
          </cell>
        </row>
        <row r="12794">
          <cell r="A12794">
            <v>6939962746685</v>
          </cell>
          <cell r="B12794">
            <v>0</v>
          </cell>
        </row>
        <row r="12795">
          <cell r="A12795">
            <v>6939962756820</v>
          </cell>
          <cell r="B12795">
            <v>0</v>
          </cell>
        </row>
        <row r="12796">
          <cell r="A12796">
            <v>6939962736839</v>
          </cell>
          <cell r="B12796">
            <v>0</v>
          </cell>
        </row>
        <row r="12797">
          <cell r="A12797">
            <v>6939962741338</v>
          </cell>
          <cell r="B12797">
            <v>0</v>
          </cell>
        </row>
        <row r="12798">
          <cell r="A12798">
            <v>6939962759814</v>
          </cell>
        </row>
        <row r="12799">
          <cell r="A12799">
            <v>6939962762180</v>
          </cell>
        </row>
        <row r="12800">
          <cell r="A12800">
            <v>6939962756493</v>
          </cell>
        </row>
        <row r="12801">
          <cell r="A12801">
            <v>6939962768182</v>
          </cell>
        </row>
        <row r="12802">
          <cell r="A12802">
            <v>6939962764412</v>
          </cell>
        </row>
        <row r="12803">
          <cell r="A12803">
            <v>6939924827353</v>
          </cell>
        </row>
        <row r="12804">
          <cell r="A12804">
            <v>6939924818498</v>
          </cell>
        </row>
        <row r="12805">
          <cell r="A12805">
            <v>6939924821078</v>
          </cell>
        </row>
        <row r="12806">
          <cell r="A12806">
            <v>6939924823232</v>
          </cell>
        </row>
        <row r="12807">
          <cell r="A12807">
            <v>6939962758763</v>
          </cell>
          <cell r="B12807">
            <v>232</v>
          </cell>
        </row>
        <row r="12808">
          <cell r="A12808">
            <v>6939962747057</v>
          </cell>
          <cell r="B12808">
            <v>35</v>
          </cell>
        </row>
        <row r="12809">
          <cell r="A12809">
            <v>6939962739588</v>
          </cell>
        </row>
        <row r="12810">
          <cell r="A12810">
            <v>6939962739564</v>
          </cell>
          <cell r="B12810">
            <v>0</v>
          </cell>
        </row>
        <row r="12811">
          <cell r="A12811">
            <v>6939962745183</v>
          </cell>
          <cell r="B12811">
            <v>0</v>
          </cell>
        </row>
        <row r="12812">
          <cell r="A12812">
            <v>6939924824819</v>
          </cell>
        </row>
        <row r="12813">
          <cell r="A12813">
            <v>6939924819884</v>
          </cell>
        </row>
        <row r="12814">
          <cell r="A12814">
            <v>6939924824802</v>
          </cell>
        </row>
        <row r="12815">
          <cell r="A12815">
            <v>6939924827537</v>
          </cell>
        </row>
        <row r="12816">
          <cell r="A12816">
            <v>6939962762500</v>
          </cell>
        </row>
        <row r="12817">
          <cell r="A12817">
            <v>6939962759098</v>
          </cell>
        </row>
        <row r="12818">
          <cell r="A12818">
            <v>6939962759708</v>
          </cell>
        </row>
        <row r="12819">
          <cell r="A12819">
            <v>6939962762401</v>
          </cell>
        </row>
        <row r="12820">
          <cell r="A12820">
            <v>6939962755618</v>
          </cell>
        </row>
        <row r="12821">
          <cell r="A12821">
            <v>6939962758060</v>
          </cell>
          <cell r="B12821">
            <v>352</v>
          </cell>
        </row>
        <row r="12822">
          <cell r="A12822">
            <v>6939962759074</v>
          </cell>
          <cell r="B12822">
            <v>168</v>
          </cell>
        </row>
        <row r="12823">
          <cell r="A12823">
            <v>6939962757544</v>
          </cell>
          <cell r="B12823">
            <v>0</v>
          </cell>
        </row>
        <row r="12824">
          <cell r="A12824">
            <v>6939962759128</v>
          </cell>
        </row>
        <row r="12825">
          <cell r="A12825">
            <v>6939962761299</v>
          </cell>
        </row>
        <row r="12826">
          <cell r="A12826">
            <v>6939962759043</v>
          </cell>
        </row>
        <row r="12827">
          <cell r="A12827">
            <v>6939962759357</v>
          </cell>
        </row>
        <row r="12828">
          <cell r="A12828">
            <v>6939962762173</v>
          </cell>
        </row>
        <row r="12829">
          <cell r="A12829">
            <v>6939962762500</v>
          </cell>
        </row>
        <row r="12830">
          <cell r="A12830">
            <v>6939962759814</v>
          </cell>
        </row>
        <row r="12831">
          <cell r="A12831">
            <v>6939962758404</v>
          </cell>
        </row>
        <row r="12832">
          <cell r="A12832">
            <v>6939962762180</v>
          </cell>
        </row>
        <row r="12833">
          <cell r="A12833">
            <v>6939962756493</v>
          </cell>
        </row>
        <row r="12834">
          <cell r="A12834">
            <v>6939962763712</v>
          </cell>
        </row>
        <row r="12835">
          <cell r="A12835">
            <v>6939962761640</v>
          </cell>
        </row>
        <row r="12836">
          <cell r="A12836">
            <v>6939962759357</v>
          </cell>
        </row>
        <row r="12837">
          <cell r="A12837">
            <v>6939924828510</v>
          </cell>
        </row>
        <row r="12838">
          <cell r="A12838">
            <v>6939962759395</v>
          </cell>
        </row>
        <row r="12839">
          <cell r="A12839">
            <v>6939924823669</v>
          </cell>
        </row>
        <row r="12840">
          <cell r="A12840">
            <v>6939924823652</v>
          </cell>
        </row>
        <row r="12841">
          <cell r="A12841">
            <v>6939924824956</v>
          </cell>
        </row>
        <row r="12842">
          <cell r="A12842">
            <v>6939924823676</v>
          </cell>
        </row>
        <row r="12843">
          <cell r="A12843">
            <v>6939924821481</v>
          </cell>
        </row>
        <row r="12844">
          <cell r="A12844">
            <v>6939924823423</v>
          </cell>
        </row>
        <row r="12845">
          <cell r="A12845">
            <v>6939962760834</v>
          </cell>
        </row>
        <row r="12846">
          <cell r="A12846">
            <v>6939962757520</v>
          </cell>
        </row>
        <row r="12847">
          <cell r="A12847">
            <v>6939924827353</v>
          </cell>
          <cell r="B12847">
            <v>3</v>
          </cell>
        </row>
        <row r="12848">
          <cell r="A12848">
            <v>6939924827322</v>
          </cell>
        </row>
        <row r="12849">
          <cell r="A12849">
            <v>6939962760599</v>
          </cell>
          <cell r="B12849">
            <v>3</v>
          </cell>
        </row>
        <row r="12850">
          <cell r="A12850">
            <v>6939962759265</v>
          </cell>
          <cell r="B12850">
            <v>18</v>
          </cell>
        </row>
        <row r="12851">
          <cell r="A12851">
            <v>6939962760186</v>
          </cell>
        </row>
        <row r="12852">
          <cell r="A12852">
            <v>6939962757575</v>
          </cell>
        </row>
        <row r="12853">
          <cell r="A12853">
            <v>6939962758855</v>
          </cell>
        </row>
        <row r="12854">
          <cell r="A12854">
            <v>6939962760711</v>
          </cell>
        </row>
        <row r="12855">
          <cell r="A12855">
            <v>6939962760698</v>
          </cell>
        </row>
        <row r="12856">
          <cell r="A12856">
            <v>6939924824345</v>
          </cell>
          <cell r="B12856">
            <v>0</v>
          </cell>
        </row>
        <row r="12857">
          <cell r="A12857">
            <v>6939962760605</v>
          </cell>
          <cell r="B12857">
            <v>0</v>
          </cell>
        </row>
        <row r="12858">
          <cell r="A12858">
            <v>6939962748214</v>
          </cell>
        </row>
        <row r="12859">
          <cell r="A12859">
            <v>6939962756493</v>
          </cell>
        </row>
        <row r="12860">
          <cell r="A12860">
            <v>6939962753867</v>
          </cell>
        </row>
        <row r="12861">
          <cell r="A12861">
            <v>6939962739281</v>
          </cell>
          <cell r="B12861">
            <v>776</v>
          </cell>
        </row>
        <row r="12862">
          <cell r="A12862">
            <v>6939962760186</v>
          </cell>
          <cell r="B12862">
            <v>47</v>
          </cell>
        </row>
        <row r="12863">
          <cell r="A12863">
            <v>6939962760599</v>
          </cell>
          <cell r="B12863">
            <v>4</v>
          </cell>
        </row>
        <row r="12864">
          <cell r="A12864">
            <v>6939962761640</v>
          </cell>
          <cell r="B12864">
            <v>15</v>
          </cell>
        </row>
        <row r="12865">
          <cell r="A12865">
            <v>6939962760834</v>
          </cell>
        </row>
        <row r="12866">
          <cell r="A12866">
            <v>6939962757612</v>
          </cell>
        </row>
        <row r="12867">
          <cell r="A12867">
            <v>6939962756165</v>
          </cell>
          <cell r="B12867">
            <v>0</v>
          </cell>
        </row>
        <row r="12868">
          <cell r="A12868">
            <v>6939962759098</v>
          </cell>
        </row>
        <row r="12869">
          <cell r="A12869">
            <v>6939962755885</v>
          </cell>
        </row>
        <row r="12870">
          <cell r="A12870">
            <v>6939962738024</v>
          </cell>
        </row>
        <row r="12871">
          <cell r="A12871">
            <v>6939962763774</v>
          </cell>
        </row>
        <row r="12872">
          <cell r="A12872">
            <v>6939962759128</v>
          </cell>
        </row>
        <row r="12873">
          <cell r="A12873">
            <v>6939962763712</v>
          </cell>
        </row>
        <row r="12874">
          <cell r="A12874">
            <v>6939962763477</v>
          </cell>
        </row>
        <row r="12875">
          <cell r="A12875">
            <v>6939962765983</v>
          </cell>
        </row>
        <row r="12876">
          <cell r="A12876">
            <v>6939962761640</v>
          </cell>
        </row>
        <row r="12877">
          <cell r="A12877">
            <v>6939962761398</v>
          </cell>
        </row>
        <row r="12878">
          <cell r="A12878">
            <v>6939924819549</v>
          </cell>
        </row>
        <row r="12879">
          <cell r="A12879">
            <v>6939962757575</v>
          </cell>
        </row>
        <row r="12880">
          <cell r="A12880">
            <v>6939962758572</v>
          </cell>
        </row>
        <row r="12881">
          <cell r="A12881">
            <v>6939924824963</v>
          </cell>
        </row>
        <row r="12882">
          <cell r="A12882">
            <v>6939924820828</v>
          </cell>
        </row>
        <row r="12883">
          <cell r="A12883">
            <v>6939962744384</v>
          </cell>
        </row>
        <row r="12884">
          <cell r="A12884">
            <v>6939962731049</v>
          </cell>
          <cell r="B12884">
            <v>14</v>
          </cell>
        </row>
        <row r="12885">
          <cell r="A12885">
            <v>6939962753539</v>
          </cell>
          <cell r="B12885">
            <v>19</v>
          </cell>
        </row>
        <row r="12886">
          <cell r="A12886">
            <v>6939962756165</v>
          </cell>
          <cell r="B12886">
            <v>54</v>
          </cell>
        </row>
        <row r="12887">
          <cell r="A12887">
            <v>6939962758763</v>
          </cell>
          <cell r="B12887">
            <v>0</v>
          </cell>
        </row>
        <row r="12888">
          <cell r="A12888">
            <v>6939962747057</v>
          </cell>
          <cell r="B12888">
            <v>0</v>
          </cell>
        </row>
        <row r="12889">
          <cell r="A12889">
            <v>6939962739588</v>
          </cell>
        </row>
        <row r="12890">
          <cell r="A12890">
            <v>6939962739564</v>
          </cell>
        </row>
        <row r="12891">
          <cell r="A12891">
            <v>6939924824642</v>
          </cell>
        </row>
        <row r="12892">
          <cell r="A12892">
            <v>6939924827537</v>
          </cell>
        </row>
        <row r="12893">
          <cell r="A12893">
            <v>6939962759098</v>
          </cell>
        </row>
        <row r="12894">
          <cell r="A12894">
            <v>6939962760711</v>
          </cell>
        </row>
        <row r="12895">
          <cell r="A12895">
            <v>6939924827315</v>
          </cell>
        </row>
        <row r="12896">
          <cell r="A12896">
            <v>6939962760711</v>
          </cell>
        </row>
        <row r="12897">
          <cell r="A12897">
            <v>6939962746593</v>
          </cell>
        </row>
        <row r="12898">
          <cell r="A12898">
            <v>6939962756172</v>
          </cell>
        </row>
        <row r="12899">
          <cell r="A12899">
            <v>6939962760599</v>
          </cell>
          <cell r="B12899">
            <v>0</v>
          </cell>
        </row>
        <row r="12900">
          <cell r="A12900">
            <v>6939962759265</v>
          </cell>
          <cell r="B12900">
            <v>0</v>
          </cell>
        </row>
        <row r="12901">
          <cell r="A12901">
            <v>6939924827339</v>
          </cell>
          <cell r="B12901">
            <v>0</v>
          </cell>
        </row>
        <row r="12902">
          <cell r="A12902">
            <v>6939924821078</v>
          </cell>
          <cell r="B12902">
            <v>8</v>
          </cell>
        </row>
        <row r="12903">
          <cell r="A12903">
            <v>6939962760575</v>
          </cell>
          <cell r="B12903">
            <v>20</v>
          </cell>
        </row>
        <row r="12904">
          <cell r="A12904">
            <v>6938980101353</v>
          </cell>
          <cell r="B12904">
            <v>0</v>
          </cell>
        </row>
        <row r="12905">
          <cell r="A12905">
            <v>6939962758275</v>
          </cell>
          <cell r="B12905">
            <v>66</v>
          </cell>
        </row>
        <row r="12906">
          <cell r="A12906">
            <v>6939962757575</v>
          </cell>
          <cell r="B12906">
            <v>114</v>
          </cell>
        </row>
        <row r="12907">
          <cell r="A12907">
            <v>6939962758855</v>
          </cell>
          <cell r="B12907">
            <v>2</v>
          </cell>
        </row>
        <row r="12908">
          <cell r="A12908">
            <v>6939962760711</v>
          </cell>
          <cell r="B12908">
            <v>154</v>
          </cell>
        </row>
        <row r="12909">
          <cell r="A12909">
            <v>6939962760698</v>
          </cell>
          <cell r="B12909">
            <v>12</v>
          </cell>
        </row>
        <row r="12910">
          <cell r="A12910">
            <v>6939962763774</v>
          </cell>
        </row>
        <row r="12911">
          <cell r="A12911">
            <v>6939962763736</v>
          </cell>
        </row>
        <row r="12912">
          <cell r="A12912">
            <v>6939962763712</v>
          </cell>
        </row>
        <row r="12913">
          <cell r="A12913">
            <v>6939962763477</v>
          </cell>
        </row>
        <row r="12914">
          <cell r="A12914">
            <v>6939962765983</v>
          </cell>
        </row>
        <row r="12915">
          <cell r="A12915">
            <v>6939962761640</v>
          </cell>
        </row>
        <row r="12916">
          <cell r="A12916">
            <v>6939962761398</v>
          </cell>
        </row>
        <row r="12917">
          <cell r="A12917">
            <v>6939962741710</v>
          </cell>
        </row>
        <row r="12918">
          <cell r="A12918">
            <v>6939962768182</v>
          </cell>
        </row>
        <row r="12919">
          <cell r="A12919">
            <v>6939962764412</v>
          </cell>
        </row>
        <row r="12920">
          <cell r="A12920">
            <v>6939962766423</v>
          </cell>
        </row>
        <row r="12921">
          <cell r="A12921">
            <v>6939962765433</v>
          </cell>
        </row>
        <row r="12922">
          <cell r="A12922">
            <v>6939962765129</v>
          </cell>
        </row>
        <row r="12923">
          <cell r="A12923">
            <v>6939962753867</v>
          </cell>
          <cell r="B12923">
            <v>13</v>
          </cell>
        </row>
        <row r="12924">
          <cell r="A12924">
            <v>6939962760605</v>
          </cell>
          <cell r="B12924">
            <v>32</v>
          </cell>
        </row>
        <row r="12925">
          <cell r="A12925">
            <v>6939962759395</v>
          </cell>
        </row>
        <row r="12926">
          <cell r="A12926">
            <v>6939962746074</v>
          </cell>
        </row>
        <row r="12927">
          <cell r="A12927">
            <v>6939924823669</v>
          </cell>
        </row>
        <row r="12928">
          <cell r="A12928">
            <v>6939924823652</v>
          </cell>
          <cell r="B12928">
            <v>0</v>
          </cell>
        </row>
        <row r="12929">
          <cell r="A12929">
            <v>6939924824819</v>
          </cell>
        </row>
        <row r="12930">
          <cell r="A12930">
            <v>6939924824956</v>
          </cell>
        </row>
        <row r="12931">
          <cell r="A12931">
            <v>6939924823676</v>
          </cell>
        </row>
        <row r="12932">
          <cell r="A12932">
            <v>6939924821481</v>
          </cell>
        </row>
        <row r="12933">
          <cell r="A12933">
            <v>6939924823423</v>
          </cell>
          <cell r="B12933">
            <v>0</v>
          </cell>
        </row>
        <row r="12934">
          <cell r="A12934">
            <v>6939962746593</v>
          </cell>
        </row>
        <row r="12935">
          <cell r="A12935">
            <v>6939924819549</v>
          </cell>
        </row>
        <row r="12936">
          <cell r="A12936">
            <v>6939962759814</v>
          </cell>
        </row>
        <row r="12937">
          <cell r="A12937">
            <v>6939962759128</v>
          </cell>
        </row>
        <row r="12938">
          <cell r="A12938">
            <v>6939962759043</v>
          </cell>
        </row>
        <row r="12939">
          <cell r="A12939">
            <v>6939962759357</v>
          </cell>
        </row>
        <row r="12940">
          <cell r="A12940">
            <v>6939962759173</v>
          </cell>
        </row>
        <row r="12941">
          <cell r="A12941">
            <v>6939924824802</v>
          </cell>
        </row>
        <row r="12942">
          <cell r="A12942">
            <v>6939924827339</v>
          </cell>
        </row>
        <row r="12943">
          <cell r="A12943">
            <v>6939962756189</v>
          </cell>
          <cell r="B12943">
            <v>0</v>
          </cell>
        </row>
        <row r="12944">
          <cell r="A12944">
            <v>6939962758039</v>
          </cell>
        </row>
        <row r="12945">
          <cell r="A12945">
            <v>6939962758466</v>
          </cell>
          <cell r="B12945">
            <v>4</v>
          </cell>
        </row>
        <row r="12946">
          <cell r="A12946">
            <v>6939962755359</v>
          </cell>
          <cell r="B12946">
            <v>11</v>
          </cell>
        </row>
        <row r="12947">
          <cell r="A12947">
            <v>6939962756189</v>
          </cell>
          <cell r="B12947">
            <v>5</v>
          </cell>
        </row>
        <row r="12948">
          <cell r="A12948">
            <v>6939962765433</v>
          </cell>
        </row>
        <row r="12949">
          <cell r="A12949">
            <v>6939924818498</v>
          </cell>
        </row>
        <row r="12950">
          <cell r="A12950">
            <v>6939962760834</v>
          </cell>
          <cell r="B12950">
            <v>14</v>
          </cell>
        </row>
        <row r="12951">
          <cell r="A12951">
            <v>6939962757612</v>
          </cell>
          <cell r="B12951">
            <v>28</v>
          </cell>
        </row>
        <row r="12952">
          <cell r="A12952">
            <v>6939962755380</v>
          </cell>
          <cell r="B12952">
            <v>1</v>
          </cell>
        </row>
        <row r="12953">
          <cell r="A12953">
            <v>6939962759173</v>
          </cell>
          <cell r="B12953">
            <v>17</v>
          </cell>
        </row>
        <row r="12954">
          <cell r="A12954">
            <v>6939962759012</v>
          </cell>
          <cell r="B12954">
            <v>46</v>
          </cell>
        </row>
        <row r="12955">
          <cell r="A12955">
            <v>6939962757520</v>
          </cell>
          <cell r="B12955">
            <v>0</v>
          </cell>
        </row>
        <row r="12956">
          <cell r="A12956">
            <v>6939962762029</v>
          </cell>
        </row>
        <row r="12957">
          <cell r="A12957">
            <v>6939962763033</v>
          </cell>
        </row>
        <row r="12958">
          <cell r="A12958">
            <v>6939962760704</v>
          </cell>
        </row>
        <row r="12959">
          <cell r="A12959">
            <v>6939962762715</v>
          </cell>
        </row>
        <row r="12960">
          <cell r="A12960">
            <v>6939962761299</v>
          </cell>
        </row>
        <row r="12961">
          <cell r="A12961">
            <v>6939962760803</v>
          </cell>
        </row>
        <row r="12962">
          <cell r="A12962">
            <v>6939962762999</v>
          </cell>
        </row>
        <row r="12963">
          <cell r="A12963">
            <v>6939962763477</v>
          </cell>
        </row>
        <row r="12964">
          <cell r="A12964">
            <v>6939962765983</v>
          </cell>
        </row>
        <row r="12965">
          <cell r="A12965">
            <v>6939962761398</v>
          </cell>
        </row>
        <row r="12966">
          <cell r="A12966">
            <v>6939962762173</v>
          </cell>
        </row>
        <row r="12967">
          <cell r="A12967">
            <v>6939924824345</v>
          </cell>
        </row>
        <row r="12968">
          <cell r="A12968">
            <v>6939962764436</v>
          </cell>
        </row>
        <row r="12969">
          <cell r="A12969">
            <v>6939962767864</v>
          </cell>
        </row>
        <row r="12970">
          <cell r="A12970">
            <v>6939962759371</v>
          </cell>
          <cell r="B12970">
            <v>4</v>
          </cell>
        </row>
        <row r="12971">
          <cell r="A12971">
            <v>6939962757322</v>
          </cell>
          <cell r="B12971">
            <v>7</v>
          </cell>
        </row>
        <row r="12972">
          <cell r="A12972">
            <v>6939962749129</v>
          </cell>
          <cell r="B12972">
            <v>0</v>
          </cell>
        </row>
        <row r="12973">
          <cell r="A12973">
            <v>6939962757513</v>
          </cell>
          <cell r="B12973">
            <v>0</v>
          </cell>
        </row>
        <row r="12974">
          <cell r="A12974">
            <v>6939962758572</v>
          </cell>
          <cell r="B12974">
            <v>91</v>
          </cell>
        </row>
        <row r="12975">
          <cell r="A12975">
            <v>6939924824963</v>
          </cell>
          <cell r="B12975">
            <v>0</v>
          </cell>
        </row>
        <row r="12976">
          <cell r="A12976">
            <v>6939924823676</v>
          </cell>
          <cell r="B12976">
            <v>0</v>
          </cell>
        </row>
        <row r="12977">
          <cell r="A12977">
            <v>6939962759371</v>
          </cell>
        </row>
        <row r="12978">
          <cell r="A12978">
            <v>6939962757322</v>
          </cell>
        </row>
        <row r="12979">
          <cell r="A12979">
            <v>6939962749129</v>
          </cell>
        </row>
        <row r="12980">
          <cell r="A12980">
            <v>6939962757513</v>
          </cell>
        </row>
        <row r="12981">
          <cell r="A12981">
            <v>6939962758572</v>
          </cell>
        </row>
        <row r="12982">
          <cell r="A12982">
            <v>6939924827353</v>
          </cell>
        </row>
        <row r="12983">
          <cell r="A12983">
            <v>6939924818498</v>
          </cell>
        </row>
        <row r="12984">
          <cell r="A12984">
            <v>6939924821078</v>
          </cell>
        </row>
        <row r="12985">
          <cell r="A12985">
            <v>6939924823232</v>
          </cell>
        </row>
        <row r="12986">
          <cell r="A12986">
            <v>6939924818498</v>
          </cell>
        </row>
        <row r="12987">
          <cell r="A12987">
            <v>6939962758275</v>
          </cell>
          <cell r="B12987">
            <v>0</v>
          </cell>
        </row>
        <row r="12988">
          <cell r="A12988">
            <v>6939962757575</v>
          </cell>
          <cell r="B12988">
            <v>0</v>
          </cell>
        </row>
        <row r="12989">
          <cell r="A12989">
            <v>6939962758855</v>
          </cell>
          <cell r="B12989">
            <v>0</v>
          </cell>
        </row>
        <row r="12990">
          <cell r="A12990">
            <v>6939962760698</v>
          </cell>
          <cell r="B12990">
            <v>0</v>
          </cell>
        </row>
        <row r="12991">
          <cell r="A12991">
            <v>6939924827537</v>
          </cell>
        </row>
        <row r="12992">
          <cell r="A12992">
            <v>6939962762500</v>
          </cell>
          <cell r="B12992">
            <v>151</v>
          </cell>
        </row>
        <row r="12993">
          <cell r="A12993">
            <v>6939962759098</v>
          </cell>
          <cell r="B12993">
            <v>310</v>
          </cell>
        </row>
        <row r="12994">
          <cell r="A12994">
            <v>6939924827315</v>
          </cell>
        </row>
        <row r="12995">
          <cell r="A12995">
            <v>6939962760711</v>
          </cell>
          <cell r="B12995">
            <v>44</v>
          </cell>
        </row>
        <row r="12996">
          <cell r="A12996">
            <v>6939962766423</v>
          </cell>
        </row>
        <row r="12997">
          <cell r="A12997">
            <v>6939924819884</v>
          </cell>
          <cell r="B12997">
            <v>0</v>
          </cell>
        </row>
        <row r="12998">
          <cell r="A12998">
            <v>6939962762500</v>
          </cell>
        </row>
        <row r="12999">
          <cell r="A12999">
            <v>6939962762180</v>
          </cell>
        </row>
        <row r="13000">
          <cell r="A13000">
            <v>6939962756493</v>
          </cell>
        </row>
        <row r="13001">
          <cell r="A13001">
            <v>6939962761299</v>
          </cell>
        </row>
        <row r="13002">
          <cell r="A13002">
            <v>6939962762173</v>
          </cell>
        </row>
        <row r="13003">
          <cell r="A13003">
            <v>6939962756172</v>
          </cell>
          <cell r="B13003">
            <v>435</v>
          </cell>
        </row>
        <row r="13004">
          <cell r="A13004">
            <v>6939962759098</v>
          </cell>
          <cell r="B13004">
            <v>167</v>
          </cell>
        </row>
        <row r="13005">
          <cell r="A13005">
            <v>6939924824802</v>
          </cell>
          <cell r="B13005">
            <v>7</v>
          </cell>
        </row>
        <row r="13006">
          <cell r="A13006">
            <v>6939924819549</v>
          </cell>
        </row>
        <row r="13007">
          <cell r="A13007">
            <v>6939924824345</v>
          </cell>
        </row>
        <row r="13008">
          <cell r="A13008">
            <v>6939962763774</v>
          </cell>
          <cell r="B13008">
            <v>10</v>
          </cell>
        </row>
        <row r="13009">
          <cell r="A13009">
            <v>6939962762180</v>
          </cell>
          <cell r="B13009">
            <v>28</v>
          </cell>
        </row>
        <row r="13010">
          <cell r="A13010">
            <v>6939924828510</v>
          </cell>
        </row>
        <row r="13011">
          <cell r="A13011">
            <v>6939924827353</v>
          </cell>
        </row>
        <row r="13012">
          <cell r="A13012">
            <v>6939924827322</v>
          </cell>
        </row>
        <row r="13013">
          <cell r="A13013">
            <v>6939924824642</v>
          </cell>
        </row>
        <row r="13014">
          <cell r="A13014">
            <v>6939962753065</v>
          </cell>
        </row>
        <row r="13015">
          <cell r="A13015">
            <v>6939924821078</v>
          </cell>
        </row>
        <row r="13016">
          <cell r="A13016">
            <v>6939962744384</v>
          </cell>
        </row>
        <row r="13017">
          <cell r="A13017">
            <v>6939962748214</v>
          </cell>
        </row>
        <row r="13018">
          <cell r="A13018">
            <v>6939962746371</v>
          </cell>
        </row>
        <row r="13019">
          <cell r="A13019">
            <v>6939924820828</v>
          </cell>
          <cell r="B13019">
            <v>2</v>
          </cell>
        </row>
        <row r="13020">
          <cell r="A13020">
            <v>6939962741451</v>
          </cell>
          <cell r="B13020">
            <v>76</v>
          </cell>
        </row>
        <row r="13021">
          <cell r="A13021">
            <v>6939962741710</v>
          </cell>
        </row>
        <row r="13022">
          <cell r="A13022">
            <v>6939962759814</v>
          </cell>
        </row>
        <row r="13023">
          <cell r="A13023">
            <v>6939962763736</v>
          </cell>
        </row>
        <row r="13024">
          <cell r="A13024">
            <v>6939962759043</v>
          </cell>
        </row>
        <row r="13025">
          <cell r="A13025">
            <v>6939962759357</v>
          </cell>
        </row>
        <row r="13026">
          <cell r="A13026">
            <v>6939924820828</v>
          </cell>
        </row>
        <row r="13027">
          <cell r="A13027">
            <v>6939962741451</v>
          </cell>
        </row>
        <row r="13028">
          <cell r="A13028">
            <v>6939962755885</v>
          </cell>
          <cell r="B13028">
            <v>0</v>
          </cell>
        </row>
        <row r="13029">
          <cell r="A13029">
            <v>6939962759364</v>
          </cell>
          <cell r="B13029">
            <v>3</v>
          </cell>
        </row>
        <row r="13030">
          <cell r="A13030">
            <v>6939962738024</v>
          </cell>
          <cell r="B13030">
            <v>0</v>
          </cell>
        </row>
        <row r="13031">
          <cell r="A13031">
            <v>6939962759395</v>
          </cell>
          <cell r="B13031">
            <v>6</v>
          </cell>
        </row>
        <row r="13032">
          <cell r="A13032">
            <v>6939962759388</v>
          </cell>
          <cell r="B13032">
            <v>0</v>
          </cell>
        </row>
        <row r="13033">
          <cell r="A13033">
            <v>6939962746074</v>
          </cell>
          <cell r="B13033">
            <v>101</v>
          </cell>
        </row>
        <row r="13034">
          <cell r="A13034">
            <v>6939924823669</v>
          </cell>
          <cell r="B13034">
            <v>0</v>
          </cell>
        </row>
        <row r="13035">
          <cell r="A13035">
            <v>6939924823652</v>
          </cell>
          <cell r="B13035">
            <v>0</v>
          </cell>
        </row>
        <row r="13036">
          <cell r="A13036">
            <v>6939924824819</v>
          </cell>
          <cell r="B13036">
            <v>0</v>
          </cell>
        </row>
        <row r="13037">
          <cell r="A13037">
            <v>6939924824956</v>
          </cell>
          <cell r="B13037">
            <v>0</v>
          </cell>
        </row>
        <row r="13038">
          <cell r="A13038">
            <v>6939924821481</v>
          </cell>
          <cell r="B13038">
            <v>18</v>
          </cell>
        </row>
        <row r="13039">
          <cell r="A13039">
            <v>6939924823423</v>
          </cell>
          <cell r="B13039">
            <v>0</v>
          </cell>
        </row>
        <row r="13040">
          <cell r="A13040">
            <v>6939962746593</v>
          </cell>
          <cell r="B13040">
            <v>62</v>
          </cell>
        </row>
        <row r="13041">
          <cell r="A13041">
            <v>6939962756172</v>
          </cell>
          <cell r="B13041">
            <v>253</v>
          </cell>
        </row>
        <row r="13042">
          <cell r="A13042">
            <v>6939962746074</v>
          </cell>
        </row>
        <row r="13043">
          <cell r="A13043">
            <v>6939962753065</v>
          </cell>
        </row>
        <row r="13044">
          <cell r="A13044">
            <v>6939962756493</v>
          </cell>
        </row>
        <row r="13045">
          <cell r="A13045">
            <v>6939962753867</v>
          </cell>
        </row>
        <row r="13046">
          <cell r="A13046">
            <v>6939962758466</v>
          </cell>
        </row>
        <row r="13047">
          <cell r="A13047">
            <v>6939962758855</v>
          </cell>
        </row>
        <row r="13048">
          <cell r="A13048">
            <v>6939924824642</v>
          </cell>
        </row>
        <row r="13049">
          <cell r="A13049">
            <v>6939962762500</v>
          </cell>
        </row>
        <row r="13050">
          <cell r="A13050">
            <v>6939962768182</v>
          </cell>
          <cell r="B13050">
            <v>5</v>
          </cell>
        </row>
        <row r="13051">
          <cell r="A13051">
            <v>6939962764412</v>
          </cell>
        </row>
        <row r="13052">
          <cell r="A13052">
            <v>6939962766423</v>
          </cell>
          <cell r="B13052">
            <v>22</v>
          </cell>
        </row>
        <row r="13053">
          <cell r="A13053">
            <v>6939962760834</v>
          </cell>
        </row>
        <row r="13054">
          <cell r="A13054">
            <v>6939962759173</v>
          </cell>
        </row>
        <row r="13055">
          <cell r="A13055">
            <v>6939962759012</v>
          </cell>
        </row>
        <row r="13056">
          <cell r="A13056">
            <v>6939962757520</v>
          </cell>
        </row>
        <row r="13057">
          <cell r="A13057">
            <v>6939962736518</v>
          </cell>
        </row>
        <row r="13058">
          <cell r="A13058">
            <v>6939962763910</v>
          </cell>
          <cell r="B13058">
            <v>32</v>
          </cell>
        </row>
        <row r="13059">
          <cell r="A13059">
            <v>6939962760704</v>
          </cell>
        </row>
        <row r="13060">
          <cell r="A13060">
            <v>6939962762401</v>
          </cell>
          <cell r="B13060">
            <v>114</v>
          </cell>
        </row>
        <row r="13061">
          <cell r="A13061">
            <v>6939924827537</v>
          </cell>
        </row>
        <row r="13062">
          <cell r="A13062">
            <v>6939924824673</v>
          </cell>
        </row>
        <row r="13063">
          <cell r="A13063">
            <v>6939962759128</v>
          </cell>
          <cell r="B13063">
            <v>11</v>
          </cell>
        </row>
        <row r="13064">
          <cell r="A13064">
            <v>6939962763712</v>
          </cell>
          <cell r="B13064">
            <v>13</v>
          </cell>
        </row>
        <row r="13065">
          <cell r="A13065">
            <v>6939962763477</v>
          </cell>
          <cell r="B13065">
            <v>9</v>
          </cell>
        </row>
        <row r="13066">
          <cell r="A13066">
            <v>6939962765983</v>
          </cell>
          <cell r="B13066">
            <v>35</v>
          </cell>
        </row>
        <row r="13067">
          <cell r="A13067">
            <v>6939962761640</v>
          </cell>
          <cell r="B13067">
            <v>20</v>
          </cell>
        </row>
        <row r="13068">
          <cell r="A13068">
            <v>6939962761398</v>
          </cell>
          <cell r="B13068">
            <v>7</v>
          </cell>
        </row>
        <row r="13069">
          <cell r="A13069">
            <v>6939924824673</v>
          </cell>
          <cell r="B13069">
            <v>0</v>
          </cell>
        </row>
        <row r="13070">
          <cell r="A13070">
            <v>6939962746074</v>
          </cell>
        </row>
        <row r="13071">
          <cell r="A13071">
            <v>6939962760599</v>
          </cell>
        </row>
        <row r="13072">
          <cell r="A13072">
            <v>6939962758466</v>
          </cell>
        </row>
        <row r="13073">
          <cell r="A13073">
            <v>6939962758855</v>
          </cell>
        </row>
        <row r="13074">
          <cell r="A13074">
            <v>6939924827339</v>
          </cell>
        </row>
        <row r="13075">
          <cell r="A13075">
            <v>6939924819549</v>
          </cell>
        </row>
        <row r="13076">
          <cell r="A13076">
            <v>6939924819549</v>
          </cell>
          <cell r="B13076">
            <v>10</v>
          </cell>
        </row>
        <row r="13077">
          <cell r="A13077">
            <v>6939962756493</v>
          </cell>
          <cell r="B13077">
            <v>61</v>
          </cell>
        </row>
        <row r="13078">
          <cell r="A13078">
            <v>6939962761299</v>
          </cell>
          <cell r="B13078">
            <v>285</v>
          </cell>
        </row>
        <row r="13079">
          <cell r="A13079">
            <v>6939962762999</v>
          </cell>
          <cell r="B13079">
            <v>20</v>
          </cell>
        </row>
        <row r="13080">
          <cell r="A13080">
            <v>6939962762173</v>
          </cell>
          <cell r="B13080">
            <v>62</v>
          </cell>
        </row>
        <row r="13081">
          <cell r="A13081">
            <v>6939962733951</v>
          </cell>
        </row>
        <row r="13082">
          <cell r="A13082">
            <v>6939962759814</v>
          </cell>
          <cell r="B13082">
            <v>31</v>
          </cell>
        </row>
        <row r="13083">
          <cell r="A13083">
            <v>6939962763736</v>
          </cell>
          <cell r="B13083">
            <v>21</v>
          </cell>
        </row>
        <row r="13084">
          <cell r="A13084">
            <v>6939962759043</v>
          </cell>
          <cell r="B13084">
            <v>0</v>
          </cell>
        </row>
        <row r="13085">
          <cell r="A13085">
            <v>6939962759357</v>
          </cell>
          <cell r="B13085">
            <v>0</v>
          </cell>
        </row>
        <row r="13086">
          <cell r="A13086">
            <v>6939962763453</v>
          </cell>
        </row>
        <row r="13087">
          <cell r="A13087">
            <v>6939924824963</v>
          </cell>
        </row>
        <row r="13088">
          <cell r="A13088">
            <v>6939962765433</v>
          </cell>
          <cell r="B13088">
            <v>120</v>
          </cell>
        </row>
        <row r="13089">
          <cell r="A13089">
            <v>6939962758572</v>
          </cell>
        </row>
        <row r="13090">
          <cell r="A13090">
            <v>6939924827315</v>
          </cell>
        </row>
        <row r="13091">
          <cell r="A13091">
            <v>6939962751450</v>
          </cell>
        </row>
        <row r="13092">
          <cell r="A13092">
            <v>6939962753980</v>
          </cell>
        </row>
        <row r="13093">
          <cell r="A13093">
            <v>6939962748030</v>
          </cell>
        </row>
        <row r="13094">
          <cell r="A13094">
            <v>6939962747316</v>
          </cell>
        </row>
        <row r="13095">
          <cell r="A13095">
            <v>6939962754628</v>
          </cell>
        </row>
        <row r="13096">
          <cell r="A13096">
            <v>6939962746050</v>
          </cell>
        </row>
        <row r="13097">
          <cell r="A13097">
            <v>6939962755656</v>
          </cell>
        </row>
        <row r="13098">
          <cell r="A13098">
            <v>6939962758039</v>
          </cell>
          <cell r="B13098">
            <v>18</v>
          </cell>
        </row>
        <row r="13099">
          <cell r="A13099">
            <v>6939924827353</v>
          </cell>
          <cell r="B13099">
            <v>3</v>
          </cell>
        </row>
        <row r="13100">
          <cell r="A13100">
            <v>6939924818498</v>
          </cell>
          <cell r="B13100">
            <v>25</v>
          </cell>
        </row>
        <row r="13101">
          <cell r="A13101">
            <v>6939924821078</v>
          </cell>
          <cell r="B13101">
            <v>8</v>
          </cell>
        </row>
        <row r="13102">
          <cell r="A13102">
            <v>6939924823232</v>
          </cell>
          <cell r="B13102">
            <v>22</v>
          </cell>
        </row>
        <row r="13103">
          <cell r="A13103">
            <v>6939924821078</v>
          </cell>
        </row>
        <row r="13104">
          <cell r="A13104">
            <v>6939924827315</v>
          </cell>
        </row>
        <row r="13105">
          <cell r="A13105">
            <v>6939962756172</v>
          </cell>
        </row>
        <row r="13106">
          <cell r="A13106">
            <v>6939962748184</v>
          </cell>
        </row>
        <row r="13107">
          <cell r="A13107">
            <v>6939962754628</v>
          </cell>
        </row>
        <row r="13108">
          <cell r="A13108">
            <v>6939962746050</v>
          </cell>
        </row>
        <row r="13109">
          <cell r="A13109">
            <v>6939962754604</v>
          </cell>
        </row>
        <row r="13110">
          <cell r="A13110">
            <v>6939962750590</v>
          </cell>
        </row>
        <row r="13111">
          <cell r="A13111">
            <v>6939962747989</v>
          </cell>
        </row>
        <row r="13112">
          <cell r="A13112">
            <v>6939962755328</v>
          </cell>
        </row>
        <row r="13113">
          <cell r="A13113">
            <v>6939962755830</v>
          </cell>
        </row>
        <row r="13114">
          <cell r="A13114">
            <v>6939962738147</v>
          </cell>
        </row>
        <row r="13115">
          <cell r="A13115">
            <v>6939962743738</v>
          </cell>
        </row>
        <row r="13116">
          <cell r="A13116">
            <v>6939962753065</v>
          </cell>
          <cell r="B13116">
            <v>41</v>
          </cell>
        </row>
        <row r="13117">
          <cell r="A13117">
            <v>6939962763910</v>
          </cell>
        </row>
        <row r="13118">
          <cell r="A13118">
            <v>6939962760704</v>
          </cell>
        </row>
        <row r="13119">
          <cell r="A13119">
            <v>6939962762999</v>
          </cell>
        </row>
        <row r="13120">
          <cell r="A13120">
            <v>6939962762401</v>
          </cell>
        </row>
        <row r="13121">
          <cell r="A13121">
            <v>6939924818498</v>
          </cell>
          <cell r="B13121">
            <v>77</v>
          </cell>
        </row>
        <row r="13122">
          <cell r="A13122">
            <v>6939924827322</v>
          </cell>
        </row>
        <row r="13123">
          <cell r="A13123">
            <v>6939924827841</v>
          </cell>
          <cell r="B13123">
            <v>12</v>
          </cell>
        </row>
        <row r="13124">
          <cell r="A13124">
            <v>6939962757186</v>
          </cell>
        </row>
        <row r="13125">
          <cell r="A13125">
            <v>6939962754239</v>
          </cell>
        </row>
        <row r="13126">
          <cell r="A13126">
            <v>6939962766645</v>
          </cell>
        </row>
        <row r="13127">
          <cell r="A13127">
            <v>6939962761657</v>
          </cell>
        </row>
        <row r="13128">
          <cell r="A13128">
            <v>6939962763453</v>
          </cell>
        </row>
        <row r="13129">
          <cell r="A13129">
            <v>6939962765129</v>
          </cell>
        </row>
        <row r="13130">
          <cell r="A13130">
            <v>6939924827841</v>
          </cell>
        </row>
        <row r="13131">
          <cell r="A13131">
            <v>6939924824642</v>
          </cell>
        </row>
        <row r="13132">
          <cell r="A13132">
            <v>6939924827339</v>
          </cell>
          <cell r="B13132">
            <v>0</v>
          </cell>
        </row>
        <row r="13133">
          <cell r="A13133">
            <v>6939924823232</v>
          </cell>
          <cell r="B13133">
            <v>5</v>
          </cell>
        </row>
        <row r="13134">
          <cell r="A13134">
            <v>6939962758572</v>
          </cell>
        </row>
        <row r="13135">
          <cell r="A13135">
            <v>6939924827315</v>
          </cell>
        </row>
        <row r="13136">
          <cell r="A13136">
            <v>6939962756172</v>
          </cell>
          <cell r="B13136">
            <v>0</v>
          </cell>
        </row>
        <row r="13137">
          <cell r="A13137">
            <v>6939962758039</v>
          </cell>
        </row>
        <row r="13138">
          <cell r="A13138">
            <v>6939962768182</v>
          </cell>
        </row>
        <row r="13139">
          <cell r="A13139">
            <v>6939962764412</v>
          </cell>
        </row>
        <row r="13140">
          <cell r="A13140">
            <v>6939962766140</v>
          </cell>
        </row>
        <row r="13141">
          <cell r="A13141">
            <v>6939924824345</v>
          </cell>
        </row>
        <row r="13142">
          <cell r="A13142">
            <v>6939962739281</v>
          </cell>
        </row>
        <row r="13143">
          <cell r="A13143">
            <v>6939962765129</v>
          </cell>
          <cell r="B13143">
            <v>35</v>
          </cell>
        </row>
        <row r="13144">
          <cell r="A13144">
            <v>6939924827353</v>
          </cell>
          <cell r="B13144">
            <v>0</v>
          </cell>
        </row>
        <row r="13145">
          <cell r="A13145">
            <v>6939962756172</v>
          </cell>
        </row>
        <row r="13146">
          <cell r="A13146">
            <v>6939962756493</v>
          </cell>
          <cell r="B13146">
            <v>36</v>
          </cell>
        </row>
        <row r="13147">
          <cell r="A13147">
            <v>6939962753867</v>
          </cell>
          <cell r="B13147">
            <v>10</v>
          </cell>
        </row>
        <row r="13148">
          <cell r="A13148">
            <v>6939962758466</v>
          </cell>
          <cell r="B13148">
            <v>15</v>
          </cell>
        </row>
        <row r="13149">
          <cell r="A13149">
            <v>6939962758855</v>
          </cell>
          <cell r="B13149">
            <v>0</v>
          </cell>
        </row>
        <row r="13150">
          <cell r="A13150">
            <v>6939924819549</v>
          </cell>
          <cell r="B13150">
            <v>4</v>
          </cell>
        </row>
        <row r="13151">
          <cell r="A13151">
            <v>6939924824345</v>
          </cell>
          <cell r="B13151">
            <v>0</v>
          </cell>
        </row>
        <row r="13152">
          <cell r="A13152">
            <v>6939962762500</v>
          </cell>
          <cell r="B13152">
            <v>205</v>
          </cell>
        </row>
        <row r="13153">
          <cell r="A13153">
            <v>6939962746074</v>
          </cell>
          <cell r="B13153">
            <v>162</v>
          </cell>
        </row>
        <row r="13154">
          <cell r="A13154">
            <v>6939962746685</v>
          </cell>
        </row>
        <row r="13155">
          <cell r="A13155">
            <v>6939962756820</v>
          </cell>
        </row>
        <row r="13156">
          <cell r="A13156">
            <v>6939962755830</v>
          </cell>
        </row>
        <row r="13157">
          <cell r="A13157">
            <v>6939962743738</v>
          </cell>
        </row>
        <row r="13158">
          <cell r="A13158">
            <v>6939962757186</v>
          </cell>
        </row>
        <row r="13159">
          <cell r="A13159">
            <v>6939962757384</v>
          </cell>
        </row>
        <row r="13160">
          <cell r="A13160">
            <v>6939962764436</v>
          </cell>
        </row>
        <row r="13161">
          <cell r="A13161">
            <v>6939962767864</v>
          </cell>
        </row>
        <row r="13162">
          <cell r="A13162">
            <v>6939924824345</v>
          </cell>
        </row>
        <row r="13163">
          <cell r="A13163">
            <v>6939962762180</v>
          </cell>
        </row>
        <row r="13164">
          <cell r="A13164">
            <v>6939962756493</v>
          </cell>
        </row>
        <row r="13165">
          <cell r="A13165">
            <v>6939962761299</v>
          </cell>
        </row>
        <row r="13166">
          <cell r="A13166">
            <v>6939962762173</v>
          </cell>
        </row>
        <row r="13167">
          <cell r="A13167">
            <v>6939962739281</v>
          </cell>
        </row>
        <row r="13168">
          <cell r="A13168">
            <v>6939962760186</v>
          </cell>
        </row>
        <row r="13169">
          <cell r="A13169">
            <v>6939962746371</v>
          </cell>
        </row>
        <row r="13170">
          <cell r="A13170">
            <v>6939962761640</v>
          </cell>
        </row>
        <row r="13171">
          <cell r="A13171">
            <v>6939962748214</v>
          </cell>
        </row>
        <row r="13172">
          <cell r="A13172">
            <v>6939962746074</v>
          </cell>
        </row>
        <row r="13173">
          <cell r="A13173">
            <v>6939924828510</v>
          </cell>
        </row>
        <row r="13174">
          <cell r="A13174">
            <v>6939962760186</v>
          </cell>
        </row>
        <row r="13175">
          <cell r="A13175">
            <v>6939962760599</v>
          </cell>
        </row>
        <row r="13176">
          <cell r="A13176">
            <v>6939962761640</v>
          </cell>
        </row>
        <row r="13177">
          <cell r="A13177">
            <v>6939962746593</v>
          </cell>
        </row>
        <row r="13178">
          <cell r="A13178">
            <v>6939924823232</v>
          </cell>
        </row>
        <row r="13179">
          <cell r="A13179">
            <v>6939962765617</v>
          </cell>
        </row>
        <row r="13180">
          <cell r="A13180">
            <v>6939962764436</v>
          </cell>
        </row>
        <row r="13181">
          <cell r="A13181">
            <v>6939962758398</v>
          </cell>
        </row>
        <row r="13182">
          <cell r="A13182">
            <v>6939962760575</v>
          </cell>
        </row>
        <row r="13183">
          <cell r="A13183">
            <v>6938980101353</v>
          </cell>
        </row>
        <row r="13184">
          <cell r="A13184">
            <v>6939962759074</v>
          </cell>
        </row>
        <row r="13185">
          <cell r="A13185">
            <v>6939962753867</v>
          </cell>
        </row>
        <row r="13186">
          <cell r="A13186">
            <v>6939962757544</v>
          </cell>
        </row>
        <row r="13187">
          <cell r="A13187">
            <v>6939924824642</v>
          </cell>
        </row>
        <row r="13188">
          <cell r="A13188">
            <v>6939924827537</v>
          </cell>
        </row>
        <row r="13189">
          <cell r="A13189">
            <v>6939924821078</v>
          </cell>
          <cell r="B13189">
            <v>0</v>
          </cell>
        </row>
        <row r="13190">
          <cell r="A13190">
            <v>6939924819549</v>
          </cell>
        </row>
        <row r="13191">
          <cell r="A13191">
            <v>6939962744384</v>
          </cell>
        </row>
        <row r="13192">
          <cell r="A13192">
            <v>6939962746371</v>
          </cell>
        </row>
        <row r="13193">
          <cell r="A13193">
            <v>6939924824345</v>
          </cell>
        </row>
        <row r="13194">
          <cell r="A13194">
            <v>6939962739281</v>
          </cell>
          <cell r="B13194">
            <v>0</v>
          </cell>
        </row>
        <row r="13195">
          <cell r="A13195">
            <v>6939924827353</v>
          </cell>
        </row>
        <row r="13196">
          <cell r="A13196">
            <v>6939924827322</v>
          </cell>
        </row>
        <row r="13197">
          <cell r="A13197">
            <v>6939924828510</v>
          </cell>
        </row>
        <row r="13198">
          <cell r="A13198">
            <v>6939962738024</v>
          </cell>
        </row>
        <row r="13199">
          <cell r="A13199">
            <v>6939924824819</v>
          </cell>
        </row>
        <row r="13200">
          <cell r="A13200">
            <v>6939924821481</v>
          </cell>
        </row>
        <row r="13201">
          <cell r="A13201">
            <v>6939962764436</v>
          </cell>
        </row>
        <row r="13202">
          <cell r="A13202">
            <v>6939962767864</v>
          </cell>
        </row>
        <row r="13203">
          <cell r="A13203">
            <v>6939962736518</v>
          </cell>
        </row>
        <row r="13204">
          <cell r="A13204">
            <v>6939924827339</v>
          </cell>
        </row>
        <row r="13205">
          <cell r="A13205">
            <v>6939962758572</v>
          </cell>
          <cell r="B13205">
            <v>91</v>
          </cell>
        </row>
        <row r="13206">
          <cell r="A13206">
            <v>6939924827315</v>
          </cell>
        </row>
        <row r="13207">
          <cell r="A13207">
            <v>6939962733951</v>
          </cell>
        </row>
        <row r="13208">
          <cell r="A13208">
            <v>6939962760599</v>
          </cell>
        </row>
        <row r="13209">
          <cell r="A13209">
            <v>6939962759265</v>
          </cell>
        </row>
        <row r="13210">
          <cell r="A13210">
            <v>6939924818498</v>
          </cell>
        </row>
        <row r="13211">
          <cell r="A13211">
            <v>6939962739281</v>
          </cell>
        </row>
        <row r="13212">
          <cell r="A13212">
            <v>6939962746593</v>
          </cell>
          <cell r="B13212">
            <v>0</v>
          </cell>
        </row>
        <row r="13213">
          <cell r="A13213">
            <v>6939962742878</v>
          </cell>
        </row>
        <row r="13214">
          <cell r="A13214">
            <v>6939962758039</v>
          </cell>
        </row>
        <row r="13215">
          <cell r="A13215">
            <v>6939924827353</v>
          </cell>
        </row>
        <row r="13216">
          <cell r="A13216">
            <v>6939962762500</v>
          </cell>
          <cell r="B13216">
            <v>205</v>
          </cell>
        </row>
        <row r="13217">
          <cell r="A13217">
            <v>6939962760186</v>
          </cell>
          <cell r="B13217">
            <v>0</v>
          </cell>
        </row>
        <row r="13218">
          <cell r="A13218">
            <v>6939962746371</v>
          </cell>
          <cell r="B13218">
            <v>0</v>
          </cell>
        </row>
        <row r="13219">
          <cell r="A13219">
            <v>6939924828510</v>
          </cell>
        </row>
        <row r="13220">
          <cell r="A13220">
            <v>6939962757575</v>
          </cell>
          <cell r="B13220">
            <v>114</v>
          </cell>
        </row>
        <row r="13221">
          <cell r="A13221">
            <v>6939962762500</v>
          </cell>
        </row>
        <row r="13222">
          <cell r="A13222">
            <v>6939962759098</v>
          </cell>
        </row>
        <row r="13223">
          <cell r="A13223">
            <v>6939962757575</v>
          </cell>
          <cell r="B13223">
            <v>0</v>
          </cell>
        </row>
        <row r="13224">
          <cell r="A13224">
            <v>6939962746371</v>
          </cell>
        </row>
        <row r="13225">
          <cell r="A13225">
            <v>6939962741710</v>
          </cell>
        </row>
        <row r="13226">
          <cell r="A13226">
            <v>6939924827339</v>
          </cell>
          <cell r="B13226">
            <v>0</v>
          </cell>
        </row>
        <row r="13227">
          <cell r="A13227">
            <v>6939962760186</v>
          </cell>
        </row>
        <row r="13228">
          <cell r="A13228">
            <v>6939962746074</v>
          </cell>
        </row>
        <row r="13229">
          <cell r="A13229">
            <v>6939962760599</v>
          </cell>
        </row>
        <row r="13230">
          <cell r="A13230">
            <v>6939962761640</v>
          </cell>
        </row>
        <row r="13231">
          <cell r="A13231">
            <v>6939962742878</v>
          </cell>
        </row>
        <row r="13232">
          <cell r="A13232">
            <v>6939962746371</v>
          </cell>
        </row>
        <row r="13233">
          <cell r="A13233">
            <v>6939962756172</v>
          </cell>
          <cell r="B13233">
            <v>435</v>
          </cell>
        </row>
        <row r="13234">
          <cell r="A13234">
            <v>6939962741710</v>
          </cell>
        </row>
        <row r="13235">
          <cell r="A13235">
            <v>6939924821078</v>
          </cell>
        </row>
        <row r="13236">
          <cell r="A13236">
            <v>6939924823232</v>
          </cell>
        </row>
        <row r="13237">
          <cell r="A13237">
            <v>6939962756189</v>
          </cell>
        </row>
        <row r="13238">
          <cell r="A13238">
            <v>6939924824642</v>
          </cell>
        </row>
        <row r="13239">
          <cell r="A13239">
            <v>6939924827537</v>
          </cell>
        </row>
        <row r="13240">
          <cell r="A13240">
            <v>6939962759098</v>
          </cell>
          <cell r="B13240">
            <v>167</v>
          </cell>
        </row>
        <row r="13241">
          <cell r="A13241">
            <v>6939924824673</v>
          </cell>
        </row>
        <row r="13242">
          <cell r="A13242">
            <v>6939962763774</v>
          </cell>
        </row>
        <row r="13243">
          <cell r="A13243">
            <v>6939962763736</v>
          </cell>
        </row>
        <row r="13244">
          <cell r="A13244">
            <v>6939924819549</v>
          </cell>
          <cell r="B13244">
            <v>4</v>
          </cell>
        </row>
        <row r="13245">
          <cell r="A13245">
            <v>6939962760711</v>
          </cell>
          <cell r="B13245">
            <v>0</v>
          </cell>
        </row>
        <row r="13246">
          <cell r="A13246">
            <v>6939924827339</v>
          </cell>
        </row>
        <row r="13247">
          <cell r="A13247">
            <v>6939962744384</v>
          </cell>
        </row>
        <row r="13248">
          <cell r="A13248">
            <v>6939962760711</v>
          </cell>
          <cell r="B13248">
            <v>154</v>
          </cell>
        </row>
        <row r="13249">
          <cell r="A13249">
            <v>6939962746593</v>
          </cell>
          <cell r="B13249">
            <v>69</v>
          </cell>
        </row>
        <row r="13250">
          <cell r="A13250">
            <v>6939962758039</v>
          </cell>
        </row>
        <row r="13251">
          <cell r="A13251">
            <v>6939962768182</v>
          </cell>
        </row>
        <row r="13252">
          <cell r="A13252">
            <v>6939962764412</v>
          </cell>
        </row>
        <row r="13253">
          <cell r="A13253">
            <v>6939962764436</v>
          </cell>
          <cell r="B13253">
            <v>16</v>
          </cell>
        </row>
        <row r="13254">
          <cell r="A13254">
            <v>6939962767864</v>
          </cell>
          <cell r="B13254">
            <v>0</v>
          </cell>
        </row>
        <row r="13255">
          <cell r="A13255">
            <v>6939924824345</v>
          </cell>
          <cell r="B13255">
            <v>0</v>
          </cell>
        </row>
        <row r="13256">
          <cell r="A13256">
            <v>6939962766423</v>
          </cell>
        </row>
        <row r="13257">
          <cell r="A13257">
            <v>6939962758039</v>
          </cell>
          <cell r="B13257">
            <v>12</v>
          </cell>
        </row>
        <row r="13258">
          <cell r="A13258">
            <v>6939962768182</v>
          </cell>
          <cell r="B13258">
            <v>7</v>
          </cell>
        </row>
        <row r="13259">
          <cell r="A13259">
            <v>6939962764412</v>
          </cell>
        </row>
        <row r="13260">
          <cell r="A13260">
            <v>6939962733951</v>
          </cell>
        </row>
        <row r="13261">
          <cell r="A13261">
            <v>6939962759012</v>
          </cell>
        </row>
        <row r="13262">
          <cell r="A13262">
            <v>6939962759371</v>
          </cell>
        </row>
        <row r="13263">
          <cell r="A13263">
            <v>6939962757322</v>
          </cell>
        </row>
        <row r="13264">
          <cell r="A13264">
            <v>6939962749129</v>
          </cell>
        </row>
        <row r="13265">
          <cell r="A13265">
            <v>6939962757513</v>
          </cell>
        </row>
        <row r="13266">
          <cell r="A13266">
            <v>6939962758572</v>
          </cell>
        </row>
        <row r="13267">
          <cell r="A13267">
            <v>6939924828510</v>
          </cell>
        </row>
        <row r="13268">
          <cell r="A13268">
            <v>6939962746074</v>
          </cell>
        </row>
        <row r="13269">
          <cell r="A13269">
            <v>6939962760599</v>
          </cell>
          <cell r="B13269">
            <v>0</v>
          </cell>
        </row>
        <row r="13270">
          <cell r="A13270">
            <v>6939962758466</v>
          </cell>
        </row>
        <row r="13271">
          <cell r="A13271">
            <v>6939962761640</v>
          </cell>
        </row>
        <row r="13272">
          <cell r="A13272">
            <v>6939962758855</v>
          </cell>
          <cell r="B13272">
            <v>0</v>
          </cell>
        </row>
        <row r="13273">
          <cell r="A13273">
            <v>6939962746371</v>
          </cell>
        </row>
        <row r="13274">
          <cell r="A13274">
            <v>6939962746074</v>
          </cell>
        </row>
        <row r="13275">
          <cell r="A13275">
            <v>6939962741451</v>
          </cell>
        </row>
        <row r="13276">
          <cell r="A13276">
            <v>6939962739281</v>
          </cell>
          <cell r="B13276">
            <v>261</v>
          </cell>
        </row>
        <row r="13277">
          <cell r="A13277">
            <v>6939962760186</v>
          </cell>
          <cell r="B13277">
            <v>50</v>
          </cell>
        </row>
        <row r="13278">
          <cell r="A13278">
            <v>6939962746371</v>
          </cell>
          <cell r="B13278">
            <v>53</v>
          </cell>
        </row>
        <row r="13279">
          <cell r="A13279">
            <v>6939924818498</v>
          </cell>
        </row>
        <row r="13280">
          <cell r="A13280">
            <v>6939924827353</v>
          </cell>
          <cell r="B13280">
            <v>0</v>
          </cell>
        </row>
        <row r="13281">
          <cell r="A13281">
            <v>6939924818498</v>
          </cell>
          <cell r="B13281">
            <v>77</v>
          </cell>
        </row>
        <row r="13282">
          <cell r="A13282">
            <v>6939924821078</v>
          </cell>
          <cell r="B13282">
            <v>0</v>
          </cell>
        </row>
        <row r="13283">
          <cell r="A13283">
            <v>6939924823232</v>
          </cell>
          <cell r="B13283">
            <v>5</v>
          </cell>
        </row>
        <row r="13284">
          <cell r="A13284">
            <v>6939924819549</v>
          </cell>
        </row>
        <row r="13285">
          <cell r="A13285">
            <v>6939962753065</v>
          </cell>
          <cell r="B13285">
            <v>0</v>
          </cell>
        </row>
        <row r="13286">
          <cell r="A13286">
            <v>6939962748214</v>
          </cell>
          <cell r="B13286">
            <v>0</v>
          </cell>
        </row>
        <row r="13287">
          <cell r="A13287">
            <v>6939962756493</v>
          </cell>
        </row>
        <row r="13288">
          <cell r="A13288">
            <v>6939962753867</v>
          </cell>
          <cell r="B13288">
            <v>0</v>
          </cell>
        </row>
        <row r="13289">
          <cell r="A13289">
            <v>6939962744384</v>
          </cell>
          <cell r="B13289">
            <v>63</v>
          </cell>
        </row>
        <row r="13290">
          <cell r="A13290">
            <v>6939962766423</v>
          </cell>
          <cell r="B13290">
            <v>21</v>
          </cell>
        </row>
        <row r="13291">
          <cell r="A13291">
            <v>6939962748214</v>
          </cell>
          <cell r="B13291">
            <v>5</v>
          </cell>
        </row>
        <row r="13292">
          <cell r="A13292">
            <v>6939962756493</v>
          </cell>
          <cell r="B13292">
            <v>61</v>
          </cell>
        </row>
        <row r="13293">
          <cell r="A13293">
            <v>6939962753867</v>
          </cell>
          <cell r="B13293">
            <v>13</v>
          </cell>
        </row>
        <row r="13294">
          <cell r="A13294">
            <v>6939924824673</v>
          </cell>
        </row>
        <row r="13295">
          <cell r="A13295">
            <v>6939962767864</v>
          </cell>
        </row>
        <row r="13296">
          <cell r="A13296">
            <v>6939924827353</v>
          </cell>
        </row>
        <row r="13297">
          <cell r="A13297">
            <v>6939962736518</v>
          </cell>
        </row>
        <row r="13298">
          <cell r="A13298">
            <v>6939962763910</v>
          </cell>
        </row>
        <row r="13299">
          <cell r="A13299">
            <v>6939962760704</v>
          </cell>
        </row>
        <row r="13300">
          <cell r="A13300">
            <v>6939962762999</v>
          </cell>
        </row>
        <row r="13301">
          <cell r="A13301">
            <v>6939962762401</v>
          </cell>
        </row>
        <row r="13302">
          <cell r="A13302">
            <v>6939962753065</v>
          </cell>
          <cell r="B13302">
            <v>4</v>
          </cell>
        </row>
        <row r="13303">
          <cell r="A13303">
            <v>6939962746074</v>
          </cell>
          <cell r="B13303">
            <v>101</v>
          </cell>
        </row>
        <row r="13304">
          <cell r="A13304">
            <v>6939962760599</v>
          </cell>
          <cell r="B13304">
            <v>3</v>
          </cell>
        </row>
        <row r="13305">
          <cell r="A13305">
            <v>6939962758466</v>
          </cell>
          <cell r="B13305">
            <v>4</v>
          </cell>
        </row>
        <row r="13306">
          <cell r="A13306">
            <v>6939962761640</v>
          </cell>
          <cell r="B13306">
            <v>20</v>
          </cell>
        </row>
        <row r="13307">
          <cell r="A13307">
            <v>6939962758855</v>
          </cell>
          <cell r="B13307">
            <v>2</v>
          </cell>
        </row>
        <row r="13308">
          <cell r="A13308">
            <v>6939962733951</v>
          </cell>
        </row>
        <row r="13309">
          <cell r="A13309">
            <v>6939924821078</v>
          </cell>
        </row>
        <row r="13310">
          <cell r="A13310">
            <v>6939924823232</v>
          </cell>
        </row>
        <row r="13311">
          <cell r="A13311">
            <v>6939962744384</v>
          </cell>
          <cell r="B13311">
            <v>0</v>
          </cell>
        </row>
        <row r="13312">
          <cell r="A13312">
            <v>6939962746626</v>
          </cell>
        </row>
        <row r="13313">
          <cell r="A13313">
            <v>6939962741710</v>
          </cell>
          <cell r="B13313">
            <v>249</v>
          </cell>
        </row>
        <row r="13314">
          <cell r="A13314">
            <v>6939962763453</v>
          </cell>
        </row>
        <row r="13315">
          <cell r="A13315">
            <v>6939962765129</v>
          </cell>
        </row>
        <row r="13316">
          <cell r="A13316">
            <v>6939924827841</v>
          </cell>
        </row>
        <row r="13317">
          <cell r="A13317">
            <v>6939962733951</v>
          </cell>
        </row>
        <row r="13318">
          <cell r="A13318">
            <v>6939924827537</v>
          </cell>
        </row>
        <row r="13319">
          <cell r="A13319">
            <v>6939924823232</v>
          </cell>
        </row>
        <row r="13320">
          <cell r="A13320">
            <v>6939962746593</v>
          </cell>
        </row>
        <row r="13321">
          <cell r="A13321">
            <v>6939962742878</v>
          </cell>
        </row>
        <row r="13322">
          <cell r="A13322">
            <v>6939962766423</v>
          </cell>
        </row>
        <row r="13323">
          <cell r="A13323">
            <v>6939962741710</v>
          </cell>
        </row>
        <row r="13324">
          <cell r="A13324">
            <v>6939962746371</v>
          </cell>
        </row>
        <row r="13325">
          <cell r="A13325">
            <v>6939962753065</v>
          </cell>
        </row>
        <row r="13326">
          <cell r="A13326">
            <v>6939962760599</v>
          </cell>
        </row>
        <row r="13327">
          <cell r="A13327">
            <v>6939962753867</v>
          </cell>
        </row>
        <row r="13328">
          <cell r="A13328">
            <v>6939962758466</v>
          </cell>
        </row>
        <row r="13329">
          <cell r="A13329">
            <v>6939962758855</v>
          </cell>
        </row>
        <row r="13330">
          <cell r="A13330">
            <v>6939962762500</v>
          </cell>
        </row>
        <row r="13331">
          <cell r="A13331">
            <v>6939962759098</v>
          </cell>
        </row>
        <row r="13332">
          <cell r="A13332">
            <v>6939962757575</v>
          </cell>
        </row>
        <row r="13333">
          <cell r="A13333">
            <v>6939962742878</v>
          </cell>
        </row>
        <row r="13334">
          <cell r="A13334">
            <v>6939962760711</v>
          </cell>
        </row>
        <row r="13335">
          <cell r="A13335">
            <v>6939924827339</v>
          </cell>
        </row>
        <row r="13336">
          <cell r="A13336">
            <v>6939962768182</v>
          </cell>
        </row>
        <row r="13337">
          <cell r="A13337">
            <v>6939962764412</v>
          </cell>
        </row>
        <row r="13338">
          <cell r="A13338">
            <v>6939962766423</v>
          </cell>
        </row>
        <row r="13339">
          <cell r="A13339">
            <v>6939962736518</v>
          </cell>
        </row>
        <row r="13340">
          <cell r="A13340">
            <v>6939962753065</v>
          </cell>
        </row>
        <row r="13341">
          <cell r="A13341">
            <v>6939962748214</v>
          </cell>
        </row>
        <row r="13342">
          <cell r="A13342">
            <v>6939962756493</v>
          </cell>
        </row>
        <row r="13343">
          <cell r="A13343">
            <v>6939962753867</v>
          </cell>
        </row>
        <row r="13344">
          <cell r="A13344">
            <v>6939962758466</v>
          </cell>
        </row>
        <row r="13345">
          <cell r="A13345">
            <v>6939962758855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cell r="I1" t="str">
            <v>可销库存</v>
          </cell>
          <cell r="J1" t="str">
            <v>总访客数</v>
          </cell>
        </row>
        <row r="2">
          <cell r="D2">
            <v>6939962741710</v>
          </cell>
          <cell r="E2" t="str">
            <v>229</v>
          </cell>
          <cell r="F2" t="str">
            <v>61881</v>
          </cell>
          <cell r="G2" t="str">
            <v>614</v>
          </cell>
          <cell r="H2" t="str">
            <v>654</v>
          </cell>
          <cell r="I2">
            <v>0.0865651886168101</v>
          </cell>
          <cell r="J2" t="str">
            <v>7555</v>
          </cell>
        </row>
        <row r="3">
          <cell r="D3">
            <v>6939962757315</v>
          </cell>
          <cell r="E3" t="str">
            <v>439</v>
          </cell>
          <cell r="F3" t="str">
            <v>22629</v>
          </cell>
          <cell r="G3" t="str">
            <v>74</v>
          </cell>
          <cell r="H3" t="str">
            <v>77</v>
          </cell>
          <cell r="I3">
            <v>0.0360993905297703</v>
          </cell>
          <cell r="J3" t="str">
            <v>2133</v>
          </cell>
        </row>
        <row r="4">
          <cell r="D4">
            <v>6939962739281</v>
          </cell>
          <cell r="E4" t="str">
            <v>209</v>
          </cell>
          <cell r="F4" t="str">
            <v>21129</v>
          </cell>
          <cell r="G4" t="str">
            <v>110</v>
          </cell>
          <cell r="H4" t="str">
            <v>114</v>
          </cell>
          <cell r="I4">
            <v>0.0542340627973359</v>
          </cell>
          <cell r="J4" t="str">
            <v>2102</v>
          </cell>
        </row>
        <row r="5">
          <cell r="D5">
            <v>6939962759098</v>
          </cell>
          <cell r="E5" t="str">
            <v>399</v>
          </cell>
          <cell r="F5" t="str">
            <v>20430</v>
          </cell>
          <cell r="G5" t="str">
            <v>128</v>
          </cell>
          <cell r="H5" t="str">
            <v>132</v>
          </cell>
          <cell r="I5">
            <v>0.0466266336983398</v>
          </cell>
          <cell r="J5" t="str">
            <v>2831</v>
          </cell>
        </row>
        <row r="6">
          <cell r="D6">
            <v>6939962740379</v>
          </cell>
          <cell r="E6" t="str">
            <v>199</v>
          </cell>
          <cell r="F6" t="str">
            <v>15659</v>
          </cell>
          <cell r="G6" t="str">
            <v>89</v>
          </cell>
          <cell r="H6" t="str">
            <v>95</v>
          </cell>
          <cell r="I6">
            <v>0.0568181818181818</v>
          </cell>
          <cell r="J6" t="str">
            <v>1672</v>
          </cell>
        </row>
        <row r="7">
          <cell r="D7">
            <v>6939962756172</v>
          </cell>
          <cell r="E7" t="str">
            <v>209</v>
          </cell>
          <cell r="F7" t="str">
            <v>15401</v>
          </cell>
          <cell r="G7" t="str">
            <v>227</v>
          </cell>
          <cell r="H7" t="str">
            <v>234</v>
          </cell>
          <cell r="I7">
            <v>0.094316807738815</v>
          </cell>
          <cell r="J7" t="str">
            <v>2481</v>
          </cell>
        </row>
        <row r="8">
          <cell r="D8">
            <v>6939962746296</v>
          </cell>
          <cell r="E8" t="str">
            <v>119</v>
          </cell>
          <cell r="F8" t="str">
            <v>12358</v>
          </cell>
          <cell r="G8" t="str">
            <v>124</v>
          </cell>
          <cell r="H8" t="str">
            <v>143</v>
          </cell>
          <cell r="I8">
            <v>0.102803738317757</v>
          </cell>
          <cell r="J8" t="str">
            <v>1391</v>
          </cell>
        </row>
        <row r="9">
          <cell r="D9">
            <v>6939962758060</v>
          </cell>
          <cell r="E9" t="str">
            <v>199</v>
          </cell>
          <cell r="F9" t="str">
            <v>8574</v>
          </cell>
          <cell r="G9" t="str">
            <v>100</v>
          </cell>
          <cell r="H9" t="str">
            <v>119</v>
          </cell>
          <cell r="I9">
            <v>0.125659978880676</v>
          </cell>
          <cell r="J9" t="str">
            <v>947</v>
          </cell>
        </row>
        <row r="10">
          <cell r="D10">
            <v>6939962760605</v>
          </cell>
          <cell r="E10" t="str">
            <v>299</v>
          </cell>
          <cell r="F10" t="str">
            <v>7526</v>
          </cell>
          <cell r="G10" t="str">
            <v>40</v>
          </cell>
          <cell r="H10" t="str">
            <v>41</v>
          </cell>
          <cell r="I10">
            <v>0.0296028880866426</v>
          </cell>
          <cell r="J10" t="str">
            <v>1385</v>
          </cell>
        </row>
        <row r="11">
          <cell r="D11">
            <v>6939962756264</v>
          </cell>
          <cell r="E11" t="str">
            <v>319</v>
          </cell>
          <cell r="F11" t="str">
            <v>7456</v>
          </cell>
          <cell r="G11" t="str">
            <v>32</v>
          </cell>
          <cell r="H11" t="str">
            <v>32</v>
          </cell>
          <cell r="I11">
            <v>0.0242608036391205</v>
          </cell>
          <cell r="J11" t="str">
            <v>1319</v>
          </cell>
        </row>
        <row r="12">
          <cell r="D12">
            <v>6939962746593</v>
          </cell>
          <cell r="E12" t="str">
            <v>259</v>
          </cell>
          <cell r="F12" t="str">
            <v>7429</v>
          </cell>
          <cell r="G12" t="str">
            <v>64</v>
          </cell>
          <cell r="H12" t="str">
            <v>65</v>
          </cell>
          <cell r="I12">
            <v>0.0455501051156272</v>
          </cell>
          <cell r="J12" t="str">
            <v>1427</v>
          </cell>
        </row>
        <row r="13">
          <cell r="D13">
            <v>6939962760186</v>
          </cell>
          <cell r="E13" t="str">
            <v>299</v>
          </cell>
          <cell r="F13" t="str">
            <v>7182</v>
          </cell>
          <cell r="G13" t="str">
            <v>40</v>
          </cell>
          <cell r="H13" t="str">
            <v>43</v>
          </cell>
          <cell r="I13">
            <v>0.038878842676311</v>
          </cell>
          <cell r="J13" t="str">
            <v>1106</v>
          </cell>
        </row>
        <row r="14">
          <cell r="D14">
            <v>6939962741307</v>
          </cell>
          <cell r="E14" t="str">
            <v>199</v>
          </cell>
          <cell r="F14" t="str">
            <v>7053</v>
          </cell>
          <cell r="G14" t="str">
            <v>42</v>
          </cell>
          <cell r="H14" t="str">
            <v>43</v>
          </cell>
          <cell r="I14">
            <v>0.0350162866449511</v>
          </cell>
          <cell r="J14" t="str">
            <v>1228</v>
          </cell>
        </row>
        <row r="15">
          <cell r="D15">
            <v>6939962746630</v>
          </cell>
          <cell r="E15" t="str">
            <v>79</v>
          </cell>
          <cell r="F15" t="str">
            <v>6813</v>
          </cell>
          <cell r="G15" t="str">
            <v>82</v>
          </cell>
          <cell r="H15" t="str">
            <v>101</v>
          </cell>
          <cell r="I15">
            <v>0.141061452513966</v>
          </cell>
          <cell r="J15" t="str">
            <v>716</v>
          </cell>
        </row>
        <row r="16">
          <cell r="D16">
            <v>6939962754604</v>
          </cell>
          <cell r="E16" t="str">
            <v>179</v>
          </cell>
          <cell r="F16" t="str">
            <v>6807</v>
          </cell>
          <cell r="G16" t="str">
            <v>42</v>
          </cell>
          <cell r="H16" t="str">
            <v>51</v>
          </cell>
          <cell r="I16">
            <v>0.0430016863406408</v>
          </cell>
          <cell r="J16" t="str">
            <v>1186</v>
          </cell>
        </row>
        <row r="17">
          <cell r="D17">
            <v>6939962746371</v>
          </cell>
          <cell r="E17" t="str">
            <v>599</v>
          </cell>
          <cell r="F17" t="str">
            <v>5930</v>
          </cell>
          <cell r="G17" t="str">
            <v>18</v>
          </cell>
          <cell r="H17" t="str">
            <v>20</v>
          </cell>
          <cell r="I17">
            <v>0.0397614314115308</v>
          </cell>
          <cell r="J17" t="str">
            <v>503</v>
          </cell>
        </row>
        <row r="18">
          <cell r="D18">
            <v>6939962758275</v>
          </cell>
          <cell r="E18" t="str">
            <v>599</v>
          </cell>
          <cell r="F18" t="str">
            <v>5880</v>
          </cell>
          <cell r="G18" t="str">
            <v>16</v>
          </cell>
          <cell r="H18" t="str">
            <v>20</v>
          </cell>
          <cell r="I18">
            <v>0.0353356890459364</v>
          </cell>
          <cell r="J18" t="str">
            <v>566</v>
          </cell>
        </row>
        <row r="19">
          <cell r="D19">
            <v>6939962747989</v>
          </cell>
          <cell r="E19" t="str">
            <v>269</v>
          </cell>
          <cell r="F19" t="str">
            <v>5504</v>
          </cell>
          <cell r="G19" t="str">
            <v>25</v>
          </cell>
          <cell r="H19" t="str">
            <v>27</v>
          </cell>
          <cell r="I19">
            <v>0.0604026845637584</v>
          </cell>
          <cell r="J19" t="str">
            <v>447</v>
          </cell>
        </row>
        <row r="20">
          <cell r="D20">
            <v>6939962758572</v>
          </cell>
          <cell r="E20" t="str">
            <v>599</v>
          </cell>
          <cell r="F20" t="str">
            <v>5472</v>
          </cell>
          <cell r="G20" t="str">
            <v>19</v>
          </cell>
          <cell r="H20" t="str">
            <v>20</v>
          </cell>
          <cell r="I20">
            <v>0.035650623885918</v>
          </cell>
          <cell r="J20" t="str">
            <v>561</v>
          </cell>
        </row>
        <row r="21">
          <cell r="D21">
            <v>6939962757612</v>
          </cell>
          <cell r="E21" t="str">
            <v>299</v>
          </cell>
          <cell r="F21" t="str">
            <v>5448</v>
          </cell>
          <cell r="G21" t="str">
            <v>37</v>
          </cell>
          <cell r="H21" t="str">
            <v>37</v>
          </cell>
          <cell r="I21">
            <v>0.039236479321315</v>
          </cell>
          <cell r="J21" t="str">
            <v>943</v>
          </cell>
        </row>
        <row r="22">
          <cell r="D22">
            <v>6939962759012</v>
          </cell>
          <cell r="E22" t="str">
            <v>499</v>
          </cell>
          <cell r="F22" t="str">
            <v>5170</v>
          </cell>
          <cell r="G22" t="str">
            <v>22</v>
          </cell>
          <cell r="H22" t="str">
            <v>23</v>
          </cell>
          <cell r="I22">
            <v>0.0417422867513612</v>
          </cell>
          <cell r="J22" t="str">
            <v>551</v>
          </cell>
        </row>
        <row r="23">
          <cell r="D23">
            <v>6939962760711</v>
          </cell>
          <cell r="E23" t="str">
            <v>299</v>
          </cell>
          <cell r="F23" t="str">
            <v>5052</v>
          </cell>
          <cell r="G23" t="str">
            <v>34</v>
          </cell>
          <cell r="H23" t="str">
            <v>35</v>
          </cell>
          <cell r="I23">
            <v>0.0590219224283305</v>
          </cell>
          <cell r="J23" t="str">
            <v>593</v>
          </cell>
        </row>
        <row r="24">
          <cell r="D24">
            <v>6939962757575</v>
          </cell>
          <cell r="E24" t="str">
            <v>199</v>
          </cell>
          <cell r="F24" t="str">
            <v>5014</v>
          </cell>
          <cell r="G24" t="str">
            <v>63</v>
          </cell>
          <cell r="H24" t="str">
            <v>65</v>
          </cell>
          <cell r="I24">
            <v>0.0318940137389598</v>
          </cell>
          <cell r="J24" t="str">
            <v>2038</v>
          </cell>
        </row>
        <row r="25">
          <cell r="D25">
            <v>6939962759074</v>
          </cell>
          <cell r="E25" t="str">
            <v>319</v>
          </cell>
          <cell r="F25" t="str">
            <v>4739</v>
          </cell>
          <cell r="G25" t="str">
            <v>22</v>
          </cell>
          <cell r="H25" t="str">
            <v>23</v>
          </cell>
          <cell r="I25">
            <v>0.0466531440162272</v>
          </cell>
          <cell r="J25" t="str">
            <v>493</v>
          </cell>
        </row>
        <row r="26">
          <cell r="D26">
            <v>6939962742878</v>
          </cell>
          <cell r="E26" t="str">
            <v>338</v>
          </cell>
          <cell r="F26" t="str">
            <v>4733</v>
          </cell>
          <cell r="G26" t="str">
            <v>26</v>
          </cell>
          <cell r="H26" t="str">
            <v>27</v>
          </cell>
          <cell r="I26">
            <v>0.0350194552529183</v>
          </cell>
          <cell r="J26" t="str">
            <v>771</v>
          </cell>
        </row>
        <row r="27">
          <cell r="D27">
            <v>6939962757322</v>
          </cell>
          <cell r="E27" t="str">
            <v>599</v>
          </cell>
          <cell r="F27" t="str">
            <v>4693</v>
          </cell>
          <cell r="G27" t="str">
            <v>16</v>
          </cell>
          <cell r="H27" t="str">
            <v>16</v>
          </cell>
          <cell r="I27">
            <v>0.0339702760084926</v>
          </cell>
          <cell r="J27" t="str">
            <v>471</v>
          </cell>
        </row>
        <row r="28">
          <cell r="D28">
            <v>6939962745992</v>
          </cell>
          <cell r="E28" t="str">
            <v>319</v>
          </cell>
          <cell r="F28" t="str">
            <v>4508</v>
          </cell>
          <cell r="G28" t="str">
            <v>17</v>
          </cell>
          <cell r="H28" t="str">
            <v>17</v>
          </cell>
          <cell r="I28">
            <v>0.0339321357285429</v>
          </cell>
          <cell r="J28" t="str">
            <v>501</v>
          </cell>
        </row>
        <row r="29">
          <cell r="D29">
            <v>6939962744384</v>
          </cell>
          <cell r="E29" t="str">
            <v>339</v>
          </cell>
          <cell r="F29" t="str">
            <v>3979</v>
          </cell>
          <cell r="G29" t="str">
            <v>12</v>
          </cell>
          <cell r="H29" t="str">
            <v>13</v>
          </cell>
          <cell r="I29">
            <v>0.0229276895943563</v>
          </cell>
          <cell r="J29" t="str">
            <v>567</v>
          </cell>
        </row>
        <row r="30">
          <cell r="D30">
            <v>6939962752488</v>
          </cell>
          <cell r="E30" t="str">
            <v>169</v>
          </cell>
          <cell r="F30" t="str">
            <v>3758</v>
          </cell>
          <cell r="G30" t="str">
            <v>24</v>
          </cell>
          <cell r="H30" t="str">
            <v>26</v>
          </cell>
          <cell r="I30">
            <v>0.0398162327718224</v>
          </cell>
          <cell r="J30" t="str">
            <v>653</v>
          </cell>
        </row>
        <row r="31">
          <cell r="D31">
            <v>6939962758763</v>
          </cell>
          <cell r="E31" t="str">
            <v>250</v>
          </cell>
          <cell r="F31" t="str">
            <v>3688</v>
          </cell>
          <cell r="G31" t="str">
            <v>43</v>
          </cell>
          <cell r="H31" t="str">
            <v>44</v>
          </cell>
          <cell r="I31">
            <v>0.0379310344827586</v>
          </cell>
          <cell r="J31" t="str">
            <v>1160</v>
          </cell>
        </row>
        <row r="32">
          <cell r="D32">
            <v>6939962734354</v>
          </cell>
          <cell r="E32" t="str">
            <v>229</v>
          </cell>
          <cell r="F32" t="str">
            <v>3326</v>
          </cell>
          <cell r="G32" t="str">
            <v>17</v>
          </cell>
          <cell r="H32" t="str">
            <v>17</v>
          </cell>
          <cell r="I32">
            <v>0.0355648535564854</v>
          </cell>
          <cell r="J32" t="str">
            <v>478</v>
          </cell>
        </row>
        <row r="33">
          <cell r="D33">
            <v>6939962758466</v>
          </cell>
          <cell r="E33" t="str">
            <v>699</v>
          </cell>
          <cell r="F33" t="str">
            <v>2786</v>
          </cell>
          <cell r="G33" t="str">
            <v>7</v>
          </cell>
          <cell r="H33" t="str">
            <v>7</v>
          </cell>
          <cell r="I33">
            <v>0.0355329949238579</v>
          </cell>
          <cell r="J33" t="str">
            <v>197</v>
          </cell>
        </row>
        <row r="34">
          <cell r="D34">
            <v>6939962755656</v>
          </cell>
          <cell r="E34" t="str">
            <v>179</v>
          </cell>
          <cell r="F34" t="str">
            <v>2672</v>
          </cell>
          <cell r="G34" t="str">
            <v>22</v>
          </cell>
          <cell r="H34" t="str">
            <v>23</v>
          </cell>
          <cell r="I34">
            <v>0.0493562231759657</v>
          </cell>
          <cell r="J34" t="str">
            <v>466</v>
          </cell>
        </row>
        <row r="35">
          <cell r="D35">
            <v>6939962755908</v>
          </cell>
          <cell r="E35" t="str">
            <v>129</v>
          </cell>
          <cell r="F35" t="str">
            <v>2645</v>
          </cell>
          <cell r="G35" t="str">
            <v>25</v>
          </cell>
          <cell r="H35" t="str">
            <v>25</v>
          </cell>
          <cell r="I35">
            <v>0.0538793103448276</v>
          </cell>
          <cell r="J35" t="str">
            <v>464</v>
          </cell>
        </row>
        <row r="36">
          <cell r="D36">
            <v>6939962759173</v>
          </cell>
          <cell r="E36" t="str">
            <v>439</v>
          </cell>
          <cell r="F36" t="str">
            <v>2546</v>
          </cell>
          <cell r="G36" t="str">
            <v>11</v>
          </cell>
          <cell r="H36" t="str">
            <v>11</v>
          </cell>
          <cell r="I36">
            <v>0.0506912442396313</v>
          </cell>
          <cell r="J36" t="str">
            <v>217</v>
          </cell>
        </row>
        <row r="37">
          <cell r="D37">
            <v>6939962746074</v>
          </cell>
          <cell r="E37" t="str">
            <v>299</v>
          </cell>
          <cell r="F37" t="str">
            <v>2461</v>
          </cell>
          <cell r="G37" t="str">
            <v>18</v>
          </cell>
          <cell r="H37" t="str">
            <v>18</v>
          </cell>
          <cell r="I37">
            <v>0.0495867768595041</v>
          </cell>
          <cell r="J37" t="str">
            <v>363</v>
          </cell>
        </row>
        <row r="38">
          <cell r="D38">
            <v>6939962755618</v>
          </cell>
          <cell r="E38" t="str">
            <v>199</v>
          </cell>
          <cell r="F38" t="str">
            <v>2102</v>
          </cell>
          <cell r="G38" t="str">
            <v>15</v>
          </cell>
          <cell r="H38" t="str">
            <v>18</v>
          </cell>
          <cell r="I38">
            <v>0.0524781341107872</v>
          </cell>
          <cell r="J38" t="str">
            <v>343</v>
          </cell>
        </row>
        <row r="39">
          <cell r="D39">
            <v>6939962748214</v>
          </cell>
          <cell r="E39" t="str">
            <v>359</v>
          </cell>
          <cell r="F39" t="str">
            <v>2068</v>
          </cell>
          <cell r="G39" t="str">
            <v>7</v>
          </cell>
          <cell r="H39" t="str">
            <v>7</v>
          </cell>
          <cell r="I39">
            <v>0.0181347150259067</v>
          </cell>
          <cell r="J39" t="str">
            <v>386</v>
          </cell>
        </row>
        <row r="40">
          <cell r="D40">
            <v>6939962747057</v>
          </cell>
          <cell r="E40" t="str">
            <v>299</v>
          </cell>
          <cell r="F40" t="str">
            <v>2013</v>
          </cell>
          <cell r="G40" t="str">
            <v>9</v>
          </cell>
          <cell r="H40" t="str">
            <v>9</v>
          </cell>
          <cell r="I40">
            <v>0.046875</v>
          </cell>
          <cell r="J40" t="str">
            <v>192</v>
          </cell>
        </row>
        <row r="41">
          <cell r="D41">
            <v>6939962753867</v>
          </cell>
          <cell r="E41" t="str">
            <v>599</v>
          </cell>
          <cell r="F41" t="str">
            <v>1957</v>
          </cell>
          <cell r="G41" t="str">
            <v>5</v>
          </cell>
          <cell r="H41" t="str">
            <v>5</v>
          </cell>
          <cell r="I41">
            <v>0.0222222222222222</v>
          </cell>
          <cell r="J41" t="str">
            <v>225</v>
          </cell>
        </row>
        <row r="42">
          <cell r="D42">
            <v>6939962756165</v>
          </cell>
          <cell r="E42" t="str">
            <v>159</v>
          </cell>
          <cell r="F42" t="str">
            <v>1917</v>
          </cell>
          <cell r="G42" t="str">
            <v>40</v>
          </cell>
          <cell r="H42" t="str">
            <v>41</v>
          </cell>
          <cell r="I42">
            <v>0.0294540229885057</v>
          </cell>
          <cell r="J42" t="str">
            <v>1392</v>
          </cell>
        </row>
        <row r="43">
          <cell r="D43">
            <v>6939962741451</v>
          </cell>
          <cell r="E43" t="str">
            <v>499</v>
          </cell>
          <cell r="F43" t="str">
            <v>1892</v>
          </cell>
          <cell r="G43" t="str">
            <v>8</v>
          </cell>
          <cell r="H43" t="str">
            <v>8</v>
          </cell>
          <cell r="I43">
            <v>0.0220385674931129</v>
          </cell>
          <cell r="J43" t="str">
            <v>363</v>
          </cell>
        </row>
        <row r="44">
          <cell r="D44">
            <v>6939962760575</v>
          </cell>
          <cell r="E44" t="str">
            <v>279</v>
          </cell>
          <cell r="F44" t="str">
            <v>1885</v>
          </cell>
          <cell r="G44" t="str">
            <v>15</v>
          </cell>
          <cell r="H44" t="str">
            <v>15</v>
          </cell>
          <cell r="I44">
            <v>0.0442477876106195</v>
          </cell>
          <cell r="J44" t="str">
            <v>339</v>
          </cell>
        </row>
        <row r="45">
          <cell r="D45">
            <v>6939962759265</v>
          </cell>
          <cell r="E45" t="str">
            <v>299</v>
          </cell>
          <cell r="F45" t="str">
            <v>1582</v>
          </cell>
          <cell r="G45" t="str">
            <v>12</v>
          </cell>
          <cell r="H45" t="str">
            <v>12</v>
          </cell>
          <cell r="I45">
            <v>0.0418118466898955</v>
          </cell>
          <cell r="J45" t="str">
            <v>287</v>
          </cell>
        </row>
        <row r="46">
          <cell r="D46">
            <v>6939962753065</v>
          </cell>
          <cell r="E46" t="str">
            <v>219</v>
          </cell>
          <cell r="F46" t="str">
            <v>1552</v>
          </cell>
          <cell r="G46" t="str">
            <v>8</v>
          </cell>
          <cell r="H46" t="str">
            <v>8</v>
          </cell>
          <cell r="I46">
            <v>0.016597510373444</v>
          </cell>
          <cell r="J46" t="str">
            <v>482</v>
          </cell>
        </row>
        <row r="47">
          <cell r="D47">
            <v>6939962757513</v>
          </cell>
          <cell r="E47" t="str">
            <v>299</v>
          </cell>
          <cell r="F47" t="str">
            <v>1515</v>
          </cell>
          <cell r="G47" t="str">
            <v>12</v>
          </cell>
          <cell r="H47" t="str">
            <v>12</v>
          </cell>
          <cell r="I47">
            <v>0.0579710144927536</v>
          </cell>
          <cell r="J47" t="str">
            <v>207</v>
          </cell>
        </row>
        <row r="48">
          <cell r="D48">
            <v>6939962758855</v>
          </cell>
          <cell r="E48" t="str">
            <v>399</v>
          </cell>
          <cell r="F48" t="str">
            <v>1457</v>
          </cell>
          <cell r="G48" t="str">
            <v>5</v>
          </cell>
          <cell r="H48" t="str">
            <v>5</v>
          </cell>
          <cell r="I48">
            <v>0.0209205020920502</v>
          </cell>
          <cell r="J48" t="str">
            <v>239</v>
          </cell>
        </row>
        <row r="49">
          <cell r="D49">
            <v>6939962731049</v>
          </cell>
          <cell r="E49" t="str">
            <v>339</v>
          </cell>
          <cell r="F49" t="str">
            <v>1403</v>
          </cell>
          <cell r="G49" t="str">
            <v>8</v>
          </cell>
          <cell r="H49" t="str">
            <v>8</v>
          </cell>
          <cell r="I49">
            <v>0.0223463687150838</v>
          </cell>
          <cell r="J49" t="str">
            <v>358</v>
          </cell>
        </row>
        <row r="50">
          <cell r="D50">
            <v>6939962760599</v>
          </cell>
          <cell r="E50" t="str">
            <v>1699</v>
          </cell>
          <cell r="F50" t="str">
            <v>1390</v>
          </cell>
          <cell r="G50" t="str">
            <v>2</v>
          </cell>
          <cell r="H50" t="str">
            <v>2</v>
          </cell>
          <cell r="I50">
            <v>0.0135135135135135</v>
          </cell>
          <cell r="J50" t="str">
            <v>148</v>
          </cell>
        </row>
        <row r="51">
          <cell r="D51">
            <v>6939962758398</v>
          </cell>
          <cell r="E51" t="str">
            <v>299</v>
          </cell>
          <cell r="F51" t="str">
            <v>1273</v>
          </cell>
          <cell r="G51" t="str">
            <v>12</v>
          </cell>
          <cell r="H51" t="str">
            <v>12</v>
          </cell>
          <cell r="I51">
            <v>0.032520325203252</v>
          </cell>
          <cell r="J51" t="str">
            <v>369</v>
          </cell>
        </row>
        <row r="52">
          <cell r="D52">
            <v>6939962753539</v>
          </cell>
          <cell r="E52" t="str">
            <v>209</v>
          </cell>
          <cell r="F52" t="str">
            <v>1226</v>
          </cell>
          <cell r="G52" t="str">
            <v>14</v>
          </cell>
          <cell r="H52" t="str">
            <v>14</v>
          </cell>
          <cell r="I52">
            <v>0.0428134556574924</v>
          </cell>
          <cell r="J52" t="str">
            <v>327</v>
          </cell>
        </row>
        <row r="53">
          <cell r="D53">
            <v>6939962757520</v>
          </cell>
          <cell r="E53" t="str">
            <v>999</v>
          </cell>
          <cell r="F53" t="str">
            <v>1183</v>
          </cell>
          <cell r="G53" t="str">
            <v>2</v>
          </cell>
          <cell r="H53" t="str">
            <v>2</v>
          </cell>
          <cell r="I53">
            <v>0.018018018018018</v>
          </cell>
          <cell r="J53" t="str">
            <v>111</v>
          </cell>
        </row>
        <row r="54">
          <cell r="D54">
            <v>6939962743738</v>
          </cell>
          <cell r="E54" t="str">
            <v>169</v>
          </cell>
          <cell r="F54" t="str">
            <v>1004</v>
          </cell>
          <cell r="G54" t="str">
            <v>8</v>
          </cell>
          <cell r="H54" t="str">
            <v>8</v>
          </cell>
          <cell r="I54">
            <v>0.0250783699059561</v>
          </cell>
          <cell r="J54" t="str">
            <v>319</v>
          </cell>
        </row>
        <row r="55">
          <cell r="D55">
            <v>6939962748184</v>
          </cell>
          <cell r="E55" t="str">
            <v>339</v>
          </cell>
          <cell r="F55" t="str">
            <v>893</v>
          </cell>
          <cell r="G55" t="str">
            <v>3</v>
          </cell>
          <cell r="H55" t="str">
            <v>3</v>
          </cell>
          <cell r="I55">
            <v>0.0179640718562874</v>
          </cell>
          <cell r="J55" t="str">
            <v>167</v>
          </cell>
        </row>
        <row r="56">
          <cell r="D56">
            <v>6939962747644</v>
          </cell>
          <cell r="E56" t="str">
            <v>109</v>
          </cell>
          <cell r="F56" t="str">
            <v>872</v>
          </cell>
          <cell r="G56" t="str">
            <v>9</v>
          </cell>
          <cell r="H56" t="str">
            <v>9</v>
          </cell>
          <cell r="I56">
            <v>0.0279503105590062</v>
          </cell>
          <cell r="J56" t="str">
            <v>322</v>
          </cell>
        </row>
        <row r="57">
          <cell r="D57">
            <v>6939962756189</v>
          </cell>
          <cell r="E57" t="str">
            <v>299</v>
          </cell>
          <cell r="F57" t="str">
            <v>822</v>
          </cell>
          <cell r="G57" t="str">
            <v>8</v>
          </cell>
          <cell r="H57" t="str">
            <v>8</v>
          </cell>
          <cell r="I57">
            <v>0.0233918128654971</v>
          </cell>
          <cell r="J57" t="str">
            <v>342</v>
          </cell>
        </row>
        <row r="58">
          <cell r="D58">
            <v>6939962746685</v>
          </cell>
          <cell r="E58" t="str">
            <v>79</v>
          </cell>
          <cell r="F58" t="str">
            <v>795</v>
          </cell>
          <cell r="G58" t="str">
            <v>11</v>
          </cell>
          <cell r="H58" t="str">
            <v>11</v>
          </cell>
          <cell r="I58">
            <v>0.0173775671406003</v>
          </cell>
          <cell r="J58" t="str">
            <v>633</v>
          </cell>
        </row>
        <row r="59">
          <cell r="D59">
            <v>6939962749129</v>
          </cell>
          <cell r="E59" t="str">
            <v>599</v>
          </cell>
          <cell r="F59" t="str">
            <v>758</v>
          </cell>
          <cell r="G59" t="str">
            <v>2</v>
          </cell>
          <cell r="H59" t="str">
            <v>2</v>
          </cell>
          <cell r="I59">
            <v>0.0111731843575419</v>
          </cell>
          <cell r="J59" t="str">
            <v>179</v>
          </cell>
        </row>
        <row r="60">
          <cell r="D60">
            <v>6939962759395</v>
          </cell>
          <cell r="E60" t="str">
            <v>439</v>
          </cell>
          <cell r="F60" t="str">
            <v>678</v>
          </cell>
          <cell r="G60" t="str">
            <v>6</v>
          </cell>
          <cell r="H60" t="str">
            <v>7</v>
          </cell>
          <cell r="I60">
            <v>0.0277777777777778</v>
          </cell>
          <cell r="J60" t="str">
            <v>252</v>
          </cell>
        </row>
        <row r="61">
          <cell r="D61">
            <v>6939962759371</v>
          </cell>
          <cell r="E61" t="str">
            <v>369</v>
          </cell>
          <cell r="F61" t="str">
            <v>674</v>
          </cell>
          <cell r="G61" t="str">
            <v>7</v>
          </cell>
          <cell r="H61" t="str">
            <v>7</v>
          </cell>
          <cell r="I61">
            <v>0.0150214592274678</v>
          </cell>
          <cell r="J61" t="str">
            <v>466</v>
          </cell>
        </row>
        <row r="62">
          <cell r="D62">
            <v>6939962760698</v>
          </cell>
          <cell r="E62" t="str">
            <v>199</v>
          </cell>
          <cell r="F62" t="str">
            <v>585</v>
          </cell>
          <cell r="G62" t="str">
            <v>5</v>
          </cell>
          <cell r="H62" t="str">
            <v>5</v>
          </cell>
          <cell r="I62">
            <v>0.040983606557377</v>
          </cell>
          <cell r="J62" t="str">
            <v>122</v>
          </cell>
        </row>
        <row r="63">
          <cell r="D63">
            <v>6939962730912</v>
          </cell>
          <cell r="E63" t="str">
            <v>249</v>
          </cell>
          <cell r="F63" t="str">
            <v>575</v>
          </cell>
          <cell r="G63" t="str">
            <v>3</v>
          </cell>
          <cell r="H63" t="str">
            <v>3</v>
          </cell>
          <cell r="I63">
            <v>0.0192307692307692</v>
          </cell>
          <cell r="J63" t="str">
            <v>156</v>
          </cell>
        </row>
        <row r="64">
          <cell r="D64">
            <v>6939962755175</v>
          </cell>
          <cell r="E64" t="str">
            <v>439</v>
          </cell>
          <cell r="F64" t="str">
            <v>558</v>
          </cell>
          <cell r="G64" t="str">
            <v>2</v>
          </cell>
          <cell r="H64" t="str">
            <v>2</v>
          </cell>
          <cell r="I64">
            <v>0.0128205128205128</v>
          </cell>
          <cell r="J64" t="str">
            <v>156</v>
          </cell>
        </row>
        <row r="65">
          <cell r="D65">
            <v>6939962755359</v>
          </cell>
          <cell r="E65" t="str">
            <v>799</v>
          </cell>
          <cell r="F65" t="str">
            <v>499</v>
          </cell>
          <cell r="G65" t="str">
            <v>1</v>
          </cell>
          <cell r="H65" t="str">
            <v>1</v>
          </cell>
          <cell r="I65">
            <v>0.008</v>
          </cell>
          <cell r="J65" t="str">
            <v>125</v>
          </cell>
        </row>
        <row r="66">
          <cell r="D66">
            <v>6939962755885</v>
          </cell>
          <cell r="E66" t="str">
            <v>469</v>
          </cell>
          <cell r="F66" t="str">
            <v>483</v>
          </cell>
          <cell r="G66" t="str">
            <v>2</v>
          </cell>
          <cell r="H66" t="str">
            <v>2</v>
          </cell>
          <cell r="I66">
            <v>0.0176991150442478</v>
          </cell>
          <cell r="J66" t="str">
            <v>113</v>
          </cell>
        </row>
        <row r="67">
          <cell r="D67">
            <v>6939962759364</v>
          </cell>
          <cell r="E67" t="str">
            <v>599</v>
          </cell>
          <cell r="F67" t="str">
            <v>299</v>
          </cell>
          <cell r="G67" t="str">
            <v>1</v>
          </cell>
          <cell r="H67" t="str">
            <v>1</v>
          </cell>
          <cell r="I67">
            <v>0.00480769230769231</v>
          </cell>
          <cell r="J67" t="str">
            <v>208</v>
          </cell>
        </row>
        <row r="68">
          <cell r="D68">
            <v>6939962757186</v>
          </cell>
          <cell r="E68" t="str">
            <v>199</v>
          </cell>
          <cell r="F68" t="str">
            <v>258</v>
          </cell>
          <cell r="G68" t="str">
            <v>2</v>
          </cell>
          <cell r="H68" t="str">
            <v>2</v>
          </cell>
          <cell r="I68">
            <v>0.04</v>
          </cell>
          <cell r="J68" t="str">
            <v>50</v>
          </cell>
        </row>
        <row r="69">
          <cell r="D69">
            <v>6939962760834</v>
          </cell>
          <cell r="E69" t="str">
            <v>499</v>
          </cell>
          <cell r="F69" t="str">
            <v>239</v>
          </cell>
          <cell r="G69" t="str">
            <v>1</v>
          </cell>
          <cell r="H69" t="str">
            <v>1</v>
          </cell>
          <cell r="I69">
            <v>0.00819672131147541</v>
          </cell>
          <cell r="J69" t="str">
            <v>122</v>
          </cell>
        </row>
        <row r="70">
          <cell r="D70">
            <v>6939962756912</v>
          </cell>
          <cell r="E70" t="str">
            <v>179</v>
          </cell>
          <cell r="F70" t="str">
            <v>124</v>
          </cell>
          <cell r="G70" t="str">
            <v>1</v>
          </cell>
          <cell r="H70" t="str">
            <v>1</v>
          </cell>
          <cell r="I70">
            <v>0.0256410256410256</v>
          </cell>
          <cell r="J70" t="str">
            <v>39</v>
          </cell>
        </row>
        <row r="71">
          <cell r="D71">
            <v>6939962736518</v>
          </cell>
          <cell r="E71" t="str">
            <v>259</v>
          </cell>
          <cell r="F71" t="str">
            <v>0</v>
          </cell>
          <cell r="G71" t="str">
            <v>0</v>
          </cell>
          <cell r="H71" t="str">
            <v>0</v>
          </cell>
          <cell r="I71" t="e">
            <v>#DIV/0!</v>
          </cell>
          <cell r="J71" t="str">
            <v>0</v>
          </cell>
        </row>
        <row r="72">
          <cell r="D72">
            <v>6939962733951</v>
          </cell>
          <cell r="E72" t="str">
            <v>338</v>
          </cell>
          <cell r="F72" t="str">
            <v>0</v>
          </cell>
          <cell r="G72" t="str">
            <v>0</v>
          </cell>
          <cell r="H72" t="str">
            <v>0</v>
          </cell>
          <cell r="I72" t="e">
            <v>#DIV/0!</v>
          </cell>
          <cell r="J72" t="str">
            <v>0</v>
          </cell>
        </row>
        <row r="73">
          <cell r="D73">
            <v>6938980101353</v>
          </cell>
          <cell r="E73" t="str">
            <v>129</v>
          </cell>
          <cell r="F73" t="str">
            <v>0</v>
          </cell>
          <cell r="G73" t="str">
            <v>0</v>
          </cell>
          <cell r="H73" t="str">
            <v>0</v>
          </cell>
          <cell r="I73">
            <v>0</v>
          </cell>
          <cell r="J73" t="str">
            <v>20</v>
          </cell>
        </row>
        <row r="74">
          <cell r="D74">
            <v>6939962746626</v>
          </cell>
          <cell r="E74" t="str">
            <v>79</v>
          </cell>
          <cell r="F74" t="str">
            <v>0</v>
          </cell>
          <cell r="G74" t="str">
            <v>0</v>
          </cell>
          <cell r="H74" t="str">
            <v>0</v>
          </cell>
          <cell r="I74">
            <v>0</v>
          </cell>
          <cell r="J74" t="str">
            <v>716</v>
          </cell>
        </row>
        <row r="75">
          <cell r="D75">
            <v>6939962757544</v>
          </cell>
          <cell r="E75" t="str">
            <v>399</v>
          </cell>
          <cell r="F75" t="str">
            <v>0</v>
          </cell>
          <cell r="G75" t="str">
            <v>0</v>
          </cell>
          <cell r="H75" t="str">
            <v>0</v>
          </cell>
          <cell r="I75">
            <v>0</v>
          </cell>
          <cell r="J75" t="str">
            <v>1</v>
          </cell>
        </row>
        <row r="76">
          <cell r="D76">
            <v>6939962759388</v>
          </cell>
          <cell r="E76" t="str">
            <v>399</v>
          </cell>
          <cell r="F76" t="str">
            <v>0</v>
          </cell>
          <cell r="G76" t="str">
            <v>0</v>
          </cell>
          <cell r="H76" t="str">
            <v>0</v>
          </cell>
          <cell r="I76">
            <v>0</v>
          </cell>
          <cell r="J76" t="str">
            <v>73</v>
          </cell>
        </row>
        <row r="77">
          <cell r="D77">
            <v>6939962755380</v>
          </cell>
          <cell r="E77" t="str">
            <v>999</v>
          </cell>
          <cell r="F77" t="str">
            <v>0</v>
          </cell>
          <cell r="G77" t="str">
            <v>0</v>
          </cell>
          <cell r="H77" t="str">
            <v>0</v>
          </cell>
          <cell r="I77">
            <v>0</v>
          </cell>
          <cell r="J77" t="str">
            <v>115</v>
          </cell>
        </row>
        <row r="78">
          <cell r="D78">
            <v>6939962755328</v>
          </cell>
          <cell r="E78" t="str">
            <v>249</v>
          </cell>
          <cell r="F78" t="str">
            <v>0</v>
          </cell>
          <cell r="G78" t="str">
            <v>0</v>
          </cell>
          <cell r="H78" t="str">
            <v>0</v>
          </cell>
          <cell r="I78">
            <v>0</v>
          </cell>
          <cell r="J78" t="str">
            <v>6</v>
          </cell>
        </row>
        <row r="79">
          <cell r="D79">
            <v>6939962738024</v>
          </cell>
          <cell r="E79" t="str">
            <v>259</v>
          </cell>
          <cell r="F79" t="str">
            <v>0</v>
          </cell>
          <cell r="G79" t="str">
            <v>0</v>
          </cell>
          <cell r="H79" t="str">
            <v>0</v>
          </cell>
          <cell r="I79">
            <v>0</v>
          </cell>
          <cell r="J79" t="str">
            <v>109</v>
          </cell>
        </row>
        <row r="80">
          <cell r="D80">
            <v>6939962755830</v>
          </cell>
          <cell r="E80" t="str">
            <v>249</v>
          </cell>
          <cell r="F80" t="str">
            <v>0</v>
          </cell>
          <cell r="G80" t="str">
            <v>0</v>
          </cell>
          <cell r="H80" t="str">
            <v>0</v>
          </cell>
          <cell r="I80">
            <v>0</v>
          </cell>
          <cell r="J80" t="str">
            <v>1</v>
          </cell>
        </row>
        <row r="81">
          <cell r="D81">
            <v>6939962756820</v>
          </cell>
          <cell r="E81" t="str">
            <v>89</v>
          </cell>
          <cell r="F81" t="str">
            <v>0</v>
          </cell>
          <cell r="G81" t="str">
            <v>0</v>
          </cell>
          <cell r="H81" t="str">
            <v>0</v>
          </cell>
          <cell r="I81">
            <v>0</v>
          </cell>
          <cell r="J81" t="str">
            <v>1</v>
          </cell>
        </row>
        <row r="82">
          <cell r="D82">
            <v>6939962754239</v>
          </cell>
          <cell r="E82" t="str">
            <v>209</v>
          </cell>
          <cell r="F82" t="str">
            <v>0</v>
          </cell>
          <cell r="G82" t="str">
            <v>0</v>
          </cell>
          <cell r="H82" t="str">
            <v>0</v>
          </cell>
          <cell r="I82">
            <v>0</v>
          </cell>
          <cell r="J82" t="str">
            <v>1</v>
          </cell>
        </row>
        <row r="83">
          <cell r="D83">
            <v>6939962741338</v>
          </cell>
          <cell r="E83" t="str">
            <v>599</v>
          </cell>
          <cell r="F83" t="str">
            <v>0</v>
          </cell>
          <cell r="G83" t="str">
            <v>0</v>
          </cell>
          <cell r="H83" t="str">
            <v>0</v>
          </cell>
          <cell r="I83">
            <v>0</v>
          </cell>
          <cell r="J83" t="str">
            <v>204</v>
          </cell>
        </row>
        <row r="84">
          <cell r="D84">
            <v>6939962739588</v>
          </cell>
          <cell r="E84" t="str">
            <v>159</v>
          </cell>
          <cell r="F84" t="str">
            <v>0</v>
          </cell>
          <cell r="G84" t="str">
            <v>0</v>
          </cell>
          <cell r="H84" t="str">
            <v>0</v>
          </cell>
          <cell r="I84" t="e">
            <v>#DIV/0!</v>
          </cell>
          <cell r="J84" t="str">
            <v>0</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row>
        <row r="1">
          <cell r="J1" t="str">
            <v>可销库存</v>
          </cell>
          <cell r="K1" t="str">
            <v>总访客数</v>
          </cell>
        </row>
        <row r="2">
          <cell r="D2">
            <v>6939962741710</v>
          </cell>
          <cell r="E2" t="str">
            <v>229</v>
          </cell>
          <cell r="F2" t="str">
            <v>61120</v>
          </cell>
          <cell r="G2" t="str">
            <v>631</v>
          </cell>
          <cell r="H2">
            <v>652</v>
          </cell>
          <cell r="I2">
            <v>0.081327179743046</v>
          </cell>
          <cell r="J2" t="str">
            <v>0</v>
          </cell>
          <cell r="K2">
            <v>8017</v>
          </cell>
        </row>
        <row r="3">
          <cell r="D3">
            <v>6939962739281</v>
          </cell>
          <cell r="E3" t="str">
            <v>209</v>
          </cell>
          <cell r="F3" t="str">
            <v>25254</v>
          </cell>
          <cell r="G3" t="str">
            <v>133</v>
          </cell>
          <cell r="H3">
            <v>136</v>
          </cell>
          <cell r="I3">
            <v>0.0545965475712565</v>
          </cell>
          <cell r="J3" t="str">
            <v>0</v>
          </cell>
          <cell r="K3">
            <v>2491</v>
          </cell>
        </row>
        <row r="4">
          <cell r="D4">
            <v>6939962757315</v>
          </cell>
          <cell r="E4" t="str">
            <v>439</v>
          </cell>
          <cell r="F4" t="str">
            <v>21515</v>
          </cell>
          <cell r="G4" t="str">
            <v>72</v>
          </cell>
          <cell r="H4">
            <v>73</v>
          </cell>
          <cell r="I4">
            <v>0.0250686813186813</v>
          </cell>
          <cell r="J4" t="str">
            <v>0</v>
          </cell>
          <cell r="K4">
            <v>2912</v>
          </cell>
        </row>
        <row r="5">
          <cell r="D5">
            <v>6939962759098</v>
          </cell>
          <cell r="E5" t="str">
            <v>399</v>
          </cell>
          <cell r="F5" t="str">
            <v>19527</v>
          </cell>
          <cell r="G5" t="str">
            <v>123</v>
          </cell>
          <cell r="H5">
            <v>127</v>
          </cell>
          <cell r="I5">
            <v>0.0456834532374101</v>
          </cell>
          <cell r="J5" t="str">
            <v>0</v>
          </cell>
          <cell r="K5">
            <v>2780</v>
          </cell>
        </row>
        <row r="6">
          <cell r="D6">
            <v>6939962756172</v>
          </cell>
          <cell r="E6" t="str">
            <v>209</v>
          </cell>
          <cell r="F6" t="str">
            <v>14804</v>
          </cell>
          <cell r="G6" t="str">
            <v>215</v>
          </cell>
          <cell r="H6">
            <v>224</v>
          </cell>
          <cell r="I6">
            <v>0.0972222222222222</v>
          </cell>
          <cell r="J6" t="str">
            <v>0</v>
          </cell>
          <cell r="K6">
            <v>2304</v>
          </cell>
        </row>
        <row r="7">
          <cell r="D7">
            <v>6939962740379</v>
          </cell>
          <cell r="E7" t="str">
            <v>199</v>
          </cell>
          <cell r="F7" t="str">
            <v>13126</v>
          </cell>
          <cell r="G7" t="str">
            <v>76</v>
          </cell>
          <cell r="H7">
            <v>80</v>
          </cell>
          <cell r="I7">
            <v>0.0521512385919166</v>
          </cell>
          <cell r="J7" t="str">
            <v>0</v>
          </cell>
          <cell r="K7">
            <v>1534</v>
          </cell>
        </row>
        <row r="8">
          <cell r="D8">
            <v>6939962746296</v>
          </cell>
          <cell r="E8" t="str">
            <v>119</v>
          </cell>
          <cell r="F8" t="str">
            <v>12782</v>
          </cell>
          <cell r="G8" t="str">
            <v>146</v>
          </cell>
          <cell r="H8">
            <v>150</v>
          </cell>
          <cell r="I8">
            <v>0.10211027910143</v>
          </cell>
          <cell r="J8" t="str">
            <v>0</v>
          </cell>
          <cell r="K8">
            <v>1469</v>
          </cell>
        </row>
        <row r="9">
          <cell r="D9">
            <v>6939962756264</v>
          </cell>
          <cell r="E9" t="str">
            <v>319</v>
          </cell>
          <cell r="F9" t="str">
            <v>11579</v>
          </cell>
          <cell r="G9" t="str">
            <v>48</v>
          </cell>
          <cell r="H9">
            <v>51</v>
          </cell>
          <cell r="I9">
            <v>0.0330097087378641</v>
          </cell>
          <cell r="J9" t="str">
            <v>0</v>
          </cell>
          <cell r="K9">
            <v>1545</v>
          </cell>
        </row>
        <row r="10">
          <cell r="D10">
            <v>6939962741307</v>
          </cell>
          <cell r="E10" t="str">
            <v>199</v>
          </cell>
          <cell r="F10" t="str">
            <v>11321</v>
          </cell>
          <cell r="G10" t="str">
            <v>65</v>
          </cell>
          <cell r="H10">
            <v>69</v>
          </cell>
          <cell r="I10">
            <v>0.0517629407351838</v>
          </cell>
          <cell r="J10" t="str">
            <v>0</v>
          </cell>
          <cell r="K10">
            <v>1333</v>
          </cell>
        </row>
        <row r="11">
          <cell r="D11">
            <v>6939962746630</v>
          </cell>
          <cell r="E11" t="str">
            <v>79</v>
          </cell>
          <cell r="F11" t="str">
            <v>9500</v>
          </cell>
          <cell r="G11" t="str">
            <v>82</v>
          </cell>
          <cell r="H11">
            <v>140</v>
          </cell>
          <cell r="I11">
            <v>0.207100591715976</v>
          </cell>
          <cell r="J11" t="str">
            <v>0</v>
          </cell>
          <cell r="K11">
            <v>676</v>
          </cell>
        </row>
        <row r="12">
          <cell r="D12">
            <v>6939962746593</v>
          </cell>
          <cell r="E12" t="str">
            <v>259</v>
          </cell>
          <cell r="F12" t="str">
            <v>9335</v>
          </cell>
          <cell r="G12" t="str">
            <v>81</v>
          </cell>
          <cell r="H12">
            <v>81</v>
          </cell>
          <cell r="I12">
            <v>0.0520900321543408</v>
          </cell>
          <cell r="J12" t="str">
            <v>0</v>
          </cell>
          <cell r="K12">
            <v>1555</v>
          </cell>
        </row>
        <row r="13">
          <cell r="D13">
            <v>6939962760186</v>
          </cell>
          <cell r="E13" t="str">
            <v>299</v>
          </cell>
          <cell r="F13" t="str">
            <v>9118</v>
          </cell>
          <cell r="G13" t="str">
            <v>58</v>
          </cell>
          <cell r="H13">
            <v>58</v>
          </cell>
          <cell r="I13">
            <v>0.0424908424908425</v>
          </cell>
          <cell r="J13" t="str">
            <v>0</v>
          </cell>
          <cell r="K13">
            <v>1365</v>
          </cell>
        </row>
        <row r="14">
          <cell r="D14">
            <v>6939962760605</v>
          </cell>
          <cell r="E14" t="str">
            <v>299</v>
          </cell>
          <cell r="F14" t="str">
            <v>7514</v>
          </cell>
          <cell r="G14" t="str">
            <v>41</v>
          </cell>
          <cell r="H14">
            <v>41</v>
          </cell>
          <cell r="I14">
            <v>0.028140013726836</v>
          </cell>
          <cell r="J14" t="str">
            <v>0</v>
          </cell>
          <cell r="K14">
            <v>1457</v>
          </cell>
        </row>
        <row r="15">
          <cell r="D15">
            <v>6939962758060</v>
          </cell>
          <cell r="E15" t="str">
            <v>199</v>
          </cell>
          <cell r="F15" t="str">
            <v>7399</v>
          </cell>
          <cell r="G15" t="str">
            <v>95</v>
          </cell>
          <cell r="H15">
            <v>101</v>
          </cell>
          <cell r="I15">
            <v>0.111849390919158</v>
          </cell>
          <cell r="J15" t="str">
            <v>0</v>
          </cell>
          <cell r="K15">
            <v>903</v>
          </cell>
        </row>
        <row r="16">
          <cell r="D16">
            <v>6939962758572</v>
          </cell>
          <cell r="E16" t="str">
            <v>599</v>
          </cell>
          <cell r="F16" t="str">
            <v>6912</v>
          </cell>
          <cell r="G16" t="str">
            <v>25</v>
          </cell>
          <cell r="H16">
            <v>25</v>
          </cell>
          <cell r="I16">
            <v>0.0497017892644135</v>
          </cell>
          <cell r="J16" t="str">
            <v>0</v>
          </cell>
          <cell r="K16">
            <v>503</v>
          </cell>
        </row>
        <row r="17">
          <cell r="D17">
            <v>6939962757575</v>
          </cell>
          <cell r="E17" t="str">
            <v>199</v>
          </cell>
          <cell r="F17" t="str">
            <v>6778</v>
          </cell>
          <cell r="G17" t="str">
            <v>86</v>
          </cell>
          <cell r="H17">
            <v>89</v>
          </cell>
          <cell r="I17">
            <v>0.0451547437848808</v>
          </cell>
          <cell r="J17" t="str">
            <v>0</v>
          </cell>
          <cell r="K17">
            <v>1971</v>
          </cell>
        </row>
        <row r="18">
          <cell r="D18">
            <v>6939962759012</v>
          </cell>
          <cell r="E18" t="str">
            <v>499</v>
          </cell>
          <cell r="F18" t="str">
            <v>6105</v>
          </cell>
          <cell r="G18" t="str">
            <v>25</v>
          </cell>
          <cell r="H18">
            <v>27</v>
          </cell>
          <cell r="I18">
            <v>0.0406015037593985</v>
          </cell>
          <cell r="J18" t="str">
            <v>0</v>
          </cell>
          <cell r="K18">
            <v>665</v>
          </cell>
        </row>
        <row r="19">
          <cell r="D19">
            <v>6939962757612</v>
          </cell>
          <cell r="E19" t="str">
            <v>299</v>
          </cell>
          <cell r="F19" t="str">
            <v>6053</v>
          </cell>
          <cell r="G19" t="str">
            <v>41</v>
          </cell>
          <cell r="H19">
            <v>42</v>
          </cell>
          <cell r="I19">
            <v>0.0508474576271186</v>
          </cell>
          <cell r="J19" t="str">
            <v>0</v>
          </cell>
          <cell r="K19">
            <v>826</v>
          </cell>
        </row>
        <row r="20">
          <cell r="D20">
            <v>6939962758275</v>
          </cell>
          <cell r="E20" t="str">
            <v>599</v>
          </cell>
          <cell r="F20" t="str">
            <v>5897</v>
          </cell>
          <cell r="G20" t="str">
            <v>20</v>
          </cell>
          <cell r="H20">
            <v>20</v>
          </cell>
          <cell r="I20">
            <v>0.0277008310249307</v>
          </cell>
          <cell r="J20" t="str">
            <v>0</v>
          </cell>
          <cell r="K20">
            <v>722</v>
          </cell>
        </row>
        <row r="21">
          <cell r="D21">
            <v>6939962745992</v>
          </cell>
          <cell r="E21" t="str">
            <v>319</v>
          </cell>
          <cell r="F21" t="str">
            <v>5514</v>
          </cell>
          <cell r="G21" t="str">
            <v>21</v>
          </cell>
          <cell r="H21">
            <v>21</v>
          </cell>
          <cell r="I21">
            <v>0.0387453874538745</v>
          </cell>
          <cell r="J21" t="str">
            <v>0</v>
          </cell>
          <cell r="K21">
            <v>542</v>
          </cell>
        </row>
        <row r="22">
          <cell r="D22">
            <v>6939962744384</v>
          </cell>
          <cell r="E22" t="str">
            <v>339</v>
          </cell>
          <cell r="F22" t="str">
            <v>5171</v>
          </cell>
          <cell r="G22" t="str">
            <v>16</v>
          </cell>
          <cell r="H22">
            <v>17</v>
          </cell>
          <cell r="I22">
            <v>0.0234806629834254</v>
          </cell>
          <cell r="J22" t="str">
            <v>0</v>
          </cell>
          <cell r="K22">
            <v>724</v>
          </cell>
        </row>
        <row r="23">
          <cell r="D23">
            <v>6939962747989</v>
          </cell>
          <cell r="E23" t="str">
            <v>269</v>
          </cell>
          <cell r="F23" t="str">
            <v>5089</v>
          </cell>
          <cell r="G23" t="str">
            <v>24</v>
          </cell>
          <cell r="H23">
            <v>25</v>
          </cell>
          <cell r="I23">
            <v>0.0545851528384279</v>
          </cell>
          <cell r="J23" t="str">
            <v>0</v>
          </cell>
          <cell r="K23">
            <v>458</v>
          </cell>
        </row>
        <row r="24">
          <cell r="D24">
            <v>6939962759074</v>
          </cell>
          <cell r="E24" t="str">
            <v>319</v>
          </cell>
          <cell r="F24" t="str">
            <v>4741</v>
          </cell>
          <cell r="G24" t="str">
            <v>22</v>
          </cell>
          <cell r="H24">
            <v>23</v>
          </cell>
          <cell r="I24">
            <v>0.0477178423236514</v>
          </cell>
          <cell r="J24" t="str">
            <v>0</v>
          </cell>
          <cell r="K24">
            <v>482</v>
          </cell>
        </row>
        <row r="25">
          <cell r="D25">
            <v>6939962742878</v>
          </cell>
          <cell r="E25" t="str">
            <v>338</v>
          </cell>
          <cell r="F25" t="str">
            <v>4510</v>
          </cell>
          <cell r="G25" t="str">
            <v>26</v>
          </cell>
          <cell r="H25">
            <v>26</v>
          </cell>
          <cell r="I25">
            <v>0.0421393841166937</v>
          </cell>
          <cell r="J25" t="str">
            <v>0</v>
          </cell>
          <cell r="K25">
            <v>617</v>
          </cell>
        </row>
        <row r="26">
          <cell r="D26">
            <v>6939962760711</v>
          </cell>
          <cell r="E26" t="str">
            <v>299</v>
          </cell>
          <cell r="F26" t="str">
            <v>4481</v>
          </cell>
          <cell r="G26" t="str">
            <v>30</v>
          </cell>
          <cell r="H26">
            <v>31</v>
          </cell>
          <cell r="I26">
            <v>0.0485133020344288</v>
          </cell>
          <cell r="J26" t="str">
            <v>0</v>
          </cell>
          <cell r="K26">
            <v>639</v>
          </cell>
        </row>
        <row r="27">
          <cell r="D27">
            <v>6939962758763</v>
          </cell>
          <cell r="E27" t="str">
            <v>250</v>
          </cell>
          <cell r="F27" t="str">
            <v>4348</v>
          </cell>
          <cell r="G27" t="str">
            <v>47</v>
          </cell>
          <cell r="H27">
            <v>51</v>
          </cell>
          <cell r="I27">
            <v>0.0414634146341463</v>
          </cell>
          <cell r="J27" t="str">
            <v>0</v>
          </cell>
          <cell r="K27">
            <v>1230</v>
          </cell>
        </row>
        <row r="28">
          <cell r="D28">
            <v>6939962746371</v>
          </cell>
          <cell r="E28" t="str">
            <v>599</v>
          </cell>
          <cell r="F28" t="str">
            <v>4143</v>
          </cell>
          <cell r="G28" t="str">
            <v>13</v>
          </cell>
          <cell r="H28">
            <v>14</v>
          </cell>
          <cell r="I28">
            <v>0.0229885057471264</v>
          </cell>
          <cell r="J28" t="str">
            <v>0</v>
          </cell>
          <cell r="K28">
            <v>609</v>
          </cell>
        </row>
        <row r="29">
          <cell r="D29">
            <v>6939962746074</v>
          </cell>
          <cell r="E29" t="str">
            <v>299</v>
          </cell>
          <cell r="F29" t="str">
            <v>3975</v>
          </cell>
          <cell r="G29" t="str">
            <v>30</v>
          </cell>
          <cell r="H29">
            <v>30</v>
          </cell>
          <cell r="I29">
            <v>0.0779220779220779</v>
          </cell>
          <cell r="J29" t="str">
            <v>0</v>
          </cell>
          <cell r="K29">
            <v>385</v>
          </cell>
        </row>
        <row r="30">
          <cell r="D30">
            <v>6939962754604</v>
          </cell>
          <cell r="E30" t="str">
            <v>179</v>
          </cell>
          <cell r="F30" t="str">
            <v>3656</v>
          </cell>
          <cell r="G30" t="str">
            <v>29</v>
          </cell>
          <cell r="H30">
            <v>29</v>
          </cell>
          <cell r="I30">
            <v>0.0256637168141593</v>
          </cell>
          <cell r="J30" t="str">
            <v>0</v>
          </cell>
          <cell r="K30">
            <v>1130</v>
          </cell>
        </row>
        <row r="31">
          <cell r="D31">
            <v>6939962734354</v>
          </cell>
          <cell r="E31" t="str">
            <v>229</v>
          </cell>
          <cell r="F31" t="str">
            <v>3278</v>
          </cell>
          <cell r="G31" t="str">
            <v>17</v>
          </cell>
          <cell r="H31">
            <v>17</v>
          </cell>
          <cell r="I31">
            <v>0.0285714285714286</v>
          </cell>
          <cell r="J31" t="str">
            <v>0</v>
          </cell>
          <cell r="K31">
            <v>595</v>
          </cell>
        </row>
        <row r="32">
          <cell r="D32">
            <v>6939962755656</v>
          </cell>
          <cell r="E32" t="str">
            <v>179</v>
          </cell>
          <cell r="F32" t="str">
            <v>3203</v>
          </cell>
          <cell r="G32" t="str">
            <v>27</v>
          </cell>
          <cell r="H32">
            <v>28</v>
          </cell>
          <cell r="I32">
            <v>0.0483592400690846</v>
          </cell>
          <cell r="J32" t="str">
            <v>0</v>
          </cell>
          <cell r="K32">
            <v>579</v>
          </cell>
        </row>
        <row r="33">
          <cell r="D33">
            <v>6939962756165</v>
          </cell>
          <cell r="E33" t="str">
            <v>159</v>
          </cell>
          <cell r="F33" t="str">
            <v>2687</v>
          </cell>
          <cell r="G33" t="str">
            <v>57</v>
          </cell>
          <cell r="H33">
            <v>58</v>
          </cell>
          <cell r="I33">
            <v>0.0365930599369085</v>
          </cell>
          <cell r="J33" t="str">
            <v>0</v>
          </cell>
          <cell r="K33">
            <v>1585</v>
          </cell>
        </row>
        <row r="34">
          <cell r="D34">
            <v>6939962753065</v>
          </cell>
          <cell r="E34" t="str">
            <v>219</v>
          </cell>
          <cell r="F34" t="str">
            <v>2130</v>
          </cell>
          <cell r="G34" t="str">
            <v>11</v>
          </cell>
          <cell r="H34">
            <v>11</v>
          </cell>
          <cell r="I34">
            <v>0.0289473684210526</v>
          </cell>
          <cell r="J34" t="str">
            <v>0</v>
          </cell>
          <cell r="K34">
            <v>380</v>
          </cell>
        </row>
        <row r="35">
          <cell r="D35">
            <v>6939962731049</v>
          </cell>
          <cell r="E35" t="str">
            <v>339</v>
          </cell>
          <cell r="F35" t="str">
            <v>2108</v>
          </cell>
          <cell r="G35" t="str">
            <v>12</v>
          </cell>
          <cell r="H35">
            <v>12</v>
          </cell>
          <cell r="I35">
            <v>0.0260303687635575</v>
          </cell>
          <cell r="J35" t="str">
            <v>0</v>
          </cell>
          <cell r="K35">
            <v>461</v>
          </cell>
        </row>
        <row r="36">
          <cell r="D36">
            <v>6939962757322</v>
          </cell>
          <cell r="E36" t="str">
            <v>599</v>
          </cell>
          <cell r="F36" t="str">
            <v>2078</v>
          </cell>
          <cell r="G36" t="str">
            <v>7</v>
          </cell>
          <cell r="H36">
            <v>7</v>
          </cell>
          <cell r="I36">
            <v>0.0152838427947598</v>
          </cell>
          <cell r="J36" t="str">
            <v>0</v>
          </cell>
          <cell r="K36">
            <v>458</v>
          </cell>
        </row>
        <row r="37">
          <cell r="D37">
            <v>6939962755380</v>
          </cell>
          <cell r="E37" t="str">
            <v>999</v>
          </cell>
          <cell r="F37" t="str">
            <v>2077</v>
          </cell>
          <cell r="G37" t="str">
            <v>2</v>
          </cell>
          <cell r="H37">
            <v>3</v>
          </cell>
          <cell r="I37">
            <v>0.0254237288135593</v>
          </cell>
          <cell r="J37" t="str">
            <v>0</v>
          </cell>
          <cell r="K37">
            <v>118</v>
          </cell>
        </row>
        <row r="38">
          <cell r="D38">
            <v>6939962760575</v>
          </cell>
          <cell r="E38" t="str">
            <v>279</v>
          </cell>
          <cell r="F38" t="str">
            <v>2027</v>
          </cell>
          <cell r="G38" t="str">
            <v>15</v>
          </cell>
          <cell r="H38">
            <v>16</v>
          </cell>
          <cell r="I38">
            <v>0.0394088669950739</v>
          </cell>
          <cell r="J38" t="str">
            <v>0</v>
          </cell>
          <cell r="K38">
            <v>406</v>
          </cell>
        </row>
        <row r="39">
          <cell r="D39">
            <v>6939962741451</v>
          </cell>
          <cell r="E39" t="str">
            <v>499</v>
          </cell>
          <cell r="F39" t="str">
            <v>1868</v>
          </cell>
          <cell r="G39" t="str">
            <v>8</v>
          </cell>
          <cell r="H39">
            <v>8</v>
          </cell>
          <cell r="I39">
            <v>0.02088772845953</v>
          </cell>
          <cell r="J39" t="str">
            <v>0</v>
          </cell>
          <cell r="K39">
            <v>383</v>
          </cell>
        </row>
        <row r="40">
          <cell r="D40">
            <v>6939962755908</v>
          </cell>
          <cell r="E40" t="str">
            <v>129</v>
          </cell>
          <cell r="F40" t="str">
            <v>1809</v>
          </cell>
          <cell r="G40" t="str">
            <v>17</v>
          </cell>
          <cell r="H40">
            <v>17</v>
          </cell>
          <cell r="I40">
            <v>0.0437017994858612</v>
          </cell>
          <cell r="J40" t="str">
            <v>0</v>
          </cell>
          <cell r="K40">
            <v>389</v>
          </cell>
        </row>
        <row r="41">
          <cell r="D41">
            <v>6939962753539</v>
          </cell>
          <cell r="E41" t="str">
            <v>209</v>
          </cell>
          <cell r="F41" t="str">
            <v>1799</v>
          </cell>
          <cell r="G41" t="str">
            <v>21</v>
          </cell>
          <cell r="H41">
            <v>21</v>
          </cell>
          <cell r="I41">
            <v>0.0686274509803922</v>
          </cell>
          <cell r="J41" t="str">
            <v>0</v>
          </cell>
          <cell r="K41">
            <v>306</v>
          </cell>
        </row>
        <row r="42">
          <cell r="D42">
            <v>6939962757520</v>
          </cell>
          <cell r="E42" t="str">
            <v>999</v>
          </cell>
          <cell r="F42" t="str">
            <v>1777</v>
          </cell>
          <cell r="G42" t="str">
            <v>3</v>
          </cell>
          <cell r="H42">
            <v>3</v>
          </cell>
          <cell r="I42">
            <v>0.024390243902439</v>
          </cell>
          <cell r="J42" t="str">
            <v>0</v>
          </cell>
          <cell r="K42">
            <v>123</v>
          </cell>
        </row>
        <row r="43">
          <cell r="D43">
            <v>6939962748214</v>
          </cell>
          <cell r="E43" t="str">
            <v>359</v>
          </cell>
          <cell r="F43" t="str">
            <v>1764</v>
          </cell>
          <cell r="G43" t="str">
            <v>6</v>
          </cell>
          <cell r="H43">
            <v>6</v>
          </cell>
          <cell r="I43">
            <v>0.0155038759689922</v>
          </cell>
          <cell r="J43" t="str">
            <v>0</v>
          </cell>
          <cell r="K43">
            <v>387</v>
          </cell>
        </row>
        <row r="44">
          <cell r="D44">
            <v>6939962759265</v>
          </cell>
          <cell r="E44" t="str">
            <v>299</v>
          </cell>
          <cell r="F44" t="str">
            <v>1719</v>
          </cell>
          <cell r="G44" t="str">
            <v>13</v>
          </cell>
          <cell r="H44">
            <v>13</v>
          </cell>
          <cell r="I44">
            <v>0.0511811023622047</v>
          </cell>
          <cell r="J44" t="str">
            <v>0</v>
          </cell>
          <cell r="K44">
            <v>254</v>
          </cell>
        </row>
        <row r="45">
          <cell r="D45">
            <v>6939962747057</v>
          </cell>
          <cell r="E45" t="str">
            <v>299</v>
          </cell>
          <cell r="F45" t="str">
            <v>1565</v>
          </cell>
          <cell r="G45" t="str">
            <v>7</v>
          </cell>
          <cell r="H45">
            <v>7</v>
          </cell>
          <cell r="I45">
            <v>0.0372340425531915</v>
          </cell>
          <cell r="J45" t="str">
            <v>0</v>
          </cell>
          <cell r="K45">
            <v>188</v>
          </cell>
        </row>
        <row r="46">
          <cell r="D46">
            <v>6939962758855</v>
          </cell>
          <cell r="E46" t="str">
            <v>399</v>
          </cell>
          <cell r="F46" t="str">
            <v>1442</v>
          </cell>
          <cell r="G46" t="str">
            <v>5</v>
          </cell>
          <cell r="H46">
            <v>5</v>
          </cell>
          <cell r="I46">
            <v>0.0193798449612403</v>
          </cell>
          <cell r="J46" t="str">
            <v>0</v>
          </cell>
          <cell r="K46">
            <v>258</v>
          </cell>
        </row>
        <row r="47">
          <cell r="D47">
            <v>6939962752488</v>
          </cell>
          <cell r="E47" t="str">
            <v>169</v>
          </cell>
          <cell r="F47" t="str">
            <v>1404</v>
          </cell>
          <cell r="G47" t="str">
            <v>9</v>
          </cell>
          <cell r="H47">
            <v>10</v>
          </cell>
          <cell r="I47">
            <v>0.0194931773879142</v>
          </cell>
          <cell r="J47" t="str">
            <v>0</v>
          </cell>
          <cell r="K47">
            <v>513</v>
          </cell>
        </row>
        <row r="48">
          <cell r="D48">
            <v>6939962753867</v>
          </cell>
          <cell r="E48" t="str">
            <v>599</v>
          </cell>
          <cell r="F48" t="str">
            <v>1187</v>
          </cell>
          <cell r="G48" t="str">
            <v>3</v>
          </cell>
          <cell r="H48">
            <v>3</v>
          </cell>
          <cell r="I48">
            <v>0.012448132780083</v>
          </cell>
          <cell r="J48" t="str">
            <v>0</v>
          </cell>
          <cell r="K48">
            <v>241</v>
          </cell>
        </row>
        <row r="49">
          <cell r="D49">
            <v>6939962759173</v>
          </cell>
          <cell r="E49" t="str">
            <v>439</v>
          </cell>
          <cell r="F49" t="str">
            <v>1169</v>
          </cell>
          <cell r="G49" t="str">
            <v>5</v>
          </cell>
          <cell r="H49">
            <v>5</v>
          </cell>
          <cell r="I49">
            <v>0.0217391304347826</v>
          </cell>
          <cell r="J49" t="str">
            <v>0</v>
          </cell>
          <cell r="K49">
            <v>230</v>
          </cell>
        </row>
        <row r="50">
          <cell r="D50">
            <v>6939962757513</v>
          </cell>
          <cell r="E50" t="str">
            <v>299</v>
          </cell>
          <cell r="F50" t="str">
            <v>1146</v>
          </cell>
          <cell r="G50" t="str">
            <v>9</v>
          </cell>
          <cell r="H50">
            <v>9</v>
          </cell>
          <cell r="I50">
            <v>0.0454545454545455</v>
          </cell>
          <cell r="J50" t="str">
            <v>0</v>
          </cell>
          <cell r="K50">
            <v>198</v>
          </cell>
        </row>
        <row r="51">
          <cell r="D51">
            <v>6939962746685</v>
          </cell>
          <cell r="E51" t="str">
            <v>79</v>
          </cell>
          <cell r="F51" t="str">
            <v>1128</v>
          </cell>
          <cell r="G51" t="str">
            <v>16</v>
          </cell>
          <cell r="H51">
            <v>16</v>
          </cell>
          <cell r="I51">
            <v>0.0252365930599369</v>
          </cell>
          <cell r="J51" t="str">
            <v>0</v>
          </cell>
          <cell r="K51">
            <v>634</v>
          </cell>
        </row>
        <row r="52">
          <cell r="D52">
            <v>6939962755175</v>
          </cell>
          <cell r="E52" t="str">
            <v>439</v>
          </cell>
          <cell r="F52" t="str">
            <v>1116</v>
          </cell>
          <cell r="G52" t="str">
            <v>4</v>
          </cell>
          <cell r="H52">
            <v>4</v>
          </cell>
          <cell r="I52">
            <v>0.0229885057471264</v>
          </cell>
          <cell r="J52" t="str">
            <v>0</v>
          </cell>
          <cell r="K52">
            <v>174</v>
          </cell>
        </row>
        <row r="53">
          <cell r="D53">
            <v>6939962760834</v>
          </cell>
          <cell r="E53" t="str">
            <v>499</v>
          </cell>
          <cell r="F53" t="str">
            <v>956</v>
          </cell>
          <cell r="G53" t="str">
            <v>4</v>
          </cell>
          <cell r="H53">
            <v>4</v>
          </cell>
          <cell r="I53">
            <v>0.023121387283237</v>
          </cell>
          <cell r="J53" t="str">
            <v>0</v>
          </cell>
          <cell r="K53">
            <v>173</v>
          </cell>
        </row>
        <row r="54">
          <cell r="D54">
            <v>6939962756189</v>
          </cell>
          <cell r="E54" t="str">
            <v>299</v>
          </cell>
          <cell r="F54" t="str">
            <v>926</v>
          </cell>
          <cell r="G54" t="str">
            <v>9</v>
          </cell>
          <cell r="H54">
            <v>9</v>
          </cell>
          <cell r="I54">
            <v>0.0272727272727273</v>
          </cell>
          <cell r="J54" t="str">
            <v>0</v>
          </cell>
          <cell r="K54">
            <v>330</v>
          </cell>
        </row>
        <row r="55">
          <cell r="D55">
            <v>6939962743738</v>
          </cell>
          <cell r="E55" t="str">
            <v>169</v>
          </cell>
          <cell r="F55" t="str">
            <v>878</v>
          </cell>
          <cell r="G55" t="str">
            <v>7</v>
          </cell>
          <cell r="H55">
            <v>7</v>
          </cell>
          <cell r="I55">
            <v>0.0171149144254279</v>
          </cell>
          <cell r="J55" t="str">
            <v>0</v>
          </cell>
          <cell r="K55">
            <v>409</v>
          </cell>
        </row>
        <row r="56">
          <cell r="D56">
            <v>6939962758466</v>
          </cell>
          <cell r="E56" t="str">
            <v>699</v>
          </cell>
          <cell r="F56" t="str">
            <v>798</v>
          </cell>
          <cell r="G56" t="str">
            <v>2</v>
          </cell>
          <cell r="H56">
            <v>2</v>
          </cell>
          <cell r="I56">
            <v>0.0105820105820106</v>
          </cell>
          <cell r="J56" t="str">
            <v>0</v>
          </cell>
          <cell r="K56">
            <v>189</v>
          </cell>
        </row>
        <row r="57">
          <cell r="D57">
            <v>6939962755359</v>
          </cell>
          <cell r="E57" t="str">
            <v>799</v>
          </cell>
          <cell r="F57" t="str">
            <v>783</v>
          </cell>
          <cell r="G57" t="str">
            <v>2</v>
          </cell>
          <cell r="H57">
            <v>2</v>
          </cell>
          <cell r="I57">
            <v>0.0110497237569061</v>
          </cell>
          <cell r="J57" t="str">
            <v>0</v>
          </cell>
          <cell r="K57">
            <v>181</v>
          </cell>
        </row>
        <row r="58">
          <cell r="D58">
            <v>6939962758398</v>
          </cell>
          <cell r="E58" t="str">
            <v>299</v>
          </cell>
          <cell r="F58" t="str">
            <v>748</v>
          </cell>
          <cell r="G58" t="str">
            <v>7</v>
          </cell>
          <cell r="H58">
            <v>7</v>
          </cell>
          <cell r="I58">
            <v>0.0178117048346056</v>
          </cell>
          <cell r="J58" t="str">
            <v>0</v>
          </cell>
          <cell r="K58">
            <v>393</v>
          </cell>
        </row>
        <row r="59">
          <cell r="D59">
            <v>6939962755618</v>
          </cell>
          <cell r="E59" t="str">
            <v>199</v>
          </cell>
          <cell r="F59" t="str">
            <v>696</v>
          </cell>
          <cell r="G59" t="str">
            <v>6</v>
          </cell>
          <cell r="H59">
            <v>6</v>
          </cell>
          <cell r="I59">
            <v>0.0203389830508475</v>
          </cell>
          <cell r="J59" t="str">
            <v>0</v>
          </cell>
          <cell r="K59">
            <v>295</v>
          </cell>
        </row>
        <row r="60">
          <cell r="D60">
            <v>6939962738024</v>
          </cell>
          <cell r="E60" t="str">
            <v>259</v>
          </cell>
          <cell r="F60" t="str">
            <v>604</v>
          </cell>
          <cell r="G60" t="str">
            <v>6</v>
          </cell>
          <cell r="H60">
            <v>6</v>
          </cell>
          <cell r="I60">
            <v>0.046875</v>
          </cell>
          <cell r="J60" t="str">
            <v>0</v>
          </cell>
          <cell r="K60">
            <v>128</v>
          </cell>
        </row>
        <row r="61">
          <cell r="D61">
            <v>6939962759364</v>
          </cell>
          <cell r="E61" t="str">
            <v>599</v>
          </cell>
          <cell r="F61" t="str">
            <v>598</v>
          </cell>
          <cell r="G61" t="str">
            <v>2</v>
          </cell>
          <cell r="H61">
            <v>2</v>
          </cell>
          <cell r="I61">
            <v>0.0108695652173913</v>
          </cell>
          <cell r="J61" t="str">
            <v>0</v>
          </cell>
          <cell r="K61">
            <v>184</v>
          </cell>
        </row>
        <row r="62">
          <cell r="D62">
            <v>6939962748184</v>
          </cell>
          <cell r="E62" t="str">
            <v>339</v>
          </cell>
          <cell r="F62" t="str">
            <v>578</v>
          </cell>
          <cell r="G62" t="str">
            <v>2</v>
          </cell>
          <cell r="H62">
            <v>2</v>
          </cell>
          <cell r="I62">
            <v>0.0129032258064516</v>
          </cell>
          <cell r="J62" t="str">
            <v>0</v>
          </cell>
          <cell r="K62">
            <v>155</v>
          </cell>
        </row>
        <row r="63">
          <cell r="D63">
            <v>6939962747644</v>
          </cell>
          <cell r="E63" t="str">
            <v>109</v>
          </cell>
          <cell r="F63" t="str">
            <v>551</v>
          </cell>
          <cell r="G63" t="str">
            <v>6</v>
          </cell>
          <cell r="H63">
            <v>6</v>
          </cell>
          <cell r="I63">
            <v>0.0184049079754601</v>
          </cell>
          <cell r="J63" t="str">
            <v>0</v>
          </cell>
          <cell r="K63">
            <v>326</v>
          </cell>
        </row>
        <row r="64">
          <cell r="D64">
            <v>6939962741338</v>
          </cell>
          <cell r="E64" t="str">
            <v>599</v>
          </cell>
          <cell r="F64" t="str">
            <v>499</v>
          </cell>
          <cell r="G64" t="str">
            <v>1</v>
          </cell>
          <cell r="H64">
            <v>1</v>
          </cell>
          <cell r="I64">
            <v>0.00389105058365759</v>
          </cell>
          <cell r="J64" t="str">
            <v>0</v>
          </cell>
          <cell r="K64">
            <v>257</v>
          </cell>
        </row>
        <row r="65">
          <cell r="D65">
            <v>6939962755885</v>
          </cell>
          <cell r="E65" t="str">
            <v>469</v>
          </cell>
          <cell r="F65" t="str">
            <v>498</v>
          </cell>
          <cell r="G65" t="str">
            <v>2</v>
          </cell>
          <cell r="H65">
            <v>2</v>
          </cell>
          <cell r="I65">
            <v>0.0128205128205128</v>
          </cell>
          <cell r="J65" t="str">
            <v>0</v>
          </cell>
          <cell r="K65">
            <v>156</v>
          </cell>
        </row>
        <row r="66">
          <cell r="D66">
            <v>6939962730912</v>
          </cell>
          <cell r="E66" t="str">
            <v>249</v>
          </cell>
          <cell r="F66" t="str">
            <v>374</v>
          </cell>
          <cell r="G66" t="str">
            <v>2</v>
          </cell>
          <cell r="H66">
            <v>2</v>
          </cell>
          <cell r="I66">
            <v>0.0142857142857143</v>
          </cell>
          <cell r="J66" t="str">
            <v>0</v>
          </cell>
          <cell r="K66">
            <v>140</v>
          </cell>
        </row>
        <row r="67">
          <cell r="D67">
            <v>6939962759371</v>
          </cell>
          <cell r="E67" t="str">
            <v>369</v>
          </cell>
          <cell r="F67" t="str">
            <v>365</v>
          </cell>
          <cell r="G67" t="str">
            <v>4</v>
          </cell>
          <cell r="H67">
            <v>4</v>
          </cell>
          <cell r="I67">
            <v>0.0082815734989648</v>
          </cell>
          <cell r="J67" t="str">
            <v>0</v>
          </cell>
          <cell r="K67">
            <v>483</v>
          </cell>
        </row>
        <row r="68">
          <cell r="D68">
            <v>6939962760698</v>
          </cell>
          <cell r="E68" t="str">
            <v>199</v>
          </cell>
          <cell r="F68" t="str">
            <v>342</v>
          </cell>
          <cell r="G68" t="str">
            <v>3</v>
          </cell>
          <cell r="H68">
            <v>3</v>
          </cell>
          <cell r="I68">
            <v>0.0263157894736842</v>
          </cell>
          <cell r="J68" t="str">
            <v>0</v>
          </cell>
          <cell r="K68">
            <v>114</v>
          </cell>
        </row>
        <row r="69">
          <cell r="D69">
            <v>6939962759395</v>
          </cell>
          <cell r="E69" t="str">
            <v>439</v>
          </cell>
          <cell r="F69" t="str">
            <v>198</v>
          </cell>
          <cell r="G69" t="str">
            <v>2</v>
          </cell>
          <cell r="H69">
            <v>2</v>
          </cell>
          <cell r="I69">
            <v>0.00917431192660551</v>
          </cell>
          <cell r="J69" t="str">
            <v>0</v>
          </cell>
          <cell r="K69">
            <v>218</v>
          </cell>
        </row>
        <row r="70">
          <cell r="D70">
            <v>6939962756912</v>
          </cell>
          <cell r="E70" t="str">
            <v>179</v>
          </cell>
          <cell r="F70" t="str">
            <v>139</v>
          </cell>
          <cell r="G70" t="str">
            <v>1</v>
          </cell>
          <cell r="H70">
            <v>1</v>
          </cell>
          <cell r="I70">
            <v>0.0188679245283019</v>
          </cell>
          <cell r="J70" t="str">
            <v>0</v>
          </cell>
          <cell r="K70">
            <v>53</v>
          </cell>
        </row>
        <row r="71">
          <cell r="D71">
            <v>6939962736518</v>
          </cell>
          <cell r="E71" t="str">
            <v>259</v>
          </cell>
          <cell r="F71" t="str">
            <v>0</v>
          </cell>
          <cell r="G71" t="str">
            <v>0</v>
          </cell>
          <cell r="H71">
            <v>0</v>
          </cell>
          <cell r="I71">
            <v>0</v>
          </cell>
          <cell r="J71" t="str">
            <v>0</v>
          </cell>
          <cell r="K71">
            <v>2</v>
          </cell>
        </row>
        <row r="72">
          <cell r="D72">
            <v>6939962733951</v>
          </cell>
          <cell r="E72" t="str">
            <v>338</v>
          </cell>
          <cell r="F72" t="str">
            <v>0</v>
          </cell>
          <cell r="G72" t="str">
            <v>0</v>
          </cell>
          <cell r="H72">
            <v>0</v>
          </cell>
          <cell r="I72">
            <v>0</v>
          </cell>
          <cell r="J72" t="str">
            <v>0</v>
          </cell>
          <cell r="K72">
            <v>2</v>
          </cell>
        </row>
        <row r="73">
          <cell r="D73">
            <v>6938980101353</v>
          </cell>
          <cell r="E73" t="str">
            <v>129</v>
          </cell>
          <cell r="F73" t="str">
            <v>0</v>
          </cell>
          <cell r="G73" t="str">
            <v>0</v>
          </cell>
          <cell r="H73">
            <v>0</v>
          </cell>
          <cell r="I73">
            <v>0</v>
          </cell>
          <cell r="J73" t="str">
            <v>218</v>
          </cell>
          <cell r="K73">
            <v>20</v>
          </cell>
        </row>
        <row r="74">
          <cell r="D74">
            <v>6939962746626</v>
          </cell>
          <cell r="E74" t="str">
            <v>79</v>
          </cell>
          <cell r="F74" t="str">
            <v>0</v>
          </cell>
          <cell r="G74" t="str">
            <v>0</v>
          </cell>
          <cell r="H74">
            <v>0</v>
          </cell>
          <cell r="I74">
            <v>0</v>
          </cell>
          <cell r="J74" t="str">
            <v>0</v>
          </cell>
          <cell r="K74">
            <v>676</v>
          </cell>
        </row>
        <row r="75">
          <cell r="D75">
            <v>6939962757544</v>
          </cell>
          <cell r="E75" t="str">
            <v>399</v>
          </cell>
          <cell r="F75" t="str">
            <v>0</v>
          </cell>
          <cell r="G75" t="str">
            <v>0</v>
          </cell>
          <cell r="H75">
            <v>0</v>
          </cell>
          <cell r="I75">
            <v>0</v>
          </cell>
          <cell r="J75" t="str">
            <v>0</v>
          </cell>
          <cell r="K75">
            <v>1</v>
          </cell>
        </row>
        <row r="76">
          <cell r="D76">
            <v>6939962760599</v>
          </cell>
          <cell r="E76" t="str">
            <v>1699</v>
          </cell>
          <cell r="F76" t="str">
            <v>0</v>
          </cell>
          <cell r="G76" t="str">
            <v>0</v>
          </cell>
          <cell r="H76">
            <v>0</v>
          </cell>
          <cell r="I76">
            <v>0</v>
          </cell>
          <cell r="J76" t="str">
            <v>0</v>
          </cell>
          <cell r="K76">
            <v>168</v>
          </cell>
        </row>
        <row r="77">
          <cell r="D77">
            <v>6939962759388</v>
          </cell>
          <cell r="E77" t="str">
            <v>399</v>
          </cell>
          <cell r="F77" t="str">
            <v>0</v>
          </cell>
          <cell r="G77" t="str">
            <v>0</v>
          </cell>
          <cell r="H77">
            <v>0</v>
          </cell>
          <cell r="I77">
            <v>0</v>
          </cell>
          <cell r="J77" t="str">
            <v>0</v>
          </cell>
          <cell r="K77">
            <v>63</v>
          </cell>
        </row>
        <row r="78">
          <cell r="D78">
            <v>6939962755328</v>
          </cell>
          <cell r="E78" t="str">
            <v>249</v>
          </cell>
          <cell r="F78" t="str">
            <v>0</v>
          </cell>
          <cell r="G78" t="str">
            <v>0</v>
          </cell>
          <cell r="H78">
            <v>0</v>
          </cell>
          <cell r="I78">
            <v>0</v>
          </cell>
          <cell r="J78" t="str">
            <v>0</v>
          </cell>
          <cell r="K78">
            <v>3</v>
          </cell>
        </row>
        <row r="79">
          <cell r="D79">
            <v>6939962755830</v>
          </cell>
          <cell r="E79" t="str">
            <v>249</v>
          </cell>
          <cell r="F79" t="str">
            <v>0</v>
          </cell>
          <cell r="G79" t="str">
            <v>0</v>
          </cell>
          <cell r="H79">
            <v>0</v>
          </cell>
          <cell r="I79" t="e">
            <v>#DIV/0!</v>
          </cell>
          <cell r="J79" t="str">
            <v>0</v>
          </cell>
          <cell r="K79">
            <v>0</v>
          </cell>
        </row>
        <row r="80">
          <cell r="D80">
            <v>6939962756820</v>
          </cell>
          <cell r="E80" t="str">
            <v>89</v>
          </cell>
          <cell r="F80" t="str">
            <v>0</v>
          </cell>
          <cell r="G80" t="str">
            <v>0</v>
          </cell>
          <cell r="H80">
            <v>0</v>
          </cell>
          <cell r="I80">
            <v>0</v>
          </cell>
          <cell r="J80" t="str">
            <v>0</v>
          </cell>
          <cell r="K80">
            <v>5</v>
          </cell>
        </row>
        <row r="81">
          <cell r="D81">
            <v>6939962754239</v>
          </cell>
          <cell r="E81" t="str">
            <v>209</v>
          </cell>
          <cell r="F81" t="str">
            <v>0</v>
          </cell>
          <cell r="G81" t="str">
            <v>0</v>
          </cell>
          <cell r="H81">
            <v>0</v>
          </cell>
          <cell r="I81">
            <v>0</v>
          </cell>
          <cell r="J81" t="str">
            <v>0</v>
          </cell>
          <cell r="K81">
            <v>1</v>
          </cell>
        </row>
        <row r="82">
          <cell r="D82">
            <v>6939962749129</v>
          </cell>
          <cell r="E82" t="str">
            <v>599</v>
          </cell>
          <cell r="F82" t="str">
            <v>0</v>
          </cell>
          <cell r="G82" t="str">
            <v>0</v>
          </cell>
          <cell r="H82">
            <v>0</v>
          </cell>
          <cell r="I82">
            <v>0</v>
          </cell>
          <cell r="J82" t="str">
            <v>0</v>
          </cell>
          <cell r="K82">
            <v>137</v>
          </cell>
        </row>
        <row r="83">
          <cell r="D83">
            <v>6939962757186</v>
          </cell>
          <cell r="E83" t="str">
            <v>199</v>
          </cell>
          <cell r="F83" t="str">
            <v>0</v>
          </cell>
          <cell r="G83" t="str">
            <v>0</v>
          </cell>
          <cell r="H83">
            <v>0</v>
          </cell>
          <cell r="I83">
            <v>0</v>
          </cell>
          <cell r="J83" t="str">
            <v>0</v>
          </cell>
          <cell r="K83">
            <v>39</v>
          </cell>
        </row>
        <row r="84">
          <cell r="D84">
            <v>6939962739588</v>
          </cell>
          <cell r="E84" t="str">
            <v>159</v>
          </cell>
          <cell r="F84" t="str">
            <v>0</v>
          </cell>
          <cell r="G84" t="str">
            <v>0</v>
          </cell>
          <cell r="H84">
            <v>0</v>
          </cell>
          <cell r="I84" t="e">
            <v>#DIV/0!</v>
          </cell>
          <cell r="J84" t="str">
            <v>0</v>
          </cell>
          <cell r="K84">
            <v>0</v>
          </cell>
        </row>
      </sheetData>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cell r="I1" t="str">
            <v>可销库存</v>
          </cell>
          <cell r="J1" t="str">
            <v>总访客数</v>
          </cell>
          <cell r="K1" t="str">
            <v>详情页访客数</v>
          </cell>
        </row>
        <row r="2">
          <cell r="D2" t="str">
            <v>6939962741710</v>
          </cell>
          <cell r="E2" t="str">
            <v>229</v>
          </cell>
          <cell r="F2" t="str">
            <v>61416</v>
          </cell>
          <cell r="G2" t="str">
            <v>613</v>
          </cell>
          <cell r="H2" t="str">
            <v>654</v>
          </cell>
          <cell r="I2" t="str">
            <v>0</v>
          </cell>
          <cell r="J2" t="str">
            <v>7542</v>
          </cell>
          <cell r="K2" t="str">
            <v>7540</v>
          </cell>
        </row>
        <row r="3">
          <cell r="D3" t="str">
            <v>6939962759098</v>
          </cell>
          <cell r="E3" t="str">
            <v>399</v>
          </cell>
          <cell r="F3" t="str">
            <v>26100</v>
          </cell>
          <cell r="G3" t="str">
            <v>162</v>
          </cell>
          <cell r="H3" t="str">
            <v>170</v>
          </cell>
          <cell r="I3" t="str">
            <v>0</v>
          </cell>
          <cell r="J3" t="str">
            <v>3380</v>
          </cell>
          <cell r="K3" t="str">
            <v>3378</v>
          </cell>
        </row>
        <row r="4">
          <cell r="D4" t="str">
            <v>6939962739281</v>
          </cell>
          <cell r="E4" t="str">
            <v>209</v>
          </cell>
          <cell r="F4" t="str">
            <v>22606</v>
          </cell>
          <cell r="G4" t="str">
            <v>110</v>
          </cell>
          <cell r="H4" t="str">
            <v>122</v>
          </cell>
          <cell r="I4" t="str">
            <v>0</v>
          </cell>
          <cell r="J4" t="str">
            <v>2496</v>
          </cell>
          <cell r="K4" t="str">
            <v>2496</v>
          </cell>
        </row>
        <row r="5">
          <cell r="D5" t="str">
            <v>6939962756264</v>
          </cell>
          <cell r="E5" t="str">
            <v>319</v>
          </cell>
          <cell r="F5" t="str">
            <v>21109</v>
          </cell>
          <cell r="G5" t="str">
            <v>90</v>
          </cell>
          <cell r="H5" t="str">
            <v>95</v>
          </cell>
          <cell r="I5" t="str">
            <v>0</v>
          </cell>
          <cell r="J5" t="str">
            <v>1705</v>
          </cell>
          <cell r="K5" t="str">
            <v>1704</v>
          </cell>
        </row>
        <row r="6">
          <cell r="D6" t="str">
            <v>6939962746296</v>
          </cell>
          <cell r="E6" t="str">
            <v>119</v>
          </cell>
          <cell r="F6" t="str">
            <v>14857</v>
          </cell>
          <cell r="G6" t="str">
            <v>174</v>
          </cell>
          <cell r="H6" t="str">
            <v>178</v>
          </cell>
          <cell r="I6" t="str">
            <v>0</v>
          </cell>
          <cell r="J6" t="str">
            <v>1445</v>
          </cell>
          <cell r="K6" t="str">
            <v>1444</v>
          </cell>
        </row>
        <row r="7">
          <cell r="D7" t="str">
            <v>6939962760186</v>
          </cell>
          <cell r="E7" t="str">
            <v>299</v>
          </cell>
          <cell r="F7" t="str">
            <v>13520</v>
          </cell>
          <cell r="G7" t="str">
            <v>88</v>
          </cell>
          <cell r="H7" t="str">
            <v>88</v>
          </cell>
          <cell r="I7" t="str">
            <v>0</v>
          </cell>
          <cell r="J7" t="str">
            <v>1393</v>
          </cell>
          <cell r="K7" t="str">
            <v>1391</v>
          </cell>
        </row>
        <row r="8">
          <cell r="D8" t="str">
            <v>6939962757315</v>
          </cell>
          <cell r="E8" t="str">
            <v>439</v>
          </cell>
          <cell r="F8" t="str">
            <v>13486</v>
          </cell>
          <cell r="G8" t="str">
            <v>44</v>
          </cell>
          <cell r="H8" t="str">
            <v>46</v>
          </cell>
          <cell r="I8" t="str">
            <v>0</v>
          </cell>
          <cell r="J8" t="str">
            <v>2083</v>
          </cell>
          <cell r="K8" t="str">
            <v>2081</v>
          </cell>
        </row>
        <row r="9">
          <cell r="D9" t="str">
            <v>6939962756172</v>
          </cell>
          <cell r="E9" t="str">
            <v>209</v>
          </cell>
          <cell r="F9" t="str">
            <v>11775</v>
          </cell>
          <cell r="G9" t="str">
            <v>170</v>
          </cell>
          <cell r="H9" t="str">
            <v>179</v>
          </cell>
          <cell r="I9" t="str">
            <v>0</v>
          </cell>
          <cell r="J9" t="str">
            <v>2060</v>
          </cell>
          <cell r="K9" t="str">
            <v>2058</v>
          </cell>
        </row>
        <row r="10">
          <cell r="D10" t="str">
            <v>6939962740379</v>
          </cell>
          <cell r="E10" t="str">
            <v>199</v>
          </cell>
          <cell r="F10" t="str">
            <v>9972</v>
          </cell>
          <cell r="G10" t="str">
            <v>60</v>
          </cell>
          <cell r="H10" t="str">
            <v>61</v>
          </cell>
          <cell r="I10" t="str">
            <v>0</v>
          </cell>
          <cell r="J10" t="str">
            <v>1468</v>
          </cell>
          <cell r="K10" t="str">
            <v>1467</v>
          </cell>
        </row>
        <row r="11">
          <cell r="D11" t="str">
            <v>6939962741307</v>
          </cell>
          <cell r="E11" t="str">
            <v>199</v>
          </cell>
          <cell r="F11" t="str">
            <v>9658</v>
          </cell>
          <cell r="G11" t="str">
            <v>55</v>
          </cell>
          <cell r="H11" t="str">
            <v>59</v>
          </cell>
          <cell r="I11" t="str">
            <v>0</v>
          </cell>
          <cell r="J11" t="str">
            <v>1214</v>
          </cell>
          <cell r="K11" t="str">
            <v>1213</v>
          </cell>
        </row>
        <row r="12">
          <cell r="D12" t="str">
            <v>6939962758572</v>
          </cell>
          <cell r="E12" t="str">
            <v>599</v>
          </cell>
          <cell r="F12" t="str">
            <v>7986</v>
          </cell>
          <cell r="G12" t="str">
            <v>29</v>
          </cell>
          <cell r="H12" t="str">
            <v>29</v>
          </cell>
          <cell r="I12" t="str">
            <v>0</v>
          </cell>
          <cell r="J12" t="str">
            <v>619</v>
          </cell>
          <cell r="K12" t="str">
            <v>619</v>
          </cell>
        </row>
        <row r="13">
          <cell r="D13" t="str">
            <v>6939962746593</v>
          </cell>
          <cell r="E13" t="str">
            <v>259</v>
          </cell>
          <cell r="F13" t="str">
            <v>7703</v>
          </cell>
          <cell r="G13" t="str">
            <v>65</v>
          </cell>
          <cell r="H13" t="str">
            <v>68</v>
          </cell>
          <cell r="I13" t="str">
            <v>0</v>
          </cell>
          <cell r="J13" t="str">
            <v>1431</v>
          </cell>
          <cell r="K13" t="str">
            <v>1431</v>
          </cell>
        </row>
        <row r="14">
          <cell r="D14" t="str">
            <v>6939962746371</v>
          </cell>
          <cell r="E14" t="str">
            <v>599</v>
          </cell>
          <cell r="F14" t="str">
            <v>7668</v>
          </cell>
          <cell r="G14" t="str">
            <v>26</v>
          </cell>
          <cell r="H14" t="str">
            <v>26</v>
          </cell>
          <cell r="I14" t="str">
            <v>0</v>
          </cell>
          <cell r="J14" t="str">
            <v>710</v>
          </cell>
          <cell r="K14" t="str">
            <v>709</v>
          </cell>
        </row>
        <row r="15">
          <cell r="D15" t="str">
            <v>6939962758060</v>
          </cell>
          <cell r="E15" t="str">
            <v>199</v>
          </cell>
          <cell r="F15" t="str">
            <v>7367</v>
          </cell>
          <cell r="G15" t="str">
            <v>83</v>
          </cell>
          <cell r="H15" t="str">
            <v>105</v>
          </cell>
          <cell r="I15" t="str">
            <v>0</v>
          </cell>
          <cell r="J15" t="str">
            <v>922</v>
          </cell>
          <cell r="K15" t="str">
            <v>921</v>
          </cell>
        </row>
        <row r="16">
          <cell r="D16" t="str">
            <v>6939962757575</v>
          </cell>
          <cell r="E16" t="str">
            <v>199</v>
          </cell>
          <cell r="F16" t="str">
            <v>6931</v>
          </cell>
          <cell r="G16" t="str">
            <v>90</v>
          </cell>
          <cell r="H16" t="str">
            <v>90</v>
          </cell>
          <cell r="I16" t="str">
            <v>0</v>
          </cell>
          <cell r="J16" t="str">
            <v>2063</v>
          </cell>
          <cell r="K16" t="str">
            <v>2061</v>
          </cell>
        </row>
        <row r="17">
          <cell r="D17" t="str">
            <v>6939962754604</v>
          </cell>
          <cell r="E17" t="str">
            <v>179</v>
          </cell>
          <cell r="F17" t="str">
            <v>6929</v>
          </cell>
          <cell r="G17" t="str">
            <v>50</v>
          </cell>
          <cell r="H17" t="str">
            <v>55</v>
          </cell>
          <cell r="I17" t="str">
            <v>0</v>
          </cell>
          <cell r="J17" t="str">
            <v>1181</v>
          </cell>
          <cell r="K17" t="str">
            <v>1179</v>
          </cell>
        </row>
        <row r="18">
          <cell r="D18" t="str">
            <v>6939962742878</v>
          </cell>
          <cell r="E18" t="str">
            <v>338</v>
          </cell>
          <cell r="F18" t="str">
            <v>5909</v>
          </cell>
          <cell r="G18" t="str">
            <v>34</v>
          </cell>
          <cell r="H18" t="str">
            <v>34</v>
          </cell>
          <cell r="I18" t="str">
            <v>0</v>
          </cell>
          <cell r="J18" t="str">
            <v>718</v>
          </cell>
          <cell r="K18" t="str">
            <v>717</v>
          </cell>
        </row>
        <row r="19">
          <cell r="D19" t="str">
            <v>6939962760605</v>
          </cell>
          <cell r="E19" t="str">
            <v>299</v>
          </cell>
          <cell r="F19" t="str">
            <v>5299</v>
          </cell>
          <cell r="G19" t="str">
            <v>27</v>
          </cell>
          <cell r="H19" t="str">
            <v>29</v>
          </cell>
          <cell r="I19" t="str">
            <v>0</v>
          </cell>
          <cell r="J19" t="str">
            <v>716</v>
          </cell>
          <cell r="K19" t="str">
            <v>716</v>
          </cell>
        </row>
        <row r="20">
          <cell r="D20" t="str">
            <v>6939962746630</v>
          </cell>
          <cell r="E20" t="str">
            <v>79</v>
          </cell>
          <cell r="F20" t="str">
            <v>5258</v>
          </cell>
          <cell r="G20" t="str">
            <v>66</v>
          </cell>
          <cell r="H20" t="str">
            <v>78</v>
          </cell>
          <cell r="I20" t="str">
            <v>0</v>
          </cell>
          <cell r="J20" t="str">
            <v>577</v>
          </cell>
          <cell r="K20" t="str">
            <v>577</v>
          </cell>
        </row>
        <row r="21">
          <cell r="D21" t="str">
            <v>6939962734354</v>
          </cell>
          <cell r="E21" t="str">
            <v>229</v>
          </cell>
          <cell r="F21" t="str">
            <v>5055</v>
          </cell>
          <cell r="G21" t="str">
            <v>26</v>
          </cell>
          <cell r="H21" t="str">
            <v>26</v>
          </cell>
          <cell r="I21" t="str">
            <v>0</v>
          </cell>
          <cell r="J21" t="str">
            <v>577</v>
          </cell>
          <cell r="K21" t="str">
            <v>576</v>
          </cell>
        </row>
        <row r="22">
          <cell r="D22" t="str">
            <v>6939962758275</v>
          </cell>
          <cell r="E22" t="str">
            <v>599</v>
          </cell>
          <cell r="F22" t="str">
            <v>4975</v>
          </cell>
          <cell r="G22" t="str">
            <v>17</v>
          </cell>
          <cell r="H22" t="str">
            <v>17</v>
          </cell>
          <cell r="I22" t="str">
            <v>0</v>
          </cell>
          <cell r="J22" t="str">
            <v>704</v>
          </cell>
          <cell r="K22" t="str">
            <v>704</v>
          </cell>
        </row>
        <row r="23">
          <cell r="D23" t="str">
            <v>6939962746074</v>
          </cell>
          <cell r="E23" t="str">
            <v>299</v>
          </cell>
          <cell r="F23" t="str">
            <v>4846</v>
          </cell>
          <cell r="G23" t="str">
            <v>34</v>
          </cell>
          <cell r="H23" t="str">
            <v>36</v>
          </cell>
          <cell r="I23" t="str">
            <v>0</v>
          </cell>
          <cell r="J23" t="str">
            <v>517</v>
          </cell>
          <cell r="K23" t="str">
            <v>517</v>
          </cell>
        </row>
        <row r="24">
          <cell r="D24" t="str">
            <v>6939962757612</v>
          </cell>
          <cell r="E24" t="str">
            <v>299</v>
          </cell>
          <cell r="F24" t="str">
            <v>4784</v>
          </cell>
          <cell r="G24" t="str">
            <v>33</v>
          </cell>
          <cell r="H24" t="str">
            <v>33</v>
          </cell>
          <cell r="I24" t="str">
            <v>0</v>
          </cell>
          <cell r="J24" t="str">
            <v>785</v>
          </cell>
          <cell r="K24" t="str">
            <v>785</v>
          </cell>
        </row>
        <row r="25">
          <cell r="D25" t="str">
            <v>6939962758763</v>
          </cell>
          <cell r="E25" t="str">
            <v>250</v>
          </cell>
          <cell r="F25" t="str">
            <v>4766</v>
          </cell>
          <cell r="G25" t="str">
            <v>55</v>
          </cell>
          <cell r="H25" t="str">
            <v>58</v>
          </cell>
          <cell r="I25" t="str">
            <v>0</v>
          </cell>
          <cell r="J25" t="str">
            <v>1382</v>
          </cell>
          <cell r="K25" t="str">
            <v>1382</v>
          </cell>
        </row>
        <row r="26">
          <cell r="D26" t="str">
            <v>6939962745992</v>
          </cell>
          <cell r="E26" t="str">
            <v>319</v>
          </cell>
          <cell r="F26" t="str">
            <v>4497</v>
          </cell>
          <cell r="G26" t="str">
            <v>17</v>
          </cell>
          <cell r="H26" t="str">
            <v>17</v>
          </cell>
          <cell r="I26" t="str">
            <v>0</v>
          </cell>
          <cell r="J26" t="str">
            <v>539</v>
          </cell>
          <cell r="K26" t="str">
            <v>539</v>
          </cell>
        </row>
        <row r="27">
          <cell r="D27" t="str">
            <v>6939962759074</v>
          </cell>
          <cell r="E27" t="str">
            <v>319</v>
          </cell>
          <cell r="F27" t="str">
            <v>4368</v>
          </cell>
          <cell r="G27" t="str">
            <v>21</v>
          </cell>
          <cell r="H27" t="str">
            <v>21</v>
          </cell>
          <cell r="I27" t="str">
            <v>0</v>
          </cell>
          <cell r="J27" t="str">
            <v>518</v>
          </cell>
          <cell r="K27" t="str">
            <v>518</v>
          </cell>
        </row>
        <row r="28">
          <cell r="D28" t="str">
            <v>6939962755908</v>
          </cell>
          <cell r="E28" t="str">
            <v>129</v>
          </cell>
          <cell r="F28" t="str">
            <v>3411</v>
          </cell>
          <cell r="G28" t="str">
            <v>31</v>
          </cell>
          <cell r="H28" t="str">
            <v>32</v>
          </cell>
          <cell r="I28" t="str">
            <v>0</v>
          </cell>
          <cell r="J28" t="str">
            <v>468</v>
          </cell>
          <cell r="K28" t="str">
            <v>468</v>
          </cell>
        </row>
        <row r="29">
          <cell r="D29" t="str">
            <v>6939962760711</v>
          </cell>
          <cell r="E29" t="str">
            <v>299</v>
          </cell>
          <cell r="F29" t="str">
            <v>3350</v>
          </cell>
          <cell r="G29" t="str">
            <v>23</v>
          </cell>
          <cell r="H29" t="str">
            <v>23</v>
          </cell>
          <cell r="I29" t="str">
            <v>0</v>
          </cell>
          <cell r="J29" t="str">
            <v>662</v>
          </cell>
          <cell r="K29" t="str">
            <v>662</v>
          </cell>
        </row>
        <row r="30">
          <cell r="D30" t="str">
            <v>6939962747644</v>
          </cell>
          <cell r="E30" t="str">
            <v>109</v>
          </cell>
          <cell r="F30" t="str">
            <v>3255</v>
          </cell>
          <cell r="G30" t="str">
            <v>33</v>
          </cell>
          <cell r="H30" t="str">
            <v>35</v>
          </cell>
          <cell r="I30" t="str">
            <v>0</v>
          </cell>
          <cell r="J30" t="str">
            <v>1970</v>
          </cell>
          <cell r="K30" t="str">
            <v>1969</v>
          </cell>
        </row>
        <row r="31">
          <cell r="D31" t="str">
            <v>6939962757322</v>
          </cell>
          <cell r="E31" t="str">
            <v>599</v>
          </cell>
          <cell r="F31" t="str">
            <v>3234</v>
          </cell>
          <cell r="G31" t="str">
            <v>11</v>
          </cell>
          <cell r="H31" t="str">
            <v>11</v>
          </cell>
          <cell r="I31" t="str">
            <v>0</v>
          </cell>
          <cell r="J31" t="str">
            <v>455</v>
          </cell>
          <cell r="K31" t="str">
            <v>455</v>
          </cell>
        </row>
        <row r="32">
          <cell r="D32" t="str">
            <v>6939962755656</v>
          </cell>
          <cell r="E32" t="str">
            <v>179</v>
          </cell>
          <cell r="F32" t="str">
            <v>3160</v>
          </cell>
          <cell r="G32" t="str">
            <v>26</v>
          </cell>
          <cell r="H32" t="str">
            <v>27</v>
          </cell>
          <cell r="I32" t="str">
            <v>0</v>
          </cell>
          <cell r="J32" t="str">
            <v>546</v>
          </cell>
          <cell r="K32" t="str">
            <v>544</v>
          </cell>
        </row>
        <row r="33">
          <cell r="D33" t="str">
            <v>6939962747989</v>
          </cell>
          <cell r="E33" t="str">
            <v>269</v>
          </cell>
          <cell r="F33" t="str">
            <v>3073</v>
          </cell>
          <cell r="G33" t="str">
            <v>15</v>
          </cell>
          <cell r="H33" t="str">
            <v>15</v>
          </cell>
          <cell r="I33" t="str">
            <v>0</v>
          </cell>
          <cell r="J33" t="str">
            <v>530</v>
          </cell>
          <cell r="K33" t="str">
            <v>529</v>
          </cell>
        </row>
        <row r="34">
          <cell r="D34" t="str">
            <v>6939962757520</v>
          </cell>
          <cell r="E34" t="str">
            <v>999</v>
          </cell>
          <cell r="F34" t="str">
            <v>2995</v>
          </cell>
          <cell r="G34" t="str">
            <v>5</v>
          </cell>
          <cell r="H34" t="str">
            <v>5</v>
          </cell>
          <cell r="I34" t="str">
            <v>0</v>
          </cell>
          <cell r="J34" t="str">
            <v>155</v>
          </cell>
          <cell r="K34" t="str">
            <v>155</v>
          </cell>
        </row>
        <row r="35">
          <cell r="D35" t="str">
            <v>6939962731049</v>
          </cell>
          <cell r="E35" t="str">
            <v>339</v>
          </cell>
          <cell r="F35" t="str">
            <v>2974</v>
          </cell>
          <cell r="G35" t="str">
            <v>16</v>
          </cell>
          <cell r="H35" t="str">
            <v>17</v>
          </cell>
          <cell r="I35" t="str">
            <v>0</v>
          </cell>
          <cell r="J35" t="str">
            <v>487</v>
          </cell>
          <cell r="K35" t="str">
            <v>487</v>
          </cell>
        </row>
        <row r="36">
          <cell r="D36" t="str">
            <v>6939962748214</v>
          </cell>
          <cell r="E36" t="str">
            <v>359</v>
          </cell>
          <cell r="F36" t="str">
            <v>2935</v>
          </cell>
          <cell r="G36" t="str">
            <v>10</v>
          </cell>
          <cell r="H36" t="str">
            <v>10</v>
          </cell>
          <cell r="I36" t="str">
            <v>0</v>
          </cell>
          <cell r="J36" t="str">
            <v>428</v>
          </cell>
          <cell r="K36" t="str">
            <v>428</v>
          </cell>
        </row>
        <row r="37">
          <cell r="D37" t="str">
            <v>6939962759012</v>
          </cell>
          <cell r="E37" t="str">
            <v>499</v>
          </cell>
          <cell r="F37" t="str">
            <v>2641</v>
          </cell>
          <cell r="G37" t="str">
            <v>12</v>
          </cell>
          <cell r="H37" t="str">
            <v>12</v>
          </cell>
          <cell r="I37" t="str">
            <v>0</v>
          </cell>
          <cell r="J37" t="str">
            <v>541</v>
          </cell>
          <cell r="K37" t="str">
            <v>541</v>
          </cell>
        </row>
        <row r="38">
          <cell r="D38" t="str">
            <v>6939962755618</v>
          </cell>
          <cell r="E38" t="str">
            <v>199</v>
          </cell>
          <cell r="F38" t="str">
            <v>2431</v>
          </cell>
          <cell r="G38" t="str">
            <v>21</v>
          </cell>
          <cell r="H38" t="str">
            <v>21</v>
          </cell>
          <cell r="I38" t="str">
            <v>0</v>
          </cell>
          <cell r="J38" t="str">
            <v>350</v>
          </cell>
          <cell r="K38" t="str">
            <v>350</v>
          </cell>
        </row>
        <row r="39">
          <cell r="D39" t="str">
            <v>6939962753867</v>
          </cell>
          <cell r="E39" t="str">
            <v>599</v>
          </cell>
          <cell r="F39" t="str">
            <v>2329</v>
          </cell>
          <cell r="G39" t="str">
            <v>6</v>
          </cell>
          <cell r="H39" t="str">
            <v>6</v>
          </cell>
          <cell r="I39" t="str">
            <v>0</v>
          </cell>
          <cell r="J39" t="str">
            <v>264</v>
          </cell>
          <cell r="K39" t="str">
            <v>264</v>
          </cell>
        </row>
        <row r="40">
          <cell r="D40" t="str">
            <v>6939962753065</v>
          </cell>
          <cell r="E40" t="str">
            <v>219</v>
          </cell>
          <cell r="F40" t="str">
            <v>2154</v>
          </cell>
          <cell r="G40" t="str">
            <v>11</v>
          </cell>
          <cell r="H40" t="str">
            <v>11</v>
          </cell>
          <cell r="I40" t="str">
            <v>0</v>
          </cell>
          <cell r="J40" t="str">
            <v>357</v>
          </cell>
          <cell r="K40" t="str">
            <v>357</v>
          </cell>
        </row>
        <row r="41">
          <cell r="D41" t="str">
            <v>6939962744384</v>
          </cell>
          <cell r="E41" t="str">
            <v>339</v>
          </cell>
          <cell r="F41" t="str">
            <v>2145</v>
          </cell>
          <cell r="G41" t="str">
            <v>7</v>
          </cell>
          <cell r="H41" t="str">
            <v>7</v>
          </cell>
          <cell r="I41" t="str">
            <v>0</v>
          </cell>
          <cell r="J41" t="str">
            <v>739</v>
          </cell>
          <cell r="K41" t="str">
            <v>739</v>
          </cell>
        </row>
        <row r="42">
          <cell r="D42" t="str">
            <v>6939962756165</v>
          </cell>
          <cell r="E42" t="str">
            <v>159</v>
          </cell>
          <cell r="F42" t="str">
            <v>2112</v>
          </cell>
          <cell r="G42" t="str">
            <v>44</v>
          </cell>
          <cell r="H42" t="str">
            <v>46</v>
          </cell>
          <cell r="I42" t="str">
            <v>0</v>
          </cell>
          <cell r="J42" t="str">
            <v>1023</v>
          </cell>
          <cell r="K42" t="str">
            <v>1022</v>
          </cell>
        </row>
        <row r="43">
          <cell r="D43" t="str">
            <v>6939962741451</v>
          </cell>
          <cell r="E43" t="str">
            <v>499</v>
          </cell>
          <cell r="F43" t="str">
            <v>2108</v>
          </cell>
          <cell r="G43" t="str">
            <v>8</v>
          </cell>
          <cell r="H43" t="str">
            <v>9</v>
          </cell>
          <cell r="I43" t="str">
            <v>0</v>
          </cell>
          <cell r="J43" t="str">
            <v>388</v>
          </cell>
          <cell r="K43" t="str">
            <v>388</v>
          </cell>
        </row>
        <row r="44">
          <cell r="D44" t="str">
            <v>6939962759265</v>
          </cell>
          <cell r="E44" t="str">
            <v>299</v>
          </cell>
          <cell r="F44" t="str">
            <v>2099</v>
          </cell>
          <cell r="G44" t="str">
            <v>16</v>
          </cell>
          <cell r="H44" t="str">
            <v>16</v>
          </cell>
          <cell r="I44" t="str">
            <v>0</v>
          </cell>
          <cell r="J44" t="str">
            <v>272</v>
          </cell>
          <cell r="K44" t="str">
            <v>272</v>
          </cell>
        </row>
        <row r="45">
          <cell r="D45" t="str">
            <v>6939962755380</v>
          </cell>
          <cell r="E45" t="str">
            <v>999</v>
          </cell>
          <cell r="F45" t="str">
            <v>2097</v>
          </cell>
          <cell r="G45" t="str">
            <v>3</v>
          </cell>
          <cell r="H45" t="str">
            <v>3</v>
          </cell>
          <cell r="I45" t="str">
            <v>0</v>
          </cell>
          <cell r="J45" t="str">
            <v>121</v>
          </cell>
          <cell r="K45" t="str">
            <v>121</v>
          </cell>
        </row>
        <row r="46">
          <cell r="D46" t="str">
            <v>6939962760599</v>
          </cell>
          <cell r="E46" t="str">
            <v>1699</v>
          </cell>
          <cell r="F46" t="str">
            <v>2072</v>
          </cell>
          <cell r="G46" t="str">
            <v>3</v>
          </cell>
          <cell r="H46" t="str">
            <v>3</v>
          </cell>
          <cell r="I46" t="str">
            <v>0</v>
          </cell>
          <cell r="J46" t="str">
            <v>208</v>
          </cell>
          <cell r="K46" t="str">
            <v>208</v>
          </cell>
        </row>
        <row r="47">
          <cell r="D47" t="str">
            <v>6939962753539</v>
          </cell>
          <cell r="E47" t="str">
            <v>209</v>
          </cell>
          <cell r="F47" t="str">
            <v>1783</v>
          </cell>
          <cell r="G47" t="str">
            <v>21</v>
          </cell>
          <cell r="H47" t="str">
            <v>21</v>
          </cell>
          <cell r="I47" t="str">
            <v>0</v>
          </cell>
          <cell r="J47" t="str">
            <v>318</v>
          </cell>
          <cell r="K47" t="str">
            <v>318</v>
          </cell>
        </row>
        <row r="48">
          <cell r="D48" t="str">
            <v>6939962756189</v>
          </cell>
          <cell r="E48" t="str">
            <v>299</v>
          </cell>
          <cell r="F48" t="str">
            <v>1773</v>
          </cell>
          <cell r="G48" t="str">
            <v>17</v>
          </cell>
          <cell r="H48" t="str">
            <v>17</v>
          </cell>
          <cell r="I48" t="str">
            <v>0</v>
          </cell>
          <cell r="J48" t="str">
            <v>321</v>
          </cell>
          <cell r="K48" t="str">
            <v>321</v>
          </cell>
        </row>
        <row r="49">
          <cell r="D49" t="str">
            <v>6939962758855</v>
          </cell>
          <cell r="E49" t="str">
            <v>399</v>
          </cell>
          <cell r="F49" t="str">
            <v>1747</v>
          </cell>
          <cell r="G49" t="str">
            <v>6</v>
          </cell>
          <cell r="H49" t="str">
            <v>6</v>
          </cell>
          <cell r="I49" t="str">
            <v>0</v>
          </cell>
          <cell r="J49" t="str">
            <v>251</v>
          </cell>
          <cell r="K49" t="str">
            <v>251</v>
          </cell>
        </row>
        <row r="50">
          <cell r="D50" t="str">
            <v>6939962755175</v>
          </cell>
          <cell r="E50" t="str">
            <v>439</v>
          </cell>
          <cell r="F50" t="str">
            <v>1639</v>
          </cell>
          <cell r="G50" t="str">
            <v>5</v>
          </cell>
          <cell r="H50" t="str">
            <v>6</v>
          </cell>
          <cell r="I50" t="str">
            <v>0</v>
          </cell>
          <cell r="J50" t="str">
            <v>226</v>
          </cell>
          <cell r="K50" t="str">
            <v>226</v>
          </cell>
        </row>
        <row r="51">
          <cell r="D51" t="str">
            <v>6939962760575</v>
          </cell>
          <cell r="E51" t="str">
            <v>279</v>
          </cell>
          <cell r="F51" t="str">
            <v>1595</v>
          </cell>
          <cell r="G51" t="str">
            <v>10</v>
          </cell>
          <cell r="H51" t="str">
            <v>13</v>
          </cell>
          <cell r="I51" t="str">
            <v>0</v>
          </cell>
          <cell r="J51" t="str">
            <v>377</v>
          </cell>
          <cell r="K51" t="str">
            <v>377</v>
          </cell>
        </row>
        <row r="52">
          <cell r="D52" t="str">
            <v>6939962747057</v>
          </cell>
          <cell r="E52" t="str">
            <v>299</v>
          </cell>
          <cell r="F52" t="str">
            <v>1569</v>
          </cell>
          <cell r="G52" t="str">
            <v>7</v>
          </cell>
          <cell r="H52" t="str">
            <v>7</v>
          </cell>
          <cell r="I52" t="str">
            <v>0</v>
          </cell>
          <cell r="J52" t="str">
            <v>235</v>
          </cell>
          <cell r="K52" t="str">
            <v>235</v>
          </cell>
        </row>
        <row r="53">
          <cell r="D53" t="str">
            <v>6939962752488</v>
          </cell>
          <cell r="E53" t="str">
            <v>169</v>
          </cell>
          <cell r="F53" t="str">
            <v>1563</v>
          </cell>
          <cell r="G53" t="str">
            <v>11</v>
          </cell>
          <cell r="H53" t="str">
            <v>11</v>
          </cell>
          <cell r="I53" t="str">
            <v>0</v>
          </cell>
          <cell r="J53" t="str">
            <v>591</v>
          </cell>
          <cell r="K53" t="str">
            <v>591</v>
          </cell>
        </row>
        <row r="54">
          <cell r="D54" t="str">
            <v>6939962758398</v>
          </cell>
          <cell r="E54" t="str">
            <v>299</v>
          </cell>
          <cell r="F54" t="str">
            <v>1252</v>
          </cell>
          <cell r="G54" t="str">
            <v>12</v>
          </cell>
          <cell r="H54" t="str">
            <v>12</v>
          </cell>
          <cell r="I54" t="str">
            <v>0</v>
          </cell>
          <cell r="J54" t="str">
            <v>460</v>
          </cell>
          <cell r="K54" t="str">
            <v>460</v>
          </cell>
        </row>
        <row r="55">
          <cell r="D55" t="str">
            <v>6939962755359</v>
          </cell>
          <cell r="E55" t="str">
            <v>799</v>
          </cell>
          <cell r="F55" t="str">
            <v>1192</v>
          </cell>
          <cell r="G55" t="str">
            <v>3</v>
          </cell>
          <cell r="H55" t="str">
            <v>3</v>
          </cell>
          <cell r="I55" t="str">
            <v>0</v>
          </cell>
          <cell r="J55" t="str">
            <v>178</v>
          </cell>
          <cell r="K55" t="str">
            <v>178</v>
          </cell>
        </row>
        <row r="56">
          <cell r="D56" t="str">
            <v>6939962746685</v>
          </cell>
          <cell r="E56" t="str">
            <v>79</v>
          </cell>
          <cell r="F56" t="str">
            <v>1128</v>
          </cell>
          <cell r="G56" t="str">
            <v>13</v>
          </cell>
          <cell r="H56" t="str">
            <v>16</v>
          </cell>
          <cell r="I56" t="str">
            <v>0</v>
          </cell>
          <cell r="J56" t="str">
            <v>720</v>
          </cell>
          <cell r="K56" t="str">
            <v>720</v>
          </cell>
        </row>
        <row r="57">
          <cell r="D57" t="str">
            <v>6939962759173</v>
          </cell>
          <cell r="E57" t="str">
            <v>439</v>
          </cell>
          <cell r="F57" t="str">
            <v>937</v>
          </cell>
          <cell r="G57" t="str">
            <v>4</v>
          </cell>
          <cell r="H57" t="str">
            <v>4</v>
          </cell>
          <cell r="I57" t="str">
            <v>0</v>
          </cell>
          <cell r="J57" t="str">
            <v>206</v>
          </cell>
          <cell r="K57" t="str">
            <v>206</v>
          </cell>
        </row>
        <row r="58">
          <cell r="D58" t="str">
            <v>6939962758466</v>
          </cell>
          <cell r="E58" t="str">
            <v>699</v>
          </cell>
          <cell r="F58" t="str">
            <v>786</v>
          </cell>
          <cell r="G58" t="str">
            <v>2</v>
          </cell>
          <cell r="H58" t="str">
            <v>2</v>
          </cell>
          <cell r="I58" t="str">
            <v>0</v>
          </cell>
          <cell r="J58" t="str">
            <v>204</v>
          </cell>
          <cell r="K58" t="str">
            <v>204</v>
          </cell>
        </row>
        <row r="59">
          <cell r="D59" t="str">
            <v>6939962757513</v>
          </cell>
          <cell r="E59" t="str">
            <v>299</v>
          </cell>
          <cell r="F59" t="str">
            <v>751</v>
          </cell>
          <cell r="G59" t="str">
            <v>6</v>
          </cell>
          <cell r="H59" t="str">
            <v>6</v>
          </cell>
          <cell r="I59" t="str">
            <v>0</v>
          </cell>
          <cell r="J59" t="str">
            <v>217</v>
          </cell>
          <cell r="K59" t="str">
            <v>217</v>
          </cell>
        </row>
        <row r="60">
          <cell r="D60" t="str">
            <v>6939962759364</v>
          </cell>
          <cell r="E60" t="str">
            <v>599</v>
          </cell>
          <cell r="F60" t="str">
            <v>616</v>
          </cell>
          <cell r="G60" t="str">
            <v>2</v>
          </cell>
          <cell r="H60" t="str">
            <v>2</v>
          </cell>
          <cell r="I60" t="str">
            <v>0</v>
          </cell>
          <cell r="J60" t="str">
            <v>149</v>
          </cell>
          <cell r="K60" t="str">
            <v>149</v>
          </cell>
        </row>
        <row r="61">
          <cell r="D61" t="str">
            <v>6939962730912</v>
          </cell>
          <cell r="E61" t="str">
            <v>249</v>
          </cell>
          <cell r="F61" t="str">
            <v>591</v>
          </cell>
          <cell r="G61" t="str">
            <v>3</v>
          </cell>
          <cell r="H61" t="str">
            <v>3</v>
          </cell>
          <cell r="I61" t="str">
            <v>0</v>
          </cell>
          <cell r="J61" t="str">
            <v>168</v>
          </cell>
          <cell r="K61" t="str">
            <v>168</v>
          </cell>
        </row>
        <row r="62">
          <cell r="D62" t="str">
            <v>6939962748184</v>
          </cell>
          <cell r="E62" t="str">
            <v>339</v>
          </cell>
          <cell r="F62" t="str">
            <v>568</v>
          </cell>
          <cell r="G62" t="str">
            <v>2</v>
          </cell>
          <cell r="H62" t="str">
            <v>2</v>
          </cell>
          <cell r="I62" t="str">
            <v>0</v>
          </cell>
          <cell r="J62" t="str">
            <v>193</v>
          </cell>
          <cell r="K62" t="str">
            <v>193</v>
          </cell>
        </row>
        <row r="63">
          <cell r="D63" t="str">
            <v>6939962743738</v>
          </cell>
          <cell r="E63" t="str">
            <v>169</v>
          </cell>
          <cell r="F63" t="str">
            <v>488</v>
          </cell>
          <cell r="G63" t="str">
            <v>4</v>
          </cell>
          <cell r="H63" t="str">
            <v>4</v>
          </cell>
          <cell r="I63" t="str">
            <v>0</v>
          </cell>
          <cell r="J63" t="str">
            <v>373</v>
          </cell>
          <cell r="K63" t="str">
            <v>373</v>
          </cell>
        </row>
        <row r="64">
          <cell r="D64" t="str">
            <v>6939962760698</v>
          </cell>
          <cell r="E64" t="str">
            <v>199</v>
          </cell>
          <cell r="F64" t="str">
            <v>470</v>
          </cell>
          <cell r="G64" t="str">
            <v>4</v>
          </cell>
          <cell r="H64" t="str">
            <v>4</v>
          </cell>
          <cell r="I64" t="str">
            <v>0</v>
          </cell>
          <cell r="J64" t="str">
            <v>114</v>
          </cell>
          <cell r="K64" t="str">
            <v>114</v>
          </cell>
        </row>
        <row r="65">
          <cell r="D65" t="str">
            <v>6939962759395</v>
          </cell>
          <cell r="E65" t="str">
            <v>439</v>
          </cell>
          <cell r="F65" t="str">
            <v>374</v>
          </cell>
          <cell r="G65" t="str">
            <v>4</v>
          </cell>
          <cell r="H65" t="str">
            <v>4</v>
          </cell>
          <cell r="I65" t="str">
            <v>0</v>
          </cell>
          <cell r="J65" t="str">
            <v>264</v>
          </cell>
          <cell r="K65" t="str">
            <v>263</v>
          </cell>
        </row>
        <row r="66">
          <cell r="D66" t="str">
            <v>6939962749129</v>
          </cell>
          <cell r="E66" t="str">
            <v>599</v>
          </cell>
          <cell r="F66" t="str">
            <v>364</v>
          </cell>
          <cell r="G66" t="str">
            <v>1</v>
          </cell>
          <cell r="H66" t="str">
            <v>1</v>
          </cell>
          <cell r="I66" t="str">
            <v>0</v>
          </cell>
          <cell r="J66" t="str">
            <v>167</v>
          </cell>
          <cell r="K66" t="str">
            <v>167</v>
          </cell>
        </row>
        <row r="67">
          <cell r="D67" t="str">
            <v>6939962755885</v>
          </cell>
          <cell r="E67" t="str">
            <v>469</v>
          </cell>
          <cell r="F67" t="str">
            <v>245</v>
          </cell>
          <cell r="G67" t="str">
            <v>1</v>
          </cell>
          <cell r="H67" t="str">
            <v>1</v>
          </cell>
          <cell r="I67" t="str">
            <v>0</v>
          </cell>
          <cell r="J67" t="str">
            <v>145</v>
          </cell>
          <cell r="K67" t="str">
            <v>145</v>
          </cell>
        </row>
        <row r="68">
          <cell r="D68" t="str">
            <v>6939962757186</v>
          </cell>
          <cell r="E68" t="str">
            <v>199</v>
          </cell>
          <cell r="F68" t="str">
            <v>239</v>
          </cell>
          <cell r="G68" t="str">
            <v>1</v>
          </cell>
          <cell r="H68" t="str">
            <v>2</v>
          </cell>
          <cell r="I68" t="str">
            <v>0</v>
          </cell>
          <cell r="J68" t="str">
            <v>62</v>
          </cell>
          <cell r="K68" t="str">
            <v>62</v>
          </cell>
        </row>
        <row r="69">
          <cell r="D69" t="str">
            <v>6939962759388</v>
          </cell>
          <cell r="E69" t="str">
            <v>399</v>
          </cell>
          <cell r="F69" t="str">
            <v>228</v>
          </cell>
          <cell r="G69" t="str">
            <v>1</v>
          </cell>
          <cell r="H69" t="str">
            <v>1</v>
          </cell>
          <cell r="I69" t="str">
            <v>0</v>
          </cell>
          <cell r="J69" t="str">
            <v>85</v>
          </cell>
          <cell r="K69" t="str">
            <v>85</v>
          </cell>
        </row>
        <row r="70">
          <cell r="D70" t="str">
            <v>6939962760834</v>
          </cell>
          <cell r="E70" t="str">
            <v>499</v>
          </cell>
          <cell r="F70" t="str">
            <v>224</v>
          </cell>
          <cell r="G70" t="str">
            <v>1</v>
          </cell>
          <cell r="H70" t="str">
            <v>1</v>
          </cell>
          <cell r="I70" t="str">
            <v>0</v>
          </cell>
          <cell r="J70" t="str">
            <v>128</v>
          </cell>
          <cell r="K70" t="str">
            <v>128</v>
          </cell>
        </row>
        <row r="71">
          <cell r="D71" t="str">
            <v>6939962738024</v>
          </cell>
          <cell r="E71" t="str">
            <v>259</v>
          </cell>
          <cell r="F71" t="str">
            <v>200</v>
          </cell>
          <cell r="G71" t="str">
            <v>2</v>
          </cell>
          <cell r="H71" t="str">
            <v>2</v>
          </cell>
          <cell r="I71" t="str">
            <v>0</v>
          </cell>
          <cell r="J71" t="str">
            <v>141</v>
          </cell>
          <cell r="K71" t="str">
            <v>141</v>
          </cell>
        </row>
        <row r="72">
          <cell r="D72" t="str">
            <v>6939962759371</v>
          </cell>
          <cell r="E72" t="str">
            <v>369</v>
          </cell>
          <cell r="F72" t="str">
            <v>184</v>
          </cell>
          <cell r="G72" t="str">
            <v>2</v>
          </cell>
          <cell r="H72" t="str">
            <v>2</v>
          </cell>
          <cell r="I72" t="str">
            <v>0</v>
          </cell>
          <cell r="J72" t="str">
            <v>230</v>
          </cell>
          <cell r="K72" t="str">
            <v>229</v>
          </cell>
        </row>
        <row r="73">
          <cell r="D73" t="str">
            <v>6939962736518</v>
          </cell>
          <cell r="E73" t="str">
            <v>259</v>
          </cell>
          <cell r="F73" t="str">
            <v>0</v>
          </cell>
          <cell r="G73" t="str">
            <v>0</v>
          </cell>
          <cell r="H73" t="str">
            <v>0</v>
          </cell>
          <cell r="I73" t="str">
            <v>0</v>
          </cell>
          <cell r="J73" t="str">
            <v>0</v>
          </cell>
          <cell r="K73" t="str">
            <v>0</v>
          </cell>
        </row>
        <row r="74">
          <cell r="D74" t="str">
            <v>6939962733951</v>
          </cell>
          <cell r="E74" t="str">
            <v>338</v>
          </cell>
          <cell r="F74" t="str">
            <v>0</v>
          </cell>
          <cell r="G74" t="str">
            <v>0</v>
          </cell>
          <cell r="H74" t="str">
            <v>0</v>
          </cell>
          <cell r="I74" t="str">
            <v>0</v>
          </cell>
          <cell r="J74" t="str">
            <v>0</v>
          </cell>
          <cell r="K74" t="str">
            <v>0</v>
          </cell>
        </row>
        <row r="75">
          <cell r="D75" t="str">
            <v>6938980101353</v>
          </cell>
          <cell r="E75" t="str">
            <v>129</v>
          </cell>
          <cell r="F75" t="str">
            <v>0</v>
          </cell>
          <cell r="G75" t="str">
            <v>0</v>
          </cell>
          <cell r="H75" t="str">
            <v>0</v>
          </cell>
          <cell r="I75" t="str">
            <v>200</v>
          </cell>
          <cell r="J75" t="str">
            <v>14</v>
          </cell>
          <cell r="K75" t="str">
            <v>14</v>
          </cell>
        </row>
        <row r="76">
          <cell r="D76" t="str">
            <v>6939962746626</v>
          </cell>
          <cell r="E76" t="str">
            <v>79</v>
          </cell>
          <cell r="F76" t="str">
            <v>0</v>
          </cell>
          <cell r="G76" t="str">
            <v>0</v>
          </cell>
          <cell r="H76" t="str">
            <v>0</v>
          </cell>
          <cell r="I76" t="str">
            <v>0</v>
          </cell>
          <cell r="J76" t="str">
            <v>577</v>
          </cell>
          <cell r="K76" t="str">
            <v>577</v>
          </cell>
        </row>
        <row r="77">
          <cell r="D77" t="str">
            <v>6939962757544</v>
          </cell>
          <cell r="E77" t="str">
            <v>399</v>
          </cell>
          <cell r="F77" t="str">
            <v>0</v>
          </cell>
          <cell r="G77" t="str">
            <v>0</v>
          </cell>
          <cell r="H77" t="str">
            <v>0</v>
          </cell>
          <cell r="I77" t="str">
            <v>0</v>
          </cell>
          <cell r="J77" t="str">
            <v>0</v>
          </cell>
          <cell r="K77" t="str">
            <v>0</v>
          </cell>
        </row>
        <row r="78">
          <cell r="D78" t="str">
            <v>6939962755328</v>
          </cell>
          <cell r="E78" t="str">
            <v>249</v>
          </cell>
          <cell r="F78" t="str">
            <v>0</v>
          </cell>
          <cell r="G78" t="str">
            <v>0</v>
          </cell>
          <cell r="H78" t="str">
            <v>0</v>
          </cell>
          <cell r="I78" t="str">
            <v>0</v>
          </cell>
          <cell r="J78" t="str">
            <v>4</v>
          </cell>
          <cell r="K78" t="str">
            <v>4</v>
          </cell>
        </row>
        <row r="79">
          <cell r="D79" t="str">
            <v>6939962755830</v>
          </cell>
          <cell r="E79" t="str">
            <v>249</v>
          </cell>
          <cell r="F79" t="str">
            <v>0</v>
          </cell>
          <cell r="G79" t="str">
            <v>0</v>
          </cell>
          <cell r="H79" t="str">
            <v>0</v>
          </cell>
          <cell r="I79" t="str">
            <v>0</v>
          </cell>
          <cell r="J79" t="str">
            <v>0</v>
          </cell>
          <cell r="K79" t="str">
            <v>0</v>
          </cell>
        </row>
        <row r="80">
          <cell r="D80" t="str">
            <v>6939962756820</v>
          </cell>
          <cell r="E80" t="str">
            <v>89</v>
          </cell>
          <cell r="F80" t="str">
            <v>0</v>
          </cell>
          <cell r="G80" t="str">
            <v>0</v>
          </cell>
          <cell r="H80" t="str">
            <v>0</v>
          </cell>
          <cell r="I80" t="str">
            <v>0</v>
          </cell>
          <cell r="J80" t="str">
            <v>5</v>
          </cell>
          <cell r="K80" t="str">
            <v>5</v>
          </cell>
        </row>
        <row r="81">
          <cell r="D81" t="str">
            <v>6939962756912</v>
          </cell>
          <cell r="E81" t="str">
            <v>179</v>
          </cell>
          <cell r="F81" t="str">
            <v>0</v>
          </cell>
          <cell r="G81" t="str">
            <v>0</v>
          </cell>
          <cell r="H81" t="str">
            <v>0</v>
          </cell>
          <cell r="I81" t="str">
            <v>0</v>
          </cell>
          <cell r="J81" t="str">
            <v>56</v>
          </cell>
          <cell r="K81" t="str">
            <v>56</v>
          </cell>
        </row>
        <row r="82">
          <cell r="D82" t="str">
            <v>6939962754239</v>
          </cell>
          <cell r="E82" t="str">
            <v>209</v>
          </cell>
          <cell r="F82" t="str">
            <v>0</v>
          </cell>
          <cell r="G82" t="str">
            <v>0</v>
          </cell>
          <cell r="H82" t="str">
            <v>0</v>
          </cell>
          <cell r="I82" t="str">
            <v>0</v>
          </cell>
          <cell r="J82" t="str">
            <v>2</v>
          </cell>
          <cell r="K82" t="str">
            <v>2</v>
          </cell>
        </row>
        <row r="83">
          <cell r="D83" t="str">
            <v>6939962741338</v>
          </cell>
          <cell r="E83" t="str">
            <v>599</v>
          </cell>
          <cell r="F83" t="str">
            <v>0</v>
          </cell>
          <cell r="G83" t="str">
            <v>0</v>
          </cell>
          <cell r="H83" t="str">
            <v>0</v>
          </cell>
          <cell r="I83" t="str">
            <v>0</v>
          </cell>
          <cell r="J83" t="str">
            <v>317</v>
          </cell>
          <cell r="K83" t="str">
            <v>317</v>
          </cell>
        </row>
        <row r="84">
          <cell r="D84" t="str">
            <v>6939962739588</v>
          </cell>
          <cell r="E84" t="str">
            <v>159</v>
          </cell>
          <cell r="F84" t="str">
            <v>0</v>
          </cell>
          <cell r="G84" t="str">
            <v>0</v>
          </cell>
          <cell r="H84" t="str">
            <v>0</v>
          </cell>
          <cell r="I84" t="str">
            <v>0</v>
          </cell>
          <cell r="J84" t="str">
            <v>0</v>
          </cell>
          <cell r="K84" t="str">
            <v>0</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row>
        <row r="1">
          <cell r="J1" t="str">
            <v>总访客数</v>
          </cell>
        </row>
        <row r="2">
          <cell r="D2">
            <v>6939962741710</v>
          </cell>
          <cell r="E2" t="str">
            <v>229</v>
          </cell>
          <cell r="F2" t="str">
            <v>35657</v>
          </cell>
          <cell r="G2" t="str">
            <v>317</v>
          </cell>
          <cell r="H2">
            <v>345</v>
          </cell>
          <cell r="I2">
            <v>0.0513392857142857</v>
          </cell>
          <cell r="J2">
            <v>6720</v>
          </cell>
        </row>
        <row r="3">
          <cell r="D3">
            <v>6939962759098</v>
          </cell>
          <cell r="E3" t="str">
            <v>399</v>
          </cell>
          <cell r="F3" t="str">
            <v>21747</v>
          </cell>
          <cell r="G3" t="str">
            <v>128</v>
          </cell>
          <cell r="H3">
            <v>141</v>
          </cell>
          <cell r="I3">
            <v>0.0576451349141455</v>
          </cell>
          <cell r="J3">
            <v>2446</v>
          </cell>
        </row>
        <row r="4">
          <cell r="D4">
            <v>6939962739281</v>
          </cell>
          <cell r="E4" t="str">
            <v>209</v>
          </cell>
          <cell r="F4" t="str">
            <v>20296</v>
          </cell>
          <cell r="G4" t="str">
            <v>105</v>
          </cell>
          <cell r="H4">
            <v>110</v>
          </cell>
          <cell r="I4">
            <v>0.0450819672131148</v>
          </cell>
          <cell r="J4">
            <v>2440</v>
          </cell>
        </row>
        <row r="5">
          <cell r="D5">
            <v>6939962756172</v>
          </cell>
          <cell r="E5" t="str">
            <v>209</v>
          </cell>
          <cell r="F5" t="str">
            <v>17219</v>
          </cell>
          <cell r="G5" t="str">
            <v>252</v>
          </cell>
          <cell r="H5">
            <v>260</v>
          </cell>
          <cell r="I5">
            <v>0.0996550402453047</v>
          </cell>
          <cell r="J5">
            <v>2609</v>
          </cell>
        </row>
        <row r="6">
          <cell r="D6">
            <v>6939962757315</v>
          </cell>
          <cell r="E6" t="str">
            <v>439</v>
          </cell>
          <cell r="F6" t="str">
            <v>15588</v>
          </cell>
          <cell r="G6" t="str">
            <v>51</v>
          </cell>
          <cell r="H6">
            <v>53</v>
          </cell>
          <cell r="I6">
            <v>0.0294280955024986</v>
          </cell>
          <cell r="J6">
            <v>1801</v>
          </cell>
        </row>
        <row r="7">
          <cell r="D7">
            <v>6939962746296</v>
          </cell>
          <cell r="E7" t="str">
            <v>119</v>
          </cell>
          <cell r="F7" t="str">
            <v>14848</v>
          </cell>
          <cell r="G7" t="str">
            <v>170</v>
          </cell>
          <cell r="H7">
            <v>175</v>
          </cell>
          <cell r="I7">
            <v>0.132275132275132</v>
          </cell>
          <cell r="J7">
            <v>1323</v>
          </cell>
        </row>
        <row r="8">
          <cell r="D8">
            <v>6939962756264</v>
          </cell>
          <cell r="E8" t="str">
            <v>319</v>
          </cell>
          <cell r="F8" t="str">
            <v>14747</v>
          </cell>
          <cell r="G8" t="str">
            <v>63</v>
          </cell>
          <cell r="H8">
            <v>66</v>
          </cell>
          <cell r="I8">
            <v>0.0510046367851623</v>
          </cell>
          <cell r="J8">
            <v>1294</v>
          </cell>
        </row>
        <row r="9">
          <cell r="D9">
            <v>6939962740379</v>
          </cell>
          <cell r="E9" t="str">
            <v>199</v>
          </cell>
          <cell r="F9" t="str">
            <v>13215</v>
          </cell>
          <cell r="G9" t="str">
            <v>63</v>
          </cell>
          <cell r="H9">
            <v>80</v>
          </cell>
          <cell r="I9">
            <v>0.0645682001614205</v>
          </cell>
          <cell r="J9">
            <v>1239</v>
          </cell>
        </row>
        <row r="10">
          <cell r="D10">
            <v>6939962741307</v>
          </cell>
          <cell r="E10" t="str">
            <v>199</v>
          </cell>
          <cell r="F10" t="str">
            <v>12534</v>
          </cell>
          <cell r="G10" t="str">
            <v>75</v>
          </cell>
          <cell r="H10">
            <v>76</v>
          </cell>
          <cell r="I10">
            <v>0.0610932475884244</v>
          </cell>
          <cell r="J10">
            <v>1244</v>
          </cell>
        </row>
        <row r="11">
          <cell r="D11">
            <v>6939962760186</v>
          </cell>
          <cell r="E11" t="str">
            <v>299</v>
          </cell>
          <cell r="F11" t="str">
            <v>9840</v>
          </cell>
          <cell r="G11" t="str">
            <v>62</v>
          </cell>
          <cell r="H11">
            <v>63</v>
          </cell>
          <cell r="I11">
            <v>0.0530749789385004</v>
          </cell>
          <cell r="J11">
            <v>1187</v>
          </cell>
        </row>
        <row r="12">
          <cell r="D12">
            <v>6939962746593</v>
          </cell>
          <cell r="E12" t="str">
            <v>259</v>
          </cell>
          <cell r="F12" t="str">
            <v>8315</v>
          </cell>
          <cell r="G12" t="str">
            <v>71</v>
          </cell>
          <cell r="H12">
            <v>73</v>
          </cell>
          <cell r="I12">
            <v>0.0540340488527017</v>
          </cell>
          <cell r="J12">
            <v>1351</v>
          </cell>
        </row>
        <row r="13">
          <cell r="D13">
            <v>6939962746630</v>
          </cell>
          <cell r="E13" t="str">
            <v>79</v>
          </cell>
          <cell r="F13" t="str">
            <v>7907</v>
          </cell>
          <cell r="G13" t="str">
            <v>79</v>
          </cell>
          <cell r="H13">
            <v>122</v>
          </cell>
          <cell r="I13">
            <v>0.211072664359862</v>
          </cell>
          <cell r="J13">
            <v>578</v>
          </cell>
        </row>
        <row r="14">
          <cell r="D14">
            <v>6939962758060</v>
          </cell>
          <cell r="E14" t="str">
            <v>199</v>
          </cell>
          <cell r="F14" t="str">
            <v>7575</v>
          </cell>
          <cell r="G14" t="str">
            <v>95</v>
          </cell>
          <cell r="H14">
            <v>104</v>
          </cell>
          <cell r="I14">
            <v>0.124105011933174</v>
          </cell>
          <cell r="J14">
            <v>838</v>
          </cell>
        </row>
        <row r="15">
          <cell r="D15">
            <v>6939962757575</v>
          </cell>
          <cell r="E15" t="str">
            <v>199</v>
          </cell>
          <cell r="F15" t="str">
            <v>6375</v>
          </cell>
          <cell r="G15" t="str">
            <v>79</v>
          </cell>
          <cell r="H15">
            <v>83</v>
          </cell>
          <cell r="I15">
            <v>0.0430274753758424</v>
          </cell>
          <cell r="J15">
            <v>1929</v>
          </cell>
        </row>
        <row r="16">
          <cell r="D16">
            <v>6939962745992</v>
          </cell>
          <cell r="E16" t="str">
            <v>319</v>
          </cell>
          <cell r="F16" t="str">
            <v>6318</v>
          </cell>
          <cell r="G16" t="str">
            <v>26</v>
          </cell>
          <cell r="H16">
            <v>26</v>
          </cell>
          <cell r="I16">
            <v>0.0511811023622047</v>
          </cell>
          <cell r="J16">
            <v>508</v>
          </cell>
        </row>
        <row r="17">
          <cell r="D17">
            <v>6939962758275</v>
          </cell>
          <cell r="E17" t="str">
            <v>599</v>
          </cell>
          <cell r="F17" t="str">
            <v>6138</v>
          </cell>
          <cell r="G17" t="str">
            <v>21</v>
          </cell>
          <cell r="H17">
            <v>21</v>
          </cell>
          <cell r="I17">
            <v>0.0267175572519084</v>
          </cell>
          <cell r="J17">
            <v>786</v>
          </cell>
        </row>
        <row r="18">
          <cell r="D18">
            <v>6939962742878</v>
          </cell>
          <cell r="E18" t="str">
            <v>338</v>
          </cell>
          <cell r="F18" t="str">
            <v>5614</v>
          </cell>
          <cell r="G18" t="str">
            <v>29</v>
          </cell>
          <cell r="H18">
            <v>32</v>
          </cell>
          <cell r="I18">
            <v>0.0530679933665008</v>
          </cell>
          <cell r="J18">
            <v>603</v>
          </cell>
        </row>
        <row r="19">
          <cell r="D19">
            <v>6939962758572</v>
          </cell>
          <cell r="E19" t="str">
            <v>599</v>
          </cell>
          <cell r="F19" t="str">
            <v>4656</v>
          </cell>
          <cell r="G19" t="str">
            <v>17</v>
          </cell>
          <cell r="H19">
            <v>17</v>
          </cell>
          <cell r="I19">
            <v>0.0296684118673647</v>
          </cell>
          <cell r="J19">
            <v>573</v>
          </cell>
        </row>
        <row r="20">
          <cell r="D20">
            <v>6939962757612</v>
          </cell>
          <cell r="E20" t="str">
            <v>299</v>
          </cell>
          <cell r="F20" t="str">
            <v>4587</v>
          </cell>
          <cell r="G20" t="str">
            <v>30</v>
          </cell>
          <cell r="H20">
            <v>31</v>
          </cell>
          <cell r="I20">
            <v>0.0340659340659341</v>
          </cell>
          <cell r="J20">
            <v>910</v>
          </cell>
        </row>
        <row r="21">
          <cell r="D21">
            <v>6939962746371</v>
          </cell>
          <cell r="E21" t="str">
            <v>599</v>
          </cell>
          <cell r="F21" t="str">
            <v>4432</v>
          </cell>
          <cell r="G21" t="str">
            <v>14</v>
          </cell>
          <cell r="H21">
            <v>15</v>
          </cell>
          <cell r="I21">
            <v>0.0257731958762887</v>
          </cell>
          <cell r="J21">
            <v>582</v>
          </cell>
        </row>
        <row r="22">
          <cell r="D22">
            <v>6939962760605</v>
          </cell>
          <cell r="E22" t="str">
            <v>299</v>
          </cell>
          <cell r="F22" t="str">
            <v>4416</v>
          </cell>
          <cell r="G22" t="str">
            <v>24</v>
          </cell>
          <cell r="H22">
            <v>24</v>
          </cell>
          <cell r="I22">
            <v>0.0379746835443038</v>
          </cell>
          <cell r="J22">
            <v>632</v>
          </cell>
        </row>
        <row r="23">
          <cell r="D23">
            <v>6939962754604</v>
          </cell>
          <cell r="E23" t="str">
            <v>179</v>
          </cell>
          <cell r="F23" t="str">
            <v>4381</v>
          </cell>
          <cell r="G23" t="str">
            <v>34</v>
          </cell>
          <cell r="H23">
            <v>35</v>
          </cell>
          <cell r="I23">
            <v>0.0360453141091658</v>
          </cell>
          <cell r="J23">
            <v>971</v>
          </cell>
        </row>
        <row r="24">
          <cell r="D24">
            <v>6939962759074</v>
          </cell>
          <cell r="E24" t="str">
            <v>319</v>
          </cell>
          <cell r="F24" t="str">
            <v>4365</v>
          </cell>
          <cell r="G24" t="str">
            <v>17</v>
          </cell>
          <cell r="H24">
            <v>21</v>
          </cell>
          <cell r="I24">
            <v>0.0510948905109489</v>
          </cell>
          <cell r="J24">
            <v>411</v>
          </cell>
        </row>
        <row r="25">
          <cell r="D25">
            <v>6939962758763</v>
          </cell>
          <cell r="E25" t="str">
            <v>250</v>
          </cell>
          <cell r="F25" t="str">
            <v>4241</v>
          </cell>
          <cell r="G25" t="str">
            <v>51</v>
          </cell>
          <cell r="H25">
            <v>51</v>
          </cell>
          <cell r="I25">
            <v>0.0369030390738061</v>
          </cell>
          <cell r="J25">
            <v>1382</v>
          </cell>
        </row>
        <row r="26">
          <cell r="D26">
            <v>6939962753065</v>
          </cell>
          <cell r="E26" t="str">
            <v>219</v>
          </cell>
          <cell r="F26" t="str">
            <v>4083</v>
          </cell>
          <cell r="G26" t="str">
            <v>21</v>
          </cell>
          <cell r="H26">
            <v>21</v>
          </cell>
          <cell r="I26">
            <v>0.0400763358778626</v>
          </cell>
          <cell r="J26">
            <v>524</v>
          </cell>
        </row>
        <row r="27">
          <cell r="D27">
            <v>6939962757322</v>
          </cell>
          <cell r="E27" t="str">
            <v>599</v>
          </cell>
          <cell r="F27" t="str">
            <v>3824</v>
          </cell>
          <cell r="G27" t="str">
            <v>12</v>
          </cell>
          <cell r="H27">
            <v>13</v>
          </cell>
          <cell r="I27">
            <v>0.0274841437632135</v>
          </cell>
          <cell r="J27">
            <v>473</v>
          </cell>
        </row>
        <row r="28">
          <cell r="D28">
            <v>6939962741451</v>
          </cell>
          <cell r="E28" t="str">
            <v>499</v>
          </cell>
          <cell r="F28" t="str">
            <v>3789</v>
          </cell>
          <cell r="G28" t="str">
            <v>16</v>
          </cell>
          <cell r="H28">
            <v>16</v>
          </cell>
          <cell r="I28">
            <v>0.0642570281124498</v>
          </cell>
          <cell r="J28">
            <v>249</v>
          </cell>
        </row>
        <row r="29">
          <cell r="D29">
            <v>6939962760711</v>
          </cell>
          <cell r="E29" t="str">
            <v>299</v>
          </cell>
          <cell r="F29" t="str">
            <v>3502</v>
          </cell>
          <cell r="G29" t="str">
            <v>22</v>
          </cell>
          <cell r="H29">
            <v>24</v>
          </cell>
          <cell r="I29">
            <v>0.0382775119617225</v>
          </cell>
          <cell r="J29">
            <v>627</v>
          </cell>
        </row>
        <row r="30">
          <cell r="D30">
            <v>6939962734354</v>
          </cell>
          <cell r="E30" t="str">
            <v>229</v>
          </cell>
          <cell r="F30" t="str">
            <v>3495</v>
          </cell>
          <cell r="G30" t="str">
            <v>17</v>
          </cell>
          <cell r="H30">
            <v>18</v>
          </cell>
          <cell r="I30">
            <v>0.0286168521462639</v>
          </cell>
          <cell r="J30">
            <v>629</v>
          </cell>
        </row>
        <row r="31">
          <cell r="D31">
            <v>6939962755908</v>
          </cell>
          <cell r="E31" t="str">
            <v>129</v>
          </cell>
          <cell r="F31" t="str">
            <v>3101</v>
          </cell>
          <cell r="G31" t="str">
            <v>30</v>
          </cell>
          <cell r="H31">
            <v>30</v>
          </cell>
          <cell r="I31">
            <v>0.0757575757575758</v>
          </cell>
          <cell r="J31">
            <v>396</v>
          </cell>
        </row>
        <row r="32">
          <cell r="D32">
            <v>6939962746074</v>
          </cell>
          <cell r="E32" t="str">
            <v>299</v>
          </cell>
          <cell r="F32" t="str">
            <v>2946</v>
          </cell>
          <cell r="G32" t="str">
            <v>20</v>
          </cell>
          <cell r="H32">
            <v>20</v>
          </cell>
          <cell r="I32">
            <v>0.0451467268623025</v>
          </cell>
          <cell r="J32">
            <v>443</v>
          </cell>
        </row>
        <row r="33">
          <cell r="D33">
            <v>6939962759012</v>
          </cell>
          <cell r="E33" t="str">
            <v>499</v>
          </cell>
          <cell r="F33" t="str">
            <v>2871</v>
          </cell>
          <cell r="G33" t="str">
            <v>12</v>
          </cell>
          <cell r="H33">
            <v>13</v>
          </cell>
          <cell r="I33">
            <v>0.0271966527196653</v>
          </cell>
          <cell r="J33">
            <v>478</v>
          </cell>
        </row>
        <row r="34">
          <cell r="D34">
            <v>6939962744384</v>
          </cell>
          <cell r="E34" t="str">
            <v>339</v>
          </cell>
          <cell r="F34" t="str">
            <v>2727</v>
          </cell>
          <cell r="G34" t="str">
            <v>9</v>
          </cell>
          <cell r="H34">
            <v>9</v>
          </cell>
          <cell r="I34">
            <v>0.0153061224489796</v>
          </cell>
          <cell r="J34">
            <v>588</v>
          </cell>
        </row>
        <row r="35">
          <cell r="D35">
            <v>6939962747989</v>
          </cell>
          <cell r="E35" t="str">
            <v>269</v>
          </cell>
          <cell r="F35" t="str">
            <v>2686</v>
          </cell>
          <cell r="G35" t="str">
            <v>13</v>
          </cell>
          <cell r="H35">
            <v>13</v>
          </cell>
          <cell r="I35">
            <v>0.0285714285714286</v>
          </cell>
          <cell r="J35">
            <v>455</v>
          </cell>
        </row>
        <row r="36">
          <cell r="D36">
            <v>6939962760575</v>
          </cell>
          <cell r="E36" t="str">
            <v>279</v>
          </cell>
          <cell r="F36" t="str">
            <v>2652</v>
          </cell>
          <cell r="G36" t="str">
            <v>21</v>
          </cell>
          <cell r="H36">
            <v>21</v>
          </cell>
          <cell r="I36">
            <v>0.0572207084468665</v>
          </cell>
          <cell r="J36">
            <v>367</v>
          </cell>
        </row>
        <row r="37">
          <cell r="D37">
            <v>6939962748184</v>
          </cell>
          <cell r="E37" t="str">
            <v>339</v>
          </cell>
          <cell r="F37" t="str">
            <v>2312</v>
          </cell>
          <cell r="G37" t="str">
            <v>7</v>
          </cell>
          <cell r="H37">
            <v>8</v>
          </cell>
          <cell r="I37">
            <v>0.0588235294117647</v>
          </cell>
          <cell r="J37">
            <v>136</v>
          </cell>
        </row>
        <row r="38">
          <cell r="D38">
            <v>6939962731049</v>
          </cell>
          <cell r="E38" t="str">
            <v>339</v>
          </cell>
          <cell r="F38" t="str">
            <v>2274</v>
          </cell>
          <cell r="G38" t="str">
            <v>13</v>
          </cell>
          <cell r="H38">
            <v>13</v>
          </cell>
          <cell r="I38">
            <v>0.0262626262626263</v>
          </cell>
          <cell r="J38">
            <v>495</v>
          </cell>
        </row>
        <row r="39">
          <cell r="D39">
            <v>6939962753539</v>
          </cell>
          <cell r="E39" t="str">
            <v>209</v>
          </cell>
          <cell r="F39" t="str">
            <v>2229</v>
          </cell>
          <cell r="G39" t="str">
            <v>25</v>
          </cell>
          <cell r="H39">
            <v>26</v>
          </cell>
          <cell r="I39">
            <v>0.0844155844155844</v>
          </cell>
          <cell r="J39">
            <v>308</v>
          </cell>
        </row>
        <row r="40">
          <cell r="D40">
            <v>6939962752488</v>
          </cell>
          <cell r="E40" t="str">
            <v>169</v>
          </cell>
          <cell r="F40" t="str">
            <v>2148</v>
          </cell>
          <cell r="G40" t="str">
            <v>15</v>
          </cell>
          <cell r="H40">
            <v>15</v>
          </cell>
          <cell r="I40">
            <v>0.0317124735729387</v>
          </cell>
          <cell r="J40">
            <v>473</v>
          </cell>
        </row>
        <row r="41">
          <cell r="D41">
            <v>6939962755656</v>
          </cell>
          <cell r="E41" t="str">
            <v>179</v>
          </cell>
          <cell r="F41" t="str">
            <v>1936</v>
          </cell>
          <cell r="G41" t="str">
            <v>17</v>
          </cell>
          <cell r="H41">
            <v>17</v>
          </cell>
          <cell r="I41">
            <v>0.0358649789029536</v>
          </cell>
          <cell r="J41">
            <v>474</v>
          </cell>
        </row>
        <row r="42">
          <cell r="D42">
            <v>6939962759265</v>
          </cell>
          <cell r="E42" t="str">
            <v>299</v>
          </cell>
          <cell r="F42" t="str">
            <v>1811</v>
          </cell>
          <cell r="G42" t="str">
            <v>14</v>
          </cell>
          <cell r="H42">
            <v>14</v>
          </cell>
          <cell r="I42">
            <v>0.0540540540540541</v>
          </cell>
          <cell r="J42">
            <v>259</v>
          </cell>
        </row>
        <row r="43">
          <cell r="D43">
            <v>6939962756165</v>
          </cell>
          <cell r="E43" t="str">
            <v>159</v>
          </cell>
          <cell r="F43" t="str">
            <v>1792</v>
          </cell>
          <cell r="G43" t="str">
            <v>36</v>
          </cell>
          <cell r="H43">
            <v>37</v>
          </cell>
          <cell r="I43">
            <v>0.0349386213408876</v>
          </cell>
          <cell r="J43">
            <v>1059</v>
          </cell>
        </row>
        <row r="44">
          <cell r="D44">
            <v>6939962748214</v>
          </cell>
          <cell r="E44" t="str">
            <v>359</v>
          </cell>
          <cell r="F44" t="str">
            <v>1749</v>
          </cell>
          <cell r="G44" t="str">
            <v>5</v>
          </cell>
          <cell r="H44">
            <v>6</v>
          </cell>
          <cell r="I44">
            <v>0.012</v>
          </cell>
          <cell r="J44">
            <v>500</v>
          </cell>
        </row>
        <row r="45">
          <cell r="D45">
            <v>6939962757513</v>
          </cell>
          <cell r="E45" t="str">
            <v>299</v>
          </cell>
          <cell r="F45" t="str">
            <v>1533</v>
          </cell>
          <cell r="G45" t="str">
            <v>12</v>
          </cell>
          <cell r="H45">
            <v>12</v>
          </cell>
          <cell r="I45">
            <v>0.0621761658031088</v>
          </cell>
          <cell r="J45">
            <v>193</v>
          </cell>
        </row>
        <row r="46">
          <cell r="D46">
            <v>6939962755380</v>
          </cell>
          <cell r="E46" t="str">
            <v>999</v>
          </cell>
          <cell r="F46" t="str">
            <v>1393</v>
          </cell>
          <cell r="G46" t="str">
            <v>2</v>
          </cell>
          <cell r="H46">
            <v>2</v>
          </cell>
          <cell r="I46">
            <v>0.0194174757281553</v>
          </cell>
          <cell r="J46">
            <v>103</v>
          </cell>
        </row>
        <row r="47">
          <cell r="D47">
            <v>6939962758398</v>
          </cell>
          <cell r="E47" t="str">
            <v>299</v>
          </cell>
          <cell r="F47" t="str">
            <v>1388</v>
          </cell>
          <cell r="G47" t="str">
            <v>13</v>
          </cell>
          <cell r="H47">
            <v>13</v>
          </cell>
          <cell r="I47">
            <v>0.0318627450980392</v>
          </cell>
          <cell r="J47">
            <v>408</v>
          </cell>
        </row>
        <row r="48">
          <cell r="D48">
            <v>6939962755175</v>
          </cell>
          <cell r="E48" t="str">
            <v>439</v>
          </cell>
          <cell r="F48" t="str">
            <v>1387</v>
          </cell>
          <cell r="G48" t="str">
            <v>5</v>
          </cell>
          <cell r="H48">
            <v>5</v>
          </cell>
          <cell r="I48">
            <v>0.0263157894736842</v>
          </cell>
          <cell r="J48">
            <v>190</v>
          </cell>
        </row>
        <row r="49">
          <cell r="D49">
            <v>6939962747057</v>
          </cell>
          <cell r="E49" t="str">
            <v>299</v>
          </cell>
          <cell r="F49" t="str">
            <v>1370</v>
          </cell>
          <cell r="G49" t="str">
            <v>5</v>
          </cell>
          <cell r="H49">
            <v>6</v>
          </cell>
          <cell r="I49">
            <v>0.0307692307692308</v>
          </cell>
          <cell r="J49">
            <v>195</v>
          </cell>
        </row>
        <row r="50">
          <cell r="D50">
            <v>6939962747644</v>
          </cell>
          <cell r="E50" t="str">
            <v>109</v>
          </cell>
          <cell r="F50" t="str">
            <v>1204</v>
          </cell>
          <cell r="G50" t="str">
            <v>13</v>
          </cell>
          <cell r="H50">
            <v>13</v>
          </cell>
          <cell r="I50">
            <v>0.0411392405063291</v>
          </cell>
          <cell r="J50">
            <v>316</v>
          </cell>
        </row>
        <row r="51">
          <cell r="D51">
            <v>6939962753867</v>
          </cell>
          <cell r="E51" t="str">
            <v>599</v>
          </cell>
          <cell r="F51" t="str">
            <v>1197</v>
          </cell>
          <cell r="G51" t="str">
            <v>3</v>
          </cell>
          <cell r="H51">
            <v>3</v>
          </cell>
          <cell r="I51">
            <v>0.012396694214876</v>
          </cell>
          <cell r="J51">
            <v>242</v>
          </cell>
        </row>
        <row r="52">
          <cell r="D52">
            <v>6939962756189</v>
          </cell>
          <cell r="E52" t="str">
            <v>299</v>
          </cell>
          <cell r="F52" t="str">
            <v>1193</v>
          </cell>
          <cell r="G52" t="str">
            <v>10</v>
          </cell>
          <cell r="H52">
            <v>11</v>
          </cell>
          <cell r="I52">
            <v>0.0359477124183007</v>
          </cell>
          <cell r="J52">
            <v>306</v>
          </cell>
        </row>
        <row r="53">
          <cell r="D53">
            <v>6939962758855</v>
          </cell>
          <cell r="E53" t="str">
            <v>399</v>
          </cell>
          <cell r="F53" t="str">
            <v>1178</v>
          </cell>
          <cell r="G53" t="str">
            <v>4</v>
          </cell>
          <cell r="H53">
            <v>4</v>
          </cell>
          <cell r="I53">
            <v>0.019047619047619</v>
          </cell>
          <cell r="J53">
            <v>210</v>
          </cell>
        </row>
        <row r="54">
          <cell r="D54">
            <v>6939962758466</v>
          </cell>
          <cell r="E54" t="str">
            <v>699</v>
          </cell>
          <cell r="F54" t="str">
            <v>1178</v>
          </cell>
          <cell r="G54" t="str">
            <v>3</v>
          </cell>
          <cell r="H54">
            <v>3</v>
          </cell>
          <cell r="I54">
            <v>0.0182926829268293</v>
          </cell>
          <cell r="J54">
            <v>164</v>
          </cell>
        </row>
        <row r="55">
          <cell r="D55">
            <v>6939962738024</v>
          </cell>
          <cell r="E55" t="str">
            <v>259</v>
          </cell>
          <cell r="F55" t="str">
            <v>1137</v>
          </cell>
          <cell r="G55" t="str">
            <v>11</v>
          </cell>
          <cell r="H55">
            <v>11</v>
          </cell>
          <cell r="I55">
            <v>0.10377358490566</v>
          </cell>
          <cell r="J55">
            <v>106</v>
          </cell>
        </row>
        <row r="56">
          <cell r="D56">
            <v>6939962743738</v>
          </cell>
          <cell r="E56" t="str">
            <v>169</v>
          </cell>
          <cell r="F56" t="str">
            <v>1116</v>
          </cell>
          <cell r="G56" t="str">
            <v>9</v>
          </cell>
          <cell r="H56">
            <v>9</v>
          </cell>
          <cell r="I56">
            <v>0.0324909747292419</v>
          </cell>
          <cell r="J56">
            <v>277</v>
          </cell>
        </row>
        <row r="57">
          <cell r="D57">
            <v>6939962746685</v>
          </cell>
          <cell r="E57" t="str">
            <v>79</v>
          </cell>
          <cell r="F57" t="str">
            <v>1115</v>
          </cell>
          <cell r="G57" t="str">
            <v>14</v>
          </cell>
          <cell r="H57">
            <v>15</v>
          </cell>
          <cell r="I57">
            <v>0.0335570469798658</v>
          </cell>
          <cell r="J57">
            <v>447</v>
          </cell>
        </row>
        <row r="58">
          <cell r="D58">
            <v>6939962755618</v>
          </cell>
          <cell r="E58" t="str">
            <v>199</v>
          </cell>
          <cell r="F58" t="str">
            <v>1021</v>
          </cell>
          <cell r="G58" t="str">
            <v>9</v>
          </cell>
          <cell r="H58">
            <v>9</v>
          </cell>
          <cell r="I58">
            <v>0.0252808988764045</v>
          </cell>
          <cell r="J58">
            <v>356</v>
          </cell>
        </row>
        <row r="59">
          <cell r="D59">
            <v>6939962755885</v>
          </cell>
          <cell r="E59" t="str">
            <v>469</v>
          </cell>
          <cell r="F59" t="str">
            <v>966</v>
          </cell>
          <cell r="G59" t="str">
            <v>3</v>
          </cell>
          <cell r="H59">
            <v>4</v>
          </cell>
          <cell r="I59">
            <v>0.0330578512396694</v>
          </cell>
          <cell r="J59">
            <v>121</v>
          </cell>
        </row>
        <row r="60">
          <cell r="D60">
            <v>6939962759173</v>
          </cell>
          <cell r="E60" t="str">
            <v>439</v>
          </cell>
          <cell r="F60" t="str">
            <v>917</v>
          </cell>
          <cell r="G60" t="str">
            <v>3</v>
          </cell>
          <cell r="H60">
            <v>4</v>
          </cell>
          <cell r="I60">
            <v>0.0196078431372549</v>
          </cell>
          <cell r="J60">
            <v>204</v>
          </cell>
        </row>
        <row r="61">
          <cell r="D61">
            <v>6939962760599</v>
          </cell>
          <cell r="E61" t="str">
            <v>1699</v>
          </cell>
          <cell r="F61" t="str">
            <v>686</v>
          </cell>
          <cell r="G61" t="str">
            <v>1</v>
          </cell>
          <cell r="H61">
            <v>1</v>
          </cell>
          <cell r="I61">
            <v>0.00675675675675676</v>
          </cell>
          <cell r="J61">
            <v>148</v>
          </cell>
        </row>
        <row r="62">
          <cell r="D62">
            <v>6939962760698</v>
          </cell>
          <cell r="E62" t="str">
            <v>199</v>
          </cell>
          <cell r="F62" t="str">
            <v>557</v>
          </cell>
          <cell r="G62" t="str">
            <v>5</v>
          </cell>
          <cell r="H62">
            <v>5</v>
          </cell>
          <cell r="I62">
            <v>0.0416666666666667</v>
          </cell>
          <cell r="J62">
            <v>120</v>
          </cell>
        </row>
        <row r="63">
          <cell r="D63">
            <v>6939962759395</v>
          </cell>
          <cell r="E63" t="str">
            <v>439</v>
          </cell>
          <cell r="F63" t="str">
            <v>480</v>
          </cell>
          <cell r="G63" t="str">
            <v>5</v>
          </cell>
          <cell r="H63">
            <v>5</v>
          </cell>
          <cell r="I63">
            <v>0.0301204819277108</v>
          </cell>
          <cell r="J63">
            <v>166</v>
          </cell>
        </row>
        <row r="64">
          <cell r="D64">
            <v>6939962755359</v>
          </cell>
          <cell r="E64" t="str">
            <v>799</v>
          </cell>
          <cell r="F64" t="str">
            <v>399</v>
          </cell>
          <cell r="G64" t="str">
            <v>1</v>
          </cell>
          <cell r="H64">
            <v>1</v>
          </cell>
          <cell r="I64">
            <v>0.0050251256281407</v>
          </cell>
          <cell r="J64">
            <v>199</v>
          </cell>
        </row>
        <row r="65">
          <cell r="D65">
            <v>6939962759364</v>
          </cell>
          <cell r="E65" t="str">
            <v>599</v>
          </cell>
          <cell r="F65" t="str">
            <v>299</v>
          </cell>
          <cell r="G65" t="str">
            <v>1</v>
          </cell>
          <cell r="H65">
            <v>1</v>
          </cell>
          <cell r="I65">
            <v>0.00357142857142857</v>
          </cell>
          <cell r="J65">
            <v>280</v>
          </cell>
        </row>
        <row r="66">
          <cell r="D66">
            <v>6939962760834</v>
          </cell>
          <cell r="E66" t="str">
            <v>499</v>
          </cell>
          <cell r="F66" t="str">
            <v>239</v>
          </cell>
          <cell r="G66" t="str">
            <v>1</v>
          </cell>
          <cell r="H66">
            <v>1</v>
          </cell>
          <cell r="I66">
            <v>0.00763358778625954</v>
          </cell>
          <cell r="J66">
            <v>131</v>
          </cell>
        </row>
        <row r="67">
          <cell r="D67">
            <v>6939962759371</v>
          </cell>
          <cell r="E67" t="str">
            <v>369</v>
          </cell>
          <cell r="F67" t="str">
            <v>189</v>
          </cell>
          <cell r="G67" t="str">
            <v>2</v>
          </cell>
          <cell r="H67">
            <v>2</v>
          </cell>
          <cell r="I67">
            <v>0.0099009900990099</v>
          </cell>
          <cell r="J67">
            <v>202</v>
          </cell>
        </row>
        <row r="68">
          <cell r="D68">
            <v>6939962757186</v>
          </cell>
          <cell r="E68" t="str">
            <v>199</v>
          </cell>
          <cell r="F68" t="str">
            <v>129</v>
          </cell>
          <cell r="G68" t="str">
            <v>1</v>
          </cell>
          <cell r="H68">
            <v>1</v>
          </cell>
          <cell r="I68">
            <v>0.0188679245283019</v>
          </cell>
          <cell r="J68">
            <v>53</v>
          </cell>
        </row>
        <row r="69">
          <cell r="D69">
            <v>6939962736518</v>
          </cell>
          <cell r="E69" t="str">
            <v>259</v>
          </cell>
          <cell r="F69" t="str">
            <v>0</v>
          </cell>
          <cell r="G69" t="str">
            <v>0</v>
          </cell>
          <cell r="H69">
            <v>0</v>
          </cell>
          <cell r="I69">
            <v>0</v>
          </cell>
          <cell r="J69">
            <v>2</v>
          </cell>
        </row>
        <row r="70">
          <cell r="D70">
            <v>6939962733951</v>
          </cell>
          <cell r="E70" t="str">
            <v>338</v>
          </cell>
          <cell r="F70" t="str">
            <v>0</v>
          </cell>
          <cell r="G70" t="str">
            <v>0</v>
          </cell>
          <cell r="H70">
            <v>0</v>
          </cell>
          <cell r="I70" t="e">
            <v>#DIV/0!</v>
          </cell>
          <cell r="J70">
            <v>0</v>
          </cell>
        </row>
        <row r="71">
          <cell r="D71">
            <v>6938980101353</v>
          </cell>
          <cell r="E71" t="str">
            <v>129</v>
          </cell>
          <cell r="F71" t="str">
            <v>0</v>
          </cell>
          <cell r="G71" t="str">
            <v>0</v>
          </cell>
          <cell r="H71">
            <v>0</v>
          </cell>
          <cell r="I71">
            <v>0</v>
          </cell>
          <cell r="J71">
            <v>18</v>
          </cell>
        </row>
        <row r="72">
          <cell r="D72">
            <v>6939962746626</v>
          </cell>
          <cell r="E72" t="str">
            <v>79</v>
          </cell>
          <cell r="F72" t="str">
            <v>0</v>
          </cell>
          <cell r="G72" t="str">
            <v>0</v>
          </cell>
          <cell r="H72">
            <v>0</v>
          </cell>
          <cell r="I72">
            <v>0</v>
          </cell>
          <cell r="J72">
            <v>578</v>
          </cell>
        </row>
        <row r="73">
          <cell r="D73">
            <v>6939962757544</v>
          </cell>
          <cell r="E73" t="str">
            <v>399</v>
          </cell>
          <cell r="F73" t="str">
            <v>0</v>
          </cell>
          <cell r="G73" t="str">
            <v>0</v>
          </cell>
          <cell r="H73">
            <v>0</v>
          </cell>
          <cell r="I73" t="e">
            <v>#DIV/0!</v>
          </cell>
          <cell r="J73">
            <v>0</v>
          </cell>
        </row>
        <row r="74">
          <cell r="D74">
            <v>6939962759388</v>
          </cell>
          <cell r="E74" t="str">
            <v>399</v>
          </cell>
          <cell r="F74" t="str">
            <v>0</v>
          </cell>
          <cell r="G74" t="str">
            <v>0</v>
          </cell>
          <cell r="H74">
            <v>0</v>
          </cell>
          <cell r="I74">
            <v>0</v>
          </cell>
          <cell r="J74">
            <v>65</v>
          </cell>
        </row>
        <row r="75">
          <cell r="D75">
            <v>6939962755328</v>
          </cell>
          <cell r="E75" t="str">
            <v>249</v>
          </cell>
          <cell r="F75" t="str">
            <v>0</v>
          </cell>
          <cell r="G75" t="str">
            <v>0</v>
          </cell>
          <cell r="H75">
            <v>0</v>
          </cell>
          <cell r="I75">
            <v>0</v>
          </cell>
          <cell r="J75">
            <v>3</v>
          </cell>
        </row>
        <row r="76">
          <cell r="D76">
            <v>6939962755830</v>
          </cell>
          <cell r="E76" t="str">
            <v>249</v>
          </cell>
          <cell r="F76" t="str">
            <v>0</v>
          </cell>
          <cell r="G76" t="str">
            <v>0</v>
          </cell>
          <cell r="H76">
            <v>0</v>
          </cell>
          <cell r="I76" t="e">
            <v>#DIV/0!</v>
          </cell>
          <cell r="J76">
            <v>0</v>
          </cell>
        </row>
        <row r="77">
          <cell r="D77">
            <v>6939962757520</v>
          </cell>
          <cell r="E77" t="str">
            <v>999</v>
          </cell>
          <cell r="F77" t="str">
            <v>0</v>
          </cell>
          <cell r="G77" t="str">
            <v>0</v>
          </cell>
          <cell r="H77">
            <v>0</v>
          </cell>
          <cell r="I77">
            <v>0</v>
          </cell>
          <cell r="J77">
            <v>136</v>
          </cell>
        </row>
        <row r="78">
          <cell r="D78">
            <v>6939962756820</v>
          </cell>
          <cell r="E78" t="str">
            <v>89</v>
          </cell>
          <cell r="F78" t="str">
            <v>0</v>
          </cell>
          <cell r="G78" t="str">
            <v>0</v>
          </cell>
          <cell r="H78">
            <v>0</v>
          </cell>
          <cell r="I78">
            <v>0</v>
          </cell>
          <cell r="J78">
            <v>2</v>
          </cell>
        </row>
        <row r="79">
          <cell r="D79">
            <v>6939962730912</v>
          </cell>
          <cell r="E79" t="str">
            <v>249</v>
          </cell>
          <cell r="F79" t="str">
            <v>0</v>
          </cell>
          <cell r="G79" t="str">
            <v>0</v>
          </cell>
          <cell r="H79">
            <v>0</v>
          </cell>
          <cell r="I79">
            <v>0</v>
          </cell>
          <cell r="J79">
            <v>154</v>
          </cell>
        </row>
        <row r="80">
          <cell r="D80">
            <v>6939962756912</v>
          </cell>
          <cell r="E80" t="str">
            <v>179</v>
          </cell>
          <cell r="F80" t="str">
            <v>0</v>
          </cell>
          <cell r="G80" t="str">
            <v>0</v>
          </cell>
          <cell r="H80">
            <v>0</v>
          </cell>
          <cell r="I80">
            <v>0</v>
          </cell>
          <cell r="J80">
            <v>51</v>
          </cell>
        </row>
        <row r="81">
          <cell r="D81">
            <v>6939962754239</v>
          </cell>
          <cell r="E81" t="str">
            <v>209</v>
          </cell>
          <cell r="F81" t="str">
            <v>0</v>
          </cell>
          <cell r="G81" t="str">
            <v>0</v>
          </cell>
          <cell r="H81">
            <v>0</v>
          </cell>
          <cell r="I81">
            <v>0</v>
          </cell>
          <cell r="J81">
            <v>1</v>
          </cell>
        </row>
        <row r="82">
          <cell r="D82">
            <v>6939962741338</v>
          </cell>
          <cell r="E82" t="str">
            <v>599</v>
          </cell>
          <cell r="F82" t="str">
            <v>0</v>
          </cell>
          <cell r="G82" t="str">
            <v>0</v>
          </cell>
          <cell r="H82">
            <v>0</v>
          </cell>
          <cell r="I82">
            <v>0</v>
          </cell>
          <cell r="J82">
            <v>285</v>
          </cell>
        </row>
        <row r="83">
          <cell r="D83">
            <v>6939962749129</v>
          </cell>
          <cell r="E83" t="str">
            <v>599</v>
          </cell>
          <cell r="F83" t="str">
            <v>0</v>
          </cell>
          <cell r="G83" t="str">
            <v>0</v>
          </cell>
          <cell r="H83">
            <v>0</v>
          </cell>
          <cell r="I83">
            <v>0</v>
          </cell>
          <cell r="J83">
            <v>155</v>
          </cell>
        </row>
        <row r="84">
          <cell r="D84">
            <v>6939962739588</v>
          </cell>
          <cell r="E84" t="str">
            <v>159</v>
          </cell>
          <cell r="F84" t="str">
            <v>0</v>
          </cell>
          <cell r="G84" t="str">
            <v>0</v>
          </cell>
          <cell r="H84">
            <v>0</v>
          </cell>
          <cell r="I84" t="e">
            <v>#DIV/0!</v>
          </cell>
          <cell r="J84">
            <v>0</v>
          </cell>
        </row>
      </sheetData>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tmcs_goods_effect_detail"/>
    </sheetNames>
    <sheetDataSet>
      <sheetData sheetId="0">
        <row r="1">
          <cell r="D1" t="str">
            <v>条形码</v>
          </cell>
          <cell r="E1" t="str">
            <v>一口价</v>
          </cell>
          <cell r="F1" t="str">
            <v>支付金额</v>
          </cell>
          <cell r="G1" t="str">
            <v>支付买家数</v>
          </cell>
          <cell r="H1" t="str">
            <v>支付件数</v>
          </cell>
          <cell r="I1" t="str">
            <v>可销库存</v>
          </cell>
          <cell r="J1" t="str">
            <v>总访客数</v>
          </cell>
        </row>
        <row r="2">
          <cell r="D2" t="str">
            <v>6939962757315</v>
          </cell>
          <cell r="E2" t="str">
            <v>439</v>
          </cell>
          <cell r="F2" t="str">
            <v>54059</v>
          </cell>
          <cell r="G2" t="str">
            <v>177</v>
          </cell>
          <cell r="H2" t="str">
            <v>209</v>
          </cell>
          <cell r="I2" t="str">
            <v>0</v>
          </cell>
          <cell r="J2" t="str">
            <v>4440</v>
          </cell>
        </row>
        <row r="3">
          <cell r="D3" t="str">
            <v>6939962739281</v>
          </cell>
          <cell r="E3" t="str">
            <v>209</v>
          </cell>
          <cell r="F3" t="str">
            <v>44673</v>
          </cell>
          <cell r="G3" t="str">
            <v>236</v>
          </cell>
          <cell r="H3" t="str">
            <v>256</v>
          </cell>
          <cell r="I3" t="str">
            <v>0</v>
          </cell>
          <cell r="J3" t="str">
            <v>3914</v>
          </cell>
        </row>
        <row r="4">
          <cell r="D4" t="str">
            <v>6939962756264</v>
          </cell>
          <cell r="E4" t="str">
            <v>319</v>
          </cell>
          <cell r="F4" t="str">
            <v>26230</v>
          </cell>
          <cell r="G4" t="str">
            <v>119</v>
          </cell>
          <cell r="H4" t="str">
            <v>130</v>
          </cell>
          <cell r="I4" t="str">
            <v>0</v>
          </cell>
          <cell r="J4" t="str">
            <v>2408</v>
          </cell>
        </row>
        <row r="5">
          <cell r="D5" t="str">
            <v>6939962741710</v>
          </cell>
          <cell r="E5" t="str">
            <v>229</v>
          </cell>
          <cell r="F5" t="str">
            <v>23694</v>
          </cell>
          <cell r="G5" t="str">
            <v>212</v>
          </cell>
          <cell r="H5" t="str">
            <v>251</v>
          </cell>
          <cell r="I5" t="str">
            <v>0</v>
          </cell>
          <cell r="J5" t="str">
            <v>3339</v>
          </cell>
        </row>
        <row r="6">
          <cell r="D6" t="str">
            <v>6939962758060</v>
          </cell>
          <cell r="E6" t="str">
            <v>199</v>
          </cell>
          <cell r="F6" t="str">
            <v>21695</v>
          </cell>
          <cell r="G6" t="str">
            <v>272</v>
          </cell>
          <cell r="H6" t="str">
            <v>327</v>
          </cell>
          <cell r="I6" t="str">
            <v>0</v>
          </cell>
          <cell r="J6" t="str">
            <v>2999</v>
          </cell>
        </row>
        <row r="7">
          <cell r="D7" t="str">
            <v>6939962746371</v>
          </cell>
          <cell r="E7" t="str">
            <v>599</v>
          </cell>
          <cell r="F7" t="str">
            <v>21694</v>
          </cell>
          <cell r="G7" t="str">
            <v>71</v>
          </cell>
          <cell r="H7" t="str">
            <v>83</v>
          </cell>
          <cell r="I7" t="str">
            <v>0</v>
          </cell>
          <cell r="J7" t="str">
            <v>1590</v>
          </cell>
        </row>
        <row r="8">
          <cell r="D8" t="str">
            <v>6939962741451</v>
          </cell>
          <cell r="E8" t="str">
            <v>499</v>
          </cell>
          <cell r="F8" t="str">
            <v>20086</v>
          </cell>
          <cell r="G8" t="str">
            <v>87</v>
          </cell>
          <cell r="H8" t="str">
            <v>98</v>
          </cell>
          <cell r="I8" t="str">
            <v>0</v>
          </cell>
          <cell r="J8" t="str">
            <v>1357</v>
          </cell>
        </row>
        <row r="9">
          <cell r="D9" t="str">
            <v>6939962745992</v>
          </cell>
          <cell r="E9" t="str">
            <v>319</v>
          </cell>
          <cell r="F9" t="str">
            <v>15551</v>
          </cell>
          <cell r="G9" t="str">
            <v>63</v>
          </cell>
          <cell r="H9" t="str">
            <v>64</v>
          </cell>
          <cell r="I9" t="str">
            <v>0</v>
          </cell>
          <cell r="J9" t="str">
            <v>860</v>
          </cell>
        </row>
        <row r="10">
          <cell r="D10" t="str">
            <v>6939962759814</v>
          </cell>
          <cell r="E10" t="str">
            <v>259</v>
          </cell>
          <cell r="F10" t="str">
            <v>12213</v>
          </cell>
          <cell r="G10" t="str">
            <v>56</v>
          </cell>
          <cell r="H10" t="str">
            <v>66</v>
          </cell>
          <cell r="I10" t="str">
            <v>0</v>
          </cell>
          <cell r="J10" t="str">
            <v>1634</v>
          </cell>
        </row>
        <row r="11">
          <cell r="D11" t="str">
            <v>6939962746296</v>
          </cell>
          <cell r="E11" t="str">
            <v>119</v>
          </cell>
          <cell r="F11" t="str">
            <v>11705</v>
          </cell>
          <cell r="G11" t="str">
            <v>122</v>
          </cell>
          <cell r="H11" t="str">
            <v>138</v>
          </cell>
          <cell r="I11" t="str">
            <v>0</v>
          </cell>
          <cell r="J11" t="str">
            <v>1861</v>
          </cell>
        </row>
        <row r="12">
          <cell r="D12" t="str">
            <v>6939962765433</v>
          </cell>
          <cell r="E12" t="str">
            <v>259</v>
          </cell>
          <cell r="F12" t="str">
            <v>10318</v>
          </cell>
          <cell r="G12" t="str">
            <v>41</v>
          </cell>
          <cell r="H12" t="str">
            <v>57</v>
          </cell>
          <cell r="I12" t="str">
            <v>0</v>
          </cell>
          <cell r="J12" t="str">
            <v>1603</v>
          </cell>
        </row>
        <row r="13">
          <cell r="D13" t="str">
            <v>6939962752488</v>
          </cell>
          <cell r="E13" t="str">
            <v>169</v>
          </cell>
          <cell r="F13" t="str">
            <v>10148</v>
          </cell>
          <cell r="G13" t="str">
            <v>65</v>
          </cell>
          <cell r="H13" t="str">
            <v>74</v>
          </cell>
          <cell r="I13" t="str">
            <v>0</v>
          </cell>
          <cell r="J13" t="str">
            <v>1602</v>
          </cell>
        </row>
        <row r="14">
          <cell r="D14" t="str">
            <v>6939962759098</v>
          </cell>
          <cell r="E14" t="str">
            <v>399</v>
          </cell>
          <cell r="F14" t="str">
            <v>9456</v>
          </cell>
          <cell r="G14" t="str">
            <v>51</v>
          </cell>
          <cell r="H14" t="str">
            <v>60</v>
          </cell>
          <cell r="I14" t="str">
            <v>0</v>
          </cell>
          <cell r="J14" t="str">
            <v>1703</v>
          </cell>
        </row>
        <row r="15">
          <cell r="D15" t="str">
            <v>6939962756172</v>
          </cell>
          <cell r="E15" t="str">
            <v>209</v>
          </cell>
          <cell r="F15" t="str">
            <v>8947</v>
          </cell>
          <cell r="G15" t="str">
            <v>128</v>
          </cell>
          <cell r="H15" t="str">
            <v>136</v>
          </cell>
          <cell r="I15" t="str">
            <v>0</v>
          </cell>
          <cell r="J15" t="str">
            <v>1917</v>
          </cell>
        </row>
        <row r="16">
          <cell r="D16" t="str">
            <v>6939962758275</v>
          </cell>
          <cell r="E16" t="str">
            <v>599</v>
          </cell>
          <cell r="F16" t="str">
            <v>8937</v>
          </cell>
          <cell r="G16" t="str">
            <v>33</v>
          </cell>
          <cell r="H16" t="str">
            <v>35</v>
          </cell>
          <cell r="I16" t="str">
            <v>0</v>
          </cell>
          <cell r="J16" t="str">
            <v>1068</v>
          </cell>
        </row>
        <row r="17">
          <cell r="D17" t="str">
            <v>6939962730912</v>
          </cell>
          <cell r="E17" t="str">
            <v>249</v>
          </cell>
          <cell r="F17" t="str">
            <v>8699</v>
          </cell>
          <cell r="G17" t="str">
            <v>17</v>
          </cell>
          <cell r="H17" t="str">
            <v>45</v>
          </cell>
          <cell r="I17" t="str">
            <v>0</v>
          </cell>
          <cell r="J17" t="str">
            <v>518</v>
          </cell>
        </row>
        <row r="18">
          <cell r="D18" t="str">
            <v>6939924821078</v>
          </cell>
          <cell r="E18" t="str">
            <v>549</v>
          </cell>
          <cell r="F18" t="str">
            <v>8118</v>
          </cell>
          <cell r="G18" t="str">
            <v>29</v>
          </cell>
          <cell r="H18" t="str">
            <v>31</v>
          </cell>
          <cell r="I18" t="str">
            <v>0</v>
          </cell>
          <cell r="J18" t="str">
            <v>909</v>
          </cell>
        </row>
        <row r="19">
          <cell r="D19" t="str">
            <v>6939962746074</v>
          </cell>
          <cell r="E19" t="str">
            <v>299</v>
          </cell>
          <cell r="F19" t="str">
            <v>7773</v>
          </cell>
          <cell r="G19" t="str">
            <v>49</v>
          </cell>
          <cell r="H19" t="str">
            <v>54</v>
          </cell>
          <cell r="I19" t="str">
            <v>0</v>
          </cell>
          <cell r="J19" t="str">
            <v>1107</v>
          </cell>
        </row>
        <row r="20">
          <cell r="D20" t="str">
            <v>6939962763910</v>
          </cell>
          <cell r="E20" t="str">
            <v>499</v>
          </cell>
          <cell r="F20" t="str">
            <v>7759</v>
          </cell>
          <cell r="G20" t="str">
            <v>27</v>
          </cell>
          <cell r="H20" t="str">
            <v>27</v>
          </cell>
          <cell r="I20" t="str">
            <v>0</v>
          </cell>
          <cell r="J20" t="str">
            <v>1548</v>
          </cell>
        </row>
        <row r="21">
          <cell r="D21" t="str">
            <v>6939962762401</v>
          </cell>
          <cell r="E21" t="str">
            <v>169</v>
          </cell>
          <cell r="F21" t="str">
            <v>7472</v>
          </cell>
          <cell r="G21" t="str">
            <v>100</v>
          </cell>
          <cell r="H21" t="str">
            <v>101</v>
          </cell>
          <cell r="I21" t="str">
            <v>0</v>
          </cell>
          <cell r="J21" t="str">
            <v>2474</v>
          </cell>
        </row>
        <row r="22">
          <cell r="D22" t="str">
            <v>6939962748184</v>
          </cell>
          <cell r="E22" t="str">
            <v>339</v>
          </cell>
          <cell r="F22" t="str">
            <v>6854</v>
          </cell>
          <cell r="G22" t="str">
            <v>25</v>
          </cell>
          <cell r="H22" t="str">
            <v>26</v>
          </cell>
          <cell r="I22" t="str">
            <v>0</v>
          </cell>
          <cell r="J22" t="str">
            <v>587</v>
          </cell>
        </row>
        <row r="23">
          <cell r="D23" t="str">
            <v>6939962755908</v>
          </cell>
          <cell r="E23" t="str">
            <v>129</v>
          </cell>
          <cell r="F23" t="str">
            <v>6650</v>
          </cell>
          <cell r="G23" t="str">
            <v>57</v>
          </cell>
          <cell r="H23" t="str">
            <v>71</v>
          </cell>
          <cell r="I23" t="str">
            <v>0</v>
          </cell>
          <cell r="J23" t="str">
            <v>1326</v>
          </cell>
        </row>
        <row r="24">
          <cell r="D24" t="str">
            <v>6939962759074</v>
          </cell>
          <cell r="E24" t="str">
            <v>319</v>
          </cell>
          <cell r="F24" t="str">
            <v>6435</v>
          </cell>
          <cell r="G24" t="str">
            <v>21</v>
          </cell>
          <cell r="H24" t="str">
            <v>32</v>
          </cell>
          <cell r="I24" t="str">
            <v>0</v>
          </cell>
          <cell r="J24" t="str">
            <v>833</v>
          </cell>
        </row>
        <row r="25">
          <cell r="D25" t="str">
            <v>6939962747989</v>
          </cell>
          <cell r="E25" t="str">
            <v>269</v>
          </cell>
          <cell r="F25" t="str">
            <v>5967</v>
          </cell>
          <cell r="G25" t="str">
            <v>23</v>
          </cell>
          <cell r="H25" t="str">
            <v>29</v>
          </cell>
          <cell r="I25" t="str">
            <v>0</v>
          </cell>
          <cell r="J25" t="str">
            <v>561</v>
          </cell>
        </row>
        <row r="26">
          <cell r="D26" t="str">
            <v>6939962760711</v>
          </cell>
          <cell r="E26" t="str">
            <v>299</v>
          </cell>
          <cell r="F26" t="str">
            <v>5831</v>
          </cell>
          <cell r="G26" t="str">
            <v>39</v>
          </cell>
          <cell r="H26" t="str">
            <v>41</v>
          </cell>
          <cell r="I26" t="str">
            <v>0</v>
          </cell>
          <cell r="J26" t="str">
            <v>925</v>
          </cell>
        </row>
        <row r="27">
          <cell r="D27" t="str">
            <v>6939962748214</v>
          </cell>
          <cell r="E27" t="str">
            <v>359</v>
          </cell>
          <cell r="F27" t="str">
            <v>5373</v>
          </cell>
          <cell r="G27" t="str">
            <v>18</v>
          </cell>
          <cell r="H27" t="str">
            <v>19</v>
          </cell>
          <cell r="I27" t="str">
            <v>0</v>
          </cell>
          <cell r="J27" t="str">
            <v>1030</v>
          </cell>
        </row>
        <row r="28">
          <cell r="D28" t="str">
            <v>6939962761299</v>
          </cell>
          <cell r="E28" t="str">
            <v>129</v>
          </cell>
          <cell r="F28" t="str">
            <v>5219</v>
          </cell>
          <cell r="G28" t="str">
            <v>67</v>
          </cell>
          <cell r="H28" t="str">
            <v>70</v>
          </cell>
          <cell r="I28" t="str">
            <v>0</v>
          </cell>
          <cell r="J28" t="str">
            <v>1513</v>
          </cell>
        </row>
        <row r="29">
          <cell r="D29" t="str">
            <v>6939962741307</v>
          </cell>
          <cell r="E29" t="str">
            <v>199</v>
          </cell>
          <cell r="F29" t="str">
            <v>5130</v>
          </cell>
          <cell r="G29" t="str">
            <v>24</v>
          </cell>
          <cell r="H29" t="str">
            <v>30</v>
          </cell>
          <cell r="I29" t="str">
            <v>0</v>
          </cell>
          <cell r="J29" t="str">
            <v>927</v>
          </cell>
        </row>
        <row r="30">
          <cell r="D30" t="str">
            <v>6939962759173</v>
          </cell>
          <cell r="E30" t="str">
            <v>439</v>
          </cell>
          <cell r="F30" t="str">
            <v>5082</v>
          </cell>
          <cell r="G30" t="str">
            <v>23</v>
          </cell>
          <cell r="H30" t="str">
            <v>25</v>
          </cell>
          <cell r="I30" t="str">
            <v>0</v>
          </cell>
          <cell r="J30" t="str">
            <v>1135</v>
          </cell>
        </row>
        <row r="31">
          <cell r="D31" t="str">
            <v>6939962753867</v>
          </cell>
          <cell r="E31" t="str">
            <v>599</v>
          </cell>
          <cell r="F31" t="str">
            <v>4820</v>
          </cell>
          <cell r="G31" t="str">
            <v>11</v>
          </cell>
          <cell r="H31" t="str">
            <v>13</v>
          </cell>
          <cell r="I31" t="str">
            <v>0</v>
          </cell>
          <cell r="J31" t="str">
            <v>443</v>
          </cell>
        </row>
        <row r="32">
          <cell r="D32" t="str">
            <v>6939962746630</v>
          </cell>
          <cell r="E32" t="str">
            <v>79</v>
          </cell>
          <cell r="F32" t="str">
            <v>4794</v>
          </cell>
          <cell r="G32" t="str">
            <v>56</v>
          </cell>
          <cell r="H32" t="str">
            <v>73</v>
          </cell>
          <cell r="I32" t="str">
            <v>0</v>
          </cell>
          <cell r="J32" t="str">
            <v>1327</v>
          </cell>
        </row>
        <row r="33">
          <cell r="D33" t="str">
            <v>6939962757322</v>
          </cell>
          <cell r="E33" t="str">
            <v>599</v>
          </cell>
          <cell r="F33" t="str">
            <v>4784</v>
          </cell>
          <cell r="G33" t="str">
            <v>16</v>
          </cell>
          <cell r="H33" t="str">
            <v>16</v>
          </cell>
          <cell r="I33" t="str">
            <v>0</v>
          </cell>
          <cell r="J33" t="str">
            <v>821</v>
          </cell>
        </row>
        <row r="34">
          <cell r="D34" t="str">
            <v>6939962760605</v>
          </cell>
          <cell r="E34" t="str">
            <v>299</v>
          </cell>
          <cell r="F34" t="str">
            <v>4726</v>
          </cell>
          <cell r="G34" t="str">
            <v>20</v>
          </cell>
          <cell r="H34" t="str">
            <v>25</v>
          </cell>
          <cell r="I34" t="str">
            <v>0</v>
          </cell>
          <cell r="J34" t="str">
            <v>734</v>
          </cell>
        </row>
        <row r="35">
          <cell r="D35" t="str">
            <v>6939962753065</v>
          </cell>
          <cell r="E35" t="str">
            <v>219</v>
          </cell>
          <cell r="F35" t="str">
            <v>4555</v>
          </cell>
          <cell r="G35" t="str">
            <v>25</v>
          </cell>
          <cell r="H35" t="str">
            <v>25</v>
          </cell>
          <cell r="I35" t="str">
            <v>0</v>
          </cell>
          <cell r="J35" t="str">
            <v>955</v>
          </cell>
        </row>
        <row r="36">
          <cell r="D36" t="str">
            <v>6939924818498</v>
          </cell>
          <cell r="E36" t="str">
            <v>329</v>
          </cell>
          <cell r="F36" t="str">
            <v>3967</v>
          </cell>
          <cell r="G36" t="str">
            <v>33</v>
          </cell>
          <cell r="H36" t="str">
            <v>35</v>
          </cell>
          <cell r="I36" t="str">
            <v>0</v>
          </cell>
          <cell r="J36" t="str">
            <v>946</v>
          </cell>
        </row>
        <row r="37">
          <cell r="D37" t="str">
            <v>6939924821481</v>
          </cell>
          <cell r="E37" t="str">
            <v>599</v>
          </cell>
          <cell r="F37" t="str">
            <v>3885</v>
          </cell>
          <cell r="G37" t="str">
            <v>14</v>
          </cell>
          <cell r="H37" t="str">
            <v>15</v>
          </cell>
          <cell r="I37" t="str">
            <v>0</v>
          </cell>
          <cell r="J37" t="str">
            <v>268</v>
          </cell>
        </row>
        <row r="38">
          <cell r="D38" t="str">
            <v>6939962760186</v>
          </cell>
          <cell r="E38" t="str">
            <v>299</v>
          </cell>
          <cell r="F38" t="str">
            <v>3856</v>
          </cell>
          <cell r="G38" t="str">
            <v>25</v>
          </cell>
          <cell r="H38" t="str">
            <v>25</v>
          </cell>
          <cell r="I38" t="str">
            <v>0</v>
          </cell>
          <cell r="J38" t="str">
            <v>542</v>
          </cell>
        </row>
        <row r="39">
          <cell r="D39" t="str">
            <v>6939962758039</v>
          </cell>
          <cell r="E39" t="str">
            <v>199</v>
          </cell>
          <cell r="F39" t="str">
            <v>3784</v>
          </cell>
          <cell r="G39" t="str">
            <v>23</v>
          </cell>
          <cell r="H39" t="str">
            <v>24</v>
          </cell>
          <cell r="I39" t="str">
            <v>750</v>
          </cell>
          <cell r="J39" t="str">
            <v>552</v>
          </cell>
        </row>
        <row r="40">
          <cell r="D40" t="str">
            <v>6939962762500</v>
          </cell>
          <cell r="E40" t="str">
            <v>159</v>
          </cell>
          <cell r="F40" t="str">
            <v>3739</v>
          </cell>
          <cell r="G40" t="str">
            <v>33</v>
          </cell>
          <cell r="H40" t="str">
            <v>34</v>
          </cell>
          <cell r="I40" t="str">
            <v>0</v>
          </cell>
          <cell r="J40" t="str">
            <v>1536</v>
          </cell>
        </row>
        <row r="41">
          <cell r="D41" t="str">
            <v>6939924820828</v>
          </cell>
          <cell r="E41" t="str">
            <v>193</v>
          </cell>
          <cell r="F41" t="str">
            <v>3584</v>
          </cell>
          <cell r="G41" t="str">
            <v>15</v>
          </cell>
          <cell r="H41" t="str">
            <v>21</v>
          </cell>
          <cell r="I41" t="str">
            <v>0</v>
          </cell>
          <cell r="J41" t="str">
            <v>257</v>
          </cell>
        </row>
        <row r="42">
          <cell r="D42" t="str">
            <v>6939962746685</v>
          </cell>
          <cell r="E42" t="str">
            <v>79</v>
          </cell>
          <cell r="F42" t="str">
            <v>3576</v>
          </cell>
          <cell r="G42" t="str">
            <v>39</v>
          </cell>
          <cell r="H42" t="str">
            <v>47</v>
          </cell>
          <cell r="I42" t="str">
            <v>0</v>
          </cell>
          <cell r="J42" t="str">
            <v>797</v>
          </cell>
        </row>
        <row r="43">
          <cell r="D43" t="str">
            <v>6939962757612</v>
          </cell>
          <cell r="E43" t="str">
            <v>299</v>
          </cell>
          <cell r="F43" t="str">
            <v>3558</v>
          </cell>
          <cell r="G43" t="str">
            <v>18</v>
          </cell>
          <cell r="H43" t="str">
            <v>22</v>
          </cell>
          <cell r="I43" t="str">
            <v>0</v>
          </cell>
          <cell r="J43" t="str">
            <v>506</v>
          </cell>
        </row>
        <row r="44">
          <cell r="D44" t="str">
            <v>6939962760575</v>
          </cell>
          <cell r="E44" t="str">
            <v>279</v>
          </cell>
          <cell r="F44" t="str">
            <v>3539</v>
          </cell>
          <cell r="G44" t="str">
            <v>27</v>
          </cell>
          <cell r="H44" t="str">
            <v>28</v>
          </cell>
          <cell r="I44" t="str">
            <v>0</v>
          </cell>
          <cell r="J44" t="str">
            <v>860</v>
          </cell>
        </row>
        <row r="45">
          <cell r="D45" t="str">
            <v>6939962758572</v>
          </cell>
          <cell r="E45" t="str">
            <v>599</v>
          </cell>
          <cell r="F45" t="str">
            <v>3347</v>
          </cell>
          <cell r="G45" t="str">
            <v>12</v>
          </cell>
          <cell r="H45" t="str">
            <v>13</v>
          </cell>
          <cell r="I45" t="str">
            <v>0</v>
          </cell>
          <cell r="J45" t="str">
            <v>342</v>
          </cell>
        </row>
        <row r="46">
          <cell r="D46" t="str">
            <v>6939962734354</v>
          </cell>
          <cell r="E46" t="str">
            <v>229</v>
          </cell>
          <cell r="F46" t="str">
            <v>3293</v>
          </cell>
          <cell r="G46" t="str">
            <v>16</v>
          </cell>
          <cell r="H46" t="str">
            <v>17</v>
          </cell>
          <cell r="I46" t="str">
            <v>0</v>
          </cell>
          <cell r="J46" t="str">
            <v>461</v>
          </cell>
        </row>
        <row r="47">
          <cell r="D47" t="str">
            <v>6939962760834</v>
          </cell>
          <cell r="E47" t="str">
            <v>499</v>
          </cell>
          <cell r="F47" t="str">
            <v>3187</v>
          </cell>
          <cell r="G47" t="str">
            <v>16</v>
          </cell>
          <cell r="H47" t="str">
            <v>16</v>
          </cell>
          <cell r="I47" t="str">
            <v>0</v>
          </cell>
          <cell r="J47" t="str">
            <v>488</v>
          </cell>
        </row>
        <row r="48">
          <cell r="D48" t="str">
            <v>6939962759043</v>
          </cell>
          <cell r="E48" t="str">
            <v>599</v>
          </cell>
          <cell r="F48" t="str">
            <v>3175</v>
          </cell>
          <cell r="G48" t="str">
            <v>9</v>
          </cell>
          <cell r="H48" t="str">
            <v>10</v>
          </cell>
          <cell r="I48" t="str">
            <v>0</v>
          </cell>
          <cell r="J48" t="str">
            <v>336</v>
          </cell>
        </row>
        <row r="49">
          <cell r="D49" t="str">
            <v>6939962746593</v>
          </cell>
          <cell r="E49" t="str">
            <v>259</v>
          </cell>
          <cell r="F49" t="str">
            <v>3031</v>
          </cell>
          <cell r="G49" t="str">
            <v>28</v>
          </cell>
          <cell r="H49" t="str">
            <v>29</v>
          </cell>
          <cell r="I49" t="str">
            <v>0</v>
          </cell>
          <cell r="J49" t="str">
            <v>425</v>
          </cell>
        </row>
        <row r="50">
          <cell r="D50" t="str">
            <v>6939962740379</v>
          </cell>
          <cell r="E50" t="str">
            <v>199</v>
          </cell>
          <cell r="F50" t="str">
            <v>2955</v>
          </cell>
          <cell r="G50" t="str">
            <v>18</v>
          </cell>
          <cell r="H50" t="str">
            <v>19</v>
          </cell>
          <cell r="I50" t="str">
            <v>0</v>
          </cell>
          <cell r="J50" t="str">
            <v>579</v>
          </cell>
        </row>
        <row r="51">
          <cell r="D51" t="str">
            <v>6939962755380</v>
          </cell>
          <cell r="E51" t="str">
            <v>999</v>
          </cell>
          <cell r="F51" t="str">
            <v>2888</v>
          </cell>
          <cell r="G51" t="str">
            <v>5</v>
          </cell>
          <cell r="H51" t="str">
            <v>5</v>
          </cell>
          <cell r="I51" t="str">
            <v>0</v>
          </cell>
          <cell r="J51" t="str">
            <v>288</v>
          </cell>
        </row>
        <row r="52">
          <cell r="D52" t="str">
            <v>6939962762180</v>
          </cell>
          <cell r="E52" t="str">
            <v>599</v>
          </cell>
          <cell r="F52" t="str">
            <v>2753</v>
          </cell>
          <cell r="G52" t="str">
            <v>10</v>
          </cell>
          <cell r="H52" t="str">
            <v>10</v>
          </cell>
          <cell r="I52" t="str">
            <v>0</v>
          </cell>
          <cell r="J52" t="str">
            <v>701</v>
          </cell>
        </row>
        <row r="53">
          <cell r="D53" t="str">
            <v>6939962742878</v>
          </cell>
          <cell r="E53" t="str">
            <v>338</v>
          </cell>
          <cell r="F53" t="str">
            <v>2709</v>
          </cell>
          <cell r="G53" t="str">
            <v>11</v>
          </cell>
          <cell r="H53" t="str">
            <v>16</v>
          </cell>
          <cell r="I53" t="str">
            <v>0</v>
          </cell>
          <cell r="J53" t="str">
            <v>356</v>
          </cell>
        </row>
        <row r="54">
          <cell r="D54" t="str">
            <v>6939924819549</v>
          </cell>
          <cell r="E54" t="str">
            <v>459</v>
          </cell>
          <cell r="F54" t="str">
            <v>2644</v>
          </cell>
          <cell r="G54" t="str">
            <v>11</v>
          </cell>
          <cell r="H54" t="str">
            <v>11</v>
          </cell>
          <cell r="I54" t="str">
            <v>0</v>
          </cell>
          <cell r="J54" t="str">
            <v>573</v>
          </cell>
        </row>
        <row r="55">
          <cell r="D55" t="str">
            <v>6939962731049</v>
          </cell>
          <cell r="E55" t="str">
            <v>339</v>
          </cell>
          <cell r="F55" t="str">
            <v>2586</v>
          </cell>
          <cell r="G55" t="str">
            <v>17</v>
          </cell>
          <cell r="H55" t="str">
            <v>17</v>
          </cell>
          <cell r="I55" t="str">
            <v>0</v>
          </cell>
          <cell r="J55" t="str">
            <v>600</v>
          </cell>
        </row>
        <row r="56">
          <cell r="D56" t="str">
            <v>6939962762173</v>
          </cell>
          <cell r="E56" t="str">
            <v>199</v>
          </cell>
          <cell r="F56" t="str">
            <v>2534</v>
          </cell>
          <cell r="G56" t="str">
            <v>25</v>
          </cell>
          <cell r="H56" t="str">
            <v>25</v>
          </cell>
          <cell r="I56" t="str">
            <v>0</v>
          </cell>
          <cell r="J56" t="str">
            <v>813</v>
          </cell>
        </row>
        <row r="57">
          <cell r="D57" t="str">
            <v>6939962757575</v>
          </cell>
          <cell r="E57" t="str">
            <v>199</v>
          </cell>
          <cell r="F57" t="str">
            <v>2456</v>
          </cell>
          <cell r="G57" t="str">
            <v>28</v>
          </cell>
          <cell r="H57" t="str">
            <v>31</v>
          </cell>
          <cell r="I57" t="str">
            <v>0</v>
          </cell>
          <cell r="J57" t="str">
            <v>720</v>
          </cell>
        </row>
        <row r="58">
          <cell r="D58" t="str">
            <v>6939962759012</v>
          </cell>
          <cell r="E58" t="str">
            <v>499</v>
          </cell>
          <cell r="F58" t="str">
            <v>2363</v>
          </cell>
          <cell r="G58" t="str">
            <v>9</v>
          </cell>
          <cell r="H58" t="str">
            <v>11</v>
          </cell>
          <cell r="I58" t="str">
            <v>0</v>
          </cell>
          <cell r="J58" t="str">
            <v>255</v>
          </cell>
        </row>
        <row r="59">
          <cell r="D59" t="str">
            <v>6939962758763</v>
          </cell>
          <cell r="E59" t="str">
            <v>250</v>
          </cell>
          <cell r="F59" t="str">
            <v>2351</v>
          </cell>
          <cell r="G59" t="str">
            <v>25</v>
          </cell>
          <cell r="H59" t="str">
            <v>28</v>
          </cell>
          <cell r="I59" t="str">
            <v>0</v>
          </cell>
          <cell r="J59" t="str">
            <v>1098</v>
          </cell>
        </row>
        <row r="60">
          <cell r="D60" t="str">
            <v>6939962761640</v>
          </cell>
          <cell r="E60" t="str">
            <v>399</v>
          </cell>
          <cell r="F60" t="str">
            <v>2100</v>
          </cell>
          <cell r="G60" t="str">
            <v>10</v>
          </cell>
          <cell r="H60" t="str">
            <v>10</v>
          </cell>
          <cell r="I60" t="str">
            <v>0</v>
          </cell>
          <cell r="J60" t="str">
            <v>276</v>
          </cell>
        </row>
        <row r="61">
          <cell r="D61" t="str">
            <v>6939924824642</v>
          </cell>
          <cell r="E61" t="str">
            <v>369</v>
          </cell>
          <cell r="F61" t="str">
            <v>1959</v>
          </cell>
          <cell r="G61" t="str">
            <v>12</v>
          </cell>
          <cell r="H61" t="str">
            <v>14</v>
          </cell>
          <cell r="I61" t="str">
            <v>0</v>
          </cell>
          <cell r="J61" t="str">
            <v>131</v>
          </cell>
        </row>
        <row r="62">
          <cell r="D62" t="str">
            <v>6939962763736</v>
          </cell>
          <cell r="E62" t="str">
            <v>159</v>
          </cell>
          <cell r="F62" t="str">
            <v>1852</v>
          </cell>
          <cell r="G62" t="str">
            <v>17</v>
          </cell>
          <cell r="H62" t="str">
            <v>17</v>
          </cell>
          <cell r="I62" t="str">
            <v>2396</v>
          </cell>
          <cell r="J62" t="str">
            <v>696</v>
          </cell>
        </row>
        <row r="63">
          <cell r="D63" t="str">
            <v>6939962759357</v>
          </cell>
          <cell r="E63" t="str">
            <v>499</v>
          </cell>
          <cell r="F63" t="str">
            <v>1842</v>
          </cell>
          <cell r="G63" t="str">
            <v>7</v>
          </cell>
          <cell r="H63" t="str">
            <v>7</v>
          </cell>
          <cell r="I63" t="str">
            <v>0</v>
          </cell>
          <cell r="J63" t="str">
            <v>214</v>
          </cell>
        </row>
        <row r="64">
          <cell r="D64" t="str">
            <v>6939962762500</v>
          </cell>
          <cell r="E64" t="str">
            <v>159</v>
          </cell>
          <cell r="F64" t="str">
            <v>1817</v>
          </cell>
          <cell r="G64" t="str">
            <v>12</v>
          </cell>
          <cell r="H64" t="str">
            <v>23</v>
          </cell>
          <cell r="I64" t="str">
            <v>0</v>
          </cell>
          <cell r="J64" t="str">
            <v>407</v>
          </cell>
        </row>
        <row r="65">
          <cell r="D65" t="str">
            <v>6939924827537</v>
          </cell>
          <cell r="E65" t="str">
            <v>249</v>
          </cell>
          <cell r="F65" t="str">
            <v>1805</v>
          </cell>
          <cell r="G65" t="str">
            <v>14</v>
          </cell>
          <cell r="H65" t="str">
            <v>18</v>
          </cell>
          <cell r="I65" t="str">
            <v>0</v>
          </cell>
          <cell r="J65" t="str">
            <v>294</v>
          </cell>
        </row>
        <row r="66">
          <cell r="D66" t="str">
            <v>6939962763774</v>
          </cell>
          <cell r="E66" t="str">
            <v>149</v>
          </cell>
          <cell r="F66" t="str">
            <v>1795</v>
          </cell>
          <cell r="G66" t="str">
            <v>15</v>
          </cell>
          <cell r="H66" t="str">
            <v>21</v>
          </cell>
          <cell r="I66" t="str">
            <v>0</v>
          </cell>
          <cell r="J66" t="str">
            <v>351</v>
          </cell>
        </row>
        <row r="67">
          <cell r="D67" t="str">
            <v>6939962747057</v>
          </cell>
          <cell r="E67" t="str">
            <v>299</v>
          </cell>
          <cell r="F67" t="str">
            <v>1761</v>
          </cell>
          <cell r="G67" t="str">
            <v>8</v>
          </cell>
          <cell r="H67" t="str">
            <v>8</v>
          </cell>
          <cell r="I67" t="str">
            <v>0</v>
          </cell>
          <cell r="J67" t="str">
            <v>480</v>
          </cell>
        </row>
        <row r="68">
          <cell r="D68" t="str">
            <v>6939962744384</v>
          </cell>
          <cell r="E68" t="str">
            <v>339</v>
          </cell>
          <cell r="F68" t="str">
            <v>1746</v>
          </cell>
          <cell r="G68" t="str">
            <v>6</v>
          </cell>
          <cell r="H68" t="str">
            <v>6</v>
          </cell>
          <cell r="I68" t="str">
            <v>0</v>
          </cell>
          <cell r="J68" t="str">
            <v>471</v>
          </cell>
        </row>
        <row r="69">
          <cell r="D69" t="str">
            <v>6939962762999</v>
          </cell>
          <cell r="E69" t="str">
            <v>259</v>
          </cell>
          <cell r="F69" t="str">
            <v>1642</v>
          </cell>
          <cell r="G69" t="str">
            <v>10</v>
          </cell>
          <cell r="H69" t="str">
            <v>10</v>
          </cell>
          <cell r="I69" t="str">
            <v>0</v>
          </cell>
          <cell r="J69" t="str">
            <v>525</v>
          </cell>
        </row>
        <row r="70">
          <cell r="D70" t="str">
            <v>6939962755618</v>
          </cell>
          <cell r="E70" t="str">
            <v>199</v>
          </cell>
          <cell r="F70" t="str">
            <v>1637</v>
          </cell>
          <cell r="G70" t="str">
            <v>10</v>
          </cell>
          <cell r="H70" t="str">
            <v>13</v>
          </cell>
          <cell r="I70" t="str">
            <v>0</v>
          </cell>
          <cell r="J70" t="str">
            <v>397</v>
          </cell>
        </row>
        <row r="71">
          <cell r="D71" t="str">
            <v>6939924827841</v>
          </cell>
          <cell r="E71" t="str">
            <v>599</v>
          </cell>
          <cell r="F71" t="str">
            <v>1606</v>
          </cell>
          <cell r="G71" t="str">
            <v>6</v>
          </cell>
          <cell r="H71" t="str">
            <v>7</v>
          </cell>
          <cell r="I71" t="str">
            <v>0</v>
          </cell>
          <cell r="J71" t="str">
            <v>358</v>
          </cell>
        </row>
        <row r="72">
          <cell r="D72" t="str">
            <v>6939962764436</v>
          </cell>
          <cell r="E72" t="str">
            <v>399</v>
          </cell>
          <cell r="F72" t="str">
            <v>1606</v>
          </cell>
          <cell r="G72" t="str">
            <v>8</v>
          </cell>
          <cell r="H72" t="str">
            <v>9</v>
          </cell>
          <cell r="I72" t="str">
            <v>687</v>
          </cell>
          <cell r="J72" t="str">
            <v>319</v>
          </cell>
        </row>
        <row r="73">
          <cell r="D73" t="str">
            <v>6939962753539</v>
          </cell>
          <cell r="E73" t="str">
            <v>209</v>
          </cell>
          <cell r="F73" t="str">
            <v>1354</v>
          </cell>
          <cell r="G73" t="str">
            <v>18</v>
          </cell>
          <cell r="H73" t="str">
            <v>18</v>
          </cell>
          <cell r="I73" t="str">
            <v>0</v>
          </cell>
          <cell r="J73" t="str">
            <v>260</v>
          </cell>
        </row>
        <row r="74">
          <cell r="D74" t="str">
            <v>6939962739281</v>
          </cell>
          <cell r="E74" t="str">
            <v>209</v>
          </cell>
          <cell r="F74" t="str">
            <v>1183</v>
          </cell>
          <cell r="G74" t="str">
            <v>7</v>
          </cell>
          <cell r="H74" t="str">
            <v>7</v>
          </cell>
          <cell r="I74" t="str">
            <v>0</v>
          </cell>
          <cell r="J74" t="str">
            <v>253</v>
          </cell>
        </row>
        <row r="75">
          <cell r="D75" t="str">
            <v>6939962759128</v>
          </cell>
          <cell r="E75" t="str">
            <v>129</v>
          </cell>
          <cell r="F75" t="str">
            <v>1180</v>
          </cell>
          <cell r="G75" t="str">
            <v>12</v>
          </cell>
          <cell r="H75" t="str">
            <v>14</v>
          </cell>
          <cell r="I75" t="str">
            <v>0</v>
          </cell>
          <cell r="J75" t="str">
            <v>199</v>
          </cell>
        </row>
        <row r="76">
          <cell r="D76" t="str">
            <v>6939962748214</v>
          </cell>
          <cell r="E76" t="str">
            <v>359</v>
          </cell>
          <cell r="F76" t="str">
            <v>1116</v>
          </cell>
          <cell r="G76" t="str">
            <v>4</v>
          </cell>
          <cell r="H76" t="str">
            <v>4</v>
          </cell>
          <cell r="I76" t="str">
            <v>0</v>
          </cell>
          <cell r="J76" t="str">
            <v>40</v>
          </cell>
        </row>
        <row r="77">
          <cell r="D77" t="str">
            <v>6939924823232</v>
          </cell>
          <cell r="E77" t="str">
            <v>569</v>
          </cell>
          <cell r="F77" t="str">
            <v>1096</v>
          </cell>
          <cell r="G77" t="str">
            <v>3</v>
          </cell>
          <cell r="H77" t="str">
            <v>4</v>
          </cell>
          <cell r="I77" t="str">
            <v>0</v>
          </cell>
          <cell r="J77" t="str">
            <v>628</v>
          </cell>
        </row>
        <row r="78">
          <cell r="D78" t="str">
            <v>6939962760698</v>
          </cell>
          <cell r="E78" t="str">
            <v>199</v>
          </cell>
          <cell r="F78" t="str">
            <v>1050</v>
          </cell>
          <cell r="G78" t="str">
            <v>9</v>
          </cell>
          <cell r="H78" t="str">
            <v>9</v>
          </cell>
          <cell r="I78" t="str">
            <v>0</v>
          </cell>
          <cell r="J78" t="str">
            <v>413</v>
          </cell>
        </row>
        <row r="79">
          <cell r="D79" t="str">
            <v>6939962767864</v>
          </cell>
          <cell r="E79" t="str">
            <v>299</v>
          </cell>
          <cell r="F79" t="str">
            <v>1049</v>
          </cell>
          <cell r="G79" t="str">
            <v>7</v>
          </cell>
          <cell r="H79" t="str">
            <v>7</v>
          </cell>
          <cell r="I79" t="str">
            <v>954</v>
          </cell>
          <cell r="J79" t="str">
            <v>357</v>
          </cell>
        </row>
        <row r="80">
          <cell r="D80" t="str">
            <v>6939962756493</v>
          </cell>
          <cell r="E80" t="str">
            <v>99</v>
          </cell>
          <cell r="F80" t="str">
            <v>1026</v>
          </cell>
          <cell r="G80" t="str">
            <v>19</v>
          </cell>
          <cell r="H80" t="str">
            <v>22</v>
          </cell>
          <cell r="I80" t="str">
            <v>0</v>
          </cell>
          <cell r="J80" t="str">
            <v>496</v>
          </cell>
        </row>
        <row r="81">
          <cell r="D81" t="str">
            <v>6939962763477</v>
          </cell>
          <cell r="E81" t="str">
            <v>259</v>
          </cell>
          <cell r="F81" t="str">
            <v>1017</v>
          </cell>
          <cell r="G81" t="str">
            <v>6</v>
          </cell>
          <cell r="H81" t="str">
            <v>6</v>
          </cell>
          <cell r="I81" t="str">
            <v>0</v>
          </cell>
          <cell r="J81" t="str">
            <v>300</v>
          </cell>
        </row>
        <row r="82">
          <cell r="D82" t="str">
            <v>6939962755656</v>
          </cell>
          <cell r="E82" t="str">
            <v>179</v>
          </cell>
          <cell r="F82" t="str">
            <v>966</v>
          </cell>
          <cell r="G82" t="str">
            <v>9</v>
          </cell>
          <cell r="H82" t="str">
            <v>9</v>
          </cell>
          <cell r="I82" t="str">
            <v>0</v>
          </cell>
          <cell r="J82" t="str">
            <v>313</v>
          </cell>
        </row>
        <row r="83">
          <cell r="D83" t="str">
            <v>6939924827353</v>
          </cell>
          <cell r="E83" t="str">
            <v>699</v>
          </cell>
          <cell r="F83" t="str">
            <v>878</v>
          </cell>
          <cell r="G83" t="str">
            <v>2</v>
          </cell>
          <cell r="H83" t="str">
            <v>2</v>
          </cell>
          <cell r="I83" t="str">
            <v>0</v>
          </cell>
          <cell r="J83" t="str">
            <v>226</v>
          </cell>
        </row>
        <row r="84">
          <cell r="D84" t="str">
            <v>6939962747644</v>
          </cell>
          <cell r="E84" t="str">
            <v>109</v>
          </cell>
          <cell r="F84" t="str">
            <v>832</v>
          </cell>
          <cell r="G84" t="str">
            <v>9</v>
          </cell>
          <cell r="H84" t="str">
            <v>9</v>
          </cell>
          <cell r="I84" t="str">
            <v>0</v>
          </cell>
          <cell r="J84" t="str">
            <v>278</v>
          </cell>
        </row>
        <row r="85">
          <cell r="D85" t="str">
            <v>6939962766423</v>
          </cell>
          <cell r="E85" t="str">
            <v>299</v>
          </cell>
          <cell r="F85" t="str">
            <v>818</v>
          </cell>
          <cell r="G85" t="str">
            <v>10</v>
          </cell>
          <cell r="H85" t="str">
            <v>12</v>
          </cell>
          <cell r="I85" t="str">
            <v>940</v>
          </cell>
          <cell r="J85" t="str">
            <v>786</v>
          </cell>
        </row>
        <row r="86">
          <cell r="D86" t="str">
            <v>6939962765129</v>
          </cell>
          <cell r="E86" t="str">
            <v>259</v>
          </cell>
          <cell r="F86" t="str">
            <v>792</v>
          </cell>
          <cell r="G86" t="str">
            <v>6</v>
          </cell>
          <cell r="H86" t="str">
            <v>6</v>
          </cell>
          <cell r="I86" t="str">
            <v>0</v>
          </cell>
          <cell r="J86" t="str">
            <v>443</v>
          </cell>
        </row>
        <row r="87">
          <cell r="D87" t="str">
            <v>6939962765983</v>
          </cell>
          <cell r="E87" t="str">
            <v>129</v>
          </cell>
          <cell r="F87" t="str">
            <v>765</v>
          </cell>
          <cell r="G87" t="str">
            <v>16</v>
          </cell>
          <cell r="H87" t="str">
            <v>17</v>
          </cell>
          <cell r="I87" t="str">
            <v>0</v>
          </cell>
          <cell r="J87" t="str">
            <v>392</v>
          </cell>
        </row>
        <row r="88">
          <cell r="D88" t="str">
            <v>6939962758466</v>
          </cell>
          <cell r="E88" t="str">
            <v>699</v>
          </cell>
          <cell r="F88" t="str">
            <v>648</v>
          </cell>
          <cell r="G88" t="str">
            <v>2</v>
          </cell>
          <cell r="H88" t="str">
            <v>2</v>
          </cell>
          <cell r="I88" t="str">
            <v>0</v>
          </cell>
          <cell r="J88" t="str">
            <v>746</v>
          </cell>
        </row>
        <row r="89">
          <cell r="D89" t="str">
            <v>6939924824802</v>
          </cell>
          <cell r="E89" t="str">
            <v>169</v>
          </cell>
          <cell r="F89" t="str">
            <v>612</v>
          </cell>
          <cell r="G89" t="str">
            <v>6</v>
          </cell>
          <cell r="H89" t="str">
            <v>6</v>
          </cell>
          <cell r="I89" t="str">
            <v>0</v>
          </cell>
          <cell r="J89" t="str">
            <v>192</v>
          </cell>
        </row>
        <row r="90">
          <cell r="D90" t="str">
            <v>6939924818498</v>
          </cell>
          <cell r="E90" t="str">
            <v>329</v>
          </cell>
          <cell r="F90" t="str">
            <v>594</v>
          </cell>
          <cell r="G90" t="str">
            <v>2</v>
          </cell>
          <cell r="H90" t="str">
            <v>6</v>
          </cell>
          <cell r="I90" t="str">
            <v>0</v>
          </cell>
          <cell r="J90" t="str">
            <v>121</v>
          </cell>
        </row>
        <row r="91">
          <cell r="D91" t="str">
            <v>6939962763712</v>
          </cell>
          <cell r="E91" t="str">
            <v>199</v>
          </cell>
          <cell r="F91" t="str">
            <v>590</v>
          </cell>
          <cell r="G91" t="str">
            <v>4</v>
          </cell>
          <cell r="H91" t="str">
            <v>6</v>
          </cell>
          <cell r="I91" t="str">
            <v>0</v>
          </cell>
          <cell r="J91" t="str">
            <v>114</v>
          </cell>
        </row>
        <row r="92">
          <cell r="D92" t="str">
            <v>6939962756165</v>
          </cell>
          <cell r="E92" t="str">
            <v>159</v>
          </cell>
          <cell r="F92" t="str">
            <v>520</v>
          </cell>
          <cell r="G92" t="str">
            <v>11</v>
          </cell>
          <cell r="H92" t="str">
            <v>11</v>
          </cell>
          <cell r="I92" t="str">
            <v>0</v>
          </cell>
          <cell r="J92" t="str">
            <v>397</v>
          </cell>
        </row>
        <row r="93">
          <cell r="D93" t="str">
            <v>6939962758855</v>
          </cell>
          <cell r="E93" t="str">
            <v>399</v>
          </cell>
          <cell r="F93" t="str">
            <v>508</v>
          </cell>
          <cell r="G93" t="str">
            <v>2</v>
          </cell>
          <cell r="H93" t="str">
            <v>2</v>
          </cell>
          <cell r="I93" t="str">
            <v>0</v>
          </cell>
          <cell r="J93" t="str">
            <v>72</v>
          </cell>
        </row>
        <row r="94">
          <cell r="D94" t="str">
            <v>6939962754604</v>
          </cell>
          <cell r="E94" t="str">
            <v>179</v>
          </cell>
          <cell r="F94" t="str">
            <v>400</v>
          </cell>
          <cell r="G94" t="str">
            <v>3</v>
          </cell>
          <cell r="H94" t="str">
            <v>3</v>
          </cell>
          <cell r="I94" t="str">
            <v>0</v>
          </cell>
          <cell r="J94" t="str">
            <v>219</v>
          </cell>
        </row>
        <row r="95">
          <cell r="D95" t="str">
            <v>6939962761640</v>
          </cell>
          <cell r="E95" t="str">
            <v>399</v>
          </cell>
          <cell r="F95" t="str">
            <v>398</v>
          </cell>
          <cell r="G95" t="str">
            <v>2</v>
          </cell>
          <cell r="H95" t="str">
            <v>2</v>
          </cell>
          <cell r="I95" t="str">
            <v>0</v>
          </cell>
          <cell r="J95" t="str">
            <v>31</v>
          </cell>
        </row>
        <row r="96">
          <cell r="D96" t="str">
            <v>6939962759265</v>
          </cell>
          <cell r="E96" t="str">
            <v>299</v>
          </cell>
          <cell r="F96" t="str">
            <v>378</v>
          </cell>
          <cell r="G96" t="str">
            <v>3</v>
          </cell>
          <cell r="H96" t="str">
            <v>3</v>
          </cell>
          <cell r="I96" t="str">
            <v>0</v>
          </cell>
          <cell r="J96" t="str">
            <v>114</v>
          </cell>
        </row>
        <row r="97">
          <cell r="D97" t="str">
            <v>6939962755359</v>
          </cell>
          <cell r="E97" t="str">
            <v>799</v>
          </cell>
          <cell r="F97" t="str">
            <v>351</v>
          </cell>
          <cell r="G97" t="str">
            <v>1</v>
          </cell>
          <cell r="H97" t="str">
            <v>1</v>
          </cell>
          <cell r="I97" t="str">
            <v>0</v>
          </cell>
          <cell r="J97" t="str">
            <v>171</v>
          </cell>
        </row>
        <row r="98">
          <cell r="D98" t="str">
            <v>6939962768182</v>
          </cell>
          <cell r="E98" t="str">
            <v>699</v>
          </cell>
          <cell r="F98" t="str">
            <v>339</v>
          </cell>
          <cell r="G98" t="str">
            <v>1</v>
          </cell>
          <cell r="H98" t="str">
            <v>1</v>
          </cell>
          <cell r="I98" t="str">
            <v>183</v>
          </cell>
          <cell r="J98" t="str">
            <v>133</v>
          </cell>
        </row>
        <row r="99">
          <cell r="D99" t="str">
            <v>6939962761398</v>
          </cell>
          <cell r="E99" t="str">
            <v>259</v>
          </cell>
          <cell r="F99" t="str">
            <v>318</v>
          </cell>
          <cell r="G99" t="str">
            <v>2</v>
          </cell>
          <cell r="H99" t="str">
            <v>2</v>
          </cell>
          <cell r="I99" t="str">
            <v>0</v>
          </cell>
          <cell r="J99" t="str">
            <v>190</v>
          </cell>
        </row>
        <row r="100">
          <cell r="D100" t="str">
            <v>6939962758572</v>
          </cell>
          <cell r="E100" t="str">
            <v>599</v>
          </cell>
          <cell r="F100" t="str">
            <v>269</v>
          </cell>
          <cell r="G100" t="str">
            <v>1</v>
          </cell>
          <cell r="H100" t="str">
            <v>1</v>
          </cell>
          <cell r="I100" t="str">
            <v>0</v>
          </cell>
          <cell r="J100" t="str">
            <v>28</v>
          </cell>
        </row>
        <row r="101">
          <cell r="D101" t="str">
            <v>6939962746371</v>
          </cell>
          <cell r="E101" t="str">
            <v>599</v>
          </cell>
          <cell r="F101" t="str">
            <v>269</v>
          </cell>
          <cell r="G101" t="str">
            <v>1</v>
          </cell>
          <cell r="H101" t="str">
            <v>1</v>
          </cell>
          <cell r="I101" t="str">
            <v>0</v>
          </cell>
          <cell r="J101" t="str">
            <v>59</v>
          </cell>
        </row>
        <row r="102">
          <cell r="D102" t="str">
            <v>6939962759395</v>
          </cell>
          <cell r="E102" t="str">
            <v>439</v>
          </cell>
          <cell r="F102" t="str">
            <v>238</v>
          </cell>
          <cell r="G102" t="str">
            <v>2</v>
          </cell>
          <cell r="H102" t="str">
            <v>2</v>
          </cell>
          <cell r="I102" t="str">
            <v>0</v>
          </cell>
          <cell r="J102" t="str">
            <v>78</v>
          </cell>
        </row>
        <row r="103">
          <cell r="D103" t="str">
            <v>6939962738024</v>
          </cell>
          <cell r="E103" t="str">
            <v>259</v>
          </cell>
          <cell r="F103" t="str">
            <v>233</v>
          </cell>
          <cell r="G103" t="str">
            <v>2</v>
          </cell>
          <cell r="H103" t="str">
            <v>2</v>
          </cell>
          <cell r="I103" t="str">
            <v>0</v>
          </cell>
          <cell r="J103" t="str">
            <v>139</v>
          </cell>
        </row>
        <row r="104">
          <cell r="D104" t="str">
            <v>6939924827339</v>
          </cell>
          <cell r="E104" t="str">
            <v>399</v>
          </cell>
          <cell r="F104" t="str">
            <v>194</v>
          </cell>
          <cell r="G104" t="str">
            <v>1</v>
          </cell>
          <cell r="H104" t="str">
            <v>1</v>
          </cell>
          <cell r="I104" t="str">
            <v>0</v>
          </cell>
          <cell r="J104" t="str">
            <v>183</v>
          </cell>
        </row>
        <row r="105">
          <cell r="D105" t="str">
            <v>6939962756189</v>
          </cell>
          <cell r="E105" t="str">
            <v>299</v>
          </cell>
          <cell r="F105" t="str">
            <v>190</v>
          </cell>
          <cell r="G105" t="str">
            <v>2</v>
          </cell>
          <cell r="H105" t="str">
            <v>2</v>
          </cell>
          <cell r="I105" t="str">
            <v>0</v>
          </cell>
          <cell r="J105" t="str">
            <v>72</v>
          </cell>
        </row>
        <row r="106">
          <cell r="D106" t="str">
            <v>6939962759098</v>
          </cell>
          <cell r="E106" t="str">
            <v>399</v>
          </cell>
          <cell r="F106" t="str">
            <v>145</v>
          </cell>
          <cell r="G106" t="str">
            <v>1</v>
          </cell>
          <cell r="H106" t="str">
            <v>1</v>
          </cell>
          <cell r="I106" t="str">
            <v>0</v>
          </cell>
          <cell r="J106" t="str">
            <v>133</v>
          </cell>
        </row>
        <row r="107">
          <cell r="D107" t="str">
            <v>6939962760186</v>
          </cell>
          <cell r="E107" t="str">
            <v>299</v>
          </cell>
          <cell r="F107" t="str">
            <v>139</v>
          </cell>
          <cell r="G107" t="str">
            <v>1</v>
          </cell>
          <cell r="H107" t="str">
            <v>1</v>
          </cell>
          <cell r="I107" t="str">
            <v>0</v>
          </cell>
          <cell r="J107" t="str">
            <v>51</v>
          </cell>
        </row>
        <row r="108">
          <cell r="D108" t="str">
            <v>6939962746074</v>
          </cell>
          <cell r="E108" t="str">
            <v>299</v>
          </cell>
          <cell r="F108" t="str">
            <v>139</v>
          </cell>
          <cell r="G108" t="str">
            <v>1</v>
          </cell>
          <cell r="H108" t="str">
            <v>1</v>
          </cell>
          <cell r="I108" t="str">
            <v>0</v>
          </cell>
          <cell r="J108" t="str">
            <v>33</v>
          </cell>
        </row>
        <row r="109">
          <cell r="D109" t="str">
            <v>6939962760711</v>
          </cell>
          <cell r="E109" t="str">
            <v>299</v>
          </cell>
          <cell r="F109" t="str">
            <v>0</v>
          </cell>
          <cell r="G109" t="str">
            <v>0</v>
          </cell>
          <cell r="H109" t="str">
            <v>0</v>
          </cell>
          <cell r="I109" t="str">
            <v>0</v>
          </cell>
          <cell r="J109" t="str">
            <v>47</v>
          </cell>
        </row>
        <row r="110">
          <cell r="D110" t="str">
            <v>6939924823232</v>
          </cell>
          <cell r="E110" t="str">
            <v>569</v>
          </cell>
          <cell r="F110" t="str">
            <v>0</v>
          </cell>
          <cell r="G110" t="str">
            <v>0</v>
          </cell>
          <cell r="H110" t="str">
            <v>0</v>
          </cell>
          <cell r="I110" t="str">
            <v>0</v>
          </cell>
          <cell r="J110" t="str">
            <v>74</v>
          </cell>
        </row>
        <row r="111">
          <cell r="D111" t="str">
            <v>6938980101353</v>
          </cell>
          <cell r="E111" t="str">
            <v>129</v>
          </cell>
          <cell r="F111" t="str">
            <v>0</v>
          </cell>
          <cell r="G111" t="str">
            <v>0</v>
          </cell>
          <cell r="H111" t="str">
            <v>0</v>
          </cell>
          <cell r="I111" t="str">
            <v>90</v>
          </cell>
          <cell r="J111" t="str">
            <v>0</v>
          </cell>
        </row>
        <row r="112">
          <cell r="D112" t="str">
            <v>6939962757575</v>
          </cell>
          <cell r="E112" t="str">
            <v>199</v>
          </cell>
          <cell r="F112" t="str">
            <v>0</v>
          </cell>
          <cell r="G112" t="str">
            <v>0</v>
          </cell>
          <cell r="H112" t="str">
            <v>0</v>
          </cell>
          <cell r="I112" t="str">
            <v>0</v>
          </cell>
          <cell r="J112" t="str">
            <v>83</v>
          </cell>
        </row>
        <row r="113">
          <cell r="D113" t="str">
            <v>6939924824963</v>
          </cell>
          <cell r="E113" t="str">
            <v>499</v>
          </cell>
          <cell r="F113" t="str">
            <v>0</v>
          </cell>
          <cell r="G113" t="str">
            <v>0</v>
          </cell>
          <cell r="H113" t="str">
            <v>0</v>
          </cell>
          <cell r="I113" t="str">
            <v>0</v>
          </cell>
          <cell r="J113" t="str">
            <v>0</v>
          </cell>
        </row>
        <row r="114">
          <cell r="D114" t="str">
            <v>6939962760599</v>
          </cell>
          <cell r="E114" t="str">
            <v>1699</v>
          </cell>
          <cell r="F114" t="str">
            <v>0</v>
          </cell>
          <cell r="G114" t="str">
            <v>0</v>
          </cell>
          <cell r="H114" t="str">
            <v>0</v>
          </cell>
          <cell r="I114" t="str">
            <v>0</v>
          </cell>
          <cell r="J114" t="str">
            <v>19</v>
          </cell>
        </row>
        <row r="115">
          <cell r="D115" t="str">
            <v>6939924823669</v>
          </cell>
          <cell r="E115" t="str">
            <v>139</v>
          </cell>
          <cell r="F115" t="str">
            <v>0</v>
          </cell>
          <cell r="G115" t="str">
            <v>0</v>
          </cell>
          <cell r="H115" t="str">
            <v>0</v>
          </cell>
          <cell r="I115" t="str">
            <v>0</v>
          </cell>
          <cell r="J115" t="str">
            <v>2</v>
          </cell>
        </row>
        <row r="116">
          <cell r="D116" t="str">
            <v>6939924824819</v>
          </cell>
          <cell r="E116" t="str">
            <v>149</v>
          </cell>
          <cell r="F116" t="str">
            <v>0</v>
          </cell>
          <cell r="G116" t="str">
            <v>0</v>
          </cell>
          <cell r="H116" t="str">
            <v>0</v>
          </cell>
          <cell r="I116" t="str">
            <v>0</v>
          </cell>
          <cell r="J116" t="str">
            <v>36</v>
          </cell>
        </row>
        <row r="117">
          <cell r="D117" t="str">
            <v>6939924824956</v>
          </cell>
          <cell r="E117" t="str">
            <v>399</v>
          </cell>
          <cell r="F117" t="str">
            <v>0</v>
          </cell>
          <cell r="G117" t="str">
            <v>0</v>
          </cell>
          <cell r="H117" t="str">
            <v>0</v>
          </cell>
          <cell r="I117" t="str">
            <v>0</v>
          </cell>
          <cell r="J117" t="str">
            <v>0</v>
          </cell>
        </row>
        <row r="118">
          <cell r="D118" t="str">
            <v>6939962756172</v>
          </cell>
          <cell r="E118" t="str">
            <v>209</v>
          </cell>
          <cell r="F118" t="str">
            <v>0</v>
          </cell>
          <cell r="G118" t="str">
            <v>0</v>
          </cell>
          <cell r="H118" t="str">
            <v>0</v>
          </cell>
          <cell r="I118" t="str">
            <v>0</v>
          </cell>
          <cell r="J118" t="str">
            <v>0</v>
          </cell>
        </row>
        <row r="119">
          <cell r="D119" t="str">
            <v>6939924819884</v>
          </cell>
          <cell r="E119" t="str">
            <v>269</v>
          </cell>
          <cell r="F119" t="str">
            <v>0</v>
          </cell>
          <cell r="G119" t="str">
            <v>0</v>
          </cell>
          <cell r="H119" t="str">
            <v>0</v>
          </cell>
          <cell r="I119" t="str">
            <v>0</v>
          </cell>
          <cell r="J119" t="str">
            <v>3</v>
          </cell>
        </row>
        <row r="120">
          <cell r="D120" t="str">
            <v>6939924824345</v>
          </cell>
          <cell r="E120" t="str">
            <v>499</v>
          </cell>
          <cell r="F120" t="str">
            <v>0</v>
          </cell>
          <cell r="G120" t="str">
            <v>0</v>
          </cell>
          <cell r="H120" t="str">
            <v>0</v>
          </cell>
          <cell r="I120" t="str">
            <v>0</v>
          </cell>
          <cell r="J120" t="str">
            <v>8</v>
          </cell>
        </row>
        <row r="121">
          <cell r="D121" t="str">
            <v>6939962744384</v>
          </cell>
          <cell r="E121" t="str">
            <v>339</v>
          </cell>
          <cell r="F121" t="str">
            <v>0</v>
          </cell>
          <cell r="G121" t="str">
            <v>0</v>
          </cell>
          <cell r="H121" t="str">
            <v>0</v>
          </cell>
          <cell r="I121" t="str">
            <v>0</v>
          </cell>
          <cell r="J121" t="str">
            <v>25</v>
          </cell>
        </row>
        <row r="122">
          <cell r="D122" t="str">
            <v>6939962760599</v>
          </cell>
          <cell r="E122" t="str">
            <v>1699</v>
          </cell>
          <cell r="F122" t="str">
            <v>0</v>
          </cell>
          <cell r="G122" t="str">
            <v>0</v>
          </cell>
          <cell r="H122" t="str">
            <v>0</v>
          </cell>
          <cell r="I122" t="str">
            <v>0</v>
          </cell>
          <cell r="J122" t="str">
            <v>184</v>
          </cell>
        </row>
        <row r="123">
          <cell r="D123" t="str">
            <v>6939924823652</v>
          </cell>
          <cell r="E123" t="str">
            <v>599</v>
          </cell>
          <cell r="F123" t="str">
            <v>0</v>
          </cell>
          <cell r="G123" t="str">
            <v>0</v>
          </cell>
          <cell r="H123" t="str">
            <v>0</v>
          </cell>
          <cell r="I123" t="str">
            <v>0</v>
          </cell>
          <cell r="J123" t="str">
            <v>0</v>
          </cell>
        </row>
        <row r="124">
          <cell r="D124" t="str">
            <v>6939924827353</v>
          </cell>
          <cell r="E124" t="str">
            <v>699</v>
          </cell>
          <cell r="F124" t="str">
            <v>0</v>
          </cell>
          <cell r="G124" t="str">
            <v>0</v>
          </cell>
          <cell r="H124" t="str">
            <v>0</v>
          </cell>
          <cell r="I124" t="str">
            <v>0</v>
          </cell>
          <cell r="J124" t="str">
            <v>27</v>
          </cell>
        </row>
        <row r="125">
          <cell r="D125" t="str">
            <v>6939962755830</v>
          </cell>
          <cell r="E125" t="str">
            <v>249</v>
          </cell>
          <cell r="F125" t="str">
            <v>0</v>
          </cell>
          <cell r="G125" t="str">
            <v>0</v>
          </cell>
          <cell r="H125" t="str">
            <v>0</v>
          </cell>
          <cell r="I125" t="str">
            <v>0</v>
          </cell>
          <cell r="J125" t="str">
            <v>0</v>
          </cell>
        </row>
        <row r="126">
          <cell r="D126" t="str">
            <v>6939924819549</v>
          </cell>
          <cell r="E126" t="str">
            <v>459</v>
          </cell>
          <cell r="F126" t="str">
            <v>0</v>
          </cell>
          <cell r="G126" t="str">
            <v>0</v>
          </cell>
          <cell r="H126" t="str">
            <v>0</v>
          </cell>
          <cell r="I126" t="str">
            <v>0</v>
          </cell>
          <cell r="J126" t="str">
            <v>51</v>
          </cell>
        </row>
        <row r="127">
          <cell r="D127" t="str">
            <v>6939962757513</v>
          </cell>
          <cell r="E127" t="str">
            <v>299</v>
          </cell>
          <cell r="F127" t="str">
            <v>0</v>
          </cell>
          <cell r="G127" t="str">
            <v>0</v>
          </cell>
          <cell r="H127" t="str">
            <v>0</v>
          </cell>
          <cell r="I127" t="str">
            <v>0</v>
          </cell>
          <cell r="J127" t="str">
            <v>49</v>
          </cell>
        </row>
        <row r="128">
          <cell r="D128" t="str">
            <v>6939962756820</v>
          </cell>
          <cell r="E128" t="str">
            <v>89</v>
          </cell>
          <cell r="F128" t="str">
            <v>0</v>
          </cell>
          <cell r="G128" t="str">
            <v>0</v>
          </cell>
          <cell r="H128" t="str">
            <v>0</v>
          </cell>
          <cell r="I128" t="str">
            <v>0</v>
          </cell>
          <cell r="J128" t="str">
            <v>4</v>
          </cell>
        </row>
        <row r="129">
          <cell r="D129" t="str">
            <v>6939962756912</v>
          </cell>
          <cell r="E129" t="str">
            <v>179</v>
          </cell>
          <cell r="F129" t="str">
            <v>0</v>
          </cell>
          <cell r="G129" t="str">
            <v>0</v>
          </cell>
          <cell r="H129" t="str">
            <v>0</v>
          </cell>
          <cell r="I129" t="str">
            <v>0</v>
          </cell>
          <cell r="J129" t="str">
            <v>0</v>
          </cell>
        </row>
        <row r="130">
          <cell r="D130" t="str">
            <v>6939962753065</v>
          </cell>
          <cell r="E130" t="str">
            <v>219</v>
          </cell>
          <cell r="F130" t="str">
            <v>0</v>
          </cell>
          <cell r="G130" t="str">
            <v>0</v>
          </cell>
          <cell r="H130" t="str">
            <v>0</v>
          </cell>
          <cell r="I130" t="str">
            <v>0</v>
          </cell>
          <cell r="J130" t="str">
            <v>26</v>
          </cell>
        </row>
        <row r="131">
          <cell r="D131" t="str">
            <v>6939962758855</v>
          </cell>
          <cell r="E131" t="str">
            <v>399</v>
          </cell>
          <cell r="F131" t="str">
            <v>0</v>
          </cell>
          <cell r="G131" t="str">
            <v>0</v>
          </cell>
          <cell r="H131" t="str">
            <v>0</v>
          </cell>
          <cell r="I131" t="str">
            <v>0</v>
          </cell>
          <cell r="J131" t="str">
            <v>16</v>
          </cell>
        </row>
        <row r="132">
          <cell r="D132" t="str">
            <v>6939962754239</v>
          </cell>
          <cell r="E132" t="str">
            <v>209</v>
          </cell>
          <cell r="F132" t="str">
            <v>0</v>
          </cell>
          <cell r="G132" t="str">
            <v>0</v>
          </cell>
          <cell r="H132" t="str">
            <v>0</v>
          </cell>
          <cell r="I132" t="str">
            <v>0</v>
          </cell>
          <cell r="J132" t="str">
            <v>1</v>
          </cell>
        </row>
        <row r="133">
          <cell r="D133" t="str">
            <v>6939962749129</v>
          </cell>
          <cell r="E133" t="str">
            <v>599</v>
          </cell>
          <cell r="F133" t="str">
            <v>0</v>
          </cell>
          <cell r="G133" t="str">
            <v>0</v>
          </cell>
          <cell r="H133" t="str">
            <v>0</v>
          </cell>
          <cell r="I133" t="str">
            <v>0</v>
          </cell>
          <cell r="J133" t="str">
            <v>12</v>
          </cell>
        </row>
        <row r="134">
          <cell r="D134" t="str">
            <v>6939924821078</v>
          </cell>
          <cell r="E134" t="str">
            <v>549</v>
          </cell>
          <cell r="F134" t="str">
            <v>0</v>
          </cell>
          <cell r="G134" t="str">
            <v>0</v>
          </cell>
          <cell r="H134" t="str">
            <v>0</v>
          </cell>
          <cell r="I134" t="str">
            <v>0</v>
          </cell>
          <cell r="J134" t="str">
            <v>57</v>
          </cell>
        </row>
        <row r="135">
          <cell r="D135" t="str">
            <v>6939962755885</v>
          </cell>
          <cell r="E135" t="str">
            <v>469</v>
          </cell>
          <cell r="F135" t="str">
            <v>0</v>
          </cell>
          <cell r="G135" t="str">
            <v>0</v>
          </cell>
          <cell r="H135" t="str">
            <v>0</v>
          </cell>
          <cell r="I135" t="str">
            <v>0</v>
          </cell>
          <cell r="J135" t="str">
            <v>4</v>
          </cell>
        </row>
        <row r="136">
          <cell r="D136" t="str">
            <v>6939962757186</v>
          </cell>
          <cell r="E136" t="str">
            <v>199</v>
          </cell>
          <cell r="F136" t="str">
            <v>0</v>
          </cell>
          <cell r="G136" t="str">
            <v>0</v>
          </cell>
          <cell r="H136" t="str">
            <v>0</v>
          </cell>
          <cell r="I136" t="str">
            <v>0</v>
          </cell>
          <cell r="J136" t="str">
            <v>3</v>
          </cell>
        </row>
        <row r="137">
          <cell r="D137" t="str">
            <v>6939962756905</v>
          </cell>
          <cell r="E137" t="str">
            <v>199</v>
          </cell>
          <cell r="F137" t="str">
            <v>0</v>
          </cell>
          <cell r="G137" t="str">
            <v>0</v>
          </cell>
          <cell r="H137" t="str">
            <v>0</v>
          </cell>
          <cell r="I137" t="str">
            <v>0</v>
          </cell>
          <cell r="J137" t="str">
            <v>0</v>
          </cell>
        </row>
        <row r="138">
          <cell r="D138" t="str">
            <v>6939962755175</v>
          </cell>
          <cell r="E138" t="str">
            <v>439</v>
          </cell>
          <cell r="F138" t="str">
            <v>0</v>
          </cell>
          <cell r="G138" t="str">
            <v>0</v>
          </cell>
          <cell r="H138" t="str">
            <v>0</v>
          </cell>
          <cell r="I138" t="str">
            <v>0</v>
          </cell>
          <cell r="J138" t="str">
            <v>4</v>
          </cell>
        </row>
        <row r="139">
          <cell r="D139" t="str">
            <v>6939924823676</v>
          </cell>
          <cell r="E139" t="str">
            <v>599</v>
          </cell>
          <cell r="F139" t="str">
            <v>0</v>
          </cell>
          <cell r="G139" t="str">
            <v>0</v>
          </cell>
          <cell r="H139" t="str">
            <v>0</v>
          </cell>
          <cell r="I139" t="str">
            <v>0</v>
          </cell>
          <cell r="J139" t="str">
            <v>0</v>
          </cell>
        </row>
        <row r="140">
          <cell r="D140" t="str">
            <v>6939924823423</v>
          </cell>
          <cell r="E140" t="str">
            <v>599</v>
          </cell>
          <cell r="F140" t="str">
            <v>0</v>
          </cell>
          <cell r="G140" t="str">
            <v>0</v>
          </cell>
          <cell r="H140" t="str">
            <v>0</v>
          </cell>
          <cell r="I140" t="str">
            <v>0</v>
          </cell>
          <cell r="J140" t="str">
            <v>0</v>
          </cell>
        </row>
        <row r="141">
          <cell r="D141" t="str">
            <v>6939962746626</v>
          </cell>
          <cell r="E141" t="str">
            <v>79</v>
          </cell>
          <cell r="F141" t="str">
            <v>0</v>
          </cell>
          <cell r="G141" t="str">
            <v>0</v>
          </cell>
          <cell r="H141" t="str">
            <v>0</v>
          </cell>
          <cell r="I141" t="str">
            <v>0</v>
          </cell>
          <cell r="J141" t="str">
            <v>1327</v>
          </cell>
        </row>
        <row r="142">
          <cell r="D142" t="str">
            <v>6939962757544</v>
          </cell>
          <cell r="E142" t="str">
            <v>399</v>
          </cell>
          <cell r="F142" t="str">
            <v>0</v>
          </cell>
          <cell r="G142" t="str">
            <v>0</v>
          </cell>
          <cell r="H142" t="str">
            <v>0</v>
          </cell>
          <cell r="I142" t="str">
            <v>0</v>
          </cell>
          <cell r="J142" t="str">
            <v>0</v>
          </cell>
        </row>
        <row r="143">
          <cell r="D143" t="str">
            <v>6939962759388</v>
          </cell>
          <cell r="E143" t="str">
            <v>399</v>
          </cell>
          <cell r="F143" t="str">
            <v>0</v>
          </cell>
          <cell r="G143" t="str">
            <v>0</v>
          </cell>
          <cell r="H143" t="str">
            <v>0</v>
          </cell>
          <cell r="I143" t="str">
            <v>0</v>
          </cell>
          <cell r="J143" t="str">
            <v>1</v>
          </cell>
        </row>
        <row r="144">
          <cell r="D144" t="str">
            <v>6939962759364</v>
          </cell>
          <cell r="E144" t="str">
            <v>599</v>
          </cell>
          <cell r="F144" t="str">
            <v>0</v>
          </cell>
          <cell r="G144" t="str">
            <v>0</v>
          </cell>
          <cell r="H144" t="str">
            <v>0</v>
          </cell>
          <cell r="I144" t="str">
            <v>0</v>
          </cell>
          <cell r="J144" t="str">
            <v>124</v>
          </cell>
        </row>
        <row r="145">
          <cell r="D145" t="str">
            <v>6939962743738</v>
          </cell>
          <cell r="E145" t="str">
            <v>169</v>
          </cell>
          <cell r="F145" t="str">
            <v>0</v>
          </cell>
          <cell r="G145" t="str">
            <v>0</v>
          </cell>
          <cell r="H145" t="str">
            <v>0</v>
          </cell>
          <cell r="I145" t="str">
            <v>0</v>
          </cell>
          <cell r="J145" t="str">
            <v>6</v>
          </cell>
        </row>
        <row r="146">
          <cell r="D146" t="str">
            <v>6939962758398</v>
          </cell>
          <cell r="E146" t="str">
            <v>299</v>
          </cell>
          <cell r="F146" t="str">
            <v>0</v>
          </cell>
          <cell r="G146" t="str">
            <v>0</v>
          </cell>
          <cell r="H146" t="str">
            <v>0</v>
          </cell>
          <cell r="I146" t="str">
            <v>0</v>
          </cell>
          <cell r="J146" t="str">
            <v>2</v>
          </cell>
        </row>
        <row r="147">
          <cell r="D147" t="str">
            <v>6939962753867</v>
          </cell>
          <cell r="E147" t="str">
            <v>599</v>
          </cell>
          <cell r="F147" t="str">
            <v>0</v>
          </cell>
          <cell r="G147" t="str">
            <v>0</v>
          </cell>
          <cell r="H147" t="str">
            <v>0</v>
          </cell>
          <cell r="I147" t="str">
            <v>0</v>
          </cell>
          <cell r="J147" t="str">
            <v>26</v>
          </cell>
        </row>
        <row r="148">
          <cell r="D148" t="str">
            <v>6939962757520</v>
          </cell>
          <cell r="E148" t="str">
            <v>999</v>
          </cell>
          <cell r="F148" t="str">
            <v>0</v>
          </cell>
          <cell r="G148" t="str">
            <v>0</v>
          </cell>
          <cell r="H148" t="str">
            <v>0</v>
          </cell>
          <cell r="I148" t="str">
            <v>0</v>
          </cell>
          <cell r="J148" t="str">
            <v>1</v>
          </cell>
        </row>
        <row r="149">
          <cell r="D149" t="str">
            <v>6939962758466</v>
          </cell>
          <cell r="E149" t="str">
            <v>699</v>
          </cell>
          <cell r="F149" t="str">
            <v>0</v>
          </cell>
          <cell r="G149" t="str">
            <v>0</v>
          </cell>
          <cell r="H149" t="str">
            <v>0</v>
          </cell>
          <cell r="I149" t="str">
            <v>0</v>
          </cell>
          <cell r="J149" t="str">
            <v>8</v>
          </cell>
        </row>
        <row r="150">
          <cell r="D150" t="str">
            <v>6939962741338</v>
          </cell>
          <cell r="E150" t="str">
            <v>599</v>
          </cell>
          <cell r="F150" t="str">
            <v>0</v>
          </cell>
          <cell r="G150" t="str">
            <v>0</v>
          </cell>
          <cell r="H150" t="str">
            <v>0</v>
          </cell>
          <cell r="I150" t="str">
            <v>0</v>
          </cell>
          <cell r="J150" t="str">
            <v>3</v>
          </cell>
        </row>
        <row r="151">
          <cell r="D151" t="str">
            <v>6939962756493</v>
          </cell>
          <cell r="E151" t="str">
            <v>99</v>
          </cell>
          <cell r="F151" t="str">
            <v>0</v>
          </cell>
          <cell r="G151" t="str">
            <v>0</v>
          </cell>
          <cell r="H151" t="str">
            <v>0</v>
          </cell>
          <cell r="I151" t="str">
            <v>0</v>
          </cell>
          <cell r="J151" t="str">
            <v>16</v>
          </cell>
        </row>
        <row r="152">
          <cell r="D152" t="str">
            <v>6939962746593</v>
          </cell>
          <cell r="E152" t="str">
            <v>259</v>
          </cell>
          <cell r="F152" t="str">
            <v>0</v>
          </cell>
          <cell r="G152" t="str">
            <v>0</v>
          </cell>
          <cell r="H152" t="str">
            <v>0</v>
          </cell>
          <cell r="I152" t="str">
            <v>0</v>
          </cell>
          <cell r="J152" t="str">
            <v>0</v>
          </cell>
        </row>
        <row r="153">
          <cell r="D153" t="str">
            <v>6939924824345</v>
          </cell>
          <cell r="E153" t="str">
            <v>499</v>
          </cell>
          <cell r="F153" t="str">
            <v>0</v>
          </cell>
          <cell r="G153" t="str">
            <v>0</v>
          </cell>
          <cell r="H153" t="str">
            <v>0</v>
          </cell>
          <cell r="I153" t="str">
            <v>0</v>
          </cell>
          <cell r="J153" t="str">
            <v>198</v>
          </cell>
        </row>
        <row r="154">
          <cell r="D154" t="str">
            <v>6939924827339</v>
          </cell>
          <cell r="E154" t="str">
            <v>399</v>
          </cell>
          <cell r="F154" t="str">
            <v>0</v>
          </cell>
          <cell r="G154" t="str">
            <v>0</v>
          </cell>
          <cell r="H154" t="str">
            <v>0</v>
          </cell>
          <cell r="I154" t="str">
            <v>0</v>
          </cell>
          <cell r="J154" t="str">
            <v>6</v>
          </cell>
        </row>
        <row r="155">
          <cell r="D155" t="str">
            <v>6939924824673</v>
          </cell>
          <cell r="E155" t="str">
            <v>299</v>
          </cell>
          <cell r="F155" t="str">
            <v>0</v>
          </cell>
          <cell r="G155" t="str">
            <v>0</v>
          </cell>
          <cell r="H155" t="str">
            <v>0</v>
          </cell>
          <cell r="I155" t="str">
            <v>0</v>
          </cell>
          <cell r="J155" t="str">
            <v>1</v>
          </cell>
        </row>
        <row r="156">
          <cell r="D156" t="str">
            <v>6939962759371</v>
          </cell>
          <cell r="E156" t="str">
            <v>369</v>
          </cell>
          <cell r="F156" t="str">
            <v>0</v>
          </cell>
          <cell r="G156" t="str">
            <v>0</v>
          </cell>
          <cell r="H156" t="str">
            <v>0</v>
          </cell>
          <cell r="I156" t="str">
            <v>0</v>
          </cell>
          <cell r="J156" t="str">
            <v>119</v>
          </cell>
        </row>
      </sheetData>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cell r="I1" t="str">
            <v>可销库存</v>
          </cell>
          <cell r="J1" t="str">
            <v>总访客数</v>
          </cell>
        </row>
        <row r="1">
          <cell r="L1" t="str">
            <v>详情页访客数</v>
          </cell>
          <cell r="M1" t="str">
            <v>详情页加购数</v>
          </cell>
          <cell r="N1" t="str">
            <v>总加购转化率</v>
          </cell>
          <cell r="O1" t="str">
            <v>浏览支付转化率</v>
          </cell>
          <cell r="P1" t="str">
            <v>列表页访客数</v>
          </cell>
        </row>
        <row r="2">
          <cell r="D2">
            <v>6939962757315</v>
          </cell>
          <cell r="E2" t="str">
            <v>439</v>
          </cell>
          <cell r="F2" t="str">
            <v>38093</v>
          </cell>
          <cell r="G2" t="str">
            <v>128</v>
          </cell>
          <cell r="H2">
            <v>139</v>
          </cell>
          <cell r="I2">
            <v>0</v>
          </cell>
          <cell r="J2">
            <v>2926</v>
          </cell>
          <cell r="K2">
            <v>0.0475051264524949</v>
          </cell>
          <cell r="L2" t="str">
            <v>2926</v>
          </cell>
          <cell r="M2" t="str">
            <v>530</v>
          </cell>
          <cell r="N2" t="str">
            <v>18.18%</v>
          </cell>
          <cell r="O2" t="str">
            <v>3.38%</v>
          </cell>
          <cell r="P2" t="str">
            <v>4</v>
          </cell>
        </row>
        <row r="3">
          <cell r="D3">
            <v>6939962741710</v>
          </cell>
          <cell r="E3" t="str">
            <v>229</v>
          </cell>
          <cell r="F3" t="str">
            <v>35240</v>
          </cell>
          <cell r="G3" t="str">
            <v>365</v>
          </cell>
          <cell r="H3">
            <v>382</v>
          </cell>
          <cell r="I3">
            <v>0</v>
          </cell>
          <cell r="J3">
            <v>5077</v>
          </cell>
          <cell r="K3">
            <v>0.0752412842229663</v>
          </cell>
          <cell r="L3" t="str">
            <v>5073</v>
          </cell>
          <cell r="M3" t="str">
            <v>1101</v>
          </cell>
          <cell r="N3" t="str">
            <v>21.86%</v>
          </cell>
          <cell r="O3" t="str">
            <v>5.89%</v>
          </cell>
          <cell r="P3" t="str">
            <v>12</v>
          </cell>
        </row>
        <row r="4">
          <cell r="D4">
            <v>6939962739281</v>
          </cell>
          <cell r="E4" t="str">
            <v>209</v>
          </cell>
          <cell r="F4" t="str">
            <v>21522</v>
          </cell>
          <cell r="G4" t="str">
            <v>109</v>
          </cell>
          <cell r="H4">
            <v>117</v>
          </cell>
          <cell r="I4">
            <v>0</v>
          </cell>
          <cell r="J4">
            <v>2184</v>
          </cell>
          <cell r="K4">
            <v>0.0535714285714286</v>
          </cell>
          <cell r="L4" t="str">
            <v>2183</v>
          </cell>
          <cell r="M4" t="str">
            <v>430</v>
          </cell>
          <cell r="N4" t="str">
            <v>19.87%</v>
          </cell>
          <cell r="O4" t="str">
            <v>4.12%</v>
          </cell>
          <cell r="P4" t="str">
            <v>7</v>
          </cell>
        </row>
        <row r="5">
          <cell r="D5">
            <v>6939962759098</v>
          </cell>
          <cell r="E5" t="str">
            <v>399</v>
          </cell>
          <cell r="F5" t="str">
            <v>17961</v>
          </cell>
          <cell r="G5" t="str">
            <v>110</v>
          </cell>
          <cell r="H5">
            <v>116</v>
          </cell>
          <cell r="I5">
            <v>0</v>
          </cell>
          <cell r="J5">
            <v>2226</v>
          </cell>
          <cell r="K5">
            <v>0.0521114106019766</v>
          </cell>
          <cell r="L5" t="str">
            <v>2225</v>
          </cell>
          <cell r="M5" t="str">
            <v>438</v>
          </cell>
          <cell r="N5" t="str">
            <v>19.81%</v>
          </cell>
          <cell r="O5" t="str">
            <v>3.73%</v>
          </cell>
          <cell r="P5" t="str">
            <v>5</v>
          </cell>
        </row>
        <row r="6">
          <cell r="D6">
            <v>6939962760186</v>
          </cell>
          <cell r="E6" t="str">
            <v>299</v>
          </cell>
          <cell r="F6" t="str">
            <v>15829</v>
          </cell>
          <cell r="G6" t="str">
            <v>107</v>
          </cell>
          <cell r="H6">
            <v>108</v>
          </cell>
          <cell r="I6">
            <v>0</v>
          </cell>
          <cell r="J6">
            <v>1335</v>
          </cell>
          <cell r="K6">
            <v>0.0808988764044944</v>
          </cell>
          <cell r="L6" t="str">
            <v>1334</v>
          </cell>
          <cell r="M6" t="str">
            <v>323</v>
          </cell>
          <cell r="N6" t="str">
            <v>24.42%</v>
          </cell>
          <cell r="O6" t="str">
            <v>6.52%</v>
          </cell>
          <cell r="P6" t="str">
            <v>5</v>
          </cell>
        </row>
        <row r="7">
          <cell r="D7">
            <v>6939962756172</v>
          </cell>
          <cell r="E7" t="str">
            <v>209</v>
          </cell>
          <cell r="F7" t="str">
            <v>13645</v>
          </cell>
          <cell r="G7" t="str">
            <v>202</v>
          </cell>
          <cell r="H7">
            <v>207</v>
          </cell>
          <cell r="I7">
            <v>0</v>
          </cell>
          <cell r="J7">
            <v>2555</v>
          </cell>
          <cell r="K7">
            <v>0.0810176125244618</v>
          </cell>
          <cell r="L7" t="str">
            <v>2553</v>
          </cell>
          <cell r="M7" t="str">
            <v>811</v>
          </cell>
          <cell r="N7" t="str">
            <v>31.90%</v>
          </cell>
          <cell r="O7" t="str">
            <v>6.22%</v>
          </cell>
          <cell r="P7" t="str">
            <v>9</v>
          </cell>
        </row>
        <row r="8">
          <cell r="D8">
            <v>6939962746296</v>
          </cell>
          <cell r="E8" t="str">
            <v>119</v>
          </cell>
          <cell r="F8" t="str">
            <v>11776</v>
          </cell>
          <cell r="G8" t="str">
            <v>136</v>
          </cell>
          <cell r="H8">
            <v>141</v>
          </cell>
          <cell r="I8">
            <v>0</v>
          </cell>
          <cell r="J8">
            <v>1262</v>
          </cell>
          <cell r="K8">
            <v>0.111727416798732</v>
          </cell>
          <cell r="L8" t="str">
            <v>1262</v>
          </cell>
          <cell r="M8" t="str">
            <v>298</v>
          </cell>
          <cell r="N8" t="str">
            <v>23.77%</v>
          </cell>
          <cell r="O8" t="str">
            <v>8.56%</v>
          </cell>
          <cell r="P8" t="str">
            <v>4</v>
          </cell>
        </row>
        <row r="9">
          <cell r="D9">
            <v>6939962756264</v>
          </cell>
          <cell r="E9" t="str">
            <v>319</v>
          </cell>
          <cell r="F9" t="str">
            <v>11386</v>
          </cell>
          <cell r="G9" t="str">
            <v>46</v>
          </cell>
          <cell r="H9">
            <v>49</v>
          </cell>
          <cell r="I9">
            <v>0</v>
          </cell>
          <cell r="J9">
            <v>1482</v>
          </cell>
          <cell r="K9">
            <v>0.0330634278002699</v>
          </cell>
          <cell r="L9" t="str">
            <v>1480</v>
          </cell>
          <cell r="M9" t="str">
            <v>240</v>
          </cell>
          <cell r="N9" t="str">
            <v>16.33%</v>
          </cell>
          <cell r="O9" t="str">
            <v>2.63%</v>
          </cell>
          <cell r="P9" t="str">
            <v>2</v>
          </cell>
        </row>
        <row r="10">
          <cell r="D10">
            <v>6939962758572</v>
          </cell>
          <cell r="E10" t="str">
            <v>599</v>
          </cell>
          <cell r="F10" t="str">
            <v>10019</v>
          </cell>
          <cell r="G10" t="str">
            <v>36</v>
          </cell>
          <cell r="H10">
            <v>38</v>
          </cell>
          <cell r="I10">
            <v>0</v>
          </cell>
          <cell r="J10">
            <v>787</v>
          </cell>
          <cell r="K10">
            <v>0.048284625158831</v>
          </cell>
          <cell r="L10" t="str">
            <v>787</v>
          </cell>
          <cell r="M10" t="str">
            <v>119</v>
          </cell>
          <cell r="N10" t="str">
            <v>15.50%</v>
          </cell>
          <cell r="O10" t="str">
            <v>3.56%</v>
          </cell>
          <cell r="P10" t="str">
            <v>3</v>
          </cell>
        </row>
        <row r="11">
          <cell r="D11">
            <v>6939962758060</v>
          </cell>
          <cell r="E11" t="str">
            <v>199</v>
          </cell>
          <cell r="F11" t="str">
            <v>10001</v>
          </cell>
          <cell r="G11" t="str">
            <v>124</v>
          </cell>
          <cell r="H11">
            <v>137</v>
          </cell>
          <cell r="I11">
            <v>0</v>
          </cell>
          <cell r="J11">
            <v>1348</v>
          </cell>
          <cell r="K11">
            <v>0.101632047477745</v>
          </cell>
          <cell r="L11" t="str">
            <v>1346</v>
          </cell>
          <cell r="M11" t="str">
            <v>323</v>
          </cell>
          <cell r="N11" t="str">
            <v>24.33%</v>
          </cell>
          <cell r="O11" t="str">
            <v>6.68%</v>
          </cell>
          <cell r="P11" t="str">
            <v>8</v>
          </cell>
        </row>
        <row r="12">
          <cell r="D12">
            <v>6939962752488</v>
          </cell>
          <cell r="E12" t="str">
            <v>169</v>
          </cell>
          <cell r="F12" t="str">
            <v>9630</v>
          </cell>
          <cell r="G12" t="str">
            <v>74</v>
          </cell>
          <cell r="H12">
            <v>77</v>
          </cell>
          <cell r="I12">
            <v>0</v>
          </cell>
          <cell r="J12">
            <v>1342</v>
          </cell>
          <cell r="K12">
            <v>0.0573770491803279</v>
          </cell>
          <cell r="L12" t="str">
            <v>1342</v>
          </cell>
          <cell r="M12" t="str">
            <v>254</v>
          </cell>
          <cell r="N12" t="str">
            <v>19.08%</v>
          </cell>
          <cell r="O12" t="str">
            <v>4.55%</v>
          </cell>
          <cell r="P12" t="str">
            <v>5</v>
          </cell>
        </row>
        <row r="13">
          <cell r="D13">
            <v>6939962759074</v>
          </cell>
          <cell r="E13" t="str">
            <v>319</v>
          </cell>
          <cell r="F13" t="str">
            <v>9420</v>
          </cell>
          <cell r="G13" t="str">
            <v>48</v>
          </cell>
          <cell r="H13">
            <v>48</v>
          </cell>
          <cell r="I13">
            <v>0</v>
          </cell>
          <cell r="J13">
            <v>891</v>
          </cell>
          <cell r="K13">
            <v>0.0538720538720539</v>
          </cell>
          <cell r="L13" t="str">
            <v>890</v>
          </cell>
          <cell r="M13" t="str">
            <v>178</v>
          </cell>
          <cell r="N13" t="str">
            <v>20.09%</v>
          </cell>
          <cell r="O13" t="str">
            <v>4.26%</v>
          </cell>
          <cell r="P13" t="str">
            <v>3</v>
          </cell>
        </row>
        <row r="14">
          <cell r="D14">
            <v>6939962741307</v>
          </cell>
          <cell r="E14" t="str">
            <v>199</v>
          </cell>
          <cell r="F14" t="str">
            <v>9039</v>
          </cell>
          <cell r="G14" t="str">
            <v>53</v>
          </cell>
          <cell r="H14">
            <v>55</v>
          </cell>
          <cell r="I14">
            <v>0</v>
          </cell>
          <cell r="J14">
            <v>897</v>
          </cell>
          <cell r="K14">
            <v>0.0613154960981048</v>
          </cell>
          <cell r="L14" t="str">
            <v>897</v>
          </cell>
          <cell r="M14" t="str">
            <v>143</v>
          </cell>
          <cell r="N14" t="str">
            <v>16.05%</v>
          </cell>
          <cell r="O14" t="str">
            <v>4.79%</v>
          </cell>
          <cell r="P14" t="str">
            <v>1</v>
          </cell>
        </row>
        <row r="15">
          <cell r="D15">
            <v>6939962746371</v>
          </cell>
          <cell r="E15" t="str">
            <v>599</v>
          </cell>
          <cell r="F15" t="str">
            <v>8694</v>
          </cell>
          <cell r="G15" t="str">
            <v>30</v>
          </cell>
          <cell r="H15">
            <v>32</v>
          </cell>
          <cell r="I15">
            <v>0</v>
          </cell>
          <cell r="J15">
            <v>607</v>
          </cell>
          <cell r="K15">
            <v>0.0527182866556837</v>
          </cell>
          <cell r="L15" t="str">
            <v>607</v>
          </cell>
          <cell r="M15" t="str">
            <v>102</v>
          </cell>
          <cell r="N15" t="str">
            <v>16.97%</v>
          </cell>
          <cell r="O15" t="str">
            <v>4.12%</v>
          </cell>
          <cell r="P15" t="str">
            <v>1</v>
          </cell>
        </row>
        <row r="16">
          <cell r="D16">
            <v>6939962740379</v>
          </cell>
          <cell r="E16" t="str">
            <v>199</v>
          </cell>
          <cell r="F16" t="str">
            <v>8637</v>
          </cell>
          <cell r="G16" t="str">
            <v>46</v>
          </cell>
          <cell r="H16">
            <v>53</v>
          </cell>
          <cell r="I16">
            <v>0</v>
          </cell>
          <cell r="J16">
            <v>1078</v>
          </cell>
          <cell r="K16">
            <v>0.049165120593692</v>
          </cell>
          <cell r="L16" t="str">
            <v>1078</v>
          </cell>
          <cell r="M16" t="str">
            <v>208</v>
          </cell>
          <cell r="N16" t="str">
            <v>19.57%</v>
          </cell>
          <cell r="O16" t="str">
            <v>3.15%</v>
          </cell>
          <cell r="P16" t="str">
            <v>5</v>
          </cell>
        </row>
        <row r="17">
          <cell r="D17">
            <v>6939962753867</v>
          </cell>
          <cell r="E17" t="str">
            <v>599</v>
          </cell>
          <cell r="F17" t="str">
            <v>8197</v>
          </cell>
          <cell r="G17" t="str">
            <v>9</v>
          </cell>
          <cell r="H17">
            <v>18</v>
          </cell>
          <cell r="I17">
            <v>0</v>
          </cell>
          <cell r="J17">
            <v>315</v>
          </cell>
          <cell r="K17">
            <v>0.0571428571428571</v>
          </cell>
          <cell r="L17" t="str">
            <v>315</v>
          </cell>
          <cell r="M17" t="str">
            <v>42</v>
          </cell>
          <cell r="N17" t="str">
            <v>13.33%</v>
          </cell>
          <cell r="O17" t="str">
            <v>1.59%</v>
          </cell>
          <cell r="P17" t="str">
            <v>0</v>
          </cell>
        </row>
        <row r="18">
          <cell r="D18">
            <v>6939962746630</v>
          </cell>
          <cell r="E18" t="str">
            <v>79</v>
          </cell>
          <cell r="F18" t="str">
            <v>7821</v>
          </cell>
          <cell r="G18" t="str">
            <v>54</v>
          </cell>
          <cell r="H18">
            <v>114</v>
          </cell>
          <cell r="I18">
            <v>0</v>
          </cell>
          <cell r="J18">
            <v>502</v>
          </cell>
          <cell r="K18">
            <v>0.227091633466135</v>
          </cell>
          <cell r="L18" t="str">
            <v>501</v>
          </cell>
          <cell r="M18" t="str">
            <v>118</v>
          </cell>
          <cell r="N18" t="str">
            <v>24.30%</v>
          </cell>
          <cell r="O18" t="str">
            <v>6.77%</v>
          </cell>
          <cell r="P18" t="str">
            <v>5</v>
          </cell>
        </row>
        <row r="19">
          <cell r="D19">
            <v>6939962753065</v>
          </cell>
          <cell r="E19" t="str">
            <v>219</v>
          </cell>
          <cell r="F19" t="str">
            <v>7699</v>
          </cell>
          <cell r="G19" t="str">
            <v>42</v>
          </cell>
          <cell r="H19">
            <v>44</v>
          </cell>
          <cell r="I19">
            <v>0</v>
          </cell>
          <cell r="J19">
            <v>1131</v>
          </cell>
          <cell r="K19">
            <v>0.0389036251105217</v>
          </cell>
          <cell r="L19" t="str">
            <v>1130</v>
          </cell>
          <cell r="M19" t="str">
            <v>187</v>
          </cell>
          <cell r="N19" t="str">
            <v>16.89%</v>
          </cell>
          <cell r="O19" t="str">
            <v>3.18%</v>
          </cell>
          <cell r="P19" t="str">
            <v>5</v>
          </cell>
        </row>
        <row r="20">
          <cell r="D20">
            <v>6939962758275</v>
          </cell>
          <cell r="E20" t="str">
            <v>599</v>
          </cell>
          <cell r="F20" t="str">
            <v>7419</v>
          </cell>
          <cell r="G20" t="str">
            <v>26</v>
          </cell>
          <cell r="H20">
            <v>26</v>
          </cell>
          <cell r="I20">
            <v>0</v>
          </cell>
          <cell r="J20">
            <v>990</v>
          </cell>
          <cell r="K20">
            <v>0.0262626262626263</v>
          </cell>
          <cell r="L20" t="str">
            <v>990</v>
          </cell>
          <cell r="M20" t="str">
            <v>137</v>
          </cell>
          <cell r="N20" t="str">
            <v>14.04%</v>
          </cell>
          <cell r="O20" t="str">
            <v>1.82%</v>
          </cell>
          <cell r="P20" t="str">
            <v>3</v>
          </cell>
        </row>
        <row r="21">
          <cell r="D21">
            <v>6939962758763</v>
          </cell>
          <cell r="E21" t="str">
            <v>250</v>
          </cell>
          <cell r="F21" t="str">
            <v>7397</v>
          </cell>
          <cell r="G21" t="str">
            <v>82</v>
          </cell>
          <cell r="H21">
            <v>89</v>
          </cell>
          <cell r="I21">
            <v>0</v>
          </cell>
          <cell r="J21">
            <v>1886</v>
          </cell>
          <cell r="K21">
            <v>0.0471898197242842</v>
          </cell>
          <cell r="L21" t="str">
            <v>1884</v>
          </cell>
          <cell r="M21" t="str">
            <v>343</v>
          </cell>
          <cell r="N21" t="str">
            <v>18.35%</v>
          </cell>
          <cell r="O21" t="str">
            <v>3.61%</v>
          </cell>
          <cell r="P21" t="str">
            <v>4</v>
          </cell>
        </row>
        <row r="22">
          <cell r="D22">
            <v>6939962757575</v>
          </cell>
          <cell r="E22" t="str">
            <v>199</v>
          </cell>
          <cell r="F22" t="str">
            <v>7258</v>
          </cell>
          <cell r="G22" t="str">
            <v>88</v>
          </cell>
          <cell r="H22">
            <v>92</v>
          </cell>
          <cell r="I22">
            <v>0</v>
          </cell>
          <cell r="J22">
            <v>1858</v>
          </cell>
          <cell r="K22">
            <v>0.0495156081808396</v>
          </cell>
          <cell r="L22" t="str">
            <v>1858</v>
          </cell>
          <cell r="M22" t="str">
            <v>307</v>
          </cell>
          <cell r="N22" t="str">
            <v>16.58%</v>
          </cell>
          <cell r="O22" t="str">
            <v>4.25%</v>
          </cell>
          <cell r="P22" t="str">
            <v>2</v>
          </cell>
        </row>
        <row r="23">
          <cell r="D23">
            <v>6939962760605</v>
          </cell>
          <cell r="E23" t="str">
            <v>299</v>
          </cell>
          <cell r="F23" t="str">
            <v>6769</v>
          </cell>
          <cell r="G23" t="str">
            <v>38</v>
          </cell>
          <cell r="H23">
            <v>39</v>
          </cell>
          <cell r="I23">
            <v>0</v>
          </cell>
          <cell r="J23">
            <v>530</v>
          </cell>
          <cell r="K23">
            <v>0.0735849056603774</v>
          </cell>
          <cell r="L23" t="str">
            <v>530</v>
          </cell>
          <cell r="M23" t="str">
            <v>112</v>
          </cell>
          <cell r="N23" t="str">
            <v>21.13%</v>
          </cell>
          <cell r="O23" t="str">
            <v>6.23%</v>
          </cell>
          <cell r="P23" t="str">
            <v>0</v>
          </cell>
        </row>
        <row r="24">
          <cell r="D24">
            <v>6939962744384</v>
          </cell>
          <cell r="E24" t="str">
            <v>339</v>
          </cell>
          <cell r="F24" t="str">
            <v>6739</v>
          </cell>
          <cell r="G24" t="str">
            <v>23</v>
          </cell>
          <cell r="H24">
            <v>23</v>
          </cell>
          <cell r="I24">
            <v>0</v>
          </cell>
          <cell r="J24">
            <v>1428</v>
          </cell>
          <cell r="K24">
            <v>0.0161064425770308</v>
          </cell>
          <cell r="L24" t="str">
            <v>1428</v>
          </cell>
          <cell r="M24" t="str">
            <v>179</v>
          </cell>
          <cell r="N24" t="str">
            <v>12.54%</v>
          </cell>
          <cell r="O24" t="str">
            <v>1.40%</v>
          </cell>
          <cell r="P24" t="str">
            <v>0</v>
          </cell>
        </row>
        <row r="25">
          <cell r="D25">
            <v>6939962761299</v>
          </cell>
          <cell r="E25" t="str">
            <v>129</v>
          </cell>
          <cell r="F25" t="str">
            <v>6371</v>
          </cell>
          <cell r="G25" t="str">
            <v>76</v>
          </cell>
          <cell r="H25">
            <v>76</v>
          </cell>
          <cell r="I25">
            <v>0</v>
          </cell>
          <cell r="J25">
            <v>1216</v>
          </cell>
          <cell r="K25">
            <v>0.0625</v>
          </cell>
          <cell r="L25" t="str">
            <v>1216</v>
          </cell>
          <cell r="M25" t="str">
            <v>244</v>
          </cell>
          <cell r="N25" t="str">
            <v>20.23%</v>
          </cell>
          <cell r="O25" t="str">
            <v>4.11%</v>
          </cell>
          <cell r="P25" t="str">
            <v>2</v>
          </cell>
        </row>
        <row r="26">
          <cell r="D26">
            <v>6939962746074</v>
          </cell>
          <cell r="E26" t="str">
            <v>299</v>
          </cell>
          <cell r="F26" t="str">
            <v>6072</v>
          </cell>
          <cell r="G26" t="str">
            <v>44</v>
          </cell>
          <cell r="H26">
            <v>45</v>
          </cell>
          <cell r="I26">
            <v>0</v>
          </cell>
          <cell r="J26">
            <v>1003</v>
          </cell>
          <cell r="K26">
            <v>0.0448654037886341</v>
          </cell>
          <cell r="L26" t="str">
            <v>1003</v>
          </cell>
          <cell r="M26" t="str">
            <v>174</v>
          </cell>
          <cell r="N26" t="str">
            <v>17.45%</v>
          </cell>
          <cell r="O26" t="str">
            <v>3.79%</v>
          </cell>
          <cell r="P26" t="str">
            <v>2</v>
          </cell>
        </row>
        <row r="27">
          <cell r="D27">
            <v>6939962741451</v>
          </cell>
          <cell r="E27" t="str">
            <v>499</v>
          </cell>
          <cell r="F27" t="str">
            <v>4893</v>
          </cell>
          <cell r="G27" t="str">
            <v>22</v>
          </cell>
          <cell r="H27">
            <v>23</v>
          </cell>
          <cell r="I27">
            <v>0</v>
          </cell>
          <cell r="J27">
            <v>666</v>
          </cell>
          <cell r="K27">
            <v>0.0345345345345345</v>
          </cell>
          <cell r="L27" t="str">
            <v>666</v>
          </cell>
          <cell r="M27" t="str">
            <v>107</v>
          </cell>
          <cell r="N27" t="str">
            <v>16.22%</v>
          </cell>
          <cell r="O27" t="str">
            <v>3.15%</v>
          </cell>
          <cell r="P27" t="str">
            <v>2</v>
          </cell>
        </row>
        <row r="28">
          <cell r="D28">
            <v>6939962745992</v>
          </cell>
          <cell r="E28" t="str">
            <v>319</v>
          </cell>
          <cell r="F28" t="str">
            <v>4797</v>
          </cell>
          <cell r="G28" t="str">
            <v>19</v>
          </cell>
          <cell r="H28">
            <v>19</v>
          </cell>
          <cell r="I28">
            <v>0</v>
          </cell>
          <cell r="J28">
            <v>467</v>
          </cell>
          <cell r="K28">
            <v>0.0406852248394004</v>
          </cell>
          <cell r="L28" t="str">
            <v>467</v>
          </cell>
          <cell r="M28" t="str">
            <v>69</v>
          </cell>
          <cell r="N28" t="str">
            <v>14.78%</v>
          </cell>
          <cell r="O28" t="str">
            <v>2.78%</v>
          </cell>
          <cell r="P28" t="str">
            <v>0</v>
          </cell>
        </row>
        <row r="29">
          <cell r="D29">
            <v>6939962759012</v>
          </cell>
          <cell r="E29" t="str">
            <v>499</v>
          </cell>
          <cell r="F29" t="str">
            <v>4286</v>
          </cell>
          <cell r="G29" t="str">
            <v>10</v>
          </cell>
          <cell r="H29">
            <v>19</v>
          </cell>
          <cell r="I29">
            <v>0</v>
          </cell>
          <cell r="J29">
            <v>603</v>
          </cell>
          <cell r="K29">
            <v>0.0315091210613599</v>
          </cell>
          <cell r="L29" t="str">
            <v>602</v>
          </cell>
          <cell r="M29" t="str">
            <v>84</v>
          </cell>
          <cell r="N29" t="str">
            <v>14.26%</v>
          </cell>
          <cell r="O29" t="str">
            <v>1.33%</v>
          </cell>
          <cell r="P29" t="str">
            <v>2</v>
          </cell>
        </row>
        <row r="30">
          <cell r="D30">
            <v>6939962754604</v>
          </cell>
          <cell r="E30" t="str">
            <v>179</v>
          </cell>
          <cell r="F30" t="str">
            <v>4215</v>
          </cell>
          <cell r="G30" t="str">
            <v>36</v>
          </cell>
          <cell r="H30">
            <v>37</v>
          </cell>
          <cell r="I30">
            <v>0</v>
          </cell>
          <cell r="J30">
            <v>603</v>
          </cell>
          <cell r="K30">
            <v>0.0613598673300166</v>
          </cell>
          <cell r="L30" t="str">
            <v>603</v>
          </cell>
          <cell r="M30" t="str">
            <v>105</v>
          </cell>
          <cell r="N30" t="str">
            <v>17.41%</v>
          </cell>
          <cell r="O30" t="str">
            <v>5.64%</v>
          </cell>
          <cell r="P30" t="str">
            <v>0</v>
          </cell>
        </row>
        <row r="31">
          <cell r="D31">
            <v>6939962760711</v>
          </cell>
          <cell r="E31" t="str">
            <v>299</v>
          </cell>
          <cell r="F31" t="str">
            <v>3873</v>
          </cell>
          <cell r="G31" t="str">
            <v>29</v>
          </cell>
          <cell r="H31">
            <v>29</v>
          </cell>
          <cell r="I31">
            <v>0</v>
          </cell>
          <cell r="J31">
            <v>891</v>
          </cell>
          <cell r="K31">
            <v>0.0325476992143659</v>
          </cell>
          <cell r="L31" t="str">
            <v>891</v>
          </cell>
          <cell r="M31" t="str">
            <v>147</v>
          </cell>
          <cell r="N31" t="str">
            <v>16.50%</v>
          </cell>
          <cell r="O31" t="str">
            <v>2.58%</v>
          </cell>
          <cell r="P31" t="str">
            <v>0</v>
          </cell>
        </row>
        <row r="32">
          <cell r="D32">
            <v>6939962757612</v>
          </cell>
          <cell r="E32" t="str">
            <v>299</v>
          </cell>
          <cell r="F32" t="str">
            <v>3656</v>
          </cell>
          <cell r="G32" t="str">
            <v>28</v>
          </cell>
          <cell r="H32">
            <v>29</v>
          </cell>
          <cell r="I32">
            <v>0</v>
          </cell>
          <cell r="J32">
            <v>711</v>
          </cell>
          <cell r="K32">
            <v>0.0407876230661041</v>
          </cell>
          <cell r="L32" t="str">
            <v>710</v>
          </cell>
          <cell r="M32" t="str">
            <v>105</v>
          </cell>
          <cell r="N32" t="str">
            <v>15.05%</v>
          </cell>
          <cell r="O32" t="str">
            <v>3.23%</v>
          </cell>
          <cell r="P32" t="str">
            <v>2</v>
          </cell>
        </row>
        <row r="33">
          <cell r="D33">
            <v>6939962747989</v>
          </cell>
          <cell r="E33" t="str">
            <v>269</v>
          </cell>
          <cell r="F33" t="str">
            <v>3629</v>
          </cell>
          <cell r="G33" t="str">
            <v>18</v>
          </cell>
          <cell r="H33">
            <v>18</v>
          </cell>
          <cell r="I33">
            <v>0</v>
          </cell>
          <cell r="J33">
            <v>407</v>
          </cell>
          <cell r="K33">
            <v>0.0442260442260442</v>
          </cell>
          <cell r="L33" t="str">
            <v>407</v>
          </cell>
          <cell r="M33" t="str">
            <v>51</v>
          </cell>
          <cell r="N33" t="str">
            <v>12.78%</v>
          </cell>
          <cell r="O33" t="str">
            <v>3.44%</v>
          </cell>
          <cell r="P33" t="str">
            <v>1</v>
          </cell>
        </row>
        <row r="34">
          <cell r="D34">
            <v>6939962763910</v>
          </cell>
          <cell r="E34" t="str">
            <v>499</v>
          </cell>
          <cell r="F34" t="str">
            <v>3558</v>
          </cell>
          <cell r="G34" t="str">
            <v>12</v>
          </cell>
          <cell r="H34">
            <v>12</v>
          </cell>
          <cell r="I34">
            <v>0</v>
          </cell>
          <cell r="J34">
            <v>611</v>
          </cell>
          <cell r="K34">
            <v>0.0196399345335516</v>
          </cell>
          <cell r="L34" t="str">
            <v>611</v>
          </cell>
          <cell r="M34" t="str">
            <v>63</v>
          </cell>
          <cell r="N34" t="str">
            <v>10.31%</v>
          </cell>
          <cell r="O34" t="str">
            <v>1.64%</v>
          </cell>
          <cell r="P34" t="str">
            <v>0</v>
          </cell>
        </row>
        <row r="35">
          <cell r="D35">
            <v>6939962759265</v>
          </cell>
          <cell r="E35" t="str">
            <v>299</v>
          </cell>
          <cell r="F35" t="str">
            <v>3451</v>
          </cell>
          <cell r="G35" t="str">
            <v>27</v>
          </cell>
          <cell r="H35">
            <v>27</v>
          </cell>
          <cell r="I35">
            <v>0</v>
          </cell>
          <cell r="J35">
            <v>268</v>
          </cell>
          <cell r="K35">
            <v>0.100746268656716</v>
          </cell>
          <cell r="L35" t="str">
            <v>268</v>
          </cell>
          <cell r="M35" t="str">
            <v>44</v>
          </cell>
          <cell r="N35" t="str">
            <v>16.42%</v>
          </cell>
          <cell r="O35" t="str">
            <v>2.61%</v>
          </cell>
          <cell r="P35" t="str">
            <v>0</v>
          </cell>
        </row>
        <row r="36">
          <cell r="D36">
            <v>6939962747057</v>
          </cell>
          <cell r="E36" t="str">
            <v>299</v>
          </cell>
          <cell r="F36" t="str">
            <v>3431</v>
          </cell>
          <cell r="G36" t="str">
            <v>14</v>
          </cell>
          <cell r="H36">
            <v>15</v>
          </cell>
          <cell r="I36">
            <v>0</v>
          </cell>
          <cell r="J36">
            <v>437</v>
          </cell>
          <cell r="K36">
            <v>0.034324942791762</v>
          </cell>
          <cell r="L36" t="str">
            <v>437</v>
          </cell>
          <cell r="M36" t="str">
            <v>52</v>
          </cell>
          <cell r="N36" t="str">
            <v>12.13%</v>
          </cell>
          <cell r="O36" t="str">
            <v>2.75%</v>
          </cell>
          <cell r="P36" t="str">
            <v>1</v>
          </cell>
        </row>
        <row r="37">
          <cell r="D37">
            <v>6939962746593</v>
          </cell>
          <cell r="E37" t="str">
            <v>259</v>
          </cell>
          <cell r="F37" t="str">
            <v>3364</v>
          </cell>
          <cell r="G37" t="str">
            <v>27</v>
          </cell>
          <cell r="H37">
            <v>27</v>
          </cell>
          <cell r="I37">
            <v>0</v>
          </cell>
          <cell r="J37">
            <v>599</v>
          </cell>
          <cell r="K37">
            <v>0.0450751252086811</v>
          </cell>
          <cell r="L37" t="str">
            <v>599</v>
          </cell>
          <cell r="M37" t="str">
            <v>95</v>
          </cell>
          <cell r="N37" t="str">
            <v>15.86%</v>
          </cell>
          <cell r="O37" t="str">
            <v>3.51%</v>
          </cell>
          <cell r="P37" t="str">
            <v>0</v>
          </cell>
        </row>
        <row r="38">
          <cell r="D38">
            <v>6939962755656</v>
          </cell>
          <cell r="E38" t="str">
            <v>179</v>
          </cell>
          <cell r="F38" t="str">
            <v>3303</v>
          </cell>
          <cell r="G38" t="str">
            <v>32</v>
          </cell>
          <cell r="H38">
            <v>35</v>
          </cell>
          <cell r="I38">
            <v>0</v>
          </cell>
          <cell r="J38">
            <v>593</v>
          </cell>
          <cell r="K38">
            <v>0.0590219224283305</v>
          </cell>
          <cell r="L38" t="str">
            <v>593</v>
          </cell>
          <cell r="M38" t="str">
            <v>95</v>
          </cell>
          <cell r="N38" t="str">
            <v>16.19%</v>
          </cell>
          <cell r="O38" t="str">
            <v>4.05%</v>
          </cell>
          <cell r="P38" t="str">
            <v>1</v>
          </cell>
        </row>
        <row r="39">
          <cell r="D39">
            <v>6939962757513</v>
          </cell>
          <cell r="E39" t="str">
            <v>299</v>
          </cell>
          <cell r="F39" t="str">
            <v>2853</v>
          </cell>
          <cell r="G39" t="str">
            <v>24</v>
          </cell>
          <cell r="H39">
            <v>25</v>
          </cell>
          <cell r="I39">
            <v>0</v>
          </cell>
          <cell r="J39">
            <v>540</v>
          </cell>
          <cell r="K39">
            <v>0.0462962962962963</v>
          </cell>
          <cell r="L39" t="str">
            <v>539</v>
          </cell>
          <cell r="M39" t="str">
            <v>81</v>
          </cell>
          <cell r="N39" t="str">
            <v>15.37%</v>
          </cell>
          <cell r="O39" t="str">
            <v>3.89%</v>
          </cell>
          <cell r="P39" t="str">
            <v>2</v>
          </cell>
        </row>
        <row r="40">
          <cell r="D40">
            <v>6939962758466</v>
          </cell>
          <cell r="E40" t="str">
            <v>699</v>
          </cell>
          <cell r="F40" t="str">
            <v>2768</v>
          </cell>
          <cell r="G40" t="str">
            <v>7</v>
          </cell>
          <cell r="H40">
            <v>7</v>
          </cell>
          <cell r="I40">
            <v>0</v>
          </cell>
          <cell r="J40">
            <v>277</v>
          </cell>
          <cell r="K40">
            <v>0.0252707581227437</v>
          </cell>
          <cell r="L40" t="str">
            <v>277</v>
          </cell>
          <cell r="M40" t="str">
            <v>30</v>
          </cell>
          <cell r="N40" t="str">
            <v>10.83%</v>
          </cell>
          <cell r="O40" t="str">
            <v>1.81%</v>
          </cell>
          <cell r="P40" t="str">
            <v>0</v>
          </cell>
        </row>
        <row r="41">
          <cell r="D41">
            <v>6939962734354</v>
          </cell>
          <cell r="E41" t="str">
            <v>229</v>
          </cell>
          <cell r="F41" t="str">
            <v>2716</v>
          </cell>
          <cell r="G41" t="str">
            <v>14</v>
          </cell>
          <cell r="H41">
            <v>14</v>
          </cell>
          <cell r="I41">
            <v>0</v>
          </cell>
          <cell r="J41">
            <v>439</v>
          </cell>
          <cell r="K41">
            <v>0.0318906605922551</v>
          </cell>
          <cell r="L41" t="str">
            <v>439</v>
          </cell>
          <cell r="M41" t="str">
            <v>77</v>
          </cell>
          <cell r="N41" t="str">
            <v>17.54%</v>
          </cell>
          <cell r="O41" t="str">
            <v>2.73%</v>
          </cell>
          <cell r="P41" t="str">
            <v>0</v>
          </cell>
        </row>
        <row r="42">
          <cell r="D42">
            <v>6939962756165</v>
          </cell>
          <cell r="E42" t="str">
            <v>159</v>
          </cell>
          <cell r="F42" t="str">
            <v>2489</v>
          </cell>
          <cell r="G42" t="str">
            <v>53</v>
          </cell>
          <cell r="H42">
            <v>53</v>
          </cell>
          <cell r="I42">
            <v>0</v>
          </cell>
          <cell r="J42">
            <v>1228</v>
          </cell>
          <cell r="K42">
            <v>0.0431596091205212</v>
          </cell>
          <cell r="L42" t="str">
            <v>1223</v>
          </cell>
          <cell r="M42" t="str">
            <v>212</v>
          </cell>
          <cell r="N42" t="str">
            <v>17.83%</v>
          </cell>
          <cell r="O42" t="str">
            <v>2.20%</v>
          </cell>
          <cell r="P42" t="str">
            <v>9</v>
          </cell>
        </row>
        <row r="43">
          <cell r="D43">
            <v>6939962755908</v>
          </cell>
          <cell r="E43" t="str">
            <v>129</v>
          </cell>
          <cell r="F43" t="str">
            <v>2470</v>
          </cell>
          <cell r="G43" t="str">
            <v>23</v>
          </cell>
          <cell r="H43">
            <v>24</v>
          </cell>
          <cell r="I43">
            <v>0</v>
          </cell>
          <cell r="J43">
            <v>474</v>
          </cell>
          <cell r="K43">
            <v>0.0506329113924051</v>
          </cell>
          <cell r="L43" t="str">
            <v>474</v>
          </cell>
          <cell r="M43" t="str">
            <v>83</v>
          </cell>
          <cell r="N43" t="str">
            <v>17.51%</v>
          </cell>
          <cell r="O43" t="str">
            <v>3.80%</v>
          </cell>
          <cell r="P43" t="str">
            <v>1</v>
          </cell>
        </row>
        <row r="44">
          <cell r="D44">
            <v>6939962762999</v>
          </cell>
          <cell r="E44" t="str">
            <v>259</v>
          </cell>
          <cell r="F44" t="str">
            <v>2467</v>
          </cell>
          <cell r="G44" t="str">
            <v>8</v>
          </cell>
          <cell r="H44">
            <v>15</v>
          </cell>
          <cell r="I44">
            <v>0</v>
          </cell>
          <cell r="J44">
            <v>557</v>
          </cell>
          <cell r="K44">
            <v>0.0269299820466786</v>
          </cell>
          <cell r="L44" t="str">
            <v>557</v>
          </cell>
          <cell r="M44" t="str">
            <v>68</v>
          </cell>
          <cell r="N44" t="str">
            <v>12.21%</v>
          </cell>
          <cell r="O44" t="str">
            <v>1.44%</v>
          </cell>
          <cell r="P44" t="str">
            <v>0</v>
          </cell>
        </row>
        <row r="45">
          <cell r="D45">
            <v>6939962755618</v>
          </cell>
          <cell r="E45" t="str">
            <v>199</v>
          </cell>
          <cell r="F45" t="str">
            <v>2410</v>
          </cell>
          <cell r="G45" t="str">
            <v>19</v>
          </cell>
          <cell r="H45">
            <v>19</v>
          </cell>
          <cell r="I45">
            <v>0</v>
          </cell>
          <cell r="J45">
            <v>425</v>
          </cell>
          <cell r="K45">
            <v>0.0447058823529412</v>
          </cell>
          <cell r="L45" t="str">
            <v>424</v>
          </cell>
          <cell r="M45" t="str">
            <v>55</v>
          </cell>
          <cell r="N45" t="str">
            <v>13.18%</v>
          </cell>
          <cell r="O45" t="str">
            <v>3.53%</v>
          </cell>
          <cell r="P45" t="str">
            <v>1</v>
          </cell>
        </row>
        <row r="46">
          <cell r="D46">
            <v>6939962759173</v>
          </cell>
          <cell r="E46" t="str">
            <v>439</v>
          </cell>
          <cell r="F46" t="str">
            <v>2329</v>
          </cell>
          <cell r="G46" t="str">
            <v>10</v>
          </cell>
          <cell r="H46">
            <v>11</v>
          </cell>
          <cell r="I46">
            <v>0</v>
          </cell>
          <cell r="J46">
            <v>270</v>
          </cell>
          <cell r="K46">
            <v>0.0407407407407407</v>
          </cell>
          <cell r="L46" t="str">
            <v>270</v>
          </cell>
          <cell r="M46" t="str">
            <v>45</v>
          </cell>
          <cell r="N46" t="str">
            <v>16.67%</v>
          </cell>
          <cell r="O46" t="str">
            <v>2.96%</v>
          </cell>
          <cell r="P46" t="str">
            <v>0</v>
          </cell>
        </row>
        <row r="47">
          <cell r="D47">
            <v>6939962731049</v>
          </cell>
          <cell r="E47" t="str">
            <v>339</v>
          </cell>
          <cell r="F47" t="str">
            <v>2298</v>
          </cell>
          <cell r="G47" t="str">
            <v>14</v>
          </cell>
          <cell r="H47">
            <v>14</v>
          </cell>
          <cell r="I47">
            <v>0</v>
          </cell>
          <cell r="J47">
            <v>444</v>
          </cell>
          <cell r="K47">
            <v>0.0315315315315315</v>
          </cell>
          <cell r="L47" t="str">
            <v>444</v>
          </cell>
          <cell r="M47" t="str">
            <v>67</v>
          </cell>
          <cell r="N47" t="str">
            <v>15.09%</v>
          </cell>
          <cell r="O47" t="str">
            <v>2.70%</v>
          </cell>
          <cell r="P47" t="str">
            <v>0</v>
          </cell>
        </row>
        <row r="48">
          <cell r="D48">
            <v>6939962742878</v>
          </cell>
          <cell r="E48" t="str">
            <v>338</v>
          </cell>
          <cell r="F48" t="str">
            <v>2073</v>
          </cell>
          <cell r="G48" t="str">
            <v>12</v>
          </cell>
          <cell r="H48">
            <v>12</v>
          </cell>
          <cell r="I48">
            <v>0</v>
          </cell>
          <cell r="J48">
            <v>349</v>
          </cell>
          <cell r="K48">
            <v>0.0343839541547278</v>
          </cell>
          <cell r="L48" t="str">
            <v>349</v>
          </cell>
          <cell r="M48" t="str">
            <v>52</v>
          </cell>
          <cell r="N48" t="str">
            <v>15.47%</v>
          </cell>
          <cell r="O48" t="str">
            <v>2.87%</v>
          </cell>
          <cell r="P48" t="str">
            <v>2</v>
          </cell>
        </row>
        <row r="49">
          <cell r="D49">
            <v>6939962762500</v>
          </cell>
          <cell r="E49" t="str">
            <v>159</v>
          </cell>
          <cell r="F49" t="str">
            <v>1890</v>
          </cell>
          <cell r="G49" t="str">
            <v>15</v>
          </cell>
          <cell r="H49">
            <v>18</v>
          </cell>
          <cell r="I49">
            <v>0</v>
          </cell>
          <cell r="J49">
            <v>942</v>
          </cell>
          <cell r="K49">
            <v>0.0191082802547771</v>
          </cell>
          <cell r="L49" t="str">
            <v>942</v>
          </cell>
          <cell r="M49" t="str">
            <v>101</v>
          </cell>
          <cell r="N49" t="str">
            <v>10.83%</v>
          </cell>
          <cell r="O49" t="str">
            <v>1.49%</v>
          </cell>
          <cell r="P49" t="str">
            <v>1</v>
          </cell>
        </row>
        <row r="50">
          <cell r="D50">
            <v>6939962760599</v>
          </cell>
          <cell r="E50" t="str">
            <v>1699</v>
          </cell>
          <cell r="F50" t="str">
            <v>1786</v>
          </cell>
          <cell r="G50" t="str">
            <v>3</v>
          </cell>
          <cell r="H50">
            <v>3</v>
          </cell>
          <cell r="I50">
            <v>0</v>
          </cell>
          <cell r="J50">
            <v>152</v>
          </cell>
          <cell r="K50">
            <v>0.0197368421052632</v>
          </cell>
          <cell r="L50" t="str">
            <v>152</v>
          </cell>
          <cell r="M50" t="str">
            <v>17</v>
          </cell>
          <cell r="N50" t="str">
            <v>11.18%</v>
          </cell>
          <cell r="O50" t="str">
            <v>1.32%</v>
          </cell>
          <cell r="P50" t="str">
            <v>0</v>
          </cell>
        </row>
        <row r="51">
          <cell r="D51">
            <v>6939962762173</v>
          </cell>
          <cell r="E51" t="str">
            <v>199</v>
          </cell>
          <cell r="F51" t="str">
            <v>1744</v>
          </cell>
          <cell r="G51" t="str">
            <v>15</v>
          </cell>
          <cell r="H51">
            <v>17</v>
          </cell>
          <cell r="I51">
            <v>0</v>
          </cell>
          <cell r="J51">
            <v>506</v>
          </cell>
          <cell r="K51">
            <v>0.033596837944664</v>
          </cell>
          <cell r="L51" t="str">
            <v>506</v>
          </cell>
          <cell r="M51" t="str">
            <v>82</v>
          </cell>
          <cell r="N51" t="str">
            <v>16.40%</v>
          </cell>
          <cell r="O51" t="str">
            <v>1.98%</v>
          </cell>
          <cell r="P51" t="str">
            <v>1</v>
          </cell>
        </row>
        <row r="52">
          <cell r="D52">
            <v>6939962748184</v>
          </cell>
          <cell r="E52" t="str">
            <v>339</v>
          </cell>
          <cell r="F52" t="str">
            <v>1674</v>
          </cell>
          <cell r="G52" t="str">
            <v>6</v>
          </cell>
          <cell r="H52">
            <v>6</v>
          </cell>
          <cell r="I52">
            <v>0</v>
          </cell>
          <cell r="J52">
            <v>294</v>
          </cell>
          <cell r="K52">
            <v>0.0204081632653061</v>
          </cell>
          <cell r="L52" t="str">
            <v>294</v>
          </cell>
          <cell r="M52" t="str">
            <v>32</v>
          </cell>
          <cell r="N52" t="str">
            <v>10.88%</v>
          </cell>
          <cell r="O52" t="str">
            <v>2.04%</v>
          </cell>
          <cell r="P52" t="str">
            <v>0</v>
          </cell>
        </row>
        <row r="53">
          <cell r="D53">
            <v>6939962763736</v>
          </cell>
          <cell r="E53" t="str">
            <v>159</v>
          </cell>
          <cell r="F53" t="str">
            <v>1558</v>
          </cell>
          <cell r="G53" t="str">
            <v>15</v>
          </cell>
          <cell r="H53">
            <v>15</v>
          </cell>
          <cell r="I53">
            <v>632</v>
          </cell>
          <cell r="J53">
            <v>890</v>
          </cell>
          <cell r="K53">
            <v>0.0168539325842697</v>
          </cell>
          <cell r="L53" t="str">
            <v>888</v>
          </cell>
          <cell r="M53" t="str">
            <v>90</v>
          </cell>
          <cell r="N53" t="str">
            <v>10.45%</v>
          </cell>
          <cell r="O53" t="str">
            <v>0.79%</v>
          </cell>
          <cell r="P53" t="str">
            <v>5</v>
          </cell>
        </row>
        <row r="54">
          <cell r="D54">
            <v>6939962755359</v>
          </cell>
          <cell r="E54" t="str">
            <v>799</v>
          </cell>
          <cell r="F54" t="str">
            <v>1397</v>
          </cell>
          <cell r="G54" t="str">
            <v>1</v>
          </cell>
          <cell r="H54">
            <v>3</v>
          </cell>
          <cell r="I54">
            <v>0</v>
          </cell>
          <cell r="J54">
            <v>137</v>
          </cell>
          <cell r="K54">
            <v>0.0218978102189781</v>
          </cell>
          <cell r="L54" t="str">
            <v>137</v>
          </cell>
          <cell r="M54" t="str">
            <v>15</v>
          </cell>
          <cell r="N54" t="str">
            <v>10.95%</v>
          </cell>
          <cell r="O54" t="str">
            <v>0.73%</v>
          </cell>
          <cell r="P54" t="str">
            <v>0</v>
          </cell>
        </row>
        <row r="55">
          <cell r="D55">
            <v>6939962748214</v>
          </cell>
          <cell r="E55" t="str">
            <v>359</v>
          </cell>
          <cell r="F55" t="str">
            <v>1372</v>
          </cell>
          <cell r="G55" t="str">
            <v>5</v>
          </cell>
          <cell r="H55">
            <v>5</v>
          </cell>
          <cell r="I55">
            <v>0</v>
          </cell>
          <cell r="J55">
            <v>197</v>
          </cell>
          <cell r="K55">
            <v>0.0253807106598985</v>
          </cell>
          <cell r="L55" t="str">
            <v>197</v>
          </cell>
          <cell r="M55" t="str">
            <v>33</v>
          </cell>
          <cell r="N55" t="str">
            <v>16.75%</v>
          </cell>
          <cell r="O55" t="str">
            <v>2.03%</v>
          </cell>
          <cell r="P55" t="str">
            <v>0</v>
          </cell>
        </row>
        <row r="56">
          <cell r="D56">
            <v>6939962762401</v>
          </cell>
          <cell r="E56" t="str">
            <v>169</v>
          </cell>
          <cell r="F56" t="str">
            <v>1349</v>
          </cell>
          <cell r="G56" t="str">
            <v>13</v>
          </cell>
          <cell r="H56">
            <v>14</v>
          </cell>
          <cell r="I56">
            <v>0</v>
          </cell>
          <cell r="J56">
            <v>410</v>
          </cell>
          <cell r="K56">
            <v>0.0341463414634146</v>
          </cell>
          <cell r="L56" t="str">
            <v>408</v>
          </cell>
          <cell r="M56" t="str">
            <v>64</v>
          </cell>
          <cell r="N56" t="str">
            <v>16.34%</v>
          </cell>
          <cell r="O56" t="str">
            <v>2.68%</v>
          </cell>
          <cell r="P56" t="str">
            <v>3</v>
          </cell>
        </row>
        <row r="57">
          <cell r="D57">
            <v>6939962759043</v>
          </cell>
          <cell r="E57" t="str">
            <v>599</v>
          </cell>
          <cell r="F57" t="str">
            <v>1328</v>
          </cell>
          <cell r="G57" t="str">
            <v>4</v>
          </cell>
          <cell r="H57">
            <v>4</v>
          </cell>
          <cell r="I57">
            <v>0</v>
          </cell>
          <cell r="J57">
            <v>123</v>
          </cell>
          <cell r="K57">
            <v>0.032520325203252</v>
          </cell>
          <cell r="L57" t="str">
            <v>123</v>
          </cell>
          <cell r="M57" t="str">
            <v>22</v>
          </cell>
          <cell r="N57" t="str">
            <v>18.70%</v>
          </cell>
          <cell r="O57" t="str">
            <v>3.25%</v>
          </cell>
          <cell r="P57" t="str">
            <v>1</v>
          </cell>
        </row>
        <row r="58">
          <cell r="D58">
            <v>6939962753539</v>
          </cell>
          <cell r="E58" t="str">
            <v>209</v>
          </cell>
          <cell r="F58" t="str">
            <v>1231</v>
          </cell>
          <cell r="G58" t="str">
            <v>13</v>
          </cell>
          <cell r="H58">
            <v>14</v>
          </cell>
          <cell r="I58">
            <v>0</v>
          </cell>
          <cell r="J58">
            <v>244</v>
          </cell>
          <cell r="K58">
            <v>0.0573770491803279</v>
          </cell>
          <cell r="L58" t="str">
            <v>244</v>
          </cell>
          <cell r="M58" t="str">
            <v>44</v>
          </cell>
          <cell r="N58" t="str">
            <v>18.03%</v>
          </cell>
          <cell r="O58" t="str">
            <v>4.10%</v>
          </cell>
          <cell r="P58" t="str">
            <v>1</v>
          </cell>
        </row>
        <row r="59">
          <cell r="D59">
            <v>6939962743738</v>
          </cell>
          <cell r="E59" t="str">
            <v>169</v>
          </cell>
          <cell r="F59" t="str">
            <v>1132</v>
          </cell>
          <cell r="G59" t="str">
            <v>12</v>
          </cell>
          <cell r="H59">
            <v>12</v>
          </cell>
          <cell r="I59">
            <v>0</v>
          </cell>
          <cell r="J59">
            <v>282</v>
          </cell>
          <cell r="K59">
            <v>0.0425531914893617</v>
          </cell>
          <cell r="L59" t="str">
            <v>282</v>
          </cell>
          <cell r="M59" t="str">
            <v>31</v>
          </cell>
          <cell r="N59" t="str">
            <v>10.99%</v>
          </cell>
          <cell r="O59" t="str">
            <v>4.26%</v>
          </cell>
          <cell r="P59" t="str">
            <v>0</v>
          </cell>
        </row>
        <row r="60">
          <cell r="D60">
            <v>6939962759814</v>
          </cell>
          <cell r="E60" t="str">
            <v>259</v>
          </cell>
          <cell r="F60" t="str">
            <v>1108</v>
          </cell>
          <cell r="G60" t="str">
            <v>6</v>
          </cell>
          <cell r="H60">
            <v>6</v>
          </cell>
          <cell r="I60">
            <v>0</v>
          </cell>
          <cell r="J60">
            <v>133</v>
          </cell>
          <cell r="K60">
            <v>0.0451127819548872</v>
          </cell>
          <cell r="L60" t="str">
            <v>133</v>
          </cell>
          <cell r="M60" t="str">
            <v>26</v>
          </cell>
          <cell r="N60" t="str">
            <v>19.55%</v>
          </cell>
          <cell r="O60" t="str">
            <v>3.76%</v>
          </cell>
          <cell r="P60" t="str">
            <v>0</v>
          </cell>
        </row>
        <row r="61">
          <cell r="D61">
            <v>6939962749129</v>
          </cell>
          <cell r="E61" t="str">
            <v>599</v>
          </cell>
          <cell r="F61" t="str">
            <v>1047</v>
          </cell>
          <cell r="G61" t="str">
            <v>2</v>
          </cell>
          <cell r="H61">
            <v>3</v>
          </cell>
          <cell r="I61">
            <v>0</v>
          </cell>
          <cell r="J61">
            <v>136</v>
          </cell>
          <cell r="K61">
            <v>0.0220588235294118</v>
          </cell>
          <cell r="L61" t="str">
            <v>136</v>
          </cell>
          <cell r="M61" t="str">
            <v>8</v>
          </cell>
          <cell r="N61" t="str">
            <v>5.88%</v>
          </cell>
          <cell r="O61" t="str">
            <v>1.47%</v>
          </cell>
          <cell r="P61" t="str">
            <v>0</v>
          </cell>
        </row>
        <row r="62">
          <cell r="D62">
            <v>6939962746685</v>
          </cell>
          <cell r="E62" t="str">
            <v>79</v>
          </cell>
          <cell r="F62" t="str">
            <v>926</v>
          </cell>
          <cell r="G62" t="str">
            <v>12</v>
          </cell>
          <cell r="H62">
            <v>12</v>
          </cell>
          <cell r="I62">
            <v>0</v>
          </cell>
          <cell r="J62">
            <v>376</v>
          </cell>
          <cell r="K62">
            <v>0.0319148936170213</v>
          </cell>
          <cell r="L62" t="str">
            <v>375</v>
          </cell>
          <cell r="M62" t="str">
            <v>58</v>
          </cell>
          <cell r="N62" t="str">
            <v>15.96%</v>
          </cell>
          <cell r="O62" t="str">
            <v>2.66%</v>
          </cell>
          <cell r="P62" t="str">
            <v>3</v>
          </cell>
        </row>
        <row r="63">
          <cell r="D63">
            <v>6939962730912</v>
          </cell>
          <cell r="E63" t="str">
            <v>249</v>
          </cell>
          <cell r="F63" t="str">
            <v>925</v>
          </cell>
          <cell r="G63" t="str">
            <v>5</v>
          </cell>
          <cell r="H63">
            <v>5</v>
          </cell>
          <cell r="I63">
            <v>0</v>
          </cell>
          <cell r="J63">
            <v>247</v>
          </cell>
          <cell r="K63">
            <v>0.0202429149797571</v>
          </cell>
          <cell r="L63" t="str">
            <v>247</v>
          </cell>
          <cell r="M63" t="str">
            <v>38</v>
          </cell>
          <cell r="N63" t="str">
            <v>15.79%</v>
          </cell>
          <cell r="O63" t="str">
            <v>1.62%</v>
          </cell>
          <cell r="P63" t="str">
            <v>3</v>
          </cell>
        </row>
        <row r="64">
          <cell r="D64">
            <v>6939962762180</v>
          </cell>
          <cell r="E64" t="str">
            <v>599</v>
          </cell>
          <cell r="F64" t="str">
            <v>877</v>
          </cell>
          <cell r="G64" t="str">
            <v>3</v>
          </cell>
          <cell r="H64">
            <v>3</v>
          </cell>
          <cell r="I64">
            <v>0</v>
          </cell>
          <cell r="J64">
            <v>478</v>
          </cell>
          <cell r="K64">
            <v>0.00627615062761506</v>
          </cell>
          <cell r="L64" t="str">
            <v>478</v>
          </cell>
          <cell r="M64" t="str">
            <v>51</v>
          </cell>
          <cell r="N64" t="str">
            <v>10.88%</v>
          </cell>
          <cell r="O64" t="str">
            <v>0.63%</v>
          </cell>
          <cell r="P64" t="str">
            <v>1</v>
          </cell>
        </row>
        <row r="65">
          <cell r="D65">
            <v>6939962765129</v>
          </cell>
          <cell r="E65" t="str">
            <v>259</v>
          </cell>
          <cell r="F65" t="str">
            <v>822</v>
          </cell>
          <cell r="G65" t="str">
            <v>6</v>
          </cell>
          <cell r="H65">
            <v>6</v>
          </cell>
          <cell r="I65">
            <v>0</v>
          </cell>
          <cell r="J65">
            <v>216</v>
          </cell>
          <cell r="K65">
            <v>0.0277777777777778</v>
          </cell>
          <cell r="L65" t="str">
            <v>216</v>
          </cell>
          <cell r="M65" t="str">
            <v>19</v>
          </cell>
          <cell r="N65" t="str">
            <v>8.80%</v>
          </cell>
          <cell r="O65" t="str">
            <v>1.39%</v>
          </cell>
          <cell r="P65" t="str">
            <v>0</v>
          </cell>
        </row>
        <row r="66">
          <cell r="D66">
            <v>6939962756493</v>
          </cell>
          <cell r="E66" t="str">
            <v>99</v>
          </cell>
          <cell r="F66" t="str">
            <v>802</v>
          </cell>
          <cell r="G66" t="str">
            <v>14</v>
          </cell>
          <cell r="H66">
            <v>14</v>
          </cell>
          <cell r="I66">
            <v>0</v>
          </cell>
          <cell r="J66">
            <v>244</v>
          </cell>
          <cell r="K66">
            <v>0.0573770491803279</v>
          </cell>
          <cell r="L66" t="str">
            <v>243</v>
          </cell>
          <cell r="M66" t="str">
            <v>58</v>
          </cell>
          <cell r="N66" t="str">
            <v>24.59%</v>
          </cell>
          <cell r="O66" t="str">
            <v>4.10%</v>
          </cell>
          <cell r="P66" t="str">
            <v>3</v>
          </cell>
        </row>
        <row r="67">
          <cell r="D67">
            <v>6939962760575</v>
          </cell>
          <cell r="E67" t="str">
            <v>279</v>
          </cell>
          <cell r="F67" t="str">
            <v>784</v>
          </cell>
          <cell r="G67" t="str">
            <v>6</v>
          </cell>
          <cell r="H67">
            <v>6</v>
          </cell>
          <cell r="I67">
            <v>0</v>
          </cell>
          <cell r="J67">
            <v>291</v>
          </cell>
          <cell r="K67">
            <v>0.0206185567010309</v>
          </cell>
          <cell r="L67" t="str">
            <v>291</v>
          </cell>
          <cell r="M67" t="str">
            <v>45</v>
          </cell>
          <cell r="N67" t="str">
            <v>15.81%</v>
          </cell>
          <cell r="O67" t="str">
            <v>1.72%</v>
          </cell>
          <cell r="P67" t="str">
            <v>2</v>
          </cell>
        </row>
        <row r="68">
          <cell r="D68">
            <v>6939962747644</v>
          </cell>
          <cell r="E68" t="str">
            <v>109</v>
          </cell>
          <cell r="F68" t="str">
            <v>742</v>
          </cell>
          <cell r="G68" t="str">
            <v>8</v>
          </cell>
          <cell r="H68">
            <v>8</v>
          </cell>
          <cell r="I68">
            <v>0</v>
          </cell>
          <cell r="J68">
            <v>336</v>
          </cell>
          <cell r="K68">
            <v>0.0238095238095238</v>
          </cell>
          <cell r="L68" t="str">
            <v>335</v>
          </cell>
          <cell r="M68" t="str">
            <v>48</v>
          </cell>
          <cell r="N68" t="str">
            <v>14.58%</v>
          </cell>
          <cell r="O68" t="str">
            <v>1.79%</v>
          </cell>
          <cell r="P68" t="str">
            <v>1</v>
          </cell>
        </row>
        <row r="69">
          <cell r="D69">
            <v>6939962755380</v>
          </cell>
          <cell r="E69" t="str">
            <v>999</v>
          </cell>
          <cell r="F69" t="str">
            <v>684</v>
          </cell>
          <cell r="G69" t="str">
            <v>1</v>
          </cell>
          <cell r="H69">
            <v>1</v>
          </cell>
          <cell r="I69">
            <v>0</v>
          </cell>
          <cell r="J69">
            <v>237</v>
          </cell>
          <cell r="K69">
            <v>0.00421940928270042</v>
          </cell>
          <cell r="L69" t="str">
            <v>237</v>
          </cell>
          <cell r="M69" t="str">
            <v>11</v>
          </cell>
          <cell r="N69" t="str">
            <v>4.64%</v>
          </cell>
          <cell r="O69" t="str">
            <v>0.00%</v>
          </cell>
          <cell r="P69" t="str">
            <v>0</v>
          </cell>
        </row>
        <row r="70">
          <cell r="D70">
            <v>6939962757322</v>
          </cell>
          <cell r="E70" t="str">
            <v>599</v>
          </cell>
          <cell r="F70" t="str">
            <v>638</v>
          </cell>
          <cell r="G70" t="str">
            <v>2</v>
          </cell>
          <cell r="H70">
            <v>2</v>
          </cell>
          <cell r="I70">
            <v>0</v>
          </cell>
          <cell r="J70">
            <v>406</v>
          </cell>
          <cell r="K70">
            <v>0.00492610837438424</v>
          </cell>
          <cell r="L70" t="str">
            <v>406</v>
          </cell>
          <cell r="M70" t="str">
            <v>51</v>
          </cell>
          <cell r="N70" t="str">
            <v>12.56%</v>
          </cell>
          <cell r="O70" t="str">
            <v>0.49%</v>
          </cell>
          <cell r="P70" t="str">
            <v>0</v>
          </cell>
        </row>
        <row r="71">
          <cell r="D71">
            <v>6939962760698</v>
          </cell>
          <cell r="E71" t="str">
            <v>199</v>
          </cell>
          <cell r="F71" t="str">
            <v>633</v>
          </cell>
          <cell r="G71" t="str">
            <v>5</v>
          </cell>
          <cell r="H71">
            <v>5</v>
          </cell>
          <cell r="I71">
            <v>0</v>
          </cell>
          <cell r="J71">
            <v>169</v>
          </cell>
          <cell r="K71">
            <v>0.029585798816568</v>
          </cell>
          <cell r="L71" t="str">
            <v>169</v>
          </cell>
          <cell r="M71" t="str">
            <v>29</v>
          </cell>
          <cell r="N71" t="str">
            <v>17.16%</v>
          </cell>
          <cell r="O71" t="str">
            <v>1.78%</v>
          </cell>
          <cell r="P71" t="str">
            <v>0</v>
          </cell>
        </row>
        <row r="72">
          <cell r="D72">
            <v>6939962756189</v>
          </cell>
          <cell r="E72" t="str">
            <v>299</v>
          </cell>
          <cell r="F72" t="str">
            <v>614</v>
          </cell>
          <cell r="G72" t="str">
            <v>6</v>
          </cell>
          <cell r="H72">
            <v>6</v>
          </cell>
          <cell r="I72">
            <v>0</v>
          </cell>
          <cell r="J72">
            <v>129</v>
          </cell>
          <cell r="K72">
            <v>0.0465116279069767</v>
          </cell>
          <cell r="L72" t="str">
            <v>129</v>
          </cell>
          <cell r="M72" t="str">
            <v>25</v>
          </cell>
          <cell r="N72" t="str">
            <v>19.38%</v>
          </cell>
          <cell r="O72" t="str">
            <v>3.88%</v>
          </cell>
          <cell r="P72" t="str">
            <v>1</v>
          </cell>
        </row>
        <row r="73">
          <cell r="D73">
            <v>6939962759395</v>
          </cell>
          <cell r="E73" t="str">
            <v>439</v>
          </cell>
          <cell r="F73" t="str">
            <v>594</v>
          </cell>
          <cell r="G73" t="str">
            <v>6</v>
          </cell>
          <cell r="H73">
            <v>6</v>
          </cell>
          <cell r="I73">
            <v>0</v>
          </cell>
          <cell r="J73">
            <v>384</v>
          </cell>
          <cell r="K73">
            <v>0.015625</v>
          </cell>
          <cell r="L73" t="str">
            <v>384</v>
          </cell>
          <cell r="M73" t="str">
            <v>42</v>
          </cell>
          <cell r="N73" t="str">
            <v>10.94%</v>
          </cell>
          <cell r="O73" t="str">
            <v>0.52%</v>
          </cell>
          <cell r="P73" t="str">
            <v>0</v>
          </cell>
        </row>
        <row r="74">
          <cell r="D74">
            <v>6939962760834</v>
          </cell>
          <cell r="E74" t="str">
            <v>499</v>
          </cell>
          <cell r="F74" t="str">
            <v>527</v>
          </cell>
          <cell r="G74" t="str">
            <v>2</v>
          </cell>
          <cell r="H74">
            <v>2</v>
          </cell>
          <cell r="I74">
            <v>0</v>
          </cell>
          <cell r="J74">
            <v>325</v>
          </cell>
          <cell r="K74">
            <v>0.00615384615384615</v>
          </cell>
          <cell r="L74" t="str">
            <v>325</v>
          </cell>
          <cell r="M74" t="str">
            <v>63</v>
          </cell>
          <cell r="N74" t="str">
            <v>19.38%</v>
          </cell>
          <cell r="O74" t="str">
            <v>0.31%</v>
          </cell>
          <cell r="P74" t="str">
            <v>0</v>
          </cell>
        </row>
        <row r="75">
          <cell r="D75">
            <v>6939962761640</v>
          </cell>
          <cell r="E75" t="str">
            <v>399</v>
          </cell>
          <cell r="F75" t="str">
            <v>518</v>
          </cell>
          <cell r="G75" t="str">
            <v>2</v>
          </cell>
          <cell r="H75">
            <v>2</v>
          </cell>
          <cell r="I75">
            <v>0</v>
          </cell>
          <cell r="J75">
            <v>112</v>
          </cell>
          <cell r="K75">
            <v>0.0178571428571429</v>
          </cell>
          <cell r="L75" t="str">
            <v>112</v>
          </cell>
          <cell r="M75" t="str">
            <v>13</v>
          </cell>
          <cell r="N75" t="str">
            <v>11.61%</v>
          </cell>
          <cell r="O75" t="str">
            <v>1.79%</v>
          </cell>
          <cell r="P75" t="str">
            <v>0</v>
          </cell>
        </row>
        <row r="76">
          <cell r="D76">
            <v>6939962759128</v>
          </cell>
          <cell r="E76" t="str">
            <v>129</v>
          </cell>
          <cell r="F76" t="str">
            <v>500</v>
          </cell>
          <cell r="G76" t="str">
            <v>4</v>
          </cell>
          <cell r="H76">
            <v>5</v>
          </cell>
          <cell r="I76">
            <v>0</v>
          </cell>
          <cell r="J76">
            <v>135</v>
          </cell>
          <cell r="K76">
            <v>0.037037037037037</v>
          </cell>
          <cell r="L76" t="str">
            <v>135</v>
          </cell>
          <cell r="M76" t="str">
            <v>16</v>
          </cell>
          <cell r="N76" t="str">
            <v>11.85%</v>
          </cell>
          <cell r="O76" t="str">
            <v>2.96%</v>
          </cell>
          <cell r="P76" t="str">
            <v>0</v>
          </cell>
        </row>
        <row r="77">
          <cell r="D77">
            <v>6939962741338</v>
          </cell>
          <cell r="E77" t="str">
            <v>599</v>
          </cell>
          <cell r="F77" t="str">
            <v>494</v>
          </cell>
          <cell r="G77" t="str">
            <v>1</v>
          </cell>
          <cell r="H77">
            <v>1</v>
          </cell>
          <cell r="I77">
            <v>0</v>
          </cell>
          <cell r="J77">
            <v>298</v>
          </cell>
          <cell r="K77">
            <v>0.00335570469798658</v>
          </cell>
          <cell r="L77" t="str">
            <v>298</v>
          </cell>
          <cell r="M77" t="str">
            <v>27</v>
          </cell>
          <cell r="N77" t="str">
            <v>9.06%</v>
          </cell>
          <cell r="O77" t="str">
            <v>0.34%</v>
          </cell>
          <cell r="P77" t="str">
            <v>0</v>
          </cell>
        </row>
        <row r="78">
          <cell r="D78">
            <v>6939962761398</v>
          </cell>
          <cell r="E78" t="str">
            <v>259</v>
          </cell>
          <cell r="F78" t="str">
            <v>477</v>
          </cell>
          <cell r="G78" t="str">
            <v>3</v>
          </cell>
          <cell r="H78">
            <v>3</v>
          </cell>
          <cell r="I78">
            <v>0</v>
          </cell>
          <cell r="J78">
            <v>316</v>
          </cell>
          <cell r="K78">
            <v>0.00949367088607595</v>
          </cell>
          <cell r="L78" t="str">
            <v>315</v>
          </cell>
          <cell r="M78" t="str">
            <v>27</v>
          </cell>
          <cell r="N78" t="str">
            <v>9.18%</v>
          </cell>
          <cell r="O78" t="str">
            <v>0.63%</v>
          </cell>
          <cell r="P78" t="str">
            <v>2</v>
          </cell>
        </row>
        <row r="79">
          <cell r="D79">
            <v>6939962765983</v>
          </cell>
          <cell r="E79" t="str">
            <v>129</v>
          </cell>
          <cell r="F79" t="str">
            <v>469</v>
          </cell>
          <cell r="G79" t="str">
            <v>8</v>
          </cell>
          <cell r="H79">
            <v>8</v>
          </cell>
          <cell r="I79">
            <v>0</v>
          </cell>
          <cell r="J79">
            <v>160</v>
          </cell>
          <cell r="K79">
            <v>0.05</v>
          </cell>
          <cell r="L79" t="str">
            <v>160</v>
          </cell>
          <cell r="M79" t="str">
            <v>32</v>
          </cell>
          <cell r="N79" t="str">
            <v>20.00%</v>
          </cell>
          <cell r="O79" t="str">
            <v>2.50%</v>
          </cell>
          <cell r="P79" t="str">
            <v>0</v>
          </cell>
        </row>
        <row r="80">
          <cell r="D80">
            <v>6939962755885</v>
          </cell>
          <cell r="E80" t="str">
            <v>469</v>
          </cell>
          <cell r="F80" t="str">
            <v>438</v>
          </cell>
          <cell r="G80" t="str">
            <v>2</v>
          </cell>
          <cell r="H80">
            <v>2</v>
          </cell>
          <cell r="I80">
            <v>0</v>
          </cell>
          <cell r="J80">
            <v>73</v>
          </cell>
          <cell r="K80">
            <v>0.0273972602739726</v>
          </cell>
          <cell r="L80" t="str">
            <v>73</v>
          </cell>
          <cell r="M80" t="str">
            <v>5</v>
          </cell>
          <cell r="N80" t="str">
            <v>6.85%</v>
          </cell>
          <cell r="O80" t="str">
            <v>2.74%</v>
          </cell>
          <cell r="P80" t="str">
            <v>0</v>
          </cell>
        </row>
        <row r="81">
          <cell r="D81">
            <v>6939962763477</v>
          </cell>
          <cell r="E81" t="str">
            <v>259</v>
          </cell>
          <cell r="F81" t="str">
            <v>368</v>
          </cell>
          <cell r="G81" t="str">
            <v>2</v>
          </cell>
          <cell r="H81">
            <v>2</v>
          </cell>
          <cell r="I81">
            <v>0</v>
          </cell>
          <cell r="J81">
            <v>203</v>
          </cell>
          <cell r="K81">
            <v>0.00985221674876847</v>
          </cell>
          <cell r="L81" t="str">
            <v>203</v>
          </cell>
          <cell r="M81" t="str">
            <v>16</v>
          </cell>
          <cell r="N81" t="str">
            <v>7.88%</v>
          </cell>
          <cell r="O81" t="str">
            <v>0.99%</v>
          </cell>
          <cell r="P81" t="str">
            <v>0</v>
          </cell>
        </row>
        <row r="82">
          <cell r="D82">
            <v>6939962758398</v>
          </cell>
          <cell r="E82" t="str">
            <v>299</v>
          </cell>
          <cell r="F82" t="str">
            <v>363</v>
          </cell>
          <cell r="G82" t="str">
            <v>4</v>
          </cell>
          <cell r="H82">
            <v>4</v>
          </cell>
          <cell r="I82">
            <v>0</v>
          </cell>
          <cell r="J82">
            <v>254</v>
          </cell>
          <cell r="K82">
            <v>0.015748031496063</v>
          </cell>
          <cell r="L82" t="str">
            <v>254</v>
          </cell>
          <cell r="M82" t="str">
            <v>35</v>
          </cell>
          <cell r="N82" t="str">
            <v>13.78%</v>
          </cell>
          <cell r="O82" t="str">
            <v>1.18%</v>
          </cell>
          <cell r="P82" t="str">
            <v>0</v>
          </cell>
        </row>
        <row r="83">
          <cell r="D83">
            <v>6939962765433</v>
          </cell>
          <cell r="E83" t="str">
            <v>259</v>
          </cell>
          <cell r="F83" t="str">
            <v>350</v>
          </cell>
          <cell r="G83" t="str">
            <v>2</v>
          </cell>
          <cell r="H83">
            <v>2</v>
          </cell>
          <cell r="I83">
            <v>0</v>
          </cell>
          <cell r="J83">
            <v>411</v>
          </cell>
          <cell r="K83">
            <v>0.0048661800486618</v>
          </cell>
          <cell r="L83" t="str">
            <v>411</v>
          </cell>
          <cell r="M83" t="str">
            <v>56</v>
          </cell>
          <cell r="N83" t="str">
            <v>13.63%</v>
          </cell>
          <cell r="O83" t="str">
            <v>0.24%</v>
          </cell>
          <cell r="P83" t="str">
            <v>0</v>
          </cell>
        </row>
        <row r="84">
          <cell r="D84">
            <v>6939962763712</v>
          </cell>
          <cell r="E84" t="str">
            <v>199</v>
          </cell>
          <cell r="F84" t="str">
            <v>272</v>
          </cell>
          <cell r="G84" t="str">
            <v>3</v>
          </cell>
          <cell r="H84">
            <v>3</v>
          </cell>
          <cell r="I84">
            <v>0</v>
          </cell>
          <cell r="J84">
            <v>193</v>
          </cell>
          <cell r="K84">
            <v>0.0155440414507772</v>
          </cell>
          <cell r="L84" t="str">
            <v>193</v>
          </cell>
          <cell r="M84" t="str">
            <v>16</v>
          </cell>
          <cell r="N84" t="str">
            <v>8.29%</v>
          </cell>
          <cell r="O84" t="str">
            <v>1.04%</v>
          </cell>
          <cell r="P84" t="str">
            <v>0</v>
          </cell>
        </row>
        <row r="85">
          <cell r="D85">
            <v>6939962759364</v>
          </cell>
          <cell r="E85" t="str">
            <v>599</v>
          </cell>
          <cell r="F85" t="str">
            <v>234</v>
          </cell>
          <cell r="G85" t="str">
            <v>1</v>
          </cell>
          <cell r="H85">
            <v>1</v>
          </cell>
          <cell r="I85">
            <v>0</v>
          </cell>
          <cell r="J85">
            <v>114</v>
          </cell>
          <cell r="K85">
            <v>0.0087719298245614</v>
          </cell>
          <cell r="L85" t="str">
            <v>114</v>
          </cell>
          <cell r="M85" t="str">
            <v>8</v>
          </cell>
          <cell r="N85" t="str">
            <v>7.02%</v>
          </cell>
          <cell r="O85" t="str">
            <v>0.88%</v>
          </cell>
          <cell r="P85" t="str">
            <v>0</v>
          </cell>
        </row>
        <row r="86">
          <cell r="D86">
            <v>6939962759371</v>
          </cell>
          <cell r="E86" t="str">
            <v>369</v>
          </cell>
          <cell r="F86" t="str">
            <v>179</v>
          </cell>
          <cell r="G86" t="str">
            <v>2</v>
          </cell>
          <cell r="H86">
            <v>2</v>
          </cell>
          <cell r="I86">
            <v>0</v>
          </cell>
          <cell r="J86">
            <v>85</v>
          </cell>
          <cell r="K86">
            <v>0.0235294117647059</v>
          </cell>
          <cell r="L86" t="str">
            <v>85</v>
          </cell>
          <cell r="M86" t="str">
            <v>11</v>
          </cell>
          <cell r="N86" t="str">
            <v>12.94%</v>
          </cell>
          <cell r="O86" t="str">
            <v>1.18%</v>
          </cell>
          <cell r="P86" t="str">
            <v>0</v>
          </cell>
        </row>
        <row r="87">
          <cell r="D87">
            <v>6939962736518</v>
          </cell>
          <cell r="E87" t="str">
            <v>259</v>
          </cell>
          <cell r="F87" t="str">
            <v>0</v>
          </cell>
          <cell r="G87" t="str">
            <v>0</v>
          </cell>
          <cell r="H87">
            <v>0</v>
          </cell>
          <cell r="I87">
            <v>0</v>
          </cell>
          <cell r="J87">
            <v>1</v>
          </cell>
          <cell r="K87">
            <v>0</v>
          </cell>
          <cell r="L87" t="str">
            <v>1</v>
          </cell>
          <cell r="M87" t="str">
            <v>0</v>
          </cell>
          <cell r="N87" t="str">
            <v>0.00%</v>
          </cell>
          <cell r="O87" t="str">
            <v>0.00%</v>
          </cell>
          <cell r="P87" t="str">
            <v>0</v>
          </cell>
        </row>
        <row r="88">
          <cell r="D88">
            <v>6939962733951</v>
          </cell>
          <cell r="E88" t="str">
            <v>338</v>
          </cell>
          <cell r="F88" t="str">
            <v>0</v>
          </cell>
          <cell r="G88" t="str">
            <v>0</v>
          </cell>
          <cell r="H88">
            <v>0</v>
          </cell>
          <cell r="I88">
            <v>0</v>
          </cell>
          <cell r="J88">
            <v>0</v>
          </cell>
          <cell r="K88" t="e">
            <v>#DIV/0!</v>
          </cell>
          <cell r="L88" t="str">
            <v>0</v>
          </cell>
          <cell r="M88" t="str">
            <v>0</v>
          </cell>
          <cell r="N88" t="str">
            <v>0.00%</v>
          </cell>
          <cell r="O88" t="str">
            <v>0.00%</v>
          </cell>
          <cell r="P88" t="str">
            <v>0</v>
          </cell>
        </row>
        <row r="89">
          <cell r="D89">
            <v>6938980101353</v>
          </cell>
          <cell r="E89" t="str">
            <v>129</v>
          </cell>
          <cell r="F89" t="str">
            <v>0</v>
          </cell>
          <cell r="G89" t="str">
            <v>0</v>
          </cell>
          <cell r="H89">
            <v>0</v>
          </cell>
          <cell r="I89">
            <v>101</v>
          </cell>
          <cell r="J89">
            <v>0</v>
          </cell>
          <cell r="K89" t="e">
            <v>#DIV/0!</v>
          </cell>
          <cell r="L89" t="str">
            <v>0</v>
          </cell>
          <cell r="M89" t="str">
            <v>0</v>
          </cell>
          <cell r="N89" t="str">
            <v>0.00%</v>
          </cell>
          <cell r="O89" t="str">
            <v>0.00%</v>
          </cell>
          <cell r="P89" t="str">
            <v>0</v>
          </cell>
        </row>
        <row r="90">
          <cell r="D90">
            <v>6939962758855</v>
          </cell>
          <cell r="E90" t="str">
            <v>399</v>
          </cell>
          <cell r="F90" t="str">
            <v>0</v>
          </cell>
          <cell r="G90" t="str">
            <v>0</v>
          </cell>
          <cell r="H90">
            <v>0</v>
          </cell>
          <cell r="I90">
            <v>0</v>
          </cell>
          <cell r="J90">
            <v>168</v>
          </cell>
          <cell r="K90">
            <v>0</v>
          </cell>
          <cell r="L90" t="str">
            <v>168</v>
          </cell>
          <cell r="M90" t="str">
            <v>19</v>
          </cell>
          <cell r="N90" t="str">
            <v>11.31%</v>
          </cell>
          <cell r="O90" t="str">
            <v>0.00%</v>
          </cell>
          <cell r="P90" t="str">
            <v>0</v>
          </cell>
        </row>
        <row r="91">
          <cell r="D91">
            <v>6939962738024</v>
          </cell>
          <cell r="E91" t="str">
            <v>259</v>
          </cell>
          <cell r="F91" t="str">
            <v>0</v>
          </cell>
          <cell r="G91" t="str">
            <v>0</v>
          </cell>
          <cell r="H91">
            <v>0</v>
          </cell>
          <cell r="I91">
            <v>0</v>
          </cell>
          <cell r="J91">
            <v>87</v>
          </cell>
          <cell r="K91">
            <v>0</v>
          </cell>
          <cell r="L91" t="str">
            <v>87</v>
          </cell>
          <cell r="M91" t="str">
            <v>9</v>
          </cell>
          <cell r="N91" t="str">
            <v>10.34%</v>
          </cell>
          <cell r="O91" t="str">
            <v>0.00%</v>
          </cell>
          <cell r="P91" t="str">
            <v>0</v>
          </cell>
        </row>
        <row r="92">
          <cell r="D92">
            <v>6939924827353</v>
          </cell>
          <cell r="E92" t="str">
            <v>699</v>
          </cell>
          <cell r="F92" t="str">
            <v>0</v>
          </cell>
          <cell r="G92" t="str">
            <v>0</v>
          </cell>
          <cell r="H92">
            <v>0</v>
          </cell>
          <cell r="I92">
            <v>0</v>
          </cell>
          <cell r="J92">
            <v>0</v>
          </cell>
          <cell r="K92" t="e">
            <v>#DIV/0!</v>
          </cell>
          <cell r="L92" t="str">
            <v>0</v>
          </cell>
          <cell r="M92" t="str">
            <v>0</v>
          </cell>
          <cell r="N92" t="str">
            <v>0.00%</v>
          </cell>
          <cell r="O92" t="str">
            <v>0.00%</v>
          </cell>
          <cell r="P92" t="str">
            <v>0</v>
          </cell>
        </row>
        <row r="93">
          <cell r="D93">
            <v>6939924827841</v>
          </cell>
          <cell r="E93" t="str">
            <v>599</v>
          </cell>
          <cell r="F93" t="str">
            <v>0</v>
          </cell>
          <cell r="G93" t="str">
            <v>0</v>
          </cell>
          <cell r="H93">
            <v>0</v>
          </cell>
          <cell r="I93">
            <v>0</v>
          </cell>
          <cell r="J93">
            <v>1</v>
          </cell>
          <cell r="K93">
            <v>0</v>
          </cell>
          <cell r="L93" t="str">
            <v>1</v>
          </cell>
          <cell r="M93" t="str">
            <v>0</v>
          </cell>
          <cell r="N93" t="str">
            <v>0.00%</v>
          </cell>
          <cell r="O93" t="str">
            <v>0.00%</v>
          </cell>
          <cell r="P93" t="str">
            <v>0</v>
          </cell>
        </row>
        <row r="94">
          <cell r="D94">
            <v>6939962755830</v>
          </cell>
          <cell r="E94" t="str">
            <v>249</v>
          </cell>
          <cell r="F94" t="str">
            <v>0</v>
          </cell>
          <cell r="G94" t="str">
            <v>0</v>
          </cell>
          <cell r="H94">
            <v>0</v>
          </cell>
          <cell r="I94">
            <v>0</v>
          </cell>
          <cell r="J94">
            <v>1</v>
          </cell>
          <cell r="K94">
            <v>0</v>
          </cell>
          <cell r="L94" t="str">
            <v>1</v>
          </cell>
          <cell r="M94" t="str">
            <v>0</v>
          </cell>
          <cell r="N94" t="str">
            <v>0.00%</v>
          </cell>
          <cell r="O94" t="str">
            <v>0.00%</v>
          </cell>
          <cell r="P94" t="str">
            <v>0</v>
          </cell>
        </row>
        <row r="95">
          <cell r="D95">
            <v>6939962763774</v>
          </cell>
          <cell r="E95" t="str">
            <v>149</v>
          </cell>
          <cell r="F95" t="str">
            <v>0</v>
          </cell>
          <cell r="G95" t="str">
            <v>0</v>
          </cell>
          <cell r="H95">
            <v>0</v>
          </cell>
          <cell r="I95">
            <v>0</v>
          </cell>
          <cell r="J95">
            <v>2</v>
          </cell>
          <cell r="K95">
            <v>0</v>
          </cell>
          <cell r="L95" t="str">
            <v>2</v>
          </cell>
          <cell r="M95" t="str">
            <v>0</v>
          </cell>
          <cell r="N95" t="str">
            <v>0.00%</v>
          </cell>
          <cell r="O95" t="str">
            <v>0.00%</v>
          </cell>
          <cell r="P95" t="str">
            <v>0</v>
          </cell>
        </row>
        <row r="96">
          <cell r="D96">
            <v>6939962756820</v>
          </cell>
          <cell r="E96" t="str">
            <v>89</v>
          </cell>
          <cell r="F96" t="str">
            <v>0</v>
          </cell>
          <cell r="G96" t="str">
            <v>0</v>
          </cell>
          <cell r="H96">
            <v>0</v>
          </cell>
          <cell r="I96">
            <v>0</v>
          </cell>
          <cell r="J96">
            <v>5</v>
          </cell>
          <cell r="K96">
            <v>0</v>
          </cell>
          <cell r="L96" t="str">
            <v>5</v>
          </cell>
          <cell r="M96" t="str">
            <v>0</v>
          </cell>
          <cell r="N96" t="str">
            <v>0.00%</v>
          </cell>
          <cell r="O96" t="str">
            <v>0.00%</v>
          </cell>
          <cell r="P96" t="str">
            <v>0</v>
          </cell>
        </row>
        <row r="97">
          <cell r="D97">
            <v>6939962756912</v>
          </cell>
          <cell r="E97" t="str">
            <v>179</v>
          </cell>
          <cell r="F97" t="str">
            <v>0</v>
          </cell>
          <cell r="G97" t="str">
            <v>0</v>
          </cell>
          <cell r="H97">
            <v>0</v>
          </cell>
          <cell r="I97">
            <v>0</v>
          </cell>
          <cell r="J97">
            <v>48</v>
          </cell>
          <cell r="K97">
            <v>0</v>
          </cell>
          <cell r="L97" t="str">
            <v>48</v>
          </cell>
          <cell r="M97" t="str">
            <v>5</v>
          </cell>
          <cell r="N97" t="str">
            <v>10.42%</v>
          </cell>
          <cell r="O97" t="str">
            <v>0.00%</v>
          </cell>
          <cell r="P97" t="str">
            <v>0</v>
          </cell>
        </row>
        <row r="98">
          <cell r="D98">
            <v>6939962754239</v>
          </cell>
          <cell r="E98" t="str">
            <v>209</v>
          </cell>
          <cell r="F98" t="str">
            <v>0</v>
          </cell>
          <cell r="G98" t="str">
            <v>0</v>
          </cell>
          <cell r="H98">
            <v>0</v>
          </cell>
          <cell r="I98">
            <v>0</v>
          </cell>
          <cell r="J98">
            <v>2</v>
          </cell>
          <cell r="K98">
            <v>0</v>
          </cell>
          <cell r="L98" t="str">
            <v>2</v>
          </cell>
          <cell r="M98" t="str">
            <v>0</v>
          </cell>
          <cell r="N98" t="str">
            <v>0.00%</v>
          </cell>
          <cell r="O98" t="str">
            <v>0.00%</v>
          </cell>
          <cell r="P98" t="str">
            <v>0</v>
          </cell>
        </row>
        <row r="99">
          <cell r="D99">
            <v>6939962757186</v>
          </cell>
          <cell r="E99" t="str">
            <v>199</v>
          </cell>
          <cell r="F99" t="str">
            <v>0</v>
          </cell>
          <cell r="G99" t="str">
            <v>0</v>
          </cell>
          <cell r="H99">
            <v>0</v>
          </cell>
          <cell r="I99">
            <v>0</v>
          </cell>
          <cell r="J99">
            <v>44</v>
          </cell>
          <cell r="K99">
            <v>0</v>
          </cell>
          <cell r="L99" t="str">
            <v>44</v>
          </cell>
          <cell r="M99" t="str">
            <v>2</v>
          </cell>
          <cell r="N99" t="str">
            <v>4.55%</v>
          </cell>
          <cell r="O99" t="str">
            <v>0.00%</v>
          </cell>
          <cell r="P99" t="str">
            <v>0</v>
          </cell>
        </row>
        <row r="100">
          <cell r="D100">
            <v>6939962755175</v>
          </cell>
          <cell r="E100" t="str">
            <v>439</v>
          </cell>
          <cell r="F100" t="str">
            <v>0</v>
          </cell>
          <cell r="G100" t="str">
            <v>0</v>
          </cell>
          <cell r="H100">
            <v>0</v>
          </cell>
          <cell r="I100">
            <v>0</v>
          </cell>
          <cell r="J100">
            <v>57</v>
          </cell>
          <cell r="K100">
            <v>0</v>
          </cell>
          <cell r="L100" t="str">
            <v>57</v>
          </cell>
          <cell r="M100" t="str">
            <v>8</v>
          </cell>
          <cell r="N100" t="str">
            <v>14.04%</v>
          </cell>
          <cell r="O100" t="str">
            <v>0.00%</v>
          </cell>
          <cell r="P100" t="str">
            <v>1</v>
          </cell>
        </row>
        <row r="101">
          <cell r="D101">
            <v>6939924823232</v>
          </cell>
          <cell r="E101" t="str">
            <v>569</v>
          </cell>
          <cell r="F101" t="str">
            <v>0</v>
          </cell>
          <cell r="G101" t="str">
            <v>0</v>
          </cell>
          <cell r="H101">
            <v>0</v>
          </cell>
          <cell r="I101">
            <v>0</v>
          </cell>
          <cell r="J101">
            <v>1</v>
          </cell>
          <cell r="K101">
            <v>0</v>
          </cell>
          <cell r="L101" t="str">
            <v>1</v>
          </cell>
          <cell r="M101" t="str">
            <v>0</v>
          </cell>
          <cell r="N101" t="str">
            <v>0.00%</v>
          </cell>
          <cell r="O101" t="str">
            <v>0.00%</v>
          </cell>
          <cell r="P101" t="str">
            <v>0</v>
          </cell>
        </row>
        <row r="102">
          <cell r="D102">
            <v>6939962746626</v>
          </cell>
          <cell r="E102" t="str">
            <v>79</v>
          </cell>
          <cell r="F102" t="str">
            <v>0</v>
          </cell>
          <cell r="G102" t="str">
            <v>0</v>
          </cell>
          <cell r="H102">
            <v>0</v>
          </cell>
          <cell r="I102">
            <v>0</v>
          </cell>
          <cell r="J102">
            <v>502</v>
          </cell>
          <cell r="K102">
            <v>0</v>
          </cell>
          <cell r="L102" t="str">
            <v>501</v>
          </cell>
          <cell r="M102" t="str">
            <v>118</v>
          </cell>
          <cell r="N102" t="str">
            <v>24.30%</v>
          </cell>
          <cell r="O102" t="str">
            <v>6.77%</v>
          </cell>
          <cell r="P102" t="str">
            <v>5</v>
          </cell>
        </row>
        <row r="103">
          <cell r="D103">
            <v>6939962757544</v>
          </cell>
          <cell r="E103" t="str">
            <v>399</v>
          </cell>
          <cell r="F103" t="str">
            <v>0</v>
          </cell>
          <cell r="G103" t="str">
            <v>0</v>
          </cell>
          <cell r="H103">
            <v>0</v>
          </cell>
          <cell r="I103">
            <v>0</v>
          </cell>
          <cell r="J103">
            <v>1</v>
          </cell>
          <cell r="K103">
            <v>0</v>
          </cell>
          <cell r="L103" t="str">
            <v>1</v>
          </cell>
          <cell r="M103" t="str">
            <v>0</v>
          </cell>
          <cell r="N103" t="str">
            <v>0.00%</v>
          </cell>
          <cell r="O103" t="str">
            <v>0.00%</v>
          </cell>
          <cell r="P103" t="str">
            <v>0</v>
          </cell>
        </row>
        <row r="104">
          <cell r="D104">
            <v>6939924821078</v>
          </cell>
          <cell r="E104" t="str">
            <v>549</v>
          </cell>
          <cell r="F104" t="str">
            <v>0</v>
          </cell>
          <cell r="G104" t="str">
            <v>0</v>
          </cell>
          <cell r="H104">
            <v>0</v>
          </cell>
          <cell r="I104">
            <v>0</v>
          </cell>
          <cell r="J104">
            <v>1</v>
          </cell>
          <cell r="K104">
            <v>0</v>
          </cell>
          <cell r="L104" t="str">
            <v>1</v>
          </cell>
          <cell r="M104" t="str">
            <v>0</v>
          </cell>
          <cell r="N104" t="str">
            <v>0.00%</v>
          </cell>
          <cell r="O104" t="str">
            <v>0.00%</v>
          </cell>
          <cell r="P104" t="str">
            <v>0</v>
          </cell>
        </row>
        <row r="105">
          <cell r="D105">
            <v>6939962759388</v>
          </cell>
          <cell r="E105" t="str">
            <v>399</v>
          </cell>
          <cell r="F105" t="str">
            <v>0</v>
          </cell>
          <cell r="G105" t="str">
            <v>0</v>
          </cell>
          <cell r="H105">
            <v>0</v>
          </cell>
          <cell r="I105">
            <v>0</v>
          </cell>
          <cell r="J105">
            <v>96</v>
          </cell>
          <cell r="K105">
            <v>0</v>
          </cell>
          <cell r="L105" t="str">
            <v>96</v>
          </cell>
          <cell r="M105" t="str">
            <v>11</v>
          </cell>
          <cell r="N105" t="str">
            <v>11.46%</v>
          </cell>
          <cell r="O105" t="str">
            <v>0.00%</v>
          </cell>
          <cell r="P105" t="str">
            <v>0</v>
          </cell>
        </row>
        <row r="106">
          <cell r="D106">
            <v>6939962755328</v>
          </cell>
          <cell r="E106" t="str">
            <v>249</v>
          </cell>
          <cell r="F106" t="str">
            <v>0</v>
          </cell>
          <cell r="G106" t="str">
            <v>0</v>
          </cell>
          <cell r="H106">
            <v>0</v>
          </cell>
          <cell r="I106">
            <v>0</v>
          </cell>
          <cell r="J106">
            <v>4</v>
          </cell>
          <cell r="K106">
            <v>0</v>
          </cell>
          <cell r="L106" t="str">
            <v>4</v>
          </cell>
          <cell r="M106" t="str">
            <v>0</v>
          </cell>
          <cell r="N106" t="str">
            <v>0.00%</v>
          </cell>
          <cell r="O106" t="str">
            <v>0.00%</v>
          </cell>
          <cell r="P106" t="str">
            <v>0</v>
          </cell>
        </row>
        <row r="107">
          <cell r="D107">
            <v>6939924819549</v>
          </cell>
          <cell r="E107" t="str">
            <v>459</v>
          </cell>
          <cell r="F107" t="str">
            <v>0</v>
          </cell>
          <cell r="G107" t="str">
            <v>0</v>
          </cell>
          <cell r="H107">
            <v>0</v>
          </cell>
          <cell r="I107">
            <v>0</v>
          </cell>
          <cell r="J107">
            <v>0</v>
          </cell>
          <cell r="K107" t="e">
            <v>#DIV/0!</v>
          </cell>
          <cell r="L107" t="str">
            <v>0</v>
          </cell>
          <cell r="M107" t="str">
            <v>0</v>
          </cell>
          <cell r="N107" t="str">
            <v>0.00%</v>
          </cell>
          <cell r="O107" t="str">
            <v>0.00%</v>
          </cell>
          <cell r="P107" t="str">
            <v>0</v>
          </cell>
        </row>
        <row r="108">
          <cell r="D108">
            <v>6939962757520</v>
          </cell>
          <cell r="E108" t="str">
            <v>999</v>
          </cell>
          <cell r="F108" t="str">
            <v>0</v>
          </cell>
          <cell r="G108" t="str">
            <v>0</v>
          </cell>
          <cell r="H108">
            <v>0</v>
          </cell>
          <cell r="I108">
            <v>0</v>
          </cell>
          <cell r="J108">
            <v>61</v>
          </cell>
          <cell r="K108">
            <v>0</v>
          </cell>
          <cell r="L108" t="str">
            <v>61</v>
          </cell>
          <cell r="M108" t="str">
            <v>2</v>
          </cell>
          <cell r="N108" t="str">
            <v>3.28%</v>
          </cell>
          <cell r="O108" t="str">
            <v>0.00%</v>
          </cell>
          <cell r="P108" t="str">
            <v>0</v>
          </cell>
        </row>
        <row r="109">
          <cell r="D109">
            <v>6939924827339</v>
          </cell>
          <cell r="E109" t="str">
            <v>399</v>
          </cell>
          <cell r="F109" t="str">
            <v>0</v>
          </cell>
          <cell r="G109" t="str">
            <v>0</v>
          </cell>
          <cell r="H109">
            <v>0</v>
          </cell>
          <cell r="I109">
            <v>0</v>
          </cell>
          <cell r="J109">
            <v>0</v>
          </cell>
          <cell r="K109" t="e">
            <v>#DIV/0!</v>
          </cell>
          <cell r="L109" t="str">
            <v>0</v>
          </cell>
          <cell r="M109" t="str">
            <v>0</v>
          </cell>
          <cell r="N109" t="str">
            <v>0.00%</v>
          </cell>
          <cell r="O109" t="str">
            <v>0.00%</v>
          </cell>
          <cell r="P109" t="str">
            <v>0</v>
          </cell>
        </row>
        <row r="110">
          <cell r="D110">
            <v>6939924824345</v>
          </cell>
          <cell r="E110" t="str">
            <v>499</v>
          </cell>
          <cell r="F110" t="str">
            <v>0</v>
          </cell>
          <cell r="G110" t="str">
            <v>0</v>
          </cell>
          <cell r="H110">
            <v>0</v>
          </cell>
          <cell r="I110">
            <v>0</v>
          </cell>
          <cell r="J110">
            <v>1</v>
          </cell>
          <cell r="K110">
            <v>0</v>
          </cell>
          <cell r="L110" t="str">
            <v>1</v>
          </cell>
          <cell r="M110" t="str">
            <v>0</v>
          </cell>
          <cell r="N110" t="str">
            <v>0.00%</v>
          </cell>
          <cell r="O110" t="str">
            <v>0.00%</v>
          </cell>
          <cell r="P110" t="str">
            <v>0</v>
          </cell>
        </row>
        <row r="111">
          <cell r="D111">
            <v>6939924818498</v>
          </cell>
          <cell r="E111" t="str">
            <v>329</v>
          </cell>
          <cell r="F111" t="str">
            <v>0</v>
          </cell>
          <cell r="G111" t="str">
            <v>0</v>
          </cell>
          <cell r="H111">
            <v>0</v>
          </cell>
          <cell r="I111">
            <v>0</v>
          </cell>
          <cell r="J111">
            <v>0</v>
          </cell>
          <cell r="K111" t="e">
            <v>#DIV/0!</v>
          </cell>
          <cell r="L111" t="str">
            <v>0</v>
          </cell>
          <cell r="M111" t="str">
            <v>0</v>
          </cell>
          <cell r="N111" t="str">
            <v>0.00%</v>
          </cell>
          <cell r="O111" t="str">
            <v>0.00%</v>
          </cell>
          <cell r="P111" t="str">
            <v>0</v>
          </cell>
        </row>
        <row r="112">
          <cell r="H112">
            <v>2980</v>
          </cell>
        </row>
        <row r="112">
          <cell r="J112">
            <v>60436</v>
          </cell>
          <cell r="K112">
            <v>0.0493083592560725</v>
          </cell>
        </row>
      </sheetData>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cell r="I1" t="str">
            <v>可销库存</v>
          </cell>
          <cell r="J1" t="str">
            <v>总访客数</v>
          </cell>
        </row>
        <row r="2">
          <cell r="D2">
            <v>6939924821481</v>
          </cell>
          <cell r="E2" t="str">
            <v>599</v>
          </cell>
          <cell r="F2" t="str">
            <v>3484</v>
          </cell>
          <cell r="G2" t="str">
            <v>9</v>
          </cell>
          <cell r="H2">
            <v>11</v>
          </cell>
          <cell r="I2">
            <v>0.0304709141274238</v>
          </cell>
          <cell r="J2">
            <v>361</v>
          </cell>
        </row>
        <row r="3">
          <cell r="D3">
            <v>6939924824673</v>
          </cell>
          <cell r="E3" t="str">
            <v>299</v>
          </cell>
          <cell r="F3" t="str">
            <v>2353</v>
          </cell>
          <cell r="G3" t="str">
            <v>17</v>
          </cell>
          <cell r="H3">
            <v>17</v>
          </cell>
          <cell r="I3">
            <v>0.0523076923076923</v>
          </cell>
          <cell r="J3">
            <v>325</v>
          </cell>
        </row>
        <row r="4">
          <cell r="D4">
            <v>6939924820828</v>
          </cell>
          <cell r="E4" t="str">
            <v>193</v>
          </cell>
          <cell r="F4" t="str">
            <v>1815</v>
          </cell>
          <cell r="G4" t="str">
            <v>11</v>
          </cell>
          <cell r="H4">
            <v>11</v>
          </cell>
          <cell r="I4">
            <v>0.0424710424710425</v>
          </cell>
          <cell r="J4">
            <v>259</v>
          </cell>
        </row>
        <row r="5">
          <cell r="D5">
            <v>6939924824956</v>
          </cell>
          <cell r="E5" t="str">
            <v>399</v>
          </cell>
          <cell r="F5" t="str">
            <v>920</v>
          </cell>
          <cell r="G5" t="str">
            <v>6</v>
          </cell>
          <cell r="H5">
            <v>6</v>
          </cell>
          <cell r="I5">
            <v>0.0260869565217391</v>
          </cell>
          <cell r="J5">
            <v>230</v>
          </cell>
        </row>
        <row r="6">
          <cell r="D6">
            <v>6939924824819</v>
          </cell>
          <cell r="E6" t="str">
            <v>149</v>
          </cell>
          <cell r="F6" t="str">
            <v>578</v>
          </cell>
          <cell r="G6" t="str">
            <v>5</v>
          </cell>
          <cell r="H6">
            <v>5</v>
          </cell>
          <cell r="I6">
            <v>0.0537634408602151</v>
          </cell>
          <cell r="J6">
            <v>93</v>
          </cell>
        </row>
        <row r="7">
          <cell r="D7">
            <v>6939924824802</v>
          </cell>
          <cell r="E7" t="str">
            <v>169</v>
          </cell>
          <cell r="F7" t="str">
            <v>318</v>
          </cell>
          <cell r="G7" t="str">
            <v>2</v>
          </cell>
          <cell r="H7">
            <v>2</v>
          </cell>
          <cell r="I7">
            <v>0.0277777777777778</v>
          </cell>
          <cell r="J7">
            <v>72</v>
          </cell>
        </row>
        <row r="8">
          <cell r="D8">
            <v>6939924823423</v>
          </cell>
          <cell r="E8" t="str">
            <v>599</v>
          </cell>
          <cell r="F8" t="str">
            <v>0</v>
          </cell>
          <cell r="G8" t="str">
            <v>0</v>
          </cell>
          <cell r="H8">
            <v>0</v>
          </cell>
          <cell r="I8">
            <v>0</v>
          </cell>
          <cell r="J8">
            <v>33</v>
          </cell>
        </row>
        <row r="9">
          <cell r="D9">
            <v>6939924819884</v>
          </cell>
          <cell r="E9" t="str">
            <v>269</v>
          </cell>
          <cell r="F9" t="str">
            <v>0</v>
          </cell>
          <cell r="G9" t="str">
            <v>0</v>
          </cell>
          <cell r="H9">
            <v>0</v>
          </cell>
          <cell r="I9">
            <v>0</v>
          </cell>
          <cell r="J9">
            <v>22</v>
          </cell>
        </row>
        <row r="10">
          <cell r="D10">
            <v>6939924824963</v>
          </cell>
          <cell r="E10" t="str">
            <v>499</v>
          </cell>
          <cell r="F10" t="str">
            <v>0</v>
          </cell>
          <cell r="G10" t="str">
            <v>0</v>
          </cell>
          <cell r="H10">
            <v>0</v>
          </cell>
          <cell r="I10">
            <v>0</v>
          </cell>
          <cell r="J10">
            <v>20</v>
          </cell>
        </row>
        <row r="11">
          <cell r="D11">
            <v>6939924823652</v>
          </cell>
          <cell r="E11" t="str">
            <v>599</v>
          </cell>
          <cell r="F11" t="str">
            <v>0</v>
          </cell>
          <cell r="G11" t="str">
            <v>0</v>
          </cell>
          <cell r="H11">
            <v>0</v>
          </cell>
          <cell r="I11">
            <v>0</v>
          </cell>
          <cell r="J11">
            <v>8</v>
          </cell>
        </row>
        <row r="12">
          <cell r="D12">
            <v>6939924823676</v>
          </cell>
          <cell r="E12" t="str">
            <v>599</v>
          </cell>
          <cell r="F12" t="str">
            <v>0</v>
          </cell>
          <cell r="G12" t="str">
            <v>0</v>
          </cell>
          <cell r="H12">
            <v>0</v>
          </cell>
          <cell r="I12">
            <v>0</v>
          </cell>
          <cell r="J12">
            <v>39</v>
          </cell>
        </row>
        <row r="13">
          <cell r="D13">
            <v>6939924823669</v>
          </cell>
          <cell r="E13" t="str">
            <v>139</v>
          </cell>
          <cell r="F13" t="str">
            <v>0</v>
          </cell>
          <cell r="G13" t="str">
            <v>0</v>
          </cell>
          <cell r="H13">
            <v>0</v>
          </cell>
          <cell r="I13">
            <v>0</v>
          </cell>
          <cell r="J13">
            <v>49</v>
          </cell>
        </row>
        <row r="14">
          <cell r="H14">
            <v>52</v>
          </cell>
          <cell r="I14">
            <v>0.0344142951687624</v>
          </cell>
          <cell r="J14">
            <v>1511</v>
          </cell>
        </row>
      </sheetData>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cell r="I1" t="str">
            <v>可销库存</v>
          </cell>
          <cell r="J1" t="str">
            <v>总访客数</v>
          </cell>
        </row>
        <row r="2">
          <cell r="D2" t="str">
            <v>6939962756264</v>
          </cell>
          <cell r="E2" t="str">
            <v>319</v>
          </cell>
          <cell r="F2" t="str">
            <v>31109</v>
          </cell>
          <cell r="G2" t="str">
            <v>147</v>
          </cell>
          <cell r="H2" t="str">
            <v>156</v>
          </cell>
          <cell r="I2" t="str">
            <v>0</v>
          </cell>
          <cell r="J2" t="str">
            <v>1789</v>
          </cell>
        </row>
        <row r="3">
          <cell r="D3" t="str">
            <v>6939962741710</v>
          </cell>
          <cell r="E3" t="str">
            <v>229</v>
          </cell>
          <cell r="F3" t="str">
            <v>26987</v>
          </cell>
          <cell r="G3" t="str">
            <v>243</v>
          </cell>
          <cell r="H3" t="str">
            <v>258</v>
          </cell>
          <cell r="I3" t="str">
            <v>0</v>
          </cell>
          <cell r="J3" t="str">
            <v>4706</v>
          </cell>
        </row>
        <row r="4">
          <cell r="D4" t="str">
            <v>6939962739281</v>
          </cell>
          <cell r="E4" t="str">
            <v>209</v>
          </cell>
          <cell r="F4" t="str">
            <v>25389</v>
          </cell>
          <cell r="G4" t="str">
            <v>137</v>
          </cell>
          <cell r="H4" t="str">
            <v>148</v>
          </cell>
          <cell r="I4" t="str">
            <v>0</v>
          </cell>
          <cell r="J4" t="str">
            <v>2385</v>
          </cell>
        </row>
        <row r="5">
          <cell r="D5" t="str">
            <v>6939962756172</v>
          </cell>
          <cell r="E5" t="str">
            <v>209</v>
          </cell>
          <cell r="F5" t="str">
            <v>21904</v>
          </cell>
          <cell r="G5" t="str">
            <v>317</v>
          </cell>
          <cell r="H5" t="str">
            <v>331</v>
          </cell>
          <cell r="I5" t="str">
            <v>0</v>
          </cell>
          <cell r="J5" t="str">
            <v>3628</v>
          </cell>
        </row>
        <row r="6">
          <cell r="D6" t="str">
            <v>6939962759098</v>
          </cell>
          <cell r="E6" t="str">
            <v>399</v>
          </cell>
          <cell r="F6" t="str">
            <v>18534</v>
          </cell>
          <cell r="G6" t="str">
            <v>116</v>
          </cell>
          <cell r="H6" t="str">
            <v>119</v>
          </cell>
          <cell r="I6" t="str">
            <v>0</v>
          </cell>
          <cell r="J6" t="str">
            <v>2585</v>
          </cell>
        </row>
        <row r="7">
          <cell r="D7" t="str">
            <v>6939962741307</v>
          </cell>
          <cell r="E7" t="str">
            <v>199</v>
          </cell>
          <cell r="F7" t="str">
            <v>14647</v>
          </cell>
          <cell r="G7" t="str">
            <v>83</v>
          </cell>
          <cell r="H7" t="str">
            <v>89</v>
          </cell>
          <cell r="I7" t="str">
            <v>0</v>
          </cell>
          <cell r="J7" t="str">
            <v>1359</v>
          </cell>
        </row>
        <row r="8">
          <cell r="D8" t="str">
            <v>6939962746296</v>
          </cell>
          <cell r="E8" t="str">
            <v>119</v>
          </cell>
          <cell r="F8" t="str">
            <v>13878</v>
          </cell>
          <cell r="G8" t="str">
            <v>159</v>
          </cell>
          <cell r="H8" t="str">
            <v>163</v>
          </cell>
          <cell r="I8" t="str">
            <v>0</v>
          </cell>
          <cell r="J8" t="str">
            <v>1582</v>
          </cell>
        </row>
        <row r="9">
          <cell r="D9" t="str">
            <v>6939962757315</v>
          </cell>
          <cell r="E9" t="str">
            <v>439</v>
          </cell>
          <cell r="F9" t="str">
            <v>13743</v>
          </cell>
          <cell r="G9" t="str">
            <v>44</v>
          </cell>
          <cell r="H9" t="str">
            <v>45</v>
          </cell>
          <cell r="I9" t="str">
            <v>0</v>
          </cell>
          <cell r="J9" t="str">
            <v>1904</v>
          </cell>
        </row>
        <row r="10">
          <cell r="D10" t="str">
            <v>6939962745992</v>
          </cell>
          <cell r="E10" t="str">
            <v>319</v>
          </cell>
          <cell r="F10" t="str">
            <v>12224</v>
          </cell>
          <cell r="G10" t="str">
            <v>50</v>
          </cell>
          <cell r="H10" t="str">
            <v>52</v>
          </cell>
          <cell r="I10" t="str">
            <v>0</v>
          </cell>
          <cell r="J10" t="str">
            <v>723</v>
          </cell>
        </row>
        <row r="11">
          <cell r="D11" t="str">
            <v>6939962758060</v>
          </cell>
          <cell r="E11" t="str">
            <v>199</v>
          </cell>
          <cell r="F11" t="str">
            <v>10747</v>
          </cell>
          <cell r="G11" t="str">
            <v>125</v>
          </cell>
          <cell r="H11" t="str">
            <v>150</v>
          </cell>
          <cell r="I11" t="str">
            <v>0</v>
          </cell>
          <cell r="J11" t="str">
            <v>1157</v>
          </cell>
        </row>
        <row r="12">
          <cell r="D12" t="str">
            <v>6939962740379</v>
          </cell>
          <cell r="E12" t="str">
            <v>199</v>
          </cell>
          <cell r="F12" t="str">
            <v>9892</v>
          </cell>
          <cell r="G12" t="str">
            <v>59</v>
          </cell>
          <cell r="H12" t="str">
            <v>60</v>
          </cell>
          <cell r="I12" t="str">
            <v>0</v>
          </cell>
          <cell r="J12" t="str">
            <v>1292</v>
          </cell>
        </row>
        <row r="13">
          <cell r="D13" t="str">
            <v>6939962746593</v>
          </cell>
          <cell r="E13" t="str">
            <v>259</v>
          </cell>
          <cell r="F13" t="str">
            <v>9592</v>
          </cell>
          <cell r="G13" t="str">
            <v>80</v>
          </cell>
          <cell r="H13" t="str">
            <v>84</v>
          </cell>
          <cell r="I13" t="str">
            <v>0</v>
          </cell>
          <cell r="J13" t="str">
            <v>1579</v>
          </cell>
        </row>
        <row r="14">
          <cell r="D14" t="str">
            <v>6939962760186</v>
          </cell>
          <cell r="E14" t="str">
            <v>299</v>
          </cell>
          <cell r="F14" t="str">
            <v>9543</v>
          </cell>
          <cell r="G14" t="str">
            <v>55</v>
          </cell>
          <cell r="H14" t="str">
            <v>59</v>
          </cell>
          <cell r="I14" t="str">
            <v>0</v>
          </cell>
          <cell r="J14" t="str">
            <v>1439</v>
          </cell>
        </row>
        <row r="15">
          <cell r="D15" t="str">
            <v>6939962754604</v>
          </cell>
          <cell r="E15" t="str">
            <v>179</v>
          </cell>
          <cell r="F15" t="str">
            <v>8378</v>
          </cell>
          <cell r="G15" t="str">
            <v>77</v>
          </cell>
          <cell r="H15" t="str">
            <v>81</v>
          </cell>
          <cell r="I15" t="str">
            <v>0</v>
          </cell>
          <cell r="J15" t="str">
            <v>1288</v>
          </cell>
        </row>
        <row r="16">
          <cell r="D16" t="str">
            <v>6939962741451</v>
          </cell>
          <cell r="E16" t="str">
            <v>499</v>
          </cell>
          <cell r="F16" t="str">
            <v>7006</v>
          </cell>
          <cell r="G16" t="str">
            <v>34</v>
          </cell>
          <cell r="H16" t="str">
            <v>36</v>
          </cell>
          <cell r="I16" t="str">
            <v>0</v>
          </cell>
          <cell r="J16" t="str">
            <v>315</v>
          </cell>
        </row>
        <row r="17">
          <cell r="D17" t="str">
            <v>6939962746371</v>
          </cell>
          <cell r="E17" t="str">
            <v>599</v>
          </cell>
          <cell r="F17" t="str">
            <v>6887</v>
          </cell>
          <cell r="G17" t="str">
            <v>24</v>
          </cell>
          <cell r="H17" t="str">
            <v>25</v>
          </cell>
          <cell r="I17" t="str">
            <v>0</v>
          </cell>
          <cell r="J17" t="str">
            <v>750</v>
          </cell>
        </row>
        <row r="18">
          <cell r="D18" t="str">
            <v>6939962757575</v>
          </cell>
          <cell r="E18" t="str">
            <v>199</v>
          </cell>
          <cell r="F18" t="str">
            <v>6731</v>
          </cell>
          <cell r="G18" t="str">
            <v>85</v>
          </cell>
          <cell r="H18" t="str">
            <v>88</v>
          </cell>
          <cell r="I18" t="str">
            <v>0</v>
          </cell>
          <cell r="J18" t="str">
            <v>2512</v>
          </cell>
        </row>
        <row r="19">
          <cell r="D19" t="str">
            <v>6939962757612</v>
          </cell>
          <cell r="E19" t="str">
            <v>299</v>
          </cell>
          <cell r="F19" t="str">
            <v>5998</v>
          </cell>
          <cell r="G19" t="str">
            <v>44</v>
          </cell>
          <cell r="H19" t="str">
            <v>46</v>
          </cell>
          <cell r="I19" t="str">
            <v>0</v>
          </cell>
          <cell r="J19" t="str">
            <v>1104</v>
          </cell>
        </row>
        <row r="20">
          <cell r="D20" t="str">
            <v>6939962746630</v>
          </cell>
          <cell r="E20" t="str">
            <v>79</v>
          </cell>
          <cell r="F20" t="str">
            <v>5652</v>
          </cell>
          <cell r="G20" t="str">
            <v>78</v>
          </cell>
          <cell r="H20" t="str">
            <v>83</v>
          </cell>
          <cell r="I20" t="str">
            <v>0</v>
          </cell>
          <cell r="J20" t="str">
            <v>605</v>
          </cell>
        </row>
        <row r="21">
          <cell r="D21" t="str">
            <v>6939962758572</v>
          </cell>
          <cell r="E21" t="str">
            <v>599</v>
          </cell>
          <cell r="F21" t="str">
            <v>5497</v>
          </cell>
          <cell r="G21" t="str">
            <v>20</v>
          </cell>
          <cell r="H21" t="str">
            <v>20</v>
          </cell>
          <cell r="I21" t="str">
            <v>0</v>
          </cell>
          <cell r="J21" t="str">
            <v>515</v>
          </cell>
        </row>
        <row r="22">
          <cell r="D22" t="str">
            <v>6939962742878</v>
          </cell>
          <cell r="E22" t="str">
            <v>338</v>
          </cell>
          <cell r="F22" t="str">
            <v>5288</v>
          </cell>
          <cell r="G22" t="str">
            <v>30</v>
          </cell>
          <cell r="H22" t="str">
            <v>30</v>
          </cell>
          <cell r="I22" t="str">
            <v>0</v>
          </cell>
          <cell r="J22" t="str">
            <v>683</v>
          </cell>
        </row>
        <row r="23">
          <cell r="D23" t="str">
            <v>6939962758275</v>
          </cell>
          <cell r="E23" t="str">
            <v>599</v>
          </cell>
          <cell r="F23" t="str">
            <v>5062</v>
          </cell>
          <cell r="G23" t="str">
            <v>16</v>
          </cell>
          <cell r="H23" t="str">
            <v>17</v>
          </cell>
          <cell r="I23" t="str">
            <v>0</v>
          </cell>
          <cell r="J23" t="str">
            <v>731</v>
          </cell>
        </row>
        <row r="24">
          <cell r="D24" t="str">
            <v>6939962747989</v>
          </cell>
          <cell r="E24" t="str">
            <v>269</v>
          </cell>
          <cell r="F24" t="str">
            <v>4926</v>
          </cell>
          <cell r="G24" t="str">
            <v>24</v>
          </cell>
          <cell r="H24" t="str">
            <v>24</v>
          </cell>
          <cell r="I24" t="str">
            <v>0</v>
          </cell>
          <cell r="J24" t="str">
            <v>501</v>
          </cell>
        </row>
        <row r="25">
          <cell r="D25" t="str">
            <v>6939962734354</v>
          </cell>
          <cell r="E25" t="str">
            <v>229</v>
          </cell>
          <cell r="F25" t="str">
            <v>4918</v>
          </cell>
          <cell r="G25" t="str">
            <v>22</v>
          </cell>
          <cell r="H25" t="str">
            <v>25</v>
          </cell>
          <cell r="I25" t="str">
            <v>0</v>
          </cell>
          <cell r="J25" t="str">
            <v>618</v>
          </cell>
        </row>
        <row r="26">
          <cell r="D26" t="str">
            <v>6939962760711</v>
          </cell>
          <cell r="E26" t="str">
            <v>299</v>
          </cell>
          <cell r="F26" t="str">
            <v>4633</v>
          </cell>
          <cell r="G26" t="str">
            <v>35</v>
          </cell>
          <cell r="H26" t="str">
            <v>35</v>
          </cell>
          <cell r="I26" t="str">
            <v>0</v>
          </cell>
          <cell r="J26" t="str">
            <v>749</v>
          </cell>
        </row>
        <row r="27">
          <cell r="D27" t="str">
            <v>6939962744384</v>
          </cell>
          <cell r="E27" t="str">
            <v>339</v>
          </cell>
          <cell r="F27" t="str">
            <v>4604</v>
          </cell>
          <cell r="G27" t="str">
            <v>13</v>
          </cell>
          <cell r="H27" t="str">
            <v>15</v>
          </cell>
          <cell r="I27" t="str">
            <v>0</v>
          </cell>
          <cell r="J27" t="str">
            <v>506</v>
          </cell>
        </row>
        <row r="28">
          <cell r="D28" t="str">
            <v>6939962760605</v>
          </cell>
          <cell r="E28" t="str">
            <v>299</v>
          </cell>
          <cell r="F28" t="str">
            <v>4298</v>
          </cell>
          <cell r="G28" t="str">
            <v>23</v>
          </cell>
          <cell r="H28" t="str">
            <v>24</v>
          </cell>
          <cell r="I28" t="str">
            <v>0</v>
          </cell>
          <cell r="J28" t="str">
            <v>513</v>
          </cell>
        </row>
        <row r="29">
          <cell r="D29" t="str">
            <v>6939962758763</v>
          </cell>
          <cell r="E29" t="str">
            <v>250</v>
          </cell>
          <cell r="F29" t="str">
            <v>4031</v>
          </cell>
          <cell r="G29" t="str">
            <v>48</v>
          </cell>
          <cell r="H29" t="str">
            <v>48</v>
          </cell>
          <cell r="I29" t="str">
            <v>0</v>
          </cell>
          <cell r="J29" t="str">
            <v>1159</v>
          </cell>
        </row>
        <row r="30">
          <cell r="D30" t="str">
            <v>6939962757322</v>
          </cell>
          <cell r="E30" t="str">
            <v>599</v>
          </cell>
          <cell r="F30" t="str">
            <v>3767</v>
          </cell>
          <cell r="G30" t="str">
            <v>12</v>
          </cell>
          <cell r="H30" t="str">
            <v>12</v>
          </cell>
          <cell r="I30" t="str">
            <v>0</v>
          </cell>
          <cell r="J30" t="str">
            <v>490</v>
          </cell>
        </row>
        <row r="31">
          <cell r="D31" t="str">
            <v>6939962759074</v>
          </cell>
          <cell r="E31" t="str">
            <v>319</v>
          </cell>
          <cell r="F31" t="str">
            <v>3515</v>
          </cell>
          <cell r="G31" t="str">
            <v>16</v>
          </cell>
          <cell r="H31" t="str">
            <v>17</v>
          </cell>
          <cell r="I31" t="str">
            <v>0</v>
          </cell>
          <cell r="J31" t="str">
            <v>444</v>
          </cell>
        </row>
        <row r="32">
          <cell r="D32" t="str">
            <v>6939962755656</v>
          </cell>
          <cell r="E32" t="str">
            <v>179</v>
          </cell>
          <cell r="F32" t="str">
            <v>3255</v>
          </cell>
          <cell r="G32" t="str">
            <v>28</v>
          </cell>
          <cell r="H32" t="str">
            <v>28</v>
          </cell>
          <cell r="I32" t="str">
            <v>0</v>
          </cell>
          <cell r="J32" t="str">
            <v>492</v>
          </cell>
        </row>
        <row r="33">
          <cell r="D33" t="str">
            <v>6939962756165</v>
          </cell>
          <cell r="E33" t="str">
            <v>159</v>
          </cell>
          <cell r="F33" t="str">
            <v>3151</v>
          </cell>
          <cell r="G33" t="str">
            <v>64</v>
          </cell>
          <cell r="H33" t="str">
            <v>66</v>
          </cell>
          <cell r="I33" t="str">
            <v>0</v>
          </cell>
          <cell r="J33" t="str">
            <v>2288</v>
          </cell>
        </row>
        <row r="34">
          <cell r="D34" t="str">
            <v>6939962752488</v>
          </cell>
          <cell r="E34" t="str">
            <v>169</v>
          </cell>
          <cell r="F34" t="str">
            <v>2836</v>
          </cell>
          <cell r="G34" t="str">
            <v>21</v>
          </cell>
          <cell r="H34" t="str">
            <v>22</v>
          </cell>
          <cell r="I34" t="str">
            <v>0</v>
          </cell>
          <cell r="J34" t="str">
            <v>624</v>
          </cell>
        </row>
        <row r="35">
          <cell r="D35" t="str">
            <v>6939962755908</v>
          </cell>
          <cell r="E35" t="str">
            <v>129</v>
          </cell>
          <cell r="F35" t="str">
            <v>2733</v>
          </cell>
          <cell r="G35" t="str">
            <v>25</v>
          </cell>
          <cell r="H35" t="str">
            <v>26</v>
          </cell>
          <cell r="I35" t="str">
            <v>0</v>
          </cell>
          <cell r="J35" t="str">
            <v>405</v>
          </cell>
        </row>
        <row r="36">
          <cell r="D36" t="str">
            <v>6939962748214</v>
          </cell>
          <cell r="E36" t="str">
            <v>359</v>
          </cell>
          <cell r="F36" t="str">
            <v>2691</v>
          </cell>
          <cell r="G36" t="str">
            <v>9</v>
          </cell>
          <cell r="H36" t="str">
            <v>9</v>
          </cell>
          <cell r="I36" t="str">
            <v>0</v>
          </cell>
          <cell r="J36" t="str">
            <v>295</v>
          </cell>
        </row>
        <row r="37">
          <cell r="D37" t="str">
            <v>6939962731049</v>
          </cell>
          <cell r="E37" t="str">
            <v>339</v>
          </cell>
          <cell r="F37" t="str">
            <v>2645</v>
          </cell>
          <cell r="G37" t="str">
            <v>14</v>
          </cell>
          <cell r="H37" t="str">
            <v>15</v>
          </cell>
          <cell r="I37" t="str">
            <v>0</v>
          </cell>
          <cell r="J37" t="str">
            <v>438</v>
          </cell>
        </row>
        <row r="38">
          <cell r="D38" t="str">
            <v>6939962759265</v>
          </cell>
          <cell r="E38" t="str">
            <v>299</v>
          </cell>
          <cell r="F38" t="str">
            <v>2445</v>
          </cell>
          <cell r="G38" t="str">
            <v>21</v>
          </cell>
          <cell r="H38" t="str">
            <v>22</v>
          </cell>
          <cell r="I38" t="str">
            <v>0</v>
          </cell>
          <cell r="J38" t="str">
            <v>381</v>
          </cell>
        </row>
        <row r="39">
          <cell r="D39" t="str">
            <v>6939962755618</v>
          </cell>
          <cell r="E39" t="str">
            <v>199</v>
          </cell>
          <cell r="F39" t="str">
            <v>2367</v>
          </cell>
          <cell r="G39" t="str">
            <v>21</v>
          </cell>
          <cell r="H39" t="str">
            <v>21</v>
          </cell>
          <cell r="I39" t="str">
            <v>0</v>
          </cell>
          <cell r="J39" t="str">
            <v>452</v>
          </cell>
        </row>
        <row r="40">
          <cell r="D40" t="str">
            <v>6939962753065</v>
          </cell>
          <cell r="E40" t="str">
            <v>219</v>
          </cell>
          <cell r="F40" t="str">
            <v>2180</v>
          </cell>
          <cell r="G40" t="str">
            <v>11</v>
          </cell>
          <cell r="H40" t="str">
            <v>11</v>
          </cell>
          <cell r="I40" t="str">
            <v>0</v>
          </cell>
          <cell r="J40" t="str">
            <v>544</v>
          </cell>
        </row>
        <row r="41">
          <cell r="D41" t="str">
            <v>6939962759012</v>
          </cell>
          <cell r="E41" t="str">
            <v>499</v>
          </cell>
          <cell r="F41" t="str">
            <v>2037</v>
          </cell>
          <cell r="G41" t="str">
            <v>8</v>
          </cell>
          <cell r="H41" t="str">
            <v>9</v>
          </cell>
          <cell r="I41" t="str">
            <v>0</v>
          </cell>
          <cell r="J41" t="str">
            <v>360</v>
          </cell>
        </row>
        <row r="42">
          <cell r="D42" t="str">
            <v>6939962755359</v>
          </cell>
          <cell r="E42" t="str">
            <v>799</v>
          </cell>
          <cell r="F42" t="str">
            <v>1980</v>
          </cell>
          <cell r="G42" t="str">
            <v>5</v>
          </cell>
          <cell r="H42" t="str">
            <v>5</v>
          </cell>
          <cell r="I42" t="str">
            <v>0</v>
          </cell>
          <cell r="J42" t="str">
            <v>196</v>
          </cell>
        </row>
        <row r="43">
          <cell r="D43" t="str">
            <v>6939962746074</v>
          </cell>
          <cell r="E43" t="str">
            <v>299</v>
          </cell>
          <cell r="F43" t="str">
            <v>1863</v>
          </cell>
          <cell r="G43" t="str">
            <v>12</v>
          </cell>
          <cell r="H43" t="str">
            <v>12</v>
          </cell>
          <cell r="I43" t="str">
            <v>0</v>
          </cell>
          <cell r="J43" t="str">
            <v>417</v>
          </cell>
        </row>
        <row r="44">
          <cell r="D44" t="str">
            <v>6939962757513</v>
          </cell>
          <cell r="E44" t="str">
            <v>299</v>
          </cell>
          <cell r="F44" t="str">
            <v>1755</v>
          </cell>
          <cell r="G44" t="str">
            <v>12</v>
          </cell>
          <cell r="H44" t="str">
            <v>14</v>
          </cell>
          <cell r="I44" t="str">
            <v>0</v>
          </cell>
          <cell r="J44" t="str">
            <v>278</v>
          </cell>
        </row>
        <row r="45">
          <cell r="D45" t="str">
            <v>6939962759173</v>
          </cell>
          <cell r="E45" t="str">
            <v>439</v>
          </cell>
          <cell r="F45" t="str">
            <v>1472</v>
          </cell>
          <cell r="G45" t="str">
            <v>6</v>
          </cell>
          <cell r="H45" t="str">
            <v>6</v>
          </cell>
          <cell r="I45" t="str">
            <v>0</v>
          </cell>
          <cell r="J45" t="str">
            <v>211</v>
          </cell>
        </row>
        <row r="46">
          <cell r="D46" t="str">
            <v>6939962758855</v>
          </cell>
          <cell r="E46" t="str">
            <v>399</v>
          </cell>
          <cell r="F46" t="str">
            <v>1394</v>
          </cell>
          <cell r="G46" t="str">
            <v>5</v>
          </cell>
          <cell r="H46" t="str">
            <v>5</v>
          </cell>
          <cell r="I46" t="str">
            <v>0</v>
          </cell>
          <cell r="J46" t="str">
            <v>201</v>
          </cell>
        </row>
        <row r="47">
          <cell r="D47" t="str">
            <v>6939962743738</v>
          </cell>
          <cell r="E47" t="str">
            <v>169</v>
          </cell>
          <cell r="F47" t="str">
            <v>1266</v>
          </cell>
          <cell r="G47" t="str">
            <v>8</v>
          </cell>
          <cell r="H47" t="str">
            <v>10</v>
          </cell>
          <cell r="I47" t="str">
            <v>0</v>
          </cell>
          <cell r="J47" t="str">
            <v>467</v>
          </cell>
        </row>
        <row r="48">
          <cell r="D48" t="str">
            <v>6939962760834</v>
          </cell>
          <cell r="E48" t="str">
            <v>499</v>
          </cell>
          <cell r="F48" t="str">
            <v>1223</v>
          </cell>
          <cell r="G48" t="str">
            <v>6</v>
          </cell>
          <cell r="H48" t="str">
            <v>6</v>
          </cell>
          <cell r="I48" t="str">
            <v>0</v>
          </cell>
          <cell r="J48" t="str">
            <v>190</v>
          </cell>
        </row>
        <row r="49">
          <cell r="D49" t="str">
            <v>6939962747057</v>
          </cell>
          <cell r="E49" t="str">
            <v>299</v>
          </cell>
          <cell r="F49" t="str">
            <v>1164</v>
          </cell>
          <cell r="G49" t="str">
            <v>5</v>
          </cell>
          <cell r="H49" t="str">
            <v>5</v>
          </cell>
          <cell r="I49" t="str">
            <v>0</v>
          </cell>
          <cell r="J49" t="str">
            <v>197</v>
          </cell>
        </row>
        <row r="50">
          <cell r="D50" t="str">
            <v>6939962758398</v>
          </cell>
          <cell r="E50" t="str">
            <v>299</v>
          </cell>
          <cell r="F50" t="str">
            <v>1156</v>
          </cell>
          <cell r="G50" t="str">
            <v>11</v>
          </cell>
          <cell r="H50" t="str">
            <v>11</v>
          </cell>
          <cell r="I50" t="str">
            <v>0</v>
          </cell>
          <cell r="J50" t="str">
            <v>399</v>
          </cell>
        </row>
        <row r="51">
          <cell r="D51" t="str">
            <v>6939962753539</v>
          </cell>
          <cell r="E51" t="str">
            <v>209</v>
          </cell>
          <cell r="F51" t="str">
            <v>1147</v>
          </cell>
          <cell r="G51" t="str">
            <v>14</v>
          </cell>
          <cell r="H51" t="str">
            <v>14</v>
          </cell>
          <cell r="I51" t="str">
            <v>0</v>
          </cell>
          <cell r="J51" t="str">
            <v>210</v>
          </cell>
        </row>
        <row r="52">
          <cell r="D52" t="str">
            <v>6939962755175</v>
          </cell>
          <cell r="E52" t="str">
            <v>439</v>
          </cell>
          <cell r="F52" t="str">
            <v>1104</v>
          </cell>
          <cell r="G52" t="str">
            <v>4</v>
          </cell>
          <cell r="H52" t="str">
            <v>4</v>
          </cell>
          <cell r="I52" t="str">
            <v>0</v>
          </cell>
          <cell r="J52" t="str">
            <v>228</v>
          </cell>
        </row>
        <row r="53">
          <cell r="D53" t="str">
            <v>6939962747644</v>
          </cell>
          <cell r="E53" t="str">
            <v>109</v>
          </cell>
          <cell r="F53" t="str">
            <v>1062</v>
          </cell>
          <cell r="G53" t="str">
            <v>13</v>
          </cell>
          <cell r="H53" t="str">
            <v>13</v>
          </cell>
          <cell r="I53" t="str">
            <v>0</v>
          </cell>
          <cell r="J53" t="str">
            <v>300</v>
          </cell>
        </row>
        <row r="54">
          <cell r="D54" t="str">
            <v>6939962746685</v>
          </cell>
          <cell r="E54" t="str">
            <v>79</v>
          </cell>
          <cell r="F54" t="str">
            <v>1003</v>
          </cell>
          <cell r="G54" t="str">
            <v>15</v>
          </cell>
          <cell r="H54" t="str">
            <v>15</v>
          </cell>
          <cell r="I54" t="str">
            <v>0</v>
          </cell>
          <cell r="J54" t="str">
            <v>413</v>
          </cell>
        </row>
        <row r="55">
          <cell r="D55" t="str">
            <v>6939962741338</v>
          </cell>
          <cell r="E55" t="str">
            <v>599</v>
          </cell>
          <cell r="F55" t="str">
            <v>983</v>
          </cell>
          <cell r="G55" t="str">
            <v>2</v>
          </cell>
          <cell r="H55" t="str">
            <v>2</v>
          </cell>
          <cell r="I55" t="str">
            <v>0</v>
          </cell>
          <cell r="J55" t="str">
            <v>320</v>
          </cell>
        </row>
        <row r="56">
          <cell r="D56" t="str">
            <v>6939962759364</v>
          </cell>
          <cell r="E56" t="str">
            <v>599</v>
          </cell>
          <cell r="F56" t="str">
            <v>981</v>
          </cell>
          <cell r="G56" t="str">
            <v>4</v>
          </cell>
          <cell r="H56" t="str">
            <v>4</v>
          </cell>
          <cell r="I56" t="str">
            <v>0</v>
          </cell>
          <cell r="J56" t="str">
            <v>253</v>
          </cell>
        </row>
        <row r="57">
          <cell r="D57" t="str">
            <v>6939962755885</v>
          </cell>
          <cell r="E57" t="str">
            <v>469</v>
          </cell>
          <cell r="F57" t="str">
            <v>956</v>
          </cell>
          <cell r="G57" t="str">
            <v>4</v>
          </cell>
          <cell r="H57" t="str">
            <v>4</v>
          </cell>
          <cell r="I57" t="str">
            <v>0</v>
          </cell>
          <cell r="J57" t="str">
            <v>111</v>
          </cell>
        </row>
        <row r="58">
          <cell r="D58" t="str">
            <v>6939962753867</v>
          </cell>
          <cell r="E58" t="str">
            <v>599</v>
          </cell>
          <cell r="F58" t="str">
            <v>783</v>
          </cell>
          <cell r="G58" t="str">
            <v>2</v>
          </cell>
          <cell r="H58" t="str">
            <v>2</v>
          </cell>
          <cell r="I58" t="str">
            <v>0</v>
          </cell>
          <cell r="J58" t="str">
            <v>266</v>
          </cell>
        </row>
        <row r="59">
          <cell r="D59" t="str">
            <v>6939962756189</v>
          </cell>
          <cell r="E59" t="str">
            <v>299</v>
          </cell>
          <cell r="F59" t="str">
            <v>746</v>
          </cell>
          <cell r="G59" t="str">
            <v>7</v>
          </cell>
          <cell r="H59" t="str">
            <v>7</v>
          </cell>
          <cell r="I59" t="str">
            <v>0</v>
          </cell>
          <cell r="J59" t="str">
            <v>268</v>
          </cell>
        </row>
        <row r="60">
          <cell r="D60" t="str">
            <v>6939962760575</v>
          </cell>
          <cell r="E60" t="str">
            <v>279</v>
          </cell>
          <cell r="F60" t="str">
            <v>730</v>
          </cell>
          <cell r="G60" t="str">
            <v>5</v>
          </cell>
          <cell r="H60" t="str">
            <v>5</v>
          </cell>
          <cell r="I60" t="str">
            <v>0</v>
          </cell>
          <cell r="J60" t="str">
            <v>208</v>
          </cell>
        </row>
        <row r="61">
          <cell r="D61" t="str">
            <v>6939962760599</v>
          </cell>
          <cell r="E61" t="str">
            <v>1699</v>
          </cell>
          <cell r="F61" t="str">
            <v>699</v>
          </cell>
          <cell r="G61" t="str">
            <v>1</v>
          </cell>
          <cell r="H61" t="str">
            <v>1</v>
          </cell>
          <cell r="I61" t="str">
            <v>0</v>
          </cell>
          <cell r="J61" t="str">
            <v>156</v>
          </cell>
        </row>
        <row r="62">
          <cell r="D62" t="str">
            <v>6939962757520</v>
          </cell>
          <cell r="E62" t="str">
            <v>999</v>
          </cell>
          <cell r="F62" t="str">
            <v>599</v>
          </cell>
          <cell r="G62" t="str">
            <v>1</v>
          </cell>
          <cell r="H62" t="str">
            <v>1</v>
          </cell>
          <cell r="I62" t="str">
            <v>0</v>
          </cell>
          <cell r="J62" t="str">
            <v>128</v>
          </cell>
        </row>
        <row r="63">
          <cell r="D63" t="str">
            <v>6939962738024</v>
          </cell>
          <cell r="E63" t="str">
            <v>259</v>
          </cell>
          <cell r="F63" t="str">
            <v>276</v>
          </cell>
          <cell r="G63" t="str">
            <v>3</v>
          </cell>
          <cell r="H63" t="str">
            <v>3</v>
          </cell>
          <cell r="I63" t="str">
            <v>0</v>
          </cell>
          <cell r="J63" t="str">
            <v>108</v>
          </cell>
        </row>
        <row r="64">
          <cell r="D64" t="str">
            <v>6939962748184</v>
          </cell>
          <cell r="E64" t="str">
            <v>339</v>
          </cell>
          <cell r="F64" t="str">
            <v>264</v>
          </cell>
          <cell r="G64" t="str">
            <v>1</v>
          </cell>
          <cell r="H64" t="str">
            <v>1</v>
          </cell>
          <cell r="I64" t="str">
            <v>0</v>
          </cell>
          <cell r="J64" t="str">
            <v>173</v>
          </cell>
        </row>
        <row r="65">
          <cell r="D65" t="str">
            <v>6939962759395</v>
          </cell>
          <cell r="E65" t="str">
            <v>439</v>
          </cell>
          <cell r="F65" t="str">
            <v>198</v>
          </cell>
          <cell r="G65" t="str">
            <v>2</v>
          </cell>
          <cell r="H65" t="str">
            <v>2</v>
          </cell>
          <cell r="I65" t="str">
            <v>0</v>
          </cell>
          <cell r="J65" t="str">
            <v>211</v>
          </cell>
        </row>
        <row r="66">
          <cell r="D66" t="str">
            <v>6939962759388</v>
          </cell>
          <cell r="E66" t="str">
            <v>399</v>
          </cell>
          <cell r="F66" t="str">
            <v>169</v>
          </cell>
          <cell r="G66" t="str">
            <v>1</v>
          </cell>
          <cell r="H66" t="str">
            <v>1</v>
          </cell>
          <cell r="I66" t="str">
            <v>0</v>
          </cell>
          <cell r="J66" t="str">
            <v>90</v>
          </cell>
        </row>
        <row r="67">
          <cell r="D67" t="str">
            <v>6939962760698</v>
          </cell>
          <cell r="E67" t="str">
            <v>199</v>
          </cell>
          <cell r="F67" t="str">
            <v>129</v>
          </cell>
          <cell r="G67" t="str">
            <v>1</v>
          </cell>
          <cell r="H67" t="str">
            <v>1</v>
          </cell>
          <cell r="I67" t="str">
            <v>0</v>
          </cell>
          <cell r="J67" t="str">
            <v>111</v>
          </cell>
        </row>
        <row r="68">
          <cell r="D68" t="str">
            <v>6939962759371</v>
          </cell>
          <cell r="E68" t="str">
            <v>369</v>
          </cell>
          <cell r="F68" t="str">
            <v>99</v>
          </cell>
          <cell r="G68" t="str">
            <v>1</v>
          </cell>
          <cell r="H68" t="str">
            <v>1</v>
          </cell>
          <cell r="I68" t="str">
            <v>0</v>
          </cell>
          <cell r="J68" t="str">
            <v>206</v>
          </cell>
        </row>
        <row r="69">
          <cell r="D69" t="str">
            <v>6939962736518</v>
          </cell>
          <cell r="E69" t="str">
            <v>259</v>
          </cell>
          <cell r="F69" t="str">
            <v>0</v>
          </cell>
          <cell r="G69" t="str">
            <v>0</v>
          </cell>
          <cell r="H69" t="str">
            <v>0</v>
          </cell>
          <cell r="I69" t="str">
            <v>0</v>
          </cell>
          <cell r="J69" t="str">
            <v>0</v>
          </cell>
        </row>
        <row r="70">
          <cell r="D70" t="str">
            <v>6939962733951</v>
          </cell>
          <cell r="E70" t="str">
            <v>338</v>
          </cell>
          <cell r="F70" t="str">
            <v>0</v>
          </cell>
          <cell r="G70" t="str">
            <v>0</v>
          </cell>
          <cell r="H70" t="str">
            <v>0</v>
          </cell>
          <cell r="I70" t="str">
            <v>0</v>
          </cell>
          <cell r="J70" t="str">
            <v>1</v>
          </cell>
        </row>
        <row r="71">
          <cell r="D71" t="str">
            <v>6938980101353</v>
          </cell>
          <cell r="E71" t="str">
            <v>129</v>
          </cell>
          <cell r="F71" t="str">
            <v>0</v>
          </cell>
          <cell r="G71" t="str">
            <v>0</v>
          </cell>
          <cell r="H71" t="str">
            <v>0</v>
          </cell>
          <cell r="I71" t="str">
            <v>101</v>
          </cell>
          <cell r="J71" t="str">
            <v>2</v>
          </cell>
        </row>
        <row r="72">
          <cell r="D72" t="str">
            <v>6939962746626</v>
          </cell>
          <cell r="E72" t="str">
            <v>79</v>
          </cell>
          <cell r="F72" t="str">
            <v>0</v>
          </cell>
          <cell r="G72" t="str">
            <v>0</v>
          </cell>
          <cell r="H72" t="str">
            <v>0</v>
          </cell>
          <cell r="I72" t="str">
            <v>0</v>
          </cell>
          <cell r="J72" t="str">
            <v>605</v>
          </cell>
        </row>
        <row r="73">
          <cell r="D73" t="str">
            <v>6939962757544</v>
          </cell>
          <cell r="E73" t="str">
            <v>399</v>
          </cell>
          <cell r="F73" t="str">
            <v>0</v>
          </cell>
          <cell r="G73" t="str">
            <v>0</v>
          </cell>
          <cell r="H73" t="str">
            <v>0</v>
          </cell>
          <cell r="I73" t="str">
            <v>0</v>
          </cell>
          <cell r="J73" t="str">
            <v>1</v>
          </cell>
        </row>
        <row r="74">
          <cell r="D74" t="str">
            <v>6939962755380</v>
          </cell>
          <cell r="E74" t="str">
            <v>999</v>
          </cell>
          <cell r="F74" t="str">
            <v>0</v>
          </cell>
          <cell r="G74" t="str">
            <v>0</v>
          </cell>
          <cell r="H74" t="str">
            <v>0</v>
          </cell>
          <cell r="I74" t="str">
            <v>0</v>
          </cell>
          <cell r="J74" t="str">
            <v>157</v>
          </cell>
        </row>
        <row r="75">
          <cell r="D75" t="str">
            <v>6939962755328</v>
          </cell>
          <cell r="E75" t="str">
            <v>249</v>
          </cell>
          <cell r="F75" t="str">
            <v>0</v>
          </cell>
          <cell r="G75" t="str">
            <v>0</v>
          </cell>
          <cell r="H75" t="str">
            <v>0</v>
          </cell>
          <cell r="I75" t="str">
            <v>0</v>
          </cell>
          <cell r="J75" t="str">
            <v>4</v>
          </cell>
        </row>
        <row r="76">
          <cell r="D76" t="str">
            <v>6939962755830</v>
          </cell>
          <cell r="E76" t="str">
            <v>249</v>
          </cell>
          <cell r="F76" t="str">
            <v>0</v>
          </cell>
          <cell r="G76" t="str">
            <v>0</v>
          </cell>
          <cell r="H76" t="str">
            <v>0</v>
          </cell>
          <cell r="I76" t="str">
            <v>0</v>
          </cell>
          <cell r="J76" t="str">
            <v>0</v>
          </cell>
        </row>
        <row r="77">
          <cell r="D77" t="str">
            <v>6939962758466</v>
          </cell>
          <cell r="E77" t="str">
            <v>699</v>
          </cell>
          <cell r="F77" t="str">
            <v>0</v>
          </cell>
          <cell r="G77" t="str">
            <v>0</v>
          </cell>
          <cell r="H77" t="str">
            <v>0</v>
          </cell>
          <cell r="I77" t="str">
            <v>0</v>
          </cell>
          <cell r="J77" t="str">
            <v>94</v>
          </cell>
        </row>
        <row r="78">
          <cell r="D78" t="str">
            <v>6939962756820</v>
          </cell>
          <cell r="E78" t="str">
            <v>89</v>
          </cell>
          <cell r="F78" t="str">
            <v>0</v>
          </cell>
          <cell r="G78" t="str">
            <v>0</v>
          </cell>
          <cell r="H78" t="str">
            <v>0</v>
          </cell>
          <cell r="I78" t="str">
            <v>0</v>
          </cell>
          <cell r="J78" t="str">
            <v>2</v>
          </cell>
        </row>
        <row r="79">
          <cell r="D79" t="str">
            <v>6939962730912</v>
          </cell>
          <cell r="E79" t="str">
            <v>249</v>
          </cell>
          <cell r="F79" t="str">
            <v>0</v>
          </cell>
          <cell r="G79" t="str">
            <v>0</v>
          </cell>
          <cell r="H79" t="str">
            <v>0</v>
          </cell>
          <cell r="I79" t="str">
            <v>0</v>
          </cell>
          <cell r="J79" t="str">
            <v>124</v>
          </cell>
        </row>
        <row r="80">
          <cell r="D80" t="str">
            <v>6939962756912</v>
          </cell>
          <cell r="E80" t="str">
            <v>179</v>
          </cell>
          <cell r="F80" t="str">
            <v>0</v>
          </cell>
          <cell r="G80" t="str">
            <v>0</v>
          </cell>
          <cell r="H80" t="str">
            <v>0</v>
          </cell>
          <cell r="I80" t="str">
            <v>0</v>
          </cell>
          <cell r="J80" t="str">
            <v>61</v>
          </cell>
        </row>
        <row r="81">
          <cell r="D81" t="str">
            <v>6939962754239</v>
          </cell>
          <cell r="E81" t="str">
            <v>209</v>
          </cell>
          <cell r="F81" t="str">
            <v>0</v>
          </cell>
          <cell r="G81" t="str">
            <v>0</v>
          </cell>
          <cell r="H81" t="str">
            <v>0</v>
          </cell>
          <cell r="I81" t="str">
            <v>0</v>
          </cell>
          <cell r="J81" t="str">
            <v>1</v>
          </cell>
        </row>
        <row r="82">
          <cell r="D82" t="str">
            <v>6939962749129</v>
          </cell>
          <cell r="E82" t="str">
            <v>599</v>
          </cell>
          <cell r="F82" t="str">
            <v>0</v>
          </cell>
          <cell r="G82" t="str">
            <v>0</v>
          </cell>
          <cell r="H82" t="str">
            <v>0</v>
          </cell>
          <cell r="I82" t="str">
            <v>0</v>
          </cell>
          <cell r="J82" t="str">
            <v>109</v>
          </cell>
        </row>
        <row r="83">
          <cell r="D83" t="str">
            <v>6939962757186</v>
          </cell>
          <cell r="E83" t="str">
            <v>199</v>
          </cell>
          <cell r="F83" t="str">
            <v>0</v>
          </cell>
          <cell r="G83" t="str">
            <v>0</v>
          </cell>
          <cell r="H83" t="str">
            <v>0</v>
          </cell>
          <cell r="I83" t="str">
            <v>0</v>
          </cell>
          <cell r="J83" t="str">
            <v>60</v>
          </cell>
        </row>
        <row r="84">
          <cell r="D84" t="str">
            <v>6939962739588</v>
          </cell>
          <cell r="E84" t="str">
            <v>159</v>
          </cell>
          <cell r="F84" t="str">
            <v>0</v>
          </cell>
          <cell r="G84" t="str">
            <v>0</v>
          </cell>
          <cell r="H84" t="str">
            <v>0</v>
          </cell>
          <cell r="I84" t="str">
            <v>0</v>
          </cell>
          <cell r="J84" t="str">
            <v>0</v>
          </cell>
        </row>
        <row r="85">
          <cell r="H85">
            <v>2724</v>
          </cell>
          <cell r="I85">
            <v>0.0509854567915099</v>
          </cell>
          <cell r="J85">
            <v>53427</v>
          </cell>
        </row>
      </sheetData>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tmcs_goods_effect_detail"/>
    </sheetNames>
    <sheetDataSet>
      <sheetData sheetId="0" refreshError="1">
        <row r="1">
          <cell r="D1" t="str">
            <v>条形码</v>
          </cell>
          <cell r="E1" t="str">
            <v>一口价</v>
          </cell>
          <cell r="F1" t="str">
            <v>支付金额</v>
          </cell>
          <cell r="G1" t="str">
            <v>支付买家数</v>
          </cell>
          <cell r="H1" t="str">
            <v>支付件数</v>
          </cell>
          <cell r="I1" t="str">
            <v>可销库存</v>
          </cell>
          <cell r="J1" t="str">
            <v>总访客数</v>
          </cell>
        </row>
        <row r="2">
          <cell r="D2">
            <v>6939962756264</v>
          </cell>
          <cell r="E2" t="str">
            <v>319</v>
          </cell>
          <cell r="F2" t="str">
            <v>43595</v>
          </cell>
          <cell r="G2" t="str">
            <v>213</v>
          </cell>
          <cell r="H2">
            <v>225</v>
          </cell>
          <cell r="I2">
            <v>0.106990014265335</v>
          </cell>
          <cell r="J2">
            <v>2103</v>
          </cell>
        </row>
        <row r="3">
          <cell r="D3">
            <v>6939962759098</v>
          </cell>
          <cell r="E3" t="str">
            <v>399</v>
          </cell>
          <cell r="F3" t="str">
            <v>21493</v>
          </cell>
          <cell r="G3" t="str">
            <v>130</v>
          </cell>
          <cell r="H3">
            <v>139</v>
          </cell>
          <cell r="I3">
            <v>0.0555555555555556</v>
          </cell>
          <cell r="J3">
            <v>2502</v>
          </cell>
        </row>
        <row r="4">
          <cell r="D4">
            <v>6939962756172</v>
          </cell>
          <cell r="E4" t="str">
            <v>209</v>
          </cell>
          <cell r="F4" t="str">
            <v>21339</v>
          </cell>
          <cell r="G4" t="str">
            <v>308</v>
          </cell>
          <cell r="H4">
            <v>321</v>
          </cell>
          <cell r="I4">
            <v>0.0808360614454797</v>
          </cell>
          <cell r="J4">
            <v>3971</v>
          </cell>
        </row>
        <row r="5">
          <cell r="D5">
            <v>6939962741710</v>
          </cell>
          <cell r="E5" t="str">
            <v>229</v>
          </cell>
          <cell r="F5" t="str">
            <v>21171</v>
          </cell>
          <cell r="G5" t="str">
            <v>197</v>
          </cell>
          <cell r="H5">
            <v>204</v>
          </cell>
          <cell r="I5">
            <v>0.0419321685508736</v>
          </cell>
          <cell r="J5">
            <v>4865</v>
          </cell>
        </row>
        <row r="6">
          <cell r="D6">
            <v>6939962739281</v>
          </cell>
          <cell r="E6" t="str">
            <v>209</v>
          </cell>
          <cell r="F6" t="str">
            <v>16703</v>
          </cell>
          <cell r="G6" t="str">
            <v>87</v>
          </cell>
          <cell r="H6">
            <v>91</v>
          </cell>
          <cell r="I6">
            <v>0.0433127082341742</v>
          </cell>
          <cell r="J6">
            <v>2101</v>
          </cell>
        </row>
        <row r="7">
          <cell r="D7">
            <v>6939962741307</v>
          </cell>
          <cell r="E7" t="str">
            <v>199</v>
          </cell>
          <cell r="F7" t="str">
            <v>15353</v>
          </cell>
          <cell r="G7" t="str">
            <v>87</v>
          </cell>
          <cell r="H7">
            <v>93</v>
          </cell>
          <cell r="I7">
            <v>0.0681318681318681</v>
          </cell>
          <cell r="J7">
            <v>1365</v>
          </cell>
        </row>
        <row r="8">
          <cell r="D8">
            <v>6939962746296</v>
          </cell>
          <cell r="E8" t="str">
            <v>119</v>
          </cell>
          <cell r="F8" t="str">
            <v>14943</v>
          </cell>
          <cell r="G8" t="str">
            <v>168</v>
          </cell>
          <cell r="H8">
            <v>176</v>
          </cell>
          <cell r="I8">
            <v>0.113110539845758</v>
          </cell>
          <cell r="J8">
            <v>1556</v>
          </cell>
        </row>
        <row r="9">
          <cell r="D9">
            <v>6939962745992</v>
          </cell>
          <cell r="E9" t="str">
            <v>319</v>
          </cell>
          <cell r="F9" t="str">
            <v>13860</v>
          </cell>
          <cell r="G9" t="str">
            <v>56</v>
          </cell>
          <cell r="H9">
            <v>59</v>
          </cell>
          <cell r="I9">
            <v>0.0808219178082192</v>
          </cell>
          <cell r="J9">
            <v>730</v>
          </cell>
        </row>
        <row r="10">
          <cell r="D10">
            <v>6939962758060</v>
          </cell>
          <cell r="E10" t="str">
            <v>199</v>
          </cell>
          <cell r="F10" t="str">
            <v>9709</v>
          </cell>
          <cell r="G10" t="str">
            <v>119</v>
          </cell>
          <cell r="H10">
            <v>132</v>
          </cell>
          <cell r="I10">
            <v>0.120768526989936</v>
          </cell>
          <cell r="J10">
            <v>1093</v>
          </cell>
        </row>
        <row r="11">
          <cell r="D11">
            <v>6939962760186</v>
          </cell>
          <cell r="E11" t="str">
            <v>299</v>
          </cell>
          <cell r="F11" t="str">
            <v>9070</v>
          </cell>
          <cell r="G11" t="str">
            <v>58</v>
          </cell>
          <cell r="H11">
            <v>58</v>
          </cell>
          <cell r="I11">
            <v>0.0437735849056604</v>
          </cell>
          <cell r="J11">
            <v>1325</v>
          </cell>
        </row>
        <row r="12">
          <cell r="D12">
            <v>6939962754604</v>
          </cell>
          <cell r="E12" t="str">
            <v>179</v>
          </cell>
          <cell r="F12" t="str">
            <v>8796</v>
          </cell>
          <cell r="G12" t="str">
            <v>72</v>
          </cell>
          <cell r="H12">
            <v>76</v>
          </cell>
          <cell r="I12">
            <v>0.0591439688715953</v>
          </cell>
          <cell r="J12">
            <v>1285</v>
          </cell>
        </row>
        <row r="13">
          <cell r="D13">
            <v>6939962740379</v>
          </cell>
          <cell r="E13" t="str">
            <v>199</v>
          </cell>
          <cell r="F13" t="str">
            <v>8530</v>
          </cell>
          <cell r="G13" t="str">
            <v>50</v>
          </cell>
          <cell r="H13">
            <v>52</v>
          </cell>
          <cell r="I13">
            <v>0.041335453100159</v>
          </cell>
          <cell r="J13">
            <v>1258</v>
          </cell>
        </row>
        <row r="14">
          <cell r="D14">
            <v>6939962742878</v>
          </cell>
          <cell r="E14" t="str">
            <v>338</v>
          </cell>
          <cell r="F14" t="str">
            <v>8103</v>
          </cell>
          <cell r="G14" t="str">
            <v>42</v>
          </cell>
          <cell r="H14">
            <v>46</v>
          </cell>
          <cell r="I14">
            <v>0.0675477239353891</v>
          </cell>
          <cell r="J14">
            <v>681</v>
          </cell>
        </row>
        <row r="15">
          <cell r="D15">
            <v>6939962747989</v>
          </cell>
          <cell r="E15" t="str">
            <v>269</v>
          </cell>
          <cell r="F15" t="str">
            <v>7777</v>
          </cell>
          <cell r="G15" t="str">
            <v>30</v>
          </cell>
          <cell r="H15">
            <v>38</v>
          </cell>
          <cell r="I15">
            <v>0.0718336483931947</v>
          </cell>
          <cell r="J15">
            <v>529</v>
          </cell>
        </row>
        <row r="16">
          <cell r="D16">
            <v>6939962746593</v>
          </cell>
          <cell r="E16" t="str">
            <v>259</v>
          </cell>
          <cell r="F16" t="str">
            <v>7229</v>
          </cell>
          <cell r="G16" t="str">
            <v>60</v>
          </cell>
          <cell r="H16">
            <v>63</v>
          </cell>
          <cell r="I16">
            <v>0.042</v>
          </cell>
          <cell r="J16">
            <v>1500</v>
          </cell>
        </row>
        <row r="17">
          <cell r="D17">
            <v>6939962757315</v>
          </cell>
          <cell r="E17" t="str">
            <v>439</v>
          </cell>
          <cell r="F17" t="str">
            <v>7199</v>
          </cell>
          <cell r="G17" t="str">
            <v>22</v>
          </cell>
          <cell r="H17">
            <v>22</v>
          </cell>
          <cell r="I17">
            <v>0.0129183793305931</v>
          </cell>
          <cell r="J17">
            <v>1703</v>
          </cell>
        </row>
        <row r="18">
          <cell r="D18">
            <v>6939962741451</v>
          </cell>
          <cell r="E18" t="str">
            <v>499</v>
          </cell>
          <cell r="F18" t="str">
            <v>6435</v>
          </cell>
          <cell r="G18" t="str">
            <v>30</v>
          </cell>
          <cell r="H18">
            <v>33</v>
          </cell>
          <cell r="I18">
            <v>0.0973451327433628</v>
          </cell>
          <cell r="J18">
            <v>339</v>
          </cell>
        </row>
        <row r="19">
          <cell r="D19">
            <v>6939962752488</v>
          </cell>
          <cell r="E19" t="str">
            <v>169</v>
          </cell>
          <cell r="F19" t="str">
            <v>5950</v>
          </cell>
          <cell r="G19" t="str">
            <v>48</v>
          </cell>
          <cell r="H19">
            <v>48</v>
          </cell>
          <cell r="I19">
            <v>0.0617760617760618</v>
          </cell>
          <cell r="J19">
            <v>777</v>
          </cell>
        </row>
        <row r="20">
          <cell r="D20">
            <v>6939962746371</v>
          </cell>
          <cell r="E20" t="str">
            <v>599</v>
          </cell>
          <cell r="F20" t="str">
            <v>5540</v>
          </cell>
          <cell r="G20" t="str">
            <v>20</v>
          </cell>
          <cell r="H20">
            <v>20</v>
          </cell>
          <cell r="I20">
            <v>0.0327868852459016</v>
          </cell>
          <cell r="J20">
            <v>610</v>
          </cell>
        </row>
        <row r="21">
          <cell r="D21">
            <v>6939962746630</v>
          </cell>
          <cell r="E21" t="str">
            <v>79</v>
          </cell>
          <cell r="F21" t="str">
            <v>5438</v>
          </cell>
          <cell r="G21" t="str">
            <v>61</v>
          </cell>
          <cell r="H21">
            <v>80</v>
          </cell>
          <cell r="I21">
            <v>0.128205128205128</v>
          </cell>
          <cell r="J21">
            <v>624</v>
          </cell>
        </row>
        <row r="22">
          <cell r="D22">
            <v>6939962757575</v>
          </cell>
          <cell r="E22" t="str">
            <v>199</v>
          </cell>
          <cell r="F22" t="str">
            <v>5298</v>
          </cell>
          <cell r="G22" t="str">
            <v>67</v>
          </cell>
          <cell r="H22">
            <v>69</v>
          </cell>
          <cell r="I22">
            <v>0.0273267326732673</v>
          </cell>
          <cell r="J22">
            <v>2525</v>
          </cell>
        </row>
        <row r="23">
          <cell r="D23">
            <v>6939962755656</v>
          </cell>
          <cell r="E23" t="str">
            <v>179</v>
          </cell>
          <cell r="F23" t="str">
            <v>5254</v>
          </cell>
          <cell r="G23" t="str">
            <v>44</v>
          </cell>
          <cell r="H23">
            <v>45</v>
          </cell>
          <cell r="I23">
            <v>0.0802139037433155</v>
          </cell>
          <cell r="J23">
            <v>561</v>
          </cell>
        </row>
        <row r="24">
          <cell r="D24">
            <v>6939962758572</v>
          </cell>
          <cell r="E24" t="str">
            <v>599</v>
          </cell>
          <cell r="F24" t="str">
            <v>5235</v>
          </cell>
          <cell r="G24" t="str">
            <v>18</v>
          </cell>
          <cell r="H24">
            <v>19</v>
          </cell>
          <cell r="I24">
            <v>0.0352504638218924</v>
          </cell>
          <cell r="J24">
            <v>539</v>
          </cell>
        </row>
        <row r="25">
          <cell r="D25">
            <v>6939962734354</v>
          </cell>
          <cell r="E25" t="str">
            <v>229</v>
          </cell>
          <cell r="F25" t="str">
            <v>4457</v>
          </cell>
          <cell r="G25" t="str">
            <v>23</v>
          </cell>
          <cell r="H25">
            <v>23</v>
          </cell>
          <cell r="I25">
            <v>0.0325779036827195</v>
          </cell>
          <cell r="J25">
            <v>706</v>
          </cell>
        </row>
        <row r="26">
          <cell r="D26">
            <v>6939962757612</v>
          </cell>
          <cell r="E26" t="str">
            <v>299</v>
          </cell>
          <cell r="F26" t="str">
            <v>4375</v>
          </cell>
          <cell r="G26" t="str">
            <v>27</v>
          </cell>
          <cell r="H26">
            <v>27</v>
          </cell>
          <cell r="I26">
            <v>0.0260617760617761</v>
          </cell>
          <cell r="J26">
            <v>1036</v>
          </cell>
        </row>
        <row r="27">
          <cell r="D27">
            <v>6939962759074</v>
          </cell>
          <cell r="E27" t="str">
            <v>319</v>
          </cell>
          <cell r="F27" t="str">
            <v>3882</v>
          </cell>
          <cell r="G27" t="str">
            <v>19</v>
          </cell>
          <cell r="H27">
            <v>19</v>
          </cell>
          <cell r="I27">
            <v>0.0353159851301115</v>
          </cell>
          <cell r="J27">
            <v>538</v>
          </cell>
        </row>
        <row r="28">
          <cell r="D28">
            <v>6939962756165</v>
          </cell>
          <cell r="E28" t="str">
            <v>159</v>
          </cell>
          <cell r="F28" t="str">
            <v>3823</v>
          </cell>
          <cell r="G28" t="str">
            <v>79</v>
          </cell>
          <cell r="H28">
            <v>80</v>
          </cell>
          <cell r="I28">
            <v>0.0337695230054876</v>
          </cell>
          <cell r="J28">
            <v>2369</v>
          </cell>
        </row>
        <row r="29">
          <cell r="D29">
            <v>6939962758763</v>
          </cell>
          <cell r="E29" t="str">
            <v>250</v>
          </cell>
          <cell r="F29" t="str">
            <v>3667</v>
          </cell>
          <cell r="G29" t="str">
            <v>41</v>
          </cell>
          <cell r="H29">
            <v>43</v>
          </cell>
          <cell r="I29">
            <v>0.0378188214599824</v>
          </cell>
          <cell r="J29">
            <v>1137</v>
          </cell>
        </row>
        <row r="30">
          <cell r="D30">
            <v>6939962759265</v>
          </cell>
          <cell r="E30" t="str">
            <v>299</v>
          </cell>
          <cell r="F30" t="str">
            <v>3585</v>
          </cell>
          <cell r="G30" t="str">
            <v>31</v>
          </cell>
          <cell r="H30">
            <v>32</v>
          </cell>
          <cell r="I30">
            <v>0.072562358276644</v>
          </cell>
          <cell r="J30">
            <v>441</v>
          </cell>
        </row>
        <row r="31">
          <cell r="D31">
            <v>6939962755618</v>
          </cell>
          <cell r="E31" t="str">
            <v>199</v>
          </cell>
          <cell r="F31" t="str">
            <v>3545</v>
          </cell>
          <cell r="G31" t="str">
            <v>25</v>
          </cell>
          <cell r="H31">
            <v>30</v>
          </cell>
          <cell r="I31">
            <v>0.0592885375494071</v>
          </cell>
          <cell r="J31">
            <v>506</v>
          </cell>
        </row>
        <row r="32">
          <cell r="D32">
            <v>6939962757322</v>
          </cell>
          <cell r="E32" t="str">
            <v>599</v>
          </cell>
          <cell r="F32" t="str">
            <v>3163</v>
          </cell>
          <cell r="G32" t="str">
            <v>10</v>
          </cell>
          <cell r="H32">
            <v>10</v>
          </cell>
          <cell r="I32">
            <v>0.0211416490486258</v>
          </cell>
          <cell r="J32">
            <v>473</v>
          </cell>
        </row>
        <row r="33">
          <cell r="D33">
            <v>6939962757513</v>
          </cell>
          <cell r="E33" t="str">
            <v>299</v>
          </cell>
          <cell r="F33" t="str">
            <v>3153</v>
          </cell>
          <cell r="G33" t="str">
            <v>25</v>
          </cell>
          <cell r="H33">
            <v>25</v>
          </cell>
          <cell r="I33">
            <v>0.0811688311688312</v>
          </cell>
          <cell r="J33">
            <v>308</v>
          </cell>
        </row>
        <row r="34">
          <cell r="D34">
            <v>6939962760605</v>
          </cell>
          <cell r="E34" t="str">
            <v>299</v>
          </cell>
          <cell r="F34" t="str">
            <v>3096</v>
          </cell>
          <cell r="G34" t="str">
            <v>17</v>
          </cell>
          <cell r="H34">
            <v>17</v>
          </cell>
          <cell r="I34">
            <v>0.0333333333333333</v>
          </cell>
          <cell r="J34">
            <v>510</v>
          </cell>
        </row>
        <row r="35">
          <cell r="D35">
            <v>6939962758275</v>
          </cell>
          <cell r="E35" t="str">
            <v>599</v>
          </cell>
          <cell r="F35" t="str">
            <v>2937</v>
          </cell>
          <cell r="G35" t="str">
            <v>10</v>
          </cell>
          <cell r="H35">
            <v>10</v>
          </cell>
          <cell r="I35">
            <v>0.012970168612192</v>
          </cell>
          <cell r="J35">
            <v>771</v>
          </cell>
        </row>
        <row r="36">
          <cell r="D36">
            <v>6939962747057</v>
          </cell>
          <cell r="E36" t="str">
            <v>299</v>
          </cell>
          <cell r="F36" t="str">
            <v>2847</v>
          </cell>
          <cell r="G36" t="str">
            <v>12</v>
          </cell>
          <cell r="H36">
            <v>12</v>
          </cell>
          <cell r="I36">
            <v>0.0697674418604651</v>
          </cell>
          <cell r="J36">
            <v>172</v>
          </cell>
        </row>
        <row r="37">
          <cell r="D37">
            <v>6939962760711</v>
          </cell>
          <cell r="E37" t="str">
            <v>299</v>
          </cell>
          <cell r="F37" t="str">
            <v>2744</v>
          </cell>
          <cell r="G37" t="str">
            <v>19</v>
          </cell>
          <cell r="H37">
            <v>19</v>
          </cell>
          <cell r="I37">
            <v>0.0323679727427598</v>
          </cell>
          <cell r="J37">
            <v>587</v>
          </cell>
        </row>
        <row r="38">
          <cell r="D38">
            <v>6939962748214</v>
          </cell>
          <cell r="E38" t="str">
            <v>359</v>
          </cell>
          <cell r="F38" t="str">
            <v>2620</v>
          </cell>
          <cell r="G38" t="str">
            <v>9</v>
          </cell>
          <cell r="H38">
            <v>9</v>
          </cell>
          <cell r="I38">
            <v>0.0328467153284672</v>
          </cell>
          <cell r="J38">
            <v>274</v>
          </cell>
        </row>
        <row r="39">
          <cell r="D39">
            <v>6939962746074</v>
          </cell>
          <cell r="E39" t="str">
            <v>299</v>
          </cell>
          <cell r="F39" t="str">
            <v>2368</v>
          </cell>
          <cell r="G39" t="str">
            <v>15</v>
          </cell>
          <cell r="H39">
            <v>15</v>
          </cell>
          <cell r="I39">
            <v>0.0311203319502075</v>
          </cell>
          <cell r="J39">
            <v>482</v>
          </cell>
        </row>
        <row r="40">
          <cell r="D40">
            <v>6939962755908</v>
          </cell>
          <cell r="E40" t="str">
            <v>129</v>
          </cell>
          <cell r="F40" t="str">
            <v>1966</v>
          </cell>
          <cell r="G40" t="str">
            <v>19</v>
          </cell>
          <cell r="H40">
            <v>19</v>
          </cell>
          <cell r="I40">
            <v>0.0526315789473684</v>
          </cell>
          <cell r="J40">
            <v>361</v>
          </cell>
        </row>
        <row r="41">
          <cell r="D41">
            <v>6939962756189</v>
          </cell>
          <cell r="E41" t="str">
            <v>299</v>
          </cell>
          <cell r="F41" t="str">
            <v>1853</v>
          </cell>
          <cell r="G41" t="str">
            <v>17</v>
          </cell>
          <cell r="H41">
            <v>18</v>
          </cell>
          <cell r="I41">
            <v>0.0553846153846154</v>
          </cell>
          <cell r="J41">
            <v>325</v>
          </cell>
        </row>
        <row r="42">
          <cell r="D42">
            <v>6939962744384</v>
          </cell>
          <cell r="E42" t="str">
            <v>339</v>
          </cell>
          <cell r="F42" t="str">
            <v>1829</v>
          </cell>
          <cell r="G42" t="str">
            <v>6</v>
          </cell>
          <cell r="H42">
            <v>6</v>
          </cell>
          <cell r="I42">
            <v>0.0102915951972556</v>
          </cell>
          <cell r="J42">
            <v>583</v>
          </cell>
        </row>
        <row r="43">
          <cell r="D43">
            <v>6939962753065</v>
          </cell>
          <cell r="E43" t="str">
            <v>219</v>
          </cell>
          <cell r="F43" t="str">
            <v>1760</v>
          </cell>
          <cell r="G43" t="str">
            <v>9</v>
          </cell>
          <cell r="H43">
            <v>9</v>
          </cell>
          <cell r="I43">
            <v>0.0169811320754717</v>
          </cell>
          <cell r="J43">
            <v>530</v>
          </cell>
        </row>
        <row r="44">
          <cell r="D44">
            <v>6939962758855</v>
          </cell>
          <cell r="E44" t="str">
            <v>399</v>
          </cell>
          <cell r="F44" t="str">
            <v>1659</v>
          </cell>
          <cell r="G44" t="str">
            <v>6</v>
          </cell>
          <cell r="H44">
            <v>6</v>
          </cell>
          <cell r="I44">
            <v>0.0306122448979592</v>
          </cell>
          <cell r="J44">
            <v>196</v>
          </cell>
        </row>
        <row r="45">
          <cell r="D45">
            <v>6939962760834</v>
          </cell>
          <cell r="E45" t="str">
            <v>499</v>
          </cell>
          <cell r="F45" t="str">
            <v>1654</v>
          </cell>
          <cell r="G45" t="str">
            <v>6</v>
          </cell>
          <cell r="H45">
            <v>8</v>
          </cell>
          <cell r="I45">
            <v>0.041025641025641</v>
          </cell>
          <cell r="J45">
            <v>195</v>
          </cell>
        </row>
        <row r="46">
          <cell r="D46">
            <v>6939962748184</v>
          </cell>
          <cell r="E46" t="str">
            <v>339</v>
          </cell>
          <cell r="F46" t="str">
            <v>1653</v>
          </cell>
          <cell r="G46" t="str">
            <v>6</v>
          </cell>
          <cell r="H46">
            <v>6</v>
          </cell>
          <cell r="I46">
            <v>0.0306122448979592</v>
          </cell>
          <cell r="J46">
            <v>196</v>
          </cell>
        </row>
        <row r="47">
          <cell r="D47">
            <v>6939962759012</v>
          </cell>
          <cell r="E47" t="str">
            <v>499</v>
          </cell>
          <cell r="F47" t="str">
            <v>1602</v>
          </cell>
          <cell r="G47" t="str">
            <v>7</v>
          </cell>
          <cell r="H47">
            <v>7</v>
          </cell>
          <cell r="I47">
            <v>0.019774011299435</v>
          </cell>
          <cell r="J47">
            <v>354</v>
          </cell>
        </row>
        <row r="48">
          <cell r="D48">
            <v>6939962755359</v>
          </cell>
          <cell r="E48" t="str">
            <v>799</v>
          </cell>
          <cell r="F48" t="str">
            <v>1571</v>
          </cell>
          <cell r="G48" t="str">
            <v>4</v>
          </cell>
          <cell r="H48">
            <v>4</v>
          </cell>
          <cell r="I48">
            <v>0.0191387559808612</v>
          </cell>
          <cell r="J48">
            <v>209</v>
          </cell>
        </row>
        <row r="49">
          <cell r="D49">
            <v>6939962759364</v>
          </cell>
          <cell r="E49" t="str">
            <v>599</v>
          </cell>
          <cell r="F49" t="str">
            <v>1445</v>
          </cell>
          <cell r="G49" t="str">
            <v>3</v>
          </cell>
          <cell r="H49">
            <v>5</v>
          </cell>
          <cell r="I49">
            <v>0.0196850393700787</v>
          </cell>
          <cell r="J49">
            <v>254</v>
          </cell>
        </row>
        <row r="50">
          <cell r="D50">
            <v>6939962731049</v>
          </cell>
          <cell r="E50" t="str">
            <v>339</v>
          </cell>
          <cell r="F50" t="str">
            <v>1247</v>
          </cell>
          <cell r="G50" t="str">
            <v>7</v>
          </cell>
          <cell r="H50">
            <v>7</v>
          </cell>
          <cell r="I50">
            <v>0.0162037037037037</v>
          </cell>
          <cell r="J50">
            <v>432</v>
          </cell>
        </row>
        <row r="51">
          <cell r="D51">
            <v>6939962758398</v>
          </cell>
          <cell r="E51" t="str">
            <v>299</v>
          </cell>
          <cell r="F51" t="str">
            <v>1159</v>
          </cell>
          <cell r="G51" t="str">
            <v>11</v>
          </cell>
          <cell r="H51">
            <v>11</v>
          </cell>
          <cell r="I51">
            <v>0.0241228070175439</v>
          </cell>
          <cell r="J51">
            <v>456</v>
          </cell>
        </row>
        <row r="52">
          <cell r="D52">
            <v>6939962755175</v>
          </cell>
          <cell r="E52" t="str">
            <v>439</v>
          </cell>
          <cell r="F52" t="str">
            <v>1091</v>
          </cell>
          <cell r="G52" t="str">
            <v>4</v>
          </cell>
          <cell r="H52">
            <v>4</v>
          </cell>
          <cell r="I52">
            <v>0.0178571428571429</v>
          </cell>
          <cell r="J52">
            <v>224</v>
          </cell>
        </row>
        <row r="53">
          <cell r="D53">
            <v>6939962738024</v>
          </cell>
          <cell r="E53" t="str">
            <v>259</v>
          </cell>
          <cell r="F53" t="str">
            <v>1046</v>
          </cell>
          <cell r="G53" t="str">
            <v>10</v>
          </cell>
          <cell r="H53">
            <v>11</v>
          </cell>
          <cell r="I53">
            <v>0.0982142857142857</v>
          </cell>
          <cell r="J53">
            <v>112</v>
          </cell>
        </row>
        <row r="54">
          <cell r="D54">
            <v>6939962746685</v>
          </cell>
          <cell r="E54" t="str">
            <v>79</v>
          </cell>
          <cell r="F54" t="str">
            <v>1001</v>
          </cell>
          <cell r="G54" t="str">
            <v>15</v>
          </cell>
          <cell r="H54">
            <v>15</v>
          </cell>
          <cell r="I54">
            <v>0.0342465753424658</v>
          </cell>
          <cell r="J54">
            <v>438</v>
          </cell>
        </row>
        <row r="55">
          <cell r="D55">
            <v>6939962741338</v>
          </cell>
          <cell r="E55" t="str">
            <v>599</v>
          </cell>
          <cell r="F55" t="str">
            <v>998</v>
          </cell>
          <cell r="G55" t="str">
            <v>2</v>
          </cell>
          <cell r="H55">
            <v>2</v>
          </cell>
          <cell r="I55">
            <v>0.00694444444444444</v>
          </cell>
          <cell r="J55">
            <v>288</v>
          </cell>
        </row>
        <row r="56">
          <cell r="D56">
            <v>6939962753539</v>
          </cell>
          <cell r="E56" t="str">
            <v>209</v>
          </cell>
          <cell r="F56" t="str">
            <v>944</v>
          </cell>
          <cell r="G56" t="str">
            <v>11</v>
          </cell>
          <cell r="H56">
            <v>11</v>
          </cell>
          <cell r="I56">
            <v>0.0541871921182266</v>
          </cell>
          <cell r="J56">
            <v>203</v>
          </cell>
        </row>
        <row r="57">
          <cell r="D57">
            <v>6939962755885</v>
          </cell>
          <cell r="E57" t="str">
            <v>469</v>
          </cell>
          <cell r="F57" t="str">
            <v>925</v>
          </cell>
          <cell r="G57" t="str">
            <v>4</v>
          </cell>
          <cell r="H57">
            <v>4</v>
          </cell>
          <cell r="I57">
            <v>0.0291970802919708</v>
          </cell>
          <cell r="J57">
            <v>137</v>
          </cell>
        </row>
        <row r="58">
          <cell r="D58">
            <v>6939962753867</v>
          </cell>
          <cell r="E58" t="str">
            <v>599</v>
          </cell>
          <cell r="F58" t="str">
            <v>798</v>
          </cell>
          <cell r="G58" t="str">
            <v>2</v>
          </cell>
          <cell r="H58">
            <v>2</v>
          </cell>
          <cell r="I58">
            <v>0.00819672131147541</v>
          </cell>
          <cell r="J58">
            <v>244</v>
          </cell>
        </row>
        <row r="59">
          <cell r="D59">
            <v>6939962747644</v>
          </cell>
          <cell r="E59" t="str">
            <v>109</v>
          </cell>
          <cell r="F59" t="str">
            <v>751</v>
          </cell>
          <cell r="G59" t="str">
            <v>9</v>
          </cell>
          <cell r="H59">
            <v>9</v>
          </cell>
          <cell r="I59">
            <v>0.0305084745762712</v>
          </cell>
          <cell r="J59">
            <v>295</v>
          </cell>
        </row>
        <row r="60">
          <cell r="D60">
            <v>6939962760698</v>
          </cell>
          <cell r="E60" t="str">
            <v>199</v>
          </cell>
          <cell r="F60" t="str">
            <v>729</v>
          </cell>
          <cell r="G60" t="str">
            <v>4</v>
          </cell>
          <cell r="H60">
            <v>6</v>
          </cell>
          <cell r="I60">
            <v>0.0612244897959184</v>
          </cell>
          <cell r="J60">
            <v>98</v>
          </cell>
        </row>
        <row r="61">
          <cell r="D61">
            <v>6939962755380</v>
          </cell>
          <cell r="E61" t="str">
            <v>999</v>
          </cell>
          <cell r="F61" t="str">
            <v>699</v>
          </cell>
          <cell r="G61" t="str">
            <v>1</v>
          </cell>
          <cell r="H61">
            <v>1</v>
          </cell>
          <cell r="I61">
            <v>0.00775193798449612</v>
          </cell>
          <cell r="J61">
            <v>129</v>
          </cell>
        </row>
        <row r="62">
          <cell r="D62">
            <v>6939962743738</v>
          </cell>
          <cell r="E62" t="str">
            <v>169</v>
          </cell>
          <cell r="F62" t="str">
            <v>639</v>
          </cell>
          <cell r="G62" t="str">
            <v>5</v>
          </cell>
          <cell r="H62">
            <v>5</v>
          </cell>
          <cell r="I62">
            <v>0.0100401606425703</v>
          </cell>
          <cell r="J62">
            <v>498</v>
          </cell>
        </row>
        <row r="63">
          <cell r="D63">
            <v>6939962759395</v>
          </cell>
          <cell r="E63" t="str">
            <v>439</v>
          </cell>
          <cell r="F63" t="str">
            <v>579</v>
          </cell>
          <cell r="G63" t="str">
            <v>6</v>
          </cell>
          <cell r="H63">
            <v>6</v>
          </cell>
          <cell r="I63">
            <v>0.0231660231660232</v>
          </cell>
          <cell r="J63">
            <v>259</v>
          </cell>
        </row>
        <row r="64">
          <cell r="D64">
            <v>6939962759388</v>
          </cell>
          <cell r="E64" t="str">
            <v>399</v>
          </cell>
          <cell r="F64" t="str">
            <v>507</v>
          </cell>
          <cell r="G64" t="str">
            <v>3</v>
          </cell>
          <cell r="H64">
            <v>3</v>
          </cell>
          <cell r="I64">
            <v>0.0326086956521739</v>
          </cell>
          <cell r="J64">
            <v>92</v>
          </cell>
        </row>
        <row r="65">
          <cell r="D65">
            <v>6939962759173</v>
          </cell>
          <cell r="E65" t="str">
            <v>439</v>
          </cell>
          <cell r="F65" t="str">
            <v>483</v>
          </cell>
          <cell r="G65" t="str">
            <v>2</v>
          </cell>
          <cell r="H65">
            <v>2</v>
          </cell>
          <cell r="I65">
            <v>0.00836820083682008</v>
          </cell>
          <cell r="J65">
            <v>239</v>
          </cell>
        </row>
        <row r="66">
          <cell r="D66">
            <v>6939962760575</v>
          </cell>
          <cell r="E66" t="str">
            <v>279</v>
          </cell>
          <cell r="F66" t="str">
            <v>432</v>
          </cell>
          <cell r="G66" t="str">
            <v>3</v>
          </cell>
          <cell r="H66">
            <v>3</v>
          </cell>
          <cell r="I66">
            <v>0.014018691588785</v>
          </cell>
          <cell r="J66">
            <v>214</v>
          </cell>
        </row>
        <row r="67">
          <cell r="D67">
            <v>6939962730912</v>
          </cell>
          <cell r="E67" t="str">
            <v>249</v>
          </cell>
          <cell r="F67" t="str">
            <v>199</v>
          </cell>
          <cell r="G67" t="str">
            <v>1</v>
          </cell>
          <cell r="H67">
            <v>1</v>
          </cell>
          <cell r="I67">
            <v>0.0075187969924812</v>
          </cell>
          <cell r="J67">
            <v>133</v>
          </cell>
        </row>
        <row r="68">
          <cell r="D68">
            <v>6939962757186</v>
          </cell>
          <cell r="E68" t="str">
            <v>199</v>
          </cell>
          <cell r="F68" t="str">
            <v>139</v>
          </cell>
          <cell r="G68" t="str">
            <v>1</v>
          </cell>
          <cell r="H68">
            <v>1</v>
          </cell>
          <cell r="I68">
            <v>0.027027027027027</v>
          </cell>
          <cell r="J68">
            <v>37</v>
          </cell>
        </row>
        <row r="69">
          <cell r="D69">
            <v>6939962759371</v>
          </cell>
          <cell r="E69" t="str">
            <v>369</v>
          </cell>
          <cell r="F69" t="str">
            <v>93</v>
          </cell>
          <cell r="G69" t="str">
            <v>1</v>
          </cell>
          <cell r="H69">
            <v>1</v>
          </cell>
          <cell r="I69">
            <v>0.00395256916996047</v>
          </cell>
          <cell r="J69">
            <v>253</v>
          </cell>
        </row>
        <row r="70">
          <cell r="D70">
            <v>6939962736518</v>
          </cell>
          <cell r="E70" t="str">
            <v>259</v>
          </cell>
          <cell r="F70" t="str">
            <v>0</v>
          </cell>
          <cell r="G70" t="str">
            <v>0</v>
          </cell>
          <cell r="H70">
            <v>0</v>
          </cell>
          <cell r="I70">
            <v>0</v>
          </cell>
          <cell r="J70">
            <v>1</v>
          </cell>
        </row>
        <row r="71">
          <cell r="D71">
            <v>6939962733951</v>
          </cell>
          <cell r="E71" t="str">
            <v>338</v>
          </cell>
          <cell r="F71" t="str">
            <v>0</v>
          </cell>
          <cell r="G71" t="str">
            <v>0</v>
          </cell>
          <cell r="H71">
            <v>0</v>
          </cell>
          <cell r="I71">
            <v>0</v>
          </cell>
          <cell r="J71">
            <v>1</v>
          </cell>
        </row>
        <row r="72">
          <cell r="D72">
            <v>6938980101353</v>
          </cell>
          <cell r="E72" t="str">
            <v>129</v>
          </cell>
          <cell r="F72" t="str">
            <v>0</v>
          </cell>
          <cell r="G72" t="str">
            <v>0</v>
          </cell>
          <cell r="H72">
            <v>0</v>
          </cell>
          <cell r="I72">
            <v>0</v>
          </cell>
          <cell r="J72">
            <v>1</v>
          </cell>
        </row>
        <row r="73">
          <cell r="D73">
            <v>6939962746626</v>
          </cell>
          <cell r="E73" t="str">
            <v>79</v>
          </cell>
          <cell r="F73" t="str">
            <v>0</v>
          </cell>
          <cell r="G73" t="str">
            <v>0</v>
          </cell>
          <cell r="H73">
            <v>0</v>
          </cell>
          <cell r="I73">
            <v>0</v>
          </cell>
          <cell r="J73">
            <v>624</v>
          </cell>
        </row>
        <row r="74">
          <cell r="D74">
            <v>6939962757544</v>
          </cell>
          <cell r="E74" t="str">
            <v>399</v>
          </cell>
          <cell r="F74" t="str">
            <v>0</v>
          </cell>
          <cell r="G74" t="str">
            <v>0</v>
          </cell>
          <cell r="H74">
            <v>0</v>
          </cell>
          <cell r="I74" t="e">
            <v>#DIV/0!</v>
          </cell>
          <cell r="J74">
            <v>0</v>
          </cell>
        </row>
        <row r="75">
          <cell r="D75">
            <v>6939962760599</v>
          </cell>
          <cell r="E75" t="str">
            <v>1699</v>
          </cell>
          <cell r="F75" t="str">
            <v>0</v>
          </cell>
          <cell r="G75" t="str">
            <v>0</v>
          </cell>
          <cell r="H75">
            <v>0</v>
          </cell>
          <cell r="I75">
            <v>0</v>
          </cell>
          <cell r="J75">
            <v>152</v>
          </cell>
        </row>
        <row r="76">
          <cell r="D76">
            <v>6939962755328</v>
          </cell>
          <cell r="E76" t="str">
            <v>249</v>
          </cell>
          <cell r="F76" t="str">
            <v>0</v>
          </cell>
          <cell r="G76" t="str">
            <v>0</v>
          </cell>
          <cell r="H76">
            <v>0</v>
          </cell>
          <cell r="I76">
            <v>0</v>
          </cell>
          <cell r="J76">
            <v>2</v>
          </cell>
        </row>
        <row r="77">
          <cell r="D77">
            <v>6939962755830</v>
          </cell>
          <cell r="E77" t="str">
            <v>249</v>
          </cell>
          <cell r="F77" t="str">
            <v>0</v>
          </cell>
          <cell r="G77" t="str">
            <v>0</v>
          </cell>
          <cell r="H77">
            <v>0</v>
          </cell>
          <cell r="I77">
            <v>0</v>
          </cell>
          <cell r="J77">
            <v>1</v>
          </cell>
        </row>
        <row r="78">
          <cell r="D78">
            <v>6939962757520</v>
          </cell>
          <cell r="E78" t="str">
            <v>999</v>
          </cell>
          <cell r="F78" t="str">
            <v>0</v>
          </cell>
          <cell r="G78" t="str">
            <v>0</v>
          </cell>
          <cell r="H78">
            <v>0</v>
          </cell>
          <cell r="I78">
            <v>0</v>
          </cell>
          <cell r="J78">
            <v>129</v>
          </cell>
        </row>
        <row r="79">
          <cell r="D79">
            <v>6939962758466</v>
          </cell>
          <cell r="E79" t="str">
            <v>699</v>
          </cell>
          <cell r="F79" t="str">
            <v>0</v>
          </cell>
          <cell r="G79" t="str">
            <v>0</v>
          </cell>
          <cell r="H79">
            <v>0</v>
          </cell>
          <cell r="I79">
            <v>0</v>
          </cell>
          <cell r="J79">
            <v>72</v>
          </cell>
        </row>
        <row r="80">
          <cell r="D80">
            <v>6939962756820</v>
          </cell>
          <cell r="E80" t="str">
            <v>89</v>
          </cell>
          <cell r="F80" t="str">
            <v>0</v>
          </cell>
          <cell r="G80" t="str">
            <v>0</v>
          </cell>
          <cell r="H80">
            <v>0</v>
          </cell>
          <cell r="I80">
            <v>0</v>
          </cell>
          <cell r="J80">
            <v>2</v>
          </cell>
        </row>
        <row r="81">
          <cell r="D81">
            <v>6939962756912</v>
          </cell>
          <cell r="E81" t="str">
            <v>179</v>
          </cell>
          <cell r="F81" t="str">
            <v>0</v>
          </cell>
          <cell r="G81" t="str">
            <v>0</v>
          </cell>
          <cell r="H81">
            <v>0</v>
          </cell>
          <cell r="I81">
            <v>0</v>
          </cell>
          <cell r="J81">
            <v>59</v>
          </cell>
        </row>
        <row r="82">
          <cell r="D82">
            <v>6939962754239</v>
          </cell>
          <cell r="E82" t="str">
            <v>209</v>
          </cell>
          <cell r="F82" t="str">
            <v>0</v>
          </cell>
          <cell r="G82" t="str">
            <v>0</v>
          </cell>
          <cell r="H82">
            <v>0</v>
          </cell>
          <cell r="I82">
            <v>0</v>
          </cell>
          <cell r="J82">
            <v>2</v>
          </cell>
        </row>
        <row r="83">
          <cell r="D83">
            <v>6939962749129</v>
          </cell>
          <cell r="E83" t="str">
            <v>599</v>
          </cell>
          <cell r="F83" t="str">
            <v>0</v>
          </cell>
          <cell r="G83" t="str">
            <v>0</v>
          </cell>
          <cell r="H83">
            <v>0</v>
          </cell>
          <cell r="I83">
            <v>0</v>
          </cell>
          <cell r="J83">
            <v>105</v>
          </cell>
        </row>
        <row r="84">
          <cell r="D84">
            <v>6939962739588</v>
          </cell>
          <cell r="E84" t="str">
            <v>159</v>
          </cell>
          <cell r="F84" t="str">
            <v>0</v>
          </cell>
          <cell r="G84" t="str">
            <v>0</v>
          </cell>
          <cell r="H84">
            <v>0</v>
          </cell>
          <cell r="I84" t="e">
            <v>#DIV/0!</v>
          </cell>
          <cell r="J84">
            <v>0</v>
          </cell>
        </row>
        <row r="85">
          <cell r="H85">
            <v>2673</v>
          </cell>
          <cell r="I85">
            <v>0.0495119195361846</v>
          </cell>
          <cell r="J85">
            <v>53987</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32"/>
  <sheetViews>
    <sheetView topLeftCell="A16" workbookViewId="0">
      <selection activeCell="D30" sqref="D30"/>
    </sheetView>
  </sheetViews>
  <sheetFormatPr defaultColWidth="4" defaultRowHeight="16.5"/>
  <cols>
    <col min="1" max="1" width="4" style="162" customWidth="1"/>
    <col min="2" max="2" width="7.625" style="162" customWidth="1"/>
    <col min="3" max="3" width="8" style="162" customWidth="1"/>
    <col min="4" max="6" width="7.125" style="162" customWidth="1"/>
    <col min="7" max="7" width="9.5" style="163" customWidth="1"/>
    <col min="8" max="8" width="12.8166666666667" style="163" customWidth="1"/>
    <col min="9" max="10" width="7.125" style="163" customWidth="1"/>
    <col min="11" max="11" width="4.63333333333333" style="162" customWidth="1"/>
    <col min="12" max="12" width="5.45833333333333" style="162" customWidth="1"/>
    <col min="13" max="41" width="4" style="162" customWidth="1"/>
    <col min="42" max="42" width="6.88333333333333" style="162" customWidth="1"/>
    <col min="43" max="43" width="4" style="162" customWidth="1"/>
    <col min="44" max="16384" width="4" style="162"/>
  </cols>
  <sheetData>
    <row r="1" ht="18" spans="1:40">
      <c r="A1" s="164"/>
      <c r="B1" s="164"/>
      <c r="C1" s="164" t="s">
        <v>0</v>
      </c>
      <c r="D1" s="165" t="s">
        <v>1</v>
      </c>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c r="AK1" s="165"/>
      <c r="AL1" s="165"/>
      <c r="AM1" s="165"/>
      <c r="AN1" s="165"/>
    </row>
    <row r="2" spans="1:40">
      <c r="A2" s="164"/>
      <c r="B2" s="164"/>
      <c r="C2" s="164"/>
      <c r="D2" s="17" t="s">
        <v>2</v>
      </c>
      <c r="E2" s="17"/>
      <c r="F2" s="17"/>
      <c r="G2" s="17"/>
      <c r="H2" s="17"/>
      <c r="I2" s="17"/>
      <c r="J2" s="17"/>
      <c r="K2" s="164" t="s">
        <v>3</v>
      </c>
      <c r="L2" s="164" t="s">
        <v>4</v>
      </c>
      <c r="M2" s="164" t="s">
        <v>5</v>
      </c>
      <c r="N2" s="164" t="s">
        <v>6</v>
      </c>
      <c r="O2" s="164" t="s">
        <v>7</v>
      </c>
      <c r="P2" s="164" t="s">
        <v>8</v>
      </c>
      <c r="Q2" s="164" t="s">
        <v>9</v>
      </c>
      <c r="R2" s="164" t="s">
        <v>3</v>
      </c>
      <c r="S2" s="164" t="s">
        <v>4</v>
      </c>
      <c r="T2" s="164" t="s">
        <v>5</v>
      </c>
      <c r="U2" s="164" t="s">
        <v>6</v>
      </c>
      <c r="V2" s="164" t="s">
        <v>7</v>
      </c>
      <c r="W2" s="164" t="s">
        <v>8</v>
      </c>
      <c r="X2" s="164" t="s">
        <v>9</v>
      </c>
      <c r="Y2" s="164" t="s">
        <v>3</v>
      </c>
      <c r="Z2" s="164" t="s">
        <v>4</v>
      </c>
      <c r="AA2" s="164" t="s">
        <v>5</v>
      </c>
      <c r="AB2" s="164" t="s">
        <v>6</v>
      </c>
      <c r="AC2" s="164" t="s">
        <v>7</v>
      </c>
      <c r="AD2" s="164" t="s">
        <v>8</v>
      </c>
      <c r="AE2" s="164" t="s">
        <v>9</v>
      </c>
      <c r="AF2" s="164" t="s">
        <v>3</v>
      </c>
      <c r="AG2" s="164" t="s">
        <v>4</v>
      </c>
      <c r="AH2" s="164" t="s">
        <v>5</v>
      </c>
      <c r="AI2" s="164" t="s">
        <v>6</v>
      </c>
      <c r="AJ2" s="164" t="s">
        <v>7</v>
      </c>
      <c r="AK2" s="164" t="s">
        <v>8</v>
      </c>
      <c r="AL2" s="164" t="s">
        <v>9</v>
      </c>
      <c r="AM2" s="164" t="s">
        <v>3</v>
      </c>
      <c r="AN2" s="164" t="s">
        <v>4</v>
      </c>
    </row>
    <row r="3" spans="1:40">
      <c r="A3" s="164"/>
      <c r="B3" s="164"/>
      <c r="C3" s="164"/>
      <c r="D3" s="17"/>
      <c r="E3" s="17"/>
      <c r="F3" s="17"/>
      <c r="G3" s="17"/>
      <c r="H3" s="17"/>
      <c r="I3" s="17"/>
      <c r="J3" s="17"/>
      <c r="K3" s="164">
        <v>1</v>
      </c>
      <c r="L3" s="164">
        <v>2</v>
      </c>
      <c r="M3" s="164">
        <v>3</v>
      </c>
      <c r="N3" s="164">
        <v>4</v>
      </c>
      <c r="O3" s="164">
        <v>5</v>
      </c>
      <c r="P3" s="164">
        <v>6</v>
      </c>
      <c r="Q3" s="164">
        <v>7</v>
      </c>
      <c r="R3" s="164">
        <v>8</v>
      </c>
      <c r="S3" s="164">
        <v>9</v>
      </c>
      <c r="T3" s="164">
        <v>10</v>
      </c>
      <c r="U3" s="164">
        <v>11</v>
      </c>
      <c r="V3" s="164">
        <v>12</v>
      </c>
      <c r="W3" s="164">
        <v>13</v>
      </c>
      <c r="X3" s="164">
        <v>14</v>
      </c>
      <c r="Y3" s="164">
        <v>15</v>
      </c>
      <c r="Z3" s="164">
        <v>16</v>
      </c>
      <c r="AA3" s="164">
        <v>17</v>
      </c>
      <c r="AB3" s="164">
        <v>18</v>
      </c>
      <c r="AC3" s="164">
        <v>19</v>
      </c>
      <c r="AD3" s="164">
        <v>20</v>
      </c>
      <c r="AE3" s="164">
        <v>21</v>
      </c>
      <c r="AF3" s="164">
        <v>22</v>
      </c>
      <c r="AG3" s="164">
        <v>23</v>
      </c>
      <c r="AH3" s="164">
        <v>24</v>
      </c>
      <c r="AI3" s="164">
        <v>25</v>
      </c>
      <c r="AJ3" s="164">
        <v>26</v>
      </c>
      <c r="AK3" s="164">
        <v>27</v>
      </c>
      <c r="AL3" s="164">
        <v>28</v>
      </c>
      <c r="AM3" s="164">
        <v>29</v>
      </c>
      <c r="AN3" s="164">
        <v>30</v>
      </c>
    </row>
    <row r="4" spans="1:40">
      <c r="A4" s="17" t="s">
        <v>10</v>
      </c>
      <c r="B4" s="17"/>
      <c r="C4" s="17"/>
      <c r="D4" s="164" t="s">
        <v>11</v>
      </c>
      <c r="E4" s="164"/>
      <c r="F4" s="164"/>
      <c r="G4" s="164"/>
      <c r="H4" s="164"/>
      <c r="I4" s="164"/>
      <c r="J4" s="164"/>
      <c r="K4" s="196"/>
      <c r="L4" s="196"/>
      <c r="M4" s="196"/>
      <c r="N4" s="196"/>
      <c r="O4" s="196"/>
      <c r="P4" s="196"/>
      <c r="Q4" s="196"/>
      <c r="R4" s="196"/>
      <c r="S4" s="196"/>
      <c r="T4" s="212" t="s">
        <v>12</v>
      </c>
      <c r="U4" s="213"/>
      <c r="V4" s="214"/>
      <c r="W4" s="196"/>
      <c r="X4" s="196"/>
      <c r="Y4" s="196"/>
      <c r="Z4" s="196"/>
      <c r="AA4" s="196"/>
      <c r="AB4" s="196"/>
      <c r="AC4" s="212" t="s">
        <v>12</v>
      </c>
      <c r="AD4" s="213"/>
      <c r="AE4" s="214"/>
      <c r="AF4" s="196"/>
      <c r="AG4" s="196"/>
      <c r="AH4" s="196"/>
      <c r="AI4" s="212" t="s">
        <v>12</v>
      </c>
      <c r="AJ4" s="213"/>
      <c r="AK4" s="214"/>
      <c r="AL4" s="196"/>
      <c r="AM4" s="196"/>
      <c r="AN4" s="196"/>
    </row>
    <row r="5" spans="1:40">
      <c r="A5" s="17"/>
      <c r="B5" s="17"/>
      <c r="C5" s="17"/>
      <c r="D5" s="17" t="s">
        <v>13</v>
      </c>
      <c r="E5" s="17"/>
      <c r="F5" s="17"/>
      <c r="G5" s="17"/>
      <c r="H5" s="17"/>
      <c r="I5" s="17"/>
      <c r="J5" s="17"/>
      <c r="K5" s="196"/>
      <c r="L5" s="196"/>
      <c r="M5" s="196"/>
      <c r="N5" s="196"/>
      <c r="O5" s="196"/>
      <c r="P5" s="196"/>
      <c r="Q5" s="196"/>
      <c r="R5" s="196"/>
      <c r="S5" s="174" t="s">
        <v>14</v>
      </c>
      <c r="T5" s="176"/>
      <c r="U5" s="164"/>
      <c r="V5" s="164"/>
      <c r="W5" s="196"/>
      <c r="X5" s="174" t="s">
        <v>14</v>
      </c>
      <c r="Y5" s="176"/>
      <c r="Z5" s="196"/>
      <c r="AA5" s="196"/>
      <c r="AB5" s="196"/>
      <c r="AC5" s="164"/>
      <c r="AD5" s="174" t="s">
        <v>15</v>
      </c>
      <c r="AE5" s="175"/>
      <c r="AF5" s="175"/>
      <c r="AG5" s="175"/>
      <c r="AH5" s="175"/>
      <c r="AI5" s="175"/>
      <c r="AJ5" s="176"/>
      <c r="AK5" s="164"/>
      <c r="AL5" s="196"/>
      <c r="AM5" s="196"/>
      <c r="AN5" s="196"/>
    </row>
    <row r="6" spans="1:40">
      <c r="A6" s="17"/>
      <c r="B6" s="17"/>
      <c r="C6" s="17"/>
      <c r="D6" s="17"/>
      <c r="E6" s="17"/>
      <c r="F6" s="17"/>
      <c r="G6" s="17"/>
      <c r="H6" s="17"/>
      <c r="I6" s="17"/>
      <c r="J6" s="17"/>
      <c r="K6" s="197" t="s">
        <v>16</v>
      </c>
      <c r="L6" s="198"/>
      <c r="M6" s="198"/>
      <c r="N6" s="198"/>
      <c r="O6" s="267"/>
      <c r="P6" s="268" t="s">
        <v>17</v>
      </c>
      <c r="Q6" s="215"/>
      <c r="R6" s="215"/>
      <c r="S6" s="215"/>
      <c r="T6" s="216"/>
      <c r="U6" s="164"/>
      <c r="V6" s="164"/>
      <c r="W6" s="196"/>
      <c r="X6" s="164"/>
      <c r="Y6" s="276" t="s">
        <v>18</v>
      </c>
      <c r="Z6" s="277"/>
      <c r="AA6" s="277"/>
      <c r="AB6" s="277"/>
      <c r="AC6" s="278"/>
      <c r="AD6" s="164"/>
      <c r="AE6" s="164"/>
      <c r="AF6" s="164"/>
      <c r="AG6" s="164"/>
      <c r="AH6" s="164"/>
      <c r="AI6" s="164"/>
      <c r="AJ6" s="164"/>
      <c r="AK6" s="282" t="s">
        <v>19</v>
      </c>
      <c r="AL6" s="283"/>
      <c r="AM6" s="283"/>
      <c r="AN6" s="284"/>
    </row>
    <row r="7" ht="13.5" spans="1:40">
      <c r="A7" s="17"/>
      <c r="B7" s="17"/>
      <c r="C7" s="17"/>
      <c r="D7" s="17"/>
      <c r="E7" s="17"/>
      <c r="F7" s="17"/>
      <c r="G7" s="17"/>
      <c r="H7" s="17"/>
      <c r="I7" s="17"/>
      <c r="J7" s="17"/>
      <c r="K7" s="269" t="s">
        <v>20</v>
      </c>
      <c r="L7" s="270"/>
      <c r="M7" s="271"/>
      <c r="N7" s="200"/>
      <c r="O7" s="200"/>
      <c r="P7" s="200"/>
      <c r="Q7" s="200"/>
      <c r="R7" s="269" t="s">
        <v>20</v>
      </c>
      <c r="S7" s="270"/>
      <c r="T7" s="271"/>
      <c r="U7" s="200"/>
      <c r="V7" s="200"/>
      <c r="W7" s="200"/>
      <c r="X7" s="269" t="s">
        <v>20</v>
      </c>
      <c r="Y7" s="270"/>
      <c r="Z7" s="271"/>
      <c r="AA7" s="200"/>
      <c r="AB7" s="200"/>
      <c r="AC7" s="200"/>
      <c r="AD7" s="200"/>
      <c r="AE7" s="200"/>
      <c r="AF7" s="200"/>
      <c r="AG7" s="200"/>
      <c r="AH7" s="200"/>
      <c r="AI7" s="200"/>
      <c r="AJ7" s="200"/>
      <c r="AK7" s="200"/>
      <c r="AL7" s="200"/>
      <c r="AM7" s="200"/>
      <c r="AN7" s="200"/>
    </row>
    <row r="8" spans="1:40">
      <c r="A8" s="17"/>
      <c r="B8" s="17"/>
      <c r="C8" s="17"/>
      <c r="D8" s="17"/>
      <c r="E8" s="17"/>
      <c r="F8" s="17"/>
      <c r="G8" s="17"/>
      <c r="H8" s="17"/>
      <c r="I8" s="17"/>
      <c r="J8" s="17"/>
      <c r="K8" s="272"/>
      <c r="L8" s="272"/>
      <c r="M8" s="273" t="s">
        <v>21</v>
      </c>
      <c r="N8" s="274"/>
      <c r="O8" s="200"/>
      <c r="P8" s="200"/>
      <c r="Q8" s="275" t="s">
        <v>21</v>
      </c>
      <c r="R8" s="272"/>
      <c r="S8" s="275" t="s">
        <v>21</v>
      </c>
      <c r="T8" s="272"/>
      <c r="U8" s="200"/>
      <c r="V8" s="225" t="s">
        <v>22</v>
      </c>
      <c r="W8" s="226"/>
      <c r="X8" s="226"/>
      <c r="Y8" s="227"/>
      <c r="Z8" s="279" t="s">
        <v>21</v>
      </c>
      <c r="AA8" s="280"/>
      <c r="AB8" s="280"/>
      <c r="AC8" s="281"/>
      <c r="AD8" s="200"/>
      <c r="AE8" s="200"/>
      <c r="AF8" s="200"/>
      <c r="AG8" s="200"/>
      <c r="AH8" s="200"/>
      <c r="AI8" s="200"/>
      <c r="AJ8" s="200"/>
      <c r="AK8" s="200"/>
      <c r="AL8" s="200"/>
      <c r="AM8" s="273" t="s">
        <v>21</v>
      </c>
      <c r="AN8" s="274"/>
    </row>
    <row r="9" spans="1:40">
      <c r="A9" s="166" t="s">
        <v>23</v>
      </c>
      <c r="B9" s="167"/>
      <c r="C9" s="168"/>
      <c r="D9" s="164" t="s">
        <v>24</v>
      </c>
      <c r="E9" s="164"/>
      <c r="F9" s="164"/>
      <c r="G9" s="164"/>
      <c r="H9" s="164"/>
      <c r="I9" s="164"/>
      <c r="J9" s="164"/>
      <c r="K9" s="164">
        <v>55</v>
      </c>
      <c r="L9" s="164">
        <v>50</v>
      </c>
      <c r="M9" s="164">
        <v>45</v>
      </c>
      <c r="N9" s="164">
        <v>43</v>
      </c>
      <c r="O9" s="164">
        <v>45</v>
      </c>
      <c r="P9" s="164">
        <v>45</v>
      </c>
      <c r="Q9" s="164">
        <v>45</v>
      </c>
      <c r="R9" s="164">
        <v>45</v>
      </c>
      <c r="S9" s="164">
        <v>55</v>
      </c>
      <c r="T9" s="164">
        <v>50</v>
      </c>
      <c r="U9" s="164">
        <v>50</v>
      </c>
      <c r="V9" s="164">
        <v>50</v>
      </c>
      <c r="W9" s="164">
        <v>45</v>
      </c>
      <c r="X9" s="164">
        <v>60</v>
      </c>
      <c r="Y9" s="164">
        <v>60</v>
      </c>
      <c r="Z9" s="164">
        <v>55</v>
      </c>
      <c r="AA9" s="164">
        <v>55</v>
      </c>
      <c r="AB9" s="164">
        <v>51</v>
      </c>
      <c r="AC9" s="164">
        <v>50</v>
      </c>
      <c r="AD9" s="164">
        <v>70</v>
      </c>
      <c r="AE9" s="164">
        <v>60</v>
      </c>
      <c r="AF9" s="164">
        <v>55</v>
      </c>
      <c r="AG9" s="164">
        <v>55</v>
      </c>
      <c r="AH9" s="164">
        <v>55</v>
      </c>
      <c r="AI9" s="164">
        <v>55</v>
      </c>
      <c r="AJ9" s="164">
        <v>60</v>
      </c>
      <c r="AK9" s="164">
        <v>60</v>
      </c>
      <c r="AL9" s="164">
        <v>60</v>
      </c>
      <c r="AM9" s="164">
        <v>58</v>
      </c>
      <c r="AN9" s="164">
        <v>58</v>
      </c>
    </row>
    <row r="10" spans="1:42">
      <c r="A10" s="169"/>
      <c r="B10" s="170"/>
      <c r="C10" s="171"/>
      <c r="D10" s="172" t="s">
        <v>25</v>
      </c>
      <c r="E10" s="173"/>
      <c r="F10" s="173"/>
      <c r="G10" s="173"/>
      <c r="H10" s="173"/>
      <c r="I10" s="173"/>
      <c r="J10" s="206"/>
      <c r="K10" s="164"/>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P10" s="162">
        <v>428.11</v>
      </c>
    </row>
    <row r="11" spans="1:42">
      <c r="A11" s="17" t="s">
        <v>26</v>
      </c>
      <c r="B11" s="17"/>
      <c r="C11" s="17"/>
      <c r="D11" s="174" t="s">
        <v>27</v>
      </c>
      <c r="E11" s="175"/>
      <c r="F11" s="175"/>
      <c r="G11" s="176"/>
      <c r="H11" s="177" t="s">
        <v>28</v>
      </c>
      <c r="I11" s="207"/>
      <c r="J11" s="208"/>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P11" s="162">
        <v>333.24</v>
      </c>
    </row>
    <row r="12" spans="1:42">
      <c r="A12" s="17"/>
      <c r="B12" s="17"/>
      <c r="C12" s="17"/>
      <c r="D12" s="178" t="s">
        <v>29</v>
      </c>
      <c r="E12" s="179" t="s">
        <v>30</v>
      </c>
      <c r="F12" s="180" t="s">
        <v>31</v>
      </c>
      <c r="G12" s="180" t="s">
        <v>32</v>
      </c>
      <c r="H12" s="181" t="s">
        <v>29</v>
      </c>
      <c r="I12" s="181" t="s">
        <v>30</v>
      </c>
      <c r="J12" s="181" t="s">
        <v>33</v>
      </c>
      <c r="K12" s="164">
        <f t="shared" ref="K12:AN12" si="0">SUM(K13:K15)</f>
        <v>23.71875</v>
      </c>
      <c r="L12" s="164">
        <f t="shared" si="0"/>
        <v>21.5625</v>
      </c>
      <c r="M12" s="164">
        <f t="shared" si="0"/>
        <v>19.40625</v>
      </c>
      <c r="N12" s="164">
        <f t="shared" si="0"/>
        <v>18.54375</v>
      </c>
      <c r="O12" s="164">
        <f t="shared" si="0"/>
        <v>19.40625</v>
      </c>
      <c r="P12" s="164">
        <f t="shared" si="0"/>
        <v>19.40625</v>
      </c>
      <c r="Q12" s="164">
        <f t="shared" si="0"/>
        <v>19.40625</v>
      </c>
      <c r="R12" s="164">
        <f t="shared" si="0"/>
        <v>19.40625</v>
      </c>
      <c r="S12" s="164">
        <f t="shared" si="0"/>
        <v>23.71875</v>
      </c>
      <c r="T12" s="164">
        <f t="shared" si="0"/>
        <v>21.5625</v>
      </c>
      <c r="U12" s="164">
        <f t="shared" si="0"/>
        <v>21.5625</v>
      </c>
      <c r="V12" s="164">
        <f t="shared" si="0"/>
        <v>21.5625</v>
      </c>
      <c r="W12" s="164">
        <f t="shared" si="0"/>
        <v>19.40625</v>
      </c>
      <c r="X12" s="164">
        <f t="shared" si="0"/>
        <v>25.875</v>
      </c>
      <c r="Y12" s="164">
        <f t="shared" si="0"/>
        <v>25.875</v>
      </c>
      <c r="Z12" s="164">
        <f t="shared" si="0"/>
        <v>23.71875</v>
      </c>
      <c r="AA12" s="164">
        <f t="shared" si="0"/>
        <v>23.71875</v>
      </c>
      <c r="AB12" s="164">
        <f t="shared" si="0"/>
        <v>21.99375</v>
      </c>
      <c r="AC12" s="164">
        <f t="shared" si="0"/>
        <v>21.5625</v>
      </c>
      <c r="AD12" s="164">
        <f t="shared" si="0"/>
        <v>30.1875</v>
      </c>
      <c r="AE12" s="164">
        <f t="shared" si="0"/>
        <v>25.875</v>
      </c>
      <c r="AF12" s="164">
        <f t="shared" si="0"/>
        <v>23.71875</v>
      </c>
      <c r="AG12" s="164">
        <f t="shared" si="0"/>
        <v>23.71875</v>
      </c>
      <c r="AH12" s="164">
        <f t="shared" si="0"/>
        <v>23.71875</v>
      </c>
      <c r="AI12" s="164">
        <f t="shared" si="0"/>
        <v>23.71875</v>
      </c>
      <c r="AJ12" s="164">
        <f t="shared" si="0"/>
        <v>25.875</v>
      </c>
      <c r="AK12" s="164">
        <f t="shared" si="0"/>
        <v>25.875</v>
      </c>
      <c r="AL12" s="164">
        <f t="shared" si="0"/>
        <v>25.875</v>
      </c>
      <c r="AM12" s="164">
        <f t="shared" si="0"/>
        <v>25.0125</v>
      </c>
      <c r="AN12" s="164">
        <f t="shared" si="0"/>
        <v>25.0125</v>
      </c>
      <c r="AP12" s="162">
        <v>267.64</v>
      </c>
    </row>
    <row r="13" spans="1:42">
      <c r="A13" s="17" t="s">
        <v>34</v>
      </c>
      <c r="B13" s="182" t="s">
        <v>35</v>
      </c>
      <c r="C13" s="183" t="s">
        <v>36</v>
      </c>
      <c r="D13" s="194">
        <v>0.6</v>
      </c>
      <c r="E13" s="185"/>
      <c r="F13" s="209">
        <v>0.548267326732673</v>
      </c>
      <c r="G13" s="209">
        <v>0.126788361485744</v>
      </c>
      <c r="H13" s="187">
        <f t="shared" ref="H13:H31" si="1">AO13</f>
        <v>330</v>
      </c>
      <c r="I13" s="209"/>
      <c r="J13" s="185"/>
      <c r="K13" s="185">
        <v>11.34375</v>
      </c>
      <c r="L13" s="185">
        <v>10.3125</v>
      </c>
      <c r="M13" s="185">
        <v>9.28125</v>
      </c>
      <c r="N13" s="185">
        <v>8.86875</v>
      </c>
      <c r="O13" s="185">
        <v>9.28125</v>
      </c>
      <c r="P13" s="185">
        <v>9.28125</v>
      </c>
      <c r="Q13" s="185">
        <v>9.28125</v>
      </c>
      <c r="R13" s="185">
        <v>9.28125</v>
      </c>
      <c r="S13" s="185">
        <v>11.34375</v>
      </c>
      <c r="T13" s="185">
        <v>10.3125</v>
      </c>
      <c r="U13" s="185">
        <v>10.3125</v>
      </c>
      <c r="V13" s="185">
        <v>10.3125</v>
      </c>
      <c r="W13" s="185">
        <v>9.28125</v>
      </c>
      <c r="X13" s="185">
        <v>12.375</v>
      </c>
      <c r="Y13" s="185">
        <v>12.375</v>
      </c>
      <c r="Z13" s="185">
        <v>11.34375</v>
      </c>
      <c r="AA13" s="185">
        <v>11.34375</v>
      </c>
      <c r="AB13" s="185">
        <v>10.51875</v>
      </c>
      <c r="AC13" s="185">
        <v>10.3125</v>
      </c>
      <c r="AD13" s="185">
        <v>14.4375</v>
      </c>
      <c r="AE13" s="185">
        <v>12.375</v>
      </c>
      <c r="AF13" s="185">
        <v>11.34375</v>
      </c>
      <c r="AG13" s="185">
        <v>11.34375</v>
      </c>
      <c r="AH13" s="185">
        <v>11.34375</v>
      </c>
      <c r="AI13" s="185">
        <v>11.34375</v>
      </c>
      <c r="AJ13" s="185">
        <v>12.375</v>
      </c>
      <c r="AK13" s="185">
        <v>12.375</v>
      </c>
      <c r="AL13" s="185">
        <v>12.375</v>
      </c>
      <c r="AM13" s="185">
        <v>11.9625</v>
      </c>
      <c r="AN13" s="185">
        <v>11.9625</v>
      </c>
      <c r="AO13" s="162">
        <f t="shared" ref="AO13:AO31" si="2">SUM(K13:AN13)</f>
        <v>330</v>
      </c>
      <c r="AP13" s="162">
        <v>245.87</v>
      </c>
    </row>
    <row r="14" spans="1:42">
      <c r="A14" s="17"/>
      <c r="B14" s="182" t="s">
        <v>37</v>
      </c>
      <c r="C14" s="188"/>
      <c r="D14" s="194">
        <v>0.7</v>
      </c>
      <c r="E14" s="185"/>
      <c r="F14" s="209">
        <v>0.696296296296296</v>
      </c>
      <c r="G14" s="209">
        <v>-0.057137320446673</v>
      </c>
      <c r="H14" s="187">
        <f t="shared" si="1"/>
        <v>179</v>
      </c>
      <c r="I14" s="209"/>
      <c r="J14" s="185"/>
      <c r="K14" s="185">
        <v>5.1875</v>
      </c>
      <c r="L14" s="185">
        <v>5.625</v>
      </c>
      <c r="M14" s="185">
        <v>5.0625</v>
      </c>
      <c r="N14" s="185">
        <v>4.8375</v>
      </c>
      <c r="O14" s="185">
        <v>5.0625</v>
      </c>
      <c r="P14" s="185">
        <v>5.0625</v>
      </c>
      <c r="Q14" s="185">
        <v>5.0625</v>
      </c>
      <c r="R14" s="185">
        <v>5.0625</v>
      </c>
      <c r="S14" s="185">
        <v>6.1875</v>
      </c>
      <c r="T14" s="185">
        <v>5.625</v>
      </c>
      <c r="U14" s="185">
        <v>5.625</v>
      </c>
      <c r="V14" s="185">
        <v>5.625</v>
      </c>
      <c r="W14" s="185">
        <v>5.0625</v>
      </c>
      <c r="X14" s="185">
        <v>6.75</v>
      </c>
      <c r="Y14" s="185">
        <v>6.75</v>
      </c>
      <c r="Z14" s="185">
        <v>6.1875</v>
      </c>
      <c r="AA14" s="185">
        <v>6.1875</v>
      </c>
      <c r="AB14" s="185">
        <v>5.7375</v>
      </c>
      <c r="AC14" s="185">
        <v>5.625</v>
      </c>
      <c r="AD14" s="185">
        <v>7.875</v>
      </c>
      <c r="AE14" s="185">
        <v>6.75</v>
      </c>
      <c r="AF14" s="185">
        <v>6.1875</v>
      </c>
      <c r="AG14" s="185">
        <v>6.1875</v>
      </c>
      <c r="AH14" s="185">
        <v>6.1875</v>
      </c>
      <c r="AI14" s="185">
        <v>6.1875</v>
      </c>
      <c r="AJ14" s="185">
        <v>6.75</v>
      </c>
      <c r="AK14" s="185">
        <v>6.75</v>
      </c>
      <c r="AL14" s="185">
        <v>6.75</v>
      </c>
      <c r="AM14" s="185">
        <v>6.525</v>
      </c>
      <c r="AN14" s="185">
        <v>6.525</v>
      </c>
      <c r="AO14" s="162">
        <f t="shared" si="2"/>
        <v>179</v>
      </c>
      <c r="AP14" s="162">
        <v>18.47</v>
      </c>
    </row>
    <row r="15" spans="1:41">
      <c r="A15" s="17"/>
      <c r="B15" s="182" t="s">
        <v>38</v>
      </c>
      <c r="C15" s="189"/>
      <c r="D15" s="194">
        <v>0.7</v>
      </c>
      <c r="E15" s="185"/>
      <c r="F15" s="209">
        <v>0.696888888888889</v>
      </c>
      <c r="G15" s="209">
        <v>0.188374957000344</v>
      </c>
      <c r="H15" s="187">
        <f t="shared" si="1"/>
        <v>181</v>
      </c>
      <c r="I15" s="209"/>
      <c r="J15" s="185"/>
      <c r="K15" s="185">
        <v>7.1875</v>
      </c>
      <c r="L15" s="185">
        <v>5.625</v>
      </c>
      <c r="M15" s="185">
        <v>5.0625</v>
      </c>
      <c r="N15" s="185">
        <v>4.8375</v>
      </c>
      <c r="O15" s="185">
        <v>5.0625</v>
      </c>
      <c r="P15" s="185">
        <v>5.0625</v>
      </c>
      <c r="Q15" s="185">
        <v>5.0625</v>
      </c>
      <c r="R15" s="185">
        <v>5.0625</v>
      </c>
      <c r="S15" s="185">
        <v>6.1875</v>
      </c>
      <c r="T15" s="185">
        <v>5.625</v>
      </c>
      <c r="U15" s="185">
        <v>5.625</v>
      </c>
      <c r="V15" s="185">
        <v>5.625</v>
      </c>
      <c r="W15" s="185">
        <v>5.0625</v>
      </c>
      <c r="X15" s="185">
        <v>6.75</v>
      </c>
      <c r="Y15" s="185">
        <v>6.75</v>
      </c>
      <c r="Z15" s="185">
        <v>6.1875</v>
      </c>
      <c r="AA15" s="185">
        <v>6.1875</v>
      </c>
      <c r="AB15" s="185">
        <v>5.7375</v>
      </c>
      <c r="AC15" s="185">
        <v>5.625</v>
      </c>
      <c r="AD15" s="185">
        <v>7.875</v>
      </c>
      <c r="AE15" s="185">
        <v>6.75</v>
      </c>
      <c r="AF15" s="185">
        <v>6.1875</v>
      </c>
      <c r="AG15" s="185">
        <v>6.1875</v>
      </c>
      <c r="AH15" s="185">
        <v>6.1875</v>
      </c>
      <c r="AI15" s="185">
        <v>6.1875</v>
      </c>
      <c r="AJ15" s="185">
        <v>6.75</v>
      </c>
      <c r="AK15" s="185">
        <v>6.75</v>
      </c>
      <c r="AL15" s="185">
        <v>6.75</v>
      </c>
      <c r="AM15" s="185">
        <v>6.525</v>
      </c>
      <c r="AN15" s="185">
        <v>6.525</v>
      </c>
      <c r="AO15" s="162">
        <f t="shared" si="2"/>
        <v>181</v>
      </c>
    </row>
    <row r="16" spans="1:42">
      <c r="A16" s="17"/>
      <c r="B16" s="182" t="s">
        <v>39</v>
      </c>
      <c r="C16" s="183" t="s">
        <v>40</v>
      </c>
      <c r="D16" s="194">
        <v>0.35</v>
      </c>
      <c r="E16" s="185"/>
      <c r="F16" s="209">
        <v>0.358824848620767</v>
      </c>
      <c r="G16" s="209">
        <v>0.0642271027987694</v>
      </c>
      <c r="H16" s="187">
        <f t="shared" si="1"/>
        <v>181</v>
      </c>
      <c r="I16" s="209"/>
      <c r="J16" s="185"/>
      <c r="K16" s="185">
        <v>6.1875</v>
      </c>
      <c r="L16" s="185">
        <v>6.625</v>
      </c>
      <c r="M16" s="185">
        <v>5.0625</v>
      </c>
      <c r="N16" s="185">
        <v>4.8375</v>
      </c>
      <c r="O16" s="185">
        <v>5.0625</v>
      </c>
      <c r="P16" s="185">
        <v>5.0625</v>
      </c>
      <c r="Q16" s="185">
        <v>5.0625</v>
      </c>
      <c r="R16" s="185">
        <v>5.0625</v>
      </c>
      <c r="S16" s="185">
        <v>6.1875</v>
      </c>
      <c r="T16" s="185">
        <v>5.625</v>
      </c>
      <c r="U16" s="185">
        <v>5.625</v>
      </c>
      <c r="V16" s="185">
        <v>5.625</v>
      </c>
      <c r="W16" s="185">
        <v>5.0625</v>
      </c>
      <c r="X16" s="185">
        <v>6.75</v>
      </c>
      <c r="Y16" s="185">
        <v>6.75</v>
      </c>
      <c r="Z16" s="185">
        <v>6.1875</v>
      </c>
      <c r="AA16" s="185">
        <v>6.1875</v>
      </c>
      <c r="AB16" s="185">
        <v>5.7375</v>
      </c>
      <c r="AC16" s="185">
        <v>5.625</v>
      </c>
      <c r="AD16" s="185">
        <v>7.875</v>
      </c>
      <c r="AE16" s="185">
        <v>6.75</v>
      </c>
      <c r="AF16" s="185">
        <v>6.1875</v>
      </c>
      <c r="AG16" s="185">
        <v>6.1875</v>
      </c>
      <c r="AH16" s="185">
        <v>6.1875</v>
      </c>
      <c r="AI16" s="185">
        <v>6.1875</v>
      </c>
      <c r="AJ16" s="185">
        <v>6.75</v>
      </c>
      <c r="AK16" s="185">
        <v>6.75</v>
      </c>
      <c r="AL16" s="185">
        <v>6.75</v>
      </c>
      <c r="AM16" s="185">
        <v>6.525</v>
      </c>
      <c r="AN16" s="185">
        <v>6.525</v>
      </c>
      <c r="AO16" s="162">
        <f t="shared" si="2"/>
        <v>181</v>
      </c>
      <c r="AP16" s="162">
        <v>81.58</v>
      </c>
    </row>
    <row r="17" spans="1:42">
      <c r="A17" s="17"/>
      <c r="B17" s="182" t="s">
        <v>41</v>
      </c>
      <c r="C17" s="188"/>
      <c r="D17" s="194">
        <v>0.2</v>
      </c>
      <c r="E17" s="185"/>
      <c r="F17" s="209">
        <v>0.196709050112192</v>
      </c>
      <c r="G17" s="209">
        <v>0.0678891159325958</v>
      </c>
      <c r="H17" s="187">
        <f t="shared" si="1"/>
        <v>123</v>
      </c>
      <c r="I17" s="209"/>
      <c r="J17" s="185"/>
      <c r="K17" s="185">
        <v>4.228125</v>
      </c>
      <c r="L17" s="185">
        <v>3.84375</v>
      </c>
      <c r="M17" s="185">
        <v>3.459375</v>
      </c>
      <c r="N17" s="185">
        <v>3.305625</v>
      </c>
      <c r="O17" s="185">
        <v>3.459375</v>
      </c>
      <c r="P17" s="185">
        <v>3.459375</v>
      </c>
      <c r="Q17" s="185">
        <v>3.459375</v>
      </c>
      <c r="R17" s="185">
        <v>3.459375</v>
      </c>
      <c r="S17" s="185">
        <v>4.228125</v>
      </c>
      <c r="T17" s="185">
        <v>3.84375</v>
      </c>
      <c r="U17" s="185">
        <v>3.84375</v>
      </c>
      <c r="V17" s="185">
        <v>3.84375</v>
      </c>
      <c r="W17" s="185">
        <v>3.459375</v>
      </c>
      <c r="X17" s="185">
        <v>4.6125</v>
      </c>
      <c r="Y17" s="185">
        <v>4.6125</v>
      </c>
      <c r="Z17" s="185">
        <v>4.228125</v>
      </c>
      <c r="AA17" s="185">
        <v>4.228125</v>
      </c>
      <c r="AB17" s="185">
        <v>3.920625</v>
      </c>
      <c r="AC17" s="185">
        <v>3.84375</v>
      </c>
      <c r="AD17" s="185">
        <v>5.38125</v>
      </c>
      <c r="AE17" s="185">
        <v>4.6125</v>
      </c>
      <c r="AF17" s="185">
        <v>4.228125</v>
      </c>
      <c r="AG17" s="185">
        <v>4.228125</v>
      </c>
      <c r="AH17" s="185">
        <v>4.228125</v>
      </c>
      <c r="AI17" s="185">
        <v>4.228125</v>
      </c>
      <c r="AJ17" s="185">
        <v>4.6125</v>
      </c>
      <c r="AK17" s="185">
        <v>4.6125</v>
      </c>
      <c r="AL17" s="185">
        <v>4.6125</v>
      </c>
      <c r="AM17" s="185">
        <v>4.45875</v>
      </c>
      <c r="AN17" s="185">
        <v>4.45875</v>
      </c>
      <c r="AO17" s="162">
        <f t="shared" si="2"/>
        <v>123</v>
      </c>
      <c r="AP17" s="162">
        <v>56.93</v>
      </c>
    </row>
    <row r="18" spans="1:42">
      <c r="A18" s="17"/>
      <c r="B18" s="182" t="s">
        <v>42</v>
      </c>
      <c r="C18" s="182" t="s">
        <v>43</v>
      </c>
      <c r="D18" s="194">
        <v>0.3</v>
      </c>
      <c r="E18" s="185"/>
      <c r="F18" s="209">
        <v>0.324963072378139</v>
      </c>
      <c r="G18" s="209">
        <v>0.109219632144903</v>
      </c>
      <c r="H18" s="187">
        <f t="shared" si="1"/>
        <v>60</v>
      </c>
      <c r="I18" s="209"/>
      <c r="J18" s="185"/>
      <c r="K18" s="185">
        <v>2.99375</v>
      </c>
      <c r="L18" s="185">
        <v>2.8125</v>
      </c>
      <c r="M18" s="185">
        <v>1.63125</v>
      </c>
      <c r="N18" s="185">
        <v>1.55875</v>
      </c>
      <c r="O18" s="185">
        <v>1.63125</v>
      </c>
      <c r="P18" s="185">
        <v>1.63125</v>
      </c>
      <c r="Q18" s="185">
        <v>1.63125</v>
      </c>
      <c r="R18" s="185">
        <v>1.63125</v>
      </c>
      <c r="S18" s="185">
        <v>1.99375</v>
      </c>
      <c r="T18" s="185">
        <v>1.8125</v>
      </c>
      <c r="U18" s="185">
        <v>1.8125</v>
      </c>
      <c r="V18" s="185">
        <v>1.8125</v>
      </c>
      <c r="W18" s="185">
        <v>1.63125</v>
      </c>
      <c r="X18" s="185">
        <v>2.175</v>
      </c>
      <c r="Y18" s="185">
        <v>2.175</v>
      </c>
      <c r="Z18" s="185">
        <v>1.99375</v>
      </c>
      <c r="AA18" s="185">
        <v>1.99375</v>
      </c>
      <c r="AB18" s="185">
        <v>1.84875</v>
      </c>
      <c r="AC18" s="185">
        <v>1.8125</v>
      </c>
      <c r="AD18" s="185">
        <v>2.5375</v>
      </c>
      <c r="AE18" s="185">
        <v>2.175</v>
      </c>
      <c r="AF18" s="185">
        <v>1.99375</v>
      </c>
      <c r="AG18" s="185">
        <v>1.99375</v>
      </c>
      <c r="AH18" s="185">
        <v>1.99375</v>
      </c>
      <c r="AI18" s="185">
        <v>1.99375</v>
      </c>
      <c r="AJ18" s="185">
        <v>2.175</v>
      </c>
      <c r="AK18" s="185">
        <v>2.175</v>
      </c>
      <c r="AL18" s="185">
        <v>2.175</v>
      </c>
      <c r="AM18" s="185">
        <v>2.1025</v>
      </c>
      <c r="AN18" s="185">
        <v>2.1025</v>
      </c>
      <c r="AO18" s="162">
        <f t="shared" si="2"/>
        <v>60</v>
      </c>
      <c r="AP18" s="162">
        <v>86.41</v>
      </c>
    </row>
    <row r="19" spans="1:42">
      <c r="A19" s="17"/>
      <c r="B19" s="182" t="s">
        <v>44</v>
      </c>
      <c r="C19" s="182"/>
      <c r="D19" s="194">
        <v>0.4</v>
      </c>
      <c r="E19" s="185"/>
      <c r="F19" s="209">
        <v>0.319562575941677</v>
      </c>
      <c r="G19" s="194">
        <v>-0.15802</v>
      </c>
      <c r="H19" s="187">
        <f t="shared" si="1"/>
        <v>33.2</v>
      </c>
      <c r="I19" s="209"/>
      <c r="J19" s="185"/>
      <c r="K19" s="185">
        <v>1.134375</v>
      </c>
      <c r="L19" s="185">
        <v>1.23125</v>
      </c>
      <c r="M19" s="185">
        <v>0.928125</v>
      </c>
      <c r="N19" s="185">
        <v>0.886875</v>
      </c>
      <c r="O19" s="185">
        <v>0.928125</v>
      </c>
      <c r="P19" s="185">
        <v>0.928125</v>
      </c>
      <c r="Q19" s="185">
        <v>0.928125</v>
      </c>
      <c r="R19" s="185">
        <v>0.928125</v>
      </c>
      <c r="S19" s="185">
        <v>1.134375</v>
      </c>
      <c r="T19" s="185">
        <v>1.03125</v>
      </c>
      <c r="U19" s="185">
        <v>1.03125</v>
      </c>
      <c r="V19" s="185">
        <v>1.03125</v>
      </c>
      <c r="W19" s="185">
        <v>0.928125</v>
      </c>
      <c r="X19" s="185">
        <v>1.2375</v>
      </c>
      <c r="Y19" s="185">
        <v>1.2375</v>
      </c>
      <c r="Z19" s="185">
        <v>1.134375</v>
      </c>
      <c r="AA19" s="185">
        <v>1.134375</v>
      </c>
      <c r="AB19" s="185">
        <v>1.051875</v>
      </c>
      <c r="AC19" s="185">
        <v>1.03125</v>
      </c>
      <c r="AD19" s="185">
        <v>1.44375</v>
      </c>
      <c r="AE19" s="185">
        <v>1.2375</v>
      </c>
      <c r="AF19" s="185">
        <v>1.134375</v>
      </c>
      <c r="AG19" s="185">
        <v>1.134375</v>
      </c>
      <c r="AH19" s="185">
        <v>1.134375</v>
      </c>
      <c r="AI19" s="185">
        <v>1.134375</v>
      </c>
      <c r="AJ19" s="185">
        <v>1.2375</v>
      </c>
      <c r="AK19" s="185">
        <v>1.2375</v>
      </c>
      <c r="AL19" s="185">
        <v>1.2375</v>
      </c>
      <c r="AM19" s="185">
        <v>1.19625</v>
      </c>
      <c r="AN19" s="185">
        <v>1.19625</v>
      </c>
      <c r="AO19" s="162">
        <f t="shared" si="2"/>
        <v>33.2</v>
      </c>
      <c r="AP19" s="162">
        <v>47.64</v>
      </c>
    </row>
    <row r="20" spans="1:42">
      <c r="A20" s="17"/>
      <c r="B20" s="182" t="s">
        <v>45</v>
      </c>
      <c r="C20" s="182"/>
      <c r="D20" s="194">
        <v>0.3</v>
      </c>
      <c r="E20" s="185"/>
      <c r="F20" s="209">
        <v>0.239965095986038</v>
      </c>
      <c r="G20" s="209">
        <v>-0.0475349040139616</v>
      </c>
      <c r="H20" s="187">
        <f t="shared" si="1"/>
        <v>50.3</v>
      </c>
      <c r="I20" s="209"/>
      <c r="J20" s="185"/>
      <c r="K20" s="185">
        <v>2.01875</v>
      </c>
      <c r="L20" s="185">
        <v>1.5625</v>
      </c>
      <c r="M20" s="185">
        <v>1.40625</v>
      </c>
      <c r="N20" s="185">
        <v>1.34375</v>
      </c>
      <c r="O20" s="185">
        <v>1.40625</v>
      </c>
      <c r="P20" s="185">
        <v>1.40625</v>
      </c>
      <c r="Q20" s="185">
        <v>1.40625</v>
      </c>
      <c r="R20" s="185">
        <v>1.40625</v>
      </c>
      <c r="S20" s="185">
        <v>1.71875</v>
      </c>
      <c r="T20" s="185">
        <v>1.5625</v>
      </c>
      <c r="U20" s="185">
        <v>1.5625</v>
      </c>
      <c r="V20" s="185">
        <v>1.5625</v>
      </c>
      <c r="W20" s="185">
        <v>1.40625</v>
      </c>
      <c r="X20" s="185">
        <v>1.875</v>
      </c>
      <c r="Y20" s="185">
        <v>1.875</v>
      </c>
      <c r="Z20" s="185">
        <v>1.71875</v>
      </c>
      <c r="AA20" s="185">
        <v>1.71875</v>
      </c>
      <c r="AB20" s="185">
        <v>1.59375</v>
      </c>
      <c r="AC20" s="185">
        <v>1.5625</v>
      </c>
      <c r="AD20" s="185">
        <v>2.1875</v>
      </c>
      <c r="AE20" s="185">
        <v>1.875</v>
      </c>
      <c r="AF20" s="185">
        <v>1.71875</v>
      </c>
      <c r="AG20" s="185">
        <v>1.71875</v>
      </c>
      <c r="AH20" s="185">
        <v>1.71875</v>
      </c>
      <c r="AI20" s="185">
        <v>1.71875</v>
      </c>
      <c r="AJ20" s="185">
        <v>1.875</v>
      </c>
      <c r="AK20" s="185">
        <v>1.875</v>
      </c>
      <c r="AL20" s="185">
        <v>1.875</v>
      </c>
      <c r="AM20" s="185">
        <v>1.8125</v>
      </c>
      <c r="AN20" s="185">
        <v>1.8125</v>
      </c>
      <c r="AO20" s="162">
        <f t="shared" si="2"/>
        <v>50.3</v>
      </c>
      <c r="AP20" s="162">
        <v>76.1</v>
      </c>
    </row>
    <row r="21" spans="1:42">
      <c r="A21" s="17"/>
      <c r="B21" s="182" t="s">
        <v>46</v>
      </c>
      <c r="C21" s="182"/>
      <c r="D21" s="194">
        <v>0.3</v>
      </c>
      <c r="E21" s="185"/>
      <c r="F21" s="209">
        <v>0.323374340949033</v>
      </c>
      <c r="G21" s="209">
        <v>0.155400484739883</v>
      </c>
      <c r="H21" s="187">
        <f t="shared" si="1"/>
        <v>31.7</v>
      </c>
      <c r="I21" s="209"/>
      <c r="J21" s="185"/>
      <c r="K21" s="185">
        <v>1.73125</v>
      </c>
      <c r="L21" s="185">
        <v>1.2375</v>
      </c>
      <c r="M21" s="185">
        <v>0.84375</v>
      </c>
      <c r="N21" s="185">
        <v>0.80625</v>
      </c>
      <c r="O21" s="185">
        <v>0.84375</v>
      </c>
      <c r="P21" s="185">
        <v>0.84375</v>
      </c>
      <c r="Q21" s="185">
        <v>0.84375</v>
      </c>
      <c r="R21" s="185">
        <v>0.84375</v>
      </c>
      <c r="S21" s="185">
        <v>1.73125</v>
      </c>
      <c r="T21" s="185">
        <v>0.9375</v>
      </c>
      <c r="U21" s="185">
        <v>0.9375</v>
      </c>
      <c r="V21" s="185">
        <v>0.9375</v>
      </c>
      <c r="W21" s="185">
        <v>0.84375</v>
      </c>
      <c r="X21" s="185">
        <v>1.125</v>
      </c>
      <c r="Y21" s="185">
        <v>1.125</v>
      </c>
      <c r="Z21" s="185">
        <v>1.03125</v>
      </c>
      <c r="AA21" s="185">
        <v>1.03125</v>
      </c>
      <c r="AB21" s="185">
        <v>0.95625</v>
      </c>
      <c r="AC21" s="185">
        <v>0.9375</v>
      </c>
      <c r="AD21" s="185">
        <v>1.3125</v>
      </c>
      <c r="AE21" s="185">
        <v>1.125</v>
      </c>
      <c r="AF21" s="185">
        <v>1.03125</v>
      </c>
      <c r="AG21" s="185">
        <v>1.03125</v>
      </c>
      <c r="AH21" s="185">
        <v>1.03125</v>
      </c>
      <c r="AI21" s="185">
        <v>1.03125</v>
      </c>
      <c r="AJ21" s="185">
        <v>1.125</v>
      </c>
      <c r="AK21" s="185">
        <v>1.125</v>
      </c>
      <c r="AL21" s="185">
        <v>1.125</v>
      </c>
      <c r="AM21" s="185">
        <v>1.0875</v>
      </c>
      <c r="AN21" s="185">
        <v>1.0875</v>
      </c>
      <c r="AO21" s="162">
        <f t="shared" si="2"/>
        <v>31.7</v>
      </c>
      <c r="AP21" s="162">
        <v>6.13</v>
      </c>
    </row>
    <row r="22" spans="1:42">
      <c r="A22" s="17"/>
      <c r="B22" s="182" t="s">
        <v>47</v>
      </c>
      <c r="C22" s="182"/>
      <c r="D22" s="194">
        <v>0.3</v>
      </c>
      <c r="E22" s="185"/>
      <c r="F22" s="209">
        <v>0.33356024506467</v>
      </c>
      <c r="G22" s="209">
        <v>-0.070099604235653</v>
      </c>
      <c r="H22" s="187">
        <f t="shared" si="1"/>
        <v>50</v>
      </c>
      <c r="I22" s="209"/>
      <c r="J22" s="185"/>
      <c r="K22" s="185">
        <v>1.71875</v>
      </c>
      <c r="L22" s="185">
        <v>1.5625</v>
      </c>
      <c r="M22" s="185">
        <v>1.40625</v>
      </c>
      <c r="N22" s="185">
        <v>1.34375</v>
      </c>
      <c r="O22" s="185">
        <v>1.40625</v>
      </c>
      <c r="P22" s="185">
        <v>1.40625</v>
      </c>
      <c r="Q22" s="185">
        <v>1.40625</v>
      </c>
      <c r="R22" s="185">
        <v>1.40625</v>
      </c>
      <c r="S22" s="185">
        <v>1.71875</v>
      </c>
      <c r="T22" s="185">
        <v>1.5625</v>
      </c>
      <c r="U22" s="185">
        <v>1.5625</v>
      </c>
      <c r="V22" s="185">
        <v>1.5625</v>
      </c>
      <c r="W22" s="185">
        <v>1.40625</v>
      </c>
      <c r="X22" s="185">
        <v>1.875</v>
      </c>
      <c r="Y22" s="185">
        <v>1.875</v>
      </c>
      <c r="Z22" s="185">
        <v>1.71875</v>
      </c>
      <c r="AA22" s="185">
        <v>1.71875</v>
      </c>
      <c r="AB22" s="185">
        <v>1.59375</v>
      </c>
      <c r="AC22" s="185">
        <v>1.5625</v>
      </c>
      <c r="AD22" s="185">
        <v>2.1875</v>
      </c>
      <c r="AE22" s="185">
        <v>1.875</v>
      </c>
      <c r="AF22" s="185">
        <v>1.71875</v>
      </c>
      <c r="AG22" s="185">
        <v>1.71875</v>
      </c>
      <c r="AH22" s="185">
        <v>1.71875</v>
      </c>
      <c r="AI22" s="185">
        <v>1.71875</v>
      </c>
      <c r="AJ22" s="185">
        <v>1.875</v>
      </c>
      <c r="AK22" s="185">
        <v>1.875</v>
      </c>
      <c r="AL22" s="185">
        <v>1.875</v>
      </c>
      <c r="AM22" s="185">
        <v>1.8125</v>
      </c>
      <c r="AN22" s="185">
        <v>1.8125</v>
      </c>
      <c r="AO22" s="162">
        <f t="shared" si="2"/>
        <v>50</v>
      </c>
      <c r="AP22" s="162">
        <v>34.4</v>
      </c>
    </row>
    <row r="23" spans="1:42">
      <c r="A23" s="17"/>
      <c r="B23" s="182" t="s">
        <v>48</v>
      </c>
      <c r="C23" s="182"/>
      <c r="D23" s="194">
        <v>0.3</v>
      </c>
      <c r="E23" s="185"/>
      <c r="F23" s="209">
        <v>0.327044025157233</v>
      </c>
      <c r="G23" s="209">
        <v>0.250755365363418</v>
      </c>
      <c r="H23" s="187">
        <f t="shared" si="1"/>
        <v>6</v>
      </c>
      <c r="I23" s="209"/>
      <c r="J23" s="185"/>
      <c r="K23" s="185">
        <v>0.20625</v>
      </c>
      <c r="L23" s="185">
        <v>0.1875</v>
      </c>
      <c r="M23" s="185">
        <v>0.16875</v>
      </c>
      <c r="N23" s="185">
        <v>0.16125</v>
      </c>
      <c r="O23" s="185">
        <v>0.16875</v>
      </c>
      <c r="P23" s="185">
        <v>0.16875</v>
      </c>
      <c r="Q23" s="185">
        <v>0.16875</v>
      </c>
      <c r="R23" s="185">
        <v>0.16875</v>
      </c>
      <c r="S23" s="185">
        <v>0.20625</v>
      </c>
      <c r="T23" s="185">
        <v>0.1875</v>
      </c>
      <c r="U23" s="185">
        <v>0.1875</v>
      </c>
      <c r="V23" s="185">
        <v>0.1875</v>
      </c>
      <c r="W23" s="185">
        <v>0.16875</v>
      </c>
      <c r="X23" s="185">
        <v>0.225</v>
      </c>
      <c r="Y23" s="185">
        <v>0.225</v>
      </c>
      <c r="Z23" s="185">
        <v>0.20625</v>
      </c>
      <c r="AA23" s="185">
        <v>0.20625</v>
      </c>
      <c r="AB23" s="185">
        <v>0.19125</v>
      </c>
      <c r="AC23" s="185">
        <v>0.1875</v>
      </c>
      <c r="AD23" s="185">
        <v>0.2625</v>
      </c>
      <c r="AE23" s="185">
        <v>0.225</v>
      </c>
      <c r="AF23" s="185">
        <v>0.20625</v>
      </c>
      <c r="AG23" s="185">
        <v>0.20625</v>
      </c>
      <c r="AH23" s="185">
        <v>0.20625</v>
      </c>
      <c r="AI23" s="185">
        <v>0.20625</v>
      </c>
      <c r="AJ23" s="185">
        <v>0.225</v>
      </c>
      <c r="AK23" s="185">
        <v>0.225</v>
      </c>
      <c r="AL23" s="185">
        <v>0.225</v>
      </c>
      <c r="AM23" s="185">
        <v>0.2175</v>
      </c>
      <c r="AN23" s="185">
        <v>0.2175</v>
      </c>
      <c r="AO23" s="162">
        <f t="shared" si="2"/>
        <v>6</v>
      </c>
      <c r="AP23" s="162">
        <v>147.98</v>
      </c>
    </row>
    <row r="24" spans="1:42">
      <c r="A24" s="17"/>
      <c r="B24" s="182" t="s">
        <v>49</v>
      </c>
      <c r="C24" s="182"/>
      <c r="D24" s="209"/>
      <c r="E24" s="185"/>
      <c r="F24" s="209" t="s">
        <v>50</v>
      </c>
      <c r="G24" s="209" t="s">
        <v>50</v>
      </c>
      <c r="H24" s="187">
        <f t="shared" si="1"/>
        <v>30</v>
      </c>
      <c r="I24" s="209"/>
      <c r="J24" s="185"/>
      <c r="K24" s="185">
        <v>1.03125</v>
      </c>
      <c r="L24" s="185">
        <v>0.9375</v>
      </c>
      <c r="M24" s="185">
        <v>0.84375</v>
      </c>
      <c r="N24" s="185">
        <v>0.80625</v>
      </c>
      <c r="O24" s="185">
        <v>0.84375</v>
      </c>
      <c r="P24" s="185">
        <v>0.84375</v>
      </c>
      <c r="Q24" s="185">
        <v>0.84375</v>
      </c>
      <c r="R24" s="185">
        <v>0.84375</v>
      </c>
      <c r="S24" s="185">
        <v>1.03125</v>
      </c>
      <c r="T24" s="185">
        <v>0.9375</v>
      </c>
      <c r="U24" s="185">
        <v>0.9375</v>
      </c>
      <c r="V24" s="185">
        <v>0.9375</v>
      </c>
      <c r="W24" s="185">
        <v>0.84375</v>
      </c>
      <c r="X24" s="185">
        <v>1.125</v>
      </c>
      <c r="Y24" s="185">
        <v>1.125</v>
      </c>
      <c r="Z24" s="185">
        <v>1.03125</v>
      </c>
      <c r="AA24" s="185">
        <v>1.03125</v>
      </c>
      <c r="AB24" s="185">
        <v>0.95625</v>
      </c>
      <c r="AC24" s="185">
        <v>0.9375</v>
      </c>
      <c r="AD24" s="185">
        <v>1.3125</v>
      </c>
      <c r="AE24" s="185">
        <v>1.125</v>
      </c>
      <c r="AF24" s="185">
        <v>1.03125</v>
      </c>
      <c r="AG24" s="185">
        <v>1.03125</v>
      </c>
      <c r="AH24" s="185">
        <v>1.03125</v>
      </c>
      <c r="AI24" s="185">
        <v>1.03125</v>
      </c>
      <c r="AJ24" s="185">
        <v>1.125</v>
      </c>
      <c r="AK24" s="185">
        <v>1.125</v>
      </c>
      <c r="AL24" s="185">
        <v>1.125</v>
      </c>
      <c r="AM24" s="185">
        <v>1.0875</v>
      </c>
      <c r="AN24" s="185">
        <v>1.0875</v>
      </c>
      <c r="AO24" s="162">
        <f t="shared" si="2"/>
        <v>30</v>
      </c>
      <c r="AP24" s="162">
        <v>1922.97</v>
      </c>
    </row>
    <row r="25" ht="49.5" spans="1:42">
      <c r="A25" s="17"/>
      <c r="B25" s="182" t="s">
        <v>51</v>
      </c>
      <c r="C25" s="189" t="s">
        <v>52</v>
      </c>
      <c r="D25" s="194">
        <v>0.18</v>
      </c>
      <c r="E25" s="185"/>
      <c r="F25" s="194">
        <v>0.15</v>
      </c>
      <c r="G25" s="194"/>
      <c r="H25" s="187">
        <f t="shared" si="1"/>
        <v>171</v>
      </c>
      <c r="I25" s="209"/>
      <c r="J25" s="185"/>
      <c r="K25" s="185">
        <v>5.84375</v>
      </c>
      <c r="L25" s="185">
        <v>5.3125</v>
      </c>
      <c r="M25" s="185">
        <v>5.78125</v>
      </c>
      <c r="N25" s="185">
        <v>4.56875</v>
      </c>
      <c r="O25" s="185">
        <v>4.78125</v>
      </c>
      <c r="P25" s="185">
        <v>4.78125</v>
      </c>
      <c r="Q25" s="185">
        <v>4.78125</v>
      </c>
      <c r="R25" s="185">
        <v>4.78125</v>
      </c>
      <c r="S25" s="185">
        <v>5.84375</v>
      </c>
      <c r="T25" s="185">
        <v>5.3125</v>
      </c>
      <c r="U25" s="185">
        <v>5.3125</v>
      </c>
      <c r="V25" s="185">
        <v>5.3125</v>
      </c>
      <c r="W25" s="185">
        <v>4.78125</v>
      </c>
      <c r="X25" s="185">
        <v>6.375</v>
      </c>
      <c r="Y25" s="185">
        <v>6.375</v>
      </c>
      <c r="Z25" s="185">
        <v>5.84375</v>
      </c>
      <c r="AA25" s="185">
        <v>5.84375</v>
      </c>
      <c r="AB25" s="185">
        <v>5.41875</v>
      </c>
      <c r="AC25" s="185">
        <v>5.3125</v>
      </c>
      <c r="AD25" s="185">
        <v>7.4375</v>
      </c>
      <c r="AE25" s="185">
        <v>6.375</v>
      </c>
      <c r="AF25" s="185">
        <v>5.84375</v>
      </c>
      <c r="AG25" s="185">
        <v>5.84375</v>
      </c>
      <c r="AH25" s="185">
        <v>5.84375</v>
      </c>
      <c r="AI25" s="185">
        <v>5.84375</v>
      </c>
      <c r="AJ25" s="185">
        <v>6.375</v>
      </c>
      <c r="AK25" s="185">
        <v>6.375</v>
      </c>
      <c r="AL25" s="185">
        <v>6.375</v>
      </c>
      <c r="AM25" s="185">
        <v>6.1625</v>
      </c>
      <c r="AN25" s="185">
        <v>6.1625</v>
      </c>
      <c r="AO25" s="162">
        <f t="shared" si="2"/>
        <v>171</v>
      </c>
      <c r="AP25" s="162">
        <v>16.34</v>
      </c>
    </row>
    <row r="26" spans="1:42">
      <c r="A26" s="17"/>
      <c r="B26" s="182" t="s">
        <v>53</v>
      </c>
      <c r="C26" s="164" t="s">
        <v>54</v>
      </c>
      <c r="D26" s="194">
        <v>0.45</v>
      </c>
      <c r="E26" s="185"/>
      <c r="F26" s="209">
        <v>0.431763259422563</v>
      </c>
      <c r="G26" s="209">
        <v>0.0604578756363262</v>
      </c>
      <c r="H26" s="187">
        <f t="shared" si="1"/>
        <v>1426.2</v>
      </c>
      <c r="I26" s="209"/>
      <c r="J26" s="185">
        <f t="shared" ref="J26:J31" si="3">F26-G26</f>
        <v>0.371305383786237</v>
      </c>
      <c r="K26" s="185">
        <f t="shared" ref="K26:AN26" si="4">SUM(K13:K25)</f>
        <v>50.8125</v>
      </c>
      <c r="L26" s="185">
        <f t="shared" si="4"/>
        <v>46.875</v>
      </c>
      <c r="M26" s="185">
        <f t="shared" si="4"/>
        <v>40.9375</v>
      </c>
      <c r="N26" s="185">
        <f t="shared" si="4"/>
        <v>38.1625</v>
      </c>
      <c r="O26" s="185">
        <f t="shared" si="4"/>
        <v>39.9375</v>
      </c>
      <c r="P26" s="185">
        <f t="shared" si="4"/>
        <v>39.9375</v>
      </c>
      <c r="Q26" s="185">
        <f t="shared" si="4"/>
        <v>39.9375</v>
      </c>
      <c r="R26" s="185">
        <f t="shared" si="4"/>
        <v>39.9375</v>
      </c>
      <c r="S26" s="185">
        <f t="shared" si="4"/>
        <v>49.5125</v>
      </c>
      <c r="T26" s="185">
        <f t="shared" si="4"/>
        <v>44.375</v>
      </c>
      <c r="U26" s="185">
        <f t="shared" si="4"/>
        <v>44.375</v>
      </c>
      <c r="V26" s="185">
        <f t="shared" si="4"/>
        <v>44.375</v>
      </c>
      <c r="W26" s="185">
        <f t="shared" si="4"/>
        <v>39.9375</v>
      </c>
      <c r="X26" s="185">
        <f t="shared" si="4"/>
        <v>53.25</v>
      </c>
      <c r="Y26" s="185">
        <f t="shared" si="4"/>
        <v>53.25</v>
      </c>
      <c r="Z26" s="185">
        <f t="shared" si="4"/>
        <v>48.8125</v>
      </c>
      <c r="AA26" s="185">
        <f t="shared" si="4"/>
        <v>48.8125</v>
      </c>
      <c r="AB26" s="185">
        <f t="shared" si="4"/>
        <v>45.2625</v>
      </c>
      <c r="AC26" s="185">
        <f t="shared" si="4"/>
        <v>44.375</v>
      </c>
      <c r="AD26" s="185">
        <f t="shared" si="4"/>
        <v>62.125</v>
      </c>
      <c r="AE26" s="185">
        <f t="shared" si="4"/>
        <v>53.25</v>
      </c>
      <c r="AF26" s="185">
        <f t="shared" si="4"/>
        <v>48.8125</v>
      </c>
      <c r="AG26" s="185">
        <f t="shared" si="4"/>
        <v>48.8125</v>
      </c>
      <c r="AH26" s="185">
        <f t="shared" si="4"/>
        <v>48.8125</v>
      </c>
      <c r="AI26" s="185">
        <f t="shared" si="4"/>
        <v>48.8125</v>
      </c>
      <c r="AJ26" s="185">
        <f t="shared" si="4"/>
        <v>53.25</v>
      </c>
      <c r="AK26" s="185">
        <f t="shared" si="4"/>
        <v>53.25</v>
      </c>
      <c r="AL26" s="185">
        <f t="shared" si="4"/>
        <v>53.25</v>
      </c>
      <c r="AM26" s="185">
        <f t="shared" si="4"/>
        <v>51.475</v>
      </c>
      <c r="AN26" s="185">
        <f t="shared" si="4"/>
        <v>51.475</v>
      </c>
      <c r="AO26" s="162">
        <f t="shared" si="2"/>
        <v>1426.2</v>
      </c>
      <c r="AP26" s="162">
        <v>41.7</v>
      </c>
    </row>
    <row r="27" spans="1:42">
      <c r="A27" s="17"/>
      <c r="B27" s="182" t="s">
        <v>55</v>
      </c>
      <c r="C27" s="190" t="s">
        <v>56</v>
      </c>
      <c r="D27" s="194">
        <v>0.48</v>
      </c>
      <c r="E27" s="194"/>
      <c r="F27" s="194">
        <v>0.46</v>
      </c>
      <c r="G27" s="194">
        <v>0.12</v>
      </c>
      <c r="H27" s="187">
        <f t="shared" si="1"/>
        <v>66.6</v>
      </c>
      <c r="I27" s="210"/>
      <c r="J27" s="185">
        <f t="shared" si="3"/>
        <v>0.34</v>
      </c>
      <c r="K27" s="185">
        <v>2</v>
      </c>
      <c r="L27" s="185">
        <v>1.9</v>
      </c>
      <c r="M27" s="185">
        <v>2</v>
      </c>
      <c r="N27" s="185">
        <v>2</v>
      </c>
      <c r="O27" s="185">
        <v>1.9</v>
      </c>
      <c r="P27" s="185">
        <v>2</v>
      </c>
      <c r="Q27" s="185">
        <v>2</v>
      </c>
      <c r="R27" s="185">
        <v>2</v>
      </c>
      <c r="S27" s="185">
        <v>2.4</v>
      </c>
      <c r="T27" s="185">
        <v>2.1</v>
      </c>
      <c r="U27" s="185">
        <v>2</v>
      </c>
      <c r="V27" s="185">
        <v>2.1</v>
      </c>
      <c r="W27" s="185">
        <v>2</v>
      </c>
      <c r="X27" s="185">
        <v>2.4</v>
      </c>
      <c r="Y27" s="185">
        <v>2.5</v>
      </c>
      <c r="Z27" s="185">
        <v>2.3</v>
      </c>
      <c r="AA27" s="185">
        <v>2.4</v>
      </c>
      <c r="AB27" s="185">
        <v>2</v>
      </c>
      <c r="AC27" s="185">
        <v>2.1</v>
      </c>
      <c r="AD27" s="185">
        <v>2.7</v>
      </c>
      <c r="AE27" s="185">
        <v>2.5</v>
      </c>
      <c r="AF27" s="185">
        <v>2.3</v>
      </c>
      <c r="AG27" s="185">
        <v>2.3</v>
      </c>
      <c r="AH27" s="185">
        <v>2.3</v>
      </c>
      <c r="AI27" s="185">
        <v>2.2</v>
      </c>
      <c r="AJ27" s="185">
        <v>2.5</v>
      </c>
      <c r="AK27" s="185">
        <v>2.5</v>
      </c>
      <c r="AL27" s="185">
        <v>2.5</v>
      </c>
      <c r="AM27" s="185">
        <v>2.4</v>
      </c>
      <c r="AN27" s="185">
        <v>2.3</v>
      </c>
      <c r="AO27" s="162">
        <f t="shared" si="2"/>
        <v>66.6</v>
      </c>
      <c r="AP27" s="162">
        <v>6.4</v>
      </c>
    </row>
    <row r="28" spans="1:42">
      <c r="A28" s="17"/>
      <c r="B28" s="182" t="s">
        <v>57</v>
      </c>
      <c r="C28" s="190"/>
      <c r="D28" s="194">
        <v>0.55</v>
      </c>
      <c r="E28" s="194"/>
      <c r="F28" s="194" t="s">
        <v>50</v>
      </c>
      <c r="G28" s="194" t="s">
        <v>50</v>
      </c>
      <c r="H28" s="187">
        <f t="shared" si="1"/>
        <v>71.6</v>
      </c>
      <c r="I28" s="210"/>
      <c r="J28" s="185" t="e">
        <f t="shared" si="3"/>
        <v>#VALUE!</v>
      </c>
      <c r="K28" s="185">
        <v>1</v>
      </c>
      <c r="L28" s="185">
        <v>0.5</v>
      </c>
      <c r="M28" s="185">
        <v>1</v>
      </c>
      <c r="N28" s="185">
        <v>1.8</v>
      </c>
      <c r="O28" s="185">
        <v>2</v>
      </c>
      <c r="P28" s="185">
        <v>2</v>
      </c>
      <c r="Q28" s="185">
        <v>2.1</v>
      </c>
      <c r="R28" s="185">
        <v>2</v>
      </c>
      <c r="S28" s="185">
        <v>1.8</v>
      </c>
      <c r="T28" s="185">
        <v>2.3</v>
      </c>
      <c r="U28" s="185">
        <v>2.3</v>
      </c>
      <c r="V28" s="185">
        <v>2.3</v>
      </c>
      <c r="W28" s="185">
        <v>2.1</v>
      </c>
      <c r="X28" s="185">
        <v>3</v>
      </c>
      <c r="Y28" s="185">
        <v>3</v>
      </c>
      <c r="Z28" s="185">
        <v>2.6</v>
      </c>
      <c r="AA28" s="185">
        <v>2.5</v>
      </c>
      <c r="AB28" s="185">
        <v>2.4</v>
      </c>
      <c r="AC28" s="185">
        <v>2.3</v>
      </c>
      <c r="AD28" s="185">
        <v>3.5</v>
      </c>
      <c r="AE28" s="185">
        <v>3</v>
      </c>
      <c r="AF28" s="185">
        <v>2.7</v>
      </c>
      <c r="AG28" s="185">
        <v>2.6</v>
      </c>
      <c r="AH28" s="185">
        <v>2.7</v>
      </c>
      <c r="AI28" s="185">
        <v>3</v>
      </c>
      <c r="AJ28" s="185">
        <v>3</v>
      </c>
      <c r="AK28" s="185">
        <v>3</v>
      </c>
      <c r="AL28" s="185">
        <v>3</v>
      </c>
      <c r="AM28" s="185">
        <v>3</v>
      </c>
      <c r="AN28" s="185">
        <v>3.1</v>
      </c>
      <c r="AO28" s="162">
        <f t="shared" si="2"/>
        <v>71.6</v>
      </c>
      <c r="AP28" s="162">
        <v>11.9</v>
      </c>
    </row>
    <row r="29" spans="1:42">
      <c r="A29" s="17"/>
      <c r="B29" s="182" t="s">
        <v>58</v>
      </c>
      <c r="C29" s="190"/>
      <c r="D29" s="194">
        <v>0.4</v>
      </c>
      <c r="E29" s="194"/>
      <c r="F29" s="194">
        <v>0.35</v>
      </c>
      <c r="G29" s="194">
        <v>0.12</v>
      </c>
      <c r="H29" s="187">
        <f t="shared" si="1"/>
        <v>23.9</v>
      </c>
      <c r="I29" s="210"/>
      <c r="J29" s="185">
        <f t="shared" si="3"/>
        <v>0.23</v>
      </c>
      <c r="K29" s="185">
        <v>0.8</v>
      </c>
      <c r="L29" s="185">
        <v>0.5</v>
      </c>
      <c r="M29" s="185">
        <v>0.8</v>
      </c>
      <c r="N29" s="185">
        <v>0.6</v>
      </c>
      <c r="O29" s="185">
        <v>0.8</v>
      </c>
      <c r="P29" s="185">
        <v>0.7</v>
      </c>
      <c r="Q29" s="185">
        <v>0.7</v>
      </c>
      <c r="R29" s="185">
        <v>0.7</v>
      </c>
      <c r="S29" s="185">
        <v>0.8</v>
      </c>
      <c r="T29" s="185">
        <v>0.8</v>
      </c>
      <c r="U29" s="185">
        <v>0.8</v>
      </c>
      <c r="V29" s="185">
        <v>0.8</v>
      </c>
      <c r="W29" s="185">
        <v>0.7</v>
      </c>
      <c r="X29" s="185">
        <v>0.9</v>
      </c>
      <c r="Y29" s="185">
        <v>0.9</v>
      </c>
      <c r="Z29" s="185">
        <v>0.8</v>
      </c>
      <c r="AA29" s="185">
        <v>0.8</v>
      </c>
      <c r="AB29" s="185">
        <v>0.8</v>
      </c>
      <c r="AC29" s="185">
        <v>0.8</v>
      </c>
      <c r="AD29" s="185">
        <v>1</v>
      </c>
      <c r="AE29" s="185">
        <v>0.9</v>
      </c>
      <c r="AF29" s="185">
        <v>0.8</v>
      </c>
      <c r="AG29" s="185">
        <v>0.8</v>
      </c>
      <c r="AH29" s="185">
        <v>0.8</v>
      </c>
      <c r="AI29" s="185">
        <v>0.8</v>
      </c>
      <c r="AJ29" s="185">
        <v>0.9</v>
      </c>
      <c r="AK29" s="185">
        <v>0.8</v>
      </c>
      <c r="AL29" s="185">
        <v>0.9</v>
      </c>
      <c r="AM29" s="185">
        <v>0.8</v>
      </c>
      <c r="AN29" s="185">
        <v>0.9</v>
      </c>
      <c r="AO29" s="162">
        <f t="shared" si="2"/>
        <v>23.9</v>
      </c>
      <c r="AP29" s="162">
        <v>6.23</v>
      </c>
    </row>
    <row r="30" spans="1:42">
      <c r="A30" s="17"/>
      <c r="B30" s="182" t="s">
        <v>59</v>
      </c>
      <c r="C30" s="192"/>
      <c r="D30" s="194">
        <v>0.012</v>
      </c>
      <c r="E30" s="194"/>
      <c r="F30" s="194">
        <v>0.0098</v>
      </c>
      <c r="G30" s="194">
        <v>0.002</v>
      </c>
      <c r="H30" s="187">
        <f t="shared" si="1"/>
        <v>12</v>
      </c>
      <c r="I30" s="210"/>
      <c r="J30" s="185">
        <f t="shared" si="3"/>
        <v>0.0078</v>
      </c>
      <c r="K30" s="185">
        <v>0.4</v>
      </c>
      <c r="L30" s="185">
        <v>0.1</v>
      </c>
      <c r="M30" s="185">
        <v>0.3</v>
      </c>
      <c r="N30" s="185">
        <v>0.4</v>
      </c>
      <c r="O30" s="185">
        <v>0.4</v>
      </c>
      <c r="P30" s="185">
        <v>0.4</v>
      </c>
      <c r="Q30" s="185">
        <v>0.3</v>
      </c>
      <c r="R30" s="185">
        <v>0.4</v>
      </c>
      <c r="S30" s="185">
        <v>0.5</v>
      </c>
      <c r="T30" s="185">
        <v>0.4</v>
      </c>
      <c r="U30" s="185">
        <v>0.5</v>
      </c>
      <c r="V30" s="185">
        <v>0.4</v>
      </c>
      <c r="W30" s="185">
        <v>0.3</v>
      </c>
      <c r="X30" s="185">
        <v>0.5</v>
      </c>
      <c r="Y30" s="185">
        <v>0.4</v>
      </c>
      <c r="Z30" s="185">
        <v>0.5</v>
      </c>
      <c r="AA30" s="185">
        <v>0.5</v>
      </c>
      <c r="AB30" s="185">
        <v>0.5</v>
      </c>
      <c r="AC30" s="185">
        <v>0.4</v>
      </c>
      <c r="AD30" s="185">
        <v>0.7</v>
      </c>
      <c r="AE30" s="185">
        <v>0.4</v>
      </c>
      <c r="AF30" s="185">
        <v>0.4</v>
      </c>
      <c r="AG30" s="185">
        <v>0.5</v>
      </c>
      <c r="AH30" s="185">
        <v>0.4</v>
      </c>
      <c r="AI30" s="185">
        <v>0.2</v>
      </c>
      <c r="AJ30" s="185">
        <v>0.4</v>
      </c>
      <c r="AK30" s="185">
        <v>0.5</v>
      </c>
      <c r="AL30" s="185">
        <v>0.4</v>
      </c>
      <c r="AM30" s="185">
        <v>0.3</v>
      </c>
      <c r="AN30" s="185">
        <v>0.2</v>
      </c>
      <c r="AO30" s="162">
        <f t="shared" si="2"/>
        <v>12</v>
      </c>
      <c r="AP30" s="162">
        <v>82.57</v>
      </c>
    </row>
    <row r="31" spans="1:41">
      <c r="A31" s="17"/>
      <c r="B31" s="182" t="s">
        <v>60</v>
      </c>
      <c r="C31" s="164" t="s">
        <v>56</v>
      </c>
      <c r="D31" s="194"/>
      <c r="E31" s="194"/>
      <c r="F31" s="194"/>
      <c r="G31" s="194"/>
      <c r="H31" s="187">
        <f t="shared" si="1"/>
        <v>174.1</v>
      </c>
      <c r="I31" s="209"/>
      <c r="J31" s="185">
        <f t="shared" si="3"/>
        <v>0</v>
      </c>
      <c r="K31" s="185">
        <f t="shared" ref="K31:AN31" si="5">SUM(K27:K30)</f>
        <v>4.2</v>
      </c>
      <c r="L31" s="185">
        <f t="shared" si="5"/>
        <v>3</v>
      </c>
      <c r="M31" s="185">
        <f t="shared" si="5"/>
        <v>4.1</v>
      </c>
      <c r="N31" s="185">
        <f t="shared" si="5"/>
        <v>4.8</v>
      </c>
      <c r="O31" s="185">
        <f t="shared" si="5"/>
        <v>5.1</v>
      </c>
      <c r="P31" s="185">
        <f t="shared" si="5"/>
        <v>5.1</v>
      </c>
      <c r="Q31" s="185">
        <f t="shared" si="5"/>
        <v>5.1</v>
      </c>
      <c r="R31" s="185">
        <f t="shared" si="5"/>
        <v>5.1</v>
      </c>
      <c r="S31" s="185">
        <f t="shared" si="5"/>
        <v>5.5</v>
      </c>
      <c r="T31" s="185">
        <f t="shared" si="5"/>
        <v>5.6</v>
      </c>
      <c r="U31" s="185">
        <f t="shared" si="5"/>
        <v>5.6</v>
      </c>
      <c r="V31" s="185">
        <f t="shared" si="5"/>
        <v>5.6</v>
      </c>
      <c r="W31" s="185">
        <f t="shared" si="5"/>
        <v>5.1</v>
      </c>
      <c r="X31" s="185">
        <f t="shared" si="5"/>
        <v>6.8</v>
      </c>
      <c r="Y31" s="185">
        <f t="shared" si="5"/>
        <v>6.8</v>
      </c>
      <c r="Z31" s="185">
        <f t="shared" si="5"/>
        <v>6.2</v>
      </c>
      <c r="AA31" s="185">
        <f t="shared" si="5"/>
        <v>6.2</v>
      </c>
      <c r="AB31" s="185">
        <f t="shared" si="5"/>
        <v>5.7</v>
      </c>
      <c r="AC31" s="185">
        <f t="shared" si="5"/>
        <v>5.6</v>
      </c>
      <c r="AD31" s="185">
        <f t="shared" si="5"/>
        <v>7.9</v>
      </c>
      <c r="AE31" s="185">
        <f t="shared" si="5"/>
        <v>6.8</v>
      </c>
      <c r="AF31" s="185">
        <f t="shared" si="5"/>
        <v>6.2</v>
      </c>
      <c r="AG31" s="185">
        <f t="shared" si="5"/>
        <v>6.2</v>
      </c>
      <c r="AH31" s="185">
        <f t="shared" si="5"/>
        <v>6.2</v>
      </c>
      <c r="AI31" s="185">
        <f t="shared" si="5"/>
        <v>6.2</v>
      </c>
      <c r="AJ31" s="185">
        <f t="shared" si="5"/>
        <v>6.8</v>
      </c>
      <c r="AK31" s="185">
        <f t="shared" si="5"/>
        <v>6.8</v>
      </c>
      <c r="AL31" s="185">
        <f t="shared" si="5"/>
        <v>6.8</v>
      </c>
      <c r="AM31" s="185">
        <f t="shared" si="5"/>
        <v>6.5</v>
      </c>
      <c r="AN31" s="185">
        <f t="shared" si="5"/>
        <v>6.5</v>
      </c>
      <c r="AO31" s="162">
        <f t="shared" si="2"/>
        <v>174.1</v>
      </c>
    </row>
    <row r="32" spans="8:8">
      <c r="H32" s="195"/>
    </row>
  </sheetData>
  <mergeCells count="35">
    <mergeCell ref="D1:AN1"/>
    <mergeCell ref="D4:J4"/>
    <mergeCell ref="T4:V4"/>
    <mergeCell ref="AC4:AE4"/>
    <mergeCell ref="AI4:AK4"/>
    <mergeCell ref="S5:T5"/>
    <mergeCell ref="X5:Y5"/>
    <mergeCell ref="AD5:AJ5"/>
    <mergeCell ref="K6:O6"/>
    <mergeCell ref="P6:T6"/>
    <mergeCell ref="Y6:AC6"/>
    <mergeCell ref="AK6:AN6"/>
    <mergeCell ref="K7:M7"/>
    <mergeCell ref="R7:T7"/>
    <mergeCell ref="X7:Z7"/>
    <mergeCell ref="M8:N8"/>
    <mergeCell ref="V8:Y8"/>
    <mergeCell ref="Z8:AC8"/>
    <mergeCell ref="AM8:AN8"/>
    <mergeCell ref="D9:J9"/>
    <mergeCell ref="D10:J10"/>
    <mergeCell ref="D11:G11"/>
    <mergeCell ref="H11:J11"/>
    <mergeCell ref="A13:A31"/>
    <mergeCell ref="C1:C3"/>
    <mergeCell ref="C13:C15"/>
    <mergeCell ref="C16:C17"/>
    <mergeCell ref="C18:C24"/>
    <mergeCell ref="C27:C30"/>
    <mergeCell ref="A1:B3"/>
    <mergeCell ref="D2:J3"/>
    <mergeCell ref="A4:C8"/>
    <mergeCell ref="D5:J8"/>
    <mergeCell ref="A9:C10"/>
    <mergeCell ref="A11:C12"/>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C117"/>
  <sheetViews>
    <sheetView tabSelected="1" zoomScale="90" zoomScaleNormal="90" workbookViewId="0">
      <pane xSplit="1" ySplit="4" topLeftCell="W5" activePane="bottomRight" state="frozen"/>
      <selection/>
      <selection pane="topRight"/>
      <selection pane="bottomLeft"/>
      <selection pane="bottomRight" activeCell="IY5" sqref="A1:JC111"/>
    </sheetView>
  </sheetViews>
  <sheetFormatPr defaultColWidth="9" defaultRowHeight="16.5"/>
  <cols>
    <col min="1" max="1" width="9" hidden="1" customWidth="1"/>
    <col min="2" max="2" width="9" customWidth="1"/>
    <col min="3" max="3" width="15.3833333333333" hidden="1" customWidth="1"/>
    <col min="4" max="4" width="16.5" hidden="1" customWidth="1"/>
    <col min="5" max="5" width="17.5" customWidth="1"/>
    <col min="6" max="6" width="13.7666666666667" customWidth="1"/>
    <col min="8" max="8" width="10.5083333333333" customWidth="1"/>
    <col min="9" max="15" width="9" customWidth="1"/>
    <col min="16" max="16" width="10.3833333333333" customWidth="1"/>
    <col min="17" max="17" width="8.375" customWidth="1"/>
    <col min="18" max="19" width="9.94166666666667" customWidth="1"/>
    <col min="20" max="23" width="9" customWidth="1"/>
    <col min="24" max="24" width="8.375" customWidth="1"/>
    <col min="25" max="26" width="9.94166666666667" customWidth="1"/>
    <col min="27" max="31" width="9" hidden="1" customWidth="1"/>
    <col min="32" max="33" width="9.94166666666667" hidden="1" customWidth="1"/>
    <col min="34" max="38" width="9" hidden="1" customWidth="1"/>
    <col min="39" max="40" width="9.94166666666667" hidden="1" customWidth="1"/>
    <col min="41" max="45" width="9" hidden="1" customWidth="1"/>
    <col min="46" max="47" width="9.94166666666667" hidden="1" customWidth="1"/>
    <col min="48" max="52" width="9" hidden="1" customWidth="1"/>
    <col min="53" max="54" width="9.94166666666667" hidden="1" customWidth="1"/>
    <col min="55" max="59" width="9" hidden="1" customWidth="1"/>
    <col min="60" max="61" width="9.94166666666667" hidden="1" customWidth="1"/>
    <col min="62" max="65" width="8.375" hidden="1" customWidth="1"/>
    <col min="66" max="66" width="9" hidden="1" customWidth="1"/>
    <col min="67" max="68" width="9.94166666666667" hidden="1" customWidth="1"/>
    <col min="69" max="72" width="8.375" hidden="1" customWidth="1"/>
    <col min="73" max="73" width="9" hidden="1" customWidth="1"/>
    <col min="74" max="75" width="9.94166666666667" hidden="1" customWidth="1"/>
    <col min="76" max="79" width="8.375" style="112" hidden="1" customWidth="1"/>
    <col min="80" max="80" width="9" hidden="1" customWidth="1"/>
    <col min="81" max="82" width="9.94166666666667" hidden="1" customWidth="1"/>
    <col min="83" max="85" width="8.375" style="112" hidden="1" customWidth="1"/>
    <col min="86" max="86" width="8.375" style="260" hidden="1" customWidth="1"/>
    <col min="87" max="87" width="9" hidden="1" customWidth="1"/>
    <col min="88" max="89" width="9.94166666666667" hidden="1" customWidth="1"/>
    <col min="90" max="90" width="8.375" style="113" hidden="1" customWidth="1"/>
    <col min="91" max="93" width="8.375" hidden="1" customWidth="1"/>
    <col min="94" max="94" width="9" hidden="1" customWidth="1"/>
    <col min="95" max="96" width="9.94166666666667" hidden="1" customWidth="1"/>
    <col min="97" max="100" width="8.375" hidden="1" customWidth="1"/>
    <col min="101" max="101" width="9" hidden="1" customWidth="1"/>
    <col min="102" max="103" width="9.94166666666667" hidden="1" customWidth="1"/>
    <col min="104" max="107" width="8.375" hidden="1" customWidth="1"/>
    <col min="108" max="108" width="9" hidden="1" customWidth="1"/>
    <col min="109" max="110" width="9.94166666666667" hidden="1" customWidth="1"/>
    <col min="111" max="111" width="11.4583333333333" style="9" hidden="1" customWidth="1"/>
    <col min="112" max="114" width="8.375" hidden="1" customWidth="1"/>
    <col min="115" max="115" width="9" hidden="1" customWidth="1"/>
    <col min="116" max="117" width="9.94166666666667" hidden="1" customWidth="1"/>
    <col min="118" max="122" width="8.375" hidden="1" customWidth="1"/>
    <col min="123" max="124" width="9.94166666666667" hidden="1" customWidth="1"/>
    <col min="125" max="128" width="8.375" hidden="1" customWidth="1"/>
    <col min="129" max="129" width="9" hidden="1" customWidth="1"/>
    <col min="130" max="131" width="9.94166666666667" hidden="1" customWidth="1"/>
    <col min="132" max="135" width="8.375" hidden="1" customWidth="1"/>
    <col min="136" max="136" width="9" hidden="1" customWidth="1"/>
    <col min="137" max="138" width="9.94166666666667" hidden="1" customWidth="1"/>
    <col min="139" max="142" width="8.375" hidden="1" customWidth="1"/>
    <col min="143" max="143" width="9" hidden="1" customWidth="1"/>
    <col min="144" max="145" width="9.94166666666667" hidden="1" customWidth="1"/>
    <col min="146" max="149" width="8.375" hidden="1" customWidth="1"/>
    <col min="150" max="150" width="9" hidden="1" customWidth="1"/>
    <col min="151" max="152" width="9.94166666666667" hidden="1" customWidth="1"/>
    <col min="153" max="156" width="8.375" hidden="1" customWidth="1"/>
    <col min="157" max="159" width="8.375" style="112" hidden="1" customWidth="1"/>
    <col min="160" max="163" width="8.375" hidden="1" customWidth="1"/>
    <col min="164" max="166" width="8.375" style="112" hidden="1" customWidth="1"/>
    <col min="167" max="170" width="8.375" hidden="1" customWidth="1"/>
    <col min="171" max="173" width="8.375" style="112" hidden="1" customWidth="1"/>
    <col min="174" max="193" width="8.375" hidden="1" customWidth="1"/>
    <col min="194" max="194" width="11.4333333333333" hidden="1" customWidth="1"/>
    <col min="195" max="230" width="8.375" hidden="1" customWidth="1"/>
    <col min="231" max="231" width="9.69166666666667" hidden="1" customWidth="1"/>
    <col min="232" max="234" width="8.375" hidden="1" customWidth="1"/>
    <col min="235" max="235" width="9.4" hidden="1" customWidth="1"/>
    <col min="236" max="236" width="8.375" hidden="1" customWidth="1"/>
    <col min="237" max="237" width="9.55833333333333" hidden="1" customWidth="1"/>
    <col min="238" max="238" width="8.375" hidden="1" customWidth="1"/>
    <col min="239" max="239" width="8.88333333333333" hidden="1" customWidth="1"/>
    <col min="240" max="240" width="8.375" hidden="1" customWidth="1"/>
    <col min="241" max="241" width="9.30833333333333" hidden="1" customWidth="1"/>
    <col min="242" max="251" width="8.375" hidden="1" customWidth="1"/>
    <col min="252" max="252" width="8.375" customWidth="1"/>
    <col min="253" max="253" width="11.4333333333333" customWidth="1"/>
    <col min="254" max="254" width="8.60833333333333" customWidth="1"/>
    <col min="255" max="255" width="10" customWidth="1"/>
    <col min="256" max="256" width="9" customWidth="1"/>
    <col min="257" max="257" width="9.725"/>
    <col min="258" max="258" width="14.5333333333333" customWidth="1"/>
    <col min="259" max="259" width="11"/>
    <col min="261" max="261" width="13.7666666666667" customWidth="1"/>
    <col min="262" max="262" width="13.525" customWidth="1"/>
    <col min="263" max="263" width="11.5" customWidth="1"/>
    <col min="264" max="264" width="12.625"/>
  </cols>
  <sheetData>
    <row r="1" ht="14" customHeight="1" spans="1:260">
      <c r="A1" s="10" t="s">
        <v>61</v>
      </c>
      <c r="B1" s="10"/>
      <c r="C1" s="10"/>
      <c r="D1" s="10"/>
      <c r="E1" s="10"/>
      <c r="F1" s="11"/>
      <c r="G1" s="10"/>
      <c r="H1" s="10"/>
      <c r="I1" s="10"/>
      <c r="J1" s="10"/>
      <c r="K1" s="10"/>
      <c r="L1" s="10"/>
      <c r="M1" s="10"/>
      <c r="N1" s="10"/>
      <c r="O1" s="10"/>
      <c r="P1" s="10"/>
      <c r="Q1" s="10"/>
      <c r="R1" s="10"/>
      <c r="S1" s="10"/>
      <c r="T1" s="10"/>
      <c r="U1" s="10"/>
      <c r="V1" s="10"/>
      <c r="W1" s="28"/>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18"/>
      <c r="CM1" s="10"/>
      <c r="CN1" s="10"/>
      <c r="CO1" s="28"/>
      <c r="CP1" s="10"/>
      <c r="CQ1" s="10"/>
      <c r="CR1" s="10"/>
      <c r="CS1" s="10"/>
      <c r="CT1" s="10"/>
      <c r="CU1" s="10"/>
      <c r="CV1" s="28"/>
      <c r="CW1" s="10"/>
      <c r="CX1" s="10"/>
      <c r="CY1" s="10"/>
      <c r="CZ1" s="10"/>
      <c r="DA1" s="10"/>
      <c r="DB1" s="10"/>
      <c r="DC1" s="28"/>
      <c r="DD1" s="10"/>
      <c r="DE1" s="10"/>
      <c r="DF1" s="10"/>
      <c r="DG1" s="124"/>
      <c r="DH1" s="10"/>
      <c r="DI1" s="10"/>
      <c r="DJ1" s="10"/>
      <c r="DK1" s="10"/>
      <c r="DL1" s="10"/>
      <c r="DM1" s="10"/>
      <c r="DN1" s="10"/>
      <c r="DO1" s="10"/>
      <c r="DP1" s="10"/>
      <c r="DQ1" s="10"/>
      <c r="DR1" s="10"/>
      <c r="DS1" s="10"/>
      <c r="DT1" s="10"/>
      <c r="DU1" s="10"/>
      <c r="DV1" s="10"/>
      <c r="DW1" s="10"/>
      <c r="DX1" s="10"/>
      <c r="DY1" s="10"/>
      <c r="DZ1" s="10"/>
      <c r="EA1" s="10"/>
      <c r="EB1" s="10"/>
      <c r="EC1" s="10"/>
      <c r="ED1" s="10"/>
      <c r="EE1" s="28"/>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28"/>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0"/>
      <c r="IS1" s="10"/>
      <c r="IT1" s="10"/>
      <c r="IU1" s="10"/>
      <c r="IV1" s="10"/>
      <c r="IW1" s="10"/>
      <c r="IX1" s="10"/>
      <c r="IY1" s="10"/>
      <c r="IZ1" s="10"/>
    </row>
    <row r="2" ht="13.5" spans="1:260">
      <c r="A2" s="10"/>
      <c r="B2" s="10"/>
      <c r="C2" s="10"/>
      <c r="D2" s="10"/>
      <c r="E2" s="10"/>
      <c r="F2" s="11"/>
      <c r="G2" s="10"/>
      <c r="H2" s="10"/>
      <c r="I2" s="10"/>
      <c r="J2" s="10"/>
      <c r="K2" s="10"/>
      <c r="L2" s="10"/>
      <c r="M2" s="10"/>
      <c r="N2" s="10"/>
      <c r="O2" s="10"/>
      <c r="P2" s="10"/>
      <c r="Q2" s="10"/>
      <c r="R2" s="10"/>
      <c r="S2" s="10"/>
      <c r="T2" s="10"/>
      <c r="U2" s="10"/>
      <c r="V2" s="10"/>
      <c r="W2" s="28"/>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18"/>
      <c r="CM2" s="10"/>
      <c r="CN2" s="10"/>
      <c r="CO2" s="28"/>
      <c r="CP2" s="10"/>
      <c r="CQ2" s="10"/>
      <c r="CR2" s="10"/>
      <c r="CS2" s="10"/>
      <c r="CT2" s="10"/>
      <c r="CU2" s="10"/>
      <c r="CV2" s="28"/>
      <c r="CW2" s="10"/>
      <c r="CX2" s="10"/>
      <c r="CY2" s="10"/>
      <c r="CZ2" s="10"/>
      <c r="DA2" s="10"/>
      <c r="DB2" s="10"/>
      <c r="DC2" s="28"/>
      <c r="DD2" s="10"/>
      <c r="DE2" s="10"/>
      <c r="DF2" s="10"/>
      <c r="DG2" s="124"/>
      <c r="DH2" s="10"/>
      <c r="DI2" s="10"/>
      <c r="DJ2" s="10"/>
      <c r="DK2" s="10"/>
      <c r="DL2" s="10"/>
      <c r="DM2" s="10"/>
      <c r="DN2" s="10"/>
      <c r="DO2" s="10"/>
      <c r="DP2" s="10"/>
      <c r="DQ2" s="10"/>
      <c r="DR2" s="10"/>
      <c r="DS2" s="10"/>
      <c r="DT2" s="10"/>
      <c r="DU2" s="10"/>
      <c r="DV2" s="10"/>
      <c r="DW2" s="10"/>
      <c r="DX2" s="10"/>
      <c r="DY2" s="10"/>
      <c r="DZ2" s="10"/>
      <c r="EA2" s="10"/>
      <c r="EB2" s="10"/>
      <c r="EC2" s="10"/>
      <c r="ED2" s="10"/>
      <c r="EE2" s="28"/>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28"/>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row>
    <row r="3" spans="1:260">
      <c r="A3" s="12" t="s">
        <v>62</v>
      </c>
      <c r="B3" s="13" t="s">
        <v>63</v>
      </c>
      <c r="C3" s="13" t="s">
        <v>64</v>
      </c>
      <c r="D3" s="13" t="s">
        <v>65</v>
      </c>
      <c r="E3" s="13" t="s">
        <v>66</v>
      </c>
      <c r="F3" s="14" t="s">
        <v>67</v>
      </c>
      <c r="G3" s="13" t="s">
        <v>68</v>
      </c>
      <c r="H3" s="13" t="s">
        <v>69</v>
      </c>
      <c r="I3" s="13" t="s">
        <v>70</v>
      </c>
      <c r="J3" s="23" t="s">
        <v>71</v>
      </c>
      <c r="K3" s="23" t="s">
        <v>72</v>
      </c>
      <c r="L3" s="24" t="s">
        <v>73</v>
      </c>
      <c r="M3" s="25" t="s">
        <v>74</v>
      </c>
      <c r="N3" s="25"/>
      <c r="O3" s="25"/>
      <c r="P3" s="25"/>
      <c r="Q3" s="38"/>
      <c r="R3" s="13"/>
      <c r="S3" s="13"/>
      <c r="T3" s="12" t="s">
        <v>75</v>
      </c>
      <c r="U3" s="12"/>
      <c r="V3" s="12"/>
      <c r="W3" s="12"/>
      <c r="X3" s="38"/>
      <c r="Y3" s="13"/>
      <c r="Z3" s="13"/>
      <c r="AA3" s="31" t="s">
        <v>76</v>
      </c>
      <c r="AB3" s="25"/>
      <c r="AC3" s="25"/>
      <c r="AD3" s="25"/>
      <c r="AE3" s="25"/>
      <c r="AF3" s="13"/>
      <c r="AG3" s="13"/>
      <c r="AH3" s="12" t="s">
        <v>77</v>
      </c>
      <c r="AI3" s="12"/>
      <c r="AJ3" s="12"/>
      <c r="AK3" s="12"/>
      <c r="AL3" s="12"/>
      <c r="AM3" s="13"/>
      <c r="AN3" s="13"/>
      <c r="AO3" s="12" t="s">
        <v>78</v>
      </c>
      <c r="AP3" s="12"/>
      <c r="AQ3" s="13"/>
      <c r="AR3" s="13"/>
      <c r="AS3" s="13"/>
      <c r="AT3" s="13"/>
      <c r="AU3" s="13"/>
      <c r="AV3" s="13" t="s">
        <v>79</v>
      </c>
      <c r="AW3" s="13"/>
      <c r="AX3" s="13"/>
      <c r="AY3" s="13"/>
      <c r="AZ3" s="13"/>
      <c r="BA3" s="13"/>
      <c r="BB3" s="13"/>
      <c r="BC3" s="13" t="s">
        <v>80</v>
      </c>
      <c r="BD3" s="13"/>
      <c r="BE3" s="13"/>
      <c r="BF3" s="13"/>
      <c r="BG3" s="13"/>
      <c r="BH3" s="13"/>
      <c r="BI3" s="13"/>
      <c r="BJ3" s="13" t="s">
        <v>81</v>
      </c>
      <c r="BK3" s="13"/>
      <c r="BL3" s="13"/>
      <c r="BM3" s="13"/>
      <c r="BN3" s="13"/>
      <c r="BO3" s="13"/>
      <c r="BP3" s="13"/>
      <c r="BQ3" s="13" t="s">
        <v>82</v>
      </c>
      <c r="BR3" s="13"/>
      <c r="BS3" s="13"/>
      <c r="BT3" s="13"/>
      <c r="BU3" s="13"/>
      <c r="BV3" s="13"/>
      <c r="BW3" s="13"/>
      <c r="BX3" s="13" t="s">
        <v>83</v>
      </c>
      <c r="BY3" s="13"/>
      <c r="BZ3" s="13"/>
      <c r="CA3" s="13"/>
      <c r="CB3" s="13"/>
      <c r="CC3" s="13"/>
      <c r="CD3" s="13"/>
      <c r="CE3" s="13" t="s">
        <v>84</v>
      </c>
      <c r="CF3" s="13"/>
      <c r="CG3" s="13"/>
      <c r="CH3" s="12"/>
      <c r="CI3" s="13"/>
      <c r="CJ3" s="13"/>
      <c r="CK3" s="13"/>
      <c r="CL3" s="119" t="s">
        <v>85</v>
      </c>
      <c r="CM3" s="13"/>
      <c r="CN3" s="13"/>
      <c r="CO3" s="13"/>
      <c r="CP3" s="13"/>
      <c r="CQ3" s="13"/>
      <c r="CR3" s="13"/>
      <c r="CS3" s="13" t="s">
        <v>86</v>
      </c>
      <c r="CT3" s="13"/>
      <c r="CU3" s="13"/>
      <c r="CV3" s="13"/>
      <c r="CW3" s="13"/>
      <c r="CX3" s="13"/>
      <c r="CY3" s="13"/>
      <c r="CZ3" s="13" t="s">
        <v>87</v>
      </c>
      <c r="DA3" s="13"/>
      <c r="DB3" s="13"/>
      <c r="DC3" s="13"/>
      <c r="DD3" s="13"/>
      <c r="DE3" s="13"/>
      <c r="DF3" s="13"/>
      <c r="DG3" s="125" t="s">
        <v>88</v>
      </c>
      <c r="DH3" s="125"/>
      <c r="DI3" s="125"/>
      <c r="DJ3" s="125"/>
      <c r="DK3" s="13"/>
      <c r="DL3" s="13"/>
      <c r="DM3" s="13"/>
      <c r="DN3" s="13" t="s">
        <v>89</v>
      </c>
      <c r="DO3" s="13"/>
      <c r="DP3" s="13"/>
      <c r="DQ3" s="13"/>
      <c r="DR3" s="38"/>
      <c r="DS3" s="13"/>
      <c r="DT3" s="13"/>
      <c r="DU3" s="37" t="s">
        <v>90</v>
      </c>
      <c r="DV3" s="38"/>
      <c r="DW3" s="38"/>
      <c r="DX3" s="38"/>
      <c r="DY3" s="13"/>
      <c r="DZ3" s="13"/>
      <c r="EA3" s="13"/>
      <c r="EB3" s="37" t="s">
        <v>91</v>
      </c>
      <c r="EC3" s="38"/>
      <c r="ED3" s="38"/>
      <c r="EE3" s="38"/>
      <c r="EF3" s="13"/>
      <c r="EG3" s="13"/>
      <c r="EH3" s="13"/>
      <c r="EI3" s="13"/>
      <c r="EJ3" s="13"/>
      <c r="EK3" s="13" t="s">
        <v>92</v>
      </c>
      <c r="EL3" s="12"/>
      <c r="EM3" s="13"/>
      <c r="EN3" s="13"/>
      <c r="EO3" s="13"/>
      <c r="EP3" s="13"/>
      <c r="EQ3" s="13"/>
      <c r="ER3" s="13" t="s">
        <v>93</v>
      </c>
      <c r="ES3" s="12"/>
      <c r="ET3" s="13"/>
      <c r="EU3" s="13"/>
      <c r="EV3" s="13"/>
      <c r="EW3" s="13"/>
      <c r="EX3" s="13"/>
      <c r="EY3" s="13" t="s">
        <v>94</v>
      </c>
      <c r="EZ3" s="12"/>
      <c r="FA3" s="13"/>
      <c r="FB3" s="13"/>
      <c r="FC3" s="13"/>
      <c r="FD3" s="13"/>
      <c r="FE3" s="13"/>
      <c r="FF3" s="13" t="s">
        <v>95</v>
      </c>
      <c r="FG3" s="12"/>
      <c r="FH3" s="13"/>
      <c r="FI3" s="13"/>
      <c r="FJ3" s="13"/>
      <c r="FK3" s="37" t="s">
        <v>96</v>
      </c>
      <c r="FL3" s="38"/>
      <c r="FM3" s="38"/>
      <c r="FN3" s="38"/>
      <c r="FO3" s="13"/>
      <c r="FP3" s="13"/>
      <c r="FQ3" s="13"/>
      <c r="FR3" s="38" t="s">
        <v>97</v>
      </c>
      <c r="FS3" s="38"/>
      <c r="FT3" s="38"/>
      <c r="FU3" s="38"/>
      <c r="FV3" s="38"/>
      <c r="FW3" s="13"/>
      <c r="FX3" s="13"/>
      <c r="FY3" s="38" t="s">
        <v>98</v>
      </c>
      <c r="FZ3" s="38"/>
      <c r="GA3" s="38"/>
      <c r="GB3" s="38"/>
      <c r="GC3" s="38"/>
      <c r="GD3" s="13"/>
      <c r="GE3" s="13"/>
      <c r="GF3" s="38" t="s">
        <v>99</v>
      </c>
      <c r="GG3" s="38"/>
      <c r="GH3" s="38"/>
      <c r="GI3" s="38"/>
      <c r="GJ3" s="38"/>
      <c r="GK3" s="13"/>
      <c r="GL3" s="13"/>
      <c r="GM3" s="38" t="s">
        <v>100</v>
      </c>
      <c r="GN3" s="38"/>
      <c r="GO3" s="38"/>
      <c r="GP3" s="38"/>
      <c r="GQ3" s="38"/>
      <c r="GR3" s="13"/>
      <c r="GS3" s="13"/>
      <c r="GT3" s="38" t="s">
        <v>101</v>
      </c>
      <c r="GU3" s="38"/>
      <c r="GV3" s="38"/>
      <c r="GW3" s="38"/>
      <c r="GX3" s="38"/>
      <c r="GY3" s="13"/>
      <c r="GZ3" s="13"/>
      <c r="HA3" s="38" t="s">
        <v>102</v>
      </c>
      <c r="HB3" s="38"/>
      <c r="HC3" s="38"/>
      <c r="HD3" s="38"/>
      <c r="HE3" s="38"/>
      <c r="HF3" s="13"/>
      <c r="HG3" s="13"/>
      <c r="HH3" s="37" t="s">
        <v>103</v>
      </c>
      <c r="HI3" s="38"/>
      <c r="HJ3" s="38"/>
      <c r="HK3" s="38"/>
      <c r="HL3" s="38"/>
      <c r="HM3" s="13"/>
      <c r="HN3" s="13"/>
      <c r="HO3" s="37" t="s">
        <v>104</v>
      </c>
      <c r="HP3" s="38"/>
      <c r="HQ3" s="38"/>
      <c r="HR3" s="38"/>
      <c r="HS3" s="38"/>
      <c r="HT3" s="13"/>
      <c r="HU3" s="13"/>
      <c r="HV3" s="13" t="s">
        <v>105</v>
      </c>
      <c r="HW3" s="13"/>
      <c r="HX3" s="13" t="s">
        <v>106</v>
      </c>
      <c r="HY3" s="13"/>
      <c r="HZ3" s="13" t="s">
        <v>31</v>
      </c>
      <c r="IA3" s="13"/>
      <c r="IB3" s="13" t="s">
        <v>107</v>
      </c>
      <c r="IC3" s="13"/>
      <c r="ID3" s="12" t="s">
        <v>108</v>
      </c>
      <c r="IE3" s="12"/>
      <c r="IF3" s="12" t="s">
        <v>109</v>
      </c>
      <c r="IG3" s="12"/>
      <c r="IH3" s="12" t="s">
        <v>110</v>
      </c>
      <c r="II3" s="12"/>
      <c r="IJ3" s="12" t="s">
        <v>111</v>
      </c>
      <c r="IK3" s="12"/>
      <c r="IL3" s="12" t="s">
        <v>112</v>
      </c>
      <c r="IM3" s="12"/>
      <c r="IN3" s="12" t="s">
        <v>113</v>
      </c>
      <c r="IO3" s="12"/>
      <c r="IP3" s="12" t="s">
        <v>114</v>
      </c>
      <c r="IQ3" s="12"/>
      <c r="IR3" s="31" t="s">
        <v>115</v>
      </c>
      <c r="IS3" s="25"/>
      <c r="IT3" s="25"/>
      <c r="IU3" s="25"/>
      <c r="IV3" s="29"/>
      <c r="IW3" s="12" t="s">
        <v>116</v>
      </c>
      <c r="IX3" s="12"/>
      <c r="IY3" s="13" t="s">
        <v>117</v>
      </c>
      <c r="IZ3" s="13" t="s">
        <v>118</v>
      </c>
    </row>
    <row r="4" spans="1:260">
      <c r="A4" s="12"/>
      <c r="B4" s="13"/>
      <c r="C4" s="13"/>
      <c r="D4" s="13"/>
      <c r="E4" s="13"/>
      <c r="F4" s="15"/>
      <c r="G4" s="13"/>
      <c r="H4" s="13"/>
      <c r="I4" s="13"/>
      <c r="J4" s="23"/>
      <c r="K4" s="23"/>
      <c r="L4" s="24"/>
      <c r="M4" s="24" t="s">
        <v>119</v>
      </c>
      <c r="N4" s="24" t="s">
        <v>120</v>
      </c>
      <c r="O4" s="12" t="s">
        <v>121</v>
      </c>
      <c r="P4" s="12" t="s">
        <v>28</v>
      </c>
      <c r="Q4" s="13" t="s">
        <v>122</v>
      </c>
      <c r="R4" s="35" t="s">
        <v>123</v>
      </c>
      <c r="S4" s="35" t="s">
        <v>124</v>
      </c>
      <c r="T4" s="13" t="s">
        <v>119</v>
      </c>
      <c r="U4" s="13" t="s">
        <v>120</v>
      </c>
      <c r="V4" s="12" t="s">
        <v>121</v>
      </c>
      <c r="W4" s="30" t="s">
        <v>28</v>
      </c>
      <c r="X4" s="13" t="s">
        <v>122</v>
      </c>
      <c r="Y4" s="35" t="s">
        <v>123</v>
      </c>
      <c r="Z4" s="35" t="s">
        <v>124</v>
      </c>
      <c r="AA4" s="13" t="s">
        <v>119</v>
      </c>
      <c r="AB4" s="13" t="s">
        <v>120</v>
      </c>
      <c r="AC4" s="12" t="s">
        <v>121</v>
      </c>
      <c r="AD4" s="12" t="s">
        <v>28</v>
      </c>
      <c r="AE4" s="13" t="s">
        <v>122</v>
      </c>
      <c r="AF4" s="35" t="s">
        <v>123</v>
      </c>
      <c r="AG4" s="35" t="s">
        <v>124</v>
      </c>
      <c r="AH4" s="13" t="s">
        <v>119</v>
      </c>
      <c r="AI4" s="13" t="s">
        <v>120</v>
      </c>
      <c r="AJ4" s="12" t="s">
        <v>121</v>
      </c>
      <c r="AK4" s="12" t="s">
        <v>28</v>
      </c>
      <c r="AL4" s="13" t="s">
        <v>122</v>
      </c>
      <c r="AM4" s="35" t="s">
        <v>123</v>
      </c>
      <c r="AN4" s="35" t="s">
        <v>124</v>
      </c>
      <c r="AO4" s="13" t="s">
        <v>119</v>
      </c>
      <c r="AP4" s="13" t="s">
        <v>120</v>
      </c>
      <c r="AQ4" s="13" t="s">
        <v>121</v>
      </c>
      <c r="AR4" s="12" t="s">
        <v>28</v>
      </c>
      <c r="AS4" s="13" t="s">
        <v>122</v>
      </c>
      <c r="AT4" s="35" t="s">
        <v>123</v>
      </c>
      <c r="AU4" s="35" t="s">
        <v>124</v>
      </c>
      <c r="AV4" s="13" t="s">
        <v>119</v>
      </c>
      <c r="AW4" s="13" t="s">
        <v>120</v>
      </c>
      <c r="AX4" s="13" t="s">
        <v>121</v>
      </c>
      <c r="AY4" s="12" t="s">
        <v>28</v>
      </c>
      <c r="AZ4" s="13" t="s">
        <v>122</v>
      </c>
      <c r="BA4" s="35" t="s">
        <v>123</v>
      </c>
      <c r="BB4" s="35" t="s">
        <v>124</v>
      </c>
      <c r="BC4" s="13" t="s">
        <v>119</v>
      </c>
      <c r="BD4" s="13" t="s">
        <v>120</v>
      </c>
      <c r="BE4" s="13" t="s">
        <v>121</v>
      </c>
      <c r="BF4" s="12" t="s">
        <v>28</v>
      </c>
      <c r="BG4" s="13" t="s">
        <v>122</v>
      </c>
      <c r="BH4" s="35" t="s">
        <v>123</v>
      </c>
      <c r="BI4" s="35" t="s">
        <v>124</v>
      </c>
      <c r="BJ4" s="13" t="s">
        <v>119</v>
      </c>
      <c r="BK4" s="13" t="s">
        <v>120</v>
      </c>
      <c r="BL4" s="13" t="s">
        <v>121</v>
      </c>
      <c r="BM4" s="12" t="s">
        <v>28</v>
      </c>
      <c r="BN4" s="13" t="s">
        <v>122</v>
      </c>
      <c r="BO4" s="35" t="s">
        <v>123</v>
      </c>
      <c r="BP4" s="35" t="s">
        <v>124</v>
      </c>
      <c r="BQ4" s="13" t="s">
        <v>119</v>
      </c>
      <c r="BR4" s="13" t="s">
        <v>120</v>
      </c>
      <c r="BS4" s="13" t="s">
        <v>121</v>
      </c>
      <c r="BT4" s="12" t="s">
        <v>28</v>
      </c>
      <c r="BU4" s="13" t="s">
        <v>122</v>
      </c>
      <c r="BV4" s="35" t="s">
        <v>123</v>
      </c>
      <c r="BW4" s="35" t="s">
        <v>124</v>
      </c>
      <c r="BX4" s="13" t="s">
        <v>119</v>
      </c>
      <c r="BY4" s="13" t="s">
        <v>120</v>
      </c>
      <c r="BZ4" s="13" t="s">
        <v>121</v>
      </c>
      <c r="CA4" s="30" t="s">
        <v>28</v>
      </c>
      <c r="CB4" s="13" t="s">
        <v>122</v>
      </c>
      <c r="CC4" s="35" t="s">
        <v>123</v>
      </c>
      <c r="CD4" s="35" t="s">
        <v>124</v>
      </c>
      <c r="CE4" s="13" t="s">
        <v>119</v>
      </c>
      <c r="CF4" s="13" t="s">
        <v>120</v>
      </c>
      <c r="CG4" s="13" t="s">
        <v>121</v>
      </c>
      <c r="CH4" s="12" t="s">
        <v>28</v>
      </c>
      <c r="CI4" s="13" t="s">
        <v>122</v>
      </c>
      <c r="CJ4" s="35" t="s">
        <v>123</v>
      </c>
      <c r="CK4" s="35" t="s">
        <v>124</v>
      </c>
      <c r="CL4" s="119" t="s">
        <v>119</v>
      </c>
      <c r="CM4" s="13" t="s">
        <v>120</v>
      </c>
      <c r="CN4" s="13" t="s">
        <v>121</v>
      </c>
      <c r="CO4" s="30" t="s">
        <v>28</v>
      </c>
      <c r="CP4" s="13" t="s">
        <v>122</v>
      </c>
      <c r="CQ4" s="35" t="s">
        <v>123</v>
      </c>
      <c r="CR4" s="35" t="s">
        <v>124</v>
      </c>
      <c r="CS4" s="13" t="s">
        <v>119</v>
      </c>
      <c r="CT4" s="13" t="s">
        <v>120</v>
      </c>
      <c r="CU4" s="13" t="s">
        <v>121</v>
      </c>
      <c r="CV4" s="30" t="s">
        <v>28</v>
      </c>
      <c r="CW4" s="13" t="s">
        <v>122</v>
      </c>
      <c r="CX4" s="35" t="s">
        <v>123</v>
      </c>
      <c r="CY4" s="35" t="s">
        <v>124</v>
      </c>
      <c r="CZ4" s="13" t="s">
        <v>119</v>
      </c>
      <c r="DA4" s="13" t="s">
        <v>120</v>
      </c>
      <c r="DB4" s="13" t="s">
        <v>121</v>
      </c>
      <c r="DC4" s="30" t="s">
        <v>28</v>
      </c>
      <c r="DD4" s="13" t="s">
        <v>122</v>
      </c>
      <c r="DE4" s="35" t="s">
        <v>123</v>
      </c>
      <c r="DF4" s="35" t="s">
        <v>124</v>
      </c>
      <c r="DG4" s="125" t="s">
        <v>119</v>
      </c>
      <c r="DH4" s="125" t="s">
        <v>120</v>
      </c>
      <c r="DI4" s="125" t="s">
        <v>121</v>
      </c>
      <c r="DJ4" s="127" t="s">
        <v>28</v>
      </c>
      <c r="DK4" s="13" t="s">
        <v>122</v>
      </c>
      <c r="DL4" s="35" t="s">
        <v>123</v>
      </c>
      <c r="DM4" s="35" t="s">
        <v>124</v>
      </c>
      <c r="DN4" s="13" t="s">
        <v>119</v>
      </c>
      <c r="DO4" s="13" t="s">
        <v>120</v>
      </c>
      <c r="DP4" s="13" t="s">
        <v>121</v>
      </c>
      <c r="DQ4" s="12" t="s">
        <v>28</v>
      </c>
      <c r="DR4" s="13" t="s">
        <v>122</v>
      </c>
      <c r="DS4" s="35" t="s">
        <v>123</v>
      </c>
      <c r="DT4" s="35" t="s">
        <v>124</v>
      </c>
      <c r="DU4" s="13" t="s">
        <v>119</v>
      </c>
      <c r="DV4" s="13" t="s">
        <v>120</v>
      </c>
      <c r="DW4" s="13" t="s">
        <v>121</v>
      </c>
      <c r="DX4" s="12" t="s">
        <v>28</v>
      </c>
      <c r="DY4" s="13" t="s">
        <v>122</v>
      </c>
      <c r="DZ4" s="35" t="s">
        <v>123</v>
      </c>
      <c r="EA4" s="35" t="s">
        <v>124</v>
      </c>
      <c r="EB4" s="13" t="s">
        <v>119</v>
      </c>
      <c r="EC4" s="13" t="s">
        <v>120</v>
      </c>
      <c r="ED4" s="13" t="s">
        <v>121</v>
      </c>
      <c r="EE4" s="30" t="s">
        <v>28</v>
      </c>
      <c r="EF4" s="13" t="s">
        <v>122</v>
      </c>
      <c r="EG4" s="35" t="s">
        <v>123</v>
      </c>
      <c r="EH4" s="35" t="s">
        <v>124</v>
      </c>
      <c r="EI4" s="13" t="s">
        <v>119</v>
      </c>
      <c r="EJ4" s="13" t="s">
        <v>120</v>
      </c>
      <c r="EK4" s="13" t="s">
        <v>121</v>
      </c>
      <c r="EL4" s="12" t="s">
        <v>28</v>
      </c>
      <c r="EM4" s="13" t="s">
        <v>122</v>
      </c>
      <c r="EN4" s="35" t="s">
        <v>123</v>
      </c>
      <c r="EO4" s="35" t="s">
        <v>124</v>
      </c>
      <c r="EP4" s="13" t="s">
        <v>119</v>
      </c>
      <c r="EQ4" s="13" t="s">
        <v>120</v>
      </c>
      <c r="ER4" s="13" t="s">
        <v>121</v>
      </c>
      <c r="ES4" s="12" t="s">
        <v>28</v>
      </c>
      <c r="ET4" s="13" t="s">
        <v>122</v>
      </c>
      <c r="EU4" s="35" t="s">
        <v>123</v>
      </c>
      <c r="EV4" s="35" t="s">
        <v>124</v>
      </c>
      <c r="EW4" s="13" t="s">
        <v>119</v>
      </c>
      <c r="EX4" s="13" t="s">
        <v>120</v>
      </c>
      <c r="EY4" s="13" t="s">
        <v>121</v>
      </c>
      <c r="EZ4" s="12" t="s">
        <v>28</v>
      </c>
      <c r="FA4" s="13" t="s">
        <v>122</v>
      </c>
      <c r="FB4" s="35" t="s">
        <v>123</v>
      </c>
      <c r="FC4" s="35" t="s">
        <v>124</v>
      </c>
      <c r="FD4" s="13" t="s">
        <v>119</v>
      </c>
      <c r="FE4" s="13" t="s">
        <v>120</v>
      </c>
      <c r="FF4" s="13" t="s">
        <v>121</v>
      </c>
      <c r="FG4" s="12" t="s">
        <v>28</v>
      </c>
      <c r="FH4" s="13" t="s">
        <v>122</v>
      </c>
      <c r="FI4" s="35" t="s">
        <v>123</v>
      </c>
      <c r="FJ4" s="35" t="s">
        <v>124</v>
      </c>
      <c r="FK4" s="13" t="s">
        <v>119</v>
      </c>
      <c r="FL4" s="13" t="s">
        <v>120</v>
      </c>
      <c r="FM4" s="13" t="s">
        <v>121</v>
      </c>
      <c r="FN4" s="12" t="s">
        <v>28</v>
      </c>
      <c r="FO4" s="13" t="s">
        <v>122</v>
      </c>
      <c r="FP4" s="35" t="s">
        <v>123</v>
      </c>
      <c r="FQ4" s="35" t="s">
        <v>124</v>
      </c>
      <c r="FR4" s="13" t="s">
        <v>119</v>
      </c>
      <c r="FS4" s="13" t="s">
        <v>120</v>
      </c>
      <c r="FT4" s="13" t="s">
        <v>121</v>
      </c>
      <c r="FU4" s="12" t="s">
        <v>28</v>
      </c>
      <c r="FV4" s="13" t="s">
        <v>122</v>
      </c>
      <c r="FW4" s="35" t="s">
        <v>123</v>
      </c>
      <c r="FX4" s="35" t="s">
        <v>124</v>
      </c>
      <c r="FY4" s="13" t="s">
        <v>119</v>
      </c>
      <c r="FZ4" s="13" t="s">
        <v>120</v>
      </c>
      <c r="GA4" s="13" t="s">
        <v>121</v>
      </c>
      <c r="GB4" s="12" t="s">
        <v>28</v>
      </c>
      <c r="GC4" s="13" t="s">
        <v>122</v>
      </c>
      <c r="GD4" s="35" t="s">
        <v>123</v>
      </c>
      <c r="GE4" s="35" t="s">
        <v>124</v>
      </c>
      <c r="GF4" s="13" t="s">
        <v>119</v>
      </c>
      <c r="GG4" s="13" t="s">
        <v>120</v>
      </c>
      <c r="GH4" s="13" t="s">
        <v>121</v>
      </c>
      <c r="GI4" s="13" t="s">
        <v>28</v>
      </c>
      <c r="GJ4" s="13" t="s">
        <v>122</v>
      </c>
      <c r="GK4" s="35" t="s">
        <v>123</v>
      </c>
      <c r="GL4" s="35" t="s">
        <v>124</v>
      </c>
      <c r="GM4" s="13" t="s">
        <v>119</v>
      </c>
      <c r="GN4" s="13" t="s">
        <v>120</v>
      </c>
      <c r="GO4" s="13" t="s">
        <v>121</v>
      </c>
      <c r="GP4" s="12" t="s">
        <v>28</v>
      </c>
      <c r="GQ4" s="13" t="s">
        <v>122</v>
      </c>
      <c r="GR4" s="35" t="s">
        <v>123</v>
      </c>
      <c r="GS4" s="35" t="s">
        <v>124</v>
      </c>
      <c r="GT4" s="13" t="s">
        <v>119</v>
      </c>
      <c r="GU4" s="13" t="s">
        <v>120</v>
      </c>
      <c r="GV4" s="13" t="s">
        <v>121</v>
      </c>
      <c r="GW4" s="30" t="s">
        <v>28</v>
      </c>
      <c r="GX4" s="13" t="s">
        <v>122</v>
      </c>
      <c r="GY4" s="35" t="s">
        <v>123</v>
      </c>
      <c r="GZ4" s="35" t="s">
        <v>124</v>
      </c>
      <c r="HA4" s="13" t="s">
        <v>119</v>
      </c>
      <c r="HB4" s="13" t="s">
        <v>120</v>
      </c>
      <c r="HC4" s="13" t="s">
        <v>121</v>
      </c>
      <c r="HD4" s="12" t="s">
        <v>28</v>
      </c>
      <c r="HE4" s="13" t="s">
        <v>122</v>
      </c>
      <c r="HF4" s="35" t="s">
        <v>123</v>
      </c>
      <c r="HG4" s="35" t="s">
        <v>124</v>
      </c>
      <c r="HH4" s="13" t="s">
        <v>119</v>
      </c>
      <c r="HI4" s="13" t="s">
        <v>120</v>
      </c>
      <c r="HJ4" s="13" t="s">
        <v>121</v>
      </c>
      <c r="HK4" s="12" t="s">
        <v>28</v>
      </c>
      <c r="HL4" s="13" t="s">
        <v>122</v>
      </c>
      <c r="HM4" s="35" t="s">
        <v>123</v>
      </c>
      <c r="HN4" s="35" t="s">
        <v>124</v>
      </c>
      <c r="HO4" s="13" t="s">
        <v>119</v>
      </c>
      <c r="HP4" s="13" t="s">
        <v>120</v>
      </c>
      <c r="HQ4" s="13" t="s">
        <v>121</v>
      </c>
      <c r="HR4" s="13" t="s">
        <v>28</v>
      </c>
      <c r="HS4" s="13" t="s">
        <v>122</v>
      </c>
      <c r="HT4" s="35" t="s">
        <v>123</v>
      </c>
      <c r="HU4" s="35" t="s">
        <v>124</v>
      </c>
      <c r="HV4" s="13" t="s">
        <v>121</v>
      </c>
      <c r="HW4" s="13" t="s">
        <v>28</v>
      </c>
      <c r="HX4" s="13" t="s">
        <v>121</v>
      </c>
      <c r="HY4" s="13" t="s">
        <v>28</v>
      </c>
      <c r="HZ4" s="13" t="s">
        <v>121</v>
      </c>
      <c r="IA4" s="13" t="s">
        <v>28</v>
      </c>
      <c r="IB4" s="12" t="s">
        <v>121</v>
      </c>
      <c r="IC4" s="30" t="s">
        <v>28</v>
      </c>
      <c r="ID4" s="12" t="s">
        <v>121</v>
      </c>
      <c r="IE4" s="30" t="s">
        <v>28</v>
      </c>
      <c r="IF4" s="12" t="s">
        <v>121</v>
      </c>
      <c r="IG4" s="12" t="s">
        <v>28</v>
      </c>
      <c r="IH4" s="12" t="s">
        <v>121</v>
      </c>
      <c r="II4" s="12" t="s">
        <v>28</v>
      </c>
      <c r="IJ4" s="12" t="s">
        <v>121</v>
      </c>
      <c r="IK4" s="12" t="s">
        <v>28</v>
      </c>
      <c r="IL4" s="12" t="s">
        <v>121</v>
      </c>
      <c r="IM4" s="12" t="s">
        <v>28</v>
      </c>
      <c r="IN4" s="12" t="s">
        <v>121</v>
      </c>
      <c r="IO4" s="12" t="s">
        <v>28</v>
      </c>
      <c r="IP4" s="12" t="s">
        <v>121</v>
      </c>
      <c r="IQ4" s="12" t="s">
        <v>28</v>
      </c>
      <c r="IR4" s="12" t="s">
        <v>121</v>
      </c>
      <c r="IS4" s="12" t="s">
        <v>28</v>
      </c>
      <c r="IT4" s="34" t="s">
        <v>125</v>
      </c>
      <c r="IU4" s="35" t="s">
        <v>123</v>
      </c>
      <c r="IV4" s="35" t="s">
        <v>124</v>
      </c>
      <c r="IW4" s="12" t="s">
        <v>121</v>
      </c>
      <c r="IX4" s="12" t="s">
        <v>28</v>
      </c>
      <c r="IY4" s="13"/>
      <c r="IZ4" s="13"/>
    </row>
    <row r="5" spans="1:260">
      <c r="A5" s="16" t="s">
        <v>126</v>
      </c>
      <c r="B5" s="17" t="s">
        <v>35</v>
      </c>
      <c r="C5" s="18">
        <v>6939962741710</v>
      </c>
      <c r="D5" s="18">
        <v>21061011000035</v>
      </c>
      <c r="E5" s="17" t="s">
        <v>127</v>
      </c>
      <c r="F5" s="19" t="s">
        <v>128</v>
      </c>
      <c r="G5" s="17" t="s">
        <v>129</v>
      </c>
      <c r="H5" s="26">
        <f>VLOOKUP(C5,供应链!E:J,6,0)</f>
        <v>1</v>
      </c>
      <c r="I5" s="17">
        <f>VLOOKUP(C5,供应链!E:H,4,0)</f>
        <v>5135</v>
      </c>
      <c r="J5" s="17">
        <f>VLOOKUP(C5,供应链!E:K,7,0)</f>
        <v>0</v>
      </c>
      <c r="K5" s="18">
        <f>VLOOKUP(C5,供应链!E:I,5,0)</f>
        <v>30.7594665906012</v>
      </c>
      <c r="L5" s="27">
        <f t="shared" ref="L5:L68" si="0">IR5/$IR$111</f>
        <v>0.0534265103697024</v>
      </c>
      <c r="M5" s="17">
        <v>3066</v>
      </c>
      <c r="N5" s="26">
        <v>0.0352250489236791</v>
      </c>
      <c r="O5" s="18">
        <v>108</v>
      </c>
      <c r="P5" s="18">
        <v>10930</v>
      </c>
      <c r="Q5" s="40">
        <f>IFERROR(P5/O5*1.03,0)</f>
        <v>104.239814814815</v>
      </c>
      <c r="R5" s="18">
        <f>(Q5-$IT5)*O5</f>
        <v>-82.0999999999993</v>
      </c>
      <c r="S5" s="36">
        <f>IFERROR(R5/P5,0)</f>
        <v>-0.00751143641354065</v>
      </c>
      <c r="T5" s="17">
        <v>2836</v>
      </c>
      <c r="U5" s="26">
        <v>0.0454866008462623</v>
      </c>
      <c r="V5" s="18">
        <v>129</v>
      </c>
      <c r="W5" s="18">
        <v>11867</v>
      </c>
      <c r="X5" s="40">
        <f>IFERROR(W5/V5*1.03,0)</f>
        <v>94.752015503876</v>
      </c>
      <c r="Y5" s="18">
        <f>(X5-$IT5)*V5</f>
        <v>-1321.99</v>
      </c>
      <c r="Z5" s="36">
        <f>IFERROR(Y5/W5,0)</f>
        <v>-0.111400522457234</v>
      </c>
      <c r="AA5" s="17"/>
      <c r="AB5" s="26"/>
      <c r="AC5" s="18"/>
      <c r="AD5" s="18"/>
      <c r="AE5" s="40"/>
      <c r="AF5" s="17"/>
      <c r="AG5" s="36"/>
      <c r="AH5" s="17"/>
      <c r="AI5" s="26"/>
      <c r="AJ5" s="18"/>
      <c r="AK5" s="18"/>
      <c r="AL5" s="40"/>
      <c r="AM5" s="17"/>
      <c r="AN5" s="36"/>
      <c r="AO5" s="17"/>
      <c r="AP5" s="26"/>
      <c r="AQ5" s="18"/>
      <c r="AR5" s="18"/>
      <c r="AS5" s="40"/>
      <c r="AT5" s="17"/>
      <c r="AU5" s="36"/>
      <c r="AV5" s="17"/>
      <c r="AW5" s="26"/>
      <c r="AX5" s="18"/>
      <c r="AY5" s="18"/>
      <c r="AZ5" s="40"/>
      <c r="BA5" s="17"/>
      <c r="BB5" s="36"/>
      <c r="BC5" s="17"/>
      <c r="BD5" s="26"/>
      <c r="BE5" s="17"/>
      <c r="BF5" s="18"/>
      <c r="BG5" s="40"/>
      <c r="BH5" s="17"/>
      <c r="BI5" s="36"/>
      <c r="BJ5" s="17"/>
      <c r="BK5" s="32"/>
      <c r="BL5" s="17"/>
      <c r="BM5" s="18"/>
      <c r="BN5" s="40"/>
      <c r="BO5" s="17"/>
      <c r="BP5" s="36"/>
      <c r="BQ5" s="17"/>
      <c r="BR5" s="32"/>
      <c r="BS5" s="18"/>
      <c r="BT5" s="18"/>
      <c r="BU5" s="40"/>
      <c r="BV5" s="17"/>
      <c r="BW5" s="36"/>
      <c r="BY5" s="117"/>
      <c r="BZ5" s="18"/>
      <c r="CB5" s="40"/>
      <c r="CC5" s="17"/>
      <c r="CD5" s="36"/>
      <c r="CF5" s="117"/>
      <c r="CI5" s="40"/>
      <c r="CJ5" s="17"/>
      <c r="CK5" s="36"/>
      <c r="CL5" s="120"/>
      <c r="CM5" s="121"/>
      <c r="CN5" s="55"/>
      <c r="CO5" s="55"/>
      <c r="CP5" s="40"/>
      <c r="CQ5" s="17"/>
      <c r="CR5" s="36"/>
      <c r="CS5" s="122"/>
      <c r="CT5" s="121"/>
      <c r="CU5" s="122"/>
      <c r="CV5" s="122"/>
      <c r="CW5" s="40"/>
      <c r="CX5" s="17"/>
      <c r="CY5" s="36"/>
      <c r="CZ5" s="112"/>
      <c r="DA5" s="117"/>
      <c r="DB5" s="112"/>
      <c r="DC5" s="112"/>
      <c r="DD5" s="40"/>
      <c r="DE5" s="17"/>
      <c r="DF5" s="36"/>
      <c r="DG5" s="126"/>
      <c r="DH5" s="32"/>
      <c r="DI5" s="17"/>
      <c r="DJ5" s="18"/>
      <c r="DK5" s="40"/>
      <c r="DL5" s="17"/>
      <c r="DM5" s="36"/>
      <c r="DN5" s="33"/>
      <c r="DO5" s="32"/>
      <c r="DP5" s="18"/>
      <c r="DQ5" s="18"/>
      <c r="DR5" s="40"/>
      <c r="DS5" s="17"/>
      <c r="DT5" s="36"/>
      <c r="DU5" s="18"/>
      <c r="DV5" s="26"/>
      <c r="DW5" s="18"/>
      <c r="DX5" s="18"/>
      <c r="DY5" s="40"/>
      <c r="DZ5" s="17"/>
      <c r="EA5" s="36"/>
      <c r="EB5" s="18"/>
      <c r="EC5" s="26"/>
      <c r="ED5" s="18"/>
      <c r="EE5" s="18"/>
      <c r="EF5" s="40"/>
      <c r="EG5" s="17"/>
      <c r="EH5" s="36"/>
      <c r="EI5" s="18"/>
      <c r="EJ5" s="26"/>
      <c r="EK5" s="18"/>
      <c r="EL5" s="18"/>
      <c r="EM5" s="40"/>
      <c r="EN5" s="17"/>
      <c r="EO5" s="36"/>
      <c r="EP5" s="18"/>
      <c r="EQ5" s="26"/>
      <c r="ER5" s="18"/>
      <c r="ES5" s="18"/>
      <c r="ET5" s="40"/>
      <c r="EU5" s="17"/>
      <c r="EV5" s="36"/>
      <c r="EW5" s="18"/>
      <c r="EX5" s="26"/>
      <c r="EY5" s="17"/>
      <c r="EZ5" s="18"/>
      <c r="FA5" s="40"/>
      <c r="FB5" s="17"/>
      <c r="FC5" s="36"/>
      <c r="FD5" s="18"/>
      <c r="FE5" s="26"/>
      <c r="FF5" s="17"/>
      <c r="FG5" s="18"/>
      <c r="FH5" s="40"/>
      <c r="FI5" s="17"/>
      <c r="FJ5" s="36"/>
      <c r="FK5" s="18"/>
      <c r="FL5" s="26"/>
      <c r="FM5" s="17"/>
      <c r="FN5" s="18"/>
      <c r="FO5" s="40"/>
      <c r="FP5" s="17"/>
      <c r="FQ5" s="36"/>
      <c r="FR5" s="18"/>
      <c r="FS5" s="26"/>
      <c r="FT5" s="17"/>
      <c r="FU5" s="18"/>
      <c r="FV5" s="40"/>
      <c r="FW5" s="17"/>
      <c r="FX5" s="36"/>
      <c r="FY5" s="18"/>
      <c r="FZ5" s="26"/>
      <c r="GA5" s="17"/>
      <c r="GB5" s="18"/>
      <c r="GC5" s="40"/>
      <c r="GD5" s="17"/>
      <c r="GE5" s="36"/>
      <c r="GF5" s="18"/>
      <c r="GG5" s="26"/>
      <c r="GH5" s="18"/>
      <c r="GI5" s="18"/>
      <c r="GJ5" s="40"/>
      <c r="GK5" s="17"/>
      <c r="GL5" s="36"/>
      <c r="GM5" s="18"/>
      <c r="GN5" s="26"/>
      <c r="GO5" s="18"/>
      <c r="GP5" s="18"/>
      <c r="GQ5" s="40"/>
      <c r="GR5" s="17"/>
      <c r="GS5" s="36"/>
      <c r="GT5" s="18"/>
      <c r="GU5" s="26"/>
      <c r="GV5" s="18"/>
      <c r="GW5" s="18"/>
      <c r="GX5" s="40"/>
      <c r="GY5" s="17"/>
      <c r="GZ5" s="36"/>
      <c r="HA5" s="18"/>
      <c r="HB5" s="26"/>
      <c r="HC5" s="18"/>
      <c r="HD5" s="18"/>
      <c r="HE5" s="40"/>
      <c r="HF5" s="17"/>
      <c r="HG5" s="36"/>
      <c r="HH5" s="18"/>
      <c r="HI5" s="26"/>
      <c r="HJ5" s="17"/>
      <c r="HK5" s="18"/>
      <c r="HL5" s="40"/>
      <c r="HM5" s="17"/>
      <c r="HN5" s="36"/>
      <c r="HO5" s="18"/>
      <c r="HP5" s="26"/>
      <c r="HQ5" s="17"/>
      <c r="HR5" s="18"/>
      <c r="HS5" s="40"/>
      <c r="HT5" s="17"/>
      <c r="HU5" s="36"/>
      <c r="HV5" s="17">
        <v>14758</v>
      </c>
      <c r="HW5" s="17">
        <v>1615816.99916667</v>
      </c>
      <c r="HX5" s="18">
        <v>3353</v>
      </c>
      <c r="HY5" s="18">
        <v>332416.75</v>
      </c>
      <c r="HZ5" s="17">
        <v>7925</v>
      </c>
      <c r="IA5" s="17">
        <v>781950</v>
      </c>
      <c r="IB5" s="17">
        <v>7154</v>
      </c>
      <c r="IC5" s="17">
        <v>674704</v>
      </c>
      <c r="ID5" s="17">
        <v>6626</v>
      </c>
      <c r="IE5" s="17">
        <v>611465</v>
      </c>
      <c r="IF5" s="17">
        <v>5885</v>
      </c>
      <c r="IG5" s="17">
        <v>533498.485875706</v>
      </c>
      <c r="IH5" s="41"/>
      <c r="II5" s="41"/>
      <c r="IJ5" s="41"/>
      <c r="IK5" s="41"/>
      <c r="IL5" s="18"/>
      <c r="IM5" s="41"/>
      <c r="IN5" s="41"/>
      <c r="IO5" s="41"/>
      <c r="IP5" s="18"/>
      <c r="IQ5" s="18"/>
      <c r="IR5" s="18">
        <f t="shared" ref="IR5:IU5" si="1">O5+V5+AC5+AJ5+AQ5+AX5+BE5+BL5+BS5+BZ5+CG5+CN5+CU5+DB5+DI5+DP5+DW5+ED5+EK5+ER5+EY5+FF5+FM5+FT5+GA5+GH5+GO5+GV5+HC5+HJ5+HQ5</f>
        <v>237</v>
      </c>
      <c r="IS5" s="18">
        <f t="shared" si="1"/>
        <v>22797</v>
      </c>
      <c r="IT5" s="17">
        <v>105</v>
      </c>
      <c r="IU5" s="18">
        <f t="shared" si="1"/>
        <v>-1404.09</v>
      </c>
      <c r="IV5" s="36">
        <f t="shared" ref="IV5:IV68" si="2">IFERROR(IU5/IS5,0)</f>
        <v>-0.0615909988156336</v>
      </c>
      <c r="IW5" s="18">
        <f t="shared" ref="IW5:IW68" si="3">HX5+HZ5+IB5+ID5+IF5+IH5+IR5+IJ5+IL5+IN5+IP5+HV5</f>
        <v>45938</v>
      </c>
      <c r="IX5" s="42">
        <f t="shared" ref="IX5:IX68" si="4">HY5+IA5+IC5+IE5+IS5+IG5+II5+IK5+IM5+IO5+IQ5+HW5</f>
        <v>4572648.23504238</v>
      </c>
      <c r="IY5" s="43" t="s">
        <v>130</v>
      </c>
      <c r="IZ5" s="43"/>
    </row>
    <row r="6" spans="1:260">
      <c r="A6" s="16" t="s">
        <v>126</v>
      </c>
      <c r="B6" s="17" t="s">
        <v>35</v>
      </c>
      <c r="C6" s="18">
        <v>6939962740379</v>
      </c>
      <c r="D6" s="18">
        <v>21061010000091</v>
      </c>
      <c r="E6" s="17" t="s">
        <v>131</v>
      </c>
      <c r="F6" s="19" t="s">
        <v>132</v>
      </c>
      <c r="G6" s="17" t="s">
        <v>129</v>
      </c>
      <c r="H6" s="26">
        <f>VLOOKUP(C6,供应链!E:J,6,0)</f>
        <v>0.96</v>
      </c>
      <c r="I6" s="17">
        <f>VLOOKUP(C6,供应链!E:H,4,0)</f>
        <v>376</v>
      </c>
      <c r="J6" s="17">
        <f>VLOOKUP(C6,供应链!E:K,7,0)</f>
        <v>0</v>
      </c>
      <c r="K6" s="18">
        <f>VLOOKUP(C6,供应链!E:I,5,0)</f>
        <v>12.2618215699977</v>
      </c>
      <c r="L6" s="27">
        <f t="shared" si="0"/>
        <v>0.0126239855725879</v>
      </c>
      <c r="M6" s="17">
        <v>520</v>
      </c>
      <c r="N6" s="26">
        <v>0.0557692307692308</v>
      </c>
      <c r="O6" s="18">
        <v>29</v>
      </c>
      <c r="P6" s="18">
        <v>4189</v>
      </c>
      <c r="Q6" s="40">
        <f t="shared" ref="Q6:Q37" si="5">IFERROR(P6/O6*1.03,0)</f>
        <v>148.781724137931</v>
      </c>
      <c r="R6" s="18">
        <f t="shared" ref="R6:R37" si="6">(Q6-$IT6)*O6</f>
        <v>-296.33</v>
      </c>
      <c r="S6" s="36">
        <f t="shared" ref="S6:S37" si="7">IFERROR(R6/P6,0)</f>
        <v>-0.0707400334208642</v>
      </c>
      <c r="T6" s="17">
        <v>485</v>
      </c>
      <c r="U6" s="26">
        <v>0.0556701030927835</v>
      </c>
      <c r="V6" s="18">
        <v>27</v>
      </c>
      <c r="W6" s="18">
        <v>3922</v>
      </c>
      <c r="X6" s="40">
        <f t="shared" ref="X6:X37" si="8">IFERROR(W6/V6*1.03,0)</f>
        <v>149.617037037037</v>
      </c>
      <c r="Y6" s="18">
        <f t="shared" ref="Y6:Y37" si="9">(X6-$IT6)*V6</f>
        <v>-253.34</v>
      </c>
      <c r="Z6" s="36">
        <f t="shared" ref="Z6:Z37" si="10">IFERROR(Y6/W6,0)</f>
        <v>-0.0645945945945945</v>
      </c>
      <c r="AA6" s="17"/>
      <c r="AB6" s="26"/>
      <c r="AC6" s="18"/>
      <c r="AD6" s="18"/>
      <c r="AE6" s="40"/>
      <c r="AF6" s="17"/>
      <c r="AG6" s="36"/>
      <c r="AH6" s="17"/>
      <c r="AI6" s="26"/>
      <c r="AJ6" s="18"/>
      <c r="AK6" s="18"/>
      <c r="AL6" s="40"/>
      <c r="AM6" s="17"/>
      <c r="AN6" s="36"/>
      <c r="AO6" s="17"/>
      <c r="AP6" s="26"/>
      <c r="AQ6" s="18"/>
      <c r="AR6" s="18"/>
      <c r="AS6" s="40"/>
      <c r="AT6" s="17"/>
      <c r="AU6" s="36"/>
      <c r="AV6" s="17"/>
      <c r="AW6" s="26"/>
      <c r="AX6" s="18"/>
      <c r="AY6" s="18"/>
      <c r="AZ6" s="40"/>
      <c r="BA6" s="17"/>
      <c r="BB6" s="36"/>
      <c r="BC6" s="17"/>
      <c r="BD6" s="26"/>
      <c r="BE6" s="17"/>
      <c r="BF6" s="18"/>
      <c r="BG6" s="40"/>
      <c r="BH6" s="17"/>
      <c r="BI6" s="36"/>
      <c r="BJ6" s="17"/>
      <c r="BK6" s="32"/>
      <c r="BL6" s="17"/>
      <c r="BM6" s="18"/>
      <c r="BN6" s="40"/>
      <c r="BO6" s="17"/>
      <c r="BP6" s="36"/>
      <c r="BQ6" s="17"/>
      <c r="BR6" s="32"/>
      <c r="BS6" s="18"/>
      <c r="BT6" s="18"/>
      <c r="BU6" s="40"/>
      <c r="BV6" s="17"/>
      <c r="BW6" s="36"/>
      <c r="BY6" s="117"/>
      <c r="BZ6" s="18"/>
      <c r="CB6" s="40"/>
      <c r="CC6" s="17"/>
      <c r="CD6" s="36"/>
      <c r="CF6" s="117"/>
      <c r="CI6" s="40"/>
      <c r="CJ6" s="17"/>
      <c r="CK6" s="36"/>
      <c r="CL6" s="120"/>
      <c r="CM6" s="121"/>
      <c r="CN6" s="55"/>
      <c r="CO6" s="55"/>
      <c r="CP6" s="40"/>
      <c r="CQ6" s="17"/>
      <c r="CR6" s="36"/>
      <c r="CS6" s="122"/>
      <c r="CT6" s="121"/>
      <c r="CU6" s="122"/>
      <c r="CV6" s="122"/>
      <c r="CW6" s="40"/>
      <c r="CX6" s="17"/>
      <c r="CY6" s="36"/>
      <c r="CZ6" s="112"/>
      <c r="DA6" s="117"/>
      <c r="DB6" s="112"/>
      <c r="DC6" s="112"/>
      <c r="DD6" s="40"/>
      <c r="DE6" s="17"/>
      <c r="DF6" s="36"/>
      <c r="DG6" s="126"/>
      <c r="DH6" s="32"/>
      <c r="DI6" s="17"/>
      <c r="DJ6" s="18"/>
      <c r="DK6" s="40"/>
      <c r="DL6" s="17"/>
      <c r="DM6" s="36"/>
      <c r="DN6" s="33"/>
      <c r="DO6" s="32"/>
      <c r="DP6" s="18"/>
      <c r="DQ6" s="18"/>
      <c r="DR6" s="40"/>
      <c r="DS6" s="17"/>
      <c r="DT6" s="36"/>
      <c r="DU6" s="18"/>
      <c r="DV6" s="26"/>
      <c r="DW6" s="18"/>
      <c r="DX6" s="18"/>
      <c r="DY6" s="40"/>
      <c r="DZ6" s="17"/>
      <c r="EA6" s="36"/>
      <c r="EB6" s="18"/>
      <c r="EC6" s="26"/>
      <c r="ED6" s="18"/>
      <c r="EE6" s="18"/>
      <c r="EF6" s="40"/>
      <c r="EG6" s="17"/>
      <c r="EH6" s="36"/>
      <c r="EI6" s="18"/>
      <c r="EJ6" s="26"/>
      <c r="EK6" s="18"/>
      <c r="EL6" s="18"/>
      <c r="EM6" s="40"/>
      <c r="EN6" s="17"/>
      <c r="EO6" s="36"/>
      <c r="EP6" s="18"/>
      <c r="EQ6" s="26"/>
      <c r="ER6" s="18"/>
      <c r="ES6" s="18"/>
      <c r="ET6" s="40"/>
      <c r="EU6" s="17"/>
      <c r="EV6" s="36"/>
      <c r="EW6" s="18"/>
      <c r="EX6" s="26"/>
      <c r="EY6" s="17"/>
      <c r="EZ6" s="18"/>
      <c r="FA6" s="40"/>
      <c r="FB6" s="17"/>
      <c r="FC6" s="36"/>
      <c r="FD6" s="18"/>
      <c r="FE6" s="26"/>
      <c r="FF6" s="17"/>
      <c r="FG6" s="18"/>
      <c r="FH6" s="40"/>
      <c r="FI6" s="17"/>
      <c r="FJ6" s="36"/>
      <c r="FK6" s="18"/>
      <c r="FL6" s="26"/>
      <c r="FM6" s="17"/>
      <c r="FN6" s="18"/>
      <c r="FO6" s="40"/>
      <c r="FP6" s="17"/>
      <c r="FQ6" s="36"/>
      <c r="FR6" s="18"/>
      <c r="FS6" s="26"/>
      <c r="FT6" s="17"/>
      <c r="FU6" s="18"/>
      <c r="FV6" s="40"/>
      <c r="FW6" s="17"/>
      <c r="FX6" s="36"/>
      <c r="FY6" s="18"/>
      <c r="FZ6" s="26"/>
      <c r="GA6" s="17"/>
      <c r="GB6" s="18"/>
      <c r="GC6" s="40"/>
      <c r="GD6" s="17"/>
      <c r="GE6" s="36"/>
      <c r="GF6" s="18"/>
      <c r="GG6" s="26"/>
      <c r="GH6" s="18"/>
      <c r="GI6" s="18"/>
      <c r="GJ6" s="40"/>
      <c r="GK6" s="17"/>
      <c r="GL6" s="36"/>
      <c r="GM6" s="18"/>
      <c r="GN6" s="26"/>
      <c r="GO6" s="18"/>
      <c r="GP6" s="18"/>
      <c r="GQ6" s="40"/>
      <c r="GR6" s="17"/>
      <c r="GS6" s="36"/>
      <c r="GT6" s="18"/>
      <c r="GU6" s="26"/>
      <c r="GV6" s="18"/>
      <c r="GW6" s="18"/>
      <c r="GX6" s="40"/>
      <c r="GY6" s="17"/>
      <c r="GZ6" s="36"/>
      <c r="HA6" s="18"/>
      <c r="HB6" s="26"/>
      <c r="HC6" s="18"/>
      <c r="HD6" s="18"/>
      <c r="HE6" s="40"/>
      <c r="HF6" s="17"/>
      <c r="HG6" s="36"/>
      <c r="HH6" s="18"/>
      <c r="HI6" s="26"/>
      <c r="HJ6" s="17"/>
      <c r="HK6" s="18"/>
      <c r="HL6" s="40"/>
      <c r="HM6" s="17"/>
      <c r="HN6" s="36"/>
      <c r="HO6" s="18"/>
      <c r="HP6" s="26"/>
      <c r="HQ6" s="17"/>
      <c r="HR6" s="18"/>
      <c r="HS6" s="40"/>
      <c r="HT6" s="17"/>
      <c r="HU6" s="36"/>
      <c r="HV6" s="17">
        <v>473</v>
      </c>
      <c r="HW6" s="17">
        <v>75308.21</v>
      </c>
      <c r="HX6" s="18">
        <v>1034</v>
      </c>
      <c r="HY6" s="18">
        <v>158000.82</v>
      </c>
      <c r="HZ6" s="17">
        <v>1799</v>
      </c>
      <c r="IA6" s="17">
        <v>272219</v>
      </c>
      <c r="IB6" s="17">
        <v>986</v>
      </c>
      <c r="IC6" s="17">
        <v>154826</v>
      </c>
      <c r="ID6" s="17">
        <v>939</v>
      </c>
      <c r="IE6" s="17">
        <v>137246</v>
      </c>
      <c r="IF6" s="17">
        <v>1157</v>
      </c>
      <c r="IG6" s="17">
        <v>162324.954545455</v>
      </c>
      <c r="IH6" s="41"/>
      <c r="II6" s="41"/>
      <c r="IJ6" s="41"/>
      <c r="IK6" s="41"/>
      <c r="IL6" s="18"/>
      <c r="IM6" s="41"/>
      <c r="IN6" s="41"/>
      <c r="IO6" s="41"/>
      <c r="IP6" s="18"/>
      <c r="IQ6" s="18"/>
      <c r="IR6" s="18">
        <f t="shared" ref="IR6:IU6" si="11">O6+V6+AC6+AJ6+AQ6+AX6+BE6+BL6+BS6+BZ6+CG6+CN6+CU6+DB6+DI6+DP6+DW6+ED6+EK6+ER6+EY6+FF6+FM6+FT6+GA6+GH6+GO6+GV6+HC6+HJ6+HQ6</f>
        <v>56</v>
      </c>
      <c r="IS6" s="18">
        <f t="shared" si="11"/>
        <v>8111</v>
      </c>
      <c r="IT6" s="17">
        <v>159</v>
      </c>
      <c r="IU6" s="18">
        <f t="shared" si="11"/>
        <v>-549.67</v>
      </c>
      <c r="IV6" s="36">
        <f t="shared" si="2"/>
        <v>-0.0677684625816792</v>
      </c>
      <c r="IW6" s="18">
        <f t="shared" si="3"/>
        <v>6444</v>
      </c>
      <c r="IX6" s="42">
        <f t="shared" si="4"/>
        <v>968035.984545455</v>
      </c>
      <c r="IY6" s="43"/>
      <c r="IZ6" s="43"/>
    </row>
    <row r="7" hidden="1" spans="1:260">
      <c r="A7" s="16" t="s">
        <v>133</v>
      </c>
      <c r="B7" s="17" t="s">
        <v>35</v>
      </c>
      <c r="C7" s="18">
        <v>6939962742878</v>
      </c>
      <c r="D7" s="18">
        <v>21061010000465</v>
      </c>
      <c r="E7" s="17" t="s">
        <v>134</v>
      </c>
      <c r="F7" s="19" t="s">
        <v>135</v>
      </c>
      <c r="G7" s="17" t="s">
        <v>136</v>
      </c>
      <c r="H7" s="26">
        <f>VLOOKUP(C7,供应链!E:J,6,0)</f>
        <v>0</v>
      </c>
      <c r="I7" s="17">
        <f>VLOOKUP(C7,供应链!E:H,4,0)</f>
        <v>0</v>
      </c>
      <c r="J7" s="17">
        <f>VLOOKUP(C7,供应链!E:K,7,0)</f>
        <v>0</v>
      </c>
      <c r="K7" s="18" t="str">
        <f>VLOOKUP(C7,供应链!E:I,5,0)</f>
        <v>-</v>
      </c>
      <c r="L7" s="27">
        <f t="shared" si="0"/>
        <v>0.0018034265103697</v>
      </c>
      <c r="M7" s="17">
        <v>69</v>
      </c>
      <c r="N7" s="26">
        <v>0.0579710144927536</v>
      </c>
      <c r="O7" s="18">
        <v>4</v>
      </c>
      <c r="P7" s="18">
        <v>521</v>
      </c>
      <c r="Q7" s="40">
        <f t="shared" si="5"/>
        <v>134.1575</v>
      </c>
      <c r="R7" s="18">
        <f t="shared" si="6"/>
        <v>-179.37</v>
      </c>
      <c r="S7" s="36">
        <f t="shared" si="7"/>
        <v>-0.344280230326296</v>
      </c>
      <c r="T7" s="17">
        <v>82</v>
      </c>
      <c r="U7" s="26">
        <v>0.0487804878048781</v>
      </c>
      <c r="V7" s="18">
        <v>4</v>
      </c>
      <c r="W7" s="18">
        <v>536</v>
      </c>
      <c r="X7" s="40">
        <f t="shared" si="8"/>
        <v>138.02</v>
      </c>
      <c r="Y7" s="18">
        <f t="shared" si="9"/>
        <v>-163.92</v>
      </c>
      <c r="Z7" s="36">
        <f t="shared" si="10"/>
        <v>-0.305820895522388</v>
      </c>
      <c r="AA7" s="17"/>
      <c r="AB7" s="26"/>
      <c r="AC7" s="18"/>
      <c r="AD7" s="18"/>
      <c r="AE7" s="40"/>
      <c r="AF7" s="17"/>
      <c r="AG7" s="36"/>
      <c r="AH7" s="17"/>
      <c r="AI7" s="26"/>
      <c r="AJ7" s="18"/>
      <c r="AK7" s="18"/>
      <c r="AL7" s="40"/>
      <c r="AM7" s="17"/>
      <c r="AN7" s="36"/>
      <c r="AO7" s="17"/>
      <c r="AP7" s="26"/>
      <c r="AQ7" s="18"/>
      <c r="AR7" s="18"/>
      <c r="AS7" s="40"/>
      <c r="AT7" s="17"/>
      <c r="AU7" s="36"/>
      <c r="AV7" s="17"/>
      <c r="AW7" s="26"/>
      <c r="AX7" s="18"/>
      <c r="AY7" s="18"/>
      <c r="AZ7" s="40"/>
      <c r="BA7" s="17"/>
      <c r="BB7" s="36"/>
      <c r="BC7" s="17"/>
      <c r="BD7" s="26"/>
      <c r="BE7" s="17"/>
      <c r="BF7" s="18"/>
      <c r="BG7" s="40"/>
      <c r="BH7" s="17"/>
      <c r="BI7" s="36"/>
      <c r="BJ7" s="17"/>
      <c r="BK7" s="32"/>
      <c r="BL7" s="17"/>
      <c r="BM7" s="18"/>
      <c r="BN7" s="40"/>
      <c r="BO7" s="17"/>
      <c r="BP7" s="36"/>
      <c r="BQ7" s="17"/>
      <c r="BR7" s="32"/>
      <c r="BS7" s="18"/>
      <c r="BT7" s="18"/>
      <c r="BU7" s="40"/>
      <c r="BV7" s="17"/>
      <c r="BW7" s="36"/>
      <c r="BY7" s="117"/>
      <c r="BZ7" s="18"/>
      <c r="CB7" s="40"/>
      <c r="CC7" s="17"/>
      <c r="CD7" s="36"/>
      <c r="CF7" s="117"/>
      <c r="CI7" s="40"/>
      <c r="CJ7" s="17"/>
      <c r="CK7" s="36"/>
      <c r="CL7" s="120"/>
      <c r="CM7" s="121"/>
      <c r="CN7" s="55"/>
      <c r="CO7" s="55"/>
      <c r="CP7" s="40"/>
      <c r="CQ7" s="17"/>
      <c r="CR7" s="36"/>
      <c r="CS7" s="122"/>
      <c r="CT7" s="121"/>
      <c r="CU7" s="122"/>
      <c r="CV7" s="122"/>
      <c r="CW7" s="40"/>
      <c r="CX7" s="17"/>
      <c r="CY7" s="36"/>
      <c r="CZ7" s="112"/>
      <c r="DA7" s="117"/>
      <c r="DB7" s="112"/>
      <c r="DC7" s="112"/>
      <c r="DD7" s="40"/>
      <c r="DE7" s="17"/>
      <c r="DF7" s="36"/>
      <c r="DG7" s="126"/>
      <c r="DH7" s="32"/>
      <c r="DI7" s="17"/>
      <c r="DJ7" s="18"/>
      <c r="DK7" s="40"/>
      <c r="DL7" s="17"/>
      <c r="DM7" s="36"/>
      <c r="DN7" s="33"/>
      <c r="DO7" s="32"/>
      <c r="DP7" s="18"/>
      <c r="DQ7" s="18"/>
      <c r="DR7" s="40"/>
      <c r="DS7" s="17"/>
      <c r="DT7" s="36"/>
      <c r="DU7" s="18"/>
      <c r="DV7" s="26"/>
      <c r="DW7" s="18"/>
      <c r="DX7" s="18"/>
      <c r="DY7" s="40"/>
      <c r="DZ7" s="17"/>
      <c r="EA7" s="36"/>
      <c r="EB7" s="18"/>
      <c r="EC7" s="26"/>
      <c r="ED7" s="18"/>
      <c r="EE7" s="18"/>
      <c r="EF7" s="40"/>
      <c r="EG7" s="17"/>
      <c r="EH7" s="36"/>
      <c r="EI7" s="18"/>
      <c r="EJ7" s="26"/>
      <c r="EK7" s="18"/>
      <c r="EL7" s="18"/>
      <c r="EM7" s="40"/>
      <c r="EN7" s="17"/>
      <c r="EO7" s="36"/>
      <c r="EP7" s="18"/>
      <c r="EQ7" s="26"/>
      <c r="ER7" s="18"/>
      <c r="ES7" s="18"/>
      <c r="ET7" s="40"/>
      <c r="EU7" s="17"/>
      <c r="EV7" s="36"/>
      <c r="EW7" s="18"/>
      <c r="EX7" s="26"/>
      <c r="EY7" s="17"/>
      <c r="EZ7" s="18"/>
      <c r="FA7" s="40"/>
      <c r="FB7" s="17"/>
      <c r="FC7" s="36"/>
      <c r="FD7" s="18"/>
      <c r="FE7" s="26"/>
      <c r="FF7" s="17"/>
      <c r="FG7" s="18"/>
      <c r="FH7" s="40"/>
      <c r="FI7" s="17"/>
      <c r="FJ7" s="36"/>
      <c r="FK7" s="18"/>
      <c r="FL7" s="26"/>
      <c r="FM7" s="17"/>
      <c r="FN7" s="18"/>
      <c r="FO7" s="40"/>
      <c r="FP7" s="17"/>
      <c r="FQ7" s="36"/>
      <c r="FR7" s="18"/>
      <c r="FS7" s="26"/>
      <c r="FT7" s="17"/>
      <c r="FU7" s="18"/>
      <c r="FV7" s="40"/>
      <c r="FW7" s="17"/>
      <c r="FX7" s="36"/>
      <c r="FY7" s="18"/>
      <c r="FZ7" s="26"/>
      <c r="GA7" s="17"/>
      <c r="GB7" s="18"/>
      <c r="GC7" s="40"/>
      <c r="GD7" s="17"/>
      <c r="GE7" s="36"/>
      <c r="GF7" s="18"/>
      <c r="GG7" s="26"/>
      <c r="GH7" s="18"/>
      <c r="GI7" s="18"/>
      <c r="GJ7" s="40"/>
      <c r="GK7" s="17"/>
      <c r="GL7" s="36"/>
      <c r="GM7" s="18"/>
      <c r="GN7" s="26"/>
      <c r="GO7" s="18"/>
      <c r="GP7" s="18"/>
      <c r="GQ7" s="40"/>
      <c r="GR7" s="17"/>
      <c r="GS7" s="36"/>
      <c r="GT7" s="18"/>
      <c r="GU7" s="26"/>
      <c r="GV7" s="18"/>
      <c r="GW7" s="18"/>
      <c r="GX7" s="40"/>
      <c r="GY7" s="17"/>
      <c r="GZ7" s="36"/>
      <c r="HA7" s="18"/>
      <c r="HB7" s="26"/>
      <c r="HC7" s="18"/>
      <c r="HD7" s="18"/>
      <c r="HE7" s="40"/>
      <c r="HF7" s="17"/>
      <c r="HG7" s="36"/>
      <c r="HH7" s="18"/>
      <c r="HI7" s="26"/>
      <c r="HJ7" s="17"/>
      <c r="HK7" s="18"/>
      <c r="HL7" s="40"/>
      <c r="HM7" s="17"/>
      <c r="HN7" s="36"/>
      <c r="HO7" s="18"/>
      <c r="HP7" s="26"/>
      <c r="HQ7" s="17"/>
      <c r="HR7" s="18"/>
      <c r="HS7" s="40"/>
      <c r="HT7" s="17"/>
      <c r="HU7" s="36"/>
      <c r="HV7" s="17">
        <v>444</v>
      </c>
      <c r="HW7" s="17">
        <v>75149.96</v>
      </c>
      <c r="HX7" s="18">
        <v>292</v>
      </c>
      <c r="HY7" s="18">
        <v>48012.58</v>
      </c>
      <c r="HZ7" s="17">
        <v>373</v>
      </c>
      <c r="IA7" s="17">
        <v>65342</v>
      </c>
      <c r="IB7" s="17">
        <v>411</v>
      </c>
      <c r="IC7" s="17">
        <v>69235</v>
      </c>
      <c r="ID7" s="17">
        <v>313</v>
      </c>
      <c r="IE7" s="17">
        <v>52165</v>
      </c>
      <c r="IF7" s="17">
        <v>261</v>
      </c>
      <c r="IG7" s="17">
        <v>38142.7777777778</v>
      </c>
      <c r="IH7" s="41"/>
      <c r="II7" s="41"/>
      <c r="IJ7" s="41"/>
      <c r="IK7" s="41"/>
      <c r="IL7" s="18"/>
      <c r="IM7" s="41"/>
      <c r="IN7" s="41"/>
      <c r="IO7" s="41"/>
      <c r="IP7" s="18"/>
      <c r="IQ7" s="18"/>
      <c r="IR7" s="18">
        <f t="shared" ref="IR7:IU7" si="12">O7+V7+AC7+AJ7+AQ7+AX7+BE7+BL7+BS7+BZ7+CG7+CN7+CU7+DB7+DI7+DP7+DW7+ED7+EK7+ER7+EY7+FF7+FM7+FT7+GA7+GH7+GO7+GV7+HC7+HJ7+HQ7</f>
        <v>8</v>
      </c>
      <c r="IS7" s="18">
        <f t="shared" si="12"/>
        <v>1057</v>
      </c>
      <c r="IT7" s="17">
        <v>179</v>
      </c>
      <c r="IU7" s="18">
        <f t="shared" si="12"/>
        <v>-343.29</v>
      </c>
      <c r="IV7" s="36">
        <f t="shared" si="2"/>
        <v>-0.324777672658467</v>
      </c>
      <c r="IW7" s="18">
        <f t="shared" si="3"/>
        <v>2102</v>
      </c>
      <c r="IX7" s="42">
        <f t="shared" si="4"/>
        <v>349104.317777778</v>
      </c>
      <c r="IY7" s="43"/>
      <c r="IZ7" s="43"/>
    </row>
    <row r="8" spans="1:260">
      <c r="A8" s="16" t="s">
        <v>133</v>
      </c>
      <c r="B8" s="17" t="s">
        <v>35</v>
      </c>
      <c r="C8" s="18">
        <v>6939962747989</v>
      </c>
      <c r="D8" s="18">
        <v>21061010001504</v>
      </c>
      <c r="E8" s="17" t="s">
        <v>137</v>
      </c>
      <c r="F8" s="19" t="s">
        <v>138</v>
      </c>
      <c r="G8" s="17" t="s">
        <v>129</v>
      </c>
      <c r="H8" s="26">
        <f>VLOOKUP(C8,供应链!E:J,6,0)</f>
        <v>1</v>
      </c>
      <c r="I8" s="17">
        <f>VLOOKUP(C8,供应链!E:H,4,0)</f>
        <v>447</v>
      </c>
      <c r="J8" s="17">
        <f>VLOOKUP(C8,供应链!E:K,7,0)</f>
        <v>17</v>
      </c>
      <c r="K8" s="18">
        <f>VLOOKUP(C8,供应链!E:I,5,0)</f>
        <v>33.2461658067708</v>
      </c>
      <c r="L8" s="27">
        <f t="shared" si="0"/>
        <v>0.00901713255184851</v>
      </c>
      <c r="M8" s="17">
        <v>292</v>
      </c>
      <c r="N8" s="26">
        <v>0.0616438356164384</v>
      </c>
      <c r="O8" s="18">
        <v>18</v>
      </c>
      <c r="P8" s="18">
        <v>3372</v>
      </c>
      <c r="Q8" s="40">
        <f t="shared" si="5"/>
        <v>192.953333333333</v>
      </c>
      <c r="R8" s="18">
        <f t="shared" si="6"/>
        <v>-288.84</v>
      </c>
      <c r="S8" s="36">
        <f t="shared" si="7"/>
        <v>-0.0856583629893238</v>
      </c>
      <c r="T8" s="17">
        <v>321</v>
      </c>
      <c r="U8" s="26">
        <v>0.0685358255451713</v>
      </c>
      <c r="V8" s="18">
        <v>22</v>
      </c>
      <c r="W8" s="18">
        <v>4058</v>
      </c>
      <c r="X8" s="40">
        <f t="shared" si="8"/>
        <v>189.988181818182</v>
      </c>
      <c r="Y8" s="18">
        <f t="shared" si="9"/>
        <v>-418.26</v>
      </c>
      <c r="Z8" s="36">
        <f t="shared" si="10"/>
        <v>-0.103070478068014</v>
      </c>
      <c r="AA8" s="17"/>
      <c r="AB8" s="26"/>
      <c r="AC8" s="18"/>
      <c r="AD8" s="18"/>
      <c r="AE8" s="40"/>
      <c r="AF8" s="17"/>
      <c r="AG8" s="36"/>
      <c r="AH8" s="17"/>
      <c r="AI8" s="26"/>
      <c r="AJ8" s="18"/>
      <c r="AK8" s="18"/>
      <c r="AL8" s="40"/>
      <c r="AM8" s="17"/>
      <c r="AN8" s="36"/>
      <c r="AO8" s="17"/>
      <c r="AP8" s="26"/>
      <c r="AQ8" s="18"/>
      <c r="AR8" s="18"/>
      <c r="AS8" s="40"/>
      <c r="AT8" s="17"/>
      <c r="AU8" s="36"/>
      <c r="AV8" s="17"/>
      <c r="AW8" s="26"/>
      <c r="AX8" s="18"/>
      <c r="AY8" s="18"/>
      <c r="AZ8" s="40"/>
      <c r="BA8" s="17"/>
      <c r="BB8" s="36"/>
      <c r="BC8" s="17"/>
      <c r="BD8" s="26"/>
      <c r="BE8" s="17"/>
      <c r="BF8" s="18"/>
      <c r="BG8" s="40"/>
      <c r="BH8" s="17"/>
      <c r="BI8" s="36"/>
      <c r="BJ8" s="17"/>
      <c r="BK8" s="32"/>
      <c r="BL8" s="17"/>
      <c r="BM8" s="18"/>
      <c r="BN8" s="40"/>
      <c r="BO8" s="17"/>
      <c r="BP8" s="36"/>
      <c r="BQ8" s="17"/>
      <c r="BR8" s="32"/>
      <c r="BS8" s="18"/>
      <c r="BT8" s="18"/>
      <c r="BU8" s="40"/>
      <c r="BV8" s="17"/>
      <c r="BW8" s="36"/>
      <c r="BY8" s="117"/>
      <c r="BZ8" s="18"/>
      <c r="CB8" s="40"/>
      <c r="CC8" s="17"/>
      <c r="CD8" s="36"/>
      <c r="CF8" s="117"/>
      <c r="CI8" s="40"/>
      <c r="CJ8" s="17"/>
      <c r="CK8" s="36"/>
      <c r="CL8" s="120"/>
      <c r="CM8" s="121"/>
      <c r="CN8" s="55"/>
      <c r="CO8" s="55"/>
      <c r="CP8" s="40"/>
      <c r="CQ8" s="17"/>
      <c r="CR8" s="36"/>
      <c r="CS8" s="122"/>
      <c r="CT8" s="121"/>
      <c r="CU8" s="122"/>
      <c r="CV8" s="122"/>
      <c r="CW8" s="40"/>
      <c r="CX8" s="17"/>
      <c r="CY8" s="36"/>
      <c r="CZ8" s="112"/>
      <c r="DA8" s="117"/>
      <c r="DB8" s="112"/>
      <c r="DC8" s="112"/>
      <c r="DD8" s="40"/>
      <c r="DE8" s="17"/>
      <c r="DF8" s="36"/>
      <c r="DG8" s="126"/>
      <c r="DH8" s="32"/>
      <c r="DI8" s="17"/>
      <c r="DJ8" s="18"/>
      <c r="DK8" s="40"/>
      <c r="DL8" s="17"/>
      <c r="DM8" s="36"/>
      <c r="DN8" s="33"/>
      <c r="DO8" s="32"/>
      <c r="DP8" s="18"/>
      <c r="DQ8" s="18"/>
      <c r="DR8" s="40"/>
      <c r="DS8" s="17"/>
      <c r="DT8" s="36"/>
      <c r="DU8" s="18"/>
      <c r="DV8" s="26"/>
      <c r="DW8" s="18"/>
      <c r="DX8" s="18"/>
      <c r="DY8" s="40"/>
      <c r="DZ8" s="17"/>
      <c r="EA8" s="36"/>
      <c r="EB8" s="18"/>
      <c r="EC8" s="26"/>
      <c r="ED8" s="18"/>
      <c r="EE8" s="18"/>
      <c r="EF8" s="40"/>
      <c r="EG8" s="17"/>
      <c r="EH8" s="36"/>
      <c r="EI8" s="18"/>
      <c r="EJ8" s="26"/>
      <c r="EK8" s="18"/>
      <c r="EL8" s="18"/>
      <c r="EM8" s="40"/>
      <c r="EN8" s="17"/>
      <c r="EO8" s="36"/>
      <c r="EP8" s="18"/>
      <c r="EQ8" s="26"/>
      <c r="ER8" s="18"/>
      <c r="ES8" s="18"/>
      <c r="ET8" s="40"/>
      <c r="EU8" s="17"/>
      <c r="EV8" s="36"/>
      <c r="EW8" s="18"/>
      <c r="EX8" s="26"/>
      <c r="EY8" s="17"/>
      <c r="EZ8" s="18"/>
      <c r="FA8" s="40"/>
      <c r="FB8" s="17"/>
      <c r="FC8" s="36"/>
      <c r="FD8" s="18"/>
      <c r="FE8" s="26"/>
      <c r="FF8" s="17"/>
      <c r="FG8" s="18"/>
      <c r="FH8" s="40"/>
      <c r="FI8" s="17"/>
      <c r="FJ8" s="36"/>
      <c r="FK8" s="18"/>
      <c r="FL8" s="26"/>
      <c r="FM8" s="17"/>
      <c r="FN8" s="18"/>
      <c r="FO8" s="40"/>
      <c r="FP8" s="17"/>
      <c r="FQ8" s="36"/>
      <c r="FR8" s="18"/>
      <c r="FS8" s="26"/>
      <c r="FT8" s="17"/>
      <c r="FU8" s="18"/>
      <c r="FV8" s="40"/>
      <c r="FW8" s="17"/>
      <c r="FX8" s="36"/>
      <c r="FY8" s="18"/>
      <c r="FZ8" s="26"/>
      <c r="GA8" s="17"/>
      <c r="GB8" s="18"/>
      <c r="GC8" s="40"/>
      <c r="GD8" s="17"/>
      <c r="GE8" s="36"/>
      <c r="GF8" s="18"/>
      <c r="GG8" s="26"/>
      <c r="GH8" s="18"/>
      <c r="GI8" s="18"/>
      <c r="GJ8" s="40"/>
      <c r="GK8" s="17"/>
      <c r="GL8" s="36"/>
      <c r="GM8" s="18"/>
      <c r="GN8" s="26"/>
      <c r="GO8" s="18"/>
      <c r="GP8" s="18"/>
      <c r="GQ8" s="40"/>
      <c r="GR8" s="17"/>
      <c r="GS8" s="36"/>
      <c r="GT8" s="18"/>
      <c r="GU8" s="26"/>
      <c r="GV8" s="18"/>
      <c r="GW8" s="18"/>
      <c r="GX8" s="40"/>
      <c r="GY8" s="17"/>
      <c r="GZ8" s="36"/>
      <c r="HA8" s="18"/>
      <c r="HB8" s="26"/>
      <c r="HC8" s="18"/>
      <c r="HD8" s="18"/>
      <c r="HE8" s="40"/>
      <c r="HF8" s="17"/>
      <c r="HG8" s="36"/>
      <c r="HH8" s="18"/>
      <c r="HI8" s="26"/>
      <c r="HJ8" s="17"/>
      <c r="HK8" s="18"/>
      <c r="HL8" s="40"/>
      <c r="HM8" s="17"/>
      <c r="HN8" s="36"/>
      <c r="HO8" s="18"/>
      <c r="HP8" s="26"/>
      <c r="HQ8" s="17"/>
      <c r="HR8" s="18"/>
      <c r="HS8" s="40"/>
      <c r="HT8" s="17"/>
      <c r="HU8" s="36"/>
      <c r="HV8" s="17">
        <v>677</v>
      </c>
      <c r="HW8" s="17">
        <v>138800.62</v>
      </c>
      <c r="HX8" s="18">
        <v>336</v>
      </c>
      <c r="HY8" s="18">
        <v>66028.47</v>
      </c>
      <c r="HZ8" s="17">
        <v>525</v>
      </c>
      <c r="IA8" s="17">
        <v>105233</v>
      </c>
      <c r="IB8" s="17">
        <v>522</v>
      </c>
      <c r="IC8" s="17">
        <v>103025</v>
      </c>
      <c r="ID8" s="17">
        <v>625</v>
      </c>
      <c r="IE8" s="17">
        <v>117697</v>
      </c>
      <c r="IF8" s="17">
        <v>537</v>
      </c>
      <c r="IG8" s="17">
        <v>99132.2916666667</v>
      </c>
      <c r="IH8" s="41"/>
      <c r="II8" s="41"/>
      <c r="IJ8" s="41"/>
      <c r="IK8" s="41"/>
      <c r="IL8" s="18"/>
      <c r="IM8" s="41"/>
      <c r="IN8" s="41"/>
      <c r="IO8" s="41"/>
      <c r="IP8" s="18"/>
      <c r="IQ8" s="18"/>
      <c r="IR8" s="18">
        <f t="shared" ref="IR8:IU8" si="13">O8+V8+AC8+AJ8+AQ8+AX8+BE8+BL8+BS8+BZ8+CG8+CN8+CU8+DB8+DI8+DP8+DW8+ED8+EK8+ER8+EY8+FF8+FM8+FT8+GA8+GH8+GO8+GV8+HC8+HJ8+HQ8</f>
        <v>40</v>
      </c>
      <c r="IS8" s="18">
        <f t="shared" si="13"/>
        <v>7430</v>
      </c>
      <c r="IT8" s="17">
        <v>209</v>
      </c>
      <c r="IU8" s="18">
        <f t="shared" si="13"/>
        <v>-707.1</v>
      </c>
      <c r="IV8" s="36">
        <f t="shared" si="2"/>
        <v>-0.0951682368775235</v>
      </c>
      <c r="IW8" s="18">
        <f t="shared" si="3"/>
        <v>3262</v>
      </c>
      <c r="IX8" s="42">
        <f t="shared" si="4"/>
        <v>637346.381666667</v>
      </c>
      <c r="IY8" s="43"/>
      <c r="IZ8" s="43"/>
    </row>
    <row r="9" spans="1:260">
      <c r="A9" s="16" t="s">
        <v>139</v>
      </c>
      <c r="B9" s="17" t="s">
        <v>35</v>
      </c>
      <c r="C9" s="18">
        <v>6939962746371</v>
      </c>
      <c r="D9" s="18">
        <v>21061010001183</v>
      </c>
      <c r="E9" s="17" t="s">
        <v>140</v>
      </c>
      <c r="F9" s="19" t="s">
        <v>141</v>
      </c>
      <c r="G9" s="17" t="s">
        <v>129</v>
      </c>
      <c r="H9" s="26">
        <f>VLOOKUP(C9,供应链!E:J,6,0)</f>
        <v>0.96</v>
      </c>
      <c r="I9" s="17">
        <f>VLOOKUP(C9,供应链!E:H,4,0)</f>
        <v>360</v>
      </c>
      <c r="J9" s="17">
        <f>VLOOKUP(C9,供应链!E:K,7,0)</f>
        <v>0</v>
      </c>
      <c r="K9" s="18">
        <f>VLOOKUP(C9,供应链!E:I,5,0)</f>
        <v>35.958904109589</v>
      </c>
      <c r="L9" s="27">
        <f t="shared" si="0"/>
        <v>0.00495942290351668</v>
      </c>
      <c r="M9" s="17">
        <v>208</v>
      </c>
      <c r="N9" s="26">
        <v>0.0384615384615385</v>
      </c>
      <c r="O9" s="18">
        <v>8</v>
      </c>
      <c r="P9" s="18">
        <v>2132</v>
      </c>
      <c r="Q9" s="40">
        <f t="shared" si="5"/>
        <v>274.495</v>
      </c>
      <c r="R9" s="18">
        <f t="shared" si="6"/>
        <v>-116.04</v>
      </c>
      <c r="S9" s="36">
        <f t="shared" si="7"/>
        <v>-0.0544277673545966</v>
      </c>
      <c r="T9" s="17">
        <v>199</v>
      </c>
      <c r="U9" s="26">
        <v>0.0703517587939698</v>
      </c>
      <c r="V9" s="18">
        <v>14</v>
      </c>
      <c r="W9" s="18">
        <v>3723</v>
      </c>
      <c r="X9" s="40">
        <f t="shared" si="8"/>
        <v>273.906428571429</v>
      </c>
      <c r="Y9" s="18">
        <f t="shared" si="9"/>
        <v>-211.31</v>
      </c>
      <c r="Z9" s="36">
        <f t="shared" si="10"/>
        <v>-0.0567579908675798</v>
      </c>
      <c r="AA9" s="17"/>
      <c r="AB9" s="26"/>
      <c r="AC9" s="18"/>
      <c r="AD9" s="18"/>
      <c r="AE9" s="40"/>
      <c r="AF9" s="17"/>
      <c r="AG9" s="36"/>
      <c r="AH9" s="17"/>
      <c r="AI9" s="26"/>
      <c r="AJ9" s="18"/>
      <c r="AK9" s="18"/>
      <c r="AL9" s="40"/>
      <c r="AM9" s="17"/>
      <c r="AN9" s="36"/>
      <c r="AO9" s="17"/>
      <c r="AP9" s="26"/>
      <c r="AQ9" s="18"/>
      <c r="AR9" s="18"/>
      <c r="AS9" s="40"/>
      <c r="AT9" s="17"/>
      <c r="AU9" s="36"/>
      <c r="AV9" s="17"/>
      <c r="AW9" s="26"/>
      <c r="AX9" s="18"/>
      <c r="AY9" s="18"/>
      <c r="AZ9" s="40"/>
      <c r="BA9" s="17"/>
      <c r="BB9" s="36"/>
      <c r="BC9" s="17"/>
      <c r="BD9" s="26"/>
      <c r="BE9" s="17"/>
      <c r="BF9" s="18"/>
      <c r="BG9" s="40"/>
      <c r="BH9" s="17"/>
      <c r="BI9" s="36"/>
      <c r="BJ9" s="17"/>
      <c r="BK9" s="32"/>
      <c r="BL9" s="17"/>
      <c r="BM9" s="18"/>
      <c r="BN9" s="40"/>
      <c r="BO9" s="17"/>
      <c r="BP9" s="36"/>
      <c r="BQ9" s="17"/>
      <c r="BR9" s="32"/>
      <c r="BS9" s="18"/>
      <c r="BT9" s="18"/>
      <c r="BU9" s="40"/>
      <c r="BV9" s="17"/>
      <c r="BW9" s="36"/>
      <c r="BY9" s="117"/>
      <c r="BZ9" s="18"/>
      <c r="CB9" s="40"/>
      <c r="CC9" s="17"/>
      <c r="CD9" s="36"/>
      <c r="CF9" s="117"/>
      <c r="CI9" s="40"/>
      <c r="CJ9" s="17"/>
      <c r="CK9" s="36"/>
      <c r="CL9" s="120"/>
      <c r="CM9" s="121"/>
      <c r="CN9" s="55"/>
      <c r="CO9" s="55"/>
      <c r="CP9" s="40"/>
      <c r="CQ9" s="17"/>
      <c r="CR9" s="36"/>
      <c r="CS9" s="122"/>
      <c r="CT9" s="121"/>
      <c r="CU9" s="122"/>
      <c r="CV9" s="122"/>
      <c r="CW9" s="40"/>
      <c r="CX9" s="17"/>
      <c r="CY9" s="36"/>
      <c r="CZ9" s="112"/>
      <c r="DA9" s="117"/>
      <c r="DB9" s="112"/>
      <c r="DC9" s="112"/>
      <c r="DD9" s="40"/>
      <c r="DE9" s="17"/>
      <c r="DF9" s="36"/>
      <c r="DG9" s="126"/>
      <c r="DH9" s="32"/>
      <c r="DI9" s="17"/>
      <c r="DJ9" s="18"/>
      <c r="DK9" s="40"/>
      <c r="DL9" s="17"/>
      <c r="DM9" s="36"/>
      <c r="DN9" s="33"/>
      <c r="DO9" s="32"/>
      <c r="DP9" s="18"/>
      <c r="DQ9" s="18"/>
      <c r="DR9" s="40"/>
      <c r="DS9" s="17"/>
      <c r="DT9" s="36"/>
      <c r="DU9" s="18"/>
      <c r="DV9" s="26"/>
      <c r="DW9" s="18"/>
      <c r="DX9" s="18"/>
      <c r="DY9" s="40"/>
      <c r="DZ9" s="17"/>
      <c r="EA9" s="36"/>
      <c r="EB9" s="18"/>
      <c r="EC9" s="26"/>
      <c r="ED9" s="18"/>
      <c r="EE9" s="18"/>
      <c r="EF9" s="40"/>
      <c r="EG9" s="17"/>
      <c r="EH9" s="36"/>
      <c r="EI9" s="18"/>
      <c r="EJ9" s="26"/>
      <c r="EK9" s="18"/>
      <c r="EL9" s="18"/>
      <c r="EM9" s="40"/>
      <c r="EN9" s="17"/>
      <c r="EO9" s="36"/>
      <c r="EP9" s="18"/>
      <c r="EQ9" s="26"/>
      <c r="ER9" s="18"/>
      <c r="ES9" s="18"/>
      <c r="ET9" s="40"/>
      <c r="EU9" s="17"/>
      <c r="EV9" s="36"/>
      <c r="EW9" s="18"/>
      <c r="EX9" s="26"/>
      <c r="EY9" s="17"/>
      <c r="EZ9" s="18"/>
      <c r="FA9" s="40"/>
      <c r="FB9" s="17"/>
      <c r="FC9" s="36"/>
      <c r="FD9" s="18"/>
      <c r="FE9" s="26"/>
      <c r="FF9" s="17"/>
      <c r="FG9" s="18"/>
      <c r="FH9" s="40"/>
      <c r="FI9" s="17"/>
      <c r="FJ9" s="36"/>
      <c r="FK9" s="18"/>
      <c r="FL9" s="26"/>
      <c r="FM9" s="17"/>
      <c r="FN9" s="18"/>
      <c r="FO9" s="40"/>
      <c r="FP9" s="17"/>
      <c r="FQ9" s="36"/>
      <c r="FR9" s="18"/>
      <c r="FS9" s="26"/>
      <c r="FT9" s="17"/>
      <c r="FU9" s="18"/>
      <c r="FV9" s="40"/>
      <c r="FW9" s="17"/>
      <c r="FX9" s="36"/>
      <c r="FY9" s="18"/>
      <c r="FZ9" s="26"/>
      <c r="GA9" s="17"/>
      <c r="GB9" s="18"/>
      <c r="GC9" s="40"/>
      <c r="GD9" s="17"/>
      <c r="GE9" s="36"/>
      <c r="GF9" s="18"/>
      <c r="GG9" s="26"/>
      <c r="GH9" s="18"/>
      <c r="GI9" s="18"/>
      <c r="GJ9" s="40"/>
      <c r="GK9" s="17"/>
      <c r="GL9" s="36"/>
      <c r="GM9" s="18"/>
      <c r="GN9" s="26"/>
      <c r="GO9" s="18"/>
      <c r="GP9" s="18"/>
      <c r="GQ9" s="40"/>
      <c r="GR9" s="17"/>
      <c r="GS9" s="36"/>
      <c r="GT9" s="18"/>
      <c r="GU9" s="26"/>
      <c r="GV9" s="18"/>
      <c r="GW9" s="18"/>
      <c r="GX9" s="40"/>
      <c r="GY9" s="17"/>
      <c r="GZ9" s="36"/>
      <c r="HA9" s="18"/>
      <c r="HB9" s="26"/>
      <c r="HC9" s="18"/>
      <c r="HD9" s="18"/>
      <c r="HE9" s="40"/>
      <c r="HF9" s="17"/>
      <c r="HG9" s="36"/>
      <c r="HH9" s="18"/>
      <c r="HI9" s="26"/>
      <c r="HJ9" s="17"/>
      <c r="HK9" s="18"/>
      <c r="HL9" s="40"/>
      <c r="HM9" s="17"/>
      <c r="HN9" s="36"/>
      <c r="HO9" s="18"/>
      <c r="HP9" s="26"/>
      <c r="HQ9" s="17"/>
      <c r="HR9" s="18"/>
      <c r="HS9" s="40"/>
      <c r="HT9" s="17"/>
      <c r="HU9" s="36"/>
      <c r="HV9" s="17">
        <v>1606</v>
      </c>
      <c r="HW9" s="17">
        <v>421335.81</v>
      </c>
      <c r="HX9" s="18">
        <v>426</v>
      </c>
      <c r="HY9" s="18">
        <v>116874.07</v>
      </c>
      <c r="HZ9" s="17">
        <v>730</v>
      </c>
      <c r="IA9" s="17">
        <v>197383</v>
      </c>
      <c r="IB9" s="17">
        <v>633</v>
      </c>
      <c r="IC9" s="17">
        <v>172204</v>
      </c>
      <c r="ID9" s="17">
        <v>361</v>
      </c>
      <c r="IE9" s="17">
        <v>96940</v>
      </c>
      <c r="IF9" s="17">
        <v>356</v>
      </c>
      <c r="IG9" s="17">
        <v>95660</v>
      </c>
      <c r="IH9" s="41"/>
      <c r="II9" s="41"/>
      <c r="IJ9" s="41"/>
      <c r="IK9" s="41"/>
      <c r="IL9" s="18"/>
      <c r="IM9" s="41"/>
      <c r="IN9" s="41"/>
      <c r="IO9" s="41"/>
      <c r="IP9" s="18"/>
      <c r="IQ9" s="18"/>
      <c r="IR9" s="18">
        <f t="shared" ref="IR9:IU9" si="14">O9+V9+AC9+AJ9+AQ9+AX9+BE9+BL9+BS9+BZ9+CG9+CN9+CU9+DB9+DI9+DP9+DW9+ED9+EK9+ER9+EY9+FF9+FM9+FT9+GA9+GH9+GO9+GV9+HC9+HJ9+HQ9</f>
        <v>22</v>
      </c>
      <c r="IS9" s="18">
        <f t="shared" si="14"/>
        <v>5855</v>
      </c>
      <c r="IT9" s="17">
        <v>289</v>
      </c>
      <c r="IU9" s="18">
        <f t="shared" si="14"/>
        <v>-327.35</v>
      </c>
      <c r="IV9" s="36">
        <f t="shared" si="2"/>
        <v>-0.0559094790777113</v>
      </c>
      <c r="IW9" s="18">
        <f t="shared" si="3"/>
        <v>4134</v>
      </c>
      <c r="IX9" s="42">
        <f t="shared" si="4"/>
        <v>1106251.88</v>
      </c>
      <c r="IY9" s="43"/>
      <c r="IZ9" s="43"/>
    </row>
    <row r="10" spans="1:260">
      <c r="A10" s="16" t="s">
        <v>139</v>
      </c>
      <c r="B10" s="17" t="s">
        <v>35</v>
      </c>
      <c r="C10" s="18">
        <v>6939962758275</v>
      </c>
      <c r="D10" s="18">
        <v>21061010002783</v>
      </c>
      <c r="E10" s="17" t="s">
        <v>142</v>
      </c>
      <c r="F10" s="19" t="s">
        <v>143</v>
      </c>
      <c r="G10" s="17" t="s">
        <v>129</v>
      </c>
      <c r="H10" s="26">
        <f>VLOOKUP(C10,供应链!E:J,6,0)</f>
        <v>1</v>
      </c>
      <c r="I10" s="17">
        <f>VLOOKUP(C10,供应链!E:H,4,0)</f>
        <v>700</v>
      </c>
      <c r="J10" s="17">
        <f>VLOOKUP(C10,供应链!E:K,7,0)</f>
        <v>63</v>
      </c>
      <c r="K10" s="18">
        <f>VLOOKUP(C10,供应链!E:I,5,0)</f>
        <v>35.9429316338355</v>
      </c>
      <c r="L10" s="27">
        <f t="shared" si="0"/>
        <v>0.00473399458972047</v>
      </c>
      <c r="M10" s="17">
        <v>543</v>
      </c>
      <c r="N10" s="26">
        <v>0.0184162062615101</v>
      </c>
      <c r="O10" s="18">
        <v>10</v>
      </c>
      <c r="P10" s="18">
        <v>2667</v>
      </c>
      <c r="Q10" s="40">
        <f t="shared" si="5"/>
        <v>274.701</v>
      </c>
      <c r="R10" s="18">
        <f t="shared" si="6"/>
        <v>-242.99</v>
      </c>
      <c r="S10" s="36">
        <f t="shared" si="7"/>
        <v>-0.0911098612673415</v>
      </c>
      <c r="T10" s="17">
        <v>398</v>
      </c>
      <c r="U10" s="26">
        <v>0.0276381909547739</v>
      </c>
      <c r="V10" s="18">
        <v>11</v>
      </c>
      <c r="W10" s="18">
        <v>2921</v>
      </c>
      <c r="X10" s="40">
        <f t="shared" si="8"/>
        <v>273.511818181818</v>
      </c>
      <c r="Y10" s="18">
        <f t="shared" si="9"/>
        <v>-280.369999999999</v>
      </c>
      <c r="Z10" s="36">
        <f t="shared" si="10"/>
        <v>-0.0959842519685038</v>
      </c>
      <c r="AA10" s="17"/>
      <c r="AB10" s="26"/>
      <c r="AC10" s="18"/>
      <c r="AD10" s="18"/>
      <c r="AE10" s="40"/>
      <c r="AF10" s="17"/>
      <c r="AG10" s="36"/>
      <c r="AH10" s="17"/>
      <c r="AI10" s="26"/>
      <c r="AJ10" s="18"/>
      <c r="AK10" s="18"/>
      <c r="AL10" s="40"/>
      <c r="AM10" s="17"/>
      <c r="AN10" s="36"/>
      <c r="AO10" s="17"/>
      <c r="AP10" s="26"/>
      <c r="AQ10" s="18"/>
      <c r="AR10" s="18"/>
      <c r="AS10" s="40"/>
      <c r="AT10" s="17"/>
      <c r="AU10" s="36"/>
      <c r="AV10" s="17"/>
      <c r="AW10" s="26"/>
      <c r="AX10" s="18"/>
      <c r="AY10" s="18"/>
      <c r="AZ10" s="40"/>
      <c r="BA10" s="17"/>
      <c r="BB10" s="36"/>
      <c r="BC10" s="17"/>
      <c r="BD10" s="26"/>
      <c r="BE10" s="17"/>
      <c r="BF10" s="18"/>
      <c r="BG10" s="40"/>
      <c r="BH10" s="17"/>
      <c r="BI10" s="36"/>
      <c r="BJ10" s="17"/>
      <c r="BK10" s="32"/>
      <c r="BL10" s="17"/>
      <c r="BM10" s="18"/>
      <c r="BN10" s="40"/>
      <c r="BO10" s="17"/>
      <c r="BP10" s="36"/>
      <c r="BQ10" s="17"/>
      <c r="BR10" s="32"/>
      <c r="BS10" s="18"/>
      <c r="BT10" s="18"/>
      <c r="BU10" s="40"/>
      <c r="BV10" s="17"/>
      <c r="BW10" s="36"/>
      <c r="BY10" s="117"/>
      <c r="BZ10" s="18"/>
      <c r="CB10" s="40"/>
      <c r="CC10" s="17"/>
      <c r="CD10" s="36"/>
      <c r="CF10" s="117"/>
      <c r="CI10" s="40"/>
      <c r="CJ10" s="17"/>
      <c r="CK10" s="36"/>
      <c r="CL10" s="120"/>
      <c r="CM10" s="121"/>
      <c r="CN10" s="55"/>
      <c r="CO10" s="55"/>
      <c r="CP10" s="40"/>
      <c r="CQ10" s="17"/>
      <c r="CR10" s="36"/>
      <c r="CS10" s="122"/>
      <c r="CT10" s="121"/>
      <c r="CU10" s="122"/>
      <c r="CV10" s="122"/>
      <c r="CW10" s="40"/>
      <c r="CX10" s="17"/>
      <c r="CY10" s="36"/>
      <c r="CZ10" s="112"/>
      <c r="DA10" s="117"/>
      <c r="DB10" s="112"/>
      <c r="DC10" s="112"/>
      <c r="DD10" s="40"/>
      <c r="DE10" s="17"/>
      <c r="DF10" s="36"/>
      <c r="DG10" s="126"/>
      <c r="DH10" s="32"/>
      <c r="DI10" s="17"/>
      <c r="DJ10" s="18"/>
      <c r="DK10" s="40"/>
      <c r="DL10" s="17"/>
      <c r="DM10" s="36"/>
      <c r="DN10" s="33"/>
      <c r="DO10" s="32"/>
      <c r="DP10" s="18"/>
      <c r="DQ10" s="18"/>
      <c r="DR10" s="40"/>
      <c r="DS10" s="17"/>
      <c r="DT10" s="36"/>
      <c r="DU10" s="18"/>
      <c r="DV10" s="26"/>
      <c r="DW10" s="18"/>
      <c r="DX10" s="18"/>
      <c r="DY10" s="40"/>
      <c r="DZ10" s="17"/>
      <c r="EA10" s="36"/>
      <c r="EB10" s="18"/>
      <c r="EC10" s="26"/>
      <c r="ED10" s="18"/>
      <c r="EE10" s="18"/>
      <c r="EF10" s="40"/>
      <c r="EG10" s="17"/>
      <c r="EH10" s="36"/>
      <c r="EI10" s="18"/>
      <c r="EJ10" s="26"/>
      <c r="EK10" s="18"/>
      <c r="EL10" s="18"/>
      <c r="EM10" s="40"/>
      <c r="EN10" s="17"/>
      <c r="EO10" s="36"/>
      <c r="EP10" s="18"/>
      <c r="EQ10" s="26"/>
      <c r="ER10" s="18"/>
      <c r="ES10" s="18"/>
      <c r="ET10" s="40"/>
      <c r="EU10" s="17"/>
      <c r="EV10" s="36"/>
      <c r="EW10" s="18"/>
      <c r="EX10" s="26"/>
      <c r="EY10" s="17"/>
      <c r="EZ10" s="18"/>
      <c r="FA10" s="40"/>
      <c r="FB10" s="17"/>
      <c r="FC10" s="36"/>
      <c r="FD10" s="18"/>
      <c r="FE10" s="26"/>
      <c r="FF10" s="17"/>
      <c r="FG10" s="18"/>
      <c r="FH10" s="40"/>
      <c r="FI10" s="17"/>
      <c r="FJ10" s="36"/>
      <c r="FK10" s="18"/>
      <c r="FL10" s="26"/>
      <c r="FM10" s="17"/>
      <c r="FN10" s="18"/>
      <c r="FO10" s="40"/>
      <c r="FP10" s="17"/>
      <c r="FQ10" s="36"/>
      <c r="FR10" s="18"/>
      <c r="FS10" s="26"/>
      <c r="FT10" s="17"/>
      <c r="FU10" s="18"/>
      <c r="FV10" s="40"/>
      <c r="FW10" s="17"/>
      <c r="FX10" s="36"/>
      <c r="FY10" s="18"/>
      <c r="FZ10" s="26"/>
      <c r="GA10" s="17"/>
      <c r="GB10" s="18"/>
      <c r="GC10" s="40"/>
      <c r="GD10" s="17"/>
      <c r="GE10" s="36"/>
      <c r="GF10" s="18"/>
      <c r="GG10" s="26"/>
      <c r="GH10" s="18"/>
      <c r="GI10" s="18"/>
      <c r="GJ10" s="40"/>
      <c r="GK10" s="17"/>
      <c r="GL10" s="36"/>
      <c r="GM10" s="18"/>
      <c r="GN10" s="26"/>
      <c r="GO10" s="18"/>
      <c r="GP10" s="18"/>
      <c r="GQ10" s="40"/>
      <c r="GR10" s="17"/>
      <c r="GS10" s="36"/>
      <c r="GT10" s="18"/>
      <c r="GU10" s="26"/>
      <c r="GV10" s="18"/>
      <c r="GW10" s="18"/>
      <c r="GX10" s="40"/>
      <c r="GY10" s="17"/>
      <c r="GZ10" s="36"/>
      <c r="HA10" s="18"/>
      <c r="HB10" s="26"/>
      <c r="HC10" s="18"/>
      <c r="HD10" s="18"/>
      <c r="HE10" s="40"/>
      <c r="HF10" s="17"/>
      <c r="HG10" s="36"/>
      <c r="HH10" s="18"/>
      <c r="HI10" s="26"/>
      <c r="HJ10" s="17"/>
      <c r="HK10" s="18"/>
      <c r="HL10" s="40"/>
      <c r="HM10" s="17"/>
      <c r="HN10" s="36"/>
      <c r="HO10" s="18"/>
      <c r="HP10" s="26"/>
      <c r="HQ10" s="17"/>
      <c r="HR10" s="18"/>
      <c r="HS10" s="40"/>
      <c r="HT10" s="17"/>
      <c r="HU10" s="36"/>
      <c r="HV10" s="17">
        <v>1062</v>
      </c>
      <c r="HW10" s="17">
        <v>273868.13</v>
      </c>
      <c r="HX10" s="18">
        <v>598</v>
      </c>
      <c r="HY10" s="18">
        <v>169069.5</v>
      </c>
      <c r="HZ10" s="17">
        <v>953</v>
      </c>
      <c r="IA10" s="17">
        <v>263381</v>
      </c>
      <c r="IB10" s="17">
        <v>690</v>
      </c>
      <c r="IC10" s="17">
        <v>190669</v>
      </c>
      <c r="ID10" s="17">
        <v>659</v>
      </c>
      <c r="IE10" s="17">
        <v>158306</v>
      </c>
      <c r="IF10" s="17">
        <v>688</v>
      </c>
      <c r="IG10" s="17">
        <v>169892.444444444</v>
      </c>
      <c r="IH10" s="41"/>
      <c r="II10" s="41"/>
      <c r="IJ10" s="41"/>
      <c r="IK10" s="41"/>
      <c r="IL10" s="18"/>
      <c r="IM10" s="41"/>
      <c r="IN10" s="41"/>
      <c r="IO10" s="41"/>
      <c r="IP10" s="18"/>
      <c r="IQ10" s="18"/>
      <c r="IR10" s="18">
        <f t="shared" ref="IR10:IU10" si="15">O10+V10+AC10+AJ10+AQ10+AX10+BE10+BL10+BS10+BZ10+CG10+CN10+CU10+DB10+DI10+DP10+DW10+ED10+EK10+ER10+EY10+FF10+FM10+FT10+GA10+GH10+GO10+GV10+HC10+HJ10+HQ10</f>
        <v>21</v>
      </c>
      <c r="IS10" s="18">
        <f t="shared" si="15"/>
        <v>5588</v>
      </c>
      <c r="IT10" s="17">
        <v>299</v>
      </c>
      <c r="IU10" s="18">
        <f t="shared" si="15"/>
        <v>-523.359999999999</v>
      </c>
      <c r="IV10" s="36">
        <f t="shared" si="2"/>
        <v>-0.0936578382247673</v>
      </c>
      <c r="IW10" s="18">
        <f t="shared" si="3"/>
        <v>4671</v>
      </c>
      <c r="IX10" s="42">
        <f t="shared" si="4"/>
        <v>1230774.07444444</v>
      </c>
      <c r="IY10" s="43"/>
      <c r="IZ10" s="43"/>
    </row>
    <row r="11" hidden="1" spans="1:260">
      <c r="A11" s="16" t="s">
        <v>133</v>
      </c>
      <c r="B11" s="17" t="s">
        <v>35</v>
      </c>
      <c r="C11" s="18">
        <v>6939962753867</v>
      </c>
      <c r="D11" s="18" t="s">
        <v>144</v>
      </c>
      <c r="E11" s="17" t="s">
        <v>145</v>
      </c>
      <c r="F11" s="19" t="s">
        <v>146</v>
      </c>
      <c r="G11" s="17" t="s">
        <v>136</v>
      </c>
      <c r="H11" s="26">
        <f>VLOOKUP(C11,供应链!E:J,6,0)</f>
        <v>0</v>
      </c>
      <c r="I11" s="17">
        <f>VLOOKUP(C11,供应链!E:H,4,0)</f>
        <v>3</v>
      </c>
      <c r="J11" s="17">
        <f>VLOOKUP(C11,供应链!E:K,7,0)</f>
        <v>0</v>
      </c>
      <c r="K11" s="18" t="str">
        <f>VLOOKUP(C11,供应链!E:I,5,0)</f>
        <v>-</v>
      </c>
      <c r="L11" s="27">
        <f t="shared" si="0"/>
        <v>0.000450856627592426</v>
      </c>
      <c r="M11" s="17">
        <v>53</v>
      </c>
      <c r="N11" s="26">
        <v>0.0188679245283019</v>
      </c>
      <c r="O11" s="18">
        <v>1</v>
      </c>
      <c r="P11" s="18">
        <v>299</v>
      </c>
      <c r="Q11" s="40">
        <f t="shared" si="5"/>
        <v>307.97</v>
      </c>
      <c r="R11" s="18">
        <f t="shared" si="6"/>
        <v>-71.03</v>
      </c>
      <c r="S11" s="36">
        <f t="shared" si="7"/>
        <v>-0.237558528428094</v>
      </c>
      <c r="T11" s="17">
        <v>68</v>
      </c>
      <c r="U11" s="26">
        <v>0.0147058823529412</v>
      </c>
      <c r="V11" s="18">
        <v>1</v>
      </c>
      <c r="W11" s="18">
        <v>289</v>
      </c>
      <c r="X11" s="40">
        <f t="shared" si="8"/>
        <v>297.67</v>
      </c>
      <c r="Y11" s="18">
        <f t="shared" si="9"/>
        <v>-81.33</v>
      </c>
      <c r="Z11" s="36">
        <f t="shared" si="10"/>
        <v>-0.281418685121107</v>
      </c>
      <c r="AA11" s="17"/>
      <c r="AB11" s="26"/>
      <c r="AC11" s="18"/>
      <c r="AD11" s="18"/>
      <c r="AE11" s="40"/>
      <c r="AF11" s="17"/>
      <c r="AG11" s="36"/>
      <c r="AH11" s="17"/>
      <c r="AI11" s="26"/>
      <c r="AJ11" s="18"/>
      <c r="AK11" s="18"/>
      <c r="AL11" s="40"/>
      <c r="AM11" s="17"/>
      <c r="AN11" s="36"/>
      <c r="AO11" s="17"/>
      <c r="AP11" s="26"/>
      <c r="AQ11" s="18"/>
      <c r="AR11" s="18"/>
      <c r="AS11" s="40"/>
      <c r="AT11" s="17"/>
      <c r="AU11" s="36"/>
      <c r="AV11" s="17"/>
      <c r="AW11" s="26"/>
      <c r="AX11" s="18"/>
      <c r="AY11" s="18"/>
      <c r="AZ11" s="40"/>
      <c r="BA11" s="17"/>
      <c r="BB11" s="36"/>
      <c r="BC11" s="17"/>
      <c r="BD11" s="26"/>
      <c r="BE11" s="17"/>
      <c r="BF11" s="18"/>
      <c r="BG11" s="40"/>
      <c r="BH11" s="17"/>
      <c r="BI11" s="36"/>
      <c r="BJ11" s="17"/>
      <c r="BK11" s="32"/>
      <c r="BL11" s="17"/>
      <c r="BM11" s="18"/>
      <c r="BN11" s="40"/>
      <c r="BO11" s="17"/>
      <c r="BP11" s="36"/>
      <c r="BQ11" s="17"/>
      <c r="BR11" s="32"/>
      <c r="BS11" s="18"/>
      <c r="BT11" s="18"/>
      <c r="BU11" s="40"/>
      <c r="BV11" s="17"/>
      <c r="BW11" s="36"/>
      <c r="BY11" s="117"/>
      <c r="BZ11" s="18"/>
      <c r="CB11" s="40"/>
      <c r="CC11" s="17"/>
      <c r="CD11" s="36"/>
      <c r="CF11" s="117"/>
      <c r="CI11" s="40"/>
      <c r="CJ11" s="17"/>
      <c r="CK11" s="36"/>
      <c r="CL11" s="120"/>
      <c r="CM11" s="121"/>
      <c r="CN11" s="55"/>
      <c r="CO11" s="55"/>
      <c r="CP11" s="40"/>
      <c r="CQ11" s="17"/>
      <c r="CR11" s="36"/>
      <c r="CS11" s="122"/>
      <c r="CT11" s="121"/>
      <c r="CU11" s="122"/>
      <c r="CV11" s="122"/>
      <c r="CW11" s="40"/>
      <c r="CX11" s="17"/>
      <c r="CY11" s="36"/>
      <c r="CZ11" s="112"/>
      <c r="DA11" s="117"/>
      <c r="DB11" s="112"/>
      <c r="DC11" s="112"/>
      <c r="DD11" s="40"/>
      <c r="DE11" s="17"/>
      <c r="DF11" s="36"/>
      <c r="DG11" s="126"/>
      <c r="DH11" s="32"/>
      <c r="DI11" s="17"/>
      <c r="DJ11" s="18"/>
      <c r="DK11" s="40"/>
      <c r="DL11" s="17"/>
      <c r="DM11" s="36"/>
      <c r="DN11" s="33"/>
      <c r="DO11" s="32"/>
      <c r="DP11" s="18"/>
      <c r="DQ11" s="18"/>
      <c r="DR11" s="40"/>
      <c r="DS11" s="17"/>
      <c r="DT11" s="36"/>
      <c r="DU11" s="18"/>
      <c r="DV11" s="26"/>
      <c r="DW11" s="18"/>
      <c r="DX11" s="18"/>
      <c r="DY11" s="40"/>
      <c r="DZ11" s="17"/>
      <c r="EA11" s="36"/>
      <c r="EB11" s="18"/>
      <c r="EC11" s="26"/>
      <c r="ED11" s="18"/>
      <c r="EE11" s="18"/>
      <c r="EF11" s="40"/>
      <c r="EG11" s="17"/>
      <c r="EH11" s="36"/>
      <c r="EI11" s="18"/>
      <c r="EJ11" s="26"/>
      <c r="EK11" s="18"/>
      <c r="EL11" s="18"/>
      <c r="EM11" s="40"/>
      <c r="EN11" s="17"/>
      <c r="EO11" s="36"/>
      <c r="EP11" s="18"/>
      <c r="EQ11" s="26"/>
      <c r="ER11" s="18"/>
      <c r="ES11" s="18"/>
      <c r="ET11" s="40"/>
      <c r="EU11" s="17"/>
      <c r="EV11" s="36"/>
      <c r="EW11" s="18"/>
      <c r="EX11" s="26"/>
      <c r="EY11" s="17"/>
      <c r="EZ11" s="18"/>
      <c r="FA11" s="40"/>
      <c r="FB11" s="17"/>
      <c r="FC11" s="36"/>
      <c r="FD11" s="18"/>
      <c r="FE11" s="26"/>
      <c r="FF11" s="17"/>
      <c r="FG11" s="18"/>
      <c r="FH11" s="40"/>
      <c r="FI11" s="17"/>
      <c r="FJ11" s="36"/>
      <c r="FK11" s="18"/>
      <c r="FL11" s="26"/>
      <c r="FM11" s="17"/>
      <c r="FN11" s="18"/>
      <c r="FO11" s="40"/>
      <c r="FP11" s="17"/>
      <c r="FQ11" s="36"/>
      <c r="FR11" s="18"/>
      <c r="FS11" s="26"/>
      <c r="FT11" s="17"/>
      <c r="FU11" s="18"/>
      <c r="FV11" s="40"/>
      <c r="FW11" s="17"/>
      <c r="FX11" s="36"/>
      <c r="FY11" s="18"/>
      <c r="FZ11" s="26"/>
      <c r="GA11" s="17"/>
      <c r="GB11" s="18"/>
      <c r="GC11" s="40"/>
      <c r="GD11" s="17"/>
      <c r="GE11" s="36"/>
      <c r="GF11" s="18"/>
      <c r="GG11" s="26"/>
      <c r="GH11" s="18"/>
      <c r="GI11" s="18"/>
      <c r="GJ11" s="40"/>
      <c r="GK11" s="17"/>
      <c r="GL11" s="36"/>
      <c r="GM11" s="18"/>
      <c r="GN11" s="26"/>
      <c r="GO11" s="18"/>
      <c r="GP11" s="18"/>
      <c r="GQ11" s="40"/>
      <c r="GR11" s="17"/>
      <c r="GS11" s="36"/>
      <c r="GT11" s="18"/>
      <c r="GU11" s="26"/>
      <c r="GV11" s="18"/>
      <c r="GW11" s="18"/>
      <c r="GX11" s="40"/>
      <c r="GY11" s="17"/>
      <c r="GZ11" s="36"/>
      <c r="HA11" s="18"/>
      <c r="HB11" s="26"/>
      <c r="HC11" s="18"/>
      <c r="HD11" s="18"/>
      <c r="HE11" s="40"/>
      <c r="HF11" s="17"/>
      <c r="HG11" s="36"/>
      <c r="HH11" s="18"/>
      <c r="HI11" s="26"/>
      <c r="HJ11" s="17"/>
      <c r="HK11" s="18"/>
      <c r="HL11" s="40"/>
      <c r="HM11" s="17"/>
      <c r="HN11" s="36"/>
      <c r="HO11" s="18"/>
      <c r="HP11" s="26"/>
      <c r="HQ11" s="17"/>
      <c r="HR11" s="18"/>
      <c r="HS11" s="40"/>
      <c r="HT11" s="17"/>
      <c r="HU11" s="36"/>
      <c r="HV11" s="17">
        <v>241</v>
      </c>
      <c r="HW11" s="17">
        <v>85089.54</v>
      </c>
      <c r="HX11" s="18">
        <v>44</v>
      </c>
      <c r="HY11" s="18">
        <v>16417.21</v>
      </c>
      <c r="HZ11" s="17">
        <v>146</v>
      </c>
      <c r="IA11" s="17">
        <v>53603</v>
      </c>
      <c r="IB11" s="17">
        <v>185</v>
      </c>
      <c r="IC11" s="17">
        <v>68201</v>
      </c>
      <c r="ID11" s="17">
        <v>100</v>
      </c>
      <c r="IE11" s="17">
        <v>35358</v>
      </c>
      <c r="IF11" s="17">
        <v>16</v>
      </c>
      <c r="IG11" s="17">
        <v>5014</v>
      </c>
      <c r="IH11" s="41"/>
      <c r="II11" s="41"/>
      <c r="IJ11" s="41"/>
      <c r="IK11" s="41"/>
      <c r="IL11" s="18"/>
      <c r="IM11" s="41"/>
      <c r="IN11" s="41"/>
      <c r="IO11" s="41"/>
      <c r="IP11" s="18"/>
      <c r="IQ11" s="18"/>
      <c r="IR11" s="18">
        <f t="shared" ref="IR11:IU11" si="16">O11+V11+AC11+AJ11+AQ11+AX11+BE11+BL11+BS11+BZ11+CG11+CN11+CU11+DB11+DI11+DP11+DW11+ED11+EK11+ER11+EY11+FF11+FM11+FT11+GA11+GH11+GO11+GV11+HC11+HJ11+HQ11</f>
        <v>2</v>
      </c>
      <c r="IS11" s="18">
        <f t="shared" si="16"/>
        <v>588</v>
      </c>
      <c r="IT11" s="17">
        <v>379</v>
      </c>
      <c r="IU11" s="18">
        <f t="shared" si="16"/>
        <v>-152.36</v>
      </c>
      <c r="IV11" s="36">
        <f t="shared" si="2"/>
        <v>-0.259115646258503</v>
      </c>
      <c r="IW11" s="18">
        <f t="shared" si="3"/>
        <v>734</v>
      </c>
      <c r="IX11" s="42">
        <f t="shared" si="4"/>
        <v>264270.75</v>
      </c>
      <c r="IY11" s="43"/>
      <c r="IZ11" s="43"/>
    </row>
    <row r="12" spans="1:260">
      <c r="A12" s="16"/>
      <c r="B12" s="20" t="s">
        <v>35</v>
      </c>
      <c r="C12" s="18">
        <v>6939962731049</v>
      </c>
      <c r="D12" s="18">
        <v>21061011000009</v>
      </c>
      <c r="E12" s="17" t="s">
        <v>147</v>
      </c>
      <c r="F12" s="19" t="s">
        <v>148</v>
      </c>
      <c r="G12" s="17" t="s">
        <v>129</v>
      </c>
      <c r="H12" s="26">
        <f>VLOOKUP(C12,供应链!E:J,6,0)</f>
        <v>1.04166666666667</v>
      </c>
      <c r="I12" s="17">
        <f>VLOOKUP(C12,供应链!E:H,4,0)</f>
        <v>327</v>
      </c>
      <c r="J12" s="17">
        <f>VLOOKUP(C12,供应链!E:K,7,0)</f>
        <v>12</v>
      </c>
      <c r="K12" s="18">
        <f>VLOOKUP(C12,供应链!E:I,5,0)</f>
        <v>38.9016393442623</v>
      </c>
      <c r="L12" s="27">
        <f t="shared" si="0"/>
        <v>0.00766456266907124</v>
      </c>
      <c r="M12" s="17">
        <v>413</v>
      </c>
      <c r="N12" s="26">
        <v>0.0460048426150121</v>
      </c>
      <c r="O12" s="18">
        <v>19</v>
      </c>
      <c r="P12" s="18">
        <v>2776</v>
      </c>
      <c r="Q12" s="40">
        <f t="shared" si="5"/>
        <v>150.488421052632</v>
      </c>
      <c r="R12" s="18">
        <f t="shared" si="6"/>
        <v>28.2800000000003</v>
      </c>
      <c r="S12" s="36">
        <f t="shared" si="7"/>
        <v>0.0101873198847263</v>
      </c>
      <c r="T12" s="17">
        <v>438</v>
      </c>
      <c r="U12" s="26">
        <v>0.0342465753424658</v>
      </c>
      <c r="V12" s="18">
        <v>15</v>
      </c>
      <c r="W12" s="18">
        <v>2195</v>
      </c>
      <c r="X12" s="40">
        <f t="shared" si="8"/>
        <v>150.723333333333</v>
      </c>
      <c r="Y12" s="18">
        <f t="shared" si="9"/>
        <v>25.8500000000004</v>
      </c>
      <c r="Z12" s="36">
        <f t="shared" si="10"/>
        <v>0.0117767653758544</v>
      </c>
      <c r="AA12" s="17"/>
      <c r="AB12" s="26"/>
      <c r="AC12" s="18"/>
      <c r="AD12" s="18"/>
      <c r="AE12" s="40"/>
      <c r="AF12" s="17"/>
      <c r="AG12" s="36"/>
      <c r="AH12" s="17"/>
      <c r="AI12" s="26"/>
      <c r="AJ12" s="18"/>
      <c r="AK12" s="18"/>
      <c r="AL12" s="40"/>
      <c r="AM12" s="17"/>
      <c r="AN12" s="36"/>
      <c r="AO12" s="17"/>
      <c r="AP12" s="26"/>
      <c r="AQ12" s="18"/>
      <c r="AR12" s="18"/>
      <c r="AS12" s="40"/>
      <c r="AT12" s="17"/>
      <c r="AU12" s="36"/>
      <c r="AV12" s="17"/>
      <c r="AW12" s="26"/>
      <c r="AX12" s="18"/>
      <c r="AY12" s="18"/>
      <c r="AZ12" s="40"/>
      <c r="BA12" s="17"/>
      <c r="BB12" s="36"/>
      <c r="BC12" s="17"/>
      <c r="BD12" s="26"/>
      <c r="BE12" s="17"/>
      <c r="BF12" s="18"/>
      <c r="BG12" s="40"/>
      <c r="BH12" s="17"/>
      <c r="BI12" s="36"/>
      <c r="BJ12" s="17"/>
      <c r="BK12" s="32"/>
      <c r="BL12" s="17"/>
      <c r="BM12" s="18"/>
      <c r="BN12" s="40"/>
      <c r="BO12" s="17"/>
      <c r="BP12" s="36"/>
      <c r="BQ12" s="17"/>
      <c r="BR12" s="32"/>
      <c r="BS12" s="18"/>
      <c r="BT12" s="18"/>
      <c r="BU12" s="40"/>
      <c r="BV12" s="17"/>
      <c r="BW12" s="36"/>
      <c r="BY12" s="117"/>
      <c r="BZ12" s="18"/>
      <c r="CB12" s="40"/>
      <c r="CC12" s="17"/>
      <c r="CD12" s="36"/>
      <c r="CF12" s="117"/>
      <c r="CI12" s="40"/>
      <c r="CJ12" s="17"/>
      <c r="CK12" s="36"/>
      <c r="CL12" s="120"/>
      <c r="CM12" s="121"/>
      <c r="CN12" s="55"/>
      <c r="CO12" s="55"/>
      <c r="CP12" s="40"/>
      <c r="CQ12" s="17"/>
      <c r="CR12" s="36"/>
      <c r="CS12" s="122"/>
      <c r="CT12" s="121"/>
      <c r="CU12" s="122"/>
      <c r="CV12" s="122"/>
      <c r="CW12" s="40"/>
      <c r="CX12" s="17"/>
      <c r="CY12" s="36"/>
      <c r="CZ12" s="112"/>
      <c r="DA12" s="117"/>
      <c r="DB12" s="112"/>
      <c r="DC12" s="112"/>
      <c r="DD12" s="40"/>
      <c r="DE12" s="17"/>
      <c r="DF12" s="36"/>
      <c r="DG12" s="126"/>
      <c r="DH12" s="32"/>
      <c r="DI12" s="17"/>
      <c r="DJ12" s="18"/>
      <c r="DK12" s="40"/>
      <c r="DL12" s="17"/>
      <c r="DM12" s="36"/>
      <c r="DN12" s="33"/>
      <c r="DO12" s="32"/>
      <c r="DP12" s="18"/>
      <c r="DQ12" s="18"/>
      <c r="DR12" s="40"/>
      <c r="DS12" s="17"/>
      <c r="DT12" s="36"/>
      <c r="DU12" s="18"/>
      <c r="DV12" s="26"/>
      <c r="DW12" s="18"/>
      <c r="DX12" s="18"/>
      <c r="DY12" s="40"/>
      <c r="DZ12" s="17"/>
      <c r="EA12" s="36"/>
      <c r="EB12" s="18"/>
      <c r="EC12" s="26"/>
      <c r="ED12" s="18"/>
      <c r="EE12" s="18"/>
      <c r="EF12" s="40"/>
      <c r="EG12" s="17"/>
      <c r="EH12" s="36"/>
      <c r="EI12" s="18"/>
      <c r="EJ12" s="26"/>
      <c r="EK12" s="18"/>
      <c r="EL12" s="18"/>
      <c r="EM12" s="40"/>
      <c r="EN12" s="17"/>
      <c r="EO12" s="36"/>
      <c r="EP12" s="18"/>
      <c r="EQ12" s="26"/>
      <c r="ER12" s="18"/>
      <c r="ES12" s="18"/>
      <c r="ET12" s="40"/>
      <c r="EU12" s="17"/>
      <c r="EV12" s="36"/>
      <c r="EW12" s="18"/>
      <c r="EX12" s="26"/>
      <c r="EY12" s="17"/>
      <c r="EZ12" s="18"/>
      <c r="FA12" s="40"/>
      <c r="FB12" s="17"/>
      <c r="FC12" s="36"/>
      <c r="FD12" s="18"/>
      <c r="FE12" s="26"/>
      <c r="FF12" s="17"/>
      <c r="FG12" s="18"/>
      <c r="FH12" s="40"/>
      <c r="FI12" s="17"/>
      <c r="FJ12" s="36"/>
      <c r="FK12" s="18"/>
      <c r="FL12" s="26"/>
      <c r="FM12" s="17"/>
      <c r="FN12" s="18"/>
      <c r="FO12" s="40"/>
      <c r="FP12" s="17"/>
      <c r="FQ12" s="36"/>
      <c r="FR12" s="18"/>
      <c r="FS12" s="26"/>
      <c r="FT12" s="17"/>
      <c r="FU12" s="18"/>
      <c r="FV12" s="40"/>
      <c r="FW12" s="17"/>
      <c r="FX12" s="36"/>
      <c r="FY12" s="18"/>
      <c r="FZ12" s="26"/>
      <c r="GA12" s="17"/>
      <c r="GB12" s="18"/>
      <c r="GC12" s="40"/>
      <c r="GD12" s="17"/>
      <c r="GE12" s="36"/>
      <c r="GF12" s="18"/>
      <c r="GG12" s="26"/>
      <c r="GH12" s="18"/>
      <c r="GI12" s="18"/>
      <c r="GJ12" s="40"/>
      <c r="GK12" s="17"/>
      <c r="GL12" s="36"/>
      <c r="GM12" s="18"/>
      <c r="GN12" s="26"/>
      <c r="GO12" s="18"/>
      <c r="GP12" s="18"/>
      <c r="GQ12" s="40"/>
      <c r="GR12" s="17"/>
      <c r="GS12" s="36"/>
      <c r="GT12" s="18"/>
      <c r="GU12" s="26"/>
      <c r="GV12" s="18"/>
      <c r="GW12" s="18"/>
      <c r="GX12" s="40"/>
      <c r="GY12" s="17"/>
      <c r="GZ12" s="36"/>
      <c r="HA12" s="18"/>
      <c r="HB12" s="26"/>
      <c r="HC12" s="18"/>
      <c r="HD12" s="18"/>
      <c r="HE12" s="40"/>
      <c r="HF12" s="17"/>
      <c r="HG12" s="36"/>
      <c r="HH12" s="18"/>
      <c r="HI12" s="26"/>
      <c r="HJ12" s="17"/>
      <c r="HK12" s="18"/>
      <c r="HL12" s="40"/>
      <c r="HM12" s="17"/>
      <c r="HN12" s="36"/>
      <c r="HO12" s="18"/>
      <c r="HP12" s="26"/>
      <c r="HQ12" s="17"/>
      <c r="HR12" s="18"/>
      <c r="HS12" s="40"/>
      <c r="HT12" s="17"/>
      <c r="HU12" s="36"/>
      <c r="HV12" s="17">
        <v>438</v>
      </c>
      <c r="HW12" s="17">
        <v>66967.03</v>
      </c>
      <c r="HX12" s="18">
        <v>263</v>
      </c>
      <c r="HY12" s="18">
        <v>43205.6</v>
      </c>
      <c r="HZ12" s="17">
        <v>313</v>
      </c>
      <c r="IA12" s="17">
        <v>52421</v>
      </c>
      <c r="IB12" s="17">
        <v>338</v>
      </c>
      <c r="IC12" s="17">
        <v>53856</v>
      </c>
      <c r="ID12" s="17">
        <v>365</v>
      </c>
      <c r="IE12" s="17">
        <v>56659</v>
      </c>
      <c r="IF12" s="17">
        <v>265</v>
      </c>
      <c r="IG12" s="17">
        <v>41158</v>
      </c>
      <c r="IH12" s="41"/>
      <c r="II12" s="41"/>
      <c r="IJ12" s="41"/>
      <c r="IK12" s="41"/>
      <c r="IL12" s="18"/>
      <c r="IM12" s="41"/>
      <c r="IN12" s="41"/>
      <c r="IO12" s="41"/>
      <c r="IP12" s="18"/>
      <c r="IQ12" s="18"/>
      <c r="IR12" s="18">
        <f t="shared" ref="IR12:IU12" si="17">O12+V12+AC12+AJ12+AQ12+AX12+BE12+BL12+BS12+BZ12+CG12+CN12+CU12+DB12+DI12+DP12+DW12+ED12+EK12+ER12+EY12+FF12+FM12+FT12+GA12+GH12+GO12+GV12+HC12+HJ12+HQ12</f>
        <v>34</v>
      </c>
      <c r="IS12" s="18">
        <f t="shared" si="17"/>
        <v>4971</v>
      </c>
      <c r="IT12" s="17">
        <v>149</v>
      </c>
      <c r="IU12" s="18">
        <f t="shared" si="17"/>
        <v>54.1300000000007</v>
      </c>
      <c r="IV12" s="36">
        <f t="shared" si="2"/>
        <v>0.0108891571112454</v>
      </c>
      <c r="IW12" s="18">
        <f t="shared" si="3"/>
        <v>2016</v>
      </c>
      <c r="IX12" s="42">
        <f t="shared" si="4"/>
        <v>319237.63</v>
      </c>
      <c r="IY12" s="43"/>
      <c r="IZ12" s="43"/>
    </row>
    <row r="13" spans="1:260">
      <c r="A13" s="16"/>
      <c r="B13" s="20" t="s">
        <v>35</v>
      </c>
      <c r="C13" s="18">
        <v>6939962759098</v>
      </c>
      <c r="D13" s="18">
        <v>21061010002767</v>
      </c>
      <c r="E13" s="17" t="s">
        <v>149</v>
      </c>
      <c r="F13" s="19" t="s">
        <v>150</v>
      </c>
      <c r="G13" s="17" t="s">
        <v>129</v>
      </c>
      <c r="H13" s="26">
        <f>VLOOKUP(C13,供应链!E:J,6,0)</f>
        <v>1</v>
      </c>
      <c r="I13" s="17">
        <f>VLOOKUP(C13,供应链!E:H,4,0)</f>
        <v>2324</v>
      </c>
      <c r="J13" s="17">
        <f>VLOOKUP(C13,供应链!E:K,7,0)</f>
        <v>2</v>
      </c>
      <c r="K13" s="18">
        <f>VLOOKUP(C13,供应链!E:I,5,0)</f>
        <v>18.6701627514085</v>
      </c>
      <c r="L13" s="27">
        <f t="shared" si="0"/>
        <v>0.0263751127141569</v>
      </c>
      <c r="M13" s="17">
        <v>1199</v>
      </c>
      <c r="N13" s="26">
        <v>0.0567139282735613</v>
      </c>
      <c r="O13" s="18">
        <v>68</v>
      </c>
      <c r="P13" s="18">
        <v>9697</v>
      </c>
      <c r="Q13" s="40">
        <f t="shared" si="5"/>
        <v>146.881029411765</v>
      </c>
      <c r="R13" s="18">
        <f t="shared" si="6"/>
        <v>-1504.09</v>
      </c>
      <c r="S13" s="36">
        <f t="shared" si="7"/>
        <v>-0.155108796535011</v>
      </c>
      <c r="T13" s="17">
        <v>1119</v>
      </c>
      <c r="U13" s="26">
        <v>0.0437890974084004</v>
      </c>
      <c r="V13" s="18">
        <v>49</v>
      </c>
      <c r="W13" s="18">
        <v>7129</v>
      </c>
      <c r="X13" s="40">
        <f t="shared" si="8"/>
        <v>149.854489795918</v>
      </c>
      <c r="Y13" s="18">
        <f t="shared" si="9"/>
        <v>-938.13</v>
      </c>
      <c r="Z13" s="36">
        <f t="shared" si="10"/>
        <v>-0.131593491373264</v>
      </c>
      <c r="AA13" s="17"/>
      <c r="AB13" s="26"/>
      <c r="AC13" s="18"/>
      <c r="AD13" s="18"/>
      <c r="AE13" s="40"/>
      <c r="AF13" s="17"/>
      <c r="AG13" s="36"/>
      <c r="AH13" s="17"/>
      <c r="AI13" s="26"/>
      <c r="AJ13" s="18"/>
      <c r="AK13" s="18"/>
      <c r="AL13" s="40"/>
      <c r="AM13" s="17"/>
      <c r="AN13" s="36"/>
      <c r="AO13" s="17"/>
      <c r="AP13" s="26"/>
      <c r="AQ13" s="18"/>
      <c r="AR13" s="18"/>
      <c r="AS13" s="40"/>
      <c r="AT13" s="17"/>
      <c r="AU13" s="36"/>
      <c r="AV13" s="17"/>
      <c r="AW13" s="26"/>
      <c r="AX13" s="18"/>
      <c r="AY13" s="18"/>
      <c r="AZ13" s="40"/>
      <c r="BA13" s="17"/>
      <c r="BB13" s="36"/>
      <c r="BC13" s="17"/>
      <c r="BD13" s="26"/>
      <c r="BE13" s="17"/>
      <c r="BF13" s="18"/>
      <c r="BG13" s="40"/>
      <c r="BH13" s="17"/>
      <c r="BI13" s="36"/>
      <c r="BJ13" s="17"/>
      <c r="BK13" s="32"/>
      <c r="BL13" s="17"/>
      <c r="BM13" s="18"/>
      <c r="BN13" s="40"/>
      <c r="BO13" s="17"/>
      <c r="BP13" s="36"/>
      <c r="BQ13" s="17"/>
      <c r="BR13" s="32"/>
      <c r="BS13" s="18"/>
      <c r="BT13" s="18"/>
      <c r="BU13" s="40"/>
      <c r="BV13" s="17"/>
      <c r="BW13" s="36"/>
      <c r="BY13" s="117"/>
      <c r="BZ13" s="18"/>
      <c r="CB13" s="40"/>
      <c r="CC13" s="17"/>
      <c r="CD13" s="36"/>
      <c r="CF13" s="117"/>
      <c r="CI13" s="40"/>
      <c r="CJ13" s="17"/>
      <c r="CK13" s="36"/>
      <c r="CL13" s="120"/>
      <c r="CM13" s="121"/>
      <c r="CN13" s="55"/>
      <c r="CO13" s="55"/>
      <c r="CP13" s="40"/>
      <c r="CQ13" s="17"/>
      <c r="CR13" s="36"/>
      <c r="CS13" s="122"/>
      <c r="CT13" s="121"/>
      <c r="CU13" s="122"/>
      <c r="CV13" s="122"/>
      <c r="CW13" s="40"/>
      <c r="CX13" s="17"/>
      <c r="CY13" s="36"/>
      <c r="CZ13" s="112"/>
      <c r="DA13" s="117"/>
      <c r="DB13" s="112"/>
      <c r="DC13" s="112"/>
      <c r="DD13" s="40"/>
      <c r="DE13" s="17"/>
      <c r="DF13" s="36"/>
      <c r="DG13" s="126"/>
      <c r="DH13" s="32"/>
      <c r="DI13" s="17"/>
      <c r="DJ13" s="18"/>
      <c r="DK13" s="40"/>
      <c r="DL13" s="17"/>
      <c r="DM13" s="36"/>
      <c r="DN13" s="33"/>
      <c r="DO13" s="32"/>
      <c r="DP13" s="18"/>
      <c r="DQ13" s="18"/>
      <c r="DR13" s="40"/>
      <c r="DS13" s="17"/>
      <c r="DT13" s="36"/>
      <c r="DU13" s="18"/>
      <c r="DV13" s="26"/>
      <c r="DW13" s="18"/>
      <c r="DX13" s="18"/>
      <c r="DY13" s="40"/>
      <c r="DZ13" s="17"/>
      <c r="EA13" s="36"/>
      <c r="EB13" s="18"/>
      <c r="EC13" s="26"/>
      <c r="ED13" s="18"/>
      <c r="EE13" s="18"/>
      <c r="EF13" s="40"/>
      <c r="EG13" s="17"/>
      <c r="EH13" s="36"/>
      <c r="EI13" s="18"/>
      <c r="EJ13" s="26"/>
      <c r="EK13" s="18"/>
      <c r="EL13" s="18"/>
      <c r="EM13" s="40"/>
      <c r="EN13" s="17"/>
      <c r="EO13" s="36"/>
      <c r="EP13" s="18"/>
      <c r="EQ13" s="26"/>
      <c r="ER13" s="18"/>
      <c r="ES13" s="18"/>
      <c r="ET13" s="40"/>
      <c r="EU13" s="17"/>
      <c r="EV13" s="36"/>
      <c r="EW13" s="18"/>
      <c r="EX13" s="26"/>
      <c r="EY13" s="17"/>
      <c r="EZ13" s="18"/>
      <c r="FA13" s="40"/>
      <c r="FB13" s="17"/>
      <c r="FC13" s="36"/>
      <c r="FD13" s="18"/>
      <c r="FE13" s="26"/>
      <c r="FF13" s="17"/>
      <c r="FG13" s="18"/>
      <c r="FH13" s="40"/>
      <c r="FI13" s="17"/>
      <c r="FJ13" s="36"/>
      <c r="FK13" s="18"/>
      <c r="FL13" s="26"/>
      <c r="FM13" s="17"/>
      <c r="FN13" s="18"/>
      <c r="FO13" s="40"/>
      <c r="FP13" s="17"/>
      <c r="FQ13" s="36"/>
      <c r="FR13" s="18"/>
      <c r="FS13" s="26"/>
      <c r="FT13" s="17"/>
      <c r="FU13" s="18"/>
      <c r="FV13" s="40"/>
      <c r="FW13" s="17"/>
      <c r="FX13" s="36"/>
      <c r="FY13" s="18"/>
      <c r="FZ13" s="26"/>
      <c r="GA13" s="17"/>
      <c r="GB13" s="18"/>
      <c r="GC13" s="40"/>
      <c r="GD13" s="17"/>
      <c r="GE13" s="36"/>
      <c r="GF13" s="18"/>
      <c r="GG13" s="26"/>
      <c r="GH13" s="18"/>
      <c r="GI13" s="18"/>
      <c r="GJ13" s="40"/>
      <c r="GK13" s="17"/>
      <c r="GL13" s="36"/>
      <c r="GM13" s="18"/>
      <c r="GN13" s="26"/>
      <c r="GO13" s="18"/>
      <c r="GP13" s="18"/>
      <c r="GQ13" s="40"/>
      <c r="GR13" s="17"/>
      <c r="GS13" s="36"/>
      <c r="GT13" s="18"/>
      <c r="GU13" s="26"/>
      <c r="GV13" s="18"/>
      <c r="GW13" s="18"/>
      <c r="GX13" s="40"/>
      <c r="GY13" s="17"/>
      <c r="GZ13" s="36"/>
      <c r="HA13" s="18"/>
      <c r="HB13" s="26"/>
      <c r="HC13" s="18"/>
      <c r="HD13" s="18"/>
      <c r="HE13" s="40"/>
      <c r="HF13" s="17"/>
      <c r="HG13" s="36"/>
      <c r="HH13" s="18"/>
      <c r="HI13" s="26"/>
      <c r="HJ13" s="17"/>
      <c r="HK13" s="18"/>
      <c r="HL13" s="40"/>
      <c r="HM13" s="17"/>
      <c r="HN13" s="36"/>
      <c r="HO13" s="18"/>
      <c r="HP13" s="26"/>
      <c r="HQ13" s="17"/>
      <c r="HR13" s="18"/>
      <c r="HS13" s="40"/>
      <c r="HT13" s="17"/>
      <c r="HU13" s="36"/>
      <c r="HV13" s="17">
        <v>3386</v>
      </c>
      <c r="HW13" s="17">
        <v>642687.1</v>
      </c>
      <c r="HX13" s="18">
        <v>3450</v>
      </c>
      <c r="HY13" s="18">
        <v>547362.985</v>
      </c>
      <c r="HZ13" s="17">
        <v>2799</v>
      </c>
      <c r="IA13" s="17">
        <v>429555</v>
      </c>
      <c r="IB13" s="17">
        <v>3791</v>
      </c>
      <c r="IC13" s="17">
        <v>562191</v>
      </c>
      <c r="ID13" s="17">
        <v>4538</v>
      </c>
      <c r="IE13" s="17">
        <v>626254</v>
      </c>
      <c r="IF13" s="17">
        <v>4546</v>
      </c>
      <c r="IG13" s="17">
        <v>555483.787234043</v>
      </c>
      <c r="IH13" s="41"/>
      <c r="II13" s="41"/>
      <c r="IJ13" s="41"/>
      <c r="IK13" s="41"/>
      <c r="IL13" s="18"/>
      <c r="IM13" s="41"/>
      <c r="IN13" s="41"/>
      <c r="IO13" s="41"/>
      <c r="IP13" s="18"/>
      <c r="IQ13" s="18"/>
      <c r="IR13" s="18">
        <f t="shared" ref="IR13:IU13" si="18">O13+V13+AC13+AJ13+AQ13+AX13+BE13+BL13+BS13+BZ13+CG13+CN13+CU13+DB13+DI13+DP13+DW13+ED13+EK13+ER13+EY13+FF13+FM13+FT13+GA13+GH13+GO13+GV13+HC13+HJ13+HQ13</f>
        <v>117</v>
      </c>
      <c r="IS13" s="18">
        <f t="shared" si="18"/>
        <v>16826</v>
      </c>
      <c r="IT13" s="17">
        <v>169</v>
      </c>
      <c r="IU13" s="18">
        <f t="shared" si="18"/>
        <v>-2442.22</v>
      </c>
      <c r="IV13" s="36">
        <f t="shared" si="2"/>
        <v>-0.145145607987638</v>
      </c>
      <c r="IW13" s="18">
        <f t="shared" si="3"/>
        <v>22627</v>
      </c>
      <c r="IX13" s="42">
        <f t="shared" si="4"/>
        <v>3380359.87223404</v>
      </c>
      <c r="IY13" s="43"/>
      <c r="IZ13" s="43"/>
    </row>
    <row r="14" spans="1:260">
      <c r="A14" s="16"/>
      <c r="B14" s="20" t="s">
        <v>35</v>
      </c>
      <c r="C14" s="18">
        <v>6939962760834</v>
      </c>
      <c r="D14" s="18">
        <v>21061010003316</v>
      </c>
      <c r="E14" s="17" t="s">
        <v>151</v>
      </c>
      <c r="F14" s="19" t="s">
        <v>152</v>
      </c>
      <c r="G14" s="17" t="s">
        <v>129</v>
      </c>
      <c r="H14" s="26">
        <f>VLOOKUP(C14,供应链!E:J,6,0)</f>
        <v>0.958333333333333</v>
      </c>
      <c r="I14" s="17">
        <f>VLOOKUP(C14,供应链!E:H,4,0)</f>
        <v>230</v>
      </c>
      <c r="J14" s="17">
        <f>VLOOKUP(C14,供应链!E:K,7,0)</f>
        <v>87</v>
      </c>
      <c r="K14" s="18">
        <f>VLOOKUP(C14,供应链!E:I,5,0)</f>
        <v>25.1710761452295</v>
      </c>
      <c r="L14" s="27">
        <f t="shared" si="0"/>
        <v>0.00473399458972047</v>
      </c>
      <c r="M14" s="17">
        <v>287</v>
      </c>
      <c r="N14" s="26">
        <v>0.0452961672473868</v>
      </c>
      <c r="O14" s="18">
        <v>13</v>
      </c>
      <c r="P14" s="18">
        <v>2417</v>
      </c>
      <c r="Q14" s="40">
        <f t="shared" si="5"/>
        <v>191.500769230769</v>
      </c>
      <c r="R14" s="18">
        <f t="shared" si="6"/>
        <v>-227.49</v>
      </c>
      <c r="S14" s="36">
        <f t="shared" si="7"/>
        <v>-0.0941208109226313</v>
      </c>
      <c r="T14" s="17">
        <v>304</v>
      </c>
      <c r="U14" s="26">
        <v>0.0263157894736842</v>
      </c>
      <c r="V14" s="18">
        <v>8</v>
      </c>
      <c r="W14" s="18">
        <v>1474</v>
      </c>
      <c r="X14" s="40">
        <f t="shared" si="8"/>
        <v>189.7775</v>
      </c>
      <c r="Y14" s="18">
        <f t="shared" si="9"/>
        <v>-153.78</v>
      </c>
      <c r="Z14" s="36">
        <f t="shared" si="10"/>
        <v>-0.104328358208955</v>
      </c>
      <c r="AA14" s="17"/>
      <c r="AB14" s="26"/>
      <c r="AC14" s="18"/>
      <c r="AD14" s="18"/>
      <c r="AE14" s="40"/>
      <c r="AF14" s="17"/>
      <c r="AG14" s="36"/>
      <c r="AH14" s="17"/>
      <c r="AI14" s="26"/>
      <c r="AJ14" s="18"/>
      <c r="AK14" s="18"/>
      <c r="AL14" s="40"/>
      <c r="AM14" s="17"/>
      <c r="AN14" s="36"/>
      <c r="AO14" s="17"/>
      <c r="AP14" s="26"/>
      <c r="AQ14" s="18"/>
      <c r="AR14" s="18"/>
      <c r="AS14" s="40"/>
      <c r="AT14" s="17"/>
      <c r="AU14" s="36"/>
      <c r="AV14" s="17"/>
      <c r="AW14" s="26"/>
      <c r="AX14" s="18"/>
      <c r="AY14" s="18"/>
      <c r="AZ14" s="40"/>
      <c r="BA14" s="17"/>
      <c r="BB14" s="36"/>
      <c r="BC14" s="17"/>
      <c r="BD14" s="26"/>
      <c r="BE14" s="17"/>
      <c r="BF14" s="18"/>
      <c r="BG14" s="40"/>
      <c r="BH14" s="17"/>
      <c r="BI14" s="36"/>
      <c r="BJ14" s="17"/>
      <c r="BK14" s="32"/>
      <c r="BL14" s="17"/>
      <c r="BM14" s="18"/>
      <c r="BN14" s="40"/>
      <c r="BO14" s="17"/>
      <c r="BP14" s="36"/>
      <c r="BQ14" s="17"/>
      <c r="BR14" s="32"/>
      <c r="BS14" s="18"/>
      <c r="BT14" s="18"/>
      <c r="BU14" s="40"/>
      <c r="BV14" s="17"/>
      <c r="BW14" s="36"/>
      <c r="BY14" s="117"/>
      <c r="BZ14" s="18"/>
      <c r="CB14" s="40"/>
      <c r="CC14" s="17"/>
      <c r="CD14" s="36"/>
      <c r="CF14" s="117"/>
      <c r="CI14" s="40"/>
      <c r="CJ14" s="17"/>
      <c r="CK14" s="36"/>
      <c r="CL14" s="120"/>
      <c r="CM14" s="121"/>
      <c r="CN14" s="55"/>
      <c r="CO14" s="55"/>
      <c r="CP14" s="40"/>
      <c r="CQ14" s="17"/>
      <c r="CR14" s="36"/>
      <c r="CS14" s="122"/>
      <c r="CT14" s="121"/>
      <c r="CU14" s="122"/>
      <c r="CV14" s="122"/>
      <c r="CW14" s="40"/>
      <c r="CX14" s="17"/>
      <c r="CY14" s="36"/>
      <c r="CZ14" s="112"/>
      <c r="DA14" s="117"/>
      <c r="DB14" s="112"/>
      <c r="DC14" s="112"/>
      <c r="DD14" s="40"/>
      <c r="DE14" s="17"/>
      <c r="DF14" s="36"/>
      <c r="DG14" s="126"/>
      <c r="DH14" s="32"/>
      <c r="DI14" s="17"/>
      <c r="DJ14" s="18"/>
      <c r="DK14" s="40"/>
      <c r="DL14" s="17"/>
      <c r="DM14" s="36"/>
      <c r="DN14" s="33"/>
      <c r="DO14" s="32"/>
      <c r="DP14" s="18"/>
      <c r="DQ14" s="18"/>
      <c r="DR14" s="40"/>
      <c r="DS14" s="17"/>
      <c r="DT14" s="36"/>
      <c r="DU14" s="18"/>
      <c r="DV14" s="26"/>
      <c r="DW14" s="18"/>
      <c r="DX14" s="18"/>
      <c r="DY14" s="40"/>
      <c r="DZ14" s="17"/>
      <c r="EA14" s="36"/>
      <c r="EB14" s="18"/>
      <c r="EC14" s="26"/>
      <c r="ED14" s="18"/>
      <c r="EE14" s="18"/>
      <c r="EF14" s="40"/>
      <c r="EG14" s="17"/>
      <c r="EH14" s="36"/>
      <c r="EI14" s="18"/>
      <c r="EJ14" s="26"/>
      <c r="EK14" s="18"/>
      <c r="EL14" s="18"/>
      <c r="EM14" s="40"/>
      <c r="EN14" s="17"/>
      <c r="EO14" s="36"/>
      <c r="EP14" s="18"/>
      <c r="EQ14" s="26"/>
      <c r="ER14" s="18"/>
      <c r="ES14" s="18"/>
      <c r="ET14" s="40"/>
      <c r="EU14" s="17"/>
      <c r="EV14" s="36"/>
      <c r="EW14" s="18"/>
      <c r="EX14" s="26"/>
      <c r="EY14" s="17"/>
      <c r="EZ14" s="18"/>
      <c r="FA14" s="40"/>
      <c r="FB14" s="17"/>
      <c r="FC14" s="36"/>
      <c r="FD14" s="18"/>
      <c r="FE14" s="26"/>
      <c r="FF14" s="17"/>
      <c r="FG14" s="18"/>
      <c r="FH14" s="40"/>
      <c r="FI14" s="17"/>
      <c r="FJ14" s="36"/>
      <c r="FK14" s="18"/>
      <c r="FL14" s="26"/>
      <c r="FM14" s="17"/>
      <c r="FN14" s="18"/>
      <c r="FO14" s="40"/>
      <c r="FP14" s="17"/>
      <c r="FQ14" s="36"/>
      <c r="FR14" s="18"/>
      <c r="FS14" s="26"/>
      <c r="FT14" s="17"/>
      <c r="FU14" s="18"/>
      <c r="FV14" s="40"/>
      <c r="FW14" s="17"/>
      <c r="FX14" s="36"/>
      <c r="FY14" s="18"/>
      <c r="FZ14" s="26"/>
      <c r="GA14" s="17"/>
      <c r="GB14" s="18"/>
      <c r="GC14" s="40"/>
      <c r="GD14" s="17"/>
      <c r="GE14" s="36"/>
      <c r="GF14" s="18"/>
      <c r="GG14" s="26"/>
      <c r="GH14" s="18"/>
      <c r="GI14" s="18"/>
      <c r="GJ14" s="40"/>
      <c r="GK14" s="17"/>
      <c r="GL14" s="36"/>
      <c r="GM14" s="18"/>
      <c r="GN14" s="26"/>
      <c r="GO14" s="18"/>
      <c r="GP14" s="18"/>
      <c r="GQ14" s="40"/>
      <c r="GR14" s="17"/>
      <c r="GS14" s="36"/>
      <c r="GT14" s="18"/>
      <c r="GU14" s="26"/>
      <c r="GV14" s="18"/>
      <c r="GW14" s="18"/>
      <c r="GX14" s="40"/>
      <c r="GY14" s="17"/>
      <c r="GZ14" s="36"/>
      <c r="HA14" s="18"/>
      <c r="HB14" s="26"/>
      <c r="HC14" s="18"/>
      <c r="HD14" s="18"/>
      <c r="HE14" s="40"/>
      <c r="HF14" s="17"/>
      <c r="HG14" s="36"/>
      <c r="HH14" s="18"/>
      <c r="HI14" s="26"/>
      <c r="HJ14" s="17"/>
      <c r="HK14" s="18"/>
      <c r="HL14" s="40"/>
      <c r="HM14" s="17"/>
      <c r="HN14" s="36"/>
      <c r="HO14" s="18"/>
      <c r="HP14" s="26"/>
      <c r="HQ14" s="17"/>
      <c r="HR14" s="18"/>
      <c r="HS14" s="40"/>
      <c r="HT14" s="17"/>
      <c r="HU14" s="36"/>
      <c r="HV14" s="17">
        <v>336</v>
      </c>
      <c r="HW14" s="17">
        <v>67171.74</v>
      </c>
      <c r="HX14" s="18">
        <v>270</v>
      </c>
      <c r="HY14" s="18">
        <v>55027.01</v>
      </c>
      <c r="HZ14" s="17">
        <v>508</v>
      </c>
      <c r="IA14" s="17">
        <v>103825</v>
      </c>
      <c r="IB14" s="17">
        <v>467</v>
      </c>
      <c r="IC14" s="17">
        <v>94765</v>
      </c>
      <c r="ID14" s="17">
        <v>307</v>
      </c>
      <c r="IE14" s="17">
        <v>59654</v>
      </c>
      <c r="IF14" s="17">
        <v>386</v>
      </c>
      <c r="IG14" s="17">
        <v>72592.9230769231</v>
      </c>
      <c r="IH14" s="41"/>
      <c r="II14" s="41"/>
      <c r="IJ14" s="41"/>
      <c r="IK14" s="41"/>
      <c r="IL14" s="18"/>
      <c r="IM14" s="41"/>
      <c r="IN14" s="41"/>
      <c r="IO14" s="41"/>
      <c r="IP14" s="18"/>
      <c r="IQ14" s="18"/>
      <c r="IR14" s="18">
        <f t="shared" ref="IR14:IU14" si="19">O14+V14+AC14+AJ14+AQ14+AX14+BE14+BL14+BS14+BZ14+CG14+CN14+CU14+DB14+DI14+DP14+DW14+ED14+EK14+ER14+EY14+FF14+FM14+FT14+GA14+GH14+GO14+GV14+HC14+HJ14+HQ14</f>
        <v>21</v>
      </c>
      <c r="IS14" s="18">
        <f t="shared" si="19"/>
        <v>3891</v>
      </c>
      <c r="IT14" s="17">
        <v>209</v>
      </c>
      <c r="IU14" s="18">
        <f t="shared" si="19"/>
        <v>-381.27</v>
      </c>
      <c r="IV14" s="36">
        <f t="shared" si="2"/>
        <v>-0.0979876638396299</v>
      </c>
      <c r="IW14" s="18">
        <f t="shared" si="3"/>
        <v>2295</v>
      </c>
      <c r="IX14" s="42">
        <f t="shared" si="4"/>
        <v>456926.673076923</v>
      </c>
      <c r="IY14" s="43"/>
      <c r="IZ14" s="43"/>
    </row>
    <row r="15" spans="1:260">
      <c r="A15" s="16" t="s">
        <v>133</v>
      </c>
      <c r="B15" s="17" t="s">
        <v>35</v>
      </c>
      <c r="C15" s="21">
        <v>6939962741451</v>
      </c>
      <c r="D15" s="21">
        <v>21061010000202</v>
      </c>
      <c r="E15" s="22" t="s">
        <v>153</v>
      </c>
      <c r="F15" s="19" t="s">
        <v>154</v>
      </c>
      <c r="G15" s="17" t="s">
        <v>129</v>
      </c>
      <c r="H15" s="26">
        <f>VLOOKUP(C15,供应链!E:J,6,0)</f>
        <v>1</v>
      </c>
      <c r="I15" s="17">
        <f>VLOOKUP(C15,供应链!E:H,4,0)</f>
        <v>823</v>
      </c>
      <c r="J15" s="17">
        <f>VLOOKUP(C15,供应链!E:K,7,0)</f>
        <v>0</v>
      </c>
      <c r="K15" s="18">
        <f>VLOOKUP(C15,供应链!E:I,5,0)</f>
        <v>27.7834935536765</v>
      </c>
      <c r="L15" s="27">
        <f t="shared" si="0"/>
        <v>0.0135256988277728</v>
      </c>
      <c r="M15" s="17">
        <v>613</v>
      </c>
      <c r="N15" s="26">
        <v>0.0603588907014682</v>
      </c>
      <c r="O15" s="18">
        <v>37</v>
      </c>
      <c r="P15" s="18">
        <v>7276</v>
      </c>
      <c r="Q15" s="40">
        <f t="shared" si="5"/>
        <v>202.548108108108</v>
      </c>
      <c r="R15" s="18">
        <f t="shared" si="6"/>
        <v>-978.719999999999</v>
      </c>
      <c r="S15" s="36">
        <f t="shared" si="7"/>
        <v>-0.134513468938977</v>
      </c>
      <c r="T15" s="17">
        <v>542</v>
      </c>
      <c r="U15" s="26">
        <v>0.0424354243542435</v>
      </c>
      <c r="V15" s="18">
        <v>23</v>
      </c>
      <c r="W15" s="18">
        <v>4517</v>
      </c>
      <c r="X15" s="40">
        <f t="shared" si="8"/>
        <v>202.283043478261</v>
      </c>
      <c r="Y15" s="18">
        <f t="shared" si="9"/>
        <v>-614.49</v>
      </c>
      <c r="Z15" s="36">
        <f t="shared" si="10"/>
        <v>-0.136039406685853</v>
      </c>
      <c r="AA15" s="17"/>
      <c r="AB15" s="26"/>
      <c r="AC15" s="18"/>
      <c r="AD15" s="18"/>
      <c r="AE15" s="40"/>
      <c r="AF15" s="17"/>
      <c r="AG15" s="36"/>
      <c r="AH15" s="17"/>
      <c r="AI15" s="26"/>
      <c r="AJ15" s="18"/>
      <c r="AK15" s="18"/>
      <c r="AL15" s="40"/>
      <c r="AM15" s="17"/>
      <c r="AN15" s="36"/>
      <c r="AO15" s="17"/>
      <c r="AP15" s="26"/>
      <c r="AQ15" s="18"/>
      <c r="AR15" s="18"/>
      <c r="AS15" s="40"/>
      <c r="AT15" s="17"/>
      <c r="AU15" s="36"/>
      <c r="AV15" s="17"/>
      <c r="AW15" s="26"/>
      <c r="AX15" s="18"/>
      <c r="AY15" s="18"/>
      <c r="AZ15" s="40"/>
      <c r="BA15" s="17"/>
      <c r="BB15" s="36"/>
      <c r="BC15" s="17"/>
      <c r="BD15" s="26"/>
      <c r="BE15" s="17"/>
      <c r="BF15" s="18"/>
      <c r="BG15" s="40"/>
      <c r="BH15" s="17"/>
      <c r="BI15" s="36"/>
      <c r="BJ15" s="17"/>
      <c r="BK15" s="32"/>
      <c r="BL15" s="17"/>
      <c r="BM15" s="18"/>
      <c r="BN15" s="40"/>
      <c r="BO15" s="17"/>
      <c r="BP15" s="36"/>
      <c r="BQ15" s="17"/>
      <c r="BR15" s="32"/>
      <c r="BS15" s="18"/>
      <c r="BT15" s="18"/>
      <c r="BU15" s="40"/>
      <c r="BV15" s="17"/>
      <c r="BW15" s="36"/>
      <c r="BY15" s="117"/>
      <c r="BZ15" s="18"/>
      <c r="CB15" s="40"/>
      <c r="CC15" s="17"/>
      <c r="CD15" s="36"/>
      <c r="CF15" s="117"/>
      <c r="CI15" s="40"/>
      <c r="CJ15" s="17"/>
      <c r="CK15" s="36"/>
      <c r="CL15" s="120"/>
      <c r="CM15" s="121"/>
      <c r="CN15" s="55"/>
      <c r="CO15" s="55"/>
      <c r="CP15" s="40"/>
      <c r="CQ15" s="17"/>
      <c r="CR15" s="36"/>
      <c r="CS15" s="122"/>
      <c r="CT15" s="121"/>
      <c r="CU15" s="122"/>
      <c r="CV15" s="122"/>
      <c r="CW15" s="40"/>
      <c r="CX15" s="17"/>
      <c r="CY15" s="36"/>
      <c r="CZ15" s="112"/>
      <c r="DA15" s="117"/>
      <c r="DB15" s="112"/>
      <c r="DC15" s="112"/>
      <c r="DD15" s="40"/>
      <c r="DE15" s="17"/>
      <c r="DF15" s="36"/>
      <c r="DG15" s="126"/>
      <c r="DH15" s="32"/>
      <c r="DI15" s="17"/>
      <c r="DJ15" s="18"/>
      <c r="DK15" s="40"/>
      <c r="DL15" s="17"/>
      <c r="DM15" s="36"/>
      <c r="DN15" s="33"/>
      <c r="DO15" s="32"/>
      <c r="DP15" s="18"/>
      <c r="DQ15" s="18"/>
      <c r="DR15" s="40"/>
      <c r="DS15" s="17"/>
      <c r="DT15" s="36"/>
      <c r="DU15" s="18"/>
      <c r="DV15" s="26"/>
      <c r="DW15" s="18"/>
      <c r="DX15" s="18"/>
      <c r="DY15" s="40"/>
      <c r="DZ15" s="17"/>
      <c r="EA15" s="36"/>
      <c r="EB15" s="18"/>
      <c r="EC15" s="26"/>
      <c r="ED15" s="18"/>
      <c r="EE15" s="18"/>
      <c r="EF15" s="40"/>
      <c r="EG15" s="17"/>
      <c r="EH15" s="36"/>
      <c r="EI15" s="18"/>
      <c r="EJ15" s="26"/>
      <c r="EK15" s="18"/>
      <c r="EL15" s="18"/>
      <c r="EM15" s="40"/>
      <c r="EN15" s="17"/>
      <c r="EO15" s="36"/>
      <c r="EP15" s="18"/>
      <c r="EQ15" s="26"/>
      <c r="ER15" s="18"/>
      <c r="ES15" s="18"/>
      <c r="ET15" s="40"/>
      <c r="EU15" s="17"/>
      <c r="EV15" s="36"/>
      <c r="EW15" s="18"/>
      <c r="EX15" s="26"/>
      <c r="EY15" s="17"/>
      <c r="EZ15" s="18"/>
      <c r="FA15" s="40"/>
      <c r="FB15" s="17"/>
      <c r="FC15" s="36"/>
      <c r="FD15" s="18"/>
      <c r="FE15" s="26"/>
      <c r="FF15" s="17"/>
      <c r="FG15" s="18"/>
      <c r="FH15" s="40"/>
      <c r="FI15" s="17"/>
      <c r="FJ15" s="36"/>
      <c r="FK15" s="18"/>
      <c r="FL15" s="26"/>
      <c r="FM15" s="17"/>
      <c r="FN15" s="18"/>
      <c r="FO15" s="40"/>
      <c r="FP15" s="17"/>
      <c r="FQ15" s="36"/>
      <c r="FR15" s="18"/>
      <c r="FS15" s="26"/>
      <c r="FT15" s="17"/>
      <c r="FU15" s="18"/>
      <c r="FV15" s="40"/>
      <c r="FW15" s="17"/>
      <c r="FX15" s="36"/>
      <c r="FY15" s="18"/>
      <c r="FZ15" s="26"/>
      <c r="GA15" s="17"/>
      <c r="GB15" s="18"/>
      <c r="GC15" s="40"/>
      <c r="GD15" s="17"/>
      <c r="GE15" s="36"/>
      <c r="GF15" s="18"/>
      <c r="GG15" s="26"/>
      <c r="GH15" s="18"/>
      <c r="GI15" s="18"/>
      <c r="GJ15" s="40"/>
      <c r="GK15" s="17"/>
      <c r="GL15" s="36"/>
      <c r="GM15" s="18"/>
      <c r="GN15" s="26"/>
      <c r="GO15" s="18"/>
      <c r="GP15" s="18"/>
      <c r="GQ15" s="40"/>
      <c r="GR15" s="17"/>
      <c r="GS15" s="36"/>
      <c r="GT15" s="18"/>
      <c r="GU15" s="26"/>
      <c r="GV15" s="18"/>
      <c r="GW15" s="18"/>
      <c r="GX15" s="40"/>
      <c r="GY15" s="17"/>
      <c r="GZ15" s="36"/>
      <c r="HA15" s="18"/>
      <c r="HB15" s="26"/>
      <c r="HC15" s="18"/>
      <c r="HD15" s="18"/>
      <c r="HE15" s="40"/>
      <c r="HF15" s="17"/>
      <c r="HG15" s="36"/>
      <c r="HH15" s="18"/>
      <c r="HI15" s="26"/>
      <c r="HJ15" s="17"/>
      <c r="HK15" s="18"/>
      <c r="HL15" s="40"/>
      <c r="HM15" s="17"/>
      <c r="HN15" s="36"/>
      <c r="HO15" s="18"/>
      <c r="HP15" s="26"/>
      <c r="HQ15" s="17"/>
      <c r="HR15" s="18"/>
      <c r="HS15" s="40"/>
      <c r="HT15" s="17"/>
      <c r="HU15" s="36"/>
      <c r="HV15" s="17">
        <v>1834</v>
      </c>
      <c r="HW15" s="17">
        <v>366837.03</v>
      </c>
      <c r="HX15" s="18">
        <v>845</v>
      </c>
      <c r="HY15" s="18">
        <v>175988.11</v>
      </c>
      <c r="HZ15" s="17">
        <v>1812</v>
      </c>
      <c r="IA15" s="17">
        <v>373313</v>
      </c>
      <c r="IB15" s="18">
        <v>1080</v>
      </c>
      <c r="IC15" s="17">
        <v>230926</v>
      </c>
      <c r="ID15" s="17">
        <v>991</v>
      </c>
      <c r="IE15" s="17">
        <v>199289</v>
      </c>
      <c r="IF15" s="17">
        <v>986</v>
      </c>
      <c r="IG15" s="17">
        <v>198137.538461538</v>
      </c>
      <c r="IH15" s="41"/>
      <c r="II15" s="41"/>
      <c r="IJ15" s="41"/>
      <c r="IK15" s="41"/>
      <c r="IL15" s="18"/>
      <c r="IM15" s="41"/>
      <c r="IN15" s="41"/>
      <c r="IO15" s="41"/>
      <c r="IP15" s="18"/>
      <c r="IQ15" s="18"/>
      <c r="IR15" s="18">
        <f t="shared" ref="IR15:IU15" si="20">O15+V15+AC15+AJ15+AQ15+AX15+BE15+BL15+BS15+BZ15+CG15+CN15+CU15+DB15+DI15+DP15+DW15+ED15+EK15+ER15+EY15+FF15+FM15+FT15+GA15+GH15+GO15+GV15+HC15+HJ15+HQ15</f>
        <v>60</v>
      </c>
      <c r="IS15" s="18">
        <f t="shared" si="20"/>
        <v>11793</v>
      </c>
      <c r="IT15" s="17">
        <v>229</v>
      </c>
      <c r="IU15" s="18">
        <f t="shared" si="20"/>
        <v>-1593.21</v>
      </c>
      <c r="IV15" s="36">
        <f t="shared" si="2"/>
        <v>-0.135097939455609</v>
      </c>
      <c r="IW15" s="18">
        <f t="shared" si="3"/>
        <v>7608</v>
      </c>
      <c r="IX15" s="42">
        <f t="shared" si="4"/>
        <v>1556283.67846154</v>
      </c>
      <c r="IY15" s="43"/>
      <c r="IZ15" s="43"/>
    </row>
    <row r="16" spans="1:260">
      <c r="A16" s="16"/>
      <c r="B16" s="17" t="s">
        <v>35</v>
      </c>
      <c r="C16" s="21">
        <v>6939962759043</v>
      </c>
      <c r="D16" s="21">
        <v>21061010002803</v>
      </c>
      <c r="E16" s="22" t="s">
        <v>155</v>
      </c>
      <c r="F16" s="19" t="s">
        <v>156</v>
      </c>
      <c r="G16" s="17" t="s">
        <v>129</v>
      </c>
      <c r="H16" s="26">
        <f>VLOOKUP(C16,供应链!E:J,6,0)</f>
        <v>0.958333333333333</v>
      </c>
      <c r="I16" s="17">
        <f>VLOOKUP(C16,供应链!E:H,4,0)</f>
        <v>174</v>
      </c>
      <c r="J16" s="17">
        <f>VLOOKUP(C16,供应链!E:K,7,0)</f>
        <v>0</v>
      </c>
      <c r="K16" s="18">
        <f>VLOOKUP(C16,供应链!E:I,5,0)</f>
        <v>94.4430085293358</v>
      </c>
      <c r="L16" s="27">
        <f t="shared" si="0"/>
        <v>0.000676284941388638</v>
      </c>
      <c r="M16" s="17">
        <v>120</v>
      </c>
      <c r="N16" s="26">
        <v>0</v>
      </c>
      <c r="O16" s="18">
        <v>0</v>
      </c>
      <c r="P16" s="18">
        <v>0</v>
      </c>
      <c r="Q16" s="40">
        <f t="shared" si="5"/>
        <v>0</v>
      </c>
      <c r="R16" s="18">
        <f t="shared" si="6"/>
        <v>0</v>
      </c>
      <c r="S16" s="36">
        <f t="shared" si="7"/>
        <v>0</v>
      </c>
      <c r="T16" s="17">
        <v>129</v>
      </c>
      <c r="U16" s="26">
        <v>0.0232558139534884</v>
      </c>
      <c r="V16" s="18">
        <v>3</v>
      </c>
      <c r="W16" s="18">
        <v>888</v>
      </c>
      <c r="X16" s="40">
        <f t="shared" si="8"/>
        <v>304.88</v>
      </c>
      <c r="Y16" s="18">
        <f t="shared" si="9"/>
        <v>-102.36</v>
      </c>
      <c r="Z16" s="36">
        <f t="shared" si="10"/>
        <v>-0.11527027027027</v>
      </c>
      <c r="AA16" s="17"/>
      <c r="AB16" s="26"/>
      <c r="AC16" s="18"/>
      <c r="AD16" s="18"/>
      <c r="AE16" s="40"/>
      <c r="AF16" s="17"/>
      <c r="AG16" s="36"/>
      <c r="AH16" s="17"/>
      <c r="AI16" s="26"/>
      <c r="AJ16" s="18"/>
      <c r="AK16" s="18"/>
      <c r="AL16" s="40"/>
      <c r="AM16" s="17"/>
      <c r="AN16" s="36"/>
      <c r="AO16" s="17"/>
      <c r="AP16" s="26"/>
      <c r="AQ16" s="18"/>
      <c r="AR16" s="18"/>
      <c r="AS16" s="40"/>
      <c r="AT16" s="17"/>
      <c r="AU16" s="36"/>
      <c r="AV16" s="17"/>
      <c r="AW16" s="26"/>
      <c r="AX16" s="18"/>
      <c r="AY16" s="18"/>
      <c r="AZ16" s="40"/>
      <c r="BA16" s="17"/>
      <c r="BB16" s="36"/>
      <c r="BC16" s="17"/>
      <c r="BD16" s="26"/>
      <c r="BE16" s="17"/>
      <c r="BF16" s="18"/>
      <c r="BG16" s="40"/>
      <c r="BH16" s="17"/>
      <c r="BI16" s="36"/>
      <c r="BJ16" s="17"/>
      <c r="BK16" s="32"/>
      <c r="BL16" s="17"/>
      <c r="BM16" s="18"/>
      <c r="BN16" s="40"/>
      <c r="BO16" s="17"/>
      <c r="BP16" s="36"/>
      <c r="BQ16" s="17"/>
      <c r="BR16" s="32"/>
      <c r="BS16" s="18"/>
      <c r="BT16" s="18"/>
      <c r="BU16" s="40"/>
      <c r="BV16" s="17"/>
      <c r="BW16" s="36"/>
      <c r="BY16" s="117"/>
      <c r="BZ16" s="18"/>
      <c r="CB16" s="40"/>
      <c r="CC16" s="17"/>
      <c r="CD16" s="36"/>
      <c r="CF16" s="117"/>
      <c r="CI16" s="40"/>
      <c r="CJ16" s="17"/>
      <c r="CK16" s="36"/>
      <c r="CL16" s="120"/>
      <c r="CM16" s="121"/>
      <c r="CN16" s="55"/>
      <c r="CO16" s="55"/>
      <c r="CP16" s="40"/>
      <c r="CQ16" s="17"/>
      <c r="CR16" s="36"/>
      <c r="CS16" s="122"/>
      <c r="CT16" s="121"/>
      <c r="CU16" s="122"/>
      <c r="CV16" s="122"/>
      <c r="CW16" s="40"/>
      <c r="CX16" s="17"/>
      <c r="CY16" s="36"/>
      <c r="CZ16" s="112"/>
      <c r="DA16" s="117"/>
      <c r="DB16" s="112"/>
      <c r="DC16" s="112"/>
      <c r="DD16" s="40"/>
      <c r="DE16" s="17"/>
      <c r="DF16" s="36"/>
      <c r="DG16" s="126"/>
      <c r="DH16" s="32"/>
      <c r="DI16" s="17"/>
      <c r="DJ16" s="18"/>
      <c r="DK16" s="40"/>
      <c r="DL16" s="17"/>
      <c r="DM16" s="36"/>
      <c r="DN16" s="33"/>
      <c r="DO16" s="32"/>
      <c r="DP16" s="18"/>
      <c r="DQ16" s="18"/>
      <c r="DR16" s="40"/>
      <c r="DS16" s="17"/>
      <c r="DT16" s="36"/>
      <c r="DU16" s="18"/>
      <c r="DV16" s="26"/>
      <c r="DW16" s="18"/>
      <c r="DX16" s="18"/>
      <c r="DY16" s="40"/>
      <c r="DZ16" s="17"/>
      <c r="EA16" s="36"/>
      <c r="EB16" s="18"/>
      <c r="EC16" s="26"/>
      <c r="ED16" s="18"/>
      <c r="EE16" s="18"/>
      <c r="EF16" s="40"/>
      <c r="EG16" s="17"/>
      <c r="EH16" s="36"/>
      <c r="EI16" s="18"/>
      <c r="EJ16" s="26"/>
      <c r="EK16" s="18"/>
      <c r="EL16" s="18"/>
      <c r="EM16" s="40"/>
      <c r="EN16" s="17"/>
      <c r="EO16" s="36"/>
      <c r="EP16" s="18"/>
      <c r="EQ16" s="26"/>
      <c r="ER16" s="18"/>
      <c r="ES16" s="18"/>
      <c r="ET16" s="40"/>
      <c r="EU16" s="17"/>
      <c r="EV16" s="36"/>
      <c r="EW16" s="18"/>
      <c r="EX16" s="26"/>
      <c r="EY16" s="17"/>
      <c r="EZ16" s="18"/>
      <c r="FA16" s="40"/>
      <c r="FB16" s="17"/>
      <c r="FC16" s="36"/>
      <c r="FD16" s="18"/>
      <c r="FE16" s="26"/>
      <c r="FF16" s="17"/>
      <c r="FG16" s="18"/>
      <c r="FH16" s="40"/>
      <c r="FI16" s="17"/>
      <c r="FJ16" s="36"/>
      <c r="FK16" s="18"/>
      <c r="FL16" s="26"/>
      <c r="FM16" s="17"/>
      <c r="FN16" s="18"/>
      <c r="FO16" s="40"/>
      <c r="FP16" s="17"/>
      <c r="FQ16" s="36"/>
      <c r="FR16" s="18"/>
      <c r="FS16" s="26"/>
      <c r="FT16" s="17"/>
      <c r="FU16" s="18"/>
      <c r="FV16" s="40"/>
      <c r="FW16" s="17"/>
      <c r="FX16" s="36"/>
      <c r="FY16" s="18"/>
      <c r="FZ16" s="26"/>
      <c r="GA16" s="17"/>
      <c r="GB16" s="18"/>
      <c r="GC16" s="40"/>
      <c r="GD16" s="17"/>
      <c r="GE16" s="36"/>
      <c r="GF16" s="18"/>
      <c r="GG16" s="26"/>
      <c r="GH16" s="18"/>
      <c r="GI16" s="18"/>
      <c r="GJ16" s="40"/>
      <c r="GK16" s="17"/>
      <c r="GL16" s="36"/>
      <c r="GM16" s="18"/>
      <c r="GN16" s="26"/>
      <c r="GO16" s="18"/>
      <c r="GP16" s="18"/>
      <c r="GQ16" s="40"/>
      <c r="GR16" s="17"/>
      <c r="GS16" s="36"/>
      <c r="GT16" s="18"/>
      <c r="GU16" s="26"/>
      <c r="GV16" s="18"/>
      <c r="GW16" s="18"/>
      <c r="GX16" s="40"/>
      <c r="GY16" s="17"/>
      <c r="GZ16" s="36"/>
      <c r="HA16" s="18"/>
      <c r="HB16" s="26"/>
      <c r="HC16" s="18"/>
      <c r="HD16" s="18"/>
      <c r="HE16" s="40"/>
      <c r="HF16" s="17"/>
      <c r="HG16" s="36"/>
      <c r="HH16" s="18"/>
      <c r="HI16" s="26"/>
      <c r="HJ16" s="17"/>
      <c r="HK16" s="18"/>
      <c r="HL16" s="40"/>
      <c r="HM16" s="17"/>
      <c r="HN16" s="36"/>
      <c r="HO16" s="18"/>
      <c r="HP16" s="26"/>
      <c r="HQ16" s="17"/>
      <c r="HR16" s="18"/>
      <c r="HS16" s="40"/>
      <c r="HT16" s="17"/>
      <c r="HU16" s="36"/>
      <c r="HV16" s="17">
        <v>233</v>
      </c>
      <c r="HW16" s="17">
        <v>71423.18</v>
      </c>
      <c r="HX16" s="18">
        <v>27</v>
      </c>
      <c r="HY16" s="18">
        <v>9200</v>
      </c>
      <c r="HZ16" s="17">
        <v>196</v>
      </c>
      <c r="IA16" s="17">
        <v>66000</v>
      </c>
      <c r="IB16" s="18">
        <v>93</v>
      </c>
      <c r="IC16" s="17">
        <v>31114</v>
      </c>
      <c r="ID16" s="17">
        <v>93</v>
      </c>
      <c r="IE16" s="17">
        <v>30272</v>
      </c>
      <c r="IF16" s="17">
        <v>64</v>
      </c>
      <c r="IG16" s="17">
        <v>20724</v>
      </c>
      <c r="IH16" s="41"/>
      <c r="II16" s="41"/>
      <c r="IJ16" s="41"/>
      <c r="IK16" s="41"/>
      <c r="IL16" s="18"/>
      <c r="IM16" s="41"/>
      <c r="IN16" s="41"/>
      <c r="IO16" s="41"/>
      <c r="IP16" s="18"/>
      <c r="IQ16" s="18"/>
      <c r="IR16" s="18">
        <f t="shared" ref="IR16:IU16" si="21">O16+V16+AC16+AJ16+AQ16+AX16+BE16+BL16+BS16+BZ16+CG16+CN16+CU16+DB16+DI16+DP16+DW16+ED16+EK16+ER16+EY16+FF16+FM16+FT16+GA16+GH16+GO16+GV16+HC16+HJ16+HQ16</f>
        <v>3</v>
      </c>
      <c r="IS16" s="18">
        <f t="shared" si="21"/>
        <v>888</v>
      </c>
      <c r="IT16" s="17">
        <v>339</v>
      </c>
      <c r="IU16" s="18">
        <f t="shared" si="21"/>
        <v>-102.36</v>
      </c>
      <c r="IV16" s="36">
        <f t="shared" si="2"/>
        <v>-0.11527027027027</v>
      </c>
      <c r="IW16" s="18">
        <f t="shared" si="3"/>
        <v>709</v>
      </c>
      <c r="IX16" s="42">
        <f t="shared" si="4"/>
        <v>229621.18</v>
      </c>
      <c r="IY16" s="43"/>
      <c r="IZ16" s="43"/>
    </row>
    <row r="17" spans="1:260">
      <c r="A17" s="16"/>
      <c r="B17" s="17" t="s">
        <v>35</v>
      </c>
      <c r="C17" s="21">
        <v>6939962763910</v>
      </c>
      <c r="D17" s="21">
        <v>21061010003591</v>
      </c>
      <c r="E17" s="22" t="s">
        <v>157</v>
      </c>
      <c r="F17" s="19" t="s">
        <v>158</v>
      </c>
      <c r="G17" s="17" t="s">
        <v>129</v>
      </c>
      <c r="H17" s="26">
        <f>VLOOKUP(C17,供应链!E:J,6,0)</f>
        <v>1</v>
      </c>
      <c r="I17" s="17">
        <f>VLOOKUP(C17,供应链!E:H,4,0)</f>
        <v>421</v>
      </c>
      <c r="J17" s="17">
        <f>VLOOKUP(C17,供应链!E:K,7,0)</f>
        <v>1</v>
      </c>
      <c r="K17" s="18">
        <f>VLOOKUP(C17,供应链!E:I,5,0)</f>
        <v>45.9647302904564</v>
      </c>
      <c r="L17" s="27">
        <f t="shared" si="0"/>
        <v>0.00586113615870153</v>
      </c>
      <c r="M17" s="17">
        <v>481</v>
      </c>
      <c r="N17" s="26">
        <v>0.0249480249480249</v>
      </c>
      <c r="O17" s="18">
        <v>12</v>
      </c>
      <c r="P17" s="18">
        <v>3041</v>
      </c>
      <c r="Q17" s="40">
        <f t="shared" si="5"/>
        <v>261.019166666667</v>
      </c>
      <c r="R17" s="18">
        <f t="shared" si="6"/>
        <v>-215.77</v>
      </c>
      <c r="S17" s="36">
        <f t="shared" si="7"/>
        <v>-0.0709536336731339</v>
      </c>
      <c r="T17" s="17">
        <v>506</v>
      </c>
      <c r="U17" s="26">
        <v>0.0276679841897233</v>
      </c>
      <c r="V17" s="18">
        <v>14</v>
      </c>
      <c r="W17" s="18">
        <v>3581</v>
      </c>
      <c r="X17" s="40">
        <f t="shared" si="8"/>
        <v>263.459285714286</v>
      </c>
      <c r="Y17" s="18">
        <f t="shared" si="9"/>
        <v>-217.57</v>
      </c>
      <c r="Z17" s="36">
        <f t="shared" si="10"/>
        <v>-0.0607567718514381</v>
      </c>
      <c r="AA17" s="17"/>
      <c r="AB17" s="26"/>
      <c r="AC17" s="18"/>
      <c r="AD17" s="18"/>
      <c r="AE17" s="40"/>
      <c r="AF17" s="17"/>
      <c r="AG17" s="36"/>
      <c r="AH17" s="17"/>
      <c r="AI17" s="26"/>
      <c r="AJ17" s="18"/>
      <c r="AK17" s="18"/>
      <c r="AL17" s="40"/>
      <c r="AM17" s="17"/>
      <c r="AN17" s="36"/>
      <c r="AO17" s="17"/>
      <c r="AP17" s="26"/>
      <c r="AQ17" s="18"/>
      <c r="AR17" s="18"/>
      <c r="AS17" s="40"/>
      <c r="AT17" s="17"/>
      <c r="AU17" s="36"/>
      <c r="AV17" s="17"/>
      <c r="AW17" s="26"/>
      <c r="AX17" s="18"/>
      <c r="AY17" s="18"/>
      <c r="AZ17" s="40"/>
      <c r="BA17" s="17"/>
      <c r="BB17" s="36"/>
      <c r="BC17" s="17"/>
      <c r="BD17" s="26"/>
      <c r="BE17" s="17"/>
      <c r="BF17" s="18"/>
      <c r="BG17" s="40"/>
      <c r="BH17" s="17"/>
      <c r="BI17" s="36"/>
      <c r="BJ17" s="17"/>
      <c r="BK17" s="32"/>
      <c r="BL17" s="17"/>
      <c r="BM17" s="18"/>
      <c r="BN17" s="40"/>
      <c r="BO17" s="17"/>
      <c r="BP17" s="36"/>
      <c r="BQ17" s="17"/>
      <c r="BR17" s="32"/>
      <c r="BS17" s="18"/>
      <c r="BT17" s="18"/>
      <c r="BU17" s="40"/>
      <c r="BV17" s="17"/>
      <c r="BW17" s="36"/>
      <c r="BY17" s="117"/>
      <c r="BZ17" s="18"/>
      <c r="CB17" s="40"/>
      <c r="CC17" s="17"/>
      <c r="CD17" s="36"/>
      <c r="CF17" s="117"/>
      <c r="CI17" s="40"/>
      <c r="CJ17" s="17"/>
      <c r="CK17" s="36"/>
      <c r="CL17" s="120"/>
      <c r="CM17" s="121"/>
      <c r="CN17" s="55"/>
      <c r="CO17" s="55"/>
      <c r="CP17" s="40"/>
      <c r="CQ17" s="17"/>
      <c r="CR17" s="36"/>
      <c r="CS17" s="122"/>
      <c r="CT17" s="121"/>
      <c r="CU17" s="122"/>
      <c r="CV17" s="122"/>
      <c r="CW17" s="40"/>
      <c r="CX17" s="17"/>
      <c r="CY17" s="36"/>
      <c r="CZ17" s="112"/>
      <c r="DA17" s="117"/>
      <c r="DB17" s="112"/>
      <c r="DC17" s="112"/>
      <c r="DD17" s="40"/>
      <c r="DE17" s="17"/>
      <c r="DF17" s="36"/>
      <c r="DG17" s="126"/>
      <c r="DH17" s="32"/>
      <c r="DI17" s="17"/>
      <c r="DJ17" s="18"/>
      <c r="DK17" s="40"/>
      <c r="DL17" s="17"/>
      <c r="DM17" s="36"/>
      <c r="DN17" s="33"/>
      <c r="DO17" s="32"/>
      <c r="DP17" s="18"/>
      <c r="DQ17" s="18"/>
      <c r="DR17" s="40"/>
      <c r="DS17" s="17"/>
      <c r="DT17" s="36"/>
      <c r="DU17" s="18"/>
      <c r="DV17" s="26"/>
      <c r="DW17" s="18"/>
      <c r="DX17" s="18"/>
      <c r="DY17" s="40"/>
      <c r="DZ17" s="17"/>
      <c r="EA17" s="36"/>
      <c r="EB17" s="18"/>
      <c r="EC17" s="26"/>
      <c r="ED17" s="18"/>
      <c r="EE17" s="18"/>
      <c r="EF17" s="40"/>
      <c r="EG17" s="17"/>
      <c r="EH17" s="36"/>
      <c r="EI17" s="18"/>
      <c r="EJ17" s="26"/>
      <c r="EK17" s="18"/>
      <c r="EL17" s="18"/>
      <c r="EM17" s="40"/>
      <c r="EN17" s="17"/>
      <c r="EO17" s="36"/>
      <c r="EP17" s="18"/>
      <c r="EQ17" s="26"/>
      <c r="ER17" s="18"/>
      <c r="ES17" s="18"/>
      <c r="ET17" s="40"/>
      <c r="EU17" s="17"/>
      <c r="EV17" s="36"/>
      <c r="EW17" s="18"/>
      <c r="EX17" s="26"/>
      <c r="EY17" s="17"/>
      <c r="EZ17" s="18"/>
      <c r="FA17" s="40"/>
      <c r="FB17" s="17"/>
      <c r="FC17" s="36"/>
      <c r="FD17" s="18"/>
      <c r="FE17" s="26"/>
      <c r="FF17" s="17"/>
      <c r="FG17" s="18"/>
      <c r="FH17" s="40"/>
      <c r="FI17" s="17"/>
      <c r="FJ17" s="36"/>
      <c r="FK17" s="18"/>
      <c r="FL17" s="26"/>
      <c r="FM17" s="17"/>
      <c r="FN17" s="18"/>
      <c r="FO17" s="40"/>
      <c r="FP17" s="17"/>
      <c r="FQ17" s="36"/>
      <c r="FR17" s="18"/>
      <c r="FS17" s="26"/>
      <c r="FT17" s="17"/>
      <c r="FU17" s="18"/>
      <c r="FV17" s="40"/>
      <c r="FW17" s="17"/>
      <c r="FX17" s="36"/>
      <c r="FY17" s="18"/>
      <c r="FZ17" s="26"/>
      <c r="GA17" s="17"/>
      <c r="GB17" s="18"/>
      <c r="GC17" s="40"/>
      <c r="GD17" s="17"/>
      <c r="GE17" s="36"/>
      <c r="GF17" s="18"/>
      <c r="GG17" s="26"/>
      <c r="GH17" s="18"/>
      <c r="GI17" s="18"/>
      <c r="GJ17" s="40"/>
      <c r="GK17" s="17"/>
      <c r="GL17" s="36"/>
      <c r="GM17" s="18"/>
      <c r="GN17" s="26"/>
      <c r="GO17" s="18"/>
      <c r="GP17" s="18"/>
      <c r="GQ17" s="40"/>
      <c r="GR17" s="17"/>
      <c r="GS17" s="36"/>
      <c r="GT17" s="18"/>
      <c r="GU17" s="26"/>
      <c r="GV17" s="18"/>
      <c r="GW17" s="18"/>
      <c r="GX17" s="40"/>
      <c r="GY17" s="17"/>
      <c r="GZ17" s="36"/>
      <c r="HA17" s="18"/>
      <c r="HB17" s="26"/>
      <c r="HC17" s="18"/>
      <c r="HD17" s="18"/>
      <c r="HE17" s="40"/>
      <c r="HF17" s="17"/>
      <c r="HG17" s="36"/>
      <c r="HH17" s="18"/>
      <c r="HI17" s="26"/>
      <c r="HJ17" s="17"/>
      <c r="HK17" s="18"/>
      <c r="HL17" s="40"/>
      <c r="HM17" s="17"/>
      <c r="HN17" s="36"/>
      <c r="HO17" s="18"/>
      <c r="HP17" s="26"/>
      <c r="HQ17" s="17"/>
      <c r="HR17" s="18"/>
      <c r="HS17" s="40"/>
      <c r="HT17" s="17"/>
      <c r="HU17" s="36"/>
      <c r="HV17" s="17">
        <v>646</v>
      </c>
      <c r="HW17" s="17">
        <v>184187.66</v>
      </c>
      <c r="HX17" s="18">
        <v>181</v>
      </c>
      <c r="HY17" s="18">
        <v>51223.82</v>
      </c>
      <c r="HZ17" s="17">
        <v>399</v>
      </c>
      <c r="IA17" s="17">
        <v>111460</v>
      </c>
      <c r="IB17" s="18">
        <v>370</v>
      </c>
      <c r="IC17" s="17">
        <v>104251</v>
      </c>
      <c r="ID17" s="17">
        <v>218</v>
      </c>
      <c r="IE17" s="17">
        <v>59151</v>
      </c>
      <c r="IF17" s="17">
        <v>427</v>
      </c>
      <c r="IG17" s="17">
        <v>113888</v>
      </c>
      <c r="IH17" s="41"/>
      <c r="II17" s="41"/>
      <c r="IJ17" s="41"/>
      <c r="IK17" s="41"/>
      <c r="IL17" s="18"/>
      <c r="IM17" s="41"/>
      <c r="IN17" s="41"/>
      <c r="IO17" s="41"/>
      <c r="IP17" s="18"/>
      <c r="IQ17" s="18"/>
      <c r="IR17" s="18">
        <f t="shared" ref="IR17:IU17" si="22">O17+V17+AC17+AJ17+AQ17+AX17+BE17+BL17+BS17+BZ17+CG17+CN17+CU17+DB17+DI17+DP17+DW17+ED17+EK17+ER17+EY17+FF17+FM17+FT17+GA17+GH17+GO17+GV17+HC17+HJ17+HQ17</f>
        <v>26</v>
      </c>
      <c r="IS17" s="18">
        <f t="shared" si="22"/>
        <v>6622</v>
      </c>
      <c r="IT17" s="17">
        <v>279</v>
      </c>
      <c r="IU17" s="18">
        <f t="shared" si="22"/>
        <v>-433.34</v>
      </c>
      <c r="IV17" s="36">
        <f t="shared" si="2"/>
        <v>-0.0654394442766535</v>
      </c>
      <c r="IW17" s="18">
        <f t="shared" si="3"/>
        <v>2267</v>
      </c>
      <c r="IX17" s="42">
        <f t="shared" si="4"/>
        <v>630783.48</v>
      </c>
      <c r="IY17" s="43"/>
      <c r="IZ17" s="43"/>
    </row>
    <row r="18" spans="1:260">
      <c r="A18" s="16"/>
      <c r="B18" s="17" t="s">
        <v>35</v>
      </c>
      <c r="C18" s="21">
        <v>6939962759814</v>
      </c>
      <c r="D18" s="21">
        <v>21061010003070</v>
      </c>
      <c r="E18" s="22" t="s">
        <v>159</v>
      </c>
      <c r="F18" s="19" t="s">
        <v>160</v>
      </c>
      <c r="G18" s="17" t="s">
        <v>129</v>
      </c>
      <c r="H18" s="26">
        <f>VLOOKUP(C18,供应链!E:J,6,0)</f>
        <v>1</v>
      </c>
      <c r="I18" s="17">
        <f>VLOOKUP(C18,供应链!E:H,4,0)</f>
        <v>1594</v>
      </c>
      <c r="J18" s="17">
        <f>VLOOKUP(C18,供应链!E:K,7,0)</f>
        <v>0</v>
      </c>
      <c r="K18" s="18">
        <f>VLOOKUP(C18,供应链!E:I,5,0)</f>
        <v>31.7683569171198</v>
      </c>
      <c r="L18" s="27">
        <f t="shared" si="0"/>
        <v>0.0252479711451758</v>
      </c>
      <c r="M18" s="17">
        <v>939</v>
      </c>
      <c r="N18" s="26">
        <v>0.0543130990415335</v>
      </c>
      <c r="O18" s="18">
        <v>51</v>
      </c>
      <c r="P18" s="18">
        <v>8165</v>
      </c>
      <c r="Q18" s="40">
        <f t="shared" si="5"/>
        <v>164.900980392157</v>
      </c>
      <c r="R18" s="18">
        <f t="shared" si="6"/>
        <v>-1229.05</v>
      </c>
      <c r="S18" s="36">
        <f t="shared" si="7"/>
        <v>-0.150526638089406</v>
      </c>
      <c r="T18" s="17">
        <v>872</v>
      </c>
      <c r="U18" s="26">
        <v>0.069954128440367</v>
      </c>
      <c r="V18" s="18">
        <v>61</v>
      </c>
      <c r="W18" s="18">
        <v>10175</v>
      </c>
      <c r="X18" s="40">
        <f t="shared" si="8"/>
        <v>171.80737704918</v>
      </c>
      <c r="Y18" s="18">
        <f t="shared" si="9"/>
        <v>-1048.75</v>
      </c>
      <c r="Z18" s="36">
        <f t="shared" si="10"/>
        <v>-0.103071253071253</v>
      </c>
      <c r="AA18" s="17"/>
      <c r="AB18" s="26"/>
      <c r="AC18" s="18"/>
      <c r="AD18" s="18"/>
      <c r="AE18" s="40"/>
      <c r="AF18" s="17"/>
      <c r="AG18" s="36"/>
      <c r="AH18" s="17"/>
      <c r="AI18" s="26"/>
      <c r="AJ18" s="18"/>
      <c r="AK18" s="18"/>
      <c r="AL18" s="40"/>
      <c r="AM18" s="17"/>
      <c r="AN18" s="36"/>
      <c r="AO18" s="17"/>
      <c r="AP18" s="26"/>
      <c r="AQ18" s="18"/>
      <c r="AR18" s="18"/>
      <c r="AS18" s="40"/>
      <c r="AT18" s="17"/>
      <c r="AU18" s="36"/>
      <c r="AV18" s="17"/>
      <c r="AW18" s="26"/>
      <c r="AX18" s="18"/>
      <c r="AY18" s="18"/>
      <c r="AZ18" s="40"/>
      <c r="BA18" s="17"/>
      <c r="BB18" s="36"/>
      <c r="BC18" s="17"/>
      <c r="BD18" s="26"/>
      <c r="BE18" s="17"/>
      <c r="BF18" s="18"/>
      <c r="BG18" s="40"/>
      <c r="BH18" s="17"/>
      <c r="BI18" s="36"/>
      <c r="BJ18" s="17"/>
      <c r="BK18" s="32"/>
      <c r="BL18" s="17"/>
      <c r="BM18" s="18"/>
      <c r="BN18" s="40"/>
      <c r="BO18" s="17"/>
      <c r="BP18" s="36"/>
      <c r="BQ18" s="17"/>
      <c r="BR18" s="32"/>
      <c r="BS18" s="18"/>
      <c r="BT18" s="18"/>
      <c r="BU18" s="40"/>
      <c r="BV18" s="17"/>
      <c r="BW18" s="36"/>
      <c r="BY18" s="117"/>
      <c r="BZ18" s="18"/>
      <c r="CB18" s="40"/>
      <c r="CC18" s="17"/>
      <c r="CD18" s="36"/>
      <c r="CF18" s="117"/>
      <c r="CI18" s="40"/>
      <c r="CJ18" s="17"/>
      <c r="CK18" s="36"/>
      <c r="CL18" s="120"/>
      <c r="CM18" s="121"/>
      <c r="CN18" s="55"/>
      <c r="CO18" s="55"/>
      <c r="CP18" s="40"/>
      <c r="CQ18" s="17"/>
      <c r="CR18" s="36"/>
      <c r="CS18" s="122"/>
      <c r="CT18" s="121"/>
      <c r="CU18" s="122"/>
      <c r="CV18" s="122"/>
      <c r="CW18" s="40"/>
      <c r="CX18" s="17"/>
      <c r="CY18" s="36"/>
      <c r="CZ18" s="112"/>
      <c r="DA18" s="117"/>
      <c r="DB18" s="112"/>
      <c r="DC18" s="112"/>
      <c r="DD18" s="40"/>
      <c r="DE18" s="17"/>
      <c r="DF18" s="36"/>
      <c r="DG18" s="126"/>
      <c r="DH18" s="32"/>
      <c r="DI18" s="17"/>
      <c r="DJ18" s="18"/>
      <c r="DK18" s="40"/>
      <c r="DL18" s="17"/>
      <c r="DM18" s="36"/>
      <c r="DN18" s="33"/>
      <c r="DO18" s="32"/>
      <c r="DP18" s="18"/>
      <c r="DQ18" s="18"/>
      <c r="DR18" s="40"/>
      <c r="DS18" s="17"/>
      <c r="DT18" s="36"/>
      <c r="DU18" s="18"/>
      <c r="DV18" s="26"/>
      <c r="DW18" s="18"/>
      <c r="DX18" s="18"/>
      <c r="DY18" s="40"/>
      <c r="DZ18" s="17"/>
      <c r="EA18" s="36"/>
      <c r="EB18" s="18"/>
      <c r="EC18" s="26"/>
      <c r="ED18" s="18"/>
      <c r="EE18" s="18"/>
      <c r="EF18" s="40"/>
      <c r="EG18" s="17"/>
      <c r="EH18" s="36"/>
      <c r="EI18" s="18"/>
      <c r="EJ18" s="26"/>
      <c r="EK18" s="18"/>
      <c r="EL18" s="18"/>
      <c r="EM18" s="40"/>
      <c r="EN18" s="17"/>
      <c r="EO18" s="36"/>
      <c r="EP18" s="18"/>
      <c r="EQ18" s="26"/>
      <c r="ER18" s="18"/>
      <c r="ES18" s="18"/>
      <c r="ET18" s="40"/>
      <c r="EU18" s="17"/>
      <c r="EV18" s="36"/>
      <c r="EW18" s="18"/>
      <c r="EX18" s="26"/>
      <c r="EY18" s="17"/>
      <c r="EZ18" s="18"/>
      <c r="FA18" s="40"/>
      <c r="FB18" s="17"/>
      <c r="FC18" s="36"/>
      <c r="FD18" s="18"/>
      <c r="FE18" s="26"/>
      <c r="FF18" s="17"/>
      <c r="FG18" s="18"/>
      <c r="FH18" s="40"/>
      <c r="FI18" s="17"/>
      <c r="FJ18" s="36"/>
      <c r="FK18" s="18"/>
      <c r="FL18" s="26"/>
      <c r="FM18" s="17"/>
      <c r="FN18" s="18"/>
      <c r="FO18" s="40"/>
      <c r="FP18" s="17"/>
      <c r="FQ18" s="36"/>
      <c r="FR18" s="18"/>
      <c r="FS18" s="26"/>
      <c r="FT18" s="17"/>
      <c r="FU18" s="18"/>
      <c r="FV18" s="40"/>
      <c r="FW18" s="17"/>
      <c r="FX18" s="36"/>
      <c r="FY18" s="18"/>
      <c r="FZ18" s="26"/>
      <c r="GA18" s="17"/>
      <c r="GB18" s="18"/>
      <c r="GC18" s="40"/>
      <c r="GD18" s="17"/>
      <c r="GE18" s="36"/>
      <c r="GF18" s="18"/>
      <c r="GG18" s="26"/>
      <c r="GH18" s="18"/>
      <c r="GI18" s="18"/>
      <c r="GJ18" s="40"/>
      <c r="GK18" s="17"/>
      <c r="GL18" s="36"/>
      <c r="GM18" s="18"/>
      <c r="GN18" s="26"/>
      <c r="GO18" s="18"/>
      <c r="GP18" s="18"/>
      <c r="GQ18" s="40"/>
      <c r="GR18" s="17"/>
      <c r="GS18" s="36"/>
      <c r="GT18" s="18"/>
      <c r="GU18" s="26"/>
      <c r="GV18" s="18"/>
      <c r="GW18" s="18"/>
      <c r="GX18" s="40"/>
      <c r="GY18" s="17"/>
      <c r="GZ18" s="36"/>
      <c r="HA18" s="18"/>
      <c r="HB18" s="26"/>
      <c r="HC18" s="18"/>
      <c r="HD18" s="18"/>
      <c r="HE18" s="40"/>
      <c r="HF18" s="17"/>
      <c r="HG18" s="36"/>
      <c r="HH18" s="18"/>
      <c r="HI18" s="26"/>
      <c r="HJ18" s="17"/>
      <c r="HK18" s="18"/>
      <c r="HL18" s="40"/>
      <c r="HM18" s="17"/>
      <c r="HN18" s="36"/>
      <c r="HO18" s="18"/>
      <c r="HP18" s="26"/>
      <c r="HQ18" s="17"/>
      <c r="HR18" s="18"/>
      <c r="HS18" s="40"/>
      <c r="HT18" s="17"/>
      <c r="HU18" s="36"/>
      <c r="HV18" s="17">
        <v>2352</v>
      </c>
      <c r="HW18" s="17">
        <v>413449.44</v>
      </c>
      <c r="HX18" s="18">
        <v>1051</v>
      </c>
      <c r="HY18" s="18">
        <v>185285.41</v>
      </c>
      <c r="HZ18" s="17">
        <v>3129</v>
      </c>
      <c r="IA18" s="17">
        <v>531283</v>
      </c>
      <c r="IB18" s="18">
        <v>2766</v>
      </c>
      <c r="IC18" s="17">
        <v>481223</v>
      </c>
      <c r="ID18" s="17">
        <v>1642</v>
      </c>
      <c r="IE18" s="17">
        <v>280204</v>
      </c>
      <c r="IF18" s="17">
        <v>1661</v>
      </c>
      <c r="IG18" s="17">
        <v>277181.586206897</v>
      </c>
      <c r="IH18" s="41"/>
      <c r="II18" s="41"/>
      <c r="IJ18" s="41"/>
      <c r="IK18" s="41"/>
      <c r="IL18" s="18"/>
      <c r="IM18" s="41"/>
      <c r="IN18" s="41"/>
      <c r="IO18" s="41"/>
      <c r="IP18" s="18"/>
      <c r="IQ18" s="18"/>
      <c r="IR18" s="18">
        <f t="shared" ref="IR18:IU18" si="23">O18+V18+AC18+AJ18+AQ18+AX18+BE18+BL18+BS18+BZ18+CG18+CN18+CU18+DB18+DI18+DP18+DW18+ED18+EK18+ER18+EY18+FF18+FM18+FT18+GA18+GH18+GO18+GV18+HC18+HJ18+HQ18</f>
        <v>112</v>
      </c>
      <c r="IS18" s="18">
        <f t="shared" si="23"/>
        <v>18340</v>
      </c>
      <c r="IT18" s="17">
        <v>189</v>
      </c>
      <c r="IU18" s="18">
        <f t="shared" si="23"/>
        <v>-2277.8</v>
      </c>
      <c r="IV18" s="36">
        <f t="shared" si="2"/>
        <v>-0.124198473282443</v>
      </c>
      <c r="IW18" s="18">
        <f t="shared" si="3"/>
        <v>12713</v>
      </c>
      <c r="IX18" s="42">
        <f t="shared" si="4"/>
        <v>2186966.4362069</v>
      </c>
      <c r="IY18" s="43"/>
      <c r="IZ18" s="43"/>
    </row>
    <row r="19" spans="1:260">
      <c r="A19" s="16"/>
      <c r="B19" s="17" t="s">
        <v>35</v>
      </c>
      <c r="C19" s="21">
        <v>6939962766423</v>
      </c>
      <c r="D19" s="21">
        <v>21061011000715</v>
      </c>
      <c r="E19" s="18" t="s">
        <v>161</v>
      </c>
      <c r="F19" s="19" t="s">
        <v>162</v>
      </c>
      <c r="G19" s="17" t="s">
        <v>129</v>
      </c>
      <c r="H19" s="26">
        <f>VLOOKUP(C19,供应链!E:J,6,0)</f>
        <v>1</v>
      </c>
      <c r="I19" s="17">
        <f>VLOOKUP(C19,供应链!E:H,4,0)</f>
        <v>859</v>
      </c>
      <c r="J19" s="17">
        <f>VLOOKUP(C19,供应链!E:K,7,0)</f>
        <v>168</v>
      </c>
      <c r="K19" s="18">
        <f>VLOOKUP(C19,供应链!E:I,5,0)</f>
        <v>62.231219379423</v>
      </c>
      <c r="L19" s="27">
        <f t="shared" si="0"/>
        <v>0.00631199278629396</v>
      </c>
      <c r="M19" s="17">
        <v>1636</v>
      </c>
      <c r="N19" s="26">
        <v>0.0128361858190709</v>
      </c>
      <c r="O19" s="18">
        <v>21</v>
      </c>
      <c r="P19" s="18">
        <v>1835</v>
      </c>
      <c r="Q19" s="40">
        <f t="shared" si="5"/>
        <v>90.002380952381</v>
      </c>
      <c r="R19" s="18">
        <f t="shared" si="6"/>
        <v>-608.95</v>
      </c>
      <c r="S19" s="36">
        <f t="shared" si="7"/>
        <v>-0.331852861035422</v>
      </c>
      <c r="T19" s="17">
        <v>1597</v>
      </c>
      <c r="U19" s="26">
        <v>0.00438321853475266</v>
      </c>
      <c r="V19" s="18">
        <v>7</v>
      </c>
      <c r="W19" s="18">
        <v>598</v>
      </c>
      <c r="X19" s="40">
        <f t="shared" si="8"/>
        <v>87.9914285714286</v>
      </c>
      <c r="Y19" s="18">
        <f t="shared" si="9"/>
        <v>-217.06</v>
      </c>
      <c r="Z19" s="36">
        <f t="shared" si="10"/>
        <v>-0.362976588628763</v>
      </c>
      <c r="AA19" s="17"/>
      <c r="AB19" s="26"/>
      <c r="AC19" s="18"/>
      <c r="AD19" s="18"/>
      <c r="AE19" s="40"/>
      <c r="AF19" s="17"/>
      <c r="AG19" s="36"/>
      <c r="AH19" s="17"/>
      <c r="AI19" s="26"/>
      <c r="AJ19" s="18"/>
      <c r="AK19" s="18"/>
      <c r="AL19" s="40"/>
      <c r="AM19" s="17"/>
      <c r="AN19" s="36"/>
      <c r="AO19" s="17"/>
      <c r="AP19" s="26"/>
      <c r="AQ19" s="18"/>
      <c r="AR19" s="18"/>
      <c r="AS19" s="40"/>
      <c r="AT19" s="17"/>
      <c r="AU19" s="36"/>
      <c r="AV19" s="17"/>
      <c r="AW19" s="26"/>
      <c r="AX19" s="18"/>
      <c r="AY19" s="18"/>
      <c r="AZ19" s="40"/>
      <c r="BA19" s="17"/>
      <c r="BB19" s="36"/>
      <c r="BC19" s="17"/>
      <c r="BD19" s="26"/>
      <c r="BE19" s="17"/>
      <c r="BF19" s="18"/>
      <c r="BG19" s="40"/>
      <c r="BH19" s="17"/>
      <c r="BI19" s="36"/>
      <c r="BJ19" s="17"/>
      <c r="BK19" s="32"/>
      <c r="BL19" s="17"/>
      <c r="BM19" s="18"/>
      <c r="BN19" s="40"/>
      <c r="BO19" s="17"/>
      <c r="BP19" s="36"/>
      <c r="BQ19" s="17"/>
      <c r="BR19" s="32"/>
      <c r="BS19" s="18"/>
      <c r="BT19" s="18"/>
      <c r="BU19" s="40"/>
      <c r="BV19" s="17"/>
      <c r="BW19" s="36"/>
      <c r="BY19" s="117"/>
      <c r="BZ19" s="18"/>
      <c r="CB19" s="40"/>
      <c r="CC19" s="17"/>
      <c r="CD19" s="36"/>
      <c r="CF19" s="117"/>
      <c r="CI19" s="40"/>
      <c r="CJ19" s="17"/>
      <c r="CK19" s="36"/>
      <c r="CL19" s="120"/>
      <c r="CM19" s="121"/>
      <c r="CN19" s="55"/>
      <c r="CO19" s="55"/>
      <c r="CP19" s="40"/>
      <c r="CQ19" s="17"/>
      <c r="CR19" s="36"/>
      <c r="CS19" s="122"/>
      <c r="CT19" s="121"/>
      <c r="CU19" s="122"/>
      <c r="CV19" s="122"/>
      <c r="CW19" s="40"/>
      <c r="CX19" s="17"/>
      <c r="CY19" s="36"/>
      <c r="CZ19" s="112"/>
      <c r="DA19" s="117"/>
      <c r="DB19" s="112"/>
      <c r="DC19" s="112"/>
      <c r="DD19" s="40"/>
      <c r="DE19" s="17"/>
      <c r="DF19" s="36"/>
      <c r="DG19" s="126"/>
      <c r="DH19" s="32"/>
      <c r="DI19" s="17"/>
      <c r="DJ19" s="18"/>
      <c r="DK19" s="40"/>
      <c r="DL19" s="17"/>
      <c r="DM19" s="36"/>
      <c r="DN19" s="33"/>
      <c r="DO19" s="32"/>
      <c r="DP19" s="18"/>
      <c r="DQ19" s="18"/>
      <c r="DR19" s="40"/>
      <c r="DS19" s="17"/>
      <c r="DT19" s="36"/>
      <c r="DU19" s="18"/>
      <c r="DV19" s="26"/>
      <c r="DW19" s="18"/>
      <c r="DX19" s="18"/>
      <c r="DY19" s="40"/>
      <c r="DZ19" s="17"/>
      <c r="EA19" s="36"/>
      <c r="EB19" s="18"/>
      <c r="EC19" s="26"/>
      <c r="ED19" s="18"/>
      <c r="EE19" s="18"/>
      <c r="EF19" s="40"/>
      <c r="EG19" s="17"/>
      <c r="EH19" s="36"/>
      <c r="EI19" s="18"/>
      <c r="EJ19" s="26"/>
      <c r="EK19" s="18"/>
      <c r="EL19" s="18"/>
      <c r="EM19" s="40"/>
      <c r="EN19" s="17"/>
      <c r="EO19" s="36"/>
      <c r="EP19" s="18"/>
      <c r="EQ19" s="26"/>
      <c r="ER19" s="18"/>
      <c r="ES19" s="18"/>
      <c r="ET19" s="40"/>
      <c r="EU19" s="17"/>
      <c r="EV19" s="36"/>
      <c r="EW19" s="18"/>
      <c r="EX19" s="26"/>
      <c r="EY19" s="17"/>
      <c r="EZ19" s="18"/>
      <c r="FA19" s="40"/>
      <c r="FB19" s="17"/>
      <c r="FC19" s="36"/>
      <c r="FD19" s="18"/>
      <c r="FE19" s="26"/>
      <c r="FF19" s="17"/>
      <c r="FG19" s="18"/>
      <c r="FH19" s="40"/>
      <c r="FI19" s="17"/>
      <c r="FJ19" s="36"/>
      <c r="FK19" s="18"/>
      <c r="FL19" s="26"/>
      <c r="FM19" s="17"/>
      <c r="FN19" s="18"/>
      <c r="FO19" s="40"/>
      <c r="FP19" s="17"/>
      <c r="FQ19" s="36"/>
      <c r="FR19" s="18"/>
      <c r="FS19" s="26"/>
      <c r="FT19" s="17"/>
      <c r="FU19" s="18"/>
      <c r="FV19" s="40"/>
      <c r="FW19" s="17"/>
      <c r="FX19" s="36"/>
      <c r="FY19" s="18"/>
      <c r="FZ19" s="26"/>
      <c r="GA19" s="17"/>
      <c r="GB19" s="18"/>
      <c r="GC19" s="40"/>
      <c r="GD19" s="17"/>
      <c r="GE19" s="36"/>
      <c r="GF19" s="18"/>
      <c r="GG19" s="26"/>
      <c r="GH19" s="18"/>
      <c r="GI19" s="18"/>
      <c r="GJ19" s="40"/>
      <c r="GK19" s="17"/>
      <c r="GL19" s="36"/>
      <c r="GM19" s="18"/>
      <c r="GN19" s="26"/>
      <c r="GO19" s="18"/>
      <c r="GP19" s="18"/>
      <c r="GQ19" s="40"/>
      <c r="GR19" s="17"/>
      <c r="GS19" s="36"/>
      <c r="GT19" s="18"/>
      <c r="GU19" s="26"/>
      <c r="GV19" s="18"/>
      <c r="GW19" s="18"/>
      <c r="GX19" s="40"/>
      <c r="GY19" s="17"/>
      <c r="GZ19" s="36"/>
      <c r="HA19" s="18"/>
      <c r="HB19" s="26"/>
      <c r="HC19" s="18"/>
      <c r="HD19" s="18"/>
      <c r="HE19" s="40"/>
      <c r="HF19" s="17"/>
      <c r="HG19" s="36"/>
      <c r="HH19" s="18"/>
      <c r="HI19" s="26"/>
      <c r="HJ19" s="17"/>
      <c r="HK19" s="18"/>
      <c r="HL19" s="40"/>
      <c r="HM19" s="17"/>
      <c r="HN19" s="36"/>
      <c r="HO19" s="18"/>
      <c r="HP19" s="26"/>
      <c r="HQ19" s="17"/>
      <c r="HR19" s="18"/>
      <c r="HS19" s="40"/>
      <c r="HT19" s="17"/>
      <c r="HU19" s="36"/>
      <c r="HV19" s="17">
        <v>290</v>
      </c>
      <c r="HW19" s="17">
        <v>28490.3</v>
      </c>
      <c r="HX19" s="18">
        <v>374</v>
      </c>
      <c r="HY19" s="18">
        <v>40049.9</v>
      </c>
      <c r="HZ19" s="17">
        <v>749</v>
      </c>
      <c r="IA19" s="17">
        <v>73993</v>
      </c>
      <c r="IB19" s="18">
        <v>846</v>
      </c>
      <c r="IC19" s="17">
        <v>80716</v>
      </c>
      <c r="ID19" s="17">
        <v>758</v>
      </c>
      <c r="IE19" s="17">
        <v>65957</v>
      </c>
      <c r="IF19" s="17">
        <v>507</v>
      </c>
      <c r="IG19" s="17">
        <v>43356.8</v>
      </c>
      <c r="IH19" s="41"/>
      <c r="II19" s="41"/>
      <c r="IJ19" s="41"/>
      <c r="IK19" s="41"/>
      <c r="IL19" s="18"/>
      <c r="IM19" s="41"/>
      <c r="IN19" s="41"/>
      <c r="IO19" s="41"/>
      <c r="IP19" s="18"/>
      <c r="IQ19" s="18"/>
      <c r="IR19" s="18">
        <f t="shared" ref="IR19:IU19" si="24">O19+V19+AC19+AJ19+AQ19+AX19+BE19+BL19+BS19+BZ19+CG19+CN19+CU19+DB19+DI19+DP19+DW19+ED19+EK19+ER19+EY19+FF19+FM19+FT19+GA19+GH19+GO19+GV19+HC19+HJ19+HQ19</f>
        <v>28</v>
      </c>
      <c r="IS19" s="18">
        <f t="shared" si="24"/>
        <v>2433</v>
      </c>
      <c r="IT19" s="17">
        <v>119</v>
      </c>
      <c r="IU19" s="18">
        <f t="shared" si="24"/>
        <v>-826.01</v>
      </c>
      <c r="IV19" s="36">
        <f t="shared" si="2"/>
        <v>-0.339502671598849</v>
      </c>
      <c r="IW19" s="18">
        <f t="shared" si="3"/>
        <v>3552</v>
      </c>
      <c r="IX19" s="42">
        <f t="shared" si="4"/>
        <v>334996</v>
      </c>
      <c r="IY19" s="43"/>
      <c r="IZ19" s="43"/>
    </row>
    <row r="20" spans="1:260">
      <c r="A20" s="16" t="s">
        <v>126</v>
      </c>
      <c r="B20" s="17" t="s">
        <v>37</v>
      </c>
      <c r="C20" s="18">
        <v>6939962741307</v>
      </c>
      <c r="D20" s="18">
        <v>21066010001275</v>
      </c>
      <c r="E20" s="17" t="s">
        <v>163</v>
      </c>
      <c r="F20" s="19" t="s">
        <v>164</v>
      </c>
      <c r="G20" s="17" t="s">
        <v>129</v>
      </c>
      <c r="H20" s="26">
        <f>VLOOKUP(C20,供应链!E:J,6,0)</f>
        <v>1</v>
      </c>
      <c r="I20" s="17">
        <f>VLOOKUP(C20,供应链!E:H,4,0)</f>
        <v>1034</v>
      </c>
      <c r="J20" s="17">
        <f>VLOOKUP(C20,供应链!E:K,7,0)</f>
        <v>736</v>
      </c>
      <c r="K20" s="18">
        <f>VLOOKUP(C20,供应链!E:I,5,0)</f>
        <v>43.9432219243602</v>
      </c>
      <c r="L20" s="27">
        <f t="shared" si="0"/>
        <v>0.00901713255184851</v>
      </c>
      <c r="M20" s="17">
        <v>494</v>
      </c>
      <c r="N20" s="26">
        <v>0.0182186234817814</v>
      </c>
      <c r="O20" s="18">
        <v>9</v>
      </c>
      <c r="P20" s="18">
        <v>1416</v>
      </c>
      <c r="Q20" s="40">
        <f t="shared" si="5"/>
        <v>162.053333333333</v>
      </c>
      <c r="R20" s="18">
        <f t="shared" si="6"/>
        <v>-62.5199999999999</v>
      </c>
      <c r="S20" s="36">
        <f t="shared" si="7"/>
        <v>-0.0441525423728813</v>
      </c>
      <c r="T20" s="17">
        <v>583</v>
      </c>
      <c r="U20" s="26">
        <v>0.0531732418524871</v>
      </c>
      <c r="V20" s="18">
        <v>31</v>
      </c>
      <c r="W20" s="18">
        <v>4621</v>
      </c>
      <c r="X20" s="40">
        <f t="shared" si="8"/>
        <v>153.536451612903</v>
      </c>
      <c r="Y20" s="18">
        <f t="shared" si="9"/>
        <v>-479.37</v>
      </c>
      <c r="Z20" s="36">
        <f t="shared" si="10"/>
        <v>-0.103737286301666</v>
      </c>
      <c r="AA20" s="17"/>
      <c r="AB20" s="26"/>
      <c r="AC20" s="18"/>
      <c r="AD20" s="18"/>
      <c r="AE20" s="40"/>
      <c r="AF20" s="17"/>
      <c r="AG20" s="36"/>
      <c r="AH20" s="17"/>
      <c r="AI20" s="26"/>
      <c r="AJ20" s="18"/>
      <c r="AK20" s="18"/>
      <c r="AL20" s="40"/>
      <c r="AM20" s="17"/>
      <c r="AN20" s="36"/>
      <c r="AO20" s="17"/>
      <c r="AP20" s="26"/>
      <c r="AQ20" s="18"/>
      <c r="AR20" s="18"/>
      <c r="AS20" s="40"/>
      <c r="AT20" s="17"/>
      <c r="AU20" s="36"/>
      <c r="AV20" s="17"/>
      <c r="AW20" s="26"/>
      <c r="AX20" s="18"/>
      <c r="AY20" s="18"/>
      <c r="AZ20" s="40"/>
      <c r="BA20" s="17"/>
      <c r="BB20" s="36"/>
      <c r="BC20" s="17"/>
      <c r="BD20" s="26"/>
      <c r="BE20" s="17"/>
      <c r="BF20" s="18"/>
      <c r="BG20" s="40"/>
      <c r="BH20" s="17"/>
      <c r="BI20" s="36"/>
      <c r="BJ20" s="17"/>
      <c r="BK20" s="32"/>
      <c r="BL20" s="17"/>
      <c r="BM20" s="18"/>
      <c r="BN20" s="40"/>
      <c r="BO20" s="17"/>
      <c r="BP20" s="36"/>
      <c r="BQ20" s="17"/>
      <c r="BR20" s="32"/>
      <c r="BS20" s="18"/>
      <c r="BT20" s="18"/>
      <c r="BU20" s="40"/>
      <c r="BV20" s="17"/>
      <c r="BW20" s="36"/>
      <c r="BY20" s="117"/>
      <c r="BZ20" s="18"/>
      <c r="CB20" s="40"/>
      <c r="CC20" s="17"/>
      <c r="CD20" s="36"/>
      <c r="CF20" s="117"/>
      <c r="CI20" s="40"/>
      <c r="CJ20" s="17"/>
      <c r="CK20" s="36"/>
      <c r="CL20" s="120"/>
      <c r="CM20" s="121"/>
      <c r="CN20" s="55"/>
      <c r="CO20" s="55"/>
      <c r="CP20" s="40"/>
      <c r="CQ20" s="17"/>
      <c r="CR20" s="36"/>
      <c r="CS20" s="122"/>
      <c r="CT20" s="121"/>
      <c r="CU20" s="122"/>
      <c r="CV20" s="122"/>
      <c r="CW20" s="40"/>
      <c r="CX20" s="17"/>
      <c r="CY20" s="36"/>
      <c r="CZ20" s="112"/>
      <c r="DA20" s="117"/>
      <c r="DB20" s="112"/>
      <c r="DC20" s="112"/>
      <c r="DD20" s="40"/>
      <c r="DE20" s="17"/>
      <c r="DF20" s="36"/>
      <c r="DG20" s="126"/>
      <c r="DH20" s="32"/>
      <c r="DI20" s="17"/>
      <c r="DJ20" s="18"/>
      <c r="DK20" s="40"/>
      <c r="DL20" s="17"/>
      <c r="DM20" s="36"/>
      <c r="DN20" s="33"/>
      <c r="DO20" s="32"/>
      <c r="DP20" s="18"/>
      <c r="DQ20" s="18"/>
      <c r="DR20" s="40"/>
      <c r="DS20" s="17"/>
      <c r="DT20" s="36"/>
      <c r="DU20" s="18"/>
      <c r="DV20" s="26"/>
      <c r="DW20" s="18"/>
      <c r="DX20" s="18"/>
      <c r="DY20" s="40"/>
      <c r="DZ20" s="17"/>
      <c r="EA20" s="36"/>
      <c r="EB20" s="18"/>
      <c r="EC20" s="26"/>
      <c r="ED20" s="18"/>
      <c r="EE20" s="18"/>
      <c r="EF20" s="40"/>
      <c r="EG20" s="17"/>
      <c r="EH20" s="36"/>
      <c r="EI20" s="18"/>
      <c r="EJ20" s="26"/>
      <c r="EK20" s="18"/>
      <c r="EL20" s="18"/>
      <c r="EM20" s="40"/>
      <c r="EN20" s="17"/>
      <c r="EO20" s="36"/>
      <c r="EP20" s="18"/>
      <c r="EQ20" s="26"/>
      <c r="ER20" s="18"/>
      <c r="ES20" s="18"/>
      <c r="ET20" s="40"/>
      <c r="EU20" s="17"/>
      <c r="EV20" s="36"/>
      <c r="EW20" s="18"/>
      <c r="EX20" s="26"/>
      <c r="EY20" s="17"/>
      <c r="EZ20" s="18"/>
      <c r="FA20" s="40"/>
      <c r="FB20" s="17"/>
      <c r="FC20" s="36"/>
      <c r="FD20" s="18"/>
      <c r="FE20" s="26"/>
      <c r="FF20" s="17"/>
      <c r="FG20" s="18"/>
      <c r="FH20" s="40"/>
      <c r="FI20" s="17"/>
      <c r="FJ20" s="36"/>
      <c r="FK20" s="18"/>
      <c r="FL20" s="26"/>
      <c r="FM20" s="17"/>
      <c r="FN20" s="18"/>
      <c r="FO20" s="40"/>
      <c r="FP20" s="17"/>
      <c r="FQ20" s="36"/>
      <c r="FR20" s="18"/>
      <c r="FS20" s="26"/>
      <c r="FT20" s="17"/>
      <c r="FU20" s="18"/>
      <c r="FV20" s="40"/>
      <c r="FW20" s="17"/>
      <c r="FX20" s="36"/>
      <c r="FY20" s="18"/>
      <c r="FZ20" s="26"/>
      <c r="GA20" s="17"/>
      <c r="GB20" s="18"/>
      <c r="GC20" s="40"/>
      <c r="GD20" s="17"/>
      <c r="GE20" s="36"/>
      <c r="GF20" s="18"/>
      <c r="GG20" s="26"/>
      <c r="GH20" s="18"/>
      <c r="GI20" s="18"/>
      <c r="GJ20" s="40"/>
      <c r="GK20" s="17"/>
      <c r="GL20" s="36"/>
      <c r="GM20" s="18"/>
      <c r="GN20" s="26"/>
      <c r="GO20" s="18"/>
      <c r="GP20" s="18"/>
      <c r="GQ20" s="40"/>
      <c r="GR20" s="17"/>
      <c r="GS20" s="36"/>
      <c r="GT20" s="18"/>
      <c r="GU20" s="26"/>
      <c r="GV20" s="18"/>
      <c r="GW20" s="18"/>
      <c r="GX20" s="40"/>
      <c r="GY20" s="17"/>
      <c r="GZ20" s="36"/>
      <c r="HA20" s="18"/>
      <c r="HB20" s="26"/>
      <c r="HC20" s="18"/>
      <c r="HD20" s="18"/>
      <c r="HE20" s="40"/>
      <c r="HF20" s="17"/>
      <c r="HG20" s="36"/>
      <c r="HH20" s="18"/>
      <c r="HI20" s="26"/>
      <c r="HJ20" s="17"/>
      <c r="HK20" s="18"/>
      <c r="HL20" s="40"/>
      <c r="HM20" s="17"/>
      <c r="HN20" s="36"/>
      <c r="HO20" s="18"/>
      <c r="HP20" s="26"/>
      <c r="HQ20" s="17"/>
      <c r="HR20" s="18"/>
      <c r="HS20" s="40"/>
      <c r="HT20" s="17"/>
      <c r="HU20" s="36"/>
      <c r="HV20" s="17">
        <v>943</v>
      </c>
      <c r="HW20" s="17">
        <v>161561.1</v>
      </c>
      <c r="HX20" s="18">
        <v>1372</v>
      </c>
      <c r="HY20" s="18">
        <v>217868.61</v>
      </c>
      <c r="HZ20" s="17">
        <v>461</v>
      </c>
      <c r="IA20" s="17">
        <v>72795</v>
      </c>
      <c r="IB20" s="17">
        <v>547</v>
      </c>
      <c r="IC20" s="17">
        <v>80873</v>
      </c>
      <c r="ID20" s="17">
        <v>1309</v>
      </c>
      <c r="IE20" s="17">
        <v>193528</v>
      </c>
      <c r="IF20" s="17">
        <v>990</v>
      </c>
      <c r="IG20" s="17">
        <v>142191.181818182</v>
      </c>
      <c r="IH20" s="41"/>
      <c r="II20" s="41"/>
      <c r="IJ20" s="41"/>
      <c r="IK20" s="41"/>
      <c r="IL20" s="18"/>
      <c r="IM20" s="41"/>
      <c r="IN20" s="41"/>
      <c r="IO20" s="41"/>
      <c r="IP20" s="18"/>
      <c r="IQ20" s="18"/>
      <c r="IR20" s="18">
        <f t="shared" ref="IR20:IU20" si="25">O20+V20+AC20+AJ20+AQ20+AX20+BE20+BL20+BS20+BZ20+CG20+CN20+CU20+DB20+DI20+DP20+DW20+ED20+EK20+ER20+EY20+FF20+FM20+FT20+GA20+GH20+GO20+GV20+HC20+HJ20+HQ20</f>
        <v>40</v>
      </c>
      <c r="IS20" s="18">
        <f t="shared" si="25"/>
        <v>6037</v>
      </c>
      <c r="IT20" s="17">
        <v>169</v>
      </c>
      <c r="IU20" s="18">
        <f t="shared" si="25"/>
        <v>-541.89</v>
      </c>
      <c r="IV20" s="36">
        <f t="shared" si="2"/>
        <v>-0.0897614709292695</v>
      </c>
      <c r="IW20" s="18">
        <f t="shared" si="3"/>
        <v>5662</v>
      </c>
      <c r="IX20" s="42">
        <f t="shared" si="4"/>
        <v>874853.891818182</v>
      </c>
      <c r="IY20" s="43"/>
      <c r="IZ20" s="43"/>
    </row>
    <row r="21" spans="1:260">
      <c r="A21" s="16" t="s">
        <v>126</v>
      </c>
      <c r="B21" s="17" t="s">
        <v>37</v>
      </c>
      <c r="C21" s="18">
        <v>6939962739281</v>
      </c>
      <c r="D21" s="18">
        <v>21066010001274</v>
      </c>
      <c r="E21" s="17" t="s">
        <v>165</v>
      </c>
      <c r="F21" s="19" t="s">
        <v>166</v>
      </c>
      <c r="G21" s="17" t="s">
        <v>129</v>
      </c>
      <c r="H21" s="26">
        <f>VLOOKUP(C21,供应链!E:J,6,0)</f>
        <v>1</v>
      </c>
      <c r="I21" s="17">
        <f>VLOOKUP(C21,供应链!E:H,4,0)</f>
        <v>2288</v>
      </c>
      <c r="J21" s="17">
        <f>VLOOKUP(C21,供应链!E:K,7,0)</f>
        <v>247</v>
      </c>
      <c r="K21" s="18">
        <f>VLOOKUP(C21,供应链!E:I,5,0)</f>
        <v>28.668862752034</v>
      </c>
      <c r="L21" s="27">
        <f t="shared" si="0"/>
        <v>0.0362939585211903</v>
      </c>
      <c r="M21" s="17">
        <v>1615</v>
      </c>
      <c r="N21" s="26">
        <v>0.0421052631578947</v>
      </c>
      <c r="O21" s="18">
        <v>68</v>
      </c>
      <c r="P21" s="18">
        <v>11206</v>
      </c>
      <c r="Q21" s="40">
        <f t="shared" si="5"/>
        <v>169.737941176471</v>
      </c>
      <c r="R21" s="18">
        <f t="shared" si="6"/>
        <v>-629.820000000001</v>
      </c>
      <c r="S21" s="36">
        <f t="shared" si="7"/>
        <v>-0.0562038193824738</v>
      </c>
      <c r="T21" s="17">
        <v>1645</v>
      </c>
      <c r="U21" s="26">
        <v>0.0565349544072948</v>
      </c>
      <c r="V21" s="18">
        <v>93</v>
      </c>
      <c r="W21" s="18">
        <v>15292</v>
      </c>
      <c r="X21" s="40">
        <f t="shared" si="8"/>
        <v>169.363010752688</v>
      </c>
      <c r="Y21" s="18">
        <f t="shared" si="9"/>
        <v>-896.239999999999</v>
      </c>
      <c r="Z21" s="36">
        <f t="shared" si="10"/>
        <v>-0.0586084227046821</v>
      </c>
      <c r="AA21" s="17"/>
      <c r="AB21" s="26"/>
      <c r="AC21" s="18"/>
      <c r="AD21" s="18"/>
      <c r="AE21" s="40"/>
      <c r="AF21" s="17"/>
      <c r="AG21" s="36"/>
      <c r="AH21" s="17"/>
      <c r="AI21" s="26"/>
      <c r="AJ21" s="18"/>
      <c r="AK21" s="18"/>
      <c r="AL21" s="40"/>
      <c r="AM21" s="17"/>
      <c r="AN21" s="36"/>
      <c r="AO21" s="17"/>
      <c r="AP21" s="26"/>
      <c r="AQ21" s="18"/>
      <c r="AR21" s="18"/>
      <c r="AS21" s="40"/>
      <c r="AT21" s="17"/>
      <c r="AU21" s="36"/>
      <c r="AV21" s="17"/>
      <c r="AW21" s="26"/>
      <c r="AX21" s="18"/>
      <c r="AY21" s="18"/>
      <c r="AZ21" s="40"/>
      <c r="BA21" s="17"/>
      <c r="BB21" s="36"/>
      <c r="BC21" s="17"/>
      <c r="BD21" s="26"/>
      <c r="BE21" s="17"/>
      <c r="BF21" s="18"/>
      <c r="BG21" s="40"/>
      <c r="BH21" s="17"/>
      <c r="BI21" s="36"/>
      <c r="BJ21" s="17"/>
      <c r="BK21" s="32"/>
      <c r="BL21" s="17"/>
      <c r="BM21" s="18"/>
      <c r="BN21" s="40"/>
      <c r="BO21" s="17"/>
      <c r="BP21" s="36"/>
      <c r="BQ21" s="17"/>
      <c r="BR21" s="32"/>
      <c r="BS21" s="18"/>
      <c r="BT21" s="18"/>
      <c r="BU21" s="40"/>
      <c r="BV21" s="17"/>
      <c r="BW21" s="36"/>
      <c r="BY21" s="117"/>
      <c r="BZ21" s="18"/>
      <c r="CB21" s="40"/>
      <c r="CC21" s="17"/>
      <c r="CD21" s="36"/>
      <c r="CF21" s="117"/>
      <c r="CI21" s="40"/>
      <c r="CJ21" s="17"/>
      <c r="CK21" s="36"/>
      <c r="CL21" s="120"/>
      <c r="CM21" s="121"/>
      <c r="CN21" s="55"/>
      <c r="CO21" s="55"/>
      <c r="CP21" s="40"/>
      <c r="CQ21" s="17"/>
      <c r="CR21" s="36"/>
      <c r="CS21" s="122"/>
      <c r="CT21" s="121"/>
      <c r="CU21" s="122"/>
      <c r="CV21" s="122"/>
      <c r="CW21" s="40"/>
      <c r="CX21" s="17"/>
      <c r="CY21" s="36"/>
      <c r="CZ21" s="112"/>
      <c r="DA21" s="117"/>
      <c r="DB21" s="112"/>
      <c r="DC21" s="112"/>
      <c r="DD21" s="40"/>
      <c r="DE21" s="17"/>
      <c r="DF21" s="36"/>
      <c r="DG21" s="126"/>
      <c r="DH21" s="32"/>
      <c r="DI21" s="17"/>
      <c r="DJ21" s="18"/>
      <c r="DK21" s="40"/>
      <c r="DL21" s="17"/>
      <c r="DM21" s="36"/>
      <c r="DN21" s="33"/>
      <c r="DO21" s="32"/>
      <c r="DP21" s="18"/>
      <c r="DQ21" s="18"/>
      <c r="DR21" s="40"/>
      <c r="DS21" s="17"/>
      <c r="DT21" s="36"/>
      <c r="DU21" s="18"/>
      <c r="DV21" s="26"/>
      <c r="DW21" s="18"/>
      <c r="DX21" s="18"/>
      <c r="DY21" s="40"/>
      <c r="DZ21" s="17"/>
      <c r="EA21" s="36"/>
      <c r="EB21" s="18"/>
      <c r="EC21" s="26"/>
      <c r="ED21" s="18"/>
      <c r="EE21" s="18"/>
      <c r="EF21" s="40"/>
      <c r="EG21" s="17"/>
      <c r="EH21" s="36"/>
      <c r="EI21" s="18"/>
      <c r="EJ21" s="26"/>
      <c r="EK21" s="18"/>
      <c r="EL21" s="18"/>
      <c r="EM21" s="40"/>
      <c r="EN21" s="17"/>
      <c r="EO21" s="36"/>
      <c r="EP21" s="18"/>
      <c r="EQ21" s="26"/>
      <c r="ER21" s="18"/>
      <c r="ES21" s="18"/>
      <c r="ET21" s="40"/>
      <c r="EU21" s="17"/>
      <c r="EV21" s="36"/>
      <c r="EW21" s="18"/>
      <c r="EX21" s="26"/>
      <c r="EY21" s="17"/>
      <c r="EZ21" s="18"/>
      <c r="FA21" s="40"/>
      <c r="FB21" s="17"/>
      <c r="FC21" s="36"/>
      <c r="FD21" s="18"/>
      <c r="FE21" s="26"/>
      <c r="FF21" s="17"/>
      <c r="FG21" s="18"/>
      <c r="FH21" s="40"/>
      <c r="FI21" s="17"/>
      <c r="FJ21" s="36"/>
      <c r="FK21" s="18"/>
      <c r="FL21" s="26"/>
      <c r="FM21" s="17"/>
      <c r="FN21" s="18"/>
      <c r="FO21" s="40"/>
      <c r="FP21" s="17"/>
      <c r="FQ21" s="36"/>
      <c r="FR21" s="18"/>
      <c r="FS21" s="26"/>
      <c r="FT21" s="17"/>
      <c r="FU21" s="18"/>
      <c r="FV21" s="40"/>
      <c r="FW21" s="17"/>
      <c r="FX21" s="36"/>
      <c r="FY21" s="18"/>
      <c r="FZ21" s="26"/>
      <c r="GA21" s="17"/>
      <c r="GB21" s="18"/>
      <c r="GC21" s="40"/>
      <c r="GD21" s="17"/>
      <c r="GE21" s="36"/>
      <c r="GF21" s="18"/>
      <c r="GG21" s="26"/>
      <c r="GH21" s="18"/>
      <c r="GI21" s="18"/>
      <c r="GJ21" s="40"/>
      <c r="GK21" s="17"/>
      <c r="GL21" s="36"/>
      <c r="GM21" s="18"/>
      <c r="GN21" s="26"/>
      <c r="GO21" s="18"/>
      <c r="GP21" s="18"/>
      <c r="GQ21" s="40"/>
      <c r="GR21" s="17"/>
      <c r="GS21" s="36"/>
      <c r="GT21" s="18"/>
      <c r="GU21" s="26"/>
      <c r="GV21" s="18"/>
      <c r="GW21" s="18"/>
      <c r="GX21" s="40"/>
      <c r="GY21" s="17"/>
      <c r="GZ21" s="36"/>
      <c r="HA21" s="18"/>
      <c r="HB21" s="26"/>
      <c r="HC21" s="18"/>
      <c r="HD21" s="18"/>
      <c r="HE21" s="40"/>
      <c r="HF21" s="17"/>
      <c r="HG21" s="36"/>
      <c r="HH21" s="18"/>
      <c r="HI21" s="26"/>
      <c r="HJ21" s="17"/>
      <c r="HK21" s="18"/>
      <c r="HL21" s="40"/>
      <c r="HM21" s="17"/>
      <c r="HN21" s="36"/>
      <c r="HO21" s="18"/>
      <c r="HP21" s="26"/>
      <c r="HQ21" s="17"/>
      <c r="HR21" s="18"/>
      <c r="HS21" s="40"/>
      <c r="HT21" s="17"/>
      <c r="HU21" s="36"/>
      <c r="HV21" s="17">
        <v>11655</v>
      </c>
      <c r="HW21" s="17">
        <v>2108816.81916667</v>
      </c>
      <c r="HX21" s="18">
        <v>5186</v>
      </c>
      <c r="HY21" s="18">
        <v>928099.265</v>
      </c>
      <c r="HZ21" s="17">
        <v>3643</v>
      </c>
      <c r="IA21" s="17">
        <v>626849</v>
      </c>
      <c r="IB21" s="17">
        <v>2776</v>
      </c>
      <c r="IC21" s="17">
        <v>472201</v>
      </c>
      <c r="ID21" s="17">
        <v>2285</v>
      </c>
      <c r="IE21" s="17">
        <v>379061</v>
      </c>
      <c r="IF21" s="17">
        <v>2847</v>
      </c>
      <c r="IG21" s="17">
        <v>469832.063291139</v>
      </c>
      <c r="IH21" s="41"/>
      <c r="II21" s="41"/>
      <c r="IJ21" s="41"/>
      <c r="IK21" s="41"/>
      <c r="IL21" s="18"/>
      <c r="IM21" s="41"/>
      <c r="IN21" s="41"/>
      <c r="IO21" s="41"/>
      <c r="IP21" s="18"/>
      <c r="IQ21" s="18"/>
      <c r="IR21" s="18">
        <f t="shared" ref="IR21:IU21" si="26">O21+V21+AC21+AJ21+AQ21+AX21+BE21+BL21+BS21+BZ21+CG21+CN21+CU21+DB21+DI21+DP21+DW21+ED21+EK21+ER21+EY21+FF21+FM21+FT21+GA21+GH21+GO21+GV21+HC21+HJ21+HQ21</f>
        <v>161</v>
      </c>
      <c r="IS21" s="18">
        <f t="shared" si="26"/>
        <v>26498</v>
      </c>
      <c r="IT21" s="17">
        <v>179</v>
      </c>
      <c r="IU21" s="18">
        <f t="shared" si="26"/>
        <v>-1526.06</v>
      </c>
      <c r="IV21" s="36">
        <f t="shared" si="2"/>
        <v>-0.0575915163408559</v>
      </c>
      <c r="IW21" s="18">
        <f t="shared" si="3"/>
        <v>28553</v>
      </c>
      <c r="IX21" s="42">
        <f t="shared" si="4"/>
        <v>5011357.14745781</v>
      </c>
      <c r="IY21" s="43"/>
      <c r="IZ21" s="43"/>
    </row>
    <row r="22" spans="1:260">
      <c r="A22" s="16" t="s">
        <v>133</v>
      </c>
      <c r="B22" s="17" t="s">
        <v>37</v>
      </c>
      <c r="C22" s="18">
        <v>6939962760605</v>
      </c>
      <c r="D22" s="18">
        <v>21066010002313</v>
      </c>
      <c r="E22" s="17" t="s">
        <v>167</v>
      </c>
      <c r="F22" s="19" t="s">
        <v>168</v>
      </c>
      <c r="G22" s="17" t="s">
        <v>129</v>
      </c>
      <c r="H22" s="26">
        <f>VLOOKUP(C22,供应链!E:J,6,0)</f>
        <v>0.88</v>
      </c>
      <c r="I22" s="17">
        <f>VLOOKUP(C22,供应链!E:H,4,0)</f>
        <v>173</v>
      </c>
      <c r="J22" s="17">
        <f>VLOOKUP(C22,供应链!E:K,7,0)</f>
        <v>1</v>
      </c>
      <c r="K22" s="18">
        <f>VLOOKUP(C22,供应链!E:I,5,0)</f>
        <v>15.624064651302</v>
      </c>
      <c r="L22" s="27">
        <f t="shared" si="0"/>
        <v>0.00631199278629396</v>
      </c>
      <c r="M22" s="17">
        <v>214</v>
      </c>
      <c r="N22" s="26">
        <v>0.0794392523364486</v>
      </c>
      <c r="O22" s="18">
        <v>17</v>
      </c>
      <c r="P22" s="18">
        <v>2823</v>
      </c>
      <c r="Q22" s="40">
        <f t="shared" si="5"/>
        <v>171.040588235294</v>
      </c>
      <c r="R22" s="18">
        <f t="shared" si="6"/>
        <v>-305.31</v>
      </c>
      <c r="S22" s="36">
        <f t="shared" si="7"/>
        <v>-0.108150903294368</v>
      </c>
      <c r="T22" s="17">
        <v>262</v>
      </c>
      <c r="U22" s="26">
        <v>0.0419847328244275</v>
      </c>
      <c r="V22" s="18">
        <v>11</v>
      </c>
      <c r="W22" s="18">
        <v>1779</v>
      </c>
      <c r="X22" s="40">
        <f t="shared" si="8"/>
        <v>166.579090909091</v>
      </c>
      <c r="Y22" s="18">
        <f t="shared" si="9"/>
        <v>-246.63</v>
      </c>
      <c r="Z22" s="36">
        <f t="shared" si="10"/>
        <v>-0.138634064080944</v>
      </c>
      <c r="AA22" s="17"/>
      <c r="AB22" s="26"/>
      <c r="AC22" s="18"/>
      <c r="AD22" s="18"/>
      <c r="AE22" s="40"/>
      <c r="AF22" s="17"/>
      <c r="AG22" s="36"/>
      <c r="AH22" s="17"/>
      <c r="AI22" s="26"/>
      <c r="AJ22" s="18"/>
      <c r="AK22" s="18"/>
      <c r="AL22" s="40"/>
      <c r="AM22" s="17"/>
      <c r="AN22" s="36"/>
      <c r="AO22" s="17"/>
      <c r="AP22" s="26"/>
      <c r="AQ22" s="18"/>
      <c r="AR22" s="18"/>
      <c r="AS22" s="40"/>
      <c r="AT22" s="17"/>
      <c r="AU22" s="36"/>
      <c r="AV22" s="17"/>
      <c r="AW22" s="26"/>
      <c r="AX22" s="18"/>
      <c r="AY22" s="18"/>
      <c r="AZ22" s="40"/>
      <c r="BA22" s="17"/>
      <c r="BB22" s="36"/>
      <c r="BC22" s="17"/>
      <c r="BD22" s="26"/>
      <c r="BE22" s="17"/>
      <c r="BF22" s="18"/>
      <c r="BG22" s="40"/>
      <c r="BH22" s="17"/>
      <c r="BI22" s="36"/>
      <c r="BJ22" s="17"/>
      <c r="BK22" s="32"/>
      <c r="BL22" s="17"/>
      <c r="BM22" s="18"/>
      <c r="BN22" s="40"/>
      <c r="BO22" s="17"/>
      <c r="BP22" s="36"/>
      <c r="BQ22" s="17"/>
      <c r="BR22" s="32"/>
      <c r="BS22" s="18"/>
      <c r="BT22" s="18"/>
      <c r="BU22" s="40"/>
      <c r="BV22" s="17"/>
      <c r="BW22" s="36"/>
      <c r="BY22" s="117"/>
      <c r="BZ22" s="18"/>
      <c r="CB22" s="40"/>
      <c r="CC22" s="17"/>
      <c r="CD22" s="36"/>
      <c r="CF22" s="117"/>
      <c r="CI22" s="40"/>
      <c r="CJ22" s="17"/>
      <c r="CK22" s="36"/>
      <c r="CL22" s="120"/>
      <c r="CM22" s="121"/>
      <c r="CN22" s="55"/>
      <c r="CO22" s="55"/>
      <c r="CP22" s="40"/>
      <c r="CQ22" s="17"/>
      <c r="CR22" s="36"/>
      <c r="CS22" s="122"/>
      <c r="CT22" s="121"/>
      <c r="CU22" s="122"/>
      <c r="CV22" s="122"/>
      <c r="CW22" s="40"/>
      <c r="CX22" s="17"/>
      <c r="CY22" s="36"/>
      <c r="CZ22" s="112"/>
      <c r="DA22" s="117"/>
      <c r="DB22" s="112"/>
      <c r="DC22" s="112"/>
      <c r="DD22" s="40"/>
      <c r="DE22" s="17"/>
      <c r="DF22" s="36"/>
      <c r="DG22" s="126"/>
      <c r="DH22" s="32"/>
      <c r="DI22" s="17"/>
      <c r="DJ22" s="18"/>
      <c r="DK22" s="40"/>
      <c r="DL22" s="17"/>
      <c r="DM22" s="36"/>
      <c r="DN22" s="33"/>
      <c r="DO22" s="32"/>
      <c r="DP22" s="18"/>
      <c r="DQ22" s="18"/>
      <c r="DR22" s="40"/>
      <c r="DS22" s="17"/>
      <c r="DT22" s="36"/>
      <c r="DU22" s="18"/>
      <c r="DV22" s="26"/>
      <c r="DW22" s="18"/>
      <c r="DX22" s="18"/>
      <c r="DY22" s="40"/>
      <c r="DZ22" s="17"/>
      <c r="EA22" s="36"/>
      <c r="EB22" s="18"/>
      <c r="EC22" s="26"/>
      <c r="ED22" s="18"/>
      <c r="EE22" s="18"/>
      <c r="EF22" s="40"/>
      <c r="EG22" s="17"/>
      <c r="EH22" s="36"/>
      <c r="EI22" s="18"/>
      <c r="EJ22" s="26"/>
      <c r="EK22" s="18"/>
      <c r="EL22" s="18"/>
      <c r="EM22" s="40"/>
      <c r="EN22" s="17"/>
      <c r="EO22" s="36"/>
      <c r="EP22" s="18"/>
      <c r="EQ22" s="26"/>
      <c r="ER22" s="18"/>
      <c r="ES22" s="18"/>
      <c r="ET22" s="40"/>
      <c r="EU22" s="17"/>
      <c r="EV22" s="36"/>
      <c r="EW22" s="18"/>
      <c r="EX22" s="26"/>
      <c r="EY22" s="17"/>
      <c r="EZ22" s="18"/>
      <c r="FA22" s="40"/>
      <c r="FB22" s="17"/>
      <c r="FC22" s="36"/>
      <c r="FD22" s="18"/>
      <c r="FE22" s="26"/>
      <c r="FF22" s="17"/>
      <c r="FG22" s="18"/>
      <c r="FH22" s="40"/>
      <c r="FI22" s="17"/>
      <c r="FJ22" s="36"/>
      <c r="FK22" s="18"/>
      <c r="FL22" s="26"/>
      <c r="FM22" s="17"/>
      <c r="FN22" s="18"/>
      <c r="FO22" s="40"/>
      <c r="FP22" s="17"/>
      <c r="FQ22" s="36"/>
      <c r="FR22" s="18"/>
      <c r="FS22" s="26"/>
      <c r="FT22" s="17"/>
      <c r="FU22" s="18"/>
      <c r="FV22" s="40"/>
      <c r="FW22" s="17"/>
      <c r="FX22" s="36"/>
      <c r="FY22" s="18"/>
      <c r="FZ22" s="26"/>
      <c r="GA22" s="17"/>
      <c r="GB22" s="18"/>
      <c r="GC22" s="40"/>
      <c r="GD22" s="17"/>
      <c r="GE22" s="36"/>
      <c r="GF22" s="18"/>
      <c r="GG22" s="26"/>
      <c r="GH22" s="18"/>
      <c r="GI22" s="18"/>
      <c r="GJ22" s="40"/>
      <c r="GK22" s="17"/>
      <c r="GL22" s="36"/>
      <c r="GM22" s="18"/>
      <c r="GN22" s="26"/>
      <c r="GO22" s="18"/>
      <c r="GP22" s="18"/>
      <c r="GQ22" s="40"/>
      <c r="GR22" s="17"/>
      <c r="GS22" s="36"/>
      <c r="GT22" s="18"/>
      <c r="GU22" s="26"/>
      <c r="GV22" s="18"/>
      <c r="GW22" s="18"/>
      <c r="GX22" s="40"/>
      <c r="GY22" s="17"/>
      <c r="GZ22" s="36"/>
      <c r="HA22" s="18"/>
      <c r="HB22" s="26"/>
      <c r="HC22" s="18"/>
      <c r="HD22" s="18"/>
      <c r="HE22" s="40"/>
      <c r="HF22" s="17"/>
      <c r="HG22" s="36"/>
      <c r="HH22" s="18"/>
      <c r="HI22" s="26"/>
      <c r="HJ22" s="17"/>
      <c r="HK22" s="18"/>
      <c r="HL22" s="40"/>
      <c r="HM22" s="17"/>
      <c r="HN22" s="36"/>
      <c r="HO22" s="18"/>
      <c r="HP22" s="26"/>
      <c r="HQ22" s="17"/>
      <c r="HR22" s="18"/>
      <c r="HS22" s="40"/>
      <c r="HT22" s="17"/>
      <c r="HU22" s="36"/>
      <c r="HV22" s="17">
        <v>827</v>
      </c>
      <c r="HW22" s="17">
        <v>153934.45</v>
      </c>
      <c r="HX22" s="18">
        <v>391</v>
      </c>
      <c r="HY22" s="18">
        <v>73929.69</v>
      </c>
      <c r="HZ22" s="17">
        <v>738</v>
      </c>
      <c r="IA22" s="17">
        <v>131956</v>
      </c>
      <c r="IB22" s="17">
        <v>530</v>
      </c>
      <c r="IC22" s="17">
        <v>94079</v>
      </c>
      <c r="ID22" s="17">
        <v>548</v>
      </c>
      <c r="IE22" s="17">
        <v>86028</v>
      </c>
      <c r="IF22" s="17">
        <v>362</v>
      </c>
      <c r="IG22" s="17">
        <v>60310</v>
      </c>
      <c r="IH22" s="41"/>
      <c r="II22" s="41"/>
      <c r="IJ22" s="41"/>
      <c r="IK22" s="41"/>
      <c r="IL22" s="18"/>
      <c r="IM22" s="41"/>
      <c r="IN22" s="41"/>
      <c r="IO22" s="41"/>
      <c r="IP22" s="18"/>
      <c r="IQ22" s="18"/>
      <c r="IR22" s="18">
        <f t="shared" ref="IR22:IU22" si="27">O22+V22+AC22+AJ22+AQ22+AX22+BE22+BL22+BS22+BZ22+CG22+CN22+CU22+DB22+DI22+DP22+DW22+ED22+EK22+ER22+EY22+FF22+FM22+FT22+GA22+GH22+GO22+GV22+HC22+HJ22+HQ22</f>
        <v>28</v>
      </c>
      <c r="IS22" s="18">
        <f t="shared" si="27"/>
        <v>4602</v>
      </c>
      <c r="IT22" s="17">
        <v>189</v>
      </c>
      <c r="IU22" s="18">
        <f t="shared" si="27"/>
        <v>-551.94</v>
      </c>
      <c r="IV22" s="36">
        <f t="shared" si="2"/>
        <v>-0.11993481095176</v>
      </c>
      <c r="IW22" s="18">
        <f t="shared" si="3"/>
        <v>3424</v>
      </c>
      <c r="IX22" s="42">
        <f t="shared" si="4"/>
        <v>604839.14</v>
      </c>
      <c r="IY22" s="43"/>
      <c r="IZ22" s="43"/>
    </row>
    <row r="23" spans="1:260">
      <c r="A23" s="16" t="s">
        <v>139</v>
      </c>
      <c r="B23" s="17" t="s">
        <v>37</v>
      </c>
      <c r="C23" s="18">
        <v>6939962745992</v>
      </c>
      <c r="D23" s="18">
        <v>21066010001053</v>
      </c>
      <c r="E23" s="17" t="s">
        <v>169</v>
      </c>
      <c r="F23" s="19" t="s">
        <v>170</v>
      </c>
      <c r="G23" s="17" t="s">
        <v>129</v>
      </c>
      <c r="H23" s="26">
        <f>VLOOKUP(C23,供应链!E:J,6,0)</f>
        <v>1</v>
      </c>
      <c r="I23" s="17">
        <f>VLOOKUP(C23,供应链!E:H,4,0)</f>
        <v>822</v>
      </c>
      <c r="J23" s="17">
        <f>VLOOKUP(C23,供应链!E:K,7,0)</f>
        <v>157</v>
      </c>
      <c r="K23" s="18">
        <f>VLOOKUP(C23,供应链!E:I,5,0)</f>
        <v>58.0535571542766</v>
      </c>
      <c r="L23" s="27">
        <f t="shared" si="0"/>
        <v>0.00473399458972047</v>
      </c>
      <c r="M23" s="17">
        <v>260</v>
      </c>
      <c r="N23" s="26">
        <v>0.0269230769230769</v>
      </c>
      <c r="O23" s="18">
        <v>7</v>
      </c>
      <c r="P23" s="18">
        <v>1658</v>
      </c>
      <c r="Q23" s="40">
        <f t="shared" si="5"/>
        <v>243.962857142857</v>
      </c>
      <c r="R23" s="18">
        <f t="shared" si="6"/>
        <v>-105.26</v>
      </c>
      <c r="S23" s="36">
        <f t="shared" si="7"/>
        <v>-0.0634861278648974</v>
      </c>
      <c r="T23" s="17">
        <v>265</v>
      </c>
      <c r="U23" s="26">
        <v>0.0528301886792453</v>
      </c>
      <c r="V23" s="18">
        <v>14</v>
      </c>
      <c r="W23" s="18">
        <v>3331</v>
      </c>
      <c r="X23" s="40">
        <f t="shared" si="8"/>
        <v>245.066428571429</v>
      </c>
      <c r="Y23" s="18">
        <f t="shared" si="9"/>
        <v>-195.07</v>
      </c>
      <c r="Z23" s="36">
        <f t="shared" si="10"/>
        <v>-0.0585619933953768</v>
      </c>
      <c r="AA23" s="17"/>
      <c r="AB23" s="26"/>
      <c r="AC23" s="18"/>
      <c r="AD23" s="18"/>
      <c r="AE23" s="40"/>
      <c r="AF23" s="17"/>
      <c r="AG23" s="36"/>
      <c r="AH23" s="17"/>
      <c r="AI23" s="26"/>
      <c r="AJ23" s="18"/>
      <c r="AK23" s="18"/>
      <c r="AL23" s="40"/>
      <c r="AM23" s="17"/>
      <c r="AN23" s="36"/>
      <c r="AO23" s="17"/>
      <c r="AP23" s="26"/>
      <c r="AQ23" s="18"/>
      <c r="AR23" s="18"/>
      <c r="AS23" s="40"/>
      <c r="AT23" s="17"/>
      <c r="AU23" s="36"/>
      <c r="AV23" s="17"/>
      <c r="AW23" s="26"/>
      <c r="AX23" s="18"/>
      <c r="AY23" s="18"/>
      <c r="AZ23" s="40"/>
      <c r="BA23" s="17"/>
      <c r="BB23" s="36"/>
      <c r="BC23" s="17"/>
      <c r="BD23" s="26"/>
      <c r="BE23" s="17"/>
      <c r="BF23" s="18"/>
      <c r="BG23" s="40"/>
      <c r="BH23" s="17"/>
      <c r="BI23" s="36"/>
      <c r="BJ23" s="17"/>
      <c r="BK23" s="32"/>
      <c r="BL23" s="17"/>
      <c r="BM23" s="18"/>
      <c r="BN23" s="40"/>
      <c r="BO23" s="17"/>
      <c r="BP23" s="36"/>
      <c r="BQ23" s="17"/>
      <c r="BR23" s="32"/>
      <c r="BS23" s="18"/>
      <c r="BT23" s="18"/>
      <c r="BU23" s="40"/>
      <c r="BV23" s="17"/>
      <c r="BW23" s="36"/>
      <c r="BY23" s="117"/>
      <c r="BZ23" s="18"/>
      <c r="CB23" s="40"/>
      <c r="CC23" s="17"/>
      <c r="CD23" s="36"/>
      <c r="CF23" s="117"/>
      <c r="CI23" s="40"/>
      <c r="CJ23" s="17"/>
      <c r="CK23" s="36"/>
      <c r="CL23" s="120"/>
      <c r="CM23" s="121"/>
      <c r="CN23" s="55"/>
      <c r="CO23" s="55"/>
      <c r="CP23" s="40"/>
      <c r="CQ23" s="17"/>
      <c r="CR23" s="36"/>
      <c r="CS23" s="122"/>
      <c r="CT23" s="121"/>
      <c r="CU23" s="122"/>
      <c r="CV23" s="122"/>
      <c r="CW23" s="40"/>
      <c r="CX23" s="17"/>
      <c r="CY23" s="36"/>
      <c r="CZ23" s="112"/>
      <c r="DA23" s="117"/>
      <c r="DB23" s="112"/>
      <c r="DC23" s="112"/>
      <c r="DD23" s="40"/>
      <c r="DE23" s="17"/>
      <c r="DF23" s="36"/>
      <c r="DG23" s="126"/>
      <c r="DH23" s="32"/>
      <c r="DI23" s="17"/>
      <c r="DJ23" s="18"/>
      <c r="DK23" s="40"/>
      <c r="DL23" s="17"/>
      <c r="DM23" s="36"/>
      <c r="DN23" s="33"/>
      <c r="DO23" s="32"/>
      <c r="DP23" s="18"/>
      <c r="DQ23" s="18"/>
      <c r="DR23" s="40"/>
      <c r="DS23" s="17"/>
      <c r="DT23" s="36"/>
      <c r="DU23" s="18"/>
      <c r="DV23" s="26"/>
      <c r="DW23" s="18"/>
      <c r="DX23" s="18"/>
      <c r="DY23" s="40"/>
      <c r="DZ23" s="17"/>
      <c r="EA23" s="36"/>
      <c r="EB23" s="18"/>
      <c r="EC23" s="26"/>
      <c r="ED23" s="18"/>
      <c r="EE23" s="18"/>
      <c r="EF23" s="40"/>
      <c r="EG23" s="17"/>
      <c r="EH23" s="36"/>
      <c r="EI23" s="18"/>
      <c r="EJ23" s="26"/>
      <c r="EK23" s="18"/>
      <c r="EL23" s="18"/>
      <c r="EM23" s="40"/>
      <c r="EN23" s="17"/>
      <c r="EO23" s="36"/>
      <c r="EP23" s="18"/>
      <c r="EQ23" s="26"/>
      <c r="ER23" s="18"/>
      <c r="ES23" s="18"/>
      <c r="ET23" s="40"/>
      <c r="EU23" s="17"/>
      <c r="EV23" s="36"/>
      <c r="EW23" s="18"/>
      <c r="EX23" s="26"/>
      <c r="EY23" s="17"/>
      <c r="EZ23" s="18"/>
      <c r="FA23" s="40"/>
      <c r="FB23" s="17"/>
      <c r="FC23" s="36"/>
      <c r="FD23" s="18"/>
      <c r="FE23" s="26"/>
      <c r="FF23" s="17"/>
      <c r="FG23" s="18"/>
      <c r="FH23" s="40"/>
      <c r="FI23" s="17"/>
      <c r="FJ23" s="36"/>
      <c r="FK23" s="18"/>
      <c r="FL23" s="26"/>
      <c r="FM23" s="17"/>
      <c r="FN23" s="18"/>
      <c r="FO23" s="40"/>
      <c r="FP23" s="17"/>
      <c r="FQ23" s="36"/>
      <c r="FR23" s="18"/>
      <c r="FS23" s="26"/>
      <c r="FT23" s="17"/>
      <c r="FU23" s="18"/>
      <c r="FV23" s="40"/>
      <c r="FW23" s="17"/>
      <c r="FX23" s="36"/>
      <c r="FY23" s="18"/>
      <c r="FZ23" s="26"/>
      <c r="GA23" s="17"/>
      <c r="GB23" s="18"/>
      <c r="GC23" s="40"/>
      <c r="GD23" s="17"/>
      <c r="GE23" s="36"/>
      <c r="GF23" s="18"/>
      <c r="GG23" s="26"/>
      <c r="GH23" s="18"/>
      <c r="GI23" s="18"/>
      <c r="GJ23" s="40"/>
      <c r="GK23" s="17"/>
      <c r="GL23" s="36"/>
      <c r="GM23" s="18"/>
      <c r="GN23" s="26"/>
      <c r="GO23" s="18"/>
      <c r="GP23" s="18"/>
      <c r="GQ23" s="40"/>
      <c r="GR23" s="17"/>
      <c r="GS23" s="36"/>
      <c r="GT23" s="18"/>
      <c r="GU23" s="26"/>
      <c r="GV23" s="18"/>
      <c r="GW23" s="18"/>
      <c r="GX23" s="40"/>
      <c r="GY23" s="17"/>
      <c r="GZ23" s="36"/>
      <c r="HA23" s="18"/>
      <c r="HB23" s="26"/>
      <c r="HC23" s="18"/>
      <c r="HD23" s="18"/>
      <c r="HE23" s="40"/>
      <c r="HF23" s="17"/>
      <c r="HG23" s="36"/>
      <c r="HH23" s="18"/>
      <c r="HI23" s="26"/>
      <c r="HJ23" s="17"/>
      <c r="HK23" s="18"/>
      <c r="HL23" s="40"/>
      <c r="HM23" s="17"/>
      <c r="HN23" s="36"/>
      <c r="HO23" s="18"/>
      <c r="HP23" s="26"/>
      <c r="HQ23" s="17"/>
      <c r="HR23" s="18"/>
      <c r="HS23" s="40"/>
      <c r="HT23" s="17"/>
      <c r="HU23" s="36"/>
      <c r="HV23" s="17">
        <v>1142</v>
      </c>
      <c r="HW23" s="17">
        <v>272161.02</v>
      </c>
      <c r="HX23" s="18">
        <v>636</v>
      </c>
      <c r="HY23" s="18">
        <v>159286.31</v>
      </c>
      <c r="HZ23" s="17">
        <v>1324</v>
      </c>
      <c r="IA23" s="17">
        <v>317830</v>
      </c>
      <c r="IB23" s="17">
        <v>855</v>
      </c>
      <c r="IC23" s="17">
        <v>206589</v>
      </c>
      <c r="ID23" s="17">
        <v>524</v>
      </c>
      <c r="IE23" s="17">
        <v>122779</v>
      </c>
      <c r="IF23" s="17">
        <v>562</v>
      </c>
      <c r="IG23" s="17">
        <v>132181.0625</v>
      </c>
      <c r="IH23" s="41"/>
      <c r="II23" s="41"/>
      <c r="IJ23" s="41"/>
      <c r="IK23" s="41"/>
      <c r="IL23" s="18"/>
      <c r="IM23" s="41"/>
      <c r="IN23" s="41"/>
      <c r="IO23" s="41"/>
      <c r="IP23" s="18"/>
      <c r="IQ23" s="18"/>
      <c r="IR23" s="18">
        <f t="shared" ref="IR23:IU23" si="28">O23+V23+AC23+AJ23+AQ23+AX23+BE23+BL23+BS23+BZ23+CG23+CN23+CU23+DB23+DI23+DP23+DW23+ED23+EK23+ER23+EY23+FF23+FM23+FT23+GA23+GH23+GO23+GV23+HC23+HJ23+HQ23</f>
        <v>21</v>
      </c>
      <c r="IS23" s="18">
        <f t="shared" si="28"/>
        <v>4989</v>
      </c>
      <c r="IT23" s="17">
        <v>259</v>
      </c>
      <c r="IU23" s="18">
        <f t="shared" si="28"/>
        <v>-300.33</v>
      </c>
      <c r="IV23" s="36">
        <f t="shared" si="2"/>
        <v>-0.060198436560433</v>
      </c>
      <c r="IW23" s="18">
        <f t="shared" si="3"/>
        <v>5064</v>
      </c>
      <c r="IX23" s="42">
        <f t="shared" si="4"/>
        <v>1215815.3925</v>
      </c>
      <c r="IY23" s="43"/>
      <c r="IZ23" s="43"/>
    </row>
    <row r="24" spans="1:260">
      <c r="A24" s="16"/>
      <c r="B24" s="20" t="s">
        <v>37</v>
      </c>
      <c r="C24" s="18">
        <v>6939962755359</v>
      </c>
      <c r="D24" s="18">
        <v>21066010002753</v>
      </c>
      <c r="E24" s="17" t="s">
        <v>171</v>
      </c>
      <c r="F24" s="19" t="s">
        <v>172</v>
      </c>
      <c r="G24" s="17" t="s">
        <v>129</v>
      </c>
      <c r="H24" s="26">
        <f>VLOOKUP(C24,供应链!E:J,6,0)</f>
        <v>0.541666666666667</v>
      </c>
      <c r="I24" s="17">
        <f>VLOOKUP(C24,供应链!E:H,4,0)</f>
        <v>29</v>
      </c>
      <c r="J24" s="17">
        <f>VLOOKUP(C24,供应链!E:K,7,0)</f>
        <v>0</v>
      </c>
      <c r="K24" s="18">
        <f>VLOOKUP(C24,供应链!E:I,5,0)</f>
        <v>56.4411492122335</v>
      </c>
      <c r="L24" s="27">
        <f t="shared" si="0"/>
        <v>0.000225428313796213</v>
      </c>
      <c r="M24" s="17">
        <v>71</v>
      </c>
      <c r="N24" s="26">
        <v>0.0140845070422535</v>
      </c>
      <c r="O24" s="18">
        <v>1</v>
      </c>
      <c r="P24" s="18">
        <v>359</v>
      </c>
      <c r="Q24" s="40">
        <f t="shared" si="5"/>
        <v>369.77</v>
      </c>
      <c r="R24" s="18">
        <f t="shared" si="6"/>
        <v>-29.23</v>
      </c>
      <c r="S24" s="36">
        <f t="shared" si="7"/>
        <v>-0.0814206128133705</v>
      </c>
      <c r="T24" s="17">
        <v>62</v>
      </c>
      <c r="U24" s="26">
        <v>0</v>
      </c>
      <c r="V24" s="18">
        <v>0</v>
      </c>
      <c r="W24" s="18">
        <v>0</v>
      </c>
      <c r="X24" s="40">
        <f t="shared" si="8"/>
        <v>0</v>
      </c>
      <c r="Y24" s="18">
        <f t="shared" si="9"/>
        <v>0</v>
      </c>
      <c r="Z24" s="36">
        <f t="shared" si="10"/>
        <v>0</v>
      </c>
      <c r="AA24" s="17"/>
      <c r="AB24" s="26"/>
      <c r="AC24" s="18"/>
      <c r="AD24" s="18"/>
      <c r="AE24" s="40"/>
      <c r="AF24" s="17"/>
      <c r="AG24" s="36"/>
      <c r="AH24" s="17"/>
      <c r="AI24" s="26"/>
      <c r="AJ24" s="18"/>
      <c r="AK24" s="18"/>
      <c r="AL24" s="40"/>
      <c r="AM24" s="17"/>
      <c r="AN24" s="36"/>
      <c r="AO24" s="17"/>
      <c r="AP24" s="26"/>
      <c r="AQ24" s="18"/>
      <c r="AR24" s="18"/>
      <c r="AS24" s="40"/>
      <c r="AT24" s="17"/>
      <c r="AU24" s="36"/>
      <c r="AV24" s="17"/>
      <c r="AW24" s="26"/>
      <c r="AX24" s="18"/>
      <c r="AY24" s="18"/>
      <c r="AZ24" s="40"/>
      <c r="BA24" s="17"/>
      <c r="BB24" s="36"/>
      <c r="BC24" s="17"/>
      <c r="BD24" s="26"/>
      <c r="BE24" s="17"/>
      <c r="BF24" s="18"/>
      <c r="BG24" s="40"/>
      <c r="BH24" s="17"/>
      <c r="BI24" s="36"/>
      <c r="BJ24" s="17"/>
      <c r="BK24" s="32"/>
      <c r="BL24" s="17"/>
      <c r="BM24" s="18"/>
      <c r="BN24" s="40"/>
      <c r="BO24" s="17"/>
      <c r="BP24" s="36"/>
      <c r="BQ24" s="17"/>
      <c r="BR24" s="32"/>
      <c r="BS24" s="18"/>
      <c r="BT24" s="18"/>
      <c r="BU24" s="40"/>
      <c r="BV24" s="17"/>
      <c r="BW24" s="36"/>
      <c r="BY24" s="117"/>
      <c r="BZ24" s="18"/>
      <c r="CB24" s="40"/>
      <c r="CC24" s="17"/>
      <c r="CD24" s="36"/>
      <c r="CF24" s="117"/>
      <c r="CI24" s="40"/>
      <c r="CJ24" s="17"/>
      <c r="CK24" s="36"/>
      <c r="CL24" s="120"/>
      <c r="CM24" s="121"/>
      <c r="CN24" s="55"/>
      <c r="CO24" s="55"/>
      <c r="CP24" s="40"/>
      <c r="CQ24" s="17"/>
      <c r="CR24" s="36"/>
      <c r="CS24" s="122"/>
      <c r="CT24" s="121"/>
      <c r="CU24" s="122"/>
      <c r="CV24" s="122"/>
      <c r="CW24" s="40"/>
      <c r="CX24" s="17"/>
      <c r="CY24" s="36"/>
      <c r="CZ24" s="112"/>
      <c r="DA24" s="117"/>
      <c r="DB24" s="112"/>
      <c r="DC24" s="112"/>
      <c r="DD24" s="40"/>
      <c r="DE24" s="17"/>
      <c r="DF24" s="36"/>
      <c r="DG24" s="126"/>
      <c r="DH24" s="32"/>
      <c r="DI24" s="17"/>
      <c r="DJ24" s="18"/>
      <c r="DK24" s="40"/>
      <c r="DL24" s="17"/>
      <c r="DM24" s="36"/>
      <c r="DN24" s="33"/>
      <c r="DO24" s="32"/>
      <c r="DP24" s="18"/>
      <c r="DQ24" s="18"/>
      <c r="DR24" s="40"/>
      <c r="DS24" s="17"/>
      <c r="DT24" s="36"/>
      <c r="DU24" s="18"/>
      <c r="DV24" s="26"/>
      <c r="DW24" s="18"/>
      <c r="DX24" s="18"/>
      <c r="DY24" s="40"/>
      <c r="DZ24" s="17"/>
      <c r="EA24" s="36"/>
      <c r="EB24" s="18"/>
      <c r="EC24" s="26"/>
      <c r="ED24" s="18"/>
      <c r="EE24" s="18"/>
      <c r="EF24" s="40"/>
      <c r="EG24" s="17"/>
      <c r="EH24" s="36"/>
      <c r="EI24" s="18"/>
      <c r="EJ24" s="26"/>
      <c r="EK24" s="18"/>
      <c r="EL24" s="18"/>
      <c r="EM24" s="40"/>
      <c r="EN24" s="17"/>
      <c r="EO24" s="36"/>
      <c r="EP24" s="18"/>
      <c r="EQ24" s="26"/>
      <c r="ER24" s="18"/>
      <c r="ES24" s="18"/>
      <c r="ET24" s="40"/>
      <c r="EU24" s="17"/>
      <c r="EV24" s="36"/>
      <c r="EW24" s="18"/>
      <c r="EX24" s="26"/>
      <c r="EY24" s="17"/>
      <c r="EZ24" s="18"/>
      <c r="FA24" s="40"/>
      <c r="FB24" s="17"/>
      <c r="FC24" s="36"/>
      <c r="FD24" s="18"/>
      <c r="FE24" s="26"/>
      <c r="FF24" s="17"/>
      <c r="FG24" s="18"/>
      <c r="FH24" s="40"/>
      <c r="FI24" s="17"/>
      <c r="FJ24" s="36"/>
      <c r="FK24" s="18"/>
      <c r="FL24" s="26"/>
      <c r="FM24" s="17"/>
      <c r="FN24" s="18"/>
      <c r="FO24" s="40"/>
      <c r="FP24" s="17"/>
      <c r="FQ24" s="36"/>
      <c r="FR24" s="18"/>
      <c r="FS24" s="26"/>
      <c r="FT24" s="17"/>
      <c r="FU24" s="18"/>
      <c r="FV24" s="40"/>
      <c r="FW24" s="17"/>
      <c r="FX24" s="36"/>
      <c r="FY24" s="18"/>
      <c r="FZ24" s="26"/>
      <c r="GA24" s="17"/>
      <c r="GB24" s="18"/>
      <c r="GC24" s="40"/>
      <c r="GD24" s="17"/>
      <c r="GE24" s="36"/>
      <c r="GF24" s="18"/>
      <c r="GG24" s="26"/>
      <c r="GH24" s="18"/>
      <c r="GI24" s="18"/>
      <c r="GJ24" s="40"/>
      <c r="GK24" s="17"/>
      <c r="GL24" s="36"/>
      <c r="GM24" s="18"/>
      <c r="GN24" s="26"/>
      <c r="GO24" s="18"/>
      <c r="GP24" s="18"/>
      <c r="GQ24" s="40"/>
      <c r="GR24" s="17"/>
      <c r="GS24" s="36"/>
      <c r="GT24" s="18"/>
      <c r="GU24" s="26"/>
      <c r="GV24" s="18"/>
      <c r="GW24" s="18"/>
      <c r="GX24" s="40"/>
      <c r="GY24" s="17"/>
      <c r="GZ24" s="36"/>
      <c r="HA24" s="18"/>
      <c r="HB24" s="26"/>
      <c r="HC24" s="18"/>
      <c r="HD24" s="18"/>
      <c r="HE24" s="40"/>
      <c r="HF24" s="17"/>
      <c r="HG24" s="36"/>
      <c r="HH24" s="18"/>
      <c r="HI24" s="26"/>
      <c r="HJ24" s="17"/>
      <c r="HK24" s="18"/>
      <c r="HL24" s="40"/>
      <c r="HM24" s="17"/>
      <c r="HN24" s="36"/>
      <c r="HO24" s="18"/>
      <c r="HP24" s="26"/>
      <c r="HQ24" s="17"/>
      <c r="HR24" s="18"/>
      <c r="HS24" s="40"/>
      <c r="HT24" s="17"/>
      <c r="HU24" s="36"/>
      <c r="HV24" s="17">
        <v>72</v>
      </c>
      <c r="HW24" s="17">
        <v>24446.23</v>
      </c>
      <c r="HX24" s="18">
        <v>19</v>
      </c>
      <c r="HY24" s="18">
        <v>7488.79</v>
      </c>
      <c r="HZ24" s="17">
        <v>10</v>
      </c>
      <c r="IA24" s="17">
        <v>3980</v>
      </c>
      <c r="IB24" s="17">
        <v>22</v>
      </c>
      <c r="IC24" s="17">
        <v>8535</v>
      </c>
      <c r="ID24" s="17">
        <v>18</v>
      </c>
      <c r="IE24" s="17">
        <v>6664</v>
      </c>
      <c r="IF24" s="17">
        <v>18</v>
      </c>
      <c r="IG24" s="17">
        <v>6523</v>
      </c>
      <c r="IH24" s="41"/>
      <c r="II24" s="41"/>
      <c r="IJ24" s="41"/>
      <c r="IK24" s="41"/>
      <c r="IL24" s="18"/>
      <c r="IM24" s="41"/>
      <c r="IN24" s="41"/>
      <c r="IO24" s="41"/>
      <c r="IP24" s="18"/>
      <c r="IQ24" s="18"/>
      <c r="IR24" s="18">
        <f t="shared" ref="IR24:IU24" si="29">O24+V24+AC24+AJ24+AQ24+AX24+BE24+BL24+BS24+BZ24+CG24+CN24+CU24+DB24+DI24+DP24+DW24+ED24+EK24+ER24+EY24+FF24+FM24+FT24+GA24+GH24+GO24+GV24+HC24+HJ24+HQ24</f>
        <v>1</v>
      </c>
      <c r="IS24" s="18">
        <f t="shared" si="29"/>
        <v>359</v>
      </c>
      <c r="IT24" s="17">
        <v>399</v>
      </c>
      <c r="IU24" s="18">
        <f t="shared" si="29"/>
        <v>-29.23</v>
      </c>
      <c r="IV24" s="36">
        <f t="shared" si="2"/>
        <v>-0.0814206128133705</v>
      </c>
      <c r="IW24" s="18">
        <f t="shared" si="3"/>
        <v>160</v>
      </c>
      <c r="IX24" s="42">
        <f t="shared" si="4"/>
        <v>57996.02</v>
      </c>
      <c r="IY24" s="43"/>
      <c r="IZ24" s="43"/>
    </row>
    <row r="25" spans="1:260">
      <c r="A25" s="16"/>
      <c r="B25" s="20" t="s">
        <v>37</v>
      </c>
      <c r="C25" s="18">
        <v>6939962762180</v>
      </c>
      <c r="D25" s="18">
        <v>21066010002513</v>
      </c>
      <c r="E25" s="17" t="s">
        <v>173</v>
      </c>
      <c r="F25" s="19" t="s">
        <v>174</v>
      </c>
      <c r="G25" s="17" t="s">
        <v>129</v>
      </c>
      <c r="H25" s="26">
        <f>VLOOKUP(C25,供应链!E:J,6,0)</f>
        <v>0.916666666666667</v>
      </c>
      <c r="I25" s="17">
        <f>VLOOKUP(C25,供应链!E:H,4,0)</f>
        <v>139</v>
      </c>
      <c r="J25" s="17">
        <f>VLOOKUP(C25,供应链!E:K,7,0)</f>
        <v>0</v>
      </c>
      <c r="K25" s="18">
        <f>VLOOKUP(C25,供应链!E:I,5,0)</f>
        <v>25.9882478632479</v>
      </c>
      <c r="L25" s="27">
        <f t="shared" si="0"/>
        <v>0.00270513976555455</v>
      </c>
      <c r="M25" s="17">
        <v>285</v>
      </c>
      <c r="N25" s="26">
        <v>0.0210526315789474</v>
      </c>
      <c r="O25" s="18">
        <v>6</v>
      </c>
      <c r="P25" s="18">
        <v>1522</v>
      </c>
      <c r="Q25" s="40">
        <f t="shared" si="5"/>
        <v>261.276666666667</v>
      </c>
      <c r="R25" s="18">
        <f t="shared" si="6"/>
        <v>-106.34</v>
      </c>
      <c r="S25" s="36">
        <f t="shared" si="7"/>
        <v>-0.069868593955322</v>
      </c>
      <c r="T25" s="17">
        <v>291</v>
      </c>
      <c r="U25" s="26">
        <v>0.0206185567010309</v>
      </c>
      <c r="V25" s="18">
        <v>6</v>
      </c>
      <c r="W25" s="18">
        <v>1529</v>
      </c>
      <c r="X25" s="40">
        <f t="shared" si="8"/>
        <v>262.478333333333</v>
      </c>
      <c r="Y25" s="18">
        <f t="shared" si="9"/>
        <v>-99.1299999999999</v>
      </c>
      <c r="Z25" s="36">
        <f t="shared" si="10"/>
        <v>-0.0648332243296271</v>
      </c>
      <c r="AA25" s="17"/>
      <c r="AB25" s="26"/>
      <c r="AC25" s="18"/>
      <c r="AD25" s="18"/>
      <c r="AE25" s="40"/>
      <c r="AF25" s="17"/>
      <c r="AG25" s="36"/>
      <c r="AH25" s="17"/>
      <c r="AI25" s="26"/>
      <c r="AJ25" s="18"/>
      <c r="AK25" s="18"/>
      <c r="AL25" s="40"/>
      <c r="AM25" s="17"/>
      <c r="AN25" s="36"/>
      <c r="AO25" s="17"/>
      <c r="AP25" s="26"/>
      <c r="AQ25" s="18"/>
      <c r="AR25" s="18"/>
      <c r="AS25" s="40"/>
      <c r="AT25" s="17"/>
      <c r="AU25" s="36"/>
      <c r="AV25" s="17"/>
      <c r="AW25" s="26"/>
      <c r="AX25" s="18"/>
      <c r="AY25" s="18"/>
      <c r="AZ25" s="40"/>
      <c r="BA25" s="17"/>
      <c r="BB25" s="36"/>
      <c r="BC25" s="17"/>
      <c r="BD25" s="26"/>
      <c r="BE25" s="17"/>
      <c r="BF25" s="18"/>
      <c r="BG25" s="40"/>
      <c r="BH25" s="17"/>
      <c r="BI25" s="36"/>
      <c r="BJ25" s="17"/>
      <c r="BK25" s="32"/>
      <c r="BL25" s="17"/>
      <c r="BM25" s="18"/>
      <c r="BN25" s="40"/>
      <c r="BO25" s="17"/>
      <c r="BP25" s="36"/>
      <c r="BQ25" s="17"/>
      <c r="BR25" s="32"/>
      <c r="BS25" s="18"/>
      <c r="BT25" s="18"/>
      <c r="BU25" s="40"/>
      <c r="BV25" s="17"/>
      <c r="BW25" s="36"/>
      <c r="BY25" s="117"/>
      <c r="BZ25" s="18"/>
      <c r="CB25" s="40"/>
      <c r="CC25" s="17"/>
      <c r="CD25" s="36"/>
      <c r="CF25" s="117"/>
      <c r="CI25" s="40"/>
      <c r="CJ25" s="17"/>
      <c r="CK25" s="36"/>
      <c r="CL25" s="120"/>
      <c r="CM25" s="121"/>
      <c r="CN25" s="55"/>
      <c r="CO25" s="55"/>
      <c r="CP25" s="40"/>
      <c r="CQ25" s="17"/>
      <c r="CR25" s="36"/>
      <c r="CS25" s="122"/>
      <c r="CT25" s="121"/>
      <c r="CU25" s="122"/>
      <c r="CV25" s="122"/>
      <c r="CW25" s="40"/>
      <c r="CX25" s="17"/>
      <c r="CY25" s="36"/>
      <c r="CZ25" s="112"/>
      <c r="DA25" s="117"/>
      <c r="DB25" s="112"/>
      <c r="DC25" s="112"/>
      <c r="DD25" s="40"/>
      <c r="DE25" s="17"/>
      <c r="DF25" s="36"/>
      <c r="DG25" s="126"/>
      <c r="DH25" s="32"/>
      <c r="DI25" s="17"/>
      <c r="DJ25" s="18"/>
      <c r="DK25" s="40"/>
      <c r="DL25" s="17"/>
      <c r="DM25" s="36"/>
      <c r="DN25" s="33"/>
      <c r="DO25" s="32"/>
      <c r="DP25" s="18"/>
      <c r="DQ25" s="18"/>
      <c r="DR25" s="40"/>
      <c r="DS25" s="17"/>
      <c r="DT25" s="36"/>
      <c r="DU25" s="18"/>
      <c r="DV25" s="26"/>
      <c r="DW25" s="18"/>
      <c r="DX25" s="18"/>
      <c r="DY25" s="40"/>
      <c r="DZ25" s="17"/>
      <c r="EA25" s="36"/>
      <c r="EB25" s="18"/>
      <c r="EC25" s="26"/>
      <c r="ED25" s="18"/>
      <c r="EE25" s="18"/>
      <c r="EF25" s="40"/>
      <c r="EG25" s="17"/>
      <c r="EH25" s="36"/>
      <c r="EI25" s="18"/>
      <c r="EJ25" s="26"/>
      <c r="EK25" s="18"/>
      <c r="EL25" s="18"/>
      <c r="EM25" s="40"/>
      <c r="EN25" s="17"/>
      <c r="EO25" s="36"/>
      <c r="EP25" s="18"/>
      <c r="EQ25" s="26"/>
      <c r="ER25" s="18"/>
      <c r="ES25" s="18"/>
      <c r="ET25" s="40"/>
      <c r="EU25" s="17"/>
      <c r="EV25" s="36"/>
      <c r="EW25" s="18"/>
      <c r="EX25" s="26"/>
      <c r="EY25" s="17"/>
      <c r="EZ25" s="18"/>
      <c r="FA25" s="40"/>
      <c r="FB25" s="17"/>
      <c r="FC25" s="36"/>
      <c r="FD25" s="18"/>
      <c r="FE25" s="26"/>
      <c r="FF25" s="17"/>
      <c r="FG25" s="18"/>
      <c r="FH25" s="40"/>
      <c r="FI25" s="17"/>
      <c r="FJ25" s="36"/>
      <c r="FK25" s="18"/>
      <c r="FL25" s="26"/>
      <c r="FM25" s="17"/>
      <c r="FN25" s="18"/>
      <c r="FO25" s="40"/>
      <c r="FP25" s="17"/>
      <c r="FQ25" s="36"/>
      <c r="FR25" s="18"/>
      <c r="FS25" s="26"/>
      <c r="FT25" s="17"/>
      <c r="FU25" s="18"/>
      <c r="FV25" s="40"/>
      <c r="FW25" s="17"/>
      <c r="FX25" s="36"/>
      <c r="FY25" s="18"/>
      <c r="FZ25" s="26"/>
      <c r="GA25" s="17"/>
      <c r="GB25" s="18"/>
      <c r="GC25" s="40"/>
      <c r="GD25" s="17"/>
      <c r="GE25" s="36"/>
      <c r="GF25" s="18"/>
      <c r="GG25" s="26"/>
      <c r="GH25" s="18"/>
      <c r="GI25" s="18"/>
      <c r="GJ25" s="40"/>
      <c r="GK25" s="17"/>
      <c r="GL25" s="36"/>
      <c r="GM25" s="18"/>
      <c r="GN25" s="26"/>
      <c r="GO25" s="18"/>
      <c r="GP25" s="18"/>
      <c r="GQ25" s="40"/>
      <c r="GR25" s="17"/>
      <c r="GS25" s="36"/>
      <c r="GT25" s="18"/>
      <c r="GU25" s="26"/>
      <c r="GV25" s="18"/>
      <c r="GW25" s="18"/>
      <c r="GX25" s="40"/>
      <c r="GY25" s="17"/>
      <c r="GZ25" s="36"/>
      <c r="HA25" s="18"/>
      <c r="HB25" s="26"/>
      <c r="HC25" s="18"/>
      <c r="HD25" s="18"/>
      <c r="HE25" s="40"/>
      <c r="HF25" s="17"/>
      <c r="HG25" s="36"/>
      <c r="HH25" s="18"/>
      <c r="HI25" s="26"/>
      <c r="HJ25" s="17"/>
      <c r="HK25" s="18"/>
      <c r="HL25" s="40"/>
      <c r="HM25" s="17"/>
      <c r="HN25" s="36"/>
      <c r="HO25" s="18"/>
      <c r="HP25" s="26"/>
      <c r="HQ25" s="17"/>
      <c r="HR25" s="18"/>
      <c r="HS25" s="40"/>
      <c r="HT25" s="17"/>
      <c r="HU25" s="36"/>
      <c r="HV25" s="17">
        <v>321</v>
      </c>
      <c r="HW25" s="17">
        <v>88956.76</v>
      </c>
      <c r="HX25" s="18">
        <v>416</v>
      </c>
      <c r="HY25" s="18">
        <v>122841.68</v>
      </c>
      <c r="HZ25" s="17">
        <v>256</v>
      </c>
      <c r="IA25" s="17">
        <v>73936</v>
      </c>
      <c r="IB25" s="17">
        <v>307</v>
      </c>
      <c r="IC25" s="17">
        <v>81533</v>
      </c>
      <c r="ID25" s="17">
        <v>219</v>
      </c>
      <c r="IE25" s="17">
        <v>58206</v>
      </c>
      <c r="IF25" s="17">
        <v>204</v>
      </c>
      <c r="IG25" s="17">
        <v>54188</v>
      </c>
      <c r="IH25" s="41"/>
      <c r="II25" s="41"/>
      <c r="IJ25" s="41"/>
      <c r="IK25" s="41"/>
      <c r="IL25" s="18"/>
      <c r="IM25" s="41"/>
      <c r="IN25" s="41"/>
      <c r="IO25" s="41"/>
      <c r="IP25" s="18"/>
      <c r="IQ25" s="18"/>
      <c r="IR25" s="18">
        <f t="shared" ref="IR25:IU25" si="30">O25+V25+AC25+AJ25+AQ25+AX25+BE25+BL25+BS25+BZ25+CG25+CN25+CU25+DB25+DI25+DP25+DW25+ED25+EK25+ER25+EY25+FF25+FM25+FT25+GA25+GH25+GO25+GV25+HC25+HJ25+HQ25</f>
        <v>12</v>
      </c>
      <c r="IS25" s="18">
        <f t="shared" si="30"/>
        <v>3051</v>
      </c>
      <c r="IT25" s="17">
        <v>279</v>
      </c>
      <c r="IU25" s="18">
        <f t="shared" si="30"/>
        <v>-205.47</v>
      </c>
      <c r="IV25" s="36">
        <f t="shared" si="2"/>
        <v>-0.0673451327433628</v>
      </c>
      <c r="IW25" s="18">
        <f t="shared" si="3"/>
        <v>1735</v>
      </c>
      <c r="IX25" s="42">
        <f t="shared" si="4"/>
        <v>482712.44</v>
      </c>
      <c r="IY25" s="43"/>
      <c r="IZ25" s="43"/>
    </row>
    <row r="26" spans="1:260">
      <c r="A26" s="16"/>
      <c r="B26" s="20" t="s">
        <v>37</v>
      </c>
      <c r="C26" s="18">
        <v>6939962758039</v>
      </c>
      <c r="D26" s="18">
        <v>21066010002093</v>
      </c>
      <c r="E26" s="17" t="s">
        <v>175</v>
      </c>
      <c r="F26" s="19" t="s">
        <v>176</v>
      </c>
      <c r="G26" s="17" t="s">
        <v>129</v>
      </c>
      <c r="H26" s="26">
        <f>VLOOKUP(C26,供应链!E:J,6,0)</f>
        <v>0.625</v>
      </c>
      <c r="I26" s="17">
        <f>VLOOKUP(C26,供应链!E:H,4,0)</f>
        <v>534</v>
      </c>
      <c r="J26" s="17">
        <f>VLOOKUP(C26,供应链!E:K,7,0)</f>
        <v>0</v>
      </c>
      <c r="K26" s="18">
        <f>VLOOKUP(C26,供应链!E:I,5,0)</f>
        <v>7.29389573644672</v>
      </c>
      <c r="L26" s="27">
        <f t="shared" si="0"/>
        <v>0.0101442741208296</v>
      </c>
      <c r="M26" s="17">
        <v>508</v>
      </c>
      <c r="N26" s="26">
        <v>0.0413385826771654</v>
      </c>
      <c r="O26" s="18">
        <v>21</v>
      </c>
      <c r="P26" s="18">
        <v>2857</v>
      </c>
      <c r="Q26" s="40">
        <f t="shared" si="5"/>
        <v>140.129047619048</v>
      </c>
      <c r="R26" s="18">
        <f t="shared" si="6"/>
        <v>-396.29</v>
      </c>
      <c r="S26" s="36">
        <f t="shared" si="7"/>
        <v>-0.138708435421771</v>
      </c>
      <c r="T26" s="17">
        <v>490</v>
      </c>
      <c r="U26" s="26">
        <v>0.0489795918367347</v>
      </c>
      <c r="V26" s="18">
        <v>24</v>
      </c>
      <c r="W26" s="18">
        <v>3265</v>
      </c>
      <c r="X26" s="40">
        <f t="shared" si="8"/>
        <v>140.122916666667</v>
      </c>
      <c r="Y26" s="18">
        <f t="shared" si="9"/>
        <v>-453.05</v>
      </c>
      <c r="Z26" s="36">
        <f t="shared" si="10"/>
        <v>-0.138759571209801</v>
      </c>
      <c r="AA26" s="17"/>
      <c r="AB26" s="26"/>
      <c r="AC26" s="18"/>
      <c r="AD26" s="18"/>
      <c r="AE26" s="40"/>
      <c r="AF26" s="17"/>
      <c r="AG26" s="36"/>
      <c r="AH26" s="17"/>
      <c r="AI26" s="26"/>
      <c r="AJ26" s="18"/>
      <c r="AK26" s="18"/>
      <c r="AL26" s="40"/>
      <c r="AM26" s="17"/>
      <c r="AN26" s="36"/>
      <c r="AO26" s="17"/>
      <c r="AP26" s="26"/>
      <c r="AQ26" s="18"/>
      <c r="AR26" s="18"/>
      <c r="AS26" s="40"/>
      <c r="AT26" s="17"/>
      <c r="AU26" s="36"/>
      <c r="AV26" s="17"/>
      <c r="AW26" s="26"/>
      <c r="AX26" s="18"/>
      <c r="AY26" s="18"/>
      <c r="AZ26" s="40"/>
      <c r="BA26" s="17"/>
      <c r="BB26" s="36"/>
      <c r="BC26" s="17"/>
      <c r="BD26" s="26"/>
      <c r="BE26" s="17"/>
      <c r="BF26" s="18"/>
      <c r="BG26" s="40"/>
      <c r="BH26" s="17"/>
      <c r="BI26" s="36"/>
      <c r="BJ26" s="17"/>
      <c r="BK26" s="32"/>
      <c r="BL26" s="17"/>
      <c r="BM26" s="18"/>
      <c r="BN26" s="40"/>
      <c r="BO26" s="17"/>
      <c r="BP26" s="36"/>
      <c r="BQ26" s="17"/>
      <c r="BR26" s="32"/>
      <c r="BS26" s="18"/>
      <c r="BT26" s="18"/>
      <c r="BU26" s="40"/>
      <c r="BV26" s="17"/>
      <c r="BW26" s="36"/>
      <c r="BY26" s="117"/>
      <c r="BZ26" s="18"/>
      <c r="CB26" s="40"/>
      <c r="CC26" s="17"/>
      <c r="CD26" s="36"/>
      <c r="CF26" s="117"/>
      <c r="CI26" s="40"/>
      <c r="CJ26" s="17"/>
      <c r="CK26" s="36"/>
      <c r="CL26" s="120"/>
      <c r="CM26" s="121"/>
      <c r="CN26" s="55"/>
      <c r="CO26" s="55"/>
      <c r="CP26" s="40"/>
      <c r="CQ26" s="17"/>
      <c r="CR26" s="36"/>
      <c r="CS26" s="122"/>
      <c r="CT26" s="121"/>
      <c r="CU26" s="122"/>
      <c r="CV26" s="122"/>
      <c r="CW26" s="40"/>
      <c r="CX26" s="17"/>
      <c r="CY26" s="36"/>
      <c r="CZ26" s="112"/>
      <c r="DA26" s="117"/>
      <c r="DB26" s="112"/>
      <c r="DC26" s="112"/>
      <c r="DD26" s="40"/>
      <c r="DE26" s="17"/>
      <c r="DF26" s="36"/>
      <c r="DG26" s="126"/>
      <c r="DH26" s="32"/>
      <c r="DI26" s="17"/>
      <c r="DJ26" s="18"/>
      <c r="DK26" s="40"/>
      <c r="DL26" s="17"/>
      <c r="DM26" s="36"/>
      <c r="DN26" s="33"/>
      <c r="DO26" s="32"/>
      <c r="DP26" s="18"/>
      <c r="DQ26" s="18"/>
      <c r="DR26" s="40"/>
      <c r="DS26" s="17"/>
      <c r="DT26" s="36"/>
      <c r="DU26" s="18"/>
      <c r="DV26" s="26"/>
      <c r="DW26" s="18"/>
      <c r="DX26" s="18"/>
      <c r="DY26" s="40"/>
      <c r="DZ26" s="17"/>
      <c r="EA26" s="36"/>
      <c r="EB26" s="18"/>
      <c r="EC26" s="26"/>
      <c r="ED26" s="18"/>
      <c r="EE26" s="18"/>
      <c r="EF26" s="40"/>
      <c r="EG26" s="17"/>
      <c r="EH26" s="36"/>
      <c r="EI26" s="18"/>
      <c r="EJ26" s="26"/>
      <c r="EK26" s="18"/>
      <c r="EL26" s="18"/>
      <c r="EM26" s="40"/>
      <c r="EN26" s="17"/>
      <c r="EO26" s="36"/>
      <c r="EP26" s="18"/>
      <c r="EQ26" s="26"/>
      <c r="ER26" s="18"/>
      <c r="ES26" s="18"/>
      <c r="ET26" s="40"/>
      <c r="EU26" s="17"/>
      <c r="EV26" s="36"/>
      <c r="EW26" s="18"/>
      <c r="EX26" s="26"/>
      <c r="EY26" s="17"/>
      <c r="EZ26" s="18"/>
      <c r="FA26" s="40"/>
      <c r="FB26" s="17"/>
      <c r="FC26" s="36"/>
      <c r="FD26" s="18"/>
      <c r="FE26" s="26"/>
      <c r="FF26" s="17"/>
      <c r="FG26" s="18"/>
      <c r="FH26" s="40"/>
      <c r="FI26" s="17"/>
      <c r="FJ26" s="36"/>
      <c r="FK26" s="18"/>
      <c r="FL26" s="26"/>
      <c r="FM26" s="17"/>
      <c r="FN26" s="18"/>
      <c r="FO26" s="40"/>
      <c r="FP26" s="17"/>
      <c r="FQ26" s="36"/>
      <c r="FR26" s="18"/>
      <c r="FS26" s="26"/>
      <c r="FT26" s="17"/>
      <c r="FU26" s="18"/>
      <c r="FV26" s="40"/>
      <c r="FW26" s="17"/>
      <c r="FX26" s="36"/>
      <c r="FY26" s="18"/>
      <c r="FZ26" s="26"/>
      <c r="GA26" s="17"/>
      <c r="GB26" s="18"/>
      <c r="GC26" s="40"/>
      <c r="GD26" s="17"/>
      <c r="GE26" s="36"/>
      <c r="GF26" s="18"/>
      <c r="GG26" s="26"/>
      <c r="GH26" s="18"/>
      <c r="GI26" s="18"/>
      <c r="GJ26" s="40"/>
      <c r="GK26" s="17"/>
      <c r="GL26" s="36"/>
      <c r="GM26" s="18"/>
      <c r="GN26" s="26"/>
      <c r="GO26" s="18"/>
      <c r="GP26" s="18"/>
      <c r="GQ26" s="40"/>
      <c r="GR26" s="17"/>
      <c r="GS26" s="36"/>
      <c r="GT26" s="18"/>
      <c r="GU26" s="26"/>
      <c r="GV26" s="18"/>
      <c r="GW26" s="18"/>
      <c r="GX26" s="40"/>
      <c r="GY26" s="17"/>
      <c r="GZ26" s="36"/>
      <c r="HA26" s="18"/>
      <c r="HB26" s="26"/>
      <c r="HC26" s="18"/>
      <c r="HD26" s="18"/>
      <c r="HE26" s="40"/>
      <c r="HF26" s="17"/>
      <c r="HG26" s="36"/>
      <c r="HH26" s="18"/>
      <c r="HI26" s="26"/>
      <c r="HJ26" s="17"/>
      <c r="HK26" s="18"/>
      <c r="HL26" s="40"/>
      <c r="HM26" s="17"/>
      <c r="HN26" s="36"/>
      <c r="HO26" s="18"/>
      <c r="HP26" s="26"/>
      <c r="HQ26" s="17"/>
      <c r="HR26" s="18"/>
      <c r="HS26" s="40"/>
      <c r="HT26" s="17"/>
      <c r="HU26" s="36"/>
      <c r="HV26" s="17">
        <v>538</v>
      </c>
      <c r="HW26" s="17">
        <v>83069.8</v>
      </c>
      <c r="HX26" s="18">
        <v>480</v>
      </c>
      <c r="HY26" s="18">
        <v>70711.81</v>
      </c>
      <c r="HZ26" s="17">
        <v>1596</v>
      </c>
      <c r="IA26" s="17">
        <v>228708</v>
      </c>
      <c r="IB26" s="17">
        <v>2210</v>
      </c>
      <c r="IC26" s="17">
        <v>308246</v>
      </c>
      <c r="ID26" s="17">
        <v>1721</v>
      </c>
      <c r="IE26" s="17">
        <v>237307</v>
      </c>
      <c r="IF26" s="17">
        <v>2763</v>
      </c>
      <c r="IG26" s="17">
        <v>311570.085714286</v>
      </c>
      <c r="IH26" s="41"/>
      <c r="II26" s="41"/>
      <c r="IJ26" s="41"/>
      <c r="IK26" s="41"/>
      <c r="IL26" s="18"/>
      <c r="IM26" s="41"/>
      <c r="IN26" s="41"/>
      <c r="IO26" s="41"/>
      <c r="IP26" s="18"/>
      <c r="IQ26" s="18"/>
      <c r="IR26" s="18">
        <f t="shared" ref="IR26:IU26" si="31">O26+V26+AC26+AJ26+AQ26+AX26+BE26+BL26+BS26+BZ26+CG26+CN26+CU26+DB26+DI26+DP26+DW26+ED26+EK26+ER26+EY26+FF26+FM26+FT26+GA26+GH26+GO26+GV26+HC26+HJ26+HQ26</f>
        <v>45</v>
      </c>
      <c r="IS26" s="18">
        <f t="shared" si="31"/>
        <v>6122</v>
      </c>
      <c r="IT26" s="17">
        <v>159</v>
      </c>
      <c r="IU26" s="18">
        <f t="shared" si="31"/>
        <v>-849.34</v>
      </c>
      <c r="IV26" s="36">
        <f t="shared" si="2"/>
        <v>-0.138735707285201</v>
      </c>
      <c r="IW26" s="18">
        <f t="shared" si="3"/>
        <v>9353</v>
      </c>
      <c r="IX26" s="42">
        <f t="shared" si="4"/>
        <v>1245734.69571429</v>
      </c>
      <c r="IY26" s="43"/>
      <c r="IZ26" s="43"/>
    </row>
    <row r="27" spans="1:260">
      <c r="A27" s="16"/>
      <c r="B27" s="20" t="s">
        <v>37</v>
      </c>
      <c r="C27" s="18">
        <v>6939962768182</v>
      </c>
      <c r="D27" s="18" t="s">
        <v>177</v>
      </c>
      <c r="E27" s="17" t="s">
        <v>178</v>
      </c>
      <c r="F27" s="19" t="s">
        <v>179</v>
      </c>
      <c r="G27" s="17" t="s">
        <v>129</v>
      </c>
      <c r="H27" s="26">
        <f>VLOOKUP(C27,供应链!E:J,6,0)</f>
        <v>0.84</v>
      </c>
      <c r="I27" s="17">
        <f>VLOOKUP(C27,供应链!E:H,4,0)</f>
        <v>63</v>
      </c>
      <c r="J27" s="17">
        <f>VLOOKUP(C27,供应链!E:K,7,0)</f>
        <v>0</v>
      </c>
      <c r="K27" s="18">
        <f>VLOOKUP(C27,供应链!E:I,5,0)</f>
        <v>74.5772266065389</v>
      </c>
      <c r="L27" s="27">
        <f t="shared" si="0"/>
        <v>0.000225428313796213</v>
      </c>
      <c r="M27" s="17">
        <v>58</v>
      </c>
      <c r="N27" s="26">
        <v>0.0172413793103448</v>
      </c>
      <c r="O27" s="18">
        <v>1</v>
      </c>
      <c r="P27" s="18">
        <v>339</v>
      </c>
      <c r="Q27" s="40">
        <f t="shared" si="5"/>
        <v>349.17</v>
      </c>
      <c r="R27" s="18">
        <f t="shared" si="6"/>
        <v>-49.83</v>
      </c>
      <c r="S27" s="36">
        <f t="shared" si="7"/>
        <v>-0.146991150442478</v>
      </c>
      <c r="T27" s="17">
        <v>54</v>
      </c>
      <c r="U27" s="26">
        <v>0</v>
      </c>
      <c r="V27" s="18">
        <v>0</v>
      </c>
      <c r="W27" s="18">
        <v>0</v>
      </c>
      <c r="X27" s="40">
        <f t="shared" si="8"/>
        <v>0</v>
      </c>
      <c r="Y27" s="18">
        <f t="shared" si="9"/>
        <v>0</v>
      </c>
      <c r="Z27" s="36">
        <f t="shared" si="10"/>
        <v>0</v>
      </c>
      <c r="AA27" s="17"/>
      <c r="AB27" s="26"/>
      <c r="AC27" s="18"/>
      <c r="AD27" s="18"/>
      <c r="AE27" s="40"/>
      <c r="AF27" s="17"/>
      <c r="AG27" s="36"/>
      <c r="AH27" s="17"/>
      <c r="AI27" s="26"/>
      <c r="AJ27" s="18"/>
      <c r="AK27" s="18"/>
      <c r="AL27" s="40"/>
      <c r="AM27" s="17"/>
      <c r="AN27" s="36"/>
      <c r="AO27" s="17"/>
      <c r="AP27" s="26"/>
      <c r="AQ27" s="18"/>
      <c r="AR27" s="18"/>
      <c r="AS27" s="40"/>
      <c r="AT27" s="17"/>
      <c r="AU27" s="36"/>
      <c r="AV27" s="17"/>
      <c r="AW27" s="26"/>
      <c r="AX27" s="18"/>
      <c r="AY27" s="18"/>
      <c r="AZ27" s="40"/>
      <c r="BA27" s="17"/>
      <c r="BB27" s="36"/>
      <c r="BC27" s="17"/>
      <c r="BD27" s="26"/>
      <c r="BE27" s="17"/>
      <c r="BF27" s="18"/>
      <c r="BG27" s="40"/>
      <c r="BH27" s="17"/>
      <c r="BI27" s="36"/>
      <c r="BJ27" s="17"/>
      <c r="BK27" s="32"/>
      <c r="BL27" s="17"/>
      <c r="BM27" s="18"/>
      <c r="BN27" s="40"/>
      <c r="BO27" s="17"/>
      <c r="BP27" s="36"/>
      <c r="BQ27" s="17"/>
      <c r="BR27" s="32"/>
      <c r="BS27" s="18"/>
      <c r="BT27" s="18"/>
      <c r="BU27" s="40"/>
      <c r="BV27" s="17"/>
      <c r="BW27" s="36"/>
      <c r="BY27" s="117"/>
      <c r="BZ27" s="18"/>
      <c r="CB27" s="40"/>
      <c r="CC27" s="17"/>
      <c r="CD27" s="36"/>
      <c r="CF27" s="117"/>
      <c r="CI27" s="40"/>
      <c r="CJ27" s="17"/>
      <c r="CK27" s="36"/>
      <c r="CL27" s="120"/>
      <c r="CM27" s="121"/>
      <c r="CN27" s="55"/>
      <c r="CO27" s="55"/>
      <c r="CP27" s="40"/>
      <c r="CQ27" s="17"/>
      <c r="CR27" s="36"/>
      <c r="CS27" s="122"/>
      <c r="CT27" s="121"/>
      <c r="CU27" s="122"/>
      <c r="CV27" s="122"/>
      <c r="CW27" s="40"/>
      <c r="CX27" s="17"/>
      <c r="CY27" s="36"/>
      <c r="CZ27" s="112"/>
      <c r="DA27" s="117"/>
      <c r="DB27" s="112"/>
      <c r="DC27" s="112"/>
      <c r="DD27" s="40"/>
      <c r="DE27" s="17"/>
      <c r="DF27" s="36"/>
      <c r="DG27" s="126"/>
      <c r="DH27" s="32"/>
      <c r="DI27" s="17"/>
      <c r="DJ27" s="18"/>
      <c r="DK27" s="40"/>
      <c r="DL27" s="17"/>
      <c r="DM27" s="36"/>
      <c r="DN27" s="33"/>
      <c r="DO27" s="32"/>
      <c r="DP27" s="18"/>
      <c r="DQ27" s="18"/>
      <c r="DR27" s="40"/>
      <c r="DS27" s="17"/>
      <c r="DT27" s="36"/>
      <c r="DU27" s="18"/>
      <c r="DV27" s="26"/>
      <c r="DW27" s="18"/>
      <c r="DX27" s="18"/>
      <c r="DY27" s="40"/>
      <c r="DZ27" s="17"/>
      <c r="EA27" s="36"/>
      <c r="EB27" s="18"/>
      <c r="EC27" s="26"/>
      <c r="ED27" s="18"/>
      <c r="EE27" s="18"/>
      <c r="EF27" s="40"/>
      <c r="EG27" s="17"/>
      <c r="EH27" s="36"/>
      <c r="EI27" s="18"/>
      <c r="EJ27" s="26"/>
      <c r="EK27" s="18"/>
      <c r="EL27" s="18"/>
      <c r="EM27" s="40"/>
      <c r="EN27" s="17"/>
      <c r="EO27" s="36"/>
      <c r="EP27" s="18"/>
      <c r="EQ27" s="26"/>
      <c r="ER27" s="18"/>
      <c r="ES27" s="18"/>
      <c r="ET27" s="40"/>
      <c r="EU27" s="17"/>
      <c r="EV27" s="36"/>
      <c r="EW27" s="18"/>
      <c r="EX27" s="26"/>
      <c r="EY27" s="17"/>
      <c r="EZ27" s="18"/>
      <c r="FA27" s="40"/>
      <c r="FB27" s="17"/>
      <c r="FC27" s="36"/>
      <c r="FD27" s="18"/>
      <c r="FE27" s="26"/>
      <c r="FF27" s="17"/>
      <c r="FG27" s="18"/>
      <c r="FH27" s="40"/>
      <c r="FI27" s="17"/>
      <c r="FJ27" s="36"/>
      <c r="FK27" s="18"/>
      <c r="FL27" s="26"/>
      <c r="FM27" s="17"/>
      <c r="FN27" s="18"/>
      <c r="FO27" s="40"/>
      <c r="FP27" s="17"/>
      <c r="FQ27" s="36"/>
      <c r="FR27" s="18"/>
      <c r="FS27" s="26"/>
      <c r="FT27" s="17"/>
      <c r="FU27" s="18"/>
      <c r="FV27" s="40"/>
      <c r="FW27" s="17"/>
      <c r="FX27" s="36"/>
      <c r="FY27" s="18"/>
      <c r="FZ27" s="26"/>
      <c r="GA27" s="17"/>
      <c r="GB27" s="18"/>
      <c r="GC27" s="40"/>
      <c r="GD27" s="17"/>
      <c r="GE27" s="36"/>
      <c r="GF27" s="18"/>
      <c r="GG27" s="26"/>
      <c r="GH27" s="18"/>
      <c r="GI27" s="18"/>
      <c r="GJ27" s="40"/>
      <c r="GK27" s="17"/>
      <c r="GL27" s="36"/>
      <c r="GM27" s="18"/>
      <c r="GN27" s="26"/>
      <c r="GO27" s="18"/>
      <c r="GP27" s="18"/>
      <c r="GQ27" s="40"/>
      <c r="GR27" s="17"/>
      <c r="GS27" s="36"/>
      <c r="GT27" s="18"/>
      <c r="GU27" s="26"/>
      <c r="GV27" s="18"/>
      <c r="GW27" s="18"/>
      <c r="GX27" s="40"/>
      <c r="GY27" s="17"/>
      <c r="GZ27" s="36"/>
      <c r="HA27" s="18"/>
      <c r="HB27" s="26"/>
      <c r="HC27" s="18"/>
      <c r="HD27" s="18"/>
      <c r="HE27" s="40"/>
      <c r="HF27" s="17"/>
      <c r="HG27" s="36"/>
      <c r="HH27" s="18"/>
      <c r="HI27" s="26"/>
      <c r="HJ27" s="17"/>
      <c r="HK27" s="18"/>
      <c r="HL27" s="40"/>
      <c r="HM27" s="17"/>
      <c r="HN27" s="36"/>
      <c r="HO27" s="18"/>
      <c r="HP27" s="26"/>
      <c r="HQ27" s="17"/>
      <c r="HR27" s="18"/>
      <c r="HS27" s="40"/>
      <c r="HT27" s="17"/>
      <c r="HU27" s="36"/>
      <c r="HV27" s="17">
        <v>32</v>
      </c>
      <c r="HW27" s="17">
        <v>11949.3</v>
      </c>
      <c r="HX27" s="18">
        <v>13</v>
      </c>
      <c r="HY27" s="18">
        <v>5517</v>
      </c>
      <c r="HZ27" s="17">
        <v>25</v>
      </c>
      <c r="IA27" s="17">
        <v>9915</v>
      </c>
      <c r="IB27" s="17">
        <v>21</v>
      </c>
      <c r="IC27" s="17">
        <v>8124</v>
      </c>
      <c r="ID27" s="17">
        <v>26</v>
      </c>
      <c r="IE27" s="17">
        <v>9712</v>
      </c>
      <c r="IF27" s="17">
        <v>27</v>
      </c>
      <c r="IG27" s="17">
        <v>9924</v>
      </c>
      <c r="IH27" s="41"/>
      <c r="II27" s="41"/>
      <c r="IJ27" s="41"/>
      <c r="IK27" s="41"/>
      <c r="IL27" s="18"/>
      <c r="IM27" s="41"/>
      <c r="IN27" s="41"/>
      <c r="IO27" s="41"/>
      <c r="IP27" s="18"/>
      <c r="IQ27" s="18"/>
      <c r="IR27" s="18">
        <f t="shared" ref="IR27:IU27" si="32">O27+V27+AC27+AJ27+AQ27+AX27+BE27+BL27+BS27+BZ27+CG27+CN27+CU27+DB27+DI27+DP27+DW27+ED27+EK27+ER27+EY27+FF27+FM27+FT27+GA27+GH27+GO27+GV27+HC27+HJ27+HQ27</f>
        <v>1</v>
      </c>
      <c r="IS27" s="18">
        <f t="shared" si="32"/>
        <v>339</v>
      </c>
      <c r="IT27" s="17">
        <v>399</v>
      </c>
      <c r="IU27" s="18">
        <f t="shared" si="32"/>
        <v>-49.83</v>
      </c>
      <c r="IV27" s="36">
        <f t="shared" si="2"/>
        <v>-0.146991150442478</v>
      </c>
      <c r="IW27" s="18">
        <f t="shared" si="3"/>
        <v>145</v>
      </c>
      <c r="IX27" s="42">
        <f t="shared" si="4"/>
        <v>55480.3</v>
      </c>
      <c r="IY27" s="43"/>
      <c r="IZ27" s="43"/>
    </row>
    <row r="28" spans="1:260">
      <c r="A28" s="16" t="s">
        <v>126</v>
      </c>
      <c r="B28" s="17" t="s">
        <v>38</v>
      </c>
      <c r="C28" s="18">
        <v>6939962734354</v>
      </c>
      <c r="D28" s="18">
        <v>21061110000011</v>
      </c>
      <c r="E28" s="17" t="s">
        <v>180</v>
      </c>
      <c r="F28" s="19" t="s">
        <v>181</v>
      </c>
      <c r="G28" s="17" t="s">
        <v>129</v>
      </c>
      <c r="H28" s="26">
        <f>VLOOKUP(C28,供应链!E:J,6,0)</f>
        <v>0.96</v>
      </c>
      <c r="I28" s="17">
        <f>VLOOKUP(C28,供应链!E:H,4,0)</f>
        <v>428</v>
      </c>
      <c r="J28" s="17">
        <f>VLOOKUP(C28,供应链!E:K,7,0)</f>
        <v>58</v>
      </c>
      <c r="K28" s="18">
        <f>VLOOKUP(C28,供应链!E:I,5,0)</f>
        <v>29.9981245311328</v>
      </c>
      <c r="L28" s="27">
        <f t="shared" si="0"/>
        <v>0.00247971145175834</v>
      </c>
      <c r="M28" s="17">
        <v>428</v>
      </c>
      <c r="N28" s="26">
        <v>0.00934579439252336</v>
      </c>
      <c r="O28" s="18">
        <v>4</v>
      </c>
      <c r="P28" s="18">
        <v>746</v>
      </c>
      <c r="Q28" s="40">
        <f t="shared" si="5"/>
        <v>192.095</v>
      </c>
      <c r="R28" s="18">
        <f t="shared" si="6"/>
        <v>12.38</v>
      </c>
      <c r="S28" s="36">
        <f t="shared" si="7"/>
        <v>0.0165951742627346</v>
      </c>
      <c r="T28" s="17">
        <v>396</v>
      </c>
      <c r="U28" s="26">
        <v>0.0176767676767677</v>
      </c>
      <c r="V28" s="18">
        <v>7</v>
      </c>
      <c r="W28" s="18">
        <v>1318</v>
      </c>
      <c r="X28" s="40">
        <f t="shared" si="8"/>
        <v>193.934285714286</v>
      </c>
      <c r="Y28" s="18">
        <f t="shared" si="9"/>
        <v>34.54</v>
      </c>
      <c r="Z28" s="36">
        <f t="shared" si="10"/>
        <v>0.026206373292868</v>
      </c>
      <c r="AA28" s="17"/>
      <c r="AB28" s="26"/>
      <c r="AC28" s="18"/>
      <c r="AD28" s="18"/>
      <c r="AE28" s="40"/>
      <c r="AF28" s="17"/>
      <c r="AG28" s="36"/>
      <c r="AH28" s="17"/>
      <c r="AI28" s="26"/>
      <c r="AJ28" s="18"/>
      <c r="AK28" s="18"/>
      <c r="AL28" s="40"/>
      <c r="AM28" s="17"/>
      <c r="AN28" s="36"/>
      <c r="AO28" s="17"/>
      <c r="AP28" s="26"/>
      <c r="AQ28" s="18"/>
      <c r="AR28" s="18"/>
      <c r="AS28" s="40"/>
      <c r="AT28" s="17"/>
      <c r="AU28" s="36"/>
      <c r="AV28" s="17"/>
      <c r="AW28" s="26"/>
      <c r="AX28" s="18"/>
      <c r="AY28" s="18"/>
      <c r="AZ28" s="40"/>
      <c r="BA28" s="17"/>
      <c r="BB28" s="36"/>
      <c r="BC28" s="17"/>
      <c r="BD28" s="26"/>
      <c r="BE28" s="17"/>
      <c r="BF28" s="18"/>
      <c r="BG28" s="40"/>
      <c r="BH28" s="17"/>
      <c r="BI28" s="36"/>
      <c r="BJ28" s="17"/>
      <c r="BK28" s="32"/>
      <c r="BL28" s="17"/>
      <c r="BM28" s="18"/>
      <c r="BN28" s="40"/>
      <c r="BO28" s="17"/>
      <c r="BP28" s="36"/>
      <c r="BQ28" s="17"/>
      <c r="BR28" s="32"/>
      <c r="BS28" s="18"/>
      <c r="BT28" s="18"/>
      <c r="BU28" s="40"/>
      <c r="BV28" s="17"/>
      <c r="BW28" s="36"/>
      <c r="BY28" s="117"/>
      <c r="BZ28" s="18"/>
      <c r="CB28" s="40"/>
      <c r="CC28" s="17"/>
      <c r="CD28" s="36"/>
      <c r="CF28" s="117"/>
      <c r="CI28" s="40"/>
      <c r="CJ28" s="17"/>
      <c r="CK28" s="36"/>
      <c r="CL28" s="120"/>
      <c r="CM28" s="121"/>
      <c r="CN28" s="55"/>
      <c r="CO28" s="55"/>
      <c r="CP28" s="40"/>
      <c r="CQ28" s="17"/>
      <c r="CR28" s="36"/>
      <c r="CS28" s="122"/>
      <c r="CT28" s="121"/>
      <c r="CU28" s="122"/>
      <c r="CV28" s="122"/>
      <c r="CW28" s="40"/>
      <c r="CX28" s="17"/>
      <c r="CY28" s="36"/>
      <c r="CZ28" s="112"/>
      <c r="DA28" s="117"/>
      <c r="DB28" s="112"/>
      <c r="DC28" s="112"/>
      <c r="DD28" s="40"/>
      <c r="DE28" s="17"/>
      <c r="DF28" s="36"/>
      <c r="DG28" s="126"/>
      <c r="DH28" s="32"/>
      <c r="DI28" s="17"/>
      <c r="DJ28" s="18"/>
      <c r="DK28" s="40"/>
      <c r="DL28" s="17"/>
      <c r="DM28" s="36"/>
      <c r="DN28" s="33"/>
      <c r="DO28" s="32"/>
      <c r="DP28" s="18"/>
      <c r="DQ28" s="18"/>
      <c r="DR28" s="40"/>
      <c r="DS28" s="17"/>
      <c r="DT28" s="36"/>
      <c r="DU28" s="18"/>
      <c r="DV28" s="26"/>
      <c r="DW28" s="18"/>
      <c r="DX28" s="18"/>
      <c r="DY28" s="40"/>
      <c r="DZ28" s="17"/>
      <c r="EA28" s="36"/>
      <c r="EB28" s="18"/>
      <c r="EC28" s="26"/>
      <c r="ED28" s="18"/>
      <c r="EE28" s="18"/>
      <c r="EF28" s="40"/>
      <c r="EG28" s="17"/>
      <c r="EH28" s="36"/>
      <c r="EI28" s="18"/>
      <c r="EJ28" s="26"/>
      <c r="EK28" s="18"/>
      <c r="EL28" s="18"/>
      <c r="EM28" s="40"/>
      <c r="EN28" s="17"/>
      <c r="EO28" s="36"/>
      <c r="EP28" s="18"/>
      <c r="EQ28" s="26"/>
      <c r="ER28" s="18"/>
      <c r="ES28" s="18"/>
      <c r="ET28" s="40"/>
      <c r="EU28" s="17"/>
      <c r="EV28" s="36"/>
      <c r="EW28" s="18"/>
      <c r="EX28" s="26"/>
      <c r="EY28" s="17"/>
      <c r="EZ28" s="18"/>
      <c r="FA28" s="40"/>
      <c r="FB28" s="17"/>
      <c r="FC28" s="36"/>
      <c r="FD28" s="18"/>
      <c r="FE28" s="26"/>
      <c r="FF28" s="17"/>
      <c r="FG28" s="18"/>
      <c r="FH28" s="40"/>
      <c r="FI28" s="17"/>
      <c r="FJ28" s="36"/>
      <c r="FK28" s="18"/>
      <c r="FL28" s="26"/>
      <c r="FM28" s="17"/>
      <c r="FN28" s="18"/>
      <c r="FO28" s="40"/>
      <c r="FP28" s="17"/>
      <c r="FQ28" s="36"/>
      <c r="FR28" s="18"/>
      <c r="FS28" s="26"/>
      <c r="FT28" s="17"/>
      <c r="FU28" s="18"/>
      <c r="FV28" s="40"/>
      <c r="FW28" s="17"/>
      <c r="FX28" s="36"/>
      <c r="FY28" s="18"/>
      <c r="FZ28" s="26"/>
      <c r="GA28" s="17"/>
      <c r="GB28" s="18"/>
      <c r="GC28" s="40"/>
      <c r="GD28" s="17"/>
      <c r="GE28" s="36"/>
      <c r="GF28" s="18"/>
      <c r="GG28" s="26"/>
      <c r="GH28" s="18"/>
      <c r="GI28" s="18"/>
      <c r="GJ28" s="40"/>
      <c r="GK28" s="17"/>
      <c r="GL28" s="36"/>
      <c r="GM28" s="18"/>
      <c r="GN28" s="26"/>
      <c r="GO28" s="18"/>
      <c r="GP28" s="18"/>
      <c r="GQ28" s="40"/>
      <c r="GR28" s="17"/>
      <c r="GS28" s="36"/>
      <c r="GT28" s="18"/>
      <c r="GU28" s="26"/>
      <c r="GV28" s="18"/>
      <c r="GW28" s="18"/>
      <c r="GX28" s="40"/>
      <c r="GY28" s="17"/>
      <c r="GZ28" s="36"/>
      <c r="HA28" s="18"/>
      <c r="HB28" s="26"/>
      <c r="HC28" s="18"/>
      <c r="HD28" s="18"/>
      <c r="HE28" s="40"/>
      <c r="HF28" s="17"/>
      <c r="HG28" s="36"/>
      <c r="HH28" s="18"/>
      <c r="HI28" s="26"/>
      <c r="HJ28" s="17"/>
      <c r="HK28" s="18"/>
      <c r="HL28" s="40"/>
      <c r="HM28" s="17"/>
      <c r="HN28" s="36"/>
      <c r="HO28" s="18"/>
      <c r="HP28" s="26"/>
      <c r="HQ28" s="17"/>
      <c r="HR28" s="18"/>
      <c r="HS28" s="40"/>
      <c r="HT28" s="17"/>
      <c r="HU28" s="36"/>
      <c r="HV28" s="17">
        <v>303</v>
      </c>
      <c r="HW28" s="17">
        <v>58879.2</v>
      </c>
      <c r="HX28" s="18">
        <v>258</v>
      </c>
      <c r="HY28" s="18">
        <v>49596.23</v>
      </c>
      <c r="HZ28" s="17">
        <v>402</v>
      </c>
      <c r="IA28" s="17">
        <v>78283</v>
      </c>
      <c r="IB28" s="17">
        <v>508</v>
      </c>
      <c r="IC28" s="17">
        <v>95890</v>
      </c>
      <c r="ID28" s="17">
        <v>475</v>
      </c>
      <c r="IE28" s="17">
        <v>87821</v>
      </c>
      <c r="IF28" s="17">
        <v>650</v>
      </c>
      <c r="IG28" s="17">
        <v>111338.714285714</v>
      </c>
      <c r="IH28" s="41"/>
      <c r="II28" s="41"/>
      <c r="IJ28" s="41"/>
      <c r="IK28" s="41"/>
      <c r="IL28" s="18"/>
      <c r="IM28" s="41"/>
      <c r="IN28" s="41"/>
      <c r="IO28" s="41"/>
      <c r="IP28" s="18"/>
      <c r="IQ28" s="18"/>
      <c r="IR28" s="18">
        <f t="shared" ref="IR28:IU28" si="33">O28+V28+AC28+AJ28+AQ28+AX28+BE28+BL28+BS28+BZ28+CG28+CN28+CU28+DB28+DI28+DP28+DW28+ED28+EK28+ER28+EY28+FF28+FM28+FT28+GA28+GH28+GO28+GV28+HC28+HJ28+HQ28</f>
        <v>11</v>
      </c>
      <c r="IS28" s="18">
        <f t="shared" si="33"/>
        <v>2064</v>
      </c>
      <c r="IT28" s="17">
        <v>189</v>
      </c>
      <c r="IU28" s="18">
        <f t="shared" si="33"/>
        <v>46.9200000000001</v>
      </c>
      <c r="IV28" s="36">
        <f t="shared" si="2"/>
        <v>0.0227325581395349</v>
      </c>
      <c r="IW28" s="18">
        <f t="shared" si="3"/>
        <v>2607</v>
      </c>
      <c r="IX28" s="42">
        <f t="shared" si="4"/>
        <v>483872.144285714</v>
      </c>
      <c r="IY28" s="43"/>
      <c r="IZ28" s="43"/>
    </row>
    <row r="29" spans="1:260">
      <c r="A29" s="16" t="s">
        <v>126</v>
      </c>
      <c r="B29" s="17" t="s">
        <v>38</v>
      </c>
      <c r="C29" s="18">
        <v>6939962756264</v>
      </c>
      <c r="D29" s="18">
        <v>21061110001704</v>
      </c>
      <c r="E29" s="17" t="s">
        <v>182</v>
      </c>
      <c r="F29" s="19" t="s">
        <v>183</v>
      </c>
      <c r="G29" s="17" t="s">
        <v>129</v>
      </c>
      <c r="H29" s="26">
        <f>VLOOKUP(C29,供应链!E:J,6,0)</f>
        <v>1</v>
      </c>
      <c r="I29" s="17">
        <f>VLOOKUP(C29,供应链!E:H,4,0)</f>
        <v>2585</v>
      </c>
      <c r="J29" s="17">
        <f>VLOOKUP(C29,供应链!E:K,7,0)</f>
        <v>904</v>
      </c>
      <c r="K29" s="18">
        <f>VLOOKUP(C29,供应链!E:I,5,0)</f>
        <v>28.5760473176971</v>
      </c>
      <c r="L29" s="27">
        <f t="shared" si="0"/>
        <v>0.0430568079350766</v>
      </c>
      <c r="M29" s="17">
        <v>1237</v>
      </c>
      <c r="N29" s="26">
        <v>0.0784155214227971</v>
      </c>
      <c r="O29" s="18">
        <v>97</v>
      </c>
      <c r="P29" s="18">
        <v>18383</v>
      </c>
      <c r="Q29" s="40">
        <f t="shared" si="5"/>
        <v>195.200927835052</v>
      </c>
      <c r="R29" s="18">
        <f t="shared" si="6"/>
        <v>-3278.51</v>
      </c>
      <c r="S29" s="36">
        <f t="shared" si="7"/>
        <v>-0.178344666267747</v>
      </c>
      <c r="T29" s="17">
        <v>953</v>
      </c>
      <c r="U29" s="26">
        <v>0.0986358866736621</v>
      </c>
      <c r="V29" s="18">
        <v>94</v>
      </c>
      <c r="W29" s="18">
        <v>18507</v>
      </c>
      <c r="X29" s="40">
        <f t="shared" si="8"/>
        <v>202.789468085106</v>
      </c>
      <c r="Y29" s="18">
        <f t="shared" si="9"/>
        <v>-2463.79</v>
      </c>
      <c r="Z29" s="36">
        <f t="shared" si="10"/>
        <v>-0.133127465283406</v>
      </c>
      <c r="AA29" s="17"/>
      <c r="AB29" s="26"/>
      <c r="AC29" s="18"/>
      <c r="AD29" s="18"/>
      <c r="AE29" s="40"/>
      <c r="AF29" s="17"/>
      <c r="AG29" s="36"/>
      <c r="AH29" s="17"/>
      <c r="AI29" s="26"/>
      <c r="AJ29" s="18"/>
      <c r="AK29" s="18"/>
      <c r="AL29" s="40"/>
      <c r="AM29" s="17"/>
      <c r="AN29" s="36"/>
      <c r="AO29" s="17"/>
      <c r="AP29" s="26"/>
      <c r="AQ29" s="18"/>
      <c r="AR29" s="18"/>
      <c r="AS29" s="40"/>
      <c r="AT29" s="17"/>
      <c r="AU29" s="36"/>
      <c r="AV29" s="17"/>
      <c r="AW29" s="26"/>
      <c r="AX29" s="18"/>
      <c r="AY29" s="18"/>
      <c r="AZ29" s="40"/>
      <c r="BA29" s="17"/>
      <c r="BB29" s="36"/>
      <c r="BC29" s="17"/>
      <c r="BD29" s="26"/>
      <c r="BE29" s="17"/>
      <c r="BF29" s="18"/>
      <c r="BG29" s="40"/>
      <c r="BH29" s="17"/>
      <c r="BI29" s="36"/>
      <c r="BJ29" s="17"/>
      <c r="BK29" s="32"/>
      <c r="BL29" s="17"/>
      <c r="BM29" s="18"/>
      <c r="BN29" s="40"/>
      <c r="BO29" s="17"/>
      <c r="BP29" s="36"/>
      <c r="BQ29" s="17"/>
      <c r="BR29" s="32"/>
      <c r="BS29" s="18"/>
      <c r="BT29" s="18"/>
      <c r="BU29" s="40"/>
      <c r="BV29" s="17"/>
      <c r="BW29" s="36"/>
      <c r="BY29" s="117"/>
      <c r="BZ29" s="18"/>
      <c r="CB29" s="40"/>
      <c r="CC29" s="17"/>
      <c r="CD29" s="36"/>
      <c r="CF29" s="117"/>
      <c r="CI29" s="40"/>
      <c r="CJ29" s="17"/>
      <c r="CK29" s="36"/>
      <c r="CL29" s="120"/>
      <c r="CM29" s="121"/>
      <c r="CN29" s="55"/>
      <c r="CO29" s="55"/>
      <c r="CP29" s="40"/>
      <c r="CQ29" s="17"/>
      <c r="CR29" s="36"/>
      <c r="CS29" s="122"/>
      <c r="CT29" s="121"/>
      <c r="CU29" s="122"/>
      <c r="CV29" s="122"/>
      <c r="CW29" s="40"/>
      <c r="CX29" s="17"/>
      <c r="CY29" s="36"/>
      <c r="CZ29" s="112"/>
      <c r="DA29" s="117"/>
      <c r="DB29" s="112"/>
      <c r="DC29" s="112"/>
      <c r="DD29" s="40"/>
      <c r="DE29" s="17"/>
      <c r="DF29" s="36"/>
      <c r="DG29" s="126"/>
      <c r="DH29" s="32"/>
      <c r="DI29" s="17"/>
      <c r="DJ29" s="18"/>
      <c r="DK29" s="40"/>
      <c r="DL29" s="17"/>
      <c r="DM29" s="36"/>
      <c r="DN29" s="33"/>
      <c r="DO29" s="32"/>
      <c r="DP29" s="18"/>
      <c r="DQ29" s="18"/>
      <c r="DR29" s="40"/>
      <c r="DS29" s="17"/>
      <c r="DT29" s="36"/>
      <c r="DU29" s="18"/>
      <c r="DV29" s="26"/>
      <c r="DW29" s="18"/>
      <c r="DX29" s="18"/>
      <c r="DY29" s="40"/>
      <c r="DZ29" s="17"/>
      <c r="EA29" s="36"/>
      <c r="EB29" s="18"/>
      <c r="EC29" s="26"/>
      <c r="ED29" s="18"/>
      <c r="EE29" s="18"/>
      <c r="EF29" s="40"/>
      <c r="EG29" s="17"/>
      <c r="EH29" s="36"/>
      <c r="EI29" s="18"/>
      <c r="EJ29" s="26"/>
      <c r="EK29" s="18"/>
      <c r="EL29" s="18"/>
      <c r="EM29" s="40"/>
      <c r="EN29" s="17"/>
      <c r="EO29" s="36"/>
      <c r="EP29" s="18"/>
      <c r="EQ29" s="26"/>
      <c r="ER29" s="18"/>
      <c r="ES29" s="18"/>
      <c r="ET29" s="40"/>
      <c r="EU29" s="17"/>
      <c r="EV29" s="36"/>
      <c r="EW29" s="18"/>
      <c r="EX29" s="26"/>
      <c r="EY29" s="17"/>
      <c r="EZ29" s="18"/>
      <c r="FA29" s="40"/>
      <c r="FB29" s="17"/>
      <c r="FC29" s="36"/>
      <c r="FD29" s="18"/>
      <c r="FE29" s="26"/>
      <c r="FF29" s="17"/>
      <c r="FG29" s="18"/>
      <c r="FH29" s="40"/>
      <c r="FI29" s="17"/>
      <c r="FJ29" s="36"/>
      <c r="FK29" s="18"/>
      <c r="FL29" s="26"/>
      <c r="FM29" s="17"/>
      <c r="FN29" s="18"/>
      <c r="FO29" s="40"/>
      <c r="FP29" s="17"/>
      <c r="FQ29" s="36"/>
      <c r="FR29" s="18"/>
      <c r="FS29" s="26"/>
      <c r="FT29" s="17"/>
      <c r="FU29" s="18"/>
      <c r="FV29" s="40"/>
      <c r="FW29" s="17"/>
      <c r="FX29" s="36"/>
      <c r="FY29" s="18"/>
      <c r="FZ29" s="26"/>
      <c r="GA29" s="17"/>
      <c r="GB29" s="18"/>
      <c r="GC29" s="40"/>
      <c r="GD29" s="17"/>
      <c r="GE29" s="36"/>
      <c r="GF29" s="18"/>
      <c r="GG29" s="26"/>
      <c r="GH29" s="18"/>
      <c r="GI29" s="18"/>
      <c r="GJ29" s="40"/>
      <c r="GK29" s="17"/>
      <c r="GL29" s="36"/>
      <c r="GM29" s="18"/>
      <c r="GN29" s="26"/>
      <c r="GO29" s="18"/>
      <c r="GP29" s="18"/>
      <c r="GQ29" s="40"/>
      <c r="GR29" s="17"/>
      <c r="GS29" s="36"/>
      <c r="GT29" s="18"/>
      <c r="GU29" s="26"/>
      <c r="GV29" s="18"/>
      <c r="GW29" s="18"/>
      <c r="GX29" s="40"/>
      <c r="GY29" s="17"/>
      <c r="GZ29" s="36"/>
      <c r="HA29" s="18"/>
      <c r="HB29" s="26"/>
      <c r="HC29" s="18"/>
      <c r="HD29" s="18"/>
      <c r="HE29" s="40"/>
      <c r="HF29" s="17"/>
      <c r="HG29" s="36"/>
      <c r="HH29" s="18"/>
      <c r="HI29" s="26"/>
      <c r="HJ29" s="17"/>
      <c r="HK29" s="18"/>
      <c r="HL29" s="40"/>
      <c r="HM29" s="17"/>
      <c r="HN29" s="36"/>
      <c r="HO29" s="18"/>
      <c r="HP29" s="26"/>
      <c r="HQ29" s="17"/>
      <c r="HR29" s="18"/>
      <c r="HS29" s="40"/>
      <c r="HT29" s="17"/>
      <c r="HU29" s="36"/>
      <c r="HV29" s="17">
        <v>7232</v>
      </c>
      <c r="HW29" s="17">
        <v>1546781.5825</v>
      </c>
      <c r="HX29" s="18">
        <v>1548</v>
      </c>
      <c r="HY29" s="18">
        <v>326179.9</v>
      </c>
      <c r="HZ29" s="17">
        <v>3638</v>
      </c>
      <c r="IA29" s="17">
        <v>743316</v>
      </c>
      <c r="IB29" s="17">
        <v>3976</v>
      </c>
      <c r="IC29" s="17">
        <v>773812</v>
      </c>
      <c r="ID29" s="17">
        <v>3702</v>
      </c>
      <c r="IE29" s="17">
        <v>700853</v>
      </c>
      <c r="IF29" s="17">
        <v>3287</v>
      </c>
      <c r="IG29" s="17">
        <v>626671.369565217</v>
      </c>
      <c r="IH29" s="41"/>
      <c r="II29" s="41"/>
      <c r="IJ29" s="41"/>
      <c r="IK29" s="41"/>
      <c r="IL29" s="18"/>
      <c r="IM29" s="41"/>
      <c r="IN29" s="41"/>
      <c r="IO29" s="41"/>
      <c r="IP29" s="18"/>
      <c r="IQ29" s="18"/>
      <c r="IR29" s="18">
        <f t="shared" ref="IR29:IU29" si="34">O29+V29+AC29+AJ29+AQ29+AX29+BE29+BL29+BS29+BZ29+CG29+CN29+CU29+DB29+DI29+DP29+DW29+ED29+EK29+ER29+EY29+FF29+FM29+FT29+GA29+GH29+GO29+GV29+HC29+HJ29+HQ29</f>
        <v>191</v>
      </c>
      <c r="IS29" s="18">
        <f t="shared" si="34"/>
        <v>36890</v>
      </c>
      <c r="IT29" s="17">
        <v>229</v>
      </c>
      <c r="IU29" s="18">
        <f t="shared" si="34"/>
        <v>-5742.3</v>
      </c>
      <c r="IV29" s="36">
        <f t="shared" si="2"/>
        <v>-0.155660070479805</v>
      </c>
      <c r="IW29" s="18">
        <f t="shared" si="3"/>
        <v>23574</v>
      </c>
      <c r="IX29" s="42">
        <f t="shared" si="4"/>
        <v>4754503.85206522</v>
      </c>
      <c r="IY29" s="43"/>
      <c r="IZ29" s="43"/>
    </row>
    <row r="30" spans="1:260">
      <c r="A30" s="16" t="s">
        <v>133</v>
      </c>
      <c r="B30" s="17" t="s">
        <v>38</v>
      </c>
      <c r="C30" s="18">
        <v>6939962748214</v>
      </c>
      <c r="D30" s="18">
        <v>21061110001246</v>
      </c>
      <c r="E30" s="17" t="s">
        <v>184</v>
      </c>
      <c r="F30" s="19" t="s">
        <v>185</v>
      </c>
      <c r="G30" s="17" t="s">
        <v>129</v>
      </c>
      <c r="H30" s="26">
        <f>VLOOKUP(C30,供应链!E:J,6,0)</f>
        <v>0.8</v>
      </c>
      <c r="I30" s="17">
        <f>VLOOKUP(C30,供应链!E:H,4,0)</f>
        <v>156</v>
      </c>
      <c r="J30" s="17">
        <f>VLOOKUP(C30,供应链!E:K,7,0)</f>
        <v>0</v>
      </c>
      <c r="K30" s="18">
        <f>VLOOKUP(C30,供应链!E:I,5,0)</f>
        <v>12.9383886255924</v>
      </c>
      <c r="L30" s="27">
        <f t="shared" si="0"/>
        <v>0.00270513976555455</v>
      </c>
      <c r="M30" s="17">
        <v>258</v>
      </c>
      <c r="N30" s="26">
        <v>0.0232558139534884</v>
      </c>
      <c r="O30" s="18">
        <v>6</v>
      </c>
      <c r="P30" s="18">
        <v>1639</v>
      </c>
      <c r="Q30" s="40">
        <f t="shared" si="5"/>
        <v>281.361666666667</v>
      </c>
      <c r="R30" s="18">
        <f t="shared" si="6"/>
        <v>-105.83</v>
      </c>
      <c r="S30" s="36">
        <f t="shared" si="7"/>
        <v>-0.0645698596705308</v>
      </c>
      <c r="T30" s="17">
        <v>259</v>
      </c>
      <c r="U30" s="26">
        <v>0.0231660231660232</v>
      </c>
      <c r="V30" s="18">
        <v>6</v>
      </c>
      <c r="W30" s="18">
        <v>1640</v>
      </c>
      <c r="X30" s="40">
        <f t="shared" si="8"/>
        <v>281.533333333333</v>
      </c>
      <c r="Y30" s="18">
        <f t="shared" si="9"/>
        <v>-104.8</v>
      </c>
      <c r="Z30" s="36">
        <f t="shared" si="10"/>
        <v>-0.0639024390243904</v>
      </c>
      <c r="AA30" s="17"/>
      <c r="AB30" s="26"/>
      <c r="AC30" s="18"/>
      <c r="AD30" s="18"/>
      <c r="AE30" s="40"/>
      <c r="AF30" s="17"/>
      <c r="AG30" s="36"/>
      <c r="AH30" s="17"/>
      <c r="AI30" s="26"/>
      <c r="AJ30" s="18"/>
      <c r="AK30" s="18"/>
      <c r="AL30" s="40"/>
      <c r="AM30" s="17"/>
      <c r="AN30" s="36"/>
      <c r="AO30" s="17"/>
      <c r="AP30" s="26"/>
      <c r="AQ30" s="18"/>
      <c r="AR30" s="18"/>
      <c r="AS30" s="40"/>
      <c r="AT30" s="17"/>
      <c r="AU30" s="36"/>
      <c r="AV30" s="17"/>
      <c r="AW30" s="26"/>
      <c r="AX30" s="18"/>
      <c r="AY30" s="18"/>
      <c r="AZ30" s="40"/>
      <c r="BA30" s="17"/>
      <c r="BB30" s="36"/>
      <c r="BC30" s="17"/>
      <c r="BD30" s="26"/>
      <c r="BE30" s="17"/>
      <c r="BF30" s="18"/>
      <c r="BG30" s="40"/>
      <c r="BH30" s="17"/>
      <c r="BI30" s="36"/>
      <c r="BJ30" s="17"/>
      <c r="BK30" s="32"/>
      <c r="BL30" s="17"/>
      <c r="BM30" s="18"/>
      <c r="BN30" s="40"/>
      <c r="BO30" s="17"/>
      <c r="BP30" s="36"/>
      <c r="BQ30" s="17"/>
      <c r="BR30" s="32"/>
      <c r="BS30" s="18"/>
      <c r="BT30" s="18"/>
      <c r="BU30" s="40"/>
      <c r="BV30" s="17"/>
      <c r="BW30" s="36"/>
      <c r="BY30" s="117"/>
      <c r="BZ30" s="18"/>
      <c r="CB30" s="40"/>
      <c r="CC30" s="17"/>
      <c r="CD30" s="36"/>
      <c r="CF30" s="117"/>
      <c r="CI30" s="40"/>
      <c r="CJ30" s="17"/>
      <c r="CK30" s="36"/>
      <c r="CL30" s="120"/>
      <c r="CM30" s="121"/>
      <c r="CN30" s="55"/>
      <c r="CO30" s="55"/>
      <c r="CP30" s="40"/>
      <c r="CQ30" s="17"/>
      <c r="CR30" s="36"/>
      <c r="CS30" s="122"/>
      <c r="CT30" s="121"/>
      <c r="CU30" s="122"/>
      <c r="CV30" s="122"/>
      <c r="CW30" s="40"/>
      <c r="CX30" s="17"/>
      <c r="CY30" s="36"/>
      <c r="CZ30" s="112"/>
      <c r="DA30" s="117"/>
      <c r="DB30" s="112"/>
      <c r="DC30" s="112"/>
      <c r="DD30" s="40"/>
      <c r="DE30" s="17"/>
      <c r="DF30" s="36"/>
      <c r="DG30" s="126"/>
      <c r="DH30" s="32"/>
      <c r="DI30" s="17"/>
      <c r="DJ30" s="18"/>
      <c r="DK30" s="40"/>
      <c r="DL30" s="17"/>
      <c r="DM30" s="36"/>
      <c r="DN30" s="33"/>
      <c r="DO30" s="32"/>
      <c r="DP30" s="18"/>
      <c r="DQ30" s="18"/>
      <c r="DR30" s="40"/>
      <c r="DS30" s="17"/>
      <c r="DT30" s="36"/>
      <c r="DU30" s="18"/>
      <c r="DV30" s="26"/>
      <c r="DW30" s="18"/>
      <c r="DX30" s="18"/>
      <c r="DY30" s="40"/>
      <c r="DZ30" s="17"/>
      <c r="EA30" s="36"/>
      <c r="EB30" s="18"/>
      <c r="EC30" s="26"/>
      <c r="ED30" s="18"/>
      <c r="EE30" s="18"/>
      <c r="EF30" s="40"/>
      <c r="EG30" s="17"/>
      <c r="EH30" s="36"/>
      <c r="EI30" s="18"/>
      <c r="EJ30" s="26"/>
      <c r="EK30" s="18"/>
      <c r="EL30" s="18"/>
      <c r="EM30" s="40"/>
      <c r="EN30" s="17"/>
      <c r="EO30" s="36"/>
      <c r="EP30" s="18"/>
      <c r="EQ30" s="26"/>
      <c r="ER30" s="18"/>
      <c r="ES30" s="18"/>
      <c r="ET30" s="40"/>
      <c r="EU30" s="17"/>
      <c r="EV30" s="36"/>
      <c r="EW30" s="18"/>
      <c r="EX30" s="26"/>
      <c r="EY30" s="17"/>
      <c r="EZ30" s="18"/>
      <c r="FA30" s="40"/>
      <c r="FB30" s="17"/>
      <c r="FC30" s="36"/>
      <c r="FD30" s="18"/>
      <c r="FE30" s="26"/>
      <c r="FF30" s="17"/>
      <c r="FG30" s="18"/>
      <c r="FH30" s="40"/>
      <c r="FI30" s="17"/>
      <c r="FJ30" s="36"/>
      <c r="FK30" s="18"/>
      <c r="FL30" s="26"/>
      <c r="FM30" s="17"/>
      <c r="FN30" s="18"/>
      <c r="FO30" s="40"/>
      <c r="FP30" s="17"/>
      <c r="FQ30" s="36"/>
      <c r="FR30" s="18"/>
      <c r="FS30" s="26"/>
      <c r="FT30" s="17"/>
      <c r="FU30" s="18"/>
      <c r="FV30" s="40"/>
      <c r="FW30" s="17"/>
      <c r="FX30" s="36"/>
      <c r="FY30" s="18"/>
      <c r="FZ30" s="26"/>
      <c r="GA30" s="17"/>
      <c r="GB30" s="18"/>
      <c r="GC30" s="40"/>
      <c r="GD30" s="17"/>
      <c r="GE30" s="36"/>
      <c r="GF30" s="18"/>
      <c r="GG30" s="26"/>
      <c r="GH30" s="18"/>
      <c r="GI30" s="18"/>
      <c r="GJ30" s="40"/>
      <c r="GK30" s="17"/>
      <c r="GL30" s="36"/>
      <c r="GM30" s="18"/>
      <c r="GN30" s="26"/>
      <c r="GO30" s="18"/>
      <c r="GP30" s="18"/>
      <c r="GQ30" s="40"/>
      <c r="GR30" s="17"/>
      <c r="GS30" s="36"/>
      <c r="GT30" s="18"/>
      <c r="GU30" s="26"/>
      <c r="GV30" s="18"/>
      <c r="GW30" s="18"/>
      <c r="GX30" s="40"/>
      <c r="GY30" s="17"/>
      <c r="GZ30" s="36"/>
      <c r="HA30" s="18"/>
      <c r="HB30" s="26"/>
      <c r="HC30" s="18"/>
      <c r="HD30" s="18"/>
      <c r="HE30" s="40"/>
      <c r="HF30" s="17"/>
      <c r="HG30" s="36"/>
      <c r="HH30" s="18"/>
      <c r="HI30" s="26"/>
      <c r="HJ30" s="17"/>
      <c r="HK30" s="18"/>
      <c r="HL30" s="40"/>
      <c r="HM30" s="17"/>
      <c r="HN30" s="36"/>
      <c r="HO30" s="18"/>
      <c r="HP30" s="26"/>
      <c r="HQ30" s="17"/>
      <c r="HR30" s="18"/>
      <c r="HS30" s="40"/>
      <c r="HT30" s="17"/>
      <c r="HU30" s="36"/>
      <c r="HV30" s="17">
        <v>582</v>
      </c>
      <c r="HW30" s="17">
        <v>161380.53</v>
      </c>
      <c r="HX30" s="18">
        <v>109</v>
      </c>
      <c r="HY30" s="18">
        <v>31715.96</v>
      </c>
      <c r="HZ30" s="17">
        <v>332</v>
      </c>
      <c r="IA30" s="17">
        <v>94412</v>
      </c>
      <c r="IB30" s="17">
        <v>423</v>
      </c>
      <c r="IC30" s="17">
        <v>119532</v>
      </c>
      <c r="ID30" s="17">
        <v>338</v>
      </c>
      <c r="IE30" s="17">
        <v>94358</v>
      </c>
      <c r="IF30" s="17">
        <v>411</v>
      </c>
      <c r="IG30" s="17">
        <v>110094.395721925</v>
      </c>
      <c r="IH30" s="41"/>
      <c r="II30" s="41"/>
      <c r="IJ30" s="41"/>
      <c r="IK30" s="41"/>
      <c r="IL30" s="18"/>
      <c r="IM30" s="41"/>
      <c r="IN30" s="41"/>
      <c r="IO30" s="41"/>
      <c r="IP30" s="18"/>
      <c r="IQ30" s="18"/>
      <c r="IR30" s="18">
        <f t="shared" ref="IR30:IU30" si="35">O30+V30+AC30+AJ30+AQ30+AX30+BE30+BL30+BS30+BZ30+CG30+CN30+CU30+DB30+DI30+DP30+DW30+ED30+EK30+ER30+EY30+FF30+FM30+FT30+GA30+GH30+GO30+GV30+HC30+HJ30+HQ30</f>
        <v>12</v>
      </c>
      <c r="IS30" s="18">
        <f t="shared" si="35"/>
        <v>3279</v>
      </c>
      <c r="IT30" s="17">
        <v>299</v>
      </c>
      <c r="IU30" s="18">
        <f t="shared" si="35"/>
        <v>-210.63</v>
      </c>
      <c r="IV30" s="36">
        <f t="shared" si="2"/>
        <v>-0.0642360475754804</v>
      </c>
      <c r="IW30" s="18">
        <f t="shared" si="3"/>
        <v>2207</v>
      </c>
      <c r="IX30" s="42">
        <f t="shared" si="4"/>
        <v>614771.885721925</v>
      </c>
      <c r="IY30" s="43"/>
      <c r="IZ30" s="43"/>
    </row>
    <row r="31" spans="1:260">
      <c r="A31" s="16" t="s">
        <v>126</v>
      </c>
      <c r="B31" s="17" t="s">
        <v>38</v>
      </c>
      <c r="C31" s="18">
        <v>6939962757315</v>
      </c>
      <c r="D31" s="18">
        <v>21061110001764</v>
      </c>
      <c r="E31" s="17" t="s">
        <v>186</v>
      </c>
      <c r="F31" s="19" t="s">
        <v>187</v>
      </c>
      <c r="G31" s="17" t="s">
        <v>129</v>
      </c>
      <c r="H31" s="26">
        <f>VLOOKUP(C31,供应链!E:J,6,0)</f>
        <v>0.84</v>
      </c>
      <c r="I31" s="17">
        <f>VLOOKUP(C31,供应链!E:H,4,0)</f>
        <v>952</v>
      </c>
      <c r="J31" s="17">
        <f>VLOOKUP(C31,供应链!E:K,7,0)</f>
        <v>7</v>
      </c>
      <c r="K31" s="18">
        <f>VLOOKUP(C31,供应链!E:I,5,0)</f>
        <v>16.2423021302179</v>
      </c>
      <c r="L31" s="27">
        <f t="shared" si="0"/>
        <v>0.0238954012623986</v>
      </c>
      <c r="M31" s="17">
        <v>1447</v>
      </c>
      <c r="N31" s="26">
        <v>0.0414651002073255</v>
      </c>
      <c r="O31" s="18">
        <v>60</v>
      </c>
      <c r="P31" s="18">
        <v>15842</v>
      </c>
      <c r="Q31" s="40">
        <f t="shared" si="5"/>
        <v>271.954333333333</v>
      </c>
      <c r="R31" s="18">
        <f t="shared" si="6"/>
        <v>-2822.74</v>
      </c>
      <c r="S31" s="36">
        <f t="shared" si="7"/>
        <v>-0.178180785254387</v>
      </c>
      <c r="T31" s="17">
        <v>1413</v>
      </c>
      <c r="U31" s="26">
        <v>0.032554847841472</v>
      </c>
      <c r="V31" s="18">
        <v>46</v>
      </c>
      <c r="W31" s="18">
        <v>12284</v>
      </c>
      <c r="X31" s="40">
        <f t="shared" si="8"/>
        <v>275.054782608696</v>
      </c>
      <c r="Y31" s="18">
        <f t="shared" si="9"/>
        <v>-2021.48</v>
      </c>
      <c r="Z31" s="36">
        <f t="shared" si="10"/>
        <v>-0.16456203191143</v>
      </c>
      <c r="AA31" s="17"/>
      <c r="AB31" s="26"/>
      <c r="AC31" s="18"/>
      <c r="AD31" s="18"/>
      <c r="AE31" s="40"/>
      <c r="AF31" s="17"/>
      <c r="AG31" s="36"/>
      <c r="AH31" s="17"/>
      <c r="AI31" s="26"/>
      <c r="AJ31" s="18"/>
      <c r="AK31" s="18"/>
      <c r="AL31" s="40"/>
      <c r="AM31" s="17"/>
      <c r="AN31" s="36"/>
      <c r="AO31" s="17"/>
      <c r="AP31" s="26"/>
      <c r="AQ31" s="18"/>
      <c r="AR31" s="18"/>
      <c r="AS31" s="40"/>
      <c r="AT31" s="17"/>
      <c r="AU31" s="36"/>
      <c r="AV31" s="17"/>
      <c r="AW31" s="26"/>
      <c r="AX31" s="18"/>
      <c r="AY31" s="18"/>
      <c r="AZ31" s="40"/>
      <c r="BA31" s="17"/>
      <c r="BB31" s="36"/>
      <c r="BC31" s="17"/>
      <c r="BD31" s="26"/>
      <c r="BE31" s="17"/>
      <c r="BF31" s="18"/>
      <c r="BG31" s="40"/>
      <c r="BH31" s="17"/>
      <c r="BI31" s="36"/>
      <c r="BJ31" s="17"/>
      <c r="BK31" s="32"/>
      <c r="BL31" s="17"/>
      <c r="BM31" s="18"/>
      <c r="BN31" s="40"/>
      <c r="BO31" s="17"/>
      <c r="BP31" s="36"/>
      <c r="BQ31" s="17"/>
      <c r="BR31" s="32"/>
      <c r="BS31" s="18"/>
      <c r="BT31" s="18"/>
      <c r="BU31" s="40"/>
      <c r="BV31" s="17"/>
      <c r="BW31" s="36"/>
      <c r="BY31" s="117"/>
      <c r="BZ31" s="18"/>
      <c r="CB31" s="40"/>
      <c r="CC31" s="17"/>
      <c r="CD31" s="36"/>
      <c r="CF31" s="117"/>
      <c r="CI31" s="40"/>
      <c r="CJ31" s="17"/>
      <c r="CK31" s="36"/>
      <c r="CL31" s="120"/>
      <c r="CM31" s="121"/>
      <c r="CN31" s="55"/>
      <c r="CO31" s="55"/>
      <c r="CP31" s="40"/>
      <c r="CQ31" s="17"/>
      <c r="CR31" s="36"/>
      <c r="CS31" s="122"/>
      <c r="CT31" s="121"/>
      <c r="CU31" s="122"/>
      <c r="CV31" s="122"/>
      <c r="CW31" s="40"/>
      <c r="CX31" s="17"/>
      <c r="CY31" s="36"/>
      <c r="CZ31" s="112"/>
      <c r="DA31" s="117"/>
      <c r="DB31" s="112"/>
      <c r="DC31" s="112"/>
      <c r="DD31" s="40"/>
      <c r="DE31" s="17"/>
      <c r="DF31" s="36"/>
      <c r="DG31" s="126"/>
      <c r="DH31" s="32"/>
      <c r="DI31" s="17"/>
      <c r="DJ31" s="18"/>
      <c r="DK31" s="40"/>
      <c r="DL31" s="17"/>
      <c r="DM31" s="36"/>
      <c r="DN31" s="33"/>
      <c r="DO31" s="32"/>
      <c r="DP31" s="18"/>
      <c r="DQ31" s="18"/>
      <c r="DR31" s="40"/>
      <c r="DS31" s="17"/>
      <c r="DT31" s="36"/>
      <c r="DU31" s="18"/>
      <c r="DV31" s="26"/>
      <c r="DW31" s="18"/>
      <c r="DX31" s="18"/>
      <c r="DY31" s="40"/>
      <c r="DZ31" s="17"/>
      <c r="EA31" s="36"/>
      <c r="EB31" s="18"/>
      <c r="EC31" s="26"/>
      <c r="ED31" s="18"/>
      <c r="EE31" s="18"/>
      <c r="EF31" s="40"/>
      <c r="EG31" s="17"/>
      <c r="EH31" s="36"/>
      <c r="EI31" s="18"/>
      <c r="EJ31" s="26"/>
      <c r="EK31" s="18"/>
      <c r="EL31" s="18"/>
      <c r="EM31" s="40"/>
      <c r="EN31" s="17"/>
      <c r="EO31" s="36"/>
      <c r="EP31" s="18"/>
      <c r="EQ31" s="26"/>
      <c r="ER31" s="18"/>
      <c r="ES31" s="18"/>
      <c r="ET31" s="40"/>
      <c r="EU31" s="17"/>
      <c r="EV31" s="36"/>
      <c r="EW31" s="18"/>
      <c r="EX31" s="26"/>
      <c r="EY31" s="17"/>
      <c r="EZ31" s="18"/>
      <c r="FA31" s="40"/>
      <c r="FB31" s="17"/>
      <c r="FC31" s="36"/>
      <c r="FD31" s="18"/>
      <c r="FE31" s="26"/>
      <c r="FF31" s="17"/>
      <c r="FG31" s="18"/>
      <c r="FH31" s="40"/>
      <c r="FI31" s="17"/>
      <c r="FJ31" s="36"/>
      <c r="FK31" s="18"/>
      <c r="FL31" s="26"/>
      <c r="FM31" s="17"/>
      <c r="FN31" s="18"/>
      <c r="FO31" s="40"/>
      <c r="FP31" s="17"/>
      <c r="FQ31" s="36"/>
      <c r="FR31" s="18"/>
      <c r="FS31" s="26"/>
      <c r="FT31" s="17"/>
      <c r="FU31" s="18"/>
      <c r="FV31" s="40"/>
      <c r="FW31" s="17"/>
      <c r="FX31" s="36"/>
      <c r="FY31" s="18"/>
      <c r="FZ31" s="26"/>
      <c r="GA31" s="17"/>
      <c r="GB31" s="18"/>
      <c r="GC31" s="40"/>
      <c r="GD31" s="17"/>
      <c r="GE31" s="36"/>
      <c r="GF31" s="18"/>
      <c r="GG31" s="26"/>
      <c r="GH31" s="18"/>
      <c r="GI31" s="18"/>
      <c r="GJ31" s="40"/>
      <c r="GK31" s="17"/>
      <c r="GL31" s="36"/>
      <c r="GM31" s="18"/>
      <c r="GN31" s="26"/>
      <c r="GO31" s="18"/>
      <c r="GP31" s="18"/>
      <c r="GQ31" s="40"/>
      <c r="GR31" s="17"/>
      <c r="GS31" s="36"/>
      <c r="GT31" s="18"/>
      <c r="GU31" s="26"/>
      <c r="GV31" s="18"/>
      <c r="GW31" s="18"/>
      <c r="GX31" s="40"/>
      <c r="GY31" s="17"/>
      <c r="GZ31" s="36"/>
      <c r="HA31" s="18"/>
      <c r="HB31" s="26"/>
      <c r="HC31" s="18"/>
      <c r="HD31" s="18"/>
      <c r="HE31" s="40"/>
      <c r="HF31" s="17"/>
      <c r="HG31" s="36"/>
      <c r="HH31" s="18"/>
      <c r="HI31" s="26"/>
      <c r="HJ31" s="17"/>
      <c r="HK31" s="18"/>
      <c r="HL31" s="40"/>
      <c r="HM31" s="17"/>
      <c r="HN31" s="36"/>
      <c r="HO31" s="18"/>
      <c r="HP31" s="26"/>
      <c r="HQ31" s="17"/>
      <c r="HR31" s="18"/>
      <c r="HS31" s="40"/>
      <c r="HT31" s="17"/>
      <c r="HU31" s="36"/>
      <c r="HV31" s="17">
        <v>4467</v>
      </c>
      <c r="HW31" s="17">
        <v>1315684.96916667</v>
      </c>
      <c r="HX31" s="18">
        <v>679</v>
      </c>
      <c r="HY31" s="18">
        <v>194633.77</v>
      </c>
      <c r="HZ31" s="17">
        <v>2584</v>
      </c>
      <c r="IA31" s="17">
        <v>719677</v>
      </c>
      <c r="IB31" s="17">
        <v>2812</v>
      </c>
      <c r="IC31" s="17">
        <v>767519</v>
      </c>
      <c r="ID31" s="17">
        <v>1815</v>
      </c>
      <c r="IE31" s="17">
        <v>492091</v>
      </c>
      <c r="IF31" s="17">
        <v>2203</v>
      </c>
      <c r="IG31" s="17">
        <v>544983.358974359</v>
      </c>
      <c r="IH31" s="41"/>
      <c r="II31" s="41"/>
      <c r="IJ31" s="41"/>
      <c r="IK31" s="41"/>
      <c r="IL31" s="18"/>
      <c r="IM31" s="41"/>
      <c r="IN31" s="41"/>
      <c r="IO31" s="41"/>
      <c r="IP31" s="18"/>
      <c r="IQ31" s="18"/>
      <c r="IR31" s="18">
        <f t="shared" ref="IR31:IU31" si="36">O31+V31+AC31+AJ31+AQ31+AX31+BE31+BL31+BS31+BZ31+CG31+CN31+CU31+DB31+DI31+DP31+DW31+ED31+EK31+ER31+EY31+FF31+FM31+FT31+GA31+GH31+GO31+GV31+HC31+HJ31+HQ31</f>
        <v>106</v>
      </c>
      <c r="IS31" s="18">
        <f t="shared" si="36"/>
        <v>28126</v>
      </c>
      <c r="IT31" s="17">
        <v>319</v>
      </c>
      <c r="IU31" s="18">
        <f t="shared" si="36"/>
        <v>-4844.22</v>
      </c>
      <c r="IV31" s="36">
        <f t="shared" si="2"/>
        <v>-0.172232809500107</v>
      </c>
      <c r="IW31" s="18">
        <f t="shared" si="3"/>
        <v>14666</v>
      </c>
      <c r="IX31" s="42">
        <f t="shared" si="4"/>
        <v>4062715.09814103</v>
      </c>
      <c r="IY31" s="43"/>
      <c r="IZ31" s="43"/>
    </row>
    <row r="32" spans="1:260">
      <c r="A32" s="16"/>
      <c r="B32" s="20" t="s">
        <v>38</v>
      </c>
      <c r="C32" s="18">
        <v>6939962759173</v>
      </c>
      <c r="D32" s="18">
        <v>21061110001946</v>
      </c>
      <c r="E32" s="17" t="s">
        <v>188</v>
      </c>
      <c r="F32" s="19" t="s">
        <v>189</v>
      </c>
      <c r="G32" s="17" t="s">
        <v>129</v>
      </c>
      <c r="H32" s="26">
        <f>VLOOKUP(C32,供应链!E:J,6,0)</f>
        <v>1.04166666666667</v>
      </c>
      <c r="I32" s="17">
        <f>VLOOKUP(C32,供应链!E:H,4,0)</f>
        <v>563</v>
      </c>
      <c r="J32" s="17">
        <f>VLOOKUP(C32,供应链!E:K,7,0)</f>
        <v>6</v>
      </c>
      <c r="K32" s="18">
        <f>VLOOKUP(C32,供应链!E:I,5,0)</f>
        <v>14.5112763563426</v>
      </c>
      <c r="L32" s="27">
        <f t="shared" si="0"/>
        <v>0.0162308385933273</v>
      </c>
      <c r="M32" s="17">
        <v>723</v>
      </c>
      <c r="N32" s="26">
        <v>0.0484094052558783</v>
      </c>
      <c r="O32" s="18">
        <v>35</v>
      </c>
      <c r="P32" s="18">
        <v>6506</v>
      </c>
      <c r="Q32" s="40">
        <f t="shared" si="5"/>
        <v>191.462285714286</v>
      </c>
      <c r="R32" s="18">
        <f t="shared" si="6"/>
        <v>-963.82</v>
      </c>
      <c r="S32" s="36">
        <f t="shared" si="7"/>
        <v>-0.148143252382416</v>
      </c>
      <c r="T32" s="17">
        <v>805</v>
      </c>
      <c r="U32" s="26">
        <v>0.0459627329192547</v>
      </c>
      <c r="V32" s="18">
        <v>37</v>
      </c>
      <c r="W32" s="18">
        <v>6971</v>
      </c>
      <c r="X32" s="40">
        <f t="shared" si="8"/>
        <v>194.057567567568</v>
      </c>
      <c r="Y32" s="18">
        <f t="shared" si="9"/>
        <v>-922.869999999999</v>
      </c>
      <c r="Z32" s="36">
        <f t="shared" si="10"/>
        <v>-0.132387031989671</v>
      </c>
      <c r="AA32" s="17"/>
      <c r="AB32" s="26"/>
      <c r="AC32" s="18"/>
      <c r="AD32" s="18"/>
      <c r="AE32" s="40"/>
      <c r="AF32" s="17"/>
      <c r="AG32" s="36"/>
      <c r="AH32" s="17"/>
      <c r="AI32" s="26"/>
      <c r="AJ32" s="18"/>
      <c r="AK32" s="18"/>
      <c r="AL32" s="40"/>
      <c r="AM32" s="17"/>
      <c r="AN32" s="36"/>
      <c r="AO32" s="17"/>
      <c r="AP32" s="26"/>
      <c r="AQ32" s="18"/>
      <c r="AR32" s="18"/>
      <c r="AS32" s="40"/>
      <c r="AT32" s="17"/>
      <c r="AU32" s="36"/>
      <c r="AV32" s="17"/>
      <c r="AW32" s="26"/>
      <c r="AX32" s="18"/>
      <c r="AY32" s="18"/>
      <c r="AZ32" s="40"/>
      <c r="BA32" s="17"/>
      <c r="BB32" s="36"/>
      <c r="BC32" s="17"/>
      <c r="BD32" s="26"/>
      <c r="BE32" s="17"/>
      <c r="BF32" s="18"/>
      <c r="BG32" s="40"/>
      <c r="BH32" s="17"/>
      <c r="BI32" s="36"/>
      <c r="BJ32" s="17"/>
      <c r="BK32" s="32"/>
      <c r="BL32" s="17"/>
      <c r="BM32" s="18"/>
      <c r="BN32" s="40"/>
      <c r="BO32" s="17"/>
      <c r="BP32" s="36"/>
      <c r="BQ32" s="17"/>
      <c r="BR32" s="32"/>
      <c r="BS32" s="18"/>
      <c r="BT32" s="18"/>
      <c r="BU32" s="40"/>
      <c r="BV32" s="17"/>
      <c r="BW32" s="36"/>
      <c r="BY32" s="117"/>
      <c r="BZ32" s="18"/>
      <c r="CB32" s="40"/>
      <c r="CC32" s="17"/>
      <c r="CD32" s="36"/>
      <c r="CF32" s="117"/>
      <c r="CI32" s="40"/>
      <c r="CJ32" s="17"/>
      <c r="CK32" s="36"/>
      <c r="CL32" s="120"/>
      <c r="CM32" s="121"/>
      <c r="CN32" s="55"/>
      <c r="CO32" s="55"/>
      <c r="CP32" s="40"/>
      <c r="CQ32" s="17"/>
      <c r="CR32" s="36"/>
      <c r="CS32" s="122"/>
      <c r="CT32" s="121"/>
      <c r="CU32" s="122"/>
      <c r="CV32" s="122"/>
      <c r="CW32" s="40"/>
      <c r="CX32" s="17"/>
      <c r="CY32" s="36"/>
      <c r="CZ32" s="112"/>
      <c r="DA32" s="117"/>
      <c r="DB32" s="112"/>
      <c r="DC32" s="112"/>
      <c r="DD32" s="40"/>
      <c r="DE32" s="17"/>
      <c r="DF32" s="36"/>
      <c r="DG32" s="126"/>
      <c r="DH32" s="32"/>
      <c r="DI32" s="17"/>
      <c r="DJ32" s="18"/>
      <c r="DK32" s="40"/>
      <c r="DL32" s="17"/>
      <c r="DM32" s="36"/>
      <c r="DN32" s="33"/>
      <c r="DO32" s="32"/>
      <c r="DP32" s="18"/>
      <c r="DQ32" s="18"/>
      <c r="DR32" s="40"/>
      <c r="DS32" s="17"/>
      <c r="DT32" s="36"/>
      <c r="DU32" s="18"/>
      <c r="DV32" s="26"/>
      <c r="DW32" s="18"/>
      <c r="DX32" s="18"/>
      <c r="DY32" s="40"/>
      <c r="DZ32" s="17"/>
      <c r="EA32" s="36"/>
      <c r="EB32" s="18"/>
      <c r="EC32" s="26"/>
      <c r="ED32" s="18"/>
      <c r="EE32" s="18"/>
      <c r="EF32" s="40"/>
      <c r="EG32" s="17"/>
      <c r="EH32" s="36"/>
      <c r="EI32" s="18"/>
      <c r="EJ32" s="26"/>
      <c r="EK32" s="18"/>
      <c r="EL32" s="18"/>
      <c r="EM32" s="40"/>
      <c r="EN32" s="17"/>
      <c r="EO32" s="36"/>
      <c r="EP32" s="18"/>
      <c r="EQ32" s="26"/>
      <c r="ER32" s="18"/>
      <c r="ES32" s="18"/>
      <c r="ET32" s="40"/>
      <c r="EU32" s="17"/>
      <c r="EV32" s="36"/>
      <c r="EW32" s="18"/>
      <c r="EX32" s="26"/>
      <c r="EY32" s="17"/>
      <c r="EZ32" s="18"/>
      <c r="FA32" s="40"/>
      <c r="FB32" s="17"/>
      <c r="FC32" s="36"/>
      <c r="FD32" s="18"/>
      <c r="FE32" s="26"/>
      <c r="FF32" s="17"/>
      <c r="FG32" s="18"/>
      <c r="FH32" s="40"/>
      <c r="FI32" s="17"/>
      <c r="FJ32" s="36"/>
      <c r="FK32" s="18"/>
      <c r="FL32" s="26"/>
      <c r="FM32" s="17"/>
      <c r="FN32" s="18"/>
      <c r="FO32" s="40"/>
      <c r="FP32" s="17"/>
      <c r="FQ32" s="36"/>
      <c r="FR32" s="18"/>
      <c r="FS32" s="26"/>
      <c r="FT32" s="17"/>
      <c r="FU32" s="18"/>
      <c r="FV32" s="40"/>
      <c r="FW32" s="17"/>
      <c r="FX32" s="36"/>
      <c r="FY32" s="18"/>
      <c r="FZ32" s="26"/>
      <c r="GA32" s="17"/>
      <c r="GB32" s="18"/>
      <c r="GC32" s="40"/>
      <c r="GD32" s="17"/>
      <c r="GE32" s="36"/>
      <c r="GF32" s="18"/>
      <c r="GG32" s="26"/>
      <c r="GH32" s="18"/>
      <c r="GI32" s="18"/>
      <c r="GJ32" s="40"/>
      <c r="GK32" s="17"/>
      <c r="GL32" s="36"/>
      <c r="GM32" s="18"/>
      <c r="GN32" s="26"/>
      <c r="GO32" s="18"/>
      <c r="GP32" s="18"/>
      <c r="GQ32" s="40"/>
      <c r="GR32" s="17"/>
      <c r="GS32" s="36"/>
      <c r="GT32" s="18"/>
      <c r="GU32" s="26"/>
      <c r="GV32" s="18"/>
      <c r="GW32" s="18"/>
      <c r="GX32" s="40"/>
      <c r="GY32" s="17"/>
      <c r="GZ32" s="36"/>
      <c r="HA32" s="18"/>
      <c r="HB32" s="26"/>
      <c r="HC32" s="18"/>
      <c r="HD32" s="18"/>
      <c r="HE32" s="40"/>
      <c r="HF32" s="17"/>
      <c r="HG32" s="36"/>
      <c r="HH32" s="18"/>
      <c r="HI32" s="26"/>
      <c r="HJ32" s="17"/>
      <c r="HK32" s="18"/>
      <c r="HL32" s="40"/>
      <c r="HM32" s="17"/>
      <c r="HN32" s="36"/>
      <c r="HO32" s="18"/>
      <c r="HP32" s="26"/>
      <c r="HQ32" s="17"/>
      <c r="HR32" s="18"/>
      <c r="HS32" s="40"/>
      <c r="HT32" s="17"/>
      <c r="HU32" s="36"/>
      <c r="HV32" s="17">
        <v>639</v>
      </c>
      <c r="HW32" s="17">
        <v>129232.8</v>
      </c>
      <c r="HX32" s="18">
        <v>186</v>
      </c>
      <c r="HY32" s="18">
        <v>39443.84</v>
      </c>
      <c r="HZ32" s="17">
        <v>542</v>
      </c>
      <c r="IA32" s="17">
        <v>110734</v>
      </c>
      <c r="IB32" s="17">
        <v>413</v>
      </c>
      <c r="IC32" s="17">
        <v>84416</v>
      </c>
      <c r="ID32" s="17">
        <v>643</v>
      </c>
      <c r="IE32" s="17">
        <v>122567</v>
      </c>
      <c r="IF32" s="17">
        <v>1372</v>
      </c>
      <c r="IG32" s="17">
        <v>242172.916666667</v>
      </c>
      <c r="IH32" s="41"/>
      <c r="II32" s="41"/>
      <c r="IJ32" s="41"/>
      <c r="IK32" s="41"/>
      <c r="IL32" s="18"/>
      <c r="IM32" s="41"/>
      <c r="IN32" s="41"/>
      <c r="IO32" s="41"/>
      <c r="IP32" s="18"/>
      <c r="IQ32" s="18"/>
      <c r="IR32" s="18">
        <f t="shared" ref="IR32:IU32" si="37">O32+V32+AC32+AJ32+AQ32+AX32+BE32+BL32+BS32+BZ32+CG32+CN32+CU32+DB32+DI32+DP32+DW32+ED32+EK32+ER32+EY32+FF32+FM32+FT32+GA32+GH32+GO32+GV32+HC32+HJ32+HQ32</f>
        <v>72</v>
      </c>
      <c r="IS32" s="18">
        <f t="shared" si="37"/>
        <v>13477</v>
      </c>
      <c r="IT32" s="17">
        <v>219</v>
      </c>
      <c r="IU32" s="18">
        <f t="shared" si="37"/>
        <v>-1886.69</v>
      </c>
      <c r="IV32" s="36">
        <f t="shared" si="2"/>
        <v>-0.139993321955925</v>
      </c>
      <c r="IW32" s="18">
        <f t="shared" si="3"/>
        <v>3867</v>
      </c>
      <c r="IX32" s="42">
        <f t="shared" si="4"/>
        <v>742043.556666667</v>
      </c>
      <c r="IY32" s="43"/>
      <c r="IZ32" s="43"/>
    </row>
    <row r="33" spans="1:260">
      <c r="A33" s="16"/>
      <c r="B33" s="20" t="s">
        <v>38</v>
      </c>
      <c r="C33" s="18">
        <v>6939962757322</v>
      </c>
      <c r="D33" s="18">
        <v>21061110001765</v>
      </c>
      <c r="E33" s="17" t="s">
        <v>190</v>
      </c>
      <c r="F33" s="19" t="s">
        <v>191</v>
      </c>
      <c r="G33" s="17" t="s">
        <v>129</v>
      </c>
      <c r="H33" s="26">
        <f>VLOOKUP(C33,供应链!E:J,6,0)</f>
        <v>0.875</v>
      </c>
      <c r="I33" s="17">
        <f>VLOOKUP(C33,供应链!E:H,4,0)</f>
        <v>147</v>
      </c>
      <c r="J33" s="17">
        <f>VLOOKUP(C33,供应链!E:K,7,0)</f>
        <v>0</v>
      </c>
      <c r="K33" s="18">
        <f>VLOOKUP(C33,供应链!E:I,5,0)</f>
        <v>22.051575112508</v>
      </c>
      <c r="L33" s="27">
        <f t="shared" si="0"/>
        <v>0.00315599639314698</v>
      </c>
      <c r="M33" s="17">
        <v>279</v>
      </c>
      <c r="N33" s="26">
        <v>0.014336917562724</v>
      </c>
      <c r="O33" s="18">
        <v>4</v>
      </c>
      <c r="P33" s="18">
        <v>1116</v>
      </c>
      <c r="Q33" s="40">
        <f t="shared" si="5"/>
        <v>287.37</v>
      </c>
      <c r="R33" s="18">
        <f t="shared" si="6"/>
        <v>-126.52</v>
      </c>
      <c r="S33" s="36">
        <f t="shared" si="7"/>
        <v>-0.11336917562724</v>
      </c>
      <c r="T33" s="17">
        <v>297</v>
      </c>
      <c r="U33" s="26">
        <v>0.0336700336700337</v>
      </c>
      <c r="V33" s="18">
        <v>10</v>
      </c>
      <c r="W33" s="18">
        <v>2750</v>
      </c>
      <c r="X33" s="40">
        <f t="shared" si="8"/>
        <v>283.25</v>
      </c>
      <c r="Y33" s="18">
        <f t="shared" si="9"/>
        <v>-357.5</v>
      </c>
      <c r="Z33" s="36">
        <f t="shared" si="10"/>
        <v>-0.13</v>
      </c>
      <c r="AA33" s="17"/>
      <c r="AB33" s="26"/>
      <c r="AC33" s="18"/>
      <c r="AD33" s="18"/>
      <c r="AE33" s="40"/>
      <c r="AF33" s="17"/>
      <c r="AG33" s="36"/>
      <c r="AH33" s="17"/>
      <c r="AI33" s="26"/>
      <c r="AJ33" s="18"/>
      <c r="AK33" s="18"/>
      <c r="AL33" s="40"/>
      <c r="AM33" s="17"/>
      <c r="AN33" s="36"/>
      <c r="AO33" s="17"/>
      <c r="AP33" s="26"/>
      <c r="AQ33" s="18"/>
      <c r="AR33" s="18"/>
      <c r="AS33" s="40"/>
      <c r="AT33" s="17"/>
      <c r="AU33" s="36"/>
      <c r="AV33" s="17"/>
      <c r="AW33" s="26"/>
      <c r="AX33" s="18"/>
      <c r="AY33" s="18"/>
      <c r="AZ33" s="40"/>
      <c r="BA33" s="17"/>
      <c r="BB33" s="36"/>
      <c r="BC33" s="17"/>
      <c r="BD33" s="26"/>
      <c r="BE33" s="17"/>
      <c r="BF33" s="18"/>
      <c r="BG33" s="40"/>
      <c r="BH33" s="17"/>
      <c r="BI33" s="36"/>
      <c r="BJ33" s="17"/>
      <c r="BK33" s="32"/>
      <c r="BL33" s="17"/>
      <c r="BM33" s="18"/>
      <c r="BN33" s="40"/>
      <c r="BO33" s="17"/>
      <c r="BP33" s="36"/>
      <c r="BQ33" s="17"/>
      <c r="BR33" s="32"/>
      <c r="BS33" s="18"/>
      <c r="BT33" s="18"/>
      <c r="BU33" s="40"/>
      <c r="BV33" s="17"/>
      <c r="BW33" s="36"/>
      <c r="BY33" s="117"/>
      <c r="BZ33" s="18"/>
      <c r="CB33" s="40"/>
      <c r="CC33" s="17"/>
      <c r="CD33" s="36"/>
      <c r="CF33" s="117"/>
      <c r="CI33" s="40"/>
      <c r="CJ33" s="17"/>
      <c r="CK33" s="36"/>
      <c r="CL33" s="120"/>
      <c r="CM33" s="121"/>
      <c r="CN33" s="55"/>
      <c r="CO33" s="55"/>
      <c r="CP33" s="40"/>
      <c r="CQ33" s="17"/>
      <c r="CR33" s="36"/>
      <c r="CS33" s="122"/>
      <c r="CT33" s="121"/>
      <c r="CU33" s="122"/>
      <c r="CV33" s="122"/>
      <c r="CW33" s="40"/>
      <c r="CX33" s="17"/>
      <c r="CY33" s="36"/>
      <c r="CZ33" s="112"/>
      <c r="DA33" s="117"/>
      <c r="DB33" s="112"/>
      <c r="DC33" s="112"/>
      <c r="DD33" s="40"/>
      <c r="DE33" s="17"/>
      <c r="DF33" s="36"/>
      <c r="DG33" s="126"/>
      <c r="DH33" s="32"/>
      <c r="DI33" s="17"/>
      <c r="DJ33" s="18"/>
      <c r="DK33" s="40"/>
      <c r="DL33" s="17"/>
      <c r="DM33" s="36"/>
      <c r="DN33" s="33"/>
      <c r="DO33" s="32"/>
      <c r="DP33" s="18"/>
      <c r="DQ33" s="18"/>
      <c r="DR33" s="40"/>
      <c r="DS33" s="17"/>
      <c r="DT33" s="36"/>
      <c r="DU33" s="18"/>
      <c r="DV33" s="26"/>
      <c r="DW33" s="18"/>
      <c r="DX33" s="18"/>
      <c r="DY33" s="40"/>
      <c r="DZ33" s="17"/>
      <c r="EA33" s="36"/>
      <c r="EB33" s="18"/>
      <c r="EC33" s="26"/>
      <c r="ED33" s="18"/>
      <c r="EE33" s="18"/>
      <c r="EF33" s="40"/>
      <c r="EG33" s="17"/>
      <c r="EH33" s="36"/>
      <c r="EI33" s="18"/>
      <c r="EJ33" s="26"/>
      <c r="EK33" s="18"/>
      <c r="EL33" s="18"/>
      <c r="EM33" s="40"/>
      <c r="EN33" s="17"/>
      <c r="EO33" s="36"/>
      <c r="EP33" s="18"/>
      <c r="EQ33" s="26"/>
      <c r="ER33" s="18"/>
      <c r="ES33" s="18"/>
      <c r="ET33" s="40"/>
      <c r="EU33" s="17"/>
      <c r="EV33" s="36"/>
      <c r="EW33" s="18"/>
      <c r="EX33" s="26"/>
      <c r="EY33" s="17"/>
      <c r="EZ33" s="18"/>
      <c r="FA33" s="40"/>
      <c r="FB33" s="17"/>
      <c r="FC33" s="36"/>
      <c r="FD33" s="18"/>
      <c r="FE33" s="26"/>
      <c r="FF33" s="17"/>
      <c r="FG33" s="18"/>
      <c r="FH33" s="40"/>
      <c r="FI33" s="17"/>
      <c r="FJ33" s="36"/>
      <c r="FK33" s="18"/>
      <c r="FL33" s="26"/>
      <c r="FM33" s="17"/>
      <c r="FN33" s="18"/>
      <c r="FO33" s="40"/>
      <c r="FP33" s="17"/>
      <c r="FQ33" s="36"/>
      <c r="FR33" s="18"/>
      <c r="FS33" s="26"/>
      <c r="FT33" s="17"/>
      <c r="FU33" s="18"/>
      <c r="FV33" s="40"/>
      <c r="FW33" s="17"/>
      <c r="FX33" s="36"/>
      <c r="FY33" s="18"/>
      <c r="FZ33" s="26"/>
      <c r="GA33" s="17"/>
      <c r="GB33" s="18"/>
      <c r="GC33" s="40"/>
      <c r="GD33" s="17"/>
      <c r="GE33" s="36"/>
      <c r="GF33" s="18"/>
      <c r="GG33" s="26"/>
      <c r="GH33" s="18"/>
      <c r="GI33" s="18"/>
      <c r="GJ33" s="40"/>
      <c r="GK33" s="17"/>
      <c r="GL33" s="36"/>
      <c r="GM33" s="18"/>
      <c r="GN33" s="26"/>
      <c r="GO33" s="18"/>
      <c r="GP33" s="18"/>
      <c r="GQ33" s="40"/>
      <c r="GR33" s="17"/>
      <c r="GS33" s="36"/>
      <c r="GT33" s="18"/>
      <c r="GU33" s="26"/>
      <c r="GV33" s="18"/>
      <c r="GW33" s="18"/>
      <c r="GX33" s="40"/>
      <c r="GY33" s="17"/>
      <c r="GZ33" s="36"/>
      <c r="HA33" s="18"/>
      <c r="HB33" s="26"/>
      <c r="HC33" s="18"/>
      <c r="HD33" s="18"/>
      <c r="HE33" s="40"/>
      <c r="HF33" s="17"/>
      <c r="HG33" s="36"/>
      <c r="HH33" s="18"/>
      <c r="HI33" s="26"/>
      <c r="HJ33" s="17"/>
      <c r="HK33" s="18"/>
      <c r="HL33" s="40"/>
      <c r="HM33" s="17"/>
      <c r="HN33" s="36"/>
      <c r="HO33" s="18"/>
      <c r="HP33" s="26"/>
      <c r="HQ33" s="17"/>
      <c r="HR33" s="18"/>
      <c r="HS33" s="40"/>
      <c r="HT33" s="17"/>
      <c r="HU33" s="36"/>
      <c r="HV33" s="17">
        <v>609</v>
      </c>
      <c r="HW33" s="17">
        <v>173361.25</v>
      </c>
      <c r="HX33" s="18">
        <v>101</v>
      </c>
      <c r="HY33" s="18">
        <v>32002.83</v>
      </c>
      <c r="HZ33" s="17">
        <v>234</v>
      </c>
      <c r="IA33" s="17">
        <v>72465</v>
      </c>
      <c r="IB33" s="17">
        <v>245</v>
      </c>
      <c r="IC33" s="17">
        <v>73889</v>
      </c>
      <c r="ID33" s="17">
        <v>242</v>
      </c>
      <c r="IE33" s="17">
        <v>72237</v>
      </c>
      <c r="IF33" s="17">
        <v>216</v>
      </c>
      <c r="IG33" s="17">
        <v>63582</v>
      </c>
      <c r="IH33" s="41"/>
      <c r="II33" s="41"/>
      <c r="IJ33" s="41"/>
      <c r="IK33" s="41"/>
      <c r="IL33" s="18"/>
      <c r="IM33" s="41"/>
      <c r="IN33" s="41"/>
      <c r="IO33" s="41"/>
      <c r="IP33" s="18"/>
      <c r="IQ33" s="18"/>
      <c r="IR33" s="18">
        <f t="shared" ref="IR33:IU33" si="38">O33+V33+AC33+AJ33+AQ33+AX33+BE33+BL33+BS33+BZ33+CG33+CN33+CU33+DB33+DI33+DP33+DW33+ED33+EK33+ER33+EY33+FF33+FM33+FT33+GA33+GH33+GO33+GV33+HC33+HJ33+HQ33</f>
        <v>14</v>
      </c>
      <c r="IS33" s="18">
        <f t="shared" si="38"/>
        <v>3866</v>
      </c>
      <c r="IT33" s="17">
        <v>319</v>
      </c>
      <c r="IU33" s="18">
        <f t="shared" si="38"/>
        <v>-484.02</v>
      </c>
      <c r="IV33" s="36">
        <f t="shared" si="2"/>
        <v>-0.125199172271081</v>
      </c>
      <c r="IW33" s="18">
        <f t="shared" si="3"/>
        <v>1661</v>
      </c>
      <c r="IX33" s="42">
        <f t="shared" si="4"/>
        <v>491403.08</v>
      </c>
      <c r="IY33" s="43"/>
      <c r="IZ33" s="43"/>
    </row>
    <row r="34" spans="1:260">
      <c r="A34" s="16"/>
      <c r="B34" s="20" t="s">
        <v>38</v>
      </c>
      <c r="C34" s="18">
        <v>6939962758466</v>
      </c>
      <c r="D34" s="18">
        <v>21061110001766</v>
      </c>
      <c r="E34" s="17" t="s">
        <v>192</v>
      </c>
      <c r="F34" s="19" t="s">
        <v>193</v>
      </c>
      <c r="G34" s="17" t="s">
        <v>129</v>
      </c>
      <c r="H34" s="26">
        <f>VLOOKUP(C34,供应链!E:J,6,0)</f>
        <v>0</v>
      </c>
      <c r="I34" s="17">
        <f>VLOOKUP(C34,供应链!E:H,4,0)</f>
        <v>0</v>
      </c>
      <c r="J34" s="17">
        <f>VLOOKUP(C34,供应链!E:K,7,0)</f>
        <v>0</v>
      </c>
      <c r="K34" s="18" t="str">
        <f>VLOOKUP(C34,供应链!E:I,5,0)</f>
        <v>-</v>
      </c>
      <c r="L34" s="27">
        <f t="shared" si="0"/>
        <v>0.00157799819657349</v>
      </c>
      <c r="M34" s="17">
        <v>127</v>
      </c>
      <c r="N34" s="26">
        <v>0.0551181102362205</v>
      </c>
      <c r="O34" s="18">
        <v>7</v>
      </c>
      <c r="P34" s="18">
        <v>2293</v>
      </c>
      <c r="Q34" s="40">
        <f t="shared" si="5"/>
        <v>337.398571428571</v>
      </c>
      <c r="R34" s="18">
        <f t="shared" si="6"/>
        <v>-291.21</v>
      </c>
      <c r="S34" s="36">
        <f t="shared" si="7"/>
        <v>-0.1269995638901</v>
      </c>
      <c r="T34" s="17">
        <v>122</v>
      </c>
      <c r="U34" s="26">
        <v>0</v>
      </c>
      <c r="V34" s="18">
        <v>0</v>
      </c>
      <c r="W34" s="18">
        <v>0</v>
      </c>
      <c r="X34" s="40">
        <f t="shared" si="8"/>
        <v>0</v>
      </c>
      <c r="Y34" s="18">
        <f t="shared" si="9"/>
        <v>0</v>
      </c>
      <c r="Z34" s="36">
        <f t="shared" si="10"/>
        <v>0</v>
      </c>
      <c r="AA34" s="17"/>
      <c r="AB34" s="26"/>
      <c r="AC34" s="18"/>
      <c r="AD34" s="18"/>
      <c r="AE34" s="40"/>
      <c r="AF34" s="17"/>
      <c r="AG34" s="36"/>
      <c r="AH34" s="17"/>
      <c r="AI34" s="26"/>
      <c r="AJ34" s="18"/>
      <c r="AK34" s="18"/>
      <c r="AL34" s="40"/>
      <c r="AM34" s="17"/>
      <c r="AN34" s="36"/>
      <c r="AO34" s="17"/>
      <c r="AP34" s="26"/>
      <c r="AQ34" s="18"/>
      <c r="AR34" s="18"/>
      <c r="AS34" s="40"/>
      <c r="AT34" s="17"/>
      <c r="AU34" s="36"/>
      <c r="AV34" s="17"/>
      <c r="AW34" s="26"/>
      <c r="AX34" s="18"/>
      <c r="AY34" s="18"/>
      <c r="AZ34" s="40"/>
      <c r="BA34" s="17"/>
      <c r="BB34" s="36"/>
      <c r="BC34" s="17"/>
      <c r="BD34" s="26"/>
      <c r="BE34" s="17"/>
      <c r="BF34" s="18"/>
      <c r="BG34" s="40"/>
      <c r="BH34" s="17"/>
      <c r="BI34" s="36"/>
      <c r="BJ34" s="17"/>
      <c r="BK34" s="32"/>
      <c r="BL34" s="17"/>
      <c r="BM34" s="18"/>
      <c r="BN34" s="40"/>
      <c r="BO34" s="17"/>
      <c r="BP34" s="36"/>
      <c r="BQ34" s="17"/>
      <c r="BR34" s="32"/>
      <c r="BS34" s="18"/>
      <c r="BT34" s="18"/>
      <c r="BU34" s="40"/>
      <c r="BV34" s="17"/>
      <c r="BW34" s="36"/>
      <c r="BY34" s="117"/>
      <c r="BZ34" s="18"/>
      <c r="CB34" s="40"/>
      <c r="CC34" s="17"/>
      <c r="CD34" s="36"/>
      <c r="CF34" s="117"/>
      <c r="CI34" s="40"/>
      <c r="CJ34" s="17"/>
      <c r="CK34" s="36"/>
      <c r="CL34" s="120"/>
      <c r="CM34" s="121"/>
      <c r="CN34" s="55"/>
      <c r="CO34" s="55"/>
      <c r="CP34" s="40"/>
      <c r="CQ34" s="17"/>
      <c r="CR34" s="36"/>
      <c r="CS34" s="122"/>
      <c r="CT34" s="121"/>
      <c r="CU34" s="122"/>
      <c r="CV34" s="122"/>
      <c r="CW34" s="40"/>
      <c r="CX34" s="17"/>
      <c r="CY34" s="36"/>
      <c r="CZ34" s="112"/>
      <c r="DA34" s="117"/>
      <c r="DB34" s="112"/>
      <c r="DC34" s="112"/>
      <c r="DD34" s="40"/>
      <c r="DE34" s="17"/>
      <c r="DF34" s="36"/>
      <c r="DG34" s="126"/>
      <c r="DH34" s="32"/>
      <c r="DI34" s="17"/>
      <c r="DJ34" s="18"/>
      <c r="DK34" s="40"/>
      <c r="DL34" s="17"/>
      <c r="DM34" s="36"/>
      <c r="DN34" s="33"/>
      <c r="DO34" s="32"/>
      <c r="DP34" s="18"/>
      <c r="DQ34" s="18"/>
      <c r="DR34" s="40"/>
      <c r="DS34" s="17"/>
      <c r="DT34" s="36"/>
      <c r="DU34" s="18"/>
      <c r="DV34" s="26"/>
      <c r="DW34" s="18"/>
      <c r="DX34" s="18"/>
      <c r="DY34" s="40"/>
      <c r="DZ34" s="17"/>
      <c r="EA34" s="36"/>
      <c r="EB34" s="18"/>
      <c r="EC34" s="26"/>
      <c r="ED34" s="18"/>
      <c r="EE34" s="18"/>
      <c r="EF34" s="40"/>
      <c r="EG34" s="17"/>
      <c r="EH34" s="36"/>
      <c r="EI34" s="18"/>
      <c r="EJ34" s="26"/>
      <c r="EK34" s="18"/>
      <c r="EL34" s="18"/>
      <c r="EM34" s="40"/>
      <c r="EN34" s="17"/>
      <c r="EO34" s="36"/>
      <c r="EP34" s="18"/>
      <c r="EQ34" s="26"/>
      <c r="ER34" s="18"/>
      <c r="ES34" s="18"/>
      <c r="ET34" s="40"/>
      <c r="EU34" s="17"/>
      <c r="EV34" s="36"/>
      <c r="EW34" s="18"/>
      <c r="EX34" s="26"/>
      <c r="EY34" s="17"/>
      <c r="EZ34" s="18"/>
      <c r="FA34" s="40"/>
      <c r="FB34" s="17"/>
      <c r="FC34" s="36"/>
      <c r="FD34" s="18"/>
      <c r="FE34" s="26"/>
      <c r="FF34" s="17"/>
      <c r="FG34" s="18"/>
      <c r="FH34" s="40"/>
      <c r="FI34" s="17"/>
      <c r="FJ34" s="36"/>
      <c r="FK34" s="18"/>
      <c r="FL34" s="26"/>
      <c r="FM34" s="17"/>
      <c r="FN34" s="18"/>
      <c r="FO34" s="40"/>
      <c r="FP34" s="17"/>
      <c r="FQ34" s="36"/>
      <c r="FR34" s="18"/>
      <c r="FS34" s="26"/>
      <c r="FT34" s="17"/>
      <c r="FU34" s="18"/>
      <c r="FV34" s="40"/>
      <c r="FW34" s="17"/>
      <c r="FX34" s="36"/>
      <c r="FY34" s="18"/>
      <c r="FZ34" s="26"/>
      <c r="GA34" s="17"/>
      <c r="GB34" s="18"/>
      <c r="GC34" s="40"/>
      <c r="GD34" s="17"/>
      <c r="GE34" s="36"/>
      <c r="GF34" s="18"/>
      <c r="GG34" s="26"/>
      <c r="GH34" s="18"/>
      <c r="GI34" s="18"/>
      <c r="GJ34" s="40"/>
      <c r="GK34" s="17"/>
      <c r="GL34" s="36"/>
      <c r="GM34" s="18"/>
      <c r="GN34" s="26"/>
      <c r="GO34" s="18"/>
      <c r="GP34" s="18"/>
      <c r="GQ34" s="40"/>
      <c r="GR34" s="17"/>
      <c r="GS34" s="36"/>
      <c r="GT34" s="18"/>
      <c r="GU34" s="26"/>
      <c r="GV34" s="18"/>
      <c r="GW34" s="18"/>
      <c r="GX34" s="40"/>
      <c r="GY34" s="17"/>
      <c r="GZ34" s="36"/>
      <c r="HA34" s="18"/>
      <c r="HB34" s="26"/>
      <c r="HC34" s="18"/>
      <c r="HD34" s="18"/>
      <c r="HE34" s="40"/>
      <c r="HF34" s="17"/>
      <c r="HG34" s="36"/>
      <c r="HH34" s="18"/>
      <c r="HI34" s="26"/>
      <c r="HJ34" s="17"/>
      <c r="HK34" s="18"/>
      <c r="HL34" s="40"/>
      <c r="HM34" s="17"/>
      <c r="HN34" s="36"/>
      <c r="HO34" s="18"/>
      <c r="HP34" s="26"/>
      <c r="HQ34" s="17"/>
      <c r="HR34" s="18"/>
      <c r="HS34" s="40"/>
      <c r="HT34" s="17"/>
      <c r="HU34" s="36"/>
      <c r="HV34" s="17">
        <v>151</v>
      </c>
      <c r="HW34" s="17">
        <v>50627.26</v>
      </c>
      <c r="HX34" s="18">
        <v>58</v>
      </c>
      <c r="HY34" s="18">
        <v>21502</v>
      </c>
      <c r="HZ34" s="17">
        <v>166</v>
      </c>
      <c r="IA34" s="17">
        <v>63530</v>
      </c>
      <c r="IB34" s="17">
        <v>137</v>
      </c>
      <c r="IC34" s="17">
        <v>51970</v>
      </c>
      <c r="ID34" s="17">
        <v>78</v>
      </c>
      <c r="IE34" s="17">
        <v>29540</v>
      </c>
      <c r="IF34" s="17">
        <v>89</v>
      </c>
      <c r="IG34" s="17">
        <v>29130</v>
      </c>
      <c r="IH34" s="41"/>
      <c r="II34" s="41"/>
      <c r="IJ34" s="41"/>
      <c r="IK34" s="41"/>
      <c r="IL34" s="18"/>
      <c r="IM34" s="41"/>
      <c r="IN34" s="41"/>
      <c r="IO34" s="41"/>
      <c r="IP34" s="18"/>
      <c r="IQ34" s="18"/>
      <c r="IR34" s="18">
        <f t="shared" ref="IR34:IU34" si="39">O34+V34+AC34+AJ34+AQ34+AX34+BE34+BL34+BS34+BZ34+CG34+CN34+CU34+DB34+DI34+DP34+DW34+ED34+EK34+ER34+EY34+FF34+FM34+FT34+GA34+GH34+GO34+GV34+HC34+HJ34+HQ34</f>
        <v>7</v>
      </c>
      <c r="IS34" s="18">
        <f t="shared" si="39"/>
        <v>2293</v>
      </c>
      <c r="IT34" s="17">
        <v>379</v>
      </c>
      <c r="IU34" s="18">
        <f t="shared" si="39"/>
        <v>-291.21</v>
      </c>
      <c r="IV34" s="36">
        <f t="shared" si="2"/>
        <v>-0.1269995638901</v>
      </c>
      <c r="IW34" s="18">
        <f t="shared" si="3"/>
        <v>686</v>
      </c>
      <c r="IX34" s="42">
        <f t="shared" si="4"/>
        <v>248592.26</v>
      </c>
      <c r="IY34" s="43"/>
      <c r="IZ34" s="43"/>
    </row>
    <row r="35" spans="1:260">
      <c r="A35" s="16"/>
      <c r="B35" s="17" t="s">
        <v>39</v>
      </c>
      <c r="C35" s="18">
        <v>6939962755656</v>
      </c>
      <c r="D35" s="18">
        <v>21063510001616</v>
      </c>
      <c r="E35" s="17" t="s">
        <v>194</v>
      </c>
      <c r="F35" s="19" t="s">
        <v>195</v>
      </c>
      <c r="G35" s="17" t="s">
        <v>129</v>
      </c>
      <c r="H35" s="26">
        <f>VLOOKUP(C35,供应链!E:J,6,0)</f>
        <v>0.76</v>
      </c>
      <c r="I35" s="17">
        <f>VLOOKUP(C35,供应链!E:H,4,0)</f>
        <v>236</v>
      </c>
      <c r="J35" s="17">
        <f>VLOOKUP(C35,供应链!E:K,7,0)</f>
        <v>84</v>
      </c>
      <c r="K35" s="18">
        <f>VLOOKUP(C35,供应链!E:I,5,0)</f>
        <v>10.6301745956844</v>
      </c>
      <c r="L35" s="27">
        <f t="shared" si="0"/>
        <v>0.00788999098286745</v>
      </c>
      <c r="M35" s="17">
        <v>291</v>
      </c>
      <c r="N35" s="26">
        <v>0.0687285223367698</v>
      </c>
      <c r="O35" s="18">
        <v>20</v>
      </c>
      <c r="P35" s="18">
        <v>1965</v>
      </c>
      <c r="Q35" s="40">
        <f t="shared" si="5"/>
        <v>101.1975</v>
      </c>
      <c r="R35" s="18">
        <f t="shared" si="6"/>
        <v>-356.05</v>
      </c>
      <c r="S35" s="36">
        <f t="shared" si="7"/>
        <v>-0.181195928753181</v>
      </c>
      <c r="T35" s="17">
        <v>243</v>
      </c>
      <c r="U35" s="26">
        <v>0.0617283950617284</v>
      </c>
      <c r="V35" s="18">
        <v>15</v>
      </c>
      <c r="W35" s="18">
        <v>1471</v>
      </c>
      <c r="X35" s="40">
        <f t="shared" si="8"/>
        <v>101.008666666667</v>
      </c>
      <c r="Y35" s="18">
        <f t="shared" si="9"/>
        <v>-269.87</v>
      </c>
      <c r="Z35" s="36">
        <f t="shared" si="10"/>
        <v>-0.183460231135282</v>
      </c>
      <c r="AA35" s="17"/>
      <c r="AB35" s="26"/>
      <c r="AC35" s="18"/>
      <c r="AD35" s="18"/>
      <c r="AE35" s="40"/>
      <c r="AF35" s="17"/>
      <c r="AG35" s="36"/>
      <c r="AH35" s="17"/>
      <c r="AI35" s="26"/>
      <c r="AJ35" s="18"/>
      <c r="AK35" s="18"/>
      <c r="AL35" s="40"/>
      <c r="AM35" s="17"/>
      <c r="AN35" s="36"/>
      <c r="AO35" s="17"/>
      <c r="AP35" s="26"/>
      <c r="AQ35" s="18"/>
      <c r="AR35" s="18"/>
      <c r="AS35" s="40"/>
      <c r="AT35" s="17"/>
      <c r="AU35" s="36"/>
      <c r="AV35" s="17"/>
      <c r="AW35" s="26"/>
      <c r="AX35" s="18"/>
      <c r="AY35" s="18"/>
      <c r="AZ35" s="40"/>
      <c r="BA35" s="17"/>
      <c r="BB35" s="36"/>
      <c r="BC35" s="17"/>
      <c r="BD35" s="26"/>
      <c r="BE35" s="17"/>
      <c r="BF35" s="18"/>
      <c r="BG35" s="40"/>
      <c r="BH35" s="17"/>
      <c r="BI35" s="36"/>
      <c r="BJ35" s="17"/>
      <c r="BK35" s="32"/>
      <c r="BL35" s="17"/>
      <c r="BM35" s="18"/>
      <c r="BN35" s="40"/>
      <c r="BO35" s="17"/>
      <c r="BP35" s="36"/>
      <c r="BQ35" s="17"/>
      <c r="BR35" s="32"/>
      <c r="BS35" s="18"/>
      <c r="BT35" s="18"/>
      <c r="BU35" s="40"/>
      <c r="BV35" s="17"/>
      <c r="BW35" s="36"/>
      <c r="BY35" s="117"/>
      <c r="BZ35" s="18"/>
      <c r="CB35" s="40"/>
      <c r="CC35" s="17"/>
      <c r="CD35" s="36"/>
      <c r="CF35" s="117"/>
      <c r="CI35" s="40"/>
      <c r="CJ35" s="17"/>
      <c r="CK35" s="36"/>
      <c r="CL35" s="120"/>
      <c r="CM35" s="121"/>
      <c r="CN35" s="55"/>
      <c r="CO35" s="55"/>
      <c r="CP35" s="40"/>
      <c r="CQ35" s="17"/>
      <c r="CR35" s="36"/>
      <c r="CS35" s="122"/>
      <c r="CT35" s="121"/>
      <c r="CU35" s="122"/>
      <c r="CV35" s="122"/>
      <c r="CW35" s="40"/>
      <c r="CX35" s="17"/>
      <c r="CY35" s="36"/>
      <c r="CZ35" s="112"/>
      <c r="DA35" s="117"/>
      <c r="DB35" s="112"/>
      <c r="DC35" s="112"/>
      <c r="DD35" s="40"/>
      <c r="DE35" s="17"/>
      <c r="DF35" s="36"/>
      <c r="DG35" s="126"/>
      <c r="DH35" s="32"/>
      <c r="DI35" s="17"/>
      <c r="DJ35" s="18"/>
      <c r="DK35" s="40"/>
      <c r="DL35" s="17"/>
      <c r="DM35" s="36"/>
      <c r="DN35" s="33"/>
      <c r="DO35" s="32"/>
      <c r="DP35" s="18"/>
      <c r="DQ35" s="18"/>
      <c r="DR35" s="40"/>
      <c r="DS35" s="17"/>
      <c r="DT35" s="36"/>
      <c r="DU35" s="18"/>
      <c r="DV35" s="26"/>
      <c r="DW35" s="18"/>
      <c r="DX35" s="18"/>
      <c r="DY35" s="40"/>
      <c r="DZ35" s="17"/>
      <c r="EA35" s="36"/>
      <c r="EB35" s="18"/>
      <c r="EC35" s="26"/>
      <c r="ED35" s="18"/>
      <c r="EE35" s="18"/>
      <c r="EF35" s="40"/>
      <c r="EG35" s="17"/>
      <c r="EH35" s="36"/>
      <c r="EI35" s="18"/>
      <c r="EJ35" s="26"/>
      <c r="EK35" s="18"/>
      <c r="EL35" s="18"/>
      <c r="EM35" s="40"/>
      <c r="EN35" s="17"/>
      <c r="EO35" s="36"/>
      <c r="EP35" s="18"/>
      <c r="EQ35" s="26"/>
      <c r="ER35" s="18"/>
      <c r="ES35" s="18"/>
      <c r="ET35" s="40"/>
      <c r="EU35" s="17"/>
      <c r="EV35" s="36"/>
      <c r="EW35" s="18"/>
      <c r="EX35" s="26"/>
      <c r="EY35" s="17"/>
      <c r="EZ35" s="18"/>
      <c r="FA35" s="40"/>
      <c r="FB35" s="17"/>
      <c r="FC35" s="36"/>
      <c r="FD35" s="18"/>
      <c r="FE35" s="26"/>
      <c r="FF35" s="17"/>
      <c r="FG35" s="18"/>
      <c r="FH35" s="40"/>
      <c r="FI35" s="17"/>
      <c r="FJ35" s="36"/>
      <c r="FK35" s="18"/>
      <c r="FL35" s="26"/>
      <c r="FM35" s="17"/>
      <c r="FN35" s="18"/>
      <c r="FO35" s="40"/>
      <c r="FP35" s="17"/>
      <c r="FQ35" s="36"/>
      <c r="FR35" s="18"/>
      <c r="FS35" s="26"/>
      <c r="FT35" s="17"/>
      <c r="FU35" s="18"/>
      <c r="FV35" s="40"/>
      <c r="FW35" s="17"/>
      <c r="FX35" s="36"/>
      <c r="FY35" s="18"/>
      <c r="FZ35" s="26"/>
      <c r="GA35" s="17"/>
      <c r="GB35" s="18"/>
      <c r="GC35" s="40"/>
      <c r="GD35" s="17"/>
      <c r="GE35" s="36"/>
      <c r="GF35" s="18"/>
      <c r="GG35" s="26"/>
      <c r="GH35" s="18"/>
      <c r="GI35" s="18"/>
      <c r="GJ35" s="40"/>
      <c r="GK35" s="17"/>
      <c r="GL35" s="36"/>
      <c r="GM35" s="18"/>
      <c r="GN35" s="26"/>
      <c r="GO35" s="18"/>
      <c r="GP35" s="18"/>
      <c r="GQ35" s="40"/>
      <c r="GR35" s="17"/>
      <c r="GS35" s="36"/>
      <c r="GT35" s="18"/>
      <c r="GU35" s="26"/>
      <c r="GV35" s="18"/>
      <c r="GW35" s="18"/>
      <c r="GX35" s="40"/>
      <c r="GY35" s="17"/>
      <c r="GZ35" s="36"/>
      <c r="HA35" s="18"/>
      <c r="HB35" s="26"/>
      <c r="HC35" s="18"/>
      <c r="HD35" s="18"/>
      <c r="HE35" s="40"/>
      <c r="HF35" s="17"/>
      <c r="HG35" s="36"/>
      <c r="HH35" s="18"/>
      <c r="HI35" s="26"/>
      <c r="HJ35" s="17"/>
      <c r="HK35" s="18"/>
      <c r="HL35" s="40"/>
      <c r="HM35" s="17"/>
      <c r="HN35" s="36"/>
      <c r="HO35" s="18"/>
      <c r="HP35" s="26"/>
      <c r="HQ35" s="17"/>
      <c r="HR35" s="18"/>
      <c r="HS35" s="40"/>
      <c r="HT35" s="17"/>
      <c r="HU35" s="36"/>
      <c r="HV35" s="17">
        <v>573</v>
      </c>
      <c r="HW35" s="17">
        <v>63284.18</v>
      </c>
      <c r="HX35" s="18">
        <v>493</v>
      </c>
      <c r="HY35" s="18">
        <v>51417.41</v>
      </c>
      <c r="HZ35" s="17">
        <v>644</v>
      </c>
      <c r="IA35" s="17">
        <v>71197</v>
      </c>
      <c r="IB35" s="17">
        <v>544</v>
      </c>
      <c r="IC35" s="17">
        <v>56623</v>
      </c>
      <c r="ID35" s="17">
        <v>585</v>
      </c>
      <c r="IE35" s="17">
        <v>57950</v>
      </c>
      <c r="IF35" s="17">
        <v>759</v>
      </c>
      <c r="IG35" s="17">
        <v>72912.8928571429</v>
      </c>
      <c r="IH35" s="41"/>
      <c r="II35" s="41"/>
      <c r="IJ35" s="41"/>
      <c r="IK35" s="41"/>
      <c r="IL35" s="18"/>
      <c r="IM35" s="41"/>
      <c r="IN35" s="41"/>
      <c r="IO35" s="41"/>
      <c r="IP35" s="18"/>
      <c r="IQ35" s="18"/>
      <c r="IR35" s="18">
        <f t="shared" ref="IR35:IU35" si="40">O35+V35+AC35+AJ35+AQ35+AX35+BE35+BL35+BS35+BZ35+CG35+CN35+CU35+DB35+DI35+DP35+DW35+ED35+EK35+ER35+EY35+FF35+FM35+FT35+GA35+GH35+GO35+GV35+HC35+HJ35+HQ35</f>
        <v>35</v>
      </c>
      <c r="IS35" s="18">
        <f t="shared" si="40"/>
        <v>3436</v>
      </c>
      <c r="IT35" s="17">
        <v>119</v>
      </c>
      <c r="IU35" s="18">
        <f t="shared" si="40"/>
        <v>-625.92</v>
      </c>
      <c r="IV35" s="36">
        <f t="shared" si="2"/>
        <v>-0.182165308498254</v>
      </c>
      <c r="IW35" s="18">
        <f t="shared" si="3"/>
        <v>3633</v>
      </c>
      <c r="IX35" s="42">
        <f t="shared" si="4"/>
        <v>376820.482857143</v>
      </c>
      <c r="IY35" s="43"/>
      <c r="IZ35" s="43"/>
    </row>
    <row r="36" spans="1:260">
      <c r="A36" s="16" t="s">
        <v>126</v>
      </c>
      <c r="B36" s="17" t="s">
        <v>39</v>
      </c>
      <c r="C36" s="18">
        <v>6939962746630</v>
      </c>
      <c r="D36" s="18">
        <v>21063510000796</v>
      </c>
      <c r="E36" s="17" t="s">
        <v>196</v>
      </c>
      <c r="F36" s="19" t="s">
        <v>197</v>
      </c>
      <c r="G36" s="17" t="s">
        <v>129</v>
      </c>
      <c r="H36" s="26">
        <f>VLOOKUP(C36,供应链!E:J,6,0)</f>
        <v>1</v>
      </c>
      <c r="I36" s="17">
        <f>VLOOKUP(C36,供应链!E:H,4,0)</f>
        <v>2574</v>
      </c>
      <c r="J36" s="17">
        <f>VLOOKUP(C36,供应链!E:K,7,0)</f>
        <v>0</v>
      </c>
      <c r="K36" s="18">
        <f>VLOOKUP(C36,供应链!E:I,5,0)</f>
        <v>27.9509175806277</v>
      </c>
      <c r="L36" s="27">
        <f t="shared" si="0"/>
        <v>0.042380522993688</v>
      </c>
      <c r="M36" s="17">
        <v>687</v>
      </c>
      <c r="N36" s="26">
        <v>0.13391557496361</v>
      </c>
      <c r="O36" s="18">
        <v>92</v>
      </c>
      <c r="P36" s="18">
        <v>5432</v>
      </c>
      <c r="Q36" s="40">
        <f t="shared" si="5"/>
        <v>60.8147826086957</v>
      </c>
      <c r="R36" s="18">
        <f t="shared" si="6"/>
        <v>-753.04</v>
      </c>
      <c r="S36" s="36">
        <f t="shared" si="7"/>
        <v>-0.138630338733432</v>
      </c>
      <c r="T36" s="17">
        <v>743</v>
      </c>
      <c r="U36" s="26">
        <v>0.129205921938089</v>
      </c>
      <c r="V36" s="18">
        <v>96</v>
      </c>
      <c r="W36" s="18">
        <v>5666</v>
      </c>
      <c r="X36" s="40">
        <f t="shared" si="8"/>
        <v>60.7914583333333</v>
      </c>
      <c r="Y36" s="18">
        <f t="shared" si="9"/>
        <v>-788.02</v>
      </c>
      <c r="Z36" s="36">
        <f t="shared" si="10"/>
        <v>-0.139078715142958</v>
      </c>
      <c r="AA36" s="17"/>
      <c r="AB36" s="26"/>
      <c r="AC36" s="18"/>
      <c r="AD36" s="18"/>
      <c r="AE36" s="40"/>
      <c r="AF36" s="17"/>
      <c r="AG36" s="36"/>
      <c r="AH36" s="17"/>
      <c r="AI36" s="26"/>
      <c r="AJ36" s="18"/>
      <c r="AK36" s="18"/>
      <c r="AL36" s="40"/>
      <c r="AM36" s="17"/>
      <c r="AN36" s="36"/>
      <c r="AO36" s="17"/>
      <c r="AP36" s="26"/>
      <c r="AQ36" s="18"/>
      <c r="AR36" s="18"/>
      <c r="AS36" s="40"/>
      <c r="AT36" s="17"/>
      <c r="AU36" s="36"/>
      <c r="AV36" s="17"/>
      <c r="AW36" s="26"/>
      <c r="AX36" s="18"/>
      <c r="AY36" s="18"/>
      <c r="AZ36" s="40"/>
      <c r="BA36" s="17"/>
      <c r="BB36" s="36"/>
      <c r="BC36" s="17"/>
      <c r="BD36" s="26"/>
      <c r="BE36" s="17"/>
      <c r="BF36" s="18"/>
      <c r="BG36" s="40"/>
      <c r="BH36" s="17"/>
      <c r="BI36" s="36"/>
      <c r="BJ36" s="17"/>
      <c r="BK36" s="32"/>
      <c r="BL36" s="17"/>
      <c r="BM36" s="18"/>
      <c r="BN36" s="40"/>
      <c r="BO36" s="17"/>
      <c r="BP36" s="36"/>
      <c r="BQ36" s="17"/>
      <c r="BR36" s="32"/>
      <c r="BS36" s="18"/>
      <c r="BT36" s="18"/>
      <c r="BU36" s="40"/>
      <c r="BV36" s="17"/>
      <c r="BW36" s="36"/>
      <c r="BY36" s="117"/>
      <c r="BZ36" s="18"/>
      <c r="CB36" s="40"/>
      <c r="CC36" s="17"/>
      <c r="CD36" s="36"/>
      <c r="CF36" s="117"/>
      <c r="CI36" s="40"/>
      <c r="CJ36" s="17"/>
      <c r="CK36" s="36"/>
      <c r="CL36" s="120"/>
      <c r="CM36" s="121"/>
      <c r="CN36" s="55"/>
      <c r="CO36" s="55"/>
      <c r="CP36" s="40"/>
      <c r="CQ36" s="17"/>
      <c r="CR36" s="36"/>
      <c r="CS36" s="122"/>
      <c r="CT36" s="121"/>
      <c r="CU36" s="122"/>
      <c r="CV36" s="122"/>
      <c r="CW36" s="40"/>
      <c r="CX36" s="17"/>
      <c r="CY36" s="36"/>
      <c r="CZ36" s="112"/>
      <c r="DA36" s="117"/>
      <c r="DB36" s="112"/>
      <c r="DC36" s="112"/>
      <c r="DD36" s="40"/>
      <c r="DE36" s="17"/>
      <c r="DF36" s="36"/>
      <c r="DG36" s="126"/>
      <c r="DH36" s="32"/>
      <c r="DI36" s="17"/>
      <c r="DJ36" s="18"/>
      <c r="DK36" s="40"/>
      <c r="DL36" s="17"/>
      <c r="DM36" s="36"/>
      <c r="DN36" s="33"/>
      <c r="DO36" s="32"/>
      <c r="DP36" s="18"/>
      <c r="DQ36" s="18"/>
      <c r="DR36" s="40"/>
      <c r="DS36" s="17"/>
      <c r="DT36" s="36"/>
      <c r="DU36" s="18"/>
      <c r="DV36" s="26"/>
      <c r="DW36" s="18"/>
      <c r="DX36" s="18"/>
      <c r="DY36" s="40"/>
      <c r="DZ36" s="17"/>
      <c r="EA36" s="36"/>
      <c r="EB36" s="18"/>
      <c r="EC36" s="26"/>
      <c r="ED36" s="18"/>
      <c r="EE36" s="18"/>
      <c r="EF36" s="40"/>
      <c r="EG36" s="17"/>
      <c r="EH36" s="36"/>
      <c r="EI36" s="18"/>
      <c r="EJ36" s="26"/>
      <c r="EK36" s="18"/>
      <c r="EL36" s="18"/>
      <c r="EM36" s="40"/>
      <c r="EN36" s="17"/>
      <c r="EO36" s="36"/>
      <c r="EP36" s="18"/>
      <c r="EQ36" s="26"/>
      <c r="ER36" s="18"/>
      <c r="ES36" s="18"/>
      <c r="ET36" s="40"/>
      <c r="EU36" s="17"/>
      <c r="EV36" s="36"/>
      <c r="EW36" s="18"/>
      <c r="EX36" s="26"/>
      <c r="EY36" s="17"/>
      <c r="EZ36" s="18"/>
      <c r="FA36" s="40"/>
      <c r="FB36" s="17"/>
      <c r="FC36" s="36"/>
      <c r="FD36" s="18"/>
      <c r="FE36" s="26"/>
      <c r="FF36" s="17"/>
      <c r="FG36" s="18"/>
      <c r="FH36" s="40"/>
      <c r="FI36" s="17"/>
      <c r="FJ36" s="36"/>
      <c r="FK36" s="18"/>
      <c r="FL36" s="26"/>
      <c r="FM36" s="17"/>
      <c r="FN36" s="18"/>
      <c r="FO36" s="40"/>
      <c r="FP36" s="17"/>
      <c r="FQ36" s="36"/>
      <c r="FR36" s="18"/>
      <c r="FS36" s="26"/>
      <c r="FT36" s="17"/>
      <c r="FU36" s="18"/>
      <c r="FV36" s="40"/>
      <c r="FW36" s="17"/>
      <c r="FX36" s="36"/>
      <c r="FY36" s="18"/>
      <c r="FZ36" s="26"/>
      <c r="GA36" s="17"/>
      <c r="GB36" s="18"/>
      <c r="GC36" s="40"/>
      <c r="GD36" s="17"/>
      <c r="GE36" s="36"/>
      <c r="GF36" s="18"/>
      <c r="GG36" s="26"/>
      <c r="GH36" s="18"/>
      <c r="GI36" s="18"/>
      <c r="GJ36" s="40"/>
      <c r="GK36" s="17"/>
      <c r="GL36" s="36"/>
      <c r="GM36" s="18"/>
      <c r="GN36" s="26"/>
      <c r="GO36" s="18"/>
      <c r="GP36" s="18"/>
      <c r="GQ36" s="40"/>
      <c r="GR36" s="17"/>
      <c r="GS36" s="36"/>
      <c r="GT36" s="18"/>
      <c r="GU36" s="26"/>
      <c r="GV36" s="18"/>
      <c r="GW36" s="18"/>
      <c r="GX36" s="40"/>
      <c r="GY36" s="17"/>
      <c r="GZ36" s="36"/>
      <c r="HA36" s="18"/>
      <c r="HB36" s="26"/>
      <c r="HC36" s="18"/>
      <c r="HD36" s="18"/>
      <c r="HE36" s="40"/>
      <c r="HF36" s="17"/>
      <c r="HG36" s="36"/>
      <c r="HH36" s="18"/>
      <c r="HI36" s="26"/>
      <c r="HJ36" s="17"/>
      <c r="HK36" s="18"/>
      <c r="HL36" s="40"/>
      <c r="HM36" s="17"/>
      <c r="HN36" s="36"/>
      <c r="HO36" s="18"/>
      <c r="HP36" s="26"/>
      <c r="HQ36" s="17"/>
      <c r="HR36" s="18"/>
      <c r="HS36" s="40"/>
      <c r="HT36" s="17"/>
      <c r="HU36" s="36"/>
      <c r="HV36" s="17">
        <v>5329</v>
      </c>
      <c r="HW36" s="17">
        <v>391011.42</v>
      </c>
      <c r="HX36" s="18">
        <v>854</v>
      </c>
      <c r="HY36" s="18">
        <v>56881.75</v>
      </c>
      <c r="HZ36" s="17">
        <v>1636</v>
      </c>
      <c r="IA36" s="17">
        <v>108366</v>
      </c>
      <c r="IB36" s="17">
        <v>3217</v>
      </c>
      <c r="IC36" s="17">
        <v>203102.603773585</v>
      </c>
      <c r="ID36" s="17">
        <v>2879</v>
      </c>
      <c r="IE36" s="17">
        <v>175208</v>
      </c>
      <c r="IF36" s="17">
        <v>3138</v>
      </c>
      <c r="IG36" s="17">
        <v>183491.475728155</v>
      </c>
      <c r="IH36" s="41"/>
      <c r="II36" s="41"/>
      <c r="IJ36" s="41"/>
      <c r="IK36" s="41"/>
      <c r="IL36" s="18"/>
      <c r="IM36" s="41"/>
      <c r="IN36" s="41"/>
      <c r="IO36" s="41"/>
      <c r="IP36" s="18"/>
      <c r="IQ36" s="18"/>
      <c r="IR36" s="18">
        <f t="shared" ref="IR36:IU36" si="41">O36+V36+AC36+AJ36+AQ36+AX36+BE36+BL36+BS36+BZ36+CG36+CN36+CU36+DB36+DI36+DP36+DW36+ED36+EK36+ER36+EY36+FF36+FM36+FT36+GA36+GH36+GO36+GV36+HC36+HJ36+HQ36</f>
        <v>188</v>
      </c>
      <c r="IS36" s="18">
        <f t="shared" si="41"/>
        <v>11098</v>
      </c>
      <c r="IT36" s="17">
        <v>69</v>
      </c>
      <c r="IU36" s="18">
        <f t="shared" si="41"/>
        <v>-1541.06</v>
      </c>
      <c r="IV36" s="36">
        <f t="shared" si="2"/>
        <v>-0.138859253919625</v>
      </c>
      <c r="IW36" s="18">
        <f t="shared" si="3"/>
        <v>17241</v>
      </c>
      <c r="IX36" s="42">
        <f t="shared" si="4"/>
        <v>1129159.24950174</v>
      </c>
      <c r="IY36" s="43"/>
      <c r="IZ36" s="43"/>
    </row>
    <row r="37" spans="1:260">
      <c r="A37" s="16" t="s">
        <v>133</v>
      </c>
      <c r="B37" s="17" t="s">
        <v>39</v>
      </c>
      <c r="C37" s="18">
        <v>6939962758060</v>
      </c>
      <c r="D37" s="18">
        <v>21063510001896</v>
      </c>
      <c r="E37" s="17" t="s">
        <v>198</v>
      </c>
      <c r="F37" s="19" t="s">
        <v>199</v>
      </c>
      <c r="G37" s="17" t="s">
        <v>129</v>
      </c>
      <c r="H37" s="26">
        <f>VLOOKUP(C37,供应链!E:J,6,0)</f>
        <v>1</v>
      </c>
      <c r="I37" s="17">
        <f>VLOOKUP(C37,供应链!E:H,4,0)</f>
        <v>5447</v>
      </c>
      <c r="J37" s="17">
        <f>VLOOKUP(C37,供应链!E:K,7,0)</f>
        <v>6</v>
      </c>
      <c r="K37" s="18">
        <f>VLOOKUP(C37,供应链!E:I,5,0)</f>
        <v>26.8474380549355</v>
      </c>
      <c r="L37" s="27">
        <f t="shared" si="0"/>
        <v>0.074165915238954</v>
      </c>
      <c r="M37" s="17">
        <v>1404</v>
      </c>
      <c r="N37" s="26">
        <v>0.11039886039886</v>
      </c>
      <c r="O37" s="18">
        <v>155</v>
      </c>
      <c r="P37" s="18">
        <v>10507</v>
      </c>
      <c r="Q37" s="40">
        <f t="shared" si="5"/>
        <v>69.8207096774193</v>
      </c>
      <c r="R37" s="18">
        <f t="shared" si="6"/>
        <v>-1422.79</v>
      </c>
      <c r="S37" s="36">
        <f t="shared" si="7"/>
        <v>-0.135413533834587</v>
      </c>
      <c r="T37" s="17">
        <v>1486</v>
      </c>
      <c r="U37" s="26">
        <v>0.117092866756393</v>
      </c>
      <c r="V37" s="18">
        <v>174</v>
      </c>
      <c r="W37" s="18">
        <v>11859</v>
      </c>
      <c r="X37" s="40">
        <f t="shared" si="8"/>
        <v>70.1998275862069</v>
      </c>
      <c r="Y37" s="18">
        <f t="shared" si="9"/>
        <v>-1531.23</v>
      </c>
      <c r="Z37" s="36">
        <f t="shared" si="10"/>
        <v>-0.1291196559575</v>
      </c>
      <c r="AA37" s="17"/>
      <c r="AB37" s="26"/>
      <c r="AC37" s="18"/>
      <c r="AD37" s="18"/>
      <c r="AE37" s="40"/>
      <c r="AF37" s="17"/>
      <c r="AG37" s="36"/>
      <c r="AH37" s="17"/>
      <c r="AI37" s="26"/>
      <c r="AJ37" s="18"/>
      <c r="AK37" s="18"/>
      <c r="AL37" s="40"/>
      <c r="AM37" s="17"/>
      <c r="AN37" s="36"/>
      <c r="AO37" s="17"/>
      <c r="AP37" s="26"/>
      <c r="AQ37" s="18"/>
      <c r="AR37" s="18"/>
      <c r="AS37" s="40"/>
      <c r="AT37" s="17"/>
      <c r="AU37" s="36"/>
      <c r="AV37" s="17"/>
      <c r="AW37" s="26"/>
      <c r="AX37" s="18"/>
      <c r="AY37" s="18"/>
      <c r="AZ37" s="40"/>
      <c r="BA37" s="17"/>
      <c r="BB37" s="36"/>
      <c r="BC37" s="17"/>
      <c r="BD37" s="26"/>
      <c r="BE37" s="17"/>
      <c r="BF37" s="18"/>
      <c r="BG37" s="40"/>
      <c r="BH37" s="17"/>
      <c r="BI37" s="36"/>
      <c r="BJ37" s="17"/>
      <c r="BK37" s="32"/>
      <c r="BL37" s="17"/>
      <c r="BM37" s="18"/>
      <c r="BN37" s="40"/>
      <c r="BO37" s="17"/>
      <c r="BP37" s="36"/>
      <c r="BQ37" s="17"/>
      <c r="BR37" s="32"/>
      <c r="BS37" s="18"/>
      <c r="BT37" s="18"/>
      <c r="BU37" s="40"/>
      <c r="BV37" s="17"/>
      <c r="BW37" s="36"/>
      <c r="BY37" s="117"/>
      <c r="BZ37" s="18"/>
      <c r="CB37" s="40"/>
      <c r="CC37" s="17"/>
      <c r="CD37" s="36"/>
      <c r="CF37" s="117"/>
      <c r="CI37" s="40"/>
      <c r="CJ37" s="17"/>
      <c r="CK37" s="36"/>
      <c r="CL37" s="120"/>
      <c r="CM37" s="121"/>
      <c r="CN37" s="55"/>
      <c r="CO37" s="55"/>
      <c r="CP37" s="40"/>
      <c r="CQ37" s="17"/>
      <c r="CR37" s="36"/>
      <c r="CS37" s="122"/>
      <c r="CT37" s="121"/>
      <c r="CU37" s="122"/>
      <c r="CV37" s="122"/>
      <c r="CW37" s="40"/>
      <c r="CX37" s="17"/>
      <c r="CY37" s="36"/>
      <c r="CZ37" s="112"/>
      <c r="DA37" s="117"/>
      <c r="DB37" s="112"/>
      <c r="DC37" s="112"/>
      <c r="DD37" s="40"/>
      <c r="DE37" s="17"/>
      <c r="DF37" s="36"/>
      <c r="DG37" s="126"/>
      <c r="DH37" s="32"/>
      <c r="DI37" s="17"/>
      <c r="DJ37" s="18"/>
      <c r="DK37" s="40"/>
      <c r="DL37" s="17"/>
      <c r="DM37" s="36"/>
      <c r="DN37" s="33"/>
      <c r="DO37" s="32"/>
      <c r="DP37" s="18"/>
      <c r="DQ37" s="18"/>
      <c r="DR37" s="40"/>
      <c r="DS37" s="17"/>
      <c r="DT37" s="36"/>
      <c r="DU37" s="18"/>
      <c r="DV37" s="26"/>
      <c r="DW37" s="18"/>
      <c r="DX37" s="18"/>
      <c r="DY37" s="40"/>
      <c r="DZ37" s="17"/>
      <c r="EA37" s="36"/>
      <c r="EB37" s="18"/>
      <c r="EC37" s="26"/>
      <c r="ED37" s="18"/>
      <c r="EE37" s="18"/>
      <c r="EF37" s="40"/>
      <c r="EG37" s="17"/>
      <c r="EH37" s="36"/>
      <c r="EI37" s="18"/>
      <c r="EJ37" s="26"/>
      <c r="EK37" s="18"/>
      <c r="EL37" s="18"/>
      <c r="EM37" s="40"/>
      <c r="EN37" s="17"/>
      <c r="EO37" s="36"/>
      <c r="EP37" s="18"/>
      <c r="EQ37" s="26"/>
      <c r="ER37" s="18"/>
      <c r="ES37" s="18"/>
      <c r="ET37" s="40"/>
      <c r="EU37" s="17"/>
      <c r="EV37" s="36"/>
      <c r="EW37" s="18"/>
      <c r="EX37" s="26"/>
      <c r="EY37" s="17"/>
      <c r="EZ37" s="18"/>
      <c r="FA37" s="40"/>
      <c r="FB37" s="17"/>
      <c r="FC37" s="36"/>
      <c r="FD37" s="18"/>
      <c r="FE37" s="26"/>
      <c r="FF37" s="17"/>
      <c r="FG37" s="18"/>
      <c r="FH37" s="40"/>
      <c r="FI37" s="17"/>
      <c r="FJ37" s="36"/>
      <c r="FK37" s="18"/>
      <c r="FL37" s="26"/>
      <c r="FM37" s="17"/>
      <c r="FN37" s="18"/>
      <c r="FO37" s="40"/>
      <c r="FP37" s="17"/>
      <c r="FQ37" s="36"/>
      <c r="FR37" s="18"/>
      <c r="FS37" s="26"/>
      <c r="FT37" s="17"/>
      <c r="FU37" s="18"/>
      <c r="FV37" s="40"/>
      <c r="FW37" s="17"/>
      <c r="FX37" s="36"/>
      <c r="FY37" s="18"/>
      <c r="FZ37" s="26"/>
      <c r="GA37" s="17"/>
      <c r="GB37" s="18"/>
      <c r="GC37" s="40"/>
      <c r="GD37" s="17"/>
      <c r="GE37" s="36"/>
      <c r="GF37" s="18"/>
      <c r="GG37" s="26"/>
      <c r="GH37" s="18"/>
      <c r="GI37" s="18"/>
      <c r="GJ37" s="40"/>
      <c r="GK37" s="17"/>
      <c r="GL37" s="36"/>
      <c r="GM37" s="18"/>
      <c r="GN37" s="26"/>
      <c r="GO37" s="18"/>
      <c r="GP37" s="18"/>
      <c r="GQ37" s="40"/>
      <c r="GR37" s="17"/>
      <c r="GS37" s="36"/>
      <c r="GT37" s="18"/>
      <c r="GU37" s="26"/>
      <c r="GV37" s="18"/>
      <c r="GW37" s="18"/>
      <c r="GX37" s="40"/>
      <c r="GY37" s="17"/>
      <c r="GZ37" s="36"/>
      <c r="HA37" s="18"/>
      <c r="HB37" s="26"/>
      <c r="HC37" s="18"/>
      <c r="HD37" s="18"/>
      <c r="HE37" s="40"/>
      <c r="HF37" s="17"/>
      <c r="HG37" s="36"/>
      <c r="HH37" s="18"/>
      <c r="HI37" s="26"/>
      <c r="HJ37" s="17"/>
      <c r="HK37" s="18"/>
      <c r="HL37" s="40"/>
      <c r="HM37" s="17"/>
      <c r="HN37" s="36"/>
      <c r="HO37" s="18"/>
      <c r="HP37" s="26"/>
      <c r="HQ37" s="17"/>
      <c r="HR37" s="18"/>
      <c r="HS37" s="40"/>
      <c r="HT37" s="17"/>
      <c r="HU37" s="36"/>
      <c r="HV37" s="17">
        <v>7790</v>
      </c>
      <c r="HW37" s="17">
        <v>507333.77</v>
      </c>
      <c r="HX37" s="18">
        <v>2210</v>
      </c>
      <c r="HY37" s="18">
        <v>166796.13</v>
      </c>
      <c r="HZ37" s="17">
        <v>6241</v>
      </c>
      <c r="IA37" s="17">
        <v>431268</v>
      </c>
      <c r="IB37" s="17">
        <v>7344</v>
      </c>
      <c r="IC37" s="17">
        <v>497821.097560976</v>
      </c>
      <c r="ID37" s="17">
        <v>8883</v>
      </c>
      <c r="IE37" s="17">
        <v>587825</v>
      </c>
      <c r="IF37" s="17">
        <v>7599</v>
      </c>
      <c r="IG37" s="17">
        <v>474595.982800983</v>
      </c>
      <c r="IH37" s="41"/>
      <c r="II37" s="41"/>
      <c r="IJ37" s="41"/>
      <c r="IK37" s="41"/>
      <c r="IL37" s="18"/>
      <c r="IM37" s="41"/>
      <c r="IN37" s="41"/>
      <c r="IO37" s="41"/>
      <c r="IP37" s="18"/>
      <c r="IQ37" s="18"/>
      <c r="IR37" s="18">
        <f t="shared" ref="IR37:IU37" si="42">O37+V37+AC37+AJ37+AQ37+AX37+BE37+BL37+BS37+BZ37+CG37+CN37+CU37+DB37+DI37+DP37+DW37+ED37+EK37+ER37+EY37+FF37+FM37+FT37+GA37+GH37+GO37+GV37+HC37+HJ37+HQ37</f>
        <v>329</v>
      </c>
      <c r="IS37" s="18">
        <f t="shared" si="42"/>
        <v>22366</v>
      </c>
      <c r="IT37" s="17">
        <v>79</v>
      </c>
      <c r="IU37" s="18">
        <f t="shared" si="42"/>
        <v>-2954.02</v>
      </c>
      <c r="IV37" s="36">
        <f t="shared" si="2"/>
        <v>-0.132076365912546</v>
      </c>
      <c r="IW37" s="18">
        <f t="shared" si="3"/>
        <v>40396</v>
      </c>
      <c r="IX37" s="42">
        <f t="shared" si="4"/>
        <v>2688005.98036196</v>
      </c>
      <c r="IY37" s="43"/>
      <c r="IZ37" s="43"/>
    </row>
    <row r="38" spans="1:260">
      <c r="A38" s="16" t="s">
        <v>133</v>
      </c>
      <c r="B38" s="17" t="s">
        <v>39</v>
      </c>
      <c r="C38" s="18">
        <v>6939962746296</v>
      </c>
      <c r="D38" s="18">
        <v>21063510000676</v>
      </c>
      <c r="E38" s="17" t="s">
        <v>200</v>
      </c>
      <c r="F38" s="19" t="s">
        <v>201</v>
      </c>
      <c r="G38" s="17" t="s">
        <v>129</v>
      </c>
      <c r="H38" s="26">
        <f>VLOOKUP(C38,供应链!E:J,6,0)</f>
        <v>1</v>
      </c>
      <c r="I38" s="17">
        <f>VLOOKUP(C38,供应链!E:H,4,0)</f>
        <v>2610</v>
      </c>
      <c r="J38" s="17">
        <f>VLOOKUP(C38,供应链!E:K,7,0)</f>
        <v>6</v>
      </c>
      <c r="K38" s="18">
        <f>VLOOKUP(C38,供应链!E:I,5,0)</f>
        <v>27.2194991135412</v>
      </c>
      <c r="L38" s="27">
        <f t="shared" si="0"/>
        <v>0.0367448151487827</v>
      </c>
      <c r="M38" s="17">
        <v>943</v>
      </c>
      <c r="N38" s="26">
        <v>0.102863202545069</v>
      </c>
      <c r="O38" s="18">
        <v>97</v>
      </c>
      <c r="P38" s="18">
        <v>7426</v>
      </c>
      <c r="Q38" s="40">
        <f t="shared" ref="Q38:Q69" si="43">IFERROR(P38/O38*1.03,0)</f>
        <v>78.8534020618557</v>
      </c>
      <c r="R38" s="18">
        <f t="shared" ref="R38:R69" si="44">(Q38-$IT38)*O38</f>
        <v>-1372.22</v>
      </c>
      <c r="S38" s="36">
        <f t="shared" ref="S38:S69" si="45">IFERROR(R38/P38,0)</f>
        <v>-0.184785887422569</v>
      </c>
      <c r="T38" s="17">
        <v>893</v>
      </c>
      <c r="U38" s="26">
        <v>0.0739081746920493</v>
      </c>
      <c r="V38" s="18">
        <v>66</v>
      </c>
      <c r="W38" s="18">
        <v>5124</v>
      </c>
      <c r="X38" s="40">
        <f t="shared" ref="X38:X69" si="46">IFERROR(W38/V38*1.03,0)</f>
        <v>79.9654545454545</v>
      </c>
      <c r="Y38" s="18">
        <f t="shared" ref="Y38:Y69" si="47">(X38-$IT38)*V38</f>
        <v>-860.28</v>
      </c>
      <c r="Z38" s="36">
        <f t="shared" ref="Z38:Z69" si="48">IFERROR(Y38/W38,0)</f>
        <v>-0.167892271662763</v>
      </c>
      <c r="AA38" s="17"/>
      <c r="AB38" s="26"/>
      <c r="AC38" s="18"/>
      <c r="AD38" s="18"/>
      <c r="AE38" s="40"/>
      <c r="AF38" s="17"/>
      <c r="AG38" s="36"/>
      <c r="AH38" s="17"/>
      <c r="AI38" s="26"/>
      <c r="AJ38" s="18"/>
      <c r="AK38" s="18"/>
      <c r="AL38" s="40"/>
      <c r="AM38" s="17"/>
      <c r="AN38" s="36"/>
      <c r="AO38" s="17"/>
      <c r="AP38" s="26"/>
      <c r="AQ38" s="18"/>
      <c r="AR38" s="18"/>
      <c r="AS38" s="40"/>
      <c r="AT38" s="17"/>
      <c r="AU38" s="36"/>
      <c r="AV38" s="17"/>
      <c r="AW38" s="26"/>
      <c r="AX38" s="18"/>
      <c r="AY38" s="18"/>
      <c r="AZ38" s="40"/>
      <c r="BA38" s="17"/>
      <c r="BB38" s="36"/>
      <c r="BC38" s="17"/>
      <c r="BD38" s="26"/>
      <c r="BE38" s="17"/>
      <c r="BF38" s="18"/>
      <c r="BG38" s="40"/>
      <c r="BH38" s="17"/>
      <c r="BI38" s="36"/>
      <c r="BJ38" s="17"/>
      <c r="BK38" s="32"/>
      <c r="BL38" s="17"/>
      <c r="BM38" s="18"/>
      <c r="BN38" s="40"/>
      <c r="BO38" s="17"/>
      <c r="BP38" s="36"/>
      <c r="BQ38" s="17"/>
      <c r="BR38" s="32"/>
      <c r="BS38" s="18"/>
      <c r="BT38" s="18"/>
      <c r="BU38" s="40"/>
      <c r="BV38" s="17"/>
      <c r="BW38" s="36"/>
      <c r="BY38" s="117"/>
      <c r="BZ38" s="18"/>
      <c r="CB38" s="40"/>
      <c r="CC38" s="17"/>
      <c r="CD38" s="36"/>
      <c r="CF38" s="117"/>
      <c r="CI38" s="40"/>
      <c r="CJ38" s="17"/>
      <c r="CK38" s="36"/>
      <c r="CL38" s="120"/>
      <c r="CM38" s="121"/>
      <c r="CN38" s="55"/>
      <c r="CO38" s="55"/>
      <c r="CP38" s="40"/>
      <c r="CQ38" s="17"/>
      <c r="CR38" s="36"/>
      <c r="CS38" s="122"/>
      <c r="CT38" s="121"/>
      <c r="CU38" s="122"/>
      <c r="CV38" s="122"/>
      <c r="CW38" s="40"/>
      <c r="CX38" s="17"/>
      <c r="CY38" s="36"/>
      <c r="CZ38" s="112"/>
      <c r="DA38" s="117"/>
      <c r="DB38" s="112"/>
      <c r="DC38" s="112"/>
      <c r="DD38" s="40"/>
      <c r="DE38" s="17"/>
      <c r="DF38" s="36"/>
      <c r="DG38" s="126"/>
      <c r="DH38" s="32"/>
      <c r="DI38" s="17"/>
      <c r="DJ38" s="18"/>
      <c r="DK38" s="40"/>
      <c r="DL38" s="17"/>
      <c r="DM38" s="36"/>
      <c r="DN38" s="33"/>
      <c r="DO38" s="32"/>
      <c r="DP38" s="18"/>
      <c r="DQ38" s="18"/>
      <c r="DR38" s="40"/>
      <c r="DS38" s="17"/>
      <c r="DT38" s="36"/>
      <c r="DU38" s="18"/>
      <c r="DV38" s="26"/>
      <c r="DW38" s="18"/>
      <c r="DX38" s="18"/>
      <c r="DY38" s="40"/>
      <c r="DZ38" s="17"/>
      <c r="EA38" s="36"/>
      <c r="EB38" s="18"/>
      <c r="EC38" s="26"/>
      <c r="ED38" s="18"/>
      <c r="EE38" s="18"/>
      <c r="EF38" s="40"/>
      <c r="EG38" s="17"/>
      <c r="EH38" s="36"/>
      <c r="EI38" s="18"/>
      <c r="EJ38" s="26"/>
      <c r="EK38" s="18"/>
      <c r="EL38" s="18"/>
      <c r="EM38" s="40"/>
      <c r="EN38" s="17"/>
      <c r="EO38" s="36"/>
      <c r="EP38" s="18"/>
      <c r="EQ38" s="26"/>
      <c r="ER38" s="18"/>
      <c r="ES38" s="18"/>
      <c r="ET38" s="40"/>
      <c r="EU38" s="17"/>
      <c r="EV38" s="36"/>
      <c r="EW38" s="18"/>
      <c r="EX38" s="26"/>
      <c r="EY38" s="17"/>
      <c r="EZ38" s="18"/>
      <c r="FA38" s="40"/>
      <c r="FB38" s="17"/>
      <c r="FC38" s="36"/>
      <c r="FD38" s="18"/>
      <c r="FE38" s="26"/>
      <c r="FF38" s="17"/>
      <c r="FG38" s="18"/>
      <c r="FH38" s="40"/>
      <c r="FI38" s="17"/>
      <c r="FJ38" s="36"/>
      <c r="FK38" s="18"/>
      <c r="FL38" s="26"/>
      <c r="FM38" s="17"/>
      <c r="FN38" s="18"/>
      <c r="FO38" s="40"/>
      <c r="FP38" s="17"/>
      <c r="FQ38" s="36"/>
      <c r="FR38" s="18"/>
      <c r="FS38" s="26"/>
      <c r="FT38" s="17"/>
      <c r="FU38" s="18"/>
      <c r="FV38" s="40"/>
      <c r="FW38" s="17"/>
      <c r="FX38" s="36"/>
      <c r="FY38" s="18"/>
      <c r="FZ38" s="26"/>
      <c r="GA38" s="17"/>
      <c r="GB38" s="18"/>
      <c r="GC38" s="40"/>
      <c r="GD38" s="17"/>
      <c r="GE38" s="36"/>
      <c r="GF38" s="18"/>
      <c r="GG38" s="26"/>
      <c r="GH38" s="18"/>
      <c r="GI38" s="18"/>
      <c r="GJ38" s="40"/>
      <c r="GK38" s="17"/>
      <c r="GL38" s="36"/>
      <c r="GM38" s="18"/>
      <c r="GN38" s="26"/>
      <c r="GO38" s="18"/>
      <c r="GP38" s="18"/>
      <c r="GQ38" s="40"/>
      <c r="GR38" s="17"/>
      <c r="GS38" s="36"/>
      <c r="GT38" s="18"/>
      <c r="GU38" s="26"/>
      <c r="GV38" s="18"/>
      <c r="GW38" s="18"/>
      <c r="GX38" s="40"/>
      <c r="GY38" s="17"/>
      <c r="GZ38" s="36"/>
      <c r="HA38" s="18"/>
      <c r="HB38" s="26"/>
      <c r="HC38" s="18"/>
      <c r="HD38" s="18"/>
      <c r="HE38" s="40"/>
      <c r="HF38" s="17"/>
      <c r="HG38" s="36"/>
      <c r="HH38" s="18"/>
      <c r="HI38" s="26"/>
      <c r="HJ38" s="17"/>
      <c r="HK38" s="18"/>
      <c r="HL38" s="40"/>
      <c r="HM38" s="17"/>
      <c r="HN38" s="36"/>
      <c r="HO38" s="18"/>
      <c r="HP38" s="26"/>
      <c r="HQ38" s="17"/>
      <c r="HR38" s="18"/>
      <c r="HS38" s="40"/>
      <c r="HT38" s="17"/>
      <c r="HU38" s="36"/>
      <c r="HV38" s="17">
        <v>3068</v>
      </c>
      <c r="HW38" s="17">
        <v>257562.65</v>
      </c>
      <c r="HX38" s="18">
        <v>1931</v>
      </c>
      <c r="HY38" s="18">
        <v>169685.53</v>
      </c>
      <c r="HZ38" s="17">
        <v>4511</v>
      </c>
      <c r="IA38" s="17">
        <v>357707</v>
      </c>
      <c r="IB38" s="17">
        <v>4323</v>
      </c>
      <c r="IC38" s="17">
        <v>333897</v>
      </c>
      <c r="ID38" s="17">
        <v>3568</v>
      </c>
      <c r="IE38" s="17">
        <v>269045</v>
      </c>
      <c r="IF38" s="17">
        <v>3108</v>
      </c>
      <c r="IG38" s="17">
        <v>212486.024096386</v>
      </c>
      <c r="IH38" s="41"/>
      <c r="II38" s="41"/>
      <c r="IJ38" s="41"/>
      <c r="IK38" s="41"/>
      <c r="IL38" s="18"/>
      <c r="IM38" s="41"/>
      <c r="IN38" s="41"/>
      <c r="IO38" s="41"/>
      <c r="IP38" s="18"/>
      <c r="IQ38" s="18"/>
      <c r="IR38" s="18">
        <f t="shared" ref="IR38:IU38" si="49">O38+V38+AC38+AJ38+AQ38+AX38+BE38+BL38+BS38+BZ38+CG38+CN38+CU38+DB38+DI38+DP38+DW38+ED38+EK38+ER38+EY38+FF38+FM38+FT38+GA38+GH38+GO38+GV38+HC38+HJ38+HQ38</f>
        <v>163</v>
      </c>
      <c r="IS38" s="18">
        <f t="shared" si="49"/>
        <v>12550</v>
      </c>
      <c r="IT38" s="17">
        <v>93</v>
      </c>
      <c r="IU38" s="18">
        <f t="shared" si="49"/>
        <v>-2232.5</v>
      </c>
      <c r="IV38" s="36">
        <f t="shared" si="2"/>
        <v>-0.177888446215139</v>
      </c>
      <c r="IW38" s="18">
        <f t="shared" si="3"/>
        <v>20672</v>
      </c>
      <c r="IX38" s="42">
        <f t="shared" si="4"/>
        <v>1612933.20409639</v>
      </c>
      <c r="IY38" s="43"/>
      <c r="IZ38" s="43"/>
    </row>
    <row r="39" spans="1:260">
      <c r="A39" s="16" t="s">
        <v>126</v>
      </c>
      <c r="B39" s="17" t="s">
        <v>39</v>
      </c>
      <c r="C39" s="18">
        <v>6939962755908</v>
      </c>
      <c r="D39" s="18">
        <v>21063510001636</v>
      </c>
      <c r="E39" s="17" t="s">
        <v>202</v>
      </c>
      <c r="F39" s="19" t="s">
        <v>203</v>
      </c>
      <c r="G39" s="17" t="s">
        <v>129</v>
      </c>
      <c r="H39" s="26">
        <f>VLOOKUP(C39,供应链!E:J,6,0)</f>
        <v>0.92</v>
      </c>
      <c r="I39" s="17">
        <f>VLOOKUP(C39,供应链!E:H,4,0)</f>
        <v>287</v>
      </c>
      <c r="J39" s="17">
        <f>VLOOKUP(C39,供应链!E:K,7,0)</f>
        <v>0</v>
      </c>
      <c r="K39" s="18">
        <f>VLOOKUP(C39,供应链!E:I,5,0)</f>
        <v>9.00318181139178</v>
      </c>
      <c r="L39" s="27">
        <f t="shared" si="0"/>
        <v>0.0144274120829576</v>
      </c>
      <c r="M39" s="17">
        <v>322</v>
      </c>
      <c r="N39" s="26">
        <v>0.0962732919254658</v>
      </c>
      <c r="O39" s="18">
        <v>31</v>
      </c>
      <c r="P39" s="18">
        <v>2711</v>
      </c>
      <c r="Q39" s="40">
        <f t="shared" si="43"/>
        <v>90.0751612903226</v>
      </c>
      <c r="R39" s="18">
        <f t="shared" si="44"/>
        <v>-586.67</v>
      </c>
      <c r="S39" s="36">
        <f t="shared" si="45"/>
        <v>-0.216403541128735</v>
      </c>
      <c r="T39" s="17">
        <v>323</v>
      </c>
      <c r="U39" s="26">
        <v>0.102167182662539</v>
      </c>
      <c r="V39" s="18">
        <v>33</v>
      </c>
      <c r="W39" s="18">
        <v>2938</v>
      </c>
      <c r="X39" s="40">
        <f t="shared" si="46"/>
        <v>91.7012121212121</v>
      </c>
      <c r="Y39" s="18">
        <f t="shared" si="47"/>
        <v>-570.86</v>
      </c>
      <c r="Z39" s="36">
        <f t="shared" si="48"/>
        <v>-0.19430224642614</v>
      </c>
      <c r="AA39" s="17"/>
      <c r="AB39" s="26"/>
      <c r="AC39" s="18"/>
      <c r="AD39" s="18"/>
      <c r="AE39" s="40"/>
      <c r="AF39" s="17"/>
      <c r="AG39" s="36"/>
      <c r="AH39" s="17"/>
      <c r="AI39" s="26"/>
      <c r="AJ39" s="18"/>
      <c r="AK39" s="18"/>
      <c r="AL39" s="40"/>
      <c r="AM39" s="17"/>
      <c r="AN39" s="36"/>
      <c r="AO39" s="17"/>
      <c r="AP39" s="26"/>
      <c r="AQ39" s="18"/>
      <c r="AR39" s="18"/>
      <c r="AS39" s="40"/>
      <c r="AT39" s="17"/>
      <c r="AU39" s="36"/>
      <c r="AV39" s="17"/>
      <c r="AW39" s="26"/>
      <c r="AX39" s="18"/>
      <c r="AY39" s="18"/>
      <c r="AZ39" s="40"/>
      <c r="BA39" s="17"/>
      <c r="BB39" s="36"/>
      <c r="BC39" s="17"/>
      <c r="BD39" s="26"/>
      <c r="BE39" s="17"/>
      <c r="BF39" s="18"/>
      <c r="BG39" s="40"/>
      <c r="BH39" s="17"/>
      <c r="BI39" s="36"/>
      <c r="BJ39" s="17"/>
      <c r="BK39" s="32"/>
      <c r="BL39" s="17"/>
      <c r="BM39" s="18"/>
      <c r="BN39" s="40"/>
      <c r="BO39" s="17"/>
      <c r="BP39" s="36"/>
      <c r="BQ39" s="17"/>
      <c r="BR39" s="32"/>
      <c r="BS39" s="18"/>
      <c r="BT39" s="18"/>
      <c r="BU39" s="40"/>
      <c r="BV39" s="17"/>
      <c r="BW39" s="36"/>
      <c r="BY39" s="117"/>
      <c r="BZ39" s="18"/>
      <c r="CB39" s="40"/>
      <c r="CC39" s="17"/>
      <c r="CD39" s="36"/>
      <c r="CF39" s="117"/>
      <c r="CI39" s="40"/>
      <c r="CJ39" s="17"/>
      <c r="CK39" s="36"/>
      <c r="CL39" s="120"/>
      <c r="CM39" s="121"/>
      <c r="CN39" s="55"/>
      <c r="CO39" s="55"/>
      <c r="CP39" s="40"/>
      <c r="CQ39" s="17"/>
      <c r="CR39" s="36"/>
      <c r="CS39" s="122"/>
      <c r="CT39" s="121"/>
      <c r="CU39" s="122"/>
      <c r="CV39" s="122"/>
      <c r="CW39" s="40"/>
      <c r="CX39" s="17"/>
      <c r="CY39" s="36"/>
      <c r="CZ39" s="112"/>
      <c r="DA39" s="117"/>
      <c r="DB39" s="112"/>
      <c r="DC39" s="112"/>
      <c r="DD39" s="40"/>
      <c r="DE39" s="17"/>
      <c r="DF39" s="36"/>
      <c r="DG39" s="126"/>
      <c r="DH39" s="32"/>
      <c r="DI39" s="17"/>
      <c r="DJ39" s="18"/>
      <c r="DK39" s="40"/>
      <c r="DL39" s="17"/>
      <c r="DM39" s="36"/>
      <c r="DN39" s="33"/>
      <c r="DO39" s="32"/>
      <c r="DP39" s="18"/>
      <c r="DQ39" s="18"/>
      <c r="DR39" s="40"/>
      <c r="DS39" s="17"/>
      <c r="DT39" s="36"/>
      <c r="DU39" s="18"/>
      <c r="DV39" s="26"/>
      <c r="DW39" s="18"/>
      <c r="DX39" s="18"/>
      <c r="DY39" s="40"/>
      <c r="DZ39" s="17"/>
      <c r="EA39" s="36"/>
      <c r="EB39" s="18"/>
      <c r="EC39" s="26"/>
      <c r="ED39" s="18"/>
      <c r="EE39" s="18"/>
      <c r="EF39" s="40"/>
      <c r="EG39" s="17"/>
      <c r="EH39" s="36"/>
      <c r="EI39" s="18"/>
      <c r="EJ39" s="26"/>
      <c r="EK39" s="18"/>
      <c r="EL39" s="18"/>
      <c r="EM39" s="40"/>
      <c r="EN39" s="17"/>
      <c r="EO39" s="36"/>
      <c r="EP39" s="18"/>
      <c r="EQ39" s="26"/>
      <c r="ER39" s="18"/>
      <c r="ES39" s="18"/>
      <c r="ET39" s="40"/>
      <c r="EU39" s="17"/>
      <c r="EV39" s="36"/>
      <c r="EW39" s="18"/>
      <c r="EX39" s="26"/>
      <c r="EY39" s="17"/>
      <c r="EZ39" s="18"/>
      <c r="FA39" s="40"/>
      <c r="FB39" s="17"/>
      <c r="FC39" s="36"/>
      <c r="FD39" s="18"/>
      <c r="FE39" s="26"/>
      <c r="FF39" s="17"/>
      <c r="FG39" s="18"/>
      <c r="FH39" s="40"/>
      <c r="FI39" s="17"/>
      <c r="FJ39" s="36"/>
      <c r="FK39" s="18"/>
      <c r="FL39" s="26"/>
      <c r="FM39" s="17"/>
      <c r="FN39" s="18"/>
      <c r="FO39" s="40"/>
      <c r="FP39" s="17"/>
      <c r="FQ39" s="36"/>
      <c r="FR39" s="18"/>
      <c r="FS39" s="26"/>
      <c r="FT39" s="17"/>
      <c r="FU39" s="18"/>
      <c r="FV39" s="40"/>
      <c r="FW39" s="17"/>
      <c r="FX39" s="36"/>
      <c r="FY39" s="18"/>
      <c r="FZ39" s="26"/>
      <c r="GA39" s="17"/>
      <c r="GB39" s="18"/>
      <c r="GC39" s="40"/>
      <c r="GD39" s="17"/>
      <c r="GE39" s="36"/>
      <c r="GF39" s="18"/>
      <c r="GG39" s="26"/>
      <c r="GH39" s="18"/>
      <c r="GI39" s="18"/>
      <c r="GJ39" s="40"/>
      <c r="GK39" s="17"/>
      <c r="GL39" s="36"/>
      <c r="GM39" s="18"/>
      <c r="GN39" s="26"/>
      <c r="GO39" s="18"/>
      <c r="GP39" s="18"/>
      <c r="GQ39" s="40"/>
      <c r="GR39" s="17"/>
      <c r="GS39" s="36"/>
      <c r="GT39" s="18"/>
      <c r="GU39" s="26"/>
      <c r="GV39" s="18"/>
      <c r="GW39" s="18"/>
      <c r="GX39" s="40"/>
      <c r="GY39" s="17"/>
      <c r="GZ39" s="36"/>
      <c r="HA39" s="18"/>
      <c r="HB39" s="26"/>
      <c r="HC39" s="18"/>
      <c r="HD39" s="18"/>
      <c r="HE39" s="40"/>
      <c r="HF39" s="17"/>
      <c r="HG39" s="36"/>
      <c r="HH39" s="18"/>
      <c r="HI39" s="26"/>
      <c r="HJ39" s="17"/>
      <c r="HK39" s="18"/>
      <c r="HL39" s="40"/>
      <c r="HM39" s="17"/>
      <c r="HN39" s="36"/>
      <c r="HO39" s="18"/>
      <c r="HP39" s="26"/>
      <c r="HQ39" s="17"/>
      <c r="HR39" s="18"/>
      <c r="HS39" s="40"/>
      <c r="HT39" s="17"/>
      <c r="HU39" s="36"/>
      <c r="HV39" s="17">
        <v>1279</v>
      </c>
      <c r="HW39" s="17">
        <v>120650.97</v>
      </c>
      <c r="HX39" s="18">
        <v>368</v>
      </c>
      <c r="HY39" s="18">
        <v>36283.05</v>
      </c>
      <c r="HZ39" s="17">
        <v>774</v>
      </c>
      <c r="IA39" s="17">
        <v>77051</v>
      </c>
      <c r="IB39" s="17">
        <v>943</v>
      </c>
      <c r="IC39" s="17">
        <v>90370</v>
      </c>
      <c r="ID39" s="17">
        <v>956</v>
      </c>
      <c r="IE39" s="17">
        <v>88949</v>
      </c>
      <c r="IF39" s="17">
        <v>1073</v>
      </c>
      <c r="IG39" s="17">
        <v>90645.8666666667</v>
      </c>
      <c r="IH39" s="41"/>
      <c r="II39" s="41"/>
      <c r="IJ39" s="41"/>
      <c r="IK39" s="41"/>
      <c r="IL39" s="18"/>
      <c r="IM39" s="41"/>
      <c r="IN39" s="41"/>
      <c r="IO39" s="41"/>
      <c r="IP39" s="18"/>
      <c r="IQ39" s="18"/>
      <c r="IR39" s="18">
        <f t="shared" ref="IR39:IU39" si="50">O39+V39+AC39+AJ39+AQ39+AX39+BE39+BL39+BS39+BZ39+CG39+CN39+CU39+DB39+DI39+DP39+DW39+ED39+EK39+ER39+EY39+FF39+FM39+FT39+GA39+GH39+GO39+GV39+HC39+HJ39+HQ39</f>
        <v>64</v>
      </c>
      <c r="IS39" s="18">
        <f t="shared" si="50"/>
        <v>5649</v>
      </c>
      <c r="IT39" s="17">
        <v>109</v>
      </c>
      <c r="IU39" s="18">
        <f t="shared" si="50"/>
        <v>-1157.53</v>
      </c>
      <c r="IV39" s="36">
        <f t="shared" si="2"/>
        <v>-0.204908833421845</v>
      </c>
      <c r="IW39" s="18">
        <f t="shared" si="3"/>
        <v>5457</v>
      </c>
      <c r="IX39" s="42">
        <f t="shared" si="4"/>
        <v>509598.886666667</v>
      </c>
      <c r="IY39" s="43"/>
      <c r="IZ39" s="43"/>
    </row>
    <row r="40" spans="1:260">
      <c r="A40" s="16" t="s">
        <v>133</v>
      </c>
      <c r="B40" s="17" t="s">
        <v>39</v>
      </c>
      <c r="C40" s="18">
        <v>6939962760186</v>
      </c>
      <c r="D40" s="18">
        <v>21063510001977</v>
      </c>
      <c r="E40" s="17" t="s">
        <v>204</v>
      </c>
      <c r="F40" s="19" t="s">
        <v>205</v>
      </c>
      <c r="G40" s="17" t="s">
        <v>129</v>
      </c>
      <c r="H40" s="26">
        <f>VLOOKUP(C40,供应链!E:J,6,0)</f>
        <v>0.88</v>
      </c>
      <c r="I40" s="17">
        <f>VLOOKUP(C40,供应链!E:H,4,0)</f>
        <v>302</v>
      </c>
      <c r="J40" s="17">
        <f>VLOOKUP(C40,供应链!E:K,7,0)</f>
        <v>0</v>
      </c>
      <c r="K40" s="18">
        <f>VLOOKUP(C40,供应链!E:I,5,0)</f>
        <v>21.9097630069785</v>
      </c>
      <c r="L40" s="27">
        <f t="shared" si="0"/>
        <v>0.0117222723174031</v>
      </c>
      <c r="M40" s="17">
        <v>335</v>
      </c>
      <c r="N40" s="26">
        <v>0.0746268656716418</v>
      </c>
      <c r="O40" s="18">
        <v>25</v>
      </c>
      <c r="P40" s="18">
        <v>3210</v>
      </c>
      <c r="Q40" s="40">
        <f t="shared" si="43"/>
        <v>132.252</v>
      </c>
      <c r="R40" s="18">
        <f t="shared" si="44"/>
        <v>-668.7</v>
      </c>
      <c r="S40" s="36">
        <f t="shared" si="45"/>
        <v>-0.208317757009346</v>
      </c>
      <c r="T40" s="17">
        <v>372</v>
      </c>
      <c r="U40" s="26">
        <v>0.0725806451612903</v>
      </c>
      <c r="V40" s="18">
        <v>27</v>
      </c>
      <c r="W40" s="18">
        <v>3456</v>
      </c>
      <c r="X40" s="40">
        <f t="shared" si="46"/>
        <v>131.84</v>
      </c>
      <c r="Y40" s="18">
        <f t="shared" si="47"/>
        <v>-733.32</v>
      </c>
      <c r="Z40" s="36">
        <f t="shared" si="48"/>
        <v>-0.2121875</v>
      </c>
      <c r="AA40" s="17"/>
      <c r="AB40" s="26"/>
      <c r="AC40" s="18"/>
      <c r="AD40" s="18"/>
      <c r="AE40" s="40"/>
      <c r="AF40" s="17"/>
      <c r="AG40" s="36"/>
      <c r="AH40" s="17"/>
      <c r="AI40" s="26"/>
      <c r="AJ40" s="18"/>
      <c r="AK40" s="18"/>
      <c r="AL40" s="40"/>
      <c r="AM40" s="17"/>
      <c r="AN40" s="36"/>
      <c r="AO40" s="17"/>
      <c r="AP40" s="26"/>
      <c r="AQ40" s="18"/>
      <c r="AR40" s="18"/>
      <c r="AS40" s="40"/>
      <c r="AT40" s="17"/>
      <c r="AU40" s="36"/>
      <c r="AV40" s="17"/>
      <c r="AW40" s="26"/>
      <c r="AX40" s="18"/>
      <c r="AY40" s="18"/>
      <c r="AZ40" s="40"/>
      <c r="BA40" s="17"/>
      <c r="BB40" s="36"/>
      <c r="BC40" s="17"/>
      <c r="BD40" s="26"/>
      <c r="BE40" s="17"/>
      <c r="BF40" s="18"/>
      <c r="BG40" s="40"/>
      <c r="BH40" s="17"/>
      <c r="BI40" s="36"/>
      <c r="BJ40" s="17"/>
      <c r="BK40" s="32"/>
      <c r="BL40" s="17"/>
      <c r="BM40" s="18"/>
      <c r="BN40" s="40"/>
      <c r="BO40" s="17"/>
      <c r="BP40" s="36"/>
      <c r="BQ40" s="17"/>
      <c r="BR40" s="32"/>
      <c r="BS40" s="18"/>
      <c r="BT40" s="18"/>
      <c r="BU40" s="40"/>
      <c r="BV40" s="17"/>
      <c r="BW40" s="36"/>
      <c r="BY40" s="117"/>
      <c r="BZ40" s="18"/>
      <c r="CB40" s="40"/>
      <c r="CC40" s="17"/>
      <c r="CD40" s="36"/>
      <c r="CF40" s="117"/>
      <c r="CI40" s="40"/>
      <c r="CJ40" s="17"/>
      <c r="CK40" s="36"/>
      <c r="CL40" s="120"/>
      <c r="CM40" s="121"/>
      <c r="CN40" s="55"/>
      <c r="CO40" s="55"/>
      <c r="CP40" s="40"/>
      <c r="CQ40" s="17"/>
      <c r="CR40" s="36"/>
      <c r="CS40" s="122"/>
      <c r="CT40" s="121"/>
      <c r="CU40" s="122"/>
      <c r="CV40" s="122"/>
      <c r="CW40" s="40"/>
      <c r="CX40" s="17"/>
      <c r="CY40" s="36"/>
      <c r="CZ40" s="112"/>
      <c r="DA40" s="117"/>
      <c r="DB40" s="112"/>
      <c r="DC40" s="112"/>
      <c r="DD40" s="40"/>
      <c r="DE40" s="17"/>
      <c r="DF40" s="36"/>
      <c r="DG40" s="126"/>
      <c r="DH40" s="32"/>
      <c r="DI40" s="17"/>
      <c r="DJ40" s="18"/>
      <c r="DK40" s="40"/>
      <c r="DL40" s="17"/>
      <c r="DM40" s="36"/>
      <c r="DN40" s="33"/>
      <c r="DO40" s="32"/>
      <c r="DP40" s="18"/>
      <c r="DQ40" s="18"/>
      <c r="DR40" s="40"/>
      <c r="DS40" s="17"/>
      <c r="DT40" s="36"/>
      <c r="DU40" s="18"/>
      <c r="DV40" s="26"/>
      <c r="DW40" s="18"/>
      <c r="DX40" s="18"/>
      <c r="DY40" s="40"/>
      <c r="DZ40" s="17"/>
      <c r="EA40" s="36"/>
      <c r="EB40" s="18"/>
      <c r="EC40" s="26"/>
      <c r="ED40" s="18"/>
      <c r="EE40" s="18"/>
      <c r="EF40" s="40"/>
      <c r="EG40" s="17"/>
      <c r="EH40" s="36"/>
      <c r="EI40" s="18"/>
      <c r="EJ40" s="26"/>
      <c r="EK40" s="18"/>
      <c r="EL40" s="18"/>
      <c r="EM40" s="40"/>
      <c r="EN40" s="17"/>
      <c r="EO40" s="36"/>
      <c r="EP40" s="18"/>
      <c r="EQ40" s="26"/>
      <c r="ER40" s="18"/>
      <c r="ES40" s="18"/>
      <c r="ET40" s="40"/>
      <c r="EU40" s="17"/>
      <c r="EV40" s="36"/>
      <c r="EW40" s="18"/>
      <c r="EX40" s="26"/>
      <c r="EY40" s="17"/>
      <c r="EZ40" s="18"/>
      <c r="FA40" s="40"/>
      <c r="FB40" s="17"/>
      <c r="FC40" s="36"/>
      <c r="FD40" s="18"/>
      <c r="FE40" s="26"/>
      <c r="FF40" s="17"/>
      <c r="FG40" s="18"/>
      <c r="FH40" s="40"/>
      <c r="FI40" s="17"/>
      <c r="FJ40" s="36"/>
      <c r="FK40" s="18"/>
      <c r="FL40" s="26"/>
      <c r="FM40" s="17"/>
      <c r="FN40" s="18"/>
      <c r="FO40" s="40"/>
      <c r="FP40" s="17"/>
      <c r="FQ40" s="36"/>
      <c r="FR40" s="18"/>
      <c r="FS40" s="26"/>
      <c r="FT40" s="17"/>
      <c r="FU40" s="18"/>
      <c r="FV40" s="40"/>
      <c r="FW40" s="17"/>
      <c r="FX40" s="36"/>
      <c r="FY40" s="18"/>
      <c r="FZ40" s="26"/>
      <c r="GA40" s="17"/>
      <c r="GB40" s="18"/>
      <c r="GC40" s="40"/>
      <c r="GD40" s="17"/>
      <c r="GE40" s="36"/>
      <c r="GF40" s="18"/>
      <c r="GG40" s="26"/>
      <c r="GH40" s="18"/>
      <c r="GI40" s="18"/>
      <c r="GJ40" s="40"/>
      <c r="GK40" s="17"/>
      <c r="GL40" s="36"/>
      <c r="GM40" s="18"/>
      <c r="GN40" s="26"/>
      <c r="GO40" s="18"/>
      <c r="GP40" s="18"/>
      <c r="GQ40" s="40"/>
      <c r="GR40" s="17"/>
      <c r="GS40" s="36"/>
      <c r="GT40" s="18"/>
      <c r="GU40" s="26"/>
      <c r="GV40" s="18"/>
      <c r="GW40" s="18"/>
      <c r="GX40" s="40"/>
      <c r="GY40" s="17"/>
      <c r="GZ40" s="36"/>
      <c r="HA40" s="18"/>
      <c r="HB40" s="26"/>
      <c r="HC40" s="18"/>
      <c r="HD40" s="18"/>
      <c r="HE40" s="40"/>
      <c r="HF40" s="17"/>
      <c r="HG40" s="36"/>
      <c r="HH40" s="18"/>
      <c r="HI40" s="26"/>
      <c r="HJ40" s="17"/>
      <c r="HK40" s="18"/>
      <c r="HL40" s="40"/>
      <c r="HM40" s="17"/>
      <c r="HN40" s="36"/>
      <c r="HO40" s="18"/>
      <c r="HP40" s="26"/>
      <c r="HQ40" s="17"/>
      <c r="HR40" s="18"/>
      <c r="HS40" s="40"/>
      <c r="HT40" s="17"/>
      <c r="HU40" s="36"/>
      <c r="HV40" s="17">
        <v>942</v>
      </c>
      <c r="HW40" s="17">
        <v>139016.43</v>
      </c>
      <c r="HX40" s="18">
        <v>207</v>
      </c>
      <c r="HY40" s="18">
        <v>28454.98</v>
      </c>
      <c r="HZ40" s="17">
        <v>297</v>
      </c>
      <c r="IA40" s="17">
        <v>41862</v>
      </c>
      <c r="IB40" s="17">
        <v>618</v>
      </c>
      <c r="IC40" s="17">
        <v>83691</v>
      </c>
      <c r="ID40" s="17">
        <v>740</v>
      </c>
      <c r="IE40" s="17">
        <v>100711</v>
      </c>
      <c r="IF40" s="17">
        <v>487</v>
      </c>
      <c r="IG40" s="17">
        <v>66137.7586206897</v>
      </c>
      <c r="IH40" s="41"/>
      <c r="II40" s="41"/>
      <c r="IJ40" s="41"/>
      <c r="IK40" s="41"/>
      <c r="IL40" s="18"/>
      <c r="IM40" s="41"/>
      <c r="IN40" s="41"/>
      <c r="IO40" s="41"/>
      <c r="IP40" s="18"/>
      <c r="IQ40" s="18"/>
      <c r="IR40" s="18">
        <f t="shared" ref="IR40:IU40" si="51">O40+V40+AC40+AJ40+AQ40+AX40+BE40+BL40+BS40+BZ40+CG40+CN40+CU40+DB40+DI40+DP40+DW40+ED40+EK40+ER40+EY40+FF40+FM40+FT40+GA40+GH40+GO40+GV40+HC40+HJ40+HQ40</f>
        <v>52</v>
      </c>
      <c r="IS40" s="18">
        <f t="shared" si="51"/>
        <v>6666</v>
      </c>
      <c r="IT40" s="17">
        <v>159</v>
      </c>
      <c r="IU40" s="18">
        <f t="shared" si="51"/>
        <v>-1402.02</v>
      </c>
      <c r="IV40" s="36">
        <f t="shared" si="2"/>
        <v>-0.21032403240324</v>
      </c>
      <c r="IW40" s="18">
        <f t="shared" si="3"/>
        <v>3343</v>
      </c>
      <c r="IX40" s="42">
        <f t="shared" si="4"/>
        <v>466539.16862069</v>
      </c>
      <c r="IY40" s="43"/>
      <c r="IZ40" s="43"/>
    </row>
    <row r="41" spans="1:260">
      <c r="A41" s="16"/>
      <c r="B41" s="20" t="s">
        <v>39</v>
      </c>
      <c r="C41" s="18">
        <v>6939962765129</v>
      </c>
      <c r="D41" s="18">
        <v>21063510002596</v>
      </c>
      <c r="E41" s="17" t="s">
        <v>206</v>
      </c>
      <c r="F41" s="19" t="s">
        <v>207</v>
      </c>
      <c r="G41" s="17" t="s">
        <v>129</v>
      </c>
      <c r="H41" s="26">
        <f>VLOOKUP(C41,供应链!E:J,6,0)</f>
        <v>1</v>
      </c>
      <c r="I41" s="17">
        <f>VLOOKUP(C41,供应链!E:H,4,0)</f>
        <v>605</v>
      </c>
      <c r="J41" s="17">
        <f>VLOOKUP(C41,供应链!E:K,7,0)</f>
        <v>200</v>
      </c>
      <c r="K41" s="18">
        <f>VLOOKUP(C41,供应链!E:I,5,0)</f>
        <v>41.1587982832618</v>
      </c>
      <c r="L41" s="27">
        <f t="shared" si="0"/>
        <v>0.0123985572587917</v>
      </c>
      <c r="M41" s="17">
        <v>429</v>
      </c>
      <c r="N41" s="26">
        <v>0.0536130536130536</v>
      </c>
      <c r="O41" s="18">
        <v>23</v>
      </c>
      <c r="P41" s="18">
        <v>2010</v>
      </c>
      <c r="Q41" s="40">
        <f t="shared" si="43"/>
        <v>90.0130434782609</v>
      </c>
      <c r="R41" s="18">
        <f t="shared" si="44"/>
        <v>23.3000000000003</v>
      </c>
      <c r="S41" s="36">
        <f t="shared" si="45"/>
        <v>0.0115920398009952</v>
      </c>
      <c r="T41" s="17">
        <v>417</v>
      </c>
      <c r="U41" s="26">
        <v>0.0767386091127098</v>
      </c>
      <c r="V41" s="18">
        <v>32</v>
      </c>
      <c r="W41" s="18">
        <v>2831</v>
      </c>
      <c r="X41" s="40">
        <f t="shared" si="46"/>
        <v>91.1228125</v>
      </c>
      <c r="Y41" s="18">
        <f t="shared" si="47"/>
        <v>67.9300000000003</v>
      </c>
      <c r="Z41" s="36">
        <f t="shared" si="48"/>
        <v>0.0239950547509715</v>
      </c>
      <c r="AA41" s="17"/>
      <c r="AB41" s="26"/>
      <c r="AC41" s="18"/>
      <c r="AD41" s="18"/>
      <c r="AE41" s="40"/>
      <c r="AF41" s="17"/>
      <c r="AG41" s="36"/>
      <c r="AH41" s="17"/>
      <c r="AI41" s="26"/>
      <c r="AJ41" s="18"/>
      <c r="AK41" s="18"/>
      <c r="AL41" s="40"/>
      <c r="AM41" s="17"/>
      <c r="AN41" s="36"/>
      <c r="AO41" s="17"/>
      <c r="AP41" s="26"/>
      <c r="AQ41" s="18"/>
      <c r="AR41" s="18"/>
      <c r="AS41" s="40"/>
      <c r="AT41" s="17"/>
      <c r="AU41" s="36"/>
      <c r="AV41" s="17"/>
      <c r="AW41" s="26"/>
      <c r="AX41" s="18"/>
      <c r="AY41" s="18"/>
      <c r="AZ41" s="40"/>
      <c r="BA41" s="17"/>
      <c r="BB41" s="36"/>
      <c r="BC41" s="17"/>
      <c r="BD41" s="26"/>
      <c r="BE41" s="17"/>
      <c r="BF41" s="18"/>
      <c r="BG41" s="40"/>
      <c r="BH41" s="17"/>
      <c r="BI41" s="36"/>
      <c r="BJ41" s="17"/>
      <c r="BK41" s="32"/>
      <c r="BL41" s="17"/>
      <c r="BM41" s="18"/>
      <c r="BN41" s="40"/>
      <c r="BO41" s="17"/>
      <c r="BP41" s="36"/>
      <c r="BQ41" s="17"/>
      <c r="BR41" s="32"/>
      <c r="BS41" s="18"/>
      <c r="BT41" s="18"/>
      <c r="BU41" s="40"/>
      <c r="BV41" s="17"/>
      <c r="BW41" s="36"/>
      <c r="BY41" s="117"/>
      <c r="BZ41" s="18"/>
      <c r="CB41" s="40"/>
      <c r="CC41" s="17"/>
      <c r="CD41" s="36"/>
      <c r="CF41" s="117"/>
      <c r="CI41" s="40"/>
      <c r="CJ41" s="17"/>
      <c r="CK41" s="36"/>
      <c r="CL41" s="120"/>
      <c r="CM41" s="121"/>
      <c r="CN41" s="55"/>
      <c r="CO41" s="55"/>
      <c r="CP41" s="40"/>
      <c r="CQ41" s="17"/>
      <c r="CR41" s="36"/>
      <c r="CS41" s="122"/>
      <c r="CT41" s="121"/>
      <c r="CU41" s="122"/>
      <c r="CV41" s="122"/>
      <c r="CW41" s="40"/>
      <c r="CX41" s="17"/>
      <c r="CY41" s="36"/>
      <c r="CZ41" s="112"/>
      <c r="DA41" s="117"/>
      <c r="DB41" s="112"/>
      <c r="DC41" s="112"/>
      <c r="DD41" s="40"/>
      <c r="DE41" s="17"/>
      <c r="DF41" s="36"/>
      <c r="DG41" s="126"/>
      <c r="DH41" s="32"/>
      <c r="DI41" s="17"/>
      <c r="DJ41" s="18"/>
      <c r="DK41" s="40"/>
      <c r="DL41" s="17"/>
      <c r="DM41" s="36"/>
      <c r="DN41" s="33"/>
      <c r="DO41" s="32"/>
      <c r="DP41" s="18"/>
      <c r="DQ41" s="18"/>
      <c r="DR41" s="40"/>
      <c r="DS41" s="17"/>
      <c r="DT41" s="36"/>
      <c r="DU41" s="18"/>
      <c r="DV41" s="26"/>
      <c r="DW41" s="18"/>
      <c r="DX41" s="18"/>
      <c r="DY41" s="40"/>
      <c r="DZ41" s="17"/>
      <c r="EA41" s="36"/>
      <c r="EB41" s="18"/>
      <c r="EC41" s="26"/>
      <c r="ED41" s="18"/>
      <c r="EE41" s="18"/>
      <c r="EF41" s="40"/>
      <c r="EG41" s="17"/>
      <c r="EH41" s="36"/>
      <c r="EI41" s="18"/>
      <c r="EJ41" s="26"/>
      <c r="EK41" s="18"/>
      <c r="EL41" s="18"/>
      <c r="EM41" s="40"/>
      <c r="EN41" s="17"/>
      <c r="EO41" s="36"/>
      <c r="EP41" s="18"/>
      <c r="EQ41" s="26"/>
      <c r="ER41" s="18"/>
      <c r="ES41" s="18"/>
      <c r="ET41" s="40"/>
      <c r="EU41" s="17"/>
      <c r="EV41" s="36"/>
      <c r="EW41" s="18"/>
      <c r="EX41" s="26"/>
      <c r="EY41" s="17"/>
      <c r="EZ41" s="18"/>
      <c r="FA41" s="40"/>
      <c r="FB41" s="17"/>
      <c r="FC41" s="36"/>
      <c r="FD41" s="18"/>
      <c r="FE41" s="26"/>
      <c r="FF41" s="17"/>
      <c r="FG41" s="18"/>
      <c r="FH41" s="40"/>
      <c r="FI41" s="17"/>
      <c r="FJ41" s="36"/>
      <c r="FK41" s="18"/>
      <c r="FL41" s="26"/>
      <c r="FM41" s="17"/>
      <c r="FN41" s="18"/>
      <c r="FO41" s="40"/>
      <c r="FP41" s="17"/>
      <c r="FQ41" s="36"/>
      <c r="FR41" s="18"/>
      <c r="FS41" s="26"/>
      <c r="FT41" s="17"/>
      <c r="FU41" s="18"/>
      <c r="FV41" s="40"/>
      <c r="FW41" s="17"/>
      <c r="FX41" s="36"/>
      <c r="FY41" s="18"/>
      <c r="FZ41" s="26"/>
      <c r="GA41" s="17"/>
      <c r="GB41" s="18"/>
      <c r="GC41" s="40"/>
      <c r="GD41" s="17"/>
      <c r="GE41" s="36"/>
      <c r="GF41" s="18"/>
      <c r="GG41" s="26"/>
      <c r="GH41" s="18"/>
      <c r="GI41" s="18"/>
      <c r="GJ41" s="40"/>
      <c r="GK41" s="17"/>
      <c r="GL41" s="36"/>
      <c r="GM41" s="18"/>
      <c r="GN41" s="26"/>
      <c r="GO41" s="18"/>
      <c r="GP41" s="18"/>
      <c r="GQ41" s="40"/>
      <c r="GR41" s="17"/>
      <c r="GS41" s="36"/>
      <c r="GT41" s="18"/>
      <c r="GU41" s="26"/>
      <c r="GV41" s="18"/>
      <c r="GW41" s="18"/>
      <c r="GX41" s="40"/>
      <c r="GY41" s="17"/>
      <c r="GZ41" s="36"/>
      <c r="HA41" s="18"/>
      <c r="HB41" s="26"/>
      <c r="HC41" s="18"/>
      <c r="HD41" s="18"/>
      <c r="HE41" s="40"/>
      <c r="HF41" s="17"/>
      <c r="HG41" s="36"/>
      <c r="HH41" s="18"/>
      <c r="HI41" s="26"/>
      <c r="HJ41" s="17"/>
      <c r="HK41" s="18"/>
      <c r="HL41" s="40"/>
      <c r="HM41" s="17"/>
      <c r="HN41" s="36"/>
      <c r="HO41" s="18"/>
      <c r="HP41" s="26"/>
      <c r="HQ41" s="17"/>
      <c r="HR41" s="18"/>
      <c r="HS41" s="40"/>
      <c r="HT41" s="17"/>
      <c r="HU41" s="36"/>
      <c r="HV41" s="17">
        <v>282</v>
      </c>
      <c r="HW41" s="17">
        <v>33986.31</v>
      </c>
      <c r="HX41" s="18">
        <v>236</v>
      </c>
      <c r="HY41" s="18">
        <v>25787.55</v>
      </c>
      <c r="HZ41" s="17">
        <v>450</v>
      </c>
      <c r="IA41" s="17">
        <v>45195</v>
      </c>
      <c r="IB41" s="17">
        <v>485</v>
      </c>
      <c r="IC41" s="17">
        <v>48055</v>
      </c>
      <c r="ID41" s="17">
        <v>695</v>
      </c>
      <c r="IE41" s="17">
        <v>60351</v>
      </c>
      <c r="IF41" s="17">
        <v>585</v>
      </c>
      <c r="IG41" s="17">
        <v>48847.7272727273</v>
      </c>
      <c r="IH41" s="41"/>
      <c r="II41" s="41"/>
      <c r="IJ41" s="41"/>
      <c r="IK41" s="41"/>
      <c r="IL41" s="18"/>
      <c r="IM41" s="41"/>
      <c r="IN41" s="41"/>
      <c r="IO41" s="41"/>
      <c r="IP41" s="18"/>
      <c r="IQ41" s="18"/>
      <c r="IR41" s="18">
        <f t="shared" ref="IR41:IU41" si="52">O41+V41+AC41+AJ41+AQ41+AX41+BE41+BL41+BS41+BZ41+CG41+CN41+CU41+DB41+DI41+DP41+DW41+ED41+EK41+ER41+EY41+FF41+FM41+FT41+GA41+GH41+GO41+GV41+HC41+HJ41+HQ41</f>
        <v>55</v>
      </c>
      <c r="IS41" s="18">
        <f t="shared" si="52"/>
        <v>4841</v>
      </c>
      <c r="IT41" s="17">
        <v>89</v>
      </c>
      <c r="IU41" s="18">
        <f t="shared" si="52"/>
        <v>91.2300000000006</v>
      </c>
      <c r="IV41" s="36">
        <f t="shared" si="2"/>
        <v>0.0188452799008471</v>
      </c>
      <c r="IW41" s="18">
        <f t="shared" si="3"/>
        <v>2788</v>
      </c>
      <c r="IX41" s="42">
        <f t="shared" si="4"/>
        <v>267063.587272727</v>
      </c>
      <c r="IY41" s="43"/>
      <c r="IZ41" s="43"/>
    </row>
    <row r="42" spans="1:260">
      <c r="A42" s="16"/>
      <c r="B42" s="20" t="s">
        <v>39</v>
      </c>
      <c r="C42" s="18">
        <v>6939962767864</v>
      </c>
      <c r="D42" s="18" t="s">
        <v>208</v>
      </c>
      <c r="E42" s="17" t="s">
        <v>209</v>
      </c>
      <c r="F42" s="19" t="s">
        <v>210</v>
      </c>
      <c r="G42" s="17" t="s">
        <v>129</v>
      </c>
      <c r="H42" s="26">
        <f>VLOOKUP(C42,供应链!E:J,6,0)</f>
        <v>0.88</v>
      </c>
      <c r="I42" s="17">
        <f>VLOOKUP(C42,供应链!E:H,4,0)</f>
        <v>231</v>
      </c>
      <c r="J42" s="17">
        <f>VLOOKUP(C42,供应链!E:K,7,0)</f>
        <v>0</v>
      </c>
      <c r="K42" s="18">
        <f>VLOOKUP(C42,供应链!E:I,5,0)</f>
        <v>38.904483118133</v>
      </c>
      <c r="L42" s="27">
        <f t="shared" si="0"/>
        <v>0.00293056807935077</v>
      </c>
      <c r="M42" s="17">
        <v>919</v>
      </c>
      <c r="N42" s="26">
        <v>0.00652883569096844</v>
      </c>
      <c r="O42" s="18">
        <v>6</v>
      </c>
      <c r="P42" s="18">
        <v>764</v>
      </c>
      <c r="Q42" s="40">
        <f t="shared" si="43"/>
        <v>131.153333333333</v>
      </c>
      <c r="R42" s="18">
        <f t="shared" si="44"/>
        <v>12.92</v>
      </c>
      <c r="S42" s="36">
        <f t="shared" si="45"/>
        <v>0.0169109947643979</v>
      </c>
      <c r="T42" s="17">
        <v>346</v>
      </c>
      <c r="U42" s="26">
        <v>0.0202312138728324</v>
      </c>
      <c r="V42" s="18">
        <v>7</v>
      </c>
      <c r="W42" s="18">
        <v>883</v>
      </c>
      <c r="X42" s="40">
        <f t="shared" si="46"/>
        <v>129.927142857143</v>
      </c>
      <c r="Y42" s="18">
        <f t="shared" si="47"/>
        <v>6.48999999999998</v>
      </c>
      <c r="Z42" s="36">
        <f t="shared" si="48"/>
        <v>0.00734994337485842</v>
      </c>
      <c r="AA42" s="17"/>
      <c r="AB42" s="26"/>
      <c r="AC42" s="18"/>
      <c r="AD42" s="18"/>
      <c r="AE42" s="40"/>
      <c r="AF42" s="17"/>
      <c r="AG42" s="36"/>
      <c r="AH42" s="17"/>
      <c r="AI42" s="26"/>
      <c r="AJ42" s="18"/>
      <c r="AK42" s="18"/>
      <c r="AL42" s="40"/>
      <c r="AM42" s="17"/>
      <c r="AN42" s="36"/>
      <c r="AO42" s="17"/>
      <c r="AP42" s="26"/>
      <c r="AQ42" s="18"/>
      <c r="AR42" s="18"/>
      <c r="AS42" s="40"/>
      <c r="AT42" s="17"/>
      <c r="AU42" s="36"/>
      <c r="AV42" s="17"/>
      <c r="AW42" s="26"/>
      <c r="AX42" s="18"/>
      <c r="AY42" s="18"/>
      <c r="AZ42" s="40"/>
      <c r="BA42" s="17"/>
      <c r="BB42" s="36"/>
      <c r="BC42" s="17"/>
      <c r="BD42" s="26"/>
      <c r="BE42" s="17"/>
      <c r="BF42" s="18"/>
      <c r="BG42" s="40"/>
      <c r="BH42" s="17"/>
      <c r="BI42" s="36"/>
      <c r="BJ42" s="17"/>
      <c r="BK42" s="32"/>
      <c r="BL42" s="17"/>
      <c r="BM42" s="18"/>
      <c r="BN42" s="40"/>
      <c r="BO42" s="17"/>
      <c r="BP42" s="36"/>
      <c r="BQ42" s="17"/>
      <c r="BR42" s="32"/>
      <c r="BS42" s="18"/>
      <c r="BT42" s="18"/>
      <c r="BU42" s="40"/>
      <c r="BV42" s="17"/>
      <c r="BW42" s="36"/>
      <c r="BY42" s="117"/>
      <c r="BZ42" s="18"/>
      <c r="CB42" s="40"/>
      <c r="CC42" s="17"/>
      <c r="CD42" s="36"/>
      <c r="CF42" s="117"/>
      <c r="CI42" s="40"/>
      <c r="CJ42" s="17"/>
      <c r="CK42" s="36"/>
      <c r="CL42" s="120"/>
      <c r="CM42" s="121"/>
      <c r="CN42" s="55"/>
      <c r="CO42" s="55"/>
      <c r="CP42" s="40"/>
      <c r="CQ42" s="17"/>
      <c r="CR42" s="36"/>
      <c r="CS42" s="122"/>
      <c r="CT42" s="121"/>
      <c r="CU42" s="122"/>
      <c r="CV42" s="122"/>
      <c r="CW42" s="40"/>
      <c r="CX42" s="17"/>
      <c r="CY42" s="36"/>
      <c r="CZ42" s="112"/>
      <c r="DA42" s="117"/>
      <c r="DB42" s="112"/>
      <c r="DC42" s="112"/>
      <c r="DD42" s="40"/>
      <c r="DE42" s="17"/>
      <c r="DF42" s="36"/>
      <c r="DG42" s="126"/>
      <c r="DH42" s="32"/>
      <c r="DI42" s="17"/>
      <c r="DJ42" s="18"/>
      <c r="DK42" s="40"/>
      <c r="DL42" s="17"/>
      <c r="DM42" s="36"/>
      <c r="DN42" s="33"/>
      <c r="DO42" s="32"/>
      <c r="DP42" s="18"/>
      <c r="DQ42" s="18"/>
      <c r="DR42" s="40"/>
      <c r="DS42" s="17"/>
      <c r="DT42" s="36"/>
      <c r="DU42" s="18"/>
      <c r="DV42" s="26"/>
      <c r="DW42" s="18"/>
      <c r="DX42" s="18"/>
      <c r="DY42" s="40"/>
      <c r="DZ42" s="17"/>
      <c r="EA42" s="36"/>
      <c r="EB42" s="18"/>
      <c r="EC42" s="26"/>
      <c r="ED42" s="18"/>
      <c r="EE42" s="18"/>
      <c r="EF42" s="40"/>
      <c r="EG42" s="17"/>
      <c r="EH42" s="36"/>
      <c r="EI42" s="18"/>
      <c r="EJ42" s="26"/>
      <c r="EK42" s="18"/>
      <c r="EL42" s="18"/>
      <c r="EM42" s="40"/>
      <c r="EN42" s="17"/>
      <c r="EO42" s="36"/>
      <c r="EP42" s="18"/>
      <c r="EQ42" s="26"/>
      <c r="ER42" s="18"/>
      <c r="ES42" s="18"/>
      <c r="ET42" s="40"/>
      <c r="EU42" s="17"/>
      <c r="EV42" s="36"/>
      <c r="EW42" s="18"/>
      <c r="EX42" s="26"/>
      <c r="EY42" s="17"/>
      <c r="EZ42" s="18"/>
      <c r="FA42" s="40"/>
      <c r="FB42" s="17"/>
      <c r="FC42" s="36"/>
      <c r="FD42" s="18"/>
      <c r="FE42" s="26"/>
      <c r="FF42" s="17"/>
      <c r="FG42" s="18"/>
      <c r="FH42" s="40"/>
      <c r="FI42" s="17"/>
      <c r="FJ42" s="36"/>
      <c r="FK42" s="18"/>
      <c r="FL42" s="26"/>
      <c r="FM42" s="17"/>
      <c r="FN42" s="18"/>
      <c r="FO42" s="40"/>
      <c r="FP42" s="17"/>
      <c r="FQ42" s="36"/>
      <c r="FR42" s="18"/>
      <c r="FS42" s="26"/>
      <c r="FT42" s="17"/>
      <c r="FU42" s="18"/>
      <c r="FV42" s="40"/>
      <c r="FW42" s="17"/>
      <c r="FX42" s="36"/>
      <c r="FY42" s="18"/>
      <c r="FZ42" s="26"/>
      <c r="GA42" s="17"/>
      <c r="GB42" s="18"/>
      <c r="GC42" s="40"/>
      <c r="GD42" s="17"/>
      <c r="GE42" s="36"/>
      <c r="GF42" s="18"/>
      <c r="GG42" s="26"/>
      <c r="GH42" s="18"/>
      <c r="GI42" s="18"/>
      <c r="GJ42" s="40"/>
      <c r="GK42" s="17"/>
      <c r="GL42" s="36"/>
      <c r="GM42" s="18"/>
      <c r="GN42" s="26"/>
      <c r="GO42" s="18"/>
      <c r="GP42" s="18"/>
      <c r="GQ42" s="40"/>
      <c r="GR42" s="17"/>
      <c r="GS42" s="36"/>
      <c r="GT42" s="18"/>
      <c r="GU42" s="26"/>
      <c r="GV42" s="18"/>
      <c r="GW42" s="18"/>
      <c r="GX42" s="40"/>
      <c r="GY42" s="17"/>
      <c r="GZ42" s="36"/>
      <c r="HA42" s="18"/>
      <c r="HB42" s="26"/>
      <c r="HC42" s="18"/>
      <c r="HD42" s="18"/>
      <c r="HE42" s="40"/>
      <c r="HF42" s="17"/>
      <c r="HG42" s="36"/>
      <c r="HH42" s="18"/>
      <c r="HI42" s="26"/>
      <c r="HJ42" s="17"/>
      <c r="HK42" s="18"/>
      <c r="HL42" s="40"/>
      <c r="HM42" s="17"/>
      <c r="HN42" s="36"/>
      <c r="HO42" s="18"/>
      <c r="HP42" s="26"/>
      <c r="HQ42" s="17"/>
      <c r="HR42" s="18"/>
      <c r="HS42" s="40"/>
      <c r="HT42" s="17"/>
      <c r="HU42" s="36"/>
      <c r="HV42" s="17">
        <v>269</v>
      </c>
      <c r="HW42" s="17">
        <v>39151.56</v>
      </c>
      <c r="HX42" s="18">
        <v>294</v>
      </c>
      <c r="HY42" s="18">
        <v>41026.1</v>
      </c>
      <c r="HZ42" s="17">
        <v>433</v>
      </c>
      <c r="IA42" s="17">
        <v>58970</v>
      </c>
      <c r="IB42" s="17">
        <v>330</v>
      </c>
      <c r="IC42" s="17">
        <v>44298</v>
      </c>
      <c r="ID42" s="17">
        <v>300</v>
      </c>
      <c r="IE42" s="17">
        <v>37781</v>
      </c>
      <c r="IF42" s="17">
        <v>237</v>
      </c>
      <c r="IG42" s="17">
        <v>28202.1</v>
      </c>
      <c r="IH42" s="41"/>
      <c r="II42" s="41"/>
      <c r="IJ42" s="41"/>
      <c r="IK42" s="41"/>
      <c r="IL42" s="18"/>
      <c r="IM42" s="41"/>
      <c r="IN42" s="41"/>
      <c r="IO42" s="41"/>
      <c r="IP42" s="18"/>
      <c r="IQ42" s="18"/>
      <c r="IR42" s="18">
        <f t="shared" ref="IR42:IU42" si="53">O42+V42+AC42+AJ42+AQ42+AX42+BE42+BL42+BS42+BZ42+CG42+CN42+CU42+DB42+DI42+DP42+DW42+ED42+EK42+ER42+EY42+FF42+FM42+FT42+GA42+GH42+GO42+GV42+HC42+HJ42+HQ42</f>
        <v>13</v>
      </c>
      <c r="IS42" s="18">
        <f t="shared" si="53"/>
        <v>1647</v>
      </c>
      <c r="IT42" s="17">
        <v>129</v>
      </c>
      <c r="IU42" s="18">
        <f t="shared" si="53"/>
        <v>19.41</v>
      </c>
      <c r="IV42" s="36">
        <f t="shared" si="2"/>
        <v>0.0117850637522769</v>
      </c>
      <c r="IW42" s="18">
        <f t="shared" si="3"/>
        <v>1876</v>
      </c>
      <c r="IX42" s="42">
        <f t="shared" si="4"/>
        <v>251075.76</v>
      </c>
      <c r="IY42" s="43"/>
      <c r="IZ42" s="43"/>
    </row>
    <row r="43" spans="1:260">
      <c r="A43" s="16" t="s">
        <v>126</v>
      </c>
      <c r="B43" s="17" t="s">
        <v>211</v>
      </c>
      <c r="C43" s="18">
        <v>6939962759074</v>
      </c>
      <c r="D43" s="18">
        <v>21063410000241</v>
      </c>
      <c r="E43" s="17" t="s">
        <v>212</v>
      </c>
      <c r="F43" s="19" t="s">
        <v>213</v>
      </c>
      <c r="G43" s="17" t="s">
        <v>129</v>
      </c>
      <c r="H43" s="26">
        <f>VLOOKUP(C43,供应链!E:J,6,0)</f>
        <v>1</v>
      </c>
      <c r="I43" s="17">
        <f>VLOOKUP(C43,供应链!E:H,4,0)</f>
        <v>726</v>
      </c>
      <c r="J43" s="17">
        <f>VLOOKUP(C43,供应链!E:K,7,0)</f>
        <v>4</v>
      </c>
      <c r="K43" s="18">
        <f>VLOOKUP(C43,供应链!E:I,5,0)</f>
        <v>38.8948089511341</v>
      </c>
      <c r="L43" s="27">
        <f t="shared" si="0"/>
        <v>0.00924256086564472</v>
      </c>
      <c r="M43" s="17">
        <v>499</v>
      </c>
      <c r="N43" s="26">
        <v>0.0440881763527054</v>
      </c>
      <c r="O43" s="18">
        <v>22</v>
      </c>
      <c r="P43" s="18">
        <v>4103</v>
      </c>
      <c r="Q43" s="40">
        <f t="shared" si="43"/>
        <v>192.095</v>
      </c>
      <c r="R43" s="18">
        <f t="shared" si="44"/>
        <v>-151.91</v>
      </c>
      <c r="S43" s="36">
        <f t="shared" si="45"/>
        <v>-0.0370241286863271</v>
      </c>
      <c r="T43" s="17">
        <v>495</v>
      </c>
      <c r="U43" s="26">
        <v>0.0383838383838384</v>
      </c>
      <c r="V43" s="18">
        <v>19</v>
      </c>
      <c r="W43" s="18">
        <v>3536</v>
      </c>
      <c r="X43" s="40">
        <f t="shared" si="46"/>
        <v>191.688421052632</v>
      </c>
      <c r="Y43" s="18">
        <f t="shared" si="47"/>
        <v>-138.92</v>
      </c>
      <c r="Z43" s="36">
        <f t="shared" si="48"/>
        <v>-0.0392873303167421</v>
      </c>
      <c r="AA43" s="17"/>
      <c r="AB43" s="26"/>
      <c r="AC43" s="18"/>
      <c r="AD43" s="18"/>
      <c r="AE43" s="40"/>
      <c r="AF43" s="17"/>
      <c r="AG43" s="36"/>
      <c r="AH43" s="17"/>
      <c r="AI43" s="26"/>
      <c r="AJ43" s="18"/>
      <c r="AK43" s="18"/>
      <c r="AL43" s="40"/>
      <c r="AM43" s="17"/>
      <c r="AN43" s="36"/>
      <c r="AO43" s="17"/>
      <c r="AP43" s="26"/>
      <c r="AQ43" s="18"/>
      <c r="AR43" s="18"/>
      <c r="AS43" s="40"/>
      <c r="AT43" s="17"/>
      <c r="AU43" s="36"/>
      <c r="AV43" s="17"/>
      <c r="AW43" s="26"/>
      <c r="AX43" s="18"/>
      <c r="AY43" s="18"/>
      <c r="AZ43" s="40"/>
      <c r="BA43" s="17"/>
      <c r="BB43" s="36"/>
      <c r="BC43" s="17"/>
      <c r="BD43" s="26"/>
      <c r="BE43" s="17"/>
      <c r="BF43" s="18"/>
      <c r="BG43" s="40"/>
      <c r="BH43" s="17"/>
      <c r="BI43" s="36"/>
      <c r="BJ43" s="17"/>
      <c r="BK43" s="32"/>
      <c r="BL43" s="17"/>
      <c r="BM43" s="18"/>
      <c r="BN43" s="40"/>
      <c r="BO43" s="17"/>
      <c r="BP43" s="36"/>
      <c r="BQ43" s="17"/>
      <c r="BR43" s="32"/>
      <c r="BS43" s="18"/>
      <c r="BT43" s="18"/>
      <c r="BU43" s="40"/>
      <c r="BV43" s="17"/>
      <c r="BW43" s="36"/>
      <c r="BY43" s="117"/>
      <c r="BZ43" s="18"/>
      <c r="CB43" s="40"/>
      <c r="CC43" s="17"/>
      <c r="CD43" s="36"/>
      <c r="CF43" s="117"/>
      <c r="CI43" s="40"/>
      <c r="CJ43" s="17"/>
      <c r="CK43" s="36"/>
      <c r="CL43" s="120"/>
      <c r="CM43" s="121"/>
      <c r="CN43" s="55"/>
      <c r="CO43" s="55"/>
      <c r="CP43" s="40"/>
      <c r="CQ43" s="17"/>
      <c r="CR43" s="36"/>
      <c r="CS43" s="122"/>
      <c r="CT43" s="121"/>
      <c r="CU43" s="122"/>
      <c r="CV43" s="122"/>
      <c r="CW43" s="40"/>
      <c r="CX43" s="17"/>
      <c r="CY43" s="36"/>
      <c r="CZ43" s="112"/>
      <c r="DA43" s="117"/>
      <c r="DB43" s="112"/>
      <c r="DC43" s="112"/>
      <c r="DD43" s="40"/>
      <c r="DE43" s="17"/>
      <c r="DF43" s="36"/>
      <c r="DG43" s="126"/>
      <c r="DH43" s="32"/>
      <c r="DI43" s="17"/>
      <c r="DJ43" s="18"/>
      <c r="DK43" s="40"/>
      <c r="DL43" s="17"/>
      <c r="DM43" s="36"/>
      <c r="DN43" s="33"/>
      <c r="DO43" s="32"/>
      <c r="DP43" s="18"/>
      <c r="DQ43" s="18"/>
      <c r="DR43" s="40"/>
      <c r="DS43" s="17"/>
      <c r="DT43" s="36"/>
      <c r="DU43" s="18"/>
      <c r="DV43" s="26"/>
      <c r="DW43" s="18"/>
      <c r="DX43" s="18"/>
      <c r="DY43" s="40"/>
      <c r="DZ43" s="17"/>
      <c r="EA43" s="36"/>
      <c r="EB43" s="18"/>
      <c r="EC43" s="26"/>
      <c r="ED43" s="18"/>
      <c r="EE43" s="18"/>
      <c r="EF43" s="40"/>
      <c r="EG43" s="17"/>
      <c r="EH43" s="36"/>
      <c r="EI43" s="18"/>
      <c r="EJ43" s="26"/>
      <c r="EK43" s="18"/>
      <c r="EL43" s="18"/>
      <c r="EM43" s="40"/>
      <c r="EN43" s="17"/>
      <c r="EO43" s="36"/>
      <c r="EP43" s="18"/>
      <c r="EQ43" s="26"/>
      <c r="ER43" s="18"/>
      <c r="ES43" s="18"/>
      <c r="ET43" s="40"/>
      <c r="EU43" s="17"/>
      <c r="EV43" s="36"/>
      <c r="EW43" s="18"/>
      <c r="EX43" s="26"/>
      <c r="EY43" s="17"/>
      <c r="EZ43" s="18"/>
      <c r="FA43" s="40"/>
      <c r="FB43" s="17"/>
      <c r="FC43" s="36"/>
      <c r="FD43" s="18"/>
      <c r="FE43" s="26"/>
      <c r="FF43" s="17"/>
      <c r="FG43" s="18"/>
      <c r="FH43" s="40"/>
      <c r="FI43" s="17"/>
      <c r="FJ43" s="36"/>
      <c r="FK43" s="18"/>
      <c r="FL43" s="26"/>
      <c r="FM43" s="17"/>
      <c r="FN43" s="18"/>
      <c r="FO43" s="40"/>
      <c r="FP43" s="17"/>
      <c r="FQ43" s="36"/>
      <c r="FR43" s="18"/>
      <c r="FS43" s="26"/>
      <c r="FT43" s="17"/>
      <c r="FU43" s="18"/>
      <c r="FV43" s="40"/>
      <c r="FW43" s="17"/>
      <c r="FX43" s="36"/>
      <c r="FY43" s="18"/>
      <c r="FZ43" s="26"/>
      <c r="GA43" s="17"/>
      <c r="GB43" s="18"/>
      <c r="GC43" s="40"/>
      <c r="GD43" s="17"/>
      <c r="GE43" s="36"/>
      <c r="GF43" s="18"/>
      <c r="GG43" s="26"/>
      <c r="GH43" s="18"/>
      <c r="GI43" s="18"/>
      <c r="GJ43" s="40"/>
      <c r="GK43" s="17"/>
      <c r="GL43" s="36"/>
      <c r="GM43" s="18"/>
      <c r="GN43" s="26"/>
      <c r="GO43" s="18"/>
      <c r="GP43" s="18"/>
      <c r="GQ43" s="40"/>
      <c r="GR43" s="17"/>
      <c r="GS43" s="36"/>
      <c r="GT43" s="18"/>
      <c r="GU43" s="26"/>
      <c r="GV43" s="18"/>
      <c r="GW43" s="18"/>
      <c r="GX43" s="40"/>
      <c r="GY43" s="17"/>
      <c r="GZ43" s="36"/>
      <c r="HA43" s="18"/>
      <c r="HB43" s="26"/>
      <c r="HC43" s="18"/>
      <c r="HD43" s="18"/>
      <c r="HE43" s="40"/>
      <c r="HF43" s="17"/>
      <c r="HG43" s="36"/>
      <c r="HH43" s="18"/>
      <c r="HI43" s="26"/>
      <c r="HJ43" s="17"/>
      <c r="HK43" s="18"/>
      <c r="HL43" s="40"/>
      <c r="HM43" s="17"/>
      <c r="HN43" s="36"/>
      <c r="HO43" s="18"/>
      <c r="HP43" s="26"/>
      <c r="HQ43" s="17"/>
      <c r="HR43" s="18"/>
      <c r="HS43" s="40"/>
      <c r="HT43" s="17"/>
      <c r="HU43" s="36"/>
      <c r="HV43" s="17">
        <v>764</v>
      </c>
      <c r="HW43" s="17">
        <v>150041.73</v>
      </c>
      <c r="HX43" s="18">
        <v>485</v>
      </c>
      <c r="HY43" s="18">
        <v>94415.08</v>
      </c>
      <c r="HZ43" s="17">
        <v>1849</v>
      </c>
      <c r="IA43" s="17">
        <v>350808</v>
      </c>
      <c r="IB43" s="17">
        <v>1096</v>
      </c>
      <c r="IC43" s="17">
        <v>210499</v>
      </c>
      <c r="ID43" s="17">
        <v>870</v>
      </c>
      <c r="IE43" s="17">
        <v>161760</v>
      </c>
      <c r="IF43" s="17">
        <v>636</v>
      </c>
      <c r="IG43" s="17">
        <v>116717.173913043</v>
      </c>
      <c r="IH43" s="41"/>
      <c r="II43" s="41"/>
      <c r="IJ43" s="41"/>
      <c r="IK43" s="41"/>
      <c r="IL43" s="18"/>
      <c r="IM43" s="41"/>
      <c r="IN43" s="41"/>
      <c r="IO43" s="41"/>
      <c r="IP43" s="18"/>
      <c r="IQ43" s="18"/>
      <c r="IR43" s="18">
        <f t="shared" ref="IR43:IU43" si="54">O43+V43+AC43+AJ43+AQ43+AX43+BE43+BL43+BS43+BZ43+CG43+CN43+CU43+DB43+DI43+DP43+DW43+ED43+EK43+ER43+EY43+FF43+FM43+FT43+GA43+GH43+GO43+GV43+HC43+HJ43+HQ43</f>
        <v>41</v>
      </c>
      <c r="IS43" s="18">
        <f t="shared" si="54"/>
        <v>7639</v>
      </c>
      <c r="IT43" s="17">
        <v>199</v>
      </c>
      <c r="IU43" s="18">
        <f t="shared" si="54"/>
        <v>-290.83</v>
      </c>
      <c r="IV43" s="36">
        <f t="shared" si="2"/>
        <v>-0.0380717371383689</v>
      </c>
      <c r="IW43" s="18">
        <f t="shared" si="3"/>
        <v>5741</v>
      </c>
      <c r="IX43" s="42">
        <f t="shared" si="4"/>
        <v>1091879.98391304</v>
      </c>
      <c r="IY43" s="43"/>
      <c r="IZ43" s="43"/>
    </row>
    <row r="44" spans="1:260">
      <c r="A44" s="16" t="s">
        <v>126</v>
      </c>
      <c r="B44" s="17" t="s">
        <v>211</v>
      </c>
      <c r="C44" s="18">
        <v>6939962747057</v>
      </c>
      <c r="D44" s="18">
        <v>21063410000101</v>
      </c>
      <c r="E44" s="17" t="s">
        <v>214</v>
      </c>
      <c r="F44" s="19" t="s">
        <v>215</v>
      </c>
      <c r="G44" s="17" t="s">
        <v>129</v>
      </c>
      <c r="H44" s="26">
        <f>VLOOKUP(C44,供应链!E:J,6,0)</f>
        <v>1</v>
      </c>
      <c r="I44" s="17">
        <f>VLOOKUP(C44,供应链!E:H,4,0)</f>
        <v>318</v>
      </c>
      <c r="J44" s="17">
        <f>VLOOKUP(C44,供应链!E:K,7,0)</f>
        <v>94</v>
      </c>
      <c r="K44" s="18">
        <f>VLOOKUP(C44,供应链!E:I,5,0)</f>
        <v>45.887417650512</v>
      </c>
      <c r="L44" s="27">
        <f t="shared" si="0"/>
        <v>0.0036068530207394</v>
      </c>
      <c r="M44" s="17">
        <v>181</v>
      </c>
      <c r="N44" s="26">
        <v>0.0441988950276243</v>
      </c>
      <c r="O44" s="18">
        <v>8</v>
      </c>
      <c r="P44" s="18">
        <v>1582</v>
      </c>
      <c r="Q44" s="40">
        <f t="shared" si="43"/>
        <v>203.6825</v>
      </c>
      <c r="R44" s="18">
        <f t="shared" si="44"/>
        <v>-122.54</v>
      </c>
      <c r="S44" s="36">
        <f t="shared" si="45"/>
        <v>-0.0774589127686473</v>
      </c>
      <c r="T44" s="17">
        <v>179</v>
      </c>
      <c r="U44" s="26">
        <v>0.0446927374301676</v>
      </c>
      <c r="V44" s="18">
        <v>8</v>
      </c>
      <c r="W44" s="18">
        <v>1574</v>
      </c>
      <c r="X44" s="40">
        <f t="shared" si="46"/>
        <v>202.6525</v>
      </c>
      <c r="Y44" s="18">
        <f t="shared" si="47"/>
        <v>-130.78</v>
      </c>
      <c r="Z44" s="36">
        <f t="shared" si="48"/>
        <v>-0.0830876747141042</v>
      </c>
      <c r="AA44" s="17"/>
      <c r="AB44" s="26"/>
      <c r="AC44" s="18"/>
      <c r="AD44" s="18"/>
      <c r="AE44" s="40"/>
      <c r="AF44" s="17"/>
      <c r="AG44" s="36"/>
      <c r="AH44" s="17"/>
      <c r="AI44" s="26"/>
      <c r="AJ44" s="18"/>
      <c r="AK44" s="18"/>
      <c r="AL44" s="40"/>
      <c r="AM44" s="17"/>
      <c r="AN44" s="36"/>
      <c r="AO44" s="17"/>
      <c r="AP44" s="26"/>
      <c r="AQ44" s="18"/>
      <c r="AR44" s="18"/>
      <c r="AS44" s="40"/>
      <c r="AT44" s="17"/>
      <c r="AU44" s="36"/>
      <c r="AV44" s="17"/>
      <c r="AW44" s="26"/>
      <c r="AX44" s="18"/>
      <c r="AY44" s="18"/>
      <c r="AZ44" s="40"/>
      <c r="BA44" s="17"/>
      <c r="BB44" s="36"/>
      <c r="BC44" s="17"/>
      <c r="BD44" s="26"/>
      <c r="BE44" s="17"/>
      <c r="BF44" s="18"/>
      <c r="BG44" s="40"/>
      <c r="BH44" s="17"/>
      <c r="BI44" s="36"/>
      <c r="BJ44" s="17"/>
      <c r="BK44" s="32"/>
      <c r="BL44" s="17"/>
      <c r="BM44" s="18"/>
      <c r="BN44" s="40"/>
      <c r="BO44" s="17"/>
      <c r="BP44" s="36"/>
      <c r="BQ44" s="17"/>
      <c r="BR44" s="32"/>
      <c r="BS44" s="18"/>
      <c r="BT44" s="18"/>
      <c r="BU44" s="40"/>
      <c r="BV44" s="17"/>
      <c r="BW44" s="36"/>
      <c r="BY44" s="117"/>
      <c r="BZ44" s="18"/>
      <c r="CB44" s="40"/>
      <c r="CC44" s="17"/>
      <c r="CD44" s="36"/>
      <c r="CF44" s="117"/>
      <c r="CI44" s="40"/>
      <c r="CJ44" s="17"/>
      <c r="CK44" s="36"/>
      <c r="CL44" s="120"/>
      <c r="CM44" s="121"/>
      <c r="CN44" s="55"/>
      <c r="CO44" s="55"/>
      <c r="CP44" s="40"/>
      <c r="CQ44" s="17"/>
      <c r="CR44" s="36"/>
      <c r="CS44" s="122"/>
      <c r="CT44" s="121"/>
      <c r="CU44" s="122"/>
      <c r="CV44" s="122"/>
      <c r="CW44" s="40"/>
      <c r="CX44" s="17"/>
      <c r="CY44" s="36"/>
      <c r="CZ44" s="112"/>
      <c r="DA44" s="117"/>
      <c r="DB44" s="112"/>
      <c r="DC44" s="112"/>
      <c r="DD44" s="40"/>
      <c r="DE44" s="17"/>
      <c r="DF44" s="36"/>
      <c r="DG44" s="126"/>
      <c r="DH44" s="32"/>
      <c r="DI44" s="17"/>
      <c r="DJ44" s="18"/>
      <c r="DK44" s="40"/>
      <c r="DL44" s="17"/>
      <c r="DM44" s="36"/>
      <c r="DN44" s="33"/>
      <c r="DO44" s="32"/>
      <c r="DP44" s="18"/>
      <c r="DQ44" s="18"/>
      <c r="DR44" s="40"/>
      <c r="DS44" s="17"/>
      <c r="DT44" s="36"/>
      <c r="DU44" s="18"/>
      <c r="DV44" s="26"/>
      <c r="DW44" s="18"/>
      <c r="DX44" s="18"/>
      <c r="DY44" s="40"/>
      <c r="DZ44" s="17"/>
      <c r="EA44" s="36"/>
      <c r="EB44" s="18"/>
      <c r="EC44" s="26"/>
      <c r="ED44" s="18"/>
      <c r="EE44" s="18"/>
      <c r="EF44" s="40"/>
      <c r="EG44" s="17"/>
      <c r="EH44" s="36"/>
      <c r="EI44" s="18"/>
      <c r="EJ44" s="26"/>
      <c r="EK44" s="18"/>
      <c r="EL44" s="18"/>
      <c r="EM44" s="40"/>
      <c r="EN44" s="17"/>
      <c r="EO44" s="36"/>
      <c r="EP44" s="18"/>
      <c r="EQ44" s="26"/>
      <c r="ER44" s="18"/>
      <c r="ES44" s="18"/>
      <c r="ET44" s="40"/>
      <c r="EU44" s="17"/>
      <c r="EV44" s="36"/>
      <c r="EW44" s="18"/>
      <c r="EX44" s="26"/>
      <c r="EY44" s="17"/>
      <c r="EZ44" s="18"/>
      <c r="FA44" s="40"/>
      <c r="FB44" s="17"/>
      <c r="FC44" s="36"/>
      <c r="FD44" s="18"/>
      <c r="FE44" s="26"/>
      <c r="FF44" s="17"/>
      <c r="FG44" s="18"/>
      <c r="FH44" s="40"/>
      <c r="FI44" s="17"/>
      <c r="FJ44" s="36"/>
      <c r="FK44" s="18"/>
      <c r="FL44" s="26"/>
      <c r="FM44" s="17"/>
      <c r="FN44" s="18"/>
      <c r="FO44" s="40"/>
      <c r="FP44" s="17"/>
      <c r="FQ44" s="36"/>
      <c r="FR44" s="18"/>
      <c r="FS44" s="26"/>
      <c r="FT44" s="17"/>
      <c r="FU44" s="18"/>
      <c r="FV44" s="40"/>
      <c r="FW44" s="17"/>
      <c r="FX44" s="36"/>
      <c r="FY44" s="18"/>
      <c r="FZ44" s="26"/>
      <c r="GA44" s="17"/>
      <c r="GB44" s="18"/>
      <c r="GC44" s="40"/>
      <c r="GD44" s="17"/>
      <c r="GE44" s="36"/>
      <c r="GF44" s="18"/>
      <c r="GG44" s="26"/>
      <c r="GH44" s="18"/>
      <c r="GI44" s="18"/>
      <c r="GJ44" s="40"/>
      <c r="GK44" s="17"/>
      <c r="GL44" s="36"/>
      <c r="GM44" s="18"/>
      <c r="GN44" s="26"/>
      <c r="GO44" s="18"/>
      <c r="GP44" s="18"/>
      <c r="GQ44" s="40"/>
      <c r="GR44" s="17"/>
      <c r="GS44" s="36"/>
      <c r="GT44" s="18"/>
      <c r="GU44" s="26"/>
      <c r="GV44" s="18"/>
      <c r="GW44" s="18"/>
      <c r="GX44" s="40"/>
      <c r="GY44" s="17"/>
      <c r="GZ44" s="36"/>
      <c r="HA44" s="18"/>
      <c r="HB44" s="26"/>
      <c r="HC44" s="18"/>
      <c r="HD44" s="18"/>
      <c r="HE44" s="40"/>
      <c r="HF44" s="17"/>
      <c r="HG44" s="36"/>
      <c r="HH44" s="18"/>
      <c r="HI44" s="26"/>
      <c r="HJ44" s="17"/>
      <c r="HK44" s="18"/>
      <c r="HL44" s="40"/>
      <c r="HM44" s="17"/>
      <c r="HN44" s="36"/>
      <c r="HO44" s="18"/>
      <c r="HP44" s="26"/>
      <c r="HQ44" s="17"/>
      <c r="HR44" s="18"/>
      <c r="HS44" s="40"/>
      <c r="HT44" s="17"/>
      <c r="HU44" s="36"/>
      <c r="HV44" s="17">
        <v>535</v>
      </c>
      <c r="HW44" s="17">
        <v>116084.37</v>
      </c>
      <c r="HX44" s="18">
        <v>478</v>
      </c>
      <c r="HY44" s="18">
        <v>98381.24</v>
      </c>
      <c r="HZ44" s="17">
        <v>724</v>
      </c>
      <c r="IA44" s="17">
        <v>152988</v>
      </c>
      <c r="IB44" s="17">
        <v>511</v>
      </c>
      <c r="IC44" s="17">
        <v>107134</v>
      </c>
      <c r="ID44" s="17">
        <v>289</v>
      </c>
      <c r="IE44" s="17">
        <v>59230</v>
      </c>
      <c r="IF44" s="17">
        <v>264</v>
      </c>
      <c r="IG44" s="17">
        <v>54018.4</v>
      </c>
      <c r="IH44" s="41"/>
      <c r="II44" s="41"/>
      <c r="IJ44" s="41"/>
      <c r="IK44" s="41"/>
      <c r="IL44" s="18"/>
      <c r="IM44" s="41"/>
      <c r="IN44" s="41"/>
      <c r="IO44" s="41"/>
      <c r="IP44" s="18"/>
      <c r="IQ44" s="18"/>
      <c r="IR44" s="18">
        <f t="shared" ref="IR44:IU44" si="55">O44+V44+AC44+AJ44+AQ44+AX44+BE44+BL44+BS44+BZ44+CG44+CN44+CU44+DB44+DI44+DP44+DW44+ED44+EK44+ER44+EY44+FF44+FM44+FT44+GA44+GH44+GO44+GV44+HC44+HJ44+HQ44</f>
        <v>16</v>
      </c>
      <c r="IS44" s="18">
        <f t="shared" si="55"/>
        <v>3156</v>
      </c>
      <c r="IT44" s="17">
        <v>219</v>
      </c>
      <c r="IU44" s="18">
        <f t="shared" si="55"/>
        <v>-253.32</v>
      </c>
      <c r="IV44" s="36">
        <f t="shared" si="2"/>
        <v>-0.0802661596958175</v>
      </c>
      <c r="IW44" s="18">
        <f t="shared" si="3"/>
        <v>2817</v>
      </c>
      <c r="IX44" s="42">
        <f t="shared" si="4"/>
        <v>590992.01</v>
      </c>
      <c r="IY44" s="43"/>
      <c r="IZ44" s="43"/>
    </row>
    <row r="45" spans="1:260">
      <c r="A45" s="16" t="s">
        <v>133</v>
      </c>
      <c r="B45" s="17" t="s">
        <v>211</v>
      </c>
      <c r="C45" s="18">
        <v>6939962748184</v>
      </c>
      <c r="D45" s="18">
        <v>21063410000161</v>
      </c>
      <c r="E45" s="17" t="s">
        <v>216</v>
      </c>
      <c r="F45" s="19" t="s">
        <v>217</v>
      </c>
      <c r="G45" s="17" t="s">
        <v>129</v>
      </c>
      <c r="H45" s="26">
        <f>VLOOKUP(C45,供应链!E:J,6,0)</f>
        <v>0.791666666666667</v>
      </c>
      <c r="I45" s="17">
        <f>VLOOKUP(C45,供应链!E:H,4,0)</f>
        <v>114</v>
      </c>
      <c r="J45" s="17">
        <f>VLOOKUP(C45,供应链!E:K,7,0)</f>
        <v>15</v>
      </c>
      <c r="K45" s="18">
        <f>VLOOKUP(C45,供应链!E:I,5,0)</f>
        <v>33.2369942196532</v>
      </c>
      <c r="L45" s="27">
        <f t="shared" si="0"/>
        <v>0.000450856627592426</v>
      </c>
      <c r="M45" s="17">
        <v>106</v>
      </c>
      <c r="N45" s="26">
        <v>0.00943396226415094</v>
      </c>
      <c r="O45" s="18">
        <v>1</v>
      </c>
      <c r="P45" s="18">
        <v>259</v>
      </c>
      <c r="Q45" s="40">
        <f t="shared" si="43"/>
        <v>266.77</v>
      </c>
      <c r="R45" s="18">
        <f t="shared" si="44"/>
        <v>-12.23</v>
      </c>
      <c r="S45" s="36">
        <f t="shared" si="45"/>
        <v>-0.0472200772200773</v>
      </c>
      <c r="T45" s="17">
        <v>91</v>
      </c>
      <c r="U45" s="26">
        <v>0.010989010989011</v>
      </c>
      <c r="V45" s="18">
        <v>1</v>
      </c>
      <c r="W45" s="18">
        <v>269</v>
      </c>
      <c r="X45" s="40">
        <f t="shared" si="46"/>
        <v>277.07</v>
      </c>
      <c r="Y45" s="18">
        <f t="shared" si="47"/>
        <v>-1.93000000000001</v>
      </c>
      <c r="Z45" s="36">
        <f t="shared" si="48"/>
        <v>-0.0071747211895911</v>
      </c>
      <c r="AA45" s="17"/>
      <c r="AB45" s="26"/>
      <c r="AC45" s="18"/>
      <c r="AD45" s="18"/>
      <c r="AE45" s="40"/>
      <c r="AF45" s="17"/>
      <c r="AG45" s="36"/>
      <c r="AH45" s="17"/>
      <c r="AI45" s="26"/>
      <c r="AJ45" s="18"/>
      <c r="AK45" s="18"/>
      <c r="AL45" s="40"/>
      <c r="AM45" s="17"/>
      <c r="AN45" s="36"/>
      <c r="AO45" s="17"/>
      <c r="AP45" s="26"/>
      <c r="AQ45" s="18"/>
      <c r="AR45" s="18"/>
      <c r="AS45" s="40"/>
      <c r="AT45" s="17"/>
      <c r="AU45" s="36"/>
      <c r="AV45" s="17"/>
      <c r="AW45" s="26"/>
      <c r="AX45" s="18"/>
      <c r="AY45" s="18"/>
      <c r="AZ45" s="40"/>
      <c r="BA45" s="17"/>
      <c r="BB45" s="36"/>
      <c r="BC45" s="17"/>
      <c r="BD45" s="26"/>
      <c r="BE45" s="17"/>
      <c r="BF45" s="18"/>
      <c r="BG45" s="40"/>
      <c r="BH45" s="17"/>
      <c r="BI45" s="36"/>
      <c r="BJ45" s="17"/>
      <c r="BK45" s="32"/>
      <c r="BL45" s="17"/>
      <c r="BM45" s="18"/>
      <c r="BN45" s="40"/>
      <c r="BO45" s="17"/>
      <c r="BP45" s="36"/>
      <c r="BQ45" s="17"/>
      <c r="BR45" s="32"/>
      <c r="BS45" s="18"/>
      <c r="BT45" s="18"/>
      <c r="BU45" s="40"/>
      <c r="BV45" s="17"/>
      <c r="BW45" s="36"/>
      <c r="BY45" s="117"/>
      <c r="BZ45" s="18"/>
      <c r="CB45" s="40"/>
      <c r="CC45" s="17"/>
      <c r="CD45" s="36"/>
      <c r="CF45" s="117"/>
      <c r="CI45" s="40"/>
      <c r="CJ45" s="17"/>
      <c r="CK45" s="36"/>
      <c r="CL45" s="120"/>
      <c r="CM45" s="121"/>
      <c r="CN45" s="55"/>
      <c r="CO45" s="55"/>
      <c r="CP45" s="40"/>
      <c r="CQ45" s="17"/>
      <c r="CR45" s="36"/>
      <c r="CS45" s="122"/>
      <c r="CT45" s="121"/>
      <c r="CU45" s="122"/>
      <c r="CV45" s="122"/>
      <c r="CW45" s="40"/>
      <c r="CX45" s="17"/>
      <c r="CY45" s="36"/>
      <c r="CZ45" s="112"/>
      <c r="DA45" s="117"/>
      <c r="DB45" s="112"/>
      <c r="DC45" s="112"/>
      <c r="DD45" s="40"/>
      <c r="DE45" s="17"/>
      <c r="DF45" s="36"/>
      <c r="DG45" s="126"/>
      <c r="DH45" s="32"/>
      <c r="DI45" s="17"/>
      <c r="DJ45" s="18"/>
      <c r="DK45" s="40"/>
      <c r="DL45" s="17"/>
      <c r="DM45" s="36"/>
      <c r="DN45" s="33"/>
      <c r="DO45" s="32"/>
      <c r="DP45" s="18"/>
      <c r="DQ45" s="18"/>
      <c r="DR45" s="40"/>
      <c r="DS45" s="17"/>
      <c r="DT45" s="36"/>
      <c r="DU45" s="18"/>
      <c r="DV45" s="26"/>
      <c r="DW45" s="18"/>
      <c r="DX45" s="18"/>
      <c r="DY45" s="40"/>
      <c r="DZ45" s="17"/>
      <c r="EA45" s="36"/>
      <c r="EB45" s="18"/>
      <c r="EC45" s="26"/>
      <c r="ED45" s="18"/>
      <c r="EE45" s="18"/>
      <c r="EF45" s="40"/>
      <c r="EG45" s="17"/>
      <c r="EH45" s="36"/>
      <c r="EI45" s="18"/>
      <c r="EJ45" s="26"/>
      <c r="EK45" s="18"/>
      <c r="EL45" s="18"/>
      <c r="EM45" s="40"/>
      <c r="EN45" s="17"/>
      <c r="EO45" s="36"/>
      <c r="EP45" s="18"/>
      <c r="EQ45" s="26"/>
      <c r="ER45" s="18"/>
      <c r="ES45" s="18"/>
      <c r="ET45" s="40"/>
      <c r="EU45" s="17"/>
      <c r="EV45" s="36"/>
      <c r="EW45" s="18"/>
      <c r="EX45" s="26"/>
      <c r="EY45" s="17"/>
      <c r="EZ45" s="18"/>
      <c r="FA45" s="40"/>
      <c r="FB45" s="17"/>
      <c r="FC45" s="36"/>
      <c r="FD45" s="18"/>
      <c r="FE45" s="26"/>
      <c r="FF45" s="17"/>
      <c r="FG45" s="18"/>
      <c r="FH45" s="40"/>
      <c r="FI45" s="17"/>
      <c r="FJ45" s="36"/>
      <c r="FK45" s="18"/>
      <c r="FL45" s="26"/>
      <c r="FM45" s="17"/>
      <c r="FN45" s="18"/>
      <c r="FO45" s="40"/>
      <c r="FP45" s="17"/>
      <c r="FQ45" s="36"/>
      <c r="FR45" s="18"/>
      <c r="FS45" s="26"/>
      <c r="FT45" s="17"/>
      <c r="FU45" s="18"/>
      <c r="FV45" s="40"/>
      <c r="FW45" s="17"/>
      <c r="FX45" s="36"/>
      <c r="FY45" s="18"/>
      <c r="FZ45" s="26"/>
      <c r="GA45" s="17"/>
      <c r="GB45" s="18"/>
      <c r="GC45" s="40"/>
      <c r="GD45" s="17"/>
      <c r="GE45" s="36"/>
      <c r="GF45" s="18"/>
      <c r="GG45" s="26"/>
      <c r="GH45" s="18"/>
      <c r="GI45" s="18"/>
      <c r="GJ45" s="40"/>
      <c r="GK45" s="17"/>
      <c r="GL45" s="36"/>
      <c r="GM45" s="18"/>
      <c r="GN45" s="26"/>
      <c r="GO45" s="18"/>
      <c r="GP45" s="18"/>
      <c r="GQ45" s="40"/>
      <c r="GR45" s="17"/>
      <c r="GS45" s="36"/>
      <c r="GT45" s="18"/>
      <c r="GU45" s="26"/>
      <c r="GV45" s="18"/>
      <c r="GW45" s="18"/>
      <c r="GX45" s="40"/>
      <c r="GY45" s="17"/>
      <c r="GZ45" s="36"/>
      <c r="HA45" s="18"/>
      <c r="HB45" s="26"/>
      <c r="HC45" s="18"/>
      <c r="HD45" s="18"/>
      <c r="HE45" s="40"/>
      <c r="HF45" s="17"/>
      <c r="HG45" s="36"/>
      <c r="HH45" s="18"/>
      <c r="HI45" s="26"/>
      <c r="HJ45" s="17"/>
      <c r="HK45" s="18"/>
      <c r="HL45" s="40"/>
      <c r="HM45" s="17"/>
      <c r="HN45" s="36"/>
      <c r="HO45" s="18"/>
      <c r="HP45" s="26"/>
      <c r="HQ45" s="17"/>
      <c r="HR45" s="18"/>
      <c r="HS45" s="40"/>
      <c r="HT45" s="17"/>
      <c r="HU45" s="36"/>
      <c r="HV45" s="17">
        <v>570</v>
      </c>
      <c r="HW45" s="17">
        <v>151589.8</v>
      </c>
      <c r="HX45" s="18">
        <v>181</v>
      </c>
      <c r="HY45" s="18">
        <v>50265.47</v>
      </c>
      <c r="HZ45" s="17">
        <v>288</v>
      </c>
      <c r="IA45" s="17">
        <v>79541</v>
      </c>
      <c r="IB45" s="17">
        <v>242</v>
      </c>
      <c r="IC45" s="17">
        <v>66511</v>
      </c>
      <c r="ID45" s="17">
        <v>212</v>
      </c>
      <c r="IE45" s="17">
        <v>54758</v>
      </c>
      <c r="IF45" s="17">
        <v>132</v>
      </c>
      <c r="IG45" s="17">
        <v>34278</v>
      </c>
      <c r="IH45" s="41"/>
      <c r="II45" s="41"/>
      <c r="IJ45" s="41"/>
      <c r="IK45" s="41"/>
      <c r="IL45" s="18"/>
      <c r="IM45" s="41"/>
      <c r="IN45" s="41"/>
      <c r="IO45" s="41"/>
      <c r="IP45" s="18"/>
      <c r="IQ45" s="18"/>
      <c r="IR45" s="18">
        <f t="shared" ref="IR45:IU45" si="56">O45+V45+AC45+AJ45+AQ45+AX45+BE45+BL45+BS45+BZ45+CG45+CN45+CU45+DB45+DI45+DP45+DW45+ED45+EK45+ER45+EY45+FF45+FM45+FT45+GA45+GH45+GO45+GV45+HC45+HJ45+HQ45</f>
        <v>2</v>
      </c>
      <c r="IS45" s="18">
        <f t="shared" si="56"/>
        <v>528</v>
      </c>
      <c r="IT45" s="17">
        <v>279</v>
      </c>
      <c r="IU45" s="18">
        <f t="shared" si="56"/>
        <v>-14.16</v>
      </c>
      <c r="IV45" s="36">
        <f t="shared" si="2"/>
        <v>-0.0268181818181818</v>
      </c>
      <c r="IW45" s="18">
        <f t="shared" si="3"/>
        <v>1627</v>
      </c>
      <c r="IX45" s="42">
        <f t="shared" si="4"/>
        <v>437471.27</v>
      </c>
      <c r="IY45" s="43"/>
      <c r="IZ45" s="43"/>
    </row>
    <row r="46" s="9" customFormat="1" spans="1:260">
      <c r="A46" s="16" t="s">
        <v>133</v>
      </c>
      <c r="B46" s="17" t="s">
        <v>218</v>
      </c>
      <c r="C46" s="18">
        <v>6939962760599</v>
      </c>
      <c r="D46" s="18">
        <v>21064011001539</v>
      </c>
      <c r="E46" s="17" t="s">
        <v>219</v>
      </c>
      <c r="F46" s="19" t="s">
        <v>220</v>
      </c>
      <c r="G46" s="17" t="s">
        <v>129</v>
      </c>
      <c r="H46" s="26">
        <f>VLOOKUP(C46,供应链!E:J,6,0)</f>
        <v>0.583333333333333</v>
      </c>
      <c r="I46" s="17">
        <f>VLOOKUP(C46,供应链!E:H,4,0)</f>
        <v>42</v>
      </c>
      <c r="J46" s="17">
        <f>VLOOKUP(C46,供应链!E:K,7,0)</f>
        <v>0</v>
      </c>
      <c r="K46" s="18">
        <f>VLOOKUP(C46,供应链!E:I,5,0)</f>
        <v>36.4161849710983</v>
      </c>
      <c r="L46" s="27">
        <f t="shared" si="0"/>
        <v>0</v>
      </c>
      <c r="M46" s="17">
        <v>81</v>
      </c>
      <c r="N46" s="26">
        <v>0</v>
      </c>
      <c r="O46" s="18">
        <v>0</v>
      </c>
      <c r="P46" s="18">
        <v>0</v>
      </c>
      <c r="Q46" s="40">
        <f t="shared" si="43"/>
        <v>0</v>
      </c>
      <c r="R46" s="18">
        <f t="shared" si="44"/>
        <v>0</v>
      </c>
      <c r="S46" s="36">
        <f t="shared" si="45"/>
        <v>0</v>
      </c>
      <c r="T46" s="17">
        <v>61</v>
      </c>
      <c r="U46" s="26">
        <v>0</v>
      </c>
      <c r="V46" s="18">
        <v>0</v>
      </c>
      <c r="W46" s="18">
        <v>0</v>
      </c>
      <c r="X46" s="40">
        <f t="shared" si="46"/>
        <v>0</v>
      </c>
      <c r="Y46" s="18">
        <f t="shared" si="47"/>
        <v>0</v>
      </c>
      <c r="Z46" s="36">
        <f t="shared" si="48"/>
        <v>0</v>
      </c>
      <c r="AA46" s="17"/>
      <c r="AB46" s="26"/>
      <c r="AC46" s="18"/>
      <c r="AD46" s="18"/>
      <c r="AE46" s="40"/>
      <c r="AF46" s="17"/>
      <c r="AG46" s="36"/>
      <c r="AH46" s="17"/>
      <c r="AI46" s="26"/>
      <c r="AJ46" s="18"/>
      <c r="AK46" s="18"/>
      <c r="AL46" s="40"/>
      <c r="AM46" s="17"/>
      <c r="AN46" s="36"/>
      <c r="AO46" s="17"/>
      <c r="AP46" s="26"/>
      <c r="AQ46" s="18"/>
      <c r="AR46" s="18"/>
      <c r="AS46" s="40"/>
      <c r="AT46" s="17"/>
      <c r="AU46" s="36"/>
      <c r="AV46" s="17"/>
      <c r="AW46" s="26"/>
      <c r="AX46" s="18"/>
      <c r="AY46" s="18"/>
      <c r="AZ46" s="40"/>
      <c r="BA46" s="17"/>
      <c r="BB46" s="36"/>
      <c r="BC46" s="17"/>
      <c r="BD46" s="26"/>
      <c r="BE46" s="17"/>
      <c r="BF46" s="18"/>
      <c r="BG46" s="40"/>
      <c r="BH46" s="17"/>
      <c r="BI46" s="36"/>
      <c r="BJ46" s="17"/>
      <c r="BK46" s="32"/>
      <c r="BL46" s="17"/>
      <c r="BM46" s="18"/>
      <c r="BN46" s="40"/>
      <c r="BO46" s="17"/>
      <c r="BP46" s="36"/>
      <c r="BQ46" s="17"/>
      <c r="BR46" s="32"/>
      <c r="BS46" s="18"/>
      <c r="BT46" s="18"/>
      <c r="BU46" s="40"/>
      <c r="BV46" s="17"/>
      <c r="BW46" s="36"/>
      <c r="BX46" s="112"/>
      <c r="BY46" s="117"/>
      <c r="BZ46" s="18"/>
      <c r="CA46" s="112"/>
      <c r="CB46" s="40"/>
      <c r="CC46" s="17"/>
      <c r="CD46" s="36"/>
      <c r="CE46" s="112"/>
      <c r="CF46" s="117"/>
      <c r="CG46" s="112"/>
      <c r="CH46" s="260"/>
      <c r="CI46" s="40"/>
      <c r="CJ46" s="17"/>
      <c r="CK46" s="36"/>
      <c r="CL46" s="120"/>
      <c r="CM46" s="121"/>
      <c r="CN46" s="55"/>
      <c r="CO46" s="55"/>
      <c r="CP46" s="40"/>
      <c r="CQ46" s="17"/>
      <c r="CR46" s="36"/>
      <c r="CS46" s="122"/>
      <c r="CT46" s="121"/>
      <c r="CU46" s="122"/>
      <c r="CV46" s="122"/>
      <c r="CW46" s="40"/>
      <c r="CX46" s="17"/>
      <c r="CY46" s="36"/>
      <c r="CZ46" s="112"/>
      <c r="DA46" s="117"/>
      <c r="DB46" s="112"/>
      <c r="DC46" s="112"/>
      <c r="DD46" s="40"/>
      <c r="DE46" s="17"/>
      <c r="DF46" s="36"/>
      <c r="DG46" s="126"/>
      <c r="DH46" s="32"/>
      <c r="DI46" s="17"/>
      <c r="DJ46" s="18"/>
      <c r="DK46" s="40"/>
      <c r="DL46" s="17"/>
      <c r="DM46" s="36"/>
      <c r="DN46" s="33"/>
      <c r="DO46" s="32"/>
      <c r="DP46" s="18"/>
      <c r="DQ46" s="18"/>
      <c r="DR46" s="40"/>
      <c r="DS46" s="17"/>
      <c r="DT46" s="36"/>
      <c r="DU46" s="18"/>
      <c r="DV46" s="26"/>
      <c r="DW46" s="18"/>
      <c r="DX46" s="18"/>
      <c r="DY46" s="40"/>
      <c r="DZ46" s="17"/>
      <c r="EA46" s="36"/>
      <c r="EB46" s="18"/>
      <c r="EC46" s="26"/>
      <c r="ED46" s="18"/>
      <c r="EE46" s="18"/>
      <c r="EF46" s="40"/>
      <c r="EG46" s="17"/>
      <c r="EH46" s="36"/>
      <c r="EI46" s="18"/>
      <c r="EJ46" s="26"/>
      <c r="EK46" s="18"/>
      <c r="EL46" s="18"/>
      <c r="EM46" s="40"/>
      <c r="EN46" s="17"/>
      <c r="EO46" s="36"/>
      <c r="EP46" s="18"/>
      <c r="EQ46" s="26"/>
      <c r="ER46" s="18"/>
      <c r="ES46" s="18"/>
      <c r="ET46" s="40"/>
      <c r="EU46" s="17"/>
      <c r="EV46" s="36"/>
      <c r="EW46" s="18"/>
      <c r="EX46" s="26"/>
      <c r="EY46" s="17"/>
      <c r="EZ46" s="18"/>
      <c r="FA46" s="40"/>
      <c r="FB46" s="17"/>
      <c r="FC46" s="36"/>
      <c r="FD46" s="18"/>
      <c r="FE46" s="26"/>
      <c r="FF46" s="17"/>
      <c r="FG46" s="18"/>
      <c r="FH46" s="40"/>
      <c r="FI46" s="17"/>
      <c r="FJ46" s="36"/>
      <c r="FK46" s="18"/>
      <c r="FL46" s="26"/>
      <c r="FM46" s="17"/>
      <c r="FN46" s="18"/>
      <c r="FO46" s="40"/>
      <c r="FP46" s="17"/>
      <c r="FQ46" s="36"/>
      <c r="FR46" s="18"/>
      <c r="FS46" s="26"/>
      <c r="FT46" s="17"/>
      <c r="FU46" s="18"/>
      <c r="FV46" s="40"/>
      <c r="FW46" s="17"/>
      <c r="FX46" s="36"/>
      <c r="FY46" s="18"/>
      <c r="FZ46" s="26"/>
      <c r="GA46" s="17"/>
      <c r="GB46" s="18"/>
      <c r="GC46" s="40"/>
      <c r="GD46" s="17"/>
      <c r="GE46" s="36"/>
      <c r="GF46" s="18"/>
      <c r="GG46" s="26"/>
      <c r="GH46" s="18"/>
      <c r="GI46" s="18"/>
      <c r="GJ46" s="40"/>
      <c r="GK46" s="17"/>
      <c r="GL46" s="36"/>
      <c r="GM46" s="18"/>
      <c r="GN46" s="26"/>
      <c r="GO46" s="18"/>
      <c r="GP46" s="18"/>
      <c r="GQ46" s="40"/>
      <c r="GR46" s="17"/>
      <c r="GS46" s="36"/>
      <c r="GT46" s="18"/>
      <c r="GU46" s="26"/>
      <c r="GV46" s="18"/>
      <c r="GW46" s="18"/>
      <c r="GX46" s="40"/>
      <c r="GY46" s="17"/>
      <c r="GZ46" s="36"/>
      <c r="HA46" s="18"/>
      <c r="HB46" s="26"/>
      <c r="HC46" s="18"/>
      <c r="HD46" s="18"/>
      <c r="HE46" s="40"/>
      <c r="HF46" s="17"/>
      <c r="HG46" s="36"/>
      <c r="HH46" s="18"/>
      <c r="HI46" s="26"/>
      <c r="HJ46" s="17"/>
      <c r="HK46" s="18"/>
      <c r="HL46" s="40"/>
      <c r="HM46" s="17"/>
      <c r="HN46" s="36"/>
      <c r="HO46" s="18"/>
      <c r="HP46" s="26"/>
      <c r="HQ46" s="17"/>
      <c r="HR46" s="18"/>
      <c r="HS46" s="40"/>
      <c r="HT46" s="17"/>
      <c r="HU46" s="36"/>
      <c r="HV46" s="17">
        <v>73</v>
      </c>
      <c r="HW46" s="17">
        <v>35553.98</v>
      </c>
      <c r="HX46" s="18">
        <v>40</v>
      </c>
      <c r="HY46" s="18">
        <v>22019.86</v>
      </c>
      <c r="HZ46" s="17">
        <v>111</v>
      </c>
      <c r="IA46" s="17">
        <v>52891</v>
      </c>
      <c r="IB46" s="17">
        <v>40</v>
      </c>
      <c r="IC46" s="17">
        <v>20934</v>
      </c>
      <c r="ID46" s="17">
        <v>23</v>
      </c>
      <c r="IE46" s="17">
        <v>12529</v>
      </c>
      <c r="IF46" s="17">
        <v>41</v>
      </c>
      <c r="IG46" s="17">
        <v>14959</v>
      </c>
      <c r="IH46" s="41"/>
      <c r="II46" s="41"/>
      <c r="IJ46" s="41"/>
      <c r="IK46" s="41"/>
      <c r="IL46" s="18"/>
      <c r="IM46" s="41"/>
      <c r="IN46" s="41"/>
      <c r="IO46" s="41"/>
      <c r="IP46" s="18"/>
      <c r="IQ46" s="18"/>
      <c r="IR46" s="18">
        <f t="shared" ref="IR46:IU46" si="57">O46+V46+AC46+AJ46+AQ46+AX46+BE46+BL46+BS46+BZ46+CG46+CN46+CU46+DB46+DI46+DP46+DW46+ED46+EK46+ER46+EY46+FF46+FM46+FT46+GA46+GH46+GO46+GV46+HC46+HJ46+HQ46</f>
        <v>0</v>
      </c>
      <c r="IS46" s="18">
        <f t="shared" si="57"/>
        <v>0</v>
      </c>
      <c r="IT46" s="17">
        <v>699</v>
      </c>
      <c r="IU46" s="18">
        <f t="shared" si="57"/>
        <v>0</v>
      </c>
      <c r="IV46" s="36">
        <f t="shared" si="2"/>
        <v>0</v>
      </c>
      <c r="IW46" s="18">
        <f t="shared" si="3"/>
        <v>328</v>
      </c>
      <c r="IX46" s="42">
        <f t="shared" si="4"/>
        <v>158886.84</v>
      </c>
      <c r="IY46" s="43"/>
      <c r="IZ46" s="43"/>
    </row>
    <row r="47" spans="1:260">
      <c r="A47" s="16" t="s">
        <v>126</v>
      </c>
      <c r="B47" s="17" t="s">
        <v>221</v>
      </c>
      <c r="C47" s="18">
        <v>6939962746685</v>
      </c>
      <c r="D47" s="18">
        <v>21064011000398</v>
      </c>
      <c r="E47" s="17" t="s">
        <v>222</v>
      </c>
      <c r="F47" s="19" t="s">
        <v>223</v>
      </c>
      <c r="G47" s="17" t="s">
        <v>129</v>
      </c>
      <c r="H47" s="26">
        <f>VLOOKUP(C47,供应链!E:J,6,0)</f>
        <v>1</v>
      </c>
      <c r="I47" s="17">
        <f>VLOOKUP(C47,供应链!E:H,4,0)</f>
        <v>637</v>
      </c>
      <c r="J47" s="17">
        <f>VLOOKUP(C47,供应链!E:K,7,0)</f>
        <v>0</v>
      </c>
      <c r="K47" s="18">
        <f>VLOOKUP(C47,供应链!E:I,5,0)</f>
        <v>16.4183317786833</v>
      </c>
      <c r="L47" s="27">
        <f t="shared" si="0"/>
        <v>0.0175834084761046</v>
      </c>
      <c r="M47" s="17">
        <v>884</v>
      </c>
      <c r="N47" s="26">
        <v>0.0486425339366516</v>
      </c>
      <c r="O47" s="18">
        <v>43</v>
      </c>
      <c r="P47" s="18">
        <v>2958</v>
      </c>
      <c r="Q47" s="40">
        <f t="shared" si="43"/>
        <v>70.8544186046512</v>
      </c>
      <c r="R47" s="18">
        <f t="shared" si="44"/>
        <v>-350.26</v>
      </c>
      <c r="S47" s="36">
        <f t="shared" si="45"/>
        <v>-0.11841108857336</v>
      </c>
      <c r="T47" s="17">
        <v>967</v>
      </c>
      <c r="U47" s="26">
        <v>0.0361944157187177</v>
      </c>
      <c r="V47" s="18">
        <v>35</v>
      </c>
      <c r="W47" s="18">
        <v>2409</v>
      </c>
      <c r="X47" s="40">
        <f t="shared" si="46"/>
        <v>70.8934285714286</v>
      </c>
      <c r="Y47" s="18">
        <f t="shared" si="47"/>
        <v>-283.73</v>
      </c>
      <c r="Z47" s="36">
        <f t="shared" si="48"/>
        <v>-0.117779161477792</v>
      </c>
      <c r="AA47" s="17"/>
      <c r="AB47" s="26"/>
      <c r="AC47" s="18"/>
      <c r="AD47" s="18"/>
      <c r="AE47" s="40"/>
      <c r="AF47" s="17"/>
      <c r="AG47" s="36"/>
      <c r="AH47" s="17"/>
      <c r="AI47" s="26"/>
      <c r="AJ47" s="18"/>
      <c r="AK47" s="18"/>
      <c r="AL47" s="40"/>
      <c r="AM47" s="17"/>
      <c r="AN47" s="36"/>
      <c r="AO47" s="17"/>
      <c r="AP47" s="26"/>
      <c r="AQ47" s="18"/>
      <c r="AR47" s="18"/>
      <c r="AS47" s="40"/>
      <c r="AT47" s="17"/>
      <c r="AU47" s="36"/>
      <c r="AV47" s="17"/>
      <c r="AW47" s="26"/>
      <c r="AX47" s="18"/>
      <c r="AY47" s="18"/>
      <c r="AZ47" s="40"/>
      <c r="BA47" s="17"/>
      <c r="BB47" s="36"/>
      <c r="BC47" s="17"/>
      <c r="BD47" s="26"/>
      <c r="BE47" s="17"/>
      <c r="BF47" s="18"/>
      <c r="BG47" s="40"/>
      <c r="BH47" s="17"/>
      <c r="BI47" s="36"/>
      <c r="BJ47" s="17"/>
      <c r="BK47" s="32"/>
      <c r="BL47" s="17"/>
      <c r="BM47" s="18"/>
      <c r="BN47" s="40"/>
      <c r="BO47" s="17"/>
      <c r="BP47" s="36"/>
      <c r="BQ47" s="17"/>
      <c r="BR47" s="32"/>
      <c r="BS47" s="18"/>
      <c r="BT47" s="18"/>
      <c r="BU47" s="40"/>
      <c r="BV47" s="17"/>
      <c r="BW47" s="36"/>
      <c r="BY47" s="117"/>
      <c r="BZ47" s="18"/>
      <c r="CB47" s="40"/>
      <c r="CC47" s="17"/>
      <c r="CD47" s="36"/>
      <c r="CF47" s="117"/>
      <c r="CI47" s="40"/>
      <c r="CJ47" s="17"/>
      <c r="CK47" s="36"/>
      <c r="CL47" s="120"/>
      <c r="CM47" s="121"/>
      <c r="CN47" s="55"/>
      <c r="CO47" s="55"/>
      <c r="CP47" s="40"/>
      <c r="CQ47" s="17"/>
      <c r="CR47" s="36"/>
      <c r="CS47" s="122"/>
      <c r="CT47" s="121"/>
      <c r="CU47" s="122"/>
      <c r="CV47" s="122"/>
      <c r="CW47" s="40"/>
      <c r="CX47" s="17"/>
      <c r="CY47" s="36"/>
      <c r="CZ47" s="112"/>
      <c r="DA47" s="117"/>
      <c r="DB47" s="112"/>
      <c r="DC47" s="112"/>
      <c r="DD47" s="40"/>
      <c r="DE47" s="17"/>
      <c r="DF47" s="36"/>
      <c r="DG47" s="126"/>
      <c r="DH47" s="32"/>
      <c r="DI47" s="17"/>
      <c r="DJ47" s="18"/>
      <c r="DK47" s="40"/>
      <c r="DL47" s="17"/>
      <c r="DM47" s="36"/>
      <c r="DN47" s="33"/>
      <c r="DO47" s="32"/>
      <c r="DP47" s="18"/>
      <c r="DQ47" s="18"/>
      <c r="DR47" s="40"/>
      <c r="DS47" s="17"/>
      <c r="DT47" s="36"/>
      <c r="DU47" s="18"/>
      <c r="DV47" s="26"/>
      <c r="DW47" s="18"/>
      <c r="DX47" s="18"/>
      <c r="DY47" s="40"/>
      <c r="DZ47" s="17"/>
      <c r="EA47" s="36"/>
      <c r="EB47" s="18"/>
      <c r="EC47" s="26"/>
      <c r="ED47" s="18"/>
      <c r="EE47" s="18"/>
      <c r="EF47" s="40"/>
      <c r="EG47" s="17"/>
      <c r="EH47" s="36"/>
      <c r="EI47" s="18"/>
      <c r="EJ47" s="26"/>
      <c r="EK47" s="18"/>
      <c r="EL47" s="18"/>
      <c r="EM47" s="40"/>
      <c r="EN47" s="17"/>
      <c r="EO47" s="36"/>
      <c r="EP47" s="18"/>
      <c r="EQ47" s="26"/>
      <c r="ER47" s="18"/>
      <c r="ES47" s="18"/>
      <c r="ET47" s="40"/>
      <c r="EU47" s="17"/>
      <c r="EV47" s="36"/>
      <c r="EW47" s="18"/>
      <c r="EX47" s="26"/>
      <c r="EY47" s="17"/>
      <c r="EZ47" s="18"/>
      <c r="FA47" s="40"/>
      <c r="FB47" s="17"/>
      <c r="FC47" s="36"/>
      <c r="FD47" s="18"/>
      <c r="FE47" s="26"/>
      <c r="FF47" s="17"/>
      <c r="FG47" s="18"/>
      <c r="FH47" s="40"/>
      <c r="FI47" s="17"/>
      <c r="FJ47" s="36"/>
      <c r="FK47" s="18"/>
      <c r="FL47" s="26"/>
      <c r="FM47" s="17"/>
      <c r="FN47" s="18"/>
      <c r="FO47" s="40"/>
      <c r="FP47" s="17"/>
      <c r="FQ47" s="36"/>
      <c r="FR47" s="18"/>
      <c r="FS47" s="26"/>
      <c r="FT47" s="17"/>
      <c r="FU47" s="18"/>
      <c r="FV47" s="40"/>
      <c r="FW47" s="17"/>
      <c r="FX47" s="36"/>
      <c r="FY47" s="18"/>
      <c r="FZ47" s="26"/>
      <c r="GA47" s="17"/>
      <c r="GB47" s="18"/>
      <c r="GC47" s="40"/>
      <c r="GD47" s="17"/>
      <c r="GE47" s="36"/>
      <c r="GF47" s="18"/>
      <c r="GG47" s="26"/>
      <c r="GH47" s="18"/>
      <c r="GI47" s="18"/>
      <c r="GJ47" s="40"/>
      <c r="GK47" s="17"/>
      <c r="GL47" s="36"/>
      <c r="GM47" s="18"/>
      <c r="GN47" s="26"/>
      <c r="GO47" s="18"/>
      <c r="GP47" s="18"/>
      <c r="GQ47" s="40"/>
      <c r="GR47" s="17"/>
      <c r="GS47" s="36"/>
      <c r="GT47" s="18"/>
      <c r="GU47" s="26"/>
      <c r="GV47" s="18"/>
      <c r="GW47" s="18"/>
      <c r="GX47" s="40"/>
      <c r="GY47" s="17"/>
      <c r="GZ47" s="36"/>
      <c r="HA47" s="18"/>
      <c r="HB47" s="26"/>
      <c r="HC47" s="18"/>
      <c r="HD47" s="18"/>
      <c r="HE47" s="40"/>
      <c r="HF47" s="17"/>
      <c r="HG47" s="36"/>
      <c r="HH47" s="18"/>
      <c r="HI47" s="26"/>
      <c r="HJ47" s="17"/>
      <c r="HK47" s="18"/>
      <c r="HL47" s="40"/>
      <c r="HM47" s="17"/>
      <c r="HN47" s="36"/>
      <c r="HO47" s="18"/>
      <c r="HP47" s="26"/>
      <c r="HQ47" s="17"/>
      <c r="HR47" s="18"/>
      <c r="HS47" s="40"/>
      <c r="HT47" s="17"/>
      <c r="HU47" s="36"/>
      <c r="HV47" s="17">
        <v>1210</v>
      </c>
      <c r="HW47" s="17">
        <v>90741.79</v>
      </c>
      <c r="HX47" s="18">
        <v>701</v>
      </c>
      <c r="HY47" s="18">
        <v>52002.81</v>
      </c>
      <c r="HZ47" s="17">
        <v>1355</v>
      </c>
      <c r="IA47" s="17">
        <v>104870</v>
      </c>
      <c r="IB47" s="17">
        <v>1179</v>
      </c>
      <c r="IC47" s="17">
        <v>87222</v>
      </c>
      <c r="ID47" s="17">
        <v>1061</v>
      </c>
      <c r="IE47" s="17">
        <v>75742</v>
      </c>
      <c r="IF47" s="17">
        <v>1426</v>
      </c>
      <c r="IG47" s="17">
        <v>94148.7708333333</v>
      </c>
      <c r="IH47" s="41"/>
      <c r="II47" s="41"/>
      <c r="IJ47" s="41"/>
      <c r="IK47" s="41"/>
      <c r="IL47" s="18"/>
      <c r="IM47" s="41"/>
      <c r="IN47" s="41"/>
      <c r="IO47" s="41"/>
      <c r="IP47" s="18"/>
      <c r="IQ47" s="18"/>
      <c r="IR47" s="18">
        <f t="shared" ref="IR47:IU47" si="58">O47+V47+AC47+AJ47+AQ47+AX47+BE47+BL47+BS47+BZ47+CG47+CN47+CU47+DB47+DI47+DP47+DW47+ED47+EK47+ER47+EY47+FF47+FM47+FT47+GA47+GH47+GO47+GV47+HC47+HJ47+HQ47</f>
        <v>78</v>
      </c>
      <c r="IS47" s="18">
        <f t="shared" si="58"/>
        <v>5367</v>
      </c>
      <c r="IT47" s="17">
        <v>79</v>
      </c>
      <c r="IU47" s="18">
        <f t="shared" si="58"/>
        <v>-633.99</v>
      </c>
      <c r="IV47" s="36">
        <f t="shared" si="2"/>
        <v>-0.118127445500279</v>
      </c>
      <c r="IW47" s="18">
        <f t="shared" si="3"/>
        <v>7010</v>
      </c>
      <c r="IX47" s="42">
        <f t="shared" si="4"/>
        <v>510094.370833333</v>
      </c>
      <c r="IY47" s="43"/>
      <c r="IZ47" s="43"/>
    </row>
    <row r="48" spans="1:262">
      <c r="A48" s="16" t="s">
        <v>133</v>
      </c>
      <c r="B48" s="17" t="s">
        <v>221</v>
      </c>
      <c r="C48" s="18">
        <v>6939962747644</v>
      </c>
      <c r="D48" s="18">
        <v>21064011000538</v>
      </c>
      <c r="E48" s="17" t="s">
        <v>224</v>
      </c>
      <c r="F48" s="19" t="s">
        <v>225</v>
      </c>
      <c r="G48" s="17" t="s">
        <v>129</v>
      </c>
      <c r="H48" s="26">
        <f>VLOOKUP(C48,供应链!E:J,6,0)</f>
        <v>0.75</v>
      </c>
      <c r="I48" s="17">
        <f>VLOOKUP(C48,供应链!E:H,4,0)</f>
        <v>215</v>
      </c>
      <c r="J48" s="17">
        <f>VLOOKUP(C48,供应链!E:K,7,0)</f>
        <v>0</v>
      </c>
      <c r="K48" s="18">
        <f>VLOOKUP(C48,供应链!E:I,5,0)</f>
        <v>6.7827419403299</v>
      </c>
      <c r="L48" s="27">
        <f t="shared" si="0"/>
        <v>0.00788999098286745</v>
      </c>
      <c r="M48" s="17">
        <v>419</v>
      </c>
      <c r="N48" s="26">
        <v>0.0548926014319809</v>
      </c>
      <c r="O48" s="18">
        <v>23</v>
      </c>
      <c r="P48" s="18">
        <v>2054</v>
      </c>
      <c r="Q48" s="40">
        <f t="shared" si="43"/>
        <v>91.9834782608696</v>
      </c>
      <c r="R48" s="18">
        <f t="shared" si="44"/>
        <v>-161.38</v>
      </c>
      <c r="S48" s="36">
        <f t="shared" si="45"/>
        <v>-0.0785686465433301</v>
      </c>
      <c r="T48" s="17">
        <v>388</v>
      </c>
      <c r="U48" s="26">
        <v>0.0309278350515464</v>
      </c>
      <c r="V48" s="18">
        <v>12</v>
      </c>
      <c r="W48" s="18">
        <v>1079</v>
      </c>
      <c r="X48" s="40">
        <f t="shared" si="46"/>
        <v>92.6141666666667</v>
      </c>
      <c r="Y48" s="18">
        <f t="shared" si="47"/>
        <v>-76.6299999999999</v>
      </c>
      <c r="Z48" s="36">
        <f t="shared" si="48"/>
        <v>-0.0710194624652455</v>
      </c>
      <c r="AA48" s="17"/>
      <c r="AB48" s="26"/>
      <c r="AC48" s="18"/>
      <c r="AD48" s="18"/>
      <c r="AE48" s="40"/>
      <c r="AF48" s="17"/>
      <c r="AG48" s="36"/>
      <c r="AH48" s="17"/>
      <c r="AI48" s="26"/>
      <c r="AJ48" s="18"/>
      <c r="AK48" s="18"/>
      <c r="AL48" s="40"/>
      <c r="AM48" s="17"/>
      <c r="AN48" s="36"/>
      <c r="AO48" s="17"/>
      <c r="AP48" s="26"/>
      <c r="AQ48" s="18"/>
      <c r="AR48" s="18"/>
      <c r="AS48" s="40"/>
      <c r="AT48" s="17"/>
      <c r="AU48" s="36"/>
      <c r="AV48" s="17"/>
      <c r="AW48" s="26"/>
      <c r="AX48" s="18"/>
      <c r="AY48" s="18"/>
      <c r="AZ48" s="40"/>
      <c r="BA48" s="17"/>
      <c r="BB48" s="36"/>
      <c r="BC48" s="17"/>
      <c r="BD48" s="26"/>
      <c r="BE48" s="17"/>
      <c r="BF48" s="18"/>
      <c r="BG48" s="40"/>
      <c r="BH48" s="17"/>
      <c r="BI48" s="36"/>
      <c r="BJ48" s="17"/>
      <c r="BK48" s="32"/>
      <c r="BL48" s="17"/>
      <c r="BM48" s="18"/>
      <c r="BN48" s="40"/>
      <c r="BO48" s="17"/>
      <c r="BP48" s="36"/>
      <c r="BQ48" s="17"/>
      <c r="BR48" s="32"/>
      <c r="BS48" s="18"/>
      <c r="BT48" s="18"/>
      <c r="BU48" s="40"/>
      <c r="BV48" s="17"/>
      <c r="BW48" s="36"/>
      <c r="BY48" s="117"/>
      <c r="BZ48" s="18"/>
      <c r="CB48" s="40"/>
      <c r="CC48" s="17"/>
      <c r="CD48" s="36"/>
      <c r="CF48" s="117"/>
      <c r="CI48" s="40"/>
      <c r="CJ48" s="17"/>
      <c r="CK48" s="36"/>
      <c r="CL48" s="120"/>
      <c r="CM48" s="121"/>
      <c r="CN48" s="55"/>
      <c r="CO48" s="55"/>
      <c r="CP48" s="40"/>
      <c r="CQ48" s="17"/>
      <c r="CR48" s="36"/>
      <c r="CS48" s="122"/>
      <c r="CT48" s="121"/>
      <c r="CU48" s="122"/>
      <c r="CV48" s="122"/>
      <c r="CW48" s="40"/>
      <c r="CX48" s="17"/>
      <c r="CY48" s="36"/>
      <c r="CZ48" s="112"/>
      <c r="DA48" s="117"/>
      <c r="DB48" s="112"/>
      <c r="DC48" s="112"/>
      <c r="DD48" s="40"/>
      <c r="DE48" s="17"/>
      <c r="DF48" s="36"/>
      <c r="DG48" s="126"/>
      <c r="DH48" s="32"/>
      <c r="DI48" s="17"/>
      <c r="DJ48" s="18"/>
      <c r="DK48" s="40"/>
      <c r="DL48" s="17"/>
      <c r="DM48" s="36"/>
      <c r="DN48" s="33"/>
      <c r="DO48" s="32"/>
      <c r="DP48" s="18"/>
      <c r="DQ48" s="18"/>
      <c r="DR48" s="40"/>
      <c r="DS48" s="17"/>
      <c r="DT48" s="36"/>
      <c r="DU48" s="18"/>
      <c r="DV48" s="26"/>
      <c r="DW48" s="18"/>
      <c r="DX48" s="18"/>
      <c r="DY48" s="40"/>
      <c r="DZ48" s="17"/>
      <c r="EA48" s="36"/>
      <c r="EB48" s="18"/>
      <c r="EC48" s="26"/>
      <c r="ED48" s="18"/>
      <c r="EE48" s="18"/>
      <c r="EF48" s="40"/>
      <c r="EG48" s="17"/>
      <c r="EH48" s="36"/>
      <c r="EI48" s="18"/>
      <c r="EJ48" s="26"/>
      <c r="EK48" s="18"/>
      <c r="EL48" s="18"/>
      <c r="EM48" s="40"/>
      <c r="EN48" s="17"/>
      <c r="EO48" s="36"/>
      <c r="EP48" s="18"/>
      <c r="EQ48" s="26"/>
      <c r="ER48" s="18"/>
      <c r="ES48" s="18"/>
      <c r="ET48" s="40"/>
      <c r="EU48" s="17"/>
      <c r="EV48" s="36"/>
      <c r="EW48" s="18"/>
      <c r="EX48" s="26"/>
      <c r="EY48" s="17"/>
      <c r="EZ48" s="18"/>
      <c r="FA48" s="40"/>
      <c r="FB48" s="17"/>
      <c r="FC48" s="36"/>
      <c r="FD48" s="18"/>
      <c r="FE48" s="26"/>
      <c r="FF48" s="17"/>
      <c r="FG48" s="18"/>
      <c r="FH48" s="40"/>
      <c r="FI48" s="17"/>
      <c r="FJ48" s="36"/>
      <c r="FK48" s="18"/>
      <c r="FL48" s="26"/>
      <c r="FM48" s="17"/>
      <c r="FN48" s="18"/>
      <c r="FO48" s="40"/>
      <c r="FP48" s="17"/>
      <c r="FQ48" s="36"/>
      <c r="FR48" s="18"/>
      <c r="FS48" s="26"/>
      <c r="FT48" s="17"/>
      <c r="FU48" s="18"/>
      <c r="FV48" s="40"/>
      <c r="FW48" s="17"/>
      <c r="FX48" s="36"/>
      <c r="FY48" s="18"/>
      <c r="FZ48" s="26"/>
      <c r="GA48" s="17"/>
      <c r="GB48" s="18"/>
      <c r="GC48" s="40"/>
      <c r="GD48" s="17"/>
      <c r="GE48" s="36"/>
      <c r="GF48" s="18"/>
      <c r="GG48" s="26"/>
      <c r="GH48" s="18"/>
      <c r="GI48" s="18"/>
      <c r="GJ48" s="40"/>
      <c r="GK48" s="17"/>
      <c r="GL48" s="36"/>
      <c r="GM48" s="18"/>
      <c r="GN48" s="26"/>
      <c r="GO48" s="18"/>
      <c r="GP48" s="18"/>
      <c r="GQ48" s="40"/>
      <c r="GR48" s="17"/>
      <c r="GS48" s="36"/>
      <c r="GT48" s="18"/>
      <c r="GU48" s="26"/>
      <c r="GV48" s="18"/>
      <c r="GW48" s="18"/>
      <c r="GX48" s="40"/>
      <c r="GY48" s="17"/>
      <c r="GZ48" s="36"/>
      <c r="HA48" s="18"/>
      <c r="HB48" s="26"/>
      <c r="HC48" s="18"/>
      <c r="HD48" s="18"/>
      <c r="HE48" s="40"/>
      <c r="HF48" s="17"/>
      <c r="HG48" s="36"/>
      <c r="HH48" s="18"/>
      <c r="HI48" s="26"/>
      <c r="HJ48" s="17"/>
      <c r="HK48" s="18"/>
      <c r="HL48" s="40"/>
      <c r="HM48" s="17"/>
      <c r="HN48" s="36"/>
      <c r="HO48" s="18"/>
      <c r="HP48" s="26"/>
      <c r="HQ48" s="17"/>
      <c r="HR48" s="18"/>
      <c r="HS48" s="40"/>
      <c r="HT48" s="17"/>
      <c r="HU48" s="36"/>
      <c r="HV48" s="17">
        <v>284</v>
      </c>
      <c r="HW48" s="17">
        <v>26409</v>
      </c>
      <c r="HX48" s="18">
        <v>370</v>
      </c>
      <c r="HY48" s="18">
        <v>33416.56</v>
      </c>
      <c r="HZ48" s="17">
        <v>540</v>
      </c>
      <c r="IA48" s="17">
        <v>51275</v>
      </c>
      <c r="IB48" s="17">
        <v>889</v>
      </c>
      <c r="IC48" s="17">
        <v>82256</v>
      </c>
      <c r="ID48" s="17">
        <v>1013</v>
      </c>
      <c r="IE48" s="17">
        <v>86933</v>
      </c>
      <c r="IF48" s="17">
        <v>1230</v>
      </c>
      <c r="IG48" s="17">
        <v>102286.822580645</v>
      </c>
      <c r="IH48" s="41"/>
      <c r="II48" s="41"/>
      <c r="IJ48" s="41"/>
      <c r="IK48" s="41"/>
      <c r="IL48" s="18"/>
      <c r="IM48" s="41"/>
      <c r="IN48" s="41"/>
      <c r="IO48" s="41"/>
      <c r="IP48" s="18"/>
      <c r="IQ48" s="18"/>
      <c r="IR48" s="18">
        <f t="shared" ref="IR48:IU48" si="59">O48+V48+AC48+AJ48+AQ48+AX48+BE48+BL48+BS48+BZ48+CG48+CN48+CU48+DB48+DI48+DP48+DW48+ED48+EK48+ER48+EY48+FF48+FM48+FT48+GA48+GH48+GO48+GV48+HC48+HJ48+HQ48</f>
        <v>35</v>
      </c>
      <c r="IS48" s="18">
        <f t="shared" si="59"/>
        <v>3133</v>
      </c>
      <c r="IT48" s="17">
        <v>99</v>
      </c>
      <c r="IU48" s="18">
        <f t="shared" si="59"/>
        <v>-238.01</v>
      </c>
      <c r="IV48" s="36">
        <f t="shared" si="2"/>
        <v>-0.0759687200766039</v>
      </c>
      <c r="IW48" s="18">
        <f t="shared" si="3"/>
        <v>4361</v>
      </c>
      <c r="IX48" s="42">
        <f t="shared" si="4"/>
        <v>385709.382580645</v>
      </c>
      <c r="IY48" s="43"/>
      <c r="IZ48" s="43"/>
      <c r="JA48" s="84">
        <f>供应链!H2</f>
        <v>79451</v>
      </c>
      <c r="JB48">
        <f ca="1">完成率!X5</f>
        <v>275771</v>
      </c>
    </row>
    <row r="49" spans="1:263">
      <c r="A49" s="16"/>
      <c r="B49" s="20" t="s">
        <v>221</v>
      </c>
      <c r="C49" s="18">
        <v>6939962738024</v>
      </c>
      <c r="D49" s="18">
        <v>21064011000014</v>
      </c>
      <c r="E49" s="17" t="s">
        <v>226</v>
      </c>
      <c r="F49" s="19" t="s">
        <v>227</v>
      </c>
      <c r="G49" s="17" t="s">
        <v>129</v>
      </c>
      <c r="H49" s="26">
        <f>VLOOKUP(C49,供应链!E:J,6,0)</f>
        <v>0.48</v>
      </c>
      <c r="I49" s="17">
        <f>VLOOKUP(C49,供应链!E:H,4,0)</f>
        <v>71</v>
      </c>
      <c r="J49" s="17">
        <f>VLOOKUP(C49,供应链!E:K,7,0)</f>
        <v>0</v>
      </c>
      <c r="K49" s="18">
        <f>VLOOKUP(C49,供应链!E:I,5,0)</f>
        <v>10.2643535729038</v>
      </c>
      <c r="L49" s="27">
        <f t="shared" si="0"/>
        <v>0.00270513976555455</v>
      </c>
      <c r="M49" s="17">
        <v>114</v>
      </c>
      <c r="N49" s="26">
        <v>0.0701754385964912</v>
      </c>
      <c r="O49" s="18">
        <v>8</v>
      </c>
      <c r="P49" s="18">
        <v>767</v>
      </c>
      <c r="Q49" s="40">
        <f t="shared" si="43"/>
        <v>98.75125</v>
      </c>
      <c r="R49" s="18">
        <f t="shared" si="44"/>
        <v>-81.99</v>
      </c>
      <c r="S49" s="36">
        <f t="shared" si="45"/>
        <v>-0.106897001303781</v>
      </c>
      <c r="T49" s="17">
        <v>106</v>
      </c>
      <c r="U49" s="26">
        <v>0.0377358490566038</v>
      </c>
      <c r="V49" s="18">
        <v>4</v>
      </c>
      <c r="W49" s="18">
        <v>376</v>
      </c>
      <c r="X49" s="40">
        <f t="shared" si="46"/>
        <v>96.82</v>
      </c>
      <c r="Y49" s="18">
        <f t="shared" si="47"/>
        <v>-48.72</v>
      </c>
      <c r="Z49" s="36">
        <f t="shared" si="48"/>
        <v>-0.129574468085106</v>
      </c>
      <c r="AA49" s="17"/>
      <c r="AB49" s="26"/>
      <c r="AC49" s="18"/>
      <c r="AD49" s="18"/>
      <c r="AE49" s="40"/>
      <c r="AF49" s="17"/>
      <c r="AG49" s="36"/>
      <c r="AH49" s="17"/>
      <c r="AI49" s="26"/>
      <c r="AJ49" s="18"/>
      <c r="AK49" s="18"/>
      <c r="AL49" s="40"/>
      <c r="AM49" s="17"/>
      <c r="AN49" s="36"/>
      <c r="AO49" s="17"/>
      <c r="AP49" s="26"/>
      <c r="AQ49" s="18"/>
      <c r="AR49" s="18"/>
      <c r="AS49" s="40"/>
      <c r="AT49" s="17"/>
      <c r="AU49" s="36"/>
      <c r="AV49" s="17"/>
      <c r="AW49" s="26"/>
      <c r="AX49" s="18"/>
      <c r="AY49" s="18"/>
      <c r="AZ49" s="40"/>
      <c r="BA49" s="17"/>
      <c r="BB49" s="36"/>
      <c r="BC49" s="17"/>
      <c r="BD49" s="26"/>
      <c r="BE49" s="17"/>
      <c r="BF49" s="18"/>
      <c r="BG49" s="40"/>
      <c r="BH49" s="17"/>
      <c r="BI49" s="36"/>
      <c r="BJ49" s="17"/>
      <c r="BK49" s="32"/>
      <c r="BL49" s="17"/>
      <c r="BM49" s="18"/>
      <c r="BN49" s="40"/>
      <c r="BO49" s="17"/>
      <c r="BP49" s="36"/>
      <c r="BQ49" s="17"/>
      <c r="BR49" s="32"/>
      <c r="BS49" s="18"/>
      <c r="BT49" s="18"/>
      <c r="BU49" s="40"/>
      <c r="BV49" s="17"/>
      <c r="BW49" s="36"/>
      <c r="BY49" s="117"/>
      <c r="BZ49" s="18"/>
      <c r="CB49" s="40"/>
      <c r="CC49" s="17"/>
      <c r="CD49" s="36"/>
      <c r="CF49" s="117"/>
      <c r="CI49" s="40"/>
      <c r="CJ49" s="17"/>
      <c r="CK49" s="36"/>
      <c r="CL49" s="120"/>
      <c r="CM49" s="121"/>
      <c r="CN49" s="55"/>
      <c r="CO49" s="55"/>
      <c r="CP49" s="40"/>
      <c r="CQ49" s="17"/>
      <c r="CR49" s="36"/>
      <c r="CS49" s="122"/>
      <c r="CT49" s="121"/>
      <c r="CU49" s="122"/>
      <c r="CV49" s="122"/>
      <c r="CW49" s="40"/>
      <c r="CX49" s="17"/>
      <c r="CY49" s="36"/>
      <c r="CZ49" s="112"/>
      <c r="DA49" s="117"/>
      <c r="DB49" s="112"/>
      <c r="DC49" s="112"/>
      <c r="DD49" s="40"/>
      <c r="DE49" s="17"/>
      <c r="DF49" s="36"/>
      <c r="DG49" s="126"/>
      <c r="DH49" s="32"/>
      <c r="DI49" s="17"/>
      <c r="DJ49" s="18"/>
      <c r="DK49" s="40"/>
      <c r="DL49" s="17"/>
      <c r="DM49" s="36"/>
      <c r="DN49" s="33"/>
      <c r="DO49" s="32"/>
      <c r="DP49" s="18"/>
      <c r="DQ49" s="18"/>
      <c r="DR49" s="40"/>
      <c r="DS49" s="17"/>
      <c r="DT49" s="36"/>
      <c r="DU49" s="18"/>
      <c r="DV49" s="26"/>
      <c r="DW49" s="18"/>
      <c r="DX49" s="18"/>
      <c r="DY49" s="40"/>
      <c r="DZ49" s="17"/>
      <c r="EA49" s="36"/>
      <c r="EB49" s="18"/>
      <c r="EC49" s="26"/>
      <c r="ED49" s="18"/>
      <c r="EE49" s="18"/>
      <c r="EF49" s="40"/>
      <c r="EG49" s="17"/>
      <c r="EH49" s="36"/>
      <c r="EI49" s="18"/>
      <c r="EJ49" s="26"/>
      <c r="EK49" s="18"/>
      <c r="EL49" s="18"/>
      <c r="EM49" s="40"/>
      <c r="EN49" s="17"/>
      <c r="EO49" s="36"/>
      <c r="EP49" s="18"/>
      <c r="EQ49" s="26"/>
      <c r="ER49" s="18"/>
      <c r="ES49" s="18"/>
      <c r="ET49" s="40"/>
      <c r="EU49" s="17"/>
      <c r="EV49" s="36"/>
      <c r="EW49" s="18"/>
      <c r="EX49" s="26"/>
      <c r="EY49" s="17"/>
      <c r="EZ49" s="18"/>
      <c r="FA49" s="40"/>
      <c r="FB49" s="17"/>
      <c r="FC49" s="36"/>
      <c r="FD49" s="18"/>
      <c r="FE49" s="26"/>
      <c r="FF49" s="17"/>
      <c r="FG49" s="18"/>
      <c r="FH49" s="40"/>
      <c r="FI49" s="17"/>
      <c r="FJ49" s="36"/>
      <c r="FK49" s="18"/>
      <c r="FL49" s="26"/>
      <c r="FM49" s="17"/>
      <c r="FN49" s="18"/>
      <c r="FO49" s="40"/>
      <c r="FP49" s="17"/>
      <c r="FQ49" s="36"/>
      <c r="FR49" s="18"/>
      <c r="FS49" s="26"/>
      <c r="FT49" s="17"/>
      <c r="FU49" s="18"/>
      <c r="FV49" s="40"/>
      <c r="FW49" s="17"/>
      <c r="FX49" s="36"/>
      <c r="FY49" s="18"/>
      <c r="FZ49" s="26"/>
      <c r="GA49" s="17"/>
      <c r="GB49" s="18"/>
      <c r="GC49" s="40"/>
      <c r="GD49" s="17"/>
      <c r="GE49" s="36"/>
      <c r="GF49" s="18"/>
      <c r="GG49" s="26"/>
      <c r="GH49" s="18"/>
      <c r="GI49" s="18"/>
      <c r="GJ49" s="40"/>
      <c r="GK49" s="17"/>
      <c r="GL49" s="36"/>
      <c r="GM49" s="18"/>
      <c r="GN49" s="26"/>
      <c r="GO49" s="18"/>
      <c r="GP49" s="18"/>
      <c r="GQ49" s="40"/>
      <c r="GR49" s="17"/>
      <c r="GS49" s="36"/>
      <c r="GT49" s="18"/>
      <c r="GU49" s="26"/>
      <c r="GV49" s="18"/>
      <c r="GW49" s="18"/>
      <c r="GX49" s="40"/>
      <c r="GY49" s="17"/>
      <c r="GZ49" s="36"/>
      <c r="HA49" s="18"/>
      <c r="HB49" s="26"/>
      <c r="HC49" s="18"/>
      <c r="HD49" s="18"/>
      <c r="HE49" s="40"/>
      <c r="HF49" s="17"/>
      <c r="HG49" s="36"/>
      <c r="HH49" s="18"/>
      <c r="HI49" s="26"/>
      <c r="HJ49" s="17"/>
      <c r="HK49" s="18"/>
      <c r="HL49" s="40"/>
      <c r="HM49" s="17"/>
      <c r="HN49" s="36"/>
      <c r="HO49" s="18"/>
      <c r="HP49" s="26"/>
      <c r="HQ49" s="17"/>
      <c r="HR49" s="18"/>
      <c r="HS49" s="40"/>
      <c r="HT49" s="17"/>
      <c r="HU49" s="36"/>
      <c r="HV49" s="17">
        <v>68</v>
      </c>
      <c r="HW49" s="17">
        <v>7479.84</v>
      </c>
      <c r="HX49" s="18">
        <v>321</v>
      </c>
      <c r="HY49" s="18">
        <v>28806.87</v>
      </c>
      <c r="HZ49" s="17">
        <v>497</v>
      </c>
      <c r="IA49" s="17">
        <v>53624</v>
      </c>
      <c r="IB49" s="17">
        <v>511</v>
      </c>
      <c r="IC49" s="17">
        <v>51155</v>
      </c>
      <c r="ID49" s="17">
        <v>434</v>
      </c>
      <c r="IE49" s="17">
        <v>41174</v>
      </c>
      <c r="IF49" s="17">
        <v>287</v>
      </c>
      <c r="IG49" s="17">
        <v>25514.6666666667</v>
      </c>
      <c r="IH49" s="41"/>
      <c r="II49" s="41"/>
      <c r="IJ49" s="41"/>
      <c r="IK49" s="41"/>
      <c r="IL49" s="18"/>
      <c r="IM49" s="41"/>
      <c r="IN49" s="41"/>
      <c r="IO49" s="41"/>
      <c r="IP49" s="18"/>
      <c r="IQ49" s="18"/>
      <c r="IR49" s="18">
        <f t="shared" ref="IR49:IU49" si="60">O49+V49+AC49+AJ49+AQ49+AX49+BE49+BL49+BS49+BZ49+CG49+CN49+CU49+DB49+DI49+DP49+DW49+ED49+EK49+ER49+EY49+FF49+FM49+FT49+GA49+GH49+GO49+GV49+HC49+HJ49+HQ49</f>
        <v>12</v>
      </c>
      <c r="IS49" s="18">
        <f t="shared" si="60"/>
        <v>1143</v>
      </c>
      <c r="IT49" s="17">
        <v>109</v>
      </c>
      <c r="IU49" s="18">
        <f t="shared" si="60"/>
        <v>-130.71</v>
      </c>
      <c r="IV49" s="36">
        <f t="shared" si="2"/>
        <v>-0.114356955380577</v>
      </c>
      <c r="IW49" s="18">
        <f t="shared" si="3"/>
        <v>2130</v>
      </c>
      <c r="IX49" s="42">
        <f t="shared" si="4"/>
        <v>208897.376666667</v>
      </c>
      <c r="IY49" s="43"/>
      <c r="IZ49" s="43"/>
      <c r="JA49" s="68">
        <v>79451</v>
      </c>
      <c r="JB49">
        <v>275771</v>
      </c>
      <c r="JC49" t="s">
        <v>228</v>
      </c>
    </row>
    <row r="50" spans="1:263">
      <c r="A50" s="16" t="s">
        <v>126</v>
      </c>
      <c r="B50" s="17" t="s">
        <v>229</v>
      </c>
      <c r="C50" s="18">
        <v>6939962760698</v>
      </c>
      <c r="D50" s="18" t="s">
        <v>230</v>
      </c>
      <c r="E50" s="17" t="s">
        <v>231</v>
      </c>
      <c r="F50" s="19" t="s">
        <v>232</v>
      </c>
      <c r="G50" s="17" t="s">
        <v>129</v>
      </c>
      <c r="H50" s="26">
        <f>VLOOKUP(C50,供应链!E:J,6,0)</f>
        <v>1</v>
      </c>
      <c r="I50" s="17">
        <f>VLOOKUP(C50,供应链!E:H,4,0)</f>
        <v>484</v>
      </c>
      <c r="J50" s="17">
        <f>VLOOKUP(C50,供应链!E:K,7,0)</f>
        <v>0</v>
      </c>
      <c r="K50" s="18">
        <f>VLOOKUP(C50,供应链!E:I,5,0)</f>
        <v>39.8291469101454</v>
      </c>
      <c r="L50" s="27">
        <f t="shared" si="0"/>
        <v>0.00428313796212804</v>
      </c>
      <c r="M50" s="17">
        <v>187</v>
      </c>
      <c r="N50" s="26">
        <v>0.0588235294117647</v>
      </c>
      <c r="O50" s="18">
        <v>11</v>
      </c>
      <c r="P50" s="18">
        <v>1074</v>
      </c>
      <c r="Q50" s="40">
        <f t="shared" si="43"/>
        <v>100.565454545455</v>
      </c>
      <c r="R50" s="18">
        <f t="shared" si="44"/>
        <v>-312.78</v>
      </c>
      <c r="S50" s="36">
        <f t="shared" si="45"/>
        <v>-0.291229050279329</v>
      </c>
      <c r="T50" s="17">
        <v>257</v>
      </c>
      <c r="U50" s="26">
        <v>0.0311284046692607</v>
      </c>
      <c r="V50" s="18">
        <v>8</v>
      </c>
      <c r="W50" s="18">
        <v>767</v>
      </c>
      <c r="X50" s="40">
        <f t="shared" si="46"/>
        <v>98.75125</v>
      </c>
      <c r="Y50" s="18">
        <f t="shared" si="47"/>
        <v>-241.99</v>
      </c>
      <c r="Z50" s="36">
        <f t="shared" si="48"/>
        <v>-0.315501955671447</v>
      </c>
      <c r="AA50" s="17"/>
      <c r="AB50" s="26"/>
      <c r="AC50" s="18"/>
      <c r="AD50" s="18"/>
      <c r="AE50" s="40"/>
      <c r="AF50" s="17"/>
      <c r="AG50" s="36"/>
      <c r="AH50" s="17"/>
      <c r="AI50" s="26"/>
      <c r="AJ50" s="18"/>
      <c r="AK50" s="18"/>
      <c r="AL50" s="40"/>
      <c r="AM50" s="17"/>
      <c r="AN50" s="36"/>
      <c r="AO50" s="17"/>
      <c r="AP50" s="26"/>
      <c r="AQ50" s="18"/>
      <c r="AR50" s="18"/>
      <c r="AS50" s="40"/>
      <c r="AT50" s="17"/>
      <c r="AU50" s="36"/>
      <c r="AV50" s="17"/>
      <c r="AW50" s="26"/>
      <c r="AX50" s="18"/>
      <c r="AY50" s="18"/>
      <c r="AZ50" s="40"/>
      <c r="BA50" s="17"/>
      <c r="BB50" s="36"/>
      <c r="BC50" s="17"/>
      <c r="BD50" s="26"/>
      <c r="BE50" s="17"/>
      <c r="BF50" s="18"/>
      <c r="BG50" s="40"/>
      <c r="BH50" s="17"/>
      <c r="BI50" s="36"/>
      <c r="BJ50" s="17"/>
      <c r="BK50" s="32"/>
      <c r="BL50" s="17"/>
      <c r="BM50" s="18"/>
      <c r="BN50" s="40"/>
      <c r="BO50" s="17"/>
      <c r="BP50" s="36"/>
      <c r="BQ50" s="17"/>
      <c r="BR50" s="32"/>
      <c r="BS50" s="18"/>
      <c r="BT50" s="18"/>
      <c r="BU50" s="40"/>
      <c r="BV50" s="17"/>
      <c r="BW50" s="36"/>
      <c r="BY50" s="117"/>
      <c r="BZ50" s="18"/>
      <c r="CB50" s="40"/>
      <c r="CC50" s="17"/>
      <c r="CD50" s="36"/>
      <c r="CF50" s="117"/>
      <c r="CI50" s="40"/>
      <c r="CJ50" s="17"/>
      <c r="CK50" s="36"/>
      <c r="CL50" s="120"/>
      <c r="CM50" s="121"/>
      <c r="CN50" s="55"/>
      <c r="CO50" s="55"/>
      <c r="CP50" s="40"/>
      <c r="CQ50" s="17"/>
      <c r="CR50" s="36"/>
      <c r="CS50" s="122"/>
      <c r="CT50" s="121"/>
      <c r="CU50" s="122"/>
      <c r="CV50" s="122"/>
      <c r="CW50" s="40"/>
      <c r="CX50" s="17"/>
      <c r="CY50" s="36"/>
      <c r="CZ50" s="112"/>
      <c r="DA50" s="117"/>
      <c r="DB50" s="112"/>
      <c r="DC50" s="112"/>
      <c r="DD50" s="40"/>
      <c r="DE50" s="17"/>
      <c r="DF50" s="36"/>
      <c r="DG50" s="126"/>
      <c r="DH50" s="32"/>
      <c r="DI50" s="17"/>
      <c r="DJ50" s="18"/>
      <c r="DK50" s="40"/>
      <c r="DL50" s="17"/>
      <c r="DM50" s="36"/>
      <c r="DN50" s="33"/>
      <c r="DO50" s="32"/>
      <c r="DP50" s="18"/>
      <c r="DQ50" s="18"/>
      <c r="DR50" s="40"/>
      <c r="DS50" s="17"/>
      <c r="DT50" s="36"/>
      <c r="DU50" s="18"/>
      <c r="DV50" s="26"/>
      <c r="DW50" s="18"/>
      <c r="DX50" s="18"/>
      <c r="DY50" s="40"/>
      <c r="DZ50" s="17"/>
      <c r="EA50" s="36"/>
      <c r="EB50" s="18"/>
      <c r="EC50" s="26"/>
      <c r="ED50" s="18"/>
      <c r="EE50" s="18"/>
      <c r="EF50" s="40"/>
      <c r="EG50" s="17"/>
      <c r="EH50" s="36"/>
      <c r="EI50" s="18"/>
      <c r="EJ50" s="26"/>
      <c r="EK50" s="18"/>
      <c r="EL50" s="18"/>
      <c r="EM50" s="40"/>
      <c r="EN50" s="17"/>
      <c r="EO50" s="36"/>
      <c r="EP50" s="18"/>
      <c r="EQ50" s="26"/>
      <c r="ER50" s="18"/>
      <c r="ES50" s="18"/>
      <c r="ET50" s="40"/>
      <c r="EU50" s="17"/>
      <c r="EV50" s="36"/>
      <c r="EW50" s="18"/>
      <c r="EX50" s="26"/>
      <c r="EY50" s="17"/>
      <c r="EZ50" s="18"/>
      <c r="FA50" s="40"/>
      <c r="FB50" s="17"/>
      <c r="FC50" s="36"/>
      <c r="FD50" s="18"/>
      <c r="FE50" s="26"/>
      <c r="FF50" s="17"/>
      <c r="FG50" s="18"/>
      <c r="FH50" s="40"/>
      <c r="FI50" s="17"/>
      <c r="FJ50" s="36"/>
      <c r="FK50" s="18"/>
      <c r="FL50" s="26"/>
      <c r="FM50" s="17"/>
      <c r="FN50" s="18"/>
      <c r="FO50" s="40"/>
      <c r="FP50" s="17"/>
      <c r="FQ50" s="36"/>
      <c r="FR50" s="18"/>
      <c r="FS50" s="26"/>
      <c r="FT50" s="17"/>
      <c r="FU50" s="18"/>
      <c r="FV50" s="40"/>
      <c r="FW50" s="17"/>
      <c r="FX50" s="36"/>
      <c r="FY50" s="18"/>
      <c r="FZ50" s="26"/>
      <c r="GA50" s="17"/>
      <c r="GB50" s="18"/>
      <c r="GC50" s="40"/>
      <c r="GD50" s="17"/>
      <c r="GE50" s="36"/>
      <c r="GF50" s="18"/>
      <c r="GG50" s="26"/>
      <c r="GH50" s="18"/>
      <c r="GI50" s="18"/>
      <c r="GJ50" s="40"/>
      <c r="GK50" s="17"/>
      <c r="GL50" s="36"/>
      <c r="GM50" s="18"/>
      <c r="GN50" s="26"/>
      <c r="GO50" s="18"/>
      <c r="GP50" s="18"/>
      <c r="GQ50" s="40"/>
      <c r="GR50" s="17"/>
      <c r="GS50" s="36"/>
      <c r="GT50" s="18"/>
      <c r="GU50" s="26"/>
      <c r="GV50" s="18"/>
      <c r="GW50" s="18"/>
      <c r="GX50" s="40"/>
      <c r="GY50" s="17"/>
      <c r="GZ50" s="36"/>
      <c r="HA50" s="18"/>
      <c r="HB50" s="26"/>
      <c r="HC50" s="18"/>
      <c r="HD50" s="18"/>
      <c r="HE50" s="40"/>
      <c r="HF50" s="17"/>
      <c r="HG50" s="36"/>
      <c r="HH50" s="18"/>
      <c r="HI50" s="26"/>
      <c r="HJ50" s="17"/>
      <c r="HK50" s="18"/>
      <c r="HL50" s="40"/>
      <c r="HM50" s="17"/>
      <c r="HN50" s="36"/>
      <c r="HO50" s="18"/>
      <c r="HP50" s="26"/>
      <c r="HQ50" s="17"/>
      <c r="HR50" s="18"/>
      <c r="HS50" s="40"/>
      <c r="HT50" s="17"/>
      <c r="HU50" s="36"/>
      <c r="HV50" s="17">
        <v>454</v>
      </c>
      <c r="HW50" s="17">
        <v>50918.41</v>
      </c>
      <c r="HX50" s="18">
        <v>316</v>
      </c>
      <c r="HY50" s="18">
        <v>35133.44</v>
      </c>
      <c r="HZ50" s="17">
        <v>816</v>
      </c>
      <c r="IA50" s="17">
        <v>89520</v>
      </c>
      <c r="IB50" s="17">
        <v>525</v>
      </c>
      <c r="IC50" s="17">
        <v>57498</v>
      </c>
      <c r="ID50" s="17">
        <v>320</v>
      </c>
      <c r="IE50" s="17">
        <v>31361</v>
      </c>
      <c r="IF50" s="17">
        <v>432</v>
      </c>
      <c r="IG50" s="17">
        <v>34272</v>
      </c>
      <c r="IH50" s="41"/>
      <c r="II50" s="41"/>
      <c r="IJ50" s="41"/>
      <c r="IK50" s="41"/>
      <c r="IL50" s="18"/>
      <c r="IM50" s="41"/>
      <c r="IN50" s="41"/>
      <c r="IO50" s="41"/>
      <c r="IP50" s="18"/>
      <c r="IQ50" s="18"/>
      <c r="IR50" s="18">
        <f t="shared" ref="IR50:IU50" si="61">O50+V50+AC50+AJ50+AQ50+AX50+BE50+BL50+BS50+BZ50+CG50+CN50+CU50+DB50+DI50+DP50+DW50+ED50+EK50+ER50+EY50+FF50+FM50+FT50+GA50+GH50+GO50+GV50+HC50+HJ50+HQ50</f>
        <v>19</v>
      </c>
      <c r="IS50" s="18">
        <f t="shared" si="61"/>
        <v>1841</v>
      </c>
      <c r="IT50" s="17">
        <v>129</v>
      </c>
      <c r="IU50" s="18">
        <f t="shared" si="61"/>
        <v>-554.77</v>
      </c>
      <c r="IV50" s="36">
        <f t="shared" si="2"/>
        <v>-0.301341662140141</v>
      </c>
      <c r="IW50" s="18">
        <f t="shared" si="3"/>
        <v>2882</v>
      </c>
      <c r="IX50" s="42">
        <f t="shared" si="4"/>
        <v>300543.85</v>
      </c>
      <c r="IY50" s="43"/>
      <c r="IZ50" s="43"/>
      <c r="JA50" s="68">
        <v>80611</v>
      </c>
      <c r="JB50">
        <v>278169</v>
      </c>
      <c r="JC50" t="s">
        <v>233</v>
      </c>
    </row>
    <row r="51" spans="1:262">
      <c r="A51" s="16"/>
      <c r="B51" s="17" t="s">
        <v>229</v>
      </c>
      <c r="C51" s="18">
        <v>6939962763774</v>
      </c>
      <c r="D51" s="18">
        <v>21064016000001</v>
      </c>
      <c r="E51" s="17" t="s">
        <v>234</v>
      </c>
      <c r="F51" s="19" t="s">
        <v>235</v>
      </c>
      <c r="G51" s="17" t="s">
        <v>129</v>
      </c>
      <c r="H51" s="26">
        <f>VLOOKUP(C51,供应链!E:J,6,0)</f>
        <v>0.541666666666667</v>
      </c>
      <c r="I51" s="17">
        <f>VLOOKUP(C51,供应链!E:H,4,0)</f>
        <v>74</v>
      </c>
      <c r="J51" s="17">
        <f>VLOOKUP(C51,供应链!E:K,7,0)</f>
        <v>0</v>
      </c>
      <c r="K51" s="18">
        <f>VLOOKUP(C51,供应链!E:I,5,0)</f>
        <v>7.457529513389</v>
      </c>
      <c r="L51" s="27">
        <f t="shared" si="0"/>
        <v>0.00225428313796213</v>
      </c>
      <c r="M51" s="17">
        <v>247</v>
      </c>
      <c r="N51" s="26">
        <v>0.0161943319838057</v>
      </c>
      <c r="O51" s="18">
        <v>4</v>
      </c>
      <c r="P51" s="18">
        <v>291</v>
      </c>
      <c r="Q51" s="40">
        <f t="shared" si="43"/>
        <v>74.9325</v>
      </c>
      <c r="R51" s="18">
        <f t="shared" si="44"/>
        <v>-96.27</v>
      </c>
      <c r="S51" s="36">
        <f t="shared" si="45"/>
        <v>-0.330824742268041</v>
      </c>
      <c r="T51" s="17">
        <v>260</v>
      </c>
      <c r="U51" s="26">
        <v>0.0230769230769231</v>
      </c>
      <c r="V51" s="18">
        <v>6</v>
      </c>
      <c r="W51" s="18">
        <v>459</v>
      </c>
      <c r="X51" s="40">
        <f t="shared" si="46"/>
        <v>78.795</v>
      </c>
      <c r="Y51" s="18">
        <f t="shared" si="47"/>
        <v>-121.23</v>
      </c>
      <c r="Z51" s="36">
        <f t="shared" si="48"/>
        <v>-0.264117647058824</v>
      </c>
      <c r="AA51" s="17"/>
      <c r="AB51" s="26"/>
      <c r="AC51" s="18"/>
      <c r="AD51" s="18"/>
      <c r="AE51" s="40"/>
      <c r="AF51" s="17"/>
      <c r="AG51" s="36"/>
      <c r="AH51" s="17"/>
      <c r="AI51" s="26"/>
      <c r="AJ51" s="18"/>
      <c r="AK51" s="18"/>
      <c r="AL51" s="40"/>
      <c r="AM51" s="17"/>
      <c r="AN51" s="36"/>
      <c r="AO51" s="17"/>
      <c r="AP51" s="26"/>
      <c r="AQ51" s="18"/>
      <c r="AR51" s="18"/>
      <c r="AS51" s="40"/>
      <c r="AT51" s="17"/>
      <c r="AU51" s="36"/>
      <c r="AV51" s="17"/>
      <c r="AW51" s="26"/>
      <c r="AX51" s="18"/>
      <c r="AY51" s="18"/>
      <c r="AZ51" s="40"/>
      <c r="BA51" s="17"/>
      <c r="BB51" s="36"/>
      <c r="BC51" s="17"/>
      <c r="BD51" s="26"/>
      <c r="BE51" s="17"/>
      <c r="BF51" s="18"/>
      <c r="BG51" s="40"/>
      <c r="BH51" s="17"/>
      <c r="BI51" s="36"/>
      <c r="BJ51" s="17"/>
      <c r="BK51" s="32"/>
      <c r="BL51" s="17"/>
      <c r="BM51" s="18"/>
      <c r="BN51" s="40"/>
      <c r="BO51" s="17"/>
      <c r="BP51" s="36"/>
      <c r="BQ51" s="17"/>
      <c r="BR51" s="32"/>
      <c r="BS51" s="18"/>
      <c r="BT51" s="18"/>
      <c r="BU51" s="40"/>
      <c r="BV51" s="17"/>
      <c r="BW51" s="36"/>
      <c r="BY51" s="117"/>
      <c r="BZ51" s="18"/>
      <c r="CB51" s="40"/>
      <c r="CC51" s="17"/>
      <c r="CD51" s="36"/>
      <c r="CF51" s="117"/>
      <c r="CI51" s="40"/>
      <c r="CJ51" s="17"/>
      <c r="CK51" s="36"/>
      <c r="CL51" s="120"/>
      <c r="CM51" s="121"/>
      <c r="CN51" s="55"/>
      <c r="CO51" s="55"/>
      <c r="CP51" s="40"/>
      <c r="CQ51" s="17"/>
      <c r="CR51" s="36"/>
      <c r="CS51" s="122"/>
      <c r="CT51" s="121"/>
      <c r="CU51" s="122"/>
      <c r="CV51" s="122"/>
      <c r="CW51" s="40"/>
      <c r="CX51" s="17"/>
      <c r="CY51" s="36"/>
      <c r="CZ51" s="112"/>
      <c r="DA51" s="117"/>
      <c r="DB51" s="112"/>
      <c r="DC51" s="112"/>
      <c r="DD51" s="40"/>
      <c r="DE51" s="17"/>
      <c r="DF51" s="36"/>
      <c r="DG51" s="126"/>
      <c r="DH51" s="32"/>
      <c r="DI51" s="17"/>
      <c r="DJ51" s="18"/>
      <c r="DK51" s="40"/>
      <c r="DL51" s="17"/>
      <c r="DM51" s="36"/>
      <c r="DN51" s="33"/>
      <c r="DO51" s="32"/>
      <c r="DP51" s="18"/>
      <c r="DQ51" s="18"/>
      <c r="DR51" s="40"/>
      <c r="DS51" s="17"/>
      <c r="DT51" s="36"/>
      <c r="DU51" s="18"/>
      <c r="DV51" s="26"/>
      <c r="DW51" s="18"/>
      <c r="DX51" s="18"/>
      <c r="DY51" s="40"/>
      <c r="DZ51" s="17"/>
      <c r="EA51" s="36"/>
      <c r="EB51" s="18"/>
      <c r="EC51" s="26"/>
      <c r="ED51" s="18"/>
      <c r="EE51" s="18"/>
      <c r="EF51" s="40"/>
      <c r="EG51" s="17"/>
      <c r="EH51" s="36"/>
      <c r="EI51" s="18"/>
      <c r="EJ51" s="26"/>
      <c r="EK51" s="18"/>
      <c r="EL51" s="18"/>
      <c r="EM51" s="40"/>
      <c r="EN51" s="17"/>
      <c r="EO51" s="36"/>
      <c r="EP51" s="18"/>
      <c r="EQ51" s="26"/>
      <c r="ER51" s="18"/>
      <c r="ES51" s="18"/>
      <c r="ET51" s="40"/>
      <c r="EU51" s="17"/>
      <c r="EV51" s="36"/>
      <c r="EW51" s="18"/>
      <c r="EX51" s="26"/>
      <c r="EY51" s="17"/>
      <c r="EZ51" s="18"/>
      <c r="FA51" s="40"/>
      <c r="FB51" s="17"/>
      <c r="FC51" s="36"/>
      <c r="FD51" s="18"/>
      <c r="FE51" s="26"/>
      <c r="FF51" s="17"/>
      <c r="FG51" s="18"/>
      <c r="FH51" s="40"/>
      <c r="FI51" s="17"/>
      <c r="FJ51" s="36"/>
      <c r="FK51" s="18"/>
      <c r="FL51" s="26"/>
      <c r="FM51" s="17"/>
      <c r="FN51" s="18"/>
      <c r="FO51" s="40"/>
      <c r="FP51" s="17"/>
      <c r="FQ51" s="36"/>
      <c r="FR51" s="18"/>
      <c r="FS51" s="26"/>
      <c r="FT51" s="17"/>
      <c r="FU51" s="18"/>
      <c r="FV51" s="40"/>
      <c r="FW51" s="17"/>
      <c r="FX51" s="36"/>
      <c r="FY51" s="18"/>
      <c r="FZ51" s="26"/>
      <c r="GA51" s="17"/>
      <c r="GB51" s="18"/>
      <c r="GC51" s="40"/>
      <c r="GD51" s="17"/>
      <c r="GE51" s="36"/>
      <c r="GF51" s="18"/>
      <c r="GG51" s="26"/>
      <c r="GH51" s="18"/>
      <c r="GI51" s="18"/>
      <c r="GJ51" s="40"/>
      <c r="GK51" s="17"/>
      <c r="GL51" s="36"/>
      <c r="GM51" s="18"/>
      <c r="GN51" s="26"/>
      <c r="GO51" s="18"/>
      <c r="GP51" s="18"/>
      <c r="GQ51" s="40"/>
      <c r="GR51" s="17"/>
      <c r="GS51" s="36"/>
      <c r="GT51" s="18"/>
      <c r="GU51" s="26"/>
      <c r="GV51" s="18"/>
      <c r="GW51" s="18"/>
      <c r="GX51" s="40"/>
      <c r="GY51" s="17"/>
      <c r="GZ51" s="36"/>
      <c r="HA51" s="18"/>
      <c r="HB51" s="26"/>
      <c r="HC51" s="18"/>
      <c r="HD51" s="18"/>
      <c r="HE51" s="40"/>
      <c r="HF51" s="17"/>
      <c r="HG51" s="36"/>
      <c r="HH51" s="18"/>
      <c r="HI51" s="26"/>
      <c r="HJ51" s="17"/>
      <c r="HK51" s="18"/>
      <c r="HL51" s="40"/>
      <c r="HM51" s="17"/>
      <c r="HN51" s="36"/>
      <c r="HO51" s="18"/>
      <c r="HP51" s="26"/>
      <c r="HQ51" s="17"/>
      <c r="HR51" s="18"/>
      <c r="HS51" s="40"/>
      <c r="HT51" s="17"/>
      <c r="HU51" s="36"/>
      <c r="HV51" s="17">
        <v>313</v>
      </c>
      <c r="HW51" s="17">
        <v>26538.66</v>
      </c>
      <c r="HX51" s="18">
        <v>290</v>
      </c>
      <c r="HY51" s="18">
        <v>25998.05</v>
      </c>
      <c r="HZ51" s="17">
        <v>358</v>
      </c>
      <c r="IA51" s="17">
        <v>31261</v>
      </c>
      <c r="IB51" s="17">
        <v>231</v>
      </c>
      <c r="IC51" s="17">
        <v>20223</v>
      </c>
      <c r="ID51" s="17">
        <v>289</v>
      </c>
      <c r="IE51" s="17">
        <v>22994</v>
      </c>
      <c r="IF51" s="17">
        <v>389</v>
      </c>
      <c r="IG51" s="17">
        <v>26542.5555555556</v>
      </c>
      <c r="IH51" s="41"/>
      <c r="II51" s="41"/>
      <c r="IJ51" s="41"/>
      <c r="IK51" s="41"/>
      <c r="IL51" s="18"/>
      <c r="IM51" s="41"/>
      <c r="IN51" s="41"/>
      <c r="IO51" s="41"/>
      <c r="IP51" s="18"/>
      <c r="IQ51" s="18"/>
      <c r="IR51" s="18">
        <f t="shared" ref="IR51:IU51" si="62">O51+V51+AC51+AJ51+AQ51+AX51+BE51+BL51+BS51+BZ51+CG51+CN51+CU51+DB51+DI51+DP51+DW51+ED51+EK51+ER51+EY51+FF51+FM51+FT51+GA51+GH51+GO51+GV51+HC51+HJ51+HQ51</f>
        <v>10</v>
      </c>
      <c r="IS51" s="18">
        <f t="shared" si="62"/>
        <v>750</v>
      </c>
      <c r="IT51" s="17">
        <v>99</v>
      </c>
      <c r="IU51" s="18">
        <f t="shared" si="62"/>
        <v>-217.5</v>
      </c>
      <c r="IV51" s="36">
        <f t="shared" si="2"/>
        <v>-0.29</v>
      </c>
      <c r="IW51" s="18">
        <f t="shared" si="3"/>
        <v>1880</v>
      </c>
      <c r="IX51" s="42">
        <f t="shared" si="4"/>
        <v>154307.265555556</v>
      </c>
      <c r="IY51" s="43"/>
      <c r="IZ51" s="43"/>
      <c r="JA51">
        <f>JA49-JA50</f>
        <v>-1160</v>
      </c>
      <c r="JB51">
        <f>JB49-JB50</f>
        <v>-2398</v>
      </c>
    </row>
    <row r="52" spans="1:262">
      <c r="A52" s="16"/>
      <c r="B52" s="20" t="s">
        <v>236</v>
      </c>
      <c r="C52" s="18">
        <v>6939962757612</v>
      </c>
      <c r="D52" s="18">
        <v>21064011001059</v>
      </c>
      <c r="E52" s="17" t="s">
        <v>237</v>
      </c>
      <c r="F52" s="19" t="s">
        <v>238</v>
      </c>
      <c r="G52" s="17" t="s">
        <v>129</v>
      </c>
      <c r="H52" s="26">
        <f>VLOOKUP(C52,供应链!E:J,6,0)</f>
        <v>0.916666666666667</v>
      </c>
      <c r="I52" s="17">
        <f>VLOOKUP(C52,供应链!E:H,4,0)</f>
        <v>541</v>
      </c>
      <c r="J52" s="17">
        <f>VLOOKUP(C52,供应链!E:K,7,0)</f>
        <v>44</v>
      </c>
      <c r="K52" s="18">
        <f>VLOOKUP(C52,供应链!E:I,5,0)</f>
        <v>73.2781194811522</v>
      </c>
      <c r="L52" s="27">
        <f t="shared" si="0"/>
        <v>0.00743913435527502</v>
      </c>
      <c r="M52" s="17">
        <v>201</v>
      </c>
      <c r="N52" s="26">
        <v>0.0447761194029851</v>
      </c>
      <c r="O52" s="18">
        <v>9</v>
      </c>
      <c r="P52" s="18">
        <v>1121</v>
      </c>
      <c r="Q52" s="40">
        <f t="shared" si="43"/>
        <v>128.292222222222</v>
      </c>
      <c r="R52" s="18">
        <f t="shared" si="44"/>
        <v>-186.37</v>
      </c>
      <c r="S52" s="36">
        <f t="shared" si="45"/>
        <v>-0.166253345227475</v>
      </c>
      <c r="T52" s="17">
        <v>229</v>
      </c>
      <c r="U52" s="26">
        <v>0.104803493449782</v>
      </c>
      <c r="V52" s="18">
        <v>24</v>
      </c>
      <c r="W52" s="18">
        <v>2981</v>
      </c>
      <c r="X52" s="40">
        <f t="shared" si="46"/>
        <v>127.934583333333</v>
      </c>
      <c r="Y52" s="18">
        <f t="shared" si="47"/>
        <v>-505.57</v>
      </c>
      <c r="Z52" s="36">
        <f t="shared" si="48"/>
        <v>-0.16959745051996</v>
      </c>
      <c r="AA52" s="17"/>
      <c r="AB52" s="26"/>
      <c r="AC52" s="18"/>
      <c r="AD52" s="18"/>
      <c r="AE52" s="40"/>
      <c r="AF52" s="17"/>
      <c r="AG52" s="36"/>
      <c r="AH52" s="17"/>
      <c r="AI52" s="26"/>
      <c r="AJ52" s="18"/>
      <c r="AK52" s="18"/>
      <c r="AL52" s="40"/>
      <c r="AM52" s="17"/>
      <c r="AN52" s="36"/>
      <c r="AO52" s="17"/>
      <c r="AP52" s="26"/>
      <c r="AQ52" s="18"/>
      <c r="AR52" s="18"/>
      <c r="AS52" s="40"/>
      <c r="AT52" s="17"/>
      <c r="AU52" s="36"/>
      <c r="AV52" s="17"/>
      <c r="AW52" s="26"/>
      <c r="AX52" s="18"/>
      <c r="AY52" s="18"/>
      <c r="AZ52" s="40"/>
      <c r="BA52" s="17"/>
      <c r="BB52" s="36"/>
      <c r="BC52" s="17"/>
      <c r="BD52" s="26"/>
      <c r="BE52" s="17"/>
      <c r="BF52" s="18"/>
      <c r="BG52" s="40"/>
      <c r="BH52" s="17"/>
      <c r="BI52" s="36"/>
      <c r="BJ52" s="17"/>
      <c r="BK52" s="32"/>
      <c r="BL52" s="17"/>
      <c r="BM52" s="18"/>
      <c r="BN52" s="40"/>
      <c r="BO52" s="17"/>
      <c r="BP52" s="36"/>
      <c r="BQ52" s="17"/>
      <c r="BR52" s="32"/>
      <c r="BS52" s="18"/>
      <c r="BT52" s="18"/>
      <c r="BU52" s="40"/>
      <c r="BV52" s="17"/>
      <c r="BW52" s="36"/>
      <c r="BY52" s="117"/>
      <c r="BZ52" s="18"/>
      <c r="CB52" s="40"/>
      <c r="CC52" s="17"/>
      <c r="CD52" s="36"/>
      <c r="CF52" s="117"/>
      <c r="CI52" s="40"/>
      <c r="CJ52" s="17"/>
      <c r="CK52" s="36"/>
      <c r="CL52" s="120"/>
      <c r="CM52" s="121"/>
      <c r="CN52" s="55"/>
      <c r="CO52" s="55"/>
      <c r="CP52" s="40"/>
      <c r="CQ52" s="17"/>
      <c r="CR52" s="36"/>
      <c r="CS52" s="122"/>
      <c r="CT52" s="121"/>
      <c r="CU52" s="122"/>
      <c r="CV52" s="122"/>
      <c r="CW52" s="40"/>
      <c r="CX52" s="17"/>
      <c r="CY52" s="36"/>
      <c r="CZ52" s="112"/>
      <c r="DA52" s="117"/>
      <c r="DB52" s="112"/>
      <c r="DC52" s="112"/>
      <c r="DD52" s="40"/>
      <c r="DE52" s="17"/>
      <c r="DF52" s="36"/>
      <c r="DG52" s="126"/>
      <c r="DH52" s="32"/>
      <c r="DI52" s="17"/>
      <c r="DJ52" s="18"/>
      <c r="DK52" s="40"/>
      <c r="DL52" s="17"/>
      <c r="DM52" s="36"/>
      <c r="DN52" s="33"/>
      <c r="DO52" s="32"/>
      <c r="DP52" s="18"/>
      <c r="DQ52" s="18"/>
      <c r="DR52" s="40"/>
      <c r="DS52" s="17"/>
      <c r="DT52" s="36"/>
      <c r="DU52" s="18"/>
      <c r="DV52" s="26"/>
      <c r="DW52" s="18"/>
      <c r="DX52" s="18"/>
      <c r="DY52" s="40"/>
      <c r="DZ52" s="17"/>
      <c r="EA52" s="36"/>
      <c r="EB52" s="18"/>
      <c r="EC52" s="26"/>
      <c r="ED52" s="18"/>
      <c r="EE52" s="18"/>
      <c r="EF52" s="40"/>
      <c r="EG52" s="17"/>
      <c r="EH52" s="36"/>
      <c r="EI52" s="18"/>
      <c r="EJ52" s="26"/>
      <c r="EK52" s="18"/>
      <c r="EL52" s="18"/>
      <c r="EM52" s="40"/>
      <c r="EN52" s="17"/>
      <c r="EO52" s="36"/>
      <c r="EP52" s="18"/>
      <c r="EQ52" s="26"/>
      <c r="ER52" s="18"/>
      <c r="ES52" s="18"/>
      <c r="ET52" s="40"/>
      <c r="EU52" s="17"/>
      <c r="EV52" s="36"/>
      <c r="EW52" s="18"/>
      <c r="EX52" s="26"/>
      <c r="EY52" s="17"/>
      <c r="EZ52" s="18"/>
      <c r="FA52" s="40"/>
      <c r="FB52" s="17"/>
      <c r="FC52" s="36"/>
      <c r="FD52" s="18"/>
      <c r="FE52" s="26"/>
      <c r="FF52" s="17"/>
      <c r="FG52" s="18"/>
      <c r="FH52" s="40"/>
      <c r="FI52" s="17"/>
      <c r="FJ52" s="36"/>
      <c r="FK52" s="18"/>
      <c r="FL52" s="26"/>
      <c r="FM52" s="17"/>
      <c r="FN52" s="18"/>
      <c r="FO52" s="40"/>
      <c r="FP52" s="17"/>
      <c r="FQ52" s="36"/>
      <c r="FR52" s="18"/>
      <c r="FS52" s="26"/>
      <c r="FT52" s="17"/>
      <c r="FU52" s="18"/>
      <c r="FV52" s="40"/>
      <c r="FW52" s="17"/>
      <c r="FX52" s="36"/>
      <c r="FY52" s="18"/>
      <c r="FZ52" s="26"/>
      <c r="GA52" s="17"/>
      <c r="GB52" s="18"/>
      <c r="GC52" s="40"/>
      <c r="GD52" s="17"/>
      <c r="GE52" s="36"/>
      <c r="GF52" s="18"/>
      <c r="GG52" s="26"/>
      <c r="GH52" s="18"/>
      <c r="GI52" s="18"/>
      <c r="GJ52" s="40"/>
      <c r="GK52" s="17"/>
      <c r="GL52" s="36"/>
      <c r="GM52" s="18"/>
      <c r="GN52" s="26"/>
      <c r="GO52" s="18"/>
      <c r="GP52" s="18"/>
      <c r="GQ52" s="40"/>
      <c r="GR52" s="17"/>
      <c r="GS52" s="36"/>
      <c r="GT52" s="18"/>
      <c r="GU52" s="26"/>
      <c r="GV52" s="18"/>
      <c r="GW52" s="18"/>
      <c r="GX52" s="40"/>
      <c r="GY52" s="17"/>
      <c r="GZ52" s="36"/>
      <c r="HA52" s="18"/>
      <c r="HB52" s="26"/>
      <c r="HC52" s="18"/>
      <c r="HD52" s="18"/>
      <c r="HE52" s="40"/>
      <c r="HF52" s="17"/>
      <c r="HG52" s="36"/>
      <c r="HH52" s="18"/>
      <c r="HI52" s="26"/>
      <c r="HJ52" s="17"/>
      <c r="HK52" s="18"/>
      <c r="HL52" s="40"/>
      <c r="HM52" s="17"/>
      <c r="HN52" s="36"/>
      <c r="HO52" s="18"/>
      <c r="HP52" s="26"/>
      <c r="HQ52" s="17"/>
      <c r="HR52" s="18"/>
      <c r="HS52" s="40"/>
      <c r="HT52" s="17"/>
      <c r="HU52" s="36"/>
      <c r="HV52" s="17">
        <v>544</v>
      </c>
      <c r="HW52" s="17">
        <v>77475.61</v>
      </c>
      <c r="HX52" s="18">
        <v>331</v>
      </c>
      <c r="HY52" s="18">
        <v>42199.44</v>
      </c>
      <c r="HZ52" s="17">
        <v>819</v>
      </c>
      <c r="IA52" s="17">
        <v>103882</v>
      </c>
      <c r="IB52" s="17">
        <v>678</v>
      </c>
      <c r="IC52" s="17">
        <v>93683</v>
      </c>
      <c r="ID52" s="17">
        <v>443</v>
      </c>
      <c r="IE52" s="17">
        <v>62111</v>
      </c>
      <c r="IF52" s="17">
        <v>215</v>
      </c>
      <c r="IG52" s="17">
        <v>29415</v>
      </c>
      <c r="IH52" s="41"/>
      <c r="II52" s="41"/>
      <c r="IJ52" s="41"/>
      <c r="IK52" s="41"/>
      <c r="IL52" s="18"/>
      <c r="IM52" s="41"/>
      <c r="IN52" s="41"/>
      <c r="IO52" s="41"/>
      <c r="IP52" s="18"/>
      <c r="IQ52" s="18"/>
      <c r="IR52" s="18">
        <f t="shared" ref="IR52:IU52" si="63">O52+V52+AC52+AJ52+AQ52+AX52+BE52+BL52+BS52+BZ52+CG52+CN52+CU52+DB52+DI52+DP52+DW52+ED52+EK52+ER52+EY52+FF52+FM52+FT52+GA52+GH52+GO52+GV52+HC52+HJ52+HQ52</f>
        <v>33</v>
      </c>
      <c r="IS52" s="18">
        <f t="shared" si="63"/>
        <v>4102</v>
      </c>
      <c r="IT52" s="17">
        <v>149</v>
      </c>
      <c r="IU52" s="18">
        <f t="shared" si="63"/>
        <v>-691.94</v>
      </c>
      <c r="IV52" s="36">
        <f t="shared" si="2"/>
        <v>-0.168683568990736</v>
      </c>
      <c r="IW52" s="18">
        <f t="shared" si="3"/>
        <v>3063</v>
      </c>
      <c r="IX52" s="42">
        <f t="shared" si="4"/>
        <v>412868.05</v>
      </c>
      <c r="IY52" s="43"/>
      <c r="IZ52" s="43"/>
      <c r="JA52" s="44">
        <f>JA51/JA50</f>
        <v>-0.014390095644515</v>
      </c>
      <c r="JB52" s="44">
        <f>JB51/JB50</f>
        <v>-0.00862065866433715</v>
      </c>
    </row>
    <row r="53" spans="1:262">
      <c r="A53" s="16" t="s">
        <v>126</v>
      </c>
      <c r="B53" s="20" t="s">
        <v>236</v>
      </c>
      <c r="C53" s="18">
        <v>6939962754604</v>
      </c>
      <c r="D53" s="18" t="s">
        <v>239</v>
      </c>
      <c r="E53" s="17" t="s">
        <v>240</v>
      </c>
      <c r="F53" s="19" t="s">
        <v>241</v>
      </c>
      <c r="G53" s="17" t="s">
        <v>129</v>
      </c>
      <c r="H53" s="26">
        <f>VLOOKUP(C53,供应链!E:J,6,0)</f>
        <v>0.416666666666667</v>
      </c>
      <c r="I53" s="17">
        <f>VLOOKUP(C53,供应链!E:H,4,0)</f>
        <v>31</v>
      </c>
      <c r="J53" s="17">
        <f>VLOOKUP(C53,供应链!E:K,7,0)</f>
        <v>0</v>
      </c>
      <c r="K53" s="18">
        <f>VLOOKUP(C53,供应链!E:I,5,0)</f>
        <v>620</v>
      </c>
      <c r="L53" s="27">
        <f t="shared" si="0"/>
        <v>0.00270513976555455</v>
      </c>
      <c r="M53" s="17">
        <v>136</v>
      </c>
      <c r="N53" s="26">
        <v>0.0220588235294118</v>
      </c>
      <c r="O53" s="18">
        <v>3</v>
      </c>
      <c r="P53" s="18">
        <v>287</v>
      </c>
      <c r="Q53" s="40">
        <f t="shared" si="43"/>
        <v>98.5366666666667</v>
      </c>
      <c r="R53" s="18">
        <f t="shared" si="44"/>
        <v>-151.39</v>
      </c>
      <c r="S53" s="36">
        <f t="shared" si="45"/>
        <v>-0.527491289198606</v>
      </c>
      <c r="T53" s="17">
        <v>112</v>
      </c>
      <c r="U53" s="26">
        <v>0.0803571428571429</v>
      </c>
      <c r="V53" s="18">
        <v>9</v>
      </c>
      <c r="W53" s="18">
        <v>886</v>
      </c>
      <c r="X53" s="40">
        <f t="shared" si="46"/>
        <v>101.397777777778</v>
      </c>
      <c r="Y53" s="18">
        <f t="shared" si="47"/>
        <v>-428.42</v>
      </c>
      <c r="Z53" s="36">
        <f t="shared" si="48"/>
        <v>-0.483544018058691</v>
      </c>
      <c r="AA53" s="17"/>
      <c r="AB53" s="26"/>
      <c r="AC53" s="18"/>
      <c r="AD53" s="18"/>
      <c r="AE53" s="40"/>
      <c r="AF53" s="17"/>
      <c r="AG53" s="36"/>
      <c r="AH53" s="17"/>
      <c r="AI53" s="26"/>
      <c r="AJ53" s="18"/>
      <c r="AK53" s="18"/>
      <c r="AL53" s="40"/>
      <c r="AM53" s="17"/>
      <c r="AN53" s="36"/>
      <c r="AO53" s="17"/>
      <c r="AP53" s="26"/>
      <c r="AQ53" s="18"/>
      <c r="AR53" s="18"/>
      <c r="AS53" s="40"/>
      <c r="AT53" s="17"/>
      <c r="AU53" s="36"/>
      <c r="AV53" s="17"/>
      <c r="AW53" s="26"/>
      <c r="AX53" s="18"/>
      <c r="AY53" s="18"/>
      <c r="AZ53" s="40"/>
      <c r="BA53" s="17"/>
      <c r="BB53" s="36"/>
      <c r="BC53" s="17"/>
      <c r="BD53" s="26"/>
      <c r="BE53" s="17"/>
      <c r="BF53" s="18"/>
      <c r="BG53" s="40"/>
      <c r="BH53" s="17"/>
      <c r="BI53" s="36"/>
      <c r="BJ53" s="17"/>
      <c r="BK53" s="32"/>
      <c r="BL53" s="17"/>
      <c r="BM53" s="18"/>
      <c r="BN53" s="40"/>
      <c r="BO53" s="17"/>
      <c r="BP53" s="36"/>
      <c r="BQ53" s="17"/>
      <c r="BR53" s="32"/>
      <c r="BS53" s="18"/>
      <c r="BT53" s="18"/>
      <c r="BU53" s="40"/>
      <c r="BV53" s="17"/>
      <c r="BW53" s="36"/>
      <c r="BY53" s="117"/>
      <c r="BZ53" s="18"/>
      <c r="CB53" s="40"/>
      <c r="CC53" s="17"/>
      <c r="CD53" s="36"/>
      <c r="CF53" s="117"/>
      <c r="CI53" s="40"/>
      <c r="CJ53" s="17"/>
      <c r="CK53" s="36"/>
      <c r="CL53" s="120"/>
      <c r="CM53" s="121"/>
      <c r="CN53" s="55"/>
      <c r="CO53" s="55"/>
      <c r="CP53" s="40"/>
      <c r="CQ53" s="17"/>
      <c r="CR53" s="36"/>
      <c r="CS53" s="122"/>
      <c r="CT53" s="121"/>
      <c r="CU53" s="122"/>
      <c r="CV53" s="122"/>
      <c r="CW53" s="40"/>
      <c r="CX53" s="17"/>
      <c r="CY53" s="36"/>
      <c r="CZ53" s="112"/>
      <c r="DA53" s="117"/>
      <c r="DB53" s="112"/>
      <c r="DC53" s="112"/>
      <c r="DD53" s="40"/>
      <c r="DE53" s="17"/>
      <c r="DF53" s="36"/>
      <c r="DG53" s="126"/>
      <c r="DH53" s="32"/>
      <c r="DI53" s="17"/>
      <c r="DJ53" s="18"/>
      <c r="DK53" s="40"/>
      <c r="DL53" s="17"/>
      <c r="DM53" s="36"/>
      <c r="DN53" s="33"/>
      <c r="DO53" s="32"/>
      <c r="DP53" s="18"/>
      <c r="DQ53" s="18"/>
      <c r="DR53" s="40"/>
      <c r="DS53" s="17"/>
      <c r="DT53" s="36"/>
      <c r="DU53" s="18"/>
      <c r="DV53" s="26"/>
      <c r="DW53" s="18"/>
      <c r="DX53" s="18"/>
      <c r="DY53" s="40"/>
      <c r="DZ53" s="17"/>
      <c r="EA53" s="36"/>
      <c r="EB53" s="18"/>
      <c r="EC53" s="26"/>
      <c r="ED53" s="18"/>
      <c r="EE53" s="18"/>
      <c r="EF53" s="40"/>
      <c r="EG53" s="17"/>
      <c r="EH53" s="36"/>
      <c r="EI53" s="18"/>
      <c r="EJ53" s="26"/>
      <c r="EK53" s="18"/>
      <c r="EL53" s="18"/>
      <c r="EM53" s="40"/>
      <c r="EN53" s="17"/>
      <c r="EO53" s="36"/>
      <c r="EP53" s="18"/>
      <c r="EQ53" s="26"/>
      <c r="ER53" s="18"/>
      <c r="ES53" s="18"/>
      <c r="ET53" s="40"/>
      <c r="EU53" s="17"/>
      <c r="EV53" s="36"/>
      <c r="EW53" s="18"/>
      <c r="EX53" s="26"/>
      <c r="EY53" s="17"/>
      <c r="EZ53" s="18"/>
      <c r="FA53" s="40"/>
      <c r="FB53" s="17"/>
      <c r="FC53" s="36"/>
      <c r="FD53" s="18"/>
      <c r="FE53" s="26"/>
      <c r="FF53" s="17"/>
      <c r="FG53" s="18"/>
      <c r="FH53" s="40"/>
      <c r="FI53" s="17"/>
      <c r="FJ53" s="36"/>
      <c r="FK53" s="18"/>
      <c r="FL53" s="26"/>
      <c r="FM53" s="17"/>
      <c r="FN53" s="18"/>
      <c r="FO53" s="40"/>
      <c r="FP53" s="17"/>
      <c r="FQ53" s="36"/>
      <c r="FR53" s="18"/>
      <c r="FS53" s="26"/>
      <c r="FT53" s="17"/>
      <c r="FU53" s="18"/>
      <c r="FV53" s="40"/>
      <c r="FW53" s="17"/>
      <c r="FX53" s="36"/>
      <c r="FY53" s="18"/>
      <c r="FZ53" s="26"/>
      <c r="GA53" s="17"/>
      <c r="GB53" s="18"/>
      <c r="GC53" s="40"/>
      <c r="GD53" s="17"/>
      <c r="GE53" s="36"/>
      <c r="GF53" s="18"/>
      <c r="GG53" s="26"/>
      <c r="GH53" s="18"/>
      <c r="GI53" s="18"/>
      <c r="GJ53" s="40"/>
      <c r="GK53" s="17"/>
      <c r="GL53" s="36"/>
      <c r="GM53" s="18"/>
      <c r="GN53" s="26"/>
      <c r="GO53" s="18"/>
      <c r="GP53" s="18"/>
      <c r="GQ53" s="40"/>
      <c r="GR53" s="17"/>
      <c r="GS53" s="36"/>
      <c r="GT53" s="18"/>
      <c r="GU53" s="26"/>
      <c r="GV53" s="18"/>
      <c r="GW53" s="18"/>
      <c r="GX53" s="40"/>
      <c r="GY53" s="17"/>
      <c r="GZ53" s="36"/>
      <c r="HA53" s="18"/>
      <c r="HB53" s="26"/>
      <c r="HC53" s="18"/>
      <c r="HD53" s="18"/>
      <c r="HE53" s="40"/>
      <c r="HF53" s="17"/>
      <c r="HG53" s="36"/>
      <c r="HH53" s="18"/>
      <c r="HI53" s="26"/>
      <c r="HJ53" s="17"/>
      <c r="HK53" s="18"/>
      <c r="HL53" s="40"/>
      <c r="HM53" s="17"/>
      <c r="HN53" s="36"/>
      <c r="HO53" s="18"/>
      <c r="HP53" s="26"/>
      <c r="HQ53" s="17"/>
      <c r="HR53" s="18"/>
      <c r="HS53" s="40"/>
      <c r="HT53" s="17"/>
      <c r="HU53" s="36"/>
      <c r="HV53" s="17">
        <v>225</v>
      </c>
      <c r="HW53" s="17">
        <v>27544.62</v>
      </c>
      <c r="HX53" s="18">
        <v>334</v>
      </c>
      <c r="HY53" s="18">
        <v>36454.66</v>
      </c>
      <c r="HZ53" s="17">
        <v>806</v>
      </c>
      <c r="IA53" s="17">
        <v>88843</v>
      </c>
      <c r="IB53" s="17">
        <v>514</v>
      </c>
      <c r="IC53" s="17">
        <v>57529</v>
      </c>
      <c r="ID53" s="17">
        <v>276</v>
      </c>
      <c r="IE53" s="17">
        <v>36705</v>
      </c>
      <c r="IF53" s="17">
        <v>306</v>
      </c>
      <c r="IG53" s="17">
        <v>30410.3333333333</v>
      </c>
      <c r="IH53" s="41"/>
      <c r="II53" s="41"/>
      <c r="IJ53" s="41"/>
      <c r="IK53" s="41"/>
      <c r="IL53" s="18"/>
      <c r="IM53" s="41"/>
      <c r="IN53" s="41"/>
      <c r="IO53" s="41"/>
      <c r="IP53" s="18"/>
      <c r="IQ53" s="18"/>
      <c r="IR53" s="18">
        <f t="shared" ref="IR53:IU53" si="64">O53+V53+AC53+AJ53+AQ53+AX53+BE53+BL53+BS53+BZ53+CG53+CN53+CU53+DB53+DI53+DP53+DW53+ED53+EK53+ER53+EY53+FF53+FM53+FT53+GA53+GH53+GO53+GV53+HC53+HJ53+HQ53</f>
        <v>12</v>
      </c>
      <c r="IS53" s="18">
        <f t="shared" si="64"/>
        <v>1173</v>
      </c>
      <c r="IT53" s="17">
        <v>149</v>
      </c>
      <c r="IU53" s="18">
        <f t="shared" si="64"/>
        <v>-579.81</v>
      </c>
      <c r="IV53" s="36">
        <f t="shared" si="2"/>
        <v>-0.494296675191816</v>
      </c>
      <c r="IW53" s="18">
        <f t="shared" si="3"/>
        <v>2473</v>
      </c>
      <c r="IX53" s="42">
        <f t="shared" si="4"/>
        <v>278659.613333333</v>
      </c>
      <c r="IY53" s="43"/>
      <c r="IZ53" s="43"/>
      <c r="JA53">
        <f>IS111</f>
        <v>553940</v>
      </c>
      <c r="JB53" s="44">
        <f>IZ111</f>
        <v>0.0395671428571429</v>
      </c>
    </row>
    <row r="54" spans="1:260">
      <c r="A54" s="16"/>
      <c r="B54" s="20" t="s">
        <v>236</v>
      </c>
      <c r="C54" s="18">
        <v>6939962759128</v>
      </c>
      <c r="D54" s="18">
        <v>21064011001419</v>
      </c>
      <c r="E54" s="17" t="s">
        <v>242</v>
      </c>
      <c r="F54" s="19" t="s">
        <v>243</v>
      </c>
      <c r="G54" s="17" t="s">
        <v>129</v>
      </c>
      <c r="H54" s="26">
        <f>VLOOKUP(C54,供应链!E:J,6,0)</f>
        <v>0.916666666666667</v>
      </c>
      <c r="I54" s="17">
        <f>VLOOKUP(C54,供应链!E:H,4,0)</f>
        <v>294</v>
      </c>
      <c r="J54" s="17">
        <f>VLOOKUP(C54,供应链!E:K,7,0)</f>
        <v>0</v>
      </c>
      <c r="K54" s="18">
        <f>VLOOKUP(C54,供应链!E:I,5,0)</f>
        <v>14.6487294469357</v>
      </c>
      <c r="L54" s="27">
        <f t="shared" si="0"/>
        <v>0.00766456266907124</v>
      </c>
      <c r="M54" s="17">
        <v>556</v>
      </c>
      <c r="N54" s="26">
        <v>0.026978417266187</v>
      </c>
      <c r="O54" s="18">
        <v>15</v>
      </c>
      <c r="P54" s="18">
        <v>1042</v>
      </c>
      <c r="Q54" s="40">
        <f t="shared" si="43"/>
        <v>71.5506666666667</v>
      </c>
      <c r="R54" s="18">
        <f t="shared" si="44"/>
        <v>-411.74</v>
      </c>
      <c r="S54" s="36">
        <f t="shared" si="45"/>
        <v>-0.395143953934741</v>
      </c>
      <c r="T54" s="17">
        <v>608</v>
      </c>
      <c r="U54" s="26">
        <v>0.03125</v>
      </c>
      <c r="V54" s="18">
        <v>19</v>
      </c>
      <c r="W54" s="18">
        <v>1271</v>
      </c>
      <c r="X54" s="40">
        <f t="shared" si="46"/>
        <v>68.9015789473684</v>
      </c>
      <c r="Y54" s="18">
        <f t="shared" si="47"/>
        <v>-571.87</v>
      </c>
      <c r="Z54" s="36">
        <f t="shared" si="48"/>
        <v>-0.44993705743509</v>
      </c>
      <c r="AA54" s="17"/>
      <c r="AB54" s="26"/>
      <c r="AC54" s="18"/>
      <c r="AD54" s="18"/>
      <c r="AE54" s="40"/>
      <c r="AF54" s="17"/>
      <c r="AG54" s="36"/>
      <c r="AH54" s="17"/>
      <c r="AI54" s="26"/>
      <c r="AJ54" s="18"/>
      <c r="AK54" s="18"/>
      <c r="AL54" s="40"/>
      <c r="AM54" s="17"/>
      <c r="AN54" s="36"/>
      <c r="AO54" s="17"/>
      <c r="AP54" s="26"/>
      <c r="AQ54" s="18"/>
      <c r="AR54" s="18"/>
      <c r="AS54" s="40"/>
      <c r="AT54" s="17"/>
      <c r="AU54" s="36"/>
      <c r="AV54" s="17"/>
      <c r="AW54" s="26"/>
      <c r="AX54" s="18"/>
      <c r="AY54" s="18"/>
      <c r="AZ54" s="40"/>
      <c r="BA54" s="17"/>
      <c r="BB54" s="36"/>
      <c r="BC54" s="17"/>
      <c r="BD54" s="26"/>
      <c r="BE54" s="17"/>
      <c r="BF54" s="18"/>
      <c r="BG54" s="40"/>
      <c r="BH54" s="17"/>
      <c r="BI54" s="36"/>
      <c r="BJ54" s="17"/>
      <c r="BK54" s="32"/>
      <c r="BL54" s="17"/>
      <c r="BM54" s="18"/>
      <c r="BN54" s="40"/>
      <c r="BO54" s="17"/>
      <c r="BP54" s="36"/>
      <c r="BQ54" s="17"/>
      <c r="BR54" s="32"/>
      <c r="BS54" s="18"/>
      <c r="BT54" s="18"/>
      <c r="BU54" s="40"/>
      <c r="BV54" s="17"/>
      <c r="BW54" s="36"/>
      <c r="BY54" s="117"/>
      <c r="BZ54" s="18"/>
      <c r="CB54" s="40"/>
      <c r="CC54" s="17"/>
      <c r="CD54" s="36"/>
      <c r="CF54" s="117"/>
      <c r="CI54" s="40"/>
      <c r="CJ54" s="17"/>
      <c r="CK54" s="36"/>
      <c r="CL54" s="120"/>
      <c r="CM54" s="121"/>
      <c r="CN54" s="55"/>
      <c r="CO54" s="55"/>
      <c r="CP54" s="40"/>
      <c r="CQ54" s="17"/>
      <c r="CR54" s="36"/>
      <c r="CS54" s="122"/>
      <c r="CT54" s="121"/>
      <c r="CU54" s="122"/>
      <c r="CV54" s="122"/>
      <c r="CW54" s="40"/>
      <c r="CX54" s="17"/>
      <c r="CY54" s="36"/>
      <c r="CZ54" s="112"/>
      <c r="DA54" s="117"/>
      <c r="DB54" s="112"/>
      <c r="DC54" s="112"/>
      <c r="DD54" s="40"/>
      <c r="DE54" s="17"/>
      <c r="DF54" s="36"/>
      <c r="DG54" s="126"/>
      <c r="DH54" s="32"/>
      <c r="DI54" s="17"/>
      <c r="DJ54" s="18"/>
      <c r="DK54" s="40"/>
      <c r="DL54" s="17"/>
      <c r="DM54" s="36"/>
      <c r="DN54" s="33"/>
      <c r="DO54" s="32"/>
      <c r="DP54" s="18"/>
      <c r="DQ54" s="18"/>
      <c r="DR54" s="40"/>
      <c r="DS54" s="17"/>
      <c r="DT54" s="36"/>
      <c r="DU54" s="18"/>
      <c r="DV54" s="26"/>
      <c r="DW54" s="18"/>
      <c r="DX54" s="18"/>
      <c r="DY54" s="40"/>
      <c r="DZ54" s="17"/>
      <c r="EA54" s="36"/>
      <c r="EB54" s="18"/>
      <c r="EC54" s="26"/>
      <c r="ED54" s="18"/>
      <c r="EE54" s="18"/>
      <c r="EF54" s="40"/>
      <c r="EG54" s="17"/>
      <c r="EH54" s="36"/>
      <c r="EI54" s="18"/>
      <c r="EJ54" s="26"/>
      <c r="EK54" s="18"/>
      <c r="EL54" s="18"/>
      <c r="EM54" s="40"/>
      <c r="EN54" s="17"/>
      <c r="EO54" s="36"/>
      <c r="EP54" s="18"/>
      <c r="EQ54" s="26"/>
      <c r="ER54" s="18"/>
      <c r="ES54" s="18"/>
      <c r="ET54" s="40"/>
      <c r="EU54" s="17"/>
      <c r="EV54" s="36"/>
      <c r="EW54" s="18"/>
      <c r="EX54" s="26"/>
      <c r="EY54" s="17"/>
      <c r="EZ54" s="18"/>
      <c r="FA54" s="40"/>
      <c r="FB54" s="17"/>
      <c r="FC54" s="36"/>
      <c r="FD54" s="18"/>
      <c r="FE54" s="26"/>
      <c r="FF54" s="17"/>
      <c r="FG54" s="18"/>
      <c r="FH54" s="40"/>
      <c r="FI54" s="17"/>
      <c r="FJ54" s="36"/>
      <c r="FK54" s="18"/>
      <c r="FL54" s="26"/>
      <c r="FM54" s="17"/>
      <c r="FN54" s="18"/>
      <c r="FO54" s="40"/>
      <c r="FP54" s="17"/>
      <c r="FQ54" s="36"/>
      <c r="FR54" s="18"/>
      <c r="FS54" s="26"/>
      <c r="FT54" s="17"/>
      <c r="FU54" s="18"/>
      <c r="FV54" s="40"/>
      <c r="FW54" s="17"/>
      <c r="FX54" s="36"/>
      <c r="FY54" s="18"/>
      <c r="FZ54" s="26"/>
      <c r="GA54" s="17"/>
      <c r="GB54" s="18"/>
      <c r="GC54" s="40"/>
      <c r="GD54" s="17"/>
      <c r="GE54" s="36"/>
      <c r="GF54" s="18"/>
      <c r="GG54" s="26"/>
      <c r="GH54" s="18"/>
      <c r="GI54" s="18"/>
      <c r="GJ54" s="40"/>
      <c r="GK54" s="17"/>
      <c r="GL54" s="36"/>
      <c r="GM54" s="18"/>
      <c r="GN54" s="26"/>
      <c r="GO54" s="18"/>
      <c r="GP54" s="18"/>
      <c r="GQ54" s="40"/>
      <c r="GR54" s="17"/>
      <c r="GS54" s="36"/>
      <c r="GT54" s="18"/>
      <c r="GU54" s="26"/>
      <c r="GV54" s="18"/>
      <c r="GW54" s="18"/>
      <c r="GX54" s="40"/>
      <c r="GY54" s="17"/>
      <c r="GZ54" s="36"/>
      <c r="HA54" s="18"/>
      <c r="HB54" s="26"/>
      <c r="HC54" s="18"/>
      <c r="HD54" s="18"/>
      <c r="HE54" s="40"/>
      <c r="HF54" s="17"/>
      <c r="HG54" s="36"/>
      <c r="HH54" s="18"/>
      <c r="HI54" s="26"/>
      <c r="HJ54" s="17"/>
      <c r="HK54" s="18"/>
      <c r="HL54" s="40"/>
      <c r="HM54" s="17"/>
      <c r="HN54" s="36"/>
      <c r="HO54" s="18"/>
      <c r="HP54" s="26"/>
      <c r="HQ54" s="17"/>
      <c r="HR54" s="18"/>
      <c r="HS54" s="40"/>
      <c r="HT54" s="17"/>
      <c r="HU54" s="36"/>
      <c r="HV54" s="17">
        <v>278</v>
      </c>
      <c r="HW54" s="17">
        <v>24406.92</v>
      </c>
      <c r="HX54" s="18">
        <v>369</v>
      </c>
      <c r="HY54" s="18">
        <v>32147.89</v>
      </c>
      <c r="HZ54" s="17">
        <v>383</v>
      </c>
      <c r="IA54" s="17">
        <v>33138</v>
      </c>
      <c r="IB54" s="17">
        <v>498</v>
      </c>
      <c r="IC54" s="17">
        <v>42262</v>
      </c>
      <c r="ID54" s="17">
        <v>921</v>
      </c>
      <c r="IE54" s="17">
        <v>68597</v>
      </c>
      <c r="IF54" s="17">
        <v>704</v>
      </c>
      <c r="IG54" s="17">
        <v>45936.6923076923</v>
      </c>
      <c r="IH54" s="41"/>
      <c r="II54" s="41"/>
      <c r="IJ54" s="41"/>
      <c r="IK54" s="41"/>
      <c r="IL54" s="18"/>
      <c r="IM54" s="41"/>
      <c r="IN54" s="41"/>
      <c r="IO54" s="41"/>
      <c r="IP54" s="18"/>
      <c r="IQ54" s="18"/>
      <c r="IR54" s="18">
        <f t="shared" ref="IR54:IU54" si="65">O54+V54+AC54+AJ54+AQ54+AX54+BE54+BL54+BS54+BZ54+CG54+CN54+CU54+DB54+DI54+DP54+DW54+ED54+EK54+ER54+EY54+FF54+FM54+FT54+GA54+GH54+GO54+GV54+HC54+HJ54+HQ54</f>
        <v>34</v>
      </c>
      <c r="IS54" s="18">
        <f t="shared" si="65"/>
        <v>2313</v>
      </c>
      <c r="IT54" s="17">
        <v>99</v>
      </c>
      <c r="IU54" s="18">
        <f t="shared" si="65"/>
        <v>-983.61</v>
      </c>
      <c r="IV54" s="36">
        <f t="shared" si="2"/>
        <v>-0.425252918287938</v>
      </c>
      <c r="IW54" s="18">
        <f t="shared" si="3"/>
        <v>3187</v>
      </c>
      <c r="IX54" s="42">
        <f t="shared" si="4"/>
        <v>248801.502307692</v>
      </c>
      <c r="IY54" s="43"/>
      <c r="IZ54" s="43"/>
    </row>
    <row r="55" spans="1:262">
      <c r="A55" s="16" t="s">
        <v>133</v>
      </c>
      <c r="B55" s="17" t="s">
        <v>46</v>
      </c>
      <c r="C55" s="18">
        <v>6939962757575</v>
      </c>
      <c r="D55" s="18">
        <v>21061220000353</v>
      </c>
      <c r="E55" s="17" t="s">
        <v>244</v>
      </c>
      <c r="F55" s="19" t="s">
        <v>245</v>
      </c>
      <c r="G55" s="17" t="s">
        <v>129</v>
      </c>
      <c r="H55" s="26">
        <f>VLOOKUP(C55,供应链!E:J,6,0)</f>
        <v>1</v>
      </c>
      <c r="I55" s="17">
        <f>VLOOKUP(C55,供应链!E:H,4,0)</f>
        <v>1024</v>
      </c>
      <c r="J55" s="17">
        <f>VLOOKUP(C55,供应链!E:K,7,0)</f>
        <v>156</v>
      </c>
      <c r="K55" s="18">
        <f>VLOOKUP(C55,供应链!E:I,5,0)</f>
        <v>45.9573937959387</v>
      </c>
      <c r="L55" s="27">
        <f t="shared" si="0"/>
        <v>0.0101442741208296</v>
      </c>
      <c r="M55" s="17">
        <v>678</v>
      </c>
      <c r="N55" s="26">
        <v>0.023598820058997</v>
      </c>
      <c r="O55" s="18">
        <v>16</v>
      </c>
      <c r="P55" s="18">
        <v>1065</v>
      </c>
      <c r="Q55" s="40">
        <f t="shared" si="43"/>
        <v>68.559375</v>
      </c>
      <c r="R55" s="18">
        <f t="shared" si="44"/>
        <v>-167.05</v>
      </c>
      <c r="S55" s="36">
        <f t="shared" si="45"/>
        <v>-0.156854460093897</v>
      </c>
      <c r="T55" s="17">
        <v>599</v>
      </c>
      <c r="U55" s="26">
        <v>0.0484140233722871</v>
      </c>
      <c r="V55" s="18">
        <v>29</v>
      </c>
      <c r="W55" s="18">
        <v>1973</v>
      </c>
      <c r="X55" s="40">
        <f t="shared" si="46"/>
        <v>70.0755172413793</v>
      </c>
      <c r="Y55" s="18">
        <f t="shared" si="47"/>
        <v>-258.81</v>
      </c>
      <c r="Z55" s="36">
        <f t="shared" si="48"/>
        <v>-0.131175874303092</v>
      </c>
      <c r="AA55" s="17"/>
      <c r="AB55" s="26"/>
      <c r="AC55" s="18"/>
      <c r="AD55" s="18"/>
      <c r="AE55" s="40"/>
      <c r="AF55" s="17"/>
      <c r="AG55" s="36"/>
      <c r="AH55" s="17"/>
      <c r="AI55" s="26"/>
      <c r="AJ55" s="18"/>
      <c r="AK55" s="18"/>
      <c r="AL55" s="40"/>
      <c r="AM55" s="17"/>
      <c r="AN55" s="36"/>
      <c r="AO55" s="17"/>
      <c r="AP55" s="26"/>
      <c r="AQ55" s="18"/>
      <c r="AR55" s="18"/>
      <c r="AS55" s="40"/>
      <c r="AT55" s="17"/>
      <c r="AU55" s="36"/>
      <c r="AV55" s="17"/>
      <c r="AW55" s="26"/>
      <c r="AX55" s="18"/>
      <c r="AY55" s="18"/>
      <c r="AZ55" s="40"/>
      <c r="BA55" s="17"/>
      <c r="BB55" s="36"/>
      <c r="BC55" s="17"/>
      <c r="BD55" s="26"/>
      <c r="BE55" s="17"/>
      <c r="BF55" s="18"/>
      <c r="BG55" s="40"/>
      <c r="BH55" s="17"/>
      <c r="BI55" s="36"/>
      <c r="BJ55" s="17"/>
      <c r="BK55" s="32"/>
      <c r="BL55" s="17"/>
      <c r="BM55" s="18"/>
      <c r="BN55" s="40"/>
      <c r="BO55" s="17"/>
      <c r="BP55" s="36"/>
      <c r="BQ55" s="17"/>
      <c r="BR55" s="32"/>
      <c r="BS55" s="18"/>
      <c r="BT55" s="18"/>
      <c r="BU55" s="40"/>
      <c r="BV55" s="17"/>
      <c r="BW55" s="36"/>
      <c r="BY55" s="117"/>
      <c r="BZ55" s="18"/>
      <c r="CB55" s="40"/>
      <c r="CC55" s="17"/>
      <c r="CD55" s="36"/>
      <c r="CF55" s="117"/>
      <c r="CI55" s="40"/>
      <c r="CJ55" s="17"/>
      <c r="CK55" s="36"/>
      <c r="CL55" s="120"/>
      <c r="CM55" s="121"/>
      <c r="CN55" s="55"/>
      <c r="CO55" s="55"/>
      <c r="CP55" s="40"/>
      <c r="CQ55" s="17"/>
      <c r="CR55" s="36"/>
      <c r="CS55" s="122"/>
      <c r="CT55" s="121"/>
      <c r="CU55" s="122"/>
      <c r="CV55" s="122"/>
      <c r="CW55" s="40"/>
      <c r="CX55" s="17"/>
      <c r="CY55" s="36"/>
      <c r="CZ55" s="112"/>
      <c r="DA55" s="117"/>
      <c r="DB55" s="112"/>
      <c r="DC55" s="112"/>
      <c r="DD55" s="40"/>
      <c r="DE55" s="17"/>
      <c r="DF55" s="36"/>
      <c r="DG55" s="126"/>
      <c r="DH55" s="32"/>
      <c r="DI55" s="17"/>
      <c r="DJ55" s="18"/>
      <c r="DK55" s="40"/>
      <c r="DL55" s="17"/>
      <c r="DM55" s="36"/>
      <c r="DN55" s="33"/>
      <c r="DO55" s="32"/>
      <c r="DP55" s="18"/>
      <c r="DQ55" s="18"/>
      <c r="DR55" s="40"/>
      <c r="DS55" s="17"/>
      <c r="DT55" s="36"/>
      <c r="DU55" s="18"/>
      <c r="DV55" s="26"/>
      <c r="DW55" s="18"/>
      <c r="DX55" s="18"/>
      <c r="DY55" s="40"/>
      <c r="DZ55" s="17"/>
      <c r="EA55" s="36"/>
      <c r="EB55" s="18"/>
      <c r="EC55" s="26"/>
      <c r="ED55" s="18"/>
      <c r="EE55" s="18"/>
      <c r="EF55" s="40"/>
      <c r="EG55" s="17"/>
      <c r="EH55" s="36"/>
      <c r="EI55" s="18"/>
      <c r="EJ55" s="26"/>
      <c r="EK55" s="18"/>
      <c r="EL55" s="18"/>
      <c r="EM55" s="40"/>
      <c r="EN55" s="17"/>
      <c r="EO55" s="36"/>
      <c r="EP55" s="18"/>
      <c r="EQ55" s="26"/>
      <c r="ER55" s="18"/>
      <c r="ES55" s="18"/>
      <c r="ET55" s="40"/>
      <c r="EU55" s="17"/>
      <c r="EV55" s="36"/>
      <c r="EW55" s="18"/>
      <c r="EX55" s="26"/>
      <c r="EY55" s="17"/>
      <c r="EZ55" s="18"/>
      <c r="FA55" s="40"/>
      <c r="FB55" s="17"/>
      <c r="FC55" s="36"/>
      <c r="FD55" s="18"/>
      <c r="FE55" s="26"/>
      <c r="FF55" s="17"/>
      <c r="FG55" s="18"/>
      <c r="FH55" s="40"/>
      <c r="FI55" s="17"/>
      <c r="FJ55" s="36"/>
      <c r="FK55" s="18"/>
      <c r="FL55" s="26"/>
      <c r="FM55" s="17"/>
      <c r="FN55" s="18"/>
      <c r="FO55" s="40"/>
      <c r="FP55" s="17"/>
      <c r="FQ55" s="36"/>
      <c r="FR55" s="18"/>
      <c r="FS55" s="26"/>
      <c r="FT55" s="17"/>
      <c r="FU55" s="18"/>
      <c r="FV55" s="40"/>
      <c r="FW55" s="17"/>
      <c r="FX55" s="36"/>
      <c r="FY55" s="18"/>
      <c r="FZ55" s="26"/>
      <c r="GA55" s="17"/>
      <c r="GB55" s="18"/>
      <c r="GC55" s="40"/>
      <c r="GD55" s="17"/>
      <c r="GE55" s="36"/>
      <c r="GF55" s="18"/>
      <c r="GG55" s="26"/>
      <c r="GH55" s="18"/>
      <c r="GI55" s="18"/>
      <c r="GJ55" s="40"/>
      <c r="GK55" s="17"/>
      <c r="GL55" s="36"/>
      <c r="GM55" s="18"/>
      <c r="GN55" s="26"/>
      <c r="GO55" s="18"/>
      <c r="GP55" s="18"/>
      <c r="GQ55" s="40"/>
      <c r="GR55" s="17"/>
      <c r="GS55" s="36"/>
      <c r="GT55" s="18"/>
      <c r="GU55" s="26"/>
      <c r="GV55" s="18"/>
      <c r="GW55" s="18"/>
      <c r="GX55" s="40"/>
      <c r="GY55" s="17"/>
      <c r="GZ55" s="36"/>
      <c r="HA55" s="18"/>
      <c r="HB55" s="26"/>
      <c r="HC55" s="18"/>
      <c r="HD55" s="18"/>
      <c r="HE55" s="40"/>
      <c r="HF55" s="17"/>
      <c r="HG55" s="36"/>
      <c r="HH55" s="18"/>
      <c r="HI55" s="26"/>
      <c r="HJ55" s="17"/>
      <c r="HK55" s="18"/>
      <c r="HL55" s="40"/>
      <c r="HM55" s="17"/>
      <c r="HN55" s="36"/>
      <c r="HO55" s="18"/>
      <c r="HP55" s="26"/>
      <c r="HQ55" s="17"/>
      <c r="HR55" s="18"/>
      <c r="HS55" s="40"/>
      <c r="HT55" s="17"/>
      <c r="HU55" s="36"/>
      <c r="HV55" s="17">
        <v>1002</v>
      </c>
      <c r="HW55" s="17">
        <v>70783.72</v>
      </c>
      <c r="HX55" s="18">
        <v>477</v>
      </c>
      <c r="HY55" s="18">
        <v>37131.43</v>
      </c>
      <c r="HZ55" s="17">
        <v>1633</v>
      </c>
      <c r="IA55" s="17">
        <v>118713</v>
      </c>
      <c r="IB55" s="17">
        <v>1160</v>
      </c>
      <c r="IC55" s="17">
        <v>81719</v>
      </c>
      <c r="ID55" s="17">
        <v>1146</v>
      </c>
      <c r="IE55" s="17">
        <v>75265</v>
      </c>
      <c r="IF55" s="17">
        <v>919</v>
      </c>
      <c r="IG55" s="17">
        <v>59455.7272727273</v>
      </c>
      <c r="IH55" s="41"/>
      <c r="II55" s="41"/>
      <c r="IJ55" s="41"/>
      <c r="IK55" s="41"/>
      <c r="IL55" s="18"/>
      <c r="IM55" s="41"/>
      <c r="IN55" s="41"/>
      <c r="IO55" s="41"/>
      <c r="IP55" s="18"/>
      <c r="IQ55" s="18"/>
      <c r="IR55" s="18">
        <f t="shared" ref="IR55:IU55" si="66">O55+V55+AC55+AJ55+AQ55+AX55+BE55+BL55+BS55+BZ55+CG55+CN55+CU55+DB55+DI55+DP55+DW55+ED55+EK55+ER55+EY55+FF55+FM55+FT55+GA55+GH55+GO55+GV55+HC55+HJ55+HQ55</f>
        <v>45</v>
      </c>
      <c r="IS55" s="18">
        <f t="shared" si="66"/>
        <v>3038</v>
      </c>
      <c r="IT55" s="17">
        <v>79</v>
      </c>
      <c r="IU55" s="18">
        <f t="shared" si="66"/>
        <v>-425.86</v>
      </c>
      <c r="IV55" s="36">
        <f t="shared" si="2"/>
        <v>-0.140177748518762</v>
      </c>
      <c r="IW55" s="18">
        <f t="shared" si="3"/>
        <v>6382</v>
      </c>
      <c r="IX55" s="42">
        <f t="shared" si="4"/>
        <v>446105.877272727</v>
      </c>
      <c r="IY55" s="43"/>
      <c r="IZ55" s="43"/>
      <c r="JB55" s="44">
        <f ca="1">DAY(TODAY()-1)/DAY(EOMONTH(TODAY(),0))</f>
        <v>0.0645161290322581</v>
      </c>
    </row>
    <row r="56" spans="1:260">
      <c r="A56" s="16" t="s">
        <v>133</v>
      </c>
      <c r="B56" s="17" t="s">
        <v>46</v>
      </c>
      <c r="C56" s="18">
        <v>6939962759265</v>
      </c>
      <c r="D56" s="18">
        <v>21061220000373</v>
      </c>
      <c r="E56" s="17" t="s">
        <v>246</v>
      </c>
      <c r="F56" s="19" t="s">
        <v>247</v>
      </c>
      <c r="G56" s="17" t="s">
        <v>129</v>
      </c>
      <c r="H56" s="26">
        <f>VLOOKUP(C56,供应链!E:J,6,0)</f>
        <v>0.208333333333333</v>
      </c>
      <c r="I56" s="17">
        <f>VLOOKUP(C56,供应链!E:H,4,0)</f>
        <v>25</v>
      </c>
      <c r="J56" s="17">
        <f>VLOOKUP(C56,供应链!E:K,7,0)</f>
        <v>0</v>
      </c>
      <c r="K56" s="18">
        <f>VLOOKUP(C56,供应链!E:I,5,0)</f>
        <v>155.555555555556</v>
      </c>
      <c r="L56" s="27">
        <f t="shared" si="0"/>
        <v>0.000901713255184851</v>
      </c>
      <c r="M56" s="17">
        <v>93</v>
      </c>
      <c r="N56" s="26">
        <v>0.021505376344086</v>
      </c>
      <c r="O56" s="18">
        <v>2</v>
      </c>
      <c r="P56" s="18">
        <v>198</v>
      </c>
      <c r="Q56" s="40">
        <f t="shared" si="43"/>
        <v>101.97</v>
      </c>
      <c r="R56" s="18">
        <f t="shared" si="44"/>
        <v>-54.06</v>
      </c>
      <c r="S56" s="36">
        <f t="shared" si="45"/>
        <v>-0.273030303030303</v>
      </c>
      <c r="T56" s="17">
        <v>85</v>
      </c>
      <c r="U56" s="26">
        <v>0.0235294117647059</v>
      </c>
      <c r="V56" s="18">
        <v>2</v>
      </c>
      <c r="W56" s="18">
        <v>188</v>
      </c>
      <c r="X56" s="40">
        <f t="shared" si="46"/>
        <v>96.82</v>
      </c>
      <c r="Y56" s="18">
        <f t="shared" si="47"/>
        <v>-64.36</v>
      </c>
      <c r="Z56" s="36">
        <f t="shared" si="48"/>
        <v>-0.342340425531915</v>
      </c>
      <c r="AA56" s="17"/>
      <c r="AB56" s="26"/>
      <c r="AC56" s="18"/>
      <c r="AD56" s="18"/>
      <c r="AE56" s="40"/>
      <c r="AF56" s="17"/>
      <c r="AG56" s="36"/>
      <c r="AH56" s="17"/>
      <c r="AI56" s="26"/>
      <c r="AJ56" s="18"/>
      <c r="AK56" s="18"/>
      <c r="AL56" s="40"/>
      <c r="AM56" s="17"/>
      <c r="AN56" s="36"/>
      <c r="AO56" s="17"/>
      <c r="AP56" s="26"/>
      <c r="AQ56" s="18"/>
      <c r="AR56" s="18"/>
      <c r="AS56" s="40"/>
      <c r="AT56" s="17"/>
      <c r="AU56" s="36"/>
      <c r="AV56" s="17"/>
      <c r="AW56" s="26"/>
      <c r="AX56" s="18"/>
      <c r="AY56" s="18"/>
      <c r="AZ56" s="40"/>
      <c r="BA56" s="17"/>
      <c r="BB56" s="36"/>
      <c r="BC56" s="17"/>
      <c r="BD56" s="26"/>
      <c r="BE56" s="17"/>
      <c r="BF56" s="18"/>
      <c r="BG56" s="40"/>
      <c r="BH56" s="17"/>
      <c r="BI56" s="36"/>
      <c r="BJ56" s="17"/>
      <c r="BK56" s="32"/>
      <c r="BL56" s="17"/>
      <c r="BM56" s="18"/>
      <c r="BN56" s="40"/>
      <c r="BO56" s="17"/>
      <c r="BP56" s="36"/>
      <c r="BQ56" s="17"/>
      <c r="BR56" s="32"/>
      <c r="BS56" s="18"/>
      <c r="BT56" s="18"/>
      <c r="BU56" s="40"/>
      <c r="BV56" s="17"/>
      <c r="BW56" s="36"/>
      <c r="BY56" s="117"/>
      <c r="BZ56" s="18"/>
      <c r="CB56" s="40"/>
      <c r="CC56" s="17"/>
      <c r="CD56" s="36"/>
      <c r="CF56" s="117"/>
      <c r="CI56" s="40"/>
      <c r="CJ56" s="17"/>
      <c r="CK56" s="36"/>
      <c r="CL56" s="120"/>
      <c r="CM56" s="121"/>
      <c r="CN56" s="55"/>
      <c r="CO56" s="55"/>
      <c r="CP56" s="40"/>
      <c r="CQ56" s="17"/>
      <c r="CR56" s="36"/>
      <c r="CS56" s="122"/>
      <c r="CT56" s="121"/>
      <c r="CU56" s="122"/>
      <c r="CV56" s="122"/>
      <c r="CW56" s="40"/>
      <c r="CX56" s="17"/>
      <c r="CY56" s="36"/>
      <c r="CZ56" s="112"/>
      <c r="DA56" s="117"/>
      <c r="DB56" s="112"/>
      <c r="DC56" s="112"/>
      <c r="DD56" s="40"/>
      <c r="DE56" s="17"/>
      <c r="DF56" s="36"/>
      <c r="DG56" s="126"/>
      <c r="DH56" s="32"/>
      <c r="DI56" s="17"/>
      <c r="DJ56" s="18"/>
      <c r="DK56" s="40"/>
      <c r="DL56" s="17"/>
      <c r="DM56" s="36"/>
      <c r="DN56" s="33"/>
      <c r="DO56" s="32"/>
      <c r="DP56" s="18"/>
      <c r="DQ56" s="18"/>
      <c r="DR56" s="40"/>
      <c r="DS56" s="17"/>
      <c r="DT56" s="36"/>
      <c r="DU56" s="18"/>
      <c r="DV56" s="26"/>
      <c r="DW56" s="18"/>
      <c r="DX56" s="18"/>
      <c r="DY56" s="40"/>
      <c r="DZ56" s="17"/>
      <c r="EA56" s="36"/>
      <c r="EB56" s="18"/>
      <c r="EC56" s="26"/>
      <c r="ED56" s="18"/>
      <c r="EE56" s="18"/>
      <c r="EF56" s="40"/>
      <c r="EG56" s="17"/>
      <c r="EH56" s="36"/>
      <c r="EI56" s="18"/>
      <c r="EJ56" s="26"/>
      <c r="EK56" s="18"/>
      <c r="EL56" s="18"/>
      <c r="EM56" s="40"/>
      <c r="EN56" s="17"/>
      <c r="EO56" s="36"/>
      <c r="EP56" s="18"/>
      <c r="EQ56" s="26"/>
      <c r="ER56" s="18"/>
      <c r="ES56" s="18"/>
      <c r="ET56" s="40"/>
      <c r="EU56" s="17"/>
      <c r="EV56" s="36"/>
      <c r="EW56" s="18"/>
      <c r="EX56" s="26"/>
      <c r="EY56" s="17"/>
      <c r="EZ56" s="18"/>
      <c r="FA56" s="40"/>
      <c r="FB56" s="17"/>
      <c r="FC56" s="36"/>
      <c r="FD56" s="18"/>
      <c r="FE56" s="26"/>
      <c r="FF56" s="17"/>
      <c r="FG56" s="18"/>
      <c r="FH56" s="40"/>
      <c r="FI56" s="17"/>
      <c r="FJ56" s="36"/>
      <c r="FK56" s="18"/>
      <c r="FL56" s="26"/>
      <c r="FM56" s="17"/>
      <c r="FN56" s="18"/>
      <c r="FO56" s="40"/>
      <c r="FP56" s="17"/>
      <c r="FQ56" s="36"/>
      <c r="FR56" s="18"/>
      <c r="FS56" s="26"/>
      <c r="FT56" s="17"/>
      <c r="FU56" s="18"/>
      <c r="FV56" s="40"/>
      <c r="FW56" s="17"/>
      <c r="FX56" s="36"/>
      <c r="FY56" s="18"/>
      <c r="FZ56" s="26"/>
      <c r="GA56" s="17"/>
      <c r="GB56" s="18"/>
      <c r="GC56" s="40"/>
      <c r="GD56" s="17"/>
      <c r="GE56" s="36"/>
      <c r="GF56" s="18"/>
      <c r="GG56" s="26"/>
      <c r="GH56" s="18"/>
      <c r="GI56" s="18"/>
      <c r="GJ56" s="40"/>
      <c r="GK56" s="17"/>
      <c r="GL56" s="36"/>
      <c r="GM56" s="18"/>
      <c r="GN56" s="26"/>
      <c r="GO56" s="18"/>
      <c r="GP56" s="18"/>
      <c r="GQ56" s="40"/>
      <c r="GR56" s="17"/>
      <c r="GS56" s="36"/>
      <c r="GT56" s="18"/>
      <c r="GU56" s="26"/>
      <c r="GV56" s="18"/>
      <c r="GW56" s="18"/>
      <c r="GX56" s="40"/>
      <c r="GY56" s="17"/>
      <c r="GZ56" s="36"/>
      <c r="HA56" s="18"/>
      <c r="HB56" s="26"/>
      <c r="HC56" s="18"/>
      <c r="HD56" s="18"/>
      <c r="HE56" s="40"/>
      <c r="HF56" s="17"/>
      <c r="HG56" s="36"/>
      <c r="HH56" s="18"/>
      <c r="HI56" s="26"/>
      <c r="HJ56" s="17"/>
      <c r="HK56" s="18"/>
      <c r="HL56" s="40"/>
      <c r="HM56" s="17"/>
      <c r="HN56" s="36"/>
      <c r="HO56" s="18"/>
      <c r="HP56" s="26"/>
      <c r="HQ56" s="17"/>
      <c r="HR56" s="18"/>
      <c r="HS56" s="40"/>
      <c r="HT56" s="17"/>
      <c r="HU56" s="36"/>
      <c r="HV56" s="17">
        <v>134</v>
      </c>
      <c r="HW56" s="17">
        <v>16755.22</v>
      </c>
      <c r="HX56" s="18">
        <v>161</v>
      </c>
      <c r="HY56" s="18">
        <v>18777.28</v>
      </c>
      <c r="HZ56" s="17">
        <v>436</v>
      </c>
      <c r="IA56" s="17">
        <v>46273</v>
      </c>
      <c r="IB56" s="17">
        <v>380</v>
      </c>
      <c r="IC56" s="17">
        <v>39885</v>
      </c>
      <c r="ID56" s="17">
        <v>350</v>
      </c>
      <c r="IE56" s="17">
        <v>33075</v>
      </c>
      <c r="IF56" s="17">
        <v>272</v>
      </c>
      <c r="IG56" s="17">
        <v>26452.7058823529</v>
      </c>
      <c r="IH56" s="41"/>
      <c r="II56" s="41"/>
      <c r="IJ56" s="41"/>
      <c r="IK56" s="41"/>
      <c r="IL56" s="18"/>
      <c r="IM56" s="41"/>
      <c r="IN56" s="41"/>
      <c r="IO56" s="41"/>
      <c r="IP56" s="18"/>
      <c r="IQ56" s="18"/>
      <c r="IR56" s="18">
        <f t="shared" ref="IR56:IU56" si="67">O56+V56+AC56+AJ56+AQ56+AX56+BE56+BL56+BS56+BZ56+CG56+CN56+CU56+DB56+DI56+DP56+DW56+ED56+EK56+ER56+EY56+FF56+FM56+FT56+GA56+GH56+GO56+GV56+HC56+HJ56+HQ56</f>
        <v>4</v>
      </c>
      <c r="IS56" s="18">
        <f t="shared" si="67"/>
        <v>386</v>
      </c>
      <c r="IT56" s="17">
        <v>129</v>
      </c>
      <c r="IU56" s="18">
        <f t="shared" si="67"/>
        <v>-118.42</v>
      </c>
      <c r="IV56" s="36">
        <f t="shared" si="2"/>
        <v>-0.306787564766839</v>
      </c>
      <c r="IW56" s="18">
        <f t="shared" si="3"/>
        <v>1737</v>
      </c>
      <c r="IX56" s="42">
        <f t="shared" si="4"/>
        <v>181604.205882353</v>
      </c>
      <c r="IY56" s="43"/>
      <c r="IZ56" s="43"/>
    </row>
    <row r="57" spans="1:260">
      <c r="A57" s="16" t="s">
        <v>139</v>
      </c>
      <c r="B57" s="17" t="s">
        <v>46</v>
      </c>
      <c r="C57" s="18">
        <v>6939962753065</v>
      </c>
      <c r="D57" s="18">
        <v>21061210000311</v>
      </c>
      <c r="E57" s="17" t="s">
        <v>248</v>
      </c>
      <c r="F57" s="19" t="s">
        <v>249</v>
      </c>
      <c r="G57" s="17" t="s">
        <v>129</v>
      </c>
      <c r="H57" s="26">
        <f>VLOOKUP(C57,供应链!E:J,6,0)</f>
        <v>1</v>
      </c>
      <c r="I57" s="17">
        <f>VLOOKUP(C57,供应链!E:H,4,0)</f>
        <v>270</v>
      </c>
      <c r="J57" s="17">
        <f>VLOOKUP(C57,供应链!E:K,7,0)</f>
        <v>33</v>
      </c>
      <c r="K57" s="18">
        <f>VLOOKUP(C57,供应链!E:I,5,0)</f>
        <v>29.9391119251522</v>
      </c>
      <c r="L57" s="27">
        <f t="shared" si="0"/>
        <v>0.00225428313796213</v>
      </c>
      <c r="M57" s="17">
        <v>239</v>
      </c>
      <c r="N57" s="26">
        <v>0.0167364016736402</v>
      </c>
      <c r="O57" s="18">
        <v>4</v>
      </c>
      <c r="P57" s="18">
        <v>716</v>
      </c>
      <c r="Q57" s="40">
        <f t="shared" si="43"/>
        <v>184.37</v>
      </c>
      <c r="R57" s="18">
        <f t="shared" si="44"/>
        <v>-18.52</v>
      </c>
      <c r="S57" s="36">
        <f t="shared" si="45"/>
        <v>-0.0258659217877095</v>
      </c>
      <c r="T57" s="17">
        <v>255</v>
      </c>
      <c r="U57" s="26">
        <v>0.0235294117647059</v>
      </c>
      <c r="V57" s="18">
        <v>6</v>
      </c>
      <c r="W57" s="18">
        <v>1039</v>
      </c>
      <c r="X57" s="40">
        <f t="shared" si="46"/>
        <v>178.361666666667</v>
      </c>
      <c r="Y57" s="18">
        <f t="shared" si="47"/>
        <v>-63.8300000000001</v>
      </c>
      <c r="Z57" s="36">
        <f t="shared" si="48"/>
        <v>-0.0614340712223293</v>
      </c>
      <c r="AA57" s="17"/>
      <c r="AB57" s="26"/>
      <c r="AC57" s="18"/>
      <c r="AD57" s="18"/>
      <c r="AE57" s="40"/>
      <c r="AF57" s="17"/>
      <c r="AG57" s="36"/>
      <c r="AH57" s="17"/>
      <c r="AI57" s="26"/>
      <c r="AJ57" s="18"/>
      <c r="AK57" s="18"/>
      <c r="AL57" s="40"/>
      <c r="AM57" s="17"/>
      <c r="AN57" s="36"/>
      <c r="AO57" s="17"/>
      <c r="AP57" s="26"/>
      <c r="AQ57" s="18"/>
      <c r="AR57" s="18"/>
      <c r="AS57" s="40"/>
      <c r="AT57" s="17"/>
      <c r="AU57" s="36"/>
      <c r="AV57" s="17"/>
      <c r="AW57" s="26"/>
      <c r="AX57" s="18"/>
      <c r="AY57" s="18"/>
      <c r="AZ57" s="40"/>
      <c r="BA57" s="17"/>
      <c r="BB57" s="36"/>
      <c r="BC57" s="17"/>
      <c r="BD57" s="26"/>
      <c r="BE57" s="17"/>
      <c r="BF57" s="18"/>
      <c r="BG57" s="40"/>
      <c r="BH57" s="17"/>
      <c r="BI57" s="36"/>
      <c r="BJ57" s="17"/>
      <c r="BK57" s="32"/>
      <c r="BL57" s="17"/>
      <c r="BM57" s="18"/>
      <c r="BN57" s="40"/>
      <c r="BO57" s="17"/>
      <c r="BP57" s="36"/>
      <c r="BQ57" s="17"/>
      <c r="BR57" s="32"/>
      <c r="BS57" s="18"/>
      <c r="BT57" s="18"/>
      <c r="BU57" s="40"/>
      <c r="BV57" s="17"/>
      <c r="BW57" s="36"/>
      <c r="BY57" s="117"/>
      <c r="BZ57" s="18"/>
      <c r="CB57" s="40"/>
      <c r="CC57" s="17"/>
      <c r="CD57" s="36"/>
      <c r="CF57" s="117"/>
      <c r="CI57" s="40"/>
      <c r="CJ57" s="17"/>
      <c r="CK57" s="36"/>
      <c r="CL57" s="120"/>
      <c r="CM57" s="121"/>
      <c r="CN57" s="55"/>
      <c r="CO57" s="55"/>
      <c r="CP57" s="40"/>
      <c r="CQ57" s="17"/>
      <c r="CR57" s="36"/>
      <c r="CS57" s="122"/>
      <c r="CT57" s="121"/>
      <c r="CU57" s="122"/>
      <c r="CV57" s="122"/>
      <c r="CW57" s="40"/>
      <c r="CX57" s="17"/>
      <c r="CY57" s="36"/>
      <c r="CZ57" s="112"/>
      <c r="DA57" s="117"/>
      <c r="DB57" s="112"/>
      <c r="DC57" s="112"/>
      <c r="DD57" s="40"/>
      <c r="DE57" s="17"/>
      <c r="DF57" s="36"/>
      <c r="DG57" s="126"/>
      <c r="DH57" s="32"/>
      <c r="DI57" s="17"/>
      <c r="DJ57" s="18"/>
      <c r="DK57" s="40"/>
      <c r="DL57" s="17"/>
      <c r="DM57" s="36"/>
      <c r="DN57" s="33"/>
      <c r="DO57" s="32"/>
      <c r="DP57" s="18"/>
      <c r="DQ57" s="18"/>
      <c r="DR57" s="40"/>
      <c r="DS57" s="17"/>
      <c r="DT57" s="36"/>
      <c r="DU57" s="18"/>
      <c r="DV57" s="26"/>
      <c r="DW57" s="18"/>
      <c r="DX57" s="18"/>
      <c r="DY57" s="40"/>
      <c r="DZ57" s="17"/>
      <c r="EA57" s="36"/>
      <c r="EB57" s="18"/>
      <c r="EC57" s="26"/>
      <c r="ED57" s="18"/>
      <c r="EE57" s="18"/>
      <c r="EF57" s="40"/>
      <c r="EG57" s="17"/>
      <c r="EH57" s="36"/>
      <c r="EI57" s="18"/>
      <c r="EJ57" s="26"/>
      <c r="EK57" s="18"/>
      <c r="EL57" s="18"/>
      <c r="EM57" s="40"/>
      <c r="EN57" s="17"/>
      <c r="EO57" s="36"/>
      <c r="EP57" s="18"/>
      <c r="EQ57" s="26"/>
      <c r="ER57" s="18"/>
      <c r="ES57" s="18"/>
      <c r="ET57" s="40"/>
      <c r="EU57" s="17"/>
      <c r="EV57" s="36"/>
      <c r="EW57" s="18"/>
      <c r="EX57" s="26"/>
      <c r="EY57" s="17"/>
      <c r="EZ57" s="18"/>
      <c r="FA57" s="40"/>
      <c r="FB57" s="17"/>
      <c r="FC57" s="36"/>
      <c r="FD57" s="18"/>
      <c r="FE57" s="26"/>
      <c r="FF57" s="17"/>
      <c r="FG57" s="18"/>
      <c r="FH57" s="40"/>
      <c r="FI57" s="17"/>
      <c r="FJ57" s="36"/>
      <c r="FK57" s="18"/>
      <c r="FL57" s="26"/>
      <c r="FM57" s="17"/>
      <c r="FN57" s="18"/>
      <c r="FO57" s="40"/>
      <c r="FP57" s="17"/>
      <c r="FQ57" s="36"/>
      <c r="FR57" s="18"/>
      <c r="FS57" s="26"/>
      <c r="FT57" s="17"/>
      <c r="FU57" s="18"/>
      <c r="FV57" s="40"/>
      <c r="FW57" s="17"/>
      <c r="FX57" s="36"/>
      <c r="FY57" s="18"/>
      <c r="FZ57" s="26"/>
      <c r="GA57" s="17"/>
      <c r="GB57" s="18"/>
      <c r="GC57" s="40"/>
      <c r="GD57" s="17"/>
      <c r="GE57" s="36"/>
      <c r="GF57" s="18"/>
      <c r="GG57" s="26"/>
      <c r="GH57" s="18"/>
      <c r="GI57" s="18"/>
      <c r="GJ57" s="40"/>
      <c r="GK57" s="17"/>
      <c r="GL57" s="36"/>
      <c r="GM57" s="18"/>
      <c r="GN57" s="26"/>
      <c r="GO57" s="18"/>
      <c r="GP57" s="18"/>
      <c r="GQ57" s="40"/>
      <c r="GR57" s="17"/>
      <c r="GS57" s="36"/>
      <c r="GT57" s="18"/>
      <c r="GU57" s="26"/>
      <c r="GV57" s="18"/>
      <c r="GW57" s="18"/>
      <c r="GX57" s="40"/>
      <c r="GY57" s="17"/>
      <c r="GZ57" s="36"/>
      <c r="HA57" s="18"/>
      <c r="HB57" s="26"/>
      <c r="HC57" s="18"/>
      <c r="HD57" s="18"/>
      <c r="HE57" s="40"/>
      <c r="HF57" s="17"/>
      <c r="HG57" s="36"/>
      <c r="HH57" s="18"/>
      <c r="HI57" s="26"/>
      <c r="HJ57" s="17"/>
      <c r="HK57" s="18"/>
      <c r="HL57" s="40"/>
      <c r="HM57" s="17"/>
      <c r="HN57" s="36"/>
      <c r="HO57" s="18"/>
      <c r="HP57" s="26"/>
      <c r="HQ57" s="17"/>
      <c r="HR57" s="18"/>
      <c r="HS57" s="40"/>
      <c r="HT57" s="17"/>
      <c r="HU57" s="36"/>
      <c r="HV57" s="17">
        <v>947</v>
      </c>
      <c r="HW57" s="17">
        <v>169134.42</v>
      </c>
      <c r="HX57" s="18">
        <v>190</v>
      </c>
      <c r="HY57" s="18">
        <v>34222.05</v>
      </c>
      <c r="HZ57" s="17">
        <v>491</v>
      </c>
      <c r="IA57" s="17">
        <v>86705</v>
      </c>
      <c r="IB57" s="17">
        <v>411</v>
      </c>
      <c r="IC57" s="17">
        <v>70985</v>
      </c>
      <c r="ID57" s="17">
        <v>257</v>
      </c>
      <c r="IE57" s="17">
        <v>44211</v>
      </c>
      <c r="IF57" s="17">
        <v>352</v>
      </c>
      <c r="IG57" s="17">
        <v>57865.625</v>
      </c>
      <c r="IH57" s="41"/>
      <c r="II57" s="41"/>
      <c r="IJ57" s="41"/>
      <c r="IK57" s="41"/>
      <c r="IL57" s="18"/>
      <c r="IM57" s="41"/>
      <c r="IN57" s="41"/>
      <c r="IO57" s="41"/>
      <c r="IP57" s="18"/>
      <c r="IQ57" s="18"/>
      <c r="IR57" s="18">
        <f t="shared" ref="IR57:IU57" si="68">O57+V57+AC57+AJ57+AQ57+AX57+BE57+BL57+BS57+BZ57+CG57+CN57+CU57+DB57+DI57+DP57+DW57+ED57+EK57+ER57+EY57+FF57+FM57+FT57+GA57+GH57+GO57+GV57+HC57+HJ57+HQ57</f>
        <v>10</v>
      </c>
      <c r="IS57" s="18">
        <f t="shared" si="68"/>
        <v>1755</v>
      </c>
      <c r="IT57" s="17">
        <v>189</v>
      </c>
      <c r="IU57" s="18">
        <f t="shared" si="68"/>
        <v>-82.3500000000001</v>
      </c>
      <c r="IV57" s="36">
        <f t="shared" si="2"/>
        <v>-0.046923076923077</v>
      </c>
      <c r="IW57" s="18">
        <f t="shared" si="3"/>
        <v>2658</v>
      </c>
      <c r="IX57" s="42">
        <f t="shared" si="4"/>
        <v>464878.095</v>
      </c>
      <c r="IY57" s="43"/>
      <c r="IZ57" s="43"/>
    </row>
    <row r="58" spans="1:261">
      <c r="A58" s="16"/>
      <c r="B58" s="17" t="s">
        <v>46</v>
      </c>
      <c r="C58" s="18">
        <v>6939962762999</v>
      </c>
      <c r="D58" s="18">
        <v>21061220000474</v>
      </c>
      <c r="E58" s="17" t="s">
        <v>250</v>
      </c>
      <c r="F58" s="19" t="s">
        <v>251</v>
      </c>
      <c r="G58" s="17" t="s">
        <v>129</v>
      </c>
      <c r="H58" s="26">
        <f>VLOOKUP(C58,供应链!E:J,6,0)</f>
        <v>1</v>
      </c>
      <c r="I58" s="17">
        <f>VLOOKUP(C58,供应链!E:H,4,0)</f>
        <v>335</v>
      </c>
      <c r="J58" s="17">
        <f>VLOOKUP(C58,供应链!E:K,7,0)</f>
        <v>0</v>
      </c>
      <c r="K58" s="18">
        <f>VLOOKUP(C58,供应链!E:I,5,0)</f>
        <v>68.4338521400778</v>
      </c>
      <c r="L58" s="27">
        <f t="shared" si="0"/>
        <v>0.00202885482416592</v>
      </c>
      <c r="M58" s="17">
        <v>146</v>
      </c>
      <c r="N58" s="26">
        <v>0.0205479452054795</v>
      </c>
      <c r="O58" s="18">
        <v>3</v>
      </c>
      <c r="P58" s="18">
        <v>477</v>
      </c>
      <c r="Q58" s="40">
        <f t="shared" si="43"/>
        <v>163.77</v>
      </c>
      <c r="R58" s="18">
        <f t="shared" si="44"/>
        <v>14.31</v>
      </c>
      <c r="S58" s="36">
        <f t="shared" si="45"/>
        <v>0.0300000000000001</v>
      </c>
      <c r="T58" s="17">
        <v>169</v>
      </c>
      <c r="U58" s="26">
        <v>0.0355029585798817</v>
      </c>
      <c r="V58" s="18">
        <v>6</v>
      </c>
      <c r="W58" s="18">
        <v>949</v>
      </c>
      <c r="X58" s="40">
        <f t="shared" si="46"/>
        <v>162.911666666667</v>
      </c>
      <c r="Y58" s="18">
        <f t="shared" si="47"/>
        <v>23.47</v>
      </c>
      <c r="Z58" s="36">
        <f t="shared" si="48"/>
        <v>0.0247312961011591</v>
      </c>
      <c r="AA58" s="17"/>
      <c r="AB58" s="26"/>
      <c r="AC58" s="18"/>
      <c r="AD58" s="18"/>
      <c r="AE58" s="40"/>
      <c r="AF58" s="17"/>
      <c r="AG58" s="36"/>
      <c r="AH58" s="17"/>
      <c r="AI58" s="26"/>
      <c r="AJ58" s="18"/>
      <c r="AK58" s="18"/>
      <c r="AL58" s="40"/>
      <c r="AM58" s="17"/>
      <c r="AN58" s="36"/>
      <c r="AO58" s="17"/>
      <c r="AP58" s="26"/>
      <c r="AQ58" s="18"/>
      <c r="AR58" s="18"/>
      <c r="AS58" s="40"/>
      <c r="AT58" s="17"/>
      <c r="AU58" s="36"/>
      <c r="AV58" s="17"/>
      <c r="AW58" s="26"/>
      <c r="AX58" s="18"/>
      <c r="AY58" s="18"/>
      <c r="AZ58" s="40"/>
      <c r="BA58" s="17"/>
      <c r="BB58" s="36"/>
      <c r="BC58" s="17"/>
      <c r="BD58" s="26"/>
      <c r="BE58" s="17"/>
      <c r="BF58" s="18"/>
      <c r="BG58" s="40"/>
      <c r="BH58" s="17"/>
      <c r="BI58" s="36"/>
      <c r="BJ58" s="17"/>
      <c r="BK58" s="32"/>
      <c r="BL58" s="17"/>
      <c r="BM58" s="18"/>
      <c r="BN58" s="40"/>
      <c r="BO58" s="17"/>
      <c r="BP58" s="36"/>
      <c r="BQ58" s="17"/>
      <c r="BR58" s="32"/>
      <c r="BS58" s="18"/>
      <c r="BT58" s="18"/>
      <c r="BU58" s="40"/>
      <c r="BV58" s="17"/>
      <c r="BW58" s="36"/>
      <c r="BY58" s="117"/>
      <c r="BZ58" s="18"/>
      <c r="CB58" s="40"/>
      <c r="CC58" s="17"/>
      <c r="CD58" s="36"/>
      <c r="CF58" s="117"/>
      <c r="CI58" s="40"/>
      <c r="CJ58" s="17"/>
      <c r="CK58" s="36"/>
      <c r="CL58" s="120"/>
      <c r="CM58" s="121"/>
      <c r="CN58" s="55"/>
      <c r="CO58" s="55"/>
      <c r="CP58" s="40"/>
      <c r="CQ58" s="17"/>
      <c r="CR58" s="36"/>
      <c r="CS58" s="122"/>
      <c r="CT58" s="121"/>
      <c r="CU58" s="122"/>
      <c r="CV58" s="122"/>
      <c r="CW58" s="40"/>
      <c r="CX58" s="17"/>
      <c r="CY58" s="36"/>
      <c r="CZ58" s="112"/>
      <c r="DA58" s="117"/>
      <c r="DB58" s="112"/>
      <c r="DC58" s="112"/>
      <c r="DD58" s="40"/>
      <c r="DE58" s="17"/>
      <c r="DF58" s="36"/>
      <c r="DG58" s="126"/>
      <c r="DH58" s="32"/>
      <c r="DI58" s="17"/>
      <c r="DJ58" s="18"/>
      <c r="DK58" s="40"/>
      <c r="DL58" s="17"/>
      <c r="DM58" s="36"/>
      <c r="DN58" s="33"/>
      <c r="DO58" s="32"/>
      <c r="DP58" s="18"/>
      <c r="DQ58" s="18"/>
      <c r="DR58" s="40"/>
      <c r="DS58" s="17"/>
      <c r="DT58" s="36"/>
      <c r="DU58" s="18"/>
      <c r="DV58" s="26"/>
      <c r="DW58" s="18"/>
      <c r="DX58" s="18"/>
      <c r="DY58" s="40"/>
      <c r="DZ58" s="17"/>
      <c r="EA58" s="36"/>
      <c r="EB58" s="18"/>
      <c r="EC58" s="26"/>
      <c r="ED58" s="18"/>
      <c r="EE58" s="18"/>
      <c r="EF58" s="40"/>
      <c r="EG58" s="17"/>
      <c r="EH58" s="36"/>
      <c r="EI58" s="18"/>
      <c r="EJ58" s="26"/>
      <c r="EK58" s="18"/>
      <c r="EL58" s="18"/>
      <c r="EM58" s="40"/>
      <c r="EN58" s="17"/>
      <c r="EO58" s="36"/>
      <c r="EP58" s="18"/>
      <c r="EQ58" s="26"/>
      <c r="ER58" s="18"/>
      <c r="ES58" s="18"/>
      <c r="ET58" s="40"/>
      <c r="EU58" s="17"/>
      <c r="EV58" s="36"/>
      <c r="EW58" s="18"/>
      <c r="EX58" s="26"/>
      <c r="EY58" s="17"/>
      <c r="EZ58" s="18"/>
      <c r="FA58" s="40"/>
      <c r="FB58" s="17"/>
      <c r="FC58" s="36"/>
      <c r="FD58" s="18"/>
      <c r="FE58" s="26"/>
      <c r="FF58" s="17"/>
      <c r="FG58" s="18"/>
      <c r="FH58" s="40"/>
      <c r="FI58" s="17"/>
      <c r="FJ58" s="36"/>
      <c r="FK58" s="18"/>
      <c r="FL58" s="26"/>
      <c r="FM58" s="17"/>
      <c r="FN58" s="18"/>
      <c r="FO58" s="40"/>
      <c r="FP58" s="17"/>
      <c r="FQ58" s="36"/>
      <c r="FR58" s="18"/>
      <c r="FS58" s="26"/>
      <c r="FT58" s="17"/>
      <c r="FU58" s="18"/>
      <c r="FV58" s="40"/>
      <c r="FW58" s="17"/>
      <c r="FX58" s="36"/>
      <c r="FY58" s="18"/>
      <c r="FZ58" s="26"/>
      <c r="GA58" s="17"/>
      <c r="GB58" s="18"/>
      <c r="GC58" s="40"/>
      <c r="GD58" s="17"/>
      <c r="GE58" s="36"/>
      <c r="GF58" s="18"/>
      <c r="GG58" s="26"/>
      <c r="GH58" s="18"/>
      <c r="GI58" s="18"/>
      <c r="GJ58" s="40"/>
      <c r="GK58" s="17"/>
      <c r="GL58" s="36"/>
      <c r="GM58" s="18"/>
      <c r="GN58" s="26"/>
      <c r="GO58" s="18"/>
      <c r="GP58" s="18"/>
      <c r="GQ58" s="40"/>
      <c r="GR58" s="17"/>
      <c r="GS58" s="36"/>
      <c r="GT58" s="18"/>
      <c r="GU58" s="26"/>
      <c r="GV58" s="18"/>
      <c r="GW58" s="18"/>
      <c r="GX58" s="40"/>
      <c r="GY58" s="17"/>
      <c r="GZ58" s="36"/>
      <c r="HA58" s="18"/>
      <c r="HB58" s="26"/>
      <c r="HC58" s="18"/>
      <c r="HD58" s="18"/>
      <c r="HE58" s="40"/>
      <c r="HF58" s="17"/>
      <c r="HG58" s="36"/>
      <c r="HH58" s="18"/>
      <c r="HI58" s="26"/>
      <c r="HJ58" s="17"/>
      <c r="HK58" s="18"/>
      <c r="HL58" s="40"/>
      <c r="HM58" s="17"/>
      <c r="HN58" s="36"/>
      <c r="HO58" s="18"/>
      <c r="HP58" s="26"/>
      <c r="HQ58" s="17"/>
      <c r="HR58" s="18"/>
      <c r="HS58" s="40"/>
      <c r="HT58" s="17"/>
      <c r="HU58" s="36"/>
      <c r="HV58" s="17">
        <v>408</v>
      </c>
      <c r="HW58" s="17">
        <v>66889.99</v>
      </c>
      <c r="HX58" s="18">
        <v>184</v>
      </c>
      <c r="HY58" s="18">
        <v>29092.27</v>
      </c>
      <c r="HZ58" s="17">
        <v>509</v>
      </c>
      <c r="IA58" s="17">
        <v>80485</v>
      </c>
      <c r="IB58" s="17">
        <v>330</v>
      </c>
      <c r="IC58" s="17">
        <v>53054</v>
      </c>
      <c r="ID58" s="17">
        <v>132</v>
      </c>
      <c r="IE58" s="17">
        <v>21255</v>
      </c>
      <c r="IF58" s="17">
        <v>168</v>
      </c>
      <c r="IG58" s="17">
        <v>26319</v>
      </c>
      <c r="IH58" s="41"/>
      <c r="II58" s="41"/>
      <c r="IJ58" s="41"/>
      <c r="IK58" s="41"/>
      <c r="IL58" s="18"/>
      <c r="IM58" s="41"/>
      <c r="IN58" s="41"/>
      <c r="IO58" s="41"/>
      <c r="IP58" s="18"/>
      <c r="IQ58" s="18"/>
      <c r="IR58" s="18">
        <f t="shared" ref="IR58:IU58" si="69">O58+V58+AC58+AJ58+AQ58+AX58+BE58+BL58+BS58+BZ58+CG58+CN58+CU58+DB58+DI58+DP58+DW58+ED58+EK58+ER58+EY58+FF58+FM58+FT58+GA58+GH58+GO58+GV58+HC58+HJ58+HQ58</f>
        <v>9</v>
      </c>
      <c r="IS58" s="18">
        <f t="shared" si="69"/>
        <v>1426</v>
      </c>
      <c r="IT58" s="17">
        <v>159</v>
      </c>
      <c r="IU58" s="18">
        <f t="shared" si="69"/>
        <v>37.78</v>
      </c>
      <c r="IV58" s="36">
        <f t="shared" si="2"/>
        <v>0.0264936886395512</v>
      </c>
      <c r="IW58" s="18">
        <f t="shared" si="3"/>
        <v>1740</v>
      </c>
      <c r="IX58" s="42">
        <f t="shared" si="4"/>
        <v>278521.26</v>
      </c>
      <c r="IY58" s="43"/>
      <c r="IZ58" s="43"/>
      <c r="JA58" s="128">
        <f ca="1">TODAY()-1</f>
        <v>44014</v>
      </c>
    </row>
    <row r="59" spans="1:261">
      <c r="A59" s="16" t="s">
        <v>133</v>
      </c>
      <c r="B59" s="17" t="s">
        <v>45</v>
      </c>
      <c r="C59" s="18">
        <v>6939962758763</v>
      </c>
      <c r="D59" s="18">
        <v>21062010000878</v>
      </c>
      <c r="E59" s="17" t="s">
        <v>252</v>
      </c>
      <c r="F59" s="19" t="s">
        <v>253</v>
      </c>
      <c r="G59" s="17" t="s">
        <v>129</v>
      </c>
      <c r="H59" s="26">
        <f>VLOOKUP(C59,供应链!E:J,6,0)</f>
        <v>1</v>
      </c>
      <c r="I59" s="17">
        <f>VLOOKUP(C59,供应链!E:H,4,0)</f>
        <v>1777</v>
      </c>
      <c r="J59" s="17">
        <f>VLOOKUP(C59,供应链!E:K,7,0)</f>
        <v>392</v>
      </c>
      <c r="K59" s="18">
        <f>VLOOKUP(C59,供应链!E:I,5,0)</f>
        <v>32.974059188893</v>
      </c>
      <c r="L59" s="27">
        <f t="shared" si="0"/>
        <v>0.0173579801623084</v>
      </c>
      <c r="M59" s="17">
        <v>1111</v>
      </c>
      <c r="N59" s="26">
        <v>0.0243024302430243</v>
      </c>
      <c r="O59" s="18">
        <v>27</v>
      </c>
      <c r="P59" s="18">
        <v>2309</v>
      </c>
      <c r="Q59" s="40">
        <f t="shared" si="43"/>
        <v>88.0840740740741</v>
      </c>
      <c r="R59" s="18">
        <f t="shared" si="44"/>
        <v>-24.7299999999998</v>
      </c>
      <c r="S59" s="36">
        <f t="shared" si="45"/>
        <v>-0.0107102641836292</v>
      </c>
      <c r="T59" s="17">
        <v>1077</v>
      </c>
      <c r="U59" s="26">
        <v>0.0464252553389044</v>
      </c>
      <c r="V59" s="18">
        <v>50</v>
      </c>
      <c r="W59" s="18">
        <v>4304</v>
      </c>
      <c r="X59" s="40">
        <f t="shared" si="46"/>
        <v>88.6624</v>
      </c>
      <c r="Y59" s="18">
        <f t="shared" si="47"/>
        <v>-16.8799999999997</v>
      </c>
      <c r="Z59" s="36">
        <f t="shared" si="48"/>
        <v>-0.0039219330855018</v>
      </c>
      <c r="AA59" s="17"/>
      <c r="AB59" s="26"/>
      <c r="AC59" s="18"/>
      <c r="AD59" s="18"/>
      <c r="AE59" s="40"/>
      <c r="AF59" s="17"/>
      <c r="AG59" s="36"/>
      <c r="AH59" s="17"/>
      <c r="AI59" s="26"/>
      <c r="AJ59" s="18"/>
      <c r="AK59" s="18"/>
      <c r="AL59" s="40"/>
      <c r="AM59" s="17"/>
      <c r="AN59" s="36"/>
      <c r="AO59" s="17"/>
      <c r="AP59" s="26"/>
      <c r="AQ59" s="18"/>
      <c r="AR59" s="18"/>
      <c r="AS59" s="40"/>
      <c r="AT59" s="17"/>
      <c r="AU59" s="36"/>
      <c r="AV59" s="17"/>
      <c r="AW59" s="26"/>
      <c r="AX59" s="18"/>
      <c r="AY59" s="18"/>
      <c r="AZ59" s="40"/>
      <c r="BA59" s="17"/>
      <c r="BB59" s="36"/>
      <c r="BC59" s="17"/>
      <c r="BD59" s="26"/>
      <c r="BE59" s="17"/>
      <c r="BF59" s="18"/>
      <c r="BG59" s="40"/>
      <c r="BH59" s="17"/>
      <c r="BI59" s="36"/>
      <c r="BJ59" s="17"/>
      <c r="BK59" s="32"/>
      <c r="BL59" s="17"/>
      <c r="BM59" s="18"/>
      <c r="BN59" s="40"/>
      <c r="BO59" s="17"/>
      <c r="BP59" s="36"/>
      <c r="BQ59" s="17"/>
      <c r="BR59" s="32"/>
      <c r="BS59" s="18"/>
      <c r="BT59" s="18"/>
      <c r="BU59" s="40"/>
      <c r="BV59" s="17"/>
      <c r="BW59" s="36"/>
      <c r="BY59" s="117"/>
      <c r="BZ59" s="18"/>
      <c r="CB59" s="40"/>
      <c r="CC59" s="17"/>
      <c r="CD59" s="36"/>
      <c r="CF59" s="117"/>
      <c r="CI59" s="40"/>
      <c r="CJ59" s="17"/>
      <c r="CK59" s="36"/>
      <c r="CL59" s="120"/>
      <c r="CM59" s="121"/>
      <c r="CN59" s="55"/>
      <c r="CO59" s="55"/>
      <c r="CP59" s="40"/>
      <c r="CQ59" s="17"/>
      <c r="CR59" s="36"/>
      <c r="CS59" s="122"/>
      <c r="CT59" s="121"/>
      <c r="CU59" s="122"/>
      <c r="CV59" s="122"/>
      <c r="CW59" s="40"/>
      <c r="CX59" s="17"/>
      <c r="CY59" s="36"/>
      <c r="CZ59" s="112"/>
      <c r="DA59" s="117"/>
      <c r="DB59" s="112"/>
      <c r="DC59" s="112"/>
      <c r="DD59" s="40"/>
      <c r="DE59" s="17"/>
      <c r="DF59" s="36"/>
      <c r="DG59" s="126"/>
      <c r="DH59" s="32"/>
      <c r="DI59" s="17"/>
      <c r="DJ59" s="18"/>
      <c r="DK59" s="40"/>
      <c r="DL59" s="17"/>
      <c r="DM59" s="36"/>
      <c r="DN59" s="33"/>
      <c r="DO59" s="32"/>
      <c r="DP59" s="18"/>
      <c r="DQ59" s="18"/>
      <c r="DR59" s="40"/>
      <c r="DS59" s="17"/>
      <c r="DT59" s="36"/>
      <c r="DU59" s="18"/>
      <c r="DV59" s="26"/>
      <c r="DW59" s="18"/>
      <c r="DX59" s="18"/>
      <c r="DY59" s="40"/>
      <c r="DZ59" s="17"/>
      <c r="EA59" s="36"/>
      <c r="EB59" s="18"/>
      <c r="EC59" s="26"/>
      <c r="ED59" s="18"/>
      <c r="EE59" s="18"/>
      <c r="EF59" s="40"/>
      <c r="EG59" s="17"/>
      <c r="EH59" s="36"/>
      <c r="EI59" s="18"/>
      <c r="EJ59" s="26"/>
      <c r="EK59" s="18"/>
      <c r="EL59" s="18"/>
      <c r="EM59" s="40"/>
      <c r="EN59" s="17"/>
      <c r="EO59" s="36"/>
      <c r="EP59" s="18"/>
      <c r="EQ59" s="26"/>
      <c r="ER59" s="18"/>
      <c r="ES59" s="18"/>
      <c r="ET59" s="40"/>
      <c r="EU59" s="17"/>
      <c r="EV59" s="36"/>
      <c r="EW59" s="18"/>
      <c r="EX59" s="26"/>
      <c r="EY59" s="17"/>
      <c r="EZ59" s="18"/>
      <c r="FA59" s="40"/>
      <c r="FB59" s="17"/>
      <c r="FC59" s="36"/>
      <c r="FD59" s="18"/>
      <c r="FE59" s="26"/>
      <c r="FF59" s="17"/>
      <c r="FG59" s="18"/>
      <c r="FH59" s="40"/>
      <c r="FI59" s="17"/>
      <c r="FJ59" s="36"/>
      <c r="FK59" s="18"/>
      <c r="FL59" s="26"/>
      <c r="FM59" s="17"/>
      <c r="FN59" s="18"/>
      <c r="FO59" s="40"/>
      <c r="FP59" s="17"/>
      <c r="FQ59" s="36"/>
      <c r="FR59" s="18"/>
      <c r="FS59" s="26"/>
      <c r="FT59" s="17"/>
      <c r="FU59" s="18"/>
      <c r="FV59" s="40"/>
      <c r="FW59" s="17"/>
      <c r="FX59" s="36"/>
      <c r="FY59" s="18"/>
      <c r="FZ59" s="26"/>
      <c r="GA59" s="17"/>
      <c r="GB59" s="18"/>
      <c r="GC59" s="40"/>
      <c r="GD59" s="17"/>
      <c r="GE59" s="36"/>
      <c r="GF59" s="18"/>
      <c r="GG59" s="26"/>
      <c r="GH59" s="18"/>
      <c r="GI59" s="18"/>
      <c r="GJ59" s="40"/>
      <c r="GK59" s="17"/>
      <c r="GL59" s="36"/>
      <c r="GM59" s="18"/>
      <c r="GN59" s="26"/>
      <c r="GO59" s="18"/>
      <c r="GP59" s="18"/>
      <c r="GQ59" s="40"/>
      <c r="GR59" s="17"/>
      <c r="GS59" s="36"/>
      <c r="GT59" s="18"/>
      <c r="GU59" s="26"/>
      <c r="GV59" s="18"/>
      <c r="GW59" s="18"/>
      <c r="GX59" s="40"/>
      <c r="GY59" s="17"/>
      <c r="GZ59" s="36"/>
      <c r="HA59" s="18"/>
      <c r="HB59" s="26"/>
      <c r="HC59" s="18"/>
      <c r="HD59" s="18"/>
      <c r="HE59" s="40"/>
      <c r="HF59" s="17"/>
      <c r="HG59" s="36"/>
      <c r="HH59" s="18"/>
      <c r="HI59" s="26"/>
      <c r="HJ59" s="17"/>
      <c r="HK59" s="18"/>
      <c r="HL59" s="40"/>
      <c r="HM59" s="17"/>
      <c r="HN59" s="36"/>
      <c r="HO59" s="18"/>
      <c r="HP59" s="26"/>
      <c r="HQ59" s="17"/>
      <c r="HR59" s="18"/>
      <c r="HS59" s="40"/>
      <c r="HT59" s="17"/>
      <c r="HU59" s="36"/>
      <c r="HV59" s="17">
        <v>1252</v>
      </c>
      <c r="HW59" s="17">
        <v>96589.42</v>
      </c>
      <c r="HX59" s="18">
        <v>2486</v>
      </c>
      <c r="HY59" s="18">
        <v>219524.91</v>
      </c>
      <c r="HZ59" s="17">
        <v>2866</v>
      </c>
      <c r="IA59" s="17">
        <v>279434</v>
      </c>
      <c r="IB59" s="17">
        <v>3034</v>
      </c>
      <c r="IC59" s="17">
        <v>272266</v>
      </c>
      <c r="ID59" s="17">
        <v>1875</v>
      </c>
      <c r="IE59" s="17">
        <v>157845</v>
      </c>
      <c r="IF59" s="17">
        <v>1994</v>
      </c>
      <c r="IG59" s="17">
        <v>151721.723404255</v>
      </c>
      <c r="IH59" s="41"/>
      <c r="II59" s="41"/>
      <c r="IJ59" s="41"/>
      <c r="IK59" s="41"/>
      <c r="IL59" s="18"/>
      <c r="IM59" s="41"/>
      <c r="IN59" s="41"/>
      <c r="IO59" s="41"/>
      <c r="IP59" s="18"/>
      <c r="IQ59" s="18"/>
      <c r="IR59" s="18">
        <f t="shared" ref="IR59:IU59" si="70">O59+V59+AC59+AJ59+AQ59+AX59+BE59+BL59+BS59+BZ59+CG59+CN59+CU59+DB59+DI59+DP59+DW59+ED59+EK59+ER59+EY59+FF59+FM59+FT59+GA59+GH59+GO59+GV59+HC59+HJ59+HQ59</f>
        <v>77</v>
      </c>
      <c r="IS59" s="18">
        <f t="shared" si="70"/>
        <v>6613</v>
      </c>
      <c r="IT59" s="17">
        <v>89</v>
      </c>
      <c r="IU59" s="18">
        <f t="shared" si="70"/>
        <v>-41.6099999999995</v>
      </c>
      <c r="IV59" s="36">
        <f t="shared" si="2"/>
        <v>-0.00629215182216839</v>
      </c>
      <c r="IW59" s="18">
        <f t="shared" si="3"/>
        <v>13584</v>
      </c>
      <c r="IX59" s="42">
        <f t="shared" si="4"/>
        <v>1183994.05340425</v>
      </c>
      <c r="IY59" s="43"/>
      <c r="IZ59" s="43"/>
      <c r="JA59" s="129" t="str">
        <f ca="1">TEXT(JA58,"m月d日")</f>
        <v>7月2日</v>
      </c>
    </row>
    <row r="60" spans="1:261">
      <c r="A60" s="16" t="s">
        <v>126</v>
      </c>
      <c r="B60" s="17" t="s">
        <v>45</v>
      </c>
      <c r="C60" s="18">
        <v>6939962760711</v>
      </c>
      <c r="D60" s="18">
        <v>21062010001138</v>
      </c>
      <c r="E60" s="17" t="s">
        <v>254</v>
      </c>
      <c r="F60" s="19" t="s">
        <v>255</v>
      </c>
      <c r="G60" s="17" t="s">
        <v>129</v>
      </c>
      <c r="H60" s="26">
        <f>VLOOKUP(C60,供应链!E:J,6,0)</f>
        <v>0.96</v>
      </c>
      <c r="I60" s="17">
        <f>VLOOKUP(C60,供应链!E:H,4,0)</f>
        <v>939</v>
      </c>
      <c r="J60" s="17">
        <f>VLOOKUP(C60,供应链!E:K,7,0)</f>
        <v>4</v>
      </c>
      <c r="K60" s="18">
        <f>VLOOKUP(C60,供应链!E:I,5,0)</f>
        <v>38.044799444348</v>
      </c>
      <c r="L60" s="27">
        <f t="shared" si="0"/>
        <v>0.00721370604147881</v>
      </c>
      <c r="M60" s="17">
        <v>364</v>
      </c>
      <c r="N60" s="26">
        <v>0.0412087912087912</v>
      </c>
      <c r="O60" s="18">
        <v>15</v>
      </c>
      <c r="P60" s="18">
        <v>2043</v>
      </c>
      <c r="Q60" s="40">
        <f t="shared" si="43"/>
        <v>140.286</v>
      </c>
      <c r="R60" s="18">
        <f t="shared" si="44"/>
        <v>19.29</v>
      </c>
      <c r="S60" s="36">
        <f t="shared" si="45"/>
        <v>0.00944199706314245</v>
      </c>
      <c r="T60" s="17">
        <v>387</v>
      </c>
      <c r="U60" s="26">
        <v>0.0439276485788114</v>
      </c>
      <c r="V60" s="18">
        <v>17</v>
      </c>
      <c r="W60" s="18">
        <v>2333</v>
      </c>
      <c r="X60" s="40">
        <f t="shared" si="46"/>
        <v>141.352352941176</v>
      </c>
      <c r="Y60" s="18">
        <f t="shared" si="47"/>
        <v>39.9900000000004</v>
      </c>
      <c r="Z60" s="36">
        <f t="shared" si="48"/>
        <v>0.0171410201457353</v>
      </c>
      <c r="AA60" s="17"/>
      <c r="AB60" s="26"/>
      <c r="AC60" s="18"/>
      <c r="AD60" s="18"/>
      <c r="AE60" s="40"/>
      <c r="AF60" s="17"/>
      <c r="AG60" s="36"/>
      <c r="AH60" s="17"/>
      <c r="AI60" s="26"/>
      <c r="AJ60" s="18"/>
      <c r="AK60" s="18"/>
      <c r="AL60" s="40"/>
      <c r="AM60" s="17"/>
      <c r="AN60" s="36"/>
      <c r="AO60" s="17"/>
      <c r="AP60" s="26"/>
      <c r="AQ60" s="18"/>
      <c r="AR60" s="18"/>
      <c r="AS60" s="40"/>
      <c r="AT60" s="17"/>
      <c r="AU60" s="36"/>
      <c r="AV60" s="17"/>
      <c r="AW60" s="26"/>
      <c r="AX60" s="18"/>
      <c r="AY60" s="18"/>
      <c r="AZ60" s="40"/>
      <c r="BA60" s="17"/>
      <c r="BB60" s="36"/>
      <c r="BC60" s="17"/>
      <c r="BD60" s="26"/>
      <c r="BE60" s="17"/>
      <c r="BF60" s="18"/>
      <c r="BG60" s="40"/>
      <c r="BH60" s="17"/>
      <c r="BI60" s="36"/>
      <c r="BJ60" s="17"/>
      <c r="BK60" s="32"/>
      <c r="BL60" s="17"/>
      <c r="BM60" s="18"/>
      <c r="BN60" s="40"/>
      <c r="BO60" s="17"/>
      <c r="BP60" s="36"/>
      <c r="BQ60" s="17"/>
      <c r="BR60" s="32"/>
      <c r="BS60" s="18"/>
      <c r="BT60" s="18"/>
      <c r="BU60" s="40"/>
      <c r="BV60" s="17"/>
      <c r="BW60" s="36"/>
      <c r="BY60" s="117"/>
      <c r="BZ60" s="18"/>
      <c r="CB60" s="40"/>
      <c r="CC60" s="17"/>
      <c r="CD60" s="36"/>
      <c r="CF60" s="117"/>
      <c r="CI60" s="40"/>
      <c r="CJ60" s="17"/>
      <c r="CK60" s="36"/>
      <c r="CL60" s="120"/>
      <c r="CM60" s="121"/>
      <c r="CN60" s="55"/>
      <c r="CO60" s="55"/>
      <c r="CP60" s="40"/>
      <c r="CQ60" s="17"/>
      <c r="CR60" s="36"/>
      <c r="CS60" s="122"/>
      <c r="CT60" s="121"/>
      <c r="CU60" s="122"/>
      <c r="CV60" s="122"/>
      <c r="CW60" s="40"/>
      <c r="CX60" s="17"/>
      <c r="CY60" s="36"/>
      <c r="CZ60" s="112"/>
      <c r="DA60" s="117"/>
      <c r="DB60" s="112"/>
      <c r="DC60" s="112"/>
      <c r="DD60" s="40"/>
      <c r="DE60" s="17"/>
      <c r="DF60" s="36"/>
      <c r="DG60" s="126"/>
      <c r="DH60" s="32"/>
      <c r="DI60" s="17"/>
      <c r="DJ60" s="18"/>
      <c r="DK60" s="40"/>
      <c r="DL60" s="17"/>
      <c r="DM60" s="36"/>
      <c r="DN60" s="33"/>
      <c r="DO60" s="32"/>
      <c r="DP60" s="18"/>
      <c r="DQ60" s="18"/>
      <c r="DR60" s="40"/>
      <c r="DS60" s="17"/>
      <c r="DT60" s="36"/>
      <c r="DU60" s="18"/>
      <c r="DV60" s="26"/>
      <c r="DW60" s="18"/>
      <c r="DX60" s="18"/>
      <c r="DY60" s="40"/>
      <c r="DZ60" s="17"/>
      <c r="EA60" s="36"/>
      <c r="EB60" s="18"/>
      <c r="EC60" s="26"/>
      <c r="ED60" s="18"/>
      <c r="EE60" s="18"/>
      <c r="EF60" s="40"/>
      <c r="EG60" s="17"/>
      <c r="EH60" s="36"/>
      <c r="EI60" s="18"/>
      <c r="EJ60" s="26"/>
      <c r="EK60" s="18"/>
      <c r="EL60" s="18"/>
      <c r="EM60" s="40"/>
      <c r="EN60" s="17"/>
      <c r="EO60" s="36"/>
      <c r="EP60" s="18"/>
      <c r="EQ60" s="26"/>
      <c r="ER60" s="18"/>
      <c r="ES60" s="18"/>
      <c r="ET60" s="40"/>
      <c r="EU60" s="17"/>
      <c r="EV60" s="36"/>
      <c r="EW60" s="18"/>
      <c r="EX60" s="26"/>
      <c r="EY60" s="17"/>
      <c r="EZ60" s="18"/>
      <c r="FA60" s="40"/>
      <c r="FB60" s="17"/>
      <c r="FC60" s="36"/>
      <c r="FD60" s="18"/>
      <c r="FE60" s="26"/>
      <c r="FF60" s="17"/>
      <c r="FG60" s="18"/>
      <c r="FH60" s="40"/>
      <c r="FI60" s="17"/>
      <c r="FJ60" s="36"/>
      <c r="FK60" s="18"/>
      <c r="FL60" s="26"/>
      <c r="FM60" s="17"/>
      <c r="FN60" s="18"/>
      <c r="FO60" s="40"/>
      <c r="FP60" s="17"/>
      <c r="FQ60" s="36"/>
      <c r="FR60" s="18"/>
      <c r="FS60" s="26"/>
      <c r="FT60" s="17"/>
      <c r="FU60" s="18"/>
      <c r="FV60" s="40"/>
      <c r="FW60" s="17"/>
      <c r="FX60" s="36"/>
      <c r="FY60" s="18"/>
      <c r="FZ60" s="26"/>
      <c r="GA60" s="17"/>
      <c r="GB60" s="18"/>
      <c r="GC60" s="40"/>
      <c r="GD60" s="17"/>
      <c r="GE60" s="36"/>
      <c r="GF60" s="18"/>
      <c r="GG60" s="26"/>
      <c r="GH60" s="18"/>
      <c r="GI60" s="18"/>
      <c r="GJ60" s="40"/>
      <c r="GK60" s="17"/>
      <c r="GL60" s="36"/>
      <c r="GM60" s="18"/>
      <c r="GN60" s="26"/>
      <c r="GO60" s="18"/>
      <c r="GP60" s="18"/>
      <c r="GQ60" s="40"/>
      <c r="GR60" s="17"/>
      <c r="GS60" s="36"/>
      <c r="GT60" s="18"/>
      <c r="GU60" s="26"/>
      <c r="GV60" s="18"/>
      <c r="GW60" s="18"/>
      <c r="GX60" s="40"/>
      <c r="GY60" s="17"/>
      <c r="GZ60" s="36"/>
      <c r="HA60" s="18"/>
      <c r="HB60" s="26"/>
      <c r="HC60" s="18"/>
      <c r="HD60" s="18"/>
      <c r="HE60" s="40"/>
      <c r="HF60" s="17"/>
      <c r="HG60" s="36"/>
      <c r="HH60" s="18"/>
      <c r="HI60" s="26"/>
      <c r="HJ60" s="17"/>
      <c r="HK60" s="18"/>
      <c r="HL60" s="40"/>
      <c r="HM60" s="17"/>
      <c r="HN60" s="36"/>
      <c r="HO60" s="18"/>
      <c r="HP60" s="26"/>
      <c r="HQ60" s="17"/>
      <c r="HR60" s="18"/>
      <c r="HS60" s="40"/>
      <c r="HT60" s="17"/>
      <c r="HU60" s="36"/>
      <c r="HV60" s="17">
        <v>1291</v>
      </c>
      <c r="HW60" s="17">
        <v>178108.66</v>
      </c>
      <c r="HX60" s="18">
        <v>2684</v>
      </c>
      <c r="HY60" s="18">
        <v>369923</v>
      </c>
      <c r="HZ60" s="17">
        <v>866</v>
      </c>
      <c r="IA60" s="17">
        <v>141645</v>
      </c>
      <c r="IB60" s="17">
        <v>880</v>
      </c>
      <c r="IC60" s="17">
        <v>128320</v>
      </c>
      <c r="ID60" s="17">
        <v>1031</v>
      </c>
      <c r="IE60" s="17">
        <v>142805</v>
      </c>
      <c r="IF60" s="17">
        <v>979</v>
      </c>
      <c r="IG60" s="17">
        <v>126719.3125</v>
      </c>
      <c r="IH60" s="41"/>
      <c r="II60" s="41"/>
      <c r="IJ60" s="41"/>
      <c r="IK60" s="41"/>
      <c r="IL60" s="18"/>
      <c r="IM60" s="41"/>
      <c r="IN60" s="41"/>
      <c r="IO60" s="41"/>
      <c r="IP60" s="18"/>
      <c r="IQ60" s="18"/>
      <c r="IR60" s="18">
        <f t="shared" ref="IR60:IU60" si="71">O60+V60+AC60+AJ60+AQ60+AX60+BE60+BL60+BS60+BZ60+CG60+CN60+CU60+DB60+DI60+DP60+DW60+ED60+EK60+ER60+EY60+FF60+FM60+FT60+GA60+GH60+GO60+GV60+HC60+HJ60+HQ60</f>
        <v>32</v>
      </c>
      <c r="IS60" s="18">
        <f t="shared" si="71"/>
        <v>4376</v>
      </c>
      <c r="IT60" s="17">
        <v>139</v>
      </c>
      <c r="IU60" s="18">
        <f t="shared" si="71"/>
        <v>59.2800000000003</v>
      </c>
      <c r="IV60" s="36">
        <f t="shared" si="2"/>
        <v>0.013546617915905</v>
      </c>
      <c r="IW60" s="18">
        <f t="shared" si="3"/>
        <v>7763</v>
      </c>
      <c r="IX60" s="42">
        <f t="shared" si="4"/>
        <v>1091896.9725</v>
      </c>
      <c r="IY60" s="43"/>
      <c r="IZ60" s="43"/>
      <c r="JA60" t="s">
        <v>256</v>
      </c>
    </row>
    <row r="61" spans="1:261">
      <c r="A61" s="16"/>
      <c r="B61" s="17" t="s">
        <v>45</v>
      </c>
      <c r="C61" s="18">
        <v>6939962764436</v>
      </c>
      <c r="D61" s="18">
        <v>21062010001418</v>
      </c>
      <c r="E61" s="17" t="s">
        <v>257</v>
      </c>
      <c r="F61" s="19" t="s">
        <v>258</v>
      </c>
      <c r="G61" s="17" t="s">
        <v>129</v>
      </c>
      <c r="H61" s="26">
        <f>VLOOKUP(C61,供应链!E:J,6,0)</f>
        <v>0.92</v>
      </c>
      <c r="I61" s="17">
        <f>VLOOKUP(C61,供应链!E:H,4,0)</f>
        <v>447</v>
      </c>
      <c r="J61" s="17">
        <f>VLOOKUP(C61,供应链!E:K,7,0)</f>
        <v>0</v>
      </c>
      <c r="K61" s="18">
        <f>VLOOKUP(C61,供应链!E:I,5,0)</f>
        <v>74.2759930368729</v>
      </c>
      <c r="L61" s="27">
        <f t="shared" si="0"/>
        <v>0.00112714156898106</v>
      </c>
      <c r="M61" s="17">
        <v>162</v>
      </c>
      <c r="N61" s="26">
        <v>0.0185185185185185</v>
      </c>
      <c r="O61" s="18">
        <v>3</v>
      </c>
      <c r="P61" s="18">
        <v>589</v>
      </c>
      <c r="Q61" s="40">
        <f t="shared" si="43"/>
        <v>202.223333333333</v>
      </c>
      <c r="R61" s="18">
        <f t="shared" si="44"/>
        <v>-20.3299999999999</v>
      </c>
      <c r="S61" s="36">
        <f t="shared" si="45"/>
        <v>-0.0345161290322579</v>
      </c>
      <c r="T61" s="17">
        <v>173</v>
      </c>
      <c r="U61" s="26">
        <v>0.0115606936416185</v>
      </c>
      <c r="V61" s="18">
        <v>2</v>
      </c>
      <c r="W61" s="18">
        <v>388</v>
      </c>
      <c r="X61" s="40">
        <f t="shared" si="46"/>
        <v>199.82</v>
      </c>
      <c r="Y61" s="18">
        <f t="shared" si="47"/>
        <v>-18.36</v>
      </c>
      <c r="Z61" s="36">
        <f t="shared" si="48"/>
        <v>-0.047319587628866</v>
      </c>
      <c r="AA61" s="17"/>
      <c r="AB61" s="26"/>
      <c r="AC61" s="18"/>
      <c r="AD61" s="18"/>
      <c r="AE61" s="40"/>
      <c r="AF61" s="17"/>
      <c r="AG61" s="36"/>
      <c r="AH61" s="17"/>
      <c r="AI61" s="26"/>
      <c r="AJ61" s="18"/>
      <c r="AK61" s="18"/>
      <c r="AL61" s="40"/>
      <c r="AM61" s="17"/>
      <c r="AN61" s="36"/>
      <c r="AO61" s="17"/>
      <c r="AP61" s="26"/>
      <c r="AQ61" s="18"/>
      <c r="AR61" s="18"/>
      <c r="AS61" s="40"/>
      <c r="AT61" s="17"/>
      <c r="AU61" s="36"/>
      <c r="AV61" s="17"/>
      <c r="AW61" s="26"/>
      <c r="AX61" s="18"/>
      <c r="AY61" s="18"/>
      <c r="AZ61" s="40"/>
      <c r="BA61" s="17"/>
      <c r="BB61" s="36"/>
      <c r="BC61" s="17"/>
      <c r="BD61" s="26"/>
      <c r="BE61" s="17"/>
      <c r="BF61" s="18"/>
      <c r="BG61" s="40"/>
      <c r="BH61" s="17"/>
      <c r="BI61" s="36"/>
      <c r="BJ61" s="17"/>
      <c r="BK61" s="32"/>
      <c r="BL61" s="17"/>
      <c r="BM61" s="18"/>
      <c r="BN61" s="40"/>
      <c r="BO61" s="17"/>
      <c r="BP61" s="36"/>
      <c r="BQ61" s="17"/>
      <c r="BR61" s="32"/>
      <c r="BS61" s="18"/>
      <c r="BT61" s="18"/>
      <c r="BU61" s="40"/>
      <c r="BV61" s="17"/>
      <c r="BW61" s="36"/>
      <c r="BY61" s="117"/>
      <c r="BZ61" s="18"/>
      <c r="CB61" s="40"/>
      <c r="CC61" s="17"/>
      <c r="CD61" s="36"/>
      <c r="CF61" s="117"/>
      <c r="CI61" s="40"/>
      <c r="CJ61" s="17"/>
      <c r="CK61" s="36"/>
      <c r="CL61" s="120"/>
      <c r="CM61" s="121"/>
      <c r="CN61" s="55"/>
      <c r="CO61" s="55"/>
      <c r="CP61" s="40"/>
      <c r="CQ61" s="17"/>
      <c r="CR61" s="36"/>
      <c r="CS61" s="122"/>
      <c r="CT61" s="121"/>
      <c r="CU61" s="122"/>
      <c r="CV61" s="122"/>
      <c r="CW61" s="40"/>
      <c r="CX61" s="17"/>
      <c r="CY61" s="36"/>
      <c r="CZ61" s="112"/>
      <c r="DA61" s="117"/>
      <c r="DB61" s="112"/>
      <c r="DC61" s="112"/>
      <c r="DD61" s="40"/>
      <c r="DE61" s="17"/>
      <c r="DF61" s="36"/>
      <c r="DG61" s="126"/>
      <c r="DH61" s="32"/>
      <c r="DI61" s="17"/>
      <c r="DJ61" s="18"/>
      <c r="DK61" s="40"/>
      <c r="DL61" s="17"/>
      <c r="DM61" s="36"/>
      <c r="DN61" s="33"/>
      <c r="DO61" s="32"/>
      <c r="DP61" s="18"/>
      <c r="DQ61" s="18"/>
      <c r="DR61" s="40"/>
      <c r="DS61" s="17"/>
      <c r="DT61" s="36"/>
      <c r="DU61" s="18"/>
      <c r="DV61" s="26"/>
      <c r="DW61" s="18"/>
      <c r="DX61" s="18"/>
      <c r="DY61" s="40"/>
      <c r="DZ61" s="17"/>
      <c r="EA61" s="36"/>
      <c r="EB61" s="18"/>
      <c r="EC61" s="26"/>
      <c r="ED61" s="18"/>
      <c r="EE61" s="18"/>
      <c r="EF61" s="40"/>
      <c r="EG61" s="17"/>
      <c r="EH61" s="36"/>
      <c r="EI61" s="18"/>
      <c r="EJ61" s="26"/>
      <c r="EK61" s="18"/>
      <c r="EL61" s="18"/>
      <c r="EM61" s="40"/>
      <c r="EN61" s="17"/>
      <c r="EO61" s="36"/>
      <c r="EP61" s="18"/>
      <c r="EQ61" s="26"/>
      <c r="ER61" s="18"/>
      <c r="ES61" s="18"/>
      <c r="ET61" s="40"/>
      <c r="EU61" s="17"/>
      <c r="EV61" s="36"/>
      <c r="EW61" s="18"/>
      <c r="EX61" s="26"/>
      <c r="EY61" s="17"/>
      <c r="EZ61" s="18"/>
      <c r="FA61" s="40"/>
      <c r="FB61" s="17"/>
      <c r="FC61" s="36"/>
      <c r="FD61" s="18"/>
      <c r="FE61" s="26"/>
      <c r="FF61" s="17"/>
      <c r="FG61" s="18"/>
      <c r="FH61" s="40"/>
      <c r="FI61" s="17"/>
      <c r="FJ61" s="36"/>
      <c r="FK61" s="18"/>
      <c r="FL61" s="26"/>
      <c r="FM61" s="17"/>
      <c r="FN61" s="18"/>
      <c r="FO61" s="40"/>
      <c r="FP61" s="17"/>
      <c r="FQ61" s="36"/>
      <c r="FR61" s="18"/>
      <c r="FS61" s="26"/>
      <c r="FT61" s="17"/>
      <c r="FU61" s="18"/>
      <c r="FV61" s="40"/>
      <c r="FW61" s="17"/>
      <c r="FX61" s="36"/>
      <c r="FY61" s="18"/>
      <c r="FZ61" s="26"/>
      <c r="GA61" s="17"/>
      <c r="GB61" s="18"/>
      <c r="GC61" s="40"/>
      <c r="GD61" s="17"/>
      <c r="GE61" s="36"/>
      <c r="GF61" s="18"/>
      <c r="GG61" s="26"/>
      <c r="GH61" s="18"/>
      <c r="GI61" s="18"/>
      <c r="GJ61" s="40"/>
      <c r="GK61" s="17"/>
      <c r="GL61" s="36"/>
      <c r="GM61" s="18"/>
      <c r="GN61" s="26"/>
      <c r="GO61" s="18"/>
      <c r="GP61" s="18"/>
      <c r="GQ61" s="40"/>
      <c r="GR61" s="17"/>
      <c r="GS61" s="36"/>
      <c r="GT61" s="18"/>
      <c r="GU61" s="26"/>
      <c r="GV61" s="18"/>
      <c r="GW61" s="18"/>
      <c r="GX61" s="40"/>
      <c r="GY61" s="17"/>
      <c r="GZ61" s="36"/>
      <c r="HA61" s="18"/>
      <c r="HB61" s="26"/>
      <c r="HC61" s="18"/>
      <c r="HD61" s="18"/>
      <c r="HE61" s="40"/>
      <c r="HF61" s="17"/>
      <c r="HG61" s="36"/>
      <c r="HH61" s="18"/>
      <c r="HI61" s="26"/>
      <c r="HJ61" s="17"/>
      <c r="HK61" s="18"/>
      <c r="HL61" s="40"/>
      <c r="HM61" s="17"/>
      <c r="HN61" s="36"/>
      <c r="HO61" s="18"/>
      <c r="HP61" s="26"/>
      <c r="HQ61" s="17"/>
      <c r="HR61" s="18"/>
      <c r="HS61" s="40"/>
      <c r="HT61" s="17"/>
      <c r="HU61" s="36"/>
      <c r="HV61" s="17">
        <v>202</v>
      </c>
      <c r="HW61" s="17">
        <v>39979.33</v>
      </c>
      <c r="HX61" s="18">
        <v>498</v>
      </c>
      <c r="HY61" s="18">
        <v>103111.03</v>
      </c>
      <c r="HZ61" s="17">
        <v>219</v>
      </c>
      <c r="IA61" s="17">
        <v>49971</v>
      </c>
      <c r="IB61" s="17">
        <v>122</v>
      </c>
      <c r="IC61" s="17">
        <v>27872</v>
      </c>
      <c r="ID61" s="17">
        <v>250</v>
      </c>
      <c r="IE61" s="17">
        <v>49257</v>
      </c>
      <c r="IF61" s="17">
        <v>246</v>
      </c>
      <c r="IG61" s="17">
        <v>46722</v>
      </c>
      <c r="IH61" s="41"/>
      <c r="II61" s="41"/>
      <c r="IJ61" s="41"/>
      <c r="IK61" s="41"/>
      <c r="IL61" s="18"/>
      <c r="IM61" s="41"/>
      <c r="IN61" s="41"/>
      <c r="IO61" s="41"/>
      <c r="IP61" s="18"/>
      <c r="IQ61" s="18"/>
      <c r="IR61" s="18">
        <f t="shared" ref="IR61:IU61" si="72">O61+V61+AC61+AJ61+AQ61+AX61+BE61+BL61+BS61+BZ61+CG61+CN61+CU61+DB61+DI61+DP61+DW61+ED61+EK61+ER61+EY61+FF61+FM61+FT61+GA61+GH61+GO61+GV61+HC61+HJ61+HQ61</f>
        <v>5</v>
      </c>
      <c r="IS61" s="18">
        <f t="shared" si="72"/>
        <v>977</v>
      </c>
      <c r="IT61" s="17">
        <v>209</v>
      </c>
      <c r="IU61" s="18">
        <f t="shared" si="72"/>
        <v>-38.6899999999999</v>
      </c>
      <c r="IV61" s="36">
        <f t="shared" si="2"/>
        <v>-0.0396008188331627</v>
      </c>
      <c r="IW61" s="18">
        <f t="shared" si="3"/>
        <v>1542</v>
      </c>
      <c r="IX61" s="42">
        <f t="shared" si="4"/>
        <v>317889.36</v>
      </c>
      <c r="IY61" s="43"/>
      <c r="IZ61" s="43"/>
      <c r="JA61">
        <f>JB49</f>
        <v>275771</v>
      </c>
    </row>
    <row r="62" spans="1:261">
      <c r="A62" s="16" t="s">
        <v>126</v>
      </c>
      <c r="B62" s="17" t="s">
        <v>47</v>
      </c>
      <c r="C62" s="18">
        <v>6939962752488</v>
      </c>
      <c r="D62" s="18">
        <v>21062010000617</v>
      </c>
      <c r="E62" s="17" t="s">
        <v>259</v>
      </c>
      <c r="F62" s="19" t="s">
        <v>260</v>
      </c>
      <c r="G62" s="17" t="s">
        <v>129</v>
      </c>
      <c r="H62" s="26">
        <f>VLOOKUP(C62,供应链!E:J,6,0)</f>
        <v>1.04166666666667</v>
      </c>
      <c r="I62" s="17">
        <f>VLOOKUP(C62,供应链!E:H,4,0)</f>
        <v>573</v>
      </c>
      <c r="J62" s="17">
        <f>VLOOKUP(C62,供应链!E:K,7,0)</f>
        <v>8</v>
      </c>
      <c r="K62" s="18">
        <f>VLOOKUP(C62,供应链!E:I,5,0)</f>
        <v>37.8036626385947</v>
      </c>
      <c r="L62" s="27">
        <f t="shared" si="0"/>
        <v>0.00653742110009017</v>
      </c>
      <c r="M62" s="17">
        <v>301</v>
      </c>
      <c r="N62" s="26">
        <v>0.0398671096345515</v>
      </c>
      <c r="O62" s="18">
        <v>12</v>
      </c>
      <c r="P62" s="18">
        <v>1491</v>
      </c>
      <c r="Q62" s="40">
        <f t="shared" si="43"/>
        <v>127.9775</v>
      </c>
      <c r="R62" s="18">
        <f t="shared" si="44"/>
        <v>-252.27</v>
      </c>
      <c r="S62" s="36">
        <f t="shared" si="45"/>
        <v>-0.169195171026157</v>
      </c>
      <c r="T62" s="17">
        <v>351</v>
      </c>
      <c r="U62" s="26">
        <v>0.0484330484330484</v>
      </c>
      <c r="V62" s="18">
        <v>17</v>
      </c>
      <c r="W62" s="18">
        <v>2137</v>
      </c>
      <c r="X62" s="40">
        <f t="shared" si="46"/>
        <v>129.477058823529</v>
      </c>
      <c r="Y62" s="18">
        <f t="shared" si="47"/>
        <v>-331.89</v>
      </c>
      <c r="Z62" s="36">
        <f t="shared" si="48"/>
        <v>-0.155306504445484</v>
      </c>
      <c r="AA62" s="17"/>
      <c r="AB62" s="26"/>
      <c r="AC62" s="18"/>
      <c r="AD62" s="18"/>
      <c r="AE62" s="40"/>
      <c r="AF62" s="17"/>
      <c r="AG62" s="36"/>
      <c r="AH62" s="17"/>
      <c r="AI62" s="26"/>
      <c r="AJ62" s="18"/>
      <c r="AK62" s="18"/>
      <c r="AL62" s="40"/>
      <c r="AM62" s="17"/>
      <c r="AN62" s="36"/>
      <c r="AO62" s="17"/>
      <c r="AP62" s="26"/>
      <c r="AQ62" s="18"/>
      <c r="AR62" s="18"/>
      <c r="AS62" s="40"/>
      <c r="AT62" s="17"/>
      <c r="AU62" s="36"/>
      <c r="AV62" s="17"/>
      <c r="AW62" s="26"/>
      <c r="AX62" s="18"/>
      <c r="AY62" s="18"/>
      <c r="AZ62" s="40"/>
      <c r="BA62" s="17"/>
      <c r="BB62" s="36"/>
      <c r="BC62" s="17"/>
      <c r="BD62" s="26"/>
      <c r="BE62" s="17"/>
      <c r="BF62" s="18"/>
      <c r="BG62" s="40"/>
      <c r="BH62" s="17"/>
      <c r="BI62" s="36"/>
      <c r="BJ62" s="17"/>
      <c r="BK62" s="32"/>
      <c r="BL62" s="17"/>
      <c r="BM62" s="18"/>
      <c r="BN62" s="40"/>
      <c r="BO62" s="17"/>
      <c r="BP62" s="36"/>
      <c r="BQ62" s="17"/>
      <c r="BR62" s="32"/>
      <c r="BS62" s="18"/>
      <c r="BT62" s="18"/>
      <c r="BU62" s="40"/>
      <c r="BV62" s="17"/>
      <c r="BW62" s="36"/>
      <c r="BY62" s="117"/>
      <c r="BZ62" s="18"/>
      <c r="CB62" s="40"/>
      <c r="CC62" s="17"/>
      <c r="CD62" s="36"/>
      <c r="CF62" s="117"/>
      <c r="CI62" s="40"/>
      <c r="CJ62" s="17"/>
      <c r="CK62" s="36"/>
      <c r="CL62" s="120"/>
      <c r="CM62" s="121"/>
      <c r="CN62" s="55"/>
      <c r="CO62" s="55"/>
      <c r="CP62" s="40"/>
      <c r="CQ62" s="17"/>
      <c r="CR62" s="36"/>
      <c r="CS62" s="122"/>
      <c r="CT62" s="121"/>
      <c r="CU62" s="122"/>
      <c r="CV62" s="122"/>
      <c r="CW62" s="40"/>
      <c r="CX62" s="17"/>
      <c r="CY62" s="36"/>
      <c r="CZ62" s="112"/>
      <c r="DA62" s="117"/>
      <c r="DB62" s="112"/>
      <c r="DC62" s="112"/>
      <c r="DD62" s="40"/>
      <c r="DE62" s="17"/>
      <c r="DF62" s="36"/>
      <c r="DG62" s="126"/>
      <c r="DH62" s="32"/>
      <c r="DI62" s="17"/>
      <c r="DJ62" s="18"/>
      <c r="DK62" s="40"/>
      <c r="DL62" s="17"/>
      <c r="DM62" s="36"/>
      <c r="DN62" s="33"/>
      <c r="DO62" s="32"/>
      <c r="DP62" s="18"/>
      <c r="DQ62" s="18"/>
      <c r="DR62" s="40"/>
      <c r="DS62" s="17"/>
      <c r="DT62" s="36"/>
      <c r="DU62" s="18"/>
      <c r="DV62" s="26"/>
      <c r="DW62" s="18"/>
      <c r="DX62" s="18"/>
      <c r="DY62" s="40"/>
      <c r="DZ62" s="17"/>
      <c r="EA62" s="36"/>
      <c r="EB62" s="18"/>
      <c r="EC62" s="26"/>
      <c r="ED62" s="18"/>
      <c r="EE62" s="18"/>
      <c r="EF62" s="40"/>
      <c r="EG62" s="17"/>
      <c r="EH62" s="36"/>
      <c r="EI62" s="18"/>
      <c r="EJ62" s="26"/>
      <c r="EK62" s="18"/>
      <c r="EL62" s="18"/>
      <c r="EM62" s="40"/>
      <c r="EN62" s="17"/>
      <c r="EO62" s="36"/>
      <c r="EP62" s="18"/>
      <c r="EQ62" s="26"/>
      <c r="ER62" s="18"/>
      <c r="ES62" s="18"/>
      <c r="ET62" s="40"/>
      <c r="EU62" s="17"/>
      <c r="EV62" s="36"/>
      <c r="EW62" s="18"/>
      <c r="EX62" s="26"/>
      <c r="EY62" s="17"/>
      <c r="EZ62" s="18"/>
      <c r="FA62" s="40"/>
      <c r="FB62" s="17"/>
      <c r="FC62" s="36"/>
      <c r="FD62" s="18"/>
      <c r="FE62" s="26"/>
      <c r="FF62" s="17"/>
      <c r="FG62" s="18"/>
      <c r="FH62" s="40"/>
      <c r="FI62" s="17"/>
      <c r="FJ62" s="36"/>
      <c r="FK62" s="18"/>
      <c r="FL62" s="26"/>
      <c r="FM62" s="17"/>
      <c r="FN62" s="18"/>
      <c r="FO62" s="40"/>
      <c r="FP62" s="17"/>
      <c r="FQ62" s="36"/>
      <c r="FR62" s="18"/>
      <c r="FS62" s="26"/>
      <c r="FT62" s="17"/>
      <c r="FU62" s="18"/>
      <c r="FV62" s="40"/>
      <c r="FW62" s="17"/>
      <c r="FX62" s="36"/>
      <c r="FY62" s="18"/>
      <c r="FZ62" s="26"/>
      <c r="GA62" s="17"/>
      <c r="GB62" s="18"/>
      <c r="GC62" s="40"/>
      <c r="GD62" s="17"/>
      <c r="GE62" s="36"/>
      <c r="GF62" s="18"/>
      <c r="GG62" s="26"/>
      <c r="GH62" s="18"/>
      <c r="GI62" s="18"/>
      <c r="GJ62" s="40"/>
      <c r="GK62" s="17"/>
      <c r="GL62" s="36"/>
      <c r="GM62" s="18"/>
      <c r="GN62" s="26"/>
      <c r="GO62" s="18"/>
      <c r="GP62" s="18"/>
      <c r="GQ62" s="40"/>
      <c r="GR62" s="17"/>
      <c r="GS62" s="36"/>
      <c r="GT62" s="18"/>
      <c r="GU62" s="26"/>
      <c r="GV62" s="18"/>
      <c r="GW62" s="18"/>
      <c r="GX62" s="40"/>
      <c r="GY62" s="17"/>
      <c r="GZ62" s="36"/>
      <c r="HA62" s="18"/>
      <c r="HB62" s="26"/>
      <c r="HC62" s="18"/>
      <c r="HD62" s="18"/>
      <c r="HE62" s="40"/>
      <c r="HF62" s="17"/>
      <c r="HG62" s="36"/>
      <c r="HH62" s="18"/>
      <c r="HI62" s="26"/>
      <c r="HJ62" s="17"/>
      <c r="HK62" s="18"/>
      <c r="HL62" s="40"/>
      <c r="HM62" s="17"/>
      <c r="HN62" s="36"/>
      <c r="HO62" s="18"/>
      <c r="HP62" s="26"/>
      <c r="HQ62" s="17"/>
      <c r="HR62" s="18"/>
      <c r="HS62" s="40"/>
      <c r="HT62" s="17"/>
      <c r="HU62" s="36"/>
      <c r="HV62" s="17">
        <v>3668</v>
      </c>
      <c r="HW62" s="17">
        <v>551582.94</v>
      </c>
      <c r="HX62" s="18">
        <v>2129</v>
      </c>
      <c r="HY62" s="18">
        <v>258051.22</v>
      </c>
      <c r="HZ62" s="17">
        <v>1210</v>
      </c>
      <c r="IA62" s="17">
        <v>154100</v>
      </c>
      <c r="IB62" s="17">
        <v>902</v>
      </c>
      <c r="IC62" s="17">
        <v>112772</v>
      </c>
      <c r="ID62" s="17">
        <v>496</v>
      </c>
      <c r="IE62" s="17">
        <v>58123</v>
      </c>
      <c r="IF62" s="17">
        <v>566</v>
      </c>
      <c r="IG62" s="17">
        <v>62200.85</v>
      </c>
      <c r="IH62" s="41"/>
      <c r="II62" s="41"/>
      <c r="IJ62" s="41"/>
      <c r="IK62" s="41"/>
      <c r="IL62" s="18"/>
      <c r="IM62" s="41"/>
      <c r="IN62" s="41"/>
      <c r="IO62" s="41"/>
      <c r="IP62" s="18"/>
      <c r="IQ62" s="18"/>
      <c r="IR62" s="18">
        <f t="shared" ref="IR62:IU62" si="73">O62+V62+AC62+AJ62+AQ62+AX62+BE62+BL62+BS62+BZ62+CG62+CN62+CU62+DB62+DI62+DP62+DW62+ED62+EK62+ER62+EY62+FF62+FM62+FT62+GA62+GH62+GO62+GV62+HC62+HJ62+HQ62</f>
        <v>29</v>
      </c>
      <c r="IS62" s="18">
        <f t="shared" si="73"/>
        <v>3628</v>
      </c>
      <c r="IT62" s="17">
        <v>149</v>
      </c>
      <c r="IU62" s="18">
        <f t="shared" si="73"/>
        <v>-584.16</v>
      </c>
      <c r="IV62" s="36">
        <f t="shared" si="2"/>
        <v>-0.161014332965821</v>
      </c>
      <c r="IW62" s="18">
        <f t="shared" si="3"/>
        <v>9000</v>
      </c>
      <c r="IX62" s="42">
        <f t="shared" si="4"/>
        <v>1200458.01</v>
      </c>
      <c r="IY62" s="43"/>
      <c r="IZ62" s="43"/>
      <c r="JA62" t="str">
        <f>IF(JB52&gt;=0,"，较前一日上升","，较前一日下降")</f>
        <v>，较前一日下降</v>
      </c>
    </row>
    <row r="63" hidden="1" spans="1:261">
      <c r="A63" s="16" t="s">
        <v>133</v>
      </c>
      <c r="B63" s="17" t="s">
        <v>47</v>
      </c>
      <c r="C63" s="18">
        <v>6939962760575</v>
      </c>
      <c r="D63" s="18">
        <v>21062010001018</v>
      </c>
      <c r="E63" s="17" t="s">
        <v>261</v>
      </c>
      <c r="F63" s="19" t="s">
        <v>262</v>
      </c>
      <c r="G63" s="17" t="s">
        <v>136</v>
      </c>
      <c r="H63" s="26">
        <f>VLOOKUP(C63,供应链!E:J,6,0)</f>
        <v>0.0416666666666667</v>
      </c>
      <c r="I63" s="17">
        <f>VLOOKUP(C63,供应链!E:H,4,0)</f>
        <v>4</v>
      </c>
      <c r="J63" s="17">
        <f>VLOOKUP(C63,供应链!E:K,7,0)</f>
        <v>1</v>
      </c>
      <c r="K63" s="18" t="str">
        <f>VLOOKUP(C63,供应链!E:I,5,0)</f>
        <v>-</v>
      </c>
      <c r="L63" s="27">
        <f t="shared" si="0"/>
        <v>0.00112714156898106</v>
      </c>
      <c r="M63" s="17">
        <v>72</v>
      </c>
      <c r="N63" s="26">
        <v>0.0277777777777778</v>
      </c>
      <c r="O63" s="18">
        <v>2</v>
      </c>
      <c r="P63" s="18">
        <v>268</v>
      </c>
      <c r="Q63" s="40">
        <f t="shared" si="43"/>
        <v>138.02</v>
      </c>
      <c r="R63" s="18">
        <f t="shared" si="44"/>
        <v>-1.95999999999998</v>
      </c>
      <c r="S63" s="36">
        <f t="shared" si="45"/>
        <v>-0.00731343283582082</v>
      </c>
      <c r="T63" s="17">
        <v>94</v>
      </c>
      <c r="U63" s="26">
        <v>0.0319148936170213</v>
      </c>
      <c r="V63" s="18">
        <v>3</v>
      </c>
      <c r="W63" s="18">
        <v>381</v>
      </c>
      <c r="X63" s="40">
        <f t="shared" si="46"/>
        <v>130.81</v>
      </c>
      <c r="Y63" s="18">
        <f t="shared" si="47"/>
        <v>-24.57</v>
      </c>
      <c r="Z63" s="36">
        <f t="shared" si="48"/>
        <v>-0.0644881889763779</v>
      </c>
      <c r="AA63" s="17"/>
      <c r="AB63" s="26"/>
      <c r="AC63" s="18"/>
      <c r="AD63" s="18"/>
      <c r="AE63" s="40"/>
      <c r="AF63" s="17"/>
      <c r="AG63" s="36"/>
      <c r="AH63" s="17"/>
      <c r="AI63" s="26"/>
      <c r="AJ63" s="18"/>
      <c r="AK63" s="18"/>
      <c r="AL63" s="40"/>
      <c r="AM63" s="17"/>
      <c r="AN63" s="36"/>
      <c r="AO63" s="17"/>
      <c r="AP63" s="26"/>
      <c r="AQ63" s="18"/>
      <c r="AR63" s="18"/>
      <c r="AS63" s="40"/>
      <c r="AT63" s="17"/>
      <c r="AU63" s="36"/>
      <c r="AV63" s="17"/>
      <c r="AW63" s="26"/>
      <c r="AX63" s="18"/>
      <c r="AY63" s="18"/>
      <c r="AZ63" s="40"/>
      <c r="BA63" s="17"/>
      <c r="BB63" s="36"/>
      <c r="BC63" s="17"/>
      <c r="BD63" s="26"/>
      <c r="BE63" s="17"/>
      <c r="BF63" s="18"/>
      <c r="BG63" s="40"/>
      <c r="BH63" s="17"/>
      <c r="BI63" s="36"/>
      <c r="BJ63" s="17"/>
      <c r="BK63" s="32"/>
      <c r="BL63" s="17"/>
      <c r="BM63" s="18"/>
      <c r="BN63" s="40"/>
      <c r="BO63" s="17"/>
      <c r="BP63" s="36"/>
      <c r="BQ63" s="17"/>
      <c r="BR63" s="32"/>
      <c r="BS63" s="18"/>
      <c r="BT63" s="18"/>
      <c r="BU63" s="40"/>
      <c r="BV63" s="17"/>
      <c r="BW63" s="36"/>
      <c r="BY63" s="117"/>
      <c r="BZ63" s="18"/>
      <c r="CB63" s="40"/>
      <c r="CC63" s="17"/>
      <c r="CD63" s="36"/>
      <c r="CF63" s="117"/>
      <c r="CI63" s="40"/>
      <c r="CJ63" s="17"/>
      <c r="CK63" s="36"/>
      <c r="CL63" s="120"/>
      <c r="CM63" s="121"/>
      <c r="CN63" s="55"/>
      <c r="CO63" s="55"/>
      <c r="CP63" s="40"/>
      <c r="CQ63" s="17"/>
      <c r="CR63" s="36"/>
      <c r="CS63" s="122"/>
      <c r="CT63" s="121"/>
      <c r="CU63" s="122"/>
      <c r="CV63" s="122"/>
      <c r="CW63" s="40"/>
      <c r="CX63" s="17"/>
      <c r="CY63" s="36"/>
      <c r="CZ63" s="112"/>
      <c r="DA63" s="117"/>
      <c r="DB63" s="112"/>
      <c r="DC63" s="112"/>
      <c r="DD63" s="40"/>
      <c r="DE63" s="17"/>
      <c r="DF63" s="36"/>
      <c r="DG63" s="126"/>
      <c r="DH63" s="32"/>
      <c r="DI63" s="17"/>
      <c r="DJ63" s="18"/>
      <c r="DK63" s="40"/>
      <c r="DL63" s="17"/>
      <c r="DM63" s="36"/>
      <c r="DN63" s="33"/>
      <c r="DO63" s="32"/>
      <c r="DP63" s="18"/>
      <c r="DQ63" s="18"/>
      <c r="DR63" s="40"/>
      <c r="DS63" s="17"/>
      <c r="DT63" s="36"/>
      <c r="DU63" s="18"/>
      <c r="DV63" s="26"/>
      <c r="DW63" s="18"/>
      <c r="DX63" s="18"/>
      <c r="DY63" s="40"/>
      <c r="DZ63" s="17"/>
      <c r="EA63" s="36"/>
      <c r="EB63" s="18"/>
      <c r="EC63" s="26"/>
      <c r="ED63" s="18"/>
      <c r="EE63" s="18"/>
      <c r="EF63" s="40"/>
      <c r="EG63" s="17"/>
      <c r="EH63" s="36"/>
      <c r="EI63" s="18"/>
      <c r="EJ63" s="26"/>
      <c r="EK63" s="18"/>
      <c r="EL63" s="18"/>
      <c r="EM63" s="40"/>
      <c r="EN63" s="17"/>
      <c r="EO63" s="36"/>
      <c r="EP63" s="18"/>
      <c r="EQ63" s="26"/>
      <c r="ER63" s="18"/>
      <c r="ES63" s="18"/>
      <c r="ET63" s="40"/>
      <c r="EU63" s="17"/>
      <c r="EV63" s="36"/>
      <c r="EW63" s="18"/>
      <c r="EX63" s="26"/>
      <c r="EY63" s="17"/>
      <c r="EZ63" s="18"/>
      <c r="FA63" s="40"/>
      <c r="FB63" s="17"/>
      <c r="FC63" s="36"/>
      <c r="FD63" s="18"/>
      <c r="FE63" s="26"/>
      <c r="FF63" s="17"/>
      <c r="FG63" s="18"/>
      <c r="FH63" s="40"/>
      <c r="FI63" s="17"/>
      <c r="FJ63" s="36"/>
      <c r="FK63" s="18"/>
      <c r="FL63" s="26"/>
      <c r="FM63" s="17"/>
      <c r="FN63" s="18"/>
      <c r="FO63" s="40"/>
      <c r="FP63" s="17"/>
      <c r="FQ63" s="36"/>
      <c r="FR63" s="18"/>
      <c r="FS63" s="26"/>
      <c r="FT63" s="17"/>
      <c r="FU63" s="18"/>
      <c r="FV63" s="40"/>
      <c r="FW63" s="17"/>
      <c r="FX63" s="36"/>
      <c r="FY63" s="18"/>
      <c r="FZ63" s="26"/>
      <c r="GA63" s="17"/>
      <c r="GB63" s="18"/>
      <c r="GC63" s="40"/>
      <c r="GD63" s="17"/>
      <c r="GE63" s="36"/>
      <c r="GF63" s="18"/>
      <c r="GG63" s="26"/>
      <c r="GH63" s="18"/>
      <c r="GI63" s="18"/>
      <c r="GJ63" s="40"/>
      <c r="GK63" s="17"/>
      <c r="GL63" s="36"/>
      <c r="GM63" s="18"/>
      <c r="GN63" s="26"/>
      <c r="GO63" s="18"/>
      <c r="GP63" s="18"/>
      <c r="GQ63" s="40"/>
      <c r="GR63" s="17"/>
      <c r="GS63" s="36"/>
      <c r="GT63" s="18"/>
      <c r="GU63" s="26"/>
      <c r="GV63" s="18"/>
      <c r="GW63" s="18"/>
      <c r="GX63" s="40"/>
      <c r="GY63" s="17"/>
      <c r="GZ63" s="36"/>
      <c r="HA63" s="18"/>
      <c r="HB63" s="26"/>
      <c r="HC63" s="18"/>
      <c r="HD63" s="18"/>
      <c r="HE63" s="40"/>
      <c r="HF63" s="17"/>
      <c r="HG63" s="36"/>
      <c r="HH63" s="18"/>
      <c r="HI63" s="26"/>
      <c r="HJ63" s="17"/>
      <c r="HK63" s="18"/>
      <c r="HL63" s="40"/>
      <c r="HM63" s="17"/>
      <c r="HN63" s="36"/>
      <c r="HO63" s="18"/>
      <c r="HP63" s="26"/>
      <c r="HQ63" s="17"/>
      <c r="HR63" s="18"/>
      <c r="HS63" s="40"/>
      <c r="HT63" s="17"/>
      <c r="HU63" s="36"/>
      <c r="HV63" s="17">
        <v>798</v>
      </c>
      <c r="HW63" s="17">
        <v>99398.49</v>
      </c>
      <c r="HX63" s="18">
        <v>288</v>
      </c>
      <c r="HY63" s="18">
        <v>34756.54</v>
      </c>
      <c r="HZ63" s="17">
        <v>82</v>
      </c>
      <c r="IA63" s="17">
        <v>11013</v>
      </c>
      <c r="IB63" s="17">
        <v>186</v>
      </c>
      <c r="IC63" s="17">
        <v>24664</v>
      </c>
      <c r="ID63" s="17">
        <v>155</v>
      </c>
      <c r="IE63" s="17">
        <v>19946</v>
      </c>
      <c r="IF63" s="17">
        <v>61</v>
      </c>
      <c r="IG63" s="17">
        <v>7481</v>
      </c>
      <c r="IH63" s="41"/>
      <c r="II63" s="41"/>
      <c r="IJ63" s="41"/>
      <c r="IK63" s="41"/>
      <c r="IL63" s="18"/>
      <c r="IM63" s="41"/>
      <c r="IN63" s="41"/>
      <c r="IO63" s="41"/>
      <c r="IP63" s="18"/>
      <c r="IQ63" s="18"/>
      <c r="IR63" s="18">
        <f t="shared" ref="IR63:IU63" si="74">O63+V63+AC63+AJ63+AQ63+AX63+BE63+BL63+BS63+BZ63+CG63+CN63+CU63+DB63+DI63+DP63+DW63+ED63+EK63+ER63+EY63+FF63+FM63+FT63+GA63+GH63+GO63+GV63+HC63+HJ63+HQ63</f>
        <v>5</v>
      </c>
      <c r="IS63" s="18">
        <f t="shared" si="74"/>
        <v>649</v>
      </c>
      <c r="IT63" s="17">
        <v>139</v>
      </c>
      <c r="IU63" s="18">
        <f t="shared" si="74"/>
        <v>-26.53</v>
      </c>
      <c r="IV63" s="36">
        <f t="shared" si="2"/>
        <v>-0.0408782742681047</v>
      </c>
      <c r="IW63" s="18">
        <f t="shared" si="3"/>
        <v>1575</v>
      </c>
      <c r="IX63" s="42">
        <f t="shared" si="4"/>
        <v>197908.03</v>
      </c>
      <c r="IY63" s="43"/>
      <c r="IZ63" s="43"/>
      <c r="JA63" s="44" t="str">
        <f>ROUND(ABS(JB52),4)*100&amp;"%"</f>
        <v>0.86%</v>
      </c>
    </row>
    <row r="64" spans="1:261">
      <c r="A64" s="16"/>
      <c r="B64" s="17" t="s">
        <v>47</v>
      </c>
      <c r="C64" s="18">
        <v>6939962761299</v>
      </c>
      <c r="D64" s="18">
        <v>21062010001158</v>
      </c>
      <c r="E64" s="17" t="s">
        <v>263</v>
      </c>
      <c r="F64" s="19" t="s">
        <v>264</v>
      </c>
      <c r="G64" s="17" t="s">
        <v>129</v>
      </c>
      <c r="H64" s="26">
        <f>VLOOKUP(C64,供应链!E:J,6,0)</f>
        <v>1</v>
      </c>
      <c r="I64" s="17">
        <f>VLOOKUP(C64,供应链!E:H,4,0)</f>
        <v>731</v>
      </c>
      <c r="J64" s="17">
        <f>VLOOKUP(C64,供应链!E:K,7,0)</f>
        <v>48</v>
      </c>
      <c r="K64" s="18">
        <f>VLOOKUP(C64,供应链!E:I,5,0)</f>
        <v>17.8944279539068</v>
      </c>
      <c r="L64" s="27">
        <f t="shared" si="0"/>
        <v>0.0123985572587917</v>
      </c>
      <c r="M64" s="17">
        <v>869</v>
      </c>
      <c r="N64" s="26">
        <v>0.0333716915995397</v>
      </c>
      <c r="O64" s="18">
        <v>29</v>
      </c>
      <c r="P64" s="18">
        <v>2520</v>
      </c>
      <c r="Q64" s="40">
        <f t="shared" si="43"/>
        <v>89.5034482758621</v>
      </c>
      <c r="R64" s="18">
        <f t="shared" si="44"/>
        <v>14.6</v>
      </c>
      <c r="S64" s="36">
        <f t="shared" si="45"/>
        <v>0.0057936507936508</v>
      </c>
      <c r="T64" s="17">
        <v>866</v>
      </c>
      <c r="U64" s="26">
        <v>0.0300230946882217</v>
      </c>
      <c r="V64" s="18">
        <v>26</v>
      </c>
      <c r="W64" s="18">
        <v>2260</v>
      </c>
      <c r="X64" s="40">
        <f t="shared" si="46"/>
        <v>89.5307692307692</v>
      </c>
      <c r="Y64" s="18">
        <f t="shared" si="47"/>
        <v>13.7999999999998</v>
      </c>
      <c r="Z64" s="36">
        <f t="shared" si="48"/>
        <v>0.0061061946902654</v>
      </c>
      <c r="AA64" s="17"/>
      <c r="AB64" s="26"/>
      <c r="AC64" s="18"/>
      <c r="AD64" s="18"/>
      <c r="AE64" s="40"/>
      <c r="AF64" s="17"/>
      <c r="AG64" s="36"/>
      <c r="AH64" s="17"/>
      <c r="AI64" s="26"/>
      <c r="AJ64" s="18"/>
      <c r="AK64" s="18"/>
      <c r="AL64" s="40"/>
      <c r="AM64" s="17"/>
      <c r="AN64" s="36"/>
      <c r="AO64" s="17"/>
      <c r="AP64" s="26"/>
      <c r="AQ64" s="18"/>
      <c r="AR64" s="18"/>
      <c r="AS64" s="40"/>
      <c r="AT64" s="17"/>
      <c r="AU64" s="36"/>
      <c r="AV64" s="17"/>
      <c r="AW64" s="26"/>
      <c r="AX64" s="18"/>
      <c r="AY64" s="18"/>
      <c r="AZ64" s="40"/>
      <c r="BA64" s="17"/>
      <c r="BB64" s="36"/>
      <c r="BC64" s="17"/>
      <c r="BD64" s="26"/>
      <c r="BE64" s="17"/>
      <c r="BF64" s="18"/>
      <c r="BG64" s="40"/>
      <c r="BH64" s="17"/>
      <c r="BI64" s="36"/>
      <c r="BJ64" s="17"/>
      <c r="BK64" s="32"/>
      <c r="BL64" s="17"/>
      <c r="BM64" s="18"/>
      <c r="BN64" s="40"/>
      <c r="BO64" s="17"/>
      <c r="BP64" s="36"/>
      <c r="BQ64" s="17"/>
      <c r="BR64" s="32"/>
      <c r="BS64" s="18"/>
      <c r="BT64" s="18"/>
      <c r="BU64" s="40"/>
      <c r="BV64" s="17"/>
      <c r="BW64" s="36"/>
      <c r="BY64" s="117"/>
      <c r="BZ64" s="18"/>
      <c r="CB64" s="40"/>
      <c r="CC64" s="17"/>
      <c r="CD64" s="36"/>
      <c r="CF64" s="117"/>
      <c r="CI64" s="40"/>
      <c r="CJ64" s="17"/>
      <c r="CK64" s="36"/>
      <c r="CL64" s="120"/>
      <c r="CM64" s="121"/>
      <c r="CN64" s="55"/>
      <c r="CO64" s="55"/>
      <c r="CP64" s="40"/>
      <c r="CQ64" s="17"/>
      <c r="CR64" s="36"/>
      <c r="CS64" s="122"/>
      <c r="CT64" s="121"/>
      <c r="CU64" s="122"/>
      <c r="CV64" s="122"/>
      <c r="CW64" s="40"/>
      <c r="CX64" s="17"/>
      <c r="CY64" s="36"/>
      <c r="CZ64" s="112"/>
      <c r="DA64" s="117"/>
      <c r="DB64" s="112"/>
      <c r="DC64" s="112"/>
      <c r="DD64" s="40"/>
      <c r="DE64" s="17"/>
      <c r="DF64" s="36"/>
      <c r="DG64" s="126"/>
      <c r="DH64" s="32"/>
      <c r="DI64" s="17"/>
      <c r="DJ64" s="18"/>
      <c r="DK64" s="40"/>
      <c r="DL64" s="17"/>
      <c r="DM64" s="36"/>
      <c r="DN64" s="33"/>
      <c r="DO64" s="32"/>
      <c r="DP64" s="18"/>
      <c r="DQ64" s="18"/>
      <c r="DR64" s="40"/>
      <c r="DS64" s="17"/>
      <c r="DT64" s="36"/>
      <c r="DU64" s="18"/>
      <c r="DV64" s="26"/>
      <c r="DW64" s="18"/>
      <c r="DX64" s="18"/>
      <c r="DY64" s="40"/>
      <c r="DZ64" s="17"/>
      <c r="EA64" s="36"/>
      <c r="EB64" s="18"/>
      <c r="EC64" s="26"/>
      <c r="ED64" s="18"/>
      <c r="EE64" s="18"/>
      <c r="EF64" s="40"/>
      <c r="EG64" s="17"/>
      <c r="EH64" s="36"/>
      <c r="EI64" s="18"/>
      <c r="EJ64" s="26"/>
      <c r="EK64" s="18"/>
      <c r="EL64" s="18"/>
      <c r="EM64" s="40"/>
      <c r="EN64" s="17"/>
      <c r="EO64" s="36"/>
      <c r="EP64" s="18"/>
      <c r="EQ64" s="26"/>
      <c r="ER64" s="18"/>
      <c r="ES64" s="18"/>
      <c r="ET64" s="40"/>
      <c r="EU64" s="17"/>
      <c r="EV64" s="36"/>
      <c r="EW64" s="18"/>
      <c r="EX64" s="26"/>
      <c r="EY64" s="17"/>
      <c r="EZ64" s="18"/>
      <c r="FA64" s="40"/>
      <c r="FB64" s="17"/>
      <c r="FC64" s="36"/>
      <c r="FD64" s="18"/>
      <c r="FE64" s="26"/>
      <c r="FF64" s="17"/>
      <c r="FG64" s="18"/>
      <c r="FH64" s="40"/>
      <c r="FI64" s="17"/>
      <c r="FJ64" s="36"/>
      <c r="FK64" s="18"/>
      <c r="FL64" s="26"/>
      <c r="FM64" s="17"/>
      <c r="FN64" s="18"/>
      <c r="FO64" s="40"/>
      <c r="FP64" s="17"/>
      <c r="FQ64" s="36"/>
      <c r="FR64" s="18"/>
      <c r="FS64" s="26"/>
      <c r="FT64" s="17"/>
      <c r="FU64" s="18"/>
      <c r="FV64" s="40"/>
      <c r="FW64" s="17"/>
      <c r="FX64" s="36"/>
      <c r="FY64" s="18"/>
      <c r="FZ64" s="26"/>
      <c r="GA64" s="17"/>
      <c r="GB64" s="18"/>
      <c r="GC64" s="40"/>
      <c r="GD64" s="17"/>
      <c r="GE64" s="36"/>
      <c r="GF64" s="18"/>
      <c r="GG64" s="26"/>
      <c r="GH64" s="18"/>
      <c r="GI64" s="18"/>
      <c r="GJ64" s="40"/>
      <c r="GK64" s="17"/>
      <c r="GL64" s="36"/>
      <c r="GM64" s="18"/>
      <c r="GN64" s="26"/>
      <c r="GO64" s="18"/>
      <c r="GP64" s="18"/>
      <c r="GQ64" s="40"/>
      <c r="GR64" s="17"/>
      <c r="GS64" s="36"/>
      <c r="GT64" s="18"/>
      <c r="GU64" s="26"/>
      <c r="GV64" s="18"/>
      <c r="GW64" s="18"/>
      <c r="GX64" s="40"/>
      <c r="GY64" s="17"/>
      <c r="GZ64" s="36"/>
      <c r="HA64" s="18"/>
      <c r="HB64" s="26"/>
      <c r="HC64" s="18"/>
      <c r="HD64" s="18"/>
      <c r="HE64" s="40"/>
      <c r="HF64" s="17"/>
      <c r="HG64" s="36"/>
      <c r="HH64" s="18"/>
      <c r="HI64" s="26"/>
      <c r="HJ64" s="17"/>
      <c r="HK64" s="18"/>
      <c r="HL64" s="40"/>
      <c r="HM64" s="17"/>
      <c r="HN64" s="36"/>
      <c r="HO64" s="18"/>
      <c r="HP64" s="26"/>
      <c r="HQ64" s="17"/>
      <c r="HR64" s="18"/>
      <c r="HS64" s="40"/>
      <c r="HT64" s="17"/>
      <c r="HU64" s="36"/>
      <c r="HV64" s="17">
        <v>2201</v>
      </c>
      <c r="HW64" s="17">
        <v>168718.08</v>
      </c>
      <c r="HX64" s="18">
        <v>2980</v>
      </c>
      <c r="HY64" s="18">
        <v>245851.29</v>
      </c>
      <c r="HZ64" s="17">
        <v>2168</v>
      </c>
      <c r="IA64" s="17">
        <v>190430</v>
      </c>
      <c r="IB64" s="17">
        <v>1035</v>
      </c>
      <c r="IC64" s="17">
        <v>91790</v>
      </c>
      <c r="ID64" s="17">
        <v>1079</v>
      </c>
      <c r="IE64" s="17">
        <v>84925</v>
      </c>
      <c r="IF64" s="17">
        <v>1513</v>
      </c>
      <c r="IG64" s="17">
        <v>113659.555555556</v>
      </c>
      <c r="IH64" s="41"/>
      <c r="II64" s="41"/>
      <c r="IJ64" s="41"/>
      <c r="IK64" s="41"/>
      <c r="IL64" s="18"/>
      <c r="IM64" s="41"/>
      <c r="IN64" s="41"/>
      <c r="IO64" s="41"/>
      <c r="IP64" s="18"/>
      <c r="IQ64" s="18"/>
      <c r="IR64" s="18">
        <f t="shared" ref="IR64:IU64" si="75">O64+V64+AC64+AJ64+AQ64+AX64+BE64+BL64+BS64+BZ64+CG64+CN64+CU64+DB64+DI64+DP64+DW64+ED64+EK64+ER64+EY64+FF64+FM64+FT64+GA64+GH64+GO64+GV64+HC64+HJ64+HQ64</f>
        <v>55</v>
      </c>
      <c r="IS64" s="18">
        <f t="shared" si="75"/>
        <v>4780</v>
      </c>
      <c r="IT64" s="17">
        <v>89</v>
      </c>
      <c r="IU64" s="18">
        <f t="shared" si="75"/>
        <v>28.3999999999998</v>
      </c>
      <c r="IV64" s="36">
        <f t="shared" si="2"/>
        <v>0.00594142259414222</v>
      </c>
      <c r="IW64" s="18">
        <f t="shared" si="3"/>
        <v>11031</v>
      </c>
      <c r="IX64" s="42">
        <f t="shared" si="4"/>
        <v>900153.925555556</v>
      </c>
      <c r="IY64" s="43"/>
      <c r="IZ64" s="43"/>
      <c r="JA64" t="str">
        <f>"，前置仓库存"&amp;JA49</f>
        <v>，前置仓库存79451</v>
      </c>
    </row>
    <row r="65" spans="1:261">
      <c r="A65" s="16"/>
      <c r="B65" s="17" t="s">
        <v>47</v>
      </c>
      <c r="C65" s="18">
        <v>6939962765433</v>
      </c>
      <c r="D65" s="18">
        <v>21062010001398</v>
      </c>
      <c r="E65" s="17" t="s">
        <v>265</v>
      </c>
      <c r="F65" s="19" t="s">
        <v>266</v>
      </c>
      <c r="G65" s="17" t="s">
        <v>129</v>
      </c>
      <c r="H65" s="26">
        <f>VLOOKUP(C65,供应链!E:J,6,0)</f>
        <v>0.875</v>
      </c>
      <c r="I65" s="17">
        <f>VLOOKUP(C65,供应链!E:H,4,0)</f>
        <v>400</v>
      </c>
      <c r="J65" s="17">
        <f>VLOOKUP(C65,供应链!E:K,7,0)</f>
        <v>0</v>
      </c>
      <c r="K65" s="18">
        <f>VLOOKUP(C65,供应链!E:I,5,0)</f>
        <v>81.8952910207663</v>
      </c>
      <c r="L65" s="27">
        <f t="shared" si="0"/>
        <v>0.00247971145175834</v>
      </c>
      <c r="M65" s="17">
        <v>240</v>
      </c>
      <c r="N65" s="26">
        <v>0.025</v>
      </c>
      <c r="O65" s="18">
        <v>6</v>
      </c>
      <c r="P65" s="18">
        <v>947</v>
      </c>
      <c r="Q65" s="40">
        <f t="shared" si="43"/>
        <v>162.568333333333</v>
      </c>
      <c r="R65" s="18">
        <f t="shared" si="44"/>
        <v>21.4100000000001</v>
      </c>
      <c r="S65" s="36">
        <f t="shared" si="45"/>
        <v>0.022608236536431</v>
      </c>
      <c r="T65" s="17">
        <v>253</v>
      </c>
      <c r="U65" s="26">
        <v>0.0197628458498024</v>
      </c>
      <c r="V65" s="18">
        <v>5</v>
      </c>
      <c r="W65" s="18">
        <v>844</v>
      </c>
      <c r="X65" s="40">
        <f t="shared" si="46"/>
        <v>173.864</v>
      </c>
      <c r="Y65" s="18">
        <f t="shared" si="47"/>
        <v>74.32</v>
      </c>
      <c r="Z65" s="36">
        <f t="shared" si="48"/>
        <v>0.0880568720379147</v>
      </c>
      <c r="AA65" s="17"/>
      <c r="AB65" s="26"/>
      <c r="AC65" s="18"/>
      <c r="AD65" s="18"/>
      <c r="AE65" s="40"/>
      <c r="AF65" s="17"/>
      <c r="AG65" s="36"/>
      <c r="AH65" s="17"/>
      <c r="AI65" s="26"/>
      <c r="AJ65" s="18"/>
      <c r="AK65" s="18"/>
      <c r="AL65" s="40"/>
      <c r="AM65" s="17"/>
      <c r="AN65" s="36"/>
      <c r="AO65" s="17"/>
      <c r="AP65" s="26"/>
      <c r="AQ65" s="18"/>
      <c r="AR65" s="18"/>
      <c r="AS65" s="40"/>
      <c r="AT65" s="17"/>
      <c r="AU65" s="36"/>
      <c r="AV65" s="17"/>
      <c r="AW65" s="26"/>
      <c r="AX65" s="18"/>
      <c r="AY65" s="18"/>
      <c r="AZ65" s="40"/>
      <c r="BA65" s="17"/>
      <c r="BB65" s="36"/>
      <c r="BC65" s="17"/>
      <c r="BD65" s="26"/>
      <c r="BE65" s="17"/>
      <c r="BF65" s="18"/>
      <c r="BG65" s="40"/>
      <c r="BH65" s="17"/>
      <c r="BI65" s="36"/>
      <c r="BJ65" s="17"/>
      <c r="BK65" s="32"/>
      <c r="BL65" s="17"/>
      <c r="BM65" s="18"/>
      <c r="BN65" s="40"/>
      <c r="BO65" s="17"/>
      <c r="BP65" s="36"/>
      <c r="BQ65" s="17"/>
      <c r="BR65" s="32"/>
      <c r="BS65" s="18"/>
      <c r="BT65" s="18"/>
      <c r="BU65" s="40"/>
      <c r="BV65" s="17"/>
      <c r="BW65" s="36"/>
      <c r="BY65" s="117"/>
      <c r="BZ65" s="18"/>
      <c r="CB65" s="40"/>
      <c r="CC65" s="17"/>
      <c r="CD65" s="36"/>
      <c r="CF65" s="117"/>
      <c r="CI65" s="40"/>
      <c r="CJ65" s="17"/>
      <c r="CK65" s="36"/>
      <c r="CL65" s="120"/>
      <c r="CM65" s="121"/>
      <c r="CN65" s="55"/>
      <c r="CO65" s="55"/>
      <c r="CP65" s="40"/>
      <c r="CQ65" s="17"/>
      <c r="CR65" s="36"/>
      <c r="CS65" s="122"/>
      <c r="CT65" s="121"/>
      <c r="CU65" s="122"/>
      <c r="CV65" s="122"/>
      <c r="CW65" s="40"/>
      <c r="CX65" s="17"/>
      <c r="CY65" s="36"/>
      <c r="CZ65" s="112"/>
      <c r="DA65" s="117"/>
      <c r="DB65" s="112"/>
      <c r="DC65" s="112"/>
      <c r="DD65" s="40"/>
      <c r="DE65" s="17"/>
      <c r="DF65" s="36"/>
      <c r="DG65" s="126"/>
      <c r="DH65" s="32"/>
      <c r="DI65" s="17"/>
      <c r="DJ65" s="18"/>
      <c r="DK65" s="40"/>
      <c r="DL65" s="17"/>
      <c r="DM65" s="36"/>
      <c r="DN65" s="33"/>
      <c r="DO65" s="32"/>
      <c r="DP65" s="18"/>
      <c r="DQ65" s="18"/>
      <c r="DR65" s="40"/>
      <c r="DS65" s="17"/>
      <c r="DT65" s="36"/>
      <c r="DU65" s="18"/>
      <c r="DV65" s="26"/>
      <c r="DW65" s="18"/>
      <c r="DX65" s="18"/>
      <c r="DY65" s="40"/>
      <c r="DZ65" s="17"/>
      <c r="EA65" s="36"/>
      <c r="EB65" s="18"/>
      <c r="EC65" s="26"/>
      <c r="ED65" s="18"/>
      <c r="EE65" s="18"/>
      <c r="EF65" s="40"/>
      <c r="EG65" s="17"/>
      <c r="EH65" s="36"/>
      <c r="EI65" s="18"/>
      <c r="EJ65" s="26"/>
      <c r="EK65" s="18"/>
      <c r="EL65" s="18"/>
      <c r="EM65" s="40"/>
      <c r="EN65" s="17"/>
      <c r="EO65" s="36"/>
      <c r="EP65" s="18"/>
      <c r="EQ65" s="26"/>
      <c r="ER65" s="18"/>
      <c r="ES65" s="18"/>
      <c r="ET65" s="40"/>
      <c r="EU65" s="17"/>
      <c r="EV65" s="36"/>
      <c r="EW65" s="18"/>
      <c r="EX65" s="26"/>
      <c r="EY65" s="17"/>
      <c r="EZ65" s="18"/>
      <c r="FA65" s="40"/>
      <c r="FB65" s="17"/>
      <c r="FC65" s="36"/>
      <c r="FD65" s="18"/>
      <c r="FE65" s="26"/>
      <c r="FF65" s="17"/>
      <c r="FG65" s="18"/>
      <c r="FH65" s="40"/>
      <c r="FI65" s="17"/>
      <c r="FJ65" s="36"/>
      <c r="FK65" s="18"/>
      <c r="FL65" s="26"/>
      <c r="FM65" s="17"/>
      <c r="FN65" s="18"/>
      <c r="FO65" s="40"/>
      <c r="FP65" s="17"/>
      <c r="FQ65" s="36"/>
      <c r="FR65" s="18"/>
      <c r="FS65" s="26"/>
      <c r="FT65" s="17"/>
      <c r="FU65" s="18"/>
      <c r="FV65" s="40"/>
      <c r="FW65" s="17"/>
      <c r="FX65" s="36"/>
      <c r="FY65" s="18"/>
      <c r="FZ65" s="26"/>
      <c r="GA65" s="17"/>
      <c r="GB65" s="18"/>
      <c r="GC65" s="40"/>
      <c r="GD65" s="17"/>
      <c r="GE65" s="36"/>
      <c r="GF65" s="18"/>
      <c r="GG65" s="26"/>
      <c r="GH65" s="18"/>
      <c r="GI65" s="18"/>
      <c r="GJ65" s="40"/>
      <c r="GK65" s="17"/>
      <c r="GL65" s="36"/>
      <c r="GM65" s="18"/>
      <c r="GN65" s="26"/>
      <c r="GO65" s="18"/>
      <c r="GP65" s="18"/>
      <c r="GQ65" s="40"/>
      <c r="GR65" s="17"/>
      <c r="GS65" s="36"/>
      <c r="GT65" s="18"/>
      <c r="GU65" s="26"/>
      <c r="GV65" s="18"/>
      <c r="GW65" s="18"/>
      <c r="GX65" s="40"/>
      <c r="GY65" s="17"/>
      <c r="GZ65" s="36"/>
      <c r="HA65" s="18"/>
      <c r="HB65" s="26"/>
      <c r="HC65" s="18"/>
      <c r="HD65" s="18"/>
      <c r="HE65" s="40"/>
      <c r="HF65" s="17"/>
      <c r="HG65" s="36"/>
      <c r="HH65" s="18"/>
      <c r="HI65" s="26"/>
      <c r="HJ65" s="17"/>
      <c r="HK65" s="18"/>
      <c r="HL65" s="40"/>
      <c r="HM65" s="17"/>
      <c r="HN65" s="36"/>
      <c r="HO65" s="18"/>
      <c r="HP65" s="26"/>
      <c r="HQ65" s="17"/>
      <c r="HR65" s="18"/>
      <c r="HS65" s="40"/>
      <c r="HT65" s="17"/>
      <c r="HU65" s="36"/>
      <c r="HV65" s="17">
        <v>1807</v>
      </c>
      <c r="HW65" s="17">
        <v>299108.01</v>
      </c>
      <c r="HX65" s="18">
        <v>704</v>
      </c>
      <c r="HY65" s="18">
        <v>118818.86</v>
      </c>
      <c r="HZ65" s="17">
        <v>258</v>
      </c>
      <c r="IA65" s="17">
        <v>44904</v>
      </c>
      <c r="IB65" s="17">
        <v>259</v>
      </c>
      <c r="IC65" s="17">
        <v>42872</v>
      </c>
      <c r="ID65" s="17">
        <v>118</v>
      </c>
      <c r="IE65" s="17">
        <v>19530</v>
      </c>
      <c r="IF65" s="17">
        <v>158</v>
      </c>
      <c r="IG65" s="17">
        <v>25617.6363636364</v>
      </c>
      <c r="IH65" s="41"/>
      <c r="II65" s="41"/>
      <c r="IJ65" s="41"/>
      <c r="IK65" s="41"/>
      <c r="IL65" s="18"/>
      <c r="IM65" s="41"/>
      <c r="IN65" s="41"/>
      <c r="IO65" s="41"/>
      <c r="IP65" s="18"/>
      <c r="IQ65" s="18"/>
      <c r="IR65" s="18">
        <f t="shared" ref="IR65:IU65" si="76">O65+V65+AC65+AJ65+AQ65+AX65+BE65+BL65+BS65+BZ65+CG65+CN65+CU65+DB65+DI65+DP65+DW65+ED65+EK65+ER65+EY65+FF65+FM65+FT65+GA65+GH65+GO65+GV65+HC65+HJ65+HQ65</f>
        <v>11</v>
      </c>
      <c r="IS65" s="18">
        <f t="shared" si="76"/>
        <v>1791</v>
      </c>
      <c r="IT65" s="17">
        <v>159</v>
      </c>
      <c r="IU65" s="18">
        <f t="shared" si="76"/>
        <v>95.7300000000001</v>
      </c>
      <c r="IV65" s="36">
        <f t="shared" si="2"/>
        <v>0.0534505862646567</v>
      </c>
      <c r="IW65" s="18">
        <f t="shared" si="3"/>
        <v>3315</v>
      </c>
      <c r="IX65" s="42">
        <f t="shared" si="4"/>
        <v>552641.506363636</v>
      </c>
      <c r="IY65" s="43"/>
      <c r="IZ65" s="43"/>
      <c r="JA65" t="str">
        <f>IF(JA52&gt;=0,"，较前一日上升","，较前一日下降")</f>
        <v>，较前一日下降</v>
      </c>
    </row>
    <row r="66" spans="1:261">
      <c r="A66" s="16"/>
      <c r="B66" s="17" t="s">
        <v>47</v>
      </c>
      <c r="C66" s="18">
        <v>6939962762500</v>
      </c>
      <c r="D66" s="18">
        <v>21062010001238</v>
      </c>
      <c r="E66" s="17" t="s">
        <v>267</v>
      </c>
      <c r="F66" s="19" t="s">
        <v>268</v>
      </c>
      <c r="G66" s="17" t="s">
        <v>129</v>
      </c>
      <c r="H66" s="26">
        <f>VLOOKUP(C66,供应链!E:J,6,0)</f>
        <v>0.166666666666667</v>
      </c>
      <c r="I66" s="17">
        <f>VLOOKUP(C66,供应链!E:H,4,0)</f>
        <v>27</v>
      </c>
      <c r="J66" s="17">
        <f>VLOOKUP(C66,供应链!E:K,7,0)</f>
        <v>0</v>
      </c>
      <c r="K66" s="18">
        <f>VLOOKUP(C66,供应链!E:I,5,0)</f>
        <v>145.384615384615</v>
      </c>
      <c r="L66" s="27">
        <f t="shared" si="0"/>
        <v>0.00338142470694319</v>
      </c>
      <c r="M66" s="17">
        <v>330</v>
      </c>
      <c r="N66" s="26">
        <v>0.0272727272727273</v>
      </c>
      <c r="O66" s="18">
        <v>9</v>
      </c>
      <c r="P66" s="18">
        <v>886</v>
      </c>
      <c r="Q66" s="40">
        <f t="shared" si="43"/>
        <v>101.397777777778</v>
      </c>
      <c r="R66" s="18">
        <f t="shared" si="44"/>
        <v>-158.42</v>
      </c>
      <c r="S66" s="36">
        <f t="shared" si="45"/>
        <v>-0.178803611738149</v>
      </c>
      <c r="T66" s="17">
        <v>362</v>
      </c>
      <c r="U66" s="26">
        <v>0.0165745856353591</v>
      </c>
      <c r="V66" s="18">
        <v>6</v>
      </c>
      <c r="W66" s="18">
        <v>594</v>
      </c>
      <c r="X66" s="40">
        <f t="shared" si="46"/>
        <v>101.97</v>
      </c>
      <c r="Y66" s="18">
        <f t="shared" si="47"/>
        <v>-102.18</v>
      </c>
      <c r="Z66" s="36">
        <f t="shared" si="48"/>
        <v>-0.172020202020202</v>
      </c>
      <c r="AA66" s="17"/>
      <c r="AB66" s="26"/>
      <c r="AC66" s="18"/>
      <c r="AD66" s="18"/>
      <c r="AE66" s="40"/>
      <c r="AF66" s="17"/>
      <c r="AG66" s="36"/>
      <c r="AH66" s="17"/>
      <c r="AI66" s="26"/>
      <c r="AJ66" s="18"/>
      <c r="AK66" s="18"/>
      <c r="AL66" s="40"/>
      <c r="AM66" s="17"/>
      <c r="AN66" s="36"/>
      <c r="AO66" s="17"/>
      <c r="AP66" s="26"/>
      <c r="AQ66" s="18"/>
      <c r="AR66" s="18"/>
      <c r="AS66" s="40"/>
      <c r="AT66" s="17"/>
      <c r="AU66" s="36"/>
      <c r="AV66" s="17"/>
      <c r="AW66" s="26"/>
      <c r="AX66" s="18"/>
      <c r="AY66" s="18"/>
      <c r="AZ66" s="40"/>
      <c r="BA66" s="17"/>
      <c r="BB66" s="36"/>
      <c r="BC66" s="17"/>
      <c r="BD66" s="26"/>
      <c r="BE66" s="17"/>
      <c r="BF66" s="18"/>
      <c r="BG66" s="40"/>
      <c r="BH66" s="17"/>
      <c r="BI66" s="36"/>
      <c r="BJ66" s="17"/>
      <c r="BK66" s="32"/>
      <c r="BL66" s="17"/>
      <c r="BM66" s="18"/>
      <c r="BN66" s="40"/>
      <c r="BO66" s="17"/>
      <c r="BP66" s="36"/>
      <c r="BQ66" s="17"/>
      <c r="BR66" s="32"/>
      <c r="BS66" s="18"/>
      <c r="BT66" s="18"/>
      <c r="BU66" s="40"/>
      <c r="BV66" s="17"/>
      <c r="BW66" s="36"/>
      <c r="BY66" s="117"/>
      <c r="BZ66" s="18"/>
      <c r="CB66" s="40"/>
      <c r="CC66" s="17"/>
      <c r="CD66" s="36"/>
      <c r="CF66" s="117"/>
      <c r="CI66" s="40"/>
      <c r="CJ66" s="17"/>
      <c r="CK66" s="36"/>
      <c r="CL66" s="120"/>
      <c r="CM66" s="121"/>
      <c r="CN66" s="55"/>
      <c r="CO66" s="55"/>
      <c r="CP66" s="40"/>
      <c r="CQ66" s="17"/>
      <c r="CR66" s="36"/>
      <c r="CS66" s="122"/>
      <c r="CT66" s="121"/>
      <c r="CU66" s="122"/>
      <c r="CV66" s="122"/>
      <c r="CW66" s="40"/>
      <c r="CX66" s="17"/>
      <c r="CY66" s="36"/>
      <c r="CZ66" s="112"/>
      <c r="DA66" s="117"/>
      <c r="DB66" s="112"/>
      <c r="DC66" s="112"/>
      <c r="DD66" s="40"/>
      <c r="DE66" s="17"/>
      <c r="DF66" s="36"/>
      <c r="DG66" s="126"/>
      <c r="DH66" s="32"/>
      <c r="DI66" s="17"/>
      <c r="DJ66" s="18"/>
      <c r="DK66" s="40"/>
      <c r="DL66" s="17"/>
      <c r="DM66" s="36"/>
      <c r="DN66" s="33"/>
      <c r="DO66" s="32"/>
      <c r="DP66" s="18"/>
      <c r="DQ66" s="18"/>
      <c r="DR66" s="40"/>
      <c r="DS66" s="17"/>
      <c r="DT66" s="36"/>
      <c r="DU66" s="18"/>
      <c r="DV66" s="26"/>
      <c r="DW66" s="18"/>
      <c r="DX66" s="18"/>
      <c r="DY66" s="40"/>
      <c r="DZ66" s="17"/>
      <c r="EA66" s="36"/>
      <c r="EB66" s="18"/>
      <c r="EC66" s="26"/>
      <c r="ED66" s="18"/>
      <c r="EE66" s="18"/>
      <c r="EF66" s="40"/>
      <c r="EG66" s="17"/>
      <c r="EH66" s="36"/>
      <c r="EI66" s="18"/>
      <c r="EJ66" s="26"/>
      <c r="EK66" s="18"/>
      <c r="EL66" s="18"/>
      <c r="EM66" s="40"/>
      <c r="EN66" s="17"/>
      <c r="EO66" s="36"/>
      <c r="EP66" s="18"/>
      <c r="EQ66" s="26"/>
      <c r="ER66" s="18"/>
      <c r="ES66" s="18"/>
      <c r="ET66" s="40"/>
      <c r="EU66" s="17"/>
      <c r="EV66" s="36"/>
      <c r="EW66" s="18"/>
      <c r="EX66" s="26"/>
      <c r="EY66" s="17"/>
      <c r="EZ66" s="18"/>
      <c r="FA66" s="40"/>
      <c r="FB66" s="17"/>
      <c r="FC66" s="36"/>
      <c r="FD66" s="18"/>
      <c r="FE66" s="26"/>
      <c r="FF66" s="17"/>
      <c r="FG66" s="18"/>
      <c r="FH66" s="40"/>
      <c r="FI66" s="17"/>
      <c r="FJ66" s="36"/>
      <c r="FK66" s="18"/>
      <c r="FL66" s="26"/>
      <c r="FM66" s="17"/>
      <c r="FN66" s="18"/>
      <c r="FO66" s="40"/>
      <c r="FP66" s="17"/>
      <c r="FQ66" s="36"/>
      <c r="FR66" s="18"/>
      <c r="FS66" s="26"/>
      <c r="FT66" s="17"/>
      <c r="FU66" s="18"/>
      <c r="FV66" s="40"/>
      <c r="FW66" s="17"/>
      <c r="FX66" s="36"/>
      <c r="FY66" s="18"/>
      <c r="FZ66" s="26"/>
      <c r="GA66" s="17"/>
      <c r="GB66" s="18"/>
      <c r="GC66" s="40"/>
      <c r="GD66" s="17"/>
      <c r="GE66" s="36"/>
      <c r="GF66" s="18"/>
      <c r="GG66" s="26"/>
      <c r="GH66" s="18"/>
      <c r="GI66" s="18"/>
      <c r="GJ66" s="40"/>
      <c r="GK66" s="17"/>
      <c r="GL66" s="36"/>
      <c r="GM66" s="18"/>
      <c r="GN66" s="26"/>
      <c r="GO66" s="18"/>
      <c r="GP66" s="18"/>
      <c r="GQ66" s="40"/>
      <c r="GR66" s="17"/>
      <c r="GS66" s="36"/>
      <c r="GT66" s="18"/>
      <c r="GU66" s="26"/>
      <c r="GV66" s="18"/>
      <c r="GW66" s="18"/>
      <c r="GX66" s="40"/>
      <c r="GY66" s="17"/>
      <c r="GZ66" s="36"/>
      <c r="HA66" s="18"/>
      <c r="HB66" s="26"/>
      <c r="HC66" s="18"/>
      <c r="HD66" s="18"/>
      <c r="HE66" s="40"/>
      <c r="HF66" s="17"/>
      <c r="HG66" s="36"/>
      <c r="HH66" s="18"/>
      <c r="HI66" s="26"/>
      <c r="HJ66" s="17"/>
      <c r="HK66" s="18"/>
      <c r="HL66" s="40"/>
      <c r="HM66" s="17"/>
      <c r="HN66" s="36"/>
      <c r="HO66" s="18"/>
      <c r="HP66" s="26"/>
      <c r="HQ66" s="17"/>
      <c r="HR66" s="18"/>
      <c r="HS66" s="40"/>
      <c r="HT66" s="17"/>
      <c r="HU66" s="36"/>
      <c r="HV66" s="17">
        <v>1807</v>
      </c>
      <c r="HW66" s="17">
        <v>163814.53</v>
      </c>
      <c r="HX66" s="18">
        <v>2033</v>
      </c>
      <c r="HY66" s="18">
        <v>186871.51</v>
      </c>
      <c r="HZ66" s="17">
        <v>1824</v>
      </c>
      <c r="IA66" s="17">
        <v>170907</v>
      </c>
      <c r="IB66" s="17">
        <v>952</v>
      </c>
      <c r="IC66" s="17">
        <v>88510</v>
      </c>
      <c r="ID66" s="17">
        <v>590</v>
      </c>
      <c r="IE66" s="17">
        <v>54154</v>
      </c>
      <c r="IF66" s="17">
        <v>570</v>
      </c>
      <c r="IG66" s="17">
        <v>50581.8333333333</v>
      </c>
      <c r="IH66" s="41"/>
      <c r="II66" s="41"/>
      <c r="IJ66" s="41"/>
      <c r="IK66" s="41"/>
      <c r="IL66" s="18"/>
      <c r="IM66" s="41"/>
      <c r="IN66" s="41"/>
      <c r="IO66" s="41"/>
      <c r="IP66" s="18"/>
      <c r="IQ66" s="18"/>
      <c r="IR66" s="18">
        <f t="shared" ref="IR66:IU66" si="77">O66+V66+AC66+AJ66+AQ66+AX66+BE66+BL66+BS66+BZ66+CG66+CN66+CU66+DB66+DI66+DP66+DW66+ED66+EK66+ER66+EY66+FF66+FM66+FT66+GA66+GH66+GO66+GV66+HC66+HJ66+HQ66</f>
        <v>15</v>
      </c>
      <c r="IS66" s="18">
        <f t="shared" si="77"/>
        <v>1480</v>
      </c>
      <c r="IT66" s="17">
        <v>119</v>
      </c>
      <c r="IU66" s="18">
        <f t="shared" si="77"/>
        <v>-260.6</v>
      </c>
      <c r="IV66" s="36">
        <f t="shared" si="2"/>
        <v>-0.176081081081081</v>
      </c>
      <c r="IW66" s="18">
        <f t="shared" si="3"/>
        <v>7791</v>
      </c>
      <c r="IX66" s="42">
        <f t="shared" si="4"/>
        <v>716318.873333333</v>
      </c>
      <c r="IY66" s="43"/>
      <c r="IZ66" s="43"/>
      <c r="JA66" s="44" t="str">
        <f>ROUND(ABS(JA52),4)*100&amp;"%"</f>
        <v>1.44%</v>
      </c>
    </row>
    <row r="67" spans="1:261">
      <c r="A67" s="16"/>
      <c r="B67" s="17" t="s">
        <v>44</v>
      </c>
      <c r="C67" s="18">
        <v>6939962758572</v>
      </c>
      <c r="D67" s="18">
        <v>21064110000900</v>
      </c>
      <c r="E67" s="17" t="s">
        <v>269</v>
      </c>
      <c r="F67" s="19" t="s">
        <v>270</v>
      </c>
      <c r="G67" s="17" t="s">
        <v>129</v>
      </c>
      <c r="H67" s="26">
        <f>VLOOKUP(C67,供应链!E:J,6,0)</f>
        <v>1.04166666666667</v>
      </c>
      <c r="I67" s="17">
        <f>VLOOKUP(C67,供应链!E:H,4,0)</f>
        <v>541</v>
      </c>
      <c r="J67" s="17">
        <f>VLOOKUP(C67,供应链!E:K,7,0)</f>
        <v>110</v>
      </c>
      <c r="K67" s="18">
        <f>VLOOKUP(C67,供应链!E:I,5,0)</f>
        <v>44.5365398085454</v>
      </c>
      <c r="L67" s="27">
        <f t="shared" si="0"/>
        <v>0.00450856627592426</v>
      </c>
      <c r="M67" s="17">
        <v>383</v>
      </c>
      <c r="N67" s="26">
        <v>0.02088772845953</v>
      </c>
      <c r="O67" s="18">
        <v>8</v>
      </c>
      <c r="P67" s="18">
        <v>1722</v>
      </c>
      <c r="Q67" s="40">
        <f t="shared" si="43"/>
        <v>221.7075</v>
      </c>
      <c r="R67" s="18">
        <f t="shared" si="44"/>
        <v>-378.34</v>
      </c>
      <c r="S67" s="36">
        <f t="shared" si="45"/>
        <v>-0.219709639953542</v>
      </c>
      <c r="T67" s="17">
        <v>423</v>
      </c>
      <c r="U67" s="26">
        <v>0.0283687943262411</v>
      </c>
      <c r="V67" s="18">
        <v>12</v>
      </c>
      <c r="W67" s="18">
        <v>2628</v>
      </c>
      <c r="X67" s="40">
        <f t="shared" si="46"/>
        <v>225.57</v>
      </c>
      <c r="Y67" s="18">
        <f t="shared" si="47"/>
        <v>-521.16</v>
      </c>
      <c r="Z67" s="36">
        <f t="shared" si="48"/>
        <v>-0.198310502283105</v>
      </c>
      <c r="AA67" s="17"/>
      <c r="AB67" s="26"/>
      <c r="AC67" s="18"/>
      <c r="AD67" s="18"/>
      <c r="AE67" s="40"/>
      <c r="AF67" s="17"/>
      <c r="AG67" s="36"/>
      <c r="AH67" s="17"/>
      <c r="AI67" s="26"/>
      <c r="AJ67" s="18"/>
      <c r="AK67" s="18"/>
      <c r="AL67" s="40"/>
      <c r="AM67" s="17"/>
      <c r="AN67" s="36"/>
      <c r="AO67" s="17"/>
      <c r="AP67" s="26"/>
      <c r="AQ67" s="18"/>
      <c r="AR67" s="18"/>
      <c r="AS67" s="40"/>
      <c r="AT67" s="17"/>
      <c r="AU67" s="36"/>
      <c r="AV67" s="17"/>
      <c r="AW67" s="26"/>
      <c r="AX67" s="18"/>
      <c r="AY67" s="18"/>
      <c r="AZ67" s="40"/>
      <c r="BA67" s="17"/>
      <c r="BB67" s="36"/>
      <c r="BC67" s="17"/>
      <c r="BD67" s="26"/>
      <c r="BE67" s="17"/>
      <c r="BF67" s="18"/>
      <c r="BG67" s="40"/>
      <c r="BH67" s="17"/>
      <c r="BI67" s="36"/>
      <c r="BJ67" s="17"/>
      <c r="BK67" s="32"/>
      <c r="BL67" s="17"/>
      <c r="BM67" s="18"/>
      <c r="BN67" s="40"/>
      <c r="BO67" s="17"/>
      <c r="BP67" s="36"/>
      <c r="BQ67" s="17"/>
      <c r="BR67" s="32"/>
      <c r="BS67" s="18"/>
      <c r="BT67" s="18"/>
      <c r="BU67" s="40"/>
      <c r="BV67" s="17"/>
      <c r="BW67" s="36"/>
      <c r="BY67" s="117"/>
      <c r="BZ67" s="18"/>
      <c r="CB67" s="40"/>
      <c r="CC67" s="17"/>
      <c r="CD67" s="36"/>
      <c r="CF67" s="117"/>
      <c r="CI67" s="40"/>
      <c r="CJ67" s="17"/>
      <c r="CK67" s="36"/>
      <c r="CL67" s="120"/>
      <c r="CM67" s="121"/>
      <c r="CN67" s="55"/>
      <c r="CO67" s="55"/>
      <c r="CP67" s="40"/>
      <c r="CQ67" s="17"/>
      <c r="CR67" s="36"/>
      <c r="CS67" s="122"/>
      <c r="CT67" s="121"/>
      <c r="CU67" s="122"/>
      <c r="CV67" s="122"/>
      <c r="CW67" s="40"/>
      <c r="CX67" s="17"/>
      <c r="CY67" s="36"/>
      <c r="CZ67" s="112"/>
      <c r="DA67" s="117"/>
      <c r="DB67" s="112"/>
      <c r="DC67" s="112"/>
      <c r="DD67" s="40"/>
      <c r="DE67" s="17"/>
      <c r="DF67" s="36"/>
      <c r="DG67" s="126"/>
      <c r="DH67" s="32"/>
      <c r="DI67" s="17"/>
      <c r="DJ67" s="18"/>
      <c r="DK67" s="40"/>
      <c r="DL67" s="17"/>
      <c r="DM67" s="36"/>
      <c r="DN67" s="33"/>
      <c r="DO67" s="32"/>
      <c r="DP67" s="18"/>
      <c r="DQ67" s="18"/>
      <c r="DR67" s="40"/>
      <c r="DS67" s="17"/>
      <c r="DT67" s="36"/>
      <c r="DU67" s="18"/>
      <c r="DV67" s="26"/>
      <c r="DW67" s="18"/>
      <c r="DX67" s="18"/>
      <c r="DY67" s="40"/>
      <c r="DZ67" s="17"/>
      <c r="EA67" s="36"/>
      <c r="EB67" s="18"/>
      <c r="EC67" s="26"/>
      <c r="ED67" s="18"/>
      <c r="EE67" s="18"/>
      <c r="EF67" s="40"/>
      <c r="EG67" s="17"/>
      <c r="EH67" s="36"/>
      <c r="EI67" s="18"/>
      <c r="EJ67" s="26"/>
      <c r="EK67" s="18"/>
      <c r="EL67" s="18"/>
      <c r="EM67" s="40"/>
      <c r="EN67" s="17"/>
      <c r="EO67" s="36"/>
      <c r="EP67" s="18"/>
      <c r="EQ67" s="26"/>
      <c r="ER67" s="18"/>
      <c r="ES67" s="18"/>
      <c r="ET67" s="40"/>
      <c r="EU67" s="17"/>
      <c r="EV67" s="36"/>
      <c r="EW67" s="18"/>
      <c r="EX67" s="26"/>
      <c r="EY67" s="17"/>
      <c r="EZ67" s="18"/>
      <c r="FA67" s="40"/>
      <c r="FB67" s="17"/>
      <c r="FC67" s="36"/>
      <c r="FD67" s="18"/>
      <c r="FE67" s="26"/>
      <c r="FF67" s="17"/>
      <c r="FG67" s="18"/>
      <c r="FH67" s="40"/>
      <c r="FI67" s="17"/>
      <c r="FJ67" s="36"/>
      <c r="FK67" s="18"/>
      <c r="FL67" s="26"/>
      <c r="FM67" s="17"/>
      <c r="FN67" s="18"/>
      <c r="FO67" s="40"/>
      <c r="FP67" s="17"/>
      <c r="FQ67" s="36"/>
      <c r="FR67" s="18"/>
      <c r="FS67" s="26"/>
      <c r="FT67" s="17"/>
      <c r="FU67" s="18"/>
      <c r="FV67" s="40"/>
      <c r="FW67" s="17"/>
      <c r="FX67" s="36"/>
      <c r="FY67" s="18"/>
      <c r="FZ67" s="26"/>
      <c r="GA67" s="17"/>
      <c r="GB67" s="18"/>
      <c r="GC67" s="40"/>
      <c r="GD67" s="17"/>
      <c r="GE67" s="36"/>
      <c r="GF67" s="18"/>
      <c r="GG67" s="26"/>
      <c r="GH67" s="18"/>
      <c r="GI67" s="18"/>
      <c r="GJ67" s="40"/>
      <c r="GK67" s="17"/>
      <c r="GL67" s="36"/>
      <c r="GM67" s="18"/>
      <c r="GN67" s="26"/>
      <c r="GO67" s="18"/>
      <c r="GP67" s="18"/>
      <c r="GQ67" s="40"/>
      <c r="GR67" s="17"/>
      <c r="GS67" s="36"/>
      <c r="GT67" s="18"/>
      <c r="GU67" s="26"/>
      <c r="GV67" s="18"/>
      <c r="GW67" s="18"/>
      <c r="GX67" s="40"/>
      <c r="GY67" s="17"/>
      <c r="GZ67" s="36"/>
      <c r="HA67" s="18"/>
      <c r="HB67" s="26"/>
      <c r="HC67" s="18"/>
      <c r="HD67" s="18"/>
      <c r="HE67" s="40"/>
      <c r="HF67" s="17"/>
      <c r="HG67" s="36"/>
      <c r="HH67" s="18"/>
      <c r="HI67" s="26"/>
      <c r="HJ67" s="17"/>
      <c r="HK67" s="18"/>
      <c r="HL67" s="40"/>
      <c r="HM67" s="17"/>
      <c r="HN67" s="36"/>
      <c r="HO67" s="18"/>
      <c r="HP67" s="26"/>
      <c r="HQ67" s="17"/>
      <c r="HR67" s="18"/>
      <c r="HS67" s="40"/>
      <c r="HT67" s="17"/>
      <c r="HU67" s="36"/>
      <c r="HV67" s="17">
        <v>365</v>
      </c>
      <c r="HW67" s="17">
        <v>90427.79</v>
      </c>
      <c r="HX67" s="18">
        <v>507</v>
      </c>
      <c r="HY67" s="18">
        <v>127431.93</v>
      </c>
      <c r="HZ67" s="17">
        <v>864</v>
      </c>
      <c r="IA67" s="17">
        <v>217731</v>
      </c>
      <c r="IB67" s="17">
        <v>628</v>
      </c>
      <c r="IC67" s="17">
        <v>153945</v>
      </c>
      <c r="ID67" s="17">
        <v>384</v>
      </c>
      <c r="IE67" s="17">
        <v>94071</v>
      </c>
      <c r="IF67" s="17">
        <v>931</v>
      </c>
      <c r="IG67" s="17">
        <v>195518</v>
      </c>
      <c r="IH67" s="41"/>
      <c r="II67" s="41"/>
      <c r="IJ67" s="41"/>
      <c r="IK67" s="41"/>
      <c r="IL67" s="18"/>
      <c r="IM67" s="41"/>
      <c r="IN67" s="41"/>
      <c r="IO67" s="41"/>
      <c r="IP67" s="18"/>
      <c r="IQ67" s="18"/>
      <c r="IR67" s="18">
        <f t="shared" ref="IR67:IU67" si="78">O67+V67+AC67+AJ67+AQ67+AX67+BE67+BL67+BS67+BZ67+CG67+CN67+CU67+DB67+DI67+DP67+DW67+ED67+EK67+ER67+EY67+FF67+FM67+FT67+GA67+GH67+GO67+GV67+HC67+HJ67+HQ67</f>
        <v>20</v>
      </c>
      <c r="IS67" s="18">
        <f t="shared" si="78"/>
        <v>4350</v>
      </c>
      <c r="IT67" s="17">
        <v>269</v>
      </c>
      <c r="IU67" s="18">
        <f t="shared" si="78"/>
        <v>-899.5</v>
      </c>
      <c r="IV67" s="36">
        <f t="shared" si="2"/>
        <v>-0.206781609195402</v>
      </c>
      <c r="IW67" s="18">
        <f t="shared" si="3"/>
        <v>3699</v>
      </c>
      <c r="IX67" s="42">
        <f t="shared" si="4"/>
        <v>883474.72</v>
      </c>
      <c r="IY67" s="43"/>
      <c r="IZ67" s="43"/>
      <c r="JA67" t="s">
        <v>271</v>
      </c>
    </row>
    <row r="68" spans="1:261">
      <c r="A68" s="16"/>
      <c r="B68" s="17" t="s">
        <v>44</v>
      </c>
      <c r="C68" s="18">
        <v>6939962759012</v>
      </c>
      <c r="D68" s="18">
        <v>21064110001000</v>
      </c>
      <c r="E68" s="17" t="s">
        <v>272</v>
      </c>
      <c r="F68" s="19" t="s">
        <v>273</v>
      </c>
      <c r="G68" s="17" t="s">
        <v>129</v>
      </c>
      <c r="H68" s="26">
        <f>VLOOKUP(C68,供应链!E:J,6,0)</f>
        <v>1</v>
      </c>
      <c r="I68" s="17">
        <f>VLOOKUP(C68,供应链!E:H,4,0)</f>
        <v>626</v>
      </c>
      <c r="J68" s="17">
        <f>VLOOKUP(C68,供应链!E:K,7,0)</f>
        <v>46</v>
      </c>
      <c r="K68" s="18">
        <f>VLOOKUP(C68,供应链!E:I,5,0)</f>
        <v>101.382629287297</v>
      </c>
      <c r="L68" s="27">
        <f t="shared" si="0"/>
        <v>0.0018034265103697</v>
      </c>
      <c r="M68" s="17">
        <v>136</v>
      </c>
      <c r="N68" s="26">
        <v>0.0294117647058824</v>
      </c>
      <c r="O68" s="18">
        <v>4</v>
      </c>
      <c r="P68" s="18">
        <v>761</v>
      </c>
      <c r="Q68" s="40">
        <f t="shared" si="43"/>
        <v>195.9575</v>
      </c>
      <c r="R68" s="18">
        <f t="shared" si="44"/>
        <v>-132.17</v>
      </c>
      <c r="S68" s="36">
        <f t="shared" si="45"/>
        <v>-0.173679369250985</v>
      </c>
      <c r="T68" s="17">
        <v>150</v>
      </c>
      <c r="U68" s="26">
        <v>0.0266666666666667</v>
      </c>
      <c r="V68" s="18">
        <v>4</v>
      </c>
      <c r="W68" s="18">
        <v>796</v>
      </c>
      <c r="X68" s="40">
        <f t="shared" si="46"/>
        <v>204.97</v>
      </c>
      <c r="Y68" s="18">
        <f t="shared" si="47"/>
        <v>-96.12</v>
      </c>
      <c r="Z68" s="36">
        <f t="shared" si="48"/>
        <v>-0.120753768844221</v>
      </c>
      <c r="AA68" s="17"/>
      <c r="AB68" s="26"/>
      <c r="AC68" s="18"/>
      <c r="AD68" s="18"/>
      <c r="AE68" s="40"/>
      <c r="AF68" s="17"/>
      <c r="AG68" s="36"/>
      <c r="AH68" s="17"/>
      <c r="AI68" s="26"/>
      <c r="AJ68" s="18"/>
      <c r="AK68" s="18"/>
      <c r="AL68" s="40"/>
      <c r="AM68" s="17"/>
      <c r="AN68" s="36"/>
      <c r="AO68" s="17"/>
      <c r="AP68" s="26"/>
      <c r="AQ68" s="18"/>
      <c r="AR68" s="18"/>
      <c r="AS68" s="40"/>
      <c r="AT68" s="17"/>
      <c r="AU68" s="36"/>
      <c r="AV68" s="17"/>
      <c r="AW68" s="26"/>
      <c r="AX68" s="18"/>
      <c r="AY68" s="18"/>
      <c r="AZ68" s="40"/>
      <c r="BA68" s="17"/>
      <c r="BB68" s="36"/>
      <c r="BC68" s="17"/>
      <c r="BD68" s="26"/>
      <c r="BE68" s="17"/>
      <c r="BF68" s="18"/>
      <c r="BG68" s="40"/>
      <c r="BH68" s="17"/>
      <c r="BI68" s="36"/>
      <c r="BJ68" s="17"/>
      <c r="BK68" s="32"/>
      <c r="BL68" s="17"/>
      <c r="BM68" s="18"/>
      <c r="BN68" s="40"/>
      <c r="BO68" s="17"/>
      <c r="BP68" s="36"/>
      <c r="BQ68" s="17"/>
      <c r="BR68" s="32"/>
      <c r="BS68" s="18"/>
      <c r="BT68" s="18"/>
      <c r="BU68" s="40"/>
      <c r="BV68" s="17"/>
      <c r="BW68" s="36"/>
      <c r="BY68" s="117"/>
      <c r="BZ68" s="18"/>
      <c r="CB68" s="40"/>
      <c r="CC68" s="17"/>
      <c r="CD68" s="36"/>
      <c r="CF68" s="117"/>
      <c r="CI68" s="40"/>
      <c r="CJ68" s="17"/>
      <c r="CK68" s="36"/>
      <c r="CL68" s="120"/>
      <c r="CM68" s="121"/>
      <c r="CN68" s="55"/>
      <c r="CO68" s="55"/>
      <c r="CP68" s="40"/>
      <c r="CQ68" s="17"/>
      <c r="CR68" s="36"/>
      <c r="CS68" s="122"/>
      <c r="CT68" s="121"/>
      <c r="CU68" s="122"/>
      <c r="CV68" s="122"/>
      <c r="CW68" s="40"/>
      <c r="CX68" s="17"/>
      <c r="CY68" s="36"/>
      <c r="CZ68" s="112"/>
      <c r="DA68" s="117"/>
      <c r="DB68" s="112"/>
      <c r="DC68" s="112"/>
      <c r="DD68" s="40"/>
      <c r="DE68" s="17"/>
      <c r="DF68" s="36"/>
      <c r="DG68" s="126"/>
      <c r="DH68" s="32"/>
      <c r="DI68" s="17"/>
      <c r="DJ68" s="18"/>
      <c r="DK68" s="40"/>
      <c r="DL68" s="17"/>
      <c r="DM68" s="36"/>
      <c r="DN68" s="33"/>
      <c r="DO68" s="32"/>
      <c r="DP68" s="18"/>
      <c r="DQ68" s="18"/>
      <c r="DR68" s="40"/>
      <c r="DS68" s="17"/>
      <c r="DT68" s="36"/>
      <c r="DU68" s="18"/>
      <c r="DV68" s="26"/>
      <c r="DW68" s="18"/>
      <c r="DX68" s="18"/>
      <c r="DY68" s="40"/>
      <c r="DZ68" s="17"/>
      <c r="EA68" s="36"/>
      <c r="EB68" s="18"/>
      <c r="EC68" s="26"/>
      <c r="ED68" s="18"/>
      <c r="EE68" s="18"/>
      <c r="EF68" s="40"/>
      <c r="EG68" s="17"/>
      <c r="EH68" s="36"/>
      <c r="EI68" s="18"/>
      <c r="EJ68" s="26"/>
      <c r="EK68" s="18"/>
      <c r="EL68" s="18"/>
      <c r="EM68" s="40"/>
      <c r="EN68" s="17"/>
      <c r="EO68" s="36"/>
      <c r="EP68" s="18"/>
      <c r="EQ68" s="26"/>
      <c r="ER68" s="18"/>
      <c r="ES68" s="18"/>
      <c r="ET68" s="40"/>
      <c r="EU68" s="17"/>
      <c r="EV68" s="36"/>
      <c r="EW68" s="18"/>
      <c r="EX68" s="26"/>
      <c r="EY68" s="17"/>
      <c r="EZ68" s="18"/>
      <c r="FA68" s="40"/>
      <c r="FB68" s="17"/>
      <c r="FC68" s="36"/>
      <c r="FD68" s="18"/>
      <c r="FE68" s="26"/>
      <c r="FF68" s="17"/>
      <c r="FG68" s="18"/>
      <c r="FH68" s="40"/>
      <c r="FI68" s="17"/>
      <c r="FJ68" s="36"/>
      <c r="FK68" s="18"/>
      <c r="FL68" s="26"/>
      <c r="FM68" s="17"/>
      <c r="FN68" s="18"/>
      <c r="FO68" s="40"/>
      <c r="FP68" s="17"/>
      <c r="FQ68" s="36"/>
      <c r="FR68" s="18"/>
      <c r="FS68" s="26"/>
      <c r="FT68" s="17"/>
      <c r="FU68" s="18"/>
      <c r="FV68" s="40"/>
      <c r="FW68" s="17"/>
      <c r="FX68" s="36"/>
      <c r="FY68" s="18"/>
      <c r="FZ68" s="26"/>
      <c r="GA68" s="17"/>
      <c r="GB68" s="18"/>
      <c r="GC68" s="40"/>
      <c r="GD68" s="17"/>
      <c r="GE68" s="36"/>
      <c r="GF68" s="18"/>
      <c r="GG68" s="26"/>
      <c r="GH68" s="18"/>
      <c r="GI68" s="18"/>
      <c r="GJ68" s="40"/>
      <c r="GK68" s="17"/>
      <c r="GL68" s="36"/>
      <c r="GM68" s="18"/>
      <c r="GN68" s="26"/>
      <c r="GO68" s="18"/>
      <c r="GP68" s="18"/>
      <c r="GQ68" s="40"/>
      <c r="GR68" s="17"/>
      <c r="GS68" s="36"/>
      <c r="GT68" s="18"/>
      <c r="GU68" s="26"/>
      <c r="GV68" s="18"/>
      <c r="GW68" s="18"/>
      <c r="GX68" s="40"/>
      <c r="GY68" s="17"/>
      <c r="GZ68" s="36"/>
      <c r="HA68" s="18"/>
      <c r="HB68" s="26"/>
      <c r="HC68" s="18"/>
      <c r="HD68" s="18"/>
      <c r="HE68" s="40"/>
      <c r="HF68" s="17"/>
      <c r="HG68" s="36"/>
      <c r="HH68" s="18"/>
      <c r="HI68" s="26"/>
      <c r="HJ68" s="17"/>
      <c r="HK68" s="18"/>
      <c r="HL68" s="40"/>
      <c r="HM68" s="17"/>
      <c r="HN68" s="36"/>
      <c r="HO68" s="18"/>
      <c r="HP68" s="26"/>
      <c r="HQ68" s="17"/>
      <c r="HR68" s="18"/>
      <c r="HS68" s="40"/>
      <c r="HT68" s="17"/>
      <c r="HU68" s="36"/>
      <c r="HV68" s="17">
        <v>310</v>
      </c>
      <c r="HW68" s="17">
        <v>64811.71</v>
      </c>
      <c r="HX68" s="18">
        <v>141</v>
      </c>
      <c r="HY68" s="18">
        <v>29458.21</v>
      </c>
      <c r="HZ68" s="17">
        <v>225</v>
      </c>
      <c r="IA68" s="17">
        <v>46678</v>
      </c>
      <c r="IB68" s="17">
        <v>137</v>
      </c>
      <c r="IC68" s="17">
        <v>29282</v>
      </c>
      <c r="ID68" s="17">
        <v>92</v>
      </c>
      <c r="IE68" s="17">
        <v>19198</v>
      </c>
      <c r="IF68" s="17">
        <v>357</v>
      </c>
      <c r="IG68" s="17">
        <v>71106</v>
      </c>
      <c r="IH68" s="41"/>
      <c r="II68" s="41"/>
      <c r="IJ68" s="41"/>
      <c r="IK68" s="41"/>
      <c r="IL68" s="18"/>
      <c r="IM68" s="41"/>
      <c r="IN68" s="41"/>
      <c r="IO68" s="41"/>
      <c r="IP68" s="18"/>
      <c r="IQ68" s="18"/>
      <c r="IR68" s="18">
        <f t="shared" ref="IR68:IU68" si="79">O68+V68+AC68+AJ68+AQ68+AX68+BE68+BL68+BS68+BZ68+CG68+CN68+CU68+DB68+DI68+DP68+DW68+ED68+EK68+ER68+EY68+FF68+FM68+FT68+GA68+GH68+GO68+GV68+HC68+HJ68+HQ68</f>
        <v>8</v>
      </c>
      <c r="IS68" s="18">
        <f t="shared" si="79"/>
        <v>1557</v>
      </c>
      <c r="IT68" s="17">
        <v>229</v>
      </c>
      <c r="IU68" s="18">
        <f t="shared" si="79"/>
        <v>-228.29</v>
      </c>
      <c r="IV68" s="36">
        <f t="shared" si="2"/>
        <v>-0.146621708413616</v>
      </c>
      <c r="IW68" s="18">
        <f t="shared" si="3"/>
        <v>1270</v>
      </c>
      <c r="IX68" s="42">
        <f t="shared" si="4"/>
        <v>262090.92</v>
      </c>
      <c r="IY68" s="43"/>
      <c r="IZ68" s="43"/>
      <c r="JA68" s="44" t="str">
        <f ca="1">ROUND(JB55,4)*100&amp;"%"</f>
        <v>6.45%</v>
      </c>
    </row>
    <row r="69" spans="1:261">
      <c r="A69" s="16"/>
      <c r="B69" s="17" t="s">
        <v>44</v>
      </c>
      <c r="C69" s="18">
        <v>6939962759357</v>
      </c>
      <c r="D69" s="18">
        <v>21064110000960</v>
      </c>
      <c r="E69" s="17" t="s">
        <v>274</v>
      </c>
      <c r="F69" s="19" t="s">
        <v>275</v>
      </c>
      <c r="G69" s="17" t="s">
        <v>129</v>
      </c>
      <c r="H69" s="26">
        <f>VLOOKUP(C69,供应链!E:J,6,0)</f>
        <v>0.8</v>
      </c>
      <c r="I69" s="17">
        <f>VLOOKUP(C69,供应链!E:H,4,0)</f>
        <v>107</v>
      </c>
      <c r="J69" s="17">
        <f>VLOOKUP(C69,供应链!E:K,7,0)</f>
        <v>0</v>
      </c>
      <c r="K69" s="18">
        <f>VLOOKUP(C69,供应链!E:I,5,0)</f>
        <v>31.7193675889328</v>
      </c>
      <c r="L69" s="27">
        <f t="shared" ref="L69:L110" si="80">IR69/$IR$111</f>
        <v>0.00157799819657349</v>
      </c>
      <c r="M69" s="17">
        <v>76</v>
      </c>
      <c r="N69" s="26">
        <v>0.0526315789473684</v>
      </c>
      <c r="O69" s="18">
        <v>4</v>
      </c>
      <c r="P69" s="18">
        <v>1188</v>
      </c>
      <c r="Q69" s="40">
        <f t="shared" si="43"/>
        <v>305.91</v>
      </c>
      <c r="R69" s="18">
        <f t="shared" si="44"/>
        <v>27.6400000000001</v>
      </c>
      <c r="S69" s="36">
        <f t="shared" si="45"/>
        <v>0.0232659932659934</v>
      </c>
      <c r="T69" s="17">
        <v>91</v>
      </c>
      <c r="U69" s="26">
        <v>0.032967032967033</v>
      </c>
      <c r="V69" s="18">
        <v>3</v>
      </c>
      <c r="W69" s="18">
        <v>897</v>
      </c>
      <c r="X69" s="40">
        <f t="shared" si="46"/>
        <v>307.97</v>
      </c>
      <c r="Y69" s="18">
        <f t="shared" si="47"/>
        <v>26.9100000000001</v>
      </c>
      <c r="Z69" s="36">
        <f t="shared" si="48"/>
        <v>0.0300000000000001</v>
      </c>
      <c r="AA69" s="17"/>
      <c r="AB69" s="26"/>
      <c r="AC69" s="18"/>
      <c r="AD69" s="18"/>
      <c r="AE69" s="40"/>
      <c r="AF69" s="17"/>
      <c r="AG69" s="36"/>
      <c r="AH69" s="17"/>
      <c r="AI69" s="26"/>
      <c r="AJ69" s="18"/>
      <c r="AK69" s="18"/>
      <c r="AL69" s="40"/>
      <c r="AM69" s="17"/>
      <c r="AN69" s="36"/>
      <c r="AO69" s="17"/>
      <c r="AP69" s="26"/>
      <c r="AQ69" s="18"/>
      <c r="AR69" s="18"/>
      <c r="AS69" s="40"/>
      <c r="AT69" s="17"/>
      <c r="AU69" s="36"/>
      <c r="AV69" s="17"/>
      <c r="AW69" s="26"/>
      <c r="AX69" s="18"/>
      <c r="AY69" s="18"/>
      <c r="AZ69" s="40"/>
      <c r="BA69" s="17"/>
      <c r="BB69" s="36"/>
      <c r="BC69" s="17"/>
      <c r="BD69" s="26"/>
      <c r="BE69" s="17"/>
      <c r="BF69" s="18"/>
      <c r="BG69" s="40"/>
      <c r="BH69" s="17"/>
      <c r="BI69" s="36"/>
      <c r="BJ69" s="17"/>
      <c r="BK69" s="32"/>
      <c r="BL69" s="17"/>
      <c r="BM69" s="18"/>
      <c r="BN69" s="40"/>
      <c r="BO69" s="17"/>
      <c r="BP69" s="36"/>
      <c r="BQ69" s="17"/>
      <c r="BR69" s="32"/>
      <c r="BS69" s="18"/>
      <c r="BT69" s="18"/>
      <c r="BU69" s="40"/>
      <c r="BV69" s="17"/>
      <c r="BW69" s="36"/>
      <c r="BY69" s="117"/>
      <c r="BZ69" s="18"/>
      <c r="CB69" s="40"/>
      <c r="CC69" s="17"/>
      <c r="CD69" s="36"/>
      <c r="CF69" s="117"/>
      <c r="CI69" s="40"/>
      <c r="CJ69" s="17"/>
      <c r="CK69" s="36"/>
      <c r="CL69" s="120"/>
      <c r="CM69" s="121"/>
      <c r="CN69" s="55"/>
      <c r="CO69" s="55"/>
      <c r="CP69" s="40"/>
      <c r="CQ69" s="17"/>
      <c r="CR69" s="36"/>
      <c r="CS69" s="122"/>
      <c r="CT69" s="121"/>
      <c r="CU69" s="122"/>
      <c r="CV69" s="122"/>
      <c r="CW69" s="40"/>
      <c r="CX69" s="17"/>
      <c r="CY69" s="36"/>
      <c r="CZ69" s="112"/>
      <c r="DA69" s="117"/>
      <c r="DB69" s="112"/>
      <c r="DC69" s="112"/>
      <c r="DD69" s="40"/>
      <c r="DE69" s="17"/>
      <c r="DF69" s="36"/>
      <c r="DG69" s="126"/>
      <c r="DH69" s="32"/>
      <c r="DI69" s="17"/>
      <c r="DJ69" s="18"/>
      <c r="DK69" s="40"/>
      <c r="DL69" s="17"/>
      <c r="DM69" s="36"/>
      <c r="DN69" s="33"/>
      <c r="DO69" s="32"/>
      <c r="DP69" s="18"/>
      <c r="DQ69" s="18"/>
      <c r="DR69" s="40"/>
      <c r="DS69" s="17"/>
      <c r="DT69" s="36"/>
      <c r="DU69" s="18"/>
      <c r="DV69" s="26"/>
      <c r="DW69" s="18"/>
      <c r="DX69" s="18"/>
      <c r="DY69" s="40"/>
      <c r="DZ69" s="17"/>
      <c r="EA69" s="36"/>
      <c r="EB69" s="18"/>
      <c r="EC69" s="26"/>
      <c r="ED69" s="18"/>
      <c r="EE69" s="18"/>
      <c r="EF69" s="40"/>
      <c r="EG69" s="17"/>
      <c r="EH69" s="36"/>
      <c r="EI69" s="18"/>
      <c r="EJ69" s="26"/>
      <c r="EK69" s="18"/>
      <c r="EL69" s="18"/>
      <c r="EM69" s="40"/>
      <c r="EN69" s="17"/>
      <c r="EO69" s="36"/>
      <c r="EP69" s="18"/>
      <c r="EQ69" s="26"/>
      <c r="ER69" s="18"/>
      <c r="ES69" s="18"/>
      <c r="ET69" s="40"/>
      <c r="EU69" s="17"/>
      <c r="EV69" s="36"/>
      <c r="EW69" s="18"/>
      <c r="EX69" s="26"/>
      <c r="EY69" s="17"/>
      <c r="EZ69" s="18"/>
      <c r="FA69" s="40"/>
      <c r="FB69" s="17"/>
      <c r="FC69" s="36"/>
      <c r="FD69" s="18"/>
      <c r="FE69" s="26"/>
      <c r="FF69" s="17"/>
      <c r="FG69" s="18"/>
      <c r="FH69" s="40"/>
      <c r="FI69" s="17"/>
      <c r="FJ69" s="36"/>
      <c r="FK69" s="18"/>
      <c r="FL69" s="26"/>
      <c r="FM69" s="17"/>
      <c r="FN69" s="18"/>
      <c r="FO69" s="40"/>
      <c r="FP69" s="17"/>
      <c r="FQ69" s="36"/>
      <c r="FR69" s="18"/>
      <c r="FS69" s="26"/>
      <c r="FT69" s="17"/>
      <c r="FU69" s="18"/>
      <c r="FV69" s="40"/>
      <c r="FW69" s="17"/>
      <c r="FX69" s="36"/>
      <c r="FY69" s="18"/>
      <c r="FZ69" s="26"/>
      <c r="GA69" s="17"/>
      <c r="GB69" s="18"/>
      <c r="GC69" s="40"/>
      <c r="GD69" s="17"/>
      <c r="GE69" s="36"/>
      <c r="GF69" s="18"/>
      <c r="GG69" s="26"/>
      <c r="GH69" s="18"/>
      <c r="GI69" s="18"/>
      <c r="GJ69" s="40"/>
      <c r="GK69" s="17"/>
      <c r="GL69" s="36"/>
      <c r="GM69" s="18"/>
      <c r="GN69" s="26"/>
      <c r="GO69" s="18"/>
      <c r="GP69" s="18"/>
      <c r="GQ69" s="40"/>
      <c r="GR69" s="17"/>
      <c r="GS69" s="36"/>
      <c r="GT69" s="18"/>
      <c r="GU69" s="26"/>
      <c r="GV69" s="18"/>
      <c r="GW69" s="18"/>
      <c r="GX69" s="40"/>
      <c r="GY69" s="17"/>
      <c r="GZ69" s="36"/>
      <c r="HA69" s="18"/>
      <c r="HB69" s="26"/>
      <c r="HC69" s="18"/>
      <c r="HD69" s="18"/>
      <c r="HE69" s="40"/>
      <c r="HF69" s="17"/>
      <c r="HG69" s="36"/>
      <c r="HH69" s="18"/>
      <c r="HI69" s="26"/>
      <c r="HJ69" s="17"/>
      <c r="HK69" s="18"/>
      <c r="HL69" s="40"/>
      <c r="HM69" s="17"/>
      <c r="HN69" s="36"/>
      <c r="HO69" s="18"/>
      <c r="HP69" s="26"/>
      <c r="HQ69" s="17"/>
      <c r="HR69" s="18"/>
      <c r="HS69" s="40"/>
      <c r="HT69" s="17"/>
      <c r="HU69" s="36"/>
      <c r="HV69" s="17">
        <v>218</v>
      </c>
      <c r="HW69" s="17">
        <v>61234.97</v>
      </c>
      <c r="HX69" s="18">
        <v>157</v>
      </c>
      <c r="HY69" s="18">
        <v>46803.14</v>
      </c>
      <c r="HZ69" s="17">
        <v>169</v>
      </c>
      <c r="IA69" s="17">
        <v>50061</v>
      </c>
      <c r="IB69" s="17">
        <v>150</v>
      </c>
      <c r="IC69" s="17">
        <v>45118</v>
      </c>
      <c r="ID69" s="17">
        <v>118</v>
      </c>
      <c r="IE69" s="17">
        <v>34749</v>
      </c>
      <c r="IF69" s="17">
        <v>140</v>
      </c>
      <c r="IG69" s="17">
        <v>39613.3333333333</v>
      </c>
      <c r="IH69" s="41"/>
      <c r="II69" s="41"/>
      <c r="IJ69" s="41"/>
      <c r="IK69" s="41"/>
      <c r="IL69" s="18"/>
      <c r="IM69" s="41"/>
      <c r="IN69" s="41"/>
      <c r="IO69" s="41"/>
      <c r="IP69" s="18"/>
      <c r="IQ69" s="18"/>
      <c r="IR69" s="18">
        <f t="shared" ref="IR69:IU69" si="81">O69+V69+AC69+AJ69+AQ69+AX69+BE69+BL69+BS69+BZ69+CG69+CN69+CU69+DB69+DI69+DP69+DW69+ED69+EK69+ER69+EY69+FF69+FM69+FT69+GA69+GH69+GO69+GV69+HC69+HJ69+HQ69</f>
        <v>7</v>
      </c>
      <c r="IS69" s="18">
        <f t="shared" si="81"/>
        <v>2085</v>
      </c>
      <c r="IT69" s="17">
        <v>299</v>
      </c>
      <c r="IU69" s="18">
        <f t="shared" si="81"/>
        <v>54.5500000000002</v>
      </c>
      <c r="IV69" s="36">
        <f t="shared" ref="IV69:IV111" si="82">IFERROR(IU69/IS69,0)</f>
        <v>0.0261630695443646</v>
      </c>
      <c r="IW69" s="18">
        <f t="shared" ref="IW69:IW110" si="83">HX69+HZ69+IB69+ID69+IF69+IH69+IR69+IJ69+IL69+IN69+IP69+HV69</f>
        <v>959</v>
      </c>
      <c r="IX69" s="42">
        <f t="shared" ref="IX69:IX110" si="84">HY69+IA69+IC69+IE69+IS69+IG69+II69+IK69+IM69+IO69+IQ69+HW69</f>
        <v>279664.443333333</v>
      </c>
      <c r="IY69" s="43"/>
      <c r="IZ69" s="43"/>
      <c r="JA69" t="s">
        <v>276</v>
      </c>
    </row>
    <row r="70" spans="1:261">
      <c r="A70" s="16"/>
      <c r="B70" s="17" t="s">
        <v>42</v>
      </c>
      <c r="C70" s="18">
        <v>6939962755618</v>
      </c>
      <c r="D70" s="18">
        <v>21063510002237</v>
      </c>
      <c r="E70" s="17" t="s">
        <v>277</v>
      </c>
      <c r="F70" s="19" t="s">
        <v>278</v>
      </c>
      <c r="G70" s="17" t="s">
        <v>129</v>
      </c>
      <c r="H70" s="26">
        <f>VLOOKUP(C70,供应链!E:J,6,0)</f>
        <v>1</v>
      </c>
      <c r="I70" s="17">
        <f>VLOOKUP(C70,供应链!E:H,4,0)</f>
        <v>379</v>
      </c>
      <c r="J70" s="17">
        <f>VLOOKUP(C70,供应链!E:K,7,0)</f>
        <v>0</v>
      </c>
      <c r="K70" s="18">
        <f>VLOOKUP(C70,供应链!E:I,5,0)</f>
        <v>36.6200423299899</v>
      </c>
      <c r="L70" s="27">
        <f t="shared" si="80"/>
        <v>0.0018034265103697</v>
      </c>
      <c r="M70" s="17">
        <v>222</v>
      </c>
      <c r="N70" s="26">
        <v>0.018018018018018</v>
      </c>
      <c r="O70" s="18">
        <v>4</v>
      </c>
      <c r="P70" s="18">
        <v>426</v>
      </c>
      <c r="Q70" s="40">
        <f t="shared" ref="Q70:Q111" si="85">IFERROR(P70/O70*1.03,0)</f>
        <v>109.695</v>
      </c>
      <c r="R70" s="18">
        <f t="shared" ref="R70:R110" si="86">(Q70-$IT70)*O70</f>
        <v>-77.22</v>
      </c>
      <c r="S70" s="36">
        <f t="shared" ref="S70:S111" si="87">IFERROR(R70/P70,0)</f>
        <v>-0.181267605633803</v>
      </c>
      <c r="T70" s="17">
        <v>214</v>
      </c>
      <c r="U70" s="26">
        <v>0.0186915887850467</v>
      </c>
      <c r="V70" s="18">
        <v>4</v>
      </c>
      <c r="W70" s="18">
        <v>426</v>
      </c>
      <c r="X70" s="40">
        <f t="shared" ref="X70:X101" si="88">IFERROR(W70/V70*1.03,0)</f>
        <v>109.695</v>
      </c>
      <c r="Y70" s="18">
        <f t="shared" ref="Y70:Y101" si="89">(X70-$IT70)*V70</f>
        <v>-77.22</v>
      </c>
      <c r="Z70" s="36">
        <f t="shared" ref="Z70:Z101" si="90">IFERROR(Y70/W70,0)</f>
        <v>-0.181267605633803</v>
      </c>
      <c r="AA70" s="17"/>
      <c r="AB70" s="26"/>
      <c r="AC70" s="18"/>
      <c r="AD70" s="18"/>
      <c r="AE70" s="40"/>
      <c r="AF70" s="17"/>
      <c r="AG70" s="36"/>
      <c r="AH70" s="17"/>
      <c r="AI70" s="26"/>
      <c r="AJ70" s="18"/>
      <c r="AK70" s="18"/>
      <c r="AL70" s="40"/>
      <c r="AM70" s="17"/>
      <c r="AN70" s="36"/>
      <c r="AO70" s="17"/>
      <c r="AP70" s="26"/>
      <c r="AQ70" s="18"/>
      <c r="AR70" s="18"/>
      <c r="AS70" s="40"/>
      <c r="AT70" s="17"/>
      <c r="AU70" s="36"/>
      <c r="AV70" s="17"/>
      <c r="AW70" s="26"/>
      <c r="AX70" s="18"/>
      <c r="AY70" s="18"/>
      <c r="AZ70" s="40"/>
      <c r="BA70" s="17"/>
      <c r="BB70" s="36"/>
      <c r="BC70" s="17"/>
      <c r="BD70" s="26"/>
      <c r="BE70" s="17"/>
      <c r="BF70" s="18"/>
      <c r="BG70" s="40"/>
      <c r="BH70" s="17"/>
      <c r="BI70" s="36"/>
      <c r="BJ70" s="17"/>
      <c r="BK70" s="32"/>
      <c r="BL70" s="17"/>
      <c r="BM70" s="18"/>
      <c r="BN70" s="40"/>
      <c r="BO70" s="17"/>
      <c r="BP70" s="36"/>
      <c r="BQ70" s="17"/>
      <c r="BR70" s="32"/>
      <c r="BS70" s="18"/>
      <c r="BT70" s="18"/>
      <c r="BU70" s="40"/>
      <c r="BV70" s="17"/>
      <c r="BW70" s="36"/>
      <c r="BY70" s="117"/>
      <c r="BZ70" s="18"/>
      <c r="CB70" s="40"/>
      <c r="CC70" s="17"/>
      <c r="CD70" s="36"/>
      <c r="CF70" s="117"/>
      <c r="CI70" s="40"/>
      <c r="CJ70" s="17"/>
      <c r="CK70" s="36"/>
      <c r="CL70" s="120"/>
      <c r="CM70" s="121"/>
      <c r="CN70" s="55"/>
      <c r="CO70" s="55"/>
      <c r="CP70" s="40"/>
      <c r="CQ70" s="17"/>
      <c r="CR70" s="36"/>
      <c r="CS70" s="122"/>
      <c r="CT70" s="121"/>
      <c r="CU70" s="122"/>
      <c r="CV70" s="122"/>
      <c r="CW70" s="40"/>
      <c r="CX70" s="17"/>
      <c r="CY70" s="36"/>
      <c r="CZ70" s="112"/>
      <c r="DA70" s="117"/>
      <c r="DB70" s="112"/>
      <c r="DC70" s="112"/>
      <c r="DD70" s="40"/>
      <c r="DE70" s="17"/>
      <c r="DF70" s="36"/>
      <c r="DG70" s="126"/>
      <c r="DH70" s="32"/>
      <c r="DI70" s="17"/>
      <c r="DJ70" s="18"/>
      <c r="DK70" s="40"/>
      <c r="DL70" s="17"/>
      <c r="DM70" s="36"/>
      <c r="DN70" s="33"/>
      <c r="DO70" s="32"/>
      <c r="DP70" s="18"/>
      <c r="DQ70" s="18"/>
      <c r="DR70" s="40"/>
      <c r="DS70" s="17"/>
      <c r="DT70" s="36"/>
      <c r="DU70" s="18"/>
      <c r="DV70" s="26"/>
      <c r="DW70" s="18"/>
      <c r="DX70" s="18"/>
      <c r="DY70" s="40"/>
      <c r="DZ70" s="17"/>
      <c r="EA70" s="36"/>
      <c r="EB70" s="18"/>
      <c r="EC70" s="26"/>
      <c r="ED70" s="18"/>
      <c r="EE70" s="18"/>
      <c r="EF70" s="40"/>
      <c r="EG70" s="17"/>
      <c r="EH70" s="36"/>
      <c r="EI70" s="18"/>
      <c r="EJ70" s="26"/>
      <c r="EK70" s="18"/>
      <c r="EL70" s="18"/>
      <c r="EM70" s="40"/>
      <c r="EN70" s="17"/>
      <c r="EO70" s="36"/>
      <c r="EP70" s="18"/>
      <c r="EQ70" s="26"/>
      <c r="ER70" s="18"/>
      <c r="ES70" s="18"/>
      <c r="ET70" s="40"/>
      <c r="EU70" s="17"/>
      <c r="EV70" s="36"/>
      <c r="EW70" s="18"/>
      <c r="EX70" s="26"/>
      <c r="EY70" s="17"/>
      <c r="EZ70" s="18"/>
      <c r="FA70" s="40"/>
      <c r="FB70" s="17"/>
      <c r="FC70" s="36"/>
      <c r="FD70" s="18"/>
      <c r="FE70" s="26"/>
      <c r="FF70" s="17"/>
      <c r="FG70" s="18"/>
      <c r="FH70" s="40"/>
      <c r="FI70" s="17"/>
      <c r="FJ70" s="36"/>
      <c r="FK70" s="18"/>
      <c r="FL70" s="26"/>
      <c r="FM70" s="17"/>
      <c r="FN70" s="18"/>
      <c r="FO70" s="40"/>
      <c r="FP70" s="17"/>
      <c r="FQ70" s="36"/>
      <c r="FR70" s="18"/>
      <c r="FS70" s="26"/>
      <c r="FT70" s="17"/>
      <c r="FU70" s="18"/>
      <c r="FV70" s="40"/>
      <c r="FW70" s="17"/>
      <c r="FX70" s="36"/>
      <c r="FY70" s="18"/>
      <c r="FZ70" s="26"/>
      <c r="GA70" s="17"/>
      <c r="GB70" s="18"/>
      <c r="GC70" s="40"/>
      <c r="GD70" s="17"/>
      <c r="GE70" s="36"/>
      <c r="GF70" s="18"/>
      <c r="GG70" s="26"/>
      <c r="GH70" s="18"/>
      <c r="GI70" s="18"/>
      <c r="GJ70" s="40"/>
      <c r="GK70" s="17"/>
      <c r="GL70" s="36"/>
      <c r="GM70" s="18"/>
      <c r="GN70" s="26"/>
      <c r="GO70" s="18"/>
      <c r="GP70" s="18"/>
      <c r="GQ70" s="40"/>
      <c r="GR70" s="17"/>
      <c r="GS70" s="36"/>
      <c r="GT70" s="18"/>
      <c r="GU70" s="26"/>
      <c r="GV70" s="18"/>
      <c r="GW70" s="18"/>
      <c r="GX70" s="40"/>
      <c r="GY70" s="17"/>
      <c r="GZ70" s="36"/>
      <c r="HA70" s="18"/>
      <c r="HB70" s="26"/>
      <c r="HC70" s="18"/>
      <c r="HD70" s="18"/>
      <c r="HE70" s="40"/>
      <c r="HF70" s="17"/>
      <c r="HG70" s="36"/>
      <c r="HH70" s="18"/>
      <c r="HI70" s="26"/>
      <c r="HJ70" s="17"/>
      <c r="HK70" s="18"/>
      <c r="HL70" s="40"/>
      <c r="HM70" s="17"/>
      <c r="HN70" s="36"/>
      <c r="HO70" s="18"/>
      <c r="HP70" s="26"/>
      <c r="HQ70" s="17"/>
      <c r="HR70" s="18"/>
      <c r="HS70" s="40"/>
      <c r="HT70" s="17"/>
      <c r="HU70" s="36"/>
      <c r="HV70" s="17">
        <v>406</v>
      </c>
      <c r="HW70" s="17">
        <v>47773.77</v>
      </c>
      <c r="HX70" s="18">
        <v>503</v>
      </c>
      <c r="HY70" s="18">
        <v>55717.58</v>
      </c>
      <c r="HZ70" s="17">
        <v>796</v>
      </c>
      <c r="IA70" s="17">
        <v>88379</v>
      </c>
      <c r="IB70" s="17">
        <v>348</v>
      </c>
      <c r="IC70" s="17">
        <v>39487</v>
      </c>
      <c r="ID70" s="17">
        <v>302</v>
      </c>
      <c r="IE70" s="17">
        <v>29061</v>
      </c>
      <c r="IF70" s="17">
        <v>395</v>
      </c>
      <c r="IG70" s="17">
        <v>36477.25</v>
      </c>
      <c r="IH70" s="41"/>
      <c r="II70" s="41"/>
      <c r="IJ70" s="41"/>
      <c r="IK70" s="41"/>
      <c r="IL70" s="18"/>
      <c r="IM70" s="41"/>
      <c r="IN70" s="41"/>
      <c r="IO70" s="41"/>
      <c r="IP70" s="18"/>
      <c r="IQ70" s="18"/>
      <c r="IR70" s="18">
        <f t="shared" ref="IR70:IU70" si="91">O70+V70+AC70+AJ70+AQ70+AX70+BE70+BL70+BS70+BZ70+CG70+CN70+CU70+DB70+DI70+DP70+DW70+ED70+EK70+ER70+EY70+FF70+FM70+FT70+GA70+GH70+GO70+GV70+HC70+HJ70+HQ70</f>
        <v>8</v>
      </c>
      <c r="IS70" s="18">
        <f t="shared" si="91"/>
        <v>852</v>
      </c>
      <c r="IT70" s="17">
        <v>129</v>
      </c>
      <c r="IU70" s="18">
        <f t="shared" si="91"/>
        <v>-154.44</v>
      </c>
      <c r="IV70" s="36">
        <f t="shared" si="82"/>
        <v>-0.181267605633803</v>
      </c>
      <c r="IW70" s="18">
        <f t="shared" si="83"/>
        <v>2758</v>
      </c>
      <c r="IX70" s="42">
        <f t="shared" si="84"/>
        <v>297747.6</v>
      </c>
      <c r="IY70" s="43"/>
      <c r="IZ70" s="43"/>
      <c r="JA70">
        <f>JA53</f>
        <v>553940</v>
      </c>
    </row>
    <row r="71" spans="1:261">
      <c r="A71" s="16" t="s">
        <v>133</v>
      </c>
      <c r="B71" s="17" t="s">
        <v>42</v>
      </c>
      <c r="C71" s="18">
        <v>6939962746074</v>
      </c>
      <c r="D71" s="18">
        <v>21063510000696</v>
      </c>
      <c r="E71" s="22" t="s">
        <v>279</v>
      </c>
      <c r="F71" s="19" t="s">
        <v>280</v>
      </c>
      <c r="G71" s="17" t="s">
        <v>129</v>
      </c>
      <c r="H71" s="26">
        <f>VLOOKUP(C71,供应链!E:J,6,0)</f>
        <v>1.04166666666667</v>
      </c>
      <c r="I71" s="17">
        <f>VLOOKUP(C71,供应链!E:H,4,0)</f>
        <v>1443</v>
      </c>
      <c r="J71" s="17">
        <f>VLOOKUP(C71,供应链!E:K,7,0)</f>
        <v>176</v>
      </c>
      <c r="K71" s="18">
        <f>VLOOKUP(C71,供应链!E:I,5,0)</f>
        <v>63.7571988982556</v>
      </c>
      <c r="L71" s="27">
        <f t="shared" si="80"/>
        <v>0.0117222723174031</v>
      </c>
      <c r="M71" s="17">
        <v>395</v>
      </c>
      <c r="N71" s="26">
        <v>0.0886075949367089</v>
      </c>
      <c r="O71" s="18">
        <v>35</v>
      </c>
      <c r="P71" s="18">
        <v>4434</v>
      </c>
      <c r="Q71" s="40">
        <f t="shared" si="85"/>
        <v>130.486285714286</v>
      </c>
      <c r="R71" s="18">
        <f t="shared" si="86"/>
        <v>-507.98</v>
      </c>
      <c r="S71" s="36">
        <f t="shared" si="87"/>
        <v>-0.114564727108705</v>
      </c>
      <c r="T71" s="17">
        <v>339</v>
      </c>
      <c r="U71" s="26">
        <v>0.0501474926253687</v>
      </c>
      <c r="V71" s="18">
        <v>17</v>
      </c>
      <c r="W71" s="18">
        <v>2138</v>
      </c>
      <c r="X71" s="40">
        <f t="shared" si="88"/>
        <v>129.537647058824</v>
      </c>
      <c r="Y71" s="18">
        <f t="shared" si="89"/>
        <v>-262.86</v>
      </c>
      <c r="Z71" s="36">
        <f t="shared" si="90"/>
        <v>-0.122946679139383</v>
      </c>
      <c r="AA71" s="17"/>
      <c r="AB71" s="26"/>
      <c r="AC71" s="18"/>
      <c r="AD71" s="18"/>
      <c r="AE71" s="40"/>
      <c r="AF71" s="17"/>
      <c r="AG71" s="36"/>
      <c r="AH71" s="17"/>
      <c r="AI71" s="26"/>
      <c r="AJ71" s="18"/>
      <c r="AK71" s="18"/>
      <c r="AL71" s="40"/>
      <c r="AM71" s="17"/>
      <c r="AN71" s="36"/>
      <c r="AO71" s="17"/>
      <c r="AP71" s="26"/>
      <c r="AQ71" s="18"/>
      <c r="AR71" s="18"/>
      <c r="AS71" s="40"/>
      <c r="AT71" s="17"/>
      <c r="AU71" s="36"/>
      <c r="AV71" s="17"/>
      <c r="AW71" s="26"/>
      <c r="AX71" s="18"/>
      <c r="AY71" s="18"/>
      <c r="AZ71" s="40"/>
      <c r="BA71" s="17"/>
      <c r="BB71" s="36"/>
      <c r="BC71" s="17"/>
      <c r="BD71" s="26"/>
      <c r="BE71" s="17"/>
      <c r="BF71" s="18"/>
      <c r="BG71" s="40"/>
      <c r="BH71" s="17"/>
      <c r="BI71" s="36"/>
      <c r="BJ71" s="17"/>
      <c r="BK71" s="32"/>
      <c r="BL71" s="17"/>
      <c r="BM71" s="18"/>
      <c r="BN71" s="40"/>
      <c r="BO71" s="17"/>
      <c r="BP71" s="36"/>
      <c r="BQ71" s="17"/>
      <c r="BR71" s="32"/>
      <c r="BS71" s="18"/>
      <c r="BT71" s="18"/>
      <c r="BU71" s="40"/>
      <c r="BV71" s="17"/>
      <c r="BW71" s="36"/>
      <c r="BY71" s="117"/>
      <c r="BZ71" s="18"/>
      <c r="CB71" s="40"/>
      <c r="CC71" s="17"/>
      <c r="CD71" s="36"/>
      <c r="CF71" s="117"/>
      <c r="CI71" s="40"/>
      <c r="CJ71" s="17"/>
      <c r="CK71" s="36"/>
      <c r="CL71" s="120"/>
      <c r="CM71" s="121"/>
      <c r="CN71" s="55"/>
      <c r="CO71" s="55"/>
      <c r="CP71" s="40"/>
      <c r="CQ71" s="17"/>
      <c r="CR71" s="36"/>
      <c r="CS71" s="122"/>
      <c r="CT71" s="121"/>
      <c r="CU71" s="122"/>
      <c r="CV71" s="122"/>
      <c r="CW71" s="40"/>
      <c r="CX71" s="17"/>
      <c r="CY71" s="36"/>
      <c r="CZ71" s="112"/>
      <c r="DA71" s="117"/>
      <c r="DB71" s="112"/>
      <c r="DC71" s="112"/>
      <c r="DD71" s="40"/>
      <c r="DE71" s="17"/>
      <c r="DF71" s="36"/>
      <c r="DG71" s="126"/>
      <c r="DH71" s="32"/>
      <c r="DI71" s="17"/>
      <c r="DJ71" s="18"/>
      <c r="DK71" s="40"/>
      <c r="DL71" s="17"/>
      <c r="DM71" s="36"/>
      <c r="DN71" s="33"/>
      <c r="DO71" s="32"/>
      <c r="DP71" s="18"/>
      <c r="DQ71" s="18"/>
      <c r="DR71" s="40"/>
      <c r="DS71" s="17"/>
      <c r="DT71" s="36"/>
      <c r="DU71" s="18"/>
      <c r="DV71" s="26"/>
      <c r="DW71" s="18"/>
      <c r="DX71" s="18"/>
      <c r="DY71" s="40"/>
      <c r="DZ71" s="17"/>
      <c r="EA71" s="36"/>
      <c r="EB71" s="18"/>
      <c r="EC71" s="26"/>
      <c r="ED71" s="18"/>
      <c r="EE71" s="18"/>
      <c r="EF71" s="40"/>
      <c r="EG71" s="17"/>
      <c r="EH71" s="36"/>
      <c r="EI71" s="18"/>
      <c r="EJ71" s="26"/>
      <c r="EK71" s="18"/>
      <c r="EL71" s="18"/>
      <c r="EM71" s="40"/>
      <c r="EN71" s="17"/>
      <c r="EO71" s="36"/>
      <c r="EP71" s="18"/>
      <c r="EQ71" s="26"/>
      <c r="ER71" s="18"/>
      <c r="ES71" s="18"/>
      <c r="ET71" s="40"/>
      <c r="EU71" s="17"/>
      <c r="EV71" s="36"/>
      <c r="EW71" s="18"/>
      <c r="EX71" s="26"/>
      <c r="EY71" s="17"/>
      <c r="EZ71" s="18"/>
      <c r="FA71" s="40"/>
      <c r="FB71" s="17"/>
      <c r="FC71" s="36"/>
      <c r="FD71" s="18"/>
      <c r="FE71" s="26"/>
      <c r="FF71" s="17"/>
      <c r="FG71" s="18"/>
      <c r="FH71" s="40"/>
      <c r="FI71" s="17"/>
      <c r="FJ71" s="36"/>
      <c r="FK71" s="18"/>
      <c r="FL71" s="26"/>
      <c r="FM71" s="17"/>
      <c r="FN71" s="18"/>
      <c r="FO71" s="40"/>
      <c r="FP71" s="17"/>
      <c r="FQ71" s="36"/>
      <c r="FR71" s="18"/>
      <c r="FS71" s="26"/>
      <c r="FT71" s="17"/>
      <c r="FU71" s="18"/>
      <c r="FV71" s="40"/>
      <c r="FW71" s="17"/>
      <c r="FX71" s="36"/>
      <c r="FY71" s="18"/>
      <c r="FZ71" s="26"/>
      <c r="GA71" s="17"/>
      <c r="GB71" s="18"/>
      <c r="GC71" s="40"/>
      <c r="GD71" s="17"/>
      <c r="GE71" s="36"/>
      <c r="GF71" s="18"/>
      <c r="GG71" s="26"/>
      <c r="GH71" s="18"/>
      <c r="GI71" s="18"/>
      <c r="GJ71" s="40"/>
      <c r="GK71" s="17"/>
      <c r="GL71" s="36"/>
      <c r="GM71" s="18"/>
      <c r="GN71" s="26"/>
      <c r="GO71" s="18"/>
      <c r="GP71" s="18"/>
      <c r="GQ71" s="40"/>
      <c r="GR71" s="17"/>
      <c r="GS71" s="36"/>
      <c r="GT71" s="18"/>
      <c r="GU71" s="26"/>
      <c r="GV71" s="18"/>
      <c r="GW71" s="18"/>
      <c r="GX71" s="40"/>
      <c r="GY71" s="17"/>
      <c r="GZ71" s="36"/>
      <c r="HA71" s="18"/>
      <c r="HB71" s="26"/>
      <c r="HC71" s="18"/>
      <c r="HD71" s="18"/>
      <c r="HE71" s="40"/>
      <c r="HF71" s="17"/>
      <c r="HG71" s="36"/>
      <c r="HH71" s="18"/>
      <c r="HI71" s="26"/>
      <c r="HJ71" s="17"/>
      <c r="HK71" s="18"/>
      <c r="HL71" s="40"/>
      <c r="HM71" s="17"/>
      <c r="HN71" s="36"/>
      <c r="HO71" s="18"/>
      <c r="HP71" s="26"/>
      <c r="HQ71" s="17"/>
      <c r="HR71" s="18"/>
      <c r="HS71" s="40"/>
      <c r="HT71" s="17"/>
      <c r="HU71" s="36"/>
      <c r="HV71" s="17">
        <v>1650</v>
      </c>
      <c r="HW71" s="17">
        <v>226989.89</v>
      </c>
      <c r="HX71" s="18">
        <v>1052</v>
      </c>
      <c r="HY71" s="18">
        <v>144367.38</v>
      </c>
      <c r="HZ71" s="17">
        <v>2281</v>
      </c>
      <c r="IA71" s="17">
        <v>308243</v>
      </c>
      <c r="IB71" s="18">
        <v>2116</v>
      </c>
      <c r="IC71" s="17">
        <v>278117</v>
      </c>
      <c r="ID71" s="17">
        <v>1339</v>
      </c>
      <c r="IE71" s="17">
        <v>171541</v>
      </c>
      <c r="IF71" s="17">
        <v>769</v>
      </c>
      <c r="IG71" s="17">
        <v>103456.5</v>
      </c>
      <c r="IH71" s="41"/>
      <c r="II71" s="41"/>
      <c r="IJ71" s="41"/>
      <c r="IK71" s="41"/>
      <c r="IL71" s="18"/>
      <c r="IM71" s="41"/>
      <c r="IN71" s="41"/>
      <c r="IO71" s="41"/>
      <c r="IP71" s="18"/>
      <c r="IQ71" s="18"/>
      <c r="IR71" s="18">
        <f t="shared" ref="IR71:IU71" si="92">O71+V71+AC71+AJ71+AQ71+AX71+BE71+BL71+BS71+BZ71+CG71+CN71+CU71+DB71+DI71+DP71+DW71+ED71+EK71+ER71+EY71+FF71+FM71+FT71+GA71+GH71+GO71+GV71+HC71+HJ71+HQ71</f>
        <v>52</v>
      </c>
      <c r="IS71" s="18">
        <f t="shared" si="92"/>
        <v>6572</v>
      </c>
      <c r="IT71" s="17">
        <v>145</v>
      </c>
      <c r="IU71" s="18">
        <f t="shared" si="92"/>
        <v>-770.84</v>
      </c>
      <c r="IV71" s="36">
        <f t="shared" si="82"/>
        <v>-0.117291539866099</v>
      </c>
      <c r="IW71" s="18">
        <f t="shared" si="83"/>
        <v>9259</v>
      </c>
      <c r="IX71" s="42">
        <f t="shared" si="84"/>
        <v>1239286.77</v>
      </c>
      <c r="IY71" s="43"/>
      <c r="IZ71" s="43"/>
      <c r="JA71" t="s">
        <v>281</v>
      </c>
    </row>
    <row r="72" spans="1:261">
      <c r="A72" s="16"/>
      <c r="B72" s="17" t="s">
        <v>42</v>
      </c>
      <c r="C72" s="18">
        <v>6939962763477</v>
      </c>
      <c r="D72" s="18">
        <v>21063510002496</v>
      </c>
      <c r="E72" s="22" t="s">
        <v>282</v>
      </c>
      <c r="F72" s="19" t="s">
        <v>283</v>
      </c>
      <c r="G72" s="17" t="s">
        <v>129</v>
      </c>
      <c r="H72" s="26">
        <f>VLOOKUP(C72,供应链!E:J,6,0)</f>
        <v>1.04166666666667</v>
      </c>
      <c r="I72" s="17">
        <f>VLOOKUP(C72,供应链!E:H,4,0)</f>
        <v>381</v>
      </c>
      <c r="J72" s="17">
        <f>VLOOKUP(C72,供应链!E:K,7,0)</f>
        <v>64</v>
      </c>
      <c r="K72" s="18">
        <f>VLOOKUP(C72,供应链!E:I,5,0)</f>
        <v>86.1932114882506</v>
      </c>
      <c r="L72" s="27">
        <f t="shared" si="80"/>
        <v>0.00157799819657349</v>
      </c>
      <c r="M72" s="17">
        <v>141</v>
      </c>
      <c r="N72" s="26">
        <v>0.0212765957446809</v>
      </c>
      <c r="O72" s="18">
        <v>3</v>
      </c>
      <c r="P72" s="18">
        <v>470</v>
      </c>
      <c r="Q72" s="40">
        <f t="shared" si="85"/>
        <v>161.366666666667</v>
      </c>
      <c r="R72" s="18">
        <f t="shared" si="86"/>
        <v>-52.9</v>
      </c>
      <c r="S72" s="36">
        <f t="shared" si="87"/>
        <v>-0.112553191489362</v>
      </c>
      <c r="T72" s="17">
        <v>149</v>
      </c>
      <c r="U72" s="26">
        <v>0.0268456375838926</v>
      </c>
      <c r="V72" s="18">
        <v>4</v>
      </c>
      <c r="W72" s="18">
        <v>626</v>
      </c>
      <c r="X72" s="40">
        <f t="shared" si="88"/>
        <v>161.195</v>
      </c>
      <c r="Y72" s="18">
        <f t="shared" si="89"/>
        <v>-71.22</v>
      </c>
      <c r="Z72" s="36">
        <f t="shared" si="90"/>
        <v>-0.113769968051118</v>
      </c>
      <c r="AA72" s="17"/>
      <c r="AB72" s="26"/>
      <c r="AC72" s="18"/>
      <c r="AD72" s="18"/>
      <c r="AE72" s="40"/>
      <c r="AF72" s="17"/>
      <c r="AG72" s="36"/>
      <c r="AH72" s="17"/>
      <c r="AI72" s="26"/>
      <c r="AJ72" s="18"/>
      <c r="AK72" s="18"/>
      <c r="AL72" s="40"/>
      <c r="AM72" s="17"/>
      <c r="AN72" s="36"/>
      <c r="AO72" s="17"/>
      <c r="AP72" s="26"/>
      <c r="AQ72" s="18"/>
      <c r="AR72" s="18"/>
      <c r="AS72" s="40"/>
      <c r="AT72" s="17"/>
      <c r="AU72" s="36"/>
      <c r="AV72" s="17"/>
      <c r="AW72" s="26"/>
      <c r="AX72" s="18"/>
      <c r="AY72" s="18"/>
      <c r="AZ72" s="40"/>
      <c r="BA72" s="17"/>
      <c r="BB72" s="36"/>
      <c r="BC72" s="17"/>
      <c r="BD72" s="26"/>
      <c r="BE72" s="17"/>
      <c r="BF72" s="18"/>
      <c r="BG72" s="40"/>
      <c r="BH72" s="17"/>
      <c r="BI72" s="36"/>
      <c r="BJ72" s="17"/>
      <c r="BK72" s="32"/>
      <c r="BL72" s="17"/>
      <c r="BM72" s="18"/>
      <c r="BN72" s="40"/>
      <c r="BO72" s="17"/>
      <c r="BP72" s="36"/>
      <c r="BQ72" s="17"/>
      <c r="BR72" s="32"/>
      <c r="BS72" s="18"/>
      <c r="BT72" s="18"/>
      <c r="BU72" s="40"/>
      <c r="BV72" s="17"/>
      <c r="BW72" s="36"/>
      <c r="BY72" s="117"/>
      <c r="BZ72" s="18"/>
      <c r="CB72" s="40"/>
      <c r="CC72" s="17"/>
      <c r="CD72" s="36"/>
      <c r="CF72" s="117"/>
      <c r="CI72" s="40"/>
      <c r="CJ72" s="17"/>
      <c r="CK72" s="36"/>
      <c r="CL72" s="120"/>
      <c r="CM72" s="121"/>
      <c r="CN72" s="55"/>
      <c r="CO72" s="55"/>
      <c r="CP72" s="40"/>
      <c r="CQ72" s="17"/>
      <c r="CR72" s="36"/>
      <c r="CS72" s="122"/>
      <c r="CT72" s="121"/>
      <c r="CU72" s="122"/>
      <c r="CV72" s="122"/>
      <c r="CW72" s="40"/>
      <c r="CX72" s="17"/>
      <c r="CY72" s="36"/>
      <c r="CZ72" s="112"/>
      <c r="DA72" s="117"/>
      <c r="DB72" s="112"/>
      <c r="DC72" s="112"/>
      <c r="DD72" s="40"/>
      <c r="DE72" s="17"/>
      <c r="DF72" s="36"/>
      <c r="DG72" s="126"/>
      <c r="DH72" s="32"/>
      <c r="DI72" s="17"/>
      <c r="DJ72" s="18"/>
      <c r="DK72" s="40"/>
      <c r="DL72" s="17"/>
      <c r="DM72" s="36"/>
      <c r="DN72" s="33"/>
      <c r="DO72" s="32"/>
      <c r="DP72" s="18"/>
      <c r="DQ72" s="18"/>
      <c r="DR72" s="40"/>
      <c r="DS72" s="17"/>
      <c r="DT72" s="36"/>
      <c r="DU72" s="18"/>
      <c r="DV72" s="26"/>
      <c r="DW72" s="18"/>
      <c r="DX72" s="18"/>
      <c r="DY72" s="40"/>
      <c r="DZ72" s="17"/>
      <c r="EA72" s="36"/>
      <c r="EB72" s="18"/>
      <c r="EC72" s="26"/>
      <c r="ED72" s="18"/>
      <c r="EE72" s="18"/>
      <c r="EF72" s="40"/>
      <c r="EG72" s="17"/>
      <c r="EH72" s="36"/>
      <c r="EI72" s="18"/>
      <c r="EJ72" s="26"/>
      <c r="EK72" s="18"/>
      <c r="EL72" s="18"/>
      <c r="EM72" s="40"/>
      <c r="EN72" s="17"/>
      <c r="EO72" s="36"/>
      <c r="EP72" s="18"/>
      <c r="EQ72" s="26"/>
      <c r="ER72" s="18"/>
      <c r="ES72" s="18"/>
      <c r="ET72" s="40"/>
      <c r="EU72" s="17"/>
      <c r="EV72" s="36"/>
      <c r="EW72" s="18"/>
      <c r="EX72" s="26"/>
      <c r="EY72" s="17"/>
      <c r="EZ72" s="18"/>
      <c r="FA72" s="40"/>
      <c r="FB72" s="17"/>
      <c r="FC72" s="36"/>
      <c r="FD72" s="18"/>
      <c r="FE72" s="26"/>
      <c r="FF72" s="17"/>
      <c r="FG72" s="18"/>
      <c r="FH72" s="40"/>
      <c r="FI72" s="17"/>
      <c r="FJ72" s="36"/>
      <c r="FK72" s="18"/>
      <c r="FL72" s="26"/>
      <c r="FM72" s="17"/>
      <c r="FN72" s="18"/>
      <c r="FO72" s="40"/>
      <c r="FP72" s="17"/>
      <c r="FQ72" s="36"/>
      <c r="FR72" s="18"/>
      <c r="FS72" s="26"/>
      <c r="FT72" s="17"/>
      <c r="FU72" s="18"/>
      <c r="FV72" s="40"/>
      <c r="FW72" s="17"/>
      <c r="FX72" s="36"/>
      <c r="FY72" s="18"/>
      <c r="FZ72" s="26"/>
      <c r="GA72" s="17"/>
      <c r="GB72" s="18"/>
      <c r="GC72" s="40"/>
      <c r="GD72" s="17"/>
      <c r="GE72" s="36"/>
      <c r="GF72" s="18"/>
      <c r="GG72" s="26"/>
      <c r="GH72" s="18"/>
      <c r="GI72" s="18"/>
      <c r="GJ72" s="40"/>
      <c r="GK72" s="17"/>
      <c r="GL72" s="36"/>
      <c r="GM72" s="18"/>
      <c r="GN72" s="26"/>
      <c r="GO72" s="18"/>
      <c r="GP72" s="18"/>
      <c r="GQ72" s="40"/>
      <c r="GR72" s="17"/>
      <c r="GS72" s="36"/>
      <c r="GT72" s="18"/>
      <c r="GU72" s="26"/>
      <c r="GV72" s="18"/>
      <c r="GW72" s="18"/>
      <c r="GX72" s="40"/>
      <c r="GY72" s="17"/>
      <c r="GZ72" s="36"/>
      <c r="HA72" s="18"/>
      <c r="HB72" s="26"/>
      <c r="HC72" s="18"/>
      <c r="HD72" s="18"/>
      <c r="HE72" s="40"/>
      <c r="HF72" s="17"/>
      <c r="HG72" s="36"/>
      <c r="HH72" s="18"/>
      <c r="HI72" s="26"/>
      <c r="HJ72" s="17"/>
      <c r="HK72" s="18"/>
      <c r="HL72" s="40"/>
      <c r="HM72" s="17"/>
      <c r="HN72" s="36"/>
      <c r="HO72" s="18"/>
      <c r="HP72" s="26"/>
      <c r="HQ72" s="17"/>
      <c r="HR72" s="18"/>
      <c r="HS72" s="40"/>
      <c r="HT72" s="17"/>
      <c r="HU72" s="36"/>
      <c r="HV72" s="17">
        <v>296</v>
      </c>
      <c r="HW72" s="17">
        <v>49791.17</v>
      </c>
      <c r="HX72" s="18">
        <v>217</v>
      </c>
      <c r="HY72" s="18">
        <v>36792.5</v>
      </c>
      <c r="HZ72" s="17">
        <v>590</v>
      </c>
      <c r="IA72" s="17">
        <v>96159</v>
      </c>
      <c r="IB72" s="18">
        <v>201</v>
      </c>
      <c r="IC72" s="17">
        <v>32821</v>
      </c>
      <c r="ID72" s="17">
        <v>161</v>
      </c>
      <c r="IE72" s="17">
        <v>25884</v>
      </c>
      <c r="IF72" s="17">
        <v>167</v>
      </c>
      <c r="IG72" s="17">
        <v>27176</v>
      </c>
      <c r="IH72" s="41"/>
      <c r="II72" s="41"/>
      <c r="IJ72" s="41"/>
      <c r="IK72" s="41"/>
      <c r="IL72" s="18"/>
      <c r="IM72" s="41"/>
      <c r="IN72" s="41"/>
      <c r="IO72" s="41"/>
      <c r="IP72" s="18"/>
      <c r="IQ72" s="18"/>
      <c r="IR72" s="18">
        <f t="shared" ref="IR72:IU72" si="93">O72+V72+AC72+AJ72+AQ72+AX72+BE72+BL72+BS72+BZ72+CG72+CN72+CU72+DB72+DI72+DP72+DW72+ED72+EK72+ER72+EY72+FF72+FM72+FT72+GA72+GH72+GO72+GV72+HC72+HJ72+HQ72</f>
        <v>7</v>
      </c>
      <c r="IS72" s="18">
        <f t="shared" si="93"/>
        <v>1096</v>
      </c>
      <c r="IT72" s="17">
        <v>179</v>
      </c>
      <c r="IU72" s="18">
        <f t="shared" si="93"/>
        <v>-124.12</v>
      </c>
      <c r="IV72" s="36">
        <f t="shared" si="82"/>
        <v>-0.113248175182482</v>
      </c>
      <c r="IW72" s="18">
        <f t="shared" si="83"/>
        <v>1639</v>
      </c>
      <c r="IX72" s="42">
        <f t="shared" si="84"/>
        <v>269719.67</v>
      </c>
      <c r="IY72" s="43"/>
      <c r="IZ72" s="43"/>
      <c r="JA72" s="44" t="str">
        <f>ROUND(JB53,4)*100&amp;"%"</f>
        <v>3.96%</v>
      </c>
    </row>
    <row r="73" spans="1:261">
      <c r="A73" s="16" t="s">
        <v>126</v>
      </c>
      <c r="B73" s="17" t="s">
        <v>48</v>
      </c>
      <c r="C73" s="18">
        <v>6939962730912</v>
      </c>
      <c r="D73" s="18">
        <v>21061310000002</v>
      </c>
      <c r="E73" s="17" t="s">
        <v>284</v>
      </c>
      <c r="F73" s="19" t="s">
        <v>285</v>
      </c>
      <c r="G73" s="17" t="s">
        <v>129</v>
      </c>
      <c r="H73" s="26">
        <f>VLOOKUP(C73,供应链!E:J,6,0)</f>
        <v>0.96</v>
      </c>
      <c r="I73" s="17">
        <f>VLOOKUP(C73,供应链!E:H,4,0)</f>
        <v>195</v>
      </c>
      <c r="J73" s="17">
        <f>VLOOKUP(C73,供应链!E:K,7,0)</f>
        <v>49</v>
      </c>
      <c r="K73" s="18">
        <f>VLOOKUP(C73,供应链!E:I,5,0)</f>
        <v>40.5419444203965</v>
      </c>
      <c r="L73" s="27">
        <f t="shared" si="80"/>
        <v>0.00112714156898106</v>
      </c>
      <c r="M73" s="17">
        <v>179</v>
      </c>
      <c r="N73" s="26">
        <v>0.00558659217877095</v>
      </c>
      <c r="O73" s="18">
        <v>1</v>
      </c>
      <c r="P73" s="18">
        <v>179</v>
      </c>
      <c r="Q73" s="40">
        <f t="shared" si="85"/>
        <v>184.37</v>
      </c>
      <c r="R73" s="18">
        <f t="shared" si="86"/>
        <v>5.37</v>
      </c>
      <c r="S73" s="36">
        <f t="shared" si="87"/>
        <v>0.03</v>
      </c>
      <c r="T73" s="17">
        <v>167</v>
      </c>
      <c r="U73" s="26">
        <v>0.0239520958083832</v>
      </c>
      <c r="V73" s="18">
        <v>4</v>
      </c>
      <c r="W73" s="18">
        <v>716</v>
      </c>
      <c r="X73" s="40">
        <f t="shared" si="88"/>
        <v>184.37</v>
      </c>
      <c r="Y73" s="18">
        <f t="shared" si="89"/>
        <v>21.48</v>
      </c>
      <c r="Z73" s="36">
        <f t="shared" si="90"/>
        <v>0.03</v>
      </c>
      <c r="AA73" s="17"/>
      <c r="AB73" s="26"/>
      <c r="AC73" s="18"/>
      <c r="AD73" s="18"/>
      <c r="AE73" s="40"/>
      <c r="AF73" s="17"/>
      <c r="AG73" s="36"/>
      <c r="AH73" s="17"/>
      <c r="AI73" s="26"/>
      <c r="AJ73" s="18"/>
      <c r="AK73" s="18"/>
      <c r="AL73" s="40"/>
      <c r="AM73" s="17"/>
      <c r="AN73" s="36"/>
      <c r="AO73" s="17"/>
      <c r="AP73" s="26"/>
      <c r="AQ73" s="18"/>
      <c r="AR73" s="18"/>
      <c r="AS73" s="40"/>
      <c r="AT73" s="17"/>
      <c r="AU73" s="36"/>
      <c r="AV73" s="17"/>
      <c r="AW73" s="26"/>
      <c r="AX73" s="18"/>
      <c r="AY73" s="18"/>
      <c r="AZ73" s="40"/>
      <c r="BA73" s="17"/>
      <c r="BB73" s="36"/>
      <c r="BC73" s="17"/>
      <c r="BD73" s="26"/>
      <c r="BE73" s="17"/>
      <c r="BF73" s="18"/>
      <c r="BG73" s="40"/>
      <c r="BH73" s="17"/>
      <c r="BI73" s="36"/>
      <c r="BJ73" s="17"/>
      <c r="BK73" s="32"/>
      <c r="BL73" s="17"/>
      <c r="BM73" s="18"/>
      <c r="BN73" s="40"/>
      <c r="BO73" s="17"/>
      <c r="BP73" s="36"/>
      <c r="BQ73" s="17"/>
      <c r="BR73" s="32"/>
      <c r="BS73" s="18"/>
      <c r="BT73" s="18"/>
      <c r="BU73" s="40"/>
      <c r="BV73" s="17"/>
      <c r="BW73" s="36"/>
      <c r="BY73" s="117"/>
      <c r="BZ73" s="18"/>
      <c r="CB73" s="40"/>
      <c r="CC73" s="17"/>
      <c r="CD73" s="36"/>
      <c r="CF73" s="117"/>
      <c r="CI73" s="40"/>
      <c r="CJ73" s="17"/>
      <c r="CK73" s="36"/>
      <c r="CL73" s="120"/>
      <c r="CM73" s="121"/>
      <c r="CN73" s="55"/>
      <c r="CO73" s="55"/>
      <c r="CP73" s="40"/>
      <c r="CQ73" s="17"/>
      <c r="CR73" s="36"/>
      <c r="CS73" s="122"/>
      <c r="CT73" s="121"/>
      <c r="CU73" s="122"/>
      <c r="CV73" s="122"/>
      <c r="CW73" s="40"/>
      <c r="CX73" s="17"/>
      <c r="CY73" s="36"/>
      <c r="CZ73" s="112"/>
      <c r="DA73" s="117"/>
      <c r="DB73" s="112"/>
      <c r="DC73" s="112"/>
      <c r="DD73" s="40"/>
      <c r="DE73" s="17"/>
      <c r="DF73" s="36"/>
      <c r="DG73" s="126"/>
      <c r="DH73" s="32"/>
      <c r="DI73" s="17"/>
      <c r="DJ73" s="18"/>
      <c r="DK73" s="40"/>
      <c r="DL73" s="17"/>
      <c r="DM73" s="36"/>
      <c r="DN73" s="33"/>
      <c r="DO73" s="32"/>
      <c r="DP73" s="18"/>
      <c r="DQ73" s="18"/>
      <c r="DR73" s="40"/>
      <c r="DS73" s="17"/>
      <c r="DT73" s="36"/>
      <c r="DU73" s="18"/>
      <c r="DV73" s="26"/>
      <c r="DW73" s="18"/>
      <c r="DX73" s="18"/>
      <c r="DY73" s="40"/>
      <c r="DZ73" s="17"/>
      <c r="EA73" s="36"/>
      <c r="EB73" s="18"/>
      <c r="EC73" s="26"/>
      <c r="ED73" s="18"/>
      <c r="EE73" s="18"/>
      <c r="EF73" s="40"/>
      <c r="EG73" s="17"/>
      <c r="EH73" s="36"/>
      <c r="EI73" s="18"/>
      <c r="EJ73" s="26"/>
      <c r="EK73" s="18"/>
      <c r="EL73" s="18"/>
      <c r="EM73" s="40"/>
      <c r="EN73" s="17"/>
      <c r="EO73" s="36"/>
      <c r="EP73" s="18"/>
      <c r="EQ73" s="26"/>
      <c r="ER73" s="18"/>
      <c r="ES73" s="18"/>
      <c r="ET73" s="40"/>
      <c r="EU73" s="17"/>
      <c r="EV73" s="36"/>
      <c r="EW73" s="18"/>
      <c r="EX73" s="26"/>
      <c r="EY73" s="17"/>
      <c r="EZ73" s="18"/>
      <c r="FA73" s="40"/>
      <c r="FB73" s="17"/>
      <c r="FC73" s="36"/>
      <c r="FD73" s="18"/>
      <c r="FE73" s="26"/>
      <c r="FF73" s="17"/>
      <c r="FG73" s="18"/>
      <c r="FH73" s="40"/>
      <c r="FI73" s="17"/>
      <c r="FJ73" s="36"/>
      <c r="FK73" s="18"/>
      <c r="FL73" s="26"/>
      <c r="FM73" s="17"/>
      <c r="FN73" s="18"/>
      <c r="FO73" s="40"/>
      <c r="FP73" s="17"/>
      <c r="FQ73" s="36"/>
      <c r="FR73" s="18"/>
      <c r="FS73" s="26"/>
      <c r="FT73" s="17"/>
      <c r="FU73" s="18"/>
      <c r="FV73" s="40"/>
      <c r="FW73" s="17"/>
      <c r="FX73" s="36"/>
      <c r="FY73" s="18"/>
      <c r="FZ73" s="26"/>
      <c r="GA73" s="17"/>
      <c r="GB73" s="18"/>
      <c r="GC73" s="40"/>
      <c r="GD73" s="17"/>
      <c r="GE73" s="36"/>
      <c r="GF73" s="18"/>
      <c r="GG73" s="26"/>
      <c r="GH73" s="18"/>
      <c r="GI73" s="18"/>
      <c r="GJ73" s="40"/>
      <c r="GK73" s="17"/>
      <c r="GL73" s="36"/>
      <c r="GM73" s="18"/>
      <c r="GN73" s="26"/>
      <c r="GO73" s="18"/>
      <c r="GP73" s="18"/>
      <c r="GQ73" s="40"/>
      <c r="GR73" s="17"/>
      <c r="GS73" s="36"/>
      <c r="GT73" s="18"/>
      <c r="GU73" s="26"/>
      <c r="GV73" s="18"/>
      <c r="GW73" s="18"/>
      <c r="GX73" s="40"/>
      <c r="GY73" s="17"/>
      <c r="GZ73" s="36"/>
      <c r="HA73" s="18"/>
      <c r="HB73" s="26"/>
      <c r="HC73" s="18"/>
      <c r="HD73" s="18"/>
      <c r="HE73" s="40"/>
      <c r="HF73" s="17"/>
      <c r="HG73" s="36"/>
      <c r="HH73" s="18"/>
      <c r="HI73" s="26"/>
      <c r="HJ73" s="17"/>
      <c r="HK73" s="18"/>
      <c r="HL73" s="40"/>
      <c r="HM73" s="17"/>
      <c r="HN73" s="36"/>
      <c r="HO73" s="18"/>
      <c r="HP73" s="26"/>
      <c r="HQ73" s="17"/>
      <c r="HR73" s="18"/>
      <c r="HS73" s="40"/>
      <c r="HT73" s="17"/>
      <c r="HU73" s="36"/>
      <c r="HV73" s="17">
        <v>408</v>
      </c>
      <c r="HW73" s="17">
        <v>74056.91</v>
      </c>
      <c r="HX73" s="18">
        <v>209</v>
      </c>
      <c r="HY73" s="18">
        <v>37492.16</v>
      </c>
      <c r="HZ73" s="17">
        <v>309</v>
      </c>
      <c r="IA73" s="17">
        <v>55915</v>
      </c>
      <c r="IB73" s="17">
        <v>297</v>
      </c>
      <c r="IC73" s="17">
        <v>51917</v>
      </c>
      <c r="ID73" s="17">
        <v>195</v>
      </c>
      <c r="IE73" s="17">
        <v>34254</v>
      </c>
      <c r="IF73" s="17">
        <v>237</v>
      </c>
      <c r="IG73" s="17">
        <v>38221.5714285714</v>
      </c>
      <c r="IH73" s="41"/>
      <c r="II73" s="41"/>
      <c r="IJ73" s="41"/>
      <c r="IK73" s="41"/>
      <c r="IL73" s="18"/>
      <c r="IM73" s="41"/>
      <c r="IN73" s="41"/>
      <c r="IO73" s="41"/>
      <c r="IP73" s="18"/>
      <c r="IQ73" s="18"/>
      <c r="IR73" s="18">
        <f t="shared" ref="IR73:IU73" si="94">O73+V73+AC73+AJ73+AQ73+AX73+BE73+BL73+BS73+BZ73+CG73+CN73+CU73+DB73+DI73+DP73+DW73+ED73+EK73+ER73+EY73+FF73+FM73+FT73+GA73+GH73+GO73+GV73+HC73+HJ73+HQ73</f>
        <v>5</v>
      </c>
      <c r="IS73" s="18">
        <f t="shared" si="94"/>
        <v>895</v>
      </c>
      <c r="IT73" s="17">
        <v>179</v>
      </c>
      <c r="IU73" s="18">
        <f t="shared" si="94"/>
        <v>26.85</v>
      </c>
      <c r="IV73" s="36">
        <f t="shared" si="82"/>
        <v>0.03</v>
      </c>
      <c r="IW73" s="18">
        <f t="shared" si="83"/>
        <v>1660</v>
      </c>
      <c r="IX73" s="42">
        <f t="shared" si="84"/>
        <v>292751.641428571</v>
      </c>
      <c r="IY73" s="43"/>
      <c r="IZ73" s="43"/>
      <c r="JA73" t="str">
        <f ca="1">JA59&amp;JA60&amp;JA61&amp;JA62&amp;JA63&amp;JA64&amp;JA65&amp;JA66&amp;JA67&amp;JA68&amp;JA69&amp;JA70&amp;JA71&amp;JA72</f>
        <v>7月2日，猫超厨房销售额为275771，较前一日下降0.86%，前置仓库存79451，较前一日下降1.44%；截止目前，时间进度6.45%，全月销售额553940，达成率：3.96%</v>
      </c>
    </row>
    <row r="74" spans="1:261">
      <c r="A74" s="16"/>
      <c r="B74" s="17" t="s">
        <v>236</v>
      </c>
      <c r="C74" s="18">
        <v>6939962770291</v>
      </c>
      <c r="D74" s="18">
        <v>21064011002461</v>
      </c>
      <c r="E74" s="22" t="s">
        <v>286</v>
      </c>
      <c r="F74" s="19" t="s">
        <v>287</v>
      </c>
      <c r="G74" s="17" t="s">
        <v>288</v>
      </c>
      <c r="H74" s="26">
        <f>VLOOKUP(C74,供应链!E:J,6,0)</f>
        <v>0.958333333333333</v>
      </c>
      <c r="I74" s="17">
        <f>VLOOKUP(C74,供应链!E:H,4,0)</f>
        <v>733</v>
      </c>
      <c r="J74" s="17">
        <f>VLOOKUP(C74,供应链!E:K,7,0)</f>
        <v>160</v>
      </c>
      <c r="K74" s="18">
        <f>VLOOKUP(C74,供应链!E:I,5,0)</f>
        <v>39.8064816973653</v>
      </c>
      <c r="L74" s="27">
        <f t="shared" si="80"/>
        <v>0.0087917042380523</v>
      </c>
      <c r="M74" s="17">
        <v>474</v>
      </c>
      <c r="N74" s="26">
        <v>0.0379746835443038</v>
      </c>
      <c r="O74" s="18">
        <v>18</v>
      </c>
      <c r="P74" s="18">
        <v>1387</v>
      </c>
      <c r="Q74" s="40">
        <f t="shared" si="85"/>
        <v>79.3672222222222</v>
      </c>
      <c r="R74" s="18">
        <f t="shared" si="86"/>
        <v>-533.39</v>
      </c>
      <c r="S74" s="36">
        <f t="shared" si="87"/>
        <v>-0.384563806777217</v>
      </c>
      <c r="T74" s="17">
        <v>374</v>
      </c>
      <c r="U74" s="26">
        <v>0.0561497326203209</v>
      </c>
      <c r="V74" s="18">
        <v>21</v>
      </c>
      <c r="W74" s="18">
        <v>1572</v>
      </c>
      <c r="X74" s="40">
        <f t="shared" si="88"/>
        <v>77.1028571428571</v>
      </c>
      <c r="Y74" s="18">
        <f t="shared" si="89"/>
        <v>-669.84</v>
      </c>
      <c r="Z74" s="36">
        <f t="shared" si="90"/>
        <v>-0.426106870229008</v>
      </c>
      <c r="AA74" s="17"/>
      <c r="AB74" s="26"/>
      <c r="AC74" s="18"/>
      <c r="AD74" s="18"/>
      <c r="AE74" s="40"/>
      <c r="AF74" s="17"/>
      <c r="AG74" s="36"/>
      <c r="AH74" s="17"/>
      <c r="AI74" s="26"/>
      <c r="AJ74" s="18"/>
      <c r="AK74" s="18"/>
      <c r="AL74" s="40"/>
      <c r="AM74" s="17"/>
      <c r="AN74" s="36"/>
      <c r="AO74" s="17"/>
      <c r="AP74" s="26"/>
      <c r="AQ74" s="18"/>
      <c r="AR74" s="18"/>
      <c r="AS74" s="40"/>
      <c r="AT74" s="17"/>
      <c r="AU74" s="36"/>
      <c r="AV74" s="17"/>
      <c r="AW74" s="26"/>
      <c r="AX74" s="18"/>
      <c r="AY74" s="18"/>
      <c r="AZ74" s="40"/>
      <c r="BA74" s="17"/>
      <c r="BB74" s="36"/>
      <c r="BC74" s="17"/>
      <c r="BD74" s="26"/>
      <c r="BE74" s="17"/>
      <c r="BF74" s="18"/>
      <c r="BG74" s="40"/>
      <c r="BH74" s="17"/>
      <c r="BI74" s="36"/>
      <c r="BJ74" s="17"/>
      <c r="BK74" s="32"/>
      <c r="BL74" s="17"/>
      <c r="BM74" s="18"/>
      <c r="BN74" s="40"/>
      <c r="BO74" s="17"/>
      <c r="BP74" s="36"/>
      <c r="BQ74" s="17"/>
      <c r="BR74" s="32"/>
      <c r="BS74" s="18"/>
      <c r="BT74" s="18"/>
      <c r="BU74" s="40"/>
      <c r="BV74" s="17"/>
      <c r="BW74" s="36"/>
      <c r="BY74" s="117"/>
      <c r="BZ74" s="18"/>
      <c r="CB74" s="40"/>
      <c r="CC74" s="17"/>
      <c r="CD74" s="36"/>
      <c r="CF74" s="117"/>
      <c r="CI74" s="40"/>
      <c r="CJ74" s="17"/>
      <c r="CK74" s="36"/>
      <c r="CL74" s="120"/>
      <c r="CM74" s="121"/>
      <c r="CN74" s="55"/>
      <c r="CO74" s="55"/>
      <c r="CP74" s="40"/>
      <c r="CQ74" s="17"/>
      <c r="CR74" s="36"/>
      <c r="CS74" s="122"/>
      <c r="CT74" s="121"/>
      <c r="CU74" s="122"/>
      <c r="CV74" s="122"/>
      <c r="CW74" s="40"/>
      <c r="CX74" s="17"/>
      <c r="CY74" s="36"/>
      <c r="CZ74" s="112"/>
      <c r="DA74" s="117"/>
      <c r="DB74" s="112"/>
      <c r="DC74" s="112"/>
      <c r="DD74" s="40"/>
      <c r="DE74" s="17"/>
      <c r="DF74" s="36"/>
      <c r="DG74" s="126"/>
      <c r="DH74" s="32"/>
      <c r="DI74" s="17"/>
      <c r="DJ74" s="18"/>
      <c r="DK74" s="40"/>
      <c r="DL74" s="17"/>
      <c r="DM74" s="36"/>
      <c r="DN74" s="33"/>
      <c r="DO74" s="32"/>
      <c r="DP74" s="18"/>
      <c r="DQ74" s="18"/>
      <c r="DR74" s="40"/>
      <c r="DS74" s="17"/>
      <c r="DT74" s="36"/>
      <c r="DU74" s="18"/>
      <c r="DV74" s="26"/>
      <c r="DW74" s="18"/>
      <c r="DX74" s="18"/>
      <c r="DY74" s="40"/>
      <c r="DZ74" s="17"/>
      <c r="EA74" s="36"/>
      <c r="EB74" s="18"/>
      <c r="EC74" s="26"/>
      <c r="ED74" s="18"/>
      <c r="EE74" s="18"/>
      <c r="EF74" s="40"/>
      <c r="EG74" s="17"/>
      <c r="EH74" s="36"/>
      <c r="EI74" s="18"/>
      <c r="EJ74" s="26"/>
      <c r="EK74" s="18"/>
      <c r="EL74" s="18"/>
      <c r="EM74" s="40"/>
      <c r="EN74" s="17"/>
      <c r="EO74" s="36"/>
      <c r="EP74" s="18"/>
      <c r="EQ74" s="26"/>
      <c r="ER74" s="18"/>
      <c r="ES74" s="18"/>
      <c r="ET74" s="40"/>
      <c r="EU74" s="17"/>
      <c r="EV74" s="36"/>
      <c r="EW74" s="18"/>
      <c r="EX74" s="26"/>
      <c r="EY74" s="17"/>
      <c r="EZ74" s="18"/>
      <c r="FA74" s="40"/>
      <c r="FB74" s="17"/>
      <c r="FC74" s="36"/>
      <c r="FD74" s="18"/>
      <c r="FE74" s="26"/>
      <c r="FF74" s="17"/>
      <c r="FG74" s="18"/>
      <c r="FH74" s="40"/>
      <c r="FI74" s="17"/>
      <c r="FJ74" s="36"/>
      <c r="FK74" s="18"/>
      <c r="FL74" s="26"/>
      <c r="FM74" s="17"/>
      <c r="FN74" s="18"/>
      <c r="FO74" s="40"/>
      <c r="FP74" s="17"/>
      <c r="FQ74" s="36"/>
      <c r="FR74" s="18"/>
      <c r="FS74" s="26"/>
      <c r="FT74" s="17"/>
      <c r="FU74" s="18"/>
      <c r="FV74" s="40"/>
      <c r="FW74" s="17"/>
      <c r="FX74" s="36"/>
      <c r="FY74" s="18"/>
      <c r="FZ74" s="26"/>
      <c r="GA74" s="17"/>
      <c r="GB74" s="18"/>
      <c r="GC74" s="40"/>
      <c r="GD74" s="17"/>
      <c r="GE74" s="36"/>
      <c r="GF74" s="18"/>
      <c r="GG74" s="26"/>
      <c r="GH74" s="18"/>
      <c r="GI74" s="18"/>
      <c r="GJ74" s="40"/>
      <c r="GK74" s="17"/>
      <c r="GL74" s="36"/>
      <c r="GM74" s="18"/>
      <c r="GN74" s="26"/>
      <c r="GO74" s="18"/>
      <c r="GP74" s="18"/>
      <c r="GQ74" s="40"/>
      <c r="GR74" s="17"/>
      <c r="GS74" s="36"/>
      <c r="GT74" s="18"/>
      <c r="GU74" s="26"/>
      <c r="GV74" s="18"/>
      <c r="GW74" s="18"/>
      <c r="GX74" s="40"/>
      <c r="GY74" s="17"/>
      <c r="GZ74" s="36"/>
      <c r="HA74" s="18"/>
      <c r="HB74" s="26"/>
      <c r="HC74" s="18"/>
      <c r="HD74" s="18"/>
      <c r="HE74" s="40"/>
      <c r="HF74" s="17"/>
      <c r="HG74" s="36"/>
      <c r="HH74" s="18"/>
      <c r="HI74" s="26"/>
      <c r="HJ74" s="17"/>
      <c r="HK74" s="18"/>
      <c r="HL74" s="40"/>
      <c r="HM74" s="17"/>
      <c r="HN74" s="36"/>
      <c r="HO74" s="18"/>
      <c r="HP74" s="26"/>
      <c r="HQ74" s="17"/>
      <c r="HR74" s="18"/>
      <c r="HS74" s="40"/>
      <c r="HT74" s="17"/>
      <c r="HU74" s="36"/>
      <c r="HV74" s="17"/>
      <c r="HW74" s="17"/>
      <c r="HX74" s="18"/>
      <c r="HY74" s="18"/>
      <c r="HZ74" s="17"/>
      <c r="IA74" s="17"/>
      <c r="IB74" s="17">
        <v>114</v>
      </c>
      <c r="IC74" s="17">
        <v>12310</v>
      </c>
      <c r="ID74" s="17">
        <v>589</v>
      </c>
      <c r="IE74" s="17">
        <v>50944</v>
      </c>
      <c r="IF74" s="17">
        <v>760</v>
      </c>
      <c r="IG74" s="17">
        <v>51590.9166666667</v>
      </c>
      <c r="IH74" s="41"/>
      <c r="II74" s="41"/>
      <c r="IJ74" s="41"/>
      <c r="IK74" s="41"/>
      <c r="IL74" s="18"/>
      <c r="IM74" s="41"/>
      <c r="IN74" s="41"/>
      <c r="IO74" s="41"/>
      <c r="IP74" s="18"/>
      <c r="IQ74" s="18"/>
      <c r="IR74" s="18">
        <f t="shared" ref="IR74:IU74" si="95">O74+V74+AC74+AJ74+AQ74+AX74+BE74+BL74+BS74+BZ74+CG74+CN74+CU74+DB74+DI74+DP74+DW74+ED74+EK74+ER74+EY74+FF74+FM74+FT74+GA74+GH74+GO74+GV74+HC74+HJ74+HQ74</f>
        <v>39</v>
      </c>
      <c r="IS74" s="18">
        <f t="shared" si="95"/>
        <v>2959</v>
      </c>
      <c r="IT74" s="17">
        <v>109</v>
      </c>
      <c r="IU74" s="18">
        <f t="shared" si="95"/>
        <v>-1203.23</v>
      </c>
      <c r="IV74" s="36">
        <f t="shared" si="82"/>
        <v>-0.406633997972288</v>
      </c>
      <c r="IW74" s="18">
        <f t="shared" si="83"/>
        <v>1502</v>
      </c>
      <c r="IX74" s="42">
        <f t="shared" si="84"/>
        <v>117803.916666667</v>
      </c>
      <c r="IY74" s="43"/>
      <c r="IZ74" s="43"/>
      <c r="JA74" t="s">
        <v>289</v>
      </c>
    </row>
    <row r="75" spans="1:260">
      <c r="A75" s="16"/>
      <c r="B75" s="17" t="s">
        <v>236</v>
      </c>
      <c r="C75" s="18">
        <v>6939962747026</v>
      </c>
      <c r="D75" s="18">
        <v>21064011000418</v>
      </c>
      <c r="E75" s="22" t="s">
        <v>290</v>
      </c>
      <c r="F75" s="19" t="s">
        <v>291</v>
      </c>
      <c r="G75" s="17" t="s">
        <v>288</v>
      </c>
      <c r="H75" s="26">
        <f>VLOOKUP(C75,供应链!E:J,6,0)</f>
        <v>0.92</v>
      </c>
      <c r="I75" s="17">
        <f>VLOOKUP(C75,供应链!E:H,4,0)</f>
        <v>264</v>
      </c>
      <c r="J75" s="17">
        <f>VLOOKUP(C75,供应链!E:K,7,0)</f>
        <v>0</v>
      </c>
      <c r="K75" s="18">
        <f>VLOOKUP(C75,供应链!E:I,5,0)</f>
        <v>33.1301541771244</v>
      </c>
      <c r="L75" s="27">
        <f t="shared" si="80"/>
        <v>0.00315599639314698</v>
      </c>
      <c r="M75" s="17">
        <v>155</v>
      </c>
      <c r="N75" s="26">
        <v>0.0516129032258065</v>
      </c>
      <c r="O75" s="18">
        <v>8</v>
      </c>
      <c r="P75" s="18">
        <v>1117</v>
      </c>
      <c r="Q75" s="40">
        <f t="shared" si="85"/>
        <v>143.81375</v>
      </c>
      <c r="R75" s="18">
        <f t="shared" si="86"/>
        <v>-121.49</v>
      </c>
      <c r="S75" s="36">
        <f t="shared" si="87"/>
        <v>-0.10876454789615</v>
      </c>
      <c r="T75" s="17">
        <v>170</v>
      </c>
      <c r="U75" s="26">
        <v>0.0352941176470588</v>
      </c>
      <c r="V75" s="18">
        <v>6</v>
      </c>
      <c r="W75" s="18">
        <v>804</v>
      </c>
      <c r="X75" s="40">
        <f t="shared" si="88"/>
        <v>138.02</v>
      </c>
      <c r="Y75" s="18">
        <f t="shared" si="89"/>
        <v>-125.88</v>
      </c>
      <c r="Z75" s="36">
        <f t="shared" si="90"/>
        <v>-0.156567164179104</v>
      </c>
      <c r="AA75" s="17"/>
      <c r="AB75" s="26"/>
      <c r="AC75" s="18"/>
      <c r="AD75" s="18"/>
      <c r="AE75" s="40"/>
      <c r="AF75" s="17"/>
      <c r="AG75" s="36"/>
      <c r="AH75" s="17"/>
      <c r="AI75" s="26"/>
      <c r="AJ75" s="18"/>
      <c r="AK75" s="18"/>
      <c r="AL75" s="40"/>
      <c r="AM75" s="17"/>
      <c r="AN75" s="36"/>
      <c r="AO75" s="17"/>
      <c r="AP75" s="26"/>
      <c r="AQ75" s="18"/>
      <c r="AR75" s="18"/>
      <c r="AS75" s="40"/>
      <c r="AT75" s="17"/>
      <c r="AU75" s="36"/>
      <c r="AV75" s="17"/>
      <c r="AW75" s="26"/>
      <c r="AX75" s="18"/>
      <c r="AY75" s="18"/>
      <c r="AZ75" s="40"/>
      <c r="BA75" s="17"/>
      <c r="BB75" s="36"/>
      <c r="BC75" s="17"/>
      <c r="BD75" s="26"/>
      <c r="BE75" s="17"/>
      <c r="BF75" s="18"/>
      <c r="BG75" s="40"/>
      <c r="BH75" s="17"/>
      <c r="BI75" s="36"/>
      <c r="BJ75" s="17"/>
      <c r="BK75" s="32"/>
      <c r="BL75" s="17"/>
      <c r="BM75" s="18"/>
      <c r="BN75" s="40"/>
      <c r="BO75" s="17"/>
      <c r="BP75" s="36"/>
      <c r="BQ75" s="17"/>
      <c r="BR75" s="32"/>
      <c r="BS75" s="18"/>
      <c r="BT75" s="18"/>
      <c r="BU75" s="40"/>
      <c r="BV75" s="17"/>
      <c r="BW75" s="36"/>
      <c r="BY75" s="117"/>
      <c r="BZ75" s="18"/>
      <c r="CB75" s="40"/>
      <c r="CC75" s="17"/>
      <c r="CD75" s="36"/>
      <c r="CF75" s="117"/>
      <c r="CI75" s="40"/>
      <c r="CJ75" s="17"/>
      <c r="CK75" s="36"/>
      <c r="CL75" s="120"/>
      <c r="CM75" s="121"/>
      <c r="CN75" s="55"/>
      <c r="CO75" s="55"/>
      <c r="CP75" s="40"/>
      <c r="CQ75" s="17"/>
      <c r="CR75" s="36"/>
      <c r="CS75" s="122"/>
      <c r="CT75" s="121"/>
      <c r="CU75" s="122"/>
      <c r="CV75" s="122"/>
      <c r="CW75" s="40"/>
      <c r="CX75" s="17"/>
      <c r="CY75" s="36"/>
      <c r="CZ75" s="112"/>
      <c r="DA75" s="117"/>
      <c r="DB75" s="112"/>
      <c r="DC75" s="112"/>
      <c r="DD75" s="40"/>
      <c r="DE75" s="17"/>
      <c r="DF75" s="36"/>
      <c r="DG75" s="126"/>
      <c r="DH75" s="32"/>
      <c r="DI75" s="17"/>
      <c r="DJ75" s="18"/>
      <c r="DK75" s="40"/>
      <c r="DL75" s="17"/>
      <c r="DM75" s="36"/>
      <c r="DN75" s="33"/>
      <c r="DO75" s="32"/>
      <c r="DP75" s="18"/>
      <c r="DQ75" s="18"/>
      <c r="DR75" s="40"/>
      <c r="DS75" s="17"/>
      <c r="DT75" s="36"/>
      <c r="DU75" s="18"/>
      <c r="DV75" s="26"/>
      <c r="DW75" s="18"/>
      <c r="DX75" s="18"/>
      <c r="DY75" s="40"/>
      <c r="DZ75" s="17"/>
      <c r="EA75" s="36"/>
      <c r="EB75" s="18"/>
      <c r="EC75" s="26"/>
      <c r="ED75" s="18"/>
      <c r="EE75" s="18"/>
      <c r="EF75" s="40"/>
      <c r="EG75" s="17"/>
      <c r="EH75" s="36"/>
      <c r="EI75" s="18"/>
      <c r="EJ75" s="26"/>
      <c r="EK75" s="18"/>
      <c r="EL75" s="18"/>
      <c r="EM75" s="40"/>
      <c r="EN75" s="17"/>
      <c r="EO75" s="36"/>
      <c r="EP75" s="18"/>
      <c r="EQ75" s="26"/>
      <c r="ER75" s="18"/>
      <c r="ES75" s="18"/>
      <c r="ET75" s="40"/>
      <c r="EU75" s="17"/>
      <c r="EV75" s="36"/>
      <c r="EW75" s="18"/>
      <c r="EX75" s="26"/>
      <c r="EY75" s="17"/>
      <c r="EZ75" s="18"/>
      <c r="FA75" s="40"/>
      <c r="FB75" s="17"/>
      <c r="FC75" s="36"/>
      <c r="FD75" s="18"/>
      <c r="FE75" s="26"/>
      <c r="FF75" s="17"/>
      <c r="FG75" s="18"/>
      <c r="FH75" s="40"/>
      <c r="FI75" s="17"/>
      <c r="FJ75" s="36"/>
      <c r="FK75" s="18"/>
      <c r="FL75" s="26"/>
      <c r="FM75" s="17"/>
      <c r="FN75" s="18"/>
      <c r="FO75" s="40"/>
      <c r="FP75" s="17"/>
      <c r="FQ75" s="36"/>
      <c r="FR75" s="18"/>
      <c r="FS75" s="26"/>
      <c r="FT75" s="17"/>
      <c r="FU75" s="18"/>
      <c r="FV75" s="40"/>
      <c r="FW75" s="17"/>
      <c r="FX75" s="36"/>
      <c r="FY75" s="18"/>
      <c r="FZ75" s="26"/>
      <c r="GA75" s="17"/>
      <c r="GB75" s="18"/>
      <c r="GC75" s="40"/>
      <c r="GD75" s="17"/>
      <c r="GE75" s="36"/>
      <c r="GF75" s="18"/>
      <c r="GG75" s="26"/>
      <c r="GH75" s="18"/>
      <c r="GI75" s="18"/>
      <c r="GJ75" s="40"/>
      <c r="GK75" s="17"/>
      <c r="GL75" s="36"/>
      <c r="GM75" s="18"/>
      <c r="GN75" s="26"/>
      <c r="GO75" s="18"/>
      <c r="GP75" s="18"/>
      <c r="GQ75" s="40"/>
      <c r="GR75" s="17"/>
      <c r="GS75" s="36"/>
      <c r="GT75" s="18"/>
      <c r="GU75" s="26"/>
      <c r="GV75" s="18"/>
      <c r="GW75" s="18"/>
      <c r="GX75" s="40"/>
      <c r="GY75" s="17"/>
      <c r="GZ75" s="36"/>
      <c r="HA75" s="18"/>
      <c r="HB75" s="26"/>
      <c r="HC75" s="18"/>
      <c r="HD75" s="18"/>
      <c r="HE75" s="40"/>
      <c r="HF75" s="17"/>
      <c r="HG75" s="36"/>
      <c r="HH75" s="18"/>
      <c r="HI75" s="26"/>
      <c r="HJ75" s="17"/>
      <c r="HK75" s="18"/>
      <c r="HL75" s="40"/>
      <c r="HM75" s="17"/>
      <c r="HN75" s="36"/>
      <c r="HO75" s="18"/>
      <c r="HP75" s="26"/>
      <c r="HQ75" s="17"/>
      <c r="HR75" s="18"/>
      <c r="HS75" s="40"/>
      <c r="HT75" s="17"/>
      <c r="HU75" s="36"/>
      <c r="HV75" s="17"/>
      <c r="HW75" s="17"/>
      <c r="HX75" s="18"/>
      <c r="HY75" s="18"/>
      <c r="HZ75" s="17"/>
      <c r="IA75" s="17"/>
      <c r="IB75" s="17">
        <v>75</v>
      </c>
      <c r="IC75" s="17">
        <v>11132</v>
      </c>
      <c r="ID75" s="17">
        <v>293</v>
      </c>
      <c r="IE75" s="17">
        <v>41868</v>
      </c>
      <c r="IF75" s="17">
        <v>297</v>
      </c>
      <c r="IG75" s="17">
        <v>42344.4166666667</v>
      </c>
      <c r="IH75" s="41"/>
      <c r="II75" s="41"/>
      <c r="IJ75" s="41"/>
      <c r="IK75" s="41"/>
      <c r="IL75" s="18"/>
      <c r="IM75" s="41"/>
      <c r="IN75" s="41"/>
      <c r="IO75" s="41"/>
      <c r="IP75" s="18"/>
      <c r="IQ75" s="18"/>
      <c r="IR75" s="18">
        <f t="shared" ref="IR75:IU75" si="96">O75+V75+AC75+AJ75+AQ75+AX75+BE75+BL75+BS75+BZ75+CG75+CN75+CU75+DB75+DI75+DP75+DW75+ED75+EK75+ER75+EY75+FF75+FM75+FT75+GA75+GH75+GO75+GV75+HC75+HJ75+HQ75</f>
        <v>14</v>
      </c>
      <c r="IS75" s="18">
        <f t="shared" si="96"/>
        <v>1921</v>
      </c>
      <c r="IT75" s="17">
        <v>159</v>
      </c>
      <c r="IU75" s="18">
        <f t="shared" si="96"/>
        <v>-247.37</v>
      </c>
      <c r="IV75" s="36">
        <f t="shared" si="82"/>
        <v>-0.128771473191046</v>
      </c>
      <c r="IW75" s="18">
        <f t="shared" si="83"/>
        <v>679</v>
      </c>
      <c r="IX75" s="42">
        <f t="shared" si="84"/>
        <v>97265.4166666667</v>
      </c>
      <c r="IY75" s="43"/>
      <c r="IZ75" s="43"/>
    </row>
    <row r="76" spans="1:260">
      <c r="A76" s="16"/>
      <c r="B76" s="17" t="s">
        <v>39</v>
      </c>
      <c r="C76" s="18">
        <v>6939962768854</v>
      </c>
      <c r="D76" s="18">
        <v>21063510002839</v>
      </c>
      <c r="E76" s="22" t="s">
        <v>292</v>
      </c>
      <c r="F76" s="19" t="s">
        <v>293</v>
      </c>
      <c r="G76" s="17" t="s">
        <v>288</v>
      </c>
      <c r="H76" s="26">
        <f>VLOOKUP(C76,供应链!E:J,6,0)</f>
        <v>0.666666666666667</v>
      </c>
      <c r="I76" s="17">
        <f>VLOOKUP(C76,供应链!E:H,4,0)</f>
        <v>250</v>
      </c>
      <c r="J76" s="17">
        <f>VLOOKUP(C76,供应链!E:K,7,0)</f>
        <v>0</v>
      </c>
      <c r="K76" s="18">
        <f>VLOOKUP(C76,供应链!E:I,5,0)</f>
        <v>311.942959001783</v>
      </c>
      <c r="L76" s="27">
        <f t="shared" si="80"/>
        <v>0.000901713255184851</v>
      </c>
      <c r="M76" s="17">
        <v>67</v>
      </c>
      <c r="N76" s="26">
        <v>0</v>
      </c>
      <c r="O76" s="18">
        <v>0</v>
      </c>
      <c r="P76" s="18">
        <v>0</v>
      </c>
      <c r="Q76" s="40">
        <f t="shared" si="85"/>
        <v>0</v>
      </c>
      <c r="R76" s="18">
        <f t="shared" si="86"/>
        <v>0</v>
      </c>
      <c r="S76" s="36">
        <f t="shared" si="87"/>
        <v>0</v>
      </c>
      <c r="T76" s="17">
        <v>91</v>
      </c>
      <c r="U76" s="26">
        <v>0.043956043956044</v>
      </c>
      <c r="V76" s="18">
        <v>4</v>
      </c>
      <c r="W76" s="18">
        <v>796</v>
      </c>
      <c r="X76" s="40">
        <f t="shared" si="88"/>
        <v>204.97</v>
      </c>
      <c r="Y76" s="18">
        <f t="shared" si="89"/>
        <v>23.88</v>
      </c>
      <c r="Z76" s="36">
        <f t="shared" si="90"/>
        <v>0.03</v>
      </c>
      <c r="AA76" s="17"/>
      <c r="AB76" s="26"/>
      <c r="AC76" s="18"/>
      <c r="AD76" s="18"/>
      <c r="AE76" s="40"/>
      <c r="AF76" s="17"/>
      <c r="AG76" s="36"/>
      <c r="AH76" s="17"/>
      <c r="AI76" s="26"/>
      <c r="AJ76" s="18"/>
      <c r="AK76" s="18"/>
      <c r="AL76" s="40"/>
      <c r="AM76" s="17"/>
      <c r="AN76" s="36"/>
      <c r="AO76" s="17"/>
      <c r="AP76" s="26"/>
      <c r="AQ76" s="18"/>
      <c r="AR76" s="18"/>
      <c r="AS76" s="40"/>
      <c r="AT76" s="17"/>
      <c r="AU76" s="36"/>
      <c r="AV76" s="17"/>
      <c r="AW76" s="26"/>
      <c r="AX76" s="18"/>
      <c r="AY76" s="18"/>
      <c r="AZ76" s="40"/>
      <c r="BA76" s="17"/>
      <c r="BB76" s="36"/>
      <c r="BC76" s="17"/>
      <c r="BD76" s="26"/>
      <c r="BE76" s="17"/>
      <c r="BF76" s="18"/>
      <c r="BG76" s="40"/>
      <c r="BH76" s="17"/>
      <c r="BI76" s="36"/>
      <c r="BJ76" s="17"/>
      <c r="BK76" s="32"/>
      <c r="BL76" s="17"/>
      <c r="BM76" s="18"/>
      <c r="BN76" s="40"/>
      <c r="BO76" s="17"/>
      <c r="BP76" s="36"/>
      <c r="BQ76" s="17"/>
      <c r="BR76" s="32"/>
      <c r="BS76" s="18"/>
      <c r="BT76" s="18"/>
      <c r="BU76" s="40"/>
      <c r="BV76" s="17"/>
      <c r="BW76" s="36"/>
      <c r="BY76" s="117"/>
      <c r="BZ76" s="18"/>
      <c r="CB76" s="40"/>
      <c r="CC76" s="17"/>
      <c r="CD76" s="36"/>
      <c r="CF76" s="117"/>
      <c r="CI76" s="40"/>
      <c r="CJ76" s="17"/>
      <c r="CK76" s="36"/>
      <c r="CL76" s="120"/>
      <c r="CM76" s="121"/>
      <c r="CN76" s="55"/>
      <c r="CO76" s="55"/>
      <c r="CP76" s="40"/>
      <c r="CQ76" s="17"/>
      <c r="CR76" s="36"/>
      <c r="CS76" s="122"/>
      <c r="CT76" s="121"/>
      <c r="CU76" s="122"/>
      <c r="CV76" s="122"/>
      <c r="CW76" s="40"/>
      <c r="CX76" s="17"/>
      <c r="CY76" s="36"/>
      <c r="CZ76" s="112"/>
      <c r="DA76" s="117"/>
      <c r="DB76" s="112"/>
      <c r="DC76" s="112"/>
      <c r="DD76" s="40"/>
      <c r="DE76" s="17"/>
      <c r="DF76" s="36"/>
      <c r="DG76" s="126"/>
      <c r="DH76" s="32"/>
      <c r="DI76" s="17"/>
      <c r="DJ76" s="18"/>
      <c r="DK76" s="40"/>
      <c r="DL76" s="17"/>
      <c r="DM76" s="36"/>
      <c r="DN76" s="33"/>
      <c r="DO76" s="32"/>
      <c r="DP76" s="18"/>
      <c r="DQ76" s="18"/>
      <c r="DR76" s="40"/>
      <c r="DS76" s="17"/>
      <c r="DT76" s="36"/>
      <c r="DU76" s="18"/>
      <c r="DV76" s="26"/>
      <c r="DW76" s="18"/>
      <c r="DX76" s="18"/>
      <c r="DY76" s="40"/>
      <c r="DZ76" s="17"/>
      <c r="EA76" s="36"/>
      <c r="EB76" s="18"/>
      <c r="EC76" s="26"/>
      <c r="ED76" s="18"/>
      <c r="EE76" s="18"/>
      <c r="EF76" s="40"/>
      <c r="EG76" s="17"/>
      <c r="EH76" s="36"/>
      <c r="EI76" s="18"/>
      <c r="EJ76" s="26"/>
      <c r="EK76" s="18"/>
      <c r="EL76" s="18"/>
      <c r="EM76" s="40"/>
      <c r="EN76" s="17"/>
      <c r="EO76" s="36"/>
      <c r="EP76" s="18"/>
      <c r="EQ76" s="26"/>
      <c r="ER76" s="18"/>
      <c r="ES76" s="18"/>
      <c r="ET76" s="40"/>
      <c r="EU76" s="17"/>
      <c r="EV76" s="36"/>
      <c r="EW76" s="18"/>
      <c r="EX76" s="26"/>
      <c r="EY76" s="17"/>
      <c r="EZ76" s="18"/>
      <c r="FA76" s="40"/>
      <c r="FB76" s="17"/>
      <c r="FC76" s="36"/>
      <c r="FD76" s="18"/>
      <c r="FE76" s="26"/>
      <c r="FF76" s="17"/>
      <c r="FG76" s="18"/>
      <c r="FH76" s="40"/>
      <c r="FI76" s="17"/>
      <c r="FJ76" s="36"/>
      <c r="FK76" s="18"/>
      <c r="FL76" s="26"/>
      <c r="FM76" s="17"/>
      <c r="FN76" s="18"/>
      <c r="FO76" s="40"/>
      <c r="FP76" s="17"/>
      <c r="FQ76" s="36"/>
      <c r="FR76" s="18"/>
      <c r="FS76" s="26"/>
      <c r="FT76" s="17"/>
      <c r="FU76" s="18"/>
      <c r="FV76" s="40"/>
      <c r="FW76" s="17"/>
      <c r="FX76" s="36"/>
      <c r="FY76" s="18"/>
      <c r="FZ76" s="26"/>
      <c r="GA76" s="17"/>
      <c r="GB76" s="18"/>
      <c r="GC76" s="40"/>
      <c r="GD76" s="17"/>
      <c r="GE76" s="36"/>
      <c r="GF76" s="18"/>
      <c r="GG76" s="26"/>
      <c r="GH76" s="18"/>
      <c r="GI76" s="18"/>
      <c r="GJ76" s="40"/>
      <c r="GK76" s="17"/>
      <c r="GL76" s="36"/>
      <c r="GM76" s="18"/>
      <c r="GN76" s="26"/>
      <c r="GO76" s="18"/>
      <c r="GP76" s="18"/>
      <c r="GQ76" s="40"/>
      <c r="GR76" s="17"/>
      <c r="GS76" s="36"/>
      <c r="GT76" s="18"/>
      <c r="GU76" s="26"/>
      <c r="GV76" s="18"/>
      <c r="GW76" s="18"/>
      <c r="GX76" s="40"/>
      <c r="GY76" s="17"/>
      <c r="GZ76" s="36"/>
      <c r="HA76" s="18"/>
      <c r="HB76" s="26"/>
      <c r="HC76" s="18"/>
      <c r="HD76" s="18"/>
      <c r="HE76" s="40"/>
      <c r="HF76" s="17"/>
      <c r="HG76" s="36"/>
      <c r="HH76" s="18"/>
      <c r="HI76" s="26"/>
      <c r="HJ76" s="17"/>
      <c r="HK76" s="18"/>
      <c r="HL76" s="40"/>
      <c r="HM76" s="17"/>
      <c r="HN76" s="36"/>
      <c r="HO76" s="18"/>
      <c r="HP76" s="26"/>
      <c r="HQ76" s="17"/>
      <c r="HR76" s="18"/>
      <c r="HS76" s="40"/>
      <c r="HT76" s="17"/>
      <c r="HU76" s="36"/>
      <c r="HV76" s="17"/>
      <c r="HW76" s="17"/>
      <c r="HX76" s="18"/>
      <c r="HY76" s="18"/>
      <c r="HZ76" s="17"/>
      <c r="IA76" s="17"/>
      <c r="IB76" s="17">
        <v>18</v>
      </c>
      <c r="IC76" s="17">
        <v>4343</v>
      </c>
      <c r="ID76" s="17">
        <v>27</v>
      </c>
      <c r="IE76" s="17">
        <v>6369</v>
      </c>
      <c r="IF76" s="17">
        <v>31</v>
      </c>
      <c r="IG76" s="17">
        <v>7363</v>
      </c>
      <c r="IH76" s="41"/>
      <c r="II76" s="41"/>
      <c r="IJ76" s="41"/>
      <c r="IK76" s="41"/>
      <c r="IL76" s="18"/>
      <c r="IM76" s="41"/>
      <c r="IN76" s="41"/>
      <c r="IO76" s="41"/>
      <c r="IP76" s="18"/>
      <c r="IQ76" s="18"/>
      <c r="IR76" s="18">
        <f t="shared" ref="IR76:IU76" si="97">O76+V76+AC76+AJ76+AQ76+AX76+BE76+BL76+BS76+BZ76+CG76+CN76+CU76+DB76+DI76+DP76+DW76+ED76+EK76+ER76+EY76+FF76+FM76+FT76+GA76+GH76+GO76+GV76+HC76+HJ76+HQ76</f>
        <v>4</v>
      </c>
      <c r="IS76" s="18">
        <f t="shared" si="97"/>
        <v>796</v>
      </c>
      <c r="IT76" s="17">
        <v>199</v>
      </c>
      <c r="IU76" s="18">
        <f t="shared" si="97"/>
        <v>23.88</v>
      </c>
      <c r="IV76" s="36">
        <f t="shared" si="82"/>
        <v>0.03</v>
      </c>
      <c r="IW76" s="18">
        <f t="shared" si="83"/>
        <v>80</v>
      </c>
      <c r="IX76" s="42">
        <f t="shared" si="84"/>
        <v>18871</v>
      </c>
      <c r="IY76" s="43"/>
      <c r="IZ76" s="43"/>
    </row>
    <row r="77" spans="1:260">
      <c r="A77" s="16"/>
      <c r="B77" s="17" t="s">
        <v>229</v>
      </c>
      <c r="C77" s="18">
        <v>6939962769738</v>
      </c>
      <c r="D77" s="18">
        <v>21064011002440</v>
      </c>
      <c r="E77" s="22" t="s">
        <v>294</v>
      </c>
      <c r="F77" s="19" t="s">
        <v>295</v>
      </c>
      <c r="G77" s="17" t="s">
        <v>288</v>
      </c>
      <c r="H77" s="26">
        <f>VLOOKUP(C77,供应链!E:J,6,0)</f>
        <v>0.958333333333333</v>
      </c>
      <c r="I77" s="17">
        <f>VLOOKUP(C77,供应链!E:H,4,0)</f>
        <v>912</v>
      </c>
      <c r="J77" s="17">
        <f>VLOOKUP(C77,供应链!E:K,7,0)</f>
        <v>48</v>
      </c>
      <c r="K77" s="18">
        <f>VLOOKUP(C77,供应链!E:I,5,0)</f>
        <v>21.1108434262686</v>
      </c>
      <c r="L77" s="27">
        <f t="shared" si="80"/>
        <v>0.01487826871055</v>
      </c>
      <c r="M77" s="17">
        <v>920</v>
      </c>
      <c r="N77" s="26">
        <v>0.0369565217391304</v>
      </c>
      <c r="O77" s="18">
        <v>34</v>
      </c>
      <c r="P77" s="18">
        <v>3599</v>
      </c>
      <c r="Q77" s="40">
        <f t="shared" si="85"/>
        <v>109.028529411765</v>
      </c>
      <c r="R77" s="18">
        <f t="shared" si="86"/>
        <v>-339.03</v>
      </c>
      <c r="S77" s="36">
        <f t="shared" si="87"/>
        <v>-0.0942011669908308</v>
      </c>
      <c r="T77" s="17">
        <v>947</v>
      </c>
      <c r="U77" s="26">
        <v>0.0337909186906019</v>
      </c>
      <c r="V77" s="18">
        <v>32</v>
      </c>
      <c r="W77" s="18">
        <v>3549</v>
      </c>
      <c r="X77" s="40">
        <f t="shared" si="88"/>
        <v>114.2334375</v>
      </c>
      <c r="Y77" s="18">
        <f t="shared" si="89"/>
        <v>-152.53</v>
      </c>
      <c r="Z77" s="36">
        <f t="shared" si="90"/>
        <v>-0.0429783037475344</v>
      </c>
      <c r="AA77" s="17"/>
      <c r="AB77" s="26"/>
      <c r="AC77" s="18"/>
      <c r="AD77" s="18"/>
      <c r="AE77" s="40"/>
      <c r="AF77" s="17"/>
      <c r="AG77" s="36"/>
      <c r="AH77" s="17"/>
      <c r="AI77" s="26"/>
      <c r="AJ77" s="18"/>
      <c r="AK77" s="18"/>
      <c r="AL77" s="40"/>
      <c r="AM77" s="17"/>
      <c r="AN77" s="36"/>
      <c r="AO77" s="17"/>
      <c r="AP77" s="26"/>
      <c r="AQ77" s="18"/>
      <c r="AR77" s="18"/>
      <c r="AS77" s="40"/>
      <c r="AT77" s="17"/>
      <c r="AU77" s="36"/>
      <c r="AV77" s="17"/>
      <c r="AW77" s="26"/>
      <c r="AX77" s="18"/>
      <c r="AY77" s="18"/>
      <c r="AZ77" s="40"/>
      <c r="BA77" s="17"/>
      <c r="BB77" s="36"/>
      <c r="BC77" s="17"/>
      <c r="BD77" s="26"/>
      <c r="BE77" s="17"/>
      <c r="BF77" s="18"/>
      <c r="BG77" s="40"/>
      <c r="BH77" s="17"/>
      <c r="BI77" s="36"/>
      <c r="BJ77" s="17"/>
      <c r="BK77" s="32"/>
      <c r="BL77" s="17"/>
      <c r="BM77" s="18"/>
      <c r="BN77" s="40"/>
      <c r="BO77" s="17"/>
      <c r="BP77" s="36"/>
      <c r="BQ77" s="17"/>
      <c r="BR77" s="32"/>
      <c r="BS77" s="18"/>
      <c r="BT77" s="18"/>
      <c r="BU77" s="40"/>
      <c r="BV77" s="17"/>
      <c r="BW77" s="36"/>
      <c r="BY77" s="117"/>
      <c r="BZ77" s="18"/>
      <c r="CB77" s="40"/>
      <c r="CC77" s="17"/>
      <c r="CD77" s="36"/>
      <c r="CF77" s="117"/>
      <c r="CI77" s="40"/>
      <c r="CJ77" s="17"/>
      <c r="CK77" s="36"/>
      <c r="CL77" s="120"/>
      <c r="CM77" s="121"/>
      <c r="CN77" s="55"/>
      <c r="CO77" s="55"/>
      <c r="CP77" s="40"/>
      <c r="CQ77" s="17"/>
      <c r="CR77" s="36"/>
      <c r="CS77" s="122"/>
      <c r="CT77" s="121"/>
      <c r="CU77" s="122"/>
      <c r="CV77" s="122"/>
      <c r="CW77" s="40"/>
      <c r="CX77" s="17"/>
      <c r="CY77" s="36"/>
      <c r="CZ77" s="112"/>
      <c r="DA77" s="117"/>
      <c r="DB77" s="112"/>
      <c r="DC77" s="112"/>
      <c r="DD77" s="40"/>
      <c r="DE77" s="17"/>
      <c r="DF77" s="36"/>
      <c r="DG77" s="126"/>
      <c r="DH77" s="32"/>
      <c r="DI77" s="17"/>
      <c r="DJ77" s="18"/>
      <c r="DK77" s="40"/>
      <c r="DL77" s="17"/>
      <c r="DM77" s="36"/>
      <c r="DN77" s="33"/>
      <c r="DO77" s="32"/>
      <c r="DP77" s="18"/>
      <c r="DQ77" s="18"/>
      <c r="DR77" s="40"/>
      <c r="DS77" s="17"/>
      <c r="DT77" s="36"/>
      <c r="DU77" s="18"/>
      <c r="DV77" s="26"/>
      <c r="DW77" s="18"/>
      <c r="DX77" s="18"/>
      <c r="DY77" s="40"/>
      <c r="DZ77" s="17"/>
      <c r="EA77" s="36"/>
      <c r="EB77" s="18"/>
      <c r="EC77" s="26"/>
      <c r="ED77" s="18"/>
      <c r="EE77" s="18"/>
      <c r="EF77" s="40"/>
      <c r="EG77" s="17"/>
      <c r="EH77" s="36"/>
      <c r="EI77" s="18"/>
      <c r="EJ77" s="26"/>
      <c r="EK77" s="18"/>
      <c r="EL77" s="18"/>
      <c r="EM77" s="40"/>
      <c r="EN77" s="17"/>
      <c r="EO77" s="36"/>
      <c r="EP77" s="18"/>
      <c r="EQ77" s="26"/>
      <c r="ER77" s="18"/>
      <c r="ES77" s="18"/>
      <c r="ET77" s="40"/>
      <c r="EU77" s="17"/>
      <c r="EV77" s="36"/>
      <c r="EW77" s="18"/>
      <c r="EX77" s="26"/>
      <c r="EY77" s="17"/>
      <c r="EZ77" s="18"/>
      <c r="FA77" s="40"/>
      <c r="FB77" s="17"/>
      <c r="FC77" s="36"/>
      <c r="FD77" s="18"/>
      <c r="FE77" s="26"/>
      <c r="FF77" s="17"/>
      <c r="FG77" s="18"/>
      <c r="FH77" s="40"/>
      <c r="FI77" s="17"/>
      <c r="FJ77" s="36"/>
      <c r="FK77" s="18"/>
      <c r="FL77" s="26"/>
      <c r="FM77" s="17"/>
      <c r="FN77" s="18"/>
      <c r="FO77" s="40"/>
      <c r="FP77" s="17"/>
      <c r="FQ77" s="36"/>
      <c r="FR77" s="18"/>
      <c r="FS77" s="26"/>
      <c r="FT77" s="17"/>
      <c r="FU77" s="18"/>
      <c r="FV77" s="40"/>
      <c r="FW77" s="17"/>
      <c r="FX77" s="36"/>
      <c r="FY77" s="18"/>
      <c r="FZ77" s="26"/>
      <c r="GA77" s="17"/>
      <c r="GB77" s="18"/>
      <c r="GC77" s="40"/>
      <c r="GD77" s="17"/>
      <c r="GE77" s="36"/>
      <c r="GF77" s="18"/>
      <c r="GG77" s="26"/>
      <c r="GH77" s="18"/>
      <c r="GI77" s="18"/>
      <c r="GJ77" s="40"/>
      <c r="GK77" s="17"/>
      <c r="GL77" s="36"/>
      <c r="GM77" s="18"/>
      <c r="GN77" s="26"/>
      <c r="GO77" s="18"/>
      <c r="GP77" s="18"/>
      <c r="GQ77" s="40"/>
      <c r="GR77" s="17"/>
      <c r="GS77" s="36"/>
      <c r="GT77" s="18"/>
      <c r="GU77" s="26"/>
      <c r="GV77" s="18"/>
      <c r="GW77" s="18"/>
      <c r="GX77" s="40"/>
      <c r="GY77" s="17"/>
      <c r="GZ77" s="36"/>
      <c r="HA77" s="18"/>
      <c r="HB77" s="26"/>
      <c r="HC77" s="18"/>
      <c r="HD77" s="18"/>
      <c r="HE77" s="40"/>
      <c r="HF77" s="17"/>
      <c r="HG77" s="36"/>
      <c r="HH77" s="18"/>
      <c r="HI77" s="26"/>
      <c r="HJ77" s="17"/>
      <c r="HK77" s="18"/>
      <c r="HL77" s="40"/>
      <c r="HM77" s="17"/>
      <c r="HN77" s="36"/>
      <c r="HO77" s="18"/>
      <c r="HP77" s="26"/>
      <c r="HQ77" s="17"/>
      <c r="HR77" s="18"/>
      <c r="HS77" s="40"/>
      <c r="HT77" s="17"/>
      <c r="HU77" s="36"/>
      <c r="HV77" s="17"/>
      <c r="HW77" s="17"/>
      <c r="HX77" s="18"/>
      <c r="HY77" s="18"/>
      <c r="HZ77" s="17"/>
      <c r="IA77" s="17"/>
      <c r="IB77" s="17">
        <v>182</v>
      </c>
      <c r="IC77" s="17">
        <v>23344</v>
      </c>
      <c r="ID77" s="17">
        <v>1045</v>
      </c>
      <c r="IE77" s="17">
        <v>123615</v>
      </c>
      <c r="IF77" s="17">
        <v>1812</v>
      </c>
      <c r="IG77" s="17">
        <v>199309.022727273</v>
      </c>
      <c r="IH77" s="41"/>
      <c r="II77" s="41"/>
      <c r="IJ77" s="41"/>
      <c r="IK77" s="41"/>
      <c r="IL77" s="18"/>
      <c r="IM77" s="41"/>
      <c r="IN77" s="41"/>
      <c r="IO77" s="41"/>
      <c r="IP77" s="18"/>
      <c r="IQ77" s="18"/>
      <c r="IR77" s="18">
        <f t="shared" ref="IR77:IU77" si="98">O77+V77+AC77+AJ77+AQ77+AX77+BE77+BL77+BS77+BZ77+CG77+CN77+CU77+DB77+DI77+DP77+DW77+ED77+EK77+ER77+EY77+FF77+FM77+FT77+GA77+GH77+GO77+GV77+HC77+HJ77+HQ77</f>
        <v>66</v>
      </c>
      <c r="IS77" s="18">
        <f t="shared" si="98"/>
        <v>7148</v>
      </c>
      <c r="IT77" s="17">
        <v>119</v>
      </c>
      <c r="IU77" s="18">
        <f t="shared" si="98"/>
        <v>-491.56</v>
      </c>
      <c r="IV77" s="36">
        <f t="shared" si="82"/>
        <v>-0.0687688864017907</v>
      </c>
      <c r="IW77" s="18">
        <f t="shared" si="83"/>
        <v>3105</v>
      </c>
      <c r="IX77" s="42">
        <f t="shared" si="84"/>
        <v>353416.022727273</v>
      </c>
      <c r="IY77" s="43"/>
      <c r="IZ77" s="43"/>
    </row>
    <row r="78" spans="1:260">
      <c r="A78" s="16"/>
      <c r="B78" s="17" t="s">
        <v>211</v>
      </c>
      <c r="C78" s="18">
        <v>6939962766911</v>
      </c>
      <c r="D78" s="18">
        <v>21063410000301</v>
      </c>
      <c r="E78" s="22" t="s">
        <v>296</v>
      </c>
      <c r="F78" s="19" t="s">
        <v>297</v>
      </c>
      <c r="G78" s="17" t="s">
        <v>288</v>
      </c>
      <c r="H78" s="26">
        <f>VLOOKUP(C78,供应链!E:J,6,0)</f>
        <v>0.92</v>
      </c>
      <c r="I78" s="17">
        <f>VLOOKUP(C78,供应链!E:H,4,0)</f>
        <v>310</v>
      </c>
      <c r="J78" s="17">
        <f>VLOOKUP(C78,供应链!E:K,7,0)</f>
        <v>255</v>
      </c>
      <c r="K78" s="18">
        <f>VLOOKUP(C78,供应链!E:I,5,0)</f>
        <v>18.0502148835105</v>
      </c>
      <c r="L78" s="27">
        <f t="shared" si="80"/>
        <v>0.0153291253381425</v>
      </c>
      <c r="M78" s="17">
        <v>712</v>
      </c>
      <c r="N78" s="26">
        <v>0.0575842696629214</v>
      </c>
      <c r="O78" s="18">
        <v>41</v>
      </c>
      <c r="P78" s="18">
        <v>9287</v>
      </c>
      <c r="Q78" s="40">
        <f t="shared" si="85"/>
        <v>233.30756097561</v>
      </c>
      <c r="R78" s="18">
        <f t="shared" si="86"/>
        <v>-233.39</v>
      </c>
      <c r="S78" s="36">
        <f t="shared" si="87"/>
        <v>-0.0251308280391946</v>
      </c>
      <c r="T78" s="17">
        <v>854</v>
      </c>
      <c r="U78" s="26">
        <v>0.031615925058548</v>
      </c>
      <c r="V78" s="18">
        <v>27</v>
      </c>
      <c r="W78" s="18">
        <v>6108</v>
      </c>
      <c r="X78" s="40">
        <f t="shared" si="88"/>
        <v>233.008888888889</v>
      </c>
      <c r="Y78" s="18">
        <f t="shared" si="89"/>
        <v>-161.76</v>
      </c>
      <c r="Z78" s="36">
        <f t="shared" si="90"/>
        <v>-0.026483300589391</v>
      </c>
      <c r="AA78" s="17"/>
      <c r="AB78" s="26"/>
      <c r="AC78" s="18"/>
      <c r="AD78" s="18"/>
      <c r="AE78" s="40"/>
      <c r="AF78" s="17"/>
      <c r="AG78" s="36"/>
      <c r="AH78" s="17"/>
      <c r="AI78" s="26"/>
      <c r="AJ78" s="18"/>
      <c r="AK78" s="18"/>
      <c r="AL78" s="40"/>
      <c r="AM78" s="17"/>
      <c r="AN78" s="36"/>
      <c r="AO78" s="17"/>
      <c r="AP78" s="26"/>
      <c r="AQ78" s="18"/>
      <c r="AR78" s="18"/>
      <c r="AS78" s="40"/>
      <c r="AT78" s="17"/>
      <c r="AU78" s="36"/>
      <c r="AV78" s="17"/>
      <c r="AW78" s="26"/>
      <c r="AX78" s="18"/>
      <c r="AY78" s="18"/>
      <c r="AZ78" s="40"/>
      <c r="BA78" s="17"/>
      <c r="BB78" s="36"/>
      <c r="BC78" s="17"/>
      <c r="BD78" s="26"/>
      <c r="BE78" s="17"/>
      <c r="BF78" s="18"/>
      <c r="BG78" s="40"/>
      <c r="BH78" s="17"/>
      <c r="BI78" s="36"/>
      <c r="BJ78" s="17"/>
      <c r="BK78" s="32"/>
      <c r="BL78" s="17"/>
      <c r="BM78" s="18"/>
      <c r="BN78" s="40"/>
      <c r="BO78" s="17"/>
      <c r="BP78" s="36"/>
      <c r="BQ78" s="17"/>
      <c r="BR78" s="32"/>
      <c r="BS78" s="18"/>
      <c r="BT78" s="18"/>
      <c r="BU78" s="40"/>
      <c r="BV78" s="17"/>
      <c r="BW78" s="36"/>
      <c r="BY78" s="117"/>
      <c r="BZ78" s="18"/>
      <c r="CB78" s="40"/>
      <c r="CC78" s="17"/>
      <c r="CD78" s="36"/>
      <c r="CF78" s="117"/>
      <c r="CI78" s="40"/>
      <c r="CJ78" s="17"/>
      <c r="CK78" s="36"/>
      <c r="CL78" s="120"/>
      <c r="CM78" s="121"/>
      <c r="CN78" s="55"/>
      <c r="CO78" s="55"/>
      <c r="CP78" s="40"/>
      <c r="CQ78" s="17"/>
      <c r="CR78" s="36"/>
      <c r="CS78" s="122"/>
      <c r="CT78" s="121"/>
      <c r="CU78" s="122"/>
      <c r="CV78" s="122"/>
      <c r="CW78" s="40"/>
      <c r="CX78" s="17"/>
      <c r="CY78" s="36"/>
      <c r="CZ78" s="112"/>
      <c r="DA78" s="117"/>
      <c r="DB78" s="112"/>
      <c r="DC78" s="112"/>
      <c r="DD78" s="40"/>
      <c r="DE78" s="17"/>
      <c r="DF78" s="36"/>
      <c r="DG78" s="126"/>
      <c r="DH78" s="32"/>
      <c r="DI78" s="17"/>
      <c r="DJ78" s="18"/>
      <c r="DK78" s="40"/>
      <c r="DL78" s="17"/>
      <c r="DM78" s="36"/>
      <c r="DN78" s="33"/>
      <c r="DO78" s="32"/>
      <c r="DP78" s="18"/>
      <c r="DQ78" s="18"/>
      <c r="DR78" s="40"/>
      <c r="DS78" s="17"/>
      <c r="DT78" s="36"/>
      <c r="DU78" s="18"/>
      <c r="DV78" s="26"/>
      <c r="DW78" s="18"/>
      <c r="DX78" s="18"/>
      <c r="DY78" s="40"/>
      <c r="DZ78" s="17"/>
      <c r="EA78" s="36"/>
      <c r="EB78" s="18"/>
      <c r="EC78" s="26"/>
      <c r="ED78" s="18"/>
      <c r="EE78" s="18"/>
      <c r="EF78" s="40"/>
      <c r="EG78" s="17"/>
      <c r="EH78" s="36"/>
      <c r="EI78" s="18"/>
      <c r="EJ78" s="26"/>
      <c r="EK78" s="18"/>
      <c r="EL78" s="18"/>
      <c r="EM78" s="40"/>
      <c r="EN78" s="17"/>
      <c r="EO78" s="36"/>
      <c r="EP78" s="18"/>
      <c r="EQ78" s="26"/>
      <c r="ER78" s="18"/>
      <c r="ES78" s="18"/>
      <c r="ET78" s="40"/>
      <c r="EU78" s="17"/>
      <c r="EV78" s="36"/>
      <c r="EW78" s="18"/>
      <c r="EX78" s="26"/>
      <c r="EY78" s="17"/>
      <c r="EZ78" s="18"/>
      <c r="FA78" s="40"/>
      <c r="FB78" s="17"/>
      <c r="FC78" s="36"/>
      <c r="FD78" s="18"/>
      <c r="FE78" s="26"/>
      <c r="FF78" s="17"/>
      <c r="FG78" s="18"/>
      <c r="FH78" s="40"/>
      <c r="FI78" s="17"/>
      <c r="FJ78" s="36"/>
      <c r="FK78" s="18"/>
      <c r="FL78" s="26"/>
      <c r="FM78" s="17"/>
      <c r="FN78" s="18"/>
      <c r="FO78" s="40"/>
      <c r="FP78" s="17"/>
      <c r="FQ78" s="36"/>
      <c r="FR78" s="18"/>
      <c r="FS78" s="26"/>
      <c r="FT78" s="17"/>
      <c r="FU78" s="18"/>
      <c r="FV78" s="40"/>
      <c r="FW78" s="17"/>
      <c r="FX78" s="36"/>
      <c r="FY78" s="18"/>
      <c r="FZ78" s="26"/>
      <c r="GA78" s="17"/>
      <c r="GB78" s="18"/>
      <c r="GC78" s="40"/>
      <c r="GD78" s="17"/>
      <c r="GE78" s="36"/>
      <c r="GF78" s="18"/>
      <c r="GG78" s="26"/>
      <c r="GH78" s="18"/>
      <c r="GI78" s="18"/>
      <c r="GJ78" s="40"/>
      <c r="GK78" s="17"/>
      <c r="GL78" s="36"/>
      <c r="GM78" s="18"/>
      <c r="GN78" s="26"/>
      <c r="GO78" s="18"/>
      <c r="GP78" s="18"/>
      <c r="GQ78" s="40"/>
      <c r="GR78" s="17"/>
      <c r="GS78" s="36"/>
      <c r="GT78" s="18"/>
      <c r="GU78" s="26"/>
      <c r="GV78" s="18"/>
      <c r="GW78" s="18"/>
      <c r="GX78" s="40"/>
      <c r="GY78" s="17"/>
      <c r="GZ78" s="36"/>
      <c r="HA78" s="18"/>
      <c r="HB78" s="26"/>
      <c r="HC78" s="18"/>
      <c r="HD78" s="18"/>
      <c r="HE78" s="40"/>
      <c r="HF78" s="17"/>
      <c r="HG78" s="36"/>
      <c r="HH78" s="18"/>
      <c r="HI78" s="26"/>
      <c r="HJ78" s="17"/>
      <c r="HK78" s="18"/>
      <c r="HL78" s="40"/>
      <c r="HM78" s="17"/>
      <c r="HN78" s="36"/>
      <c r="HO78" s="18"/>
      <c r="HP78" s="26"/>
      <c r="HQ78" s="17"/>
      <c r="HR78" s="18"/>
      <c r="HS78" s="40"/>
      <c r="HT78" s="17"/>
      <c r="HU78" s="36"/>
      <c r="HV78" s="17"/>
      <c r="HW78" s="17"/>
      <c r="HX78" s="18"/>
      <c r="HY78" s="18"/>
      <c r="HZ78" s="17"/>
      <c r="IA78" s="17"/>
      <c r="IB78" s="17">
        <v>137</v>
      </c>
      <c r="IC78" s="17">
        <v>34894</v>
      </c>
      <c r="ID78" s="17">
        <v>609</v>
      </c>
      <c r="IE78" s="17">
        <v>146184</v>
      </c>
      <c r="IF78" s="17">
        <v>518</v>
      </c>
      <c r="IG78" s="17">
        <v>119871.333333333</v>
      </c>
      <c r="IH78" s="41"/>
      <c r="II78" s="41"/>
      <c r="IJ78" s="41"/>
      <c r="IK78" s="41"/>
      <c r="IL78" s="18"/>
      <c r="IM78" s="41"/>
      <c r="IN78" s="41"/>
      <c r="IO78" s="41"/>
      <c r="IP78" s="18"/>
      <c r="IQ78" s="18"/>
      <c r="IR78" s="18">
        <f t="shared" ref="IR78:IU78" si="99">O78+V78+AC78+AJ78+AQ78+AX78+BE78+BL78+BS78+BZ78+CG78+CN78+CU78+DB78+DI78+DP78+DW78+ED78+EK78+ER78+EY78+FF78+FM78+FT78+GA78+GH78+GO78+GV78+HC78+HJ78+HQ78</f>
        <v>68</v>
      </c>
      <c r="IS78" s="18">
        <f t="shared" si="99"/>
        <v>15395</v>
      </c>
      <c r="IT78" s="17">
        <v>239</v>
      </c>
      <c r="IU78" s="18">
        <f t="shared" si="99"/>
        <v>-395.15</v>
      </c>
      <c r="IV78" s="36">
        <f t="shared" si="82"/>
        <v>-0.0256674244884703</v>
      </c>
      <c r="IW78" s="18">
        <f t="shared" si="83"/>
        <v>1332</v>
      </c>
      <c r="IX78" s="42">
        <f t="shared" si="84"/>
        <v>316344.333333333</v>
      </c>
      <c r="IY78" s="43"/>
      <c r="IZ78" s="43"/>
    </row>
    <row r="79" spans="1:260">
      <c r="A79" s="16"/>
      <c r="B79" s="17" t="s">
        <v>236</v>
      </c>
      <c r="C79" s="18">
        <v>6939962770666</v>
      </c>
      <c r="D79" s="18">
        <v>21064011002500</v>
      </c>
      <c r="E79" s="22" t="s">
        <v>298</v>
      </c>
      <c r="F79" s="19" t="s">
        <v>299</v>
      </c>
      <c r="G79" s="17" t="s">
        <v>288</v>
      </c>
      <c r="H79" s="26">
        <f>VLOOKUP(C79,供应链!E:J,6,0)</f>
        <v>0.92</v>
      </c>
      <c r="I79" s="17">
        <f>VLOOKUP(C79,供应链!E:H,4,0)</f>
        <v>456</v>
      </c>
      <c r="J79" s="17">
        <f>VLOOKUP(C79,供应链!E:K,7,0)</f>
        <v>0</v>
      </c>
      <c r="K79" s="18">
        <f>VLOOKUP(C79,供应链!E:I,5,0)</f>
        <v>41.0019267822736</v>
      </c>
      <c r="L79" s="27">
        <f t="shared" si="80"/>
        <v>0.00247971145175834</v>
      </c>
      <c r="M79" s="17">
        <v>265</v>
      </c>
      <c r="N79" s="26">
        <v>0.0339622641509434</v>
      </c>
      <c r="O79" s="18">
        <v>9</v>
      </c>
      <c r="P79" s="18">
        <v>786</v>
      </c>
      <c r="Q79" s="40">
        <f t="shared" si="85"/>
        <v>89.9533333333333</v>
      </c>
      <c r="R79" s="18">
        <f t="shared" si="86"/>
        <v>-171.42</v>
      </c>
      <c r="S79" s="36">
        <f t="shared" si="87"/>
        <v>-0.218091603053435</v>
      </c>
      <c r="T79" s="17">
        <v>242</v>
      </c>
      <c r="U79" s="26">
        <v>0.00826446280991736</v>
      </c>
      <c r="V79" s="18">
        <v>2</v>
      </c>
      <c r="W79" s="18">
        <v>174</v>
      </c>
      <c r="X79" s="40">
        <f t="shared" si="88"/>
        <v>89.61</v>
      </c>
      <c r="Y79" s="18">
        <f t="shared" si="89"/>
        <v>-38.78</v>
      </c>
      <c r="Z79" s="36">
        <f t="shared" si="90"/>
        <v>-0.222873563218391</v>
      </c>
      <c r="AA79" s="17"/>
      <c r="AB79" s="26"/>
      <c r="AC79" s="18"/>
      <c r="AD79" s="18"/>
      <c r="AE79" s="40"/>
      <c r="AF79" s="17"/>
      <c r="AG79" s="36"/>
      <c r="AH79" s="17"/>
      <c r="AI79" s="26"/>
      <c r="AJ79" s="18"/>
      <c r="AK79" s="18"/>
      <c r="AL79" s="40"/>
      <c r="AM79" s="17"/>
      <c r="AN79" s="36"/>
      <c r="AO79" s="17"/>
      <c r="AP79" s="26"/>
      <c r="AQ79" s="18"/>
      <c r="AR79" s="18"/>
      <c r="AS79" s="40"/>
      <c r="AT79" s="17"/>
      <c r="AU79" s="36"/>
      <c r="AV79" s="17"/>
      <c r="AW79" s="26"/>
      <c r="AX79" s="18"/>
      <c r="AY79" s="18"/>
      <c r="AZ79" s="40"/>
      <c r="BA79" s="17"/>
      <c r="BB79" s="36"/>
      <c r="BC79" s="17"/>
      <c r="BD79" s="26"/>
      <c r="BE79" s="17"/>
      <c r="BF79" s="18"/>
      <c r="BG79" s="40"/>
      <c r="BH79" s="17"/>
      <c r="BI79" s="36"/>
      <c r="BJ79" s="17"/>
      <c r="BK79" s="32"/>
      <c r="BL79" s="17"/>
      <c r="BM79" s="18"/>
      <c r="BN79" s="40"/>
      <c r="BO79" s="17"/>
      <c r="BP79" s="36"/>
      <c r="BQ79" s="17"/>
      <c r="BR79" s="32"/>
      <c r="BS79" s="18"/>
      <c r="BT79" s="18"/>
      <c r="BU79" s="40"/>
      <c r="BV79" s="17"/>
      <c r="BW79" s="36"/>
      <c r="BY79" s="117"/>
      <c r="BZ79" s="18"/>
      <c r="CB79" s="40"/>
      <c r="CC79" s="17"/>
      <c r="CD79" s="36"/>
      <c r="CF79" s="117"/>
      <c r="CI79" s="40"/>
      <c r="CJ79" s="17"/>
      <c r="CK79" s="36"/>
      <c r="CL79" s="120"/>
      <c r="CM79" s="121"/>
      <c r="CN79" s="55"/>
      <c r="CO79" s="55"/>
      <c r="CP79" s="40"/>
      <c r="CQ79" s="17"/>
      <c r="CR79" s="36"/>
      <c r="CS79" s="122"/>
      <c r="CT79" s="121"/>
      <c r="CU79" s="122"/>
      <c r="CV79" s="122"/>
      <c r="CW79" s="40"/>
      <c r="CX79" s="17"/>
      <c r="CY79" s="36"/>
      <c r="CZ79" s="112"/>
      <c r="DA79" s="117"/>
      <c r="DB79" s="112"/>
      <c r="DC79" s="112"/>
      <c r="DD79" s="40"/>
      <c r="DE79" s="17"/>
      <c r="DF79" s="36"/>
      <c r="DG79" s="126"/>
      <c r="DH79" s="32"/>
      <c r="DI79" s="17"/>
      <c r="DJ79" s="18"/>
      <c r="DK79" s="40"/>
      <c r="DL79" s="17"/>
      <c r="DM79" s="36"/>
      <c r="DN79" s="33"/>
      <c r="DO79" s="32"/>
      <c r="DP79" s="18"/>
      <c r="DQ79" s="18"/>
      <c r="DR79" s="40"/>
      <c r="DS79" s="17"/>
      <c r="DT79" s="36"/>
      <c r="DU79" s="18"/>
      <c r="DV79" s="26"/>
      <c r="DW79" s="18"/>
      <c r="DX79" s="18"/>
      <c r="DY79" s="40"/>
      <c r="DZ79" s="17"/>
      <c r="EA79" s="36"/>
      <c r="EB79" s="18"/>
      <c r="EC79" s="26"/>
      <c r="ED79" s="18"/>
      <c r="EE79" s="18"/>
      <c r="EF79" s="40"/>
      <c r="EG79" s="17"/>
      <c r="EH79" s="36"/>
      <c r="EI79" s="18"/>
      <c r="EJ79" s="26"/>
      <c r="EK79" s="18"/>
      <c r="EL79" s="18"/>
      <c r="EM79" s="40"/>
      <c r="EN79" s="17"/>
      <c r="EO79" s="36"/>
      <c r="EP79" s="18"/>
      <c r="EQ79" s="26"/>
      <c r="ER79" s="18"/>
      <c r="ES79" s="18"/>
      <c r="ET79" s="40"/>
      <c r="EU79" s="17"/>
      <c r="EV79" s="36"/>
      <c r="EW79" s="18"/>
      <c r="EX79" s="26"/>
      <c r="EY79" s="17"/>
      <c r="EZ79" s="18"/>
      <c r="FA79" s="40"/>
      <c r="FB79" s="17"/>
      <c r="FC79" s="36"/>
      <c r="FD79" s="18"/>
      <c r="FE79" s="26"/>
      <c r="FF79" s="17"/>
      <c r="FG79" s="18"/>
      <c r="FH79" s="40"/>
      <c r="FI79" s="17"/>
      <c r="FJ79" s="36"/>
      <c r="FK79" s="18"/>
      <c r="FL79" s="26"/>
      <c r="FM79" s="17"/>
      <c r="FN79" s="18"/>
      <c r="FO79" s="40"/>
      <c r="FP79" s="17"/>
      <c r="FQ79" s="36"/>
      <c r="FR79" s="18"/>
      <c r="FS79" s="26"/>
      <c r="FT79" s="17"/>
      <c r="FU79" s="18"/>
      <c r="FV79" s="40"/>
      <c r="FW79" s="17"/>
      <c r="FX79" s="36"/>
      <c r="FY79" s="18"/>
      <c r="FZ79" s="26"/>
      <c r="GA79" s="17"/>
      <c r="GB79" s="18"/>
      <c r="GC79" s="40"/>
      <c r="GD79" s="17"/>
      <c r="GE79" s="36"/>
      <c r="GF79" s="18"/>
      <c r="GG79" s="26"/>
      <c r="GH79" s="18"/>
      <c r="GI79" s="18"/>
      <c r="GJ79" s="40"/>
      <c r="GK79" s="17"/>
      <c r="GL79" s="36"/>
      <c r="GM79" s="18"/>
      <c r="GN79" s="26"/>
      <c r="GO79" s="18"/>
      <c r="GP79" s="18"/>
      <c r="GQ79" s="40"/>
      <c r="GR79" s="17"/>
      <c r="GS79" s="36"/>
      <c r="GT79" s="18"/>
      <c r="GU79" s="26"/>
      <c r="GV79" s="18"/>
      <c r="GW79" s="18"/>
      <c r="GX79" s="40"/>
      <c r="GY79" s="17"/>
      <c r="GZ79" s="36"/>
      <c r="HA79" s="18"/>
      <c r="HB79" s="26"/>
      <c r="HC79" s="18"/>
      <c r="HD79" s="18"/>
      <c r="HE79" s="40"/>
      <c r="HF79" s="17"/>
      <c r="HG79" s="36"/>
      <c r="HH79" s="18"/>
      <c r="HI79" s="26"/>
      <c r="HJ79" s="17"/>
      <c r="HK79" s="18"/>
      <c r="HL79" s="40"/>
      <c r="HM79" s="17"/>
      <c r="HN79" s="36"/>
      <c r="HO79" s="18"/>
      <c r="HP79" s="26"/>
      <c r="HQ79" s="17"/>
      <c r="HR79" s="18"/>
      <c r="HS79" s="40"/>
      <c r="HT79" s="17"/>
      <c r="HU79" s="36"/>
      <c r="HV79" s="17"/>
      <c r="HW79" s="17"/>
      <c r="HX79" s="18"/>
      <c r="HY79" s="18"/>
      <c r="HZ79" s="17"/>
      <c r="IA79" s="17"/>
      <c r="IB79" s="17">
        <v>0</v>
      </c>
      <c r="IC79" s="17">
        <v>0</v>
      </c>
      <c r="ID79" s="17">
        <v>96</v>
      </c>
      <c r="IE79" s="17">
        <v>10223</v>
      </c>
      <c r="IF79" s="17">
        <v>440</v>
      </c>
      <c r="IG79" s="17">
        <v>38455</v>
      </c>
      <c r="IH79" s="41"/>
      <c r="II79" s="41"/>
      <c r="IJ79" s="41"/>
      <c r="IK79" s="41"/>
      <c r="IL79" s="18"/>
      <c r="IM79" s="41"/>
      <c r="IN79" s="41"/>
      <c r="IO79" s="41"/>
      <c r="IP79" s="18"/>
      <c r="IQ79" s="18"/>
      <c r="IR79" s="18">
        <f t="shared" ref="IR79:IU79" si="100">O79+V79+AC79+AJ79+AQ79+AX79+BE79+BL79+BS79+BZ79+CG79+CN79+CU79+DB79+DI79+DP79+DW79+ED79+EK79+ER79+EY79+FF79+FM79+FT79+GA79+GH79+GO79+GV79+HC79+HJ79+HQ79</f>
        <v>11</v>
      </c>
      <c r="IS79" s="18">
        <f t="shared" si="100"/>
        <v>960</v>
      </c>
      <c r="IT79" s="17">
        <v>109</v>
      </c>
      <c r="IU79" s="18">
        <f t="shared" si="100"/>
        <v>-210.2</v>
      </c>
      <c r="IV79" s="36">
        <f t="shared" si="82"/>
        <v>-0.218958333333333</v>
      </c>
      <c r="IW79" s="18">
        <f t="shared" si="83"/>
        <v>547</v>
      </c>
      <c r="IX79" s="42">
        <f t="shared" si="84"/>
        <v>49638</v>
      </c>
      <c r="IY79" s="43"/>
      <c r="IZ79" s="43"/>
    </row>
    <row r="80" hidden="1" spans="1:260">
      <c r="A80" s="16"/>
      <c r="B80" s="17" t="s">
        <v>39</v>
      </c>
      <c r="C80" s="18">
        <v>6939962766775</v>
      </c>
      <c r="D80" s="18">
        <v>21063510002736</v>
      </c>
      <c r="E80" s="22" t="s">
        <v>300</v>
      </c>
      <c r="F80" s="19" t="s">
        <v>301</v>
      </c>
      <c r="G80" s="17" t="s">
        <v>302</v>
      </c>
      <c r="H80" s="26">
        <f>VLOOKUP(C80,供应链!E:J,6,0)</f>
        <v>0</v>
      </c>
      <c r="I80" s="17">
        <f>VLOOKUP(C80,供应链!E:H,4,0)</f>
        <v>0</v>
      </c>
      <c r="J80" s="17">
        <f>VLOOKUP(C80,供应链!E:K,7,0)</f>
        <v>0</v>
      </c>
      <c r="K80" s="18" t="str">
        <f>VLOOKUP(C80,供应链!E:I,5,0)</f>
        <v>-</v>
      </c>
      <c r="L80" s="27">
        <f t="shared" si="80"/>
        <v>0</v>
      </c>
      <c r="M80" s="17">
        <v>0</v>
      </c>
      <c r="N80" s="26">
        <v>0</v>
      </c>
      <c r="O80" s="18">
        <v>0</v>
      </c>
      <c r="P80" s="18">
        <v>0</v>
      </c>
      <c r="Q80" s="40">
        <f t="shared" si="85"/>
        <v>0</v>
      </c>
      <c r="R80" s="18">
        <f t="shared" si="86"/>
        <v>0</v>
      </c>
      <c r="S80" s="36">
        <f t="shared" si="87"/>
        <v>0</v>
      </c>
      <c r="T80" s="17">
        <v>0</v>
      </c>
      <c r="U80" s="26">
        <v>0</v>
      </c>
      <c r="V80" s="18">
        <v>0</v>
      </c>
      <c r="W80" s="18">
        <v>0</v>
      </c>
      <c r="X80" s="40">
        <f t="shared" si="88"/>
        <v>0</v>
      </c>
      <c r="Y80" s="18">
        <f t="shared" si="89"/>
        <v>0</v>
      </c>
      <c r="Z80" s="36">
        <f t="shared" si="90"/>
        <v>0</v>
      </c>
      <c r="AA80" s="17"/>
      <c r="AB80" s="26"/>
      <c r="AC80" s="18"/>
      <c r="AD80" s="18"/>
      <c r="AE80" s="40"/>
      <c r="AF80" s="17"/>
      <c r="AG80" s="36"/>
      <c r="AH80" s="17"/>
      <c r="AI80" s="26"/>
      <c r="AJ80" s="18"/>
      <c r="AK80" s="18"/>
      <c r="AL80" s="40"/>
      <c r="AM80" s="17"/>
      <c r="AN80" s="36"/>
      <c r="AO80" s="17"/>
      <c r="AP80" s="26"/>
      <c r="AQ80" s="18"/>
      <c r="AR80" s="18"/>
      <c r="AS80" s="40"/>
      <c r="AT80" s="17"/>
      <c r="AU80" s="36"/>
      <c r="AV80" s="17"/>
      <c r="AW80" s="26"/>
      <c r="AX80" s="18"/>
      <c r="AY80" s="18"/>
      <c r="AZ80" s="40"/>
      <c r="BA80" s="17"/>
      <c r="BB80" s="36"/>
      <c r="BC80" s="17"/>
      <c r="BD80" s="26"/>
      <c r="BE80" s="17"/>
      <c r="BF80" s="18"/>
      <c r="BG80" s="40"/>
      <c r="BH80" s="17"/>
      <c r="BI80" s="36"/>
      <c r="BJ80" s="17"/>
      <c r="BK80" s="32"/>
      <c r="BL80" s="17"/>
      <c r="BM80" s="18"/>
      <c r="BN80" s="40"/>
      <c r="BO80" s="17"/>
      <c r="BP80" s="36"/>
      <c r="BQ80" s="17"/>
      <c r="BR80" s="32"/>
      <c r="BS80" s="18"/>
      <c r="BT80" s="18"/>
      <c r="BU80" s="40"/>
      <c r="BV80" s="17"/>
      <c r="BW80" s="36"/>
      <c r="BY80" s="117"/>
      <c r="BZ80" s="18"/>
      <c r="CB80" s="40"/>
      <c r="CC80" s="17"/>
      <c r="CD80" s="36"/>
      <c r="CF80" s="117"/>
      <c r="CI80" s="40"/>
      <c r="CJ80" s="17"/>
      <c r="CK80" s="36"/>
      <c r="CL80" s="120"/>
      <c r="CM80" s="121"/>
      <c r="CN80" s="55"/>
      <c r="CO80" s="55"/>
      <c r="CP80" s="40"/>
      <c r="CQ80" s="17"/>
      <c r="CR80" s="36"/>
      <c r="CS80" s="122"/>
      <c r="CT80" s="121"/>
      <c r="CU80" s="122"/>
      <c r="CV80" s="122"/>
      <c r="CW80" s="40"/>
      <c r="CX80" s="17"/>
      <c r="CY80" s="36"/>
      <c r="CZ80" s="112"/>
      <c r="DA80" s="117"/>
      <c r="DB80" s="112"/>
      <c r="DC80" s="112"/>
      <c r="DD80" s="40"/>
      <c r="DE80" s="17"/>
      <c r="DF80" s="36"/>
      <c r="DG80" s="126"/>
      <c r="DH80" s="32"/>
      <c r="DI80" s="17"/>
      <c r="DJ80" s="18"/>
      <c r="DK80" s="40"/>
      <c r="DL80" s="17"/>
      <c r="DM80" s="36"/>
      <c r="DN80" s="33"/>
      <c r="DO80" s="32"/>
      <c r="DP80" s="18"/>
      <c r="DQ80" s="18"/>
      <c r="DR80" s="40"/>
      <c r="DS80" s="17"/>
      <c r="DT80" s="36"/>
      <c r="DU80" s="18"/>
      <c r="DV80" s="26"/>
      <c r="DW80" s="18"/>
      <c r="DX80" s="18"/>
      <c r="DY80" s="40"/>
      <c r="DZ80" s="17"/>
      <c r="EA80" s="36"/>
      <c r="EB80" s="18"/>
      <c r="EC80" s="26"/>
      <c r="ED80" s="18"/>
      <c r="EE80" s="18"/>
      <c r="EF80" s="40"/>
      <c r="EG80" s="17"/>
      <c r="EH80" s="36"/>
      <c r="EI80" s="18"/>
      <c r="EJ80" s="26"/>
      <c r="EK80" s="18"/>
      <c r="EL80" s="18"/>
      <c r="EM80" s="40"/>
      <c r="EN80" s="17"/>
      <c r="EO80" s="36"/>
      <c r="EP80" s="18"/>
      <c r="EQ80" s="26"/>
      <c r="ER80" s="18"/>
      <c r="ES80" s="18"/>
      <c r="ET80" s="40"/>
      <c r="EU80" s="17"/>
      <c r="EV80" s="36"/>
      <c r="EW80" s="18"/>
      <c r="EX80" s="26"/>
      <c r="EY80" s="17"/>
      <c r="EZ80" s="18"/>
      <c r="FA80" s="40"/>
      <c r="FB80" s="17"/>
      <c r="FC80" s="36"/>
      <c r="FD80" s="18"/>
      <c r="FE80" s="26"/>
      <c r="FF80" s="17"/>
      <c r="FG80" s="18"/>
      <c r="FH80" s="40"/>
      <c r="FI80" s="17"/>
      <c r="FJ80" s="36"/>
      <c r="FK80" s="18"/>
      <c r="FL80" s="26"/>
      <c r="FM80" s="17"/>
      <c r="FN80" s="18"/>
      <c r="FO80" s="40"/>
      <c r="FP80" s="17"/>
      <c r="FQ80" s="36"/>
      <c r="FR80" s="18"/>
      <c r="FS80" s="26"/>
      <c r="FT80" s="17"/>
      <c r="FU80" s="18"/>
      <c r="FV80" s="40"/>
      <c r="FW80" s="17"/>
      <c r="FX80" s="36"/>
      <c r="FY80" s="18"/>
      <c r="FZ80" s="26"/>
      <c r="GA80" s="17"/>
      <c r="GB80" s="18"/>
      <c r="GC80" s="40"/>
      <c r="GD80" s="17"/>
      <c r="GE80" s="36"/>
      <c r="GF80" s="18"/>
      <c r="GG80" s="26"/>
      <c r="GH80" s="18"/>
      <c r="GI80" s="18"/>
      <c r="GJ80" s="40"/>
      <c r="GK80" s="17"/>
      <c r="GL80" s="36"/>
      <c r="GM80" s="18"/>
      <c r="GN80" s="26"/>
      <c r="GO80" s="18"/>
      <c r="GP80" s="18"/>
      <c r="GQ80" s="40"/>
      <c r="GR80" s="17"/>
      <c r="GS80" s="36"/>
      <c r="GT80" s="18"/>
      <c r="GU80" s="26"/>
      <c r="GV80" s="18"/>
      <c r="GW80" s="18"/>
      <c r="GX80" s="40"/>
      <c r="GY80" s="17"/>
      <c r="GZ80" s="36"/>
      <c r="HA80" s="18"/>
      <c r="HB80" s="26"/>
      <c r="HC80" s="18"/>
      <c r="HD80" s="18"/>
      <c r="HE80" s="40"/>
      <c r="HF80" s="17"/>
      <c r="HG80" s="36"/>
      <c r="HH80" s="18"/>
      <c r="HI80" s="26"/>
      <c r="HJ80" s="17"/>
      <c r="HK80" s="18"/>
      <c r="HL80" s="40"/>
      <c r="HM80" s="17"/>
      <c r="HN80" s="36"/>
      <c r="HO80" s="18"/>
      <c r="HP80" s="26"/>
      <c r="HQ80" s="17"/>
      <c r="HR80" s="18"/>
      <c r="HS80" s="40"/>
      <c r="HT80" s="17"/>
      <c r="HU80" s="36"/>
      <c r="HV80" s="17"/>
      <c r="HW80" s="17"/>
      <c r="HX80" s="18"/>
      <c r="HY80" s="18"/>
      <c r="HZ80" s="17"/>
      <c r="IA80" s="17"/>
      <c r="IB80" s="17">
        <v>0</v>
      </c>
      <c r="IC80" s="17">
        <v>0</v>
      </c>
      <c r="ID80" s="17">
        <v>0</v>
      </c>
      <c r="IE80" s="17">
        <v>0</v>
      </c>
      <c r="IF80" s="17">
        <v>0</v>
      </c>
      <c r="IG80" s="17">
        <v>0</v>
      </c>
      <c r="IH80" s="41"/>
      <c r="II80" s="41"/>
      <c r="IJ80" s="41"/>
      <c r="IK80" s="41"/>
      <c r="IL80" s="18"/>
      <c r="IM80" s="41"/>
      <c r="IN80" s="41"/>
      <c r="IO80" s="41"/>
      <c r="IP80" s="18"/>
      <c r="IQ80" s="18"/>
      <c r="IR80" s="18">
        <f t="shared" ref="IR80:IU80" si="101">O80+V80+AC80+AJ80+AQ80+AX80+BE80+BL80+BS80+BZ80+CG80+CN80+CU80+DB80+DI80+DP80+DW80+ED80+EK80+ER80+EY80+FF80+FM80+FT80+GA80+GH80+GO80+GV80+HC80+HJ80+HQ80</f>
        <v>0</v>
      </c>
      <c r="IS80" s="18">
        <f t="shared" si="101"/>
        <v>0</v>
      </c>
      <c r="IT80" s="17">
        <v>129</v>
      </c>
      <c r="IU80" s="18">
        <f t="shared" si="101"/>
        <v>0</v>
      </c>
      <c r="IV80" s="36">
        <f t="shared" si="82"/>
        <v>0</v>
      </c>
      <c r="IW80" s="18">
        <f t="shared" si="83"/>
        <v>0</v>
      </c>
      <c r="IX80" s="42">
        <f t="shared" si="84"/>
        <v>0</v>
      </c>
      <c r="IY80" s="43"/>
      <c r="IZ80" s="43"/>
    </row>
    <row r="81" hidden="1" spans="1:260">
      <c r="A81" s="16"/>
      <c r="B81" s="17" t="s">
        <v>39</v>
      </c>
      <c r="C81" s="18">
        <v>6939962768908</v>
      </c>
      <c r="D81" s="18" t="s">
        <v>303</v>
      </c>
      <c r="E81" s="22" t="s">
        <v>304</v>
      </c>
      <c r="F81" s="19" t="s">
        <v>305</v>
      </c>
      <c r="G81" s="17" t="s">
        <v>302</v>
      </c>
      <c r="H81" s="26">
        <f>VLOOKUP(C81,供应链!E:J,6,0)</f>
        <v>0</v>
      </c>
      <c r="I81" s="17">
        <f>VLOOKUP(C81,供应链!E:H,4,0)</f>
        <v>0</v>
      </c>
      <c r="J81" s="17">
        <f>VLOOKUP(C81,供应链!E:K,7,0)</f>
        <v>0</v>
      </c>
      <c r="K81" s="18" t="str">
        <f>VLOOKUP(C81,供应链!E:I,5,0)</f>
        <v>-</v>
      </c>
      <c r="L81" s="27">
        <f t="shared" si="80"/>
        <v>0</v>
      </c>
      <c r="M81" s="17">
        <v>0</v>
      </c>
      <c r="N81" s="26">
        <v>0</v>
      </c>
      <c r="O81" s="18">
        <v>0</v>
      </c>
      <c r="P81" s="18">
        <v>0</v>
      </c>
      <c r="Q81" s="40">
        <f t="shared" si="85"/>
        <v>0</v>
      </c>
      <c r="R81" s="18">
        <f t="shared" si="86"/>
        <v>0</v>
      </c>
      <c r="S81" s="36">
        <f t="shared" si="87"/>
        <v>0</v>
      </c>
      <c r="T81" s="17">
        <v>0</v>
      </c>
      <c r="U81" s="26">
        <v>0</v>
      </c>
      <c r="V81" s="18">
        <v>0</v>
      </c>
      <c r="W81" s="18">
        <v>0</v>
      </c>
      <c r="X81" s="40">
        <f t="shared" si="88"/>
        <v>0</v>
      </c>
      <c r="Y81" s="18">
        <f t="shared" si="89"/>
        <v>0</v>
      </c>
      <c r="Z81" s="36">
        <f t="shared" si="90"/>
        <v>0</v>
      </c>
      <c r="AA81" s="17"/>
      <c r="AB81" s="26"/>
      <c r="AC81" s="18"/>
      <c r="AD81" s="18"/>
      <c r="AE81" s="40"/>
      <c r="AF81" s="17"/>
      <c r="AG81" s="36"/>
      <c r="AH81" s="17"/>
      <c r="AI81" s="26"/>
      <c r="AJ81" s="18"/>
      <c r="AK81" s="18"/>
      <c r="AL81" s="40"/>
      <c r="AM81" s="17"/>
      <c r="AN81" s="36"/>
      <c r="AO81" s="17"/>
      <c r="AP81" s="26"/>
      <c r="AQ81" s="18"/>
      <c r="AR81" s="18"/>
      <c r="AS81" s="40"/>
      <c r="AT81" s="17"/>
      <c r="AU81" s="36"/>
      <c r="AV81" s="17"/>
      <c r="AW81" s="26"/>
      <c r="AX81" s="18"/>
      <c r="AY81" s="18"/>
      <c r="AZ81" s="40"/>
      <c r="BA81" s="17"/>
      <c r="BB81" s="36"/>
      <c r="BC81" s="17"/>
      <c r="BD81" s="26"/>
      <c r="BE81" s="17"/>
      <c r="BF81" s="18"/>
      <c r="BG81" s="40"/>
      <c r="BH81" s="17"/>
      <c r="BI81" s="36"/>
      <c r="BJ81" s="17"/>
      <c r="BK81" s="32"/>
      <c r="BL81" s="17"/>
      <c r="BM81" s="18"/>
      <c r="BN81" s="40"/>
      <c r="BO81" s="17"/>
      <c r="BP81" s="36"/>
      <c r="BQ81" s="17"/>
      <c r="BR81" s="32"/>
      <c r="BS81" s="18"/>
      <c r="BT81" s="18"/>
      <c r="BU81" s="40"/>
      <c r="BV81" s="17"/>
      <c r="BW81" s="36"/>
      <c r="BY81" s="117"/>
      <c r="BZ81" s="18"/>
      <c r="CB81" s="40"/>
      <c r="CC81" s="17"/>
      <c r="CD81" s="36"/>
      <c r="CF81" s="117"/>
      <c r="CI81" s="40"/>
      <c r="CJ81" s="17"/>
      <c r="CK81" s="36"/>
      <c r="CL81" s="120"/>
      <c r="CM81" s="121"/>
      <c r="CN81" s="55"/>
      <c r="CO81" s="55"/>
      <c r="CP81" s="40"/>
      <c r="CQ81" s="17"/>
      <c r="CR81" s="36"/>
      <c r="CS81" s="122"/>
      <c r="CT81" s="121"/>
      <c r="CU81" s="122"/>
      <c r="CV81" s="122"/>
      <c r="CW81" s="40"/>
      <c r="CX81" s="17"/>
      <c r="CY81" s="36"/>
      <c r="CZ81" s="112"/>
      <c r="DA81" s="117"/>
      <c r="DB81" s="112"/>
      <c r="DC81" s="112"/>
      <c r="DD81" s="40"/>
      <c r="DE81" s="17"/>
      <c r="DF81" s="36"/>
      <c r="DG81" s="126"/>
      <c r="DH81" s="32"/>
      <c r="DI81" s="17"/>
      <c r="DJ81" s="18"/>
      <c r="DK81" s="40"/>
      <c r="DL81" s="17"/>
      <c r="DM81" s="36"/>
      <c r="DN81" s="33"/>
      <c r="DO81" s="32"/>
      <c r="DP81" s="18"/>
      <c r="DQ81" s="18"/>
      <c r="DR81" s="40"/>
      <c r="DS81" s="17"/>
      <c r="DT81" s="36"/>
      <c r="DU81" s="18"/>
      <c r="DV81" s="26"/>
      <c r="DW81" s="18"/>
      <c r="DX81" s="18"/>
      <c r="DY81" s="40"/>
      <c r="DZ81" s="17"/>
      <c r="EA81" s="36"/>
      <c r="EB81" s="18"/>
      <c r="EC81" s="26"/>
      <c r="ED81" s="18"/>
      <c r="EE81" s="18"/>
      <c r="EF81" s="40"/>
      <c r="EG81" s="17"/>
      <c r="EH81" s="36"/>
      <c r="EI81" s="18"/>
      <c r="EJ81" s="26"/>
      <c r="EK81" s="18"/>
      <c r="EL81" s="18"/>
      <c r="EM81" s="40"/>
      <c r="EN81" s="17"/>
      <c r="EO81" s="36"/>
      <c r="EP81" s="18"/>
      <c r="EQ81" s="26"/>
      <c r="ER81" s="18"/>
      <c r="ES81" s="18"/>
      <c r="ET81" s="40"/>
      <c r="EU81" s="17"/>
      <c r="EV81" s="36"/>
      <c r="EW81" s="18"/>
      <c r="EX81" s="26"/>
      <c r="EY81" s="17"/>
      <c r="EZ81" s="18"/>
      <c r="FA81" s="40"/>
      <c r="FB81" s="17"/>
      <c r="FC81" s="36"/>
      <c r="FD81" s="18"/>
      <c r="FE81" s="26"/>
      <c r="FF81" s="17"/>
      <c r="FG81" s="18"/>
      <c r="FH81" s="40"/>
      <c r="FI81" s="17"/>
      <c r="FJ81" s="36"/>
      <c r="FK81" s="18"/>
      <c r="FL81" s="26"/>
      <c r="FM81" s="17"/>
      <c r="FN81" s="18"/>
      <c r="FO81" s="40"/>
      <c r="FP81" s="17"/>
      <c r="FQ81" s="36"/>
      <c r="FR81" s="18"/>
      <c r="FS81" s="26"/>
      <c r="FT81" s="17"/>
      <c r="FU81" s="18"/>
      <c r="FV81" s="40"/>
      <c r="FW81" s="17"/>
      <c r="FX81" s="36"/>
      <c r="FY81" s="18"/>
      <c r="FZ81" s="26"/>
      <c r="GA81" s="17"/>
      <c r="GB81" s="18"/>
      <c r="GC81" s="40"/>
      <c r="GD81" s="17"/>
      <c r="GE81" s="36"/>
      <c r="GF81" s="18"/>
      <c r="GG81" s="26"/>
      <c r="GH81" s="18"/>
      <c r="GI81" s="18"/>
      <c r="GJ81" s="40"/>
      <c r="GK81" s="17"/>
      <c r="GL81" s="36"/>
      <c r="GM81" s="18"/>
      <c r="GN81" s="26"/>
      <c r="GO81" s="18"/>
      <c r="GP81" s="18"/>
      <c r="GQ81" s="40"/>
      <c r="GR81" s="17"/>
      <c r="GS81" s="36"/>
      <c r="GT81" s="18"/>
      <c r="GU81" s="26"/>
      <c r="GV81" s="18"/>
      <c r="GW81" s="18"/>
      <c r="GX81" s="40"/>
      <c r="GY81" s="17"/>
      <c r="GZ81" s="36"/>
      <c r="HA81" s="18"/>
      <c r="HB81" s="26"/>
      <c r="HC81" s="18"/>
      <c r="HD81" s="18"/>
      <c r="HE81" s="40"/>
      <c r="HF81" s="17"/>
      <c r="HG81" s="36"/>
      <c r="HH81" s="18"/>
      <c r="HI81" s="26"/>
      <c r="HJ81" s="17"/>
      <c r="HK81" s="18"/>
      <c r="HL81" s="40"/>
      <c r="HM81" s="17"/>
      <c r="HN81" s="36"/>
      <c r="HO81" s="18"/>
      <c r="HP81" s="26"/>
      <c r="HQ81" s="17"/>
      <c r="HR81" s="18"/>
      <c r="HS81" s="40"/>
      <c r="HT81" s="17"/>
      <c r="HU81" s="36"/>
      <c r="HV81" s="17"/>
      <c r="HW81" s="17"/>
      <c r="HX81" s="18"/>
      <c r="HY81" s="18"/>
      <c r="HZ81" s="17"/>
      <c r="IA81" s="17"/>
      <c r="IB81" s="17">
        <v>0</v>
      </c>
      <c r="IC81" s="17">
        <v>0</v>
      </c>
      <c r="ID81" s="17">
        <v>0</v>
      </c>
      <c r="IE81" s="17">
        <v>0</v>
      </c>
      <c r="IF81" s="17">
        <v>0</v>
      </c>
      <c r="IG81" s="17">
        <v>0</v>
      </c>
      <c r="IH81" s="41"/>
      <c r="II81" s="41"/>
      <c r="IJ81" s="41"/>
      <c r="IK81" s="41"/>
      <c r="IL81" s="18"/>
      <c r="IM81" s="41"/>
      <c r="IN81" s="41"/>
      <c r="IO81" s="41"/>
      <c r="IP81" s="18"/>
      <c r="IQ81" s="18"/>
      <c r="IR81" s="18">
        <f t="shared" ref="IR81:IU81" si="102">O81+V81+AC81+AJ81+AQ81+AX81+BE81+BL81+BS81+BZ81+CG81+CN81+CU81+DB81+DI81+DP81+DW81+ED81+EK81+ER81+EY81+FF81+FM81+FT81+GA81+GH81+GO81+GV81+HC81+HJ81+HQ81</f>
        <v>0</v>
      </c>
      <c r="IS81" s="18">
        <f t="shared" si="102"/>
        <v>0</v>
      </c>
      <c r="IT81" s="17">
        <v>89</v>
      </c>
      <c r="IU81" s="18">
        <f t="shared" si="102"/>
        <v>0</v>
      </c>
      <c r="IV81" s="36">
        <f t="shared" si="82"/>
        <v>0</v>
      </c>
      <c r="IW81" s="18">
        <f t="shared" si="83"/>
        <v>0</v>
      </c>
      <c r="IX81" s="42">
        <f t="shared" si="84"/>
        <v>0</v>
      </c>
      <c r="IY81" s="43"/>
      <c r="IZ81" s="43"/>
    </row>
    <row r="82" spans="1:260">
      <c r="A82" s="16"/>
      <c r="B82" s="17" t="s">
        <v>47</v>
      </c>
      <c r="C82" s="18">
        <v>6939962771502</v>
      </c>
      <c r="D82" s="18">
        <v>21062010001818</v>
      </c>
      <c r="E82" s="22" t="s">
        <v>306</v>
      </c>
      <c r="F82" s="19" t="s">
        <v>264</v>
      </c>
      <c r="G82" s="17" t="s">
        <v>288</v>
      </c>
      <c r="H82" s="26">
        <f>VLOOKUP(C82,供应链!E:J,6,0)</f>
        <v>1</v>
      </c>
      <c r="I82" s="17">
        <f>VLOOKUP(C82,供应链!E:H,4,0)</f>
        <v>1036</v>
      </c>
      <c r="J82" s="17">
        <f>VLOOKUP(C82,供应链!E:K,7,0)</f>
        <v>6</v>
      </c>
      <c r="K82" s="18">
        <f>VLOOKUP(C82,供应链!E:I,5,0)</f>
        <v>10.5392947794801</v>
      </c>
      <c r="L82" s="27">
        <f t="shared" si="80"/>
        <v>0.0374211000901713</v>
      </c>
      <c r="M82" s="17">
        <v>4394</v>
      </c>
      <c r="N82" s="26">
        <v>0.0225307237141557</v>
      </c>
      <c r="O82" s="18">
        <v>99</v>
      </c>
      <c r="P82" s="18">
        <v>7757</v>
      </c>
      <c r="Q82" s="40">
        <f t="shared" si="85"/>
        <v>80.7041414141414</v>
      </c>
      <c r="R82" s="18">
        <f t="shared" si="86"/>
        <v>168.71</v>
      </c>
      <c r="S82" s="36">
        <f t="shared" si="87"/>
        <v>0.0217493876498647</v>
      </c>
      <c r="T82" s="17">
        <v>4052</v>
      </c>
      <c r="U82" s="26">
        <v>0.0165350444225074</v>
      </c>
      <c r="V82" s="18">
        <v>67</v>
      </c>
      <c r="W82" s="18">
        <v>5243</v>
      </c>
      <c r="X82" s="40">
        <f t="shared" si="88"/>
        <v>80.6013432835821</v>
      </c>
      <c r="Y82" s="18">
        <f t="shared" si="89"/>
        <v>107.29</v>
      </c>
      <c r="Z82" s="36">
        <f t="shared" si="90"/>
        <v>0.0204634751096699</v>
      </c>
      <c r="AA82" s="17"/>
      <c r="AB82" s="26"/>
      <c r="AC82" s="18"/>
      <c r="AD82" s="18"/>
      <c r="AE82" s="40"/>
      <c r="AF82" s="17"/>
      <c r="AG82" s="36"/>
      <c r="AH82" s="17"/>
      <c r="AI82" s="26"/>
      <c r="AJ82" s="18"/>
      <c r="AK82" s="18"/>
      <c r="AL82" s="40"/>
      <c r="AM82" s="17"/>
      <c r="AN82" s="36"/>
      <c r="AO82" s="17"/>
      <c r="AP82" s="26"/>
      <c r="AQ82" s="18"/>
      <c r="AR82" s="18"/>
      <c r="AS82" s="40"/>
      <c r="AT82" s="17"/>
      <c r="AU82" s="36"/>
      <c r="AV82" s="17"/>
      <c r="AW82" s="26"/>
      <c r="AX82" s="18"/>
      <c r="AY82" s="18"/>
      <c r="AZ82" s="40"/>
      <c r="BA82" s="17"/>
      <c r="BB82" s="36"/>
      <c r="BC82" s="17"/>
      <c r="BD82" s="26"/>
      <c r="BE82" s="17"/>
      <c r="BF82" s="18"/>
      <c r="BG82" s="40"/>
      <c r="BH82" s="17"/>
      <c r="BI82" s="36"/>
      <c r="BJ82" s="17"/>
      <c r="BK82" s="32"/>
      <c r="BL82" s="17"/>
      <c r="BM82" s="18"/>
      <c r="BN82" s="40"/>
      <c r="BO82" s="17"/>
      <c r="BP82" s="36"/>
      <c r="BQ82" s="17"/>
      <c r="BR82" s="32"/>
      <c r="BS82" s="18"/>
      <c r="BT82" s="18"/>
      <c r="BU82" s="40"/>
      <c r="BV82" s="17"/>
      <c r="BW82" s="36"/>
      <c r="BY82" s="117"/>
      <c r="BZ82" s="18"/>
      <c r="CB82" s="40"/>
      <c r="CC82" s="17"/>
      <c r="CD82" s="36"/>
      <c r="CF82" s="117"/>
      <c r="CI82" s="40"/>
      <c r="CJ82" s="17"/>
      <c r="CK82" s="36"/>
      <c r="CL82" s="120"/>
      <c r="CM82" s="121"/>
      <c r="CN82" s="55"/>
      <c r="CO82" s="55"/>
      <c r="CP82" s="40"/>
      <c r="CQ82" s="17"/>
      <c r="CR82" s="36"/>
      <c r="CS82" s="122"/>
      <c r="CT82" s="121"/>
      <c r="CU82" s="122"/>
      <c r="CV82" s="122"/>
      <c r="CW82" s="40"/>
      <c r="CX82" s="17"/>
      <c r="CY82" s="36"/>
      <c r="CZ82" s="112"/>
      <c r="DA82" s="117"/>
      <c r="DB82" s="112"/>
      <c r="DC82" s="112"/>
      <c r="DD82" s="40"/>
      <c r="DE82" s="17"/>
      <c r="DF82" s="36"/>
      <c r="DG82" s="126"/>
      <c r="DH82" s="32"/>
      <c r="DI82" s="17"/>
      <c r="DJ82" s="18"/>
      <c r="DK82" s="40"/>
      <c r="DL82" s="17"/>
      <c r="DM82" s="36"/>
      <c r="DN82" s="33"/>
      <c r="DO82" s="32"/>
      <c r="DP82" s="18"/>
      <c r="DQ82" s="18"/>
      <c r="DR82" s="40"/>
      <c r="DS82" s="17"/>
      <c r="DT82" s="36"/>
      <c r="DU82" s="18"/>
      <c r="DV82" s="26"/>
      <c r="DW82" s="18"/>
      <c r="DX82" s="18"/>
      <c r="DY82" s="40"/>
      <c r="DZ82" s="17"/>
      <c r="EA82" s="36"/>
      <c r="EB82" s="18"/>
      <c r="EC82" s="26"/>
      <c r="ED82" s="18"/>
      <c r="EE82" s="18"/>
      <c r="EF82" s="40"/>
      <c r="EG82" s="17"/>
      <c r="EH82" s="36"/>
      <c r="EI82" s="18"/>
      <c r="EJ82" s="26"/>
      <c r="EK82" s="18"/>
      <c r="EL82" s="18"/>
      <c r="EM82" s="40"/>
      <c r="EN82" s="17"/>
      <c r="EO82" s="36"/>
      <c r="EP82" s="18"/>
      <c r="EQ82" s="26"/>
      <c r="ER82" s="18"/>
      <c r="ES82" s="18"/>
      <c r="ET82" s="40"/>
      <c r="EU82" s="17"/>
      <c r="EV82" s="36"/>
      <c r="EW82" s="18"/>
      <c r="EX82" s="26"/>
      <c r="EY82" s="17"/>
      <c r="EZ82" s="18"/>
      <c r="FA82" s="40"/>
      <c r="FB82" s="17"/>
      <c r="FC82" s="36"/>
      <c r="FD82" s="18"/>
      <c r="FE82" s="26"/>
      <c r="FF82" s="17"/>
      <c r="FG82" s="18"/>
      <c r="FH82" s="40"/>
      <c r="FI82" s="17"/>
      <c r="FJ82" s="36"/>
      <c r="FK82" s="18"/>
      <c r="FL82" s="26"/>
      <c r="FM82" s="17"/>
      <c r="FN82" s="18"/>
      <c r="FO82" s="40"/>
      <c r="FP82" s="17"/>
      <c r="FQ82" s="36"/>
      <c r="FR82" s="18"/>
      <c r="FS82" s="26"/>
      <c r="FT82" s="17"/>
      <c r="FU82" s="18"/>
      <c r="FV82" s="40"/>
      <c r="FW82" s="17"/>
      <c r="FX82" s="36"/>
      <c r="FY82" s="18"/>
      <c r="FZ82" s="26"/>
      <c r="GA82" s="17"/>
      <c r="GB82" s="18"/>
      <c r="GC82" s="40"/>
      <c r="GD82" s="17"/>
      <c r="GE82" s="36"/>
      <c r="GF82" s="18"/>
      <c r="GG82" s="26"/>
      <c r="GH82" s="18"/>
      <c r="GI82" s="18"/>
      <c r="GJ82" s="40"/>
      <c r="GK82" s="17"/>
      <c r="GL82" s="36"/>
      <c r="GM82" s="18"/>
      <c r="GN82" s="26"/>
      <c r="GO82" s="18"/>
      <c r="GP82" s="18"/>
      <c r="GQ82" s="40"/>
      <c r="GR82" s="17"/>
      <c r="GS82" s="36"/>
      <c r="GT82" s="18"/>
      <c r="GU82" s="26"/>
      <c r="GV82" s="18"/>
      <c r="GW82" s="18"/>
      <c r="GX82" s="40"/>
      <c r="GY82" s="17"/>
      <c r="GZ82" s="36"/>
      <c r="HA82" s="18"/>
      <c r="HB82" s="26"/>
      <c r="HC82" s="18"/>
      <c r="HD82" s="18"/>
      <c r="HE82" s="40"/>
      <c r="HF82" s="17"/>
      <c r="HG82" s="36"/>
      <c r="HH82" s="18"/>
      <c r="HI82" s="26"/>
      <c r="HJ82" s="17"/>
      <c r="HK82" s="18"/>
      <c r="HL82" s="40"/>
      <c r="HM82" s="17"/>
      <c r="HN82" s="36"/>
      <c r="HO82" s="18"/>
      <c r="HP82" s="26"/>
      <c r="HQ82" s="17"/>
      <c r="HR82" s="18"/>
      <c r="HS82" s="40"/>
      <c r="HT82" s="17"/>
      <c r="HU82" s="36"/>
      <c r="HV82" s="17"/>
      <c r="HW82" s="17"/>
      <c r="HX82" s="18"/>
      <c r="HY82" s="18"/>
      <c r="HZ82" s="17"/>
      <c r="IA82" s="17"/>
      <c r="IB82" s="17">
        <v>1062</v>
      </c>
      <c r="IC82" s="17">
        <v>85135</v>
      </c>
      <c r="ID82" s="17">
        <v>2795</v>
      </c>
      <c r="IE82" s="17">
        <v>216740</v>
      </c>
      <c r="IF82" s="17">
        <v>3733</v>
      </c>
      <c r="IG82" s="17">
        <v>268961.792366412</v>
      </c>
      <c r="IH82" s="41"/>
      <c r="II82" s="41"/>
      <c r="IJ82" s="41"/>
      <c r="IK82" s="41"/>
      <c r="IL82" s="18"/>
      <c r="IM82" s="41"/>
      <c r="IN82" s="41"/>
      <c r="IO82" s="41"/>
      <c r="IP82" s="18"/>
      <c r="IQ82" s="18"/>
      <c r="IR82" s="18">
        <f t="shared" ref="IR82:IU82" si="103">O82+V82+AC82+AJ82+AQ82+AX82+BE82+BL82+BS82+BZ82+CG82+CN82+CU82+DB82+DI82+DP82+DW82+ED82+EK82+ER82+EY82+FF82+FM82+FT82+GA82+GH82+GO82+GV82+HC82+HJ82+HQ82</f>
        <v>166</v>
      </c>
      <c r="IS82" s="18">
        <f t="shared" si="103"/>
        <v>13000</v>
      </c>
      <c r="IT82" s="17">
        <v>79</v>
      </c>
      <c r="IU82" s="18">
        <f t="shared" si="103"/>
        <v>276</v>
      </c>
      <c r="IV82" s="36">
        <f t="shared" si="82"/>
        <v>0.0212307692307692</v>
      </c>
      <c r="IW82" s="18">
        <f t="shared" si="83"/>
        <v>7756</v>
      </c>
      <c r="IX82" s="42">
        <f t="shared" si="84"/>
        <v>583836.792366412</v>
      </c>
      <c r="IY82" s="43"/>
      <c r="IZ82" s="43"/>
    </row>
    <row r="83" spans="1:260">
      <c r="A83" s="16"/>
      <c r="B83" s="17" t="s">
        <v>45</v>
      </c>
      <c r="C83" s="18">
        <v>6939962756653</v>
      </c>
      <c r="D83" s="18">
        <v>21062010000818</v>
      </c>
      <c r="E83" s="22" t="s">
        <v>307</v>
      </c>
      <c r="F83" s="19" t="s">
        <v>308</v>
      </c>
      <c r="G83" s="17" t="s">
        <v>288</v>
      </c>
      <c r="H83" s="26">
        <f>VLOOKUP(C83,供应链!E:J,6,0)</f>
        <v>1</v>
      </c>
      <c r="I83" s="17">
        <f>VLOOKUP(C83,供应链!E:H,4,0)</f>
        <v>852</v>
      </c>
      <c r="J83" s="17">
        <f>VLOOKUP(C83,供应链!E:K,7,0)</f>
        <v>260</v>
      </c>
      <c r="K83" s="18">
        <f>VLOOKUP(C83,供应链!E:I,5,0)</f>
        <v>23.2439975668229</v>
      </c>
      <c r="L83" s="27">
        <f t="shared" si="80"/>
        <v>0.0198376916140667</v>
      </c>
      <c r="M83" s="17">
        <v>833</v>
      </c>
      <c r="N83" s="26">
        <v>0.0576230492196879</v>
      </c>
      <c r="O83" s="18">
        <v>48</v>
      </c>
      <c r="P83" s="18">
        <v>5981</v>
      </c>
      <c r="Q83" s="40">
        <f t="shared" si="85"/>
        <v>128.342291666667</v>
      </c>
      <c r="R83" s="18">
        <f t="shared" si="86"/>
        <v>-511.569999999999</v>
      </c>
      <c r="S83" s="36">
        <f t="shared" si="87"/>
        <v>-0.0855325196455441</v>
      </c>
      <c r="T83" s="17">
        <v>929</v>
      </c>
      <c r="U83" s="26">
        <v>0.0430570505920344</v>
      </c>
      <c r="V83" s="18">
        <v>40</v>
      </c>
      <c r="W83" s="18">
        <v>4997</v>
      </c>
      <c r="X83" s="40">
        <f t="shared" si="88"/>
        <v>128.67275</v>
      </c>
      <c r="Y83" s="18">
        <f t="shared" si="89"/>
        <v>-413.09</v>
      </c>
      <c r="Z83" s="36">
        <f t="shared" si="90"/>
        <v>-0.0826676005603361</v>
      </c>
      <c r="AA83" s="17"/>
      <c r="AB83" s="26"/>
      <c r="AC83" s="18"/>
      <c r="AD83" s="18"/>
      <c r="AE83" s="40"/>
      <c r="AF83" s="17"/>
      <c r="AG83" s="36"/>
      <c r="AH83" s="17"/>
      <c r="AI83" s="26"/>
      <c r="AJ83" s="18"/>
      <c r="AK83" s="18"/>
      <c r="AL83" s="40"/>
      <c r="AM83" s="17"/>
      <c r="AN83" s="36"/>
      <c r="AO83" s="17"/>
      <c r="AP83" s="26"/>
      <c r="AQ83" s="18"/>
      <c r="AR83" s="18"/>
      <c r="AS83" s="40"/>
      <c r="AT83" s="17"/>
      <c r="AU83" s="36"/>
      <c r="AV83" s="17"/>
      <c r="AW83" s="26"/>
      <c r="AX83" s="18"/>
      <c r="AY83" s="18"/>
      <c r="AZ83" s="40"/>
      <c r="BA83" s="17"/>
      <c r="BB83" s="36"/>
      <c r="BC83" s="17"/>
      <c r="BD83" s="26"/>
      <c r="BE83" s="17"/>
      <c r="BF83" s="18"/>
      <c r="BG83" s="40"/>
      <c r="BH83" s="17"/>
      <c r="BI83" s="36"/>
      <c r="BJ83" s="17"/>
      <c r="BK83" s="32"/>
      <c r="BL83" s="17"/>
      <c r="BM83" s="18"/>
      <c r="BN83" s="40"/>
      <c r="BO83" s="17"/>
      <c r="BP83" s="36"/>
      <c r="BQ83" s="17"/>
      <c r="BR83" s="32"/>
      <c r="BS83" s="18"/>
      <c r="BT83" s="18"/>
      <c r="BU83" s="40"/>
      <c r="BV83" s="17"/>
      <c r="BW83" s="36"/>
      <c r="BY83" s="117"/>
      <c r="BZ83" s="18"/>
      <c r="CB83" s="40"/>
      <c r="CC83" s="17"/>
      <c r="CD83" s="36"/>
      <c r="CF83" s="117"/>
      <c r="CI83" s="40"/>
      <c r="CJ83" s="17"/>
      <c r="CK83" s="36"/>
      <c r="CL83" s="120"/>
      <c r="CM83" s="121"/>
      <c r="CN83" s="55"/>
      <c r="CO83" s="55"/>
      <c r="CP83" s="40"/>
      <c r="CQ83" s="17"/>
      <c r="CR83" s="36"/>
      <c r="CS83" s="122"/>
      <c r="CT83" s="121"/>
      <c r="CU83" s="122"/>
      <c r="CV83" s="122"/>
      <c r="CW83" s="40"/>
      <c r="CX83" s="17"/>
      <c r="CY83" s="36"/>
      <c r="CZ83" s="112"/>
      <c r="DA83" s="117"/>
      <c r="DB83" s="112"/>
      <c r="DC83" s="112"/>
      <c r="DD83" s="40"/>
      <c r="DE83" s="17"/>
      <c r="DF83" s="36"/>
      <c r="DG83" s="126"/>
      <c r="DH83" s="32"/>
      <c r="DI83" s="17"/>
      <c r="DJ83" s="18"/>
      <c r="DK83" s="40"/>
      <c r="DL83" s="17"/>
      <c r="DM83" s="36"/>
      <c r="DN83" s="33"/>
      <c r="DO83" s="32"/>
      <c r="DP83" s="18"/>
      <c r="DQ83" s="18"/>
      <c r="DR83" s="40"/>
      <c r="DS83" s="17"/>
      <c r="DT83" s="36"/>
      <c r="DU83" s="18"/>
      <c r="DV83" s="26"/>
      <c r="DW83" s="18"/>
      <c r="DX83" s="18"/>
      <c r="DY83" s="40"/>
      <c r="DZ83" s="17"/>
      <c r="EA83" s="36"/>
      <c r="EB83" s="18"/>
      <c r="EC83" s="26"/>
      <c r="ED83" s="18"/>
      <c r="EE83" s="18"/>
      <c r="EF83" s="40"/>
      <c r="EG83" s="17"/>
      <c r="EH83" s="36"/>
      <c r="EI83" s="18"/>
      <c r="EJ83" s="26"/>
      <c r="EK83" s="18"/>
      <c r="EL83" s="18"/>
      <c r="EM83" s="40"/>
      <c r="EN83" s="17"/>
      <c r="EO83" s="36"/>
      <c r="EP83" s="18"/>
      <c r="EQ83" s="26"/>
      <c r="ER83" s="18"/>
      <c r="ES83" s="18"/>
      <c r="ET83" s="40"/>
      <c r="EU83" s="17"/>
      <c r="EV83" s="36"/>
      <c r="EW83" s="18"/>
      <c r="EX83" s="26"/>
      <c r="EY83" s="17"/>
      <c r="EZ83" s="18"/>
      <c r="FA83" s="40"/>
      <c r="FB83" s="17"/>
      <c r="FC83" s="36"/>
      <c r="FD83" s="18"/>
      <c r="FE83" s="26"/>
      <c r="FF83" s="17"/>
      <c r="FG83" s="18"/>
      <c r="FH83" s="40"/>
      <c r="FI83" s="17"/>
      <c r="FJ83" s="36"/>
      <c r="FK83" s="18"/>
      <c r="FL83" s="26"/>
      <c r="FM83" s="17"/>
      <c r="FN83" s="18"/>
      <c r="FO83" s="40"/>
      <c r="FP83" s="17"/>
      <c r="FQ83" s="36"/>
      <c r="FR83" s="18"/>
      <c r="FS83" s="26"/>
      <c r="FT83" s="17"/>
      <c r="FU83" s="18"/>
      <c r="FV83" s="40"/>
      <c r="FW83" s="17"/>
      <c r="FX83" s="36"/>
      <c r="FY83" s="18"/>
      <c r="FZ83" s="26"/>
      <c r="GA83" s="17"/>
      <c r="GB83" s="18"/>
      <c r="GC83" s="40"/>
      <c r="GD83" s="17"/>
      <c r="GE83" s="36"/>
      <c r="GF83" s="18"/>
      <c r="GG83" s="26"/>
      <c r="GH83" s="18"/>
      <c r="GI83" s="18"/>
      <c r="GJ83" s="40"/>
      <c r="GK83" s="17"/>
      <c r="GL83" s="36"/>
      <c r="GM83" s="18"/>
      <c r="GN83" s="26"/>
      <c r="GO83" s="18"/>
      <c r="GP83" s="18"/>
      <c r="GQ83" s="40"/>
      <c r="GR83" s="17"/>
      <c r="GS83" s="36"/>
      <c r="GT83" s="18"/>
      <c r="GU83" s="26"/>
      <c r="GV83" s="18"/>
      <c r="GW83" s="18"/>
      <c r="GX83" s="40"/>
      <c r="GY83" s="17"/>
      <c r="GZ83" s="36"/>
      <c r="HA83" s="18"/>
      <c r="HB83" s="26"/>
      <c r="HC83" s="18"/>
      <c r="HD83" s="18"/>
      <c r="HE83" s="40"/>
      <c r="HF83" s="17"/>
      <c r="HG83" s="36"/>
      <c r="HH83" s="18"/>
      <c r="HI83" s="26"/>
      <c r="HJ83" s="17"/>
      <c r="HK83" s="18"/>
      <c r="HL83" s="40"/>
      <c r="HM83" s="17"/>
      <c r="HN83" s="36"/>
      <c r="HO83" s="18"/>
      <c r="HP83" s="26"/>
      <c r="HQ83" s="17"/>
      <c r="HR83" s="18"/>
      <c r="HS83" s="40"/>
      <c r="HT83" s="17"/>
      <c r="HU83" s="36"/>
      <c r="HV83" s="17"/>
      <c r="HW83" s="17"/>
      <c r="HX83" s="18"/>
      <c r="HY83" s="18"/>
      <c r="HZ83" s="17"/>
      <c r="IA83" s="17"/>
      <c r="IB83" s="17">
        <v>396</v>
      </c>
      <c r="IC83" s="17">
        <v>53932</v>
      </c>
      <c r="ID83" s="17">
        <v>1689</v>
      </c>
      <c r="IE83" s="17">
        <v>212824</v>
      </c>
      <c r="IF83" s="17">
        <v>1510</v>
      </c>
      <c r="IG83" s="17">
        <v>190856.340425532</v>
      </c>
      <c r="IH83" s="41"/>
      <c r="II83" s="41"/>
      <c r="IJ83" s="41"/>
      <c r="IK83" s="41"/>
      <c r="IL83" s="18"/>
      <c r="IM83" s="41"/>
      <c r="IN83" s="41"/>
      <c r="IO83" s="41"/>
      <c r="IP83" s="18"/>
      <c r="IQ83" s="18"/>
      <c r="IR83" s="18">
        <f t="shared" ref="IR83:IU83" si="104">O83+V83+AC83+AJ83+AQ83+AX83+BE83+BL83+BS83+BZ83+CG83+CN83+CU83+DB83+DI83+DP83+DW83+ED83+EK83+ER83+EY83+FF83+FM83+FT83+GA83+GH83+GO83+GV83+HC83+HJ83+HQ83</f>
        <v>88</v>
      </c>
      <c r="IS83" s="18">
        <f t="shared" si="104"/>
        <v>10978</v>
      </c>
      <c r="IT83" s="17">
        <v>139</v>
      </c>
      <c r="IU83" s="18">
        <f t="shared" si="104"/>
        <v>-924.659999999999</v>
      </c>
      <c r="IV83" s="36">
        <f t="shared" si="82"/>
        <v>-0.0842284569138275</v>
      </c>
      <c r="IW83" s="18">
        <f t="shared" si="83"/>
        <v>3683</v>
      </c>
      <c r="IX83" s="42">
        <f t="shared" si="84"/>
        <v>468590.340425532</v>
      </c>
      <c r="IY83" s="43"/>
      <c r="IZ83" s="43"/>
    </row>
    <row r="84" spans="1:260">
      <c r="A84" s="16"/>
      <c r="B84" s="17" t="s">
        <v>35</v>
      </c>
      <c r="C84" s="18">
        <v>6939962769882</v>
      </c>
      <c r="D84" s="18">
        <v>21061010004270</v>
      </c>
      <c r="E84" s="22" t="s">
        <v>309</v>
      </c>
      <c r="F84" s="19" t="s">
        <v>310</v>
      </c>
      <c r="G84" s="17" t="s">
        <v>288</v>
      </c>
      <c r="H84" s="26">
        <f>VLOOKUP(C84,供应链!E:J,6,0)</f>
        <v>1</v>
      </c>
      <c r="I84" s="17">
        <f>VLOOKUP(C84,供应链!E:H,4,0)</f>
        <v>1282</v>
      </c>
      <c r="J84" s="17">
        <f>VLOOKUP(C84,供应链!E:K,7,0)</f>
        <v>0</v>
      </c>
      <c r="K84" s="18">
        <f>VLOOKUP(C84,供应链!E:I,5,0)</f>
        <v>28.8645866838212</v>
      </c>
      <c r="L84" s="27">
        <f t="shared" si="80"/>
        <v>0.0182596934174932</v>
      </c>
      <c r="M84" s="17">
        <v>719</v>
      </c>
      <c r="N84" s="26">
        <v>0.0611961057023644</v>
      </c>
      <c r="O84" s="18">
        <v>44</v>
      </c>
      <c r="P84" s="18">
        <v>6424</v>
      </c>
      <c r="Q84" s="40">
        <f t="shared" si="85"/>
        <v>150.38</v>
      </c>
      <c r="R84" s="18">
        <f t="shared" si="86"/>
        <v>-379.28</v>
      </c>
      <c r="S84" s="36">
        <f t="shared" si="87"/>
        <v>-0.059041095890411</v>
      </c>
      <c r="T84" s="17">
        <v>712</v>
      </c>
      <c r="U84" s="26">
        <v>0.0519662921348315</v>
      </c>
      <c r="V84" s="18">
        <v>37</v>
      </c>
      <c r="W84" s="18">
        <v>5398</v>
      </c>
      <c r="X84" s="40">
        <f t="shared" si="88"/>
        <v>150.268648648649</v>
      </c>
      <c r="Y84" s="18">
        <f t="shared" si="89"/>
        <v>-323.06</v>
      </c>
      <c r="Z84" s="36">
        <f t="shared" si="90"/>
        <v>-0.0598480918858837</v>
      </c>
      <c r="AA84" s="17"/>
      <c r="AB84" s="26"/>
      <c r="AC84" s="18"/>
      <c r="AD84" s="18"/>
      <c r="AE84" s="40"/>
      <c r="AF84" s="17"/>
      <c r="AG84" s="36"/>
      <c r="AH84" s="17"/>
      <c r="AI84" s="26"/>
      <c r="AJ84" s="18"/>
      <c r="AK84" s="18"/>
      <c r="AL84" s="40"/>
      <c r="AM84" s="17"/>
      <c r="AN84" s="36"/>
      <c r="AO84" s="17"/>
      <c r="AP84" s="26"/>
      <c r="AQ84" s="18"/>
      <c r="AR84" s="18"/>
      <c r="AS84" s="40"/>
      <c r="AT84" s="17"/>
      <c r="AU84" s="36"/>
      <c r="AV84" s="17"/>
      <c r="AW84" s="26"/>
      <c r="AX84" s="18"/>
      <c r="AY84" s="18"/>
      <c r="AZ84" s="40"/>
      <c r="BA84" s="17"/>
      <c r="BB84" s="36"/>
      <c r="BC84" s="17"/>
      <c r="BD84" s="26"/>
      <c r="BE84" s="17"/>
      <c r="BF84" s="18"/>
      <c r="BG84" s="40"/>
      <c r="BH84" s="17"/>
      <c r="BI84" s="36"/>
      <c r="BJ84" s="17"/>
      <c r="BK84" s="32"/>
      <c r="BL84" s="17"/>
      <c r="BM84" s="18"/>
      <c r="BN84" s="40"/>
      <c r="BO84" s="17"/>
      <c r="BP84" s="36"/>
      <c r="BQ84" s="17"/>
      <c r="BR84" s="32"/>
      <c r="BS84" s="18"/>
      <c r="BT84" s="18"/>
      <c r="BU84" s="40"/>
      <c r="BV84" s="17"/>
      <c r="BW84" s="36"/>
      <c r="BY84" s="117"/>
      <c r="BZ84" s="18"/>
      <c r="CB84" s="40"/>
      <c r="CC84" s="17"/>
      <c r="CD84" s="36"/>
      <c r="CF84" s="117"/>
      <c r="CI84" s="40"/>
      <c r="CJ84" s="17"/>
      <c r="CK84" s="36"/>
      <c r="CL84" s="120"/>
      <c r="CM84" s="121"/>
      <c r="CN84" s="55"/>
      <c r="CO84" s="55"/>
      <c r="CP84" s="40"/>
      <c r="CQ84" s="17"/>
      <c r="CR84" s="36"/>
      <c r="CS84" s="122"/>
      <c r="CT84" s="121"/>
      <c r="CU84" s="122"/>
      <c r="CV84" s="122"/>
      <c r="CW84" s="40"/>
      <c r="CX84" s="17"/>
      <c r="CY84" s="36"/>
      <c r="CZ84" s="112"/>
      <c r="DA84" s="117"/>
      <c r="DB84" s="112"/>
      <c r="DC84" s="112"/>
      <c r="DD84" s="40"/>
      <c r="DE84" s="17"/>
      <c r="DF84" s="36"/>
      <c r="DG84" s="126"/>
      <c r="DH84" s="32"/>
      <c r="DI84" s="17"/>
      <c r="DJ84" s="18"/>
      <c r="DK84" s="40"/>
      <c r="DL84" s="17"/>
      <c r="DM84" s="36"/>
      <c r="DN84" s="33"/>
      <c r="DO84" s="32"/>
      <c r="DP84" s="18"/>
      <c r="DQ84" s="18"/>
      <c r="DR84" s="40"/>
      <c r="DS84" s="17"/>
      <c r="DT84" s="36"/>
      <c r="DU84" s="18"/>
      <c r="DV84" s="26"/>
      <c r="DW84" s="18"/>
      <c r="DX84" s="18"/>
      <c r="DY84" s="40"/>
      <c r="DZ84" s="17"/>
      <c r="EA84" s="36"/>
      <c r="EB84" s="18"/>
      <c r="EC84" s="26"/>
      <c r="ED84" s="18"/>
      <c r="EE84" s="18"/>
      <c r="EF84" s="40"/>
      <c r="EG84" s="17"/>
      <c r="EH84" s="36"/>
      <c r="EI84" s="18"/>
      <c r="EJ84" s="26"/>
      <c r="EK84" s="18"/>
      <c r="EL84" s="18"/>
      <c r="EM84" s="40"/>
      <c r="EN84" s="17"/>
      <c r="EO84" s="36"/>
      <c r="EP84" s="18"/>
      <c r="EQ84" s="26"/>
      <c r="ER84" s="18"/>
      <c r="ES84" s="18"/>
      <c r="ET84" s="40"/>
      <c r="EU84" s="17"/>
      <c r="EV84" s="36"/>
      <c r="EW84" s="18"/>
      <c r="EX84" s="26"/>
      <c r="EY84" s="17"/>
      <c r="EZ84" s="18"/>
      <c r="FA84" s="40"/>
      <c r="FB84" s="17"/>
      <c r="FC84" s="36"/>
      <c r="FD84" s="18"/>
      <c r="FE84" s="26"/>
      <c r="FF84" s="17"/>
      <c r="FG84" s="18"/>
      <c r="FH84" s="40"/>
      <c r="FI84" s="17"/>
      <c r="FJ84" s="36"/>
      <c r="FK84" s="18"/>
      <c r="FL84" s="26"/>
      <c r="FM84" s="17"/>
      <c r="FN84" s="18"/>
      <c r="FO84" s="40"/>
      <c r="FP84" s="17"/>
      <c r="FQ84" s="36"/>
      <c r="FR84" s="18"/>
      <c r="FS84" s="26"/>
      <c r="FT84" s="17"/>
      <c r="FU84" s="18"/>
      <c r="FV84" s="40"/>
      <c r="FW84" s="17"/>
      <c r="FX84" s="36"/>
      <c r="FY84" s="18"/>
      <c r="FZ84" s="26"/>
      <c r="GA84" s="17"/>
      <c r="GB84" s="18"/>
      <c r="GC84" s="40"/>
      <c r="GD84" s="17"/>
      <c r="GE84" s="36"/>
      <c r="GF84" s="18"/>
      <c r="GG84" s="26"/>
      <c r="GH84" s="18"/>
      <c r="GI84" s="18"/>
      <c r="GJ84" s="40"/>
      <c r="GK84" s="17"/>
      <c r="GL84" s="36"/>
      <c r="GM84" s="18"/>
      <c r="GN84" s="26"/>
      <c r="GO84" s="18"/>
      <c r="GP84" s="18"/>
      <c r="GQ84" s="40"/>
      <c r="GR84" s="17"/>
      <c r="GS84" s="36"/>
      <c r="GT84" s="18"/>
      <c r="GU84" s="26"/>
      <c r="GV84" s="18"/>
      <c r="GW84" s="18"/>
      <c r="GX84" s="40"/>
      <c r="GY84" s="17"/>
      <c r="GZ84" s="36"/>
      <c r="HA84" s="18"/>
      <c r="HB84" s="26"/>
      <c r="HC84" s="18"/>
      <c r="HD84" s="18"/>
      <c r="HE84" s="40"/>
      <c r="HF84" s="17"/>
      <c r="HG84" s="36"/>
      <c r="HH84" s="18"/>
      <c r="HI84" s="26"/>
      <c r="HJ84" s="17"/>
      <c r="HK84" s="18"/>
      <c r="HL84" s="40"/>
      <c r="HM84" s="17"/>
      <c r="HN84" s="36"/>
      <c r="HO84" s="18"/>
      <c r="HP84" s="26"/>
      <c r="HQ84" s="17"/>
      <c r="HR84" s="18"/>
      <c r="HS84" s="40"/>
      <c r="HT84" s="17"/>
      <c r="HU84" s="36"/>
      <c r="HV84" s="17"/>
      <c r="HW84" s="17"/>
      <c r="HX84" s="18"/>
      <c r="HY84" s="18"/>
      <c r="HZ84" s="17"/>
      <c r="IA84" s="17"/>
      <c r="IB84" s="17">
        <v>798</v>
      </c>
      <c r="IC84" s="17">
        <v>123733</v>
      </c>
      <c r="ID84" s="17">
        <v>1633</v>
      </c>
      <c r="IE84" s="17">
        <v>253658</v>
      </c>
      <c r="IF84" s="17">
        <v>1569</v>
      </c>
      <c r="IG84" s="17">
        <v>241435.1875</v>
      </c>
      <c r="IH84" s="41"/>
      <c r="II84" s="41"/>
      <c r="IJ84" s="41"/>
      <c r="IK84" s="41"/>
      <c r="IL84" s="18"/>
      <c r="IM84" s="41"/>
      <c r="IN84" s="41"/>
      <c r="IO84" s="41"/>
      <c r="IP84" s="18"/>
      <c r="IQ84" s="18"/>
      <c r="IR84" s="18">
        <f t="shared" ref="IR84:IU84" si="105">O84+V84+AC84+AJ84+AQ84+AX84+BE84+BL84+BS84+BZ84+CG84+CN84+CU84+DB84+DI84+DP84+DW84+ED84+EK84+ER84+EY84+FF84+FM84+FT84+GA84+GH84+GO84+GV84+HC84+HJ84+HQ84</f>
        <v>81</v>
      </c>
      <c r="IS84" s="18">
        <f t="shared" si="105"/>
        <v>11822</v>
      </c>
      <c r="IT84" s="17">
        <v>159</v>
      </c>
      <c r="IU84" s="18">
        <f t="shared" si="105"/>
        <v>-702.34</v>
      </c>
      <c r="IV84" s="36">
        <f t="shared" si="82"/>
        <v>-0.059409575367958</v>
      </c>
      <c r="IW84" s="18">
        <f t="shared" si="83"/>
        <v>4081</v>
      </c>
      <c r="IX84" s="42">
        <f t="shared" si="84"/>
        <v>630648.1875</v>
      </c>
      <c r="IY84" s="43"/>
      <c r="IZ84" s="43"/>
    </row>
    <row r="85" spans="1:260">
      <c r="A85" s="16"/>
      <c r="B85" s="17" t="s">
        <v>45</v>
      </c>
      <c r="C85" s="18">
        <v>6939962769271</v>
      </c>
      <c r="D85" s="18">
        <v>21062010001661</v>
      </c>
      <c r="E85" s="22" t="s">
        <v>311</v>
      </c>
      <c r="F85" s="19" t="s">
        <v>312</v>
      </c>
      <c r="G85" s="17" t="s">
        <v>288</v>
      </c>
      <c r="H85" s="26">
        <f>VLOOKUP(C85,供应链!E:J,6,0)</f>
        <v>0.916666666666667</v>
      </c>
      <c r="I85" s="17">
        <f>VLOOKUP(C85,供应链!E:H,4,0)</f>
        <v>334</v>
      </c>
      <c r="J85" s="17">
        <f>VLOOKUP(C85,供应链!E:K,7,0)</f>
        <v>120</v>
      </c>
      <c r="K85" s="18">
        <f>VLOOKUP(C85,供应链!E:I,5,0)</f>
        <v>19.2538911306926</v>
      </c>
      <c r="L85" s="27">
        <f t="shared" si="80"/>
        <v>0.0178088367899008</v>
      </c>
      <c r="M85" s="17">
        <v>685</v>
      </c>
      <c r="N85" s="26">
        <v>0.0554744525547445</v>
      </c>
      <c r="O85" s="18">
        <v>38</v>
      </c>
      <c r="P85" s="18">
        <v>4844</v>
      </c>
      <c r="Q85" s="40">
        <f t="shared" si="85"/>
        <v>131.297894736842</v>
      </c>
      <c r="R85" s="18">
        <f t="shared" si="86"/>
        <v>-292.68</v>
      </c>
      <c r="S85" s="36">
        <f t="shared" si="87"/>
        <v>-0.0604211395540876</v>
      </c>
      <c r="T85" s="17">
        <v>970</v>
      </c>
      <c r="U85" s="26">
        <v>0.0422680412371134</v>
      </c>
      <c r="V85" s="18">
        <v>41</v>
      </c>
      <c r="W85" s="18">
        <v>5221</v>
      </c>
      <c r="X85" s="40">
        <f t="shared" si="88"/>
        <v>131.161707317073</v>
      </c>
      <c r="Y85" s="18">
        <f t="shared" si="89"/>
        <v>-321.37</v>
      </c>
      <c r="Z85" s="36">
        <f t="shared" si="90"/>
        <v>-0.0615533422715955</v>
      </c>
      <c r="AA85" s="17"/>
      <c r="AB85" s="26"/>
      <c r="AC85" s="18"/>
      <c r="AD85" s="18"/>
      <c r="AE85" s="40"/>
      <c r="AF85" s="17"/>
      <c r="AG85" s="36"/>
      <c r="AH85" s="17"/>
      <c r="AI85" s="26"/>
      <c r="AJ85" s="18"/>
      <c r="AK85" s="18"/>
      <c r="AL85" s="40"/>
      <c r="AM85" s="17"/>
      <c r="AN85" s="36"/>
      <c r="AO85" s="17"/>
      <c r="AP85" s="26"/>
      <c r="AQ85" s="18"/>
      <c r="AR85" s="18"/>
      <c r="AS85" s="40"/>
      <c r="AT85" s="17"/>
      <c r="AU85" s="36"/>
      <c r="AV85" s="17"/>
      <c r="AW85" s="26"/>
      <c r="AX85" s="18"/>
      <c r="AY85" s="18"/>
      <c r="AZ85" s="40"/>
      <c r="BA85" s="17"/>
      <c r="BB85" s="36"/>
      <c r="BC85" s="17"/>
      <c r="BD85" s="26"/>
      <c r="BE85" s="17"/>
      <c r="BF85" s="18"/>
      <c r="BG85" s="40"/>
      <c r="BH85" s="17"/>
      <c r="BI85" s="36"/>
      <c r="BJ85" s="17"/>
      <c r="BK85" s="32"/>
      <c r="BL85" s="17"/>
      <c r="BM85" s="18"/>
      <c r="BN85" s="40"/>
      <c r="BO85" s="17"/>
      <c r="BP85" s="36"/>
      <c r="BQ85" s="17"/>
      <c r="BR85" s="32"/>
      <c r="BS85" s="18"/>
      <c r="BT85" s="18"/>
      <c r="BU85" s="40"/>
      <c r="BV85" s="17"/>
      <c r="BW85" s="36"/>
      <c r="BY85" s="117"/>
      <c r="BZ85" s="18"/>
      <c r="CB85" s="40"/>
      <c r="CC85" s="17"/>
      <c r="CD85" s="36"/>
      <c r="CF85" s="117"/>
      <c r="CI85" s="40"/>
      <c r="CJ85" s="17"/>
      <c r="CK85" s="36"/>
      <c r="CL85" s="120"/>
      <c r="CM85" s="121"/>
      <c r="CN85" s="55"/>
      <c r="CO85" s="55"/>
      <c r="CP85" s="40"/>
      <c r="CQ85" s="17"/>
      <c r="CR85" s="36"/>
      <c r="CS85" s="122"/>
      <c r="CT85" s="121"/>
      <c r="CU85" s="122"/>
      <c r="CV85" s="122"/>
      <c r="CW85" s="40"/>
      <c r="CX85" s="17"/>
      <c r="CY85" s="36"/>
      <c r="CZ85" s="112"/>
      <c r="DA85" s="117"/>
      <c r="DB85" s="112"/>
      <c r="DC85" s="112"/>
      <c r="DD85" s="40"/>
      <c r="DE85" s="17"/>
      <c r="DF85" s="36"/>
      <c r="DG85" s="126"/>
      <c r="DH85" s="32"/>
      <c r="DI85" s="17"/>
      <c r="DJ85" s="18"/>
      <c r="DK85" s="40"/>
      <c r="DL85" s="17"/>
      <c r="DM85" s="36"/>
      <c r="DN85" s="33"/>
      <c r="DO85" s="32"/>
      <c r="DP85" s="18"/>
      <c r="DQ85" s="18"/>
      <c r="DR85" s="40"/>
      <c r="DS85" s="17"/>
      <c r="DT85" s="36"/>
      <c r="DU85" s="18"/>
      <c r="DV85" s="26"/>
      <c r="DW85" s="18"/>
      <c r="DX85" s="18"/>
      <c r="DY85" s="40"/>
      <c r="DZ85" s="17"/>
      <c r="EA85" s="36"/>
      <c r="EB85" s="18"/>
      <c r="EC85" s="26"/>
      <c r="ED85" s="18"/>
      <c r="EE85" s="18"/>
      <c r="EF85" s="40"/>
      <c r="EG85" s="17"/>
      <c r="EH85" s="36"/>
      <c r="EI85" s="18"/>
      <c r="EJ85" s="26"/>
      <c r="EK85" s="18"/>
      <c r="EL85" s="18"/>
      <c r="EM85" s="40"/>
      <c r="EN85" s="17"/>
      <c r="EO85" s="36"/>
      <c r="EP85" s="18"/>
      <c r="EQ85" s="26"/>
      <c r="ER85" s="18"/>
      <c r="ES85" s="18"/>
      <c r="ET85" s="40"/>
      <c r="EU85" s="17"/>
      <c r="EV85" s="36"/>
      <c r="EW85" s="18"/>
      <c r="EX85" s="26"/>
      <c r="EY85" s="17"/>
      <c r="EZ85" s="18"/>
      <c r="FA85" s="40"/>
      <c r="FB85" s="17"/>
      <c r="FC85" s="36"/>
      <c r="FD85" s="18"/>
      <c r="FE85" s="26"/>
      <c r="FF85" s="17"/>
      <c r="FG85" s="18"/>
      <c r="FH85" s="40"/>
      <c r="FI85" s="17"/>
      <c r="FJ85" s="36"/>
      <c r="FK85" s="18"/>
      <c r="FL85" s="26"/>
      <c r="FM85" s="17"/>
      <c r="FN85" s="18"/>
      <c r="FO85" s="40"/>
      <c r="FP85" s="17"/>
      <c r="FQ85" s="36"/>
      <c r="FR85" s="18"/>
      <c r="FS85" s="26"/>
      <c r="FT85" s="17"/>
      <c r="FU85" s="18"/>
      <c r="FV85" s="40"/>
      <c r="FW85" s="17"/>
      <c r="FX85" s="36"/>
      <c r="FY85" s="18"/>
      <c r="FZ85" s="26"/>
      <c r="GA85" s="17"/>
      <c r="GB85" s="18"/>
      <c r="GC85" s="40"/>
      <c r="GD85" s="17"/>
      <c r="GE85" s="36"/>
      <c r="GF85" s="18"/>
      <c r="GG85" s="26"/>
      <c r="GH85" s="18"/>
      <c r="GI85" s="18"/>
      <c r="GJ85" s="40"/>
      <c r="GK85" s="17"/>
      <c r="GL85" s="36"/>
      <c r="GM85" s="18"/>
      <c r="GN85" s="26"/>
      <c r="GO85" s="18"/>
      <c r="GP85" s="18"/>
      <c r="GQ85" s="40"/>
      <c r="GR85" s="17"/>
      <c r="GS85" s="36"/>
      <c r="GT85" s="18"/>
      <c r="GU85" s="26"/>
      <c r="GV85" s="18"/>
      <c r="GW85" s="18"/>
      <c r="GX85" s="40"/>
      <c r="GY85" s="17"/>
      <c r="GZ85" s="36"/>
      <c r="HA85" s="18"/>
      <c r="HB85" s="26"/>
      <c r="HC85" s="18"/>
      <c r="HD85" s="18"/>
      <c r="HE85" s="40"/>
      <c r="HF85" s="17"/>
      <c r="HG85" s="36"/>
      <c r="HH85" s="18"/>
      <c r="HI85" s="26"/>
      <c r="HJ85" s="17"/>
      <c r="HK85" s="18"/>
      <c r="HL85" s="40"/>
      <c r="HM85" s="17"/>
      <c r="HN85" s="36"/>
      <c r="HO85" s="18"/>
      <c r="HP85" s="26"/>
      <c r="HQ85" s="17"/>
      <c r="HR85" s="18"/>
      <c r="HS85" s="40"/>
      <c r="HT85" s="17"/>
      <c r="HU85" s="36"/>
      <c r="HV85" s="17"/>
      <c r="HW85" s="17"/>
      <c r="HX85" s="18"/>
      <c r="HY85" s="18"/>
      <c r="HZ85" s="17"/>
      <c r="IA85" s="17"/>
      <c r="IB85" s="17">
        <v>83</v>
      </c>
      <c r="IC85" s="17">
        <v>14029</v>
      </c>
      <c r="ID85" s="17">
        <v>626</v>
      </c>
      <c r="IE85" s="17">
        <v>86062</v>
      </c>
      <c r="IF85" s="17">
        <v>612</v>
      </c>
      <c r="IG85" s="17">
        <v>86589.1428571429</v>
      </c>
      <c r="IH85" s="41"/>
      <c r="II85" s="41"/>
      <c r="IJ85" s="41"/>
      <c r="IK85" s="41"/>
      <c r="IL85" s="18"/>
      <c r="IM85" s="41"/>
      <c r="IN85" s="41"/>
      <c r="IO85" s="41"/>
      <c r="IP85" s="18"/>
      <c r="IQ85" s="18"/>
      <c r="IR85" s="18">
        <f t="shared" ref="IR85:IU85" si="106">O85+V85+AC85+AJ85+AQ85+AX85+BE85+BL85+BS85+BZ85+CG85+CN85+CU85+DB85+DI85+DP85+DW85+ED85+EK85+ER85+EY85+FF85+FM85+FT85+GA85+GH85+GO85+GV85+HC85+HJ85+HQ85</f>
        <v>79</v>
      </c>
      <c r="IS85" s="18">
        <f t="shared" si="106"/>
        <v>10065</v>
      </c>
      <c r="IT85" s="17">
        <v>139</v>
      </c>
      <c r="IU85" s="18">
        <f t="shared" si="106"/>
        <v>-614.05</v>
      </c>
      <c r="IV85" s="36">
        <f t="shared" si="82"/>
        <v>-0.0610084451068058</v>
      </c>
      <c r="IW85" s="18">
        <f t="shared" si="83"/>
        <v>1400</v>
      </c>
      <c r="IX85" s="42">
        <f t="shared" si="84"/>
        <v>196745.142857143</v>
      </c>
      <c r="IY85" s="43"/>
      <c r="IZ85" s="43"/>
    </row>
    <row r="86" spans="1:260">
      <c r="A86" s="16"/>
      <c r="B86" s="17" t="s">
        <v>313</v>
      </c>
      <c r="C86" s="18">
        <v>6939962767574</v>
      </c>
      <c r="D86" s="18">
        <v>21062210000163</v>
      </c>
      <c r="E86" s="22" t="s">
        <v>314</v>
      </c>
      <c r="F86" s="19" t="s">
        <v>315</v>
      </c>
      <c r="G86" s="17" t="s">
        <v>288</v>
      </c>
      <c r="H86" s="26">
        <f>VLOOKUP(C86,供应链!E:J,6,0)</f>
        <v>1.04166666666667</v>
      </c>
      <c r="I86" s="17">
        <f>VLOOKUP(C86,供应链!E:H,4,0)</f>
        <v>689</v>
      </c>
      <c r="J86" s="17">
        <f>VLOOKUP(C86,供应链!E:K,7,0)</f>
        <v>422</v>
      </c>
      <c r="K86" s="18">
        <f>VLOOKUP(C86,供应链!E:I,5,0)</f>
        <v>30.2377353866264</v>
      </c>
      <c r="L86" s="27">
        <f t="shared" si="80"/>
        <v>0.00608656447249775</v>
      </c>
      <c r="M86" s="17">
        <v>3066</v>
      </c>
      <c r="N86" s="26">
        <v>0.00391389432485323</v>
      </c>
      <c r="O86" s="18">
        <v>12</v>
      </c>
      <c r="P86" s="18">
        <v>2683</v>
      </c>
      <c r="Q86" s="40">
        <f t="shared" si="85"/>
        <v>230.290833333333</v>
      </c>
      <c r="R86" s="18">
        <f t="shared" si="86"/>
        <v>-104.51</v>
      </c>
      <c r="S86" s="36">
        <f t="shared" si="87"/>
        <v>-0.0389526649273201</v>
      </c>
      <c r="T86" s="17">
        <v>2544</v>
      </c>
      <c r="U86" s="26">
        <v>0.00589622641509434</v>
      </c>
      <c r="V86" s="18">
        <v>15</v>
      </c>
      <c r="W86" s="18">
        <v>3405</v>
      </c>
      <c r="X86" s="40">
        <f t="shared" si="88"/>
        <v>233.81</v>
      </c>
      <c r="Y86" s="18">
        <f t="shared" si="89"/>
        <v>-77.85</v>
      </c>
      <c r="Z86" s="36">
        <f t="shared" si="90"/>
        <v>-0.022863436123348</v>
      </c>
      <c r="AA86" s="17"/>
      <c r="AB86" s="26"/>
      <c r="AC86" s="18"/>
      <c r="AD86" s="18"/>
      <c r="AE86" s="40"/>
      <c r="AF86" s="17"/>
      <c r="AG86" s="36"/>
      <c r="AH86" s="17"/>
      <c r="AI86" s="26"/>
      <c r="AJ86" s="18"/>
      <c r="AK86" s="18"/>
      <c r="AL86" s="40"/>
      <c r="AM86" s="17"/>
      <c r="AN86" s="36"/>
      <c r="AO86" s="17"/>
      <c r="AP86" s="26"/>
      <c r="AQ86" s="18"/>
      <c r="AR86" s="18"/>
      <c r="AS86" s="40"/>
      <c r="AT86" s="17"/>
      <c r="AU86" s="36"/>
      <c r="AV86" s="17"/>
      <c r="AW86" s="26"/>
      <c r="AX86" s="18"/>
      <c r="AY86" s="18"/>
      <c r="AZ86" s="40"/>
      <c r="BA86" s="17"/>
      <c r="BB86" s="36"/>
      <c r="BC86" s="17"/>
      <c r="BD86" s="26"/>
      <c r="BE86" s="17"/>
      <c r="BF86" s="18"/>
      <c r="BG86" s="40"/>
      <c r="BH86" s="17"/>
      <c r="BI86" s="36"/>
      <c r="BJ86" s="17"/>
      <c r="BK86" s="32"/>
      <c r="BL86" s="17"/>
      <c r="BM86" s="18"/>
      <c r="BN86" s="40"/>
      <c r="BO86" s="17"/>
      <c r="BP86" s="36"/>
      <c r="BQ86" s="17"/>
      <c r="BR86" s="32"/>
      <c r="BS86" s="18"/>
      <c r="BT86" s="18"/>
      <c r="BU86" s="40"/>
      <c r="BV86" s="17"/>
      <c r="BW86" s="36"/>
      <c r="BY86" s="117"/>
      <c r="BZ86" s="18"/>
      <c r="CB86" s="40"/>
      <c r="CC86" s="17"/>
      <c r="CD86" s="36"/>
      <c r="CF86" s="117"/>
      <c r="CI86" s="40"/>
      <c r="CJ86" s="17"/>
      <c r="CK86" s="36"/>
      <c r="CL86" s="120"/>
      <c r="CM86" s="121"/>
      <c r="CN86" s="55"/>
      <c r="CO86" s="55"/>
      <c r="CP86" s="40"/>
      <c r="CQ86" s="17"/>
      <c r="CR86" s="36"/>
      <c r="CS86" s="122"/>
      <c r="CT86" s="121"/>
      <c r="CU86" s="122"/>
      <c r="CV86" s="122"/>
      <c r="CW86" s="40"/>
      <c r="CX86" s="17"/>
      <c r="CY86" s="36"/>
      <c r="CZ86" s="112"/>
      <c r="DA86" s="117"/>
      <c r="DB86" s="112"/>
      <c r="DC86" s="112"/>
      <c r="DD86" s="40"/>
      <c r="DE86" s="17"/>
      <c r="DF86" s="36"/>
      <c r="DG86" s="126"/>
      <c r="DH86" s="32"/>
      <c r="DI86" s="17"/>
      <c r="DJ86" s="18"/>
      <c r="DK86" s="40"/>
      <c r="DL86" s="17"/>
      <c r="DM86" s="36"/>
      <c r="DN86" s="33"/>
      <c r="DO86" s="32"/>
      <c r="DP86" s="18"/>
      <c r="DQ86" s="18"/>
      <c r="DR86" s="40"/>
      <c r="DS86" s="17"/>
      <c r="DT86" s="36"/>
      <c r="DU86" s="18"/>
      <c r="DV86" s="26"/>
      <c r="DW86" s="18"/>
      <c r="DX86" s="18"/>
      <c r="DY86" s="40"/>
      <c r="DZ86" s="17"/>
      <c r="EA86" s="36"/>
      <c r="EB86" s="18"/>
      <c r="EC86" s="26"/>
      <c r="ED86" s="18"/>
      <c r="EE86" s="18"/>
      <c r="EF86" s="40"/>
      <c r="EG86" s="17"/>
      <c r="EH86" s="36"/>
      <c r="EI86" s="18"/>
      <c r="EJ86" s="26"/>
      <c r="EK86" s="18"/>
      <c r="EL86" s="18"/>
      <c r="EM86" s="40"/>
      <c r="EN86" s="17"/>
      <c r="EO86" s="36"/>
      <c r="EP86" s="18"/>
      <c r="EQ86" s="26"/>
      <c r="ER86" s="18"/>
      <c r="ES86" s="18"/>
      <c r="ET86" s="40"/>
      <c r="EU86" s="17"/>
      <c r="EV86" s="36"/>
      <c r="EW86" s="18"/>
      <c r="EX86" s="26"/>
      <c r="EY86" s="17"/>
      <c r="EZ86" s="18"/>
      <c r="FA86" s="40"/>
      <c r="FB86" s="17"/>
      <c r="FC86" s="36"/>
      <c r="FD86" s="18"/>
      <c r="FE86" s="26"/>
      <c r="FF86" s="17"/>
      <c r="FG86" s="18"/>
      <c r="FH86" s="40"/>
      <c r="FI86" s="17"/>
      <c r="FJ86" s="36"/>
      <c r="FK86" s="18"/>
      <c r="FL86" s="26"/>
      <c r="FM86" s="17"/>
      <c r="FN86" s="18"/>
      <c r="FO86" s="40"/>
      <c r="FP86" s="17"/>
      <c r="FQ86" s="36"/>
      <c r="FR86" s="18"/>
      <c r="FS86" s="26"/>
      <c r="FT86" s="17"/>
      <c r="FU86" s="18"/>
      <c r="FV86" s="40"/>
      <c r="FW86" s="17"/>
      <c r="FX86" s="36"/>
      <c r="FY86" s="18"/>
      <c r="FZ86" s="26"/>
      <c r="GA86" s="17"/>
      <c r="GB86" s="18"/>
      <c r="GC86" s="40"/>
      <c r="GD86" s="17"/>
      <c r="GE86" s="36"/>
      <c r="GF86" s="18"/>
      <c r="GG86" s="26"/>
      <c r="GH86" s="18"/>
      <c r="GI86" s="18"/>
      <c r="GJ86" s="40"/>
      <c r="GK86" s="17"/>
      <c r="GL86" s="36"/>
      <c r="GM86" s="18"/>
      <c r="GN86" s="26"/>
      <c r="GO86" s="18"/>
      <c r="GP86" s="18"/>
      <c r="GQ86" s="40"/>
      <c r="GR86" s="17"/>
      <c r="GS86" s="36"/>
      <c r="GT86" s="18"/>
      <c r="GU86" s="26"/>
      <c r="GV86" s="18"/>
      <c r="GW86" s="18"/>
      <c r="GX86" s="40"/>
      <c r="GY86" s="17"/>
      <c r="GZ86" s="36"/>
      <c r="HA86" s="18"/>
      <c r="HB86" s="26"/>
      <c r="HC86" s="18"/>
      <c r="HD86" s="18"/>
      <c r="HE86" s="40"/>
      <c r="HF86" s="17"/>
      <c r="HG86" s="36"/>
      <c r="HH86" s="18"/>
      <c r="HI86" s="26"/>
      <c r="HJ86" s="17"/>
      <c r="HK86" s="18"/>
      <c r="HL86" s="40"/>
      <c r="HM86" s="17"/>
      <c r="HN86" s="36"/>
      <c r="HO86" s="18"/>
      <c r="HP86" s="26"/>
      <c r="HQ86" s="17"/>
      <c r="HR86" s="18"/>
      <c r="HS86" s="40"/>
      <c r="HT86" s="17"/>
      <c r="HU86" s="36"/>
      <c r="HV86" s="17"/>
      <c r="HW86" s="17"/>
      <c r="HX86" s="18"/>
      <c r="HY86" s="18"/>
      <c r="HZ86" s="17"/>
      <c r="IA86" s="17"/>
      <c r="IB86" s="17">
        <v>49</v>
      </c>
      <c r="IC86" s="17">
        <v>13478</v>
      </c>
      <c r="ID86" s="17">
        <v>426</v>
      </c>
      <c r="IE86" s="17">
        <v>107639</v>
      </c>
      <c r="IF86" s="17">
        <v>979</v>
      </c>
      <c r="IG86" s="17">
        <v>233640.75</v>
      </c>
      <c r="IH86" s="41"/>
      <c r="II86" s="41"/>
      <c r="IJ86" s="41"/>
      <c r="IK86" s="41"/>
      <c r="IL86" s="18"/>
      <c r="IM86" s="41"/>
      <c r="IN86" s="41"/>
      <c r="IO86" s="41"/>
      <c r="IP86" s="18"/>
      <c r="IQ86" s="18"/>
      <c r="IR86" s="18">
        <f t="shared" ref="IR86:IU86" si="107">O86+V86+AC86+AJ86+AQ86+AX86+BE86+BL86+BS86+BZ86+CG86+CN86+CU86+DB86+DI86+DP86+DW86+ED86+EK86+ER86+EY86+FF86+FM86+FT86+GA86+GH86+GO86+GV86+HC86+HJ86+HQ86</f>
        <v>27</v>
      </c>
      <c r="IS86" s="18">
        <f t="shared" si="107"/>
        <v>6088</v>
      </c>
      <c r="IT86" s="17">
        <v>239</v>
      </c>
      <c r="IU86" s="18">
        <f t="shared" si="107"/>
        <v>-182.36</v>
      </c>
      <c r="IV86" s="36">
        <f t="shared" si="82"/>
        <v>-0.0299540078843627</v>
      </c>
      <c r="IW86" s="18">
        <f t="shared" si="83"/>
        <v>1481</v>
      </c>
      <c r="IX86" s="42">
        <f t="shared" si="84"/>
        <v>360845.75</v>
      </c>
      <c r="IY86" s="43"/>
      <c r="IZ86" s="43"/>
    </row>
    <row r="87" spans="1:260">
      <c r="A87" s="16"/>
      <c r="B87" s="17" t="s">
        <v>46</v>
      </c>
      <c r="C87" s="18">
        <v>6939962770833</v>
      </c>
      <c r="D87" s="18">
        <v>21061220000634</v>
      </c>
      <c r="E87" s="22" t="s">
        <v>316</v>
      </c>
      <c r="F87" s="19" t="s">
        <v>317</v>
      </c>
      <c r="G87" s="17" t="s">
        <v>288</v>
      </c>
      <c r="H87" s="26">
        <f>VLOOKUP(C87,供应链!E:J,6,0)</f>
        <v>1</v>
      </c>
      <c r="I87" s="17">
        <f>VLOOKUP(C87,供应链!E:H,4,0)</f>
        <v>511</v>
      </c>
      <c r="J87" s="17">
        <f>VLOOKUP(C87,供应链!E:K,7,0)</f>
        <v>162</v>
      </c>
      <c r="K87" s="18">
        <f>VLOOKUP(C87,供应链!E:I,5,0)</f>
        <v>137.418363426815</v>
      </c>
      <c r="L87" s="27">
        <f t="shared" si="80"/>
        <v>0.000901713255184851</v>
      </c>
      <c r="M87" s="17">
        <v>139</v>
      </c>
      <c r="N87" s="26">
        <v>0.0287769784172662</v>
      </c>
      <c r="O87" s="18">
        <v>4</v>
      </c>
      <c r="P87" s="18">
        <v>296</v>
      </c>
      <c r="Q87" s="40">
        <f t="shared" si="85"/>
        <v>76.22</v>
      </c>
      <c r="R87" s="18">
        <f t="shared" si="86"/>
        <v>-11.12</v>
      </c>
      <c r="S87" s="36">
        <f t="shared" si="87"/>
        <v>-0.0375675675675676</v>
      </c>
      <c r="T87" s="17">
        <v>146</v>
      </c>
      <c r="U87" s="26">
        <v>0</v>
      </c>
      <c r="V87" s="18">
        <v>0</v>
      </c>
      <c r="W87" s="18">
        <v>0</v>
      </c>
      <c r="X87" s="40">
        <f t="shared" si="88"/>
        <v>0</v>
      </c>
      <c r="Y87" s="18">
        <f t="shared" si="89"/>
        <v>0</v>
      </c>
      <c r="Z87" s="36">
        <f t="shared" si="90"/>
        <v>0</v>
      </c>
      <c r="AA87" s="17"/>
      <c r="AB87" s="26"/>
      <c r="AC87" s="18"/>
      <c r="AD87" s="18"/>
      <c r="AE87" s="40"/>
      <c r="AF87" s="17"/>
      <c r="AG87" s="36"/>
      <c r="AH87" s="17"/>
      <c r="AI87" s="26"/>
      <c r="AJ87" s="18"/>
      <c r="AK87" s="18"/>
      <c r="AL87" s="40"/>
      <c r="AM87" s="17"/>
      <c r="AN87" s="36"/>
      <c r="AO87" s="17"/>
      <c r="AP87" s="26"/>
      <c r="AQ87" s="18"/>
      <c r="AR87" s="18"/>
      <c r="AS87" s="40"/>
      <c r="AT87" s="17"/>
      <c r="AU87" s="36"/>
      <c r="AV87" s="17"/>
      <c r="AW87" s="26"/>
      <c r="AX87" s="18"/>
      <c r="AY87" s="18"/>
      <c r="AZ87" s="40"/>
      <c r="BA87" s="17"/>
      <c r="BB87" s="36"/>
      <c r="BC87" s="17"/>
      <c r="BD87" s="26"/>
      <c r="BE87" s="17"/>
      <c r="BF87" s="18"/>
      <c r="BG87" s="40"/>
      <c r="BH87" s="17"/>
      <c r="BI87" s="36"/>
      <c r="BJ87" s="17"/>
      <c r="BK87" s="32"/>
      <c r="BL87" s="17"/>
      <c r="BM87" s="18"/>
      <c r="BN87" s="40"/>
      <c r="BO87" s="17"/>
      <c r="BP87" s="36"/>
      <c r="BQ87" s="17"/>
      <c r="BR87" s="32"/>
      <c r="BS87" s="18"/>
      <c r="BT87" s="18"/>
      <c r="BU87" s="40"/>
      <c r="BV87" s="17"/>
      <c r="BW87" s="36"/>
      <c r="BY87" s="117"/>
      <c r="BZ87" s="18"/>
      <c r="CB87" s="40"/>
      <c r="CC87" s="17"/>
      <c r="CD87" s="36"/>
      <c r="CF87" s="117"/>
      <c r="CI87" s="40"/>
      <c r="CJ87" s="17"/>
      <c r="CK87" s="36"/>
      <c r="CL87" s="120"/>
      <c r="CM87" s="121"/>
      <c r="CN87" s="55"/>
      <c r="CO87" s="55"/>
      <c r="CP87" s="40"/>
      <c r="CQ87" s="17"/>
      <c r="CR87" s="36"/>
      <c r="CS87" s="122"/>
      <c r="CT87" s="121"/>
      <c r="CU87" s="122"/>
      <c r="CV87" s="122"/>
      <c r="CW87" s="40"/>
      <c r="CX87" s="17"/>
      <c r="CY87" s="36"/>
      <c r="CZ87" s="112"/>
      <c r="DA87" s="117"/>
      <c r="DB87" s="112"/>
      <c r="DC87" s="112"/>
      <c r="DD87" s="40"/>
      <c r="DE87" s="17"/>
      <c r="DF87" s="36"/>
      <c r="DG87" s="126"/>
      <c r="DH87" s="32"/>
      <c r="DI87" s="17"/>
      <c r="DJ87" s="18"/>
      <c r="DK87" s="40"/>
      <c r="DL87" s="17"/>
      <c r="DM87" s="36"/>
      <c r="DN87" s="33"/>
      <c r="DO87" s="32"/>
      <c r="DP87" s="18"/>
      <c r="DQ87" s="18"/>
      <c r="DR87" s="40"/>
      <c r="DS87" s="17"/>
      <c r="DT87" s="36"/>
      <c r="DU87" s="18"/>
      <c r="DV87" s="26"/>
      <c r="DW87" s="18"/>
      <c r="DX87" s="18"/>
      <c r="DY87" s="40"/>
      <c r="DZ87" s="17"/>
      <c r="EA87" s="36"/>
      <c r="EB87" s="18"/>
      <c r="EC87" s="26"/>
      <c r="ED87" s="18"/>
      <c r="EE87" s="18"/>
      <c r="EF87" s="40"/>
      <c r="EG87" s="17"/>
      <c r="EH87" s="36"/>
      <c r="EI87" s="18"/>
      <c r="EJ87" s="26"/>
      <c r="EK87" s="18"/>
      <c r="EL87" s="18"/>
      <c r="EM87" s="40"/>
      <c r="EN87" s="17"/>
      <c r="EO87" s="36"/>
      <c r="EP87" s="18"/>
      <c r="EQ87" s="26"/>
      <c r="ER87" s="18"/>
      <c r="ES87" s="18"/>
      <c r="ET87" s="40"/>
      <c r="EU87" s="17"/>
      <c r="EV87" s="36"/>
      <c r="EW87" s="18"/>
      <c r="EX87" s="26"/>
      <c r="EY87" s="17"/>
      <c r="EZ87" s="18"/>
      <c r="FA87" s="40"/>
      <c r="FB87" s="17"/>
      <c r="FC87" s="36"/>
      <c r="FD87" s="18"/>
      <c r="FE87" s="26"/>
      <c r="FF87" s="17"/>
      <c r="FG87" s="18"/>
      <c r="FH87" s="40"/>
      <c r="FI87" s="17"/>
      <c r="FJ87" s="36"/>
      <c r="FK87" s="18"/>
      <c r="FL87" s="26"/>
      <c r="FM87" s="17"/>
      <c r="FN87" s="18"/>
      <c r="FO87" s="40"/>
      <c r="FP87" s="17"/>
      <c r="FQ87" s="36"/>
      <c r="FR87" s="18"/>
      <c r="FS87" s="26"/>
      <c r="FT87" s="17"/>
      <c r="FU87" s="18"/>
      <c r="FV87" s="40"/>
      <c r="FW87" s="17"/>
      <c r="FX87" s="36"/>
      <c r="FY87" s="18"/>
      <c r="FZ87" s="26"/>
      <c r="GA87" s="17"/>
      <c r="GB87" s="18"/>
      <c r="GC87" s="40"/>
      <c r="GD87" s="17"/>
      <c r="GE87" s="36"/>
      <c r="GF87" s="18"/>
      <c r="GG87" s="26"/>
      <c r="GH87" s="18"/>
      <c r="GI87" s="18"/>
      <c r="GJ87" s="40"/>
      <c r="GK87" s="17"/>
      <c r="GL87" s="36"/>
      <c r="GM87" s="18"/>
      <c r="GN87" s="26"/>
      <c r="GO87" s="18"/>
      <c r="GP87" s="18"/>
      <c r="GQ87" s="40"/>
      <c r="GR87" s="17"/>
      <c r="GS87" s="36"/>
      <c r="GT87" s="18"/>
      <c r="GU87" s="26"/>
      <c r="GV87" s="18"/>
      <c r="GW87" s="18"/>
      <c r="GX87" s="40"/>
      <c r="GY87" s="17"/>
      <c r="GZ87" s="36"/>
      <c r="HA87" s="18"/>
      <c r="HB87" s="26"/>
      <c r="HC87" s="18"/>
      <c r="HD87" s="18"/>
      <c r="HE87" s="40"/>
      <c r="HF87" s="17"/>
      <c r="HG87" s="36"/>
      <c r="HH87" s="18"/>
      <c r="HI87" s="26"/>
      <c r="HJ87" s="17"/>
      <c r="HK87" s="18"/>
      <c r="HL87" s="40"/>
      <c r="HM87" s="17"/>
      <c r="HN87" s="36"/>
      <c r="HO87" s="18"/>
      <c r="HP87" s="26"/>
      <c r="HQ87" s="17"/>
      <c r="HR87" s="18"/>
      <c r="HS87" s="40"/>
      <c r="HT87" s="17"/>
      <c r="HU87" s="36"/>
      <c r="HV87" s="17"/>
      <c r="HW87" s="17"/>
      <c r="HX87" s="18"/>
      <c r="HY87" s="18"/>
      <c r="HZ87" s="17"/>
      <c r="IA87" s="17"/>
      <c r="IB87" s="17">
        <v>4</v>
      </c>
      <c r="IC87" s="17">
        <v>396</v>
      </c>
      <c r="ID87" s="17">
        <v>193</v>
      </c>
      <c r="IE87" s="17">
        <v>14226</v>
      </c>
      <c r="IF87" s="17">
        <v>146</v>
      </c>
      <c r="IG87" s="17">
        <v>10652.6666666667</v>
      </c>
      <c r="IH87" s="41"/>
      <c r="II87" s="41"/>
      <c r="IJ87" s="41"/>
      <c r="IK87" s="41"/>
      <c r="IL87" s="18"/>
      <c r="IM87" s="41"/>
      <c r="IN87" s="41"/>
      <c r="IO87" s="41"/>
      <c r="IP87" s="18"/>
      <c r="IQ87" s="18"/>
      <c r="IR87" s="18">
        <f t="shared" ref="IR87:IU87" si="108">O87+V87+AC87+AJ87+AQ87+AX87+BE87+BL87+BS87+BZ87+CG87+CN87+CU87+DB87+DI87+DP87+DW87+ED87+EK87+ER87+EY87+FF87+FM87+FT87+GA87+GH87+GO87+GV87+HC87+HJ87+HQ87</f>
        <v>4</v>
      </c>
      <c r="IS87" s="18">
        <f t="shared" si="108"/>
        <v>296</v>
      </c>
      <c r="IT87" s="17">
        <v>79</v>
      </c>
      <c r="IU87" s="18">
        <f t="shared" si="108"/>
        <v>-11.12</v>
      </c>
      <c r="IV87" s="36">
        <f t="shared" si="82"/>
        <v>-0.0375675675675676</v>
      </c>
      <c r="IW87" s="18">
        <f t="shared" si="83"/>
        <v>347</v>
      </c>
      <c r="IX87" s="42">
        <f t="shared" si="84"/>
        <v>25570.6666666667</v>
      </c>
      <c r="IY87" s="43"/>
      <c r="IZ87" s="43"/>
    </row>
    <row r="88" hidden="1" spans="1:260">
      <c r="A88" s="16"/>
      <c r="B88" s="17" t="s">
        <v>44</v>
      </c>
      <c r="C88" s="18">
        <v>6939962764856</v>
      </c>
      <c r="D88" s="18">
        <v>21064110001100</v>
      </c>
      <c r="E88" s="22" t="s">
        <v>318</v>
      </c>
      <c r="F88" s="19" t="s">
        <v>319</v>
      </c>
      <c r="G88" s="17" t="s">
        <v>302</v>
      </c>
      <c r="H88" s="26">
        <f>VLOOKUP(C88,供应链!E:J,6,0)</f>
        <v>0</v>
      </c>
      <c r="I88" s="17">
        <f>VLOOKUP(C88,供应链!E:H,4,0)</f>
        <v>0</v>
      </c>
      <c r="J88" s="17">
        <f>VLOOKUP(C88,供应链!E:K,7,0)</f>
        <v>598</v>
      </c>
      <c r="K88" s="18" t="str">
        <f>VLOOKUP(C88,供应链!E:I,5,0)</f>
        <v>-</v>
      </c>
      <c r="L88" s="27">
        <f t="shared" si="80"/>
        <v>0</v>
      </c>
      <c r="M88" s="17">
        <v>0</v>
      </c>
      <c r="N88" s="26">
        <v>0</v>
      </c>
      <c r="O88" s="18">
        <v>0</v>
      </c>
      <c r="P88" s="18">
        <v>0</v>
      </c>
      <c r="Q88" s="40">
        <f t="shared" si="85"/>
        <v>0</v>
      </c>
      <c r="R88" s="18">
        <f t="shared" si="86"/>
        <v>0</v>
      </c>
      <c r="S88" s="36">
        <f t="shared" si="87"/>
        <v>0</v>
      </c>
      <c r="T88" s="17">
        <v>0</v>
      </c>
      <c r="U88" s="26">
        <v>0</v>
      </c>
      <c r="V88" s="18">
        <v>0</v>
      </c>
      <c r="W88" s="18">
        <v>0</v>
      </c>
      <c r="X88" s="40">
        <f t="shared" si="88"/>
        <v>0</v>
      </c>
      <c r="Y88" s="18">
        <f t="shared" si="89"/>
        <v>0</v>
      </c>
      <c r="Z88" s="36">
        <f t="shared" si="90"/>
        <v>0</v>
      </c>
      <c r="AA88" s="17"/>
      <c r="AB88" s="26"/>
      <c r="AC88" s="18"/>
      <c r="AD88" s="18"/>
      <c r="AE88" s="40"/>
      <c r="AF88" s="17"/>
      <c r="AG88" s="36"/>
      <c r="AH88" s="17"/>
      <c r="AI88" s="26"/>
      <c r="AJ88" s="18"/>
      <c r="AK88" s="18"/>
      <c r="AL88" s="40"/>
      <c r="AM88" s="17"/>
      <c r="AN88" s="36"/>
      <c r="AO88" s="17"/>
      <c r="AP88" s="26"/>
      <c r="AQ88" s="18"/>
      <c r="AR88" s="18"/>
      <c r="AS88" s="40"/>
      <c r="AT88" s="17"/>
      <c r="AU88" s="36"/>
      <c r="AV88" s="17"/>
      <c r="AW88" s="26"/>
      <c r="AX88" s="18"/>
      <c r="AY88" s="18"/>
      <c r="AZ88" s="40"/>
      <c r="BA88" s="17"/>
      <c r="BB88" s="36"/>
      <c r="BC88" s="17"/>
      <c r="BD88" s="26"/>
      <c r="BE88" s="17"/>
      <c r="BF88" s="18"/>
      <c r="BG88" s="40"/>
      <c r="BH88" s="17"/>
      <c r="BI88" s="36"/>
      <c r="BJ88" s="17"/>
      <c r="BK88" s="32"/>
      <c r="BL88" s="17"/>
      <c r="BM88" s="18"/>
      <c r="BN88" s="40"/>
      <c r="BO88" s="17"/>
      <c r="BP88" s="36"/>
      <c r="BQ88" s="17"/>
      <c r="BR88" s="32"/>
      <c r="BS88" s="18"/>
      <c r="BT88" s="18"/>
      <c r="BU88" s="40"/>
      <c r="BV88" s="17"/>
      <c r="BW88" s="36"/>
      <c r="BY88" s="117"/>
      <c r="BZ88" s="18"/>
      <c r="CB88" s="40"/>
      <c r="CC88" s="17"/>
      <c r="CD88" s="36"/>
      <c r="CF88" s="117"/>
      <c r="CI88" s="40"/>
      <c r="CJ88" s="17"/>
      <c r="CK88" s="36"/>
      <c r="CL88" s="120"/>
      <c r="CM88" s="121"/>
      <c r="CN88" s="55"/>
      <c r="CO88" s="55"/>
      <c r="CP88" s="40"/>
      <c r="CQ88" s="17"/>
      <c r="CR88" s="36"/>
      <c r="CS88" s="122"/>
      <c r="CT88" s="121"/>
      <c r="CU88" s="122"/>
      <c r="CV88" s="122"/>
      <c r="CW88" s="40"/>
      <c r="CX88" s="17"/>
      <c r="CY88" s="36"/>
      <c r="CZ88" s="112"/>
      <c r="DA88" s="117"/>
      <c r="DB88" s="112"/>
      <c r="DC88" s="112"/>
      <c r="DD88" s="40"/>
      <c r="DE88" s="17"/>
      <c r="DF88" s="36"/>
      <c r="DG88" s="126"/>
      <c r="DH88" s="32"/>
      <c r="DI88" s="17"/>
      <c r="DJ88" s="18"/>
      <c r="DK88" s="40"/>
      <c r="DL88" s="17"/>
      <c r="DM88" s="36"/>
      <c r="DN88" s="33"/>
      <c r="DO88" s="32"/>
      <c r="DP88" s="18"/>
      <c r="DQ88" s="18"/>
      <c r="DR88" s="40"/>
      <c r="DS88" s="17"/>
      <c r="DT88" s="36"/>
      <c r="DU88" s="18"/>
      <c r="DV88" s="26"/>
      <c r="DW88" s="18"/>
      <c r="DX88" s="18"/>
      <c r="DY88" s="40"/>
      <c r="DZ88" s="17"/>
      <c r="EA88" s="36"/>
      <c r="EB88" s="18"/>
      <c r="EC88" s="26"/>
      <c r="ED88" s="18"/>
      <c r="EE88" s="18"/>
      <c r="EF88" s="40"/>
      <c r="EG88" s="17"/>
      <c r="EH88" s="36"/>
      <c r="EI88" s="18"/>
      <c r="EJ88" s="26"/>
      <c r="EK88" s="18"/>
      <c r="EL88" s="18"/>
      <c r="EM88" s="40"/>
      <c r="EN88" s="17"/>
      <c r="EO88" s="36"/>
      <c r="EP88" s="18"/>
      <c r="EQ88" s="26"/>
      <c r="ER88" s="18"/>
      <c r="ES88" s="18"/>
      <c r="ET88" s="40"/>
      <c r="EU88" s="17"/>
      <c r="EV88" s="36"/>
      <c r="EW88" s="18"/>
      <c r="EX88" s="26"/>
      <c r="EY88" s="17"/>
      <c r="EZ88" s="18"/>
      <c r="FA88" s="40"/>
      <c r="FB88" s="17"/>
      <c r="FC88" s="36"/>
      <c r="FD88" s="18"/>
      <c r="FE88" s="26"/>
      <c r="FF88" s="17"/>
      <c r="FG88" s="18"/>
      <c r="FH88" s="40"/>
      <c r="FI88" s="17"/>
      <c r="FJ88" s="36"/>
      <c r="FK88" s="18"/>
      <c r="FL88" s="26"/>
      <c r="FM88" s="17"/>
      <c r="FN88" s="18"/>
      <c r="FO88" s="40"/>
      <c r="FP88" s="17"/>
      <c r="FQ88" s="36"/>
      <c r="FR88" s="18"/>
      <c r="FS88" s="26"/>
      <c r="FT88" s="17"/>
      <c r="FU88" s="18"/>
      <c r="FV88" s="40"/>
      <c r="FW88" s="17"/>
      <c r="FX88" s="36"/>
      <c r="FY88" s="18"/>
      <c r="FZ88" s="26"/>
      <c r="GA88" s="17"/>
      <c r="GB88" s="18"/>
      <c r="GC88" s="40"/>
      <c r="GD88" s="17"/>
      <c r="GE88" s="36"/>
      <c r="GF88" s="18"/>
      <c r="GG88" s="26"/>
      <c r="GH88" s="18"/>
      <c r="GI88" s="18"/>
      <c r="GJ88" s="40"/>
      <c r="GK88" s="17"/>
      <c r="GL88" s="36"/>
      <c r="GM88" s="18"/>
      <c r="GN88" s="26"/>
      <c r="GO88" s="18"/>
      <c r="GP88" s="18"/>
      <c r="GQ88" s="40"/>
      <c r="GR88" s="17"/>
      <c r="GS88" s="36"/>
      <c r="GT88" s="18"/>
      <c r="GU88" s="26"/>
      <c r="GV88" s="18"/>
      <c r="GW88" s="18"/>
      <c r="GX88" s="40"/>
      <c r="GY88" s="17"/>
      <c r="GZ88" s="36"/>
      <c r="HA88" s="18"/>
      <c r="HB88" s="26"/>
      <c r="HC88" s="18"/>
      <c r="HD88" s="18"/>
      <c r="HE88" s="40"/>
      <c r="HF88" s="17"/>
      <c r="HG88" s="36"/>
      <c r="HH88" s="18"/>
      <c r="HI88" s="26"/>
      <c r="HJ88" s="17"/>
      <c r="HK88" s="18"/>
      <c r="HL88" s="40"/>
      <c r="HM88" s="17"/>
      <c r="HN88" s="36"/>
      <c r="HO88" s="18"/>
      <c r="HP88" s="26"/>
      <c r="HQ88" s="17"/>
      <c r="HR88" s="18"/>
      <c r="HS88" s="40"/>
      <c r="HT88" s="17"/>
      <c r="HU88" s="36"/>
      <c r="HV88" s="17"/>
      <c r="HW88" s="17"/>
      <c r="HX88" s="18"/>
      <c r="HY88" s="18"/>
      <c r="HZ88" s="17"/>
      <c r="IA88" s="17"/>
      <c r="IB88" s="17">
        <v>0</v>
      </c>
      <c r="IC88" s="17">
        <v>0</v>
      </c>
      <c r="ID88" s="17">
        <v>0</v>
      </c>
      <c r="IE88" s="17">
        <v>0</v>
      </c>
      <c r="IF88" s="17">
        <v>0</v>
      </c>
      <c r="IG88" s="17">
        <v>0</v>
      </c>
      <c r="IH88" s="41"/>
      <c r="II88" s="41"/>
      <c r="IJ88" s="41"/>
      <c r="IK88" s="41"/>
      <c r="IL88" s="18"/>
      <c r="IM88" s="41"/>
      <c r="IN88" s="41"/>
      <c r="IO88" s="41"/>
      <c r="IP88" s="18"/>
      <c r="IQ88" s="18"/>
      <c r="IR88" s="18">
        <f t="shared" ref="IR88:IU88" si="109">O88+V88+AC88+AJ88+AQ88+AX88+BE88+BL88+BS88+BZ88+CG88+CN88+CU88+DB88+DI88+DP88+DW88+ED88+EK88+ER88+EY88+FF88+FM88+FT88+GA88+GH88+GO88+GV88+HC88+HJ88+HQ88</f>
        <v>0</v>
      </c>
      <c r="IS88" s="18">
        <f t="shared" si="109"/>
        <v>0</v>
      </c>
      <c r="IT88" s="17">
        <v>199</v>
      </c>
      <c r="IU88" s="18">
        <f t="shared" si="109"/>
        <v>0</v>
      </c>
      <c r="IV88" s="36">
        <f t="shared" si="82"/>
        <v>0</v>
      </c>
      <c r="IW88" s="18">
        <f t="shared" si="83"/>
        <v>0</v>
      </c>
      <c r="IX88" s="42">
        <f t="shared" si="84"/>
        <v>0</v>
      </c>
      <c r="IY88" s="43"/>
      <c r="IZ88" s="43"/>
    </row>
    <row r="89" spans="1:260">
      <c r="A89" s="16"/>
      <c r="B89" s="17" t="s">
        <v>37</v>
      </c>
      <c r="C89" s="18">
        <v>6939962760940</v>
      </c>
      <c r="D89" s="18" t="s">
        <v>320</v>
      </c>
      <c r="E89" s="22">
        <v>2236</v>
      </c>
      <c r="F89" s="19" t="s">
        <v>321</v>
      </c>
      <c r="G89" s="17" t="s">
        <v>288</v>
      </c>
      <c r="H89" s="26">
        <f>VLOOKUP(C89,供应链!E:J,6,0)</f>
        <v>1</v>
      </c>
      <c r="I89" s="17">
        <f>VLOOKUP(C89,供应链!E:H,4,0)</f>
        <v>135</v>
      </c>
      <c r="J89" s="17">
        <f>VLOOKUP(C89,供应链!E:K,7,0)</f>
        <v>0</v>
      </c>
      <c r="K89" s="18">
        <f>VLOOKUP(C89,供应链!E:I,5,0)</f>
        <v>16.9011565518064</v>
      </c>
      <c r="L89" s="27">
        <f t="shared" si="80"/>
        <v>0.0036068530207394</v>
      </c>
      <c r="M89" s="17">
        <v>219</v>
      </c>
      <c r="N89" s="26">
        <v>0.0365296803652968</v>
      </c>
      <c r="O89" s="18">
        <v>8</v>
      </c>
      <c r="P89" s="18">
        <v>2064</v>
      </c>
      <c r="Q89" s="40">
        <f t="shared" si="85"/>
        <v>265.74</v>
      </c>
      <c r="R89" s="18">
        <f t="shared" si="86"/>
        <v>-26.0799999999999</v>
      </c>
      <c r="S89" s="36">
        <f t="shared" si="87"/>
        <v>-0.0126356589147286</v>
      </c>
      <c r="T89" s="17">
        <v>209</v>
      </c>
      <c r="U89" s="26">
        <v>0.0382775119617225</v>
      </c>
      <c r="V89" s="18">
        <v>8</v>
      </c>
      <c r="W89" s="18">
        <v>2057</v>
      </c>
      <c r="X89" s="40">
        <f t="shared" si="88"/>
        <v>264.83875</v>
      </c>
      <c r="Y89" s="18">
        <f t="shared" si="89"/>
        <v>-33.29</v>
      </c>
      <c r="Z89" s="36">
        <f t="shared" si="90"/>
        <v>-0.0161837627613029</v>
      </c>
      <c r="AA89" s="17"/>
      <c r="AB89" s="26"/>
      <c r="AC89" s="18"/>
      <c r="AD89" s="18"/>
      <c r="AE89" s="40"/>
      <c r="AF89" s="17"/>
      <c r="AG89" s="36"/>
      <c r="AH89" s="17"/>
      <c r="AI89" s="26"/>
      <c r="AJ89" s="18"/>
      <c r="AK89" s="18"/>
      <c r="AL89" s="40"/>
      <c r="AM89" s="17"/>
      <c r="AN89" s="36"/>
      <c r="AO89" s="17"/>
      <c r="AP89" s="26"/>
      <c r="AQ89" s="18"/>
      <c r="AR89" s="18"/>
      <c r="AS89" s="40"/>
      <c r="AT89" s="17"/>
      <c r="AU89" s="36"/>
      <c r="AV89" s="17"/>
      <c r="AW89" s="26"/>
      <c r="AX89" s="18"/>
      <c r="AY89" s="18"/>
      <c r="AZ89" s="40"/>
      <c r="BA89" s="17"/>
      <c r="BB89" s="36"/>
      <c r="BC89" s="17"/>
      <c r="BD89" s="26"/>
      <c r="BE89" s="17"/>
      <c r="BF89" s="18"/>
      <c r="BG89" s="40"/>
      <c r="BH89" s="17"/>
      <c r="BI89" s="36"/>
      <c r="BJ89" s="17"/>
      <c r="BK89" s="32"/>
      <c r="BL89" s="17"/>
      <c r="BM89" s="18"/>
      <c r="BN89" s="40"/>
      <c r="BO89" s="17"/>
      <c r="BP89" s="36"/>
      <c r="BQ89" s="17"/>
      <c r="BR89" s="32"/>
      <c r="BS89" s="18"/>
      <c r="BT89" s="18"/>
      <c r="BU89" s="40"/>
      <c r="BV89" s="17"/>
      <c r="BW89" s="36"/>
      <c r="BY89" s="117"/>
      <c r="BZ89" s="18"/>
      <c r="CB89" s="40"/>
      <c r="CC89" s="17"/>
      <c r="CD89" s="36"/>
      <c r="CF89" s="117"/>
      <c r="CI89" s="40"/>
      <c r="CJ89" s="17"/>
      <c r="CK89" s="36"/>
      <c r="CL89" s="120"/>
      <c r="CM89" s="121"/>
      <c r="CN89" s="55"/>
      <c r="CO89" s="55"/>
      <c r="CP89" s="40"/>
      <c r="CQ89" s="17"/>
      <c r="CR89" s="36"/>
      <c r="CS89" s="122"/>
      <c r="CT89" s="121"/>
      <c r="CU89" s="122"/>
      <c r="CV89" s="122"/>
      <c r="CW89" s="40"/>
      <c r="CX89" s="17"/>
      <c r="CY89" s="36"/>
      <c r="CZ89" s="112"/>
      <c r="DA89" s="117"/>
      <c r="DB89" s="112"/>
      <c r="DC89" s="112"/>
      <c r="DD89" s="40"/>
      <c r="DE89" s="17"/>
      <c r="DF89" s="36"/>
      <c r="DG89" s="126"/>
      <c r="DH89" s="32"/>
      <c r="DI89" s="17"/>
      <c r="DJ89" s="18"/>
      <c r="DK89" s="40"/>
      <c r="DL89" s="17"/>
      <c r="DM89" s="36"/>
      <c r="DN89" s="33"/>
      <c r="DO89" s="32"/>
      <c r="DP89" s="18"/>
      <c r="DQ89" s="18"/>
      <c r="DR89" s="40"/>
      <c r="DS89" s="17"/>
      <c r="DT89" s="36"/>
      <c r="DU89" s="18"/>
      <c r="DV89" s="26"/>
      <c r="DW89" s="18"/>
      <c r="DX89" s="18"/>
      <c r="DY89" s="40"/>
      <c r="DZ89" s="17"/>
      <c r="EA89" s="36"/>
      <c r="EB89" s="18"/>
      <c r="EC89" s="26"/>
      <c r="ED89" s="18"/>
      <c r="EE89" s="18"/>
      <c r="EF89" s="40"/>
      <c r="EG89" s="17"/>
      <c r="EH89" s="36"/>
      <c r="EI89" s="18"/>
      <c r="EJ89" s="26"/>
      <c r="EK89" s="18"/>
      <c r="EL89" s="18"/>
      <c r="EM89" s="40"/>
      <c r="EN89" s="17"/>
      <c r="EO89" s="36"/>
      <c r="EP89" s="18"/>
      <c r="EQ89" s="26"/>
      <c r="ER89" s="18"/>
      <c r="ES89" s="18"/>
      <c r="ET89" s="40"/>
      <c r="EU89" s="17"/>
      <c r="EV89" s="36"/>
      <c r="EW89" s="18"/>
      <c r="EX89" s="26"/>
      <c r="EY89" s="17"/>
      <c r="EZ89" s="18"/>
      <c r="FA89" s="40"/>
      <c r="FB89" s="17"/>
      <c r="FC89" s="36"/>
      <c r="FD89" s="18"/>
      <c r="FE89" s="26"/>
      <c r="FF89" s="17"/>
      <c r="FG89" s="18"/>
      <c r="FH89" s="40"/>
      <c r="FI89" s="17"/>
      <c r="FJ89" s="36"/>
      <c r="FK89" s="18"/>
      <c r="FL89" s="26"/>
      <c r="FM89" s="17"/>
      <c r="FN89" s="18"/>
      <c r="FO89" s="40"/>
      <c r="FP89" s="17"/>
      <c r="FQ89" s="36"/>
      <c r="FR89" s="18"/>
      <c r="FS89" s="26"/>
      <c r="FT89" s="17"/>
      <c r="FU89" s="18"/>
      <c r="FV89" s="40"/>
      <c r="FW89" s="17"/>
      <c r="FX89" s="36"/>
      <c r="FY89" s="18"/>
      <c r="FZ89" s="26"/>
      <c r="GA89" s="17"/>
      <c r="GB89" s="18"/>
      <c r="GC89" s="40"/>
      <c r="GD89" s="17"/>
      <c r="GE89" s="36"/>
      <c r="GF89" s="18"/>
      <c r="GG89" s="26"/>
      <c r="GH89" s="18"/>
      <c r="GI89" s="18"/>
      <c r="GJ89" s="40"/>
      <c r="GK89" s="17"/>
      <c r="GL89" s="36"/>
      <c r="GM89" s="18"/>
      <c r="GN89" s="26"/>
      <c r="GO89" s="18"/>
      <c r="GP89" s="18"/>
      <c r="GQ89" s="40"/>
      <c r="GR89" s="17"/>
      <c r="GS89" s="36"/>
      <c r="GT89" s="18"/>
      <c r="GU89" s="26"/>
      <c r="GV89" s="18"/>
      <c r="GW89" s="18"/>
      <c r="GX89" s="40"/>
      <c r="GY89" s="17"/>
      <c r="GZ89" s="36"/>
      <c r="HA89" s="18"/>
      <c r="HB89" s="26"/>
      <c r="HC89" s="18"/>
      <c r="HD89" s="18"/>
      <c r="HE89" s="40"/>
      <c r="HF89" s="17"/>
      <c r="HG89" s="36"/>
      <c r="HH89" s="18"/>
      <c r="HI89" s="26"/>
      <c r="HJ89" s="17"/>
      <c r="HK89" s="18"/>
      <c r="HL89" s="40"/>
      <c r="HM89" s="17"/>
      <c r="HN89" s="36"/>
      <c r="HO89" s="18"/>
      <c r="HP89" s="26"/>
      <c r="HQ89" s="17"/>
      <c r="HR89" s="18"/>
      <c r="HS89" s="40"/>
      <c r="HT89" s="17"/>
      <c r="HU89" s="36"/>
      <c r="HV89" s="17"/>
      <c r="HW89" s="17"/>
      <c r="HX89" s="18"/>
      <c r="HY89" s="18"/>
      <c r="HZ89" s="17"/>
      <c r="IA89" s="17"/>
      <c r="IB89" s="17">
        <v>39</v>
      </c>
      <c r="IC89" s="17">
        <v>11633</v>
      </c>
      <c r="ID89" s="17">
        <v>155</v>
      </c>
      <c r="IE89" s="17">
        <v>43355</v>
      </c>
      <c r="IF89" s="17">
        <v>251</v>
      </c>
      <c r="IG89" s="17">
        <v>68795.375</v>
      </c>
      <c r="IH89" s="41"/>
      <c r="II89" s="41"/>
      <c r="IJ89" s="41"/>
      <c r="IK89" s="41"/>
      <c r="IL89" s="18"/>
      <c r="IM89" s="41"/>
      <c r="IN89" s="41"/>
      <c r="IO89" s="41"/>
      <c r="IP89" s="18"/>
      <c r="IQ89" s="18"/>
      <c r="IR89" s="18">
        <f t="shared" ref="IR89:IU89" si="110">O89+V89+AC89+AJ89+AQ89+AX89+BE89+BL89+BS89+BZ89+CG89+CN89+CU89+DB89+DI89+DP89+DW89+ED89+EK89+ER89+EY89+FF89+FM89+FT89+GA89+GH89+GO89+GV89+HC89+HJ89+HQ89</f>
        <v>16</v>
      </c>
      <c r="IS89" s="18">
        <f t="shared" si="110"/>
        <v>4121</v>
      </c>
      <c r="IT89" s="17">
        <v>269</v>
      </c>
      <c r="IU89" s="18">
        <f t="shared" si="110"/>
        <v>-59.3699999999999</v>
      </c>
      <c r="IV89" s="36">
        <f t="shared" si="82"/>
        <v>-0.0144066974035428</v>
      </c>
      <c r="IW89" s="18">
        <f t="shared" si="83"/>
        <v>461</v>
      </c>
      <c r="IX89" s="42">
        <f t="shared" si="84"/>
        <v>127904.375</v>
      </c>
      <c r="IY89" s="43"/>
      <c r="IZ89" s="43"/>
    </row>
    <row r="90" hidden="1" spans="1:260">
      <c r="A90" s="16"/>
      <c r="B90" s="17" t="s">
        <v>322</v>
      </c>
      <c r="C90" s="18">
        <v>6939962770901</v>
      </c>
      <c r="D90" s="18">
        <v>21061011000755</v>
      </c>
      <c r="E90" s="22" t="s">
        <v>323</v>
      </c>
      <c r="F90" s="19" t="s">
        <v>324</v>
      </c>
      <c r="G90" s="17" t="s">
        <v>302</v>
      </c>
      <c r="H90" s="26">
        <f>VLOOKUP(C90,供应链!E:J,6,0)</f>
        <v>0</v>
      </c>
      <c r="I90" s="17">
        <f>VLOOKUP(C90,供应链!E:H,4,0)</f>
        <v>32</v>
      </c>
      <c r="J90" s="17">
        <f>VLOOKUP(C90,供应链!E:K,7,0)</f>
        <v>560</v>
      </c>
      <c r="K90" s="18">
        <f>VLOOKUP(C90,供应链!E:I,5,0)</f>
        <v>0</v>
      </c>
      <c r="L90" s="27">
        <f t="shared" si="80"/>
        <v>0</v>
      </c>
      <c r="M90" s="17">
        <v>0</v>
      </c>
      <c r="N90" s="26">
        <v>0</v>
      </c>
      <c r="O90" s="18">
        <v>0</v>
      </c>
      <c r="P90" s="18">
        <v>0</v>
      </c>
      <c r="Q90" s="40">
        <f t="shared" si="85"/>
        <v>0</v>
      </c>
      <c r="R90" s="18">
        <f t="shared" si="86"/>
        <v>0</v>
      </c>
      <c r="S90" s="36">
        <f t="shared" si="87"/>
        <v>0</v>
      </c>
      <c r="T90" s="17">
        <v>0</v>
      </c>
      <c r="U90" s="26">
        <v>0</v>
      </c>
      <c r="V90" s="18">
        <v>0</v>
      </c>
      <c r="W90" s="18">
        <v>0</v>
      </c>
      <c r="X90" s="40">
        <f t="shared" si="88"/>
        <v>0</v>
      </c>
      <c r="Y90" s="18">
        <f t="shared" si="89"/>
        <v>0</v>
      </c>
      <c r="Z90" s="36">
        <f t="shared" si="90"/>
        <v>0</v>
      </c>
      <c r="AA90" s="17"/>
      <c r="AB90" s="26"/>
      <c r="AC90" s="18"/>
      <c r="AD90" s="18"/>
      <c r="AE90" s="40"/>
      <c r="AF90" s="17"/>
      <c r="AG90" s="36"/>
      <c r="AH90" s="17"/>
      <c r="AI90" s="26"/>
      <c r="AJ90" s="18"/>
      <c r="AK90" s="18"/>
      <c r="AL90" s="40"/>
      <c r="AM90" s="17"/>
      <c r="AN90" s="36"/>
      <c r="AO90" s="17"/>
      <c r="AP90" s="26"/>
      <c r="AQ90" s="18"/>
      <c r="AR90" s="18"/>
      <c r="AS90" s="40"/>
      <c r="AT90" s="17"/>
      <c r="AU90" s="36"/>
      <c r="AV90" s="17"/>
      <c r="AW90" s="26"/>
      <c r="AX90" s="18"/>
      <c r="AY90" s="18"/>
      <c r="AZ90" s="40"/>
      <c r="BA90" s="17"/>
      <c r="BB90" s="36"/>
      <c r="BC90" s="17"/>
      <c r="BD90" s="26"/>
      <c r="BE90" s="17"/>
      <c r="BF90" s="18"/>
      <c r="BG90" s="40"/>
      <c r="BH90" s="17"/>
      <c r="BI90" s="36"/>
      <c r="BJ90" s="17"/>
      <c r="BK90" s="32"/>
      <c r="BL90" s="17"/>
      <c r="BM90" s="18"/>
      <c r="BN90" s="40"/>
      <c r="BO90" s="17"/>
      <c r="BP90" s="36"/>
      <c r="BQ90" s="17"/>
      <c r="BR90" s="32"/>
      <c r="BS90" s="18"/>
      <c r="BT90" s="18"/>
      <c r="BU90" s="40"/>
      <c r="BV90" s="17"/>
      <c r="BW90" s="36"/>
      <c r="BY90" s="117"/>
      <c r="BZ90" s="18"/>
      <c r="CB90" s="40"/>
      <c r="CC90" s="17"/>
      <c r="CD90" s="36"/>
      <c r="CF90" s="117"/>
      <c r="CI90" s="40"/>
      <c r="CJ90" s="17"/>
      <c r="CK90" s="36"/>
      <c r="CL90" s="120"/>
      <c r="CM90" s="121"/>
      <c r="CN90" s="55"/>
      <c r="CO90" s="55"/>
      <c r="CP90" s="40"/>
      <c r="CQ90" s="17"/>
      <c r="CR90" s="36"/>
      <c r="CS90" s="122"/>
      <c r="CT90" s="121"/>
      <c r="CU90" s="122"/>
      <c r="CV90" s="122"/>
      <c r="CW90" s="40"/>
      <c r="CX90" s="17"/>
      <c r="CY90" s="36"/>
      <c r="CZ90" s="112"/>
      <c r="DA90" s="117"/>
      <c r="DB90" s="112"/>
      <c r="DC90" s="112"/>
      <c r="DD90" s="40"/>
      <c r="DE90" s="17"/>
      <c r="DF90" s="36"/>
      <c r="DG90" s="126"/>
      <c r="DH90" s="32"/>
      <c r="DI90" s="17"/>
      <c r="DJ90" s="18"/>
      <c r="DK90" s="40"/>
      <c r="DL90" s="17"/>
      <c r="DM90" s="36"/>
      <c r="DN90" s="33"/>
      <c r="DO90" s="32"/>
      <c r="DP90" s="18"/>
      <c r="DQ90" s="18"/>
      <c r="DR90" s="40"/>
      <c r="DS90" s="17"/>
      <c r="DT90" s="36"/>
      <c r="DU90" s="18"/>
      <c r="DV90" s="26"/>
      <c r="DW90" s="18"/>
      <c r="DX90" s="18"/>
      <c r="DY90" s="40"/>
      <c r="DZ90" s="17"/>
      <c r="EA90" s="36"/>
      <c r="EB90" s="18"/>
      <c r="EC90" s="26"/>
      <c r="ED90" s="18"/>
      <c r="EE90" s="18"/>
      <c r="EF90" s="40"/>
      <c r="EG90" s="17"/>
      <c r="EH90" s="36"/>
      <c r="EI90" s="18"/>
      <c r="EJ90" s="26"/>
      <c r="EK90" s="18"/>
      <c r="EL90" s="18"/>
      <c r="EM90" s="40"/>
      <c r="EN90" s="17"/>
      <c r="EO90" s="36"/>
      <c r="EP90" s="18"/>
      <c r="EQ90" s="26"/>
      <c r="ER90" s="18"/>
      <c r="ES90" s="18"/>
      <c r="ET90" s="40"/>
      <c r="EU90" s="17"/>
      <c r="EV90" s="36"/>
      <c r="EW90" s="18"/>
      <c r="EX90" s="26"/>
      <c r="EY90" s="17"/>
      <c r="EZ90" s="18"/>
      <c r="FA90" s="40"/>
      <c r="FB90" s="17"/>
      <c r="FC90" s="36"/>
      <c r="FD90" s="18"/>
      <c r="FE90" s="26"/>
      <c r="FF90" s="17"/>
      <c r="FG90" s="18"/>
      <c r="FH90" s="40"/>
      <c r="FI90" s="17"/>
      <c r="FJ90" s="36"/>
      <c r="FK90" s="18"/>
      <c r="FL90" s="26"/>
      <c r="FM90" s="17"/>
      <c r="FN90" s="18"/>
      <c r="FO90" s="40"/>
      <c r="FP90" s="17"/>
      <c r="FQ90" s="36"/>
      <c r="FR90" s="18"/>
      <c r="FS90" s="26"/>
      <c r="FT90" s="17"/>
      <c r="FU90" s="18"/>
      <c r="FV90" s="40"/>
      <c r="FW90" s="17"/>
      <c r="FX90" s="36"/>
      <c r="FY90" s="18"/>
      <c r="FZ90" s="26"/>
      <c r="GA90" s="17"/>
      <c r="GB90" s="18"/>
      <c r="GC90" s="40"/>
      <c r="GD90" s="17"/>
      <c r="GE90" s="36"/>
      <c r="GF90" s="18"/>
      <c r="GG90" s="26"/>
      <c r="GH90" s="18"/>
      <c r="GI90" s="18"/>
      <c r="GJ90" s="40"/>
      <c r="GK90" s="17"/>
      <c r="GL90" s="36"/>
      <c r="GM90" s="18"/>
      <c r="GN90" s="26"/>
      <c r="GO90" s="18"/>
      <c r="GP90" s="18"/>
      <c r="GQ90" s="40"/>
      <c r="GR90" s="17"/>
      <c r="GS90" s="36"/>
      <c r="GT90" s="18"/>
      <c r="GU90" s="26"/>
      <c r="GV90" s="18"/>
      <c r="GW90" s="18"/>
      <c r="GX90" s="40"/>
      <c r="GY90" s="17"/>
      <c r="GZ90" s="36"/>
      <c r="HA90" s="18"/>
      <c r="HB90" s="26"/>
      <c r="HC90" s="18"/>
      <c r="HD90" s="18"/>
      <c r="HE90" s="40"/>
      <c r="HF90" s="17"/>
      <c r="HG90" s="36"/>
      <c r="HH90" s="18"/>
      <c r="HI90" s="26"/>
      <c r="HJ90" s="17"/>
      <c r="HK90" s="18"/>
      <c r="HL90" s="40"/>
      <c r="HM90" s="17"/>
      <c r="HN90" s="36"/>
      <c r="HO90" s="18"/>
      <c r="HP90" s="26"/>
      <c r="HQ90" s="17"/>
      <c r="HR90" s="18"/>
      <c r="HS90" s="40"/>
      <c r="HT90" s="17"/>
      <c r="HU90" s="36"/>
      <c r="HV90" s="17"/>
      <c r="HW90" s="17"/>
      <c r="HX90" s="18"/>
      <c r="HY90" s="18"/>
      <c r="HZ90" s="17"/>
      <c r="IA90" s="17"/>
      <c r="IB90" s="17">
        <v>0</v>
      </c>
      <c r="IC90" s="17">
        <v>0</v>
      </c>
      <c r="ID90" s="17">
        <v>0</v>
      </c>
      <c r="IE90" s="17">
        <v>0</v>
      </c>
      <c r="IF90" s="17">
        <v>0</v>
      </c>
      <c r="IG90" s="17">
        <v>0</v>
      </c>
      <c r="IH90" s="41"/>
      <c r="II90" s="41"/>
      <c r="IJ90" s="41"/>
      <c r="IK90" s="41"/>
      <c r="IL90" s="18"/>
      <c r="IM90" s="41"/>
      <c r="IN90" s="41"/>
      <c r="IO90" s="41"/>
      <c r="IP90" s="18"/>
      <c r="IQ90" s="18"/>
      <c r="IR90" s="18">
        <f t="shared" ref="IR90:IU90" si="111">O90+V90+AC90+AJ90+AQ90+AX90+BE90+BL90+BS90+BZ90+CG90+CN90+CU90+DB90+DI90+DP90+DW90+ED90+EK90+ER90+EY90+FF90+FM90+FT90+GA90+GH90+GO90+GV90+HC90+HJ90+HQ90</f>
        <v>0</v>
      </c>
      <c r="IS90" s="18">
        <f t="shared" si="111"/>
        <v>0</v>
      </c>
      <c r="IT90" s="17">
        <v>119</v>
      </c>
      <c r="IU90" s="18">
        <f t="shared" si="111"/>
        <v>0</v>
      </c>
      <c r="IV90" s="36">
        <f t="shared" si="82"/>
        <v>0</v>
      </c>
      <c r="IW90" s="18">
        <f t="shared" si="83"/>
        <v>0</v>
      </c>
      <c r="IX90" s="42">
        <f t="shared" si="84"/>
        <v>0</v>
      </c>
      <c r="IY90" s="43"/>
      <c r="IZ90" s="43"/>
    </row>
    <row r="91" spans="1:260">
      <c r="A91" s="16"/>
      <c r="B91" s="17" t="s">
        <v>51</v>
      </c>
      <c r="C91" s="18">
        <v>6939962753539</v>
      </c>
      <c r="D91" s="18">
        <v>21065213000082</v>
      </c>
      <c r="E91" s="22" t="s">
        <v>325</v>
      </c>
      <c r="F91" s="19" t="s">
        <v>326</v>
      </c>
      <c r="G91" s="17" t="s">
        <v>129</v>
      </c>
      <c r="H91" s="26">
        <f>VLOOKUP(C91,供应链!E:J,6,0)</f>
        <v>1</v>
      </c>
      <c r="I91" s="17">
        <f>VLOOKUP(C91,供应链!E:H,4,0)</f>
        <v>896</v>
      </c>
      <c r="J91" s="17">
        <f>VLOOKUP(C91,供应链!E:K,7,0)</f>
        <v>0</v>
      </c>
      <c r="K91" s="18">
        <f>VLOOKUP(C91,供应链!E:I,5,0)</f>
        <v>49.3405008522355</v>
      </c>
      <c r="L91" s="27">
        <f t="shared" si="80"/>
        <v>0.00721370604147881</v>
      </c>
      <c r="M91" s="17">
        <v>278</v>
      </c>
      <c r="N91" s="26">
        <v>0.0575539568345324</v>
      </c>
      <c r="O91" s="18">
        <v>16</v>
      </c>
      <c r="P91" s="18">
        <v>1245</v>
      </c>
      <c r="Q91" s="40">
        <f t="shared" si="85"/>
        <v>80.146875</v>
      </c>
      <c r="R91" s="18">
        <f t="shared" si="86"/>
        <v>-141.65</v>
      </c>
      <c r="S91" s="36">
        <f t="shared" si="87"/>
        <v>-0.113775100401606</v>
      </c>
      <c r="T91" s="17">
        <v>239</v>
      </c>
      <c r="U91" s="26">
        <v>0.0669456066945607</v>
      </c>
      <c r="V91" s="18">
        <v>16</v>
      </c>
      <c r="W91" s="18">
        <v>1250</v>
      </c>
      <c r="X91" s="40">
        <f t="shared" si="88"/>
        <v>80.46875</v>
      </c>
      <c r="Y91" s="18">
        <f t="shared" si="89"/>
        <v>-136.5</v>
      </c>
      <c r="Z91" s="36">
        <f t="shared" si="90"/>
        <v>-0.1092</v>
      </c>
      <c r="AA91" s="17"/>
      <c r="AB91" s="26"/>
      <c r="AC91" s="18"/>
      <c r="AD91" s="18"/>
      <c r="AE91" s="40"/>
      <c r="AF91" s="17"/>
      <c r="AG91" s="36"/>
      <c r="AH91" s="17"/>
      <c r="AI91" s="26"/>
      <c r="AJ91" s="18"/>
      <c r="AK91" s="18"/>
      <c r="AL91" s="40"/>
      <c r="AM91" s="17"/>
      <c r="AN91" s="36"/>
      <c r="AO91" s="17"/>
      <c r="AP91" s="26"/>
      <c r="AQ91" s="18"/>
      <c r="AR91" s="18"/>
      <c r="AS91" s="40"/>
      <c r="AT91" s="17"/>
      <c r="AU91" s="36"/>
      <c r="AV91" s="17"/>
      <c r="AW91" s="26"/>
      <c r="AX91" s="18"/>
      <c r="AY91" s="18"/>
      <c r="AZ91" s="40"/>
      <c r="BA91" s="17"/>
      <c r="BB91" s="36"/>
      <c r="BC91" s="17"/>
      <c r="BD91" s="26"/>
      <c r="BE91" s="17"/>
      <c r="BF91" s="18"/>
      <c r="BG91" s="40"/>
      <c r="BH91" s="17"/>
      <c r="BI91" s="36"/>
      <c r="BJ91" s="17"/>
      <c r="BK91" s="32"/>
      <c r="BL91" s="17"/>
      <c r="BM91" s="18"/>
      <c r="BN91" s="40"/>
      <c r="BO91" s="17"/>
      <c r="BP91" s="36"/>
      <c r="BQ91" s="17"/>
      <c r="BR91" s="32"/>
      <c r="BS91" s="18"/>
      <c r="BT91" s="18"/>
      <c r="BU91" s="40"/>
      <c r="BV91" s="17"/>
      <c r="BW91" s="36"/>
      <c r="BY91" s="117"/>
      <c r="BZ91" s="18"/>
      <c r="CB91" s="40"/>
      <c r="CC91" s="17"/>
      <c r="CD91" s="36"/>
      <c r="CF91" s="117"/>
      <c r="CI91" s="40"/>
      <c r="CJ91" s="17"/>
      <c r="CK91" s="36"/>
      <c r="CL91" s="120"/>
      <c r="CM91" s="121"/>
      <c r="CN91" s="55"/>
      <c r="CO91" s="55"/>
      <c r="CP91" s="40"/>
      <c r="CQ91" s="17"/>
      <c r="CR91" s="36"/>
      <c r="CS91" s="122"/>
      <c r="CT91" s="121"/>
      <c r="CU91" s="122"/>
      <c r="CV91" s="122"/>
      <c r="CW91" s="40"/>
      <c r="CX91" s="17"/>
      <c r="CY91" s="36"/>
      <c r="CZ91" s="112"/>
      <c r="DA91" s="117"/>
      <c r="DB91" s="112"/>
      <c r="DC91" s="112"/>
      <c r="DD91" s="40"/>
      <c r="DE91" s="17"/>
      <c r="DF91" s="36"/>
      <c r="DG91" s="126"/>
      <c r="DH91" s="32"/>
      <c r="DI91" s="17"/>
      <c r="DJ91" s="18"/>
      <c r="DK91" s="40"/>
      <c r="DL91" s="17"/>
      <c r="DM91" s="36"/>
      <c r="DN91" s="33"/>
      <c r="DO91" s="32"/>
      <c r="DP91" s="18"/>
      <c r="DQ91" s="18"/>
      <c r="DR91" s="40"/>
      <c r="DS91" s="17"/>
      <c r="DT91" s="36"/>
      <c r="DU91" s="18"/>
      <c r="DV91" s="26"/>
      <c r="DW91" s="18"/>
      <c r="DX91" s="18"/>
      <c r="DY91" s="40"/>
      <c r="DZ91" s="17"/>
      <c r="EA91" s="36"/>
      <c r="EB91" s="18"/>
      <c r="EC91" s="26"/>
      <c r="ED91" s="18"/>
      <c r="EE91" s="18"/>
      <c r="EF91" s="40"/>
      <c r="EG91" s="17"/>
      <c r="EH91" s="36"/>
      <c r="EI91" s="18"/>
      <c r="EJ91" s="26"/>
      <c r="EK91" s="18"/>
      <c r="EL91" s="18"/>
      <c r="EM91" s="40"/>
      <c r="EN91" s="17"/>
      <c r="EO91" s="36"/>
      <c r="EP91" s="18"/>
      <c r="EQ91" s="26"/>
      <c r="ER91" s="18"/>
      <c r="ES91" s="18"/>
      <c r="ET91" s="40"/>
      <c r="EU91" s="17"/>
      <c r="EV91" s="36"/>
      <c r="EW91" s="18"/>
      <c r="EX91" s="26"/>
      <c r="EY91" s="17"/>
      <c r="EZ91" s="18"/>
      <c r="FA91" s="40"/>
      <c r="FB91" s="17"/>
      <c r="FC91" s="36"/>
      <c r="FD91" s="18"/>
      <c r="FE91" s="26"/>
      <c r="FF91" s="17"/>
      <c r="FG91" s="18"/>
      <c r="FH91" s="40"/>
      <c r="FI91" s="17"/>
      <c r="FJ91" s="36"/>
      <c r="FK91" s="18"/>
      <c r="FL91" s="26"/>
      <c r="FM91" s="17"/>
      <c r="FN91" s="18"/>
      <c r="FO91" s="40"/>
      <c r="FP91" s="17"/>
      <c r="FQ91" s="36"/>
      <c r="FR91" s="18"/>
      <c r="FS91" s="26"/>
      <c r="FT91" s="17"/>
      <c r="FU91" s="18"/>
      <c r="FV91" s="40"/>
      <c r="FW91" s="17"/>
      <c r="FX91" s="36"/>
      <c r="FY91" s="18"/>
      <c r="FZ91" s="26"/>
      <c r="GA91" s="17"/>
      <c r="GB91" s="18"/>
      <c r="GC91" s="40"/>
      <c r="GD91" s="17"/>
      <c r="GE91" s="36"/>
      <c r="GF91" s="18"/>
      <c r="GG91" s="26"/>
      <c r="GH91" s="18"/>
      <c r="GI91" s="18"/>
      <c r="GJ91" s="40"/>
      <c r="GK91" s="17"/>
      <c r="GL91" s="36"/>
      <c r="GM91" s="18"/>
      <c r="GN91" s="26"/>
      <c r="GO91" s="18"/>
      <c r="GP91" s="18"/>
      <c r="GQ91" s="40"/>
      <c r="GR91" s="17"/>
      <c r="GS91" s="36"/>
      <c r="GT91" s="18"/>
      <c r="GU91" s="26"/>
      <c r="GV91" s="18"/>
      <c r="GW91" s="18"/>
      <c r="GX91" s="40"/>
      <c r="GY91" s="17"/>
      <c r="GZ91" s="36"/>
      <c r="HA91" s="18"/>
      <c r="HB91" s="26"/>
      <c r="HC91" s="18"/>
      <c r="HD91" s="18"/>
      <c r="HE91" s="40"/>
      <c r="HF91" s="17"/>
      <c r="HG91" s="36"/>
      <c r="HH91" s="18"/>
      <c r="HI91" s="26"/>
      <c r="HJ91" s="17"/>
      <c r="HK91" s="18"/>
      <c r="HL91" s="40"/>
      <c r="HM91" s="17"/>
      <c r="HN91" s="36"/>
      <c r="HO91" s="18"/>
      <c r="HP91" s="26"/>
      <c r="HQ91" s="17"/>
      <c r="HR91" s="18"/>
      <c r="HS91" s="40"/>
      <c r="HT91" s="17"/>
      <c r="HU91" s="36"/>
      <c r="HV91" s="17">
        <v>353</v>
      </c>
      <c r="HW91" s="17">
        <v>26610.14</v>
      </c>
      <c r="HX91" s="18">
        <v>466</v>
      </c>
      <c r="HY91" s="18">
        <v>37635.51</v>
      </c>
      <c r="HZ91" s="17">
        <v>889</v>
      </c>
      <c r="IA91" s="17">
        <v>71719</v>
      </c>
      <c r="IB91" s="17">
        <v>1163</v>
      </c>
      <c r="IC91" s="17">
        <v>94019</v>
      </c>
      <c r="ID91" s="17">
        <v>1205</v>
      </c>
      <c r="IE91" s="17">
        <v>97394</v>
      </c>
      <c r="IF91" s="17">
        <v>694</v>
      </c>
      <c r="IG91" s="17">
        <v>51737</v>
      </c>
      <c r="IH91" s="41"/>
      <c r="II91" s="41"/>
      <c r="IJ91" s="41"/>
      <c r="IK91" s="41"/>
      <c r="IL91" s="18"/>
      <c r="IM91" s="41"/>
      <c r="IN91" s="41"/>
      <c r="IO91" s="41"/>
      <c r="IP91" s="18"/>
      <c r="IQ91" s="18"/>
      <c r="IR91" s="18">
        <f t="shared" ref="IR91:IU91" si="112">O91+V91+AC91+AJ91+AQ91+AX91+BE91+BL91+BS91+BZ91+CG91+CN91+CU91+DB91+DI91+DP91+DW91+ED91+EK91+ER91+EY91+FF91+FM91+FT91+GA91+GH91+GO91+GV91+HC91+HJ91+HQ91</f>
        <v>32</v>
      </c>
      <c r="IS91" s="18">
        <f t="shared" si="112"/>
        <v>2495</v>
      </c>
      <c r="IT91" s="17">
        <v>89</v>
      </c>
      <c r="IU91" s="18">
        <f t="shared" si="112"/>
        <v>-278.15</v>
      </c>
      <c r="IV91" s="36">
        <f t="shared" si="82"/>
        <v>-0.111482965931864</v>
      </c>
      <c r="IW91" s="18">
        <f t="shared" si="83"/>
        <v>4802</v>
      </c>
      <c r="IX91" s="42">
        <f t="shared" si="84"/>
        <v>381609.65</v>
      </c>
      <c r="IY91" s="43"/>
      <c r="IZ91" s="43"/>
    </row>
    <row r="92" spans="1:260">
      <c r="A92" s="16"/>
      <c r="B92" s="17" t="s">
        <v>51</v>
      </c>
      <c r="C92" s="18">
        <v>6939962763736</v>
      </c>
      <c r="D92" s="18">
        <v>21065213000142</v>
      </c>
      <c r="E92" s="22" t="s">
        <v>327</v>
      </c>
      <c r="F92" s="19" t="s">
        <v>328</v>
      </c>
      <c r="G92" s="17" t="s">
        <v>129</v>
      </c>
      <c r="H92" s="26">
        <f>VLOOKUP(C92,供应链!E:J,6,0)</f>
        <v>1</v>
      </c>
      <c r="I92" s="17">
        <f>VLOOKUP(C92,供应链!E:H,4,0)</f>
        <v>620</v>
      </c>
      <c r="J92" s="17">
        <f>VLOOKUP(C92,供应链!E:K,7,0)</f>
        <v>144</v>
      </c>
      <c r="K92" s="18">
        <f>VLOOKUP(C92,供应链!E:I,5,0)</f>
        <v>40.7338163122225</v>
      </c>
      <c r="L92" s="27">
        <f t="shared" si="80"/>
        <v>0.00293056807935077</v>
      </c>
      <c r="M92" s="17">
        <v>222</v>
      </c>
      <c r="N92" s="26">
        <v>0.036036036036036</v>
      </c>
      <c r="O92" s="18">
        <v>8</v>
      </c>
      <c r="P92" s="18">
        <v>743</v>
      </c>
      <c r="Q92" s="40">
        <f t="shared" si="85"/>
        <v>95.66125</v>
      </c>
      <c r="R92" s="18">
        <f t="shared" si="86"/>
        <v>-106.71</v>
      </c>
      <c r="S92" s="36">
        <f t="shared" si="87"/>
        <v>-0.143620457604307</v>
      </c>
      <c r="T92" s="17">
        <v>218</v>
      </c>
      <c r="U92" s="26">
        <v>0.0229357798165138</v>
      </c>
      <c r="V92" s="18">
        <v>5</v>
      </c>
      <c r="W92" s="18">
        <v>465</v>
      </c>
      <c r="X92" s="40">
        <f t="shared" si="88"/>
        <v>95.79</v>
      </c>
      <c r="Y92" s="18">
        <f t="shared" si="89"/>
        <v>-66.05</v>
      </c>
      <c r="Z92" s="36">
        <f t="shared" si="90"/>
        <v>-0.142043010752688</v>
      </c>
      <c r="AA92" s="17"/>
      <c r="AB92" s="26"/>
      <c r="AC92" s="18"/>
      <c r="AD92" s="18"/>
      <c r="AE92" s="40"/>
      <c r="AF92" s="17"/>
      <c r="AG92" s="36"/>
      <c r="AH92" s="17"/>
      <c r="AI92" s="26"/>
      <c r="AJ92" s="18"/>
      <c r="AK92" s="18"/>
      <c r="AL92" s="40"/>
      <c r="AM92" s="17"/>
      <c r="AN92" s="36"/>
      <c r="AO92" s="17"/>
      <c r="AP92" s="26"/>
      <c r="AQ92" s="18"/>
      <c r="AR92" s="18"/>
      <c r="AS92" s="40"/>
      <c r="AT92" s="17"/>
      <c r="AU92" s="36"/>
      <c r="AV92" s="17"/>
      <c r="AW92" s="26"/>
      <c r="AX92" s="18"/>
      <c r="AY92" s="18"/>
      <c r="AZ92" s="40"/>
      <c r="BA92" s="17"/>
      <c r="BB92" s="36"/>
      <c r="BC92" s="17"/>
      <c r="BD92" s="26"/>
      <c r="BE92" s="17"/>
      <c r="BF92" s="18"/>
      <c r="BG92" s="40"/>
      <c r="BH92" s="17"/>
      <c r="BI92" s="36"/>
      <c r="BJ92" s="17"/>
      <c r="BK92" s="32"/>
      <c r="BL92" s="17"/>
      <c r="BM92" s="18"/>
      <c r="BN92" s="40"/>
      <c r="BO92" s="17"/>
      <c r="BP92" s="36"/>
      <c r="BQ92" s="17"/>
      <c r="BR92" s="32"/>
      <c r="BS92" s="18"/>
      <c r="BT92" s="18"/>
      <c r="BU92" s="40"/>
      <c r="BV92" s="17"/>
      <c r="BW92" s="36"/>
      <c r="BY92" s="117"/>
      <c r="BZ92" s="18"/>
      <c r="CB92" s="40"/>
      <c r="CC92" s="17"/>
      <c r="CD92" s="36"/>
      <c r="CF92" s="117"/>
      <c r="CI92" s="40"/>
      <c r="CJ92" s="17"/>
      <c r="CK92" s="36"/>
      <c r="CL92" s="120"/>
      <c r="CM92" s="121"/>
      <c r="CN92" s="55"/>
      <c r="CO92" s="55"/>
      <c r="CP92" s="40"/>
      <c r="CQ92" s="17"/>
      <c r="CR92" s="36"/>
      <c r="CS92" s="122"/>
      <c r="CT92" s="121"/>
      <c r="CU92" s="122"/>
      <c r="CV92" s="122"/>
      <c r="CW92" s="40"/>
      <c r="CX92" s="17"/>
      <c r="CY92" s="36"/>
      <c r="CZ92" s="112"/>
      <c r="DA92" s="117"/>
      <c r="DB92" s="112"/>
      <c r="DC92" s="112"/>
      <c r="DD92" s="40"/>
      <c r="DE92" s="17"/>
      <c r="DF92" s="36"/>
      <c r="DG92" s="126"/>
      <c r="DH92" s="32"/>
      <c r="DI92" s="17"/>
      <c r="DJ92" s="18"/>
      <c r="DK92" s="40"/>
      <c r="DL92" s="17"/>
      <c r="DM92" s="36"/>
      <c r="DN92" s="33"/>
      <c r="DO92" s="32"/>
      <c r="DP92" s="18"/>
      <c r="DQ92" s="18"/>
      <c r="DR92" s="40"/>
      <c r="DS92" s="17"/>
      <c r="DT92" s="36"/>
      <c r="DU92" s="18"/>
      <c r="DV92" s="26"/>
      <c r="DW92" s="18"/>
      <c r="DX92" s="18"/>
      <c r="DY92" s="40"/>
      <c r="DZ92" s="17"/>
      <c r="EA92" s="36"/>
      <c r="EB92" s="18"/>
      <c r="EC92" s="26"/>
      <c r="ED92" s="18"/>
      <c r="EE92" s="18"/>
      <c r="EF92" s="40"/>
      <c r="EG92" s="17"/>
      <c r="EH92" s="36"/>
      <c r="EI92" s="18"/>
      <c r="EJ92" s="26"/>
      <c r="EK92" s="18"/>
      <c r="EL92" s="18"/>
      <c r="EM92" s="40"/>
      <c r="EN92" s="17"/>
      <c r="EO92" s="36"/>
      <c r="EP92" s="18"/>
      <c r="EQ92" s="26"/>
      <c r="ER92" s="18"/>
      <c r="ES92" s="18"/>
      <c r="ET92" s="40"/>
      <c r="EU92" s="17"/>
      <c r="EV92" s="36"/>
      <c r="EW92" s="18"/>
      <c r="EX92" s="26"/>
      <c r="EY92" s="17"/>
      <c r="EZ92" s="18"/>
      <c r="FA92" s="40"/>
      <c r="FB92" s="17"/>
      <c r="FC92" s="36"/>
      <c r="FD92" s="18"/>
      <c r="FE92" s="26"/>
      <c r="FF92" s="17"/>
      <c r="FG92" s="18"/>
      <c r="FH92" s="40"/>
      <c r="FI92" s="17"/>
      <c r="FJ92" s="36"/>
      <c r="FK92" s="18"/>
      <c r="FL92" s="26"/>
      <c r="FM92" s="17"/>
      <c r="FN92" s="18"/>
      <c r="FO92" s="40"/>
      <c r="FP92" s="17"/>
      <c r="FQ92" s="36"/>
      <c r="FR92" s="18"/>
      <c r="FS92" s="26"/>
      <c r="FT92" s="17"/>
      <c r="FU92" s="18"/>
      <c r="FV92" s="40"/>
      <c r="FW92" s="17"/>
      <c r="FX92" s="36"/>
      <c r="FY92" s="18"/>
      <c r="FZ92" s="26"/>
      <c r="GA92" s="17"/>
      <c r="GB92" s="18"/>
      <c r="GC92" s="40"/>
      <c r="GD92" s="17"/>
      <c r="GE92" s="36"/>
      <c r="GF92" s="18"/>
      <c r="GG92" s="26"/>
      <c r="GH92" s="18"/>
      <c r="GI92" s="18"/>
      <c r="GJ92" s="40"/>
      <c r="GK92" s="17"/>
      <c r="GL92" s="36"/>
      <c r="GM92" s="18"/>
      <c r="GN92" s="26"/>
      <c r="GO92" s="18"/>
      <c r="GP92" s="18"/>
      <c r="GQ92" s="40"/>
      <c r="GR92" s="17"/>
      <c r="GS92" s="36"/>
      <c r="GT92" s="18"/>
      <c r="GU92" s="26"/>
      <c r="GV92" s="18"/>
      <c r="GW92" s="18"/>
      <c r="GX92" s="40"/>
      <c r="GY92" s="17"/>
      <c r="GZ92" s="36"/>
      <c r="HA92" s="18"/>
      <c r="HB92" s="26"/>
      <c r="HC92" s="18"/>
      <c r="HD92" s="18"/>
      <c r="HE92" s="40"/>
      <c r="HF92" s="17"/>
      <c r="HG92" s="36"/>
      <c r="HH92" s="18"/>
      <c r="HI92" s="26"/>
      <c r="HJ92" s="17"/>
      <c r="HK92" s="18"/>
      <c r="HL92" s="40"/>
      <c r="HM92" s="17"/>
      <c r="HN92" s="36"/>
      <c r="HO92" s="18"/>
      <c r="HP92" s="26"/>
      <c r="HQ92" s="17"/>
      <c r="HR92" s="18"/>
      <c r="HS92" s="40"/>
      <c r="HT92" s="17"/>
      <c r="HU92" s="36"/>
      <c r="HV92" s="17">
        <v>610</v>
      </c>
      <c r="HW92" s="17">
        <v>62934.39</v>
      </c>
      <c r="HX92" s="18">
        <v>817</v>
      </c>
      <c r="HY92" s="18">
        <v>85253.38</v>
      </c>
      <c r="HZ92" s="17">
        <v>1499</v>
      </c>
      <c r="IA92" s="17">
        <v>152433</v>
      </c>
      <c r="IB92" s="17">
        <v>967</v>
      </c>
      <c r="IC92" s="17">
        <v>96728</v>
      </c>
      <c r="ID92" s="17">
        <v>673</v>
      </c>
      <c r="IE92" s="17">
        <v>60492</v>
      </c>
      <c r="IF92" s="17">
        <v>697</v>
      </c>
      <c r="IG92" s="17">
        <v>54133</v>
      </c>
      <c r="IH92" s="41"/>
      <c r="II92" s="41"/>
      <c r="IJ92" s="41"/>
      <c r="IK92" s="41"/>
      <c r="IL92" s="18"/>
      <c r="IM92" s="41"/>
      <c r="IN92" s="41"/>
      <c r="IO92" s="41"/>
      <c r="IP92" s="18"/>
      <c r="IQ92" s="18"/>
      <c r="IR92" s="18">
        <f t="shared" ref="IR92:IU92" si="113">O92+V92+AC92+AJ92+AQ92+AX92+BE92+BL92+BS92+BZ92+CG92+CN92+CU92+DB92+DI92+DP92+DW92+ED92+EK92+ER92+EY92+FF92+FM92+FT92+GA92+GH92+GO92+GV92+HC92+HJ92+HQ92</f>
        <v>13</v>
      </c>
      <c r="IS92" s="18">
        <f t="shared" si="113"/>
        <v>1208</v>
      </c>
      <c r="IT92" s="17">
        <v>109</v>
      </c>
      <c r="IU92" s="18">
        <f t="shared" si="113"/>
        <v>-172.76</v>
      </c>
      <c r="IV92" s="36">
        <f t="shared" si="82"/>
        <v>-0.143013245033113</v>
      </c>
      <c r="IW92" s="18">
        <f t="shared" si="83"/>
        <v>5276</v>
      </c>
      <c r="IX92" s="42">
        <f t="shared" si="84"/>
        <v>513181.77</v>
      </c>
      <c r="IY92" s="43"/>
      <c r="IZ92" s="43"/>
    </row>
    <row r="93" spans="1:260">
      <c r="A93" s="16" t="s">
        <v>126</v>
      </c>
      <c r="B93" s="17" t="s">
        <v>51</v>
      </c>
      <c r="C93" s="18">
        <v>6939962746593</v>
      </c>
      <c r="D93" s="18">
        <v>21065210000104</v>
      </c>
      <c r="E93" s="17" t="s">
        <v>329</v>
      </c>
      <c r="F93" s="19" t="s">
        <v>330</v>
      </c>
      <c r="G93" s="17" t="s">
        <v>129</v>
      </c>
      <c r="H93" s="26">
        <f>VLOOKUP(C93,供应链!E:J,6,0)</f>
        <v>1</v>
      </c>
      <c r="I93" s="17">
        <f>VLOOKUP(C93,供应链!E:H,4,0)</f>
        <v>685</v>
      </c>
      <c r="J93" s="17">
        <f>VLOOKUP(C93,供应链!E:K,7,0)</f>
        <v>648</v>
      </c>
      <c r="K93" s="18">
        <f>VLOOKUP(C93,供应链!E:I,5,0)</f>
        <v>63.3314796594944</v>
      </c>
      <c r="L93" s="27">
        <f t="shared" si="80"/>
        <v>0.00270513976555455</v>
      </c>
      <c r="M93" s="17">
        <v>230</v>
      </c>
      <c r="N93" s="26">
        <v>0.0347826086956522</v>
      </c>
      <c r="O93" s="18">
        <v>8</v>
      </c>
      <c r="P93" s="18">
        <v>994</v>
      </c>
      <c r="Q93" s="40">
        <f t="shared" si="85"/>
        <v>127.9775</v>
      </c>
      <c r="R93" s="18">
        <f t="shared" si="86"/>
        <v>71.82</v>
      </c>
      <c r="S93" s="36">
        <f t="shared" si="87"/>
        <v>0.0722535211267606</v>
      </c>
      <c r="T93" s="17">
        <v>266</v>
      </c>
      <c r="U93" s="26">
        <v>0.0150375939849624</v>
      </c>
      <c r="V93" s="18">
        <v>4</v>
      </c>
      <c r="W93" s="18">
        <v>516</v>
      </c>
      <c r="X93" s="40">
        <f t="shared" si="88"/>
        <v>132.87</v>
      </c>
      <c r="Y93" s="18">
        <f t="shared" si="89"/>
        <v>55.48</v>
      </c>
      <c r="Z93" s="36">
        <f t="shared" si="90"/>
        <v>0.107519379844961</v>
      </c>
      <c r="AA93" s="17"/>
      <c r="AB93" s="26"/>
      <c r="AC93" s="18"/>
      <c r="AD93" s="18"/>
      <c r="AE93" s="40"/>
      <c r="AF93" s="17"/>
      <c r="AG93" s="36"/>
      <c r="AH93" s="17"/>
      <c r="AI93" s="26"/>
      <c r="AJ93" s="18"/>
      <c r="AK93" s="18"/>
      <c r="AL93" s="40"/>
      <c r="AM93" s="17"/>
      <c r="AN93" s="36"/>
      <c r="AO93" s="17"/>
      <c r="AP93" s="26"/>
      <c r="AQ93" s="18"/>
      <c r="AR93" s="18"/>
      <c r="AS93" s="40"/>
      <c r="AT93" s="17"/>
      <c r="AU93" s="36"/>
      <c r="AV93" s="17"/>
      <c r="AW93" s="26"/>
      <c r="AX93" s="18"/>
      <c r="AY93" s="18"/>
      <c r="AZ93" s="40"/>
      <c r="BA93" s="17"/>
      <c r="BB93" s="36"/>
      <c r="BC93" s="17"/>
      <c r="BD93" s="26"/>
      <c r="BE93" s="17"/>
      <c r="BF93" s="18"/>
      <c r="BG93" s="40"/>
      <c r="BH93" s="17"/>
      <c r="BI93" s="36"/>
      <c r="BJ93" s="17"/>
      <c r="BK93" s="32"/>
      <c r="BL93" s="17"/>
      <c r="BM93" s="18"/>
      <c r="BN93" s="40"/>
      <c r="BO93" s="17"/>
      <c r="BP93" s="36"/>
      <c r="BQ93" s="17"/>
      <c r="BR93" s="32"/>
      <c r="BS93" s="18"/>
      <c r="BT93" s="18"/>
      <c r="BU93" s="40"/>
      <c r="BV93" s="17"/>
      <c r="BW93" s="36"/>
      <c r="BY93" s="117"/>
      <c r="BZ93" s="18"/>
      <c r="CB93" s="40"/>
      <c r="CC93" s="17"/>
      <c r="CD93" s="36"/>
      <c r="CF93" s="117"/>
      <c r="CI93" s="40"/>
      <c r="CJ93" s="17"/>
      <c r="CK93" s="36"/>
      <c r="CL93" s="120"/>
      <c r="CM93" s="121"/>
      <c r="CN93" s="55"/>
      <c r="CO93" s="55"/>
      <c r="CP93" s="40"/>
      <c r="CQ93" s="17"/>
      <c r="CR93" s="36"/>
      <c r="CS93" s="122"/>
      <c r="CT93" s="121"/>
      <c r="CU93" s="122"/>
      <c r="CV93" s="122"/>
      <c r="CW93" s="40"/>
      <c r="CX93" s="17"/>
      <c r="CY93" s="36"/>
      <c r="CZ93" s="112"/>
      <c r="DA93" s="117"/>
      <c r="DB93" s="112"/>
      <c r="DC93" s="112"/>
      <c r="DD93" s="40"/>
      <c r="DE93" s="17"/>
      <c r="DF93" s="36"/>
      <c r="DG93" s="126"/>
      <c r="DH93" s="32"/>
      <c r="DI93" s="17"/>
      <c r="DJ93" s="18"/>
      <c r="DK93" s="40"/>
      <c r="DL93" s="17"/>
      <c r="DM93" s="36"/>
      <c r="DN93" s="33"/>
      <c r="DO93" s="32"/>
      <c r="DP93" s="18"/>
      <c r="DQ93" s="18"/>
      <c r="DR93" s="40"/>
      <c r="DS93" s="17"/>
      <c r="DT93" s="36"/>
      <c r="DU93" s="18"/>
      <c r="DV93" s="26"/>
      <c r="DW93" s="18"/>
      <c r="DX93" s="18"/>
      <c r="DY93" s="40"/>
      <c r="DZ93" s="17"/>
      <c r="EA93" s="36"/>
      <c r="EB93" s="18"/>
      <c r="EC93" s="26"/>
      <c r="ED93" s="18"/>
      <c r="EE93" s="18"/>
      <c r="EF93" s="40"/>
      <c r="EG93" s="17"/>
      <c r="EH93" s="36"/>
      <c r="EI93" s="18"/>
      <c r="EJ93" s="26"/>
      <c r="EK93" s="18"/>
      <c r="EL93" s="18"/>
      <c r="EM93" s="40"/>
      <c r="EN93" s="17"/>
      <c r="EO93" s="36"/>
      <c r="EP93" s="18"/>
      <c r="EQ93" s="26"/>
      <c r="ER93" s="18"/>
      <c r="ES93" s="18"/>
      <c r="ET93" s="40"/>
      <c r="EU93" s="17"/>
      <c r="EV93" s="36"/>
      <c r="EW93" s="18"/>
      <c r="EX93" s="26"/>
      <c r="EY93" s="17"/>
      <c r="EZ93" s="18"/>
      <c r="FA93" s="40"/>
      <c r="FB93" s="17"/>
      <c r="FC93" s="36"/>
      <c r="FD93" s="18"/>
      <c r="FE93" s="26"/>
      <c r="FF93" s="17"/>
      <c r="FG93" s="18"/>
      <c r="FH93" s="40"/>
      <c r="FI93" s="17"/>
      <c r="FJ93" s="36"/>
      <c r="FK93" s="18"/>
      <c r="FL93" s="26"/>
      <c r="FM93" s="17"/>
      <c r="FN93" s="18"/>
      <c r="FO93" s="40"/>
      <c r="FP93" s="17"/>
      <c r="FQ93" s="36"/>
      <c r="FR93" s="18"/>
      <c r="FS93" s="26"/>
      <c r="FT93" s="17"/>
      <c r="FU93" s="18"/>
      <c r="FV93" s="40"/>
      <c r="FW93" s="17"/>
      <c r="FX93" s="36"/>
      <c r="FY93" s="18"/>
      <c r="FZ93" s="26"/>
      <c r="GA93" s="17"/>
      <c r="GB93" s="18"/>
      <c r="GC93" s="40"/>
      <c r="GD93" s="17"/>
      <c r="GE93" s="36"/>
      <c r="GF93" s="18"/>
      <c r="GG93" s="26"/>
      <c r="GH93" s="18"/>
      <c r="GI93" s="18"/>
      <c r="GJ93" s="40"/>
      <c r="GK93" s="17"/>
      <c r="GL93" s="36"/>
      <c r="GM93" s="18"/>
      <c r="GN93" s="26"/>
      <c r="GO93" s="18"/>
      <c r="GP93" s="18"/>
      <c r="GQ93" s="40"/>
      <c r="GR93" s="17"/>
      <c r="GS93" s="36"/>
      <c r="GT93" s="18"/>
      <c r="GU93" s="26"/>
      <c r="GV93" s="18"/>
      <c r="GW93" s="18"/>
      <c r="GX93" s="40"/>
      <c r="GY93" s="17"/>
      <c r="GZ93" s="36"/>
      <c r="HA93" s="18"/>
      <c r="HB93" s="26"/>
      <c r="HC93" s="18"/>
      <c r="HD93" s="18"/>
      <c r="HE93" s="40"/>
      <c r="HF93" s="17"/>
      <c r="HG93" s="36"/>
      <c r="HH93" s="18"/>
      <c r="HI93" s="26"/>
      <c r="HJ93" s="17"/>
      <c r="HK93" s="18"/>
      <c r="HL93" s="40"/>
      <c r="HM93" s="17"/>
      <c r="HN93" s="36"/>
      <c r="HO93" s="18"/>
      <c r="HP93" s="26"/>
      <c r="HQ93" s="17"/>
      <c r="HR93" s="18"/>
      <c r="HS93" s="40"/>
      <c r="HT93" s="17"/>
      <c r="HU93" s="36"/>
      <c r="HV93" s="17">
        <v>760</v>
      </c>
      <c r="HW93" s="17">
        <v>79039.34</v>
      </c>
      <c r="HX93" s="18">
        <v>826</v>
      </c>
      <c r="HY93" s="18">
        <v>82413.74</v>
      </c>
      <c r="HZ93" s="17">
        <v>1169</v>
      </c>
      <c r="IA93" s="17">
        <v>138294</v>
      </c>
      <c r="IB93" s="17">
        <v>759</v>
      </c>
      <c r="IC93" s="17">
        <v>102036</v>
      </c>
      <c r="ID93" s="17">
        <v>413</v>
      </c>
      <c r="IE93" s="17">
        <v>54900</v>
      </c>
      <c r="IF93" s="17">
        <v>388</v>
      </c>
      <c r="IG93" s="17">
        <v>45790</v>
      </c>
      <c r="IH93" s="41"/>
      <c r="II93" s="41"/>
      <c r="IJ93" s="41"/>
      <c r="IK93" s="41"/>
      <c r="IL93" s="18"/>
      <c r="IM93" s="41"/>
      <c r="IN93" s="41"/>
      <c r="IO93" s="41"/>
      <c r="IP93" s="18"/>
      <c r="IQ93" s="18"/>
      <c r="IR93" s="18">
        <f t="shared" ref="IR93:IU93" si="114">O93+V93+AC93+AJ93+AQ93+AX93+BE93+BL93+BS93+BZ93+CG93+CN93+CU93+DB93+DI93+DP93+DW93+ED93+EK93+ER93+EY93+FF93+FM93+FT93+GA93+GH93+GO93+GV93+HC93+HJ93+HQ93</f>
        <v>12</v>
      </c>
      <c r="IS93" s="18">
        <f t="shared" si="114"/>
        <v>1510</v>
      </c>
      <c r="IT93" s="17">
        <v>119</v>
      </c>
      <c r="IU93" s="18">
        <f t="shared" si="114"/>
        <v>127.3</v>
      </c>
      <c r="IV93" s="36">
        <f t="shared" si="82"/>
        <v>0.0843046357615894</v>
      </c>
      <c r="IW93" s="18">
        <f t="shared" si="83"/>
        <v>4327</v>
      </c>
      <c r="IX93" s="42">
        <f t="shared" si="84"/>
        <v>503983.08</v>
      </c>
      <c r="IY93" s="43"/>
      <c r="IZ93" s="43"/>
    </row>
    <row r="94" customFormat="1" spans="1:260">
      <c r="A94" s="16"/>
      <c r="B94" s="17" t="s">
        <v>51</v>
      </c>
      <c r="C94" s="18">
        <v>6939962771823</v>
      </c>
      <c r="D94" s="18">
        <v>21065210000888</v>
      </c>
      <c r="E94" s="17" t="s">
        <v>331</v>
      </c>
      <c r="F94" s="261" t="s">
        <v>332</v>
      </c>
      <c r="G94" s="17" t="s">
        <v>129</v>
      </c>
      <c r="H94" s="26">
        <f>VLOOKUP(C94,供应链!E:J,6,0)</f>
        <v>1</v>
      </c>
      <c r="I94" s="17">
        <f>VLOOKUP(C94,供应链!E:H,4,0)</f>
        <v>870</v>
      </c>
      <c r="J94" s="17">
        <f>VLOOKUP(C94,供应链!E:K,7,0)</f>
        <v>0</v>
      </c>
      <c r="K94" s="18">
        <f>VLOOKUP(C94,供应链!E:I,5,0)</f>
        <v>76.8163471241171</v>
      </c>
      <c r="L94" s="27">
        <f t="shared" si="80"/>
        <v>0.00901713255184851</v>
      </c>
      <c r="M94" s="17">
        <v>352</v>
      </c>
      <c r="N94" s="26">
        <v>0.0596590909090909</v>
      </c>
      <c r="O94" s="18">
        <v>21</v>
      </c>
      <c r="P94" s="18">
        <v>2022</v>
      </c>
      <c r="Q94" s="40">
        <f t="shared" si="85"/>
        <v>99.1742857142857</v>
      </c>
      <c r="R94" s="18">
        <f t="shared" si="86"/>
        <v>843.66</v>
      </c>
      <c r="S94" s="36">
        <f t="shared" si="87"/>
        <v>0.417240356083086</v>
      </c>
      <c r="T94" s="17">
        <v>336</v>
      </c>
      <c r="U94" s="26">
        <v>0.056547619047619</v>
      </c>
      <c r="V94" s="18">
        <v>19</v>
      </c>
      <c r="W94" s="18">
        <v>1859</v>
      </c>
      <c r="X94" s="40">
        <f t="shared" si="88"/>
        <v>100.777368421053</v>
      </c>
      <c r="Y94" s="18">
        <f t="shared" si="89"/>
        <v>793.77</v>
      </c>
      <c r="Z94" s="36">
        <f t="shared" si="90"/>
        <v>0.426987627756859</v>
      </c>
      <c r="AA94" s="17"/>
      <c r="AB94" s="26"/>
      <c r="AC94" s="18"/>
      <c r="AD94" s="18"/>
      <c r="AE94" s="40"/>
      <c r="AF94" s="17"/>
      <c r="AG94" s="36"/>
      <c r="AH94" s="17"/>
      <c r="AI94" s="26"/>
      <c r="AJ94" s="18"/>
      <c r="AK94" s="18"/>
      <c r="AL94" s="40"/>
      <c r="AM94" s="17"/>
      <c r="AN94" s="36"/>
      <c r="AO94" s="17"/>
      <c r="AP94" s="26"/>
      <c r="AQ94" s="18"/>
      <c r="AR94" s="18"/>
      <c r="AS94" s="40"/>
      <c r="AT94" s="17"/>
      <c r="AU94" s="36"/>
      <c r="AV94" s="17"/>
      <c r="AW94" s="26"/>
      <c r="AX94" s="18"/>
      <c r="AY94" s="18"/>
      <c r="AZ94" s="40"/>
      <c r="BA94" s="17"/>
      <c r="BB94" s="36"/>
      <c r="BC94" s="17"/>
      <c r="BD94" s="26"/>
      <c r="BE94" s="17"/>
      <c r="BF94" s="18"/>
      <c r="BG94" s="40"/>
      <c r="BH94" s="17"/>
      <c r="BI94" s="36"/>
      <c r="BJ94" s="17"/>
      <c r="BK94" s="32"/>
      <c r="BL94" s="17"/>
      <c r="BM94" s="18"/>
      <c r="BN94" s="40"/>
      <c r="BO94" s="17"/>
      <c r="BP94" s="36"/>
      <c r="BQ94" s="17"/>
      <c r="BR94" s="32"/>
      <c r="BS94" s="18"/>
      <c r="BT94" s="18"/>
      <c r="BU94" s="40"/>
      <c r="BV94" s="17"/>
      <c r="BW94" s="36"/>
      <c r="BY94" s="105"/>
      <c r="BZ94" s="18"/>
      <c r="CB94" s="40"/>
      <c r="CC94" s="17"/>
      <c r="CD94" s="36"/>
      <c r="CE94" s="112"/>
      <c r="CF94" s="117"/>
      <c r="CG94" s="112"/>
      <c r="CH94" s="260"/>
      <c r="CI94" s="40"/>
      <c r="CJ94" s="17"/>
      <c r="CK94" s="36"/>
      <c r="CL94" s="120"/>
      <c r="CM94" s="121"/>
      <c r="CN94" s="55"/>
      <c r="CO94" s="55"/>
      <c r="CP94" s="40"/>
      <c r="CQ94" s="17"/>
      <c r="CR94" s="36"/>
      <c r="CS94" s="122"/>
      <c r="CT94" s="121"/>
      <c r="CU94" s="122"/>
      <c r="CV94" s="122"/>
      <c r="CW94" s="40"/>
      <c r="CX94" s="17"/>
      <c r="CY94" s="36"/>
      <c r="CZ94" s="112"/>
      <c r="DA94" s="117"/>
      <c r="DB94" s="112"/>
      <c r="DC94" s="112"/>
      <c r="DD94" s="40"/>
      <c r="DE94" s="17"/>
      <c r="DF94" s="36"/>
      <c r="DG94" s="126"/>
      <c r="DH94" s="32"/>
      <c r="DI94" s="17"/>
      <c r="DJ94" s="18"/>
      <c r="DK94" s="40"/>
      <c r="DL94" s="17"/>
      <c r="DM94" s="36"/>
      <c r="DN94" s="33"/>
      <c r="DO94" s="32"/>
      <c r="DP94" s="18"/>
      <c r="DQ94" s="18"/>
      <c r="DR94" s="40"/>
      <c r="DS94" s="17"/>
      <c r="DT94" s="36"/>
      <c r="DU94" s="18"/>
      <c r="DV94" s="26"/>
      <c r="DW94" s="18"/>
      <c r="DX94" s="18"/>
      <c r="DY94" s="40"/>
      <c r="DZ94" s="17"/>
      <c r="EA94" s="36"/>
      <c r="EB94" s="18"/>
      <c r="EC94" s="26"/>
      <c r="ED94" s="18"/>
      <c r="EE94" s="18"/>
      <c r="EF94" s="40"/>
      <c r="EG94" s="17"/>
      <c r="EH94" s="36"/>
      <c r="EI94" s="18"/>
      <c r="EJ94" s="26"/>
      <c r="EK94" s="18"/>
      <c r="EL94" s="18"/>
      <c r="EM94" s="40"/>
      <c r="EN94" s="17"/>
      <c r="EO94" s="36"/>
      <c r="EP94" s="18"/>
      <c r="EQ94" s="26"/>
      <c r="ER94" s="18"/>
      <c r="ES94" s="18"/>
      <c r="ET94" s="40"/>
      <c r="EU94" s="17"/>
      <c r="EV94" s="36"/>
      <c r="EW94" s="18"/>
      <c r="EX94" s="26"/>
      <c r="EY94" s="17"/>
      <c r="EZ94" s="18"/>
      <c r="FA94" s="40"/>
      <c r="FB94" s="17"/>
      <c r="FC94" s="36"/>
      <c r="FD94" s="18"/>
      <c r="FE94" s="26"/>
      <c r="FF94" s="17"/>
      <c r="FG94" s="18"/>
      <c r="FH94" s="40"/>
      <c r="FI94" s="17"/>
      <c r="FJ94" s="36"/>
      <c r="FK94" s="18"/>
      <c r="FL94" s="26"/>
      <c r="FM94" s="17"/>
      <c r="FN94" s="18"/>
      <c r="FO94" s="40"/>
      <c r="FP94" s="17"/>
      <c r="FQ94" s="36"/>
      <c r="FR94" s="18"/>
      <c r="FS94" s="26"/>
      <c r="FT94" s="17"/>
      <c r="FU94" s="18"/>
      <c r="FV94" s="40"/>
      <c r="FW94" s="17"/>
      <c r="FX94" s="36"/>
      <c r="FY94" s="18"/>
      <c r="FZ94" s="26"/>
      <c r="GA94" s="17"/>
      <c r="GB94" s="18"/>
      <c r="GC94" s="40"/>
      <c r="GD94" s="17"/>
      <c r="GE94" s="36"/>
      <c r="GF94" s="18"/>
      <c r="GG94" s="26"/>
      <c r="GH94" s="18"/>
      <c r="GI94" s="18"/>
      <c r="GJ94" s="40"/>
      <c r="GK94" s="17"/>
      <c r="GL94" s="36"/>
      <c r="GM94" s="18"/>
      <c r="GN94" s="26"/>
      <c r="GO94" s="18"/>
      <c r="GP94" s="18"/>
      <c r="GQ94" s="40"/>
      <c r="GR94" s="17"/>
      <c r="GS94" s="36"/>
      <c r="GT94" s="18"/>
      <c r="GU94" s="26"/>
      <c r="GV94" s="18"/>
      <c r="GW94" s="18"/>
      <c r="GX94" s="40"/>
      <c r="GY94" s="17"/>
      <c r="GZ94" s="36"/>
      <c r="HA94" s="18"/>
      <c r="HB94" s="26"/>
      <c r="HC94" s="18"/>
      <c r="HD94" s="18"/>
      <c r="HE94" s="40"/>
      <c r="HF94" s="17"/>
      <c r="HG94" s="36"/>
      <c r="HH94" s="18"/>
      <c r="HI94" s="26"/>
      <c r="HJ94" s="17"/>
      <c r="HK94" s="18"/>
      <c r="HL94" s="40"/>
      <c r="HM94" s="17"/>
      <c r="HN94" s="36"/>
      <c r="HO94" s="18"/>
      <c r="HP94" s="26"/>
      <c r="HQ94" s="17"/>
      <c r="HR94" s="18"/>
      <c r="HS94" s="40"/>
      <c r="HT94" s="17"/>
      <c r="HU94" s="36"/>
      <c r="HV94" s="17"/>
      <c r="HW94" s="17"/>
      <c r="HX94" s="18"/>
      <c r="HY94" s="18"/>
      <c r="HZ94" s="17"/>
      <c r="IA94" s="17"/>
      <c r="IB94" s="17"/>
      <c r="IC94" s="17"/>
      <c r="ID94" s="17">
        <v>50</v>
      </c>
      <c r="IE94" s="17">
        <v>5621</v>
      </c>
      <c r="IF94" s="17">
        <v>285</v>
      </c>
      <c r="IG94" s="17">
        <v>26070</v>
      </c>
      <c r="IH94" s="41"/>
      <c r="II94" s="41"/>
      <c r="IJ94" s="41"/>
      <c r="IK94" s="41"/>
      <c r="IL94" s="18"/>
      <c r="IM94" s="41"/>
      <c r="IN94" s="41"/>
      <c r="IO94" s="41"/>
      <c r="IP94" s="18"/>
      <c r="IQ94" s="18"/>
      <c r="IR94" s="18">
        <f t="shared" ref="IR94:IU94" si="115">O94+V94+AC94+AJ94+AQ94+AX94+BE94+BL94+BS94+BZ94+CG94+CN94+CU94+DB94+DI94+DP94+DW94+ED94+EK94+ER94+EY94+FF94+FM94+FT94+GA94+GH94+GO94+GV94+HC94+HJ94+HQ94</f>
        <v>40</v>
      </c>
      <c r="IS94" s="18">
        <f t="shared" si="115"/>
        <v>3881</v>
      </c>
      <c r="IT94" s="17">
        <v>59</v>
      </c>
      <c r="IU94" s="18">
        <f t="shared" si="115"/>
        <v>1637.43</v>
      </c>
      <c r="IV94" s="36">
        <f t="shared" si="82"/>
        <v>0.421909301726359</v>
      </c>
      <c r="IW94" s="18">
        <f t="shared" si="83"/>
        <v>375</v>
      </c>
      <c r="IX94" s="42">
        <f t="shared" si="84"/>
        <v>35572</v>
      </c>
      <c r="IY94" s="43"/>
      <c r="IZ94" s="43"/>
    </row>
    <row r="95" spans="1:260">
      <c r="A95" s="16"/>
      <c r="B95" s="17" t="s">
        <v>51</v>
      </c>
      <c r="C95" s="18">
        <v>6939962756165</v>
      </c>
      <c r="D95" s="18">
        <v>21065211000082</v>
      </c>
      <c r="E95" s="17" t="s">
        <v>333</v>
      </c>
      <c r="F95" s="19" t="s">
        <v>334</v>
      </c>
      <c r="G95" s="17" t="s">
        <v>129</v>
      </c>
      <c r="H95" s="26">
        <f>VLOOKUP(C95,供应链!E:J,6,0)</f>
        <v>1</v>
      </c>
      <c r="I95" s="17">
        <f>VLOOKUP(C95,供应链!E:H,4,0)</f>
        <v>899</v>
      </c>
      <c r="J95" s="17">
        <f>VLOOKUP(C95,供应链!E:K,7,0)</f>
        <v>0</v>
      </c>
      <c r="K95" s="18">
        <f>VLOOKUP(C95,供应链!E:I,5,0)</f>
        <v>30.9583155685284</v>
      </c>
      <c r="L95" s="27">
        <f t="shared" si="80"/>
        <v>0.00924256086564472</v>
      </c>
      <c r="M95" s="17">
        <v>761</v>
      </c>
      <c r="N95" s="26">
        <v>0.0302233902759527</v>
      </c>
      <c r="O95" s="18">
        <v>23</v>
      </c>
      <c r="P95" s="18">
        <v>1132</v>
      </c>
      <c r="Q95" s="40">
        <f t="shared" si="85"/>
        <v>50.6939130434783</v>
      </c>
      <c r="R95" s="18">
        <f t="shared" si="86"/>
        <v>38.96</v>
      </c>
      <c r="S95" s="36">
        <f t="shared" si="87"/>
        <v>0.0344169611307421</v>
      </c>
      <c r="T95" s="17">
        <v>618</v>
      </c>
      <c r="U95" s="26">
        <v>0.029126213592233</v>
      </c>
      <c r="V95" s="18">
        <v>18</v>
      </c>
      <c r="W95" s="18">
        <v>847</v>
      </c>
      <c r="X95" s="40">
        <f t="shared" si="88"/>
        <v>48.4672222222222</v>
      </c>
      <c r="Y95" s="18">
        <f t="shared" si="89"/>
        <v>-9.58999999999993</v>
      </c>
      <c r="Z95" s="36">
        <f t="shared" si="90"/>
        <v>-0.0113223140495867</v>
      </c>
      <c r="AA95" s="17"/>
      <c r="AB95" s="26"/>
      <c r="AC95" s="18"/>
      <c r="AD95" s="18"/>
      <c r="AE95" s="40"/>
      <c r="AF95" s="17"/>
      <c r="AG95" s="36"/>
      <c r="AH95" s="17"/>
      <c r="AI95" s="26"/>
      <c r="AJ95" s="18"/>
      <c r="AK95" s="18"/>
      <c r="AL95" s="40"/>
      <c r="AM95" s="17"/>
      <c r="AN95" s="36"/>
      <c r="AO95" s="17"/>
      <c r="AP95" s="26"/>
      <c r="AQ95" s="18"/>
      <c r="AR95" s="18"/>
      <c r="AS95" s="40"/>
      <c r="AT95" s="17"/>
      <c r="AU95" s="36"/>
      <c r="AV95" s="17"/>
      <c r="AW95" s="26"/>
      <c r="AX95" s="18"/>
      <c r="AY95" s="18"/>
      <c r="AZ95" s="40"/>
      <c r="BA95" s="17"/>
      <c r="BB95" s="36"/>
      <c r="BC95" s="17"/>
      <c r="BD95" s="26"/>
      <c r="BE95" s="17"/>
      <c r="BF95" s="18"/>
      <c r="BG95" s="40"/>
      <c r="BH95" s="17"/>
      <c r="BI95" s="36"/>
      <c r="BJ95" s="17"/>
      <c r="BK95" s="32"/>
      <c r="BL95" s="17"/>
      <c r="BM95" s="18"/>
      <c r="BN95" s="40"/>
      <c r="BO95" s="17"/>
      <c r="BP95" s="36"/>
      <c r="BQ95" s="17"/>
      <c r="BR95" s="32"/>
      <c r="BS95" s="18"/>
      <c r="BT95" s="18"/>
      <c r="BU95" s="40"/>
      <c r="BV95" s="17"/>
      <c r="BW95" s="36"/>
      <c r="BY95" s="117"/>
      <c r="BZ95" s="18"/>
      <c r="CB95" s="40"/>
      <c r="CC95" s="17"/>
      <c r="CD95" s="36"/>
      <c r="CF95" s="117"/>
      <c r="CI95" s="40"/>
      <c r="CJ95" s="17"/>
      <c r="CK95" s="36"/>
      <c r="CL95" s="120"/>
      <c r="CM95" s="121"/>
      <c r="CN95" s="55"/>
      <c r="CO95" s="55"/>
      <c r="CP95" s="40"/>
      <c r="CQ95" s="17"/>
      <c r="CR95" s="36"/>
      <c r="CS95" s="122"/>
      <c r="CT95" s="121"/>
      <c r="CU95" s="122"/>
      <c r="CV95" s="122"/>
      <c r="CW95" s="40"/>
      <c r="CX95" s="17"/>
      <c r="CY95" s="36"/>
      <c r="CZ95" s="112"/>
      <c r="DA95" s="117"/>
      <c r="DB95" s="112"/>
      <c r="DC95" s="112"/>
      <c r="DD95" s="40"/>
      <c r="DE95" s="17"/>
      <c r="DF95" s="36"/>
      <c r="DG95" s="126"/>
      <c r="DH95" s="32"/>
      <c r="DI95" s="17"/>
      <c r="DJ95" s="18"/>
      <c r="DK95" s="40"/>
      <c r="DL95" s="17"/>
      <c r="DM95" s="36"/>
      <c r="DN95" s="33"/>
      <c r="DO95" s="32"/>
      <c r="DP95" s="18"/>
      <c r="DQ95" s="18"/>
      <c r="DR95" s="40"/>
      <c r="DS95" s="17"/>
      <c r="DT95" s="36"/>
      <c r="DU95" s="18"/>
      <c r="DV95" s="26"/>
      <c r="DW95" s="18"/>
      <c r="DX95" s="18"/>
      <c r="DY95" s="40"/>
      <c r="DZ95" s="17"/>
      <c r="EA95" s="36"/>
      <c r="EB95" s="18"/>
      <c r="EC95" s="26"/>
      <c r="ED95" s="18"/>
      <c r="EE95" s="18"/>
      <c r="EF95" s="40"/>
      <c r="EG95" s="17"/>
      <c r="EH95" s="36"/>
      <c r="EI95" s="18"/>
      <c r="EJ95" s="26"/>
      <c r="EK95" s="18"/>
      <c r="EL95" s="18"/>
      <c r="EM95" s="40"/>
      <c r="EN95" s="17"/>
      <c r="EO95" s="36"/>
      <c r="EP95" s="18"/>
      <c r="EQ95" s="26"/>
      <c r="ER95" s="18"/>
      <c r="ES95" s="18"/>
      <c r="ET95" s="40"/>
      <c r="EU95" s="17"/>
      <c r="EV95" s="36"/>
      <c r="EW95" s="18"/>
      <c r="EX95" s="26"/>
      <c r="EY95" s="17"/>
      <c r="EZ95" s="18"/>
      <c r="FA95" s="40"/>
      <c r="FB95" s="17"/>
      <c r="FC95" s="36"/>
      <c r="FD95" s="18"/>
      <c r="FE95" s="26"/>
      <c r="FF95" s="17"/>
      <c r="FG95" s="18"/>
      <c r="FH95" s="40"/>
      <c r="FI95" s="17"/>
      <c r="FJ95" s="36"/>
      <c r="FK95" s="18"/>
      <c r="FL95" s="26"/>
      <c r="FM95" s="17"/>
      <c r="FN95" s="18"/>
      <c r="FO95" s="40"/>
      <c r="FP95" s="17"/>
      <c r="FQ95" s="36"/>
      <c r="FR95" s="18"/>
      <c r="FS95" s="26"/>
      <c r="FT95" s="17"/>
      <c r="FU95" s="18"/>
      <c r="FV95" s="40"/>
      <c r="FW95" s="17"/>
      <c r="FX95" s="36"/>
      <c r="FY95" s="18"/>
      <c r="FZ95" s="26"/>
      <c r="GA95" s="17"/>
      <c r="GB95" s="18"/>
      <c r="GC95" s="40"/>
      <c r="GD95" s="17"/>
      <c r="GE95" s="36"/>
      <c r="GF95" s="18"/>
      <c r="GG95" s="26"/>
      <c r="GH95" s="18"/>
      <c r="GI95" s="18"/>
      <c r="GJ95" s="40"/>
      <c r="GK95" s="17"/>
      <c r="GL95" s="36"/>
      <c r="GM95" s="18"/>
      <c r="GN95" s="26"/>
      <c r="GO95" s="18"/>
      <c r="GP95" s="18"/>
      <c r="GQ95" s="40"/>
      <c r="GR95" s="17"/>
      <c r="GS95" s="36"/>
      <c r="GT95" s="18"/>
      <c r="GU95" s="26"/>
      <c r="GV95" s="18"/>
      <c r="GW95" s="18"/>
      <c r="GX95" s="40"/>
      <c r="GY95" s="17"/>
      <c r="GZ95" s="36"/>
      <c r="HA95" s="18"/>
      <c r="HB95" s="26"/>
      <c r="HC95" s="18"/>
      <c r="HD95" s="18"/>
      <c r="HE95" s="40"/>
      <c r="HF95" s="17"/>
      <c r="HG95" s="36"/>
      <c r="HH95" s="18"/>
      <c r="HI95" s="26"/>
      <c r="HJ95" s="17"/>
      <c r="HK95" s="18"/>
      <c r="HL95" s="40"/>
      <c r="HM95" s="17"/>
      <c r="HN95" s="36"/>
      <c r="HO95" s="18"/>
      <c r="HP95" s="26"/>
      <c r="HQ95" s="17"/>
      <c r="HR95" s="18"/>
      <c r="HS95" s="40"/>
      <c r="HT95" s="17"/>
      <c r="HU95" s="36"/>
      <c r="HV95" s="17">
        <v>457</v>
      </c>
      <c r="HW95" s="17">
        <v>21479.65</v>
      </c>
      <c r="HX95" s="18">
        <v>836</v>
      </c>
      <c r="HY95" s="18">
        <v>45478.28</v>
      </c>
      <c r="HZ95" s="17">
        <v>2505</v>
      </c>
      <c r="IA95" s="17">
        <v>125800</v>
      </c>
      <c r="IB95" s="17">
        <v>1930</v>
      </c>
      <c r="IC95" s="17">
        <v>91848</v>
      </c>
      <c r="ID95" s="17">
        <v>1298</v>
      </c>
      <c r="IE95" s="17">
        <v>59300</v>
      </c>
      <c r="IF95" s="17">
        <v>1138</v>
      </c>
      <c r="IG95" s="17">
        <v>46196</v>
      </c>
      <c r="IH95" s="41"/>
      <c r="II95" s="41"/>
      <c r="IJ95" s="41"/>
      <c r="IK95" s="41"/>
      <c r="IL95" s="18"/>
      <c r="IM95" s="41"/>
      <c r="IN95" s="41"/>
      <c r="IO95" s="41"/>
      <c r="IP95" s="18"/>
      <c r="IQ95" s="18"/>
      <c r="IR95" s="18">
        <f t="shared" ref="IR95:IU95" si="116">O95+V95+AC95+AJ95+AQ95+AX95+BE95+BL95+BS95+BZ95+CG95+CN95+CU95+DB95+DI95+DP95+DW95+ED95+EK95+ER95+EY95+FF95+FM95+FT95+GA95+GH95+GO95+GV95+HC95+HJ95+HQ95</f>
        <v>41</v>
      </c>
      <c r="IS95" s="18">
        <f t="shared" si="116"/>
        <v>1979</v>
      </c>
      <c r="IT95" s="17">
        <v>49</v>
      </c>
      <c r="IU95" s="18">
        <f t="shared" si="116"/>
        <v>29.3700000000001</v>
      </c>
      <c r="IV95" s="36">
        <f t="shared" si="82"/>
        <v>0.0148408287013644</v>
      </c>
      <c r="IW95" s="18">
        <f t="shared" si="83"/>
        <v>8205</v>
      </c>
      <c r="IX95" s="42">
        <f t="shared" si="84"/>
        <v>392080.93</v>
      </c>
      <c r="IY95" s="43"/>
      <c r="IZ95" s="43"/>
    </row>
    <row r="96" spans="1:260">
      <c r="A96" s="16"/>
      <c r="B96" s="17" t="s">
        <v>51</v>
      </c>
      <c r="C96" s="18">
        <v>6939962756172</v>
      </c>
      <c r="D96" s="18">
        <v>21065210000349</v>
      </c>
      <c r="E96" s="17" t="s">
        <v>335</v>
      </c>
      <c r="F96" s="19" t="s">
        <v>336</v>
      </c>
      <c r="G96" s="17" t="s">
        <v>129</v>
      </c>
      <c r="H96" s="26">
        <f>VLOOKUP(C96,供应链!E:J,6,0)</f>
        <v>0.96</v>
      </c>
      <c r="I96" s="17">
        <f>VLOOKUP(C96,供应链!E:H,4,0)</f>
        <v>3324</v>
      </c>
      <c r="J96" s="17">
        <f>VLOOKUP(C96,供应链!E:K,7,0)</f>
        <v>0</v>
      </c>
      <c r="K96" s="18">
        <f>VLOOKUP(C96,供应链!E:I,5,0)</f>
        <v>17.8937357569668</v>
      </c>
      <c r="L96" s="27">
        <f t="shared" si="80"/>
        <v>0.0642470694319207</v>
      </c>
      <c r="M96" s="17">
        <v>2207</v>
      </c>
      <c r="N96" s="26">
        <v>0.0652469415496149</v>
      </c>
      <c r="O96" s="18">
        <v>144</v>
      </c>
      <c r="P96" s="18">
        <v>9795</v>
      </c>
      <c r="Q96" s="40">
        <f t="shared" si="85"/>
        <v>70.0614583333333</v>
      </c>
      <c r="R96" s="18">
        <f t="shared" si="86"/>
        <v>152.85</v>
      </c>
      <c r="S96" s="36">
        <f t="shared" si="87"/>
        <v>0.0156049004594181</v>
      </c>
      <c r="T96" s="17">
        <v>2079</v>
      </c>
      <c r="U96" s="26">
        <v>0.0678210678210678</v>
      </c>
      <c r="V96" s="18">
        <v>141</v>
      </c>
      <c r="W96" s="18">
        <v>9618</v>
      </c>
      <c r="X96" s="40">
        <f t="shared" si="88"/>
        <v>70.2591489361702</v>
      </c>
      <c r="Y96" s="18">
        <f t="shared" si="89"/>
        <v>177.539999999999</v>
      </c>
      <c r="Z96" s="36">
        <f t="shared" si="90"/>
        <v>0.0184591391141609</v>
      </c>
      <c r="AA96" s="17"/>
      <c r="AB96" s="26"/>
      <c r="AC96" s="18"/>
      <c r="AD96" s="18"/>
      <c r="AE96" s="40"/>
      <c r="AF96" s="17"/>
      <c r="AG96" s="36"/>
      <c r="AH96" s="17"/>
      <c r="AI96" s="26"/>
      <c r="AJ96" s="18"/>
      <c r="AK96" s="18"/>
      <c r="AL96" s="40"/>
      <c r="AM96" s="17"/>
      <c r="AN96" s="36"/>
      <c r="AO96" s="17"/>
      <c r="AP96" s="26"/>
      <c r="AQ96" s="18"/>
      <c r="AR96" s="18"/>
      <c r="AS96" s="40"/>
      <c r="AT96" s="17"/>
      <c r="AU96" s="36"/>
      <c r="AV96" s="17"/>
      <c r="AW96" s="26"/>
      <c r="AX96" s="18"/>
      <c r="AY96" s="18"/>
      <c r="AZ96" s="40"/>
      <c r="BA96" s="17"/>
      <c r="BB96" s="36"/>
      <c r="BC96" s="17"/>
      <c r="BD96" s="26"/>
      <c r="BE96" s="17"/>
      <c r="BF96" s="18"/>
      <c r="BG96" s="40"/>
      <c r="BH96" s="17"/>
      <c r="BI96" s="36"/>
      <c r="BJ96" s="17"/>
      <c r="BK96" s="32"/>
      <c r="BL96" s="17"/>
      <c r="BM96" s="18"/>
      <c r="BN96" s="40"/>
      <c r="BO96" s="17"/>
      <c r="BP96" s="36"/>
      <c r="BQ96" s="17"/>
      <c r="BR96" s="32"/>
      <c r="BS96" s="18"/>
      <c r="BT96" s="18"/>
      <c r="BU96" s="40"/>
      <c r="BV96" s="17"/>
      <c r="BW96" s="36"/>
      <c r="BY96" s="117"/>
      <c r="BZ96" s="18"/>
      <c r="CB96" s="40"/>
      <c r="CC96" s="17"/>
      <c r="CD96" s="36"/>
      <c r="CF96" s="117"/>
      <c r="CI96" s="40"/>
      <c r="CJ96" s="17"/>
      <c r="CK96" s="36"/>
      <c r="CL96" s="120"/>
      <c r="CM96" s="121"/>
      <c r="CN96" s="55"/>
      <c r="CO96" s="55"/>
      <c r="CP96" s="40"/>
      <c r="CQ96" s="17"/>
      <c r="CR96" s="36"/>
      <c r="CS96" s="122"/>
      <c r="CT96" s="121"/>
      <c r="CU96" s="122"/>
      <c r="CV96" s="122"/>
      <c r="CW96" s="40"/>
      <c r="CX96" s="17"/>
      <c r="CY96" s="36"/>
      <c r="CZ96" s="112"/>
      <c r="DA96" s="117"/>
      <c r="DB96" s="112"/>
      <c r="DC96" s="112"/>
      <c r="DD96" s="40"/>
      <c r="DE96" s="17"/>
      <c r="DF96" s="36"/>
      <c r="DG96" s="126"/>
      <c r="DH96" s="32"/>
      <c r="DI96" s="17"/>
      <c r="DJ96" s="18"/>
      <c r="DK96" s="40"/>
      <c r="DL96" s="17"/>
      <c r="DM96" s="36"/>
      <c r="DN96" s="33"/>
      <c r="DO96" s="32"/>
      <c r="DP96" s="18"/>
      <c r="DQ96" s="18"/>
      <c r="DR96" s="40"/>
      <c r="DS96" s="17"/>
      <c r="DT96" s="36"/>
      <c r="DU96" s="18"/>
      <c r="DV96" s="26"/>
      <c r="DW96" s="18"/>
      <c r="DX96" s="18"/>
      <c r="DY96" s="40"/>
      <c r="DZ96" s="17"/>
      <c r="EA96" s="36"/>
      <c r="EB96" s="18"/>
      <c r="EC96" s="26"/>
      <c r="ED96" s="18"/>
      <c r="EE96" s="18"/>
      <c r="EF96" s="40"/>
      <c r="EG96" s="17"/>
      <c r="EH96" s="36"/>
      <c r="EI96" s="18"/>
      <c r="EJ96" s="26"/>
      <c r="EK96" s="18"/>
      <c r="EL96" s="18"/>
      <c r="EM96" s="40"/>
      <c r="EN96" s="17"/>
      <c r="EO96" s="36"/>
      <c r="EP96" s="18"/>
      <c r="EQ96" s="26"/>
      <c r="ER96" s="18"/>
      <c r="ES96" s="18"/>
      <c r="ET96" s="40"/>
      <c r="EU96" s="17"/>
      <c r="EV96" s="36"/>
      <c r="EW96" s="18"/>
      <c r="EX96" s="26"/>
      <c r="EY96" s="17"/>
      <c r="EZ96" s="18"/>
      <c r="FA96" s="40"/>
      <c r="FB96" s="17"/>
      <c r="FC96" s="36"/>
      <c r="FD96" s="18"/>
      <c r="FE96" s="26"/>
      <c r="FF96" s="17"/>
      <c r="FG96" s="18"/>
      <c r="FH96" s="40"/>
      <c r="FI96" s="17"/>
      <c r="FJ96" s="36"/>
      <c r="FK96" s="18"/>
      <c r="FL96" s="26"/>
      <c r="FM96" s="17"/>
      <c r="FN96" s="18"/>
      <c r="FO96" s="40"/>
      <c r="FP96" s="17"/>
      <c r="FQ96" s="36"/>
      <c r="FR96" s="18"/>
      <c r="FS96" s="26"/>
      <c r="FT96" s="17"/>
      <c r="FU96" s="18"/>
      <c r="FV96" s="40"/>
      <c r="FW96" s="17"/>
      <c r="FX96" s="36"/>
      <c r="FY96" s="18"/>
      <c r="FZ96" s="26"/>
      <c r="GA96" s="17"/>
      <c r="GB96" s="18"/>
      <c r="GC96" s="40"/>
      <c r="GD96" s="17"/>
      <c r="GE96" s="36"/>
      <c r="GF96" s="18"/>
      <c r="GG96" s="26"/>
      <c r="GH96" s="18"/>
      <c r="GI96" s="18"/>
      <c r="GJ96" s="40"/>
      <c r="GK96" s="17"/>
      <c r="GL96" s="36"/>
      <c r="GM96" s="18"/>
      <c r="GN96" s="26"/>
      <c r="GO96" s="18"/>
      <c r="GP96" s="18"/>
      <c r="GQ96" s="40"/>
      <c r="GR96" s="17"/>
      <c r="GS96" s="36"/>
      <c r="GT96" s="18"/>
      <c r="GU96" s="26"/>
      <c r="GV96" s="18"/>
      <c r="GW96" s="18"/>
      <c r="GX96" s="40"/>
      <c r="GY96" s="17"/>
      <c r="GZ96" s="36"/>
      <c r="HA96" s="18"/>
      <c r="HB96" s="26"/>
      <c r="HC96" s="18"/>
      <c r="HD96" s="18"/>
      <c r="HE96" s="40"/>
      <c r="HF96" s="17"/>
      <c r="HG96" s="36"/>
      <c r="HH96" s="18"/>
      <c r="HI96" s="26"/>
      <c r="HJ96" s="17"/>
      <c r="HK96" s="18"/>
      <c r="HL96" s="40"/>
      <c r="HM96" s="17"/>
      <c r="HN96" s="36"/>
      <c r="HO96" s="18"/>
      <c r="HP96" s="26"/>
      <c r="HQ96" s="17"/>
      <c r="HR96" s="18"/>
      <c r="HS96" s="40"/>
      <c r="HT96" s="17"/>
      <c r="HU96" s="36"/>
      <c r="HV96" s="17">
        <v>5542</v>
      </c>
      <c r="HW96" s="17">
        <v>362876.73</v>
      </c>
      <c r="HX96" s="18">
        <v>3089</v>
      </c>
      <c r="HY96" s="18">
        <v>216649.15</v>
      </c>
      <c r="HZ96" s="17">
        <v>10435</v>
      </c>
      <c r="IA96" s="17">
        <v>716538</v>
      </c>
      <c r="IB96" s="17">
        <v>8177</v>
      </c>
      <c r="IC96" s="17">
        <v>546506</v>
      </c>
      <c r="ID96" s="17">
        <v>2686</v>
      </c>
      <c r="IE96" s="17">
        <v>176886</v>
      </c>
      <c r="IF96" s="17">
        <v>6648</v>
      </c>
      <c r="IG96" s="17">
        <v>385671</v>
      </c>
      <c r="IH96" s="41"/>
      <c r="II96" s="41"/>
      <c r="IJ96" s="41"/>
      <c r="IK96" s="41"/>
      <c r="IL96" s="18"/>
      <c r="IM96" s="41"/>
      <c r="IN96" s="41"/>
      <c r="IO96" s="41"/>
      <c r="IP96" s="18"/>
      <c r="IQ96" s="18"/>
      <c r="IR96" s="18">
        <f t="shared" ref="IR96:IU96" si="117">O96+V96+AC96+AJ96+AQ96+AX96+BE96+BL96+BS96+BZ96+CG96+CN96+CU96+DB96+DI96+DP96+DW96+ED96+EK96+ER96+EY96+FF96+FM96+FT96+GA96+GH96+GO96+GV96+HC96+HJ96+HQ96</f>
        <v>285</v>
      </c>
      <c r="IS96" s="18">
        <f t="shared" si="117"/>
        <v>19413</v>
      </c>
      <c r="IT96" s="17">
        <v>69</v>
      </c>
      <c r="IU96" s="18">
        <f t="shared" si="117"/>
        <v>330.389999999999</v>
      </c>
      <c r="IV96" s="36">
        <f t="shared" si="82"/>
        <v>0.0170190078813166</v>
      </c>
      <c r="IW96" s="18">
        <f t="shared" si="83"/>
        <v>36862</v>
      </c>
      <c r="IX96" s="42">
        <f t="shared" si="84"/>
        <v>2424539.88</v>
      </c>
      <c r="IY96" s="43"/>
      <c r="IZ96" s="43"/>
    </row>
    <row r="97" hidden="1" spans="1:260">
      <c r="A97" s="16"/>
      <c r="B97" s="17" t="s">
        <v>51</v>
      </c>
      <c r="C97" s="18">
        <v>6939962756189</v>
      </c>
      <c r="D97" s="18">
        <v>21065210000350</v>
      </c>
      <c r="E97" s="18" t="s">
        <v>337</v>
      </c>
      <c r="F97" s="19" t="s">
        <v>338</v>
      </c>
      <c r="G97" s="17" t="s">
        <v>136</v>
      </c>
      <c r="H97" s="26">
        <f>VLOOKUP(C97,供应链!E:J,6,0)</f>
        <v>0</v>
      </c>
      <c r="I97" s="17">
        <f>VLOOKUP(C97,供应链!E:H,4,0)</f>
        <v>0</v>
      </c>
      <c r="J97" s="17">
        <f>VLOOKUP(C97,供应链!E:K,7,0)</f>
        <v>0</v>
      </c>
      <c r="K97" s="18" t="str">
        <f>VLOOKUP(C97,供应链!E:I,5,0)</f>
        <v>-</v>
      </c>
      <c r="L97" s="27">
        <f t="shared" si="80"/>
        <v>0</v>
      </c>
      <c r="M97" s="17">
        <v>8</v>
      </c>
      <c r="N97" s="26">
        <v>0</v>
      </c>
      <c r="O97" s="18">
        <v>0</v>
      </c>
      <c r="P97" s="18">
        <v>0</v>
      </c>
      <c r="Q97" s="40">
        <f t="shared" si="85"/>
        <v>0</v>
      </c>
      <c r="R97" s="18">
        <f t="shared" si="86"/>
        <v>0</v>
      </c>
      <c r="S97" s="36">
        <f t="shared" si="87"/>
        <v>0</v>
      </c>
      <c r="T97" s="17">
        <v>6</v>
      </c>
      <c r="U97" s="26">
        <v>0</v>
      </c>
      <c r="V97" s="18">
        <v>0</v>
      </c>
      <c r="W97" s="18">
        <v>0</v>
      </c>
      <c r="X97" s="40">
        <f t="shared" si="88"/>
        <v>0</v>
      </c>
      <c r="Y97" s="18">
        <f t="shared" si="89"/>
        <v>0</v>
      </c>
      <c r="Z97" s="36">
        <f t="shared" si="90"/>
        <v>0</v>
      </c>
      <c r="AA97" s="17"/>
      <c r="AB97" s="26"/>
      <c r="AC97" s="18"/>
      <c r="AD97" s="18"/>
      <c r="AE97" s="40"/>
      <c r="AF97" s="17"/>
      <c r="AG97" s="36"/>
      <c r="AH97" s="17"/>
      <c r="AI97" s="26"/>
      <c r="AJ97" s="18"/>
      <c r="AK97" s="18"/>
      <c r="AL97" s="40"/>
      <c r="AM97" s="17"/>
      <c r="AN97" s="36"/>
      <c r="AO97" s="17"/>
      <c r="AP97" s="26"/>
      <c r="AQ97" s="18"/>
      <c r="AR97" s="18"/>
      <c r="AS97" s="40"/>
      <c r="AT97" s="17"/>
      <c r="AU97" s="36"/>
      <c r="AV97" s="17"/>
      <c r="AW97" s="26"/>
      <c r="AX97" s="18"/>
      <c r="AY97" s="18"/>
      <c r="AZ97" s="40"/>
      <c r="BA97" s="17"/>
      <c r="BB97" s="36"/>
      <c r="BC97" s="17"/>
      <c r="BD97" s="26"/>
      <c r="BE97" s="17"/>
      <c r="BF97" s="18"/>
      <c r="BG97" s="40"/>
      <c r="BH97" s="17"/>
      <c r="BI97" s="36"/>
      <c r="BJ97" s="17"/>
      <c r="BK97" s="32"/>
      <c r="BL97" s="17"/>
      <c r="BM97" s="18"/>
      <c r="BN97" s="40"/>
      <c r="BO97" s="17"/>
      <c r="BP97" s="36"/>
      <c r="BQ97" s="17"/>
      <c r="BR97" s="32"/>
      <c r="BS97" s="18"/>
      <c r="BT97" s="18"/>
      <c r="BU97" s="40"/>
      <c r="BV97" s="17"/>
      <c r="BW97" s="36"/>
      <c r="BY97" s="117"/>
      <c r="BZ97" s="18"/>
      <c r="CB97" s="40"/>
      <c r="CC97" s="17"/>
      <c r="CD97" s="36"/>
      <c r="CF97" s="117"/>
      <c r="CI97" s="40"/>
      <c r="CJ97" s="17"/>
      <c r="CK97" s="36"/>
      <c r="CL97" s="120"/>
      <c r="CM97" s="121"/>
      <c r="CN97" s="55"/>
      <c r="CO97" s="55"/>
      <c r="CP97" s="40"/>
      <c r="CQ97" s="17"/>
      <c r="CR97" s="36"/>
      <c r="CS97" s="122"/>
      <c r="CT97" s="121"/>
      <c r="CU97" s="122"/>
      <c r="CV97" s="122"/>
      <c r="CW97" s="40"/>
      <c r="CX97" s="17"/>
      <c r="CY97" s="36"/>
      <c r="CZ97" s="112"/>
      <c r="DA97" s="117"/>
      <c r="DB97" s="112"/>
      <c r="DC97" s="112"/>
      <c r="DD97" s="40"/>
      <c r="DE97" s="17"/>
      <c r="DF97" s="36"/>
      <c r="DG97" s="126"/>
      <c r="DH97" s="32"/>
      <c r="DI97" s="17"/>
      <c r="DJ97" s="18"/>
      <c r="DK97" s="40"/>
      <c r="DL97" s="17"/>
      <c r="DM97" s="36"/>
      <c r="DN97" s="33"/>
      <c r="DO97" s="32"/>
      <c r="DP97" s="18"/>
      <c r="DQ97" s="18"/>
      <c r="DR97" s="40"/>
      <c r="DS97" s="17"/>
      <c r="DT97" s="36"/>
      <c r="DU97" s="18"/>
      <c r="DV97" s="26"/>
      <c r="DW97" s="18"/>
      <c r="DX97" s="18"/>
      <c r="DY97" s="40"/>
      <c r="DZ97" s="17"/>
      <c r="EA97" s="36"/>
      <c r="EB97" s="18"/>
      <c r="EC97" s="26"/>
      <c r="ED97" s="18"/>
      <c r="EE97" s="18"/>
      <c r="EF97" s="40"/>
      <c r="EG97" s="17"/>
      <c r="EH97" s="36"/>
      <c r="EI97" s="18"/>
      <c r="EJ97" s="26"/>
      <c r="EK97" s="18"/>
      <c r="EL97" s="18"/>
      <c r="EM97" s="40"/>
      <c r="EN97" s="17"/>
      <c r="EO97" s="36"/>
      <c r="EP97" s="18"/>
      <c r="EQ97" s="26"/>
      <c r="ER97" s="18"/>
      <c r="ES97" s="18"/>
      <c r="ET97" s="40"/>
      <c r="EU97" s="17"/>
      <c r="EV97" s="36"/>
      <c r="EW97" s="18"/>
      <c r="EX97" s="26"/>
      <c r="EY97" s="17"/>
      <c r="EZ97" s="18"/>
      <c r="FA97" s="40"/>
      <c r="FB97" s="17"/>
      <c r="FC97" s="36"/>
      <c r="FD97" s="18"/>
      <c r="FE97" s="26"/>
      <c r="FF97" s="17"/>
      <c r="FG97" s="18"/>
      <c r="FH97" s="40"/>
      <c r="FI97" s="17"/>
      <c r="FJ97" s="36"/>
      <c r="FK97" s="18"/>
      <c r="FL97" s="26"/>
      <c r="FM97" s="17"/>
      <c r="FN97" s="18"/>
      <c r="FO97" s="40"/>
      <c r="FP97" s="17"/>
      <c r="FQ97" s="36"/>
      <c r="FR97" s="18"/>
      <c r="FS97" s="26"/>
      <c r="FT97" s="17"/>
      <c r="FU97" s="18"/>
      <c r="FV97" s="40"/>
      <c r="FW97" s="17"/>
      <c r="FX97" s="36"/>
      <c r="FY97" s="18"/>
      <c r="FZ97" s="26"/>
      <c r="GA97" s="17"/>
      <c r="GB97" s="18"/>
      <c r="GC97" s="40"/>
      <c r="GD97" s="17"/>
      <c r="GE97" s="36"/>
      <c r="GF97" s="18"/>
      <c r="GG97" s="26"/>
      <c r="GH97" s="18"/>
      <c r="GI97" s="18"/>
      <c r="GJ97" s="40"/>
      <c r="GK97" s="17"/>
      <c r="GL97" s="36"/>
      <c r="GM97" s="18"/>
      <c r="GN97" s="26"/>
      <c r="GO97" s="18"/>
      <c r="GP97" s="18"/>
      <c r="GQ97" s="40"/>
      <c r="GR97" s="17"/>
      <c r="GS97" s="36"/>
      <c r="GT97" s="18"/>
      <c r="GU97" s="26"/>
      <c r="GV97" s="18"/>
      <c r="GW97" s="18"/>
      <c r="GX97" s="40"/>
      <c r="GY97" s="17"/>
      <c r="GZ97" s="36"/>
      <c r="HA97" s="18"/>
      <c r="HB97" s="26"/>
      <c r="HC97" s="18"/>
      <c r="HD97" s="18"/>
      <c r="HE97" s="40"/>
      <c r="HF97" s="17"/>
      <c r="HG97" s="36"/>
      <c r="HH97" s="18"/>
      <c r="HI97" s="26"/>
      <c r="HJ97" s="17"/>
      <c r="HK97" s="18"/>
      <c r="HL97" s="40"/>
      <c r="HM97" s="17"/>
      <c r="HN97" s="36"/>
      <c r="HO97" s="18"/>
      <c r="HP97" s="26"/>
      <c r="HQ97" s="17"/>
      <c r="HR97" s="18"/>
      <c r="HS97" s="40"/>
      <c r="HT97" s="17"/>
      <c r="HU97" s="36"/>
      <c r="HV97" s="17">
        <v>71</v>
      </c>
      <c r="HW97" s="17">
        <v>5277.97</v>
      </c>
      <c r="HX97" s="18">
        <v>18</v>
      </c>
      <c r="HY97" s="18">
        <v>1761.17</v>
      </c>
      <c r="HZ97" s="17">
        <v>14</v>
      </c>
      <c r="IA97" s="17">
        <v>1371</v>
      </c>
      <c r="IB97" s="17">
        <v>0</v>
      </c>
      <c r="IC97" s="17">
        <v>0</v>
      </c>
      <c r="ID97" s="17">
        <v>0</v>
      </c>
      <c r="IE97" s="17">
        <v>0</v>
      </c>
      <c r="IF97" s="17">
        <v>0</v>
      </c>
      <c r="IG97" s="17">
        <v>0</v>
      </c>
      <c r="IH97" s="41"/>
      <c r="II97" s="41"/>
      <c r="IJ97" s="41"/>
      <c r="IK97" s="41"/>
      <c r="IL97" s="18"/>
      <c r="IM97" s="41"/>
      <c r="IN97" s="41"/>
      <c r="IO97" s="41"/>
      <c r="IP97" s="18"/>
      <c r="IQ97" s="18"/>
      <c r="IR97" s="18">
        <f t="shared" ref="IR97:IU97" si="118">O97+V97+AC97+AJ97+AQ97+AX97+BE97+BL97+BS97+BZ97+CG97+CN97+CU97+DB97+DI97+DP97+DW97+ED97+EK97+ER97+EY97+FF97+FM97+FT97+GA97+GH97+GO97+GV97+HC97+HJ97+HQ97</f>
        <v>0</v>
      </c>
      <c r="IS97" s="18">
        <f t="shared" si="118"/>
        <v>0</v>
      </c>
      <c r="IT97" s="17">
        <v>99</v>
      </c>
      <c r="IU97" s="18">
        <f t="shared" si="118"/>
        <v>0</v>
      </c>
      <c r="IV97" s="36">
        <f t="shared" si="82"/>
        <v>0</v>
      </c>
      <c r="IW97" s="18">
        <f t="shared" si="83"/>
        <v>103</v>
      </c>
      <c r="IX97" s="42">
        <f t="shared" si="84"/>
        <v>8410.14</v>
      </c>
      <c r="IY97" s="43"/>
      <c r="IZ97" s="43"/>
    </row>
    <row r="98" spans="1:260">
      <c r="A98" s="16"/>
      <c r="B98" s="17" t="s">
        <v>51</v>
      </c>
      <c r="C98" s="18">
        <v>6939962759364</v>
      </c>
      <c r="D98" s="18">
        <v>21065210000488</v>
      </c>
      <c r="E98" s="17" t="s">
        <v>339</v>
      </c>
      <c r="F98" s="19" t="s">
        <v>340</v>
      </c>
      <c r="G98" s="17" t="s">
        <v>129</v>
      </c>
      <c r="H98" s="26">
        <f>VLOOKUP(C98,供应链!E:J,6,0)</f>
        <v>0.583333333333333</v>
      </c>
      <c r="I98" s="17">
        <f>VLOOKUP(C98,供应链!E:H,4,0)</f>
        <v>34</v>
      </c>
      <c r="J98" s="17">
        <f>VLOOKUP(C98,供应链!E:K,7,0)</f>
        <v>0</v>
      </c>
      <c r="K98" s="18">
        <f>VLOOKUP(C98,供应链!E:I,5,0)</f>
        <v>54.2141230068337</v>
      </c>
      <c r="L98" s="27">
        <f t="shared" si="80"/>
        <v>0.000225428313796213</v>
      </c>
      <c r="M98" s="17">
        <v>50</v>
      </c>
      <c r="N98" s="26">
        <v>0</v>
      </c>
      <c r="O98" s="18">
        <v>0</v>
      </c>
      <c r="P98" s="18">
        <v>0</v>
      </c>
      <c r="Q98" s="40">
        <f t="shared" si="85"/>
        <v>0</v>
      </c>
      <c r="R98" s="18">
        <f t="shared" si="86"/>
        <v>0</v>
      </c>
      <c r="S98" s="36">
        <f t="shared" si="87"/>
        <v>0</v>
      </c>
      <c r="T98" s="17">
        <v>40</v>
      </c>
      <c r="U98" s="26">
        <v>0.025</v>
      </c>
      <c r="V98" s="18">
        <v>1</v>
      </c>
      <c r="W98" s="18">
        <v>219</v>
      </c>
      <c r="X98" s="40">
        <f t="shared" si="88"/>
        <v>225.57</v>
      </c>
      <c r="Y98" s="18">
        <f t="shared" si="89"/>
        <v>-73.43</v>
      </c>
      <c r="Z98" s="36">
        <f t="shared" si="90"/>
        <v>-0.335296803652968</v>
      </c>
      <c r="AA98" s="17"/>
      <c r="AB98" s="26"/>
      <c r="AC98" s="18"/>
      <c r="AD98" s="18"/>
      <c r="AE98" s="40"/>
      <c r="AF98" s="17"/>
      <c r="AG98" s="36"/>
      <c r="AH98" s="17"/>
      <c r="AI98" s="26"/>
      <c r="AJ98" s="18"/>
      <c r="AK98" s="18"/>
      <c r="AL98" s="40"/>
      <c r="AM98" s="17"/>
      <c r="AN98" s="36"/>
      <c r="AO98" s="17"/>
      <c r="AP98" s="26"/>
      <c r="AQ98" s="18"/>
      <c r="AR98" s="18"/>
      <c r="AS98" s="40"/>
      <c r="AT98" s="17"/>
      <c r="AU98" s="36"/>
      <c r="AV98" s="17"/>
      <c r="AW98" s="26"/>
      <c r="AX98" s="18"/>
      <c r="AY98" s="18"/>
      <c r="AZ98" s="40"/>
      <c r="BA98" s="17"/>
      <c r="BB98" s="36"/>
      <c r="BC98" s="17"/>
      <c r="BD98" s="26"/>
      <c r="BE98" s="17"/>
      <c r="BF98" s="18"/>
      <c r="BG98" s="40"/>
      <c r="BH98" s="17"/>
      <c r="BI98" s="36"/>
      <c r="BJ98" s="17"/>
      <c r="BK98" s="32"/>
      <c r="BL98" s="17"/>
      <c r="BM98" s="18"/>
      <c r="BN98" s="40"/>
      <c r="BO98" s="17"/>
      <c r="BP98" s="36"/>
      <c r="BQ98" s="17"/>
      <c r="BR98" s="32"/>
      <c r="BS98" s="18"/>
      <c r="BT98" s="18"/>
      <c r="BU98" s="40"/>
      <c r="BV98" s="17"/>
      <c r="BW98" s="36"/>
      <c r="BY98" s="117"/>
      <c r="BZ98" s="18"/>
      <c r="CB98" s="40"/>
      <c r="CC98" s="17"/>
      <c r="CD98" s="36"/>
      <c r="CF98" s="117"/>
      <c r="CI98" s="40"/>
      <c r="CJ98" s="17"/>
      <c r="CK98" s="36"/>
      <c r="CL98" s="120"/>
      <c r="CM98" s="121"/>
      <c r="CN98" s="55"/>
      <c r="CO98" s="55"/>
      <c r="CP98" s="40"/>
      <c r="CQ98" s="17"/>
      <c r="CR98" s="36"/>
      <c r="CS98" s="122"/>
      <c r="CT98" s="121"/>
      <c r="CU98" s="122"/>
      <c r="CV98" s="122"/>
      <c r="CW98" s="40"/>
      <c r="CX98" s="17"/>
      <c r="CY98" s="36"/>
      <c r="CZ98" s="112"/>
      <c r="DA98" s="117"/>
      <c r="DB98" s="112"/>
      <c r="DC98" s="112"/>
      <c r="DD98" s="40"/>
      <c r="DE98" s="17"/>
      <c r="DF98" s="36"/>
      <c r="DG98" s="126"/>
      <c r="DH98" s="32"/>
      <c r="DI98" s="17"/>
      <c r="DJ98" s="18"/>
      <c r="DK98" s="40"/>
      <c r="DL98" s="17"/>
      <c r="DM98" s="36"/>
      <c r="DN98" s="33"/>
      <c r="DO98" s="32"/>
      <c r="DP98" s="18"/>
      <c r="DQ98" s="18"/>
      <c r="DR98" s="40"/>
      <c r="DS98" s="17"/>
      <c r="DT98" s="36"/>
      <c r="DU98" s="18"/>
      <c r="DV98" s="26"/>
      <c r="DW98" s="18"/>
      <c r="DX98" s="18"/>
      <c r="DY98" s="40"/>
      <c r="DZ98" s="17"/>
      <c r="EA98" s="36"/>
      <c r="EB98" s="18"/>
      <c r="EC98" s="26"/>
      <c r="ED98" s="18"/>
      <c r="EE98" s="18"/>
      <c r="EF98" s="40"/>
      <c r="EG98" s="17"/>
      <c r="EH98" s="36"/>
      <c r="EI98" s="18"/>
      <c r="EJ98" s="26"/>
      <c r="EK98" s="18"/>
      <c r="EL98" s="18"/>
      <c r="EM98" s="40"/>
      <c r="EN98" s="17"/>
      <c r="EO98" s="36"/>
      <c r="EP98" s="18"/>
      <c r="EQ98" s="26"/>
      <c r="ER98" s="18"/>
      <c r="ES98" s="18"/>
      <c r="ET98" s="40"/>
      <c r="EU98" s="17"/>
      <c r="EV98" s="36"/>
      <c r="EW98" s="18"/>
      <c r="EX98" s="26"/>
      <c r="EY98" s="17"/>
      <c r="EZ98" s="18"/>
      <c r="FA98" s="40"/>
      <c r="FB98" s="17"/>
      <c r="FC98" s="36"/>
      <c r="FD98" s="18"/>
      <c r="FE98" s="26"/>
      <c r="FF98" s="17"/>
      <c r="FG98" s="18"/>
      <c r="FH98" s="40"/>
      <c r="FI98" s="17"/>
      <c r="FJ98" s="36"/>
      <c r="FK98" s="18"/>
      <c r="FL98" s="26"/>
      <c r="FM98" s="17"/>
      <c r="FN98" s="18"/>
      <c r="FO98" s="40"/>
      <c r="FP98" s="17"/>
      <c r="FQ98" s="36"/>
      <c r="FR98" s="18"/>
      <c r="FS98" s="26"/>
      <c r="FT98" s="17"/>
      <c r="FU98" s="18"/>
      <c r="FV98" s="40"/>
      <c r="FW98" s="17"/>
      <c r="FX98" s="36"/>
      <c r="FY98" s="18"/>
      <c r="FZ98" s="26"/>
      <c r="GA98" s="17"/>
      <c r="GB98" s="18"/>
      <c r="GC98" s="40"/>
      <c r="GD98" s="17"/>
      <c r="GE98" s="36"/>
      <c r="GF98" s="18"/>
      <c r="GG98" s="26"/>
      <c r="GH98" s="18"/>
      <c r="GI98" s="18"/>
      <c r="GJ98" s="40"/>
      <c r="GK98" s="17"/>
      <c r="GL98" s="36"/>
      <c r="GM98" s="18"/>
      <c r="GN98" s="26"/>
      <c r="GO98" s="18"/>
      <c r="GP98" s="18"/>
      <c r="GQ98" s="40"/>
      <c r="GR98" s="17"/>
      <c r="GS98" s="36"/>
      <c r="GT98" s="18"/>
      <c r="GU98" s="26"/>
      <c r="GV98" s="18"/>
      <c r="GW98" s="18"/>
      <c r="GX98" s="40"/>
      <c r="GY98" s="17"/>
      <c r="GZ98" s="36"/>
      <c r="HA98" s="18"/>
      <c r="HB98" s="26"/>
      <c r="HC98" s="18"/>
      <c r="HD98" s="18"/>
      <c r="HE98" s="40"/>
      <c r="HF98" s="17"/>
      <c r="HG98" s="36"/>
      <c r="HH98" s="18"/>
      <c r="HI98" s="26"/>
      <c r="HJ98" s="17"/>
      <c r="HK98" s="18"/>
      <c r="HL98" s="40"/>
      <c r="HM98" s="17"/>
      <c r="HN98" s="36"/>
      <c r="HO98" s="18"/>
      <c r="HP98" s="26"/>
      <c r="HQ98" s="17"/>
      <c r="HR98" s="18"/>
      <c r="HS98" s="40"/>
      <c r="HT98" s="17"/>
      <c r="HU98" s="36"/>
      <c r="HV98" s="17">
        <v>30</v>
      </c>
      <c r="HW98" s="17">
        <v>5770.59</v>
      </c>
      <c r="HX98" s="18">
        <v>30</v>
      </c>
      <c r="HY98" s="18">
        <v>6318.86</v>
      </c>
      <c r="HZ98" s="17">
        <v>32</v>
      </c>
      <c r="IA98" s="17">
        <v>6579</v>
      </c>
      <c r="IB98" s="17">
        <v>22</v>
      </c>
      <c r="IC98" s="17">
        <v>5523</v>
      </c>
      <c r="ID98" s="17">
        <v>51</v>
      </c>
      <c r="IE98" s="17">
        <v>9728</v>
      </c>
      <c r="IF98" s="17">
        <v>23</v>
      </c>
      <c r="IG98" s="17">
        <v>5071</v>
      </c>
      <c r="IH98" s="41"/>
      <c r="II98" s="41"/>
      <c r="IJ98" s="41"/>
      <c r="IK98" s="41"/>
      <c r="IL98" s="18"/>
      <c r="IM98" s="41"/>
      <c r="IN98" s="41"/>
      <c r="IO98" s="41"/>
      <c r="IP98" s="18"/>
      <c r="IQ98" s="18"/>
      <c r="IR98" s="18">
        <f t="shared" ref="IR98:IU98" si="119">O98+V98+AC98+AJ98+AQ98+AX98+BE98+BL98+BS98+BZ98+CG98+CN98+CU98+DB98+DI98+DP98+DW98+ED98+EK98+ER98+EY98+FF98+FM98+FT98+GA98+GH98+GO98+GV98+HC98+HJ98+HQ98</f>
        <v>1</v>
      </c>
      <c r="IS98" s="18">
        <f t="shared" si="119"/>
        <v>219</v>
      </c>
      <c r="IT98" s="17">
        <v>299</v>
      </c>
      <c r="IU98" s="18">
        <f t="shared" si="119"/>
        <v>-73.43</v>
      </c>
      <c r="IV98" s="36">
        <f t="shared" si="82"/>
        <v>-0.335296803652968</v>
      </c>
      <c r="IW98" s="18">
        <f t="shared" si="83"/>
        <v>189</v>
      </c>
      <c r="IX98" s="42">
        <f t="shared" si="84"/>
        <v>39209.45</v>
      </c>
      <c r="IY98" s="43"/>
      <c r="IZ98" s="43"/>
    </row>
    <row r="99" hidden="1" spans="1:260">
      <c r="A99" s="16"/>
      <c r="B99" s="17" t="s">
        <v>51</v>
      </c>
      <c r="C99" s="18">
        <v>6939962761398</v>
      </c>
      <c r="D99" s="18">
        <v>21065210000589</v>
      </c>
      <c r="E99" s="17" t="s">
        <v>341</v>
      </c>
      <c r="F99" s="19" t="s">
        <v>342</v>
      </c>
      <c r="G99" s="17" t="s">
        <v>136</v>
      </c>
      <c r="H99" s="26">
        <f>VLOOKUP(C99,供应链!E:J,6,0)</f>
        <v>0</v>
      </c>
      <c r="I99" s="17">
        <f>VLOOKUP(C99,供应链!E:H,4,0)</f>
        <v>36</v>
      </c>
      <c r="J99" s="17">
        <f>VLOOKUP(C99,供应链!E:K,7,0)</f>
        <v>0</v>
      </c>
      <c r="K99" s="18" t="str">
        <f>VLOOKUP(C99,供应链!E:I,5,0)</f>
        <v>-</v>
      </c>
      <c r="L99" s="27">
        <f t="shared" si="80"/>
        <v>0</v>
      </c>
      <c r="M99" s="17">
        <v>32</v>
      </c>
      <c r="N99" s="26">
        <v>0</v>
      </c>
      <c r="O99" s="18">
        <v>0</v>
      </c>
      <c r="P99" s="18">
        <v>0</v>
      </c>
      <c r="Q99" s="40">
        <f t="shared" si="85"/>
        <v>0</v>
      </c>
      <c r="R99" s="18">
        <f t="shared" si="86"/>
        <v>0</v>
      </c>
      <c r="S99" s="36">
        <f t="shared" si="87"/>
        <v>0</v>
      </c>
      <c r="T99" s="17">
        <v>62</v>
      </c>
      <c r="U99" s="26">
        <v>0</v>
      </c>
      <c r="V99" s="18">
        <v>0</v>
      </c>
      <c r="W99" s="18">
        <v>0</v>
      </c>
      <c r="X99" s="40">
        <f t="shared" si="88"/>
        <v>0</v>
      </c>
      <c r="Y99" s="18">
        <f t="shared" si="89"/>
        <v>0</v>
      </c>
      <c r="Z99" s="36">
        <f t="shared" si="90"/>
        <v>0</v>
      </c>
      <c r="AA99" s="17"/>
      <c r="AB99" s="26"/>
      <c r="AC99" s="18"/>
      <c r="AD99" s="18"/>
      <c r="AE99" s="40"/>
      <c r="AF99" s="17"/>
      <c r="AG99" s="36"/>
      <c r="AH99" s="17"/>
      <c r="AI99" s="26"/>
      <c r="AJ99" s="18"/>
      <c r="AK99" s="18"/>
      <c r="AL99" s="40"/>
      <c r="AM99" s="17"/>
      <c r="AN99" s="36"/>
      <c r="AO99" s="17"/>
      <c r="AP99" s="26"/>
      <c r="AQ99" s="18"/>
      <c r="AR99" s="18"/>
      <c r="AS99" s="40"/>
      <c r="AT99" s="17"/>
      <c r="AU99" s="36"/>
      <c r="AV99" s="17"/>
      <c r="AW99" s="26"/>
      <c r="AX99" s="18"/>
      <c r="AY99" s="18"/>
      <c r="AZ99" s="40"/>
      <c r="BA99" s="17"/>
      <c r="BB99" s="36"/>
      <c r="BC99" s="17"/>
      <c r="BD99" s="26"/>
      <c r="BE99" s="17"/>
      <c r="BF99" s="18"/>
      <c r="BG99" s="40"/>
      <c r="BH99" s="17"/>
      <c r="BI99" s="36"/>
      <c r="BJ99" s="17"/>
      <c r="BK99" s="32"/>
      <c r="BL99" s="17"/>
      <c r="BM99" s="18"/>
      <c r="BN99" s="40"/>
      <c r="BO99" s="17"/>
      <c r="BP99" s="36"/>
      <c r="BQ99" s="17"/>
      <c r="BR99" s="32"/>
      <c r="BS99" s="18"/>
      <c r="BT99" s="18"/>
      <c r="BU99" s="40"/>
      <c r="BV99" s="17"/>
      <c r="BW99" s="36"/>
      <c r="BY99" s="117"/>
      <c r="BZ99" s="18"/>
      <c r="CB99" s="40"/>
      <c r="CC99" s="17"/>
      <c r="CD99" s="36"/>
      <c r="CF99" s="117"/>
      <c r="CI99" s="40"/>
      <c r="CJ99" s="17"/>
      <c r="CK99" s="36"/>
      <c r="CL99" s="120"/>
      <c r="CM99" s="121"/>
      <c r="CN99" s="55"/>
      <c r="CO99" s="55"/>
      <c r="CP99" s="40"/>
      <c r="CQ99" s="17"/>
      <c r="CR99" s="36"/>
      <c r="CS99" s="122"/>
      <c r="CT99" s="121"/>
      <c r="CU99" s="122"/>
      <c r="CV99" s="122"/>
      <c r="CW99" s="40"/>
      <c r="CX99" s="17"/>
      <c r="CY99" s="36"/>
      <c r="CZ99" s="112"/>
      <c r="DA99" s="117"/>
      <c r="DB99" s="112"/>
      <c r="DC99" s="112"/>
      <c r="DD99" s="40"/>
      <c r="DE99" s="17"/>
      <c r="DF99" s="36"/>
      <c r="DG99" s="126"/>
      <c r="DH99" s="32"/>
      <c r="DI99" s="17"/>
      <c r="DJ99" s="18"/>
      <c r="DK99" s="40"/>
      <c r="DL99" s="17"/>
      <c r="DM99" s="36"/>
      <c r="DN99" s="33"/>
      <c r="DO99" s="32"/>
      <c r="DP99" s="18"/>
      <c r="DQ99" s="18"/>
      <c r="DR99" s="40"/>
      <c r="DS99" s="17"/>
      <c r="DT99" s="36"/>
      <c r="DU99" s="18"/>
      <c r="DV99" s="26"/>
      <c r="DW99" s="18"/>
      <c r="DX99" s="18"/>
      <c r="DY99" s="40"/>
      <c r="DZ99" s="17"/>
      <c r="EA99" s="36"/>
      <c r="EB99" s="18"/>
      <c r="EC99" s="26"/>
      <c r="ED99" s="18"/>
      <c r="EE99" s="18"/>
      <c r="EF99" s="40"/>
      <c r="EG99" s="17"/>
      <c r="EH99" s="36"/>
      <c r="EI99" s="18"/>
      <c r="EJ99" s="26"/>
      <c r="EK99" s="18"/>
      <c r="EL99" s="18"/>
      <c r="EM99" s="40"/>
      <c r="EN99" s="17"/>
      <c r="EO99" s="36"/>
      <c r="EP99" s="18"/>
      <c r="EQ99" s="26"/>
      <c r="ER99" s="18"/>
      <c r="ES99" s="18"/>
      <c r="ET99" s="40"/>
      <c r="EU99" s="17"/>
      <c r="EV99" s="36"/>
      <c r="EW99" s="18"/>
      <c r="EX99" s="26"/>
      <c r="EY99" s="17"/>
      <c r="EZ99" s="18"/>
      <c r="FA99" s="40"/>
      <c r="FB99" s="17"/>
      <c r="FC99" s="36"/>
      <c r="FD99" s="18"/>
      <c r="FE99" s="26"/>
      <c r="FF99" s="17"/>
      <c r="FG99" s="18"/>
      <c r="FH99" s="40"/>
      <c r="FI99" s="17"/>
      <c r="FJ99" s="36"/>
      <c r="FK99" s="18"/>
      <c r="FL99" s="26"/>
      <c r="FM99" s="17"/>
      <c r="FN99" s="18"/>
      <c r="FO99" s="40"/>
      <c r="FP99" s="17"/>
      <c r="FQ99" s="36"/>
      <c r="FR99" s="18"/>
      <c r="FS99" s="26"/>
      <c r="FT99" s="17"/>
      <c r="FU99" s="18"/>
      <c r="FV99" s="40"/>
      <c r="FW99" s="17"/>
      <c r="FX99" s="36"/>
      <c r="FY99" s="18"/>
      <c r="FZ99" s="26"/>
      <c r="GA99" s="17"/>
      <c r="GB99" s="18"/>
      <c r="GC99" s="40"/>
      <c r="GD99" s="17"/>
      <c r="GE99" s="36"/>
      <c r="GF99" s="18"/>
      <c r="GG99" s="26"/>
      <c r="GH99" s="18"/>
      <c r="GI99" s="18"/>
      <c r="GJ99" s="40"/>
      <c r="GK99" s="17"/>
      <c r="GL99" s="36"/>
      <c r="GM99" s="18"/>
      <c r="GN99" s="26"/>
      <c r="GO99" s="18"/>
      <c r="GP99" s="18"/>
      <c r="GQ99" s="40"/>
      <c r="GR99" s="17"/>
      <c r="GS99" s="36"/>
      <c r="GT99" s="18"/>
      <c r="GU99" s="26"/>
      <c r="GV99" s="18"/>
      <c r="GW99" s="18"/>
      <c r="GX99" s="40"/>
      <c r="GY99" s="17"/>
      <c r="GZ99" s="36"/>
      <c r="HA99" s="18"/>
      <c r="HB99" s="26"/>
      <c r="HC99" s="18"/>
      <c r="HD99" s="18"/>
      <c r="HE99" s="40"/>
      <c r="HF99" s="17"/>
      <c r="HG99" s="36"/>
      <c r="HH99" s="18"/>
      <c r="HI99" s="26"/>
      <c r="HJ99" s="17"/>
      <c r="HK99" s="18"/>
      <c r="HL99" s="40"/>
      <c r="HM99" s="17"/>
      <c r="HN99" s="36"/>
      <c r="HO99" s="18"/>
      <c r="HP99" s="26"/>
      <c r="HQ99" s="17"/>
      <c r="HR99" s="18"/>
      <c r="HS99" s="40"/>
      <c r="HT99" s="17"/>
      <c r="HU99" s="36"/>
      <c r="HV99" s="17">
        <v>75</v>
      </c>
      <c r="HW99" s="17">
        <v>11499.81</v>
      </c>
      <c r="HX99" s="18">
        <v>137</v>
      </c>
      <c r="HY99" s="18">
        <v>21505.16</v>
      </c>
      <c r="HZ99" s="17">
        <v>235</v>
      </c>
      <c r="IA99" s="17">
        <v>36362</v>
      </c>
      <c r="IB99" s="17">
        <v>54</v>
      </c>
      <c r="IC99" s="17">
        <v>8288</v>
      </c>
      <c r="ID99" s="17">
        <v>25</v>
      </c>
      <c r="IE99" s="17">
        <v>2949</v>
      </c>
      <c r="IF99" s="17">
        <v>6</v>
      </c>
      <c r="IG99" s="17">
        <v>1485</v>
      </c>
      <c r="IH99" s="41"/>
      <c r="II99" s="41"/>
      <c r="IJ99" s="41"/>
      <c r="IK99" s="41"/>
      <c r="IL99" s="18"/>
      <c r="IM99" s="41"/>
      <c r="IN99" s="41"/>
      <c r="IO99" s="41"/>
      <c r="IP99" s="18"/>
      <c r="IQ99" s="18"/>
      <c r="IR99" s="18">
        <f t="shared" ref="IR99:IU99" si="120">O99+V99+AC99+AJ99+AQ99+AX99+BE99+BL99+BS99+BZ99+CG99+CN99+CU99+DB99+DI99+DP99+DW99+ED99+EK99+ER99+EY99+FF99+FM99+FT99+GA99+GH99+GO99+GV99+HC99+HJ99+HQ99</f>
        <v>0</v>
      </c>
      <c r="IS99" s="18">
        <f t="shared" si="120"/>
        <v>0</v>
      </c>
      <c r="IT99" s="17">
        <v>159</v>
      </c>
      <c r="IU99" s="18">
        <f t="shared" si="120"/>
        <v>0</v>
      </c>
      <c r="IV99" s="36">
        <f t="shared" si="82"/>
        <v>0</v>
      </c>
      <c r="IW99" s="18">
        <f t="shared" si="83"/>
        <v>532</v>
      </c>
      <c r="IX99" s="42">
        <f t="shared" si="84"/>
        <v>82088.97</v>
      </c>
      <c r="IY99" s="43"/>
      <c r="IZ99" s="43"/>
    </row>
    <row r="100" spans="1:260">
      <c r="A100" s="16"/>
      <c r="B100" s="17" t="s">
        <v>51</v>
      </c>
      <c r="C100" s="18">
        <v>6939962762173</v>
      </c>
      <c r="D100" s="18">
        <v>21065210000648</v>
      </c>
      <c r="E100" s="17" t="s">
        <v>343</v>
      </c>
      <c r="F100" s="19" t="s">
        <v>344</v>
      </c>
      <c r="G100" s="17" t="s">
        <v>129</v>
      </c>
      <c r="H100" s="26">
        <f>VLOOKUP(C100,供应链!E:J,6,0)</f>
        <v>0.28</v>
      </c>
      <c r="I100" s="17">
        <f>VLOOKUP(C100,供应链!E:H,4,0)</f>
        <v>29</v>
      </c>
      <c r="J100" s="17">
        <f>VLOOKUP(C100,供应链!E:K,7,0)</f>
        <v>0</v>
      </c>
      <c r="K100" s="18">
        <f>VLOOKUP(C100,供应链!E:I,5,0)</f>
        <v>283.255813953488</v>
      </c>
      <c r="L100" s="27">
        <f t="shared" si="80"/>
        <v>0.00901713255184851</v>
      </c>
      <c r="M100" s="17">
        <v>318</v>
      </c>
      <c r="N100" s="26">
        <v>0.0628930817610063</v>
      </c>
      <c r="O100" s="18">
        <v>20</v>
      </c>
      <c r="P100" s="18">
        <v>1764</v>
      </c>
      <c r="Q100" s="40">
        <f t="shared" si="85"/>
        <v>90.846</v>
      </c>
      <c r="R100" s="18">
        <f t="shared" si="86"/>
        <v>-163.08</v>
      </c>
      <c r="S100" s="36">
        <f t="shared" si="87"/>
        <v>-0.0924489795918367</v>
      </c>
      <c r="T100" s="17">
        <v>269</v>
      </c>
      <c r="U100" s="26">
        <v>0.0743494423791822</v>
      </c>
      <c r="V100" s="18">
        <v>20</v>
      </c>
      <c r="W100" s="18">
        <v>1742</v>
      </c>
      <c r="X100" s="40">
        <f t="shared" si="88"/>
        <v>89.713</v>
      </c>
      <c r="Y100" s="18">
        <f t="shared" si="89"/>
        <v>-185.74</v>
      </c>
      <c r="Z100" s="36">
        <f t="shared" si="90"/>
        <v>-0.10662456946039</v>
      </c>
      <c r="AA100" s="17"/>
      <c r="AB100" s="26"/>
      <c r="AC100" s="18"/>
      <c r="AD100" s="18"/>
      <c r="AE100" s="40"/>
      <c r="AF100" s="17"/>
      <c r="AG100" s="36"/>
      <c r="AH100" s="17"/>
      <c r="AI100" s="26"/>
      <c r="AJ100" s="18"/>
      <c r="AK100" s="18"/>
      <c r="AL100" s="40"/>
      <c r="AM100" s="17"/>
      <c r="AN100" s="36"/>
      <c r="AO100" s="17"/>
      <c r="AP100" s="26"/>
      <c r="AQ100" s="18"/>
      <c r="AR100" s="18"/>
      <c r="AS100" s="40"/>
      <c r="AT100" s="17"/>
      <c r="AU100" s="36"/>
      <c r="AV100" s="17"/>
      <c r="AW100" s="26"/>
      <c r="AX100" s="18"/>
      <c r="AY100" s="18"/>
      <c r="AZ100" s="40"/>
      <c r="BA100" s="17"/>
      <c r="BB100" s="36"/>
      <c r="BC100" s="17"/>
      <c r="BD100" s="26"/>
      <c r="BE100" s="17"/>
      <c r="BF100" s="18"/>
      <c r="BG100" s="40"/>
      <c r="BH100" s="17"/>
      <c r="BI100" s="36"/>
      <c r="BJ100" s="17"/>
      <c r="BK100" s="32"/>
      <c r="BL100" s="17"/>
      <c r="BM100" s="18"/>
      <c r="BN100" s="40"/>
      <c r="BO100" s="17"/>
      <c r="BP100" s="36"/>
      <c r="BQ100" s="17"/>
      <c r="BR100" s="32"/>
      <c r="BS100" s="18"/>
      <c r="BT100" s="18"/>
      <c r="BU100" s="40"/>
      <c r="BV100" s="17"/>
      <c r="BW100" s="36"/>
      <c r="BY100" s="117"/>
      <c r="BZ100" s="18"/>
      <c r="CB100" s="40"/>
      <c r="CC100" s="17"/>
      <c r="CD100" s="36"/>
      <c r="CF100" s="117"/>
      <c r="CI100" s="40"/>
      <c r="CJ100" s="17"/>
      <c r="CK100" s="36"/>
      <c r="CL100" s="120"/>
      <c r="CM100" s="121"/>
      <c r="CN100" s="55"/>
      <c r="CO100" s="55"/>
      <c r="CP100" s="40"/>
      <c r="CQ100" s="17"/>
      <c r="CR100" s="36"/>
      <c r="CS100" s="122"/>
      <c r="CT100" s="121"/>
      <c r="CU100" s="122"/>
      <c r="CV100" s="122"/>
      <c r="CW100" s="40"/>
      <c r="CX100" s="17"/>
      <c r="CY100" s="36"/>
      <c r="CZ100" s="112"/>
      <c r="DA100" s="117"/>
      <c r="DB100" s="112"/>
      <c r="DC100" s="112"/>
      <c r="DD100" s="40"/>
      <c r="DE100" s="17"/>
      <c r="DF100" s="36"/>
      <c r="DG100" s="126"/>
      <c r="DH100" s="32"/>
      <c r="DI100" s="17"/>
      <c r="DJ100" s="18"/>
      <c r="DK100" s="40"/>
      <c r="DL100" s="17"/>
      <c r="DM100" s="36"/>
      <c r="DN100" s="33"/>
      <c r="DO100" s="32"/>
      <c r="DP100" s="18"/>
      <c r="DQ100" s="18"/>
      <c r="DR100" s="40"/>
      <c r="DS100" s="17"/>
      <c r="DT100" s="36"/>
      <c r="DU100" s="18"/>
      <c r="DV100" s="26"/>
      <c r="DW100" s="18"/>
      <c r="DX100" s="18"/>
      <c r="DY100" s="40"/>
      <c r="DZ100" s="17"/>
      <c r="EA100" s="36"/>
      <c r="EB100" s="18"/>
      <c r="EC100" s="26"/>
      <c r="ED100" s="18"/>
      <c r="EE100" s="18"/>
      <c r="EF100" s="40"/>
      <c r="EG100" s="17"/>
      <c r="EH100" s="36"/>
      <c r="EI100" s="18"/>
      <c r="EJ100" s="26"/>
      <c r="EK100" s="18"/>
      <c r="EL100" s="18"/>
      <c r="EM100" s="40"/>
      <c r="EN100" s="17"/>
      <c r="EO100" s="36"/>
      <c r="EP100" s="18"/>
      <c r="EQ100" s="26"/>
      <c r="ER100" s="18"/>
      <c r="ES100" s="18"/>
      <c r="ET100" s="40"/>
      <c r="EU100" s="17"/>
      <c r="EV100" s="36"/>
      <c r="EW100" s="18"/>
      <c r="EX100" s="26"/>
      <c r="EY100" s="17"/>
      <c r="EZ100" s="18"/>
      <c r="FA100" s="40"/>
      <c r="FB100" s="17"/>
      <c r="FC100" s="36"/>
      <c r="FD100" s="18"/>
      <c r="FE100" s="26"/>
      <c r="FF100" s="17"/>
      <c r="FG100" s="18"/>
      <c r="FH100" s="40"/>
      <c r="FI100" s="17"/>
      <c r="FJ100" s="36"/>
      <c r="FK100" s="18"/>
      <c r="FL100" s="26"/>
      <c r="FM100" s="17"/>
      <c r="FN100" s="18"/>
      <c r="FO100" s="40"/>
      <c r="FP100" s="17"/>
      <c r="FQ100" s="36"/>
      <c r="FR100" s="18"/>
      <c r="FS100" s="26"/>
      <c r="FT100" s="17"/>
      <c r="FU100" s="18"/>
      <c r="FV100" s="40"/>
      <c r="FW100" s="17"/>
      <c r="FX100" s="36"/>
      <c r="FY100" s="18"/>
      <c r="FZ100" s="26"/>
      <c r="GA100" s="17"/>
      <c r="GB100" s="18"/>
      <c r="GC100" s="40"/>
      <c r="GD100" s="17"/>
      <c r="GE100" s="36"/>
      <c r="GF100" s="18"/>
      <c r="GG100" s="26"/>
      <c r="GH100" s="18"/>
      <c r="GI100" s="18"/>
      <c r="GJ100" s="40"/>
      <c r="GK100" s="17"/>
      <c r="GL100" s="36"/>
      <c r="GM100" s="18"/>
      <c r="GN100" s="26"/>
      <c r="GO100" s="18"/>
      <c r="GP100" s="18"/>
      <c r="GQ100" s="40"/>
      <c r="GR100" s="17"/>
      <c r="GS100" s="36"/>
      <c r="GT100" s="18"/>
      <c r="GU100" s="26"/>
      <c r="GV100" s="18"/>
      <c r="GW100" s="18"/>
      <c r="GX100" s="40"/>
      <c r="GY100" s="17"/>
      <c r="GZ100" s="36"/>
      <c r="HA100" s="18"/>
      <c r="HB100" s="26"/>
      <c r="HC100" s="18"/>
      <c r="HD100" s="18"/>
      <c r="HE100" s="40"/>
      <c r="HF100" s="17"/>
      <c r="HG100" s="36"/>
      <c r="HH100" s="18"/>
      <c r="HI100" s="26"/>
      <c r="HJ100" s="17"/>
      <c r="HK100" s="18"/>
      <c r="HL100" s="40"/>
      <c r="HM100" s="17"/>
      <c r="HN100" s="36"/>
      <c r="HO100" s="18"/>
      <c r="HP100" s="26"/>
      <c r="HQ100" s="17"/>
      <c r="HR100" s="18"/>
      <c r="HS100" s="40"/>
      <c r="HT100" s="17"/>
      <c r="HU100" s="36"/>
      <c r="HV100" s="17">
        <v>892</v>
      </c>
      <c r="HW100" s="17">
        <v>87532.78</v>
      </c>
      <c r="HX100" s="18">
        <v>1306</v>
      </c>
      <c r="HY100" s="18">
        <v>126502.54</v>
      </c>
      <c r="HZ100" s="17">
        <v>2228</v>
      </c>
      <c r="IA100" s="17">
        <v>213880</v>
      </c>
      <c r="IB100" s="17">
        <v>1303</v>
      </c>
      <c r="IC100" s="17">
        <v>131240</v>
      </c>
      <c r="ID100" s="17">
        <v>1186</v>
      </c>
      <c r="IE100" s="17">
        <v>105935</v>
      </c>
      <c r="IF100" s="17">
        <v>1237</v>
      </c>
      <c r="IG100" s="17">
        <v>101342</v>
      </c>
      <c r="IH100" s="41"/>
      <c r="II100" s="41"/>
      <c r="IJ100" s="41"/>
      <c r="IK100" s="41"/>
      <c r="IL100" s="18"/>
      <c r="IM100" s="41"/>
      <c r="IN100" s="41"/>
      <c r="IO100" s="41"/>
      <c r="IP100" s="18"/>
      <c r="IQ100" s="18"/>
      <c r="IR100" s="18">
        <f t="shared" ref="IR100:IU100" si="121">O100+V100+AC100+AJ100+AQ100+AX100+BE100+BL100+BS100+BZ100+CG100+CN100+CU100+DB100+DI100+DP100+DW100+ED100+EK100+ER100+EY100+FF100+FM100+FT100+GA100+GH100+GO100+GV100+HC100+HJ100+HQ100</f>
        <v>40</v>
      </c>
      <c r="IS100" s="18">
        <f t="shared" si="121"/>
        <v>3506</v>
      </c>
      <c r="IT100" s="17">
        <v>99</v>
      </c>
      <c r="IU100" s="18">
        <f t="shared" si="121"/>
        <v>-348.82</v>
      </c>
      <c r="IV100" s="36">
        <f t="shared" si="82"/>
        <v>-0.0994922989161438</v>
      </c>
      <c r="IW100" s="18">
        <f t="shared" si="83"/>
        <v>8192</v>
      </c>
      <c r="IX100" s="42">
        <f t="shared" si="84"/>
        <v>769938.32</v>
      </c>
      <c r="IY100" s="43"/>
      <c r="IZ100" s="43"/>
    </row>
    <row r="101" spans="1:260">
      <c r="A101" s="16"/>
      <c r="B101" s="17" t="s">
        <v>51</v>
      </c>
      <c r="C101" s="18">
        <v>6939962762401</v>
      </c>
      <c r="D101" s="18">
        <v>21065210000608</v>
      </c>
      <c r="E101" s="17" t="s">
        <v>345</v>
      </c>
      <c r="F101" s="19" t="s">
        <v>346</v>
      </c>
      <c r="G101" s="17" t="s">
        <v>129</v>
      </c>
      <c r="H101" s="26">
        <f>VLOOKUP(C101,供应链!E:J,6,0)</f>
        <v>0.958333333333333</v>
      </c>
      <c r="I101" s="17">
        <f>VLOOKUP(C101,供应链!E:H,4,0)</f>
        <v>962</v>
      </c>
      <c r="J101" s="17">
        <f>VLOOKUP(C101,供应链!E:K,7,0)</f>
        <v>0</v>
      </c>
      <c r="K101" s="18">
        <f>VLOOKUP(C101,供应链!E:I,5,0)</f>
        <v>14.81117619889</v>
      </c>
      <c r="L101" s="27">
        <f t="shared" si="80"/>
        <v>0.0234445446348061</v>
      </c>
      <c r="M101" s="17">
        <v>1722</v>
      </c>
      <c r="N101" s="26">
        <v>0.0319396051103368</v>
      </c>
      <c r="O101" s="18">
        <v>55</v>
      </c>
      <c r="P101" s="18">
        <v>4304</v>
      </c>
      <c r="Q101" s="40">
        <f t="shared" si="85"/>
        <v>80.6021818181818</v>
      </c>
      <c r="R101" s="18">
        <f t="shared" si="86"/>
        <v>-1011.88</v>
      </c>
      <c r="S101" s="36">
        <f t="shared" si="87"/>
        <v>-0.235102230483271</v>
      </c>
      <c r="T101" s="17">
        <v>1620</v>
      </c>
      <c r="U101" s="26">
        <v>0.0302469135802469</v>
      </c>
      <c r="V101" s="18">
        <v>49</v>
      </c>
      <c r="W101" s="18">
        <v>3717</v>
      </c>
      <c r="X101" s="40">
        <f t="shared" si="88"/>
        <v>78.1328571428571</v>
      </c>
      <c r="Y101" s="18">
        <f t="shared" si="89"/>
        <v>-1022.49</v>
      </c>
      <c r="Z101" s="36">
        <f t="shared" si="90"/>
        <v>-0.275084745762712</v>
      </c>
      <c r="AA101" s="17"/>
      <c r="AB101" s="26"/>
      <c r="AC101" s="18"/>
      <c r="AD101" s="18"/>
      <c r="AE101" s="40"/>
      <c r="AF101" s="17"/>
      <c r="AG101" s="36"/>
      <c r="AH101" s="17"/>
      <c r="AI101" s="26"/>
      <c r="AJ101" s="18"/>
      <c r="AK101" s="18"/>
      <c r="AL101" s="40"/>
      <c r="AM101" s="17"/>
      <c r="AN101" s="36"/>
      <c r="AO101" s="17"/>
      <c r="AP101" s="26"/>
      <c r="AQ101" s="18"/>
      <c r="AR101" s="18"/>
      <c r="AS101" s="40"/>
      <c r="AT101" s="17"/>
      <c r="AU101" s="36"/>
      <c r="AV101" s="17"/>
      <c r="AW101" s="26"/>
      <c r="AX101" s="18"/>
      <c r="AY101" s="18"/>
      <c r="AZ101" s="40"/>
      <c r="BA101" s="17"/>
      <c r="BB101" s="36"/>
      <c r="BC101" s="17"/>
      <c r="BD101" s="26"/>
      <c r="BE101" s="17"/>
      <c r="BF101" s="18"/>
      <c r="BG101" s="40"/>
      <c r="BH101" s="17"/>
      <c r="BI101" s="36"/>
      <c r="BJ101" s="17"/>
      <c r="BK101" s="32"/>
      <c r="BL101" s="17"/>
      <c r="BM101" s="18"/>
      <c r="BN101" s="40"/>
      <c r="BO101" s="17"/>
      <c r="BP101" s="36"/>
      <c r="BQ101" s="17"/>
      <c r="BR101" s="32"/>
      <c r="BS101" s="18"/>
      <c r="BT101" s="18"/>
      <c r="BU101" s="40"/>
      <c r="BV101" s="17"/>
      <c r="BW101" s="36"/>
      <c r="BY101" s="117"/>
      <c r="BZ101" s="18"/>
      <c r="CB101" s="40"/>
      <c r="CC101" s="17"/>
      <c r="CD101" s="36"/>
      <c r="CF101" s="117"/>
      <c r="CI101" s="40"/>
      <c r="CJ101" s="17"/>
      <c r="CK101" s="36"/>
      <c r="CL101" s="120"/>
      <c r="CM101" s="121"/>
      <c r="CN101" s="55"/>
      <c r="CO101" s="55"/>
      <c r="CP101" s="40"/>
      <c r="CQ101" s="17"/>
      <c r="CR101" s="36"/>
      <c r="CS101" s="122"/>
      <c r="CT101" s="121"/>
      <c r="CU101" s="122"/>
      <c r="CV101" s="122"/>
      <c r="CW101" s="40"/>
      <c r="CX101" s="17"/>
      <c r="CY101" s="36"/>
      <c r="CZ101" s="112"/>
      <c r="DA101" s="117"/>
      <c r="DB101" s="112"/>
      <c r="DC101" s="112"/>
      <c r="DD101" s="40"/>
      <c r="DE101" s="17"/>
      <c r="DF101" s="36"/>
      <c r="DG101" s="126"/>
      <c r="DH101" s="32"/>
      <c r="DI101" s="17"/>
      <c r="DJ101" s="18"/>
      <c r="DK101" s="40"/>
      <c r="DL101" s="17"/>
      <c r="DM101" s="36"/>
      <c r="DN101" s="33"/>
      <c r="DO101" s="32"/>
      <c r="DP101" s="18"/>
      <c r="DQ101" s="18"/>
      <c r="DR101" s="40"/>
      <c r="DS101" s="17"/>
      <c r="DT101" s="36"/>
      <c r="DU101" s="18"/>
      <c r="DV101" s="26"/>
      <c r="DW101" s="18"/>
      <c r="DX101" s="18"/>
      <c r="DY101" s="40"/>
      <c r="DZ101" s="17"/>
      <c r="EA101" s="36"/>
      <c r="EB101" s="18"/>
      <c r="EC101" s="26"/>
      <c r="ED101" s="18"/>
      <c r="EE101" s="18"/>
      <c r="EF101" s="40"/>
      <c r="EG101" s="17"/>
      <c r="EH101" s="36"/>
      <c r="EI101" s="18"/>
      <c r="EJ101" s="26"/>
      <c r="EK101" s="18"/>
      <c r="EL101" s="18"/>
      <c r="EM101" s="40"/>
      <c r="EN101" s="17"/>
      <c r="EO101" s="36"/>
      <c r="EP101" s="18"/>
      <c r="EQ101" s="26"/>
      <c r="ER101" s="18"/>
      <c r="ES101" s="18"/>
      <c r="ET101" s="40"/>
      <c r="EU101" s="17"/>
      <c r="EV101" s="36"/>
      <c r="EW101" s="18"/>
      <c r="EX101" s="26"/>
      <c r="EY101" s="17"/>
      <c r="EZ101" s="18"/>
      <c r="FA101" s="40"/>
      <c r="FB101" s="17"/>
      <c r="FC101" s="36"/>
      <c r="FD101" s="18"/>
      <c r="FE101" s="26"/>
      <c r="FF101" s="17"/>
      <c r="FG101" s="18"/>
      <c r="FH101" s="40"/>
      <c r="FI101" s="17"/>
      <c r="FJ101" s="36"/>
      <c r="FK101" s="18"/>
      <c r="FL101" s="26"/>
      <c r="FM101" s="17"/>
      <c r="FN101" s="18"/>
      <c r="FO101" s="40"/>
      <c r="FP101" s="17"/>
      <c r="FQ101" s="36"/>
      <c r="FR101" s="18"/>
      <c r="FS101" s="26"/>
      <c r="FT101" s="17"/>
      <c r="FU101" s="18"/>
      <c r="FV101" s="40"/>
      <c r="FW101" s="17"/>
      <c r="FX101" s="36"/>
      <c r="FY101" s="18"/>
      <c r="FZ101" s="26"/>
      <c r="GA101" s="17"/>
      <c r="GB101" s="18"/>
      <c r="GC101" s="40"/>
      <c r="GD101" s="17"/>
      <c r="GE101" s="36"/>
      <c r="GF101" s="18"/>
      <c r="GG101" s="26"/>
      <c r="GH101" s="18"/>
      <c r="GI101" s="18"/>
      <c r="GJ101" s="40"/>
      <c r="GK101" s="17"/>
      <c r="GL101" s="36"/>
      <c r="GM101" s="18"/>
      <c r="GN101" s="26"/>
      <c r="GO101" s="18"/>
      <c r="GP101" s="18"/>
      <c r="GQ101" s="40"/>
      <c r="GR101" s="17"/>
      <c r="GS101" s="36"/>
      <c r="GT101" s="18"/>
      <c r="GU101" s="26"/>
      <c r="GV101" s="18"/>
      <c r="GW101" s="18"/>
      <c r="GX101" s="40"/>
      <c r="GY101" s="17"/>
      <c r="GZ101" s="36"/>
      <c r="HA101" s="18"/>
      <c r="HB101" s="26"/>
      <c r="HC101" s="18"/>
      <c r="HD101" s="18"/>
      <c r="HE101" s="40"/>
      <c r="HF101" s="17"/>
      <c r="HG101" s="36"/>
      <c r="HH101" s="18"/>
      <c r="HI101" s="26"/>
      <c r="HJ101" s="17"/>
      <c r="HK101" s="18"/>
      <c r="HL101" s="40"/>
      <c r="HM101" s="17"/>
      <c r="HN101" s="36"/>
      <c r="HO101" s="18"/>
      <c r="HP101" s="26"/>
      <c r="HQ101" s="17"/>
      <c r="HR101" s="18"/>
      <c r="HS101" s="40"/>
      <c r="HT101" s="17"/>
      <c r="HU101" s="36"/>
      <c r="HV101" s="17">
        <v>2687</v>
      </c>
      <c r="HW101" s="17">
        <v>207311.25</v>
      </c>
      <c r="HX101" s="18">
        <v>535</v>
      </c>
      <c r="HY101" s="18">
        <v>46382.7</v>
      </c>
      <c r="HZ101" s="17">
        <v>2375</v>
      </c>
      <c r="IA101" s="17">
        <v>203121</v>
      </c>
      <c r="IB101" s="17">
        <v>2758</v>
      </c>
      <c r="IC101" s="17">
        <v>235102</v>
      </c>
      <c r="ID101" s="17">
        <v>2599</v>
      </c>
      <c r="IE101" s="17">
        <v>210193</v>
      </c>
      <c r="IF101" s="17">
        <v>2402</v>
      </c>
      <c r="IG101" s="17">
        <v>181353</v>
      </c>
      <c r="IH101" s="41"/>
      <c r="II101" s="41"/>
      <c r="IJ101" s="41"/>
      <c r="IK101" s="41"/>
      <c r="IL101" s="18"/>
      <c r="IM101" s="41"/>
      <c r="IN101" s="41"/>
      <c r="IO101" s="41"/>
      <c r="IP101" s="18"/>
      <c r="IQ101" s="18"/>
      <c r="IR101" s="18">
        <f t="shared" ref="IR101:IU101" si="122">O101+V101+AC101+AJ101+AQ101+AX101+BE101+BL101+BS101+BZ101+CG101+CN101+CU101+DB101+DI101+DP101+DW101+ED101+EK101+ER101+EY101+FF101+FM101+FT101+GA101+GH101+GO101+GV101+HC101+HJ101+HQ101</f>
        <v>104</v>
      </c>
      <c r="IS101" s="18">
        <f t="shared" si="122"/>
        <v>8021</v>
      </c>
      <c r="IT101" s="17">
        <v>99</v>
      </c>
      <c r="IU101" s="18">
        <f t="shared" si="122"/>
        <v>-2034.37</v>
      </c>
      <c r="IV101" s="36">
        <f t="shared" si="82"/>
        <v>-0.253630470016207</v>
      </c>
      <c r="IW101" s="18">
        <f t="shared" si="83"/>
        <v>13460</v>
      </c>
      <c r="IX101" s="42">
        <f t="shared" si="84"/>
        <v>1091483.95</v>
      </c>
      <c r="IY101" s="43"/>
      <c r="IZ101" s="43"/>
    </row>
    <row r="102" spans="1:260">
      <c r="A102" s="16"/>
      <c r="B102" s="17" t="s">
        <v>51</v>
      </c>
      <c r="C102" s="18">
        <v>6939962759371</v>
      </c>
      <c r="D102" s="18">
        <v>21065211000122</v>
      </c>
      <c r="E102" s="17" t="s">
        <v>347</v>
      </c>
      <c r="F102" s="19" t="s">
        <v>348</v>
      </c>
      <c r="G102" s="17" t="s">
        <v>129</v>
      </c>
      <c r="H102" s="26">
        <f>VLOOKUP(C102,供应链!E:J,6,0)</f>
        <v>0.875</v>
      </c>
      <c r="I102" s="17">
        <f>VLOOKUP(C102,供应链!E:H,4,0)</f>
        <v>104</v>
      </c>
      <c r="J102" s="17">
        <f>VLOOKUP(C102,供应链!E:K,7,0)</f>
        <v>0</v>
      </c>
      <c r="K102" s="18">
        <f>VLOOKUP(C102,供应链!E:I,5,0)</f>
        <v>72.5822532402792</v>
      </c>
      <c r="L102" s="27">
        <f t="shared" si="80"/>
        <v>0.000450856627592426</v>
      </c>
      <c r="M102" s="17">
        <v>80</v>
      </c>
      <c r="N102" s="26">
        <v>0.0125</v>
      </c>
      <c r="O102" s="18">
        <v>1</v>
      </c>
      <c r="P102" s="18">
        <v>89</v>
      </c>
      <c r="Q102" s="40">
        <f t="shared" si="85"/>
        <v>91.67</v>
      </c>
      <c r="R102" s="18">
        <f t="shared" si="86"/>
        <v>-47.33</v>
      </c>
      <c r="S102" s="36">
        <f t="shared" si="87"/>
        <v>-0.531797752808989</v>
      </c>
      <c r="T102" s="17">
        <v>79</v>
      </c>
      <c r="U102" s="26">
        <v>0.0126582278481013</v>
      </c>
      <c r="V102" s="18">
        <v>1</v>
      </c>
      <c r="W102" s="18">
        <v>99</v>
      </c>
      <c r="X102" s="40">
        <f>IFERROR(W102/V102*1.03,0)</f>
        <v>101.97</v>
      </c>
      <c r="Y102" s="18">
        <f>(X102-$IT102)*V102</f>
        <v>-37.03</v>
      </c>
      <c r="Z102" s="36">
        <f>IFERROR(Y102/W102,0)</f>
        <v>-0.374040404040404</v>
      </c>
      <c r="AA102" s="17"/>
      <c r="AB102" s="26"/>
      <c r="AC102" s="18"/>
      <c r="AD102" s="18"/>
      <c r="AE102" s="40"/>
      <c r="AF102" s="17"/>
      <c r="AG102" s="36"/>
      <c r="AH102" s="17"/>
      <c r="AI102" s="26"/>
      <c r="AJ102" s="18"/>
      <c r="AK102" s="18"/>
      <c r="AL102" s="40"/>
      <c r="AM102" s="17"/>
      <c r="AN102" s="36"/>
      <c r="AO102" s="17"/>
      <c r="AP102" s="26"/>
      <c r="AQ102" s="18"/>
      <c r="AR102" s="18"/>
      <c r="AS102" s="40"/>
      <c r="AT102" s="17"/>
      <c r="AU102" s="36"/>
      <c r="AV102" s="17"/>
      <c r="AW102" s="26"/>
      <c r="AX102" s="18"/>
      <c r="AY102" s="18"/>
      <c r="AZ102" s="40"/>
      <c r="BA102" s="17"/>
      <c r="BB102" s="36"/>
      <c r="BC102" s="17"/>
      <c r="BD102" s="26"/>
      <c r="BE102" s="17"/>
      <c r="BF102" s="18"/>
      <c r="BG102" s="40"/>
      <c r="BH102" s="17"/>
      <c r="BI102" s="36"/>
      <c r="BJ102" s="17"/>
      <c r="BK102" s="32"/>
      <c r="BL102" s="17"/>
      <c r="BM102" s="18"/>
      <c r="BN102" s="40"/>
      <c r="BO102" s="17"/>
      <c r="BP102" s="36"/>
      <c r="BQ102" s="17"/>
      <c r="BR102" s="32"/>
      <c r="BS102" s="18"/>
      <c r="BT102" s="18"/>
      <c r="BU102" s="40"/>
      <c r="BV102" s="17"/>
      <c r="BW102" s="36"/>
      <c r="BY102" s="117"/>
      <c r="BZ102" s="18"/>
      <c r="CB102" s="40"/>
      <c r="CC102" s="17"/>
      <c r="CD102" s="36"/>
      <c r="CF102" s="117"/>
      <c r="CI102" s="40"/>
      <c r="CJ102" s="17"/>
      <c r="CK102" s="36"/>
      <c r="CL102" s="120"/>
      <c r="CM102" s="121"/>
      <c r="CN102" s="55"/>
      <c r="CO102" s="55"/>
      <c r="CP102" s="40"/>
      <c r="CQ102" s="17"/>
      <c r="CR102" s="36"/>
      <c r="CS102" s="122"/>
      <c r="CT102" s="121"/>
      <c r="CU102" s="122"/>
      <c r="CV102" s="122"/>
      <c r="CW102" s="40"/>
      <c r="CX102" s="17"/>
      <c r="CY102" s="36"/>
      <c r="CZ102" s="112"/>
      <c r="DA102" s="117"/>
      <c r="DB102" s="112"/>
      <c r="DC102" s="112"/>
      <c r="DD102" s="40"/>
      <c r="DE102" s="17"/>
      <c r="DF102" s="36"/>
      <c r="DG102" s="126"/>
      <c r="DH102" s="32"/>
      <c r="DI102" s="17"/>
      <c r="DJ102" s="18"/>
      <c r="DK102" s="40"/>
      <c r="DL102" s="17"/>
      <c r="DM102" s="36"/>
      <c r="DN102" s="33"/>
      <c r="DO102" s="32"/>
      <c r="DP102" s="18"/>
      <c r="DQ102" s="18"/>
      <c r="DR102" s="40"/>
      <c r="DS102" s="17"/>
      <c r="DT102" s="36"/>
      <c r="DU102" s="18"/>
      <c r="DV102" s="26"/>
      <c r="DW102" s="18"/>
      <c r="DX102" s="18"/>
      <c r="DY102" s="40"/>
      <c r="DZ102" s="17"/>
      <c r="EA102" s="36"/>
      <c r="EB102" s="18"/>
      <c r="EC102" s="26"/>
      <c r="ED102" s="18"/>
      <c r="EE102" s="18"/>
      <c r="EF102" s="40"/>
      <c r="EG102" s="17"/>
      <c r="EH102" s="36"/>
      <c r="EI102" s="18"/>
      <c r="EJ102" s="26"/>
      <c r="EK102" s="18"/>
      <c r="EL102" s="18"/>
      <c r="EM102" s="40"/>
      <c r="EN102" s="17"/>
      <c r="EO102" s="36"/>
      <c r="EP102" s="18"/>
      <c r="EQ102" s="26"/>
      <c r="ER102" s="18"/>
      <c r="ES102" s="18"/>
      <c r="ET102" s="40"/>
      <c r="EU102" s="17"/>
      <c r="EV102" s="36"/>
      <c r="EW102" s="18"/>
      <c r="EX102" s="26"/>
      <c r="EY102" s="17"/>
      <c r="EZ102" s="18"/>
      <c r="FA102" s="40"/>
      <c r="FB102" s="17"/>
      <c r="FC102" s="36"/>
      <c r="FD102" s="18"/>
      <c r="FE102" s="26"/>
      <c r="FF102" s="17"/>
      <c r="FG102" s="18"/>
      <c r="FH102" s="40"/>
      <c r="FI102" s="17"/>
      <c r="FJ102" s="36"/>
      <c r="FK102" s="18"/>
      <c r="FL102" s="26"/>
      <c r="FM102" s="17"/>
      <c r="FN102" s="18"/>
      <c r="FO102" s="40"/>
      <c r="FP102" s="17"/>
      <c r="FQ102" s="36"/>
      <c r="FR102" s="18"/>
      <c r="FS102" s="26"/>
      <c r="FT102" s="17"/>
      <c r="FU102" s="18"/>
      <c r="FV102" s="40"/>
      <c r="FW102" s="17"/>
      <c r="FX102" s="36"/>
      <c r="FY102" s="18"/>
      <c r="FZ102" s="26"/>
      <c r="GA102" s="17"/>
      <c r="GB102" s="18"/>
      <c r="GC102" s="40"/>
      <c r="GD102" s="17"/>
      <c r="GE102" s="36"/>
      <c r="GF102" s="18"/>
      <c r="GG102" s="26"/>
      <c r="GH102" s="18"/>
      <c r="GI102" s="18"/>
      <c r="GJ102" s="40"/>
      <c r="GK102" s="17"/>
      <c r="GL102" s="36"/>
      <c r="GM102" s="18"/>
      <c r="GN102" s="26"/>
      <c r="GO102" s="18"/>
      <c r="GP102" s="18"/>
      <c r="GQ102" s="40"/>
      <c r="GR102" s="17"/>
      <c r="GS102" s="36"/>
      <c r="GT102" s="18"/>
      <c r="GU102" s="26"/>
      <c r="GV102" s="18"/>
      <c r="GW102" s="18"/>
      <c r="GX102" s="40"/>
      <c r="GY102" s="17"/>
      <c r="GZ102" s="36"/>
      <c r="HA102" s="18"/>
      <c r="HB102" s="26"/>
      <c r="HC102" s="18"/>
      <c r="HD102" s="18"/>
      <c r="HE102" s="40"/>
      <c r="HF102" s="17"/>
      <c r="HG102" s="36"/>
      <c r="HH102" s="18"/>
      <c r="HI102" s="26"/>
      <c r="HJ102" s="17"/>
      <c r="HK102" s="18"/>
      <c r="HL102" s="40"/>
      <c r="HM102" s="17"/>
      <c r="HN102" s="36"/>
      <c r="HO102" s="18"/>
      <c r="HP102" s="26"/>
      <c r="HQ102" s="17"/>
      <c r="HR102" s="18"/>
      <c r="HS102" s="40"/>
      <c r="HT102" s="17"/>
      <c r="HU102" s="36"/>
      <c r="HV102" s="17">
        <v>37</v>
      </c>
      <c r="HW102" s="17">
        <v>3778.46</v>
      </c>
      <c r="HX102" s="18">
        <v>65</v>
      </c>
      <c r="HY102" s="18">
        <v>6554.16</v>
      </c>
      <c r="HZ102" s="17">
        <v>76</v>
      </c>
      <c r="IA102" s="17">
        <v>7261</v>
      </c>
      <c r="IB102" s="17">
        <v>73</v>
      </c>
      <c r="IC102" s="17">
        <v>8361</v>
      </c>
      <c r="ID102" s="17">
        <v>98</v>
      </c>
      <c r="IE102" s="17">
        <v>8270</v>
      </c>
      <c r="IF102" s="17">
        <v>56</v>
      </c>
      <c r="IG102" s="17">
        <v>4884</v>
      </c>
      <c r="IH102" s="41"/>
      <c r="II102" s="41"/>
      <c r="IJ102" s="41"/>
      <c r="IK102" s="41"/>
      <c r="IL102" s="18"/>
      <c r="IM102" s="41"/>
      <c r="IN102" s="41"/>
      <c r="IO102" s="41"/>
      <c r="IP102" s="18"/>
      <c r="IQ102" s="18"/>
      <c r="IR102" s="18">
        <f t="shared" ref="IR102:IU102" si="123">O102+V102+AC102+AJ102+AQ102+AX102+BE102+BL102+BS102+BZ102+CG102+CN102+CU102+DB102+DI102+DP102+DW102+ED102+EK102+ER102+EY102+FF102+FM102+FT102+GA102+GH102+GO102+GV102+HC102+HJ102+HQ102</f>
        <v>2</v>
      </c>
      <c r="IS102" s="18">
        <f t="shared" si="123"/>
        <v>188</v>
      </c>
      <c r="IT102" s="17">
        <v>139</v>
      </c>
      <c r="IU102" s="18">
        <f t="shared" si="123"/>
        <v>-84.36</v>
      </c>
      <c r="IV102" s="36">
        <f t="shared" si="82"/>
        <v>-0.448723404255319</v>
      </c>
      <c r="IW102" s="18">
        <f t="shared" si="83"/>
        <v>407</v>
      </c>
      <c r="IX102" s="42">
        <f t="shared" si="84"/>
        <v>39296.62</v>
      </c>
      <c r="IY102" s="43"/>
      <c r="IZ102" s="43"/>
    </row>
    <row r="103" spans="1:260">
      <c r="A103" s="16"/>
      <c r="B103" s="17" t="s">
        <v>51</v>
      </c>
      <c r="C103" s="18">
        <v>6939962759395</v>
      </c>
      <c r="D103" s="18">
        <v>21065212000210</v>
      </c>
      <c r="E103" s="17" t="s">
        <v>349</v>
      </c>
      <c r="F103" s="19" t="s">
        <v>350</v>
      </c>
      <c r="G103" s="17" t="s">
        <v>129</v>
      </c>
      <c r="H103" s="26">
        <f>VLOOKUP(C103,供应链!E:J,6,0)</f>
        <v>0.25</v>
      </c>
      <c r="I103" s="17">
        <f>VLOOKUP(C103,供应链!E:H,4,0)</f>
        <v>24</v>
      </c>
      <c r="J103" s="17">
        <f>VLOOKUP(C103,供应链!E:K,7,0)</f>
        <v>0</v>
      </c>
      <c r="K103" s="18">
        <f>VLOOKUP(C103,供应链!E:I,5,0)</f>
        <v>103.917525773196</v>
      </c>
      <c r="L103" s="27">
        <f t="shared" si="80"/>
        <v>0</v>
      </c>
      <c r="M103" s="17">
        <v>15</v>
      </c>
      <c r="N103" s="26">
        <v>0</v>
      </c>
      <c r="O103" s="18">
        <v>0</v>
      </c>
      <c r="P103" s="18">
        <v>0</v>
      </c>
      <c r="Q103" s="40">
        <f t="shared" si="85"/>
        <v>0</v>
      </c>
      <c r="R103" s="18">
        <f t="shared" si="86"/>
        <v>0</v>
      </c>
      <c r="S103" s="36">
        <f t="shared" si="87"/>
        <v>0</v>
      </c>
      <c r="T103" s="17">
        <v>19</v>
      </c>
      <c r="U103" s="26">
        <v>0</v>
      </c>
      <c r="V103" s="18">
        <v>0</v>
      </c>
      <c r="W103" s="18">
        <v>0</v>
      </c>
      <c r="X103" s="40">
        <f>IFERROR(W103/V103*1.03,0)</f>
        <v>0</v>
      </c>
      <c r="Y103" s="18">
        <f>(X103-$IT103)*V103</f>
        <v>0</v>
      </c>
      <c r="Z103" s="36">
        <f>IFERROR(Y103/W103,0)</f>
        <v>0</v>
      </c>
      <c r="AA103" s="17"/>
      <c r="AB103" s="26"/>
      <c r="AC103" s="18"/>
      <c r="AD103" s="18"/>
      <c r="AE103" s="40"/>
      <c r="AF103" s="17"/>
      <c r="AG103" s="36"/>
      <c r="AH103" s="17"/>
      <c r="AI103" s="26"/>
      <c r="AJ103" s="18"/>
      <c r="AK103" s="18"/>
      <c r="AL103" s="40"/>
      <c r="AM103" s="17"/>
      <c r="AN103" s="36"/>
      <c r="AO103" s="17"/>
      <c r="AP103" s="26"/>
      <c r="AQ103" s="18"/>
      <c r="AR103" s="18"/>
      <c r="AS103" s="40"/>
      <c r="AT103" s="17"/>
      <c r="AU103" s="36"/>
      <c r="AV103" s="17"/>
      <c r="AW103" s="26"/>
      <c r="AX103" s="18"/>
      <c r="AY103" s="18"/>
      <c r="AZ103" s="40"/>
      <c r="BA103" s="17"/>
      <c r="BB103" s="36"/>
      <c r="BC103" s="17"/>
      <c r="BD103" s="26"/>
      <c r="BE103" s="17"/>
      <c r="BF103" s="18"/>
      <c r="BG103" s="40"/>
      <c r="BH103" s="17"/>
      <c r="BI103" s="36"/>
      <c r="BJ103" s="17"/>
      <c r="BK103" s="32"/>
      <c r="BL103" s="17"/>
      <c r="BM103" s="18"/>
      <c r="BN103" s="40"/>
      <c r="BO103" s="17"/>
      <c r="BP103" s="36"/>
      <c r="BQ103" s="17"/>
      <c r="BR103" s="32"/>
      <c r="BS103" s="18"/>
      <c r="BT103" s="18"/>
      <c r="BU103" s="40"/>
      <c r="BV103" s="17"/>
      <c r="BW103" s="36"/>
      <c r="BY103" s="117"/>
      <c r="BZ103" s="18"/>
      <c r="CB103" s="40"/>
      <c r="CC103" s="17"/>
      <c r="CD103" s="36"/>
      <c r="CF103" s="117"/>
      <c r="CI103" s="40"/>
      <c r="CJ103" s="17"/>
      <c r="CK103" s="36"/>
      <c r="CL103" s="120"/>
      <c r="CM103" s="121"/>
      <c r="CN103" s="55"/>
      <c r="CO103" s="55"/>
      <c r="CP103" s="40"/>
      <c r="CQ103" s="17"/>
      <c r="CR103" s="36"/>
      <c r="CS103" s="122"/>
      <c r="CT103" s="121"/>
      <c r="CU103" s="122"/>
      <c r="CV103" s="122"/>
      <c r="CW103" s="40"/>
      <c r="CX103" s="17"/>
      <c r="CY103" s="36"/>
      <c r="CZ103" s="112"/>
      <c r="DA103" s="117"/>
      <c r="DB103" s="112"/>
      <c r="DC103" s="112"/>
      <c r="DD103" s="40"/>
      <c r="DE103" s="17"/>
      <c r="DF103" s="36"/>
      <c r="DG103" s="126"/>
      <c r="DH103" s="32"/>
      <c r="DI103" s="17"/>
      <c r="DJ103" s="18"/>
      <c r="DK103" s="40"/>
      <c r="DL103" s="17"/>
      <c r="DM103" s="36"/>
      <c r="DN103" s="33"/>
      <c r="DO103" s="32"/>
      <c r="DP103" s="18"/>
      <c r="DQ103" s="18"/>
      <c r="DR103" s="40"/>
      <c r="DS103" s="17"/>
      <c r="DT103" s="36"/>
      <c r="DU103" s="18"/>
      <c r="DV103" s="26"/>
      <c r="DW103" s="18"/>
      <c r="DX103" s="18"/>
      <c r="DY103" s="40"/>
      <c r="DZ103" s="17"/>
      <c r="EA103" s="36"/>
      <c r="EB103" s="18"/>
      <c r="EC103" s="26"/>
      <c r="ED103" s="18"/>
      <c r="EE103" s="18"/>
      <c r="EF103" s="40"/>
      <c r="EG103" s="17"/>
      <c r="EH103" s="36"/>
      <c r="EI103" s="18"/>
      <c r="EJ103" s="26"/>
      <c r="EK103" s="18"/>
      <c r="EL103" s="18"/>
      <c r="EM103" s="40"/>
      <c r="EN103" s="17"/>
      <c r="EO103" s="36"/>
      <c r="EP103" s="18"/>
      <c r="EQ103" s="26"/>
      <c r="ER103" s="18"/>
      <c r="ES103" s="18"/>
      <c r="ET103" s="40"/>
      <c r="EU103" s="17"/>
      <c r="EV103" s="36"/>
      <c r="EW103" s="18"/>
      <c r="EX103" s="26"/>
      <c r="EY103" s="17"/>
      <c r="EZ103" s="18"/>
      <c r="FA103" s="40"/>
      <c r="FB103" s="17"/>
      <c r="FC103" s="36"/>
      <c r="FD103" s="18"/>
      <c r="FE103" s="26"/>
      <c r="FF103" s="17"/>
      <c r="FG103" s="18"/>
      <c r="FH103" s="40"/>
      <c r="FI103" s="17"/>
      <c r="FJ103" s="36"/>
      <c r="FK103" s="18"/>
      <c r="FL103" s="26"/>
      <c r="FM103" s="17"/>
      <c r="FN103" s="18"/>
      <c r="FO103" s="40"/>
      <c r="FP103" s="17"/>
      <c r="FQ103" s="36"/>
      <c r="FR103" s="18"/>
      <c r="FS103" s="26"/>
      <c r="FT103" s="17"/>
      <c r="FU103" s="18"/>
      <c r="FV103" s="40"/>
      <c r="FW103" s="17"/>
      <c r="FX103" s="36"/>
      <c r="FY103" s="18"/>
      <c r="FZ103" s="26"/>
      <c r="GA103" s="17"/>
      <c r="GB103" s="18"/>
      <c r="GC103" s="40"/>
      <c r="GD103" s="17"/>
      <c r="GE103" s="36"/>
      <c r="GF103" s="18"/>
      <c r="GG103" s="26"/>
      <c r="GH103" s="18"/>
      <c r="GI103" s="18"/>
      <c r="GJ103" s="40"/>
      <c r="GK103" s="17"/>
      <c r="GL103" s="36"/>
      <c r="GM103" s="18"/>
      <c r="GN103" s="26"/>
      <c r="GO103" s="18"/>
      <c r="GP103" s="18"/>
      <c r="GQ103" s="40"/>
      <c r="GR103" s="17"/>
      <c r="GS103" s="36"/>
      <c r="GT103" s="18"/>
      <c r="GU103" s="26"/>
      <c r="GV103" s="18"/>
      <c r="GW103" s="18"/>
      <c r="GX103" s="40"/>
      <c r="GY103" s="17"/>
      <c r="GZ103" s="36"/>
      <c r="HA103" s="18"/>
      <c r="HB103" s="26"/>
      <c r="HC103" s="18"/>
      <c r="HD103" s="18"/>
      <c r="HE103" s="40"/>
      <c r="HF103" s="17"/>
      <c r="HG103" s="36"/>
      <c r="HH103" s="18"/>
      <c r="HI103" s="26"/>
      <c r="HJ103" s="17"/>
      <c r="HK103" s="18"/>
      <c r="HL103" s="40"/>
      <c r="HM103" s="17"/>
      <c r="HN103" s="36"/>
      <c r="HO103" s="18"/>
      <c r="HP103" s="26"/>
      <c r="HQ103" s="17"/>
      <c r="HR103" s="18"/>
      <c r="HS103" s="40"/>
      <c r="HT103" s="17"/>
      <c r="HU103" s="36"/>
      <c r="HV103" s="17">
        <v>45</v>
      </c>
      <c r="HW103" s="17">
        <v>4593.64</v>
      </c>
      <c r="HX103" s="18">
        <v>110</v>
      </c>
      <c r="HY103" s="18">
        <v>11022.63</v>
      </c>
      <c r="HZ103" s="17">
        <v>118</v>
      </c>
      <c r="IA103" s="17">
        <v>11513</v>
      </c>
      <c r="IB103" s="17">
        <v>43</v>
      </c>
      <c r="IC103" s="17">
        <v>4984</v>
      </c>
      <c r="ID103" s="17">
        <v>230</v>
      </c>
      <c r="IE103" s="17">
        <v>15970</v>
      </c>
      <c r="IF103" s="17">
        <v>10</v>
      </c>
      <c r="IG103" s="17">
        <v>850</v>
      </c>
      <c r="IH103" s="41"/>
      <c r="II103" s="41"/>
      <c r="IJ103" s="41"/>
      <c r="IK103" s="41"/>
      <c r="IL103" s="18"/>
      <c r="IM103" s="41"/>
      <c r="IN103" s="41"/>
      <c r="IO103" s="41"/>
      <c r="IP103" s="18"/>
      <c r="IQ103" s="18"/>
      <c r="IR103" s="18">
        <f t="shared" ref="IR103:IU103" si="124">O103+V103+AC103+AJ103+AQ103+AX103+BE103+BL103+BS103+BZ103+CG103+CN103+CU103+DB103+DI103+DP103+DW103+ED103+EK103+ER103+EY103+FF103+FM103+FT103+GA103+GH103+GO103+GV103+HC103+HJ103+HQ103</f>
        <v>0</v>
      </c>
      <c r="IS103" s="18">
        <f t="shared" si="124"/>
        <v>0</v>
      </c>
      <c r="IT103" s="17">
        <v>119</v>
      </c>
      <c r="IU103" s="18">
        <f t="shared" si="124"/>
        <v>0</v>
      </c>
      <c r="IV103" s="36">
        <f t="shared" si="82"/>
        <v>0</v>
      </c>
      <c r="IW103" s="18">
        <f t="shared" si="83"/>
        <v>556</v>
      </c>
      <c r="IX103" s="42">
        <f t="shared" si="84"/>
        <v>48933.27</v>
      </c>
      <c r="IY103" s="43"/>
      <c r="IZ103" s="43"/>
    </row>
    <row r="104" spans="1:260">
      <c r="A104" s="16"/>
      <c r="B104" s="17" t="s">
        <v>51</v>
      </c>
      <c r="C104" s="18">
        <v>6939962756493</v>
      </c>
      <c r="D104" s="18">
        <v>21065212000149</v>
      </c>
      <c r="E104" s="17" t="s">
        <v>351</v>
      </c>
      <c r="F104" s="19" t="s">
        <v>352</v>
      </c>
      <c r="G104" s="17" t="s">
        <v>129</v>
      </c>
      <c r="H104" s="26">
        <f>VLOOKUP(C104,供应链!E:J,6,0)</f>
        <v>0.08</v>
      </c>
      <c r="I104" s="17">
        <f>VLOOKUP(C104,供应链!E:H,4,0)</f>
        <v>8</v>
      </c>
      <c r="J104" s="17">
        <f>VLOOKUP(C104,供应链!E:K,7,0)</f>
        <v>0</v>
      </c>
      <c r="K104" s="18">
        <f>VLOOKUP(C104,供应链!E:I,5,0)</f>
        <v>14.4827586206897</v>
      </c>
      <c r="L104" s="27">
        <f t="shared" si="80"/>
        <v>0.0018034265103697</v>
      </c>
      <c r="M104" s="17">
        <v>131</v>
      </c>
      <c r="N104" s="26">
        <v>0.0381679389312977</v>
      </c>
      <c r="O104" s="18">
        <v>5</v>
      </c>
      <c r="P104" s="18">
        <v>239</v>
      </c>
      <c r="Q104" s="40">
        <f t="shared" si="85"/>
        <v>49.234</v>
      </c>
      <c r="R104" s="18">
        <f t="shared" si="86"/>
        <v>-48.83</v>
      </c>
      <c r="S104" s="36">
        <f t="shared" si="87"/>
        <v>-0.204309623430962</v>
      </c>
      <c r="T104" s="17">
        <v>109</v>
      </c>
      <c r="U104" s="26">
        <v>0.0275229357798165</v>
      </c>
      <c r="V104" s="18">
        <v>3</v>
      </c>
      <c r="W104" s="18">
        <v>147</v>
      </c>
      <c r="X104" s="40">
        <f>IFERROR(W104/V104*1.03,0)</f>
        <v>50.47</v>
      </c>
      <c r="Y104" s="18">
        <f>(X104-$IT104)*V104</f>
        <v>-25.59</v>
      </c>
      <c r="Z104" s="36">
        <f>IFERROR(Y104/W104,0)</f>
        <v>-0.174081632653061</v>
      </c>
      <c r="AA104" s="17"/>
      <c r="AB104" s="26"/>
      <c r="AC104" s="18"/>
      <c r="AD104" s="18"/>
      <c r="AE104" s="40"/>
      <c r="AF104" s="17"/>
      <c r="AG104" s="36"/>
      <c r="AH104" s="17"/>
      <c r="AI104" s="26"/>
      <c r="AJ104" s="18"/>
      <c r="AK104" s="18"/>
      <c r="AL104" s="40"/>
      <c r="AM104" s="17"/>
      <c r="AN104" s="36"/>
      <c r="AO104" s="17"/>
      <c r="AP104" s="26"/>
      <c r="AQ104" s="18"/>
      <c r="AR104" s="18"/>
      <c r="AS104" s="40"/>
      <c r="AT104" s="17"/>
      <c r="AU104" s="36"/>
      <c r="AV104" s="17"/>
      <c r="AW104" s="26"/>
      <c r="AX104" s="18"/>
      <c r="AY104" s="18"/>
      <c r="AZ104" s="40"/>
      <c r="BA104" s="17"/>
      <c r="BB104" s="36"/>
      <c r="BC104" s="17"/>
      <c r="BD104" s="26"/>
      <c r="BE104" s="17"/>
      <c r="BF104" s="18"/>
      <c r="BG104" s="40"/>
      <c r="BH104" s="17"/>
      <c r="BI104" s="36"/>
      <c r="BJ104" s="17"/>
      <c r="BK104" s="32"/>
      <c r="BL104" s="17"/>
      <c r="BM104" s="18"/>
      <c r="BN104" s="40"/>
      <c r="BO104" s="17"/>
      <c r="BP104" s="36"/>
      <c r="BQ104" s="17"/>
      <c r="BR104" s="32"/>
      <c r="BS104" s="18"/>
      <c r="BT104" s="18"/>
      <c r="BU104" s="40"/>
      <c r="BV104" s="17"/>
      <c r="BW104" s="36"/>
      <c r="BY104" s="117"/>
      <c r="BZ104" s="18"/>
      <c r="CB104" s="40"/>
      <c r="CC104" s="17"/>
      <c r="CD104" s="36"/>
      <c r="CF104" s="117"/>
      <c r="CI104" s="40"/>
      <c r="CJ104" s="17"/>
      <c r="CK104" s="36"/>
      <c r="CL104" s="120"/>
      <c r="CM104" s="121"/>
      <c r="CN104" s="55"/>
      <c r="CO104" s="55"/>
      <c r="CP104" s="40"/>
      <c r="CQ104" s="17"/>
      <c r="CR104" s="36"/>
      <c r="CS104" s="122"/>
      <c r="CT104" s="121"/>
      <c r="CU104" s="122"/>
      <c r="CV104" s="122"/>
      <c r="CW104" s="40"/>
      <c r="CX104" s="17"/>
      <c r="CY104" s="36"/>
      <c r="CZ104" s="112"/>
      <c r="DA104" s="117"/>
      <c r="DB104" s="112"/>
      <c r="DC104" s="112"/>
      <c r="DD104" s="40"/>
      <c r="DE104" s="17"/>
      <c r="DF104" s="36"/>
      <c r="DG104" s="126"/>
      <c r="DH104" s="32"/>
      <c r="DI104" s="17"/>
      <c r="DJ104" s="18"/>
      <c r="DK104" s="40"/>
      <c r="DL104" s="17"/>
      <c r="DM104" s="36"/>
      <c r="DN104" s="33"/>
      <c r="DO104" s="32"/>
      <c r="DP104" s="18"/>
      <c r="DQ104" s="18"/>
      <c r="DR104" s="40"/>
      <c r="DS104" s="17"/>
      <c r="DT104" s="36"/>
      <c r="DU104" s="18"/>
      <c r="DV104" s="26"/>
      <c r="DW104" s="18"/>
      <c r="DX104" s="18"/>
      <c r="DY104" s="40"/>
      <c r="DZ104" s="17"/>
      <c r="EA104" s="36"/>
      <c r="EB104" s="18"/>
      <c r="EC104" s="26"/>
      <c r="ED104" s="18"/>
      <c r="EE104" s="18"/>
      <c r="EF104" s="40"/>
      <c r="EG104" s="17"/>
      <c r="EH104" s="36"/>
      <c r="EI104" s="18"/>
      <c r="EJ104" s="26"/>
      <c r="EK104" s="18"/>
      <c r="EL104" s="18"/>
      <c r="EM104" s="40"/>
      <c r="EN104" s="17"/>
      <c r="EO104" s="36"/>
      <c r="EP104" s="18"/>
      <c r="EQ104" s="26"/>
      <c r="ER104" s="18"/>
      <c r="ES104" s="18"/>
      <c r="ET104" s="40"/>
      <c r="EU104" s="17"/>
      <c r="EV104" s="36"/>
      <c r="EW104" s="18"/>
      <c r="EX104" s="26"/>
      <c r="EY104" s="17"/>
      <c r="EZ104" s="18"/>
      <c r="FA104" s="40"/>
      <c r="FB104" s="17"/>
      <c r="FC104" s="36"/>
      <c r="FD104" s="18"/>
      <c r="FE104" s="26"/>
      <c r="FF104" s="17"/>
      <c r="FG104" s="18"/>
      <c r="FH104" s="40"/>
      <c r="FI104" s="17"/>
      <c r="FJ104" s="36"/>
      <c r="FK104" s="18"/>
      <c r="FL104" s="26"/>
      <c r="FM104" s="17"/>
      <c r="FN104" s="18"/>
      <c r="FO104" s="40"/>
      <c r="FP104" s="17"/>
      <c r="FQ104" s="36"/>
      <c r="FR104" s="18"/>
      <c r="FS104" s="26"/>
      <c r="FT104" s="17"/>
      <c r="FU104" s="18"/>
      <c r="FV104" s="40"/>
      <c r="FW104" s="17"/>
      <c r="FX104" s="36"/>
      <c r="FY104" s="18"/>
      <c r="FZ104" s="26"/>
      <c r="GA104" s="17"/>
      <c r="GB104" s="18"/>
      <c r="GC104" s="40"/>
      <c r="GD104" s="17"/>
      <c r="GE104" s="36"/>
      <c r="GF104" s="18"/>
      <c r="GG104" s="26"/>
      <c r="GH104" s="18"/>
      <c r="GI104" s="18"/>
      <c r="GJ104" s="40"/>
      <c r="GK104" s="17"/>
      <c r="GL104" s="36"/>
      <c r="GM104" s="18"/>
      <c r="GN104" s="26"/>
      <c r="GO104" s="18"/>
      <c r="GP104" s="18"/>
      <c r="GQ104" s="40"/>
      <c r="GR104" s="17"/>
      <c r="GS104" s="36"/>
      <c r="GT104" s="18"/>
      <c r="GU104" s="26"/>
      <c r="GV104" s="18"/>
      <c r="GW104" s="18"/>
      <c r="GX104" s="40"/>
      <c r="GY104" s="17"/>
      <c r="GZ104" s="36"/>
      <c r="HA104" s="18"/>
      <c r="HB104" s="26"/>
      <c r="HC104" s="18"/>
      <c r="HD104" s="18"/>
      <c r="HE104" s="40"/>
      <c r="HF104" s="17"/>
      <c r="HG104" s="36"/>
      <c r="HH104" s="18"/>
      <c r="HI104" s="26"/>
      <c r="HJ104" s="17"/>
      <c r="HK104" s="18"/>
      <c r="HL104" s="40"/>
      <c r="HM104" s="17"/>
      <c r="HN104" s="36"/>
      <c r="HO104" s="18"/>
      <c r="HP104" s="26"/>
      <c r="HQ104" s="17"/>
      <c r="HR104" s="18"/>
      <c r="HS104" s="40"/>
      <c r="HT104" s="17"/>
      <c r="HU104" s="36"/>
      <c r="HV104" s="17">
        <v>564</v>
      </c>
      <c r="HW104" s="17">
        <v>26742.7</v>
      </c>
      <c r="HX104" s="18">
        <v>429</v>
      </c>
      <c r="HY104" s="18">
        <v>22850.56</v>
      </c>
      <c r="HZ104" s="17">
        <v>912</v>
      </c>
      <c r="IA104" s="17">
        <v>47148</v>
      </c>
      <c r="IB104" s="17">
        <v>650</v>
      </c>
      <c r="IC104" s="17">
        <v>34851</v>
      </c>
      <c r="ID104" s="17">
        <v>611</v>
      </c>
      <c r="IE104" s="17">
        <v>32297</v>
      </c>
      <c r="IF104" s="17">
        <v>496</v>
      </c>
      <c r="IG104" s="17">
        <v>23966</v>
      </c>
      <c r="IH104" s="41"/>
      <c r="II104" s="41"/>
      <c r="IJ104" s="41"/>
      <c r="IK104" s="41"/>
      <c r="IL104" s="18"/>
      <c r="IM104" s="41"/>
      <c r="IN104" s="41"/>
      <c r="IO104" s="41"/>
      <c r="IP104" s="18"/>
      <c r="IQ104" s="18"/>
      <c r="IR104" s="18">
        <f t="shared" ref="IR104:IU104" si="125">O104+V104+AC104+AJ104+AQ104+AX104+BE104+BL104+BS104+BZ104+CG104+CN104+CU104+DB104+DI104+DP104+DW104+ED104+EK104+ER104+EY104+FF104+FM104+FT104+GA104+GH104+GO104+GV104+HC104+HJ104+HQ104</f>
        <v>8</v>
      </c>
      <c r="IS104" s="18">
        <f t="shared" si="125"/>
        <v>386</v>
      </c>
      <c r="IT104" s="17">
        <v>59</v>
      </c>
      <c r="IU104" s="18">
        <f t="shared" si="125"/>
        <v>-74.42</v>
      </c>
      <c r="IV104" s="36">
        <f t="shared" si="82"/>
        <v>-0.19279792746114</v>
      </c>
      <c r="IW104" s="18">
        <f t="shared" si="83"/>
        <v>3670</v>
      </c>
      <c r="IX104" s="42">
        <f t="shared" si="84"/>
        <v>188241.26</v>
      </c>
      <c r="IY104" s="43"/>
      <c r="IZ104" s="43"/>
    </row>
    <row r="105" spans="1:260">
      <c r="A105" s="16"/>
      <c r="B105" s="17" t="s">
        <v>51</v>
      </c>
      <c r="C105" s="18">
        <v>6939962765983</v>
      </c>
      <c r="D105" s="18">
        <v>21065212000269</v>
      </c>
      <c r="E105" s="17" t="s">
        <v>353</v>
      </c>
      <c r="F105" s="19" t="s">
        <v>354</v>
      </c>
      <c r="G105" s="17" t="s">
        <v>129</v>
      </c>
      <c r="H105" s="26">
        <f>VLOOKUP(C105,供应链!E:J,6,0)</f>
        <v>0.875</v>
      </c>
      <c r="I105" s="17">
        <f>VLOOKUP(C105,供应链!E:H,4,0)</f>
        <v>398</v>
      </c>
      <c r="J105" s="17">
        <f>VLOOKUP(C105,供应链!E:K,7,0)</f>
        <v>0</v>
      </c>
      <c r="K105" s="18">
        <f>VLOOKUP(C105,供应链!E:I,5,0)</f>
        <v>31.3621013133208</v>
      </c>
      <c r="L105" s="27">
        <f t="shared" si="80"/>
        <v>0.00631199278629396</v>
      </c>
      <c r="M105" s="17">
        <v>241</v>
      </c>
      <c r="N105" s="26">
        <v>0.0622406639004149</v>
      </c>
      <c r="O105" s="18">
        <v>15</v>
      </c>
      <c r="P105" s="18">
        <v>768</v>
      </c>
      <c r="Q105" s="40">
        <f t="shared" si="85"/>
        <v>52.736</v>
      </c>
      <c r="R105" s="18">
        <f t="shared" si="86"/>
        <v>-93.9599999999999</v>
      </c>
      <c r="S105" s="36">
        <f t="shared" si="87"/>
        <v>-0.12234375</v>
      </c>
      <c r="T105" s="17">
        <v>204</v>
      </c>
      <c r="U105" s="26">
        <v>0.0637254901960784</v>
      </c>
      <c r="V105" s="18">
        <v>13</v>
      </c>
      <c r="W105" s="18">
        <v>625</v>
      </c>
      <c r="X105" s="40">
        <f>IFERROR(W105/V105*1.03,0)</f>
        <v>49.5192307692308</v>
      </c>
      <c r="Y105" s="18">
        <f>(X105-$IT105)*V105</f>
        <v>-123.25</v>
      </c>
      <c r="Z105" s="36">
        <f>IFERROR(Y105/W105,0)</f>
        <v>-0.1972</v>
      </c>
      <c r="AA105" s="17"/>
      <c r="AB105" s="26"/>
      <c r="AC105" s="18"/>
      <c r="AD105" s="18"/>
      <c r="AE105" s="40"/>
      <c r="AF105" s="17"/>
      <c r="AG105" s="36"/>
      <c r="AH105" s="17"/>
      <c r="AI105" s="26"/>
      <c r="AJ105" s="18"/>
      <c r="AK105" s="18"/>
      <c r="AL105" s="40"/>
      <c r="AM105" s="17"/>
      <c r="AN105" s="36"/>
      <c r="AO105" s="17"/>
      <c r="AP105" s="26"/>
      <c r="AQ105" s="18"/>
      <c r="AR105" s="18"/>
      <c r="AS105" s="40"/>
      <c r="AT105" s="17"/>
      <c r="AU105" s="36"/>
      <c r="AV105" s="17"/>
      <c r="AW105" s="26"/>
      <c r="AX105" s="18"/>
      <c r="AY105" s="18"/>
      <c r="AZ105" s="40"/>
      <c r="BA105" s="17"/>
      <c r="BB105" s="36"/>
      <c r="BC105" s="17"/>
      <c r="BD105" s="26"/>
      <c r="BE105" s="17"/>
      <c r="BF105" s="18"/>
      <c r="BG105" s="40"/>
      <c r="BH105" s="17"/>
      <c r="BI105" s="36"/>
      <c r="BJ105" s="17"/>
      <c r="BK105" s="32"/>
      <c r="BL105" s="17"/>
      <c r="BM105" s="18"/>
      <c r="BN105" s="40"/>
      <c r="BO105" s="17"/>
      <c r="BP105" s="36"/>
      <c r="BQ105" s="17"/>
      <c r="BR105" s="32"/>
      <c r="BS105" s="18"/>
      <c r="BT105" s="18"/>
      <c r="BU105" s="40"/>
      <c r="BV105" s="17"/>
      <c r="BW105" s="36"/>
      <c r="BY105" s="117"/>
      <c r="BZ105" s="18"/>
      <c r="CB105" s="40"/>
      <c r="CC105" s="17"/>
      <c r="CD105" s="36"/>
      <c r="CF105" s="117"/>
      <c r="CI105" s="40"/>
      <c r="CJ105" s="17"/>
      <c r="CK105" s="36"/>
      <c r="CL105" s="120"/>
      <c r="CM105" s="121"/>
      <c r="CN105" s="55"/>
      <c r="CO105" s="55"/>
      <c r="CP105" s="40"/>
      <c r="CQ105" s="17"/>
      <c r="CR105" s="36"/>
      <c r="CS105" s="122"/>
      <c r="CT105" s="121"/>
      <c r="CU105" s="122"/>
      <c r="CV105" s="122"/>
      <c r="CW105" s="40"/>
      <c r="CX105" s="17"/>
      <c r="CY105" s="36"/>
      <c r="CZ105" s="112"/>
      <c r="DA105" s="117"/>
      <c r="DB105" s="112"/>
      <c r="DC105" s="112"/>
      <c r="DD105" s="40"/>
      <c r="DE105" s="17"/>
      <c r="DF105" s="36"/>
      <c r="DG105" s="126"/>
      <c r="DH105" s="32"/>
      <c r="DI105" s="17"/>
      <c r="DJ105" s="18"/>
      <c r="DK105" s="40"/>
      <c r="DL105" s="17"/>
      <c r="DM105" s="36"/>
      <c r="DN105" s="33"/>
      <c r="DO105" s="32"/>
      <c r="DP105" s="18"/>
      <c r="DQ105" s="18"/>
      <c r="DR105" s="40"/>
      <c r="DS105" s="17"/>
      <c r="DT105" s="36"/>
      <c r="DU105" s="18"/>
      <c r="DV105" s="26"/>
      <c r="DW105" s="18"/>
      <c r="DX105" s="18"/>
      <c r="DY105" s="40"/>
      <c r="DZ105" s="17"/>
      <c r="EA105" s="36"/>
      <c r="EB105" s="18"/>
      <c r="EC105" s="26"/>
      <c r="ED105" s="18"/>
      <c r="EE105" s="18"/>
      <c r="EF105" s="40"/>
      <c r="EG105" s="17"/>
      <c r="EH105" s="36"/>
      <c r="EI105" s="18"/>
      <c r="EJ105" s="26"/>
      <c r="EK105" s="18"/>
      <c r="EL105" s="18"/>
      <c r="EM105" s="40"/>
      <c r="EN105" s="17"/>
      <c r="EO105" s="36"/>
      <c r="EP105" s="18"/>
      <c r="EQ105" s="26"/>
      <c r="ER105" s="18"/>
      <c r="ES105" s="18"/>
      <c r="ET105" s="40"/>
      <c r="EU105" s="17"/>
      <c r="EV105" s="36"/>
      <c r="EW105" s="18"/>
      <c r="EX105" s="26"/>
      <c r="EY105" s="17"/>
      <c r="EZ105" s="18"/>
      <c r="FA105" s="40"/>
      <c r="FB105" s="17"/>
      <c r="FC105" s="36"/>
      <c r="FD105" s="18"/>
      <c r="FE105" s="26"/>
      <c r="FF105" s="17"/>
      <c r="FG105" s="18"/>
      <c r="FH105" s="40"/>
      <c r="FI105" s="17"/>
      <c r="FJ105" s="36"/>
      <c r="FK105" s="18"/>
      <c r="FL105" s="26"/>
      <c r="FM105" s="17"/>
      <c r="FN105" s="18"/>
      <c r="FO105" s="40"/>
      <c r="FP105" s="17"/>
      <c r="FQ105" s="36"/>
      <c r="FR105" s="18"/>
      <c r="FS105" s="26"/>
      <c r="FT105" s="17"/>
      <c r="FU105" s="18"/>
      <c r="FV105" s="40"/>
      <c r="FW105" s="17"/>
      <c r="FX105" s="36"/>
      <c r="FY105" s="18"/>
      <c r="FZ105" s="26"/>
      <c r="GA105" s="17"/>
      <c r="GB105" s="18"/>
      <c r="GC105" s="40"/>
      <c r="GD105" s="17"/>
      <c r="GE105" s="36"/>
      <c r="GF105" s="18"/>
      <c r="GG105" s="26"/>
      <c r="GH105" s="18"/>
      <c r="GI105" s="18"/>
      <c r="GJ105" s="40"/>
      <c r="GK105" s="17"/>
      <c r="GL105" s="36"/>
      <c r="GM105" s="18"/>
      <c r="GN105" s="26"/>
      <c r="GO105" s="18"/>
      <c r="GP105" s="18"/>
      <c r="GQ105" s="40"/>
      <c r="GR105" s="17"/>
      <c r="GS105" s="36"/>
      <c r="GT105" s="18"/>
      <c r="GU105" s="26"/>
      <c r="GV105" s="18"/>
      <c r="GW105" s="18"/>
      <c r="GX105" s="40"/>
      <c r="GY105" s="17"/>
      <c r="GZ105" s="36"/>
      <c r="HA105" s="18"/>
      <c r="HB105" s="26"/>
      <c r="HC105" s="18"/>
      <c r="HD105" s="18"/>
      <c r="HE105" s="40"/>
      <c r="HF105" s="17"/>
      <c r="HG105" s="36"/>
      <c r="HH105" s="18"/>
      <c r="HI105" s="26"/>
      <c r="HJ105" s="17"/>
      <c r="HK105" s="18"/>
      <c r="HL105" s="40"/>
      <c r="HM105" s="17"/>
      <c r="HN105" s="36"/>
      <c r="HO105" s="18"/>
      <c r="HP105" s="26"/>
      <c r="HQ105" s="17"/>
      <c r="HR105" s="18"/>
      <c r="HS105" s="40"/>
      <c r="HT105" s="17"/>
      <c r="HU105" s="36"/>
      <c r="HV105" s="17">
        <v>535</v>
      </c>
      <c r="HW105" s="17">
        <v>25197.72</v>
      </c>
      <c r="HX105" s="18">
        <v>567</v>
      </c>
      <c r="HY105" s="18">
        <v>29720.69</v>
      </c>
      <c r="HZ105" s="17">
        <v>970</v>
      </c>
      <c r="IA105" s="17">
        <v>49264</v>
      </c>
      <c r="IB105" s="17">
        <v>929</v>
      </c>
      <c r="IC105" s="17">
        <v>48792</v>
      </c>
      <c r="ID105" s="17">
        <v>566</v>
      </c>
      <c r="IE105" s="17">
        <v>28115</v>
      </c>
      <c r="IF105" s="17">
        <v>495</v>
      </c>
      <c r="IG105" s="17">
        <v>22905</v>
      </c>
      <c r="IH105" s="41"/>
      <c r="II105" s="41"/>
      <c r="IJ105" s="41"/>
      <c r="IK105" s="41"/>
      <c r="IL105" s="18"/>
      <c r="IM105" s="41"/>
      <c r="IN105" s="41"/>
      <c r="IO105" s="41"/>
      <c r="IP105" s="18"/>
      <c r="IQ105" s="18"/>
      <c r="IR105" s="18">
        <f t="shared" ref="IR105:IU105" si="126">O105+V105+AC105+AJ105+AQ105+AX105+BE105+BL105+BS105+BZ105+CG105+CN105+CU105+DB105+DI105+DP105+DW105+ED105+EK105+ER105+EY105+FF105+FM105+FT105+GA105+GH105+GO105+GV105+HC105+HJ105+HQ105</f>
        <v>28</v>
      </c>
      <c r="IS105" s="18">
        <f t="shared" si="126"/>
        <v>1393</v>
      </c>
      <c r="IT105" s="17">
        <v>59</v>
      </c>
      <c r="IU105" s="18">
        <f t="shared" si="126"/>
        <v>-217.21</v>
      </c>
      <c r="IV105" s="36">
        <f t="shared" si="82"/>
        <v>-0.155929648241206</v>
      </c>
      <c r="IW105" s="18">
        <f t="shared" si="83"/>
        <v>4090</v>
      </c>
      <c r="IX105" s="42">
        <f t="shared" si="84"/>
        <v>205387.41</v>
      </c>
      <c r="IY105" s="43"/>
      <c r="IZ105" s="43"/>
    </row>
    <row r="106" spans="1:260">
      <c r="A106" s="16"/>
      <c r="B106" s="17" t="s">
        <v>49</v>
      </c>
      <c r="C106" s="18">
        <v>6939962744384</v>
      </c>
      <c r="D106" s="18">
        <v>21062110000185</v>
      </c>
      <c r="E106" s="22" t="s">
        <v>355</v>
      </c>
      <c r="F106" s="19" t="s">
        <v>356</v>
      </c>
      <c r="G106" s="17" t="s">
        <v>129</v>
      </c>
      <c r="H106" s="26">
        <f>VLOOKUP(C106,供应链!E:J,6,0)</f>
        <v>1.04166666666667</v>
      </c>
      <c r="I106" s="17">
        <f>VLOOKUP(C106,供应链!E:H,4,0)</f>
        <v>778</v>
      </c>
      <c r="J106" s="17">
        <f>VLOOKUP(C106,供应链!E:K,7,0)</f>
        <v>652</v>
      </c>
      <c r="K106" s="18">
        <f>VLOOKUP(C106,供应链!E:I,5,0)</f>
        <v>26.1927748364995</v>
      </c>
      <c r="L106" s="27">
        <f t="shared" si="80"/>
        <v>0.0128494138863841</v>
      </c>
      <c r="M106" s="17">
        <v>1557</v>
      </c>
      <c r="N106" s="26">
        <v>0.0192678227360308</v>
      </c>
      <c r="O106" s="18">
        <v>30</v>
      </c>
      <c r="P106" s="18">
        <v>8326</v>
      </c>
      <c r="Q106" s="40">
        <f t="shared" si="85"/>
        <v>285.859333333333</v>
      </c>
      <c r="R106" s="18">
        <f t="shared" si="86"/>
        <v>-394.219999999999</v>
      </c>
      <c r="S106" s="36">
        <f t="shared" si="87"/>
        <v>-0.0473480662983424</v>
      </c>
      <c r="T106" s="17">
        <v>1427</v>
      </c>
      <c r="U106" s="26">
        <v>0.0189208128941836</v>
      </c>
      <c r="V106" s="18">
        <v>27</v>
      </c>
      <c r="W106" s="18">
        <v>7486</v>
      </c>
      <c r="X106" s="40">
        <f t="shared" ref="X106:X111" si="127">IFERROR(W106/V106*1.03,0)</f>
        <v>285.577037037037</v>
      </c>
      <c r="Y106" s="18">
        <f>(X106-$IT106)*V106</f>
        <v>-362.42</v>
      </c>
      <c r="Z106" s="36">
        <f>IFERROR(Y106/W106,0)</f>
        <v>-0.048413037670318</v>
      </c>
      <c r="AA106" s="17"/>
      <c r="AB106" s="26"/>
      <c r="AC106" s="18"/>
      <c r="AD106" s="18"/>
      <c r="AE106" s="40"/>
      <c r="AF106" s="17"/>
      <c r="AG106" s="36"/>
      <c r="AH106" s="17"/>
      <c r="AI106" s="26"/>
      <c r="AJ106" s="18"/>
      <c r="AK106" s="18"/>
      <c r="AL106" s="40"/>
      <c r="AM106" s="17"/>
      <c r="AN106" s="36"/>
      <c r="AO106" s="17"/>
      <c r="AP106" s="26"/>
      <c r="AQ106" s="18"/>
      <c r="AR106" s="18"/>
      <c r="AS106" s="40"/>
      <c r="AT106" s="17"/>
      <c r="AU106" s="36"/>
      <c r="AV106" s="17"/>
      <c r="AW106" s="26"/>
      <c r="AX106" s="18"/>
      <c r="AY106" s="18"/>
      <c r="AZ106" s="40"/>
      <c r="BA106" s="17"/>
      <c r="BB106" s="36"/>
      <c r="BC106" s="17"/>
      <c r="BD106" s="26"/>
      <c r="BE106" s="17"/>
      <c r="BF106" s="18"/>
      <c r="BG106" s="40"/>
      <c r="BH106" s="17"/>
      <c r="BI106" s="36"/>
      <c r="BJ106" s="17"/>
      <c r="BK106" s="32"/>
      <c r="BL106" s="17"/>
      <c r="BM106" s="18"/>
      <c r="BN106" s="40"/>
      <c r="BO106" s="17"/>
      <c r="BP106" s="36"/>
      <c r="BQ106" s="17"/>
      <c r="BR106" s="32"/>
      <c r="BS106" s="18"/>
      <c r="BT106" s="18"/>
      <c r="BU106" s="40"/>
      <c r="BV106" s="17"/>
      <c r="BW106" s="36"/>
      <c r="BY106" s="117"/>
      <c r="BZ106" s="18"/>
      <c r="CB106" s="40"/>
      <c r="CC106" s="17"/>
      <c r="CD106" s="36"/>
      <c r="CF106" s="117"/>
      <c r="CI106" s="40"/>
      <c r="CJ106" s="17"/>
      <c r="CK106" s="36"/>
      <c r="CL106" s="120"/>
      <c r="CM106" s="121"/>
      <c r="CN106" s="55"/>
      <c r="CO106" s="55"/>
      <c r="CP106" s="40"/>
      <c r="CQ106" s="17"/>
      <c r="CR106" s="36"/>
      <c r="CS106" s="122"/>
      <c r="CT106" s="121"/>
      <c r="CU106" s="122"/>
      <c r="CV106" s="122"/>
      <c r="CW106" s="40"/>
      <c r="CX106" s="17"/>
      <c r="CY106" s="36"/>
      <c r="CZ106" s="112"/>
      <c r="DA106" s="117"/>
      <c r="DB106" s="112"/>
      <c r="DC106" s="112"/>
      <c r="DD106" s="40"/>
      <c r="DE106" s="17"/>
      <c r="DF106" s="36"/>
      <c r="DG106" s="126"/>
      <c r="DH106" s="32"/>
      <c r="DI106" s="17"/>
      <c r="DJ106" s="18"/>
      <c r="DK106" s="40"/>
      <c r="DL106" s="17"/>
      <c r="DM106" s="36"/>
      <c r="DN106" s="33"/>
      <c r="DO106" s="32"/>
      <c r="DP106" s="18"/>
      <c r="DQ106" s="18"/>
      <c r="DR106" s="40"/>
      <c r="DS106" s="17"/>
      <c r="DT106" s="36"/>
      <c r="DU106" s="18"/>
      <c r="DV106" s="26"/>
      <c r="DW106" s="18"/>
      <c r="DX106" s="18"/>
      <c r="DY106" s="40"/>
      <c r="DZ106" s="17"/>
      <c r="EA106" s="36"/>
      <c r="EB106" s="18"/>
      <c r="EC106" s="26"/>
      <c r="ED106" s="18"/>
      <c r="EE106" s="18"/>
      <c r="EF106" s="40"/>
      <c r="EG106" s="17"/>
      <c r="EH106" s="36"/>
      <c r="EI106" s="18"/>
      <c r="EJ106" s="26"/>
      <c r="EK106" s="18"/>
      <c r="EL106" s="18"/>
      <c r="EM106" s="40"/>
      <c r="EN106" s="17"/>
      <c r="EO106" s="36"/>
      <c r="EP106" s="18"/>
      <c r="EQ106" s="26"/>
      <c r="ER106" s="18"/>
      <c r="ES106" s="18"/>
      <c r="ET106" s="40"/>
      <c r="EU106" s="17"/>
      <c r="EV106" s="36"/>
      <c r="EW106" s="18"/>
      <c r="EX106" s="26"/>
      <c r="EY106" s="17"/>
      <c r="EZ106" s="18"/>
      <c r="FA106" s="40"/>
      <c r="FB106" s="17"/>
      <c r="FC106" s="36"/>
      <c r="FD106" s="18"/>
      <c r="FE106" s="26"/>
      <c r="FF106" s="17"/>
      <c r="FG106" s="18"/>
      <c r="FH106" s="40"/>
      <c r="FI106" s="17"/>
      <c r="FJ106" s="36"/>
      <c r="FK106" s="18"/>
      <c r="FL106" s="26"/>
      <c r="FM106" s="17"/>
      <c r="FN106" s="18"/>
      <c r="FO106" s="40"/>
      <c r="FP106" s="17"/>
      <c r="FQ106" s="36"/>
      <c r="FR106" s="18"/>
      <c r="FS106" s="26"/>
      <c r="FT106" s="17"/>
      <c r="FU106" s="18"/>
      <c r="FV106" s="40"/>
      <c r="FW106" s="17"/>
      <c r="FX106" s="36"/>
      <c r="FY106" s="18"/>
      <c r="FZ106" s="26"/>
      <c r="GA106" s="17"/>
      <c r="GB106" s="18"/>
      <c r="GC106" s="40"/>
      <c r="GD106" s="17"/>
      <c r="GE106" s="36"/>
      <c r="GF106" s="18"/>
      <c r="GG106" s="26"/>
      <c r="GH106" s="18"/>
      <c r="GI106" s="18"/>
      <c r="GJ106" s="40"/>
      <c r="GK106" s="17"/>
      <c r="GL106" s="36"/>
      <c r="GM106" s="18"/>
      <c r="GN106" s="26"/>
      <c r="GO106" s="18"/>
      <c r="GP106" s="18"/>
      <c r="GQ106" s="40"/>
      <c r="GR106" s="17"/>
      <c r="GS106" s="36"/>
      <c r="GT106" s="18"/>
      <c r="GU106" s="26"/>
      <c r="GV106" s="18"/>
      <c r="GW106" s="18"/>
      <c r="GX106" s="40"/>
      <c r="GY106" s="17"/>
      <c r="GZ106" s="36"/>
      <c r="HA106" s="18"/>
      <c r="HB106" s="26"/>
      <c r="HC106" s="18"/>
      <c r="HD106" s="18"/>
      <c r="HE106" s="40"/>
      <c r="HF106" s="17"/>
      <c r="HG106" s="36"/>
      <c r="HH106" s="18"/>
      <c r="HI106" s="26"/>
      <c r="HJ106" s="17"/>
      <c r="HK106" s="18"/>
      <c r="HL106" s="40"/>
      <c r="HM106" s="17"/>
      <c r="HN106" s="36"/>
      <c r="HO106" s="18"/>
      <c r="HP106" s="26"/>
      <c r="HQ106" s="17"/>
      <c r="HR106" s="18"/>
      <c r="HS106" s="40"/>
      <c r="HT106" s="17"/>
      <c r="HU106" s="36"/>
      <c r="HV106" s="17">
        <v>400</v>
      </c>
      <c r="HW106" s="17">
        <v>110564.83</v>
      </c>
      <c r="HX106" s="18">
        <v>1623</v>
      </c>
      <c r="HY106" s="18">
        <v>473288.52</v>
      </c>
      <c r="HZ106" s="17">
        <v>956</v>
      </c>
      <c r="IA106" s="17">
        <v>299594</v>
      </c>
      <c r="IB106" s="17">
        <v>667</v>
      </c>
      <c r="IC106" s="17">
        <v>202662</v>
      </c>
      <c r="ID106" s="17">
        <v>914</v>
      </c>
      <c r="IE106" s="17">
        <v>261246</v>
      </c>
      <c r="IF106" s="17">
        <v>1303</v>
      </c>
      <c r="IG106" s="17">
        <v>347180.625</v>
      </c>
      <c r="IH106" s="41"/>
      <c r="II106" s="41"/>
      <c r="IJ106" s="41"/>
      <c r="IK106" s="41"/>
      <c r="IL106" s="18"/>
      <c r="IM106" s="41"/>
      <c r="IN106" s="41"/>
      <c r="IO106" s="41"/>
      <c r="IP106" s="18"/>
      <c r="IQ106" s="18"/>
      <c r="IR106" s="18">
        <f t="shared" ref="IR106:IU106" si="128">O106+V106+AC106+AJ106+AQ106+AX106+BE106+BL106+BS106+BZ106+CG106+CN106+CU106+DB106+DI106+DP106+DW106+ED106+EK106+ER106+EY106+FF106+FM106+FT106+GA106+GH106+GO106+GV106+HC106+HJ106+HQ106</f>
        <v>57</v>
      </c>
      <c r="IS106" s="18">
        <f t="shared" si="128"/>
        <v>15812</v>
      </c>
      <c r="IT106" s="17">
        <v>299</v>
      </c>
      <c r="IU106" s="18">
        <f t="shared" si="128"/>
        <v>-756.639999999999</v>
      </c>
      <c r="IV106" s="36">
        <f t="shared" si="82"/>
        <v>-0.0478522641032127</v>
      </c>
      <c r="IW106" s="18">
        <f t="shared" si="83"/>
        <v>5920</v>
      </c>
      <c r="IX106" s="42">
        <f t="shared" si="84"/>
        <v>1710347.975</v>
      </c>
      <c r="IY106" s="43"/>
      <c r="IZ106" s="43"/>
    </row>
    <row r="107" customFormat="1" hidden="1" spans="1:260">
      <c r="A107" s="16"/>
      <c r="B107" s="20" t="s">
        <v>37</v>
      </c>
      <c r="C107" s="18">
        <v>6939962761640</v>
      </c>
      <c r="D107" s="18">
        <v>21066010002433</v>
      </c>
      <c r="E107" s="17" t="s">
        <v>357</v>
      </c>
      <c r="F107" s="19" t="s">
        <v>358</v>
      </c>
      <c r="G107" s="17" t="s">
        <v>136</v>
      </c>
      <c r="H107" s="26">
        <f>VLOOKUP(C107,供应链!E:J,6,0)</f>
        <v>0</v>
      </c>
      <c r="I107" s="17">
        <f>VLOOKUP(C107,供应链!E:H,4,0)</f>
        <v>0</v>
      </c>
      <c r="J107" s="17">
        <f>VLOOKUP(C107,供应链!E:K,7,0)</f>
        <v>0</v>
      </c>
      <c r="K107" s="18" t="str">
        <f>VLOOKUP(C107,供应链!E:I,5,0)</f>
        <v>-</v>
      </c>
      <c r="L107" s="27">
        <f t="shared" si="80"/>
        <v>0</v>
      </c>
      <c r="M107" s="17">
        <v>25</v>
      </c>
      <c r="N107" s="26">
        <v>0</v>
      </c>
      <c r="O107" s="18">
        <v>0</v>
      </c>
      <c r="P107" s="18">
        <v>0</v>
      </c>
      <c r="Q107" s="40">
        <f t="shared" si="85"/>
        <v>0</v>
      </c>
      <c r="R107" s="17">
        <f t="shared" si="86"/>
        <v>0</v>
      </c>
      <c r="S107" s="36">
        <f t="shared" si="87"/>
        <v>0</v>
      </c>
      <c r="T107" s="17">
        <v>31</v>
      </c>
      <c r="U107" s="26">
        <v>0</v>
      </c>
      <c r="V107" s="18">
        <v>0</v>
      </c>
      <c r="W107" s="18">
        <v>0</v>
      </c>
      <c r="X107" s="40">
        <f t="shared" si="127"/>
        <v>0</v>
      </c>
      <c r="Y107" s="18">
        <f>(X107-$IT107)*V107</f>
        <v>0</v>
      </c>
      <c r="Z107" s="36">
        <f>IFERROR(Y107/W107,0)</f>
        <v>0</v>
      </c>
      <c r="AA107" s="17"/>
      <c r="AB107" s="26"/>
      <c r="AC107" s="18"/>
      <c r="AD107" s="18"/>
      <c r="AE107" s="40"/>
      <c r="AF107" s="17"/>
      <c r="AG107" s="36"/>
      <c r="AH107" s="17"/>
      <c r="AI107" s="26"/>
      <c r="AJ107" s="18"/>
      <c r="AK107" s="18"/>
      <c r="AL107" s="40"/>
      <c r="AM107" s="17"/>
      <c r="AN107" s="36"/>
      <c r="AO107" s="17"/>
      <c r="AP107" s="26"/>
      <c r="AQ107" s="18"/>
      <c r="AR107" s="18"/>
      <c r="AS107" s="40"/>
      <c r="AT107" s="17"/>
      <c r="AU107" s="36"/>
      <c r="AV107" s="17"/>
      <c r="AW107" s="26"/>
      <c r="AX107" s="18"/>
      <c r="AY107" s="18"/>
      <c r="AZ107" s="40"/>
      <c r="BA107" s="17"/>
      <c r="BB107" s="36"/>
      <c r="BC107" s="17"/>
      <c r="BD107" s="26"/>
      <c r="BE107" s="17"/>
      <c r="BF107" s="18"/>
      <c r="BG107" s="40"/>
      <c r="BH107" s="17"/>
      <c r="BI107" s="36"/>
      <c r="BJ107" s="17"/>
      <c r="BK107" s="32"/>
      <c r="BL107" s="17"/>
      <c r="BM107" s="18"/>
      <c r="BN107" s="40"/>
      <c r="BO107" s="17"/>
      <c r="BP107" s="36"/>
      <c r="BQ107" s="17"/>
      <c r="BR107" s="32"/>
      <c r="BS107" s="18"/>
      <c r="BT107" s="18"/>
      <c r="BU107" s="40"/>
      <c r="BV107" s="17"/>
      <c r="BW107" s="36"/>
      <c r="BX107" s="112"/>
      <c r="BY107" s="117"/>
      <c r="BZ107" s="18"/>
      <c r="CA107" s="112"/>
      <c r="CB107" s="40"/>
      <c r="CC107" s="17"/>
      <c r="CD107" s="36"/>
      <c r="CE107" s="112"/>
      <c r="CF107" s="117"/>
      <c r="CG107" s="112"/>
      <c r="CH107" s="260"/>
      <c r="CI107" s="40"/>
      <c r="CJ107" s="17"/>
      <c r="CK107" s="36"/>
      <c r="CL107" s="120"/>
      <c r="CM107" s="121"/>
      <c r="CN107" s="55"/>
      <c r="CO107" s="55"/>
      <c r="CP107" s="40"/>
      <c r="CQ107" s="17"/>
      <c r="CR107" s="36"/>
      <c r="CS107" s="122"/>
      <c r="CT107" s="123"/>
      <c r="CU107" s="122"/>
      <c r="CV107" s="122"/>
      <c r="CW107" s="40"/>
      <c r="CX107" s="17"/>
      <c r="CY107" s="36"/>
      <c r="CZ107" s="112"/>
      <c r="DA107" s="117"/>
      <c r="DB107" s="112"/>
      <c r="DC107" s="112"/>
      <c r="DD107" s="40"/>
      <c r="DE107" s="17"/>
      <c r="DF107" s="36"/>
      <c r="DG107" s="126"/>
      <c r="DH107" s="32"/>
      <c r="DI107" s="17"/>
      <c r="DJ107" s="18"/>
      <c r="DK107" s="40"/>
      <c r="DL107" s="17"/>
      <c r="DM107" s="36"/>
      <c r="DN107" s="33"/>
      <c r="DO107" s="32"/>
      <c r="DP107" s="18"/>
      <c r="DQ107" s="18"/>
      <c r="DR107" s="40"/>
      <c r="DS107" s="17"/>
      <c r="DT107" s="36"/>
      <c r="DU107" s="18"/>
      <c r="DV107" s="26"/>
      <c r="DW107" s="18"/>
      <c r="DX107" s="18"/>
      <c r="DY107" s="40"/>
      <c r="DZ107" s="17"/>
      <c r="EA107" s="36"/>
      <c r="EB107" s="18"/>
      <c r="EC107" s="26"/>
      <c r="ED107" s="18"/>
      <c r="EE107" s="18"/>
      <c r="EF107" s="40"/>
      <c r="EG107" s="17"/>
      <c r="EH107" s="36"/>
      <c r="EI107" s="18"/>
      <c r="EJ107" s="26"/>
      <c r="EK107" s="18"/>
      <c r="EL107" s="18"/>
      <c r="EM107" s="40"/>
      <c r="EN107" s="17"/>
      <c r="EO107" s="36"/>
      <c r="EP107" s="18"/>
      <c r="EQ107" s="26"/>
      <c r="ER107" s="18"/>
      <c r="ES107" s="18"/>
      <c r="ET107" s="40"/>
      <c r="EU107" s="17"/>
      <c r="EV107" s="36"/>
      <c r="EW107" s="18"/>
      <c r="EX107" s="26"/>
      <c r="EY107" s="17"/>
      <c r="EZ107" s="18"/>
      <c r="FA107" s="40"/>
      <c r="FB107" s="17"/>
      <c r="FC107" s="36"/>
      <c r="FD107" s="18"/>
      <c r="FE107" s="26"/>
      <c r="FF107" s="17"/>
      <c r="FG107" s="18"/>
      <c r="FH107" s="40"/>
      <c r="FI107" s="17"/>
      <c r="FJ107" s="36"/>
      <c r="FK107" s="18"/>
      <c r="FL107" s="26"/>
      <c r="FM107" s="17"/>
      <c r="FN107" s="18"/>
      <c r="FO107" s="40"/>
      <c r="FP107" s="17"/>
      <c r="FQ107" s="36"/>
      <c r="FR107" s="18"/>
      <c r="FS107" s="26"/>
      <c r="FT107" s="17"/>
      <c r="FU107" s="18"/>
      <c r="FV107" s="40"/>
      <c r="FW107" s="17"/>
      <c r="FX107" s="36"/>
      <c r="FY107" s="18"/>
      <c r="FZ107" s="26"/>
      <c r="GA107" s="17"/>
      <c r="GB107" s="18"/>
      <c r="GC107" s="40"/>
      <c r="GD107" s="17"/>
      <c r="GE107" s="36"/>
      <c r="GF107" s="18"/>
      <c r="GG107" s="26"/>
      <c r="GH107" s="18"/>
      <c r="GI107" s="18"/>
      <c r="GJ107" s="40"/>
      <c r="GK107" s="17"/>
      <c r="GL107" s="36"/>
      <c r="GM107" s="18"/>
      <c r="GN107" s="26"/>
      <c r="GO107" s="18"/>
      <c r="GP107" s="18"/>
      <c r="GQ107" s="40"/>
      <c r="GR107" s="17"/>
      <c r="GS107" s="36"/>
      <c r="GT107" s="18"/>
      <c r="GU107" s="26"/>
      <c r="GV107" s="18"/>
      <c r="GW107" s="18"/>
      <c r="GX107" s="40"/>
      <c r="GY107" s="17"/>
      <c r="GZ107" s="36"/>
      <c r="HA107" s="18"/>
      <c r="HB107" s="26"/>
      <c r="HC107" s="18"/>
      <c r="HD107" s="18"/>
      <c r="HE107" s="40"/>
      <c r="HF107" s="17"/>
      <c r="HG107" s="36"/>
      <c r="HH107" s="18"/>
      <c r="HI107" s="26"/>
      <c r="HJ107" s="17"/>
      <c r="HK107" s="18"/>
      <c r="HL107" s="40"/>
      <c r="HM107" s="17"/>
      <c r="HN107" s="36"/>
      <c r="HO107" s="18"/>
      <c r="HP107" s="26"/>
      <c r="HQ107" s="17"/>
      <c r="HR107" s="18"/>
      <c r="HS107" s="40"/>
      <c r="HT107" s="17"/>
      <c r="HU107" s="36"/>
      <c r="HV107" s="17">
        <v>265</v>
      </c>
      <c r="HW107" s="17">
        <v>53084.19</v>
      </c>
      <c r="HX107" s="18">
        <v>125</v>
      </c>
      <c r="HY107" s="18">
        <v>26162.81</v>
      </c>
      <c r="HZ107" s="17">
        <v>230</v>
      </c>
      <c r="IA107" s="17">
        <v>49514</v>
      </c>
      <c r="IB107" s="17">
        <v>33</v>
      </c>
      <c r="IC107" s="17">
        <v>7127</v>
      </c>
      <c r="ID107" s="17">
        <v>16</v>
      </c>
      <c r="IE107" s="17">
        <v>3189</v>
      </c>
      <c r="IF107" s="16"/>
      <c r="IG107" s="16"/>
      <c r="IH107" s="41"/>
      <c r="II107" s="41"/>
      <c r="IJ107" s="41"/>
      <c r="IK107" s="41"/>
      <c r="IL107" s="18"/>
      <c r="IM107" s="41"/>
      <c r="IN107" s="41"/>
      <c r="IO107" s="41"/>
      <c r="IP107" s="18"/>
      <c r="IQ107" s="18"/>
      <c r="IR107" s="18">
        <f t="shared" ref="IR107:IR110" si="129">O107+V107+AC107+AJ107+AQ107+AX107+BE107+BL107+BS107+BZ107+CG107+CN107+CU107+DB107+DI107+DP107+DW107+ED107+EK107+ER107+EY107+FF107+FM107+FT107+GA107+GH107+GO107+GV107+HC107+HJ107+HQ107</f>
        <v>0</v>
      </c>
      <c r="IS107" s="18">
        <f t="shared" ref="IS107:IS110" si="130">P107+W107+AD107+AK107+AR107+AY107+BF107+BM107+BT107+CA107+CH107+CO107+CV107+DC107+DJ107+DQ107+DX107+EE107+EL107+ES107+EZ107+FG107+FN107+FU107+GB107+GI107+GP107+GW107+HD107+HK107+HR107</f>
        <v>0</v>
      </c>
      <c r="IT107" s="17">
        <v>249</v>
      </c>
      <c r="IU107" s="17">
        <f t="shared" ref="IU107:IU110" si="131">IFERROR((IS107/IR107-IT107)*IR107,0)</f>
        <v>0</v>
      </c>
      <c r="IV107" s="36">
        <f t="shared" si="82"/>
        <v>0</v>
      </c>
      <c r="IW107" s="18">
        <f t="shared" si="83"/>
        <v>669</v>
      </c>
      <c r="IX107" s="42">
        <f t="shared" si="84"/>
        <v>139077</v>
      </c>
      <c r="IY107" s="43"/>
      <c r="IZ107" s="43"/>
    </row>
    <row r="108" customFormat="1" hidden="1" spans="1:260">
      <c r="A108" s="16"/>
      <c r="B108" s="20" t="s">
        <v>39</v>
      </c>
      <c r="C108" s="18">
        <v>6939962763712</v>
      </c>
      <c r="D108" s="18">
        <v>21063510002456</v>
      </c>
      <c r="E108" s="17" t="s">
        <v>359</v>
      </c>
      <c r="F108" s="19" t="s">
        <v>360</v>
      </c>
      <c r="G108" s="17" t="s">
        <v>136</v>
      </c>
      <c r="H108" s="26">
        <f>VLOOKUP(C108,供应链!E:J,6,0)</f>
        <v>0</v>
      </c>
      <c r="I108" s="17">
        <f>VLOOKUP(C108,供应链!E:H,4,0)</f>
        <v>0</v>
      </c>
      <c r="J108" s="17">
        <f>VLOOKUP(C108,供应链!E:K,7,0)</f>
        <v>0</v>
      </c>
      <c r="K108" s="18" t="str">
        <f>VLOOKUP(C108,供应链!E:I,5,0)</f>
        <v>-</v>
      </c>
      <c r="L108" s="27">
        <f t="shared" si="80"/>
        <v>0</v>
      </c>
      <c r="M108" s="17">
        <v>29</v>
      </c>
      <c r="N108" s="26">
        <v>0</v>
      </c>
      <c r="O108" s="18">
        <v>0</v>
      </c>
      <c r="P108" s="18">
        <v>0</v>
      </c>
      <c r="Q108" s="40">
        <f t="shared" si="85"/>
        <v>0</v>
      </c>
      <c r="R108" s="17">
        <f t="shared" si="86"/>
        <v>0</v>
      </c>
      <c r="S108" s="36">
        <f t="shared" si="87"/>
        <v>0</v>
      </c>
      <c r="T108" s="17">
        <v>32</v>
      </c>
      <c r="U108" s="26">
        <v>0</v>
      </c>
      <c r="V108" s="18">
        <v>0</v>
      </c>
      <c r="W108" s="18">
        <v>0</v>
      </c>
      <c r="X108" s="40">
        <f t="shared" si="127"/>
        <v>0</v>
      </c>
      <c r="Y108" s="18">
        <f>(X108-$IT108)*V108</f>
        <v>0</v>
      </c>
      <c r="Z108" s="36">
        <f>IFERROR(Y108/W108,0)</f>
        <v>0</v>
      </c>
      <c r="AA108" s="17"/>
      <c r="AB108" s="26"/>
      <c r="AC108" s="18"/>
      <c r="AD108" s="18"/>
      <c r="AE108" s="40"/>
      <c r="AF108" s="17"/>
      <c r="AG108" s="36"/>
      <c r="AH108" s="17"/>
      <c r="AI108" s="26"/>
      <c r="AJ108" s="18"/>
      <c r="AK108" s="18"/>
      <c r="AL108" s="40"/>
      <c r="AM108" s="17"/>
      <c r="AN108" s="36"/>
      <c r="AO108" s="17"/>
      <c r="AP108" s="26"/>
      <c r="AQ108" s="18"/>
      <c r="AR108" s="18"/>
      <c r="AS108" s="40"/>
      <c r="AT108" s="17"/>
      <c r="AU108" s="36"/>
      <c r="AV108" s="17"/>
      <c r="AW108" s="26"/>
      <c r="AX108" s="18"/>
      <c r="AY108" s="18"/>
      <c r="AZ108" s="40"/>
      <c r="BA108" s="17"/>
      <c r="BB108" s="36"/>
      <c r="BC108" s="17"/>
      <c r="BD108" s="26"/>
      <c r="BE108" s="17"/>
      <c r="BF108" s="18"/>
      <c r="BG108" s="40"/>
      <c r="BH108" s="17"/>
      <c r="BI108" s="36"/>
      <c r="BJ108" s="17"/>
      <c r="BK108" s="32"/>
      <c r="BL108" s="17"/>
      <c r="BM108" s="18"/>
      <c r="BN108" s="40"/>
      <c r="BO108" s="17"/>
      <c r="BP108" s="36"/>
      <c r="BQ108" s="17"/>
      <c r="BR108" s="32"/>
      <c r="BS108" s="18"/>
      <c r="BT108" s="18"/>
      <c r="BU108" s="40"/>
      <c r="BV108" s="17"/>
      <c r="BW108" s="36"/>
      <c r="BX108" s="112"/>
      <c r="BY108" s="117"/>
      <c r="BZ108" s="18"/>
      <c r="CA108" s="112"/>
      <c r="CB108" s="40"/>
      <c r="CC108" s="17"/>
      <c r="CD108" s="36"/>
      <c r="CE108" s="112"/>
      <c r="CF108" s="117"/>
      <c r="CG108" s="112"/>
      <c r="CH108" s="260"/>
      <c r="CI108" s="40"/>
      <c r="CJ108" s="17"/>
      <c r="CK108" s="36"/>
      <c r="CL108" s="120"/>
      <c r="CM108" s="121"/>
      <c r="CN108" s="55"/>
      <c r="CO108" s="55"/>
      <c r="CP108" s="40"/>
      <c r="CQ108" s="17"/>
      <c r="CR108" s="36"/>
      <c r="CS108" s="122"/>
      <c r="CT108" s="123"/>
      <c r="CU108" s="122"/>
      <c r="CV108" s="122"/>
      <c r="CW108" s="40"/>
      <c r="CX108" s="17"/>
      <c r="CY108" s="36"/>
      <c r="CZ108" s="112"/>
      <c r="DA108" s="117"/>
      <c r="DB108" s="112"/>
      <c r="DC108" s="112"/>
      <c r="DD108" s="40"/>
      <c r="DE108" s="17"/>
      <c r="DF108" s="36"/>
      <c r="DG108" s="126"/>
      <c r="DH108" s="32"/>
      <c r="DI108" s="17"/>
      <c r="DJ108" s="18"/>
      <c r="DK108" s="40"/>
      <c r="DL108" s="17"/>
      <c r="DM108" s="36"/>
      <c r="DN108" s="33"/>
      <c r="DO108" s="32"/>
      <c r="DP108" s="18"/>
      <c r="DQ108" s="18"/>
      <c r="DR108" s="40"/>
      <c r="DS108" s="17"/>
      <c r="DT108" s="36"/>
      <c r="DU108" s="18"/>
      <c r="DV108" s="26"/>
      <c r="DW108" s="18"/>
      <c r="DX108" s="18"/>
      <c r="DY108" s="40"/>
      <c r="DZ108" s="17"/>
      <c r="EA108" s="36"/>
      <c r="EB108" s="18"/>
      <c r="EC108" s="26"/>
      <c r="ED108" s="18"/>
      <c r="EE108" s="18"/>
      <c r="EF108" s="40"/>
      <c r="EG108" s="17"/>
      <c r="EH108" s="36"/>
      <c r="EI108" s="18"/>
      <c r="EJ108" s="26"/>
      <c r="EK108" s="18"/>
      <c r="EL108" s="18"/>
      <c r="EM108" s="40"/>
      <c r="EN108" s="17"/>
      <c r="EO108" s="36"/>
      <c r="EP108" s="18"/>
      <c r="EQ108" s="26"/>
      <c r="ER108" s="18"/>
      <c r="ES108" s="18"/>
      <c r="ET108" s="40"/>
      <c r="EU108" s="17"/>
      <c r="EV108" s="36"/>
      <c r="EW108" s="18"/>
      <c r="EX108" s="26"/>
      <c r="EY108" s="17"/>
      <c r="EZ108" s="18"/>
      <c r="FA108" s="40"/>
      <c r="FB108" s="17"/>
      <c r="FC108" s="36"/>
      <c r="FD108" s="18"/>
      <c r="FE108" s="26"/>
      <c r="FF108" s="17"/>
      <c r="FG108" s="18"/>
      <c r="FH108" s="40"/>
      <c r="FI108" s="17"/>
      <c r="FJ108" s="36"/>
      <c r="FK108" s="18"/>
      <c r="FL108" s="26"/>
      <c r="FM108" s="17"/>
      <c r="FN108" s="18"/>
      <c r="FO108" s="40"/>
      <c r="FP108" s="17"/>
      <c r="FQ108" s="36"/>
      <c r="FR108" s="18"/>
      <c r="FS108" s="26"/>
      <c r="FT108" s="17"/>
      <c r="FU108" s="18"/>
      <c r="FV108" s="40"/>
      <c r="FW108" s="17"/>
      <c r="FX108" s="36"/>
      <c r="FY108" s="18"/>
      <c r="FZ108" s="26"/>
      <c r="GA108" s="17"/>
      <c r="GB108" s="18"/>
      <c r="GC108" s="40"/>
      <c r="GD108" s="17"/>
      <c r="GE108" s="36"/>
      <c r="GF108" s="18"/>
      <c r="GG108" s="26"/>
      <c r="GH108" s="18"/>
      <c r="GI108" s="18"/>
      <c r="GJ108" s="40"/>
      <c r="GK108" s="17"/>
      <c r="GL108" s="36"/>
      <c r="GM108" s="18"/>
      <c r="GN108" s="26"/>
      <c r="GO108" s="18"/>
      <c r="GP108" s="18"/>
      <c r="GQ108" s="40"/>
      <c r="GR108" s="17"/>
      <c r="GS108" s="36"/>
      <c r="GT108" s="18"/>
      <c r="GU108" s="26"/>
      <c r="GV108" s="18"/>
      <c r="GW108" s="18"/>
      <c r="GX108" s="40"/>
      <c r="GY108" s="17"/>
      <c r="GZ108" s="36"/>
      <c r="HA108" s="18"/>
      <c r="HB108" s="26"/>
      <c r="HC108" s="18"/>
      <c r="HD108" s="18"/>
      <c r="HE108" s="40"/>
      <c r="HF108" s="17"/>
      <c r="HG108" s="36"/>
      <c r="HH108" s="18"/>
      <c r="HI108" s="26"/>
      <c r="HJ108" s="17"/>
      <c r="HK108" s="18"/>
      <c r="HL108" s="40"/>
      <c r="HM108" s="17"/>
      <c r="HN108" s="36"/>
      <c r="HO108" s="18"/>
      <c r="HP108" s="26"/>
      <c r="HQ108" s="17"/>
      <c r="HR108" s="18"/>
      <c r="HS108" s="40"/>
      <c r="HT108" s="17"/>
      <c r="HU108" s="36"/>
      <c r="HV108" s="17">
        <v>51</v>
      </c>
      <c r="HW108" s="17">
        <v>4908.1</v>
      </c>
      <c r="HX108" s="18">
        <v>9</v>
      </c>
      <c r="HY108" s="18">
        <v>866</v>
      </c>
      <c r="HZ108" s="17">
        <v>20</v>
      </c>
      <c r="IA108" s="17">
        <v>1552</v>
      </c>
      <c r="IB108" s="17">
        <v>38</v>
      </c>
      <c r="IC108" s="17">
        <v>2606</v>
      </c>
      <c r="ID108" s="17">
        <v>19</v>
      </c>
      <c r="IE108" s="17">
        <v>1272</v>
      </c>
      <c r="IF108" s="16"/>
      <c r="IG108" s="16"/>
      <c r="IH108" s="41"/>
      <c r="II108" s="41"/>
      <c r="IJ108" s="41"/>
      <c r="IK108" s="41"/>
      <c r="IL108" s="18"/>
      <c r="IM108" s="41"/>
      <c r="IN108" s="41"/>
      <c r="IO108" s="41"/>
      <c r="IP108" s="18"/>
      <c r="IQ108" s="18"/>
      <c r="IR108" s="18">
        <f t="shared" si="129"/>
        <v>0</v>
      </c>
      <c r="IS108" s="18">
        <f t="shared" si="130"/>
        <v>0</v>
      </c>
      <c r="IT108" s="17">
        <v>99</v>
      </c>
      <c r="IU108" s="17">
        <f t="shared" si="131"/>
        <v>0</v>
      </c>
      <c r="IV108" s="36">
        <f t="shared" si="82"/>
        <v>0</v>
      </c>
      <c r="IW108" s="18">
        <f t="shared" si="83"/>
        <v>137</v>
      </c>
      <c r="IX108" s="42">
        <f t="shared" si="84"/>
        <v>11204.1</v>
      </c>
      <c r="IY108" s="43"/>
      <c r="IZ108" s="43"/>
    </row>
    <row r="109" customFormat="1" hidden="1" spans="1:260">
      <c r="A109" s="16"/>
      <c r="B109" s="20" t="s">
        <v>211</v>
      </c>
      <c r="C109" s="18">
        <v>6939962755380</v>
      </c>
      <c r="D109" s="18">
        <v>21063510001496</v>
      </c>
      <c r="E109" s="17" t="s">
        <v>361</v>
      </c>
      <c r="F109" s="19" t="s">
        <v>362</v>
      </c>
      <c r="G109" s="17" t="s">
        <v>136</v>
      </c>
      <c r="H109" s="26">
        <f>VLOOKUP(C109,供应链!E:J,6,0)</f>
        <v>0</v>
      </c>
      <c r="I109" s="17">
        <f>VLOOKUP(C109,供应链!E:H,4,0)</f>
        <v>0</v>
      </c>
      <c r="J109" s="17">
        <f>VLOOKUP(C109,供应链!E:K,7,0)</f>
        <v>0</v>
      </c>
      <c r="K109" s="18" t="str">
        <f>VLOOKUP(C109,供应链!E:I,5,0)</f>
        <v>-</v>
      </c>
      <c r="L109" s="27">
        <f t="shared" si="80"/>
        <v>0.000225428313796213</v>
      </c>
      <c r="M109" s="17">
        <v>46</v>
      </c>
      <c r="N109" s="26">
        <v>0</v>
      </c>
      <c r="O109" s="18">
        <v>0</v>
      </c>
      <c r="P109" s="18">
        <v>0</v>
      </c>
      <c r="Q109" s="40">
        <f t="shared" si="85"/>
        <v>0</v>
      </c>
      <c r="R109" s="17">
        <f t="shared" si="86"/>
        <v>0</v>
      </c>
      <c r="S109" s="36">
        <f t="shared" si="87"/>
        <v>0</v>
      </c>
      <c r="T109" s="17">
        <v>53</v>
      </c>
      <c r="U109" s="26">
        <v>0.0188679245283019</v>
      </c>
      <c r="V109" s="18">
        <v>1</v>
      </c>
      <c r="W109" s="18">
        <v>459</v>
      </c>
      <c r="X109" s="40">
        <f t="shared" si="127"/>
        <v>472.77</v>
      </c>
      <c r="Y109" s="18">
        <f>(X109-$IT109)*V109</f>
        <v>-126.23</v>
      </c>
      <c r="Z109" s="36">
        <f>IFERROR(Y109/W109,0)</f>
        <v>-0.275010893246187</v>
      </c>
      <c r="AA109" s="17"/>
      <c r="AB109" s="26"/>
      <c r="AC109" s="18"/>
      <c r="AD109" s="18"/>
      <c r="AE109" s="40"/>
      <c r="AF109" s="17"/>
      <c r="AG109" s="36"/>
      <c r="AH109" s="17"/>
      <c r="AI109" s="26"/>
      <c r="AJ109" s="18"/>
      <c r="AK109" s="18"/>
      <c r="AL109" s="40"/>
      <c r="AM109" s="17"/>
      <c r="AN109" s="36"/>
      <c r="AO109" s="17"/>
      <c r="AP109" s="26"/>
      <c r="AQ109" s="18"/>
      <c r="AR109" s="18"/>
      <c r="AS109" s="40"/>
      <c r="AT109" s="17"/>
      <c r="AU109" s="36"/>
      <c r="AV109" s="17"/>
      <c r="AW109" s="26"/>
      <c r="AX109" s="18"/>
      <c r="AY109" s="18"/>
      <c r="AZ109" s="40"/>
      <c r="BA109" s="17"/>
      <c r="BB109" s="36"/>
      <c r="BC109" s="17"/>
      <c r="BD109" s="26"/>
      <c r="BE109" s="17"/>
      <c r="BF109" s="18"/>
      <c r="BG109" s="40"/>
      <c r="BH109" s="17"/>
      <c r="BI109" s="36"/>
      <c r="BJ109" s="17"/>
      <c r="BK109" s="32"/>
      <c r="BL109" s="17"/>
      <c r="BM109" s="18"/>
      <c r="BN109" s="40"/>
      <c r="BO109" s="17"/>
      <c r="BP109" s="36"/>
      <c r="BQ109" s="17"/>
      <c r="BR109" s="32"/>
      <c r="BS109" s="18"/>
      <c r="BT109" s="18"/>
      <c r="BU109" s="40"/>
      <c r="BV109" s="17"/>
      <c r="BW109" s="36"/>
      <c r="BX109" s="112"/>
      <c r="BY109" s="117"/>
      <c r="BZ109" s="18"/>
      <c r="CA109" s="112"/>
      <c r="CB109" s="40"/>
      <c r="CC109" s="17"/>
      <c r="CD109" s="36"/>
      <c r="CE109" s="112"/>
      <c r="CF109" s="117"/>
      <c r="CG109" s="112"/>
      <c r="CH109" s="260"/>
      <c r="CI109" s="40"/>
      <c r="CJ109" s="17"/>
      <c r="CK109" s="36"/>
      <c r="CL109" s="120"/>
      <c r="CM109" s="121"/>
      <c r="CN109" s="55"/>
      <c r="CO109" s="55"/>
      <c r="CP109" s="40"/>
      <c r="CQ109" s="17"/>
      <c r="CR109" s="36"/>
      <c r="CS109" s="122"/>
      <c r="CT109" s="123"/>
      <c r="CU109" s="122"/>
      <c r="CV109" s="122"/>
      <c r="CW109" s="40"/>
      <c r="CX109" s="17"/>
      <c r="CY109" s="36"/>
      <c r="CZ109" s="112"/>
      <c r="DA109" s="117"/>
      <c r="DB109" s="112"/>
      <c r="DC109" s="112"/>
      <c r="DD109" s="40"/>
      <c r="DE109" s="17"/>
      <c r="DF109" s="36"/>
      <c r="DG109" s="126"/>
      <c r="DH109" s="32"/>
      <c r="DI109" s="17"/>
      <c r="DJ109" s="18"/>
      <c r="DK109" s="40"/>
      <c r="DL109" s="17"/>
      <c r="DM109" s="36"/>
      <c r="DN109" s="33"/>
      <c r="DO109" s="32"/>
      <c r="DP109" s="18"/>
      <c r="DQ109" s="18"/>
      <c r="DR109" s="40"/>
      <c r="DS109" s="17"/>
      <c r="DT109" s="36"/>
      <c r="DU109" s="18"/>
      <c r="DV109" s="26"/>
      <c r="DW109" s="18"/>
      <c r="DX109" s="18"/>
      <c r="DY109" s="40"/>
      <c r="DZ109" s="17"/>
      <c r="EA109" s="36"/>
      <c r="EB109" s="18"/>
      <c r="EC109" s="26"/>
      <c r="ED109" s="18"/>
      <c r="EE109" s="18"/>
      <c r="EF109" s="40"/>
      <c r="EG109" s="17"/>
      <c r="EH109" s="36"/>
      <c r="EI109" s="18"/>
      <c r="EJ109" s="26"/>
      <c r="EK109" s="18"/>
      <c r="EL109" s="18"/>
      <c r="EM109" s="40"/>
      <c r="EN109" s="17"/>
      <c r="EO109" s="36"/>
      <c r="EP109" s="18"/>
      <c r="EQ109" s="26"/>
      <c r="ER109" s="18"/>
      <c r="ES109" s="18"/>
      <c r="ET109" s="40"/>
      <c r="EU109" s="17"/>
      <c r="EV109" s="36"/>
      <c r="EW109" s="18"/>
      <c r="EX109" s="26"/>
      <c r="EY109" s="17"/>
      <c r="EZ109" s="18"/>
      <c r="FA109" s="40"/>
      <c r="FB109" s="17"/>
      <c r="FC109" s="36"/>
      <c r="FD109" s="18"/>
      <c r="FE109" s="26"/>
      <c r="FF109" s="17"/>
      <c r="FG109" s="18"/>
      <c r="FH109" s="40"/>
      <c r="FI109" s="17"/>
      <c r="FJ109" s="36"/>
      <c r="FK109" s="18"/>
      <c r="FL109" s="26"/>
      <c r="FM109" s="17"/>
      <c r="FN109" s="18"/>
      <c r="FO109" s="40"/>
      <c r="FP109" s="17"/>
      <c r="FQ109" s="36"/>
      <c r="FR109" s="18"/>
      <c r="FS109" s="26"/>
      <c r="FT109" s="17"/>
      <c r="FU109" s="18"/>
      <c r="FV109" s="40"/>
      <c r="FW109" s="17"/>
      <c r="FX109" s="36"/>
      <c r="FY109" s="18"/>
      <c r="FZ109" s="26"/>
      <c r="GA109" s="17"/>
      <c r="GB109" s="18"/>
      <c r="GC109" s="40"/>
      <c r="GD109" s="17"/>
      <c r="GE109" s="36"/>
      <c r="GF109" s="18"/>
      <c r="GG109" s="26"/>
      <c r="GH109" s="18"/>
      <c r="GI109" s="18"/>
      <c r="GJ109" s="40"/>
      <c r="GK109" s="17"/>
      <c r="GL109" s="36"/>
      <c r="GM109" s="18"/>
      <c r="GN109" s="26"/>
      <c r="GO109" s="18"/>
      <c r="GP109" s="18"/>
      <c r="GQ109" s="40"/>
      <c r="GR109" s="17"/>
      <c r="GS109" s="36"/>
      <c r="GT109" s="18"/>
      <c r="GU109" s="26"/>
      <c r="GV109" s="18"/>
      <c r="GW109" s="18"/>
      <c r="GX109" s="40"/>
      <c r="GY109" s="17"/>
      <c r="GZ109" s="36"/>
      <c r="HA109" s="18"/>
      <c r="HB109" s="26"/>
      <c r="HC109" s="18"/>
      <c r="HD109" s="18"/>
      <c r="HE109" s="40"/>
      <c r="HF109" s="17"/>
      <c r="HG109" s="36"/>
      <c r="HH109" s="18"/>
      <c r="HI109" s="26"/>
      <c r="HJ109" s="17"/>
      <c r="HK109" s="18"/>
      <c r="HL109" s="40"/>
      <c r="HM109" s="17"/>
      <c r="HN109" s="36"/>
      <c r="HO109" s="18"/>
      <c r="HP109" s="26"/>
      <c r="HQ109" s="17"/>
      <c r="HR109" s="18"/>
      <c r="HS109" s="40"/>
      <c r="HT109" s="17"/>
      <c r="HU109" s="36"/>
      <c r="HV109" s="17">
        <v>55</v>
      </c>
      <c r="HW109" s="17">
        <v>32412.83</v>
      </c>
      <c r="HX109" s="18">
        <v>11</v>
      </c>
      <c r="HY109" s="18">
        <v>6660.08</v>
      </c>
      <c r="HZ109" s="17">
        <v>21</v>
      </c>
      <c r="IA109" s="17">
        <v>13064</v>
      </c>
      <c r="IB109" s="17">
        <v>11</v>
      </c>
      <c r="IC109" s="17">
        <v>6554</v>
      </c>
      <c r="ID109" s="17">
        <v>6</v>
      </c>
      <c r="IE109" s="17">
        <v>3584</v>
      </c>
      <c r="IF109" s="16"/>
      <c r="IG109" s="16"/>
      <c r="IH109" s="41"/>
      <c r="II109" s="41"/>
      <c r="IJ109" s="41"/>
      <c r="IK109" s="41"/>
      <c r="IL109" s="18"/>
      <c r="IM109" s="41"/>
      <c r="IN109" s="41"/>
      <c r="IO109" s="41"/>
      <c r="IP109" s="18"/>
      <c r="IQ109" s="18"/>
      <c r="IR109" s="18">
        <f t="shared" si="129"/>
        <v>1</v>
      </c>
      <c r="IS109" s="18">
        <f t="shared" si="130"/>
        <v>459</v>
      </c>
      <c r="IT109" s="17">
        <v>599</v>
      </c>
      <c r="IU109" s="17">
        <f t="shared" si="131"/>
        <v>-140</v>
      </c>
      <c r="IV109" s="36">
        <f t="shared" si="82"/>
        <v>-0.305010893246187</v>
      </c>
      <c r="IW109" s="18">
        <f t="shared" si="83"/>
        <v>105</v>
      </c>
      <c r="IX109" s="42">
        <f t="shared" si="84"/>
        <v>62733.91</v>
      </c>
      <c r="IY109" s="43"/>
      <c r="IZ109" s="43"/>
    </row>
    <row r="110" hidden="1" spans="1:260">
      <c r="A110" s="16"/>
      <c r="B110" s="17" t="s">
        <v>35</v>
      </c>
      <c r="C110" s="18">
        <v>6939962758855</v>
      </c>
      <c r="D110" s="18">
        <v>21061010002910</v>
      </c>
      <c r="E110" s="17" t="s">
        <v>363</v>
      </c>
      <c r="F110" s="19" t="s">
        <v>364</v>
      </c>
      <c r="G110" s="17" t="s">
        <v>136</v>
      </c>
      <c r="H110" s="26">
        <f>VLOOKUP(C110,供应链!E:J,6,0)</f>
        <v>0</v>
      </c>
      <c r="I110" s="17">
        <f>VLOOKUP(C110,供应链!E:H,4,0)</f>
        <v>0</v>
      </c>
      <c r="J110" s="17">
        <f>VLOOKUP(C110,供应链!E:K,7,0)</f>
        <v>0</v>
      </c>
      <c r="K110" s="18" t="str">
        <f>VLOOKUP(C110,供应链!E:I,5,0)</f>
        <v>-</v>
      </c>
      <c r="L110" s="27">
        <f t="shared" si="80"/>
        <v>0.00112714156898106</v>
      </c>
      <c r="M110" s="17">
        <v>59</v>
      </c>
      <c r="N110" s="26">
        <v>0.0169491525423729</v>
      </c>
      <c r="O110" s="18">
        <v>1</v>
      </c>
      <c r="P110" s="18">
        <v>249</v>
      </c>
      <c r="Q110" s="40">
        <f t="shared" si="85"/>
        <v>256.47</v>
      </c>
      <c r="R110" s="17">
        <f t="shared" si="86"/>
        <v>-2.52999999999997</v>
      </c>
      <c r="S110" s="36">
        <f t="shared" si="87"/>
        <v>-0.010160642570281</v>
      </c>
      <c r="T110" s="17">
        <v>77</v>
      </c>
      <c r="U110" s="26">
        <v>0.051948051948052</v>
      </c>
      <c r="V110" s="18">
        <v>4</v>
      </c>
      <c r="W110" s="18">
        <v>786</v>
      </c>
      <c r="X110" s="40">
        <f t="shared" si="127"/>
        <v>202.395</v>
      </c>
      <c r="Y110" s="18">
        <f>(X110-$IT110)*V110</f>
        <v>-226.42</v>
      </c>
      <c r="Z110" s="36">
        <f>IFERROR(Y110/W110,0)</f>
        <v>-0.288066157760814</v>
      </c>
      <c r="AA110" s="17"/>
      <c r="AB110" s="26"/>
      <c r="AC110" s="18"/>
      <c r="AD110" s="18"/>
      <c r="AE110" s="40"/>
      <c r="AF110" s="17"/>
      <c r="AG110" s="36"/>
      <c r="AH110" s="17"/>
      <c r="AI110" s="26"/>
      <c r="AJ110" s="18"/>
      <c r="AK110" s="18"/>
      <c r="AL110" s="40"/>
      <c r="AM110" s="17"/>
      <c r="AN110" s="36"/>
      <c r="AO110" s="17"/>
      <c r="AP110" s="26"/>
      <c r="AQ110" s="18"/>
      <c r="AR110" s="18"/>
      <c r="AS110" s="40"/>
      <c r="AT110" s="17"/>
      <c r="AU110" s="36"/>
      <c r="AV110" s="17"/>
      <c r="AW110" s="26"/>
      <c r="AX110" s="18"/>
      <c r="AY110" s="18"/>
      <c r="AZ110" s="40"/>
      <c r="BA110" s="17"/>
      <c r="BB110" s="36"/>
      <c r="BC110" s="17"/>
      <c r="BD110" s="26"/>
      <c r="BE110" s="17"/>
      <c r="BF110" s="18"/>
      <c r="BG110" s="40"/>
      <c r="BH110" s="17"/>
      <c r="BI110" s="36"/>
      <c r="BJ110" s="17"/>
      <c r="BK110" s="32"/>
      <c r="BL110" s="17"/>
      <c r="BM110" s="18"/>
      <c r="BN110" s="40"/>
      <c r="BO110" s="17"/>
      <c r="BP110" s="36"/>
      <c r="BQ110" s="17"/>
      <c r="BR110" s="32"/>
      <c r="BS110" s="18"/>
      <c r="BT110" s="18"/>
      <c r="BU110" s="40"/>
      <c r="BV110" s="17"/>
      <c r="BW110" s="36"/>
      <c r="BY110" s="117"/>
      <c r="BZ110" s="18"/>
      <c r="CB110" s="40"/>
      <c r="CC110" s="17"/>
      <c r="CD110" s="36"/>
      <c r="CF110" s="117"/>
      <c r="CI110" s="40"/>
      <c r="CJ110" s="17"/>
      <c r="CK110" s="36"/>
      <c r="CL110" s="120"/>
      <c r="CM110" s="121"/>
      <c r="CN110" s="55"/>
      <c r="CO110" s="55"/>
      <c r="CP110" s="40"/>
      <c r="CQ110" s="17"/>
      <c r="CR110" s="36"/>
      <c r="CS110" s="122"/>
      <c r="CT110" s="123"/>
      <c r="CU110" s="122"/>
      <c r="CV110" s="122"/>
      <c r="CW110" s="40"/>
      <c r="CX110" s="17"/>
      <c r="CY110" s="36"/>
      <c r="CZ110" s="112"/>
      <c r="DA110" s="117"/>
      <c r="DB110" s="112"/>
      <c r="DC110" s="112"/>
      <c r="DD110" s="40"/>
      <c r="DE110" s="17"/>
      <c r="DF110" s="36"/>
      <c r="DG110" s="126"/>
      <c r="DH110" s="32"/>
      <c r="DI110" s="17"/>
      <c r="DJ110" s="18"/>
      <c r="DK110" s="40"/>
      <c r="DL110" s="17"/>
      <c r="DM110" s="36"/>
      <c r="DN110" s="33"/>
      <c r="DO110" s="32"/>
      <c r="DP110" s="18"/>
      <c r="DQ110" s="18"/>
      <c r="DR110" s="40"/>
      <c r="DS110" s="17"/>
      <c r="DT110" s="36"/>
      <c r="DU110" s="18"/>
      <c r="DV110" s="26"/>
      <c r="DW110" s="18"/>
      <c r="DX110" s="18"/>
      <c r="DY110" s="40"/>
      <c r="DZ110" s="17"/>
      <c r="EA110" s="36"/>
      <c r="EB110" s="18"/>
      <c r="EC110" s="26"/>
      <c r="ED110" s="18"/>
      <c r="EE110" s="18"/>
      <c r="EF110" s="40"/>
      <c r="EG110" s="17"/>
      <c r="EH110" s="36"/>
      <c r="EI110" s="18"/>
      <c r="EJ110" s="26"/>
      <c r="EK110" s="18"/>
      <c r="EL110" s="18"/>
      <c r="EM110" s="40"/>
      <c r="EN110" s="17"/>
      <c r="EO110" s="36"/>
      <c r="EP110" s="18"/>
      <c r="EQ110" s="26"/>
      <c r="ER110" s="18"/>
      <c r="ES110" s="18"/>
      <c r="ET110" s="40"/>
      <c r="EU110" s="17"/>
      <c r="EV110" s="36"/>
      <c r="EW110" s="18"/>
      <c r="EX110" s="26"/>
      <c r="EY110" s="17"/>
      <c r="EZ110" s="18"/>
      <c r="FA110" s="40"/>
      <c r="FB110" s="17"/>
      <c r="FC110" s="36"/>
      <c r="FD110" s="18"/>
      <c r="FE110" s="26"/>
      <c r="FF110" s="17"/>
      <c r="FG110" s="18"/>
      <c r="FH110" s="40"/>
      <c r="FI110" s="17"/>
      <c r="FJ110" s="36"/>
      <c r="FK110" s="18"/>
      <c r="FL110" s="26"/>
      <c r="FM110" s="17"/>
      <c r="FN110" s="18"/>
      <c r="FO110" s="40"/>
      <c r="FP110" s="17"/>
      <c r="FQ110" s="36"/>
      <c r="FR110" s="18"/>
      <c r="FS110" s="26"/>
      <c r="FT110" s="17"/>
      <c r="FU110" s="18"/>
      <c r="FV110" s="40"/>
      <c r="FW110" s="17"/>
      <c r="FX110" s="36"/>
      <c r="FY110" s="18"/>
      <c r="FZ110" s="26"/>
      <c r="GA110" s="17"/>
      <c r="GB110" s="18"/>
      <c r="GC110" s="40"/>
      <c r="GD110" s="17"/>
      <c r="GE110" s="36"/>
      <c r="GF110" s="18"/>
      <c r="GG110" s="26"/>
      <c r="GH110" s="18"/>
      <c r="GI110" s="18"/>
      <c r="GJ110" s="40"/>
      <c r="GK110" s="17"/>
      <c r="GL110" s="36"/>
      <c r="GM110" s="18"/>
      <c r="GN110" s="26"/>
      <c r="GO110" s="18"/>
      <c r="GP110" s="18"/>
      <c r="GQ110" s="40"/>
      <c r="GR110" s="17"/>
      <c r="GS110" s="36"/>
      <c r="GT110" s="18"/>
      <c r="GU110" s="26"/>
      <c r="GV110" s="18"/>
      <c r="GW110" s="18"/>
      <c r="GX110" s="40"/>
      <c r="GY110" s="17"/>
      <c r="GZ110" s="36"/>
      <c r="HA110" s="18"/>
      <c r="HB110" s="26"/>
      <c r="HC110" s="18"/>
      <c r="HD110" s="18"/>
      <c r="HE110" s="40"/>
      <c r="HF110" s="17"/>
      <c r="HG110" s="36"/>
      <c r="HH110" s="18"/>
      <c r="HI110" s="26"/>
      <c r="HJ110" s="17"/>
      <c r="HK110" s="18"/>
      <c r="HL110" s="40"/>
      <c r="HM110" s="17"/>
      <c r="HN110" s="36"/>
      <c r="HO110" s="18"/>
      <c r="HP110" s="26"/>
      <c r="HQ110" s="17"/>
      <c r="HR110" s="18"/>
      <c r="HS110" s="40"/>
      <c r="HT110" s="17"/>
      <c r="HU110" s="36"/>
      <c r="HV110" s="17">
        <v>38</v>
      </c>
      <c r="HW110" s="17">
        <v>11081</v>
      </c>
      <c r="HX110" s="18">
        <v>6</v>
      </c>
      <c r="HY110" s="18">
        <v>1619.34</v>
      </c>
      <c r="HZ110" s="17">
        <v>35</v>
      </c>
      <c r="IA110" s="17">
        <v>9626</v>
      </c>
      <c r="IB110" s="17">
        <v>74</v>
      </c>
      <c r="IC110" s="17">
        <v>19603</v>
      </c>
      <c r="ID110" s="17">
        <v>28</v>
      </c>
      <c r="IE110" s="17">
        <v>7700</v>
      </c>
      <c r="IF110" s="16"/>
      <c r="IG110" s="16"/>
      <c r="IH110" s="41"/>
      <c r="II110" s="41"/>
      <c r="IJ110" s="41"/>
      <c r="IK110" s="41"/>
      <c r="IL110" s="18"/>
      <c r="IM110" s="41"/>
      <c r="IN110" s="41"/>
      <c r="IO110" s="41"/>
      <c r="IP110" s="18"/>
      <c r="IQ110" s="18"/>
      <c r="IR110" s="18">
        <f t="shared" si="129"/>
        <v>5</v>
      </c>
      <c r="IS110" s="18">
        <f t="shared" si="130"/>
        <v>1035</v>
      </c>
      <c r="IT110" s="17">
        <v>259</v>
      </c>
      <c r="IU110" s="17">
        <f t="shared" si="131"/>
        <v>-260</v>
      </c>
      <c r="IV110" s="36">
        <f t="shared" si="82"/>
        <v>-0.251207729468599</v>
      </c>
      <c r="IW110" s="18">
        <f t="shared" si="83"/>
        <v>186</v>
      </c>
      <c r="IX110" s="42">
        <f t="shared" si="84"/>
        <v>50664.34</v>
      </c>
      <c r="IY110" s="43"/>
      <c r="IZ110" s="43"/>
    </row>
    <row r="111" spans="1:260">
      <c r="A111" s="12" t="s">
        <v>365</v>
      </c>
      <c r="B111" s="12"/>
      <c r="C111" s="12"/>
      <c r="D111" s="12"/>
      <c r="E111" s="12"/>
      <c r="F111" s="53"/>
      <c r="G111" s="12"/>
      <c r="H111" s="44">
        <f>供应链!J2</f>
        <v>0.919980727721246</v>
      </c>
      <c r="I111" s="12"/>
      <c r="J111" s="12">
        <f t="shared" ref="J111:P111" si="132">SUM(J5:J110)</f>
        <v>8041</v>
      </c>
      <c r="K111" s="12"/>
      <c r="L111" s="54">
        <f t="shared" si="132"/>
        <v>1</v>
      </c>
      <c r="M111" s="12">
        <f t="shared" si="132"/>
        <v>54532</v>
      </c>
      <c r="N111" s="44">
        <v>0.0441282507330673</v>
      </c>
      <c r="O111" s="12">
        <f t="shared" si="132"/>
        <v>2235</v>
      </c>
      <c r="P111" s="12">
        <f t="shared" si="132"/>
        <v>278169</v>
      </c>
      <c r="Q111" s="40">
        <f t="shared" si="85"/>
        <v>128.194214765101</v>
      </c>
      <c r="R111" s="12">
        <f t="shared" ref="R111:W111" si="133">SUM(R5:R110)</f>
        <v>-27636.93</v>
      </c>
      <c r="S111" s="24">
        <f t="shared" si="87"/>
        <v>-0.0993530192077478</v>
      </c>
      <c r="T111" s="12">
        <f>SUM(T5:T110)</f>
        <v>52597</v>
      </c>
      <c r="U111" s="44"/>
      <c r="V111" s="12">
        <f t="shared" si="133"/>
        <v>2201</v>
      </c>
      <c r="W111" s="12">
        <f t="shared" si="133"/>
        <v>275771</v>
      </c>
      <c r="X111" s="40">
        <f t="shared" si="127"/>
        <v>129.052308041799</v>
      </c>
      <c r="Y111" s="12">
        <f>SUM(Y5:Y110)</f>
        <v>-26694.87</v>
      </c>
      <c r="Z111" s="36">
        <f>IFERROR(Y111/W111,0)</f>
        <v>-0.0968008601339517</v>
      </c>
      <c r="AA111" s="12"/>
      <c r="AB111" s="44"/>
      <c r="AC111" s="12"/>
      <c r="AD111" s="12"/>
      <c r="AE111" s="12"/>
      <c r="AF111" s="12"/>
      <c r="AG111" s="24"/>
      <c r="AH111" s="12"/>
      <c r="AI111" s="44"/>
      <c r="AJ111" s="12"/>
      <c r="AK111" s="12"/>
      <c r="AL111" s="12"/>
      <c r="AM111" s="12"/>
      <c r="AN111" s="24"/>
      <c r="AO111" s="12"/>
      <c r="AP111" s="44"/>
      <c r="AQ111" s="12"/>
      <c r="AR111" s="12"/>
      <c r="AS111" s="12"/>
      <c r="AT111" s="12"/>
      <c r="AU111" s="24"/>
      <c r="AV111" s="12"/>
      <c r="AW111" s="44"/>
      <c r="AX111" s="12"/>
      <c r="AY111" s="12"/>
      <c r="AZ111" s="12"/>
      <c r="BA111" s="12"/>
      <c r="BB111" s="24"/>
      <c r="BC111" s="12"/>
      <c r="BD111" s="44"/>
      <c r="BE111" s="12"/>
      <c r="BF111" s="12"/>
      <c r="BG111" s="12"/>
      <c r="BH111" s="12"/>
      <c r="BI111" s="24"/>
      <c r="BJ111" s="12"/>
      <c r="BK111" s="44"/>
      <c r="BL111" s="12"/>
      <c r="BM111" s="12"/>
      <c r="BN111" s="12"/>
      <c r="BO111" s="12"/>
      <c r="BP111" s="24"/>
      <c r="BQ111" s="12"/>
      <c r="BR111" s="44"/>
      <c r="BS111" s="12"/>
      <c r="BT111" s="12"/>
      <c r="BU111" s="12"/>
      <c r="BV111" s="12"/>
      <c r="BW111" s="24"/>
      <c r="BX111" s="12"/>
      <c r="BY111" s="44"/>
      <c r="BZ111" s="12"/>
      <c r="CA111" s="12"/>
      <c r="CB111" s="12"/>
      <c r="CC111" s="12"/>
      <c r="CD111" s="24"/>
      <c r="CE111" s="12"/>
      <c r="CF111" s="44"/>
      <c r="CG111" s="12"/>
      <c r="CH111" s="12"/>
      <c r="CI111" s="12"/>
      <c r="CJ111" s="12"/>
      <c r="CK111" s="24"/>
      <c r="CL111" s="130"/>
      <c r="CM111" s="44"/>
      <c r="CN111" s="12"/>
      <c r="CO111" s="12"/>
      <c r="CP111" s="12"/>
      <c r="CQ111" s="12"/>
      <c r="CR111" s="24"/>
      <c r="CS111" s="12"/>
      <c r="CT111" s="44"/>
      <c r="CU111" s="12"/>
      <c r="CV111" s="12"/>
      <c r="CW111" s="12"/>
      <c r="CX111" s="12"/>
      <c r="CY111" s="24"/>
      <c r="CZ111" s="12"/>
      <c r="DA111" s="44"/>
      <c r="DB111" s="12"/>
      <c r="DC111" s="12"/>
      <c r="DD111" s="12"/>
      <c r="DE111" s="12"/>
      <c r="DF111" s="24"/>
      <c r="DG111" s="58"/>
      <c r="DH111" s="44"/>
      <c r="DI111" s="12"/>
      <c r="DJ111" s="12"/>
      <c r="DK111" s="12"/>
      <c r="DL111" s="12"/>
      <c r="DM111" s="24"/>
      <c r="DN111" s="12"/>
      <c r="DO111" s="44"/>
      <c r="DP111" s="12"/>
      <c r="DQ111" s="12"/>
      <c r="DR111" s="40"/>
      <c r="DS111" s="12"/>
      <c r="DT111" s="24"/>
      <c r="DU111" s="12"/>
      <c r="DV111" s="44"/>
      <c r="DW111" s="12"/>
      <c r="DX111" s="12"/>
      <c r="DY111" s="12"/>
      <c r="DZ111" s="12"/>
      <c r="EA111" s="24"/>
      <c r="EB111" s="12"/>
      <c r="EC111" s="44"/>
      <c r="ED111" s="12"/>
      <c r="EE111" s="12"/>
      <c r="EF111" s="12"/>
      <c r="EG111" s="12"/>
      <c r="EH111" s="24"/>
      <c r="EI111" s="12"/>
      <c r="EJ111" s="44"/>
      <c r="EK111" s="12"/>
      <c r="EL111" s="12"/>
      <c r="EM111" s="12"/>
      <c r="EN111" s="12"/>
      <c r="EO111" s="24"/>
      <c r="EP111" s="12"/>
      <c r="EQ111" s="44"/>
      <c r="ER111" s="12"/>
      <c r="ES111" s="12"/>
      <c r="ET111" s="12"/>
      <c r="EU111" s="12"/>
      <c r="EV111" s="24"/>
      <c r="EW111" s="12"/>
      <c r="EX111" s="44"/>
      <c r="EY111" s="12"/>
      <c r="EZ111" s="12"/>
      <c r="FA111" s="40"/>
      <c r="FB111" s="12"/>
      <c r="FC111" s="36"/>
      <c r="FD111" s="12"/>
      <c r="FE111" s="44"/>
      <c r="FF111" s="12"/>
      <c r="FG111" s="12"/>
      <c r="FH111" s="40"/>
      <c r="FI111" s="12"/>
      <c r="FJ111" s="36"/>
      <c r="FK111" s="12"/>
      <c r="FL111" s="44"/>
      <c r="FM111" s="12"/>
      <c r="FN111" s="12"/>
      <c r="FO111" s="12"/>
      <c r="FP111" s="12"/>
      <c r="FQ111" s="36"/>
      <c r="FR111" s="12"/>
      <c r="FS111" s="44"/>
      <c r="FT111" s="12"/>
      <c r="FU111" s="12"/>
      <c r="FV111" s="12"/>
      <c r="FW111" s="12"/>
      <c r="FX111" s="24"/>
      <c r="FY111" s="12"/>
      <c r="FZ111" s="44"/>
      <c r="GA111" s="12"/>
      <c r="GB111" s="12"/>
      <c r="GC111" s="40"/>
      <c r="GD111" s="12"/>
      <c r="GE111" s="24"/>
      <c r="GF111" s="12"/>
      <c r="GG111" s="44"/>
      <c r="GH111" s="12"/>
      <c r="GI111" s="12"/>
      <c r="GJ111" s="40"/>
      <c r="GK111" s="12"/>
      <c r="GL111" s="24"/>
      <c r="GM111" s="12"/>
      <c r="GN111" s="44"/>
      <c r="GO111" s="12"/>
      <c r="GP111" s="12"/>
      <c r="GQ111" s="40"/>
      <c r="GR111" s="12"/>
      <c r="GS111" s="24"/>
      <c r="GT111" s="12"/>
      <c r="GU111" s="44"/>
      <c r="GV111" s="12"/>
      <c r="GW111" s="12"/>
      <c r="GX111" s="40"/>
      <c r="GY111" s="12"/>
      <c r="GZ111" s="24"/>
      <c r="HA111" s="12"/>
      <c r="HB111" s="44"/>
      <c r="HC111" s="12"/>
      <c r="HD111" s="12"/>
      <c r="HE111" s="40"/>
      <c r="HF111" s="12"/>
      <c r="HG111" s="24"/>
      <c r="HH111" s="12"/>
      <c r="HI111" s="44"/>
      <c r="HJ111" s="12"/>
      <c r="HK111" s="12"/>
      <c r="HL111" s="40"/>
      <c r="HM111" s="12"/>
      <c r="HN111" s="24"/>
      <c r="HO111" s="12"/>
      <c r="HP111" s="44"/>
      <c r="HQ111" s="12"/>
      <c r="HR111" s="12"/>
      <c r="HS111" s="12"/>
      <c r="HT111" s="12"/>
      <c r="HU111" s="24"/>
      <c r="HV111" s="12">
        <f t="shared" ref="HV111:HY111" si="134">SUM(HV5:HV110)</f>
        <v>115776</v>
      </c>
      <c r="HW111" s="12">
        <f t="shared" si="134"/>
        <v>16882852.98</v>
      </c>
      <c r="HX111" s="12">
        <f t="shared" si="134"/>
        <v>63410</v>
      </c>
      <c r="HY111" s="12">
        <f t="shared" si="134"/>
        <v>8805393.36</v>
      </c>
      <c r="HZ111" s="12">
        <v>107781</v>
      </c>
      <c r="IA111" s="12">
        <v>14035072</v>
      </c>
      <c r="IB111" s="12">
        <f t="shared" ref="IB111:IS111" si="135">SUM(IB5:IB110)</f>
        <v>96968</v>
      </c>
      <c r="IC111" s="12">
        <f t="shared" si="135"/>
        <v>12254462.7013346</v>
      </c>
      <c r="ID111" s="12">
        <f t="shared" si="135"/>
        <v>90155</v>
      </c>
      <c r="IE111" s="12">
        <f t="shared" si="135"/>
        <v>10998980</v>
      </c>
      <c r="IF111" s="12">
        <f t="shared" si="135"/>
        <v>96121</v>
      </c>
      <c r="IG111" s="12">
        <f t="shared" si="135"/>
        <v>11251563.1743434</v>
      </c>
      <c r="IH111" s="12">
        <f t="shared" si="135"/>
        <v>0</v>
      </c>
      <c r="II111" s="12">
        <f t="shared" si="135"/>
        <v>0</v>
      </c>
      <c r="IJ111" s="12">
        <f t="shared" si="135"/>
        <v>0</v>
      </c>
      <c r="IK111" s="12">
        <f t="shared" si="135"/>
        <v>0</v>
      </c>
      <c r="IL111" s="12">
        <f t="shared" si="135"/>
        <v>0</v>
      </c>
      <c r="IM111" s="12">
        <f t="shared" si="135"/>
        <v>0</v>
      </c>
      <c r="IN111" s="12">
        <f t="shared" si="135"/>
        <v>0</v>
      </c>
      <c r="IO111" s="12">
        <f t="shared" si="135"/>
        <v>0</v>
      </c>
      <c r="IP111" s="12">
        <f t="shared" si="135"/>
        <v>0</v>
      </c>
      <c r="IQ111" s="12">
        <f t="shared" si="135"/>
        <v>0</v>
      </c>
      <c r="IR111" s="12">
        <f t="shared" si="135"/>
        <v>4436</v>
      </c>
      <c r="IS111" s="12">
        <f t="shared" si="135"/>
        <v>553940</v>
      </c>
      <c r="IT111" s="12"/>
      <c r="IU111" s="12">
        <f>SUM(IU5:IU106)</f>
        <v>-53976.62</v>
      </c>
      <c r="IV111" s="24">
        <f t="shared" si="82"/>
        <v>-0.0974412752283641</v>
      </c>
      <c r="IW111" s="12">
        <f>HX111+HZ111+IB111+ID111+IF111+IH111+IR111+IJ111+IL111+IN111+IP111+HV111+'3月'!JP110</f>
        <v>1483313.74</v>
      </c>
      <c r="IX111" s="12">
        <f>SUM(IX5:IX110)</f>
        <v>74353175.215678</v>
      </c>
      <c r="IY111" s="12">
        <v>14000000</v>
      </c>
      <c r="IZ111" s="44">
        <f>IS111/IY111</f>
        <v>0.0395671428571429</v>
      </c>
    </row>
    <row r="113" spans="23:191">
      <c r="W113" s="56"/>
      <c r="GI113" s="60"/>
    </row>
    <row r="114" spans="23:191">
      <c r="W114" s="56"/>
      <c r="GI114" s="61"/>
    </row>
    <row r="115" spans="23:23">
      <c r="W115" s="56"/>
    </row>
    <row r="116" spans="23:23">
      <c r="W116" s="57"/>
    </row>
    <row r="117" spans="23:23">
      <c r="W117" s="57"/>
    </row>
  </sheetData>
  <mergeCells count="58">
    <mergeCell ref="M3:S3"/>
    <mergeCell ref="T3:Z3"/>
    <mergeCell ref="AA3:AG3"/>
    <mergeCell ref="AH3:AN3"/>
    <mergeCell ref="AO3:AU3"/>
    <mergeCell ref="AV3:BB3"/>
    <mergeCell ref="BC3:BI3"/>
    <mergeCell ref="BJ3:BP3"/>
    <mergeCell ref="BQ3:BW3"/>
    <mergeCell ref="BX3:CD3"/>
    <mergeCell ref="CE3:CK3"/>
    <mergeCell ref="CL3:CR3"/>
    <mergeCell ref="CS3:CY3"/>
    <mergeCell ref="CZ3:DE3"/>
    <mergeCell ref="DG3:DM3"/>
    <mergeCell ref="DN3:DT3"/>
    <mergeCell ref="DU3:EA3"/>
    <mergeCell ref="EB3:EH3"/>
    <mergeCell ref="EK3:EO3"/>
    <mergeCell ref="ER3:EV3"/>
    <mergeCell ref="EY3:FC3"/>
    <mergeCell ref="FF3:FJ3"/>
    <mergeCell ref="FK3:FQ3"/>
    <mergeCell ref="FR3:FX3"/>
    <mergeCell ref="FY3:GE3"/>
    <mergeCell ref="GF3:GL3"/>
    <mergeCell ref="GM3:GS3"/>
    <mergeCell ref="GT3:GZ3"/>
    <mergeCell ref="HA3:HG3"/>
    <mergeCell ref="HH3:HN3"/>
    <mergeCell ref="HO3:HU3"/>
    <mergeCell ref="HV3:HW3"/>
    <mergeCell ref="HX3:HY3"/>
    <mergeCell ref="HZ3:IA3"/>
    <mergeCell ref="IB3:IC3"/>
    <mergeCell ref="ID3:IE3"/>
    <mergeCell ref="IF3:IG3"/>
    <mergeCell ref="IH3:II3"/>
    <mergeCell ref="IJ3:IK3"/>
    <mergeCell ref="IL3:IM3"/>
    <mergeCell ref="IN3:IO3"/>
    <mergeCell ref="IP3:IQ3"/>
    <mergeCell ref="IR3:IV3"/>
    <mergeCell ref="IW3:IX3"/>
    <mergeCell ref="A3:A4"/>
    <mergeCell ref="B3:B4"/>
    <mergeCell ref="C3:C4"/>
    <mergeCell ref="D3:D4"/>
    <mergeCell ref="E3:E4"/>
    <mergeCell ref="F3:F4"/>
    <mergeCell ref="G3:G4"/>
    <mergeCell ref="H3:H4"/>
    <mergeCell ref="I3:I4"/>
    <mergeCell ref="J3:J4"/>
    <mergeCell ref="K3:K4"/>
    <mergeCell ref="L3:L4"/>
    <mergeCell ref="A1:IZ2"/>
    <mergeCell ref="IY5:IZ110"/>
  </mergeCells>
  <conditionalFormatting sqref="HO35">
    <cfRule type="cellIs" dxfId="0" priority="176" operator="lessThan">
      <formula>200</formula>
    </cfRule>
  </conditionalFormatting>
  <conditionalFormatting sqref="HV35:HW35">
    <cfRule type="cellIs" dxfId="0" priority="177" operator="lessThan">
      <formula>200</formula>
    </cfRule>
  </conditionalFormatting>
  <conditionalFormatting sqref="C91">
    <cfRule type="duplicateValues" dxfId="1" priority="204"/>
  </conditionalFormatting>
  <conditionalFormatting sqref="D91">
    <cfRule type="duplicateValues" dxfId="1" priority="205"/>
  </conditionalFormatting>
  <conditionalFormatting sqref="HV93:HW93">
    <cfRule type="cellIs" dxfId="0" priority="209" operator="lessThan">
      <formula>200</formula>
    </cfRule>
  </conditionalFormatting>
  <conditionalFormatting sqref="H94">
    <cfRule type="cellIs" dxfId="2" priority="43" operator="lessThan">
      <formula>0.9</formula>
    </cfRule>
  </conditionalFormatting>
  <conditionalFormatting sqref="K94">
    <cfRule type="colorScale" priority="42">
      <colorScale>
        <cfvo type="num" val="0"/>
        <cfvo type="num" val="20"/>
        <cfvo type="num" val="35"/>
        <color rgb="FF00B050"/>
        <color rgb="FFFFFF00"/>
        <color theme="9" tint="0.399914548173467"/>
      </colorScale>
    </cfRule>
  </conditionalFormatting>
  <conditionalFormatting sqref="M94">
    <cfRule type="cellIs" dxfId="0" priority="15" operator="lessThan">
      <formula>200</formula>
    </cfRule>
  </conditionalFormatting>
  <conditionalFormatting sqref="O94">
    <cfRule type="colorScale" priority="24">
      <colorScale>
        <cfvo type="num" val="0"/>
        <cfvo type="num" val="10"/>
        <cfvo type="num" val="100"/>
        <color rgb="FF00B050"/>
        <color rgb="FFFFFF00"/>
        <color theme="9" tint="0.399884029663991"/>
      </colorScale>
    </cfRule>
  </conditionalFormatting>
  <conditionalFormatting sqref="V94">
    <cfRule type="colorScale" priority="44">
      <colorScale>
        <cfvo type="num" val="0"/>
        <cfvo type="num" val="10"/>
        <cfvo type="num" val="100"/>
        <color rgb="FF00B050"/>
        <color rgb="FFFFFF00"/>
        <color theme="9" tint="0.399884029663991"/>
      </colorScale>
    </cfRule>
  </conditionalFormatting>
  <conditionalFormatting sqref="AC94">
    <cfRule type="colorScale" priority="23">
      <colorScale>
        <cfvo type="num" val="0"/>
        <cfvo type="num" val="10"/>
        <cfvo type="num" val="100"/>
        <color rgb="FF00B050"/>
        <color rgb="FFFFFF00"/>
        <color theme="9" tint="0.399884029663991"/>
      </colorScale>
    </cfRule>
  </conditionalFormatting>
  <conditionalFormatting sqref="AJ94">
    <cfRule type="colorScale" priority="9">
      <colorScale>
        <cfvo type="num" val="0"/>
        <cfvo type="num" val="10"/>
        <cfvo type="num" val="100"/>
        <color rgb="FF00B050"/>
        <color rgb="FFFFFF00"/>
        <color theme="9" tint="0.399884029663991"/>
      </colorScale>
    </cfRule>
  </conditionalFormatting>
  <conditionalFormatting sqref="AQ94">
    <cfRule type="colorScale" priority="7">
      <colorScale>
        <cfvo type="num" val="0"/>
        <cfvo type="num" val="10"/>
        <cfvo type="num" val="100"/>
        <color rgb="FF00B050"/>
        <color rgb="FFFFFF00"/>
        <color theme="9" tint="0.399884029663991"/>
      </colorScale>
    </cfRule>
  </conditionalFormatting>
  <conditionalFormatting sqref="AX94">
    <cfRule type="colorScale" priority="21">
      <colorScale>
        <cfvo type="num" val="0"/>
        <cfvo type="num" val="10"/>
        <cfvo type="num" val="100"/>
        <color rgb="FF00B050"/>
        <color rgb="FFFFFF00"/>
        <color theme="9" tint="0.399884029663991"/>
      </colorScale>
    </cfRule>
  </conditionalFormatting>
  <conditionalFormatting sqref="BE94">
    <cfRule type="colorScale" priority="20">
      <colorScale>
        <cfvo type="num" val="0"/>
        <cfvo type="num" val="10"/>
        <cfvo type="num" val="100"/>
        <color rgb="FF00B050"/>
        <color rgb="FFFFFF00"/>
        <color theme="9" tint="0.399884029663991"/>
      </colorScale>
    </cfRule>
  </conditionalFormatting>
  <conditionalFormatting sqref="BJ94">
    <cfRule type="cellIs" dxfId="0" priority="19" operator="lessThan">
      <formula>200</formula>
    </cfRule>
  </conditionalFormatting>
  <conditionalFormatting sqref="BL94">
    <cfRule type="colorScale" priority="18">
      <colorScale>
        <cfvo type="num" val="0"/>
        <cfvo type="num" val="10"/>
        <cfvo type="num" val="100"/>
        <color rgb="FF00B050"/>
        <color rgb="FFFFFF00"/>
        <color theme="9" tint="0.399884029663991"/>
      </colorScale>
    </cfRule>
  </conditionalFormatting>
  <conditionalFormatting sqref="BQ94">
    <cfRule type="cellIs" dxfId="0" priority="17" operator="lessThan">
      <formula>200</formula>
    </cfRule>
  </conditionalFormatting>
  <conditionalFormatting sqref="BS94">
    <cfRule type="colorScale" priority="32">
      <colorScale>
        <cfvo type="num" val="0"/>
        <cfvo type="num" val="10"/>
        <cfvo type="num" val="100"/>
        <color rgb="FF00B050"/>
        <color rgb="FFFFFF00"/>
        <color theme="9" tint="0.399884029663991"/>
      </colorScale>
    </cfRule>
  </conditionalFormatting>
  <conditionalFormatting sqref="BZ94">
    <cfRule type="colorScale" priority="1">
      <colorScale>
        <cfvo type="num" val="0"/>
        <cfvo type="num" val="10"/>
        <cfvo type="num" val="100"/>
        <color rgb="FF00B050"/>
        <color rgb="FFFFFF00"/>
        <color theme="9" tint="0.399884029663991"/>
      </colorScale>
    </cfRule>
  </conditionalFormatting>
  <conditionalFormatting sqref="CG94">
    <cfRule type="colorScale" priority="5">
      <colorScale>
        <cfvo type="min"/>
        <cfvo type="percentile" val="50"/>
        <cfvo type="max"/>
        <color rgb="FF63BE7B"/>
        <color rgb="FFFFEB84"/>
        <color rgb="FFF8696B"/>
      </colorScale>
    </cfRule>
  </conditionalFormatting>
  <conditionalFormatting sqref="CN94">
    <cfRule type="colorScale" priority="4">
      <colorScale>
        <cfvo type="min"/>
        <cfvo type="percentile" val="50"/>
        <cfvo type="max"/>
        <color rgb="FF63BE7B"/>
        <color rgb="FFFFEB84"/>
        <color rgb="FFF8696B"/>
      </colorScale>
    </cfRule>
  </conditionalFormatting>
  <conditionalFormatting sqref="CS94">
    <cfRule type="cellIs" dxfId="0" priority="16" operator="lessThan">
      <formula>200</formula>
    </cfRule>
  </conditionalFormatting>
  <conditionalFormatting sqref="CU94">
    <cfRule type="colorScale" priority="31">
      <colorScale>
        <cfvo type="num" val="0"/>
        <cfvo type="num" val="10"/>
        <cfvo type="num" val="100"/>
        <color rgb="FF00B050"/>
        <color rgb="FFFFFF00"/>
        <color theme="9" tint="0.399884029663991"/>
      </colorScale>
    </cfRule>
  </conditionalFormatting>
  <conditionalFormatting sqref="DB94">
    <cfRule type="colorScale" priority="3">
      <colorScale>
        <cfvo type="min"/>
        <cfvo type="max"/>
        <color rgb="FFF8696B"/>
        <color rgb="FFFCFCFF"/>
      </colorScale>
    </cfRule>
    <cfRule type="colorScale" priority="2">
      <colorScale>
        <cfvo type="min"/>
        <cfvo type="percentile" val="50"/>
        <cfvo type="max"/>
        <color rgb="FF63BE7B"/>
        <color rgb="FFFFEB84"/>
        <color rgb="FFF8696B"/>
      </colorScale>
    </cfRule>
  </conditionalFormatting>
  <conditionalFormatting sqref="DI94">
    <cfRule type="colorScale" priority="36">
      <colorScale>
        <cfvo type="num" val="0"/>
        <cfvo type="num" val="10"/>
        <cfvo type="num" val="100"/>
        <color rgb="FF00B050"/>
        <color rgb="FFFFFF00"/>
        <color theme="9" tint="0.399884029663991"/>
      </colorScale>
    </cfRule>
  </conditionalFormatting>
  <conditionalFormatting sqref="DN94">
    <cfRule type="cellIs" dxfId="0" priority="6" operator="lessThan">
      <formula>200</formula>
    </cfRule>
  </conditionalFormatting>
  <conditionalFormatting sqref="DP94">
    <cfRule type="colorScale" priority="35">
      <colorScale>
        <cfvo type="num" val="0"/>
        <cfvo type="num" val="10"/>
        <cfvo type="num" val="100"/>
        <color rgb="FF00B050"/>
        <color rgb="FFFFFF00"/>
        <color theme="9" tint="0.399884029663991"/>
      </colorScale>
    </cfRule>
  </conditionalFormatting>
  <conditionalFormatting sqref="DW94">
    <cfRule type="colorScale" priority="34">
      <colorScale>
        <cfvo type="num" val="0"/>
        <cfvo type="num" val="10"/>
        <cfvo type="num" val="100"/>
        <color rgb="FF00B050"/>
        <color rgb="FFFFFF00"/>
        <color theme="9" tint="0.399884029663991"/>
      </colorScale>
    </cfRule>
  </conditionalFormatting>
  <conditionalFormatting sqref="ED94">
    <cfRule type="colorScale" priority="38">
      <colorScale>
        <cfvo type="num" val="0"/>
        <cfvo type="num" val="10"/>
        <cfvo type="num" val="100"/>
        <color rgb="FF00B050"/>
        <color rgb="FFFFFF00"/>
        <color theme="9" tint="0.399884029663991"/>
      </colorScale>
    </cfRule>
  </conditionalFormatting>
  <conditionalFormatting sqref="EK94">
    <cfRule type="colorScale" priority="37">
      <colorScale>
        <cfvo type="num" val="0"/>
        <cfvo type="num" val="10"/>
        <cfvo type="num" val="100"/>
        <color rgb="FF00B050"/>
        <color rgb="FFFFFF00"/>
        <color theme="9" tint="0.399884029663991"/>
      </colorScale>
    </cfRule>
  </conditionalFormatting>
  <conditionalFormatting sqref="ER94">
    <cfRule type="colorScale" priority="33">
      <colorScale>
        <cfvo type="num" val="0"/>
        <cfvo type="num" val="10"/>
        <cfvo type="num" val="100"/>
        <color rgb="FF00B050"/>
        <color rgb="FFFFFF00"/>
        <color theme="9" tint="0.399884029663991"/>
      </colorScale>
    </cfRule>
  </conditionalFormatting>
  <conditionalFormatting sqref="EY94">
    <cfRule type="colorScale" priority="22">
      <colorScale>
        <cfvo type="num" val="0"/>
        <cfvo type="num" val="10"/>
        <cfvo type="num" val="100"/>
        <color rgb="FF00B050"/>
        <color rgb="FFFFFF00"/>
        <color theme="9" tint="0.399884029663991"/>
      </colorScale>
    </cfRule>
  </conditionalFormatting>
  <conditionalFormatting sqref="FF94">
    <cfRule type="colorScale" priority="14">
      <colorScale>
        <cfvo type="num" val="0"/>
        <cfvo type="num" val="10"/>
        <cfvo type="num" val="100"/>
        <color rgb="FF00B050"/>
        <color rgb="FFFFFF00"/>
        <color theme="9" tint="0.399884029663991"/>
      </colorScale>
    </cfRule>
  </conditionalFormatting>
  <conditionalFormatting sqref="FM94">
    <cfRule type="colorScale" priority="12">
      <colorScale>
        <cfvo type="num" val="0"/>
        <cfvo type="num" val="10"/>
        <cfvo type="num" val="100"/>
        <color rgb="FF00B050"/>
        <color rgb="FFFFFF00"/>
        <color theme="9" tint="0.399884029663991"/>
      </colorScale>
    </cfRule>
  </conditionalFormatting>
  <conditionalFormatting sqref="FT94">
    <cfRule type="colorScale" priority="30">
      <colorScale>
        <cfvo type="num" val="0"/>
        <cfvo type="num" val="10"/>
        <cfvo type="num" val="100"/>
        <color rgb="FF00B050"/>
        <color rgb="FFFFFF00"/>
        <color theme="9" tint="0.399884029663991"/>
      </colorScale>
    </cfRule>
  </conditionalFormatting>
  <conditionalFormatting sqref="GA94">
    <cfRule type="colorScale" priority="29">
      <colorScale>
        <cfvo type="num" val="0"/>
        <cfvo type="num" val="10"/>
        <cfvo type="num" val="100"/>
        <color rgb="FF00B050"/>
        <color rgb="FFFFFF00"/>
        <color theme="9" tint="0.399884029663991"/>
      </colorScale>
    </cfRule>
  </conditionalFormatting>
  <conditionalFormatting sqref="GH94">
    <cfRule type="colorScale" priority="28">
      <colorScale>
        <cfvo type="num" val="0"/>
        <cfvo type="num" val="10"/>
        <cfvo type="num" val="100"/>
        <color rgb="FF00B050"/>
        <color rgb="FFFFFF00"/>
        <color theme="9" tint="0.399884029663991"/>
      </colorScale>
    </cfRule>
  </conditionalFormatting>
  <conditionalFormatting sqref="GO94">
    <cfRule type="colorScale" priority="10">
      <colorScale>
        <cfvo type="num" val="0"/>
        <cfvo type="num" val="10"/>
        <cfvo type="num" val="100"/>
        <color rgb="FF00B050"/>
        <color rgb="FFFFFF00"/>
        <color theme="9" tint="0.399884029663991"/>
      </colorScale>
    </cfRule>
  </conditionalFormatting>
  <conditionalFormatting sqref="GT94">
    <cfRule type="cellIs" dxfId="0" priority="41" operator="lessThan">
      <formula>200</formula>
    </cfRule>
  </conditionalFormatting>
  <conditionalFormatting sqref="GV94">
    <cfRule type="colorScale" priority="27">
      <colorScale>
        <cfvo type="num" val="0"/>
        <cfvo type="num" val="10"/>
        <cfvo type="num" val="100"/>
        <color rgb="FF00B050"/>
        <color rgb="FFFFFF00"/>
        <color theme="9" tint="0.399884029663991"/>
      </colorScale>
    </cfRule>
  </conditionalFormatting>
  <conditionalFormatting sqref="HA94">
    <cfRule type="cellIs" dxfId="0" priority="11" operator="lessThan">
      <formula>200</formula>
    </cfRule>
  </conditionalFormatting>
  <conditionalFormatting sqref="HC94">
    <cfRule type="colorScale" priority="8">
      <colorScale>
        <cfvo type="num" val="0"/>
        <cfvo type="num" val="10"/>
        <cfvo type="num" val="100"/>
        <color rgb="FF00B050"/>
        <color rgb="FFFFFF00"/>
        <color theme="9" tint="0.399884029663991"/>
      </colorScale>
    </cfRule>
  </conditionalFormatting>
  <conditionalFormatting sqref="HH94">
    <cfRule type="cellIs" dxfId="0" priority="26" operator="lessThan">
      <formula>200</formula>
    </cfRule>
  </conditionalFormatting>
  <conditionalFormatting sqref="HJ94">
    <cfRule type="colorScale" priority="25">
      <colorScale>
        <cfvo type="num" val="0"/>
        <cfvo type="num" val="10"/>
        <cfvo type="num" val="100"/>
        <color rgb="FF00B050"/>
        <color rgb="FFFFFF00"/>
        <color theme="9" tint="0.399884029663991"/>
      </colorScale>
    </cfRule>
  </conditionalFormatting>
  <conditionalFormatting sqref="HO94">
    <cfRule type="cellIs" dxfId="0" priority="13" operator="lessThan">
      <formula>200</formula>
    </cfRule>
  </conditionalFormatting>
  <conditionalFormatting sqref="HQ94">
    <cfRule type="colorScale" priority="40">
      <colorScale>
        <cfvo type="num" val="0"/>
        <cfvo type="num" val="10"/>
        <cfvo type="num" val="100"/>
        <color rgb="FF00B050"/>
        <color rgb="FFFFFF00"/>
        <color theme="9" tint="0.399884029663991"/>
      </colorScale>
    </cfRule>
  </conditionalFormatting>
  <conditionalFormatting sqref="HV94:HW94">
    <cfRule type="cellIs" dxfId="0" priority="39" operator="lessThan">
      <formula>200</formula>
    </cfRule>
  </conditionalFormatting>
  <conditionalFormatting sqref="C97">
    <cfRule type="duplicateValues" dxfId="1" priority="207"/>
  </conditionalFormatting>
  <conditionalFormatting sqref="D97">
    <cfRule type="duplicateValues" dxfId="1" priority="208"/>
  </conditionalFormatting>
  <conditionalFormatting sqref="HV97:HW97">
    <cfRule type="cellIs" dxfId="0" priority="206" operator="lessThan">
      <formula>200</formula>
    </cfRule>
  </conditionalFormatting>
  <conditionalFormatting sqref="HV106:HW106">
    <cfRule type="cellIs" dxfId="0" priority="196" operator="lessThan">
      <formula>200</formula>
    </cfRule>
  </conditionalFormatting>
  <conditionalFormatting sqref="H107">
    <cfRule type="cellIs" dxfId="2" priority="167" operator="lessThan">
      <formula>0.9</formula>
    </cfRule>
  </conditionalFormatting>
  <conditionalFormatting sqref="K107">
    <cfRule type="colorScale" priority="166">
      <colorScale>
        <cfvo type="num" val="0"/>
        <cfvo type="num" val="20"/>
        <cfvo type="num" val="35"/>
        <color rgb="FF00B050"/>
        <color rgb="FFFFFF00"/>
        <color theme="9" tint="0.399914548173467"/>
      </colorScale>
    </cfRule>
  </conditionalFormatting>
  <conditionalFormatting sqref="M107">
    <cfRule type="cellIs" dxfId="0" priority="139" operator="lessThan">
      <formula>200</formula>
    </cfRule>
  </conditionalFormatting>
  <conditionalFormatting sqref="O107">
    <cfRule type="colorScale" priority="148">
      <colorScale>
        <cfvo type="num" val="0"/>
        <cfvo type="num" val="10"/>
        <cfvo type="num" val="100"/>
        <color rgb="FF00B050"/>
        <color rgb="FFFFFF00"/>
        <color theme="9" tint="0.399884029663991"/>
      </colorScale>
    </cfRule>
  </conditionalFormatting>
  <conditionalFormatting sqref="V107">
    <cfRule type="colorScale" priority="168">
      <colorScale>
        <cfvo type="num" val="0"/>
        <cfvo type="num" val="10"/>
        <cfvo type="num" val="100"/>
        <color rgb="FF00B050"/>
        <color rgb="FFFFFF00"/>
        <color theme="9" tint="0.399884029663991"/>
      </colorScale>
    </cfRule>
  </conditionalFormatting>
  <conditionalFormatting sqref="AC107">
    <cfRule type="colorScale" priority="147">
      <colorScale>
        <cfvo type="num" val="0"/>
        <cfvo type="num" val="10"/>
        <cfvo type="num" val="100"/>
        <color rgb="FF00B050"/>
        <color rgb="FFFFFF00"/>
        <color theme="9" tint="0.399884029663991"/>
      </colorScale>
    </cfRule>
  </conditionalFormatting>
  <conditionalFormatting sqref="AJ107">
    <cfRule type="colorScale" priority="133">
      <colorScale>
        <cfvo type="num" val="0"/>
        <cfvo type="num" val="10"/>
        <cfvo type="num" val="100"/>
        <color rgb="FF00B050"/>
        <color rgb="FFFFFF00"/>
        <color theme="9" tint="0.399884029663991"/>
      </colorScale>
    </cfRule>
  </conditionalFormatting>
  <conditionalFormatting sqref="AQ107">
    <cfRule type="colorScale" priority="131">
      <colorScale>
        <cfvo type="num" val="0"/>
        <cfvo type="num" val="10"/>
        <cfvo type="num" val="100"/>
        <color rgb="FF00B050"/>
        <color rgb="FFFFFF00"/>
        <color theme="9" tint="0.399884029663991"/>
      </colorScale>
    </cfRule>
  </conditionalFormatting>
  <conditionalFormatting sqref="AX107">
    <cfRule type="colorScale" priority="145">
      <colorScale>
        <cfvo type="num" val="0"/>
        <cfvo type="num" val="10"/>
        <cfvo type="num" val="100"/>
        <color rgb="FF00B050"/>
        <color rgb="FFFFFF00"/>
        <color theme="9" tint="0.399884029663991"/>
      </colorScale>
    </cfRule>
  </conditionalFormatting>
  <conditionalFormatting sqref="BE107">
    <cfRule type="colorScale" priority="144">
      <colorScale>
        <cfvo type="num" val="0"/>
        <cfvo type="num" val="10"/>
        <cfvo type="num" val="100"/>
        <color rgb="FF00B050"/>
        <color rgb="FFFFFF00"/>
        <color theme="9" tint="0.399884029663991"/>
      </colorScale>
    </cfRule>
  </conditionalFormatting>
  <conditionalFormatting sqref="BJ107">
    <cfRule type="cellIs" dxfId="0" priority="143" operator="lessThan">
      <formula>200</formula>
    </cfRule>
  </conditionalFormatting>
  <conditionalFormatting sqref="BL107">
    <cfRule type="colorScale" priority="142">
      <colorScale>
        <cfvo type="num" val="0"/>
        <cfvo type="num" val="10"/>
        <cfvo type="num" val="100"/>
        <color rgb="FF00B050"/>
        <color rgb="FFFFFF00"/>
        <color theme="9" tint="0.399884029663991"/>
      </colorScale>
    </cfRule>
  </conditionalFormatting>
  <conditionalFormatting sqref="BQ107">
    <cfRule type="cellIs" dxfId="0" priority="141" operator="lessThan">
      <formula>200</formula>
    </cfRule>
  </conditionalFormatting>
  <conditionalFormatting sqref="BS107">
    <cfRule type="colorScale" priority="156">
      <colorScale>
        <cfvo type="num" val="0"/>
        <cfvo type="num" val="10"/>
        <cfvo type="num" val="100"/>
        <color rgb="FF00B050"/>
        <color rgb="FFFFFF00"/>
        <color theme="9" tint="0.399884029663991"/>
      </colorScale>
    </cfRule>
  </conditionalFormatting>
  <conditionalFormatting sqref="CS107">
    <cfRule type="cellIs" dxfId="0" priority="140" operator="lessThan">
      <formula>200</formula>
    </cfRule>
  </conditionalFormatting>
  <conditionalFormatting sqref="CU107">
    <cfRule type="colorScale" priority="155">
      <colorScale>
        <cfvo type="num" val="0"/>
        <cfvo type="num" val="10"/>
        <cfvo type="num" val="100"/>
        <color rgb="FF00B050"/>
        <color rgb="FFFFFF00"/>
        <color theme="9" tint="0.399884029663991"/>
      </colorScale>
    </cfRule>
  </conditionalFormatting>
  <conditionalFormatting sqref="DI107">
    <cfRule type="colorScale" priority="160">
      <colorScale>
        <cfvo type="num" val="0"/>
        <cfvo type="num" val="10"/>
        <cfvo type="num" val="100"/>
        <color rgb="FF00B050"/>
        <color rgb="FFFFFF00"/>
        <color theme="9" tint="0.399884029663991"/>
      </colorScale>
    </cfRule>
  </conditionalFormatting>
  <conditionalFormatting sqref="DN107">
    <cfRule type="cellIs" dxfId="0" priority="130" operator="lessThan">
      <formula>200</formula>
    </cfRule>
  </conditionalFormatting>
  <conditionalFormatting sqref="DP107">
    <cfRule type="colorScale" priority="159">
      <colorScale>
        <cfvo type="num" val="0"/>
        <cfvo type="num" val="10"/>
        <cfvo type="num" val="100"/>
        <color rgb="FF00B050"/>
        <color rgb="FFFFFF00"/>
        <color theme="9" tint="0.399884029663991"/>
      </colorScale>
    </cfRule>
  </conditionalFormatting>
  <conditionalFormatting sqref="DW107">
    <cfRule type="colorScale" priority="158">
      <colorScale>
        <cfvo type="num" val="0"/>
        <cfvo type="num" val="10"/>
        <cfvo type="num" val="100"/>
        <color rgb="FF00B050"/>
        <color rgb="FFFFFF00"/>
        <color theme="9" tint="0.399884029663991"/>
      </colorScale>
    </cfRule>
  </conditionalFormatting>
  <conditionalFormatting sqref="ED107">
    <cfRule type="colorScale" priority="162">
      <colorScale>
        <cfvo type="num" val="0"/>
        <cfvo type="num" val="10"/>
        <cfvo type="num" val="100"/>
        <color rgb="FF00B050"/>
        <color rgb="FFFFFF00"/>
        <color theme="9" tint="0.399884029663991"/>
      </colorScale>
    </cfRule>
  </conditionalFormatting>
  <conditionalFormatting sqref="EK107">
    <cfRule type="colorScale" priority="161">
      <colorScale>
        <cfvo type="num" val="0"/>
        <cfvo type="num" val="10"/>
        <cfvo type="num" val="100"/>
        <color rgb="FF00B050"/>
        <color rgb="FFFFFF00"/>
        <color theme="9" tint="0.399884029663991"/>
      </colorScale>
    </cfRule>
  </conditionalFormatting>
  <conditionalFormatting sqref="ER107">
    <cfRule type="colorScale" priority="157">
      <colorScale>
        <cfvo type="num" val="0"/>
        <cfvo type="num" val="10"/>
        <cfvo type="num" val="100"/>
        <color rgb="FF00B050"/>
        <color rgb="FFFFFF00"/>
        <color theme="9" tint="0.399884029663991"/>
      </colorScale>
    </cfRule>
  </conditionalFormatting>
  <conditionalFormatting sqref="EY107">
    <cfRule type="colorScale" priority="146">
      <colorScale>
        <cfvo type="num" val="0"/>
        <cfvo type="num" val="10"/>
        <cfvo type="num" val="100"/>
        <color rgb="FF00B050"/>
        <color rgb="FFFFFF00"/>
        <color theme="9" tint="0.399884029663991"/>
      </colorScale>
    </cfRule>
  </conditionalFormatting>
  <conditionalFormatting sqref="FF107">
    <cfRule type="colorScale" priority="138">
      <colorScale>
        <cfvo type="num" val="0"/>
        <cfvo type="num" val="10"/>
        <cfvo type="num" val="100"/>
        <color rgb="FF00B050"/>
        <color rgb="FFFFFF00"/>
        <color theme="9" tint="0.399884029663991"/>
      </colorScale>
    </cfRule>
  </conditionalFormatting>
  <conditionalFormatting sqref="FM107">
    <cfRule type="colorScale" priority="136">
      <colorScale>
        <cfvo type="num" val="0"/>
        <cfvo type="num" val="10"/>
        <cfvo type="num" val="100"/>
        <color rgb="FF00B050"/>
        <color rgb="FFFFFF00"/>
        <color theme="9" tint="0.399884029663991"/>
      </colorScale>
    </cfRule>
  </conditionalFormatting>
  <conditionalFormatting sqref="FT107">
    <cfRule type="colorScale" priority="154">
      <colorScale>
        <cfvo type="num" val="0"/>
        <cfvo type="num" val="10"/>
        <cfvo type="num" val="100"/>
        <color rgb="FF00B050"/>
        <color rgb="FFFFFF00"/>
        <color theme="9" tint="0.399884029663991"/>
      </colorScale>
    </cfRule>
  </conditionalFormatting>
  <conditionalFormatting sqref="GA107">
    <cfRule type="colorScale" priority="153">
      <colorScale>
        <cfvo type="num" val="0"/>
        <cfvo type="num" val="10"/>
        <cfvo type="num" val="100"/>
        <color rgb="FF00B050"/>
        <color rgb="FFFFFF00"/>
        <color theme="9" tint="0.399884029663991"/>
      </colorScale>
    </cfRule>
  </conditionalFormatting>
  <conditionalFormatting sqref="GH107">
    <cfRule type="colorScale" priority="152">
      <colorScale>
        <cfvo type="num" val="0"/>
        <cfvo type="num" val="10"/>
        <cfvo type="num" val="100"/>
        <color rgb="FF00B050"/>
        <color rgb="FFFFFF00"/>
        <color theme="9" tint="0.399884029663991"/>
      </colorScale>
    </cfRule>
  </conditionalFormatting>
  <conditionalFormatting sqref="GO107">
    <cfRule type="colorScale" priority="134">
      <colorScale>
        <cfvo type="num" val="0"/>
        <cfvo type="num" val="10"/>
        <cfvo type="num" val="100"/>
        <color rgb="FF00B050"/>
        <color rgb="FFFFFF00"/>
        <color theme="9" tint="0.399884029663991"/>
      </colorScale>
    </cfRule>
  </conditionalFormatting>
  <conditionalFormatting sqref="GT107">
    <cfRule type="cellIs" dxfId="0" priority="165" operator="lessThan">
      <formula>200</formula>
    </cfRule>
  </conditionalFormatting>
  <conditionalFormatting sqref="GV107">
    <cfRule type="colorScale" priority="151">
      <colorScale>
        <cfvo type="num" val="0"/>
        <cfvo type="num" val="10"/>
        <cfvo type="num" val="100"/>
        <color rgb="FF00B050"/>
        <color rgb="FFFFFF00"/>
        <color theme="9" tint="0.399884029663991"/>
      </colorScale>
    </cfRule>
  </conditionalFormatting>
  <conditionalFormatting sqref="HA107">
    <cfRule type="cellIs" dxfId="0" priority="135" operator="lessThan">
      <formula>200</formula>
    </cfRule>
  </conditionalFormatting>
  <conditionalFormatting sqref="HC107">
    <cfRule type="colorScale" priority="132">
      <colorScale>
        <cfvo type="num" val="0"/>
        <cfvo type="num" val="10"/>
        <cfvo type="num" val="100"/>
        <color rgb="FF00B050"/>
        <color rgb="FFFFFF00"/>
        <color theme="9" tint="0.399884029663991"/>
      </colorScale>
    </cfRule>
  </conditionalFormatting>
  <conditionalFormatting sqref="HH107">
    <cfRule type="cellIs" dxfId="0" priority="150" operator="lessThan">
      <formula>200</formula>
    </cfRule>
  </conditionalFormatting>
  <conditionalFormatting sqref="HJ107">
    <cfRule type="colorScale" priority="149">
      <colorScale>
        <cfvo type="num" val="0"/>
        <cfvo type="num" val="10"/>
        <cfvo type="num" val="100"/>
        <color rgb="FF00B050"/>
        <color rgb="FFFFFF00"/>
        <color theme="9" tint="0.399884029663991"/>
      </colorScale>
    </cfRule>
  </conditionalFormatting>
  <conditionalFormatting sqref="HO107">
    <cfRule type="cellIs" dxfId="0" priority="137" operator="lessThan">
      <formula>200</formula>
    </cfRule>
  </conditionalFormatting>
  <conditionalFormatting sqref="HQ107">
    <cfRule type="colorScale" priority="164">
      <colorScale>
        <cfvo type="num" val="0"/>
        <cfvo type="num" val="10"/>
        <cfvo type="num" val="100"/>
        <color rgb="FF00B050"/>
        <color rgb="FFFFFF00"/>
        <color theme="9" tint="0.399884029663991"/>
      </colorScale>
    </cfRule>
  </conditionalFormatting>
  <conditionalFormatting sqref="HV107:HW107">
    <cfRule type="cellIs" dxfId="0" priority="163" operator="lessThan">
      <formula>200</formula>
    </cfRule>
  </conditionalFormatting>
  <conditionalFormatting sqref="H108">
    <cfRule type="cellIs" dxfId="2" priority="128" operator="lessThan">
      <formula>0.9</formula>
    </cfRule>
  </conditionalFormatting>
  <conditionalFormatting sqref="K108">
    <cfRule type="colorScale" priority="127">
      <colorScale>
        <cfvo type="num" val="0"/>
        <cfvo type="num" val="20"/>
        <cfvo type="num" val="35"/>
        <color rgb="FF00B050"/>
        <color rgb="FFFFFF00"/>
        <color theme="9" tint="0.399914548173467"/>
      </colorScale>
    </cfRule>
  </conditionalFormatting>
  <conditionalFormatting sqref="M108">
    <cfRule type="cellIs" dxfId="0" priority="100" operator="lessThan">
      <formula>200</formula>
    </cfRule>
  </conditionalFormatting>
  <conditionalFormatting sqref="O108">
    <cfRule type="colorScale" priority="109">
      <colorScale>
        <cfvo type="num" val="0"/>
        <cfvo type="num" val="10"/>
        <cfvo type="num" val="100"/>
        <color rgb="FF00B050"/>
        <color rgb="FFFFFF00"/>
        <color theme="9" tint="0.399884029663991"/>
      </colorScale>
    </cfRule>
  </conditionalFormatting>
  <conditionalFormatting sqref="V108">
    <cfRule type="colorScale" priority="129">
      <colorScale>
        <cfvo type="num" val="0"/>
        <cfvo type="num" val="10"/>
        <cfvo type="num" val="100"/>
        <color rgb="FF00B050"/>
        <color rgb="FFFFFF00"/>
        <color theme="9" tint="0.399884029663991"/>
      </colorScale>
    </cfRule>
  </conditionalFormatting>
  <conditionalFormatting sqref="AC108">
    <cfRule type="colorScale" priority="108">
      <colorScale>
        <cfvo type="num" val="0"/>
        <cfvo type="num" val="10"/>
        <cfvo type="num" val="100"/>
        <color rgb="FF00B050"/>
        <color rgb="FFFFFF00"/>
        <color theme="9" tint="0.399884029663991"/>
      </colorScale>
    </cfRule>
  </conditionalFormatting>
  <conditionalFormatting sqref="AJ108">
    <cfRule type="colorScale" priority="94">
      <colorScale>
        <cfvo type="num" val="0"/>
        <cfvo type="num" val="10"/>
        <cfvo type="num" val="100"/>
        <color rgb="FF00B050"/>
        <color rgb="FFFFFF00"/>
        <color theme="9" tint="0.399884029663991"/>
      </colorScale>
    </cfRule>
  </conditionalFormatting>
  <conditionalFormatting sqref="AQ108">
    <cfRule type="colorScale" priority="92">
      <colorScale>
        <cfvo type="num" val="0"/>
        <cfvo type="num" val="10"/>
        <cfvo type="num" val="100"/>
        <color rgb="FF00B050"/>
        <color rgb="FFFFFF00"/>
        <color theme="9" tint="0.399884029663991"/>
      </colorScale>
    </cfRule>
  </conditionalFormatting>
  <conditionalFormatting sqref="AX108">
    <cfRule type="colorScale" priority="106">
      <colorScale>
        <cfvo type="num" val="0"/>
        <cfvo type="num" val="10"/>
        <cfvo type="num" val="100"/>
        <color rgb="FF00B050"/>
        <color rgb="FFFFFF00"/>
        <color theme="9" tint="0.399884029663991"/>
      </colorScale>
    </cfRule>
  </conditionalFormatting>
  <conditionalFormatting sqref="BE108">
    <cfRule type="colorScale" priority="105">
      <colorScale>
        <cfvo type="num" val="0"/>
        <cfvo type="num" val="10"/>
        <cfvo type="num" val="100"/>
        <color rgb="FF00B050"/>
        <color rgb="FFFFFF00"/>
        <color theme="9" tint="0.399884029663991"/>
      </colorScale>
    </cfRule>
  </conditionalFormatting>
  <conditionalFormatting sqref="BJ108">
    <cfRule type="cellIs" dxfId="0" priority="104" operator="lessThan">
      <formula>200</formula>
    </cfRule>
  </conditionalFormatting>
  <conditionalFormatting sqref="BL108">
    <cfRule type="colorScale" priority="103">
      <colorScale>
        <cfvo type="num" val="0"/>
        <cfvo type="num" val="10"/>
        <cfvo type="num" val="100"/>
        <color rgb="FF00B050"/>
        <color rgb="FFFFFF00"/>
        <color theme="9" tint="0.399884029663991"/>
      </colorScale>
    </cfRule>
  </conditionalFormatting>
  <conditionalFormatting sqref="BQ108">
    <cfRule type="cellIs" dxfId="0" priority="102" operator="lessThan">
      <formula>200</formula>
    </cfRule>
  </conditionalFormatting>
  <conditionalFormatting sqref="BS108">
    <cfRule type="colorScale" priority="117">
      <colorScale>
        <cfvo type="num" val="0"/>
        <cfvo type="num" val="10"/>
        <cfvo type="num" val="100"/>
        <color rgb="FF00B050"/>
        <color rgb="FFFFFF00"/>
        <color theme="9" tint="0.399884029663991"/>
      </colorScale>
    </cfRule>
  </conditionalFormatting>
  <conditionalFormatting sqref="CS108">
    <cfRule type="cellIs" dxfId="0" priority="101" operator="lessThan">
      <formula>200</formula>
    </cfRule>
  </conditionalFormatting>
  <conditionalFormatting sqref="CU108">
    <cfRule type="colorScale" priority="116">
      <colorScale>
        <cfvo type="num" val="0"/>
        <cfvo type="num" val="10"/>
        <cfvo type="num" val="100"/>
        <color rgb="FF00B050"/>
        <color rgb="FFFFFF00"/>
        <color theme="9" tint="0.399884029663991"/>
      </colorScale>
    </cfRule>
  </conditionalFormatting>
  <conditionalFormatting sqref="DI108">
    <cfRule type="colorScale" priority="121">
      <colorScale>
        <cfvo type="num" val="0"/>
        <cfvo type="num" val="10"/>
        <cfvo type="num" val="100"/>
        <color rgb="FF00B050"/>
        <color rgb="FFFFFF00"/>
        <color theme="9" tint="0.399884029663991"/>
      </colorScale>
    </cfRule>
  </conditionalFormatting>
  <conditionalFormatting sqref="DN108">
    <cfRule type="cellIs" dxfId="0" priority="91" operator="lessThan">
      <formula>200</formula>
    </cfRule>
  </conditionalFormatting>
  <conditionalFormatting sqref="DP108">
    <cfRule type="colorScale" priority="120">
      <colorScale>
        <cfvo type="num" val="0"/>
        <cfvo type="num" val="10"/>
        <cfvo type="num" val="100"/>
        <color rgb="FF00B050"/>
        <color rgb="FFFFFF00"/>
        <color theme="9" tint="0.399884029663991"/>
      </colorScale>
    </cfRule>
  </conditionalFormatting>
  <conditionalFormatting sqref="DW108">
    <cfRule type="colorScale" priority="119">
      <colorScale>
        <cfvo type="num" val="0"/>
        <cfvo type="num" val="10"/>
        <cfvo type="num" val="100"/>
        <color rgb="FF00B050"/>
        <color rgb="FFFFFF00"/>
        <color theme="9" tint="0.399884029663991"/>
      </colorScale>
    </cfRule>
  </conditionalFormatting>
  <conditionalFormatting sqref="ED108">
    <cfRule type="colorScale" priority="123">
      <colorScale>
        <cfvo type="num" val="0"/>
        <cfvo type="num" val="10"/>
        <cfvo type="num" val="100"/>
        <color rgb="FF00B050"/>
        <color rgb="FFFFFF00"/>
        <color theme="9" tint="0.399884029663991"/>
      </colorScale>
    </cfRule>
  </conditionalFormatting>
  <conditionalFormatting sqref="EK108">
    <cfRule type="colorScale" priority="122">
      <colorScale>
        <cfvo type="num" val="0"/>
        <cfvo type="num" val="10"/>
        <cfvo type="num" val="100"/>
        <color rgb="FF00B050"/>
        <color rgb="FFFFFF00"/>
        <color theme="9" tint="0.399884029663991"/>
      </colorScale>
    </cfRule>
  </conditionalFormatting>
  <conditionalFormatting sqref="ER108">
    <cfRule type="colorScale" priority="118">
      <colorScale>
        <cfvo type="num" val="0"/>
        <cfvo type="num" val="10"/>
        <cfvo type="num" val="100"/>
        <color rgb="FF00B050"/>
        <color rgb="FFFFFF00"/>
        <color theme="9" tint="0.399884029663991"/>
      </colorScale>
    </cfRule>
  </conditionalFormatting>
  <conditionalFormatting sqref="EY108">
    <cfRule type="colorScale" priority="107">
      <colorScale>
        <cfvo type="num" val="0"/>
        <cfvo type="num" val="10"/>
        <cfvo type="num" val="100"/>
        <color rgb="FF00B050"/>
        <color rgb="FFFFFF00"/>
        <color theme="9" tint="0.399884029663991"/>
      </colorScale>
    </cfRule>
  </conditionalFormatting>
  <conditionalFormatting sqref="FF108">
    <cfRule type="colorScale" priority="99">
      <colorScale>
        <cfvo type="num" val="0"/>
        <cfvo type="num" val="10"/>
        <cfvo type="num" val="100"/>
        <color rgb="FF00B050"/>
        <color rgb="FFFFFF00"/>
        <color theme="9" tint="0.399884029663991"/>
      </colorScale>
    </cfRule>
  </conditionalFormatting>
  <conditionalFormatting sqref="FM108">
    <cfRule type="colorScale" priority="97">
      <colorScale>
        <cfvo type="num" val="0"/>
        <cfvo type="num" val="10"/>
        <cfvo type="num" val="100"/>
        <color rgb="FF00B050"/>
        <color rgb="FFFFFF00"/>
        <color theme="9" tint="0.399884029663991"/>
      </colorScale>
    </cfRule>
  </conditionalFormatting>
  <conditionalFormatting sqref="FT108">
    <cfRule type="colorScale" priority="115">
      <colorScale>
        <cfvo type="num" val="0"/>
        <cfvo type="num" val="10"/>
        <cfvo type="num" val="100"/>
        <color rgb="FF00B050"/>
        <color rgb="FFFFFF00"/>
        <color theme="9" tint="0.399884029663991"/>
      </colorScale>
    </cfRule>
  </conditionalFormatting>
  <conditionalFormatting sqref="GA108">
    <cfRule type="colorScale" priority="114">
      <colorScale>
        <cfvo type="num" val="0"/>
        <cfvo type="num" val="10"/>
        <cfvo type="num" val="100"/>
        <color rgb="FF00B050"/>
        <color rgb="FFFFFF00"/>
        <color theme="9" tint="0.399884029663991"/>
      </colorScale>
    </cfRule>
  </conditionalFormatting>
  <conditionalFormatting sqref="GH108">
    <cfRule type="colorScale" priority="113">
      <colorScale>
        <cfvo type="num" val="0"/>
        <cfvo type="num" val="10"/>
        <cfvo type="num" val="100"/>
        <color rgb="FF00B050"/>
        <color rgb="FFFFFF00"/>
        <color theme="9" tint="0.399884029663991"/>
      </colorScale>
    </cfRule>
  </conditionalFormatting>
  <conditionalFormatting sqref="GO108">
    <cfRule type="colorScale" priority="95">
      <colorScale>
        <cfvo type="num" val="0"/>
        <cfvo type="num" val="10"/>
        <cfvo type="num" val="100"/>
        <color rgb="FF00B050"/>
        <color rgb="FFFFFF00"/>
        <color theme="9" tint="0.399884029663991"/>
      </colorScale>
    </cfRule>
  </conditionalFormatting>
  <conditionalFormatting sqref="GT108">
    <cfRule type="cellIs" dxfId="0" priority="126" operator="lessThan">
      <formula>200</formula>
    </cfRule>
  </conditionalFormatting>
  <conditionalFormatting sqref="GV108">
    <cfRule type="colorScale" priority="112">
      <colorScale>
        <cfvo type="num" val="0"/>
        <cfvo type="num" val="10"/>
        <cfvo type="num" val="100"/>
        <color rgb="FF00B050"/>
        <color rgb="FFFFFF00"/>
        <color theme="9" tint="0.399884029663991"/>
      </colorScale>
    </cfRule>
  </conditionalFormatting>
  <conditionalFormatting sqref="HA108">
    <cfRule type="cellIs" dxfId="0" priority="96" operator="lessThan">
      <formula>200</formula>
    </cfRule>
  </conditionalFormatting>
  <conditionalFormatting sqref="HC108">
    <cfRule type="colorScale" priority="93">
      <colorScale>
        <cfvo type="num" val="0"/>
        <cfvo type="num" val="10"/>
        <cfvo type="num" val="100"/>
        <color rgb="FF00B050"/>
        <color rgb="FFFFFF00"/>
        <color theme="9" tint="0.399884029663991"/>
      </colorScale>
    </cfRule>
  </conditionalFormatting>
  <conditionalFormatting sqref="HH108">
    <cfRule type="cellIs" dxfId="0" priority="111" operator="lessThan">
      <formula>200</formula>
    </cfRule>
  </conditionalFormatting>
  <conditionalFormatting sqref="HJ108">
    <cfRule type="colorScale" priority="110">
      <colorScale>
        <cfvo type="num" val="0"/>
        <cfvo type="num" val="10"/>
        <cfvo type="num" val="100"/>
        <color rgb="FF00B050"/>
        <color rgb="FFFFFF00"/>
        <color theme="9" tint="0.399884029663991"/>
      </colorScale>
    </cfRule>
  </conditionalFormatting>
  <conditionalFormatting sqref="HO108">
    <cfRule type="cellIs" dxfId="0" priority="98" operator="lessThan">
      <formula>200</formula>
    </cfRule>
  </conditionalFormatting>
  <conditionalFormatting sqref="HQ108">
    <cfRule type="colorScale" priority="125">
      <colorScale>
        <cfvo type="num" val="0"/>
        <cfvo type="num" val="10"/>
        <cfvo type="num" val="100"/>
        <color rgb="FF00B050"/>
        <color rgb="FFFFFF00"/>
        <color theme="9" tint="0.399884029663991"/>
      </colorScale>
    </cfRule>
  </conditionalFormatting>
  <conditionalFormatting sqref="HV108:HW108">
    <cfRule type="cellIs" dxfId="0" priority="124" operator="lessThan">
      <formula>200</formula>
    </cfRule>
  </conditionalFormatting>
  <conditionalFormatting sqref="H109">
    <cfRule type="cellIs" dxfId="2" priority="89" operator="lessThan">
      <formula>0.9</formula>
    </cfRule>
  </conditionalFormatting>
  <conditionalFormatting sqref="K109">
    <cfRule type="colorScale" priority="88">
      <colorScale>
        <cfvo type="num" val="0"/>
        <cfvo type="num" val="20"/>
        <cfvo type="num" val="35"/>
        <color rgb="FF00B050"/>
        <color rgb="FFFFFF00"/>
        <color theme="9" tint="0.399914548173467"/>
      </colorScale>
    </cfRule>
  </conditionalFormatting>
  <conditionalFormatting sqref="M109">
    <cfRule type="cellIs" dxfId="0" priority="61" operator="lessThan">
      <formula>200</formula>
    </cfRule>
  </conditionalFormatting>
  <conditionalFormatting sqref="O109">
    <cfRule type="colorScale" priority="70">
      <colorScale>
        <cfvo type="num" val="0"/>
        <cfvo type="num" val="10"/>
        <cfvo type="num" val="100"/>
        <color rgb="FF00B050"/>
        <color rgb="FFFFFF00"/>
        <color theme="9" tint="0.399884029663991"/>
      </colorScale>
    </cfRule>
  </conditionalFormatting>
  <conditionalFormatting sqref="V109">
    <cfRule type="colorScale" priority="90">
      <colorScale>
        <cfvo type="num" val="0"/>
        <cfvo type="num" val="10"/>
        <cfvo type="num" val="100"/>
        <color rgb="FF00B050"/>
        <color rgb="FFFFFF00"/>
        <color theme="9" tint="0.399884029663991"/>
      </colorScale>
    </cfRule>
  </conditionalFormatting>
  <conditionalFormatting sqref="AC109">
    <cfRule type="colorScale" priority="69">
      <colorScale>
        <cfvo type="num" val="0"/>
        <cfvo type="num" val="10"/>
        <cfvo type="num" val="100"/>
        <color rgb="FF00B050"/>
        <color rgb="FFFFFF00"/>
        <color theme="9" tint="0.399884029663991"/>
      </colorScale>
    </cfRule>
  </conditionalFormatting>
  <conditionalFormatting sqref="AJ109">
    <cfRule type="colorScale" priority="55">
      <colorScale>
        <cfvo type="num" val="0"/>
        <cfvo type="num" val="10"/>
        <cfvo type="num" val="100"/>
        <color rgb="FF00B050"/>
        <color rgb="FFFFFF00"/>
        <color theme="9" tint="0.399884029663991"/>
      </colorScale>
    </cfRule>
  </conditionalFormatting>
  <conditionalFormatting sqref="AQ109">
    <cfRule type="colorScale" priority="53">
      <colorScale>
        <cfvo type="num" val="0"/>
        <cfvo type="num" val="10"/>
        <cfvo type="num" val="100"/>
        <color rgb="FF00B050"/>
        <color rgb="FFFFFF00"/>
        <color theme="9" tint="0.399884029663991"/>
      </colorScale>
    </cfRule>
  </conditionalFormatting>
  <conditionalFormatting sqref="AX109">
    <cfRule type="colorScale" priority="67">
      <colorScale>
        <cfvo type="num" val="0"/>
        <cfvo type="num" val="10"/>
        <cfvo type="num" val="100"/>
        <color rgb="FF00B050"/>
        <color rgb="FFFFFF00"/>
        <color theme="9" tint="0.399884029663991"/>
      </colorScale>
    </cfRule>
  </conditionalFormatting>
  <conditionalFormatting sqref="BE109">
    <cfRule type="colorScale" priority="66">
      <colorScale>
        <cfvo type="num" val="0"/>
        <cfvo type="num" val="10"/>
        <cfvo type="num" val="100"/>
        <color rgb="FF00B050"/>
        <color rgb="FFFFFF00"/>
        <color theme="9" tint="0.399884029663991"/>
      </colorScale>
    </cfRule>
  </conditionalFormatting>
  <conditionalFormatting sqref="BJ109">
    <cfRule type="cellIs" dxfId="0" priority="65" operator="lessThan">
      <formula>200</formula>
    </cfRule>
  </conditionalFormatting>
  <conditionalFormatting sqref="BL109">
    <cfRule type="colorScale" priority="64">
      <colorScale>
        <cfvo type="num" val="0"/>
        <cfvo type="num" val="10"/>
        <cfvo type="num" val="100"/>
        <color rgb="FF00B050"/>
        <color rgb="FFFFFF00"/>
        <color theme="9" tint="0.399884029663991"/>
      </colorScale>
    </cfRule>
  </conditionalFormatting>
  <conditionalFormatting sqref="BQ109">
    <cfRule type="cellIs" dxfId="0" priority="63" operator="lessThan">
      <formula>200</formula>
    </cfRule>
  </conditionalFormatting>
  <conditionalFormatting sqref="BS109">
    <cfRule type="colorScale" priority="78">
      <colorScale>
        <cfvo type="num" val="0"/>
        <cfvo type="num" val="10"/>
        <cfvo type="num" val="100"/>
        <color rgb="FF00B050"/>
        <color rgb="FFFFFF00"/>
        <color theme="9" tint="0.399884029663991"/>
      </colorScale>
    </cfRule>
  </conditionalFormatting>
  <conditionalFormatting sqref="CS109">
    <cfRule type="cellIs" dxfId="0" priority="62" operator="lessThan">
      <formula>200</formula>
    </cfRule>
  </conditionalFormatting>
  <conditionalFormatting sqref="CU109">
    <cfRule type="colorScale" priority="77">
      <colorScale>
        <cfvo type="num" val="0"/>
        <cfvo type="num" val="10"/>
        <cfvo type="num" val="100"/>
        <color rgb="FF00B050"/>
        <color rgb="FFFFFF00"/>
        <color theme="9" tint="0.399884029663991"/>
      </colorScale>
    </cfRule>
  </conditionalFormatting>
  <conditionalFormatting sqref="DI109">
    <cfRule type="colorScale" priority="82">
      <colorScale>
        <cfvo type="num" val="0"/>
        <cfvo type="num" val="10"/>
        <cfvo type="num" val="100"/>
        <color rgb="FF00B050"/>
        <color rgb="FFFFFF00"/>
        <color theme="9" tint="0.399884029663991"/>
      </colorScale>
    </cfRule>
  </conditionalFormatting>
  <conditionalFormatting sqref="DN109">
    <cfRule type="cellIs" dxfId="0" priority="52" operator="lessThan">
      <formula>200</formula>
    </cfRule>
  </conditionalFormatting>
  <conditionalFormatting sqref="DP109">
    <cfRule type="colorScale" priority="81">
      <colorScale>
        <cfvo type="num" val="0"/>
        <cfvo type="num" val="10"/>
        <cfvo type="num" val="100"/>
        <color rgb="FF00B050"/>
        <color rgb="FFFFFF00"/>
        <color theme="9" tint="0.399884029663991"/>
      </colorScale>
    </cfRule>
  </conditionalFormatting>
  <conditionalFormatting sqref="DW109">
    <cfRule type="colorScale" priority="80">
      <colorScale>
        <cfvo type="num" val="0"/>
        <cfvo type="num" val="10"/>
        <cfvo type="num" val="100"/>
        <color rgb="FF00B050"/>
        <color rgb="FFFFFF00"/>
        <color theme="9" tint="0.399884029663991"/>
      </colorScale>
    </cfRule>
  </conditionalFormatting>
  <conditionalFormatting sqref="ED109">
    <cfRule type="colorScale" priority="84">
      <colorScale>
        <cfvo type="num" val="0"/>
        <cfvo type="num" val="10"/>
        <cfvo type="num" val="100"/>
        <color rgb="FF00B050"/>
        <color rgb="FFFFFF00"/>
        <color theme="9" tint="0.399884029663991"/>
      </colorScale>
    </cfRule>
  </conditionalFormatting>
  <conditionalFormatting sqref="EK109">
    <cfRule type="colorScale" priority="83">
      <colorScale>
        <cfvo type="num" val="0"/>
        <cfvo type="num" val="10"/>
        <cfvo type="num" val="100"/>
        <color rgb="FF00B050"/>
        <color rgb="FFFFFF00"/>
        <color theme="9" tint="0.399884029663991"/>
      </colorScale>
    </cfRule>
  </conditionalFormatting>
  <conditionalFormatting sqref="ER109">
    <cfRule type="colorScale" priority="79">
      <colorScale>
        <cfvo type="num" val="0"/>
        <cfvo type="num" val="10"/>
        <cfvo type="num" val="100"/>
        <color rgb="FF00B050"/>
        <color rgb="FFFFFF00"/>
        <color theme="9" tint="0.399884029663991"/>
      </colorScale>
    </cfRule>
  </conditionalFormatting>
  <conditionalFormatting sqref="EY109">
    <cfRule type="colorScale" priority="68">
      <colorScale>
        <cfvo type="num" val="0"/>
        <cfvo type="num" val="10"/>
        <cfvo type="num" val="100"/>
        <color rgb="FF00B050"/>
        <color rgb="FFFFFF00"/>
        <color theme="9" tint="0.399884029663991"/>
      </colorScale>
    </cfRule>
  </conditionalFormatting>
  <conditionalFormatting sqref="FF109">
    <cfRule type="colorScale" priority="60">
      <colorScale>
        <cfvo type="num" val="0"/>
        <cfvo type="num" val="10"/>
        <cfvo type="num" val="100"/>
        <color rgb="FF00B050"/>
        <color rgb="FFFFFF00"/>
        <color theme="9" tint="0.399884029663991"/>
      </colorScale>
    </cfRule>
  </conditionalFormatting>
  <conditionalFormatting sqref="FM109">
    <cfRule type="colorScale" priority="58">
      <colorScale>
        <cfvo type="num" val="0"/>
        <cfvo type="num" val="10"/>
        <cfvo type="num" val="100"/>
        <color rgb="FF00B050"/>
        <color rgb="FFFFFF00"/>
        <color theme="9" tint="0.399884029663991"/>
      </colorScale>
    </cfRule>
  </conditionalFormatting>
  <conditionalFormatting sqref="FT109">
    <cfRule type="colorScale" priority="76">
      <colorScale>
        <cfvo type="num" val="0"/>
        <cfvo type="num" val="10"/>
        <cfvo type="num" val="100"/>
        <color rgb="FF00B050"/>
        <color rgb="FFFFFF00"/>
        <color theme="9" tint="0.399884029663991"/>
      </colorScale>
    </cfRule>
  </conditionalFormatting>
  <conditionalFormatting sqref="GA109">
    <cfRule type="colorScale" priority="75">
      <colorScale>
        <cfvo type="num" val="0"/>
        <cfvo type="num" val="10"/>
        <cfvo type="num" val="100"/>
        <color rgb="FF00B050"/>
        <color rgb="FFFFFF00"/>
        <color theme="9" tint="0.399884029663991"/>
      </colorScale>
    </cfRule>
  </conditionalFormatting>
  <conditionalFormatting sqref="GH109">
    <cfRule type="colorScale" priority="74">
      <colorScale>
        <cfvo type="num" val="0"/>
        <cfvo type="num" val="10"/>
        <cfvo type="num" val="100"/>
        <color rgb="FF00B050"/>
        <color rgb="FFFFFF00"/>
        <color theme="9" tint="0.399884029663991"/>
      </colorScale>
    </cfRule>
  </conditionalFormatting>
  <conditionalFormatting sqref="GO109">
    <cfRule type="colorScale" priority="56">
      <colorScale>
        <cfvo type="num" val="0"/>
        <cfvo type="num" val="10"/>
        <cfvo type="num" val="100"/>
        <color rgb="FF00B050"/>
        <color rgb="FFFFFF00"/>
        <color theme="9" tint="0.399884029663991"/>
      </colorScale>
    </cfRule>
  </conditionalFormatting>
  <conditionalFormatting sqref="GT109">
    <cfRule type="cellIs" dxfId="0" priority="87" operator="lessThan">
      <formula>200</formula>
    </cfRule>
  </conditionalFormatting>
  <conditionalFormatting sqref="GV109">
    <cfRule type="colorScale" priority="73">
      <colorScale>
        <cfvo type="num" val="0"/>
        <cfvo type="num" val="10"/>
        <cfvo type="num" val="100"/>
        <color rgb="FF00B050"/>
        <color rgb="FFFFFF00"/>
        <color theme="9" tint="0.399884029663991"/>
      </colorScale>
    </cfRule>
  </conditionalFormatting>
  <conditionalFormatting sqref="HA109">
    <cfRule type="cellIs" dxfId="0" priority="57" operator="lessThan">
      <formula>200</formula>
    </cfRule>
  </conditionalFormatting>
  <conditionalFormatting sqref="HC109">
    <cfRule type="colorScale" priority="54">
      <colorScale>
        <cfvo type="num" val="0"/>
        <cfvo type="num" val="10"/>
        <cfvo type="num" val="100"/>
        <color rgb="FF00B050"/>
        <color rgb="FFFFFF00"/>
        <color theme="9" tint="0.399884029663991"/>
      </colorScale>
    </cfRule>
  </conditionalFormatting>
  <conditionalFormatting sqref="HH109">
    <cfRule type="cellIs" dxfId="0" priority="72" operator="lessThan">
      <formula>200</formula>
    </cfRule>
  </conditionalFormatting>
  <conditionalFormatting sqref="HJ109">
    <cfRule type="colorScale" priority="71">
      <colorScale>
        <cfvo type="num" val="0"/>
        <cfvo type="num" val="10"/>
        <cfvo type="num" val="100"/>
        <color rgb="FF00B050"/>
        <color rgb="FFFFFF00"/>
        <color theme="9" tint="0.399884029663991"/>
      </colorScale>
    </cfRule>
  </conditionalFormatting>
  <conditionalFormatting sqref="HO109">
    <cfRule type="cellIs" dxfId="0" priority="59" operator="lessThan">
      <formula>200</formula>
    </cfRule>
  </conditionalFormatting>
  <conditionalFormatting sqref="HQ109">
    <cfRule type="colorScale" priority="86">
      <colorScale>
        <cfvo type="num" val="0"/>
        <cfvo type="num" val="10"/>
        <cfvo type="num" val="100"/>
        <color rgb="FF00B050"/>
        <color rgb="FFFFFF00"/>
        <color theme="9" tint="0.399884029663991"/>
      </colorScale>
    </cfRule>
  </conditionalFormatting>
  <conditionalFormatting sqref="HV109:HW109">
    <cfRule type="cellIs" dxfId="0" priority="85" operator="lessThan">
      <formula>200</formula>
    </cfRule>
  </conditionalFormatting>
  <conditionalFormatting sqref="HO110">
    <cfRule type="cellIs" dxfId="0" priority="174" operator="lessThan">
      <formula>200</formula>
    </cfRule>
  </conditionalFormatting>
  <conditionalFormatting sqref="HV110:HW110">
    <cfRule type="cellIs" dxfId="0" priority="175" operator="lessThan">
      <formula>200</formula>
    </cfRule>
  </conditionalFormatting>
  <conditionalFormatting sqref="C95:C96">
    <cfRule type="duplicateValues" dxfId="1" priority="219"/>
  </conditionalFormatting>
  <conditionalFormatting sqref="D95:D96">
    <cfRule type="duplicateValues" dxfId="1" priority="220"/>
  </conditionalFormatting>
  <conditionalFormatting sqref="BZ5:BZ8">
    <cfRule type="colorScale" priority="46">
      <colorScale>
        <cfvo type="num" val="0"/>
        <cfvo type="num" val="10"/>
        <cfvo type="num" val="100"/>
        <color rgb="FF00B050"/>
        <color rgb="FFFFFF00"/>
        <color theme="9" tint="0.399884029663991"/>
      </colorScale>
    </cfRule>
  </conditionalFormatting>
  <conditionalFormatting sqref="BZ1:BZ4 BZ111:BZ1048576">
    <cfRule type="colorScale" priority="51">
      <colorScale>
        <cfvo type="min"/>
        <cfvo type="percentile" val="50"/>
        <cfvo type="max"/>
        <color rgb="FF63BE7B"/>
        <color rgb="FFFFEB84"/>
        <color rgb="FFF8696B"/>
      </colorScale>
    </cfRule>
  </conditionalFormatting>
  <conditionalFormatting sqref="CG1:CG93 CG95:CG1048576">
    <cfRule type="colorScale" priority="50">
      <colorScale>
        <cfvo type="min"/>
        <cfvo type="percentile" val="50"/>
        <cfvo type="max"/>
        <color rgb="FF63BE7B"/>
        <color rgb="FFFFEB84"/>
        <color rgb="FFF8696B"/>
      </colorScale>
    </cfRule>
  </conditionalFormatting>
  <conditionalFormatting sqref="CN1:CN93 CN95:CN1048576">
    <cfRule type="colorScale" priority="49">
      <colorScale>
        <cfvo type="min"/>
        <cfvo type="percentile" val="50"/>
        <cfvo type="max"/>
        <color rgb="FF63BE7B"/>
        <color rgb="FFFFEB84"/>
        <color rgb="FFF8696B"/>
      </colorScale>
    </cfRule>
  </conditionalFormatting>
  <conditionalFormatting sqref="DB1:DB93 DB95:DB1048576">
    <cfRule type="colorScale" priority="48">
      <colorScale>
        <cfvo type="min"/>
        <cfvo type="max"/>
        <color rgb="FFF8696B"/>
        <color rgb="FFFCFCFF"/>
      </colorScale>
    </cfRule>
    <cfRule type="colorScale" priority="47">
      <colorScale>
        <cfvo type="min"/>
        <cfvo type="percentile" val="50"/>
        <cfvo type="max"/>
        <color rgb="FF63BE7B"/>
        <color rgb="FFFFEB84"/>
        <color rgb="FFF8696B"/>
      </colorScale>
    </cfRule>
  </conditionalFormatting>
  <conditionalFormatting sqref="H5:H93 H95:H106 H110">
    <cfRule type="cellIs" dxfId="2" priority="222" operator="lessThan">
      <formula>0.9</formula>
    </cfRule>
  </conditionalFormatting>
  <conditionalFormatting sqref="K5:K93 K95:K106 K110">
    <cfRule type="colorScale" priority="221">
      <colorScale>
        <cfvo type="num" val="0"/>
        <cfvo type="num" val="20"/>
        <cfvo type="num" val="35"/>
        <color rgb="FF00B050"/>
        <color rgb="FFFFFF00"/>
        <color theme="9" tint="0.399914548173467"/>
      </colorScale>
    </cfRule>
  </conditionalFormatting>
  <conditionalFormatting sqref="M5:M93 M95:M106 M110">
    <cfRule type="cellIs" dxfId="0" priority="182" operator="lessThan">
      <formula>200</formula>
    </cfRule>
  </conditionalFormatting>
  <conditionalFormatting sqref="O5:O93 O95:O106 O110">
    <cfRule type="colorScale" priority="193">
      <colorScale>
        <cfvo type="num" val="0"/>
        <cfvo type="num" val="10"/>
        <cfvo type="num" val="100"/>
        <color rgb="FF00B050"/>
        <color rgb="FFFFFF00"/>
        <color theme="9" tint="0.399884029663991"/>
      </colorScale>
    </cfRule>
  </conditionalFormatting>
  <conditionalFormatting sqref="V5:V93 V95:V106 V110">
    <cfRule type="colorScale" priority="223">
      <colorScale>
        <cfvo type="num" val="0"/>
        <cfvo type="num" val="10"/>
        <cfvo type="num" val="100"/>
        <color rgb="FF00B050"/>
        <color rgb="FFFFFF00"/>
        <color theme="9" tint="0.399884029663991"/>
      </colorScale>
    </cfRule>
  </conditionalFormatting>
  <conditionalFormatting sqref="AC5:AC93 AC95:AC106 AC110">
    <cfRule type="colorScale" priority="192">
      <colorScale>
        <cfvo type="num" val="0"/>
        <cfvo type="num" val="10"/>
        <cfvo type="num" val="100"/>
        <color rgb="FF00B050"/>
        <color rgb="FFFFFF00"/>
        <color theme="9" tint="0.399884029663991"/>
      </colorScale>
    </cfRule>
  </conditionalFormatting>
  <conditionalFormatting sqref="AJ5:AJ93 AJ95:AJ106 AJ110">
    <cfRule type="colorScale" priority="172">
      <colorScale>
        <cfvo type="num" val="0"/>
        <cfvo type="num" val="10"/>
        <cfvo type="num" val="100"/>
        <color rgb="FF00B050"/>
        <color rgb="FFFFFF00"/>
        <color theme="9" tint="0.399884029663991"/>
      </colorScale>
    </cfRule>
  </conditionalFormatting>
  <conditionalFormatting sqref="AQ5:AQ93 AQ95:AQ106 AQ110">
    <cfRule type="colorScale" priority="170">
      <colorScale>
        <cfvo type="num" val="0"/>
        <cfvo type="num" val="10"/>
        <cfvo type="num" val="100"/>
        <color rgb="FF00B050"/>
        <color rgb="FFFFFF00"/>
        <color theme="9" tint="0.399884029663991"/>
      </colorScale>
    </cfRule>
  </conditionalFormatting>
  <conditionalFormatting sqref="AX5:AX93 AX95:AX106 AX110">
    <cfRule type="colorScale" priority="188">
      <colorScale>
        <cfvo type="num" val="0"/>
        <cfvo type="num" val="10"/>
        <cfvo type="num" val="100"/>
        <color rgb="FF00B050"/>
        <color rgb="FFFFFF00"/>
        <color theme="9" tint="0.399884029663991"/>
      </colorScale>
    </cfRule>
  </conditionalFormatting>
  <conditionalFormatting sqref="BE5:BE93 BE95:BE106 BE110">
    <cfRule type="colorScale" priority="187">
      <colorScale>
        <cfvo type="num" val="0"/>
        <cfvo type="num" val="10"/>
        <cfvo type="num" val="100"/>
        <color rgb="FF00B050"/>
        <color rgb="FFFFFF00"/>
        <color theme="9" tint="0.399884029663991"/>
      </colorScale>
    </cfRule>
  </conditionalFormatting>
  <conditionalFormatting sqref="BJ5:BJ93 BJ95:BJ106 BJ110">
    <cfRule type="cellIs" dxfId="0" priority="186" operator="lessThan">
      <formula>200</formula>
    </cfRule>
  </conditionalFormatting>
  <conditionalFormatting sqref="BL5:BL93 BL95:BL106 BL110">
    <cfRule type="colorScale" priority="185">
      <colorScale>
        <cfvo type="num" val="0"/>
        <cfvo type="num" val="10"/>
        <cfvo type="num" val="100"/>
        <color rgb="FF00B050"/>
        <color rgb="FFFFFF00"/>
        <color theme="9" tint="0.399884029663991"/>
      </colorScale>
    </cfRule>
  </conditionalFormatting>
  <conditionalFormatting sqref="BQ5:BQ93 BQ95:BQ106 BQ110">
    <cfRule type="cellIs" dxfId="0" priority="184" operator="lessThan">
      <formula>200</formula>
    </cfRule>
  </conditionalFormatting>
  <conditionalFormatting sqref="BS5:BS93 BS95:BS106 BS110">
    <cfRule type="colorScale" priority="202">
      <colorScale>
        <cfvo type="num" val="0"/>
        <cfvo type="num" val="10"/>
        <cfvo type="num" val="100"/>
        <color rgb="FF00B050"/>
        <color rgb="FFFFFF00"/>
        <color theme="9" tint="0.399884029663991"/>
      </colorScale>
    </cfRule>
  </conditionalFormatting>
  <conditionalFormatting sqref="CS5:CS93 CS95:CS106 CS110">
    <cfRule type="cellIs" dxfId="0" priority="183" operator="lessThan">
      <formula>200</formula>
    </cfRule>
  </conditionalFormatting>
  <conditionalFormatting sqref="CU5:CU93 CU95:CU106 CU110">
    <cfRule type="colorScale" priority="201">
      <colorScale>
        <cfvo type="num" val="0"/>
        <cfvo type="num" val="10"/>
        <cfvo type="num" val="100"/>
        <color rgb="FF00B050"/>
        <color rgb="FFFFFF00"/>
        <color theme="9" tint="0.399884029663991"/>
      </colorScale>
    </cfRule>
  </conditionalFormatting>
  <conditionalFormatting sqref="DI5:DI93 DI95:DI106 DI110">
    <cfRule type="colorScale" priority="213">
      <colorScale>
        <cfvo type="num" val="0"/>
        <cfvo type="num" val="10"/>
        <cfvo type="num" val="100"/>
        <color rgb="FF00B050"/>
        <color rgb="FFFFFF00"/>
        <color theme="9" tint="0.399884029663991"/>
      </colorScale>
    </cfRule>
  </conditionalFormatting>
  <conditionalFormatting sqref="DN5:DN93 DN95:DN106 DN110">
    <cfRule type="cellIs" dxfId="0" priority="169" operator="lessThan">
      <formula>200</formula>
    </cfRule>
  </conditionalFormatting>
  <conditionalFormatting sqref="DP5:DP93 DP95:DP106 DP110">
    <cfRule type="colorScale" priority="212">
      <colorScale>
        <cfvo type="num" val="0"/>
        <cfvo type="num" val="10"/>
        <cfvo type="num" val="100"/>
        <color rgb="FF00B050"/>
        <color rgb="FFFFFF00"/>
        <color theme="9" tint="0.399884029663991"/>
      </colorScale>
    </cfRule>
  </conditionalFormatting>
  <conditionalFormatting sqref="DW5:DW93 DW95:DW106 DW110">
    <cfRule type="colorScale" priority="211">
      <colorScale>
        <cfvo type="num" val="0"/>
        <cfvo type="num" val="10"/>
        <cfvo type="num" val="100"/>
        <color rgb="FF00B050"/>
        <color rgb="FFFFFF00"/>
        <color theme="9" tint="0.399884029663991"/>
      </colorScale>
    </cfRule>
  </conditionalFormatting>
  <conditionalFormatting sqref="ED5:ED93 ED95:ED106 ED110">
    <cfRule type="colorScale" priority="215">
      <colorScale>
        <cfvo type="num" val="0"/>
        <cfvo type="num" val="10"/>
        <cfvo type="num" val="100"/>
        <color rgb="FF00B050"/>
        <color rgb="FFFFFF00"/>
        <color theme="9" tint="0.399884029663991"/>
      </colorScale>
    </cfRule>
  </conditionalFormatting>
  <conditionalFormatting sqref="EK5:EK93 EK95:EK106 EK110">
    <cfRule type="colorScale" priority="214">
      <colorScale>
        <cfvo type="num" val="0"/>
        <cfvo type="num" val="10"/>
        <cfvo type="num" val="100"/>
        <color rgb="FF00B050"/>
        <color rgb="FFFFFF00"/>
        <color theme="9" tint="0.399884029663991"/>
      </colorScale>
    </cfRule>
  </conditionalFormatting>
  <conditionalFormatting sqref="ER5:ER93 ER95:ER106 ER110">
    <cfRule type="colorScale" priority="210">
      <colorScale>
        <cfvo type="num" val="0"/>
        <cfvo type="num" val="10"/>
        <cfvo type="num" val="100"/>
        <color rgb="FF00B050"/>
        <color rgb="FFFFFF00"/>
        <color theme="9" tint="0.399884029663991"/>
      </colorScale>
    </cfRule>
  </conditionalFormatting>
  <conditionalFormatting sqref="EY5:EY93 EY95:EY106 EY110">
    <cfRule type="colorScale" priority="189">
      <colorScale>
        <cfvo type="num" val="0"/>
        <cfvo type="num" val="10"/>
        <cfvo type="num" val="100"/>
        <color rgb="FF00B050"/>
        <color rgb="FFFFFF00"/>
        <color theme="9" tint="0.399884029663991"/>
      </colorScale>
    </cfRule>
  </conditionalFormatting>
  <conditionalFormatting sqref="FF5:FF93 FF95:FF106 FF110">
    <cfRule type="colorScale" priority="181">
      <colorScale>
        <cfvo type="num" val="0"/>
        <cfvo type="num" val="10"/>
        <cfvo type="num" val="100"/>
        <color rgb="FF00B050"/>
        <color rgb="FFFFFF00"/>
        <color theme="9" tint="0.399884029663991"/>
      </colorScale>
    </cfRule>
  </conditionalFormatting>
  <conditionalFormatting sqref="FM5:FM93 FM95:FM106 FM110">
    <cfRule type="colorScale" priority="179">
      <colorScale>
        <cfvo type="num" val="0"/>
        <cfvo type="num" val="10"/>
        <cfvo type="num" val="100"/>
        <color rgb="FF00B050"/>
        <color rgb="FFFFFF00"/>
        <color theme="9" tint="0.399884029663991"/>
      </colorScale>
    </cfRule>
  </conditionalFormatting>
  <conditionalFormatting sqref="FT5:FT93 FT95:FT106 FT110">
    <cfRule type="colorScale" priority="200">
      <colorScale>
        <cfvo type="num" val="0"/>
        <cfvo type="num" val="10"/>
        <cfvo type="num" val="100"/>
        <color rgb="FF00B050"/>
        <color rgb="FFFFFF00"/>
        <color theme="9" tint="0.399884029663991"/>
      </colorScale>
    </cfRule>
  </conditionalFormatting>
  <conditionalFormatting sqref="GA5:GA93 GA95:GA106 GA110">
    <cfRule type="colorScale" priority="199">
      <colorScale>
        <cfvo type="num" val="0"/>
        <cfvo type="num" val="10"/>
        <cfvo type="num" val="100"/>
        <color rgb="FF00B050"/>
        <color rgb="FFFFFF00"/>
        <color theme="9" tint="0.399884029663991"/>
      </colorScale>
    </cfRule>
  </conditionalFormatting>
  <conditionalFormatting sqref="GH5:GH93 GH95:GH106 GH110">
    <cfRule type="colorScale" priority="198">
      <colorScale>
        <cfvo type="num" val="0"/>
        <cfvo type="num" val="10"/>
        <cfvo type="num" val="100"/>
        <color rgb="FF00B050"/>
        <color rgb="FFFFFF00"/>
        <color theme="9" tint="0.399884029663991"/>
      </colorScale>
    </cfRule>
  </conditionalFormatting>
  <conditionalFormatting sqref="GO5:GO93 GO95:GO106 GO110">
    <cfRule type="colorScale" priority="173">
      <colorScale>
        <cfvo type="num" val="0"/>
        <cfvo type="num" val="10"/>
        <cfvo type="num" val="100"/>
        <color rgb="FF00B050"/>
        <color rgb="FFFFFF00"/>
        <color theme="9" tint="0.399884029663991"/>
      </colorScale>
    </cfRule>
  </conditionalFormatting>
  <conditionalFormatting sqref="GT5:GT93 GT95:GT106 GT110">
    <cfRule type="cellIs" dxfId="0" priority="218" operator="lessThan">
      <formula>200</formula>
    </cfRule>
  </conditionalFormatting>
  <conditionalFormatting sqref="GV5:GV93 GV95:GV106 GV110">
    <cfRule type="colorScale" priority="197">
      <colorScale>
        <cfvo type="num" val="0"/>
        <cfvo type="num" val="10"/>
        <cfvo type="num" val="100"/>
        <color rgb="FF00B050"/>
        <color rgb="FFFFFF00"/>
        <color theme="9" tint="0.399884029663991"/>
      </colorScale>
    </cfRule>
  </conditionalFormatting>
  <conditionalFormatting sqref="HA5:HA93 HA95:HA106 HA110">
    <cfRule type="cellIs" dxfId="0" priority="178" operator="lessThan">
      <formula>200</formula>
    </cfRule>
  </conditionalFormatting>
  <conditionalFormatting sqref="HC5:HC93 HC95:HC106 HC110">
    <cfRule type="colorScale" priority="171">
      <colorScale>
        <cfvo type="num" val="0"/>
        <cfvo type="num" val="10"/>
        <cfvo type="num" val="100"/>
        <color rgb="FF00B050"/>
        <color rgb="FFFFFF00"/>
        <color theme="9" tint="0.399884029663991"/>
      </colorScale>
    </cfRule>
  </conditionalFormatting>
  <conditionalFormatting sqref="HH5:HH93 HH95:HH106 HH110">
    <cfRule type="cellIs" dxfId="0" priority="195" operator="lessThan">
      <formula>200</formula>
    </cfRule>
  </conditionalFormatting>
  <conditionalFormatting sqref="HJ5:HJ93 HJ95:HJ106 HJ110">
    <cfRule type="colorScale" priority="194">
      <colorScale>
        <cfvo type="num" val="0"/>
        <cfvo type="num" val="10"/>
        <cfvo type="num" val="100"/>
        <color rgb="FF00B050"/>
        <color rgb="FFFFFF00"/>
        <color theme="9" tint="0.399884029663991"/>
      </colorScale>
    </cfRule>
  </conditionalFormatting>
  <conditionalFormatting sqref="HO5:HO34 HO36:HO93 HO95:HO106">
    <cfRule type="cellIs" dxfId="0" priority="180" operator="lessThan">
      <formula>200</formula>
    </cfRule>
  </conditionalFormatting>
  <conditionalFormatting sqref="HQ5:HQ93 HQ95:HQ106 HQ110">
    <cfRule type="colorScale" priority="217">
      <colorScale>
        <cfvo type="num" val="0"/>
        <cfvo type="num" val="10"/>
        <cfvo type="num" val="100"/>
        <color rgb="FF00B050"/>
        <color rgb="FFFFFF00"/>
        <color theme="9" tint="0.399884029663991"/>
      </colorScale>
    </cfRule>
  </conditionalFormatting>
  <conditionalFormatting sqref="HV5:HW14 HV20:HW34 HV36:HW70 HV73:HW90 HV95:HW96 HV98:HW105">
    <cfRule type="cellIs" dxfId="0" priority="216" operator="lessThan">
      <formula>200</formula>
    </cfRule>
  </conditionalFormatting>
  <conditionalFormatting sqref="BZ9:BZ93 BZ95:BZ110">
    <cfRule type="colorScale" priority="45">
      <colorScale>
        <cfvo type="num" val="0"/>
        <cfvo type="num" val="10"/>
        <cfvo type="num" val="100"/>
        <color rgb="FF00B050"/>
        <color rgb="FFFFFF00"/>
        <color theme="9" tint="0.399884029663991"/>
      </colorScale>
    </cfRule>
  </conditionalFormatting>
  <conditionalFormatting sqref="HV15:HW19">
    <cfRule type="cellIs" dxfId="0" priority="190" operator="lessThan">
      <formula>200</formula>
    </cfRule>
  </conditionalFormatting>
  <conditionalFormatting sqref="HV71:HW72">
    <cfRule type="cellIs" dxfId="0" priority="191" operator="lessThan">
      <formula>200</formula>
    </cfRule>
  </conditionalFormatting>
  <conditionalFormatting sqref="HV91:HW92">
    <cfRule type="cellIs" dxfId="0" priority="203" operator="lessThan">
      <formula>200</formula>
    </cfRule>
  </conditionalFormatting>
  <pageMargins left="0.75" right="0.75" top="1" bottom="1" header="0.5" footer="0.5"/>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S82"/>
  <sheetViews>
    <sheetView topLeftCell="HD5" workbookViewId="0">
      <selection activeCell="HO5" sqref="HO5:HO78"/>
    </sheetView>
  </sheetViews>
  <sheetFormatPr defaultColWidth="9" defaultRowHeight="13.5"/>
  <cols>
    <col min="1" max="1" width="1.875" hidden="1" customWidth="1"/>
    <col min="2" max="2" width="9" customWidth="1"/>
    <col min="3" max="3" width="15.375" hidden="1" customWidth="1"/>
    <col min="4" max="4" width="14.375" hidden="1" customWidth="1"/>
    <col min="5" max="5" width="16.5" hidden="1" customWidth="1"/>
    <col min="6" max="6" width="17.5" customWidth="1"/>
    <col min="7" max="7" width="9" hidden="1" customWidth="1"/>
    <col min="8" max="9" width="9" customWidth="1"/>
    <col min="14" max="208" width="9" customWidth="1"/>
    <col min="209" max="209" width="12.875" customWidth="1"/>
    <col min="210" max="210" width="9" customWidth="1"/>
    <col min="211" max="211" width="10.75" customWidth="1"/>
    <col min="212" max="212" width="9" customWidth="1"/>
    <col min="213" max="213" width="10.875" customWidth="1"/>
    <col min="214" max="221" width="9" customWidth="1"/>
    <col min="226" max="226" width="9.875"/>
    <col min="228" max="229" width="13.75"/>
  </cols>
  <sheetData>
    <row r="1" spans="1:227">
      <c r="A1" s="10" t="s">
        <v>61</v>
      </c>
      <c r="B1" s="10"/>
      <c r="C1" s="10"/>
      <c r="D1" s="10"/>
      <c r="E1" s="10"/>
      <c r="F1" s="10"/>
      <c r="G1" s="11"/>
      <c r="H1" s="10"/>
      <c r="I1" s="10"/>
      <c r="J1" s="10"/>
      <c r="K1" s="10"/>
      <c r="L1" s="10"/>
      <c r="M1" s="10"/>
      <c r="N1" s="10"/>
      <c r="O1" s="10"/>
      <c r="P1" s="10"/>
      <c r="Q1" s="10"/>
      <c r="R1" s="10"/>
      <c r="S1" s="10"/>
      <c r="T1" s="10"/>
      <c r="U1" s="10"/>
      <c r="V1" s="10"/>
      <c r="W1" s="28"/>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28"/>
      <c r="CF1" s="10"/>
      <c r="CG1" s="10"/>
      <c r="CH1" s="10"/>
      <c r="CI1" s="10"/>
      <c r="CJ1" s="10"/>
      <c r="CK1" s="28"/>
      <c r="CL1" s="10"/>
      <c r="CM1" s="10"/>
      <c r="CN1" s="10"/>
      <c r="CO1" s="10"/>
      <c r="CP1" s="10"/>
      <c r="CQ1" s="28"/>
      <c r="CR1" s="10"/>
      <c r="CS1" s="10"/>
      <c r="CT1" s="10"/>
      <c r="CU1" s="10"/>
      <c r="CV1" s="10"/>
      <c r="CW1" s="10"/>
      <c r="CX1" s="10"/>
      <c r="CY1" s="10"/>
      <c r="CZ1" s="10"/>
      <c r="DA1" s="10"/>
      <c r="DB1" s="10"/>
      <c r="DC1" s="10"/>
      <c r="DD1" s="10"/>
      <c r="DE1" s="10"/>
      <c r="DF1" s="10"/>
      <c r="DG1" s="10"/>
      <c r="DH1" s="10"/>
      <c r="DI1" s="10"/>
      <c r="DJ1" s="10"/>
      <c r="DK1" s="10"/>
      <c r="DL1" s="10"/>
      <c r="DM1" s="10"/>
      <c r="DN1" s="10"/>
      <c r="DO1" s="28"/>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28"/>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row>
    <row r="2" spans="1:227">
      <c r="A2" s="10"/>
      <c r="B2" s="10"/>
      <c r="C2" s="10"/>
      <c r="D2" s="10"/>
      <c r="E2" s="10"/>
      <c r="F2" s="10"/>
      <c r="G2" s="11"/>
      <c r="H2" s="10"/>
      <c r="I2" s="10"/>
      <c r="J2" s="10"/>
      <c r="K2" s="10"/>
      <c r="L2" s="10"/>
      <c r="M2" s="10"/>
      <c r="N2" s="10"/>
      <c r="O2" s="10"/>
      <c r="P2" s="10"/>
      <c r="Q2" s="10"/>
      <c r="R2" s="10"/>
      <c r="S2" s="10"/>
      <c r="T2" s="10"/>
      <c r="U2" s="10"/>
      <c r="V2" s="10"/>
      <c r="W2" s="28"/>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28"/>
      <c r="CF2" s="10"/>
      <c r="CG2" s="10"/>
      <c r="CH2" s="10"/>
      <c r="CI2" s="10"/>
      <c r="CJ2" s="10"/>
      <c r="CK2" s="28"/>
      <c r="CL2" s="10"/>
      <c r="CM2" s="10"/>
      <c r="CN2" s="10"/>
      <c r="CO2" s="10"/>
      <c r="CP2" s="10"/>
      <c r="CQ2" s="28"/>
      <c r="CR2" s="10"/>
      <c r="CS2" s="10"/>
      <c r="CT2" s="10"/>
      <c r="CU2" s="10"/>
      <c r="CV2" s="10"/>
      <c r="CW2" s="10"/>
      <c r="CX2" s="10"/>
      <c r="CY2" s="10"/>
      <c r="CZ2" s="10"/>
      <c r="DA2" s="10"/>
      <c r="DB2" s="10"/>
      <c r="DC2" s="10"/>
      <c r="DD2" s="10"/>
      <c r="DE2" s="10"/>
      <c r="DF2" s="10"/>
      <c r="DG2" s="10"/>
      <c r="DH2" s="10"/>
      <c r="DI2" s="10"/>
      <c r="DJ2" s="10"/>
      <c r="DK2" s="10"/>
      <c r="DL2" s="10"/>
      <c r="DM2" s="10"/>
      <c r="DN2" s="10"/>
      <c r="DO2" s="28"/>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28"/>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row>
    <row r="3" ht="16.5" spans="1:227">
      <c r="A3" s="12" t="s">
        <v>62</v>
      </c>
      <c r="B3" s="13" t="s">
        <v>63</v>
      </c>
      <c r="C3" s="13" t="s">
        <v>64</v>
      </c>
      <c r="D3" s="13" t="s">
        <v>366</v>
      </c>
      <c r="E3" s="13" t="s">
        <v>65</v>
      </c>
      <c r="F3" s="13" t="s">
        <v>66</v>
      </c>
      <c r="G3" s="135" t="s">
        <v>67</v>
      </c>
      <c r="H3" s="13" t="s">
        <v>68</v>
      </c>
      <c r="I3" s="13" t="s">
        <v>69</v>
      </c>
      <c r="J3" s="13" t="s">
        <v>70</v>
      </c>
      <c r="K3" s="23" t="s">
        <v>71</v>
      </c>
      <c r="L3" s="23" t="s">
        <v>72</v>
      </c>
      <c r="M3" s="24" t="s">
        <v>73</v>
      </c>
      <c r="N3" s="12" t="s">
        <v>74</v>
      </c>
      <c r="O3" s="12"/>
      <c r="P3" s="12"/>
      <c r="Q3" s="12"/>
      <c r="R3" s="12"/>
      <c r="S3" s="12"/>
      <c r="T3" s="12" t="s">
        <v>75</v>
      </c>
      <c r="U3" s="12"/>
      <c r="V3" s="12"/>
      <c r="W3" s="12"/>
      <c r="X3" s="12"/>
      <c r="Y3" s="12"/>
      <c r="Z3" s="12"/>
      <c r="AA3" s="12"/>
      <c r="AB3" s="12" t="s">
        <v>76</v>
      </c>
      <c r="AC3" s="12"/>
      <c r="AD3" s="12"/>
      <c r="AE3" s="12"/>
      <c r="AF3" s="12" t="s">
        <v>77</v>
      </c>
      <c r="AG3" s="12"/>
      <c r="AH3" s="12"/>
      <c r="AI3" s="12"/>
      <c r="AJ3" s="12"/>
      <c r="AK3" s="12"/>
      <c r="AL3" s="13" t="s">
        <v>78</v>
      </c>
      <c r="AM3" s="13"/>
      <c r="AN3" s="13"/>
      <c r="AO3" s="13"/>
      <c r="AP3" s="13"/>
      <c r="AQ3" s="13"/>
      <c r="AR3" s="13" t="s">
        <v>79</v>
      </c>
      <c r="AS3" s="13"/>
      <c r="AT3" s="13"/>
      <c r="AU3" s="13"/>
      <c r="AV3" s="13"/>
      <c r="AW3" s="13"/>
      <c r="AX3" s="13" t="s">
        <v>80</v>
      </c>
      <c r="AY3" s="13"/>
      <c r="AZ3" s="13"/>
      <c r="BA3" s="13"/>
      <c r="BB3" s="13"/>
      <c r="BC3" s="13"/>
      <c r="BD3" s="13" t="s">
        <v>81</v>
      </c>
      <c r="BE3" s="13"/>
      <c r="BF3" s="13"/>
      <c r="BG3" s="13"/>
      <c r="BH3" s="13"/>
      <c r="BI3" s="13"/>
      <c r="BJ3" s="13" t="s">
        <v>82</v>
      </c>
      <c r="BK3" s="13"/>
      <c r="BL3" s="13"/>
      <c r="BM3" s="13"/>
      <c r="BN3" s="13"/>
      <c r="BO3" s="13"/>
      <c r="BP3" s="13" t="s">
        <v>83</v>
      </c>
      <c r="BQ3" s="13"/>
      <c r="BR3" s="13"/>
      <c r="BS3" s="13"/>
      <c r="BT3" s="13"/>
      <c r="BU3" s="13"/>
      <c r="BV3" s="13" t="s">
        <v>84</v>
      </c>
      <c r="BW3" s="13"/>
      <c r="BX3" s="13"/>
      <c r="BY3" s="13"/>
      <c r="BZ3" s="13"/>
      <c r="CA3" s="13"/>
      <c r="CB3" s="13" t="s">
        <v>85</v>
      </c>
      <c r="CC3" s="13"/>
      <c r="CD3" s="13"/>
      <c r="CE3" s="13"/>
      <c r="CF3" s="13"/>
      <c r="CG3" s="13"/>
      <c r="CH3" s="13" t="s">
        <v>86</v>
      </c>
      <c r="CI3" s="13"/>
      <c r="CJ3" s="13"/>
      <c r="CK3" s="13"/>
      <c r="CL3" s="13"/>
      <c r="CM3" s="13"/>
      <c r="CN3" s="13" t="s">
        <v>87</v>
      </c>
      <c r="CO3" s="13"/>
      <c r="CP3" s="13"/>
      <c r="CQ3" s="13"/>
      <c r="CR3" s="13"/>
      <c r="CS3" s="13"/>
      <c r="CT3" s="13" t="s">
        <v>88</v>
      </c>
      <c r="CU3" s="13"/>
      <c r="CV3" s="13"/>
      <c r="CW3" s="13"/>
      <c r="CX3" s="13"/>
      <c r="CY3" s="13"/>
      <c r="CZ3" s="13" t="s">
        <v>89</v>
      </c>
      <c r="DA3" s="13"/>
      <c r="DB3" s="13"/>
      <c r="DC3" s="13"/>
      <c r="DD3" s="13"/>
      <c r="DE3" s="13"/>
      <c r="DF3" s="13"/>
      <c r="DG3" s="13"/>
      <c r="DH3" s="13" t="s">
        <v>90</v>
      </c>
      <c r="DI3" s="12"/>
      <c r="DJ3" s="13"/>
      <c r="DK3" s="13"/>
      <c r="DL3" s="13"/>
      <c r="DM3" s="13"/>
      <c r="DN3" s="13" t="s">
        <v>91</v>
      </c>
      <c r="DO3" s="30"/>
      <c r="DP3" s="13"/>
      <c r="DQ3" s="13"/>
      <c r="DR3" s="13"/>
      <c r="DS3" s="13"/>
      <c r="DT3" s="13" t="s">
        <v>92</v>
      </c>
      <c r="DU3" s="12"/>
      <c r="DV3" s="13"/>
      <c r="DW3" s="13"/>
      <c r="DX3" s="13"/>
      <c r="DY3" s="13"/>
      <c r="DZ3" s="13" t="s">
        <v>93</v>
      </c>
      <c r="EA3" s="12"/>
      <c r="EB3" s="13"/>
      <c r="EC3" s="13"/>
      <c r="ED3" s="13"/>
      <c r="EE3" s="13"/>
      <c r="EF3" s="13" t="s">
        <v>94</v>
      </c>
      <c r="EG3" s="12"/>
      <c r="EH3" s="13"/>
      <c r="EI3" s="13"/>
      <c r="EJ3" s="13"/>
      <c r="EK3" s="13"/>
      <c r="EL3" s="13" t="s">
        <v>95</v>
      </c>
      <c r="EM3" s="12"/>
      <c r="EN3" s="13"/>
      <c r="EO3" s="13"/>
      <c r="EP3" s="37" t="s">
        <v>96</v>
      </c>
      <c r="EQ3" s="38"/>
      <c r="ER3" s="38"/>
      <c r="ES3" s="38"/>
      <c r="ET3" s="38"/>
      <c r="EU3" s="39"/>
      <c r="EV3" s="38" t="s">
        <v>97</v>
      </c>
      <c r="EW3" s="38"/>
      <c r="EX3" s="38"/>
      <c r="EY3" s="38"/>
      <c r="EZ3" s="38"/>
      <c r="FA3" s="39"/>
      <c r="FB3" s="38" t="s">
        <v>98</v>
      </c>
      <c r="FC3" s="38"/>
      <c r="FD3" s="38"/>
      <c r="FE3" s="38"/>
      <c r="FF3" s="38"/>
      <c r="FG3" s="39"/>
      <c r="FH3" s="38" t="s">
        <v>99</v>
      </c>
      <c r="FI3" s="38"/>
      <c r="FJ3" s="38"/>
      <c r="FK3" s="38"/>
      <c r="FL3" s="38"/>
      <c r="FM3" s="39"/>
      <c r="FN3" s="38" t="s">
        <v>100</v>
      </c>
      <c r="FO3" s="38"/>
      <c r="FP3" s="38"/>
      <c r="FQ3" s="38"/>
      <c r="FR3" s="38"/>
      <c r="FS3" s="39"/>
      <c r="FT3" s="38" t="s">
        <v>101</v>
      </c>
      <c r="FU3" s="38"/>
      <c r="FV3" s="38"/>
      <c r="FW3" s="38"/>
      <c r="FX3" s="38"/>
      <c r="FY3" s="39"/>
      <c r="FZ3" s="38" t="s">
        <v>102</v>
      </c>
      <c r="GA3" s="38"/>
      <c r="GB3" s="38"/>
      <c r="GC3" s="38"/>
      <c r="GD3" s="38"/>
      <c r="GE3" s="39"/>
      <c r="GF3" s="37" t="s">
        <v>103</v>
      </c>
      <c r="GG3" s="38"/>
      <c r="GH3" s="38"/>
      <c r="GI3" s="38"/>
      <c r="GJ3" s="38"/>
      <c r="GK3" s="39"/>
      <c r="GL3" s="39"/>
      <c r="GM3" s="39"/>
      <c r="GN3" s="13" t="s">
        <v>104</v>
      </c>
      <c r="GO3" s="13"/>
      <c r="GP3" s="13"/>
      <c r="GQ3" s="13"/>
      <c r="GR3" s="13" t="s">
        <v>105</v>
      </c>
      <c r="GS3" s="13"/>
      <c r="GT3" s="13" t="s">
        <v>106</v>
      </c>
      <c r="GU3" s="13"/>
      <c r="GV3" s="13" t="s">
        <v>31</v>
      </c>
      <c r="GW3" s="13"/>
      <c r="GX3" s="13" t="s">
        <v>107</v>
      </c>
      <c r="GY3" s="13"/>
      <c r="GZ3" s="12" t="s">
        <v>108</v>
      </c>
      <c r="HA3" s="12"/>
      <c r="HB3" s="12" t="s">
        <v>109</v>
      </c>
      <c r="HC3" s="12"/>
      <c r="HD3" s="12" t="s">
        <v>110</v>
      </c>
      <c r="HE3" s="12"/>
      <c r="HF3" s="12" t="s">
        <v>111</v>
      </c>
      <c r="HG3" s="12"/>
      <c r="HH3" s="12" t="s">
        <v>112</v>
      </c>
      <c r="HI3" s="12"/>
      <c r="HJ3" s="12" t="s">
        <v>113</v>
      </c>
      <c r="HK3" s="12"/>
      <c r="HL3" s="12" t="s">
        <v>114</v>
      </c>
      <c r="HM3" s="12"/>
      <c r="HN3" s="12" t="s">
        <v>115</v>
      </c>
      <c r="HO3" s="12"/>
      <c r="HP3" s="12" t="s">
        <v>116</v>
      </c>
      <c r="HQ3" s="12"/>
      <c r="HR3" s="13" t="s">
        <v>117</v>
      </c>
      <c r="HS3" s="13" t="s">
        <v>118</v>
      </c>
    </row>
    <row r="4" ht="16.5" spans="1:227">
      <c r="A4" s="12"/>
      <c r="B4" s="13"/>
      <c r="C4" s="13"/>
      <c r="D4" s="13"/>
      <c r="E4" s="13"/>
      <c r="F4" s="13"/>
      <c r="G4" s="135"/>
      <c r="H4" s="13"/>
      <c r="I4" s="13"/>
      <c r="J4" s="13"/>
      <c r="K4" s="23"/>
      <c r="L4" s="23"/>
      <c r="M4" s="24"/>
      <c r="N4" s="24" t="s">
        <v>119</v>
      </c>
      <c r="O4" s="24" t="s">
        <v>120</v>
      </c>
      <c r="P4" s="12" t="s">
        <v>121</v>
      </c>
      <c r="Q4" s="12" t="s">
        <v>28</v>
      </c>
      <c r="R4" s="13" t="s">
        <v>122</v>
      </c>
      <c r="S4" s="13" t="s">
        <v>367</v>
      </c>
      <c r="T4" s="13" t="s">
        <v>119</v>
      </c>
      <c r="U4" s="13" t="s">
        <v>120</v>
      </c>
      <c r="V4" s="12" t="s">
        <v>121</v>
      </c>
      <c r="W4" s="30" t="s">
        <v>28</v>
      </c>
      <c r="X4" s="13" t="s">
        <v>122</v>
      </c>
      <c r="Y4" s="13" t="s">
        <v>367</v>
      </c>
      <c r="Z4" s="13" t="s">
        <v>119</v>
      </c>
      <c r="AA4" s="13" t="s">
        <v>120</v>
      </c>
      <c r="AB4" s="12" t="s">
        <v>121</v>
      </c>
      <c r="AC4" s="12" t="s">
        <v>28</v>
      </c>
      <c r="AD4" s="13" t="s">
        <v>122</v>
      </c>
      <c r="AE4" s="13" t="s">
        <v>367</v>
      </c>
      <c r="AF4" s="13" t="s">
        <v>119</v>
      </c>
      <c r="AG4" s="13" t="s">
        <v>120</v>
      </c>
      <c r="AH4" s="12" t="s">
        <v>121</v>
      </c>
      <c r="AI4" s="12" t="s">
        <v>28</v>
      </c>
      <c r="AJ4" s="13" t="s">
        <v>122</v>
      </c>
      <c r="AK4" s="13" t="s">
        <v>367</v>
      </c>
      <c r="AL4" s="13" t="s">
        <v>119</v>
      </c>
      <c r="AM4" s="13" t="s">
        <v>120</v>
      </c>
      <c r="AN4" s="13" t="s">
        <v>121</v>
      </c>
      <c r="AO4" s="12" t="s">
        <v>28</v>
      </c>
      <c r="AP4" s="13" t="s">
        <v>122</v>
      </c>
      <c r="AQ4" s="13" t="s">
        <v>367</v>
      </c>
      <c r="AR4" s="13" t="s">
        <v>119</v>
      </c>
      <c r="AS4" s="13" t="s">
        <v>120</v>
      </c>
      <c r="AT4" s="13" t="s">
        <v>121</v>
      </c>
      <c r="AU4" s="12" t="s">
        <v>28</v>
      </c>
      <c r="AV4" s="13" t="s">
        <v>122</v>
      </c>
      <c r="AW4" s="13" t="s">
        <v>367</v>
      </c>
      <c r="AX4" s="13" t="s">
        <v>119</v>
      </c>
      <c r="AY4" s="13" t="s">
        <v>120</v>
      </c>
      <c r="AZ4" s="13" t="s">
        <v>121</v>
      </c>
      <c r="BA4" s="12" t="s">
        <v>28</v>
      </c>
      <c r="BB4" s="13" t="s">
        <v>122</v>
      </c>
      <c r="BC4" s="13" t="s">
        <v>367</v>
      </c>
      <c r="BD4" s="13" t="s">
        <v>119</v>
      </c>
      <c r="BE4" s="13" t="s">
        <v>120</v>
      </c>
      <c r="BF4" s="13" t="s">
        <v>121</v>
      </c>
      <c r="BG4" s="12" t="s">
        <v>28</v>
      </c>
      <c r="BH4" s="13" t="s">
        <v>122</v>
      </c>
      <c r="BI4" s="13" t="s">
        <v>367</v>
      </c>
      <c r="BJ4" s="13" t="s">
        <v>119</v>
      </c>
      <c r="BK4" s="13" t="s">
        <v>120</v>
      </c>
      <c r="BL4" s="13" t="s">
        <v>121</v>
      </c>
      <c r="BM4" s="12" t="s">
        <v>28</v>
      </c>
      <c r="BN4" s="13" t="s">
        <v>122</v>
      </c>
      <c r="BO4" s="13" t="s">
        <v>367</v>
      </c>
      <c r="BP4" s="13" t="s">
        <v>119</v>
      </c>
      <c r="BQ4" s="13" t="s">
        <v>120</v>
      </c>
      <c r="BR4" s="13" t="s">
        <v>121</v>
      </c>
      <c r="BS4" s="30" t="s">
        <v>28</v>
      </c>
      <c r="BT4" s="13" t="s">
        <v>122</v>
      </c>
      <c r="BU4" s="13" t="s">
        <v>367</v>
      </c>
      <c r="BV4" s="13" t="s">
        <v>119</v>
      </c>
      <c r="BW4" s="13" t="s">
        <v>120</v>
      </c>
      <c r="BX4" s="13" t="s">
        <v>121</v>
      </c>
      <c r="BY4" s="12" t="s">
        <v>28</v>
      </c>
      <c r="BZ4" s="13" t="s">
        <v>122</v>
      </c>
      <c r="CA4" s="13" t="s">
        <v>367</v>
      </c>
      <c r="CB4" s="13" t="s">
        <v>119</v>
      </c>
      <c r="CC4" s="13" t="s">
        <v>120</v>
      </c>
      <c r="CD4" s="13" t="s">
        <v>121</v>
      </c>
      <c r="CE4" s="30" t="s">
        <v>28</v>
      </c>
      <c r="CF4" s="13" t="s">
        <v>122</v>
      </c>
      <c r="CG4" s="13" t="s">
        <v>367</v>
      </c>
      <c r="CH4" s="13" t="s">
        <v>119</v>
      </c>
      <c r="CI4" s="13" t="s">
        <v>120</v>
      </c>
      <c r="CJ4" s="13" t="s">
        <v>121</v>
      </c>
      <c r="CK4" s="30" t="s">
        <v>28</v>
      </c>
      <c r="CL4" s="13" t="s">
        <v>122</v>
      </c>
      <c r="CM4" s="13" t="s">
        <v>367</v>
      </c>
      <c r="CN4" s="13" t="s">
        <v>119</v>
      </c>
      <c r="CO4" s="13" t="s">
        <v>120</v>
      </c>
      <c r="CP4" s="13" t="s">
        <v>121</v>
      </c>
      <c r="CQ4" s="30" t="s">
        <v>28</v>
      </c>
      <c r="CR4" s="13" t="s">
        <v>122</v>
      </c>
      <c r="CS4" s="13" t="s">
        <v>367</v>
      </c>
      <c r="CT4" s="13" t="s">
        <v>119</v>
      </c>
      <c r="CU4" s="13" t="s">
        <v>120</v>
      </c>
      <c r="CV4" s="13" t="s">
        <v>121</v>
      </c>
      <c r="CW4" s="12" t="s">
        <v>28</v>
      </c>
      <c r="CX4" s="13" t="s">
        <v>122</v>
      </c>
      <c r="CY4" s="13" t="s">
        <v>367</v>
      </c>
      <c r="CZ4" s="13" t="s">
        <v>119</v>
      </c>
      <c r="DA4" s="13" t="s">
        <v>120</v>
      </c>
      <c r="DB4" s="13" t="s">
        <v>121</v>
      </c>
      <c r="DC4" s="12" t="s">
        <v>28</v>
      </c>
      <c r="DD4" s="13" t="s">
        <v>122</v>
      </c>
      <c r="DE4" s="13" t="s">
        <v>367</v>
      </c>
      <c r="DF4" s="13" t="s">
        <v>119</v>
      </c>
      <c r="DG4" s="13" t="s">
        <v>120</v>
      </c>
      <c r="DH4" s="13" t="s">
        <v>121</v>
      </c>
      <c r="DI4" s="12" t="s">
        <v>28</v>
      </c>
      <c r="DJ4" s="13" t="s">
        <v>122</v>
      </c>
      <c r="DK4" s="13" t="s">
        <v>367</v>
      </c>
      <c r="DL4" s="13" t="s">
        <v>119</v>
      </c>
      <c r="DM4" s="13" t="s">
        <v>120</v>
      </c>
      <c r="DN4" s="13" t="s">
        <v>121</v>
      </c>
      <c r="DO4" s="30" t="s">
        <v>28</v>
      </c>
      <c r="DP4" s="13" t="s">
        <v>122</v>
      </c>
      <c r="DQ4" s="13" t="s">
        <v>367</v>
      </c>
      <c r="DR4" s="13" t="s">
        <v>119</v>
      </c>
      <c r="DS4" s="13" t="s">
        <v>120</v>
      </c>
      <c r="DT4" s="13" t="s">
        <v>121</v>
      </c>
      <c r="DU4" s="12" t="s">
        <v>28</v>
      </c>
      <c r="DV4" s="13" t="s">
        <v>122</v>
      </c>
      <c r="DW4" s="13" t="s">
        <v>367</v>
      </c>
      <c r="DX4" s="13" t="s">
        <v>119</v>
      </c>
      <c r="DY4" s="13" t="s">
        <v>120</v>
      </c>
      <c r="DZ4" s="13" t="s">
        <v>121</v>
      </c>
      <c r="EA4" s="12" t="s">
        <v>28</v>
      </c>
      <c r="EB4" s="13" t="s">
        <v>122</v>
      </c>
      <c r="EC4" s="13" t="s">
        <v>367</v>
      </c>
      <c r="ED4" s="13" t="s">
        <v>119</v>
      </c>
      <c r="EE4" s="13" t="s">
        <v>120</v>
      </c>
      <c r="EF4" s="13" t="s">
        <v>121</v>
      </c>
      <c r="EG4" s="12" t="s">
        <v>28</v>
      </c>
      <c r="EH4" s="13" t="s">
        <v>122</v>
      </c>
      <c r="EI4" s="13" t="s">
        <v>367</v>
      </c>
      <c r="EJ4" s="13" t="s">
        <v>119</v>
      </c>
      <c r="EK4" s="13" t="s">
        <v>120</v>
      </c>
      <c r="EL4" s="13" t="s">
        <v>121</v>
      </c>
      <c r="EM4" s="12" t="s">
        <v>28</v>
      </c>
      <c r="EN4" s="13" t="s">
        <v>122</v>
      </c>
      <c r="EO4" s="13" t="s">
        <v>367</v>
      </c>
      <c r="EP4" s="13" t="s">
        <v>119</v>
      </c>
      <c r="EQ4" s="13" t="s">
        <v>120</v>
      </c>
      <c r="ER4" s="13" t="s">
        <v>121</v>
      </c>
      <c r="ES4" s="12" t="s">
        <v>28</v>
      </c>
      <c r="ET4" s="13" t="s">
        <v>122</v>
      </c>
      <c r="EU4" s="13" t="s">
        <v>367</v>
      </c>
      <c r="EV4" s="13" t="s">
        <v>119</v>
      </c>
      <c r="EW4" s="13" t="s">
        <v>120</v>
      </c>
      <c r="EX4" s="13" t="s">
        <v>121</v>
      </c>
      <c r="EY4" s="12" t="s">
        <v>28</v>
      </c>
      <c r="EZ4" s="13" t="s">
        <v>122</v>
      </c>
      <c r="FA4" s="13" t="s">
        <v>367</v>
      </c>
      <c r="FB4" s="13" t="s">
        <v>119</v>
      </c>
      <c r="FC4" s="13" t="s">
        <v>120</v>
      </c>
      <c r="FD4" s="13" t="s">
        <v>121</v>
      </c>
      <c r="FE4" s="12" t="s">
        <v>28</v>
      </c>
      <c r="FF4" s="13" t="s">
        <v>122</v>
      </c>
      <c r="FG4" s="13" t="s">
        <v>367</v>
      </c>
      <c r="FH4" s="13" t="s">
        <v>119</v>
      </c>
      <c r="FI4" s="13" t="s">
        <v>120</v>
      </c>
      <c r="FJ4" s="13" t="s">
        <v>121</v>
      </c>
      <c r="FK4" s="13" t="s">
        <v>28</v>
      </c>
      <c r="FL4" s="13" t="s">
        <v>122</v>
      </c>
      <c r="FM4" s="13" t="s">
        <v>367</v>
      </c>
      <c r="FN4" s="13" t="s">
        <v>119</v>
      </c>
      <c r="FO4" s="13" t="s">
        <v>120</v>
      </c>
      <c r="FP4" s="13" t="s">
        <v>121</v>
      </c>
      <c r="FQ4" s="12" t="s">
        <v>28</v>
      </c>
      <c r="FR4" s="13" t="s">
        <v>122</v>
      </c>
      <c r="FS4" s="13" t="s">
        <v>367</v>
      </c>
      <c r="FT4" s="13" t="s">
        <v>119</v>
      </c>
      <c r="FU4" s="13" t="s">
        <v>120</v>
      </c>
      <c r="FV4" s="13" t="s">
        <v>121</v>
      </c>
      <c r="FW4" s="30" t="s">
        <v>28</v>
      </c>
      <c r="FX4" s="13" t="s">
        <v>122</v>
      </c>
      <c r="FY4" s="13" t="s">
        <v>367</v>
      </c>
      <c r="FZ4" s="13" t="s">
        <v>119</v>
      </c>
      <c r="GA4" s="13" t="s">
        <v>120</v>
      </c>
      <c r="GB4" s="13" t="s">
        <v>121</v>
      </c>
      <c r="GC4" s="12" t="s">
        <v>28</v>
      </c>
      <c r="GD4" s="13" t="s">
        <v>122</v>
      </c>
      <c r="GE4" s="13" t="s">
        <v>367</v>
      </c>
      <c r="GF4" s="13" t="s">
        <v>119</v>
      </c>
      <c r="GG4" s="13" t="s">
        <v>120</v>
      </c>
      <c r="GH4" s="13" t="s">
        <v>121</v>
      </c>
      <c r="GI4" s="12" t="s">
        <v>28</v>
      </c>
      <c r="GJ4" s="13" t="s">
        <v>122</v>
      </c>
      <c r="GK4" s="13" t="s">
        <v>367</v>
      </c>
      <c r="GL4" s="24" t="s">
        <v>119</v>
      </c>
      <c r="GM4" s="24" t="s">
        <v>120</v>
      </c>
      <c r="GN4" s="13" t="s">
        <v>121</v>
      </c>
      <c r="GO4" s="13" t="s">
        <v>28</v>
      </c>
      <c r="GP4" s="13" t="s">
        <v>122</v>
      </c>
      <c r="GQ4" s="13" t="s">
        <v>367</v>
      </c>
      <c r="GR4" s="13" t="s">
        <v>121</v>
      </c>
      <c r="GS4" s="13" t="s">
        <v>28</v>
      </c>
      <c r="GT4" s="13" t="s">
        <v>121</v>
      </c>
      <c r="GU4" s="13" t="s">
        <v>28</v>
      </c>
      <c r="GV4" s="13" t="s">
        <v>121</v>
      </c>
      <c r="GW4" s="13" t="s">
        <v>28</v>
      </c>
      <c r="GX4" s="12" t="s">
        <v>121</v>
      </c>
      <c r="GY4" s="30" t="s">
        <v>28</v>
      </c>
      <c r="GZ4" s="12" t="s">
        <v>121</v>
      </c>
      <c r="HA4" s="30" t="s">
        <v>28</v>
      </c>
      <c r="HB4" s="12" t="s">
        <v>121</v>
      </c>
      <c r="HC4" s="12" t="s">
        <v>28</v>
      </c>
      <c r="HD4" s="12" t="s">
        <v>121</v>
      </c>
      <c r="HE4" s="12" t="s">
        <v>28</v>
      </c>
      <c r="HF4" s="12" t="s">
        <v>121</v>
      </c>
      <c r="HG4" s="12" t="s">
        <v>28</v>
      </c>
      <c r="HH4" s="12" t="s">
        <v>121</v>
      </c>
      <c r="HI4" s="12" t="s">
        <v>28</v>
      </c>
      <c r="HJ4" s="12" t="s">
        <v>121</v>
      </c>
      <c r="HK4" s="12" t="s">
        <v>28</v>
      </c>
      <c r="HL4" s="12" t="s">
        <v>121</v>
      </c>
      <c r="HM4" s="12" t="s">
        <v>28</v>
      </c>
      <c r="HN4" s="12" t="s">
        <v>121</v>
      </c>
      <c r="HO4" s="12" t="s">
        <v>28</v>
      </c>
      <c r="HP4" s="12" t="s">
        <v>121</v>
      </c>
      <c r="HQ4" s="12" t="s">
        <v>28</v>
      </c>
      <c r="HR4" s="13"/>
      <c r="HS4" s="13"/>
    </row>
    <row r="5" ht="16.5" spans="1:227">
      <c r="A5" s="16" t="s">
        <v>126</v>
      </c>
      <c r="B5" s="17" t="s">
        <v>35</v>
      </c>
      <c r="C5" s="18">
        <v>6939962741710</v>
      </c>
      <c r="D5" s="18">
        <v>522077267046</v>
      </c>
      <c r="E5" s="18">
        <v>21061011000035</v>
      </c>
      <c r="F5" s="17" t="s">
        <v>127</v>
      </c>
      <c r="G5" s="19" t="s">
        <v>368</v>
      </c>
      <c r="H5" s="17" t="s">
        <v>129</v>
      </c>
      <c r="I5" s="26">
        <f>VLOOKUP(C5,[3]Sheet2!K:P,6,0)</f>
        <v>1</v>
      </c>
      <c r="J5" s="17">
        <f>VLOOKUP(C5,[3]Sheet2!K:N,4,0)</f>
        <v>13248</v>
      </c>
      <c r="K5" s="17">
        <f>VLOOKUP(C5,[3]Sheet2!K:Q,7,0)</f>
        <v>6644</v>
      </c>
      <c r="L5" s="18">
        <f>VLOOKUP(C5,[3]Sheet2!K:O,5,0)</f>
        <v>59.8554668740138</v>
      </c>
      <c r="M5" s="27">
        <f t="shared" ref="M5:M68" si="0">HN5/$HN$82</f>
        <v>0.171919337141992</v>
      </c>
      <c r="N5" s="33">
        <v>7087</v>
      </c>
      <c r="O5" s="26">
        <v>0.0612</v>
      </c>
      <c r="P5" s="18">
        <v>695</v>
      </c>
      <c r="Q5" s="18">
        <v>68810.365</v>
      </c>
      <c r="R5" s="17">
        <v>99</v>
      </c>
      <c r="S5" s="17">
        <v>7271</v>
      </c>
      <c r="T5" s="17">
        <v>6886</v>
      </c>
      <c r="U5" s="58">
        <v>0.0855358698809178</v>
      </c>
      <c r="V5" s="18">
        <v>624</v>
      </c>
      <c r="W5" s="18">
        <v>61197.45</v>
      </c>
      <c r="X5" s="17">
        <v>99</v>
      </c>
      <c r="Y5" s="17">
        <v>7077</v>
      </c>
      <c r="Z5" s="17">
        <v>6954</v>
      </c>
      <c r="AA5" s="58">
        <v>0.0772217428817946</v>
      </c>
      <c r="AB5" s="18">
        <v>610</v>
      </c>
      <c r="AC5" s="18">
        <v>59408.7</v>
      </c>
      <c r="AD5" s="17">
        <v>99</v>
      </c>
      <c r="AE5" s="17">
        <v>10406</v>
      </c>
      <c r="AF5" s="17">
        <v>6823</v>
      </c>
      <c r="AG5" s="58">
        <v>0.0703502857980361</v>
      </c>
      <c r="AH5" s="18">
        <v>590</v>
      </c>
      <c r="AI5" s="18">
        <v>57647.39</v>
      </c>
      <c r="AJ5" s="17">
        <v>99</v>
      </c>
      <c r="AK5" s="17">
        <v>9183</v>
      </c>
      <c r="AL5" s="17">
        <v>6749</v>
      </c>
      <c r="AM5" s="58">
        <v>0.0801600237072159</v>
      </c>
      <c r="AN5" s="18">
        <v>657</v>
      </c>
      <c r="AO5" s="18">
        <v>63104.96</v>
      </c>
      <c r="AP5" s="17">
        <v>99</v>
      </c>
      <c r="AQ5" s="17">
        <v>7000</v>
      </c>
      <c r="AR5" s="33">
        <v>7555</v>
      </c>
      <c r="AS5" s="58">
        <v>0.0865651886168101</v>
      </c>
      <c r="AT5" s="18">
        <v>643</v>
      </c>
      <c r="AU5" s="18">
        <v>62747.54</v>
      </c>
      <c r="AV5" s="17">
        <v>99</v>
      </c>
      <c r="AW5" s="17">
        <v>7052</v>
      </c>
      <c r="AX5" s="17">
        <v>8017</v>
      </c>
      <c r="AY5" s="264">
        <v>0.081327179743046</v>
      </c>
      <c r="AZ5" s="17">
        <v>638</v>
      </c>
      <c r="BA5" s="18">
        <v>63154.9375</v>
      </c>
      <c r="BB5" s="17">
        <v>99</v>
      </c>
      <c r="BC5" s="17">
        <v>8613</v>
      </c>
      <c r="BD5" s="17">
        <v>7542</v>
      </c>
      <c r="BE5" s="32">
        <v>0.086714399363564</v>
      </c>
      <c r="BF5" s="17">
        <v>682</v>
      </c>
      <c r="BG5" s="18">
        <v>67270.615</v>
      </c>
      <c r="BH5" s="17">
        <v>99</v>
      </c>
      <c r="BI5" s="17">
        <v>7052</v>
      </c>
      <c r="BJ5" s="17">
        <v>7027</v>
      </c>
      <c r="BK5" s="32">
        <v>0.0536502063469475</v>
      </c>
      <c r="BL5" s="18">
        <v>430</v>
      </c>
      <c r="BM5" s="18">
        <v>46024.145</v>
      </c>
      <c r="BN5" s="17">
        <v>99</v>
      </c>
      <c r="BO5" s="17">
        <v>4998</v>
      </c>
      <c r="BP5" s="17">
        <v>6720</v>
      </c>
      <c r="BQ5" s="32">
        <v>0.0513392857142857</v>
      </c>
      <c r="BR5" s="18">
        <v>410</v>
      </c>
      <c r="BS5" s="18">
        <v>43813.0299999999</v>
      </c>
      <c r="BT5" s="17">
        <v>99</v>
      </c>
      <c r="BU5" s="18">
        <v>6713</v>
      </c>
      <c r="BV5" s="17">
        <v>6954</v>
      </c>
      <c r="BW5" s="32">
        <v>0.0565142364106989</v>
      </c>
      <c r="BX5" s="18">
        <v>423</v>
      </c>
      <c r="BY5" s="18">
        <v>47402.83</v>
      </c>
      <c r="BZ5" s="17">
        <v>99</v>
      </c>
      <c r="CA5" s="18">
        <v>7863</v>
      </c>
      <c r="CB5" s="18">
        <v>6959</v>
      </c>
      <c r="CC5" s="32">
        <v>0.0566142364106989</v>
      </c>
      <c r="CD5" s="18">
        <v>402</v>
      </c>
      <c r="CE5" s="18">
        <v>44206.385</v>
      </c>
      <c r="CF5" s="17">
        <v>99</v>
      </c>
      <c r="CG5" s="18">
        <v>7863</v>
      </c>
      <c r="CH5" s="33">
        <v>6546</v>
      </c>
      <c r="CI5" s="32">
        <v>0.0562175374274366</v>
      </c>
      <c r="CJ5" s="18">
        <v>420</v>
      </c>
      <c r="CK5" s="18">
        <v>46268.165</v>
      </c>
      <c r="CL5" s="17">
        <v>99</v>
      </c>
      <c r="CM5" s="18">
        <v>7863</v>
      </c>
      <c r="CN5" s="33">
        <v>6963</v>
      </c>
      <c r="CO5" s="32">
        <v>0.0541433290248456</v>
      </c>
      <c r="CP5" s="17">
        <v>449</v>
      </c>
      <c r="CQ5" s="18">
        <v>44422.9150000001</v>
      </c>
      <c r="CR5" s="17">
        <v>99</v>
      </c>
      <c r="CS5" s="17">
        <v>7300</v>
      </c>
      <c r="CT5" s="33">
        <v>7042</v>
      </c>
      <c r="CU5" s="32">
        <v>0.0523998863959103</v>
      </c>
      <c r="CV5" s="17">
        <v>430</v>
      </c>
      <c r="CW5" s="18">
        <v>46910.315</v>
      </c>
      <c r="CX5" s="17">
        <v>109</v>
      </c>
      <c r="CY5" s="17">
        <v>8697</v>
      </c>
      <c r="CZ5" s="33">
        <v>7058</v>
      </c>
      <c r="DA5" s="32">
        <v>0.0510059506942477</v>
      </c>
      <c r="DB5" s="18">
        <v>420</v>
      </c>
      <c r="DC5" s="18">
        <v>45816.045</v>
      </c>
      <c r="DD5" s="17">
        <v>109</v>
      </c>
      <c r="DE5" s="18">
        <v>9891</v>
      </c>
      <c r="DF5" s="33">
        <v>6399</v>
      </c>
      <c r="DG5" s="32">
        <v>0.0440693858415377</v>
      </c>
      <c r="DH5" s="18">
        <v>371</v>
      </c>
      <c r="DI5" s="18">
        <v>40407.895</v>
      </c>
      <c r="DJ5" s="17">
        <v>109</v>
      </c>
      <c r="DK5" s="18">
        <v>10554</v>
      </c>
      <c r="DL5" s="18">
        <v>6100</v>
      </c>
      <c r="DM5" s="26">
        <v>0.0539344262295082</v>
      </c>
      <c r="DN5" s="18">
        <v>391</v>
      </c>
      <c r="DO5" s="18">
        <v>42645.61</v>
      </c>
      <c r="DP5" s="17">
        <v>109</v>
      </c>
      <c r="DQ5" s="18">
        <v>9598</v>
      </c>
      <c r="DR5" s="18">
        <v>6084</v>
      </c>
      <c r="DS5" s="26">
        <v>0.0475016436554898</v>
      </c>
      <c r="DT5" s="18">
        <v>347</v>
      </c>
      <c r="DU5" s="18">
        <v>37831.9249999999</v>
      </c>
      <c r="DV5" s="17">
        <v>109</v>
      </c>
      <c r="DW5" s="18">
        <v>9039</v>
      </c>
      <c r="DX5" s="18">
        <v>6256</v>
      </c>
      <c r="DY5" s="26">
        <v>0.0532289002557545</v>
      </c>
      <c r="DZ5" s="18">
        <v>377</v>
      </c>
      <c r="EA5" s="18">
        <v>41083.9249999999</v>
      </c>
      <c r="EB5" s="17">
        <v>109</v>
      </c>
      <c r="EC5" s="18">
        <v>9072</v>
      </c>
      <c r="ED5" s="18">
        <v>6376</v>
      </c>
      <c r="EE5" s="26">
        <v>0.0464240903387704</v>
      </c>
      <c r="EF5" s="17">
        <v>401</v>
      </c>
      <c r="EG5" s="18">
        <v>43659.1400000001</v>
      </c>
      <c r="EH5" s="17">
        <v>109</v>
      </c>
      <c r="EI5" s="17">
        <v>11354</v>
      </c>
      <c r="EJ5" s="18">
        <v>5971</v>
      </c>
      <c r="EK5" s="26">
        <v>0.0445486518171161</v>
      </c>
      <c r="EL5" s="17">
        <v>367</v>
      </c>
      <c r="EM5" s="18">
        <v>40021.5100000001</v>
      </c>
      <c r="EN5" s="17">
        <v>109</v>
      </c>
      <c r="EO5" s="17">
        <v>11071</v>
      </c>
      <c r="EP5" s="17">
        <v>6034</v>
      </c>
      <c r="EQ5" s="26">
        <v>0.0419290686112032</v>
      </c>
      <c r="ER5" s="17">
        <v>331</v>
      </c>
      <c r="ES5" s="18">
        <v>36066.3950000001</v>
      </c>
      <c r="ET5" s="17">
        <v>109</v>
      </c>
      <c r="EU5" s="17">
        <v>13158</v>
      </c>
      <c r="EV5" s="17">
        <v>5525</v>
      </c>
      <c r="EW5" s="26">
        <v>0.0410859728506787</v>
      </c>
      <c r="EX5" s="17">
        <v>312</v>
      </c>
      <c r="EY5" s="18">
        <v>34046.295</v>
      </c>
      <c r="EZ5" s="17">
        <v>109</v>
      </c>
      <c r="FA5" s="17">
        <v>14113</v>
      </c>
      <c r="FB5" s="17">
        <v>4980</v>
      </c>
      <c r="FC5" s="26">
        <v>0.0483935742971888</v>
      </c>
      <c r="FD5" s="17">
        <v>242</v>
      </c>
      <c r="FE5" s="18">
        <v>26388.6750000001</v>
      </c>
      <c r="FF5" s="17">
        <v>109</v>
      </c>
      <c r="FG5" s="17">
        <v>13174</v>
      </c>
      <c r="FH5" s="17">
        <v>4049</v>
      </c>
      <c r="FI5" s="26">
        <v>0.0592738947888367</v>
      </c>
      <c r="FJ5" s="18">
        <v>254</v>
      </c>
      <c r="FK5" s="18">
        <v>27653.02</v>
      </c>
      <c r="FL5" s="17">
        <v>109</v>
      </c>
      <c r="FM5" s="18">
        <v>13069</v>
      </c>
      <c r="FN5" s="18">
        <v>4706</v>
      </c>
      <c r="FO5" s="26">
        <v>0.0548236294092648</v>
      </c>
      <c r="FP5" s="18">
        <v>267</v>
      </c>
      <c r="FQ5" s="18">
        <v>29143.22</v>
      </c>
      <c r="FR5" s="17">
        <v>109</v>
      </c>
      <c r="FS5" s="18">
        <v>13112</v>
      </c>
      <c r="FT5" s="18">
        <v>4865</v>
      </c>
      <c r="FU5" s="26">
        <v>0.0419321685508736</v>
      </c>
      <c r="FV5" s="18">
        <v>218</v>
      </c>
      <c r="FW5" s="18">
        <v>23719.2000000001</v>
      </c>
      <c r="FX5" s="17">
        <v>109</v>
      </c>
      <c r="FY5" s="18">
        <v>13181</v>
      </c>
      <c r="FZ5" s="18">
        <v>5282</v>
      </c>
      <c r="GA5" s="26">
        <v>0.0766755017039</v>
      </c>
      <c r="GB5" s="18">
        <v>401</v>
      </c>
      <c r="GC5" s="18">
        <v>39663.01</v>
      </c>
      <c r="GD5" s="17">
        <v>99</v>
      </c>
      <c r="GE5" s="18">
        <v>13237</v>
      </c>
      <c r="GF5" s="18">
        <v>5441</v>
      </c>
      <c r="GG5" s="26">
        <v>0.0729645285793053</v>
      </c>
      <c r="GH5" s="17">
        <v>391</v>
      </c>
      <c r="GI5" s="18">
        <v>38699.265</v>
      </c>
      <c r="GJ5" s="17">
        <v>99</v>
      </c>
      <c r="GK5" s="17">
        <v>13180</v>
      </c>
      <c r="GL5" s="17">
        <v>6024</v>
      </c>
      <c r="GM5" s="26">
        <v>0.0753652058432935</v>
      </c>
      <c r="GN5" s="17">
        <v>439</v>
      </c>
      <c r="GO5" s="18">
        <v>43468.17</v>
      </c>
      <c r="GP5" s="17">
        <v>99</v>
      </c>
      <c r="GQ5" s="17">
        <v>13004</v>
      </c>
      <c r="GR5" s="17">
        <v>9544</v>
      </c>
      <c r="GS5" s="17">
        <v>1040224.413</v>
      </c>
      <c r="GT5" s="17">
        <v>11284</v>
      </c>
      <c r="GU5" s="17">
        <v>1230097.138</v>
      </c>
      <c r="GV5" s="17">
        <v>14855</v>
      </c>
      <c r="GW5" s="17">
        <v>1628474.8835</v>
      </c>
      <c r="GX5" s="17">
        <v>13221</v>
      </c>
      <c r="GY5" s="17">
        <v>1428297.78666667</v>
      </c>
      <c r="GZ5" s="18">
        <v>13402</v>
      </c>
      <c r="HA5" s="41">
        <v>1386971.335</v>
      </c>
      <c r="HB5" s="41">
        <v>14357</v>
      </c>
      <c r="HC5" s="41">
        <v>1546628.65</v>
      </c>
      <c r="HD5" s="41"/>
      <c r="HE5" s="41"/>
      <c r="HF5" s="41"/>
      <c r="HG5" s="41"/>
      <c r="HH5" s="18"/>
      <c r="HI5" s="41"/>
      <c r="HJ5" s="41"/>
      <c r="HK5" s="41"/>
      <c r="HL5" s="18"/>
      <c r="HM5" s="18"/>
      <c r="HN5" s="18">
        <f t="shared" ref="HN5:HN68" si="1">P5+V5+AB5+AH5+AN5+AT5+AZ5+BF5+BL5+BR5+BX5+CD5+CJ5+CP5+CV5+DB5+DH5+DN5+DT5+DZ5+EF5+EL5+ER5+EX5+FD5+FJ5+FP5+FV5+GB5+GH5+GN5</f>
        <v>13632</v>
      </c>
      <c r="HO5" s="18">
        <f>Q5+W5</f>
        <v>130007.815</v>
      </c>
      <c r="HP5" s="18">
        <f t="shared" ref="HP5:HP68" si="2">GT5+GV5+GX5+GZ5+HB5+HD5+HN5+HF5+HH5+HJ5+HL5+GR5</f>
        <v>90295</v>
      </c>
      <c r="HQ5" s="18">
        <f t="shared" ref="HQ5:HQ68" si="3">GU5+GW5+GY5+HA5+HO5+HC5+HE5+HG5+HI5+HK5+HM5+GS5</f>
        <v>8390702.02116667</v>
      </c>
      <c r="HR5" s="43" t="s">
        <v>369</v>
      </c>
      <c r="HS5" s="43"/>
    </row>
    <row r="6" ht="16.5" spans="1:227">
      <c r="A6" s="16" t="s">
        <v>126</v>
      </c>
      <c r="B6" s="17" t="s">
        <v>35</v>
      </c>
      <c r="C6" s="18">
        <v>6939962740379</v>
      </c>
      <c r="D6" s="18">
        <v>564467887701</v>
      </c>
      <c r="E6" s="18">
        <v>21061010000091</v>
      </c>
      <c r="F6" s="17" t="s">
        <v>131</v>
      </c>
      <c r="G6" s="19" t="s">
        <v>370</v>
      </c>
      <c r="H6" s="17" t="s">
        <v>129</v>
      </c>
      <c r="I6" s="26">
        <f>VLOOKUP(C6,[3]Sheet2!K:P,6,0)</f>
        <v>1</v>
      </c>
      <c r="J6" s="17">
        <f>VLOOKUP(C6,[3]Sheet2!K:N,4,0)</f>
        <v>1660</v>
      </c>
      <c r="K6" s="17">
        <f>VLOOKUP(C6,[3]Sheet2!K:Q,7,0)</f>
        <v>676</v>
      </c>
      <c r="L6" s="18">
        <f>VLOOKUP(C6,[3]Sheet2!K:O,5,0)</f>
        <v>85.2564102564103</v>
      </c>
      <c r="M6" s="27">
        <f t="shared" si="0"/>
        <v>0.0360813690994161</v>
      </c>
      <c r="N6" s="33">
        <v>2048</v>
      </c>
      <c r="O6" s="26">
        <v>0.0264</v>
      </c>
      <c r="P6" s="18">
        <v>164</v>
      </c>
      <c r="Q6" s="18">
        <v>27835.215</v>
      </c>
      <c r="R6" s="17">
        <v>169</v>
      </c>
      <c r="S6" s="17">
        <v>3186</v>
      </c>
      <c r="T6" s="17">
        <v>2038</v>
      </c>
      <c r="U6" s="58">
        <v>0.0407262021589794</v>
      </c>
      <c r="V6" s="18">
        <v>177</v>
      </c>
      <c r="W6" s="18">
        <v>30301.75</v>
      </c>
      <c r="X6" s="17">
        <v>169</v>
      </c>
      <c r="Y6" s="17">
        <v>3184</v>
      </c>
      <c r="Z6" s="17">
        <v>1557</v>
      </c>
      <c r="AA6" s="58">
        <v>0.0443159922928709</v>
      </c>
      <c r="AB6" s="18">
        <v>163</v>
      </c>
      <c r="AC6" s="18">
        <v>27663.39</v>
      </c>
      <c r="AD6" s="17">
        <v>169</v>
      </c>
      <c r="AE6" s="17">
        <v>2950</v>
      </c>
      <c r="AF6" s="17">
        <v>1468</v>
      </c>
      <c r="AG6" s="58">
        <v>0.0476839237057221</v>
      </c>
      <c r="AH6" s="18">
        <v>167</v>
      </c>
      <c r="AI6" s="18">
        <v>27965.7</v>
      </c>
      <c r="AJ6" s="17">
        <v>169</v>
      </c>
      <c r="AK6" s="17">
        <v>2861</v>
      </c>
      <c r="AL6" s="17">
        <v>1435</v>
      </c>
      <c r="AM6" s="58">
        <v>0.0501742160278746</v>
      </c>
      <c r="AN6" s="18">
        <v>167</v>
      </c>
      <c r="AO6" s="18">
        <v>27921.88</v>
      </c>
      <c r="AP6" s="17">
        <v>169</v>
      </c>
      <c r="AQ6" s="17">
        <v>2817</v>
      </c>
      <c r="AR6" s="33">
        <v>1672</v>
      </c>
      <c r="AS6" s="58">
        <v>0.0568181818181818</v>
      </c>
      <c r="AT6" s="18">
        <v>185</v>
      </c>
      <c r="AU6" s="18">
        <v>31220.09</v>
      </c>
      <c r="AV6" s="17">
        <v>169</v>
      </c>
      <c r="AW6" s="17">
        <v>2773</v>
      </c>
      <c r="AX6" s="17">
        <v>1534</v>
      </c>
      <c r="AY6" s="264">
        <v>0.0521512385919166</v>
      </c>
      <c r="AZ6" s="17">
        <v>75</v>
      </c>
      <c r="BA6" s="18">
        <v>12638.8</v>
      </c>
      <c r="BB6" s="17">
        <v>169</v>
      </c>
      <c r="BC6" s="17">
        <v>3043</v>
      </c>
      <c r="BD6" s="17">
        <v>1468</v>
      </c>
      <c r="BE6" s="32">
        <v>0.0415531335149864</v>
      </c>
      <c r="BF6" s="17">
        <v>109</v>
      </c>
      <c r="BG6" s="18">
        <v>19109.275</v>
      </c>
      <c r="BH6" s="17">
        <v>169</v>
      </c>
      <c r="BI6" s="17">
        <v>2773</v>
      </c>
      <c r="BJ6" s="17">
        <v>1412</v>
      </c>
      <c r="BK6" s="32">
        <v>0.0495750708215297</v>
      </c>
      <c r="BL6" s="18">
        <v>116</v>
      </c>
      <c r="BM6" s="18">
        <v>19931.105</v>
      </c>
      <c r="BN6" s="17">
        <v>169</v>
      </c>
      <c r="BO6" s="17">
        <v>2310</v>
      </c>
      <c r="BP6" s="17">
        <v>1239</v>
      </c>
      <c r="BQ6" s="32">
        <v>0.0645682001614205</v>
      </c>
      <c r="BR6" s="18">
        <v>121</v>
      </c>
      <c r="BS6" s="18">
        <v>22392.0899999999</v>
      </c>
      <c r="BT6" s="17">
        <v>169</v>
      </c>
      <c r="BU6" s="18">
        <v>2174</v>
      </c>
      <c r="BV6" s="17">
        <v>1294</v>
      </c>
      <c r="BW6" s="32">
        <v>0.0471406491499227</v>
      </c>
      <c r="BX6" s="18">
        <v>98</v>
      </c>
      <c r="BY6" s="18">
        <v>16144.88</v>
      </c>
      <c r="BZ6" s="17">
        <v>169</v>
      </c>
      <c r="CA6" s="18">
        <v>2147</v>
      </c>
      <c r="CB6" s="18">
        <v>1299</v>
      </c>
      <c r="CC6" s="32">
        <v>0.0472406491499227</v>
      </c>
      <c r="CD6" s="18">
        <v>121</v>
      </c>
      <c r="CE6" s="18">
        <v>20395.425</v>
      </c>
      <c r="CF6" s="17">
        <v>169</v>
      </c>
      <c r="CG6" s="18">
        <v>2147</v>
      </c>
      <c r="CH6" s="33">
        <v>1360</v>
      </c>
      <c r="CI6" s="32">
        <v>0.0720588235294118</v>
      </c>
      <c r="CJ6" s="18">
        <v>135</v>
      </c>
      <c r="CK6" s="18">
        <v>25006.185</v>
      </c>
      <c r="CL6" s="17">
        <v>169</v>
      </c>
      <c r="CM6" s="18">
        <v>2147</v>
      </c>
      <c r="CN6" s="33">
        <v>1533</v>
      </c>
      <c r="CO6" s="32">
        <v>0.0482713633398565</v>
      </c>
      <c r="CP6" s="17">
        <v>70</v>
      </c>
      <c r="CQ6" s="18">
        <v>11642.56</v>
      </c>
      <c r="CR6" s="17">
        <v>169</v>
      </c>
      <c r="CS6" s="17">
        <v>2095</v>
      </c>
      <c r="CT6" s="33">
        <v>1522</v>
      </c>
      <c r="CU6" s="32">
        <v>0.0519053876478318</v>
      </c>
      <c r="CV6" s="17">
        <v>73</v>
      </c>
      <c r="CW6" s="18">
        <v>12170.79</v>
      </c>
      <c r="CX6" s="17">
        <v>169</v>
      </c>
      <c r="CY6" s="17">
        <v>2169</v>
      </c>
      <c r="CZ6" s="33">
        <v>1559</v>
      </c>
      <c r="DA6" s="32">
        <v>0.0564464400256575</v>
      </c>
      <c r="DB6" s="18">
        <v>81</v>
      </c>
      <c r="DC6" s="18">
        <v>13940.1</v>
      </c>
      <c r="DD6" s="17">
        <v>169</v>
      </c>
      <c r="DE6" s="18">
        <v>2112</v>
      </c>
      <c r="DF6" s="33">
        <v>1431</v>
      </c>
      <c r="DG6" s="32">
        <v>0.0461215932914046</v>
      </c>
      <c r="DH6" s="18">
        <v>64</v>
      </c>
      <c r="DI6" s="18">
        <v>10398.66</v>
      </c>
      <c r="DJ6" s="17">
        <v>169</v>
      </c>
      <c r="DK6" s="18">
        <v>2100</v>
      </c>
      <c r="DL6" s="18">
        <v>1443</v>
      </c>
      <c r="DM6" s="26">
        <v>0.042966042966043</v>
      </c>
      <c r="DN6" s="18">
        <v>56</v>
      </c>
      <c r="DO6" s="18">
        <v>9429.92</v>
      </c>
      <c r="DP6" s="17">
        <v>169</v>
      </c>
      <c r="DQ6" s="18">
        <v>2025</v>
      </c>
      <c r="DR6" s="18">
        <v>1415</v>
      </c>
      <c r="DS6" s="26">
        <v>0.0424028268551237</v>
      </c>
      <c r="DT6" s="18">
        <v>56</v>
      </c>
      <c r="DU6" s="18">
        <v>9024.64</v>
      </c>
      <c r="DV6" s="17">
        <v>169</v>
      </c>
      <c r="DW6" s="18">
        <v>1975</v>
      </c>
      <c r="DX6" s="18">
        <v>1486</v>
      </c>
      <c r="DY6" s="26">
        <v>0.0511440107671602</v>
      </c>
      <c r="DZ6" s="18">
        <v>74</v>
      </c>
      <c r="EA6" s="18">
        <v>12515.21</v>
      </c>
      <c r="EB6" s="17">
        <v>169</v>
      </c>
      <c r="EC6" s="18">
        <v>1907</v>
      </c>
      <c r="ED6" s="18">
        <v>1488</v>
      </c>
      <c r="EE6" s="26">
        <v>0.0477150537634409</v>
      </c>
      <c r="EF6" s="17">
        <v>66</v>
      </c>
      <c r="EG6" s="18">
        <v>10908.75</v>
      </c>
      <c r="EH6" s="17">
        <v>169</v>
      </c>
      <c r="EI6" s="17">
        <v>1866</v>
      </c>
      <c r="EJ6" s="18">
        <v>1406</v>
      </c>
      <c r="EK6" s="26">
        <v>0.0490753911806543</v>
      </c>
      <c r="EL6" s="17">
        <v>64</v>
      </c>
      <c r="EM6" s="18">
        <v>10823.83</v>
      </c>
      <c r="EN6" s="17">
        <v>169</v>
      </c>
      <c r="EO6" s="17">
        <v>1739</v>
      </c>
      <c r="EP6" s="17">
        <v>1363</v>
      </c>
      <c r="EQ6" s="26">
        <v>0.0410858400586941</v>
      </c>
      <c r="ER6" s="17">
        <v>50</v>
      </c>
      <c r="ES6" s="18">
        <v>8187.55</v>
      </c>
      <c r="ET6" s="17">
        <v>169</v>
      </c>
      <c r="EU6" s="17">
        <v>2519</v>
      </c>
      <c r="EV6" s="17">
        <v>1192</v>
      </c>
      <c r="EW6" s="26">
        <v>0.0461409395973154</v>
      </c>
      <c r="EX6" s="17">
        <v>52</v>
      </c>
      <c r="EY6" s="18">
        <v>8601.41</v>
      </c>
      <c r="EZ6" s="17">
        <v>169</v>
      </c>
      <c r="FA6" s="17">
        <v>2650</v>
      </c>
      <c r="FB6" s="17">
        <v>1252</v>
      </c>
      <c r="FC6" s="26">
        <v>0.0439297124600639</v>
      </c>
      <c r="FD6" s="17">
        <v>53</v>
      </c>
      <c r="FE6" s="18">
        <v>9427.36</v>
      </c>
      <c r="FF6" s="17">
        <v>169</v>
      </c>
      <c r="FG6" s="17">
        <v>2466</v>
      </c>
      <c r="FH6" s="17">
        <v>1104</v>
      </c>
      <c r="FI6" s="26">
        <v>0.0398550724637681</v>
      </c>
      <c r="FJ6" s="18">
        <v>43</v>
      </c>
      <c r="FK6" s="18">
        <v>7082.61</v>
      </c>
      <c r="FL6" s="17">
        <v>169</v>
      </c>
      <c r="FM6" s="18">
        <v>2528</v>
      </c>
      <c r="FN6" s="18">
        <v>1292</v>
      </c>
      <c r="FO6" s="26">
        <v>0.0464396284829721</v>
      </c>
      <c r="FP6" s="18">
        <v>60</v>
      </c>
      <c r="FQ6" s="18">
        <v>9892.04</v>
      </c>
      <c r="FR6" s="17">
        <v>169</v>
      </c>
      <c r="FS6" s="18">
        <v>2497</v>
      </c>
      <c r="FT6" s="18">
        <v>1258</v>
      </c>
      <c r="FU6" s="26">
        <v>0.041335453100159</v>
      </c>
      <c r="FV6" s="18">
        <v>52</v>
      </c>
      <c r="FW6" s="18">
        <v>8530.31</v>
      </c>
      <c r="FX6" s="17">
        <v>169</v>
      </c>
      <c r="FY6" s="18">
        <v>2554</v>
      </c>
      <c r="FZ6" s="18">
        <v>1254</v>
      </c>
      <c r="GA6" s="26">
        <v>0.043859649122807</v>
      </c>
      <c r="GB6" s="18">
        <v>54</v>
      </c>
      <c r="GC6" s="18">
        <v>9170.36</v>
      </c>
      <c r="GD6" s="17">
        <v>169</v>
      </c>
      <c r="GE6" s="18">
        <v>2606</v>
      </c>
      <c r="GF6" s="18">
        <v>1214</v>
      </c>
      <c r="GG6" s="26">
        <v>0.0395387149917628</v>
      </c>
      <c r="GH6" s="17">
        <v>47</v>
      </c>
      <c r="GI6" s="18">
        <v>8109.39</v>
      </c>
      <c r="GJ6" s="17">
        <v>169</v>
      </c>
      <c r="GK6" s="17">
        <v>2507</v>
      </c>
      <c r="GL6" s="17">
        <v>1170</v>
      </c>
      <c r="GM6" s="26">
        <v>0.0418803418803419</v>
      </c>
      <c r="GN6" s="17">
        <v>48</v>
      </c>
      <c r="GO6" s="18">
        <v>8264.41</v>
      </c>
      <c r="GP6" s="17">
        <v>169</v>
      </c>
      <c r="GQ6" s="17">
        <v>2500</v>
      </c>
      <c r="GR6" s="17">
        <v>6913</v>
      </c>
      <c r="GS6" s="17">
        <v>1160731.1173</v>
      </c>
      <c r="GT6" s="17">
        <v>8125</v>
      </c>
      <c r="GU6" s="17">
        <v>1330241.638</v>
      </c>
      <c r="GV6" s="17">
        <v>7945</v>
      </c>
      <c r="GW6" s="17">
        <v>1337883.8135</v>
      </c>
      <c r="GX6" s="17">
        <v>5106</v>
      </c>
      <c r="GY6" s="17">
        <v>841919.244166666</v>
      </c>
      <c r="GZ6" s="18">
        <v>4414</v>
      </c>
      <c r="HA6" s="41">
        <v>744824.845</v>
      </c>
      <c r="HB6" s="41">
        <v>4071</v>
      </c>
      <c r="HC6" s="41">
        <v>673420.42</v>
      </c>
      <c r="HD6" s="41"/>
      <c r="HE6" s="41"/>
      <c r="HF6" s="41"/>
      <c r="HG6" s="41"/>
      <c r="HH6" s="18"/>
      <c r="HI6" s="41"/>
      <c r="HJ6" s="41"/>
      <c r="HK6" s="41"/>
      <c r="HL6" s="18"/>
      <c r="HM6" s="18"/>
      <c r="HN6" s="18">
        <f t="shared" si="1"/>
        <v>2861</v>
      </c>
      <c r="HO6" s="18">
        <f t="shared" ref="HO6:HO37" si="4">Q6+W6</f>
        <v>58136.965</v>
      </c>
      <c r="HP6" s="18">
        <f t="shared" si="2"/>
        <v>39435</v>
      </c>
      <c r="HQ6" s="18">
        <f t="shared" si="3"/>
        <v>6147158.04296667</v>
      </c>
      <c r="HR6" s="43"/>
      <c r="HS6" s="43"/>
    </row>
    <row r="7" ht="16.5" spans="1:227">
      <c r="A7" s="16" t="s">
        <v>133</v>
      </c>
      <c r="B7" s="17" t="s">
        <v>35</v>
      </c>
      <c r="C7" s="18">
        <v>6939962742878</v>
      </c>
      <c r="D7" s="18">
        <v>530832231819</v>
      </c>
      <c r="E7" s="18">
        <v>21061010000465</v>
      </c>
      <c r="F7" s="17" t="s">
        <v>134</v>
      </c>
      <c r="G7" s="19" t="s">
        <v>371</v>
      </c>
      <c r="H7" s="17" t="s">
        <v>129</v>
      </c>
      <c r="I7" s="26">
        <f>VLOOKUP(C7,[3]Sheet2!K:P,6,0)</f>
        <v>1</v>
      </c>
      <c r="J7" s="17">
        <f>VLOOKUP(C7,[3]Sheet2!K:N,4,0)</f>
        <v>694</v>
      </c>
      <c r="K7" s="17">
        <f>VLOOKUP(C7,[3]Sheet2!K:Q,7,0)</f>
        <v>520</v>
      </c>
      <c r="L7" s="18">
        <f>VLOOKUP(C7,[3]Sheet2!K:O,5,0)</f>
        <v>55.1635493307331</v>
      </c>
      <c r="M7" s="27">
        <f t="shared" si="0"/>
        <v>0.0119430466749902</v>
      </c>
      <c r="N7" s="33">
        <v>615</v>
      </c>
      <c r="O7" s="26">
        <v>0.0407</v>
      </c>
      <c r="P7" s="18">
        <v>51</v>
      </c>
      <c r="Q7" s="18">
        <v>8582.15</v>
      </c>
      <c r="R7" s="17">
        <v>179</v>
      </c>
      <c r="S7" s="17">
        <v>1510</v>
      </c>
      <c r="T7" s="17">
        <v>706</v>
      </c>
      <c r="U7" s="58">
        <v>0.056657223796034</v>
      </c>
      <c r="V7" s="18">
        <v>38</v>
      </c>
      <c r="W7" s="18">
        <v>6566.39</v>
      </c>
      <c r="X7" s="17">
        <v>179</v>
      </c>
      <c r="Y7" s="17">
        <v>1470</v>
      </c>
      <c r="Z7" s="17">
        <v>638</v>
      </c>
      <c r="AA7" s="58">
        <v>0.0642633228840125</v>
      </c>
      <c r="AB7" s="18">
        <v>35</v>
      </c>
      <c r="AC7" s="18">
        <v>5847.61</v>
      </c>
      <c r="AD7" s="17">
        <v>179</v>
      </c>
      <c r="AE7" s="17">
        <v>1382</v>
      </c>
      <c r="AF7" s="17">
        <v>686</v>
      </c>
      <c r="AG7" s="58">
        <v>0.0422740524781341</v>
      </c>
      <c r="AH7" s="18">
        <v>27</v>
      </c>
      <c r="AI7" s="18">
        <v>4667.48</v>
      </c>
      <c r="AJ7" s="17">
        <v>179</v>
      </c>
      <c r="AK7" s="17">
        <v>1354</v>
      </c>
      <c r="AL7" s="17">
        <v>710</v>
      </c>
      <c r="AM7" s="58">
        <v>0.0422535211267606</v>
      </c>
      <c r="AN7" s="18">
        <v>27</v>
      </c>
      <c r="AO7" s="18">
        <v>4711.99</v>
      </c>
      <c r="AP7" s="17">
        <v>179</v>
      </c>
      <c r="AQ7" s="17">
        <v>1355</v>
      </c>
      <c r="AR7" s="33">
        <v>771</v>
      </c>
      <c r="AS7" s="58">
        <v>0.0350194552529183</v>
      </c>
      <c r="AT7" s="18">
        <v>26</v>
      </c>
      <c r="AU7" s="18">
        <v>4553.77</v>
      </c>
      <c r="AV7" s="17">
        <v>179</v>
      </c>
      <c r="AW7" s="17">
        <v>1329</v>
      </c>
      <c r="AX7" s="17">
        <v>617</v>
      </c>
      <c r="AY7" s="264">
        <v>0.0421393841166937</v>
      </c>
      <c r="AZ7" s="17">
        <v>25</v>
      </c>
      <c r="BA7" s="18">
        <v>4673.51</v>
      </c>
      <c r="BB7" s="17">
        <v>179</v>
      </c>
      <c r="BC7" s="17">
        <v>1408</v>
      </c>
      <c r="BD7" s="17">
        <v>718</v>
      </c>
      <c r="BE7" s="32">
        <v>0.0473537604456825</v>
      </c>
      <c r="BF7" s="17">
        <v>31</v>
      </c>
      <c r="BG7" s="18">
        <v>5383.23</v>
      </c>
      <c r="BH7" s="17">
        <v>179</v>
      </c>
      <c r="BI7" s="17">
        <v>1329</v>
      </c>
      <c r="BJ7" s="17">
        <v>701</v>
      </c>
      <c r="BK7" s="32">
        <v>0.0713266761768902</v>
      </c>
      <c r="BL7" s="18">
        <v>49</v>
      </c>
      <c r="BM7" s="18">
        <v>8644.13</v>
      </c>
      <c r="BN7" s="17">
        <v>179</v>
      </c>
      <c r="BO7" s="17">
        <v>1190</v>
      </c>
      <c r="BP7" s="17">
        <v>603</v>
      </c>
      <c r="BQ7" s="32">
        <v>0.0530679933665008</v>
      </c>
      <c r="BR7" s="18">
        <v>30</v>
      </c>
      <c r="BS7" s="18">
        <v>5594.35</v>
      </c>
      <c r="BT7" s="17">
        <v>179</v>
      </c>
      <c r="BU7" s="18">
        <v>1146</v>
      </c>
      <c r="BV7" s="17">
        <v>607</v>
      </c>
      <c r="BW7" s="32">
        <v>0.0626029654036244</v>
      </c>
      <c r="BX7" s="18">
        <v>35</v>
      </c>
      <c r="BY7" s="18">
        <v>6497.82</v>
      </c>
      <c r="BZ7" s="17">
        <v>179</v>
      </c>
      <c r="CA7" s="18">
        <v>1122</v>
      </c>
      <c r="CB7" s="18">
        <v>612</v>
      </c>
      <c r="CC7" s="32">
        <v>0.0627029654036244</v>
      </c>
      <c r="CD7" s="18">
        <v>26</v>
      </c>
      <c r="CE7" s="18">
        <v>4581.1</v>
      </c>
      <c r="CF7" s="17">
        <v>179</v>
      </c>
      <c r="CG7" s="18">
        <v>1122</v>
      </c>
      <c r="CH7" s="33">
        <v>672</v>
      </c>
      <c r="CI7" s="32">
        <v>0.0476190476190476</v>
      </c>
      <c r="CJ7" s="18">
        <v>29</v>
      </c>
      <c r="CK7" s="18">
        <v>5722.98</v>
      </c>
      <c r="CL7" s="17">
        <v>179</v>
      </c>
      <c r="CM7" s="18">
        <v>1122</v>
      </c>
      <c r="CN7" s="33">
        <v>728</v>
      </c>
      <c r="CO7" s="32">
        <v>0.0398351648351648</v>
      </c>
      <c r="CP7" s="17">
        <v>27</v>
      </c>
      <c r="CQ7" s="18">
        <v>5097.58</v>
      </c>
      <c r="CR7" s="17">
        <v>179</v>
      </c>
      <c r="CS7" s="17">
        <v>1060</v>
      </c>
      <c r="CT7" s="33">
        <v>688</v>
      </c>
      <c r="CU7" s="32">
        <v>0.0581395348837209</v>
      </c>
      <c r="CV7" s="17">
        <v>39</v>
      </c>
      <c r="CW7" s="18">
        <v>7207.7</v>
      </c>
      <c r="CX7" s="17">
        <v>189</v>
      </c>
      <c r="CY7" s="17">
        <v>1052</v>
      </c>
      <c r="CZ7" s="33">
        <v>792</v>
      </c>
      <c r="DA7" s="32">
        <v>0.029040404040404</v>
      </c>
      <c r="DB7" s="18">
        <v>21</v>
      </c>
      <c r="DC7" s="18">
        <v>4226.37</v>
      </c>
      <c r="DD7" s="17">
        <v>189</v>
      </c>
      <c r="DE7" s="18">
        <v>1086</v>
      </c>
      <c r="DF7" s="33">
        <v>637</v>
      </c>
      <c r="DG7" s="32">
        <v>0.0361067503924647</v>
      </c>
      <c r="DH7" s="18">
        <v>23</v>
      </c>
      <c r="DI7" s="18">
        <v>4307</v>
      </c>
      <c r="DJ7" s="17">
        <v>189</v>
      </c>
      <c r="DK7" s="18">
        <v>1036</v>
      </c>
      <c r="DL7" s="18">
        <v>668</v>
      </c>
      <c r="DM7" s="26">
        <v>0.0479041916167665</v>
      </c>
      <c r="DN7" s="18">
        <v>31</v>
      </c>
      <c r="DO7" s="18">
        <v>5779.33</v>
      </c>
      <c r="DP7" s="17">
        <v>189</v>
      </c>
      <c r="DQ7" s="18">
        <v>981</v>
      </c>
      <c r="DR7" s="18">
        <v>642</v>
      </c>
      <c r="DS7" s="26">
        <v>0.0373831775700935</v>
      </c>
      <c r="DT7" s="18">
        <v>23</v>
      </c>
      <c r="DU7" s="18">
        <v>4103.15</v>
      </c>
      <c r="DV7" s="17">
        <v>189</v>
      </c>
      <c r="DW7" s="18">
        <v>1041</v>
      </c>
      <c r="DX7" s="18">
        <v>643</v>
      </c>
      <c r="DY7" s="26">
        <v>0.0559875583203732</v>
      </c>
      <c r="DZ7" s="18">
        <v>33</v>
      </c>
      <c r="EA7" s="18">
        <v>5795.72</v>
      </c>
      <c r="EB7" s="17">
        <v>189</v>
      </c>
      <c r="EC7" s="18">
        <v>1019</v>
      </c>
      <c r="ED7" s="18">
        <v>594</v>
      </c>
      <c r="EE7" s="26">
        <v>0.0656565656565657</v>
      </c>
      <c r="EF7" s="17">
        <v>33</v>
      </c>
      <c r="EG7" s="18">
        <v>5782.6</v>
      </c>
      <c r="EH7" s="17">
        <v>189</v>
      </c>
      <c r="EI7" s="17">
        <v>1013</v>
      </c>
      <c r="EJ7" s="18">
        <v>692</v>
      </c>
      <c r="EK7" s="26">
        <v>0.0491329479768786</v>
      </c>
      <c r="EL7" s="17">
        <v>32</v>
      </c>
      <c r="EM7" s="18">
        <v>5514.38</v>
      </c>
      <c r="EN7" s="17">
        <v>179</v>
      </c>
      <c r="EO7" s="17">
        <v>837</v>
      </c>
      <c r="EP7" s="17">
        <v>617</v>
      </c>
      <c r="EQ7" s="26">
        <v>0.0470016207455429</v>
      </c>
      <c r="ER7" s="17">
        <v>26</v>
      </c>
      <c r="ES7" s="18">
        <v>4491.74</v>
      </c>
      <c r="ET7" s="17">
        <v>179</v>
      </c>
      <c r="EU7" s="17">
        <v>814</v>
      </c>
      <c r="EV7" s="17">
        <v>644</v>
      </c>
      <c r="EW7" s="26">
        <v>0.0419254658385093</v>
      </c>
      <c r="EX7" s="17">
        <v>23</v>
      </c>
      <c r="EY7" s="18">
        <v>4018.48</v>
      </c>
      <c r="EZ7" s="17">
        <v>179</v>
      </c>
      <c r="FA7" s="17">
        <v>878</v>
      </c>
      <c r="FB7" s="17">
        <v>675</v>
      </c>
      <c r="FC7" s="26">
        <v>0.0414814814814815</v>
      </c>
      <c r="FD7" s="17">
        <v>28</v>
      </c>
      <c r="FE7" s="18">
        <v>4921.16</v>
      </c>
      <c r="FF7" s="17">
        <v>179</v>
      </c>
      <c r="FG7" s="17">
        <v>845</v>
      </c>
      <c r="FH7" s="17">
        <v>697</v>
      </c>
      <c r="FI7" s="26">
        <v>0.0444763271162123</v>
      </c>
      <c r="FJ7" s="18">
        <v>30</v>
      </c>
      <c r="FK7" s="18">
        <v>5288.98</v>
      </c>
      <c r="FL7" s="17">
        <v>179</v>
      </c>
      <c r="FM7" s="18">
        <v>839</v>
      </c>
      <c r="FN7" s="18">
        <v>683</v>
      </c>
      <c r="FO7" s="26">
        <v>0.0439238653001464</v>
      </c>
      <c r="FP7" s="18">
        <v>30</v>
      </c>
      <c r="FQ7" s="18">
        <v>5288.12</v>
      </c>
      <c r="FR7" s="17">
        <v>179</v>
      </c>
      <c r="FS7" s="18">
        <v>812</v>
      </c>
      <c r="FT7" s="18">
        <v>681</v>
      </c>
      <c r="FU7" s="26">
        <v>0.0675477239353891</v>
      </c>
      <c r="FV7" s="18">
        <v>42</v>
      </c>
      <c r="FW7" s="18">
        <v>8080.73</v>
      </c>
      <c r="FX7" s="17">
        <v>179</v>
      </c>
      <c r="FY7" s="18">
        <v>1087</v>
      </c>
      <c r="FZ7" s="18">
        <v>696</v>
      </c>
      <c r="GA7" s="26">
        <v>0.0373563218390805</v>
      </c>
      <c r="GB7" s="18">
        <v>26</v>
      </c>
      <c r="GC7" s="18">
        <v>4562.34</v>
      </c>
      <c r="GD7" s="17">
        <v>179</v>
      </c>
      <c r="GE7" s="18">
        <v>1057</v>
      </c>
      <c r="GF7" s="18">
        <v>682</v>
      </c>
      <c r="GG7" s="26">
        <v>0.0381231671554252</v>
      </c>
      <c r="GH7" s="17">
        <v>26</v>
      </c>
      <c r="GI7" s="18">
        <v>4558.18</v>
      </c>
      <c r="GJ7" s="17">
        <v>179</v>
      </c>
      <c r="GK7" s="17">
        <v>983</v>
      </c>
      <c r="GL7" s="17">
        <v>643</v>
      </c>
      <c r="GM7" s="26">
        <v>0.0388802488335925</v>
      </c>
      <c r="GN7" s="17">
        <v>25</v>
      </c>
      <c r="GO7" s="18">
        <v>4393.76</v>
      </c>
      <c r="GP7" s="17">
        <v>179</v>
      </c>
      <c r="GQ7" s="17">
        <v>990</v>
      </c>
      <c r="GR7" s="17">
        <v>3184</v>
      </c>
      <c r="GS7" s="17">
        <v>578111.02</v>
      </c>
      <c r="GT7" s="17">
        <v>1550</v>
      </c>
      <c r="GU7" s="17">
        <v>281675.52</v>
      </c>
      <c r="GV7" s="17">
        <v>2209</v>
      </c>
      <c r="GW7" s="17">
        <v>405273.68</v>
      </c>
      <c r="GX7" s="17">
        <v>1238</v>
      </c>
      <c r="GY7" s="17">
        <v>230569.49</v>
      </c>
      <c r="GZ7" s="18">
        <v>1055</v>
      </c>
      <c r="HA7" s="41">
        <v>192961.82</v>
      </c>
      <c r="HB7" s="41">
        <v>705</v>
      </c>
      <c r="HC7" s="41">
        <v>124771.63</v>
      </c>
      <c r="HD7" s="41"/>
      <c r="HE7" s="41"/>
      <c r="HF7" s="41"/>
      <c r="HG7" s="41"/>
      <c r="HH7" s="18"/>
      <c r="HI7" s="41"/>
      <c r="HJ7" s="41"/>
      <c r="HK7" s="41"/>
      <c r="HL7" s="18"/>
      <c r="HM7" s="18"/>
      <c r="HN7" s="18">
        <f t="shared" si="1"/>
        <v>947</v>
      </c>
      <c r="HO7" s="18">
        <f t="shared" si="4"/>
        <v>15148.54</v>
      </c>
      <c r="HP7" s="18">
        <f t="shared" si="2"/>
        <v>10888</v>
      </c>
      <c r="HQ7" s="18">
        <f t="shared" si="3"/>
        <v>1828511.7</v>
      </c>
      <c r="HR7" s="43"/>
      <c r="HS7" s="43"/>
    </row>
    <row r="8" ht="16.5" spans="1:227">
      <c r="A8" s="16" t="s">
        <v>133</v>
      </c>
      <c r="B8" s="17" t="s">
        <v>35</v>
      </c>
      <c r="C8" s="18">
        <v>6939962747989</v>
      </c>
      <c r="D8" s="18">
        <v>565267840875</v>
      </c>
      <c r="E8" s="18">
        <v>21061010001504</v>
      </c>
      <c r="F8" s="17" t="s">
        <v>137</v>
      </c>
      <c r="G8" s="19" t="s">
        <v>372</v>
      </c>
      <c r="H8" s="17" t="s">
        <v>129</v>
      </c>
      <c r="I8" s="26">
        <f>VLOOKUP(C8,[3]Sheet2!K:P,6,0)</f>
        <v>1</v>
      </c>
      <c r="J8" s="17">
        <f>VLOOKUP(C8,[3]Sheet2!K:N,4,0)</f>
        <v>1296</v>
      </c>
      <c r="K8" s="17">
        <f>VLOOKUP(C8,[3]Sheet2!K:Q,7,0)</f>
        <v>763</v>
      </c>
      <c r="L8" s="18">
        <f>VLOOKUP(C8,[3]Sheet2!K:O,5,0)</f>
        <v>50.9328358208955</v>
      </c>
      <c r="M8" s="27">
        <f t="shared" si="0"/>
        <v>0.00872712597581123</v>
      </c>
      <c r="N8" s="33">
        <v>346</v>
      </c>
      <c r="O8" s="26">
        <v>0.0434</v>
      </c>
      <c r="P8" s="18">
        <v>17</v>
      </c>
      <c r="Q8" s="18">
        <v>3318.75</v>
      </c>
      <c r="R8" s="17">
        <v>209</v>
      </c>
      <c r="S8" s="17">
        <v>515</v>
      </c>
      <c r="T8" s="17">
        <v>386</v>
      </c>
      <c r="U8" s="58">
        <v>0.0880829015544041</v>
      </c>
      <c r="V8" s="18">
        <v>30</v>
      </c>
      <c r="W8" s="18">
        <v>5894.84</v>
      </c>
      <c r="X8" s="17">
        <v>209</v>
      </c>
      <c r="Y8" s="17">
        <v>515</v>
      </c>
      <c r="Z8" s="17">
        <v>359</v>
      </c>
      <c r="AA8" s="58">
        <v>0.0779944289693593</v>
      </c>
      <c r="AB8" s="18">
        <v>26</v>
      </c>
      <c r="AC8" s="18">
        <v>5442</v>
      </c>
      <c r="AD8" s="17">
        <v>209</v>
      </c>
      <c r="AE8" s="17">
        <v>441</v>
      </c>
      <c r="AF8" s="17">
        <v>361</v>
      </c>
      <c r="AG8" s="58">
        <v>0.0332409972299169</v>
      </c>
      <c r="AH8" s="18">
        <v>12</v>
      </c>
      <c r="AI8" s="18">
        <v>2489.1</v>
      </c>
      <c r="AJ8" s="17">
        <v>209</v>
      </c>
      <c r="AK8" s="17">
        <v>362</v>
      </c>
      <c r="AL8" s="17">
        <v>438</v>
      </c>
      <c r="AM8" s="58">
        <v>0.045662100456621</v>
      </c>
      <c r="AN8" s="18">
        <v>18</v>
      </c>
      <c r="AO8" s="18">
        <v>4088.76</v>
      </c>
      <c r="AP8" s="17">
        <v>209</v>
      </c>
      <c r="AQ8" s="17">
        <v>278</v>
      </c>
      <c r="AR8" s="33">
        <v>447</v>
      </c>
      <c r="AS8" s="58">
        <v>0.0604026845637584</v>
      </c>
      <c r="AT8" s="18">
        <v>27</v>
      </c>
      <c r="AU8" s="18">
        <v>5503.98</v>
      </c>
      <c r="AV8" s="17">
        <v>209</v>
      </c>
      <c r="AW8" s="17">
        <v>258</v>
      </c>
      <c r="AX8" s="17">
        <v>458</v>
      </c>
      <c r="AY8" s="264">
        <v>0.0545851528384279</v>
      </c>
      <c r="AZ8" s="17">
        <v>22</v>
      </c>
      <c r="BA8" s="18">
        <v>4486.57</v>
      </c>
      <c r="BB8" s="17">
        <v>209</v>
      </c>
      <c r="BC8" s="17">
        <v>365</v>
      </c>
      <c r="BD8" s="17">
        <v>530</v>
      </c>
      <c r="BE8" s="32">
        <v>0.0283018867924528</v>
      </c>
      <c r="BF8" s="17">
        <v>12</v>
      </c>
      <c r="BG8" s="18">
        <v>2454.31</v>
      </c>
      <c r="BH8" s="17">
        <v>209</v>
      </c>
      <c r="BI8" s="17">
        <v>258</v>
      </c>
      <c r="BJ8" s="17">
        <v>494</v>
      </c>
      <c r="BK8" s="32">
        <v>0.0445344129554656</v>
      </c>
      <c r="BL8" s="18">
        <v>19</v>
      </c>
      <c r="BM8" s="18">
        <v>4377.11</v>
      </c>
      <c r="BN8" s="17">
        <v>209</v>
      </c>
      <c r="BO8" s="17">
        <v>305</v>
      </c>
      <c r="BP8" s="17">
        <v>455</v>
      </c>
      <c r="BQ8" s="32">
        <v>0.0285714285714286</v>
      </c>
      <c r="BR8" s="18">
        <v>12</v>
      </c>
      <c r="BS8" s="18">
        <v>2894.96</v>
      </c>
      <c r="BT8" s="17">
        <v>209</v>
      </c>
      <c r="BU8" s="18">
        <v>419</v>
      </c>
      <c r="BV8" s="17">
        <v>443</v>
      </c>
      <c r="BW8" s="32">
        <v>0.0474040632054176</v>
      </c>
      <c r="BX8" s="18">
        <v>19</v>
      </c>
      <c r="BY8" s="18">
        <v>3880.66</v>
      </c>
      <c r="BZ8" s="17">
        <v>209</v>
      </c>
      <c r="CA8" s="18">
        <v>395</v>
      </c>
      <c r="CB8" s="18">
        <v>448</v>
      </c>
      <c r="CC8" s="32">
        <v>0.0475040632054176</v>
      </c>
      <c r="CD8" s="18">
        <v>20</v>
      </c>
      <c r="CE8" s="18">
        <v>4491.12</v>
      </c>
      <c r="CF8" s="17">
        <v>209</v>
      </c>
      <c r="CG8" s="18">
        <v>395</v>
      </c>
      <c r="CH8" s="33">
        <v>424</v>
      </c>
      <c r="CI8" s="32">
        <v>0.0613207547169811</v>
      </c>
      <c r="CJ8" s="18">
        <v>22</v>
      </c>
      <c r="CK8" s="18">
        <v>4908.79</v>
      </c>
      <c r="CL8" s="17">
        <v>209</v>
      </c>
      <c r="CM8" s="18">
        <v>395</v>
      </c>
      <c r="CN8" s="33">
        <v>493</v>
      </c>
      <c r="CO8" s="32">
        <v>0.050709939148073</v>
      </c>
      <c r="CP8" s="17">
        <v>24</v>
      </c>
      <c r="CQ8" s="18">
        <v>4914.91</v>
      </c>
      <c r="CR8" s="17">
        <v>209</v>
      </c>
      <c r="CS8" s="17">
        <v>340</v>
      </c>
      <c r="CT8" s="33">
        <v>650</v>
      </c>
      <c r="CU8" s="32">
        <v>0.0353846153846154</v>
      </c>
      <c r="CV8" s="17">
        <v>22</v>
      </c>
      <c r="CW8" s="18">
        <v>5041.46</v>
      </c>
      <c r="CX8" s="17">
        <v>204</v>
      </c>
      <c r="CY8" s="17">
        <v>420</v>
      </c>
      <c r="CZ8" s="33">
        <v>573</v>
      </c>
      <c r="DA8" s="32">
        <v>0.0366492146596859</v>
      </c>
      <c r="DB8" s="18">
        <v>20</v>
      </c>
      <c r="DC8" s="18">
        <v>4082.03</v>
      </c>
      <c r="DD8" s="17">
        <v>204</v>
      </c>
      <c r="DE8" s="18">
        <v>518</v>
      </c>
      <c r="DF8" s="33">
        <v>489</v>
      </c>
      <c r="DG8" s="32">
        <v>0.065439672801636</v>
      </c>
      <c r="DH8" s="18">
        <v>27</v>
      </c>
      <c r="DI8" s="18">
        <v>5573</v>
      </c>
      <c r="DJ8" s="17">
        <v>204</v>
      </c>
      <c r="DK8" s="18">
        <v>398</v>
      </c>
      <c r="DL8" s="18">
        <v>542</v>
      </c>
      <c r="DM8" s="26">
        <v>0.0424354243542435</v>
      </c>
      <c r="DN8" s="18">
        <v>22</v>
      </c>
      <c r="DO8" s="18">
        <v>4427.24</v>
      </c>
      <c r="DP8" s="17">
        <v>204</v>
      </c>
      <c r="DQ8" s="18">
        <v>399</v>
      </c>
      <c r="DR8" s="18">
        <v>557</v>
      </c>
      <c r="DS8" s="26">
        <v>0.0628366247755835</v>
      </c>
      <c r="DT8" s="18">
        <v>32</v>
      </c>
      <c r="DU8" s="18">
        <v>6378.85</v>
      </c>
      <c r="DV8" s="17">
        <v>204</v>
      </c>
      <c r="DW8" s="18">
        <v>398</v>
      </c>
      <c r="DX8" s="18">
        <v>542</v>
      </c>
      <c r="DY8" s="26">
        <v>0.0608856088560886</v>
      </c>
      <c r="DZ8" s="18">
        <v>32</v>
      </c>
      <c r="EA8" s="18">
        <v>6472.79</v>
      </c>
      <c r="EB8" s="17">
        <v>204</v>
      </c>
      <c r="EC8" s="18">
        <v>384</v>
      </c>
      <c r="ED8" s="18">
        <v>588</v>
      </c>
      <c r="EE8" s="26">
        <v>0.0578231292517007</v>
      </c>
      <c r="EF8" s="17">
        <v>29</v>
      </c>
      <c r="EG8" s="18">
        <v>5629.44</v>
      </c>
      <c r="EH8" s="17">
        <v>204</v>
      </c>
      <c r="EI8" s="17">
        <v>811</v>
      </c>
      <c r="EJ8" s="18">
        <v>533</v>
      </c>
      <c r="EK8" s="26">
        <v>0.0337711069418387</v>
      </c>
      <c r="EL8" s="17">
        <v>16</v>
      </c>
      <c r="EM8" s="18">
        <v>3408.84</v>
      </c>
      <c r="EN8" s="17">
        <v>219</v>
      </c>
      <c r="EO8" s="17">
        <v>690</v>
      </c>
      <c r="EP8" s="17">
        <v>478</v>
      </c>
      <c r="EQ8" s="26">
        <v>0.0334728033472803</v>
      </c>
      <c r="ER8" s="17">
        <v>14</v>
      </c>
      <c r="ES8" s="18">
        <v>2898.7</v>
      </c>
      <c r="ET8" s="17">
        <v>219</v>
      </c>
      <c r="EU8" s="17">
        <v>675</v>
      </c>
      <c r="EV8" s="17">
        <v>503</v>
      </c>
      <c r="EW8" s="26">
        <v>0.0616302186878728</v>
      </c>
      <c r="EX8" s="17">
        <v>25</v>
      </c>
      <c r="EY8" s="18">
        <v>5119.05</v>
      </c>
      <c r="EZ8" s="17">
        <v>219</v>
      </c>
      <c r="FA8" s="17">
        <v>705</v>
      </c>
      <c r="FB8" s="17">
        <v>511</v>
      </c>
      <c r="FC8" s="26">
        <v>0.0391389432485323</v>
      </c>
      <c r="FD8" s="17">
        <v>19</v>
      </c>
      <c r="FE8" s="18">
        <v>3874.16</v>
      </c>
      <c r="FF8" s="17">
        <v>209</v>
      </c>
      <c r="FG8" s="17">
        <v>692</v>
      </c>
      <c r="FH8" s="17">
        <v>483</v>
      </c>
      <c r="FI8" s="26">
        <v>0.05175983436853</v>
      </c>
      <c r="FJ8" s="18">
        <v>25</v>
      </c>
      <c r="FK8" s="18">
        <v>5124.51</v>
      </c>
      <c r="FL8" s="17">
        <v>209</v>
      </c>
      <c r="FM8" s="18">
        <v>726</v>
      </c>
      <c r="FN8" s="18">
        <v>501</v>
      </c>
      <c r="FO8" s="26">
        <v>0.0479041916167665</v>
      </c>
      <c r="FP8" s="18">
        <v>24</v>
      </c>
      <c r="FQ8" s="18">
        <v>4925.66</v>
      </c>
      <c r="FR8" s="17">
        <v>209</v>
      </c>
      <c r="FS8" s="18">
        <v>790</v>
      </c>
      <c r="FT8" s="18">
        <v>529</v>
      </c>
      <c r="FU8" s="26">
        <v>0.0718336483931947</v>
      </c>
      <c r="FV8" s="18">
        <v>34</v>
      </c>
      <c r="FW8" s="18">
        <v>7382.85</v>
      </c>
      <c r="FX8" s="17">
        <v>209</v>
      </c>
      <c r="FY8" s="18">
        <v>853</v>
      </c>
      <c r="FZ8" s="18">
        <v>521</v>
      </c>
      <c r="GA8" s="26">
        <v>0.0422264875239923</v>
      </c>
      <c r="GB8" s="18">
        <v>21</v>
      </c>
      <c r="GC8" s="18">
        <v>4311.31</v>
      </c>
      <c r="GD8" s="17">
        <v>209</v>
      </c>
      <c r="GE8" s="18">
        <v>822</v>
      </c>
      <c r="GF8" s="18">
        <v>562</v>
      </c>
      <c r="GG8" s="26">
        <v>0.0587188612099644</v>
      </c>
      <c r="GH8" s="17">
        <v>33</v>
      </c>
      <c r="GI8" s="18">
        <v>6795</v>
      </c>
      <c r="GJ8" s="17">
        <v>209</v>
      </c>
      <c r="GK8" s="17">
        <v>739</v>
      </c>
      <c r="GL8" s="17">
        <v>483</v>
      </c>
      <c r="GM8" s="26">
        <v>0.0372670807453416</v>
      </c>
      <c r="GN8" s="17">
        <v>17</v>
      </c>
      <c r="GO8" s="18">
        <v>3905.53</v>
      </c>
      <c r="GP8" s="17">
        <v>209</v>
      </c>
      <c r="GQ8" s="17">
        <v>743</v>
      </c>
      <c r="GR8" s="17">
        <v>478</v>
      </c>
      <c r="GS8" s="17">
        <v>105228.8</v>
      </c>
      <c r="GT8" s="17">
        <v>5</v>
      </c>
      <c r="GU8" s="17">
        <v>1124</v>
      </c>
      <c r="GV8" s="17">
        <v>10</v>
      </c>
      <c r="GW8" s="17">
        <v>2312.8</v>
      </c>
      <c r="GX8" s="17">
        <v>389</v>
      </c>
      <c r="GY8" s="17">
        <v>83366.94</v>
      </c>
      <c r="GZ8" s="18">
        <v>429</v>
      </c>
      <c r="HA8" s="41">
        <v>92826.33</v>
      </c>
      <c r="HB8" s="41">
        <v>705</v>
      </c>
      <c r="HC8" s="41">
        <v>141741.79</v>
      </c>
      <c r="HD8" s="41"/>
      <c r="HE8" s="41"/>
      <c r="HF8" s="41"/>
      <c r="HG8" s="41"/>
      <c r="HH8" s="18"/>
      <c r="HI8" s="41"/>
      <c r="HJ8" s="41"/>
      <c r="HK8" s="41"/>
      <c r="HL8" s="18"/>
      <c r="HM8" s="18"/>
      <c r="HN8" s="18">
        <f t="shared" si="1"/>
        <v>692</v>
      </c>
      <c r="HO8" s="18">
        <f t="shared" si="4"/>
        <v>9213.59</v>
      </c>
      <c r="HP8" s="18">
        <f t="shared" si="2"/>
        <v>2708</v>
      </c>
      <c r="HQ8" s="18">
        <f t="shared" si="3"/>
        <v>435814.25</v>
      </c>
      <c r="HR8" s="43"/>
      <c r="HS8" s="43"/>
    </row>
    <row r="9" ht="16.5" spans="1:227">
      <c r="A9" s="16" t="s">
        <v>126</v>
      </c>
      <c r="B9" s="17" t="s">
        <v>35</v>
      </c>
      <c r="C9" s="18">
        <v>6939962758855</v>
      </c>
      <c r="D9" s="18">
        <v>575518578696</v>
      </c>
      <c r="E9" s="18">
        <v>21061010002910</v>
      </c>
      <c r="F9" s="17" t="s">
        <v>363</v>
      </c>
      <c r="G9" s="19" t="s">
        <v>373</v>
      </c>
      <c r="H9" s="17" t="s">
        <v>129</v>
      </c>
      <c r="I9" s="26">
        <f>VLOOKUP(C9,[3]Sheet2!K:P,6,0)</f>
        <v>0.416666666666667</v>
      </c>
      <c r="J9" s="17">
        <f>VLOOKUP(C9,[3]Sheet2!K:N,4,0)</f>
        <v>147</v>
      </c>
      <c r="K9" s="17">
        <f>VLOOKUP(C9,[3]Sheet2!K:Q,7,0)</f>
        <v>0</v>
      </c>
      <c r="L9" s="18">
        <f>VLOOKUP(C9,[3]Sheet2!K:O,5,0)</f>
        <v>118.593930080676</v>
      </c>
      <c r="M9" s="27">
        <f t="shared" si="0"/>
        <v>0.0011980881036157</v>
      </c>
      <c r="N9" s="33">
        <v>197</v>
      </c>
      <c r="O9" s="26">
        <v>0.0102</v>
      </c>
      <c r="P9" s="18">
        <v>5</v>
      </c>
      <c r="Q9" s="18">
        <v>1285</v>
      </c>
      <c r="R9" s="17">
        <v>279</v>
      </c>
      <c r="S9" s="17">
        <v>560</v>
      </c>
      <c r="T9" s="17">
        <v>185</v>
      </c>
      <c r="U9" s="58">
        <v>0.027027027027027</v>
      </c>
      <c r="V9" s="18">
        <v>4</v>
      </c>
      <c r="W9" s="18">
        <v>1126</v>
      </c>
      <c r="X9" s="17">
        <v>279</v>
      </c>
      <c r="Y9" s="17">
        <v>518</v>
      </c>
      <c r="Z9" s="17">
        <v>198</v>
      </c>
      <c r="AA9" s="58">
        <v>0.00505050505050505</v>
      </c>
      <c r="AB9" s="18">
        <v>1</v>
      </c>
      <c r="AC9" s="18">
        <v>299</v>
      </c>
      <c r="AD9" s="17">
        <v>279</v>
      </c>
      <c r="AE9" s="17">
        <v>408</v>
      </c>
      <c r="AF9" s="17">
        <v>189</v>
      </c>
      <c r="AG9" s="58">
        <v>0.0423280423280423</v>
      </c>
      <c r="AH9" s="18">
        <v>6</v>
      </c>
      <c r="AI9" s="18">
        <v>1762</v>
      </c>
      <c r="AJ9" s="17">
        <v>279</v>
      </c>
      <c r="AK9" s="17">
        <v>400</v>
      </c>
      <c r="AL9" s="17">
        <v>214</v>
      </c>
      <c r="AM9" s="58">
        <v>0.00467289719626168</v>
      </c>
      <c r="AN9" s="18">
        <v>0</v>
      </c>
      <c r="AO9" s="18">
        <v>0</v>
      </c>
      <c r="AP9" s="17">
        <v>279</v>
      </c>
      <c r="AQ9" s="17">
        <v>427</v>
      </c>
      <c r="AR9" s="33">
        <v>239</v>
      </c>
      <c r="AS9" s="58">
        <v>0.0209205020920502</v>
      </c>
      <c r="AT9" s="18">
        <v>4</v>
      </c>
      <c r="AU9" s="18">
        <v>1173</v>
      </c>
      <c r="AV9" s="17">
        <v>279</v>
      </c>
      <c r="AW9" s="17">
        <v>424</v>
      </c>
      <c r="AX9" s="17">
        <v>258</v>
      </c>
      <c r="AY9" s="264">
        <v>0.0193798449612403</v>
      </c>
      <c r="AZ9" s="17">
        <v>5</v>
      </c>
      <c r="BA9" s="18">
        <v>1442.29</v>
      </c>
      <c r="BB9" s="17">
        <v>299</v>
      </c>
      <c r="BC9" s="17">
        <v>487</v>
      </c>
      <c r="BD9" s="17">
        <v>251</v>
      </c>
      <c r="BE9" s="32">
        <v>0.0239043824701195</v>
      </c>
      <c r="BF9" s="17">
        <v>5</v>
      </c>
      <c r="BG9" s="18">
        <v>2006.22</v>
      </c>
      <c r="BH9" s="17">
        <v>299</v>
      </c>
      <c r="BI9" s="17">
        <v>424</v>
      </c>
      <c r="BJ9" s="17">
        <v>163</v>
      </c>
      <c r="BK9" s="32">
        <v>0</v>
      </c>
      <c r="BL9" s="18">
        <v>0</v>
      </c>
      <c r="BM9" s="18">
        <v>0</v>
      </c>
      <c r="BN9" s="17">
        <v>299</v>
      </c>
      <c r="BO9" s="17">
        <v>411</v>
      </c>
      <c r="BP9" s="17">
        <v>210</v>
      </c>
      <c r="BQ9" s="32">
        <v>0.019047619047619</v>
      </c>
      <c r="BR9" s="18">
        <v>4</v>
      </c>
      <c r="BS9" s="18">
        <v>1178</v>
      </c>
      <c r="BT9" s="17">
        <v>299</v>
      </c>
      <c r="BU9" s="18">
        <v>407</v>
      </c>
      <c r="BV9" s="17">
        <v>164</v>
      </c>
      <c r="BW9" s="32">
        <v>0.0121951219512195</v>
      </c>
      <c r="BX9" s="18">
        <v>1</v>
      </c>
      <c r="BY9" s="18">
        <v>289.03</v>
      </c>
      <c r="BZ9" s="17">
        <v>299</v>
      </c>
      <c r="CA9" s="18">
        <v>406</v>
      </c>
      <c r="CB9" s="18">
        <v>169</v>
      </c>
      <c r="CC9" s="32">
        <v>0.0122951219512195</v>
      </c>
      <c r="CD9" s="18">
        <v>0</v>
      </c>
      <c r="CE9" s="18">
        <v>296</v>
      </c>
      <c r="CF9" s="17">
        <v>299</v>
      </c>
      <c r="CG9" s="18">
        <v>406</v>
      </c>
      <c r="CH9" s="33">
        <v>154</v>
      </c>
      <c r="CI9" s="32">
        <v>0.0194805194805195</v>
      </c>
      <c r="CJ9" s="18">
        <v>2</v>
      </c>
      <c r="CK9" s="18">
        <v>1191.39</v>
      </c>
      <c r="CL9" s="17">
        <v>299</v>
      </c>
      <c r="CM9" s="18">
        <v>406</v>
      </c>
      <c r="CN9" s="33">
        <v>169</v>
      </c>
      <c r="CO9" s="32">
        <v>0.0118343195266272</v>
      </c>
      <c r="CP9" s="17">
        <v>2</v>
      </c>
      <c r="CQ9" s="18">
        <v>593</v>
      </c>
      <c r="CR9" s="17">
        <v>299</v>
      </c>
      <c r="CS9" s="17">
        <v>412</v>
      </c>
      <c r="CT9" s="33">
        <v>342</v>
      </c>
      <c r="CU9" s="32">
        <v>0.0292397660818713</v>
      </c>
      <c r="CV9" s="17">
        <v>8</v>
      </c>
      <c r="CW9" s="18">
        <v>2217</v>
      </c>
      <c r="CX9" s="17">
        <v>299</v>
      </c>
      <c r="CY9" s="17">
        <v>406</v>
      </c>
      <c r="CZ9" s="33">
        <v>382</v>
      </c>
      <c r="DA9" s="32">
        <v>0.00785340314136126</v>
      </c>
      <c r="DB9" s="18">
        <v>1</v>
      </c>
      <c r="DC9" s="18">
        <v>872</v>
      </c>
      <c r="DD9" s="17">
        <v>299</v>
      </c>
      <c r="DE9" s="18">
        <v>571</v>
      </c>
      <c r="DF9" s="33">
        <v>326</v>
      </c>
      <c r="DG9" s="32">
        <v>0.00613496932515337</v>
      </c>
      <c r="DH9" s="18">
        <v>2</v>
      </c>
      <c r="DI9" s="18">
        <v>548</v>
      </c>
      <c r="DJ9" s="17">
        <v>274</v>
      </c>
      <c r="DK9" s="18">
        <v>563</v>
      </c>
      <c r="DL9" s="18">
        <v>278</v>
      </c>
      <c r="DM9" s="26">
        <v>0.0107913669064748</v>
      </c>
      <c r="DN9" s="18">
        <v>3</v>
      </c>
      <c r="DO9" s="18">
        <v>812</v>
      </c>
      <c r="DP9" s="17">
        <v>274</v>
      </c>
      <c r="DQ9" s="18">
        <v>552</v>
      </c>
      <c r="DR9" s="18">
        <v>161</v>
      </c>
      <c r="DS9" s="26">
        <v>0.0248447204968944</v>
      </c>
      <c r="DT9" s="18">
        <v>4</v>
      </c>
      <c r="DU9" s="18">
        <v>1111</v>
      </c>
      <c r="DV9" s="17">
        <v>274</v>
      </c>
      <c r="DW9" s="18">
        <v>535</v>
      </c>
      <c r="DX9" s="18">
        <v>134</v>
      </c>
      <c r="DY9" s="26">
        <v>0</v>
      </c>
      <c r="DZ9" s="18">
        <v>0</v>
      </c>
      <c r="EA9" s="18">
        <v>0</v>
      </c>
      <c r="EB9" s="17">
        <v>274</v>
      </c>
      <c r="EC9" s="18">
        <v>535</v>
      </c>
      <c r="ED9" s="18">
        <v>167</v>
      </c>
      <c r="EE9" s="26">
        <v>0.029940119760479</v>
      </c>
      <c r="EF9" s="17">
        <v>4</v>
      </c>
      <c r="EG9" s="18">
        <v>1120</v>
      </c>
      <c r="EH9" s="17">
        <v>274</v>
      </c>
      <c r="EI9" s="17">
        <v>536</v>
      </c>
      <c r="EJ9" s="18">
        <v>162</v>
      </c>
      <c r="EK9" s="26">
        <v>0.0185185185185185</v>
      </c>
      <c r="EL9" s="17">
        <v>3</v>
      </c>
      <c r="EM9" s="18">
        <v>883.96</v>
      </c>
      <c r="EN9" s="17">
        <v>299</v>
      </c>
      <c r="EO9" s="17">
        <v>534</v>
      </c>
      <c r="EP9" s="17">
        <v>131</v>
      </c>
      <c r="EQ9" s="26">
        <v>0</v>
      </c>
      <c r="ER9" s="17">
        <v>0</v>
      </c>
      <c r="ES9" s="18">
        <v>0</v>
      </c>
      <c r="ET9" s="17">
        <v>299</v>
      </c>
      <c r="EU9" s="17">
        <v>536</v>
      </c>
      <c r="EV9" s="17">
        <v>147</v>
      </c>
      <c r="EW9" s="26">
        <v>0.00680272108843537</v>
      </c>
      <c r="EX9" s="17">
        <v>1</v>
      </c>
      <c r="EY9" s="18">
        <v>274</v>
      </c>
      <c r="EZ9" s="17">
        <v>299</v>
      </c>
      <c r="FA9" s="17">
        <v>551</v>
      </c>
      <c r="FB9" s="17">
        <v>157</v>
      </c>
      <c r="FC9" s="26">
        <v>0.0382165605095541</v>
      </c>
      <c r="FD9" s="17">
        <v>6</v>
      </c>
      <c r="FE9" s="18">
        <v>1631.24</v>
      </c>
      <c r="FF9" s="17">
        <v>279</v>
      </c>
      <c r="FG9" s="17">
        <v>539</v>
      </c>
      <c r="FH9" s="17">
        <v>202</v>
      </c>
      <c r="FI9" s="26">
        <v>0.0247524752475248</v>
      </c>
      <c r="FJ9" s="18">
        <v>5</v>
      </c>
      <c r="FK9" s="18">
        <v>1379</v>
      </c>
      <c r="FL9" s="17">
        <v>279</v>
      </c>
      <c r="FM9" s="18">
        <v>536</v>
      </c>
      <c r="FN9" s="18">
        <v>201</v>
      </c>
      <c r="FO9" s="26">
        <v>0.0248756218905473</v>
      </c>
      <c r="FP9" s="18">
        <v>5</v>
      </c>
      <c r="FQ9" s="18">
        <v>1394</v>
      </c>
      <c r="FR9" s="17">
        <v>279</v>
      </c>
      <c r="FS9" s="18">
        <v>527</v>
      </c>
      <c r="FT9" s="18">
        <v>196</v>
      </c>
      <c r="FU9" s="26">
        <v>0.0306122448979592</v>
      </c>
      <c r="FV9" s="18">
        <v>6</v>
      </c>
      <c r="FW9" s="18">
        <v>1659</v>
      </c>
      <c r="FX9" s="17">
        <v>279</v>
      </c>
      <c r="FY9" s="18">
        <v>521</v>
      </c>
      <c r="FZ9" s="18">
        <v>204</v>
      </c>
      <c r="GA9" s="26">
        <v>0</v>
      </c>
      <c r="GB9" s="18">
        <v>0</v>
      </c>
      <c r="GC9" s="18">
        <v>0</v>
      </c>
      <c r="GD9" s="17">
        <v>279</v>
      </c>
      <c r="GE9" s="18">
        <v>524</v>
      </c>
      <c r="GF9" s="18">
        <v>202</v>
      </c>
      <c r="GG9" s="26">
        <v>0.0247524752475248</v>
      </c>
      <c r="GH9" s="17">
        <v>5</v>
      </c>
      <c r="GI9" s="18">
        <v>1375.6</v>
      </c>
      <c r="GJ9" s="17">
        <v>279</v>
      </c>
      <c r="GK9" s="17">
        <v>516</v>
      </c>
      <c r="GL9" s="17">
        <v>194</v>
      </c>
      <c r="GM9" s="26">
        <v>0.0154639175257732</v>
      </c>
      <c r="GN9" s="17">
        <v>3</v>
      </c>
      <c r="GO9" s="18">
        <v>822</v>
      </c>
      <c r="GP9" s="17">
        <v>279</v>
      </c>
      <c r="GQ9" s="17">
        <v>516</v>
      </c>
      <c r="GR9" s="17">
        <v>499</v>
      </c>
      <c r="GS9" s="17">
        <v>155665.08</v>
      </c>
      <c r="GT9" s="17">
        <v>617</v>
      </c>
      <c r="GU9" s="17">
        <v>181716.28</v>
      </c>
      <c r="GV9" s="17">
        <v>386</v>
      </c>
      <c r="GW9" s="17">
        <v>117785.83</v>
      </c>
      <c r="GX9" s="17">
        <v>238</v>
      </c>
      <c r="GY9" s="17">
        <v>75222.94</v>
      </c>
      <c r="GZ9" s="16">
        <v>164</v>
      </c>
      <c r="HA9" s="16">
        <v>48160.41</v>
      </c>
      <c r="HB9" s="16">
        <v>108</v>
      </c>
      <c r="HC9" s="16">
        <v>32036.33</v>
      </c>
      <c r="HD9" s="41"/>
      <c r="HE9" s="41"/>
      <c r="HF9" s="41"/>
      <c r="HG9" s="41"/>
      <c r="HH9" s="18"/>
      <c r="HI9" s="41"/>
      <c r="HJ9" s="41"/>
      <c r="HK9" s="41"/>
      <c r="HL9" s="18"/>
      <c r="HM9" s="18"/>
      <c r="HN9" s="18">
        <f t="shared" si="1"/>
        <v>95</v>
      </c>
      <c r="HO9" s="18">
        <f t="shared" si="4"/>
        <v>2411</v>
      </c>
      <c r="HP9" s="18">
        <f t="shared" si="2"/>
        <v>2107</v>
      </c>
      <c r="HQ9" s="18">
        <f t="shared" si="3"/>
        <v>612997.87</v>
      </c>
      <c r="HR9" s="43"/>
      <c r="HS9" s="43"/>
    </row>
    <row r="10" ht="16.5" spans="1:227">
      <c r="A10" s="16" t="s">
        <v>133</v>
      </c>
      <c r="B10" s="17" t="s">
        <v>35</v>
      </c>
      <c r="C10" s="18">
        <v>6939962755175</v>
      </c>
      <c r="D10" s="18">
        <v>564864966548</v>
      </c>
      <c r="E10" s="18">
        <v>21061010002243</v>
      </c>
      <c r="F10" s="17" t="s">
        <v>374</v>
      </c>
      <c r="G10" s="19" t="s">
        <v>375</v>
      </c>
      <c r="H10" s="17" t="s">
        <v>129</v>
      </c>
      <c r="I10" s="26">
        <f>VLOOKUP(C10,[3]Sheet2!K:P,6,0)</f>
        <v>0</v>
      </c>
      <c r="J10" s="17">
        <f>VLOOKUP(C10,[3]Sheet2!K:N,4,0)</f>
        <v>1</v>
      </c>
      <c r="K10" s="17">
        <f>VLOOKUP(C10,[3]Sheet2!K:Q,7,0)</f>
        <v>0</v>
      </c>
      <c r="L10" s="18" t="str">
        <f>VLOOKUP(C10,[3]Sheet2!K:O,5,0)</f>
        <v>-</v>
      </c>
      <c r="M10" s="27">
        <f t="shared" si="0"/>
        <v>0.0018412722434515</v>
      </c>
      <c r="N10" s="33">
        <v>223</v>
      </c>
      <c r="O10" s="26">
        <v>0.0224</v>
      </c>
      <c r="P10" s="18">
        <v>6</v>
      </c>
      <c r="Q10" s="18">
        <v>1641</v>
      </c>
      <c r="R10" s="17">
        <v>299</v>
      </c>
      <c r="S10" s="17">
        <v>393</v>
      </c>
      <c r="T10" s="17">
        <v>218</v>
      </c>
      <c r="U10" s="58">
        <v>0.0275229357798165</v>
      </c>
      <c r="V10" s="18">
        <v>5</v>
      </c>
      <c r="W10" s="18">
        <v>1395</v>
      </c>
      <c r="X10" s="17">
        <v>299</v>
      </c>
      <c r="Y10" s="17">
        <v>388</v>
      </c>
      <c r="Z10" s="17">
        <v>171</v>
      </c>
      <c r="AA10" s="58">
        <v>0.0233918128654971</v>
      </c>
      <c r="AB10" s="18">
        <v>4</v>
      </c>
      <c r="AC10" s="18">
        <v>1116</v>
      </c>
      <c r="AD10" s="17">
        <v>299</v>
      </c>
      <c r="AE10" s="17">
        <v>383</v>
      </c>
      <c r="AF10" s="17">
        <v>223</v>
      </c>
      <c r="AG10" s="58">
        <v>0.0179372197309417</v>
      </c>
      <c r="AH10" s="18">
        <v>3</v>
      </c>
      <c r="AI10" s="18">
        <v>852</v>
      </c>
      <c r="AJ10" s="17">
        <v>299</v>
      </c>
      <c r="AK10" s="17">
        <v>405</v>
      </c>
      <c r="AL10" s="17">
        <v>173</v>
      </c>
      <c r="AM10" s="58">
        <v>0.0173410404624277</v>
      </c>
      <c r="AN10" s="18">
        <v>3</v>
      </c>
      <c r="AO10" s="18">
        <v>822</v>
      </c>
      <c r="AP10" s="17">
        <v>299</v>
      </c>
      <c r="AQ10" s="17">
        <v>401</v>
      </c>
      <c r="AR10" s="33">
        <v>156</v>
      </c>
      <c r="AS10" s="58">
        <v>0.0128205128205128</v>
      </c>
      <c r="AT10" s="18">
        <v>1</v>
      </c>
      <c r="AU10" s="18">
        <v>857</v>
      </c>
      <c r="AV10" s="17">
        <v>299</v>
      </c>
      <c r="AW10" s="17">
        <v>399</v>
      </c>
      <c r="AX10" s="17">
        <v>174</v>
      </c>
      <c r="AY10" s="264">
        <v>0.0229885057471264</v>
      </c>
      <c r="AZ10" s="17">
        <v>4</v>
      </c>
      <c r="BA10" s="18">
        <v>1116</v>
      </c>
      <c r="BB10" s="17">
        <v>0</v>
      </c>
      <c r="BC10" s="17">
        <v>421</v>
      </c>
      <c r="BD10" s="17">
        <v>226</v>
      </c>
      <c r="BE10" s="32">
        <v>0.0265486725663717</v>
      </c>
      <c r="BF10" s="17">
        <v>5</v>
      </c>
      <c r="BG10" s="18">
        <v>1360</v>
      </c>
      <c r="BH10" s="17">
        <v>0</v>
      </c>
      <c r="BI10" s="17">
        <v>399</v>
      </c>
      <c r="BJ10" s="17">
        <v>194</v>
      </c>
      <c r="BK10" s="32">
        <v>0.0412371134020619</v>
      </c>
      <c r="BL10" s="18">
        <v>7</v>
      </c>
      <c r="BM10" s="18">
        <v>1918</v>
      </c>
      <c r="BN10" s="17">
        <v>0</v>
      </c>
      <c r="BO10" s="17">
        <v>382</v>
      </c>
      <c r="BP10" s="17">
        <v>190</v>
      </c>
      <c r="BQ10" s="32">
        <v>0.0263157894736842</v>
      </c>
      <c r="BR10" s="18">
        <v>5</v>
      </c>
      <c r="BS10" s="18">
        <v>1387</v>
      </c>
      <c r="BT10" s="17">
        <v>0</v>
      </c>
      <c r="BU10" s="18">
        <v>377</v>
      </c>
      <c r="BV10" s="17">
        <v>199</v>
      </c>
      <c r="BW10" s="32">
        <v>0.0301507537688442</v>
      </c>
      <c r="BX10" s="18">
        <v>6</v>
      </c>
      <c r="BY10" s="18">
        <v>1674</v>
      </c>
      <c r="BZ10" s="17">
        <v>0</v>
      </c>
      <c r="CA10" s="18">
        <v>375</v>
      </c>
      <c r="CB10" s="18">
        <v>204</v>
      </c>
      <c r="CC10" s="32">
        <v>0.0302507537688442</v>
      </c>
      <c r="CD10" s="18">
        <v>4</v>
      </c>
      <c r="CE10" s="18">
        <v>1116</v>
      </c>
      <c r="CF10" s="17">
        <v>0</v>
      </c>
      <c r="CG10" s="18">
        <v>375</v>
      </c>
      <c r="CH10" s="33">
        <v>217</v>
      </c>
      <c r="CI10" s="32">
        <v>0.0506912442396313</v>
      </c>
      <c r="CJ10" s="18">
        <v>11</v>
      </c>
      <c r="CK10" s="18">
        <v>3029</v>
      </c>
      <c r="CL10" s="17">
        <v>0</v>
      </c>
      <c r="CM10" s="18">
        <v>375</v>
      </c>
      <c r="CN10" s="33">
        <v>270</v>
      </c>
      <c r="CO10" s="32">
        <v>0.0222222222222222</v>
      </c>
      <c r="CP10" s="17">
        <v>5</v>
      </c>
      <c r="CQ10" s="18">
        <v>1355</v>
      </c>
      <c r="CR10" s="17">
        <v>294</v>
      </c>
      <c r="CS10" s="17">
        <v>374</v>
      </c>
      <c r="CT10" s="33">
        <v>264</v>
      </c>
      <c r="CU10" s="32">
        <v>0.0227272727272727</v>
      </c>
      <c r="CV10" s="17">
        <v>5</v>
      </c>
      <c r="CW10" s="18">
        <v>2043</v>
      </c>
      <c r="CX10" s="17">
        <v>294</v>
      </c>
      <c r="CY10" s="17">
        <v>369</v>
      </c>
      <c r="CZ10" s="33">
        <v>263</v>
      </c>
      <c r="DA10" s="32">
        <v>0.0228136882129278</v>
      </c>
      <c r="DB10" s="18">
        <v>5</v>
      </c>
      <c r="DC10" s="18">
        <v>1479.9</v>
      </c>
      <c r="DD10" s="17">
        <v>294</v>
      </c>
      <c r="DE10" s="18">
        <v>364</v>
      </c>
      <c r="DF10" s="33">
        <v>220</v>
      </c>
      <c r="DG10" s="32">
        <v>0.0272727272727273</v>
      </c>
      <c r="DH10" s="18">
        <v>6</v>
      </c>
      <c r="DI10" s="18">
        <v>1782.08</v>
      </c>
      <c r="DJ10" s="17">
        <v>294</v>
      </c>
      <c r="DK10" s="18">
        <v>354</v>
      </c>
      <c r="DL10" s="18">
        <v>225</v>
      </c>
      <c r="DM10" s="26">
        <v>0.0177777777777778</v>
      </c>
      <c r="DN10" s="18">
        <v>4</v>
      </c>
      <c r="DO10" s="18">
        <v>1193.86</v>
      </c>
      <c r="DP10" s="17">
        <v>294</v>
      </c>
      <c r="DQ10" s="18">
        <v>340</v>
      </c>
      <c r="DR10" s="18">
        <v>245</v>
      </c>
      <c r="DS10" s="26">
        <v>0.00816326530612245</v>
      </c>
      <c r="DT10" s="18">
        <v>2</v>
      </c>
      <c r="DU10" s="18">
        <v>613</v>
      </c>
      <c r="DV10" s="17">
        <v>294</v>
      </c>
      <c r="DW10" s="18">
        <v>317</v>
      </c>
      <c r="DX10" s="18">
        <v>203</v>
      </c>
      <c r="DY10" s="26">
        <v>0.0197044334975369</v>
      </c>
      <c r="DZ10" s="18">
        <v>4</v>
      </c>
      <c r="EA10" s="18">
        <v>1182.72</v>
      </c>
      <c r="EB10" s="17">
        <v>294</v>
      </c>
      <c r="EC10" s="18">
        <v>318</v>
      </c>
      <c r="ED10" s="18">
        <v>225</v>
      </c>
      <c r="EE10" s="26">
        <v>0.00888888888888889</v>
      </c>
      <c r="EF10" s="17">
        <v>2</v>
      </c>
      <c r="EG10" s="18">
        <v>601.73</v>
      </c>
      <c r="EH10" s="17">
        <v>294</v>
      </c>
      <c r="EI10" s="17">
        <v>316</v>
      </c>
      <c r="EJ10" s="18">
        <v>265</v>
      </c>
      <c r="EK10" s="26">
        <v>0.0452830188679245</v>
      </c>
      <c r="EL10" s="17">
        <v>11</v>
      </c>
      <c r="EM10" s="18">
        <v>2987.06</v>
      </c>
      <c r="EN10" s="17">
        <v>279</v>
      </c>
      <c r="EO10" s="17">
        <v>308</v>
      </c>
      <c r="EP10" s="17">
        <v>214</v>
      </c>
      <c r="EQ10" s="26">
        <v>0.0420560747663551</v>
      </c>
      <c r="ER10" s="17">
        <v>7</v>
      </c>
      <c r="ES10" s="18">
        <v>1914.23</v>
      </c>
      <c r="ET10" s="17">
        <v>279</v>
      </c>
      <c r="EU10" s="17">
        <v>301</v>
      </c>
      <c r="EV10" s="17">
        <v>250</v>
      </c>
      <c r="EW10" s="26">
        <v>0.02</v>
      </c>
      <c r="EX10" s="17">
        <v>4</v>
      </c>
      <c r="EY10" s="18">
        <v>1101</v>
      </c>
      <c r="EZ10" s="17">
        <v>279</v>
      </c>
      <c r="FA10" s="17">
        <v>317</v>
      </c>
      <c r="FB10" s="17">
        <v>233</v>
      </c>
      <c r="FC10" s="26">
        <v>0.00429184549356223</v>
      </c>
      <c r="FD10" s="17">
        <v>0</v>
      </c>
      <c r="FE10" s="18">
        <v>0</v>
      </c>
      <c r="FF10" s="17">
        <v>279</v>
      </c>
      <c r="FG10" s="17">
        <v>305</v>
      </c>
      <c r="FH10" s="17">
        <v>229</v>
      </c>
      <c r="FI10" s="26">
        <v>0.0262008733624454</v>
      </c>
      <c r="FJ10" s="18">
        <v>5</v>
      </c>
      <c r="FK10" s="18">
        <v>1383.6</v>
      </c>
      <c r="FL10" s="17">
        <v>279</v>
      </c>
      <c r="FM10" s="18">
        <v>294</v>
      </c>
      <c r="FN10" s="18">
        <v>228</v>
      </c>
      <c r="FO10" s="26">
        <v>0.0175438596491228</v>
      </c>
      <c r="FP10" s="18">
        <v>4</v>
      </c>
      <c r="FQ10" s="18">
        <v>1104.44</v>
      </c>
      <c r="FR10" s="17">
        <v>279</v>
      </c>
      <c r="FS10" s="18">
        <v>287</v>
      </c>
      <c r="FT10" s="18">
        <v>224</v>
      </c>
      <c r="FU10" s="26">
        <v>0.0178571428571429</v>
      </c>
      <c r="FV10" s="18">
        <v>4</v>
      </c>
      <c r="FW10" s="18">
        <v>1091</v>
      </c>
      <c r="FX10" s="17">
        <v>279</v>
      </c>
      <c r="FY10" s="18">
        <v>286</v>
      </c>
      <c r="FZ10" s="18">
        <v>178</v>
      </c>
      <c r="GA10" s="26">
        <v>0.0224719101123595</v>
      </c>
      <c r="GB10" s="18">
        <v>4</v>
      </c>
      <c r="GC10" s="18">
        <v>1111.56</v>
      </c>
      <c r="GD10" s="17">
        <v>279</v>
      </c>
      <c r="GE10" s="18">
        <v>291</v>
      </c>
      <c r="GF10" s="18">
        <v>206</v>
      </c>
      <c r="GG10" s="26">
        <v>0.0242718446601942</v>
      </c>
      <c r="GH10" s="17">
        <v>5</v>
      </c>
      <c r="GI10" s="18">
        <v>1395</v>
      </c>
      <c r="GJ10" s="17">
        <v>279</v>
      </c>
      <c r="GK10" s="17">
        <v>294</v>
      </c>
      <c r="GL10" s="17">
        <v>173</v>
      </c>
      <c r="GM10" s="26">
        <v>0.0289017341040462</v>
      </c>
      <c r="GN10" s="17">
        <v>5</v>
      </c>
      <c r="GO10" s="18">
        <v>1395</v>
      </c>
      <c r="GP10" s="17">
        <v>279</v>
      </c>
      <c r="GQ10" s="17">
        <v>292</v>
      </c>
      <c r="GR10" s="17">
        <v>664</v>
      </c>
      <c r="GS10" s="17">
        <v>198509.47</v>
      </c>
      <c r="GT10" s="17">
        <v>313</v>
      </c>
      <c r="GU10" s="17">
        <v>93864.84</v>
      </c>
      <c r="GV10" s="17">
        <v>289</v>
      </c>
      <c r="GW10" s="17">
        <v>87413.19</v>
      </c>
      <c r="GX10" s="17">
        <v>168</v>
      </c>
      <c r="GY10" s="17">
        <v>50517.32</v>
      </c>
      <c r="GZ10" s="18">
        <v>215</v>
      </c>
      <c r="HA10" s="41">
        <v>65193.69</v>
      </c>
      <c r="HB10" s="41">
        <v>132</v>
      </c>
      <c r="HC10" s="41">
        <v>43909.48</v>
      </c>
      <c r="HD10" s="41"/>
      <c r="HE10" s="41"/>
      <c r="HF10" s="41"/>
      <c r="HG10" s="41"/>
      <c r="HH10" s="18"/>
      <c r="HI10" s="41"/>
      <c r="HJ10" s="41"/>
      <c r="HK10" s="41"/>
      <c r="HL10" s="18"/>
      <c r="HM10" s="18"/>
      <c r="HN10" s="18">
        <f t="shared" si="1"/>
        <v>146</v>
      </c>
      <c r="HO10" s="18">
        <f t="shared" si="4"/>
        <v>3036</v>
      </c>
      <c r="HP10" s="18">
        <f t="shared" si="2"/>
        <v>1927</v>
      </c>
      <c r="HQ10" s="18">
        <f t="shared" si="3"/>
        <v>542443.99</v>
      </c>
      <c r="HR10" s="43"/>
      <c r="HS10" s="43"/>
    </row>
    <row r="11" ht="16.5" spans="1:227">
      <c r="A11" s="16" t="s">
        <v>139</v>
      </c>
      <c r="B11" s="17" t="s">
        <v>35</v>
      </c>
      <c r="C11" s="18">
        <v>6939962746371</v>
      </c>
      <c r="D11" s="18">
        <v>532235108147</v>
      </c>
      <c r="E11" s="18">
        <v>21061010001183</v>
      </c>
      <c r="F11" s="17" t="s">
        <v>140</v>
      </c>
      <c r="G11" s="19" t="s">
        <v>376</v>
      </c>
      <c r="H11" s="17" t="s">
        <v>129</v>
      </c>
      <c r="I11" s="26">
        <f>VLOOKUP(C11,[3]Sheet2!K:P,6,0)</f>
        <v>1</v>
      </c>
      <c r="J11" s="17">
        <f>VLOOKUP(C11,[3]Sheet2!K:N,4,0)</f>
        <v>1305</v>
      </c>
      <c r="K11" s="17">
        <f>VLOOKUP(C11,[3]Sheet2!K:Q,7,0)</f>
        <v>1791</v>
      </c>
      <c r="L11" s="18">
        <f>VLOOKUP(C11,[3]Sheet2!K:O,5,0)</f>
        <v>49.5155709342561</v>
      </c>
      <c r="M11" s="27">
        <f t="shared" si="0"/>
        <v>0.00663362465791432</v>
      </c>
      <c r="N11" s="33">
        <v>573</v>
      </c>
      <c r="O11" s="26">
        <v>0.0175</v>
      </c>
      <c r="P11" s="18">
        <v>11</v>
      </c>
      <c r="Q11" s="18">
        <v>3254</v>
      </c>
      <c r="R11" s="17">
        <v>299</v>
      </c>
      <c r="S11" s="17">
        <v>713</v>
      </c>
      <c r="T11" s="17">
        <v>487</v>
      </c>
      <c r="U11" s="58">
        <v>0.0328542094455852</v>
      </c>
      <c r="V11" s="18">
        <v>14</v>
      </c>
      <c r="W11" s="18">
        <v>4111.55</v>
      </c>
      <c r="X11" s="17">
        <v>299</v>
      </c>
      <c r="Y11" s="17">
        <v>736</v>
      </c>
      <c r="Z11" s="17">
        <v>483</v>
      </c>
      <c r="AA11" s="58">
        <v>0.0248447204968944</v>
      </c>
      <c r="AB11" s="18">
        <v>12</v>
      </c>
      <c r="AC11" s="18">
        <v>3580</v>
      </c>
      <c r="AD11" s="17">
        <v>299</v>
      </c>
      <c r="AE11" s="17">
        <v>722</v>
      </c>
      <c r="AF11" s="17">
        <v>448</v>
      </c>
      <c r="AG11" s="58">
        <v>0.0245535714285714</v>
      </c>
      <c r="AH11" s="18">
        <v>10</v>
      </c>
      <c r="AI11" s="18">
        <v>2960</v>
      </c>
      <c r="AJ11" s="17">
        <v>299</v>
      </c>
      <c r="AK11" s="17">
        <v>711</v>
      </c>
      <c r="AL11" s="17">
        <v>444</v>
      </c>
      <c r="AM11" s="58">
        <v>0.0315315315315315</v>
      </c>
      <c r="AN11" s="18">
        <v>13</v>
      </c>
      <c r="AO11" s="18">
        <v>3809.62</v>
      </c>
      <c r="AP11" s="17">
        <v>299</v>
      </c>
      <c r="AQ11" s="17">
        <v>692</v>
      </c>
      <c r="AR11" s="33">
        <v>503</v>
      </c>
      <c r="AS11" s="58">
        <v>0.0397614314115308</v>
      </c>
      <c r="AT11" s="18">
        <v>17</v>
      </c>
      <c r="AU11" s="18">
        <v>5043</v>
      </c>
      <c r="AV11" s="17">
        <v>299</v>
      </c>
      <c r="AW11" s="17">
        <v>682</v>
      </c>
      <c r="AX11" s="17">
        <v>609</v>
      </c>
      <c r="AY11" s="264">
        <v>0.0229885057471264</v>
      </c>
      <c r="AZ11" s="17">
        <v>12</v>
      </c>
      <c r="BA11" s="18">
        <v>3545.47</v>
      </c>
      <c r="BB11" s="17">
        <v>339</v>
      </c>
      <c r="BC11" s="17">
        <v>710</v>
      </c>
      <c r="BD11" s="17">
        <v>710</v>
      </c>
      <c r="BE11" s="32">
        <v>0.0366197183098592</v>
      </c>
      <c r="BF11" s="17">
        <v>24</v>
      </c>
      <c r="BG11" s="18">
        <v>7074.84</v>
      </c>
      <c r="BH11" s="17">
        <v>339</v>
      </c>
      <c r="BI11" s="17">
        <v>682</v>
      </c>
      <c r="BJ11" s="17">
        <v>653</v>
      </c>
      <c r="BK11" s="32">
        <v>0.0214395099540582</v>
      </c>
      <c r="BL11" s="18">
        <v>14</v>
      </c>
      <c r="BM11" s="18">
        <v>4138.48</v>
      </c>
      <c r="BN11" s="17">
        <v>339</v>
      </c>
      <c r="BO11" s="17">
        <v>635</v>
      </c>
      <c r="BP11" s="17">
        <v>582</v>
      </c>
      <c r="BQ11" s="32">
        <v>0.0257731958762887</v>
      </c>
      <c r="BR11" s="18">
        <v>13</v>
      </c>
      <c r="BS11" s="18">
        <v>3843.58</v>
      </c>
      <c r="BT11" s="17">
        <v>339</v>
      </c>
      <c r="BU11" s="18">
        <v>626</v>
      </c>
      <c r="BV11" s="17">
        <v>510</v>
      </c>
      <c r="BW11" s="32">
        <v>0.0313725490196078</v>
      </c>
      <c r="BX11" s="18">
        <v>16</v>
      </c>
      <c r="BY11" s="18">
        <v>4746.64</v>
      </c>
      <c r="BZ11" s="17">
        <v>339</v>
      </c>
      <c r="CA11" s="18">
        <v>769</v>
      </c>
      <c r="CB11" s="18">
        <v>515</v>
      </c>
      <c r="CC11" s="32">
        <v>0.0314725490196078</v>
      </c>
      <c r="CD11" s="18">
        <v>19</v>
      </c>
      <c r="CE11" s="18">
        <v>5604</v>
      </c>
      <c r="CF11" s="17">
        <v>339</v>
      </c>
      <c r="CG11" s="18">
        <v>769</v>
      </c>
      <c r="CH11" s="33">
        <v>594</v>
      </c>
      <c r="CI11" s="32">
        <v>0.0336700336700337</v>
      </c>
      <c r="CJ11" s="18">
        <v>15</v>
      </c>
      <c r="CK11" s="18">
        <v>4998.09</v>
      </c>
      <c r="CL11" s="17">
        <v>339</v>
      </c>
      <c r="CM11" s="18">
        <v>769</v>
      </c>
      <c r="CN11" s="33">
        <v>598</v>
      </c>
      <c r="CO11" s="32">
        <v>0.0418060200668896</v>
      </c>
      <c r="CP11" s="17">
        <v>22</v>
      </c>
      <c r="CQ11" s="18">
        <v>6463.82</v>
      </c>
      <c r="CR11" s="17">
        <v>339</v>
      </c>
      <c r="CS11" s="17">
        <v>704</v>
      </c>
      <c r="CT11" s="33">
        <v>595</v>
      </c>
      <c r="CU11" s="32">
        <v>0.0151260504201681</v>
      </c>
      <c r="CV11" s="17">
        <v>7</v>
      </c>
      <c r="CW11" s="18">
        <v>3336.86</v>
      </c>
      <c r="CX11" s="17">
        <v>304</v>
      </c>
      <c r="CY11" s="17">
        <v>702</v>
      </c>
      <c r="CZ11" s="33">
        <v>642</v>
      </c>
      <c r="DA11" s="32">
        <v>0.0249221183800623</v>
      </c>
      <c r="DB11" s="18">
        <v>13</v>
      </c>
      <c r="DC11" s="18">
        <v>4020.21</v>
      </c>
      <c r="DD11" s="17">
        <v>304</v>
      </c>
      <c r="DE11" s="18">
        <v>700</v>
      </c>
      <c r="DF11" s="33">
        <v>463</v>
      </c>
      <c r="DG11" s="32">
        <v>0.0215982721382289</v>
      </c>
      <c r="DH11" s="18">
        <v>10</v>
      </c>
      <c r="DI11" s="18">
        <v>3025.57</v>
      </c>
      <c r="DJ11" s="17">
        <v>304</v>
      </c>
      <c r="DK11" s="18">
        <v>686</v>
      </c>
      <c r="DL11" s="18">
        <v>468</v>
      </c>
      <c r="DM11" s="26">
        <v>0.0256410256410256</v>
      </c>
      <c r="DN11" s="18">
        <v>10</v>
      </c>
      <c r="DO11" s="18">
        <v>4253.52</v>
      </c>
      <c r="DP11" s="17">
        <v>304</v>
      </c>
      <c r="DQ11" s="18">
        <v>652</v>
      </c>
      <c r="DR11" s="18">
        <v>450</v>
      </c>
      <c r="DS11" s="26">
        <v>0.0244444444444444</v>
      </c>
      <c r="DT11" s="18">
        <v>10</v>
      </c>
      <c r="DU11" s="18">
        <v>3069</v>
      </c>
      <c r="DV11" s="17">
        <v>304</v>
      </c>
      <c r="DW11" s="18">
        <v>706</v>
      </c>
      <c r="DX11" s="18">
        <v>463</v>
      </c>
      <c r="DY11" s="26">
        <v>0.0345572354211663</v>
      </c>
      <c r="DZ11" s="18">
        <v>16</v>
      </c>
      <c r="EA11" s="18">
        <v>4753.35</v>
      </c>
      <c r="EB11" s="17">
        <v>304</v>
      </c>
      <c r="EC11" s="18">
        <v>704</v>
      </c>
      <c r="ED11" s="18">
        <v>501</v>
      </c>
      <c r="EE11" s="26">
        <v>0.0339321357285429</v>
      </c>
      <c r="EF11" s="17">
        <v>15</v>
      </c>
      <c r="EG11" s="18">
        <v>4457.85</v>
      </c>
      <c r="EH11" s="17">
        <v>304</v>
      </c>
      <c r="EI11" s="17">
        <v>700</v>
      </c>
      <c r="EJ11" s="18">
        <v>564</v>
      </c>
      <c r="EK11" s="26">
        <v>0.0354609929078014</v>
      </c>
      <c r="EL11" s="17">
        <v>19</v>
      </c>
      <c r="EM11" s="18">
        <v>5567.96</v>
      </c>
      <c r="EN11" s="17">
        <v>299</v>
      </c>
      <c r="EO11" s="17">
        <v>664</v>
      </c>
      <c r="EP11" s="17">
        <v>476</v>
      </c>
      <c r="EQ11" s="26">
        <v>0.0357142857142857</v>
      </c>
      <c r="ER11" s="17">
        <v>16</v>
      </c>
      <c r="ES11" s="18">
        <v>4732.92</v>
      </c>
      <c r="ET11" s="17">
        <v>299</v>
      </c>
      <c r="EU11" s="17">
        <v>657</v>
      </c>
      <c r="EV11" s="17">
        <v>572</v>
      </c>
      <c r="EW11" s="26">
        <v>0.0227272727272727</v>
      </c>
      <c r="EX11" s="17">
        <v>12</v>
      </c>
      <c r="EY11" s="18">
        <v>3427.58</v>
      </c>
      <c r="EZ11" s="17">
        <v>299</v>
      </c>
      <c r="FA11" s="17">
        <v>688</v>
      </c>
      <c r="FB11" s="17">
        <v>699</v>
      </c>
      <c r="FC11" s="26">
        <v>0.0443490701001431</v>
      </c>
      <c r="FD11" s="17">
        <v>30</v>
      </c>
      <c r="FE11" s="18">
        <v>8258.35</v>
      </c>
      <c r="FF11" s="17">
        <v>279</v>
      </c>
      <c r="FG11" s="17">
        <v>656</v>
      </c>
      <c r="FH11" s="17">
        <v>601</v>
      </c>
      <c r="FI11" s="26">
        <v>0.043261231281198</v>
      </c>
      <c r="FJ11" s="18">
        <v>26</v>
      </c>
      <c r="FK11" s="18">
        <v>7171.39</v>
      </c>
      <c r="FL11" s="17">
        <v>279</v>
      </c>
      <c r="FM11" s="18">
        <v>627</v>
      </c>
      <c r="FN11" s="18">
        <v>750</v>
      </c>
      <c r="FO11" s="26">
        <v>0.0333333333333333</v>
      </c>
      <c r="FP11" s="18">
        <v>25</v>
      </c>
      <c r="FQ11" s="18">
        <v>6886.76</v>
      </c>
      <c r="FR11" s="17">
        <v>279</v>
      </c>
      <c r="FS11" s="18">
        <v>615</v>
      </c>
      <c r="FT11" s="18">
        <v>610</v>
      </c>
      <c r="FU11" s="26">
        <v>0.0327868852459016</v>
      </c>
      <c r="FV11" s="18">
        <v>20</v>
      </c>
      <c r="FW11" s="18">
        <v>5539.72</v>
      </c>
      <c r="FX11" s="17">
        <v>279</v>
      </c>
      <c r="FY11" s="18">
        <v>587</v>
      </c>
      <c r="FZ11" s="18">
        <v>824</v>
      </c>
      <c r="GA11" s="26">
        <v>0.029126213592233</v>
      </c>
      <c r="GB11" s="18">
        <v>24</v>
      </c>
      <c r="GC11" s="18">
        <v>6608</v>
      </c>
      <c r="GD11" s="17">
        <v>279</v>
      </c>
      <c r="GE11" s="18">
        <v>569</v>
      </c>
      <c r="GF11" s="18">
        <v>876</v>
      </c>
      <c r="GG11" s="26">
        <v>0.0399543378995434</v>
      </c>
      <c r="GH11" s="17">
        <v>35</v>
      </c>
      <c r="GI11" s="18">
        <v>9558.13</v>
      </c>
      <c r="GJ11" s="17">
        <v>279</v>
      </c>
      <c r="GK11" s="17">
        <v>444</v>
      </c>
      <c r="GL11" s="17">
        <v>756</v>
      </c>
      <c r="GM11" s="26">
        <v>0.0343915343915344</v>
      </c>
      <c r="GN11" s="17">
        <v>26</v>
      </c>
      <c r="GO11" s="18">
        <v>7202.02</v>
      </c>
      <c r="GP11" s="17">
        <v>279</v>
      </c>
      <c r="GQ11" s="17">
        <v>435</v>
      </c>
      <c r="GR11" s="17">
        <v>902</v>
      </c>
      <c r="GS11" s="17">
        <v>279424.44</v>
      </c>
      <c r="GT11" s="17">
        <v>338</v>
      </c>
      <c r="GU11" s="17">
        <v>101112</v>
      </c>
      <c r="GV11" s="17">
        <v>666</v>
      </c>
      <c r="GW11" s="17">
        <v>201499.73</v>
      </c>
      <c r="GX11" s="17">
        <v>641</v>
      </c>
      <c r="GY11" s="17">
        <v>191448.56</v>
      </c>
      <c r="GZ11" s="18">
        <v>634</v>
      </c>
      <c r="HA11" s="41">
        <v>193533.71</v>
      </c>
      <c r="HB11" s="41">
        <v>672</v>
      </c>
      <c r="HC11" s="41">
        <v>193757.18</v>
      </c>
      <c r="HD11" s="41"/>
      <c r="HE11" s="41"/>
      <c r="HF11" s="41"/>
      <c r="HG11" s="41"/>
      <c r="HH11" s="18"/>
      <c r="HI11" s="41"/>
      <c r="HJ11" s="41"/>
      <c r="HK11" s="41"/>
      <c r="HL11" s="18"/>
      <c r="HM11" s="18"/>
      <c r="HN11" s="18">
        <f t="shared" si="1"/>
        <v>526</v>
      </c>
      <c r="HO11" s="18">
        <f t="shared" si="4"/>
        <v>7365.55</v>
      </c>
      <c r="HP11" s="18">
        <f t="shared" si="2"/>
        <v>4379</v>
      </c>
      <c r="HQ11" s="18">
        <f t="shared" si="3"/>
        <v>1168141.17</v>
      </c>
      <c r="HR11" s="43"/>
      <c r="HS11" s="43"/>
    </row>
    <row r="12" ht="16.5" spans="1:227">
      <c r="A12" s="16" t="s">
        <v>139</v>
      </c>
      <c r="B12" s="17" t="s">
        <v>35</v>
      </c>
      <c r="C12" s="18">
        <v>6939962758275</v>
      </c>
      <c r="D12" s="18">
        <v>575248048529</v>
      </c>
      <c r="E12" s="18">
        <v>21061010002783</v>
      </c>
      <c r="F12" s="17" t="s">
        <v>142</v>
      </c>
      <c r="G12" s="19" t="s">
        <v>377</v>
      </c>
      <c r="H12" s="17" t="s">
        <v>129</v>
      </c>
      <c r="I12" s="26">
        <f>VLOOKUP(C12,[3]Sheet2!K:P,6,0)</f>
        <v>1</v>
      </c>
      <c r="J12" s="17">
        <f>VLOOKUP(C12,[3]Sheet2!K:N,4,0)</f>
        <v>1338</v>
      </c>
      <c r="K12" s="17">
        <f>VLOOKUP(C12,[3]Sheet2!K:Q,7,0)</f>
        <v>1564</v>
      </c>
      <c r="L12" s="18">
        <f>VLOOKUP(C12,[3]Sheet2!K:O,5,0)</f>
        <v>75.4839741880433</v>
      </c>
      <c r="M12" s="27">
        <f t="shared" si="0"/>
        <v>0.00595260615691171</v>
      </c>
      <c r="N12" s="33">
        <v>578</v>
      </c>
      <c r="O12" s="26">
        <v>0.0225</v>
      </c>
      <c r="P12" s="18">
        <v>13</v>
      </c>
      <c r="Q12" s="18">
        <v>3858.37</v>
      </c>
      <c r="R12" s="17">
        <v>299</v>
      </c>
      <c r="S12" s="17">
        <v>547</v>
      </c>
      <c r="T12" s="17">
        <v>595</v>
      </c>
      <c r="U12" s="58">
        <v>0.0302521008403361</v>
      </c>
      <c r="V12" s="18">
        <v>17</v>
      </c>
      <c r="W12" s="18">
        <v>4987.16</v>
      </c>
      <c r="X12" s="17">
        <v>299</v>
      </c>
      <c r="Y12" s="17">
        <v>535</v>
      </c>
      <c r="Z12" s="17">
        <v>581</v>
      </c>
      <c r="AA12" s="58">
        <v>0.0258175559380379</v>
      </c>
      <c r="AB12" s="18">
        <v>14</v>
      </c>
      <c r="AC12" s="18">
        <v>4148</v>
      </c>
      <c r="AD12" s="17">
        <v>299</v>
      </c>
      <c r="AE12" s="17">
        <v>517</v>
      </c>
      <c r="AF12" s="17">
        <v>579</v>
      </c>
      <c r="AG12" s="58">
        <v>0.0328151986183074</v>
      </c>
      <c r="AH12" s="18">
        <v>18</v>
      </c>
      <c r="AI12" s="18">
        <v>5872</v>
      </c>
      <c r="AJ12" s="17">
        <v>299</v>
      </c>
      <c r="AK12" s="17">
        <v>490</v>
      </c>
      <c r="AL12" s="17">
        <v>625</v>
      </c>
      <c r="AM12" s="58">
        <v>0.0144</v>
      </c>
      <c r="AN12" s="18">
        <v>8</v>
      </c>
      <c r="AO12" s="18">
        <v>2347</v>
      </c>
      <c r="AP12" s="17">
        <v>299</v>
      </c>
      <c r="AQ12" s="17">
        <v>432</v>
      </c>
      <c r="AR12" s="33">
        <v>566</v>
      </c>
      <c r="AS12" s="58">
        <v>0.0353356890459364</v>
      </c>
      <c r="AT12" s="18">
        <v>13</v>
      </c>
      <c r="AU12" s="18">
        <v>3812</v>
      </c>
      <c r="AV12" s="17">
        <v>299</v>
      </c>
      <c r="AW12" s="17">
        <v>427</v>
      </c>
      <c r="AX12" s="17">
        <v>722</v>
      </c>
      <c r="AY12" s="264">
        <v>0.0277008310249307</v>
      </c>
      <c r="AZ12" s="17">
        <v>19</v>
      </c>
      <c r="BA12" s="18">
        <v>5598.3</v>
      </c>
      <c r="BB12" s="17">
        <v>299</v>
      </c>
      <c r="BC12" s="17">
        <v>453</v>
      </c>
      <c r="BD12" s="17">
        <v>704</v>
      </c>
      <c r="BE12" s="32">
        <v>0.0241477272727273</v>
      </c>
      <c r="BF12" s="17">
        <v>17</v>
      </c>
      <c r="BG12" s="18">
        <v>4975</v>
      </c>
      <c r="BH12" s="17">
        <v>299</v>
      </c>
      <c r="BI12" s="17">
        <v>427</v>
      </c>
      <c r="BJ12" s="17">
        <v>692</v>
      </c>
      <c r="BK12" s="32">
        <v>0.0303468208092486</v>
      </c>
      <c r="BL12" s="18">
        <v>19</v>
      </c>
      <c r="BM12" s="18">
        <v>5721.5</v>
      </c>
      <c r="BN12" s="17">
        <v>299</v>
      </c>
      <c r="BO12" s="17">
        <v>400</v>
      </c>
      <c r="BP12" s="17">
        <v>786</v>
      </c>
      <c r="BQ12" s="32">
        <v>0.0267175572519084</v>
      </c>
      <c r="BR12" s="18">
        <v>20</v>
      </c>
      <c r="BS12" s="18">
        <v>5848.7</v>
      </c>
      <c r="BT12" s="17">
        <v>299</v>
      </c>
      <c r="BU12" s="18">
        <v>378</v>
      </c>
      <c r="BV12" s="17">
        <v>691</v>
      </c>
      <c r="BW12" s="32">
        <v>0.0173661360347323</v>
      </c>
      <c r="BX12" s="18">
        <v>12</v>
      </c>
      <c r="BY12" s="18">
        <v>3532.77</v>
      </c>
      <c r="BZ12" s="17">
        <v>299</v>
      </c>
      <c r="CA12" s="18">
        <v>480</v>
      </c>
      <c r="CB12" s="18">
        <v>696</v>
      </c>
      <c r="CC12" s="32">
        <v>0.0174661360347323</v>
      </c>
      <c r="CD12" s="18">
        <v>19</v>
      </c>
      <c r="CE12" s="18">
        <v>6166</v>
      </c>
      <c r="CF12" s="17">
        <v>299</v>
      </c>
      <c r="CG12" s="18">
        <v>480</v>
      </c>
      <c r="CH12" s="33">
        <v>693</v>
      </c>
      <c r="CI12" s="32">
        <v>0.0288600288600289</v>
      </c>
      <c r="CJ12" s="18">
        <v>18</v>
      </c>
      <c r="CK12" s="18">
        <v>5297.24</v>
      </c>
      <c r="CL12" s="17">
        <v>299</v>
      </c>
      <c r="CM12" s="18">
        <v>480</v>
      </c>
      <c r="CN12" s="33">
        <v>789</v>
      </c>
      <c r="CO12" s="32">
        <v>0.0202788339670469</v>
      </c>
      <c r="CP12" s="17">
        <v>16</v>
      </c>
      <c r="CQ12" s="18">
        <v>4710.99</v>
      </c>
      <c r="CR12" s="17">
        <v>299</v>
      </c>
      <c r="CS12" s="17">
        <v>390</v>
      </c>
      <c r="CT12" s="33">
        <v>753</v>
      </c>
      <c r="CU12" s="32">
        <v>0.0172642762284197</v>
      </c>
      <c r="CV12" s="17">
        <v>12</v>
      </c>
      <c r="CW12" s="18">
        <v>3549.8</v>
      </c>
      <c r="CX12" s="17">
        <v>294</v>
      </c>
      <c r="CY12" s="17">
        <v>443</v>
      </c>
      <c r="CZ12" s="33">
        <v>914</v>
      </c>
      <c r="DA12" s="32">
        <v>0.0240700218818381</v>
      </c>
      <c r="DB12" s="18">
        <v>20</v>
      </c>
      <c r="DC12" s="18">
        <v>5902.52</v>
      </c>
      <c r="DD12" s="17">
        <v>294</v>
      </c>
      <c r="DE12" s="18">
        <v>438</v>
      </c>
      <c r="DF12" s="33">
        <v>673</v>
      </c>
      <c r="DG12" s="32">
        <v>0.0208023774145617</v>
      </c>
      <c r="DH12" s="18">
        <v>12</v>
      </c>
      <c r="DI12" s="18">
        <v>3607.41</v>
      </c>
      <c r="DJ12" s="17">
        <v>294</v>
      </c>
      <c r="DK12" s="18">
        <v>414</v>
      </c>
      <c r="DL12" s="18">
        <v>740</v>
      </c>
      <c r="DM12" s="26">
        <v>0.0256756756756757</v>
      </c>
      <c r="DN12" s="18">
        <v>18</v>
      </c>
      <c r="DO12" s="18">
        <v>5202.69</v>
      </c>
      <c r="DP12" s="17">
        <v>294</v>
      </c>
      <c r="DQ12" s="18">
        <v>386</v>
      </c>
      <c r="DR12" s="18">
        <v>640</v>
      </c>
      <c r="DS12" s="26">
        <v>0.0171875</v>
      </c>
      <c r="DT12" s="18">
        <v>10</v>
      </c>
      <c r="DU12" s="18">
        <v>3544.97</v>
      </c>
      <c r="DV12" s="17">
        <v>294</v>
      </c>
      <c r="DW12" s="18">
        <v>377</v>
      </c>
      <c r="DX12" s="18">
        <v>653</v>
      </c>
      <c r="DY12" s="26">
        <v>0.0260336906584992</v>
      </c>
      <c r="DZ12" s="18">
        <v>14</v>
      </c>
      <c r="EA12" s="18">
        <v>4703.32</v>
      </c>
      <c r="EB12" s="17">
        <v>294</v>
      </c>
      <c r="EC12" s="18">
        <v>362</v>
      </c>
      <c r="ED12" s="18">
        <v>776</v>
      </c>
      <c r="EE12" s="26">
        <v>0.0193298969072165</v>
      </c>
      <c r="EF12" s="17">
        <v>13</v>
      </c>
      <c r="EG12" s="18">
        <v>4371.82</v>
      </c>
      <c r="EH12" s="17">
        <v>294</v>
      </c>
      <c r="EI12" s="17">
        <v>553</v>
      </c>
      <c r="EJ12" s="18">
        <v>812</v>
      </c>
      <c r="EK12" s="26">
        <v>0.020935960591133</v>
      </c>
      <c r="EL12" s="17">
        <v>15</v>
      </c>
      <c r="EM12" s="18">
        <v>4415.96</v>
      </c>
      <c r="EN12" s="17">
        <v>299</v>
      </c>
      <c r="EO12" s="17">
        <v>471</v>
      </c>
      <c r="EP12" s="17">
        <v>710</v>
      </c>
      <c r="EQ12" s="26">
        <v>0.0183098591549296</v>
      </c>
      <c r="ER12" s="17">
        <v>13</v>
      </c>
      <c r="ES12" s="18">
        <v>3899.88</v>
      </c>
      <c r="ET12" s="17">
        <v>299</v>
      </c>
      <c r="EU12" s="17">
        <v>459</v>
      </c>
      <c r="EV12" s="17">
        <v>694</v>
      </c>
      <c r="EW12" s="26">
        <v>0.0187319884726225</v>
      </c>
      <c r="EX12" s="17">
        <v>12</v>
      </c>
      <c r="EY12" s="18">
        <v>3588</v>
      </c>
      <c r="EZ12" s="17">
        <v>299</v>
      </c>
      <c r="FA12" s="17">
        <v>494</v>
      </c>
      <c r="FB12" s="17">
        <v>754</v>
      </c>
      <c r="FC12" s="26">
        <v>0.0212201591511936</v>
      </c>
      <c r="FD12" s="17">
        <v>14</v>
      </c>
      <c r="FE12" s="18">
        <v>5300.17</v>
      </c>
      <c r="FF12" s="17">
        <v>299</v>
      </c>
      <c r="FG12" s="17">
        <v>503</v>
      </c>
      <c r="FH12" s="17">
        <v>684</v>
      </c>
      <c r="FI12" s="26">
        <v>0.0277777777777778</v>
      </c>
      <c r="FJ12" s="18">
        <v>19</v>
      </c>
      <c r="FK12" s="18">
        <v>5558.49</v>
      </c>
      <c r="FL12" s="17">
        <v>299</v>
      </c>
      <c r="FM12" s="18">
        <v>491</v>
      </c>
      <c r="FN12" s="18">
        <v>731</v>
      </c>
      <c r="FO12" s="26">
        <v>0.0232558139534884</v>
      </c>
      <c r="FP12" s="18">
        <v>17</v>
      </c>
      <c r="FQ12" s="18">
        <v>5061.19</v>
      </c>
      <c r="FR12" s="17">
        <v>299</v>
      </c>
      <c r="FS12" s="18">
        <v>493</v>
      </c>
      <c r="FT12" s="18">
        <v>771</v>
      </c>
      <c r="FU12" s="26">
        <v>0.012970168612192</v>
      </c>
      <c r="FV12" s="18">
        <v>9</v>
      </c>
      <c r="FW12" s="18">
        <v>3235.5</v>
      </c>
      <c r="FX12" s="17">
        <v>299</v>
      </c>
      <c r="FY12" s="18">
        <v>549</v>
      </c>
      <c r="FZ12" s="18">
        <v>819</v>
      </c>
      <c r="GA12" s="26">
        <v>0.0170940170940171</v>
      </c>
      <c r="GB12" s="18">
        <v>14</v>
      </c>
      <c r="GC12" s="18">
        <v>4106</v>
      </c>
      <c r="GD12" s="17">
        <v>299</v>
      </c>
      <c r="GE12" s="18">
        <v>566</v>
      </c>
      <c r="GF12" s="18">
        <v>993</v>
      </c>
      <c r="GG12" s="26">
        <v>0.0251762336354481</v>
      </c>
      <c r="GH12" s="17">
        <v>25</v>
      </c>
      <c r="GI12" s="18">
        <v>7338</v>
      </c>
      <c r="GJ12" s="17">
        <v>299</v>
      </c>
      <c r="GK12" s="17">
        <v>609</v>
      </c>
      <c r="GL12" s="17">
        <v>974</v>
      </c>
      <c r="GM12" s="26">
        <v>0.013347022587269</v>
      </c>
      <c r="GN12" s="17">
        <v>12</v>
      </c>
      <c r="GO12" s="18">
        <v>4138.09</v>
      </c>
      <c r="GP12" s="17">
        <v>299</v>
      </c>
      <c r="GQ12" s="17">
        <v>610</v>
      </c>
      <c r="GR12" s="17">
        <v>678</v>
      </c>
      <c r="GS12" s="17">
        <v>219657.14</v>
      </c>
      <c r="GT12" s="17">
        <v>153</v>
      </c>
      <c r="GU12" s="17">
        <v>52520.78</v>
      </c>
      <c r="GV12" s="17">
        <v>358</v>
      </c>
      <c r="GW12" s="17">
        <v>118514.98</v>
      </c>
      <c r="GX12" s="17">
        <v>395</v>
      </c>
      <c r="GY12" s="17">
        <v>129678.21</v>
      </c>
      <c r="GZ12" s="16">
        <v>317</v>
      </c>
      <c r="HA12" s="16">
        <v>104973.32</v>
      </c>
      <c r="HB12" s="16">
        <v>397</v>
      </c>
      <c r="HC12" s="16">
        <v>121746.02</v>
      </c>
      <c r="HD12" s="41"/>
      <c r="HE12" s="41"/>
      <c r="HF12" s="41"/>
      <c r="HG12" s="41"/>
      <c r="HH12" s="18"/>
      <c r="HI12" s="41"/>
      <c r="HJ12" s="41"/>
      <c r="HK12" s="41"/>
      <c r="HL12" s="18"/>
      <c r="HM12" s="18"/>
      <c r="HN12" s="18">
        <f t="shared" si="1"/>
        <v>472</v>
      </c>
      <c r="HO12" s="18">
        <f t="shared" si="4"/>
        <v>8845.53</v>
      </c>
      <c r="HP12" s="18">
        <f t="shared" si="2"/>
        <v>2770</v>
      </c>
      <c r="HQ12" s="18">
        <f t="shared" si="3"/>
        <v>755935.98</v>
      </c>
      <c r="HR12" s="43"/>
      <c r="HS12" s="43"/>
    </row>
    <row r="13" ht="16.5" spans="1:227">
      <c r="A13" s="16" t="s">
        <v>133</v>
      </c>
      <c r="B13" s="17" t="s">
        <v>35</v>
      </c>
      <c r="C13" s="18">
        <v>6939962753867</v>
      </c>
      <c r="D13" s="18">
        <v>576493751485</v>
      </c>
      <c r="E13" s="18" t="s">
        <v>144</v>
      </c>
      <c r="F13" s="17" t="s">
        <v>145</v>
      </c>
      <c r="G13" s="19" t="s">
        <v>378</v>
      </c>
      <c r="H13" s="17" t="s">
        <v>129</v>
      </c>
      <c r="I13" s="26">
        <f>VLOOKUP(C13,[3]Sheet2!K:P,6,0)</f>
        <v>1</v>
      </c>
      <c r="J13" s="17">
        <f>VLOOKUP(C13,[3]Sheet2!K:N,4,0)</f>
        <v>238</v>
      </c>
      <c r="K13" s="17">
        <f>VLOOKUP(C13,[3]Sheet2!K:Q,7,0)</f>
        <v>70</v>
      </c>
      <c r="L13" s="18">
        <f>VLOOKUP(C13,[3]Sheet2!K:O,5,0)</f>
        <v>39.9408956581041</v>
      </c>
      <c r="M13" s="27">
        <f t="shared" si="0"/>
        <v>0.00129897973339387</v>
      </c>
      <c r="N13" s="33">
        <v>253</v>
      </c>
      <c r="O13" s="26">
        <v>0.0079</v>
      </c>
      <c r="P13" s="18">
        <v>3</v>
      </c>
      <c r="Q13" s="18">
        <v>1137</v>
      </c>
      <c r="R13" s="17">
        <v>399</v>
      </c>
      <c r="S13" s="17">
        <v>225</v>
      </c>
      <c r="T13" s="17">
        <v>273</v>
      </c>
      <c r="U13" s="58">
        <v>0.0293040293040293</v>
      </c>
      <c r="V13" s="18">
        <v>6</v>
      </c>
      <c r="W13" s="18">
        <v>2234.42</v>
      </c>
      <c r="X13" s="17">
        <v>399</v>
      </c>
      <c r="Y13" s="17">
        <v>219</v>
      </c>
      <c r="Z13" s="17">
        <v>278</v>
      </c>
      <c r="AA13" s="58">
        <v>0.0251798561151079</v>
      </c>
      <c r="AB13" s="18">
        <v>4</v>
      </c>
      <c r="AC13" s="18">
        <v>1501</v>
      </c>
      <c r="AD13" s="17">
        <v>399</v>
      </c>
      <c r="AE13" s="17">
        <v>210</v>
      </c>
      <c r="AF13" s="17">
        <v>253</v>
      </c>
      <c r="AG13" s="58">
        <v>0.0237154150197628</v>
      </c>
      <c r="AH13" s="18">
        <v>4</v>
      </c>
      <c r="AI13" s="18">
        <v>1588.49</v>
      </c>
      <c r="AJ13" s="17">
        <v>399</v>
      </c>
      <c r="AK13" s="17">
        <v>200</v>
      </c>
      <c r="AL13" s="17">
        <v>236</v>
      </c>
      <c r="AM13" s="58">
        <v>0.00847457627118644</v>
      </c>
      <c r="AN13" s="18">
        <v>1</v>
      </c>
      <c r="AO13" s="18">
        <v>399</v>
      </c>
      <c r="AP13" s="17">
        <v>399</v>
      </c>
      <c r="AQ13" s="17">
        <v>203</v>
      </c>
      <c r="AR13" s="33">
        <v>225</v>
      </c>
      <c r="AS13" s="58">
        <v>0.0222222222222222</v>
      </c>
      <c r="AT13" s="18">
        <v>4</v>
      </c>
      <c r="AU13" s="18">
        <v>1573</v>
      </c>
      <c r="AV13" s="17">
        <v>399</v>
      </c>
      <c r="AW13" s="17">
        <v>204</v>
      </c>
      <c r="AX13" s="17">
        <v>241</v>
      </c>
      <c r="AY13" s="264">
        <v>0.012448132780083</v>
      </c>
      <c r="AZ13" s="17">
        <v>3</v>
      </c>
      <c r="BA13" s="18">
        <v>1187</v>
      </c>
      <c r="BB13" s="17">
        <v>399</v>
      </c>
      <c r="BC13" s="17">
        <v>222</v>
      </c>
      <c r="BD13" s="17">
        <v>264</v>
      </c>
      <c r="BE13" s="32">
        <v>0.0227272727272727</v>
      </c>
      <c r="BF13" s="17">
        <v>5</v>
      </c>
      <c r="BG13" s="18">
        <v>1950</v>
      </c>
      <c r="BH13" s="17">
        <v>399</v>
      </c>
      <c r="BI13" s="17">
        <v>204</v>
      </c>
      <c r="BJ13" s="17">
        <v>267</v>
      </c>
      <c r="BK13" s="32">
        <v>0.0187265917602996</v>
      </c>
      <c r="BL13" s="18">
        <v>4</v>
      </c>
      <c r="BM13" s="18">
        <v>1591</v>
      </c>
      <c r="BN13" s="17">
        <v>399</v>
      </c>
      <c r="BO13" s="17">
        <v>206</v>
      </c>
      <c r="BP13" s="17">
        <v>242</v>
      </c>
      <c r="BQ13" s="32">
        <v>0.012396694214876</v>
      </c>
      <c r="BR13" s="18">
        <v>3</v>
      </c>
      <c r="BS13" s="18">
        <v>1197</v>
      </c>
      <c r="BT13" s="17">
        <v>399</v>
      </c>
      <c r="BU13" s="18">
        <v>201</v>
      </c>
      <c r="BV13" s="17">
        <v>229</v>
      </c>
      <c r="BW13" s="32">
        <v>0.00436681222707424</v>
      </c>
      <c r="BX13" s="18">
        <v>1</v>
      </c>
      <c r="BY13" s="18">
        <v>394</v>
      </c>
      <c r="BZ13" s="17">
        <v>399</v>
      </c>
      <c r="CA13" s="18">
        <v>199</v>
      </c>
      <c r="CB13" s="18">
        <v>234</v>
      </c>
      <c r="CC13" s="32">
        <v>0.00446681222707424</v>
      </c>
      <c r="CD13" s="18">
        <v>1</v>
      </c>
      <c r="CE13" s="18">
        <v>399</v>
      </c>
      <c r="CF13" s="17">
        <v>399</v>
      </c>
      <c r="CG13" s="18">
        <v>199</v>
      </c>
      <c r="CH13" s="33">
        <v>208</v>
      </c>
      <c r="CI13" s="32">
        <v>0.0240384615384615</v>
      </c>
      <c r="CJ13" s="18">
        <v>5</v>
      </c>
      <c r="CK13" s="18">
        <v>1975</v>
      </c>
      <c r="CL13" s="17">
        <v>399</v>
      </c>
      <c r="CM13" s="18">
        <v>199</v>
      </c>
      <c r="CN13" s="33">
        <v>274</v>
      </c>
      <c r="CO13" s="32">
        <v>0.00364963503649635</v>
      </c>
      <c r="CP13" s="17">
        <v>1</v>
      </c>
      <c r="CQ13" s="18">
        <v>389</v>
      </c>
      <c r="CR13" s="17">
        <v>399</v>
      </c>
      <c r="CS13" s="17">
        <v>191</v>
      </c>
      <c r="CT13" s="33">
        <v>234</v>
      </c>
      <c r="CU13" s="32">
        <v>0.0299145299145299</v>
      </c>
      <c r="CV13" s="17">
        <v>5</v>
      </c>
      <c r="CW13" s="18">
        <v>2016.3</v>
      </c>
      <c r="CX13" s="17">
        <v>399</v>
      </c>
      <c r="CY13" s="17">
        <v>186</v>
      </c>
      <c r="CZ13" s="33">
        <v>281</v>
      </c>
      <c r="DA13" s="32">
        <v>0.0177935943060498</v>
      </c>
      <c r="DB13" s="18">
        <v>5</v>
      </c>
      <c r="DC13" s="18">
        <v>1995</v>
      </c>
      <c r="DD13" s="17">
        <v>399</v>
      </c>
      <c r="DE13" s="18">
        <v>180</v>
      </c>
      <c r="DF13" s="33">
        <v>219</v>
      </c>
      <c r="DG13" s="32">
        <v>0.0045662100456621</v>
      </c>
      <c r="DH13" s="18">
        <v>1</v>
      </c>
      <c r="DI13" s="18">
        <v>384</v>
      </c>
      <c r="DJ13" s="17">
        <v>394</v>
      </c>
      <c r="DK13" s="18">
        <v>180</v>
      </c>
      <c r="DL13" s="18">
        <v>281</v>
      </c>
      <c r="DM13" s="26">
        <v>0.0106761565836299</v>
      </c>
      <c r="DN13" s="18">
        <v>3</v>
      </c>
      <c r="DO13" s="18">
        <v>1224.03</v>
      </c>
      <c r="DP13" s="17">
        <v>394</v>
      </c>
      <c r="DQ13" s="18">
        <v>171</v>
      </c>
      <c r="DR13" s="18">
        <v>255</v>
      </c>
      <c r="DS13" s="26">
        <v>0.0196078431372549</v>
      </c>
      <c r="DT13" s="18">
        <v>5</v>
      </c>
      <c r="DU13" s="18">
        <v>1914</v>
      </c>
      <c r="DV13" s="17">
        <v>394</v>
      </c>
      <c r="DW13" s="18">
        <v>157</v>
      </c>
      <c r="DX13" s="18">
        <v>222</v>
      </c>
      <c r="DY13" s="26">
        <v>0.0135135135135135</v>
      </c>
      <c r="DZ13" s="18">
        <v>2</v>
      </c>
      <c r="EA13" s="18">
        <v>774.8</v>
      </c>
      <c r="EB13" s="17">
        <v>394</v>
      </c>
      <c r="EC13" s="18">
        <v>156</v>
      </c>
      <c r="ED13" s="18">
        <v>255</v>
      </c>
      <c r="EE13" s="26">
        <v>0.0313725490196078</v>
      </c>
      <c r="EF13" s="17">
        <v>8</v>
      </c>
      <c r="EG13" s="18">
        <v>2971</v>
      </c>
      <c r="EH13" s="17">
        <v>394</v>
      </c>
      <c r="EI13" s="17">
        <v>152</v>
      </c>
      <c r="EJ13" s="18">
        <v>248</v>
      </c>
      <c r="EK13" s="26">
        <v>0.0120967741935484</v>
      </c>
      <c r="EL13" s="17">
        <v>3</v>
      </c>
      <c r="EM13" s="18">
        <v>1194</v>
      </c>
      <c r="EN13" s="17">
        <v>399</v>
      </c>
      <c r="EO13" s="17">
        <v>160</v>
      </c>
      <c r="EP13" s="17">
        <v>284</v>
      </c>
      <c r="EQ13" s="26">
        <v>0.0105633802816901</v>
      </c>
      <c r="ER13" s="17">
        <v>3</v>
      </c>
      <c r="ES13" s="18">
        <v>1187.25</v>
      </c>
      <c r="ET13" s="17">
        <v>399</v>
      </c>
      <c r="EU13" s="17">
        <v>156</v>
      </c>
      <c r="EV13" s="17">
        <v>270</v>
      </c>
      <c r="EW13" s="26">
        <v>0.00740740740740741</v>
      </c>
      <c r="EX13" s="17">
        <v>1</v>
      </c>
      <c r="EY13" s="18">
        <v>394.16</v>
      </c>
      <c r="EZ13" s="17">
        <v>399</v>
      </c>
      <c r="FA13" s="17">
        <v>165</v>
      </c>
      <c r="FB13" s="17">
        <v>297</v>
      </c>
      <c r="FC13" s="26">
        <v>0.0101010101010101</v>
      </c>
      <c r="FD13" s="17">
        <v>2</v>
      </c>
      <c r="FE13" s="18">
        <v>803</v>
      </c>
      <c r="FF13" s="17">
        <v>399</v>
      </c>
      <c r="FG13" s="17">
        <v>158</v>
      </c>
      <c r="FH13" s="17">
        <v>219</v>
      </c>
      <c r="FI13" s="26">
        <v>0.0091324200913242</v>
      </c>
      <c r="FJ13" s="18">
        <v>2</v>
      </c>
      <c r="FK13" s="18">
        <v>758</v>
      </c>
      <c r="FL13" s="17">
        <v>399</v>
      </c>
      <c r="FM13" s="18">
        <v>154</v>
      </c>
      <c r="FN13" s="18">
        <v>266</v>
      </c>
      <c r="FO13" s="26">
        <v>0.0075187969924812</v>
      </c>
      <c r="FP13" s="18">
        <v>1</v>
      </c>
      <c r="FQ13" s="18">
        <v>419</v>
      </c>
      <c r="FR13" s="17">
        <v>399</v>
      </c>
      <c r="FS13" s="18">
        <v>155</v>
      </c>
      <c r="FT13" s="18">
        <v>244</v>
      </c>
      <c r="FU13" s="26">
        <v>0.00819672131147541</v>
      </c>
      <c r="FV13" s="18">
        <v>2</v>
      </c>
      <c r="FW13" s="18">
        <v>798</v>
      </c>
      <c r="FX13" s="17">
        <v>399</v>
      </c>
      <c r="FY13" s="18">
        <v>172</v>
      </c>
      <c r="FZ13" s="18">
        <v>239</v>
      </c>
      <c r="GA13" s="26">
        <v>0.00418410041841004</v>
      </c>
      <c r="GB13" s="18">
        <v>1</v>
      </c>
      <c r="GC13" s="18">
        <v>369</v>
      </c>
      <c r="GD13" s="17">
        <v>399</v>
      </c>
      <c r="GE13" s="18">
        <v>176</v>
      </c>
      <c r="GF13" s="18">
        <v>324</v>
      </c>
      <c r="GG13" s="26">
        <v>0.0308641975308642</v>
      </c>
      <c r="GH13" s="17">
        <v>10</v>
      </c>
      <c r="GI13" s="18">
        <v>3635.24</v>
      </c>
      <c r="GJ13" s="17">
        <v>369</v>
      </c>
      <c r="GK13" s="17">
        <v>168</v>
      </c>
      <c r="GL13" s="17">
        <v>259</v>
      </c>
      <c r="GM13" s="26">
        <v>0.0193050193050193</v>
      </c>
      <c r="GN13" s="17">
        <v>4</v>
      </c>
      <c r="GO13" s="18">
        <v>1426</v>
      </c>
      <c r="GP13" s="17">
        <v>369</v>
      </c>
      <c r="GQ13" s="17">
        <v>162</v>
      </c>
      <c r="GR13" s="17">
        <v>496</v>
      </c>
      <c r="GS13" s="17">
        <v>189667.1</v>
      </c>
      <c r="GT13" s="17">
        <v>279</v>
      </c>
      <c r="GU13" s="17">
        <v>110775.87</v>
      </c>
      <c r="GV13" s="17">
        <v>258</v>
      </c>
      <c r="GW13" s="17">
        <v>104667.32</v>
      </c>
      <c r="GX13" s="17">
        <v>202</v>
      </c>
      <c r="GY13" s="17">
        <v>82220.8</v>
      </c>
      <c r="GZ13" s="16">
        <v>150</v>
      </c>
      <c r="HA13" s="16">
        <v>60844.05</v>
      </c>
      <c r="HB13" s="16">
        <v>105</v>
      </c>
      <c r="HC13" s="16">
        <v>41156.13</v>
      </c>
      <c r="HD13" s="41"/>
      <c r="HE13" s="41"/>
      <c r="HF13" s="41"/>
      <c r="HG13" s="41"/>
      <c r="HH13" s="18"/>
      <c r="HI13" s="41"/>
      <c r="HJ13" s="41"/>
      <c r="HK13" s="41"/>
      <c r="HL13" s="18"/>
      <c r="HM13" s="18"/>
      <c r="HN13" s="18">
        <f t="shared" si="1"/>
        <v>103</v>
      </c>
      <c r="HO13" s="18">
        <f t="shared" si="4"/>
        <v>3371.42</v>
      </c>
      <c r="HP13" s="18">
        <f t="shared" si="2"/>
        <v>1593</v>
      </c>
      <c r="HQ13" s="18">
        <f t="shared" si="3"/>
        <v>592702.69</v>
      </c>
      <c r="HR13" s="43"/>
      <c r="HS13" s="43"/>
    </row>
    <row r="14" ht="16.5" spans="1:227">
      <c r="A14" s="16"/>
      <c r="B14" s="20" t="s">
        <v>35</v>
      </c>
      <c r="C14" s="18">
        <v>6939962757520</v>
      </c>
      <c r="D14" s="18">
        <v>586352783384</v>
      </c>
      <c r="E14" s="18">
        <v>21061010002705</v>
      </c>
      <c r="F14" s="17" t="s">
        <v>379</v>
      </c>
      <c r="G14" s="19" t="s">
        <v>380</v>
      </c>
      <c r="H14" s="17" t="s">
        <v>288</v>
      </c>
      <c r="I14" s="26">
        <f>VLOOKUP(C14,[3]Sheet2!K:P,6,0)</f>
        <v>0</v>
      </c>
      <c r="J14" s="17">
        <f>VLOOKUP(C14,[3]Sheet2!K:N,4,0)</f>
        <v>0</v>
      </c>
      <c r="K14" s="17">
        <f>VLOOKUP(C14,[3]Sheet2!K:Q,7,0)</f>
        <v>0</v>
      </c>
      <c r="L14" s="18" t="str">
        <f>VLOOKUP(C14,[3]Sheet2!K:O,5,0)</f>
        <v>-</v>
      </c>
      <c r="M14" s="27">
        <f t="shared" si="0"/>
        <v>0.000416177972834929</v>
      </c>
      <c r="N14" s="33">
        <v>106</v>
      </c>
      <c r="O14" s="26">
        <v>0.0094</v>
      </c>
      <c r="P14" s="18">
        <v>2</v>
      </c>
      <c r="Q14" s="18">
        <v>1198</v>
      </c>
      <c r="R14" s="17">
        <v>599</v>
      </c>
      <c r="S14" s="17">
        <v>105</v>
      </c>
      <c r="T14" s="17">
        <v>116</v>
      </c>
      <c r="U14" s="58">
        <v>0.0344827586206897</v>
      </c>
      <c r="V14" s="18">
        <v>2</v>
      </c>
      <c r="W14" s="18">
        <v>995</v>
      </c>
      <c r="X14" s="17">
        <v>599</v>
      </c>
      <c r="Y14" s="17">
        <v>103</v>
      </c>
      <c r="Z14" s="17">
        <v>118</v>
      </c>
      <c r="AA14" s="58">
        <v>0</v>
      </c>
      <c r="AB14" s="18">
        <v>0</v>
      </c>
      <c r="AC14" s="18">
        <v>0</v>
      </c>
      <c r="AD14" s="17">
        <v>599</v>
      </c>
      <c r="AE14" s="17">
        <v>103</v>
      </c>
      <c r="AF14" s="17">
        <v>107</v>
      </c>
      <c r="AG14" s="58">
        <v>0</v>
      </c>
      <c r="AH14" s="18">
        <v>0</v>
      </c>
      <c r="AI14" s="18">
        <v>0</v>
      </c>
      <c r="AJ14" s="17">
        <v>599</v>
      </c>
      <c r="AK14" s="17">
        <v>103</v>
      </c>
      <c r="AL14" s="17">
        <v>107</v>
      </c>
      <c r="AM14" s="58">
        <v>0</v>
      </c>
      <c r="AN14" s="18">
        <v>0</v>
      </c>
      <c r="AO14" s="18">
        <v>0</v>
      </c>
      <c r="AP14" s="17">
        <v>599</v>
      </c>
      <c r="AQ14" s="17">
        <v>103</v>
      </c>
      <c r="AR14" s="33">
        <v>111</v>
      </c>
      <c r="AS14" s="58">
        <v>0.018018018018018</v>
      </c>
      <c r="AT14" s="18">
        <v>2</v>
      </c>
      <c r="AU14" s="18">
        <v>1183</v>
      </c>
      <c r="AV14" s="17">
        <v>599</v>
      </c>
      <c r="AW14" s="17">
        <v>101</v>
      </c>
      <c r="AX14" s="17">
        <v>123</v>
      </c>
      <c r="AY14" s="264">
        <v>0.024390243902439</v>
      </c>
      <c r="AZ14" s="17">
        <v>3</v>
      </c>
      <c r="BA14" s="18">
        <v>1777.44</v>
      </c>
      <c r="BB14" s="17">
        <v>599</v>
      </c>
      <c r="BC14" s="17">
        <v>98</v>
      </c>
      <c r="BD14" s="17">
        <v>155</v>
      </c>
      <c r="BE14" s="32">
        <v>0.032258064516129</v>
      </c>
      <c r="BF14" s="17">
        <v>5</v>
      </c>
      <c r="BG14" s="18">
        <v>2995</v>
      </c>
      <c r="BH14" s="17">
        <v>599</v>
      </c>
      <c r="BI14" s="17">
        <v>101</v>
      </c>
      <c r="BJ14" s="17">
        <v>113</v>
      </c>
      <c r="BK14" s="32">
        <v>0</v>
      </c>
      <c r="BL14" s="18">
        <v>0</v>
      </c>
      <c r="BM14" s="18">
        <v>0</v>
      </c>
      <c r="BN14" s="17">
        <v>599</v>
      </c>
      <c r="BO14" s="17">
        <v>93</v>
      </c>
      <c r="BP14" s="17">
        <v>136</v>
      </c>
      <c r="BQ14" s="32">
        <v>0</v>
      </c>
      <c r="BR14" s="18">
        <v>0</v>
      </c>
      <c r="BS14" s="18">
        <v>0</v>
      </c>
      <c r="BT14" s="17">
        <v>599</v>
      </c>
      <c r="BU14" s="18">
        <v>93</v>
      </c>
      <c r="BV14" s="17">
        <v>118</v>
      </c>
      <c r="BW14" s="32">
        <v>0</v>
      </c>
      <c r="BX14" s="18">
        <v>0</v>
      </c>
      <c r="BY14" s="18">
        <v>0</v>
      </c>
      <c r="BZ14" s="17">
        <v>599</v>
      </c>
      <c r="CA14" s="18">
        <v>93</v>
      </c>
      <c r="CB14" s="18">
        <v>123</v>
      </c>
      <c r="CC14" s="32">
        <v>0.0001</v>
      </c>
      <c r="CD14" s="18">
        <v>2</v>
      </c>
      <c r="CE14" s="18">
        <v>1198</v>
      </c>
      <c r="CF14" s="17">
        <v>599</v>
      </c>
      <c r="CG14" s="18">
        <v>93</v>
      </c>
      <c r="CH14" s="33">
        <v>167</v>
      </c>
      <c r="CI14" s="32">
        <v>0.0179640718562874</v>
      </c>
      <c r="CJ14" s="18">
        <v>2</v>
      </c>
      <c r="CK14" s="18">
        <v>1198</v>
      </c>
      <c r="CL14" s="17">
        <v>599</v>
      </c>
      <c r="CM14" s="18">
        <v>93</v>
      </c>
      <c r="CN14" s="33">
        <v>146</v>
      </c>
      <c r="CO14" s="32">
        <v>0.0136986301369863</v>
      </c>
      <c r="CP14" s="17">
        <v>1</v>
      </c>
      <c r="CQ14" s="18">
        <v>1782</v>
      </c>
      <c r="CR14" s="17">
        <v>599</v>
      </c>
      <c r="CS14" s="17">
        <v>88</v>
      </c>
      <c r="CT14" s="33">
        <v>154</v>
      </c>
      <c r="CU14" s="32">
        <v>0.00649350649350649</v>
      </c>
      <c r="CV14" s="17">
        <v>0</v>
      </c>
      <c r="CW14" s="18">
        <v>0</v>
      </c>
      <c r="CX14" s="17">
        <v>599</v>
      </c>
      <c r="CY14" s="17">
        <v>87</v>
      </c>
      <c r="CZ14" s="33">
        <v>132</v>
      </c>
      <c r="DA14" s="32">
        <v>0</v>
      </c>
      <c r="DB14" s="18">
        <v>0</v>
      </c>
      <c r="DC14" s="18">
        <v>0</v>
      </c>
      <c r="DD14" s="17">
        <v>599</v>
      </c>
      <c r="DE14" s="18">
        <v>87</v>
      </c>
      <c r="DF14" s="33">
        <v>111</v>
      </c>
      <c r="DG14" s="32">
        <v>0.027027027027027</v>
      </c>
      <c r="DH14" s="18">
        <v>3</v>
      </c>
      <c r="DI14" s="18">
        <v>1782</v>
      </c>
      <c r="DJ14" s="17">
        <v>594</v>
      </c>
      <c r="DK14" s="18">
        <v>84</v>
      </c>
      <c r="DL14" s="18">
        <v>142</v>
      </c>
      <c r="DM14" s="26">
        <v>0</v>
      </c>
      <c r="DN14" s="18">
        <v>0</v>
      </c>
      <c r="DO14" s="18">
        <v>0</v>
      </c>
      <c r="DP14" s="17">
        <v>594</v>
      </c>
      <c r="DQ14" s="18">
        <v>83</v>
      </c>
      <c r="DR14" s="18">
        <v>131</v>
      </c>
      <c r="DS14" s="26">
        <v>0.0152671755725191</v>
      </c>
      <c r="DT14" s="18">
        <v>2</v>
      </c>
      <c r="DU14" s="18">
        <v>1213</v>
      </c>
      <c r="DV14" s="17">
        <v>594</v>
      </c>
      <c r="DW14" s="18">
        <v>80</v>
      </c>
      <c r="DX14" s="18">
        <v>117</v>
      </c>
      <c r="DY14" s="26">
        <v>0</v>
      </c>
      <c r="DZ14" s="18">
        <v>0</v>
      </c>
      <c r="EA14" s="18">
        <v>0</v>
      </c>
      <c r="EB14" s="17">
        <v>594</v>
      </c>
      <c r="EC14" s="18">
        <v>80</v>
      </c>
      <c r="ED14" s="18">
        <v>123</v>
      </c>
      <c r="EE14" s="26">
        <v>0.016260162601626</v>
      </c>
      <c r="EF14" s="17">
        <v>1</v>
      </c>
      <c r="EG14" s="18">
        <v>619</v>
      </c>
      <c r="EH14" s="17">
        <v>594</v>
      </c>
      <c r="EI14" s="17">
        <v>79</v>
      </c>
      <c r="EJ14" s="18">
        <v>132</v>
      </c>
      <c r="EK14" s="26">
        <v>0.0151515151515152</v>
      </c>
      <c r="EL14" s="17">
        <v>1</v>
      </c>
      <c r="EM14" s="18">
        <v>599</v>
      </c>
      <c r="EN14" s="17">
        <v>599</v>
      </c>
      <c r="EO14" s="17">
        <v>77</v>
      </c>
      <c r="EP14" s="17">
        <v>123</v>
      </c>
      <c r="EQ14" s="26">
        <v>0.00813008130081301</v>
      </c>
      <c r="ER14" s="17">
        <v>1</v>
      </c>
      <c r="ES14" s="18">
        <v>599</v>
      </c>
      <c r="ET14" s="17">
        <v>599</v>
      </c>
      <c r="EU14" s="17">
        <v>76</v>
      </c>
      <c r="EV14" s="17">
        <v>120</v>
      </c>
      <c r="EW14" s="26">
        <v>0.0166666666666667</v>
      </c>
      <c r="EX14" s="17">
        <v>2</v>
      </c>
      <c r="EY14" s="18">
        <v>1176.3</v>
      </c>
      <c r="EZ14" s="17">
        <v>599</v>
      </c>
      <c r="FA14" s="17">
        <v>77</v>
      </c>
      <c r="FB14" s="17">
        <v>135</v>
      </c>
      <c r="FC14" s="26">
        <v>0.00740740740740741</v>
      </c>
      <c r="FD14" s="17">
        <v>1</v>
      </c>
      <c r="FE14" s="18">
        <v>599</v>
      </c>
      <c r="FF14" s="17">
        <v>599</v>
      </c>
      <c r="FG14" s="17">
        <v>75</v>
      </c>
      <c r="FH14" s="17">
        <v>134</v>
      </c>
      <c r="FI14" s="26">
        <v>0.00746268656716418</v>
      </c>
      <c r="FJ14" s="18">
        <v>1</v>
      </c>
      <c r="FK14" s="18">
        <v>599</v>
      </c>
      <c r="FL14" s="17">
        <v>599</v>
      </c>
      <c r="FM14" s="18">
        <v>76</v>
      </c>
      <c r="FN14" s="18">
        <v>128</v>
      </c>
      <c r="FO14" s="26">
        <v>0.0078125</v>
      </c>
      <c r="FP14" s="18">
        <v>0</v>
      </c>
      <c r="FQ14" s="18">
        <v>0</v>
      </c>
      <c r="FR14" s="17">
        <v>599</v>
      </c>
      <c r="FS14" s="18">
        <v>77</v>
      </c>
      <c r="FT14" s="18">
        <v>129</v>
      </c>
      <c r="FU14" s="26">
        <v>0</v>
      </c>
      <c r="FV14" s="18">
        <v>0</v>
      </c>
      <c r="FW14" s="18">
        <v>0</v>
      </c>
      <c r="FX14" s="17">
        <v>599</v>
      </c>
      <c r="FY14" s="18">
        <v>76</v>
      </c>
      <c r="FZ14" s="18">
        <v>105</v>
      </c>
      <c r="GA14" s="26">
        <v>0.00952380952380952</v>
      </c>
      <c r="GB14" s="18">
        <v>1</v>
      </c>
      <c r="GC14" s="18">
        <v>586.73</v>
      </c>
      <c r="GD14" s="17">
        <v>599</v>
      </c>
      <c r="GE14" s="18">
        <v>75</v>
      </c>
      <c r="GF14" s="18">
        <v>104</v>
      </c>
      <c r="GG14" s="26">
        <v>0.00961538461538462</v>
      </c>
      <c r="GH14" s="17">
        <v>1</v>
      </c>
      <c r="GI14" s="18">
        <v>599</v>
      </c>
      <c r="GJ14" s="17">
        <v>599</v>
      </c>
      <c r="GK14" s="17">
        <v>74</v>
      </c>
      <c r="GL14" s="17">
        <v>105</v>
      </c>
      <c r="GM14" s="26">
        <v>0</v>
      </c>
      <c r="GN14" s="17">
        <v>0</v>
      </c>
      <c r="GO14" s="18">
        <v>0</v>
      </c>
      <c r="GP14" s="17">
        <v>599</v>
      </c>
      <c r="GQ14" s="17">
        <v>74</v>
      </c>
      <c r="GR14" s="17"/>
      <c r="GS14" s="17"/>
      <c r="GT14" s="17"/>
      <c r="GU14" s="17"/>
      <c r="GV14" s="17">
        <v>0</v>
      </c>
      <c r="GW14" s="17">
        <v>0</v>
      </c>
      <c r="GX14" s="17">
        <v>34</v>
      </c>
      <c r="GY14" s="17">
        <v>22821.62</v>
      </c>
      <c r="GZ14" s="16">
        <v>14</v>
      </c>
      <c r="HA14" s="16">
        <v>8223.94</v>
      </c>
      <c r="HB14" s="16">
        <v>20</v>
      </c>
      <c r="HC14" s="16">
        <v>11778.65</v>
      </c>
      <c r="HD14" s="41"/>
      <c r="HE14" s="41"/>
      <c r="HF14" s="41"/>
      <c r="HG14" s="41"/>
      <c r="HH14" s="18"/>
      <c r="HI14" s="41"/>
      <c r="HJ14" s="41"/>
      <c r="HK14" s="41"/>
      <c r="HL14" s="18"/>
      <c r="HM14" s="18"/>
      <c r="HN14" s="18">
        <f t="shared" si="1"/>
        <v>33</v>
      </c>
      <c r="HO14" s="18">
        <f t="shared" si="4"/>
        <v>2193</v>
      </c>
      <c r="HP14" s="18">
        <f t="shared" si="2"/>
        <v>101</v>
      </c>
      <c r="HQ14" s="18">
        <f t="shared" si="3"/>
        <v>45017.21</v>
      </c>
      <c r="HR14" s="43"/>
      <c r="HS14" s="43"/>
    </row>
    <row r="15" ht="16.5" spans="1:227">
      <c r="A15" s="16"/>
      <c r="B15" s="20" t="s">
        <v>35</v>
      </c>
      <c r="C15" s="18">
        <v>6939962731049</v>
      </c>
      <c r="D15" s="18">
        <v>581837220580</v>
      </c>
      <c r="E15" s="18">
        <v>21061011000009</v>
      </c>
      <c r="F15" s="17" t="s">
        <v>147</v>
      </c>
      <c r="G15" s="19" t="s">
        <v>381</v>
      </c>
      <c r="H15" s="17" t="s">
        <v>288</v>
      </c>
      <c r="I15" s="26">
        <f>VLOOKUP(C15,[3]Sheet2!K:P,6,0)</f>
        <v>0.958333333333333</v>
      </c>
      <c r="J15" s="17">
        <f>VLOOKUP(C15,[3]Sheet2!K:N,4,0)</f>
        <v>449</v>
      </c>
      <c r="K15" s="17">
        <f>VLOOKUP(C15,[3]Sheet2!K:Q,7,0)</f>
        <v>388</v>
      </c>
      <c r="L15" s="18">
        <f>VLOOKUP(C15,[3]Sheet2!K:O,5,0)</f>
        <v>33.399954960027</v>
      </c>
      <c r="M15" s="27">
        <f t="shared" si="0"/>
        <v>0.00343031541245759</v>
      </c>
      <c r="N15" s="33">
        <v>357</v>
      </c>
      <c r="O15" s="26">
        <v>0.0112</v>
      </c>
      <c r="P15" s="18">
        <v>3</v>
      </c>
      <c r="Q15" s="18">
        <v>537</v>
      </c>
      <c r="R15" s="17">
        <v>179</v>
      </c>
      <c r="S15" s="17">
        <v>183</v>
      </c>
      <c r="T15" s="17">
        <v>383</v>
      </c>
      <c r="U15" s="58">
        <v>0.0339425587467363</v>
      </c>
      <c r="V15" s="18">
        <v>12</v>
      </c>
      <c r="W15" s="18">
        <v>2143.02</v>
      </c>
      <c r="X15" s="17">
        <v>179</v>
      </c>
      <c r="Y15" s="17">
        <v>175</v>
      </c>
      <c r="Z15" s="17">
        <v>337</v>
      </c>
      <c r="AA15" s="58">
        <v>0.0237388724035608</v>
      </c>
      <c r="AB15" s="18">
        <v>8</v>
      </c>
      <c r="AC15" s="18">
        <v>1419.51</v>
      </c>
      <c r="AD15" s="17">
        <v>179</v>
      </c>
      <c r="AE15" s="17">
        <v>243</v>
      </c>
      <c r="AF15" s="17">
        <v>377</v>
      </c>
      <c r="AG15" s="58">
        <v>0.0212201591511936</v>
      </c>
      <c r="AH15" s="18">
        <v>8</v>
      </c>
      <c r="AI15" s="18">
        <v>1402</v>
      </c>
      <c r="AJ15" s="17">
        <v>179</v>
      </c>
      <c r="AK15" s="17">
        <v>235</v>
      </c>
      <c r="AL15" s="17">
        <v>359</v>
      </c>
      <c r="AM15" s="58">
        <v>0.0167130919220056</v>
      </c>
      <c r="AN15" s="18">
        <v>6</v>
      </c>
      <c r="AO15" s="18">
        <v>1044</v>
      </c>
      <c r="AP15" s="17">
        <v>179</v>
      </c>
      <c r="AQ15" s="17">
        <v>189</v>
      </c>
      <c r="AR15" s="33">
        <v>358</v>
      </c>
      <c r="AS15" s="58">
        <v>0.0223463687150838</v>
      </c>
      <c r="AT15" s="18">
        <v>8</v>
      </c>
      <c r="AU15" s="18">
        <v>1403.1</v>
      </c>
      <c r="AV15" s="17">
        <v>179</v>
      </c>
      <c r="AW15" s="17">
        <v>185</v>
      </c>
      <c r="AX15" s="17">
        <v>461</v>
      </c>
      <c r="AY15" s="264">
        <v>0.0260303687635575</v>
      </c>
      <c r="AZ15" s="17">
        <v>10</v>
      </c>
      <c r="BA15" s="18">
        <v>2108.37</v>
      </c>
      <c r="BB15" s="17">
        <v>179</v>
      </c>
      <c r="BC15" s="17">
        <v>192</v>
      </c>
      <c r="BD15" s="17">
        <v>487</v>
      </c>
      <c r="BE15" s="32">
        <v>0.0349075975359343</v>
      </c>
      <c r="BF15" s="17">
        <v>17</v>
      </c>
      <c r="BG15" s="18">
        <v>2973.62</v>
      </c>
      <c r="BH15" s="17">
        <v>179</v>
      </c>
      <c r="BI15" s="17">
        <v>185</v>
      </c>
      <c r="BJ15" s="17">
        <v>416</v>
      </c>
      <c r="BK15" s="32">
        <v>0.0168269230769231</v>
      </c>
      <c r="BL15" s="18">
        <v>6</v>
      </c>
      <c r="BM15" s="18">
        <v>1054.17</v>
      </c>
      <c r="BN15" s="17">
        <v>179</v>
      </c>
      <c r="BO15" s="17">
        <v>143</v>
      </c>
      <c r="BP15" s="17">
        <v>495</v>
      </c>
      <c r="BQ15" s="32">
        <v>0.0262626262626263</v>
      </c>
      <c r="BR15" s="18">
        <v>13</v>
      </c>
      <c r="BS15" s="18">
        <v>2274.11</v>
      </c>
      <c r="BT15" s="17">
        <v>179</v>
      </c>
      <c r="BU15" s="18">
        <v>126</v>
      </c>
      <c r="BV15" s="17">
        <v>382</v>
      </c>
      <c r="BW15" s="32">
        <v>0.0366492146596859</v>
      </c>
      <c r="BX15" s="18">
        <v>14</v>
      </c>
      <c r="BY15" s="18">
        <v>2476</v>
      </c>
      <c r="BZ15" s="17">
        <v>179</v>
      </c>
      <c r="CA15" s="18">
        <v>224</v>
      </c>
      <c r="CB15" s="18">
        <v>387</v>
      </c>
      <c r="CC15" s="32">
        <v>0.0367492146596859</v>
      </c>
      <c r="CD15" s="18">
        <v>8</v>
      </c>
      <c r="CE15" s="18">
        <v>1373.82</v>
      </c>
      <c r="CF15" s="17">
        <v>179</v>
      </c>
      <c r="CG15" s="18">
        <v>224</v>
      </c>
      <c r="CH15" s="33">
        <v>410</v>
      </c>
      <c r="CI15" s="32">
        <v>0.0292682926829268</v>
      </c>
      <c r="CJ15" s="18">
        <v>10</v>
      </c>
      <c r="CK15" s="18">
        <v>1751.23</v>
      </c>
      <c r="CL15" s="17">
        <v>179</v>
      </c>
      <c r="CM15" s="18">
        <v>224</v>
      </c>
      <c r="CN15" s="33">
        <v>423</v>
      </c>
      <c r="CO15" s="32">
        <v>0.0141843971631206</v>
      </c>
      <c r="CP15" s="17">
        <v>4</v>
      </c>
      <c r="CQ15" s="18">
        <v>721</v>
      </c>
      <c r="CR15" s="17">
        <v>179</v>
      </c>
      <c r="CS15" s="17">
        <v>179</v>
      </c>
      <c r="CT15" s="33">
        <v>418</v>
      </c>
      <c r="CU15" s="32">
        <v>0.0191387559808612</v>
      </c>
      <c r="CV15" s="17">
        <v>6</v>
      </c>
      <c r="CW15" s="18">
        <v>1069</v>
      </c>
      <c r="CX15" s="17">
        <v>174</v>
      </c>
      <c r="CY15" s="17">
        <v>184</v>
      </c>
      <c r="CZ15" s="33">
        <v>398</v>
      </c>
      <c r="DA15" s="32">
        <v>0.0201005025125628</v>
      </c>
      <c r="DB15" s="18">
        <v>8</v>
      </c>
      <c r="DC15" s="18">
        <v>1448.12</v>
      </c>
      <c r="DD15" s="17">
        <v>174</v>
      </c>
      <c r="DE15" s="18">
        <v>184</v>
      </c>
      <c r="DF15" s="33">
        <v>347</v>
      </c>
      <c r="DG15" s="32">
        <v>0.0201729106628242</v>
      </c>
      <c r="DH15" s="18">
        <v>6</v>
      </c>
      <c r="DI15" s="18">
        <v>1063.89</v>
      </c>
      <c r="DJ15" s="17">
        <v>174</v>
      </c>
      <c r="DK15" s="18">
        <v>187</v>
      </c>
      <c r="DL15" s="18">
        <v>464</v>
      </c>
      <c r="DM15" s="26">
        <v>0.0280172413793103</v>
      </c>
      <c r="DN15" s="18">
        <v>12</v>
      </c>
      <c r="DO15" s="18">
        <v>2050.53</v>
      </c>
      <c r="DP15" s="17">
        <v>174</v>
      </c>
      <c r="DQ15" s="18">
        <v>170</v>
      </c>
      <c r="DR15" s="18">
        <v>454</v>
      </c>
      <c r="DS15" s="26">
        <v>0.0330396475770925</v>
      </c>
      <c r="DT15" s="18">
        <v>14</v>
      </c>
      <c r="DU15" s="18">
        <v>2421</v>
      </c>
      <c r="DV15" s="17">
        <v>174</v>
      </c>
      <c r="DW15" s="18">
        <v>165</v>
      </c>
      <c r="DX15" s="18">
        <v>430</v>
      </c>
      <c r="DY15" s="26">
        <v>0.0395348837209302</v>
      </c>
      <c r="DZ15" s="18">
        <v>14</v>
      </c>
      <c r="EA15" s="18">
        <v>2404.85</v>
      </c>
      <c r="EB15" s="17">
        <v>174</v>
      </c>
      <c r="EC15" s="18">
        <v>154</v>
      </c>
      <c r="ED15" s="18">
        <v>392</v>
      </c>
      <c r="EE15" s="26">
        <v>0.0204081632653061</v>
      </c>
      <c r="EF15" s="17">
        <v>8</v>
      </c>
      <c r="EG15" s="18">
        <v>1385.84</v>
      </c>
      <c r="EH15" s="17">
        <v>174</v>
      </c>
      <c r="EI15" s="17">
        <v>318</v>
      </c>
      <c r="EJ15" s="18">
        <v>412</v>
      </c>
      <c r="EK15" s="26">
        <v>0.0194174757281553</v>
      </c>
      <c r="EL15" s="17">
        <v>6</v>
      </c>
      <c r="EM15" s="18">
        <v>1729.98</v>
      </c>
      <c r="EN15" s="17">
        <v>179</v>
      </c>
      <c r="EO15" s="17">
        <v>174</v>
      </c>
      <c r="EP15" s="17">
        <v>343</v>
      </c>
      <c r="EQ15" s="26">
        <v>0.0233236151603499</v>
      </c>
      <c r="ER15" s="17">
        <v>7</v>
      </c>
      <c r="ES15" s="18">
        <v>1567.92</v>
      </c>
      <c r="ET15" s="17">
        <v>179</v>
      </c>
      <c r="EU15" s="17">
        <v>170</v>
      </c>
      <c r="EV15" s="17">
        <v>393</v>
      </c>
      <c r="EW15" s="26">
        <v>0.0330788804071247</v>
      </c>
      <c r="EX15" s="17">
        <v>12</v>
      </c>
      <c r="EY15" s="18">
        <v>2127.72</v>
      </c>
      <c r="EZ15" s="17">
        <v>179</v>
      </c>
      <c r="FA15" s="17">
        <v>209</v>
      </c>
      <c r="FB15" s="17">
        <v>389</v>
      </c>
      <c r="FC15" s="26">
        <v>0.0154241645244216</v>
      </c>
      <c r="FD15" s="17">
        <v>6</v>
      </c>
      <c r="FE15" s="18">
        <v>1064</v>
      </c>
      <c r="FF15" s="17">
        <v>179</v>
      </c>
      <c r="FG15" s="17">
        <v>198</v>
      </c>
      <c r="FH15" s="17">
        <v>411</v>
      </c>
      <c r="FI15" s="26">
        <v>0.024330900243309</v>
      </c>
      <c r="FJ15" s="18">
        <v>10</v>
      </c>
      <c r="FK15" s="18">
        <v>1760</v>
      </c>
      <c r="FL15" s="17">
        <v>179</v>
      </c>
      <c r="FM15" s="18">
        <v>230</v>
      </c>
      <c r="FN15" s="18">
        <v>438</v>
      </c>
      <c r="FO15" s="26">
        <v>0.0342465753424658</v>
      </c>
      <c r="FP15" s="18">
        <v>14</v>
      </c>
      <c r="FQ15" s="18">
        <v>2812.46</v>
      </c>
      <c r="FR15" s="17">
        <v>179</v>
      </c>
      <c r="FS15" s="18">
        <v>238</v>
      </c>
      <c r="FT15" s="18">
        <v>432</v>
      </c>
      <c r="FU15" s="26">
        <v>0.0162037037037037</v>
      </c>
      <c r="FV15" s="18">
        <v>7</v>
      </c>
      <c r="FW15" s="18">
        <v>1246.68</v>
      </c>
      <c r="FX15" s="17">
        <v>179</v>
      </c>
      <c r="FY15" s="18">
        <v>380</v>
      </c>
      <c r="FZ15" s="18">
        <v>385</v>
      </c>
      <c r="GA15" s="26">
        <v>0.00779220779220779</v>
      </c>
      <c r="GB15" s="18">
        <v>2</v>
      </c>
      <c r="GC15" s="18">
        <v>349.74</v>
      </c>
      <c r="GD15" s="17">
        <v>179</v>
      </c>
      <c r="GE15" s="18">
        <v>377</v>
      </c>
      <c r="GF15" s="18">
        <v>351</v>
      </c>
      <c r="GG15" s="26">
        <v>0.0341880341880342</v>
      </c>
      <c r="GH15" s="17">
        <v>11</v>
      </c>
      <c r="GI15" s="18">
        <v>1928</v>
      </c>
      <c r="GJ15" s="17">
        <v>179</v>
      </c>
      <c r="GK15" s="17">
        <v>328</v>
      </c>
      <c r="GL15" s="17">
        <v>363</v>
      </c>
      <c r="GM15" s="26">
        <v>0.00550964187327824</v>
      </c>
      <c r="GN15" s="17">
        <v>2</v>
      </c>
      <c r="GO15" s="18">
        <v>357.45</v>
      </c>
      <c r="GP15" s="17">
        <v>179</v>
      </c>
      <c r="GQ15" s="17">
        <v>339</v>
      </c>
      <c r="GR15" s="17"/>
      <c r="GS15" s="17"/>
      <c r="GT15" s="17"/>
      <c r="GU15" s="17"/>
      <c r="GV15" s="17">
        <v>25</v>
      </c>
      <c r="GW15" s="17">
        <v>4424.34</v>
      </c>
      <c r="GX15" s="17">
        <v>132</v>
      </c>
      <c r="GY15" s="17">
        <v>24398.36</v>
      </c>
      <c r="GZ15" s="16">
        <v>151</v>
      </c>
      <c r="HA15" s="16">
        <v>26731.13</v>
      </c>
      <c r="HB15" s="16">
        <v>210</v>
      </c>
      <c r="HC15" s="16">
        <v>38402.79</v>
      </c>
      <c r="HD15" s="41"/>
      <c r="HE15" s="41"/>
      <c r="HF15" s="41"/>
      <c r="HG15" s="41"/>
      <c r="HH15" s="18"/>
      <c r="HI15" s="41"/>
      <c r="HJ15" s="41"/>
      <c r="HK15" s="41"/>
      <c r="HL15" s="18"/>
      <c r="HM15" s="18"/>
      <c r="HN15" s="18">
        <f t="shared" si="1"/>
        <v>272</v>
      </c>
      <c r="HO15" s="18">
        <f t="shared" si="4"/>
        <v>2680.02</v>
      </c>
      <c r="HP15" s="18">
        <f t="shared" si="2"/>
        <v>790</v>
      </c>
      <c r="HQ15" s="18">
        <f t="shared" si="3"/>
        <v>96636.64</v>
      </c>
      <c r="HR15" s="43"/>
      <c r="HS15" s="43"/>
    </row>
    <row r="16" ht="16.5" spans="1:227">
      <c r="A16" s="16"/>
      <c r="B16" s="20" t="s">
        <v>35</v>
      </c>
      <c r="C16" s="18">
        <v>6939962759098</v>
      </c>
      <c r="D16" s="18">
        <v>584740907378</v>
      </c>
      <c r="E16" s="18">
        <v>21061010002767</v>
      </c>
      <c r="F16" s="17" t="s">
        <v>149</v>
      </c>
      <c r="G16" s="19" t="s">
        <v>382</v>
      </c>
      <c r="H16" s="17" t="s">
        <v>288</v>
      </c>
      <c r="I16" s="26">
        <f>VLOOKUP(C16,[3]Sheet2!K:P,6,0)</f>
        <v>1</v>
      </c>
      <c r="J16" s="17">
        <f>VLOOKUP(C16,[3]Sheet2!K:N,4,0)</f>
        <v>4829</v>
      </c>
      <c r="K16" s="17">
        <f>VLOOKUP(C16,[3]Sheet2!K:Q,7,0)</f>
        <v>838</v>
      </c>
      <c r="L16" s="18">
        <f>VLOOKUP(C16,[3]Sheet2!K:O,5,0)</f>
        <v>46.4505640671954</v>
      </c>
      <c r="M16" s="27">
        <f t="shared" si="0"/>
        <v>0.0584919223638909</v>
      </c>
      <c r="N16" s="33">
        <v>2673</v>
      </c>
      <c r="O16" s="26">
        <v>0.0348</v>
      </c>
      <c r="P16" s="18">
        <v>122</v>
      </c>
      <c r="Q16" s="18">
        <v>19565.52</v>
      </c>
      <c r="R16" s="17">
        <v>159</v>
      </c>
      <c r="S16" s="17">
        <v>3094</v>
      </c>
      <c r="T16" s="17">
        <v>2686</v>
      </c>
      <c r="U16" s="58">
        <v>0.0495160089352197</v>
      </c>
      <c r="V16" s="18">
        <v>126</v>
      </c>
      <c r="W16" s="18">
        <v>19984.17</v>
      </c>
      <c r="X16" s="17">
        <v>159</v>
      </c>
      <c r="Y16" s="17">
        <v>3053</v>
      </c>
      <c r="Z16" s="17">
        <v>2701</v>
      </c>
      <c r="AA16" s="58">
        <v>0.0407256571640133</v>
      </c>
      <c r="AB16" s="18">
        <v>106</v>
      </c>
      <c r="AC16" s="18">
        <v>17084.5</v>
      </c>
      <c r="AD16" s="17">
        <v>159</v>
      </c>
      <c r="AE16" s="17">
        <v>3279</v>
      </c>
      <c r="AF16" s="17">
        <v>2740</v>
      </c>
      <c r="AG16" s="58">
        <v>0.0467153284671533</v>
      </c>
      <c r="AH16" s="18">
        <v>122</v>
      </c>
      <c r="AI16" s="18">
        <v>19146.09</v>
      </c>
      <c r="AJ16" s="17">
        <v>159</v>
      </c>
      <c r="AK16" s="17">
        <v>2632</v>
      </c>
      <c r="AL16" s="17">
        <v>2774</v>
      </c>
      <c r="AM16" s="58">
        <v>0.0565969718817592</v>
      </c>
      <c r="AN16" s="18">
        <v>149</v>
      </c>
      <c r="AO16" s="18">
        <v>23132.12</v>
      </c>
      <c r="AP16" s="17">
        <v>159</v>
      </c>
      <c r="AQ16" s="17">
        <v>2339</v>
      </c>
      <c r="AR16" s="33">
        <v>2831</v>
      </c>
      <c r="AS16" s="58">
        <v>0.0466266336983398</v>
      </c>
      <c r="AT16" s="18">
        <v>122</v>
      </c>
      <c r="AU16" s="18">
        <v>19786.28</v>
      </c>
      <c r="AV16" s="17">
        <v>159</v>
      </c>
      <c r="AW16" s="17">
        <v>2449</v>
      </c>
      <c r="AX16" s="17">
        <v>2780</v>
      </c>
      <c r="AY16" s="264">
        <v>0.0456834532374101</v>
      </c>
      <c r="AZ16" s="17">
        <v>146</v>
      </c>
      <c r="BA16" s="18">
        <v>23163.1075</v>
      </c>
      <c r="BB16" s="17">
        <v>159</v>
      </c>
      <c r="BC16" s="17">
        <v>3466</v>
      </c>
      <c r="BD16" s="17">
        <v>3380</v>
      </c>
      <c r="BE16" s="32">
        <v>0.0502958579881657</v>
      </c>
      <c r="BF16" s="17">
        <v>163</v>
      </c>
      <c r="BG16" s="18">
        <v>25030.46</v>
      </c>
      <c r="BH16" s="17">
        <v>159</v>
      </c>
      <c r="BI16" s="17">
        <v>2449</v>
      </c>
      <c r="BJ16" s="17">
        <v>2884</v>
      </c>
      <c r="BK16" s="32">
        <v>0.050624133148405</v>
      </c>
      <c r="BL16" s="18">
        <v>139</v>
      </c>
      <c r="BM16" s="18">
        <v>21258.64</v>
      </c>
      <c r="BN16" s="17">
        <v>159</v>
      </c>
      <c r="BO16" s="17">
        <v>2450</v>
      </c>
      <c r="BP16" s="17">
        <v>2446</v>
      </c>
      <c r="BQ16" s="32">
        <v>0.0576451349141455</v>
      </c>
      <c r="BR16" s="18">
        <v>129</v>
      </c>
      <c r="BS16" s="18">
        <v>20194.95</v>
      </c>
      <c r="BT16" s="17">
        <v>159</v>
      </c>
      <c r="BU16" s="18">
        <v>2371</v>
      </c>
      <c r="BV16" s="17">
        <v>2498</v>
      </c>
      <c r="BW16" s="32">
        <v>0.0528422738190552</v>
      </c>
      <c r="BX16" s="18">
        <v>127</v>
      </c>
      <c r="BY16" s="18">
        <v>19941.13</v>
      </c>
      <c r="BZ16" s="17">
        <v>159</v>
      </c>
      <c r="CA16" s="18">
        <v>3016</v>
      </c>
      <c r="CB16" s="18">
        <v>2503</v>
      </c>
      <c r="CC16" s="32">
        <v>0.0529422738190552</v>
      </c>
      <c r="CD16" s="18">
        <v>133</v>
      </c>
      <c r="CE16" s="18">
        <v>21546.96</v>
      </c>
      <c r="CF16" s="17">
        <v>159</v>
      </c>
      <c r="CG16" s="18">
        <v>3016</v>
      </c>
      <c r="CH16" s="33">
        <v>2669</v>
      </c>
      <c r="CI16" s="32">
        <v>0.0468340202322967</v>
      </c>
      <c r="CJ16" s="18">
        <v>109</v>
      </c>
      <c r="CK16" s="18">
        <v>17873.47</v>
      </c>
      <c r="CL16" s="17">
        <v>159</v>
      </c>
      <c r="CM16" s="18">
        <v>3016</v>
      </c>
      <c r="CN16" s="33">
        <v>2806</v>
      </c>
      <c r="CO16" s="32">
        <v>0.0395580898075552</v>
      </c>
      <c r="CP16" s="17">
        <v>158</v>
      </c>
      <c r="CQ16" s="18">
        <v>25098.9350000001</v>
      </c>
      <c r="CR16" s="17">
        <v>159</v>
      </c>
      <c r="CS16" s="17">
        <v>2797</v>
      </c>
      <c r="CT16" s="33">
        <v>2997</v>
      </c>
      <c r="CU16" s="32">
        <v>0.0523857190523857</v>
      </c>
      <c r="CV16" s="17">
        <v>209</v>
      </c>
      <c r="CW16" s="18">
        <v>33299.475</v>
      </c>
      <c r="CX16" s="17">
        <v>159</v>
      </c>
      <c r="CY16" s="17">
        <v>3459</v>
      </c>
      <c r="CZ16" s="33">
        <v>3352</v>
      </c>
      <c r="DA16" s="32">
        <v>0.0492243436754177</v>
      </c>
      <c r="DB16" s="18">
        <v>226</v>
      </c>
      <c r="DC16" s="18">
        <v>35968.705</v>
      </c>
      <c r="DD16" s="17">
        <v>159</v>
      </c>
      <c r="DE16" s="18">
        <v>3449</v>
      </c>
      <c r="DF16" s="33">
        <v>2747</v>
      </c>
      <c r="DG16" s="32">
        <v>0.0491445212959592</v>
      </c>
      <c r="DH16" s="18">
        <v>203</v>
      </c>
      <c r="DI16" s="18">
        <v>32283.945</v>
      </c>
      <c r="DJ16" s="17">
        <v>159</v>
      </c>
      <c r="DK16" s="18">
        <v>3634</v>
      </c>
      <c r="DL16" s="18">
        <v>2516</v>
      </c>
      <c r="DM16" s="26">
        <v>0.0405405405405405</v>
      </c>
      <c r="DN16" s="18">
        <v>151</v>
      </c>
      <c r="DO16" s="18">
        <v>24048.04</v>
      </c>
      <c r="DP16" s="17">
        <v>159</v>
      </c>
      <c r="DQ16" s="18">
        <v>3087</v>
      </c>
      <c r="DR16" s="18">
        <v>2453</v>
      </c>
      <c r="DS16" s="26">
        <v>0.0489196901752956</v>
      </c>
      <c r="DT16" s="18">
        <v>166</v>
      </c>
      <c r="DU16" s="18">
        <v>26429.1149999999</v>
      </c>
      <c r="DV16" s="17">
        <v>159</v>
      </c>
      <c r="DW16" s="18">
        <v>2942</v>
      </c>
      <c r="DX16" s="18">
        <v>2456</v>
      </c>
      <c r="DY16" s="26">
        <v>0.0557817589576547</v>
      </c>
      <c r="DZ16" s="18">
        <v>187</v>
      </c>
      <c r="EA16" s="18">
        <v>29807.3549999999</v>
      </c>
      <c r="EB16" s="17">
        <v>159</v>
      </c>
      <c r="EC16" s="18">
        <v>2833</v>
      </c>
      <c r="ED16" s="18">
        <v>2774</v>
      </c>
      <c r="EE16" s="26">
        <v>0.0547945205479452</v>
      </c>
      <c r="EF16" s="17">
        <v>229</v>
      </c>
      <c r="EG16" s="18">
        <v>36401.2000000001</v>
      </c>
      <c r="EH16" s="17">
        <v>159</v>
      </c>
      <c r="EI16" s="17">
        <v>3458</v>
      </c>
      <c r="EJ16" s="18">
        <v>2567</v>
      </c>
      <c r="EK16" s="26">
        <v>0.0420724581223218</v>
      </c>
      <c r="EL16" s="17">
        <v>186</v>
      </c>
      <c r="EM16" s="18">
        <v>29538.1000000001</v>
      </c>
      <c r="EN16" s="17">
        <v>159</v>
      </c>
      <c r="EO16" s="17">
        <v>3403</v>
      </c>
      <c r="EP16" s="17">
        <v>2642</v>
      </c>
      <c r="EQ16" s="26">
        <v>0.0382286146858441</v>
      </c>
      <c r="ER16" s="17">
        <v>165</v>
      </c>
      <c r="ES16" s="18">
        <v>26261.4250000001</v>
      </c>
      <c r="ET16" s="17">
        <v>159</v>
      </c>
      <c r="EU16" s="17">
        <v>3527</v>
      </c>
      <c r="EV16" s="17">
        <v>2738</v>
      </c>
      <c r="EW16" s="26">
        <v>0.0339663988312637</v>
      </c>
      <c r="EX16" s="17">
        <v>156</v>
      </c>
      <c r="EY16" s="18">
        <v>24768.375</v>
      </c>
      <c r="EZ16" s="17">
        <v>159</v>
      </c>
      <c r="FA16" s="17">
        <v>4087</v>
      </c>
      <c r="FB16" s="17">
        <v>2794</v>
      </c>
      <c r="FC16" s="26">
        <v>0.0458124552612742</v>
      </c>
      <c r="FD16" s="17">
        <v>130</v>
      </c>
      <c r="FE16" s="18">
        <v>20619.7650000001</v>
      </c>
      <c r="FF16" s="17">
        <v>159</v>
      </c>
      <c r="FG16" s="17">
        <v>4019</v>
      </c>
      <c r="FH16" s="17">
        <v>2040</v>
      </c>
      <c r="FI16" s="26">
        <v>0.0470588235294118</v>
      </c>
      <c r="FJ16" s="18">
        <v>111</v>
      </c>
      <c r="FK16" s="18">
        <v>17672.57</v>
      </c>
      <c r="FL16" s="17">
        <v>159</v>
      </c>
      <c r="FM16" s="18">
        <v>4109</v>
      </c>
      <c r="FN16" s="18">
        <v>2585</v>
      </c>
      <c r="FO16" s="26">
        <v>0.0460348162475822</v>
      </c>
      <c r="FP16" s="18">
        <v>130</v>
      </c>
      <c r="FQ16" s="18">
        <v>20652.96</v>
      </c>
      <c r="FR16" s="17">
        <v>159</v>
      </c>
      <c r="FS16" s="18">
        <v>4110</v>
      </c>
      <c r="FT16" s="18">
        <v>2502</v>
      </c>
      <c r="FU16" s="26">
        <v>0.0555555555555556</v>
      </c>
      <c r="FV16" s="18">
        <v>151</v>
      </c>
      <c r="FW16" s="18">
        <v>23974.5500000001</v>
      </c>
      <c r="FX16" s="17">
        <v>159</v>
      </c>
      <c r="FY16" s="18">
        <v>4001</v>
      </c>
      <c r="FZ16" s="18">
        <v>2497</v>
      </c>
      <c r="GA16" s="26">
        <v>0.05326391670004</v>
      </c>
      <c r="GB16" s="18">
        <v>141</v>
      </c>
      <c r="GC16" s="18">
        <v>22387.47</v>
      </c>
      <c r="GD16" s="17">
        <v>159</v>
      </c>
      <c r="GE16" s="18">
        <v>3833</v>
      </c>
      <c r="GF16" s="18">
        <v>2579</v>
      </c>
      <c r="GG16" s="26">
        <v>0.0504071345482745</v>
      </c>
      <c r="GH16" s="17">
        <v>133</v>
      </c>
      <c r="GI16" s="18">
        <v>21200.745</v>
      </c>
      <c r="GJ16" s="17">
        <v>159</v>
      </c>
      <c r="GK16" s="17">
        <v>3608</v>
      </c>
      <c r="GL16" s="17">
        <v>2541</v>
      </c>
      <c r="GM16" s="26">
        <v>0.0436835891381346</v>
      </c>
      <c r="GN16" s="17">
        <v>113</v>
      </c>
      <c r="GO16" s="18">
        <v>17973.76</v>
      </c>
      <c r="GP16" s="17">
        <v>159</v>
      </c>
      <c r="GQ16" s="17">
        <v>3583</v>
      </c>
      <c r="GR16" s="17"/>
      <c r="GS16" s="17"/>
      <c r="GT16" s="17"/>
      <c r="GU16" s="17"/>
      <c r="GV16" s="17">
        <v>139</v>
      </c>
      <c r="GW16" s="17">
        <v>21658.84</v>
      </c>
      <c r="GX16" s="17">
        <v>1770</v>
      </c>
      <c r="GY16" s="17">
        <v>279314.84</v>
      </c>
      <c r="GZ16" s="16">
        <v>2862</v>
      </c>
      <c r="HA16" s="16">
        <v>453749.85</v>
      </c>
      <c r="HB16" s="16">
        <v>3207</v>
      </c>
      <c r="HC16" s="16">
        <v>505905.2</v>
      </c>
      <c r="HD16" s="41"/>
      <c r="HE16" s="41"/>
      <c r="HF16" s="41"/>
      <c r="HG16" s="41"/>
      <c r="HH16" s="18"/>
      <c r="HI16" s="41"/>
      <c r="HJ16" s="41"/>
      <c r="HK16" s="41"/>
      <c r="HL16" s="18"/>
      <c r="HM16" s="18"/>
      <c r="HN16" s="18">
        <f t="shared" si="1"/>
        <v>4638</v>
      </c>
      <c r="HO16" s="18">
        <f t="shared" si="4"/>
        <v>39549.69</v>
      </c>
      <c r="HP16" s="18">
        <f t="shared" si="2"/>
        <v>12616</v>
      </c>
      <c r="HQ16" s="18">
        <f t="shared" si="3"/>
        <v>1300178.42</v>
      </c>
      <c r="HR16" s="43"/>
      <c r="HS16" s="43"/>
    </row>
    <row r="17" ht="16.5" spans="1:227">
      <c r="A17" s="16"/>
      <c r="B17" s="20" t="s">
        <v>35</v>
      </c>
      <c r="C17" s="18">
        <v>6939962760834</v>
      </c>
      <c r="D17" s="18">
        <v>585858484327</v>
      </c>
      <c r="E17" s="18">
        <v>21061010003316</v>
      </c>
      <c r="F17" s="17" t="s">
        <v>151</v>
      </c>
      <c r="G17" s="19" t="s">
        <v>383</v>
      </c>
      <c r="H17" s="17" t="s">
        <v>288</v>
      </c>
      <c r="I17" s="26">
        <f>VLOOKUP(C17,[3]Sheet2!K:P,6,0)</f>
        <v>1</v>
      </c>
      <c r="J17" s="17">
        <f>VLOOKUP(C17,[3]Sheet2!K:N,4,0)</f>
        <v>398</v>
      </c>
      <c r="K17" s="17">
        <f>VLOOKUP(C17,[3]Sheet2!K:Q,7,0)</f>
        <v>247</v>
      </c>
      <c r="L17" s="18">
        <f>VLOOKUP(C17,[3]Sheet2!K:O,5,0)</f>
        <v>50.8266740148801</v>
      </c>
      <c r="M17" s="27">
        <f t="shared" si="0"/>
        <v>0.00143770572433884</v>
      </c>
      <c r="N17" s="33">
        <v>138</v>
      </c>
      <c r="O17" s="26">
        <v>0.0145</v>
      </c>
      <c r="P17" s="18">
        <v>3</v>
      </c>
      <c r="Q17" s="18">
        <v>687</v>
      </c>
      <c r="R17" s="17">
        <v>239</v>
      </c>
      <c r="S17" s="17">
        <v>215</v>
      </c>
      <c r="T17" s="17">
        <v>133</v>
      </c>
      <c r="U17" s="58">
        <v>0.0150375939849624</v>
      </c>
      <c r="V17" s="18">
        <v>2</v>
      </c>
      <c r="W17" s="18">
        <v>458</v>
      </c>
      <c r="X17" s="17">
        <v>239</v>
      </c>
      <c r="Y17" s="17">
        <v>218</v>
      </c>
      <c r="Z17" s="17">
        <v>146</v>
      </c>
      <c r="AA17" s="58">
        <v>0.0205479452054795</v>
      </c>
      <c r="AB17" s="18">
        <v>3</v>
      </c>
      <c r="AC17" s="18">
        <v>677</v>
      </c>
      <c r="AD17" s="17">
        <v>239</v>
      </c>
      <c r="AE17" s="17">
        <v>213</v>
      </c>
      <c r="AF17" s="17">
        <v>124</v>
      </c>
      <c r="AG17" s="58">
        <v>0.0161290322580645</v>
      </c>
      <c r="AH17" s="18">
        <v>2</v>
      </c>
      <c r="AI17" s="18">
        <v>478</v>
      </c>
      <c r="AJ17" s="17">
        <v>239</v>
      </c>
      <c r="AK17" s="17">
        <v>209</v>
      </c>
      <c r="AL17" s="17">
        <v>143</v>
      </c>
      <c r="AM17" s="58">
        <v>0.027972027972028</v>
      </c>
      <c r="AN17" s="18">
        <v>4</v>
      </c>
      <c r="AO17" s="18">
        <v>935.64</v>
      </c>
      <c r="AP17" s="17">
        <v>239</v>
      </c>
      <c r="AQ17" s="17">
        <v>205</v>
      </c>
      <c r="AR17" s="33">
        <v>122</v>
      </c>
      <c r="AS17" s="58">
        <v>0.00819672131147541</v>
      </c>
      <c r="AT17" s="18">
        <v>1</v>
      </c>
      <c r="AU17" s="18">
        <v>239</v>
      </c>
      <c r="AV17" s="17">
        <v>239</v>
      </c>
      <c r="AW17" s="17">
        <v>205</v>
      </c>
      <c r="AX17" s="17">
        <v>173</v>
      </c>
      <c r="AY17" s="264">
        <v>0.023121387283237</v>
      </c>
      <c r="AZ17" s="17">
        <v>4</v>
      </c>
      <c r="BA17" s="18">
        <v>956</v>
      </c>
      <c r="BB17" s="17">
        <v>239</v>
      </c>
      <c r="BC17" s="17">
        <v>215</v>
      </c>
      <c r="BD17" s="17">
        <v>128</v>
      </c>
      <c r="BE17" s="32">
        <v>0.0078125</v>
      </c>
      <c r="BF17" s="17">
        <v>1</v>
      </c>
      <c r="BG17" s="18">
        <v>224</v>
      </c>
      <c r="BH17" s="17">
        <v>239</v>
      </c>
      <c r="BI17" s="17">
        <v>205</v>
      </c>
      <c r="BJ17" s="17">
        <v>130</v>
      </c>
      <c r="BK17" s="32">
        <v>0.00769230769230769</v>
      </c>
      <c r="BL17" s="18">
        <v>1</v>
      </c>
      <c r="BM17" s="18">
        <v>239</v>
      </c>
      <c r="BN17" s="17">
        <v>239</v>
      </c>
      <c r="BO17" s="17">
        <v>194</v>
      </c>
      <c r="BP17" s="17">
        <v>131</v>
      </c>
      <c r="BQ17" s="32">
        <v>0.00763358778625954</v>
      </c>
      <c r="BR17" s="18">
        <v>1</v>
      </c>
      <c r="BS17" s="18">
        <v>239</v>
      </c>
      <c r="BT17" s="17">
        <v>239</v>
      </c>
      <c r="BU17" s="18">
        <v>193</v>
      </c>
      <c r="BV17" s="17">
        <v>129</v>
      </c>
      <c r="BW17" s="32">
        <v>0.0387596899224806</v>
      </c>
      <c r="BX17" s="18">
        <v>5</v>
      </c>
      <c r="BY17" s="18">
        <v>1171.45</v>
      </c>
      <c r="BZ17" s="17">
        <v>239</v>
      </c>
      <c r="CA17" s="18">
        <v>190</v>
      </c>
      <c r="CB17" s="18">
        <v>134</v>
      </c>
      <c r="CC17" s="32">
        <v>0.0388596899224806</v>
      </c>
      <c r="CD17" s="18">
        <v>2</v>
      </c>
      <c r="CE17" s="18">
        <v>463</v>
      </c>
      <c r="CF17" s="17">
        <v>239</v>
      </c>
      <c r="CG17" s="18">
        <v>190</v>
      </c>
      <c r="CH17" s="33">
        <v>120</v>
      </c>
      <c r="CI17" s="32">
        <v>0.025</v>
      </c>
      <c r="CJ17" s="18">
        <v>2</v>
      </c>
      <c r="CK17" s="18">
        <v>453</v>
      </c>
      <c r="CL17" s="17">
        <v>239</v>
      </c>
      <c r="CM17" s="18">
        <v>190</v>
      </c>
      <c r="CN17" s="33">
        <v>126</v>
      </c>
      <c r="CO17" s="32">
        <v>0.0317460317460317</v>
      </c>
      <c r="CP17" s="17">
        <v>4</v>
      </c>
      <c r="CQ17" s="18">
        <v>948.75</v>
      </c>
      <c r="CR17" s="17">
        <v>239</v>
      </c>
      <c r="CS17" s="17">
        <v>189</v>
      </c>
      <c r="CT17" s="33">
        <v>155</v>
      </c>
      <c r="CU17" s="32">
        <v>0.0193548387096774</v>
      </c>
      <c r="CV17" s="17">
        <v>2</v>
      </c>
      <c r="CW17" s="18">
        <v>473</v>
      </c>
      <c r="CX17" s="17">
        <v>239</v>
      </c>
      <c r="CY17" s="17">
        <v>186</v>
      </c>
      <c r="CZ17" s="33">
        <v>157</v>
      </c>
      <c r="DA17" s="32">
        <v>0.0127388535031847</v>
      </c>
      <c r="DB17" s="18">
        <v>1</v>
      </c>
      <c r="DC17" s="18">
        <v>245.13</v>
      </c>
      <c r="DD17" s="17">
        <v>239</v>
      </c>
      <c r="DE17" s="18">
        <v>189</v>
      </c>
      <c r="DF17" s="33">
        <v>132</v>
      </c>
      <c r="DG17" s="32">
        <v>0.0151515151515152</v>
      </c>
      <c r="DH17" s="18">
        <v>2</v>
      </c>
      <c r="DI17" s="18">
        <v>458</v>
      </c>
      <c r="DJ17" s="17">
        <v>234</v>
      </c>
      <c r="DK17" s="18">
        <v>184</v>
      </c>
      <c r="DL17" s="18">
        <v>134</v>
      </c>
      <c r="DM17" s="26">
        <v>0.00746268656716418</v>
      </c>
      <c r="DN17" s="18">
        <v>1</v>
      </c>
      <c r="DO17" s="18">
        <v>235.17</v>
      </c>
      <c r="DP17" s="17">
        <v>234</v>
      </c>
      <c r="DQ17" s="18">
        <v>179</v>
      </c>
      <c r="DR17" s="18">
        <v>127</v>
      </c>
      <c r="DS17" s="26">
        <v>0.015748031496063</v>
      </c>
      <c r="DT17" s="18">
        <v>2</v>
      </c>
      <c r="DU17" s="18">
        <v>458</v>
      </c>
      <c r="DV17" s="17">
        <v>234</v>
      </c>
      <c r="DW17" s="18">
        <v>161</v>
      </c>
      <c r="DX17" s="18">
        <v>158</v>
      </c>
      <c r="DY17" s="26">
        <v>0.0316455696202532</v>
      </c>
      <c r="DZ17" s="18">
        <v>5</v>
      </c>
      <c r="EA17" s="18">
        <v>1231.4</v>
      </c>
      <c r="EB17" s="17">
        <v>234</v>
      </c>
      <c r="EC17" s="18">
        <v>158</v>
      </c>
      <c r="ED17" s="18">
        <v>119</v>
      </c>
      <c r="EE17" s="26">
        <v>0.0252100840336134</v>
      </c>
      <c r="EF17" s="17">
        <v>2</v>
      </c>
      <c r="EG17" s="18">
        <v>458</v>
      </c>
      <c r="EH17" s="17">
        <v>234</v>
      </c>
      <c r="EI17" s="17">
        <v>159</v>
      </c>
      <c r="EJ17" s="18">
        <v>131</v>
      </c>
      <c r="EK17" s="26">
        <v>0.0305343511450382</v>
      </c>
      <c r="EL17" s="17">
        <v>4</v>
      </c>
      <c r="EM17" s="18">
        <v>956</v>
      </c>
      <c r="EN17" s="17">
        <v>239</v>
      </c>
      <c r="EO17" s="17">
        <v>154</v>
      </c>
      <c r="EP17" s="17">
        <v>142</v>
      </c>
      <c r="EQ17" s="26">
        <v>0.0704225352112676</v>
      </c>
      <c r="ER17" s="17">
        <v>10</v>
      </c>
      <c r="ES17" s="18">
        <v>2058.19</v>
      </c>
      <c r="ET17" s="17">
        <v>239</v>
      </c>
      <c r="EU17" s="17">
        <v>150</v>
      </c>
      <c r="EV17" s="17">
        <v>158</v>
      </c>
      <c r="EW17" s="26">
        <v>0.069620253164557</v>
      </c>
      <c r="EX17" s="17">
        <v>7</v>
      </c>
      <c r="EY17" s="18">
        <v>1418</v>
      </c>
      <c r="EZ17" s="17">
        <v>239</v>
      </c>
      <c r="FA17" s="17">
        <v>148</v>
      </c>
      <c r="FB17" s="17">
        <v>183</v>
      </c>
      <c r="FC17" s="26">
        <v>0.0327868852459016</v>
      </c>
      <c r="FD17" s="17">
        <v>6</v>
      </c>
      <c r="FE17" s="18">
        <v>1251</v>
      </c>
      <c r="FF17" s="17">
        <v>209</v>
      </c>
      <c r="FG17" s="17">
        <v>141</v>
      </c>
      <c r="FH17" s="17">
        <v>180</v>
      </c>
      <c r="FI17" s="26">
        <v>0.0277777777777778</v>
      </c>
      <c r="FJ17" s="18">
        <v>5</v>
      </c>
      <c r="FK17" s="18">
        <v>1015</v>
      </c>
      <c r="FL17" s="17">
        <v>209</v>
      </c>
      <c r="FM17" s="18">
        <v>136</v>
      </c>
      <c r="FN17" s="18">
        <v>190</v>
      </c>
      <c r="FO17" s="26">
        <v>0.0315789473684211</v>
      </c>
      <c r="FP17" s="18">
        <v>6</v>
      </c>
      <c r="FQ17" s="18">
        <v>1223</v>
      </c>
      <c r="FR17" s="17">
        <v>209</v>
      </c>
      <c r="FS17" s="18">
        <v>128</v>
      </c>
      <c r="FT17" s="18">
        <v>195</v>
      </c>
      <c r="FU17" s="26">
        <v>0.041025641025641</v>
      </c>
      <c r="FV17" s="18">
        <v>7</v>
      </c>
      <c r="FW17" s="18">
        <v>1444.94</v>
      </c>
      <c r="FX17" s="17">
        <v>209</v>
      </c>
      <c r="FY17" s="18">
        <v>119</v>
      </c>
      <c r="FZ17" s="18">
        <v>181</v>
      </c>
      <c r="GA17" s="26">
        <v>0.0441988950276243</v>
      </c>
      <c r="GB17" s="18">
        <v>8</v>
      </c>
      <c r="GC17" s="18">
        <v>1641.46</v>
      </c>
      <c r="GD17" s="17">
        <v>209</v>
      </c>
      <c r="GE17" s="18">
        <v>112</v>
      </c>
      <c r="GF17" s="18">
        <v>204</v>
      </c>
      <c r="GG17" s="26">
        <v>0.0343137254901961</v>
      </c>
      <c r="GH17" s="17">
        <v>6</v>
      </c>
      <c r="GI17" s="18">
        <v>1202.11</v>
      </c>
      <c r="GJ17" s="17">
        <v>209</v>
      </c>
      <c r="GK17" s="17">
        <v>100</v>
      </c>
      <c r="GL17" s="17">
        <v>209</v>
      </c>
      <c r="GM17" s="26">
        <v>0.0287081339712919</v>
      </c>
      <c r="GN17" s="17">
        <v>5</v>
      </c>
      <c r="GO17" s="18">
        <v>994.54</v>
      </c>
      <c r="GP17" s="17">
        <v>209</v>
      </c>
      <c r="GQ17" s="17">
        <v>104</v>
      </c>
      <c r="GR17" s="17"/>
      <c r="GS17" s="17"/>
      <c r="GT17" s="17"/>
      <c r="GU17" s="17"/>
      <c r="GV17" s="17">
        <v>21</v>
      </c>
      <c r="GW17" s="17">
        <v>5212.48</v>
      </c>
      <c r="GX17" s="17">
        <v>137</v>
      </c>
      <c r="GY17" s="17">
        <v>36366.55</v>
      </c>
      <c r="GZ17" s="16">
        <v>110</v>
      </c>
      <c r="HA17" s="16">
        <v>27818.03</v>
      </c>
      <c r="HB17" s="16">
        <v>92</v>
      </c>
      <c r="HC17" s="16">
        <v>21062.59</v>
      </c>
      <c r="HD17" s="41"/>
      <c r="HE17" s="41"/>
      <c r="HF17" s="41"/>
      <c r="HG17" s="41"/>
      <c r="HH17" s="18"/>
      <c r="HI17" s="41"/>
      <c r="HJ17" s="41"/>
      <c r="HK17" s="41"/>
      <c r="HL17" s="18"/>
      <c r="HM17" s="18"/>
      <c r="HN17" s="18">
        <f t="shared" si="1"/>
        <v>114</v>
      </c>
      <c r="HO17" s="18">
        <f t="shared" si="4"/>
        <v>1145</v>
      </c>
      <c r="HP17" s="18">
        <f t="shared" si="2"/>
        <v>474</v>
      </c>
      <c r="HQ17" s="18">
        <f t="shared" si="3"/>
        <v>91604.65</v>
      </c>
      <c r="HR17" s="43"/>
      <c r="HS17" s="43"/>
    </row>
    <row r="18" ht="16.5" spans="1:227">
      <c r="A18" s="16" t="s">
        <v>133</v>
      </c>
      <c r="B18" s="17" t="s">
        <v>35</v>
      </c>
      <c r="C18" s="150">
        <v>6939962741451</v>
      </c>
      <c r="D18" s="18">
        <v>591229387549</v>
      </c>
      <c r="E18" s="150">
        <v>21061010000202</v>
      </c>
      <c r="F18" s="151" t="s">
        <v>153</v>
      </c>
      <c r="G18" s="19" t="s">
        <v>384</v>
      </c>
      <c r="H18" s="17" t="s">
        <v>288</v>
      </c>
      <c r="I18" s="26">
        <f>VLOOKUP(C18,[3]Sheet2!K:P,6,0)</f>
        <v>1</v>
      </c>
      <c r="J18" s="17">
        <f>VLOOKUP(C18,[3]Sheet2!K:N,4,0)</f>
        <v>1424</v>
      </c>
      <c r="K18" s="17">
        <f>VLOOKUP(C18,[3]Sheet2!K:Q,7,0)</f>
        <v>1185</v>
      </c>
      <c r="L18" s="18">
        <f>VLOOKUP(C18,[3]Sheet2!K:O,5,0)</f>
        <v>46.236070327186</v>
      </c>
      <c r="M18" s="27">
        <f t="shared" si="0"/>
        <v>0.00674712774141475</v>
      </c>
      <c r="N18" s="33">
        <v>353</v>
      </c>
      <c r="O18" s="26">
        <v>0.0312</v>
      </c>
      <c r="P18" s="18">
        <v>14</v>
      </c>
      <c r="Q18" s="18">
        <v>3512.71</v>
      </c>
      <c r="R18" s="17">
        <v>229</v>
      </c>
      <c r="S18" s="17">
        <v>414</v>
      </c>
      <c r="T18" s="17">
        <v>317</v>
      </c>
      <c r="U18" s="58">
        <v>0.0599369085173502</v>
      </c>
      <c r="V18" s="18">
        <v>19</v>
      </c>
      <c r="W18" s="18">
        <v>4121</v>
      </c>
      <c r="X18" s="17">
        <v>229</v>
      </c>
      <c r="Y18" s="17">
        <v>403</v>
      </c>
      <c r="Z18" s="17">
        <v>368</v>
      </c>
      <c r="AA18" s="58">
        <v>0.0489130434782609</v>
      </c>
      <c r="AB18" s="18">
        <v>16</v>
      </c>
      <c r="AC18" s="18">
        <v>3917.06</v>
      </c>
      <c r="AD18" s="17">
        <v>229</v>
      </c>
      <c r="AE18" s="17">
        <v>438</v>
      </c>
      <c r="AF18" s="17">
        <v>332</v>
      </c>
      <c r="AG18" s="58">
        <v>0.0391566265060241</v>
      </c>
      <c r="AH18" s="18">
        <v>12</v>
      </c>
      <c r="AI18" s="18">
        <v>2838</v>
      </c>
      <c r="AJ18" s="17">
        <v>229</v>
      </c>
      <c r="AK18" s="17">
        <v>426</v>
      </c>
      <c r="AL18" s="17">
        <v>426</v>
      </c>
      <c r="AM18" s="58">
        <v>0.0164319248826291</v>
      </c>
      <c r="AN18" s="18">
        <v>6</v>
      </c>
      <c r="AO18" s="18">
        <v>1415.97</v>
      </c>
      <c r="AP18" s="17">
        <v>229</v>
      </c>
      <c r="AQ18" s="17">
        <v>422</v>
      </c>
      <c r="AR18" s="33">
        <v>363</v>
      </c>
      <c r="AS18" s="58">
        <v>0.0220385674931129</v>
      </c>
      <c r="AT18" s="18">
        <v>7</v>
      </c>
      <c r="AU18" s="18">
        <v>2123</v>
      </c>
      <c r="AV18" s="17">
        <v>229</v>
      </c>
      <c r="AW18" s="17">
        <v>433</v>
      </c>
      <c r="AX18" s="17">
        <v>383</v>
      </c>
      <c r="AY18" s="264">
        <v>0.02088772845953</v>
      </c>
      <c r="AZ18" s="17">
        <v>8</v>
      </c>
      <c r="BA18" s="18">
        <v>1867.65</v>
      </c>
      <c r="BB18" s="17">
        <v>239</v>
      </c>
      <c r="BC18" s="17">
        <v>501</v>
      </c>
      <c r="BD18" s="17">
        <v>388</v>
      </c>
      <c r="BE18" s="32">
        <v>0.0231958762886598</v>
      </c>
      <c r="BF18" s="17">
        <v>6</v>
      </c>
      <c r="BG18" s="18">
        <v>1394.99</v>
      </c>
      <c r="BH18" s="17">
        <v>239</v>
      </c>
      <c r="BI18" s="17">
        <v>433</v>
      </c>
      <c r="BJ18" s="17">
        <v>248</v>
      </c>
      <c r="BK18" s="32">
        <v>0.0282258064516129</v>
      </c>
      <c r="BL18" s="18">
        <v>5</v>
      </c>
      <c r="BM18" s="18">
        <v>1150.28</v>
      </c>
      <c r="BN18" s="17">
        <v>239</v>
      </c>
      <c r="BO18" s="17">
        <v>421</v>
      </c>
      <c r="BP18" s="17">
        <v>249</v>
      </c>
      <c r="BQ18" s="32">
        <v>0.0642570281124498</v>
      </c>
      <c r="BR18" s="18">
        <v>16</v>
      </c>
      <c r="BS18" s="18">
        <v>3789</v>
      </c>
      <c r="BT18" s="17">
        <v>239</v>
      </c>
      <c r="BU18" s="18">
        <v>413</v>
      </c>
      <c r="BV18" s="17">
        <v>198</v>
      </c>
      <c r="BW18" s="32">
        <v>0.0303030303030303</v>
      </c>
      <c r="BX18" s="18">
        <v>6</v>
      </c>
      <c r="BY18" s="18">
        <v>1434</v>
      </c>
      <c r="BZ18" s="17">
        <v>239</v>
      </c>
      <c r="CA18" s="18">
        <v>415</v>
      </c>
      <c r="CB18" s="18">
        <v>203</v>
      </c>
      <c r="CC18" s="32">
        <v>0.0304030303030303</v>
      </c>
      <c r="CD18" s="18">
        <v>9</v>
      </c>
      <c r="CE18" s="18">
        <v>2109.75</v>
      </c>
      <c r="CF18" s="17">
        <v>239</v>
      </c>
      <c r="CG18" s="18">
        <v>415</v>
      </c>
      <c r="CH18" s="33">
        <v>197</v>
      </c>
      <c r="CI18" s="32">
        <v>0.050761421319797</v>
      </c>
      <c r="CJ18" s="18">
        <v>10</v>
      </c>
      <c r="CK18" s="18">
        <v>2365</v>
      </c>
      <c r="CL18" s="17">
        <v>239</v>
      </c>
      <c r="CM18" s="18">
        <v>415</v>
      </c>
      <c r="CN18" s="33">
        <v>234</v>
      </c>
      <c r="CO18" s="32">
        <v>0.0341880341880342</v>
      </c>
      <c r="CP18" s="17">
        <v>7</v>
      </c>
      <c r="CQ18" s="18">
        <v>1635.24</v>
      </c>
      <c r="CR18" s="17">
        <v>239</v>
      </c>
      <c r="CS18" s="17">
        <v>402</v>
      </c>
      <c r="CT18" s="33">
        <v>240</v>
      </c>
      <c r="CU18" s="32">
        <v>0.0708333333333333</v>
      </c>
      <c r="CV18" s="17">
        <v>15</v>
      </c>
      <c r="CW18" s="18">
        <v>3455.4</v>
      </c>
      <c r="CX18" s="17">
        <v>224</v>
      </c>
      <c r="CY18" s="17">
        <v>429</v>
      </c>
      <c r="CZ18" s="33">
        <v>238</v>
      </c>
      <c r="DA18" s="32">
        <v>0.0588235294117647</v>
      </c>
      <c r="DB18" s="18">
        <v>11</v>
      </c>
      <c r="DC18" s="18">
        <v>2415.72</v>
      </c>
      <c r="DD18" s="17">
        <v>224</v>
      </c>
      <c r="DE18" s="18">
        <v>424</v>
      </c>
      <c r="DF18" s="33">
        <v>235</v>
      </c>
      <c r="DG18" s="32">
        <v>0.0425531914893617</v>
      </c>
      <c r="DH18" s="18">
        <v>9</v>
      </c>
      <c r="DI18" s="18">
        <v>2028.96</v>
      </c>
      <c r="DJ18" s="17">
        <v>224</v>
      </c>
      <c r="DK18" s="18">
        <v>422</v>
      </c>
      <c r="DL18" s="18">
        <v>222</v>
      </c>
      <c r="DM18" s="26">
        <v>0.0675675675675676</v>
      </c>
      <c r="DN18" s="18">
        <v>14</v>
      </c>
      <c r="DO18" s="18">
        <v>3122.32</v>
      </c>
      <c r="DP18" s="17">
        <v>224</v>
      </c>
      <c r="DQ18" s="18">
        <v>393</v>
      </c>
      <c r="DR18" s="18">
        <v>221</v>
      </c>
      <c r="DS18" s="26">
        <v>0.0407239819004525</v>
      </c>
      <c r="DT18" s="18">
        <v>9</v>
      </c>
      <c r="DU18" s="18">
        <v>2069.2</v>
      </c>
      <c r="DV18" s="17">
        <v>224</v>
      </c>
      <c r="DW18" s="18">
        <v>470</v>
      </c>
      <c r="DX18" s="18">
        <v>228</v>
      </c>
      <c r="DY18" s="26">
        <v>0.0745614035087719</v>
      </c>
      <c r="DZ18" s="18">
        <v>16</v>
      </c>
      <c r="EA18" s="18">
        <v>3594.91</v>
      </c>
      <c r="EB18" s="17">
        <v>224</v>
      </c>
      <c r="EC18" s="18">
        <v>454</v>
      </c>
      <c r="ED18" s="18">
        <v>252</v>
      </c>
      <c r="EE18" s="26">
        <v>0.0674603174603175</v>
      </c>
      <c r="EF18" s="17">
        <v>15</v>
      </c>
      <c r="EG18" s="18">
        <v>3332.59</v>
      </c>
      <c r="EH18" s="17">
        <v>224</v>
      </c>
      <c r="EI18" s="17">
        <v>450</v>
      </c>
      <c r="EJ18" s="18">
        <v>234</v>
      </c>
      <c r="EK18" s="26">
        <v>0.0384615384615385</v>
      </c>
      <c r="EL18" s="17">
        <v>8</v>
      </c>
      <c r="EM18" s="18">
        <v>2132</v>
      </c>
      <c r="EN18" s="17">
        <v>269</v>
      </c>
      <c r="EO18" s="17">
        <v>426</v>
      </c>
      <c r="EP18" s="17">
        <v>222</v>
      </c>
      <c r="EQ18" s="26">
        <v>0.0405405405405405</v>
      </c>
      <c r="ER18" s="17">
        <v>9</v>
      </c>
      <c r="ES18" s="18">
        <v>1993.19</v>
      </c>
      <c r="ET18" s="17">
        <v>269</v>
      </c>
      <c r="EU18" s="17">
        <v>418</v>
      </c>
      <c r="EV18" s="17">
        <v>274</v>
      </c>
      <c r="EW18" s="26">
        <v>0.105839416058394</v>
      </c>
      <c r="EX18" s="17">
        <v>25</v>
      </c>
      <c r="EY18" s="18">
        <v>5185.77</v>
      </c>
      <c r="EZ18" s="17">
        <v>269</v>
      </c>
      <c r="FA18" s="17">
        <v>422</v>
      </c>
      <c r="FB18" s="17">
        <v>353</v>
      </c>
      <c r="FC18" s="26">
        <v>0.152974504249292</v>
      </c>
      <c r="FD18" s="17">
        <v>51</v>
      </c>
      <c r="FE18" s="18">
        <v>9939</v>
      </c>
      <c r="FF18" s="17">
        <v>199</v>
      </c>
      <c r="FG18" s="17">
        <v>348</v>
      </c>
      <c r="FH18" s="17">
        <v>299</v>
      </c>
      <c r="FI18" s="26">
        <v>0.133779264214047</v>
      </c>
      <c r="FJ18" s="18">
        <v>39</v>
      </c>
      <c r="FK18" s="18">
        <v>7562.25</v>
      </c>
      <c r="FL18" s="17">
        <v>199</v>
      </c>
      <c r="FM18" s="18">
        <v>321</v>
      </c>
      <c r="FN18" s="18">
        <v>315</v>
      </c>
      <c r="FO18" s="26">
        <v>0.114285714285714</v>
      </c>
      <c r="FP18" s="18">
        <v>36</v>
      </c>
      <c r="FQ18" s="18">
        <v>7006.38</v>
      </c>
      <c r="FR18" s="17">
        <v>199</v>
      </c>
      <c r="FS18" s="18">
        <v>269</v>
      </c>
      <c r="FT18" s="18">
        <v>339</v>
      </c>
      <c r="FU18" s="26">
        <v>0.0973451327433628</v>
      </c>
      <c r="FV18" s="18">
        <v>32</v>
      </c>
      <c r="FW18" s="18">
        <v>6208.8</v>
      </c>
      <c r="FX18" s="17">
        <v>199</v>
      </c>
      <c r="FY18" s="18">
        <v>290</v>
      </c>
      <c r="FZ18" s="18">
        <v>377</v>
      </c>
      <c r="GA18" s="26">
        <v>0.122015915119363</v>
      </c>
      <c r="GB18" s="18">
        <v>46</v>
      </c>
      <c r="GC18" s="18">
        <v>9068.26</v>
      </c>
      <c r="GD18" s="17">
        <v>199</v>
      </c>
      <c r="GE18" s="18">
        <v>246</v>
      </c>
      <c r="GF18" s="18">
        <v>406</v>
      </c>
      <c r="GG18" s="26">
        <v>0.120689655172414</v>
      </c>
      <c r="GH18" s="17">
        <v>49</v>
      </c>
      <c r="GI18" s="18">
        <v>9689.76</v>
      </c>
      <c r="GJ18" s="17">
        <v>199</v>
      </c>
      <c r="GK18" s="17">
        <v>179</v>
      </c>
      <c r="GL18" s="17">
        <v>345</v>
      </c>
      <c r="GM18" s="26">
        <v>0.0318840579710145</v>
      </c>
      <c r="GN18" s="17">
        <v>10</v>
      </c>
      <c r="GO18" s="18">
        <v>2119</v>
      </c>
      <c r="GP18" s="17">
        <v>199</v>
      </c>
      <c r="GQ18" s="17">
        <v>178</v>
      </c>
      <c r="GR18" s="17">
        <v>131</v>
      </c>
      <c r="GS18" s="17">
        <v>8867.42</v>
      </c>
      <c r="GT18" s="17">
        <v>24</v>
      </c>
      <c r="GU18" s="17">
        <v>1696.95</v>
      </c>
      <c r="GV18" s="17">
        <v>18</v>
      </c>
      <c r="GW18" s="17">
        <v>1092</v>
      </c>
      <c r="GX18" s="18">
        <v>0</v>
      </c>
      <c r="GY18" s="41">
        <v>0</v>
      </c>
      <c r="GZ18" s="18">
        <v>113</v>
      </c>
      <c r="HA18" s="41">
        <v>27908.23</v>
      </c>
      <c r="HB18" s="41">
        <v>389</v>
      </c>
      <c r="HC18" s="41">
        <v>86282.36</v>
      </c>
      <c r="HD18" s="41"/>
      <c r="HE18" s="41"/>
      <c r="HF18" s="41"/>
      <c r="HG18" s="41"/>
      <c r="HH18" s="18"/>
      <c r="HI18" s="41"/>
      <c r="HJ18" s="41"/>
      <c r="HK18" s="41"/>
      <c r="HL18" s="18"/>
      <c r="HM18" s="18"/>
      <c r="HN18" s="18">
        <f t="shared" si="1"/>
        <v>535</v>
      </c>
      <c r="HO18" s="18">
        <f t="shared" si="4"/>
        <v>7633.71</v>
      </c>
      <c r="HP18" s="18">
        <f t="shared" si="2"/>
        <v>1210</v>
      </c>
      <c r="HQ18" s="18">
        <f t="shared" si="3"/>
        <v>133480.67</v>
      </c>
      <c r="HR18" s="43"/>
      <c r="HS18" s="43"/>
    </row>
    <row r="19" ht="16.5" spans="1:227">
      <c r="A19" s="16" t="s">
        <v>126</v>
      </c>
      <c r="B19" s="17" t="s">
        <v>37</v>
      </c>
      <c r="C19" s="18">
        <v>6939962741307</v>
      </c>
      <c r="D19" s="18">
        <v>564920263994</v>
      </c>
      <c r="E19" s="18">
        <v>21066010001275</v>
      </c>
      <c r="F19" s="17" t="s">
        <v>163</v>
      </c>
      <c r="G19" s="19" t="s">
        <v>385</v>
      </c>
      <c r="H19" s="17" t="s">
        <v>129</v>
      </c>
      <c r="I19" s="26">
        <f>VLOOKUP(C19,[3]Sheet2!K:P,6,0)</f>
        <v>0.88</v>
      </c>
      <c r="J19" s="17">
        <f>VLOOKUP(C19,[3]Sheet2!K:N,4,0)</f>
        <v>309</v>
      </c>
      <c r="K19" s="17">
        <f>VLOOKUP(C19,[3]Sheet2!K:Q,7,0)</f>
        <v>1444</v>
      </c>
      <c r="L19" s="18">
        <f>VLOOKUP(C19,[3]Sheet2!K:O,5,0)</f>
        <v>9.94734057295472</v>
      </c>
      <c r="M19" s="27">
        <f t="shared" si="0"/>
        <v>0.0233311893862005</v>
      </c>
      <c r="N19" s="33">
        <v>1322</v>
      </c>
      <c r="O19" s="26">
        <v>0.0582</v>
      </c>
      <c r="P19" s="18">
        <v>102</v>
      </c>
      <c r="Q19" s="18">
        <v>15887.26</v>
      </c>
      <c r="R19" s="17">
        <v>169</v>
      </c>
      <c r="S19" s="17">
        <v>2825</v>
      </c>
      <c r="T19" s="17">
        <v>1207</v>
      </c>
      <c r="U19" s="58">
        <v>0.0447390223695112</v>
      </c>
      <c r="V19" s="18">
        <v>48</v>
      </c>
      <c r="W19" s="18">
        <v>8356.14</v>
      </c>
      <c r="X19" s="17">
        <v>169</v>
      </c>
      <c r="Y19" s="17">
        <v>2724</v>
      </c>
      <c r="Z19" s="17">
        <v>1061</v>
      </c>
      <c r="AA19" s="58">
        <v>0.0395852968897267</v>
      </c>
      <c r="AB19" s="18">
        <v>37</v>
      </c>
      <c r="AC19" s="18">
        <v>6438.89</v>
      </c>
      <c r="AD19" s="17">
        <v>169</v>
      </c>
      <c r="AE19" s="17">
        <v>2662</v>
      </c>
      <c r="AF19" s="17">
        <v>1065</v>
      </c>
      <c r="AG19" s="58">
        <v>0.0535211267605634</v>
      </c>
      <c r="AH19" s="18">
        <v>52</v>
      </c>
      <c r="AI19" s="18">
        <v>9297.55</v>
      </c>
      <c r="AJ19" s="17">
        <v>169</v>
      </c>
      <c r="AK19" s="17">
        <v>2569</v>
      </c>
      <c r="AL19" s="17">
        <v>1185</v>
      </c>
      <c r="AM19" s="58">
        <v>0.0582278481012658</v>
      </c>
      <c r="AN19" s="18">
        <v>60</v>
      </c>
      <c r="AO19" s="18">
        <v>9926.51</v>
      </c>
      <c r="AP19" s="17">
        <v>169</v>
      </c>
      <c r="AQ19" s="17">
        <v>2483</v>
      </c>
      <c r="AR19" s="33">
        <v>1228</v>
      </c>
      <c r="AS19" s="58">
        <v>0.0350162866449511</v>
      </c>
      <c r="AT19" s="18">
        <v>38</v>
      </c>
      <c r="AU19" s="18">
        <v>6243.43</v>
      </c>
      <c r="AV19" s="17">
        <v>169</v>
      </c>
      <c r="AW19" s="17">
        <v>2449</v>
      </c>
      <c r="AX19" s="17">
        <v>1333</v>
      </c>
      <c r="AY19" s="264">
        <v>0.0517629407351838</v>
      </c>
      <c r="AZ19" s="17">
        <v>64</v>
      </c>
      <c r="BA19" s="18">
        <v>10518.91</v>
      </c>
      <c r="BB19" s="17">
        <v>169</v>
      </c>
      <c r="BC19" s="17">
        <v>2609</v>
      </c>
      <c r="BD19" s="17">
        <v>1214</v>
      </c>
      <c r="BE19" s="32">
        <v>0.0485996705107084</v>
      </c>
      <c r="BF19" s="17">
        <v>52</v>
      </c>
      <c r="BG19" s="18">
        <v>8828.24</v>
      </c>
      <c r="BH19" s="17">
        <v>169</v>
      </c>
      <c r="BI19" s="17">
        <v>2449</v>
      </c>
      <c r="BJ19" s="17">
        <v>1232</v>
      </c>
      <c r="BK19" s="32">
        <v>0.0592532467532468</v>
      </c>
      <c r="BL19" s="18">
        <v>62</v>
      </c>
      <c r="BM19" s="18">
        <v>10900.69</v>
      </c>
      <c r="BN19" s="17">
        <v>169</v>
      </c>
      <c r="BO19" s="17">
        <v>2189</v>
      </c>
      <c r="BP19" s="17">
        <v>1244</v>
      </c>
      <c r="BQ19" s="32">
        <v>0.0610932475884244</v>
      </c>
      <c r="BR19" s="18">
        <v>72</v>
      </c>
      <c r="BS19" s="18">
        <v>11862.85</v>
      </c>
      <c r="BT19" s="17">
        <v>169</v>
      </c>
      <c r="BU19" s="18">
        <v>2163</v>
      </c>
      <c r="BV19" s="17">
        <v>1242</v>
      </c>
      <c r="BW19" s="32">
        <v>0.0603864734299517</v>
      </c>
      <c r="BX19" s="18">
        <v>66</v>
      </c>
      <c r="BY19" s="18">
        <v>11231.09</v>
      </c>
      <c r="BZ19" s="17">
        <v>169</v>
      </c>
      <c r="CA19" s="18">
        <v>2198</v>
      </c>
      <c r="CB19" s="18">
        <v>1247</v>
      </c>
      <c r="CC19" s="32">
        <v>0.0604864734299517</v>
      </c>
      <c r="CD19" s="18">
        <v>65</v>
      </c>
      <c r="CE19" s="18">
        <v>10698.31</v>
      </c>
      <c r="CF19" s="17">
        <v>169</v>
      </c>
      <c r="CG19" s="18">
        <v>2198</v>
      </c>
      <c r="CH19" s="33">
        <v>1288</v>
      </c>
      <c r="CI19" s="32">
        <v>0.0590062111801242</v>
      </c>
      <c r="CJ19" s="18">
        <v>68</v>
      </c>
      <c r="CK19" s="18">
        <v>11148.05</v>
      </c>
      <c r="CL19" s="17">
        <v>169</v>
      </c>
      <c r="CM19" s="18">
        <v>2198</v>
      </c>
      <c r="CN19" s="33">
        <v>1333</v>
      </c>
      <c r="CO19" s="32">
        <v>0.0570142535633908</v>
      </c>
      <c r="CP19" s="17">
        <v>68</v>
      </c>
      <c r="CQ19" s="18">
        <v>12571.16</v>
      </c>
      <c r="CR19" s="17">
        <v>169</v>
      </c>
      <c r="CS19" s="17">
        <v>2036</v>
      </c>
      <c r="CT19" s="33">
        <v>1357</v>
      </c>
      <c r="CU19" s="32">
        <v>0.0427413411938099</v>
      </c>
      <c r="CV19" s="17">
        <v>50</v>
      </c>
      <c r="CW19" s="18">
        <v>8633.12</v>
      </c>
      <c r="CX19" s="17">
        <v>165</v>
      </c>
      <c r="CY19" s="17">
        <v>2535</v>
      </c>
      <c r="CZ19" s="33">
        <v>1574</v>
      </c>
      <c r="DA19" s="32">
        <v>0.0457433290978399</v>
      </c>
      <c r="DB19" s="18">
        <v>66</v>
      </c>
      <c r="DC19" s="18">
        <v>11220.4</v>
      </c>
      <c r="DD19" s="17">
        <v>165</v>
      </c>
      <c r="DE19" s="18">
        <v>2417</v>
      </c>
      <c r="DF19" s="33">
        <v>1342</v>
      </c>
      <c r="DG19" s="32">
        <v>0.0327868852459016</v>
      </c>
      <c r="DH19" s="18">
        <v>43</v>
      </c>
      <c r="DI19" s="18">
        <v>7318.94</v>
      </c>
      <c r="DJ19" s="17">
        <v>165</v>
      </c>
      <c r="DK19" s="18">
        <v>2308</v>
      </c>
      <c r="DL19" s="18">
        <v>1169</v>
      </c>
      <c r="DM19" s="26">
        <v>0.0316509837467921</v>
      </c>
      <c r="DN19" s="18">
        <v>32</v>
      </c>
      <c r="DO19" s="18">
        <v>5686.05</v>
      </c>
      <c r="DP19" s="17">
        <v>165</v>
      </c>
      <c r="DQ19" s="18">
        <v>2090</v>
      </c>
      <c r="DR19" s="18">
        <v>1085</v>
      </c>
      <c r="DS19" s="26">
        <v>0.0368663594470046</v>
      </c>
      <c r="DT19" s="18">
        <v>34</v>
      </c>
      <c r="DU19" s="18">
        <v>5641.8</v>
      </c>
      <c r="DV19" s="17">
        <v>165</v>
      </c>
      <c r="DW19" s="18">
        <v>1918</v>
      </c>
      <c r="DX19" s="18">
        <v>1218</v>
      </c>
      <c r="DY19" s="26">
        <v>0.0336617405582923</v>
      </c>
      <c r="DZ19" s="18">
        <v>38</v>
      </c>
      <c r="EA19" s="18">
        <v>6344.13</v>
      </c>
      <c r="EB19" s="17">
        <v>165</v>
      </c>
      <c r="EC19" s="18">
        <v>1914</v>
      </c>
      <c r="ED19" s="18">
        <v>1318</v>
      </c>
      <c r="EE19" s="26">
        <v>0.0417298937784522</v>
      </c>
      <c r="EF19" s="17">
        <v>53</v>
      </c>
      <c r="EG19" s="18">
        <v>8819.18</v>
      </c>
      <c r="EH19" s="17">
        <v>165</v>
      </c>
      <c r="EI19" s="17">
        <v>1928</v>
      </c>
      <c r="EJ19" s="18">
        <v>1428</v>
      </c>
      <c r="EK19" s="26">
        <v>0.0658263305322129</v>
      </c>
      <c r="EL19" s="17">
        <v>82</v>
      </c>
      <c r="EM19" s="18">
        <v>13841.03</v>
      </c>
      <c r="EN19" s="17">
        <v>169</v>
      </c>
      <c r="EO19" s="17">
        <v>1973</v>
      </c>
      <c r="EP19" s="17">
        <v>1487</v>
      </c>
      <c r="EQ19" s="26">
        <v>0.0645595158036315</v>
      </c>
      <c r="ER19" s="17">
        <v>88</v>
      </c>
      <c r="ES19" s="18">
        <v>14723.08</v>
      </c>
      <c r="ET19" s="17">
        <v>169</v>
      </c>
      <c r="EU19" s="17">
        <v>1903</v>
      </c>
      <c r="EV19" s="17">
        <v>1308</v>
      </c>
      <c r="EW19" s="26">
        <v>0.0435779816513761</v>
      </c>
      <c r="EX19" s="17">
        <v>51</v>
      </c>
      <c r="EY19" s="18">
        <v>8314.45</v>
      </c>
      <c r="EZ19" s="17">
        <v>169</v>
      </c>
      <c r="FA19" s="17">
        <v>2077</v>
      </c>
      <c r="FB19" s="17">
        <v>1248</v>
      </c>
      <c r="FC19" s="26">
        <v>0.0504807692307692</v>
      </c>
      <c r="FD19" s="17">
        <v>62</v>
      </c>
      <c r="FE19" s="18">
        <v>10499.11</v>
      </c>
      <c r="FF19" s="17">
        <v>169</v>
      </c>
      <c r="FG19" s="17">
        <v>1960</v>
      </c>
      <c r="FH19" s="17">
        <v>1160</v>
      </c>
      <c r="FI19" s="26">
        <v>0.046551724137931</v>
      </c>
      <c r="FJ19" s="18">
        <v>54</v>
      </c>
      <c r="FK19" s="18">
        <v>8876.98</v>
      </c>
      <c r="FL19" s="17">
        <v>169</v>
      </c>
      <c r="FM19" s="18">
        <v>1974</v>
      </c>
      <c r="FN19" s="18">
        <v>1359</v>
      </c>
      <c r="FO19" s="26">
        <v>0.0654893303899926</v>
      </c>
      <c r="FP19" s="18">
        <v>88</v>
      </c>
      <c r="FQ19" s="18">
        <v>14482.85</v>
      </c>
      <c r="FR19" s="17">
        <v>169</v>
      </c>
      <c r="FS19" s="18">
        <v>1693</v>
      </c>
      <c r="FT19" s="18">
        <v>1365</v>
      </c>
      <c r="FU19" s="26">
        <v>0.0681318681318681</v>
      </c>
      <c r="FV19" s="18">
        <v>89</v>
      </c>
      <c r="FW19" s="18">
        <v>15000.88</v>
      </c>
      <c r="FX19" s="17">
        <v>169</v>
      </c>
      <c r="FY19" s="18">
        <v>1877</v>
      </c>
      <c r="FZ19" s="18">
        <v>1301</v>
      </c>
      <c r="GA19" s="26">
        <v>0.0514988470407379</v>
      </c>
      <c r="GB19" s="18">
        <v>65</v>
      </c>
      <c r="GC19" s="18">
        <v>10744.73</v>
      </c>
      <c r="GD19" s="17">
        <v>169</v>
      </c>
      <c r="GE19" s="18">
        <v>1840</v>
      </c>
      <c r="GF19" s="18">
        <v>1326</v>
      </c>
      <c r="GG19" s="26">
        <v>0.0482654600301659</v>
      </c>
      <c r="GH19" s="17">
        <v>62</v>
      </c>
      <c r="GI19" s="18">
        <v>10172.54</v>
      </c>
      <c r="GJ19" s="17">
        <v>169</v>
      </c>
      <c r="GK19" s="17">
        <v>1799</v>
      </c>
      <c r="GL19" s="17">
        <v>1229</v>
      </c>
      <c r="GM19" s="26">
        <v>0.032546786004882</v>
      </c>
      <c r="GN19" s="17">
        <v>39</v>
      </c>
      <c r="GO19" s="18">
        <v>6419.21</v>
      </c>
      <c r="GP19" s="17">
        <v>169</v>
      </c>
      <c r="GQ19" s="17">
        <v>1803</v>
      </c>
      <c r="GR19" s="17">
        <v>2705</v>
      </c>
      <c r="GS19" s="17">
        <v>472333.3675</v>
      </c>
      <c r="GT19" s="17">
        <v>1743</v>
      </c>
      <c r="GU19" s="17">
        <v>307885.7</v>
      </c>
      <c r="GV19" s="17">
        <v>1345</v>
      </c>
      <c r="GW19" s="17">
        <v>238621.62</v>
      </c>
      <c r="GX19" s="17">
        <v>2010</v>
      </c>
      <c r="GY19" s="17">
        <v>329970.58</v>
      </c>
      <c r="GZ19" s="18">
        <v>1863</v>
      </c>
      <c r="HA19" s="41">
        <v>316952.63</v>
      </c>
      <c r="HB19" s="41">
        <v>1393</v>
      </c>
      <c r="HC19" s="41">
        <v>230843.09</v>
      </c>
      <c r="HD19" s="41"/>
      <c r="HE19" s="41"/>
      <c r="HF19" s="41"/>
      <c r="HG19" s="41"/>
      <c r="HH19" s="18"/>
      <c r="HI19" s="41"/>
      <c r="HJ19" s="41"/>
      <c r="HK19" s="41"/>
      <c r="HL19" s="18"/>
      <c r="HM19" s="18"/>
      <c r="HN19" s="18">
        <f t="shared" si="1"/>
        <v>1850</v>
      </c>
      <c r="HO19" s="18">
        <f t="shared" si="4"/>
        <v>24243.4</v>
      </c>
      <c r="HP19" s="18">
        <f t="shared" si="2"/>
        <v>12909</v>
      </c>
      <c r="HQ19" s="18">
        <f t="shared" si="3"/>
        <v>1920850.3875</v>
      </c>
      <c r="HR19" s="43"/>
      <c r="HS19" s="43"/>
    </row>
    <row r="20" ht="16.5" spans="1:227">
      <c r="A20" s="16" t="s">
        <v>126</v>
      </c>
      <c r="B20" s="17" t="s">
        <v>37</v>
      </c>
      <c r="C20" s="18">
        <v>6939962739281</v>
      </c>
      <c r="D20" s="18">
        <v>564469023994</v>
      </c>
      <c r="E20" s="18">
        <v>21066010001274</v>
      </c>
      <c r="F20" s="17" t="s">
        <v>165</v>
      </c>
      <c r="G20" s="19" t="s">
        <v>386</v>
      </c>
      <c r="H20" s="17" t="s">
        <v>129</v>
      </c>
      <c r="I20" s="26">
        <f>VLOOKUP(C20,[3]Sheet2!K:P,6,0)</f>
        <v>1</v>
      </c>
      <c r="J20" s="17">
        <f>VLOOKUP(C20,[3]Sheet2!K:N,4,0)</f>
        <v>9611</v>
      </c>
      <c r="K20" s="17">
        <f>VLOOKUP(C20,[3]Sheet2!K:Q,7,0)</f>
        <v>2323</v>
      </c>
      <c r="L20" s="18">
        <f>VLOOKUP(C20,[3]Sheet2!K:O,5,0)</f>
        <v>44.0869102098785</v>
      </c>
      <c r="M20" s="27">
        <f t="shared" si="0"/>
        <v>0.0560579117954927</v>
      </c>
      <c r="N20" s="33">
        <v>2654</v>
      </c>
      <c r="O20" s="26">
        <v>0.0588</v>
      </c>
      <c r="P20" s="18">
        <v>185</v>
      </c>
      <c r="Q20" s="18">
        <v>33290.8</v>
      </c>
      <c r="R20" s="17">
        <v>179</v>
      </c>
      <c r="S20" s="17">
        <v>4491</v>
      </c>
      <c r="T20" s="17">
        <v>2690</v>
      </c>
      <c r="U20" s="58">
        <v>0.0635687732342007</v>
      </c>
      <c r="V20" s="18">
        <v>161</v>
      </c>
      <c r="W20" s="18">
        <v>29492.73</v>
      </c>
      <c r="X20" s="17">
        <v>179</v>
      </c>
      <c r="Y20" s="17">
        <v>4598</v>
      </c>
      <c r="Z20" s="17">
        <v>2581</v>
      </c>
      <c r="AA20" s="58">
        <v>0.0798140255714839</v>
      </c>
      <c r="AB20" s="18">
        <v>181</v>
      </c>
      <c r="AC20" s="18">
        <v>31822.31</v>
      </c>
      <c r="AD20" s="17">
        <v>179</v>
      </c>
      <c r="AE20" s="17">
        <v>5197</v>
      </c>
      <c r="AF20" s="17">
        <v>2388</v>
      </c>
      <c r="AG20" s="58">
        <v>0.0741206030150754</v>
      </c>
      <c r="AH20" s="18">
        <v>120</v>
      </c>
      <c r="AI20" s="18">
        <v>22428.64</v>
      </c>
      <c r="AJ20" s="17">
        <v>179</v>
      </c>
      <c r="AK20" s="17">
        <v>4884</v>
      </c>
      <c r="AL20" s="17">
        <v>2185</v>
      </c>
      <c r="AM20" s="58">
        <v>0.0558352402745995</v>
      </c>
      <c r="AN20" s="18">
        <v>99</v>
      </c>
      <c r="AO20" s="18">
        <v>18353.88</v>
      </c>
      <c r="AP20" s="17">
        <v>179</v>
      </c>
      <c r="AQ20" s="17">
        <v>4858</v>
      </c>
      <c r="AR20" s="33">
        <v>2102</v>
      </c>
      <c r="AS20" s="58">
        <v>0.0542340627973359</v>
      </c>
      <c r="AT20" s="18">
        <v>104</v>
      </c>
      <c r="AU20" s="18">
        <v>19978.55</v>
      </c>
      <c r="AV20" s="17">
        <v>179</v>
      </c>
      <c r="AW20" s="17">
        <v>4984</v>
      </c>
      <c r="AX20" s="17">
        <v>2491</v>
      </c>
      <c r="AY20" s="264">
        <v>0.0545965475712565</v>
      </c>
      <c r="AZ20" s="17">
        <v>124</v>
      </c>
      <c r="BA20" s="18">
        <v>24144.72</v>
      </c>
      <c r="BB20" s="17">
        <v>189</v>
      </c>
      <c r="BC20" s="17">
        <v>5143</v>
      </c>
      <c r="BD20" s="17">
        <v>2496</v>
      </c>
      <c r="BE20" s="32">
        <v>0.0488782051282051</v>
      </c>
      <c r="BF20" s="17">
        <v>112</v>
      </c>
      <c r="BG20" s="18">
        <v>21143.63</v>
      </c>
      <c r="BH20" s="17">
        <v>189</v>
      </c>
      <c r="BI20" s="17">
        <v>4984</v>
      </c>
      <c r="BJ20" s="17">
        <v>2361</v>
      </c>
      <c r="BK20" s="32">
        <v>0.049131723845828</v>
      </c>
      <c r="BL20" s="18">
        <v>109</v>
      </c>
      <c r="BM20" s="18">
        <v>20107.46</v>
      </c>
      <c r="BN20" s="17">
        <v>189</v>
      </c>
      <c r="BO20" s="17">
        <v>4473</v>
      </c>
      <c r="BP20" s="17">
        <v>2440</v>
      </c>
      <c r="BQ20" s="32">
        <v>0.0450819672131148</v>
      </c>
      <c r="BR20" s="18">
        <v>99</v>
      </c>
      <c r="BS20" s="18">
        <v>18987.92</v>
      </c>
      <c r="BT20" s="17">
        <v>189</v>
      </c>
      <c r="BU20" s="18">
        <v>4763</v>
      </c>
      <c r="BV20" s="17">
        <v>2076</v>
      </c>
      <c r="BW20" s="32">
        <v>0.0679190751445087</v>
      </c>
      <c r="BX20" s="18">
        <v>127</v>
      </c>
      <c r="BY20" s="18">
        <v>24659.37</v>
      </c>
      <c r="BZ20" s="17">
        <v>189</v>
      </c>
      <c r="CA20" s="18">
        <v>5340</v>
      </c>
      <c r="CB20" s="18">
        <v>2081</v>
      </c>
      <c r="CC20" s="32">
        <v>0.0680190751445087</v>
      </c>
      <c r="CD20" s="18">
        <v>105</v>
      </c>
      <c r="CE20" s="18">
        <v>20005.3</v>
      </c>
      <c r="CF20" s="17">
        <v>189</v>
      </c>
      <c r="CG20" s="18">
        <v>5340</v>
      </c>
      <c r="CH20" s="33">
        <v>1945</v>
      </c>
      <c r="CI20" s="32">
        <v>0.0586118251928021</v>
      </c>
      <c r="CJ20" s="18">
        <v>105</v>
      </c>
      <c r="CK20" s="18">
        <v>20128.33</v>
      </c>
      <c r="CL20" s="17">
        <v>189</v>
      </c>
      <c r="CM20" s="18">
        <v>5340</v>
      </c>
      <c r="CN20" s="33">
        <v>2214</v>
      </c>
      <c r="CO20" s="32">
        <v>0.0578139114724481</v>
      </c>
      <c r="CP20" s="17">
        <v>120</v>
      </c>
      <c r="CQ20" s="18">
        <v>22135.74</v>
      </c>
      <c r="CR20" s="17">
        <v>189</v>
      </c>
      <c r="CS20" s="17">
        <v>5314</v>
      </c>
      <c r="CT20" s="33">
        <v>2537</v>
      </c>
      <c r="CU20" s="32">
        <v>0.0890815924320063</v>
      </c>
      <c r="CV20" s="17">
        <v>209</v>
      </c>
      <c r="CW20" s="18">
        <v>36611.11</v>
      </c>
      <c r="CX20" s="17">
        <v>169</v>
      </c>
      <c r="CY20" s="17">
        <v>5157</v>
      </c>
      <c r="CZ20" s="33">
        <v>2667</v>
      </c>
      <c r="DA20" s="32">
        <v>0.089238845144357</v>
      </c>
      <c r="DB20" s="18">
        <v>217</v>
      </c>
      <c r="DC20" s="18">
        <v>38276.09</v>
      </c>
      <c r="DD20" s="17">
        <v>169</v>
      </c>
      <c r="DE20" s="18">
        <v>5070</v>
      </c>
      <c r="DF20" s="33">
        <v>2639</v>
      </c>
      <c r="DG20" s="32">
        <v>0.102311481621826</v>
      </c>
      <c r="DH20" s="18">
        <v>244</v>
      </c>
      <c r="DI20" s="18">
        <v>41107.05</v>
      </c>
      <c r="DJ20" s="17">
        <v>169</v>
      </c>
      <c r="DK20" s="18">
        <v>4747</v>
      </c>
      <c r="DL20" s="18">
        <v>2548</v>
      </c>
      <c r="DM20" s="26">
        <v>0.0879120879120879</v>
      </c>
      <c r="DN20" s="18">
        <v>206</v>
      </c>
      <c r="DO20" s="18">
        <v>35171.72</v>
      </c>
      <c r="DP20" s="17">
        <v>169</v>
      </c>
      <c r="DQ20" s="18">
        <v>3743</v>
      </c>
      <c r="DR20" s="18">
        <v>2549</v>
      </c>
      <c r="DS20" s="26">
        <v>0.0921930168693605</v>
      </c>
      <c r="DT20" s="18">
        <v>215</v>
      </c>
      <c r="DU20" s="18">
        <v>37044.97</v>
      </c>
      <c r="DV20" s="17">
        <v>169</v>
      </c>
      <c r="DW20" s="18">
        <v>3840</v>
      </c>
      <c r="DX20" s="18">
        <v>2688</v>
      </c>
      <c r="DY20" s="26">
        <v>0.084077380952381</v>
      </c>
      <c r="DZ20" s="18">
        <v>216</v>
      </c>
      <c r="EA20" s="18">
        <v>36743.9</v>
      </c>
      <c r="EB20" s="17">
        <v>169</v>
      </c>
      <c r="EC20" s="18">
        <v>3690</v>
      </c>
      <c r="ED20" s="18">
        <v>2785</v>
      </c>
      <c r="EE20" s="26">
        <v>0.0912028725314183</v>
      </c>
      <c r="EF20" s="17">
        <v>230</v>
      </c>
      <c r="EG20" s="18">
        <v>38513.33</v>
      </c>
      <c r="EH20" s="17">
        <v>169</v>
      </c>
      <c r="EI20" s="17">
        <v>3711</v>
      </c>
      <c r="EJ20" s="18">
        <v>2485</v>
      </c>
      <c r="EK20" s="26">
        <v>0.0498993963782696</v>
      </c>
      <c r="EL20" s="17">
        <v>97</v>
      </c>
      <c r="EM20" s="18">
        <v>18146.33</v>
      </c>
      <c r="EN20" s="17">
        <v>189</v>
      </c>
      <c r="EO20" s="17">
        <v>3496</v>
      </c>
      <c r="EP20" s="17">
        <v>2401</v>
      </c>
      <c r="EQ20" s="26">
        <v>0.0458142440649729</v>
      </c>
      <c r="ER20" s="17">
        <v>96</v>
      </c>
      <c r="ES20" s="18">
        <v>18955.42</v>
      </c>
      <c r="ET20" s="17">
        <v>189</v>
      </c>
      <c r="EU20" s="17">
        <v>3597</v>
      </c>
      <c r="EV20" s="17">
        <v>2336</v>
      </c>
      <c r="EW20" s="26">
        <v>0.0462328767123288</v>
      </c>
      <c r="EX20" s="17">
        <v>104</v>
      </c>
      <c r="EY20" s="18">
        <v>19598.35</v>
      </c>
      <c r="EZ20" s="17">
        <v>189</v>
      </c>
      <c r="FA20" s="17">
        <v>4555</v>
      </c>
      <c r="FB20" s="17">
        <v>2321</v>
      </c>
      <c r="FC20" s="26">
        <v>0.0538560965101249</v>
      </c>
      <c r="FD20" s="17">
        <v>122</v>
      </c>
      <c r="FE20" s="18">
        <v>23306.01</v>
      </c>
      <c r="FF20" s="17">
        <v>189</v>
      </c>
      <c r="FG20" s="17">
        <v>4621</v>
      </c>
      <c r="FH20" s="17">
        <v>2156</v>
      </c>
      <c r="FI20" s="26">
        <v>0.0598330241187384</v>
      </c>
      <c r="FJ20" s="18">
        <v>126</v>
      </c>
      <c r="FK20" s="18">
        <v>22205.37</v>
      </c>
      <c r="FL20" s="17">
        <v>169</v>
      </c>
      <c r="FM20" s="18">
        <v>4690</v>
      </c>
      <c r="FN20" s="18">
        <v>2385</v>
      </c>
      <c r="FO20" s="26">
        <v>0.0620545073375262</v>
      </c>
      <c r="FP20" s="18">
        <v>146</v>
      </c>
      <c r="FQ20" s="18">
        <v>25403.23</v>
      </c>
      <c r="FR20" s="17">
        <v>169</v>
      </c>
      <c r="FS20" s="18">
        <v>4420</v>
      </c>
      <c r="FT20" s="18">
        <v>2101</v>
      </c>
      <c r="FU20" s="26">
        <v>0.0433127082341742</v>
      </c>
      <c r="FV20" s="18">
        <v>86</v>
      </c>
      <c r="FW20" s="18">
        <v>17222.39</v>
      </c>
      <c r="FX20" s="17">
        <v>169</v>
      </c>
      <c r="FY20" s="18">
        <v>5736</v>
      </c>
      <c r="FZ20" s="18">
        <v>2055</v>
      </c>
      <c r="GA20" s="26">
        <v>0.0506082725060827</v>
      </c>
      <c r="GB20" s="18">
        <v>102</v>
      </c>
      <c r="GC20" s="18">
        <v>18855.96</v>
      </c>
      <c r="GD20" s="17">
        <v>169</v>
      </c>
      <c r="GE20" s="18">
        <v>5516</v>
      </c>
      <c r="GF20" s="18">
        <v>2274</v>
      </c>
      <c r="GG20" s="26">
        <v>0.0580474934036939</v>
      </c>
      <c r="GH20" s="17">
        <v>130</v>
      </c>
      <c r="GI20" s="18">
        <v>22765.18</v>
      </c>
      <c r="GJ20" s="17">
        <v>179</v>
      </c>
      <c r="GK20" s="17">
        <v>5681</v>
      </c>
      <c r="GL20" s="17">
        <v>2459</v>
      </c>
      <c r="GM20" s="26">
        <v>0.0614070760471736</v>
      </c>
      <c r="GN20" s="17">
        <v>148</v>
      </c>
      <c r="GO20" s="18">
        <v>26331.41</v>
      </c>
      <c r="GP20" s="17">
        <v>179</v>
      </c>
      <c r="GQ20" s="17">
        <v>5629</v>
      </c>
      <c r="GR20" s="17">
        <v>9655</v>
      </c>
      <c r="GS20" s="17">
        <v>1848781.72583333</v>
      </c>
      <c r="GT20" s="17">
        <v>1483</v>
      </c>
      <c r="GU20" s="17">
        <v>279020.783</v>
      </c>
      <c r="GV20" s="17">
        <v>6518</v>
      </c>
      <c r="GW20" s="17">
        <v>1180195.7235</v>
      </c>
      <c r="GX20" s="17">
        <v>5244</v>
      </c>
      <c r="GY20" s="17">
        <v>960484.614166667</v>
      </c>
      <c r="GZ20" s="18">
        <v>3709</v>
      </c>
      <c r="HA20" s="41">
        <v>678527.46</v>
      </c>
      <c r="HB20" s="41">
        <v>6701</v>
      </c>
      <c r="HC20" s="41">
        <v>1179283.85</v>
      </c>
      <c r="HD20" s="41"/>
      <c r="HE20" s="41"/>
      <c r="HF20" s="41"/>
      <c r="HG20" s="41"/>
      <c r="HH20" s="18"/>
      <c r="HI20" s="41"/>
      <c r="HJ20" s="41"/>
      <c r="HK20" s="41"/>
      <c r="HL20" s="18"/>
      <c r="HM20" s="18"/>
      <c r="HN20" s="18">
        <f t="shared" si="1"/>
        <v>4445</v>
      </c>
      <c r="HO20" s="18">
        <f t="shared" si="4"/>
        <v>62783.53</v>
      </c>
      <c r="HP20" s="18">
        <f t="shared" si="2"/>
        <v>37755</v>
      </c>
      <c r="HQ20" s="18">
        <f t="shared" si="3"/>
        <v>6189077.6865</v>
      </c>
      <c r="HR20" s="43"/>
      <c r="HS20" s="43"/>
    </row>
    <row r="21" ht="16.5" spans="1:227">
      <c r="A21" s="16" t="s">
        <v>133</v>
      </c>
      <c r="B21" s="17" t="s">
        <v>37</v>
      </c>
      <c r="C21" s="18">
        <v>6939962760605</v>
      </c>
      <c r="D21" s="18">
        <v>577942435907</v>
      </c>
      <c r="E21" s="18">
        <v>21066010002313</v>
      </c>
      <c r="F21" s="17" t="s">
        <v>167</v>
      </c>
      <c r="G21" s="19" t="s">
        <v>387</v>
      </c>
      <c r="H21" s="17" t="s">
        <v>288</v>
      </c>
      <c r="I21" s="26">
        <f>VLOOKUP(C21,[3]Sheet2!K:P,6,0)</f>
        <v>1</v>
      </c>
      <c r="J21" s="17">
        <f>VLOOKUP(C21,[3]Sheet2!K:N,4,0)</f>
        <v>1362</v>
      </c>
      <c r="K21" s="17">
        <f>VLOOKUP(C21,[3]Sheet2!K:Q,7,0)</f>
        <v>59</v>
      </c>
      <c r="L21" s="18">
        <f>VLOOKUP(C21,[3]Sheet2!K:O,5,0)</f>
        <v>40.6575290206551</v>
      </c>
      <c r="M21" s="27">
        <f t="shared" si="0"/>
        <v>0.00875234888325577</v>
      </c>
      <c r="N21" s="33">
        <v>866</v>
      </c>
      <c r="O21" s="26">
        <v>0.03</v>
      </c>
      <c r="P21" s="18">
        <v>31</v>
      </c>
      <c r="Q21" s="18">
        <v>5748.22</v>
      </c>
      <c r="R21" s="17">
        <v>189</v>
      </c>
      <c r="S21" s="17">
        <v>1529</v>
      </c>
      <c r="T21" s="17">
        <v>805</v>
      </c>
      <c r="U21" s="58">
        <v>0.0459627329192547</v>
      </c>
      <c r="V21" s="18">
        <v>30</v>
      </c>
      <c r="W21" s="18">
        <v>5546.09</v>
      </c>
      <c r="X21" s="17">
        <v>189</v>
      </c>
      <c r="Y21" s="17">
        <v>1527</v>
      </c>
      <c r="Z21" s="17">
        <v>716</v>
      </c>
      <c r="AA21" s="58">
        <v>0.0405027932960894</v>
      </c>
      <c r="AB21" s="18">
        <v>24</v>
      </c>
      <c r="AC21" s="18">
        <v>4446.19</v>
      </c>
      <c r="AD21" s="17">
        <v>189</v>
      </c>
      <c r="AE21" s="17">
        <v>1454</v>
      </c>
      <c r="AF21" s="17">
        <v>682</v>
      </c>
      <c r="AG21" s="58">
        <v>0.0381231671554252</v>
      </c>
      <c r="AH21" s="18">
        <v>20</v>
      </c>
      <c r="AI21" s="18">
        <v>4487.75</v>
      </c>
      <c r="AJ21" s="17">
        <v>189</v>
      </c>
      <c r="AK21" s="17">
        <v>1352</v>
      </c>
      <c r="AL21" s="17">
        <v>1307</v>
      </c>
      <c r="AM21" s="58">
        <v>0.03672532517215</v>
      </c>
      <c r="AN21" s="18">
        <v>43</v>
      </c>
      <c r="AO21" s="18">
        <v>8270.19</v>
      </c>
      <c r="AP21" s="17">
        <v>189</v>
      </c>
      <c r="AQ21" s="17">
        <v>1338</v>
      </c>
      <c r="AR21" s="33">
        <v>1385</v>
      </c>
      <c r="AS21" s="58">
        <v>0.0296028880866426</v>
      </c>
      <c r="AT21" s="18">
        <v>38</v>
      </c>
      <c r="AU21" s="18">
        <v>6979.38</v>
      </c>
      <c r="AV21" s="17">
        <v>189</v>
      </c>
      <c r="AW21" s="17">
        <v>1312</v>
      </c>
      <c r="AX21" s="17">
        <v>1457</v>
      </c>
      <c r="AY21" s="264">
        <v>0.028140013726836</v>
      </c>
      <c r="AZ21" s="17">
        <v>40</v>
      </c>
      <c r="BA21" s="18">
        <v>7324.71</v>
      </c>
      <c r="BB21" s="17">
        <v>189</v>
      </c>
      <c r="BC21" s="17">
        <v>1342</v>
      </c>
      <c r="BD21" s="17">
        <v>716</v>
      </c>
      <c r="BE21" s="32">
        <v>0.0405027932960894</v>
      </c>
      <c r="BF21" s="17">
        <v>27</v>
      </c>
      <c r="BG21" s="18">
        <v>4935.82</v>
      </c>
      <c r="BH21" s="17">
        <v>189</v>
      </c>
      <c r="BI21" s="17">
        <v>1312</v>
      </c>
      <c r="BJ21" s="17">
        <v>620</v>
      </c>
      <c r="BK21" s="32">
        <v>0.0596774193548387</v>
      </c>
      <c r="BL21" s="18">
        <v>32</v>
      </c>
      <c r="BM21" s="18">
        <v>5929.36</v>
      </c>
      <c r="BN21" s="17">
        <v>189</v>
      </c>
      <c r="BO21" s="17">
        <v>1225</v>
      </c>
      <c r="BP21" s="17">
        <v>632</v>
      </c>
      <c r="BQ21" s="32">
        <v>0.0379746835443038</v>
      </c>
      <c r="BR21" s="18">
        <v>21</v>
      </c>
      <c r="BS21" s="18">
        <v>4231.61</v>
      </c>
      <c r="BT21" s="17">
        <v>189</v>
      </c>
      <c r="BU21" s="18">
        <v>1176</v>
      </c>
      <c r="BV21" s="17">
        <v>597</v>
      </c>
      <c r="BW21" s="32">
        <v>0.0485762144053601</v>
      </c>
      <c r="BX21" s="18">
        <v>23</v>
      </c>
      <c r="BY21" s="18">
        <v>4280.31</v>
      </c>
      <c r="BZ21" s="17">
        <v>189</v>
      </c>
      <c r="CA21" s="18">
        <v>1132</v>
      </c>
      <c r="CB21" s="18">
        <v>602</v>
      </c>
      <c r="CC21" s="32">
        <v>0.0486762144053601</v>
      </c>
      <c r="CD21" s="18">
        <v>28</v>
      </c>
      <c r="CE21" s="18">
        <v>5160.75</v>
      </c>
      <c r="CF21" s="17">
        <v>189</v>
      </c>
      <c r="CG21" s="18">
        <v>1132</v>
      </c>
      <c r="CH21" s="33">
        <v>598</v>
      </c>
      <c r="CI21" s="32">
        <v>0.040133779264214</v>
      </c>
      <c r="CJ21" s="18">
        <v>20</v>
      </c>
      <c r="CK21" s="18">
        <v>4478.83</v>
      </c>
      <c r="CL21" s="17">
        <v>189</v>
      </c>
      <c r="CM21" s="18">
        <v>1132</v>
      </c>
      <c r="CN21" s="33">
        <v>547</v>
      </c>
      <c r="CO21" s="32">
        <v>0.036563071297989</v>
      </c>
      <c r="CP21" s="17">
        <v>16</v>
      </c>
      <c r="CQ21" s="18">
        <v>3302.9</v>
      </c>
      <c r="CR21" s="17">
        <v>189</v>
      </c>
      <c r="CS21" s="17">
        <v>1058</v>
      </c>
      <c r="CT21" s="33">
        <v>671</v>
      </c>
      <c r="CU21" s="32">
        <v>0.0387481371087928</v>
      </c>
      <c r="CV21" s="17">
        <v>25</v>
      </c>
      <c r="CW21" s="18">
        <v>4864.55</v>
      </c>
      <c r="CX21" s="17">
        <v>189</v>
      </c>
      <c r="CY21" s="17">
        <v>1079</v>
      </c>
      <c r="CZ21" s="33">
        <v>678</v>
      </c>
      <c r="DA21" s="32">
        <v>0.0427728613569322</v>
      </c>
      <c r="DB21" s="18">
        <v>28</v>
      </c>
      <c r="DC21" s="18">
        <v>5366.53</v>
      </c>
      <c r="DD21" s="17">
        <v>189</v>
      </c>
      <c r="DE21" s="18">
        <v>1066</v>
      </c>
      <c r="DF21" s="33">
        <v>450</v>
      </c>
      <c r="DG21" s="32">
        <v>0.0266666666666667</v>
      </c>
      <c r="DH21" s="18">
        <v>10</v>
      </c>
      <c r="DI21" s="18">
        <v>1927.49</v>
      </c>
      <c r="DJ21" s="17">
        <v>189</v>
      </c>
      <c r="DK21" s="18">
        <v>1055</v>
      </c>
      <c r="DL21" s="18">
        <v>440</v>
      </c>
      <c r="DM21" s="26">
        <v>0.0272727272727273</v>
      </c>
      <c r="DN21" s="18">
        <v>11</v>
      </c>
      <c r="DO21" s="18">
        <v>2092</v>
      </c>
      <c r="DP21" s="17">
        <v>189</v>
      </c>
      <c r="DQ21" s="18">
        <v>988</v>
      </c>
      <c r="DR21" s="18">
        <v>445</v>
      </c>
      <c r="DS21" s="26">
        <v>0.0337078651685393</v>
      </c>
      <c r="DT21" s="18">
        <v>14</v>
      </c>
      <c r="DU21" s="18">
        <v>3042.97</v>
      </c>
      <c r="DV21" s="17">
        <v>189</v>
      </c>
      <c r="DW21" s="18">
        <v>994</v>
      </c>
      <c r="DX21" s="18">
        <v>455</v>
      </c>
      <c r="DY21" s="26">
        <v>0.0241758241758242</v>
      </c>
      <c r="DZ21" s="18">
        <v>10</v>
      </c>
      <c r="EA21" s="18">
        <v>1914.14</v>
      </c>
      <c r="EB21" s="17">
        <v>189</v>
      </c>
      <c r="EC21" s="18">
        <v>1009</v>
      </c>
      <c r="ED21" s="18">
        <v>456</v>
      </c>
      <c r="EE21" s="26">
        <v>0.0548245614035088</v>
      </c>
      <c r="EF21" s="17">
        <v>23</v>
      </c>
      <c r="EG21" s="18">
        <v>4345.41</v>
      </c>
      <c r="EH21" s="17">
        <v>189</v>
      </c>
      <c r="EI21" s="17">
        <v>1025</v>
      </c>
      <c r="EJ21" s="18">
        <v>450</v>
      </c>
      <c r="EK21" s="26">
        <v>0.0377777777777778</v>
      </c>
      <c r="EL21" s="17">
        <v>15</v>
      </c>
      <c r="EM21" s="18">
        <v>3170.77</v>
      </c>
      <c r="EN21" s="17">
        <v>189</v>
      </c>
      <c r="EO21" s="17">
        <v>1049</v>
      </c>
      <c r="EP21" s="17">
        <v>451</v>
      </c>
      <c r="EQ21" s="26">
        <v>0.0399113082039911</v>
      </c>
      <c r="ER21" s="17">
        <v>17</v>
      </c>
      <c r="ES21" s="18">
        <v>3142.39</v>
      </c>
      <c r="ET21" s="17">
        <v>189</v>
      </c>
      <c r="EU21" s="17">
        <v>1031</v>
      </c>
      <c r="EV21" s="17">
        <v>478</v>
      </c>
      <c r="EW21" s="26">
        <v>0.0355648535564854</v>
      </c>
      <c r="EX21" s="17">
        <v>17</v>
      </c>
      <c r="EY21" s="18">
        <v>3005</v>
      </c>
      <c r="EZ21" s="17">
        <v>189</v>
      </c>
      <c r="FA21" s="17">
        <v>1057</v>
      </c>
      <c r="FB21" s="17">
        <v>473</v>
      </c>
      <c r="FC21" s="26">
        <v>0.040169133192389</v>
      </c>
      <c r="FD21" s="17">
        <v>17</v>
      </c>
      <c r="FE21" s="18">
        <v>3260.99</v>
      </c>
      <c r="FF21" s="17">
        <v>179</v>
      </c>
      <c r="FG21" s="17">
        <v>1041</v>
      </c>
      <c r="FH21" s="17">
        <v>412</v>
      </c>
      <c r="FI21" s="26">
        <v>0.0364077669902913</v>
      </c>
      <c r="FJ21" s="18">
        <v>15</v>
      </c>
      <c r="FK21" s="18">
        <v>2711.33</v>
      </c>
      <c r="FL21" s="17">
        <v>179</v>
      </c>
      <c r="FM21" s="18">
        <v>1011</v>
      </c>
      <c r="FN21" s="18">
        <v>513</v>
      </c>
      <c r="FO21" s="26">
        <v>0.0467836257309941</v>
      </c>
      <c r="FP21" s="18">
        <v>24</v>
      </c>
      <c r="FQ21" s="18">
        <v>4297.55</v>
      </c>
      <c r="FR21" s="17">
        <v>179</v>
      </c>
      <c r="FS21" s="18">
        <v>976</v>
      </c>
      <c r="FT21" s="18">
        <v>510</v>
      </c>
      <c r="FU21" s="26">
        <v>0.0333333333333333</v>
      </c>
      <c r="FV21" s="18">
        <v>16</v>
      </c>
      <c r="FW21" s="18">
        <v>2917.47</v>
      </c>
      <c r="FX21" s="17">
        <v>179</v>
      </c>
      <c r="FY21" s="18">
        <v>930</v>
      </c>
      <c r="FZ21" s="18">
        <v>480</v>
      </c>
      <c r="GA21" s="26">
        <v>0.0395833333333333</v>
      </c>
      <c r="GB21" s="18">
        <v>19</v>
      </c>
      <c r="GC21" s="18">
        <v>3503.97</v>
      </c>
      <c r="GD21" s="17">
        <v>179</v>
      </c>
      <c r="GE21" s="18">
        <v>922</v>
      </c>
      <c r="GF21" s="18">
        <v>461</v>
      </c>
      <c r="GG21" s="26">
        <v>0.0498915401301518</v>
      </c>
      <c r="GH21" s="17">
        <v>21</v>
      </c>
      <c r="GI21" s="18">
        <v>4241.82</v>
      </c>
      <c r="GJ21" s="17">
        <v>189</v>
      </c>
      <c r="GK21" s="17">
        <v>918</v>
      </c>
      <c r="GL21" s="17">
        <v>451</v>
      </c>
      <c r="GM21" s="26">
        <v>0.0443458980044346</v>
      </c>
      <c r="GN21" s="17">
        <v>19</v>
      </c>
      <c r="GO21" s="18">
        <v>3884.12</v>
      </c>
      <c r="GP21" s="17">
        <v>189</v>
      </c>
      <c r="GQ21" s="17">
        <v>917</v>
      </c>
      <c r="GR21" s="17">
        <v>1277</v>
      </c>
      <c r="GS21" s="17">
        <v>251678.45</v>
      </c>
      <c r="GT21" s="17">
        <v>1837</v>
      </c>
      <c r="GU21" s="17">
        <v>348554.96</v>
      </c>
      <c r="GV21" s="17">
        <v>1842</v>
      </c>
      <c r="GW21" s="17">
        <v>366690.05</v>
      </c>
      <c r="GX21" s="17">
        <v>832</v>
      </c>
      <c r="GY21" s="17">
        <v>162409.27</v>
      </c>
      <c r="GZ21" s="16">
        <v>693</v>
      </c>
      <c r="HA21" s="16">
        <v>133957.95</v>
      </c>
      <c r="HB21" s="16">
        <v>829</v>
      </c>
      <c r="HC21" s="16">
        <v>156402.22</v>
      </c>
      <c r="HD21" s="41"/>
      <c r="HE21" s="41"/>
      <c r="HF21" s="41"/>
      <c r="HG21" s="41"/>
      <c r="HH21" s="18"/>
      <c r="HI21" s="41"/>
      <c r="HJ21" s="41"/>
      <c r="HK21" s="41"/>
      <c r="HL21" s="18"/>
      <c r="HM21" s="18"/>
      <c r="HN21" s="18">
        <f t="shared" si="1"/>
        <v>694</v>
      </c>
      <c r="HO21" s="18">
        <f t="shared" si="4"/>
        <v>11294.31</v>
      </c>
      <c r="HP21" s="18">
        <f t="shared" si="2"/>
        <v>8004</v>
      </c>
      <c r="HQ21" s="18">
        <f t="shared" si="3"/>
        <v>1430987.21</v>
      </c>
      <c r="HR21" s="43"/>
      <c r="HS21" s="43"/>
    </row>
    <row r="22" ht="16.5" spans="1:227">
      <c r="A22" s="16" t="s">
        <v>139</v>
      </c>
      <c r="B22" s="17" t="s">
        <v>37</v>
      </c>
      <c r="C22" s="18">
        <v>6939962745992</v>
      </c>
      <c r="D22" s="18">
        <v>564921643615</v>
      </c>
      <c r="E22" s="18">
        <v>21066010001053</v>
      </c>
      <c r="F22" s="17" t="s">
        <v>169</v>
      </c>
      <c r="G22" s="19" t="s">
        <v>388</v>
      </c>
      <c r="H22" s="17" t="s">
        <v>129</v>
      </c>
      <c r="I22" s="26">
        <f>VLOOKUP(C22,[3]Sheet2!K:P,6,0)</f>
        <v>1</v>
      </c>
      <c r="J22" s="17">
        <f>VLOOKUP(C22,[3]Sheet2!K:N,4,0)</f>
        <v>1625</v>
      </c>
      <c r="K22" s="17">
        <f>VLOOKUP(C22,[3]Sheet2!K:Q,7,0)</f>
        <v>1079</v>
      </c>
      <c r="L22" s="18">
        <f>VLOOKUP(C22,[3]Sheet2!K:O,5,0)</f>
        <v>41.7346515098807</v>
      </c>
      <c r="M22" s="27">
        <f t="shared" si="0"/>
        <v>0.01305285460255</v>
      </c>
      <c r="N22" s="33">
        <v>583</v>
      </c>
      <c r="O22" s="26">
        <v>0.0532</v>
      </c>
      <c r="P22" s="18">
        <v>33</v>
      </c>
      <c r="Q22" s="18">
        <v>7684</v>
      </c>
      <c r="R22" s="17">
        <v>259</v>
      </c>
      <c r="S22" s="17">
        <v>465</v>
      </c>
      <c r="T22" s="17">
        <v>520</v>
      </c>
      <c r="U22" s="58">
        <v>0.0403846153846154</v>
      </c>
      <c r="V22" s="18">
        <v>19</v>
      </c>
      <c r="W22" s="18">
        <v>4809</v>
      </c>
      <c r="X22" s="17">
        <v>259</v>
      </c>
      <c r="Y22" s="17">
        <v>458</v>
      </c>
      <c r="Z22" s="17">
        <v>517</v>
      </c>
      <c r="AA22" s="58">
        <v>0.0367504835589942</v>
      </c>
      <c r="AB22" s="18">
        <v>18</v>
      </c>
      <c r="AC22" s="18">
        <v>4591.97</v>
      </c>
      <c r="AD22" s="17">
        <v>259</v>
      </c>
      <c r="AE22" s="17">
        <v>599</v>
      </c>
      <c r="AF22" s="17">
        <v>492</v>
      </c>
      <c r="AG22" s="58">
        <v>0.024390243902439</v>
      </c>
      <c r="AH22" s="18">
        <v>11</v>
      </c>
      <c r="AI22" s="18">
        <v>2939.99</v>
      </c>
      <c r="AJ22" s="17">
        <v>259</v>
      </c>
      <c r="AK22" s="17">
        <v>536</v>
      </c>
      <c r="AL22" s="17">
        <v>533</v>
      </c>
      <c r="AM22" s="58">
        <v>0.0469043151969981</v>
      </c>
      <c r="AN22" s="18">
        <v>22</v>
      </c>
      <c r="AO22" s="18">
        <v>5781.96</v>
      </c>
      <c r="AP22" s="17">
        <v>259</v>
      </c>
      <c r="AQ22" s="17">
        <v>492</v>
      </c>
      <c r="AR22" s="33">
        <v>501</v>
      </c>
      <c r="AS22" s="58">
        <v>0.0339321357285429</v>
      </c>
      <c r="AT22" s="18">
        <v>17</v>
      </c>
      <c r="AU22" s="18">
        <v>4508.21</v>
      </c>
      <c r="AV22" s="17">
        <v>259</v>
      </c>
      <c r="AW22" s="17">
        <v>487</v>
      </c>
      <c r="AX22" s="17">
        <v>542</v>
      </c>
      <c r="AY22" s="264">
        <v>0.0387453874538745</v>
      </c>
      <c r="AZ22" s="17">
        <v>21</v>
      </c>
      <c r="BA22" s="18">
        <v>5514.08</v>
      </c>
      <c r="BB22" s="17">
        <v>269</v>
      </c>
      <c r="BC22" s="17">
        <v>551</v>
      </c>
      <c r="BD22" s="17">
        <v>539</v>
      </c>
      <c r="BE22" s="32">
        <v>0.0315398886827458</v>
      </c>
      <c r="BF22" s="17">
        <v>16</v>
      </c>
      <c r="BG22" s="18">
        <v>4236.97</v>
      </c>
      <c r="BH22" s="17">
        <v>269</v>
      </c>
      <c r="BI22" s="17">
        <v>487</v>
      </c>
      <c r="BJ22" s="17">
        <v>468</v>
      </c>
      <c r="BK22" s="32">
        <v>0.0534188034188034</v>
      </c>
      <c r="BL22" s="18">
        <v>24</v>
      </c>
      <c r="BM22" s="18">
        <v>6013.96</v>
      </c>
      <c r="BN22" s="17">
        <v>269</v>
      </c>
      <c r="BO22" s="17">
        <v>423</v>
      </c>
      <c r="BP22" s="17">
        <v>508</v>
      </c>
      <c r="BQ22" s="32">
        <v>0.0511811023622047</v>
      </c>
      <c r="BR22" s="18">
        <v>23</v>
      </c>
      <c r="BS22" s="18">
        <v>5572.32</v>
      </c>
      <c r="BT22" s="17">
        <v>269</v>
      </c>
      <c r="BU22" s="18">
        <v>416</v>
      </c>
      <c r="BV22" s="17">
        <v>533</v>
      </c>
      <c r="BW22" s="32">
        <v>0.0900562851782364</v>
      </c>
      <c r="BX22" s="18">
        <v>45</v>
      </c>
      <c r="BY22" s="18">
        <v>10539.05</v>
      </c>
      <c r="BZ22" s="17">
        <v>269</v>
      </c>
      <c r="CA22" s="18">
        <v>503</v>
      </c>
      <c r="CB22" s="18">
        <v>538</v>
      </c>
      <c r="CC22" s="32">
        <v>0.0901562851782364</v>
      </c>
      <c r="CD22" s="18">
        <v>39</v>
      </c>
      <c r="CE22" s="18">
        <v>9234.65</v>
      </c>
      <c r="CF22" s="17">
        <v>269</v>
      </c>
      <c r="CG22" s="18">
        <v>503</v>
      </c>
      <c r="CH22" s="33">
        <v>547</v>
      </c>
      <c r="CI22" s="32">
        <v>0.0639853747714808</v>
      </c>
      <c r="CJ22" s="18">
        <v>32</v>
      </c>
      <c r="CK22" s="18">
        <v>7795.77</v>
      </c>
      <c r="CL22" s="17">
        <v>269</v>
      </c>
      <c r="CM22" s="18">
        <v>503</v>
      </c>
      <c r="CN22" s="33">
        <v>697</v>
      </c>
      <c r="CO22" s="32">
        <v>0.100430416068867</v>
      </c>
      <c r="CP22" s="17">
        <v>68</v>
      </c>
      <c r="CQ22" s="18">
        <v>15904.68</v>
      </c>
      <c r="CR22" s="17">
        <v>269</v>
      </c>
      <c r="CS22" s="17">
        <v>336</v>
      </c>
      <c r="CT22" s="33">
        <v>691</v>
      </c>
      <c r="CU22" s="32">
        <v>0.0260492040520984</v>
      </c>
      <c r="CV22" s="17">
        <v>18</v>
      </c>
      <c r="CW22" s="18">
        <v>4637.49</v>
      </c>
      <c r="CX22" s="17">
        <v>254</v>
      </c>
      <c r="CY22" s="17">
        <v>526</v>
      </c>
      <c r="CZ22" s="33">
        <v>597</v>
      </c>
      <c r="DA22" s="32">
        <v>0.033500837520938</v>
      </c>
      <c r="DB22" s="18">
        <v>19</v>
      </c>
      <c r="DC22" s="18">
        <v>4844.13</v>
      </c>
      <c r="DD22" s="17">
        <v>254</v>
      </c>
      <c r="DE22" s="18">
        <v>520</v>
      </c>
      <c r="DF22" s="33">
        <v>510</v>
      </c>
      <c r="DG22" s="32">
        <v>0.0235294117647059</v>
      </c>
      <c r="DH22" s="18">
        <v>12</v>
      </c>
      <c r="DI22" s="18">
        <v>3097.69</v>
      </c>
      <c r="DJ22" s="17">
        <v>254</v>
      </c>
      <c r="DK22" s="18">
        <v>509</v>
      </c>
      <c r="DL22" s="18">
        <v>515</v>
      </c>
      <c r="DM22" s="26">
        <v>0.0368932038834951</v>
      </c>
      <c r="DN22" s="18">
        <v>18</v>
      </c>
      <c r="DO22" s="18">
        <v>4576.24</v>
      </c>
      <c r="DP22" s="17">
        <v>254</v>
      </c>
      <c r="DQ22" s="18">
        <v>374</v>
      </c>
      <c r="DR22" s="18">
        <v>538</v>
      </c>
      <c r="DS22" s="26">
        <v>0.0762081784386617</v>
      </c>
      <c r="DT22" s="18">
        <v>36</v>
      </c>
      <c r="DU22" s="18">
        <v>8674.49</v>
      </c>
      <c r="DV22" s="17">
        <v>254</v>
      </c>
      <c r="DW22" s="18">
        <v>377</v>
      </c>
      <c r="DX22" s="18">
        <v>689</v>
      </c>
      <c r="DY22" s="26">
        <v>0.06966618287373</v>
      </c>
      <c r="DZ22" s="18">
        <v>48</v>
      </c>
      <c r="EA22" s="18">
        <v>11489.03</v>
      </c>
      <c r="EB22" s="17">
        <v>254</v>
      </c>
      <c r="EC22" s="18">
        <v>355</v>
      </c>
      <c r="ED22" s="18">
        <v>634</v>
      </c>
      <c r="EE22" s="26">
        <v>0.0599369085173502</v>
      </c>
      <c r="EF22" s="17">
        <v>38</v>
      </c>
      <c r="EG22" s="18">
        <v>9112.06</v>
      </c>
      <c r="EH22" s="17">
        <v>254</v>
      </c>
      <c r="EI22" s="17">
        <v>664</v>
      </c>
      <c r="EJ22" s="18">
        <v>649</v>
      </c>
      <c r="EK22" s="26">
        <v>0.0570107858243451</v>
      </c>
      <c r="EL22" s="17">
        <v>35</v>
      </c>
      <c r="EM22" s="18">
        <v>8228.52</v>
      </c>
      <c r="EN22" s="17">
        <v>269</v>
      </c>
      <c r="EO22" s="17">
        <v>425</v>
      </c>
      <c r="EP22" s="17">
        <v>659</v>
      </c>
      <c r="EQ22" s="26">
        <v>0.0743550834597876</v>
      </c>
      <c r="ER22" s="17">
        <v>45</v>
      </c>
      <c r="ES22" s="18">
        <v>10944.15</v>
      </c>
      <c r="ET22" s="17">
        <v>269</v>
      </c>
      <c r="EU22" s="17">
        <v>418</v>
      </c>
      <c r="EV22" s="17">
        <v>740</v>
      </c>
      <c r="EW22" s="26">
        <v>0.077027027027027</v>
      </c>
      <c r="EX22" s="17">
        <v>50</v>
      </c>
      <c r="EY22" s="18">
        <v>11603.97</v>
      </c>
      <c r="EZ22" s="17">
        <v>269</v>
      </c>
      <c r="FA22" s="17">
        <v>453</v>
      </c>
      <c r="FB22" s="17">
        <v>758</v>
      </c>
      <c r="FC22" s="26">
        <v>0.0567282321899736</v>
      </c>
      <c r="FD22" s="17">
        <v>41</v>
      </c>
      <c r="FE22" s="18">
        <v>9976.94</v>
      </c>
      <c r="FF22" s="17">
        <v>239</v>
      </c>
      <c r="FG22" s="17">
        <v>429</v>
      </c>
      <c r="FH22" s="17">
        <v>694</v>
      </c>
      <c r="FI22" s="26">
        <v>0.0634005763688761</v>
      </c>
      <c r="FJ22" s="18">
        <v>44</v>
      </c>
      <c r="FK22" s="18">
        <v>10278.15</v>
      </c>
      <c r="FL22" s="17">
        <v>239</v>
      </c>
      <c r="FM22" s="18">
        <v>402</v>
      </c>
      <c r="FN22" s="18">
        <v>723</v>
      </c>
      <c r="FO22" s="26">
        <v>0.0719225449515906</v>
      </c>
      <c r="FP22" s="18">
        <v>52</v>
      </c>
      <c r="FQ22" s="18">
        <v>12224.01</v>
      </c>
      <c r="FR22" s="17">
        <v>239</v>
      </c>
      <c r="FS22" s="18">
        <v>408</v>
      </c>
      <c r="FT22" s="18">
        <v>730</v>
      </c>
      <c r="FU22" s="26">
        <v>0.0808219178082192</v>
      </c>
      <c r="FV22" s="18">
        <v>58</v>
      </c>
      <c r="FW22" s="18">
        <v>14088.66</v>
      </c>
      <c r="FX22" s="17">
        <v>239</v>
      </c>
      <c r="FY22" s="18">
        <v>591</v>
      </c>
      <c r="FZ22" s="18">
        <v>788</v>
      </c>
      <c r="GA22" s="26">
        <v>0.049492385786802</v>
      </c>
      <c r="GB22" s="18">
        <v>38</v>
      </c>
      <c r="GC22" s="18">
        <v>8978.22</v>
      </c>
      <c r="GD22" s="17">
        <v>239</v>
      </c>
      <c r="GE22" s="18">
        <v>597</v>
      </c>
      <c r="GF22" s="18">
        <v>840</v>
      </c>
      <c r="GG22" s="26">
        <v>0.0630952380952381</v>
      </c>
      <c r="GH22" s="17">
        <v>51</v>
      </c>
      <c r="GI22" s="18">
        <v>12493.67</v>
      </c>
      <c r="GJ22" s="17">
        <v>239</v>
      </c>
      <c r="GK22" s="17">
        <v>713</v>
      </c>
      <c r="GL22" s="17">
        <v>684</v>
      </c>
      <c r="GM22" s="26">
        <v>0.0672514619883041</v>
      </c>
      <c r="GN22" s="17">
        <v>44</v>
      </c>
      <c r="GO22" s="18">
        <v>10822.84</v>
      </c>
      <c r="GP22" s="17">
        <v>239</v>
      </c>
      <c r="GQ22" s="17">
        <v>724</v>
      </c>
      <c r="GR22" s="17">
        <v>1401</v>
      </c>
      <c r="GS22" s="17">
        <v>354535.9</v>
      </c>
      <c r="GT22" s="17">
        <v>761</v>
      </c>
      <c r="GU22" s="17">
        <v>196950.46</v>
      </c>
      <c r="GV22" s="17">
        <v>750</v>
      </c>
      <c r="GW22" s="17">
        <v>193587.89</v>
      </c>
      <c r="GX22" s="17">
        <v>437</v>
      </c>
      <c r="GY22" s="17">
        <v>116799.85</v>
      </c>
      <c r="GZ22" s="18">
        <v>400</v>
      </c>
      <c r="HA22" s="41">
        <v>106938.99</v>
      </c>
      <c r="HB22" s="41">
        <v>692</v>
      </c>
      <c r="HC22" s="41">
        <v>169942.4</v>
      </c>
      <c r="HD22" s="41"/>
      <c r="HE22" s="41"/>
      <c r="HF22" s="41"/>
      <c r="HG22" s="41"/>
      <c r="HH22" s="18"/>
      <c r="HI22" s="41"/>
      <c r="HJ22" s="41"/>
      <c r="HK22" s="41"/>
      <c r="HL22" s="18"/>
      <c r="HM22" s="18"/>
      <c r="HN22" s="18">
        <f t="shared" si="1"/>
        <v>1035</v>
      </c>
      <c r="HO22" s="18">
        <f t="shared" si="4"/>
        <v>12493</v>
      </c>
      <c r="HP22" s="18">
        <f t="shared" si="2"/>
        <v>5476</v>
      </c>
      <c r="HQ22" s="18">
        <f t="shared" si="3"/>
        <v>1151248.49</v>
      </c>
      <c r="HR22" s="43"/>
      <c r="HS22" s="43"/>
    </row>
    <row r="23" ht="16.5" spans="1:227">
      <c r="A23" s="16"/>
      <c r="B23" s="20" t="s">
        <v>37</v>
      </c>
      <c r="C23" s="18">
        <v>6939962755885</v>
      </c>
      <c r="D23" s="18">
        <v>585895004662</v>
      </c>
      <c r="E23" s="18">
        <v>21066010001973</v>
      </c>
      <c r="F23" s="17" t="s">
        <v>389</v>
      </c>
      <c r="G23" s="19" t="s">
        <v>390</v>
      </c>
      <c r="H23" s="17" t="s">
        <v>288</v>
      </c>
      <c r="I23" s="26">
        <f>VLOOKUP(C23,[3]Sheet2!K:P,6,0)</f>
        <v>0</v>
      </c>
      <c r="J23" s="17">
        <f>VLOOKUP(C23,[3]Sheet2!K:N,4,0)</f>
        <v>0</v>
      </c>
      <c r="K23" s="17">
        <f>VLOOKUP(C23,[3]Sheet2!K:Q,7,0)</f>
        <v>0</v>
      </c>
      <c r="L23" s="18" t="str">
        <f>VLOOKUP(C23,[3]Sheet2!K:O,5,0)</f>
        <v>-</v>
      </c>
      <c r="M23" s="27">
        <f t="shared" si="0"/>
        <v>0.00066840704728034</v>
      </c>
      <c r="N23" s="33">
        <v>118</v>
      </c>
      <c r="O23" s="26">
        <v>0.0254</v>
      </c>
      <c r="P23" s="18">
        <v>3</v>
      </c>
      <c r="Q23" s="18">
        <v>695.33</v>
      </c>
      <c r="R23" s="17">
        <v>249</v>
      </c>
      <c r="S23" s="17">
        <v>164</v>
      </c>
      <c r="T23" s="17">
        <v>101</v>
      </c>
      <c r="U23" s="58">
        <v>0.0396039603960396</v>
      </c>
      <c r="V23" s="18">
        <v>3</v>
      </c>
      <c r="W23" s="18">
        <v>704.88</v>
      </c>
      <c r="X23" s="17">
        <v>249</v>
      </c>
      <c r="Y23" s="17">
        <v>160</v>
      </c>
      <c r="Z23" s="17">
        <v>97</v>
      </c>
      <c r="AA23" s="58">
        <v>0.0103092783505155</v>
      </c>
      <c r="AB23" s="18">
        <v>1</v>
      </c>
      <c r="AC23" s="18">
        <v>239</v>
      </c>
      <c r="AD23" s="17">
        <v>249</v>
      </c>
      <c r="AE23" s="17">
        <v>159</v>
      </c>
      <c r="AF23" s="17">
        <v>119</v>
      </c>
      <c r="AG23" s="58">
        <v>0.0168067226890756</v>
      </c>
      <c r="AH23" s="18">
        <v>2</v>
      </c>
      <c r="AI23" s="18">
        <v>483</v>
      </c>
      <c r="AJ23" s="17">
        <v>249</v>
      </c>
      <c r="AK23" s="17">
        <v>157</v>
      </c>
      <c r="AL23" s="17">
        <v>130</v>
      </c>
      <c r="AM23" s="58">
        <v>0.0153846153846154</v>
      </c>
      <c r="AN23" s="18">
        <v>1</v>
      </c>
      <c r="AO23" s="18">
        <v>229.34</v>
      </c>
      <c r="AP23" s="17">
        <v>249</v>
      </c>
      <c r="AQ23" s="17">
        <v>155</v>
      </c>
      <c r="AR23" s="33">
        <v>113</v>
      </c>
      <c r="AS23" s="58">
        <v>0.0176991150442478</v>
      </c>
      <c r="AT23" s="18">
        <v>2</v>
      </c>
      <c r="AU23" s="18">
        <v>483</v>
      </c>
      <c r="AV23" s="17">
        <v>249</v>
      </c>
      <c r="AW23" s="17">
        <v>153</v>
      </c>
      <c r="AX23" s="17">
        <v>156</v>
      </c>
      <c r="AY23" s="264">
        <v>0.0128205128205128</v>
      </c>
      <c r="AZ23" s="17">
        <v>2</v>
      </c>
      <c r="BA23" s="18">
        <v>498</v>
      </c>
      <c r="BB23" s="17">
        <v>249</v>
      </c>
      <c r="BC23" s="17">
        <v>156</v>
      </c>
      <c r="BD23" s="17">
        <v>145</v>
      </c>
      <c r="BE23" s="32">
        <v>0.00689655172413793</v>
      </c>
      <c r="BF23" s="17">
        <v>1</v>
      </c>
      <c r="BG23" s="18">
        <v>244.57</v>
      </c>
      <c r="BH23" s="17">
        <v>249</v>
      </c>
      <c r="BI23" s="17">
        <v>153</v>
      </c>
      <c r="BJ23" s="17">
        <v>142</v>
      </c>
      <c r="BK23" s="32">
        <v>0.0352112676056338</v>
      </c>
      <c r="BL23" s="18">
        <v>4</v>
      </c>
      <c r="BM23" s="18">
        <v>981</v>
      </c>
      <c r="BN23" s="17">
        <v>249</v>
      </c>
      <c r="BO23" s="17">
        <v>146</v>
      </c>
      <c r="BP23" s="17">
        <v>121</v>
      </c>
      <c r="BQ23" s="32">
        <v>0.0330578512396694</v>
      </c>
      <c r="BR23" s="18">
        <v>3</v>
      </c>
      <c r="BS23" s="18">
        <v>717</v>
      </c>
      <c r="BT23" s="17">
        <v>249</v>
      </c>
      <c r="BU23" s="18">
        <v>143</v>
      </c>
      <c r="BV23" s="17">
        <v>114</v>
      </c>
      <c r="BW23" s="32">
        <v>0.0087719298245614</v>
      </c>
      <c r="BX23" s="18">
        <v>1</v>
      </c>
      <c r="BY23" s="18">
        <v>249</v>
      </c>
      <c r="BZ23" s="17">
        <v>249</v>
      </c>
      <c r="CA23" s="18">
        <v>142</v>
      </c>
      <c r="CB23" s="18">
        <v>119</v>
      </c>
      <c r="CC23" s="32">
        <v>0.0088719298245614</v>
      </c>
      <c r="CD23" s="18">
        <v>0</v>
      </c>
      <c r="CE23" s="18">
        <v>0</v>
      </c>
      <c r="CF23" s="17">
        <v>249</v>
      </c>
      <c r="CG23" s="18">
        <v>142</v>
      </c>
      <c r="CH23" s="33">
        <v>31</v>
      </c>
      <c r="CI23" s="32">
        <v>0</v>
      </c>
      <c r="CJ23" s="18">
        <v>0</v>
      </c>
      <c r="CK23" s="18">
        <v>0</v>
      </c>
      <c r="CL23" s="17">
        <v>249</v>
      </c>
      <c r="CM23" s="18">
        <v>142</v>
      </c>
      <c r="CN23" s="33">
        <v>22</v>
      </c>
      <c r="CO23" s="32">
        <v>0</v>
      </c>
      <c r="CP23" s="17">
        <v>0</v>
      </c>
      <c r="CQ23" s="18">
        <v>0</v>
      </c>
      <c r="CR23" s="17">
        <v>249</v>
      </c>
      <c r="CS23" s="17">
        <v>144</v>
      </c>
      <c r="CT23" s="33">
        <v>28</v>
      </c>
      <c r="CU23" s="32">
        <v>0</v>
      </c>
      <c r="CV23" s="17">
        <v>0</v>
      </c>
      <c r="CW23" s="18">
        <v>0</v>
      </c>
      <c r="CX23" s="17">
        <v>249</v>
      </c>
      <c r="CY23" s="17">
        <v>132</v>
      </c>
      <c r="CZ23" s="33">
        <v>60</v>
      </c>
      <c r="DA23" s="32">
        <v>0.0333333333333333</v>
      </c>
      <c r="DB23" s="18">
        <v>2</v>
      </c>
      <c r="DC23" s="18">
        <v>488</v>
      </c>
      <c r="DD23" s="17">
        <v>249</v>
      </c>
      <c r="DE23" s="18">
        <v>130</v>
      </c>
      <c r="DF23" s="33">
        <v>81</v>
      </c>
      <c r="DG23" s="32">
        <v>0</v>
      </c>
      <c r="DH23" s="18">
        <v>0</v>
      </c>
      <c r="DI23" s="18">
        <v>0</v>
      </c>
      <c r="DJ23" s="17">
        <v>244</v>
      </c>
      <c r="DK23" s="18">
        <v>130</v>
      </c>
      <c r="DL23" s="18">
        <v>77</v>
      </c>
      <c r="DM23" s="26">
        <v>0</v>
      </c>
      <c r="DN23" s="18">
        <v>0</v>
      </c>
      <c r="DO23" s="18">
        <v>0</v>
      </c>
      <c r="DP23" s="17">
        <v>244</v>
      </c>
      <c r="DQ23" s="18">
        <v>107</v>
      </c>
      <c r="DR23" s="18">
        <v>98</v>
      </c>
      <c r="DS23" s="26">
        <v>0.0102040816326531</v>
      </c>
      <c r="DT23" s="18">
        <v>1</v>
      </c>
      <c r="DU23" s="18">
        <v>229</v>
      </c>
      <c r="DV23" s="17">
        <v>244</v>
      </c>
      <c r="DW23" s="18">
        <v>71</v>
      </c>
      <c r="DX23" s="18">
        <v>97</v>
      </c>
      <c r="DY23" s="26">
        <v>0.0206185567010309</v>
      </c>
      <c r="DZ23" s="18">
        <v>2</v>
      </c>
      <c r="EA23" s="18">
        <v>478.27</v>
      </c>
      <c r="EB23" s="17">
        <v>244</v>
      </c>
      <c r="EC23" s="18">
        <v>70</v>
      </c>
      <c r="ED23" s="18">
        <v>134</v>
      </c>
      <c r="EE23" s="26">
        <v>0</v>
      </c>
      <c r="EF23" s="17">
        <v>0</v>
      </c>
      <c r="EG23" s="18">
        <v>0</v>
      </c>
      <c r="EH23" s="17">
        <v>244</v>
      </c>
      <c r="EI23" s="17">
        <v>76</v>
      </c>
      <c r="EJ23" s="18">
        <v>104</v>
      </c>
      <c r="EK23" s="26">
        <v>0</v>
      </c>
      <c r="EL23" s="17">
        <v>0</v>
      </c>
      <c r="EM23" s="18">
        <v>0</v>
      </c>
      <c r="EN23" s="17">
        <v>259</v>
      </c>
      <c r="EO23" s="17">
        <v>84</v>
      </c>
      <c r="EP23" s="17">
        <v>122</v>
      </c>
      <c r="EQ23" s="26">
        <v>0.0327868852459016</v>
      </c>
      <c r="ER23" s="17">
        <v>4</v>
      </c>
      <c r="ES23" s="18">
        <v>956</v>
      </c>
      <c r="ET23" s="17">
        <v>259</v>
      </c>
      <c r="EU23" s="17">
        <v>83</v>
      </c>
      <c r="EV23" s="17">
        <v>106</v>
      </c>
      <c r="EW23" s="26">
        <v>0.0188679245283019</v>
      </c>
      <c r="EX23" s="17">
        <v>1</v>
      </c>
      <c r="EY23" s="18">
        <v>239</v>
      </c>
      <c r="EZ23" s="17">
        <v>259</v>
      </c>
      <c r="FA23" s="17">
        <v>104</v>
      </c>
      <c r="FB23" s="17">
        <v>139</v>
      </c>
      <c r="FC23" s="26">
        <v>0.0143884892086331</v>
      </c>
      <c r="FD23" s="17">
        <v>2</v>
      </c>
      <c r="FE23" s="18">
        <v>478</v>
      </c>
      <c r="FF23" s="17">
        <v>239</v>
      </c>
      <c r="FG23" s="17">
        <v>105</v>
      </c>
      <c r="FH23" s="17">
        <v>115</v>
      </c>
      <c r="FI23" s="26">
        <v>0.0347826086956522</v>
      </c>
      <c r="FJ23" s="18">
        <v>4</v>
      </c>
      <c r="FK23" s="18">
        <v>911.99</v>
      </c>
      <c r="FL23" s="17">
        <v>239</v>
      </c>
      <c r="FM23" s="18">
        <v>103</v>
      </c>
      <c r="FN23" s="18">
        <v>111</v>
      </c>
      <c r="FO23" s="26">
        <v>0.036036036036036</v>
      </c>
      <c r="FP23" s="18">
        <v>4</v>
      </c>
      <c r="FQ23" s="18">
        <v>956</v>
      </c>
      <c r="FR23" s="17">
        <v>239</v>
      </c>
      <c r="FS23" s="18">
        <v>97</v>
      </c>
      <c r="FT23" s="18">
        <v>137</v>
      </c>
      <c r="FU23" s="26">
        <v>0.0291970802919708</v>
      </c>
      <c r="FV23" s="18">
        <v>4</v>
      </c>
      <c r="FW23" s="18">
        <v>925</v>
      </c>
      <c r="FX23" s="17">
        <v>239</v>
      </c>
      <c r="FY23" s="18">
        <v>84</v>
      </c>
      <c r="FZ23" s="18">
        <v>96</v>
      </c>
      <c r="GA23" s="26">
        <v>0.0208333333333333</v>
      </c>
      <c r="GB23" s="18">
        <v>2</v>
      </c>
      <c r="GC23" s="18">
        <v>462</v>
      </c>
      <c r="GD23" s="17">
        <v>239</v>
      </c>
      <c r="GE23" s="18">
        <v>82</v>
      </c>
      <c r="GF23" s="18">
        <v>103</v>
      </c>
      <c r="GG23" s="26">
        <v>0.00970873786407767</v>
      </c>
      <c r="GH23" s="17">
        <v>1</v>
      </c>
      <c r="GI23" s="18">
        <v>239</v>
      </c>
      <c r="GJ23" s="17">
        <v>239</v>
      </c>
      <c r="GK23" s="17">
        <v>80</v>
      </c>
      <c r="GL23" s="17">
        <v>95</v>
      </c>
      <c r="GM23" s="26">
        <v>0.0315789473684211</v>
      </c>
      <c r="GN23" s="17">
        <v>3</v>
      </c>
      <c r="GO23" s="18">
        <v>703.83</v>
      </c>
      <c r="GP23" s="17">
        <v>239</v>
      </c>
      <c r="GQ23" s="17">
        <v>82</v>
      </c>
      <c r="GR23" s="17"/>
      <c r="GS23" s="17"/>
      <c r="GT23" s="17"/>
      <c r="GU23" s="17"/>
      <c r="GV23" s="17">
        <v>0</v>
      </c>
      <c r="GW23" s="17">
        <v>0</v>
      </c>
      <c r="GX23" s="17">
        <v>89</v>
      </c>
      <c r="GY23" s="17">
        <v>23075.68</v>
      </c>
      <c r="GZ23" s="16">
        <v>118</v>
      </c>
      <c r="HA23" s="16">
        <v>29453.46</v>
      </c>
      <c r="HB23" s="16">
        <v>108</v>
      </c>
      <c r="HC23" s="16">
        <v>27185.67</v>
      </c>
      <c r="HD23" s="41"/>
      <c r="HE23" s="41"/>
      <c r="HF23" s="41"/>
      <c r="HG23" s="41"/>
      <c r="HH23" s="18"/>
      <c r="HI23" s="41"/>
      <c r="HJ23" s="41"/>
      <c r="HK23" s="41"/>
      <c r="HL23" s="18"/>
      <c r="HM23" s="18"/>
      <c r="HN23" s="18">
        <f t="shared" si="1"/>
        <v>53</v>
      </c>
      <c r="HO23" s="18">
        <f t="shared" si="4"/>
        <v>1400.21</v>
      </c>
      <c r="HP23" s="18">
        <f t="shared" si="2"/>
        <v>368</v>
      </c>
      <c r="HQ23" s="18">
        <f t="shared" si="3"/>
        <v>81115.02</v>
      </c>
      <c r="HR23" s="43"/>
      <c r="HS23" s="43"/>
    </row>
    <row r="24" ht="16.5" spans="1:227">
      <c r="A24" s="16"/>
      <c r="B24" s="20" t="s">
        <v>37</v>
      </c>
      <c r="C24" s="18">
        <v>6939962755359</v>
      </c>
      <c r="D24" s="18">
        <v>586358663372</v>
      </c>
      <c r="E24" s="18">
        <v>21066010001954</v>
      </c>
      <c r="F24" s="17" t="s">
        <v>171</v>
      </c>
      <c r="G24" s="19" t="s">
        <v>391</v>
      </c>
      <c r="H24" s="17" t="s">
        <v>288</v>
      </c>
      <c r="I24" s="26">
        <f>VLOOKUP(C24,[3]Sheet2!K:P,6,0)</f>
        <v>1</v>
      </c>
      <c r="J24" s="17">
        <f>VLOOKUP(C24,[3]Sheet2!K:N,4,0)</f>
        <v>125</v>
      </c>
      <c r="K24" s="17">
        <f>VLOOKUP(C24,[3]Sheet2!K:Q,7,0)</f>
        <v>0</v>
      </c>
      <c r="L24" s="18">
        <f>VLOOKUP(C24,[3]Sheet2!K:O,5,0)</f>
        <v>126.020163226116</v>
      </c>
      <c r="M24" s="27">
        <f t="shared" si="0"/>
        <v>0.000920636121725751</v>
      </c>
      <c r="N24" s="33">
        <v>143</v>
      </c>
      <c r="O24" s="26">
        <v>0.021</v>
      </c>
      <c r="P24" s="18">
        <v>2</v>
      </c>
      <c r="Q24" s="18">
        <v>758</v>
      </c>
      <c r="R24" s="17">
        <v>399</v>
      </c>
      <c r="S24" s="17">
        <v>69</v>
      </c>
      <c r="T24" s="17">
        <v>120</v>
      </c>
      <c r="U24" s="58">
        <v>0.025</v>
      </c>
      <c r="V24" s="18">
        <v>2</v>
      </c>
      <c r="W24" s="18">
        <v>758</v>
      </c>
      <c r="X24" s="17">
        <v>399</v>
      </c>
      <c r="Y24" s="17">
        <v>65</v>
      </c>
      <c r="Z24" s="17">
        <v>137</v>
      </c>
      <c r="AA24" s="58">
        <v>0.0364963503649635</v>
      </c>
      <c r="AB24" s="18">
        <v>1</v>
      </c>
      <c r="AC24" s="18">
        <v>346.86</v>
      </c>
      <c r="AD24" s="17">
        <v>399</v>
      </c>
      <c r="AE24" s="17">
        <v>70</v>
      </c>
      <c r="AF24" s="17">
        <v>134</v>
      </c>
      <c r="AG24" s="58">
        <v>0.0298507462686567</v>
      </c>
      <c r="AH24" s="18">
        <v>3</v>
      </c>
      <c r="AI24" s="18">
        <v>1172.04</v>
      </c>
      <c r="AJ24" s="17">
        <v>399</v>
      </c>
      <c r="AK24" s="17">
        <v>65</v>
      </c>
      <c r="AL24" s="17">
        <v>141</v>
      </c>
      <c r="AM24" s="58">
        <v>0.0709219858156028</v>
      </c>
      <c r="AN24" s="18">
        <v>1</v>
      </c>
      <c r="AO24" s="18">
        <v>399</v>
      </c>
      <c r="AP24" s="17">
        <v>399</v>
      </c>
      <c r="AQ24" s="17">
        <v>50</v>
      </c>
      <c r="AR24" s="33">
        <v>125</v>
      </c>
      <c r="AS24" s="58">
        <v>0.008</v>
      </c>
      <c r="AT24" s="18">
        <v>0</v>
      </c>
      <c r="AU24" s="18">
        <v>0</v>
      </c>
      <c r="AV24" s="17">
        <v>399</v>
      </c>
      <c r="AW24" s="17">
        <v>53</v>
      </c>
      <c r="AX24" s="17">
        <v>181</v>
      </c>
      <c r="AY24" s="264">
        <v>0.0110497237569061</v>
      </c>
      <c r="AZ24" s="17">
        <v>2</v>
      </c>
      <c r="BA24" s="18">
        <v>783</v>
      </c>
      <c r="BB24" s="17">
        <v>399</v>
      </c>
      <c r="BC24" s="17">
        <v>71</v>
      </c>
      <c r="BD24" s="17">
        <v>178</v>
      </c>
      <c r="BE24" s="32">
        <v>0.0168539325842697</v>
      </c>
      <c r="BF24" s="17">
        <v>3</v>
      </c>
      <c r="BG24" s="18">
        <v>1192</v>
      </c>
      <c r="BH24" s="17">
        <v>399</v>
      </c>
      <c r="BI24" s="17">
        <v>53</v>
      </c>
      <c r="BJ24" s="17">
        <v>144</v>
      </c>
      <c r="BK24" s="32">
        <v>0</v>
      </c>
      <c r="BL24" s="18">
        <v>0</v>
      </c>
      <c r="BM24" s="18">
        <v>0</v>
      </c>
      <c r="BN24" s="17">
        <v>399</v>
      </c>
      <c r="BO24" s="17">
        <v>57</v>
      </c>
      <c r="BP24" s="17">
        <v>199</v>
      </c>
      <c r="BQ24" s="32">
        <v>0.0050251256281407</v>
      </c>
      <c r="BR24" s="18">
        <v>1</v>
      </c>
      <c r="BS24" s="18">
        <v>399</v>
      </c>
      <c r="BT24" s="17">
        <v>399</v>
      </c>
      <c r="BU24" s="18">
        <v>60</v>
      </c>
      <c r="BV24" s="17">
        <v>168</v>
      </c>
      <c r="BW24" s="32">
        <v>0.00595238095238095</v>
      </c>
      <c r="BX24" s="18">
        <v>1</v>
      </c>
      <c r="BY24" s="18">
        <v>399</v>
      </c>
      <c r="BZ24" s="17">
        <v>399</v>
      </c>
      <c r="CA24" s="18">
        <v>60</v>
      </c>
      <c r="CB24" s="18">
        <v>173</v>
      </c>
      <c r="CC24" s="32">
        <v>0.00605238095238095</v>
      </c>
      <c r="CD24" s="18">
        <v>4</v>
      </c>
      <c r="CE24" s="18">
        <v>1571</v>
      </c>
      <c r="CF24" s="17">
        <v>399</v>
      </c>
      <c r="CG24" s="18">
        <v>60</v>
      </c>
      <c r="CH24" s="33">
        <v>182</v>
      </c>
      <c r="CI24" s="32">
        <v>0.0164835164835165</v>
      </c>
      <c r="CJ24" s="18">
        <v>3</v>
      </c>
      <c r="CK24" s="18">
        <v>1182</v>
      </c>
      <c r="CL24" s="17">
        <v>399</v>
      </c>
      <c r="CM24" s="18">
        <v>60</v>
      </c>
      <c r="CN24" s="33">
        <v>173</v>
      </c>
      <c r="CO24" s="32">
        <v>0.0115606936416185</v>
      </c>
      <c r="CP24" s="17">
        <v>0</v>
      </c>
      <c r="CQ24" s="18">
        <v>0</v>
      </c>
      <c r="CR24" s="17">
        <v>399</v>
      </c>
      <c r="CS24" s="17">
        <v>68</v>
      </c>
      <c r="CT24" s="33">
        <v>207</v>
      </c>
      <c r="CU24" s="32">
        <v>0.00483091787439614</v>
      </c>
      <c r="CV24" s="17">
        <v>1</v>
      </c>
      <c r="CW24" s="18">
        <v>399</v>
      </c>
      <c r="CX24" s="17">
        <v>399</v>
      </c>
      <c r="CY24" s="17">
        <v>77</v>
      </c>
      <c r="CZ24" s="33">
        <v>190</v>
      </c>
      <c r="DA24" s="32">
        <v>0.00526315789473684</v>
      </c>
      <c r="DB24" s="18">
        <v>1</v>
      </c>
      <c r="DC24" s="18">
        <v>399</v>
      </c>
      <c r="DD24" s="17">
        <v>399</v>
      </c>
      <c r="DE24" s="18">
        <v>78</v>
      </c>
      <c r="DF24" s="33">
        <v>185</v>
      </c>
      <c r="DG24" s="32">
        <v>0.0378378378378378</v>
      </c>
      <c r="DH24" s="18">
        <v>6</v>
      </c>
      <c r="DI24" s="18">
        <v>2242.32</v>
      </c>
      <c r="DJ24" s="17">
        <v>374</v>
      </c>
      <c r="DK24" s="18">
        <v>73</v>
      </c>
      <c r="DL24" s="18">
        <v>171</v>
      </c>
      <c r="DM24" s="26">
        <v>0</v>
      </c>
      <c r="DN24" s="18">
        <v>0</v>
      </c>
      <c r="DO24" s="18">
        <v>0</v>
      </c>
      <c r="DP24" s="17">
        <v>374</v>
      </c>
      <c r="DQ24" s="18">
        <v>59</v>
      </c>
      <c r="DR24" s="18">
        <v>169</v>
      </c>
      <c r="DS24" s="26">
        <v>0.0177514792899408</v>
      </c>
      <c r="DT24" s="18">
        <v>2</v>
      </c>
      <c r="DU24" s="18">
        <v>759.52</v>
      </c>
      <c r="DV24" s="17">
        <v>374</v>
      </c>
      <c r="DW24" s="18">
        <v>63</v>
      </c>
      <c r="DX24" s="18">
        <v>180</v>
      </c>
      <c r="DY24" s="26">
        <v>0.0111111111111111</v>
      </c>
      <c r="DZ24" s="18">
        <v>2</v>
      </c>
      <c r="EA24" s="18">
        <v>727</v>
      </c>
      <c r="EB24" s="17">
        <v>374</v>
      </c>
      <c r="EC24" s="18">
        <v>61</v>
      </c>
      <c r="ED24" s="18">
        <v>193</v>
      </c>
      <c r="EE24" s="26">
        <v>0.0207253886010363</v>
      </c>
      <c r="EF24" s="17">
        <v>3</v>
      </c>
      <c r="EG24" s="18">
        <v>1137</v>
      </c>
      <c r="EH24" s="17">
        <v>374</v>
      </c>
      <c r="EI24" s="17">
        <v>58</v>
      </c>
      <c r="EJ24" s="18">
        <v>184</v>
      </c>
      <c r="EK24" s="26">
        <v>0.016304347826087</v>
      </c>
      <c r="EL24" s="17">
        <v>1</v>
      </c>
      <c r="EM24" s="18">
        <v>388</v>
      </c>
      <c r="EN24" s="17">
        <v>399</v>
      </c>
      <c r="EO24" s="17">
        <v>50</v>
      </c>
      <c r="EP24" s="17">
        <v>188</v>
      </c>
      <c r="EQ24" s="26">
        <v>0.0319148936170213</v>
      </c>
      <c r="ER24" s="17">
        <v>5</v>
      </c>
      <c r="ES24" s="18">
        <v>2045.58</v>
      </c>
      <c r="ET24" s="17">
        <v>399</v>
      </c>
      <c r="EU24" s="17">
        <v>55</v>
      </c>
      <c r="EV24" s="17">
        <v>174</v>
      </c>
      <c r="EW24" s="26">
        <v>0.0172413793103448</v>
      </c>
      <c r="EX24" s="17">
        <v>2</v>
      </c>
      <c r="EY24" s="18">
        <v>803</v>
      </c>
      <c r="EZ24" s="17">
        <v>399</v>
      </c>
      <c r="FA24" s="17">
        <v>67</v>
      </c>
      <c r="FB24" s="17">
        <v>198</v>
      </c>
      <c r="FC24" s="26">
        <v>0.0252525252525253</v>
      </c>
      <c r="FD24" s="17">
        <v>5</v>
      </c>
      <c r="FE24" s="18">
        <v>1988.52</v>
      </c>
      <c r="FF24" s="17">
        <v>399</v>
      </c>
      <c r="FG24" s="17">
        <v>59</v>
      </c>
      <c r="FH24" s="17">
        <v>185</v>
      </c>
      <c r="FI24" s="26">
        <v>0.0216216216216216</v>
      </c>
      <c r="FJ24" s="18">
        <v>4</v>
      </c>
      <c r="FK24" s="18">
        <v>1596</v>
      </c>
      <c r="FL24" s="17">
        <v>399</v>
      </c>
      <c r="FM24" s="18">
        <v>54</v>
      </c>
      <c r="FN24" s="18">
        <v>196</v>
      </c>
      <c r="FO24" s="26">
        <v>0.0255102040816327</v>
      </c>
      <c r="FP24" s="18">
        <v>5</v>
      </c>
      <c r="FQ24" s="18">
        <v>1980.35</v>
      </c>
      <c r="FR24" s="17">
        <v>399</v>
      </c>
      <c r="FS24" s="18">
        <v>50</v>
      </c>
      <c r="FT24" s="18">
        <v>209</v>
      </c>
      <c r="FU24" s="26">
        <v>0.0191387559808612</v>
      </c>
      <c r="FV24" s="18">
        <v>4</v>
      </c>
      <c r="FW24" s="18">
        <v>1571</v>
      </c>
      <c r="FX24" s="17">
        <v>399</v>
      </c>
      <c r="FY24" s="18">
        <v>69</v>
      </c>
      <c r="FZ24" s="18">
        <v>180</v>
      </c>
      <c r="GA24" s="26">
        <v>0.0111111111111111</v>
      </c>
      <c r="GB24" s="18">
        <v>2</v>
      </c>
      <c r="GC24" s="18">
        <v>798</v>
      </c>
      <c r="GD24" s="17">
        <v>399</v>
      </c>
      <c r="GE24" s="18">
        <v>70</v>
      </c>
      <c r="GF24" s="18">
        <v>183</v>
      </c>
      <c r="GG24" s="26">
        <v>0.0163934426229508</v>
      </c>
      <c r="GH24" s="17">
        <v>3</v>
      </c>
      <c r="GI24" s="18">
        <v>1182</v>
      </c>
      <c r="GJ24" s="17">
        <v>399</v>
      </c>
      <c r="GK24" s="17">
        <v>62</v>
      </c>
      <c r="GL24" s="17">
        <v>216</v>
      </c>
      <c r="GM24" s="26">
        <v>0.0185185185185185</v>
      </c>
      <c r="GN24" s="17">
        <v>4</v>
      </c>
      <c r="GO24" s="18">
        <v>1595</v>
      </c>
      <c r="GP24" s="17">
        <v>399</v>
      </c>
      <c r="GQ24" s="17">
        <v>60</v>
      </c>
      <c r="GR24" s="17"/>
      <c r="GS24" s="17"/>
      <c r="GT24" s="17"/>
      <c r="GU24" s="17"/>
      <c r="GV24" s="17">
        <v>0</v>
      </c>
      <c r="GW24" s="17">
        <v>0</v>
      </c>
      <c r="GX24" s="17">
        <v>39</v>
      </c>
      <c r="GY24" s="17">
        <v>16255.65</v>
      </c>
      <c r="GZ24" s="16">
        <v>38</v>
      </c>
      <c r="HA24" s="16">
        <v>16280.43</v>
      </c>
      <c r="HB24" s="16">
        <v>52</v>
      </c>
      <c r="HC24" s="16">
        <v>21082.45</v>
      </c>
      <c r="HD24" s="41"/>
      <c r="HE24" s="41"/>
      <c r="HF24" s="41"/>
      <c r="HG24" s="41"/>
      <c r="HH24" s="18"/>
      <c r="HI24" s="41"/>
      <c r="HJ24" s="41"/>
      <c r="HK24" s="41"/>
      <c r="HL24" s="18"/>
      <c r="HM24" s="18"/>
      <c r="HN24" s="18">
        <f t="shared" si="1"/>
        <v>73</v>
      </c>
      <c r="HO24" s="18">
        <f t="shared" si="4"/>
        <v>1516</v>
      </c>
      <c r="HP24" s="18">
        <f t="shared" si="2"/>
        <v>202</v>
      </c>
      <c r="HQ24" s="18">
        <f t="shared" si="3"/>
        <v>55134.53</v>
      </c>
      <c r="HR24" s="43"/>
      <c r="HS24" s="43"/>
    </row>
    <row r="25" ht="16.5" spans="1:227">
      <c r="A25" s="16" t="s">
        <v>126</v>
      </c>
      <c r="B25" s="17" t="s">
        <v>38</v>
      </c>
      <c r="C25" s="18">
        <v>6939962734354</v>
      </c>
      <c r="D25" s="18">
        <v>565288140080</v>
      </c>
      <c r="E25" s="18">
        <v>21061110000011</v>
      </c>
      <c r="F25" s="17" t="s">
        <v>180</v>
      </c>
      <c r="G25" s="19" t="s">
        <v>392</v>
      </c>
      <c r="H25" s="17" t="s">
        <v>129</v>
      </c>
      <c r="I25" s="26">
        <f>VLOOKUP(C25,[3]Sheet2!K:P,6,0)</f>
        <v>1</v>
      </c>
      <c r="J25" s="17">
        <f>VLOOKUP(C25,[3]Sheet2!K:N,4,0)</f>
        <v>569</v>
      </c>
      <c r="K25" s="17">
        <f>VLOOKUP(C25,[3]Sheet2!K:Q,7,0)</f>
        <v>280</v>
      </c>
      <c r="L25" s="18">
        <f>VLOOKUP(C25,[3]Sheet2!K:O,5,0)</f>
        <v>48.7340129749768</v>
      </c>
      <c r="M25" s="27">
        <f t="shared" si="0"/>
        <v>0.00682279646374838</v>
      </c>
      <c r="N25" s="33">
        <v>515</v>
      </c>
      <c r="O25" s="26">
        <v>0.0175</v>
      </c>
      <c r="P25" s="18">
        <v>8</v>
      </c>
      <c r="Q25" s="18">
        <v>1963.86</v>
      </c>
      <c r="R25" s="17">
        <v>199</v>
      </c>
      <c r="S25" s="17">
        <v>844</v>
      </c>
      <c r="T25" s="17">
        <v>526</v>
      </c>
      <c r="U25" s="58">
        <v>0.0342205323193916</v>
      </c>
      <c r="V25" s="18">
        <v>18</v>
      </c>
      <c r="W25" s="18">
        <v>3498.48</v>
      </c>
      <c r="X25" s="17">
        <v>199</v>
      </c>
      <c r="Y25" s="17">
        <v>827</v>
      </c>
      <c r="Z25" s="17">
        <v>622</v>
      </c>
      <c r="AA25" s="58">
        <v>0.0305466237942122</v>
      </c>
      <c r="AB25" s="18">
        <v>18</v>
      </c>
      <c r="AC25" s="18">
        <v>3492.64</v>
      </c>
      <c r="AD25" s="17">
        <v>199</v>
      </c>
      <c r="AE25" s="17">
        <v>804</v>
      </c>
      <c r="AF25" s="17">
        <v>593</v>
      </c>
      <c r="AG25" s="58">
        <v>0.0269814502529511</v>
      </c>
      <c r="AH25" s="18">
        <v>15</v>
      </c>
      <c r="AI25" s="18">
        <v>2965</v>
      </c>
      <c r="AJ25" s="17">
        <v>199</v>
      </c>
      <c r="AK25" s="17">
        <v>780</v>
      </c>
      <c r="AL25" s="17">
        <v>597</v>
      </c>
      <c r="AM25" s="58">
        <v>0.0318257956448911</v>
      </c>
      <c r="AN25" s="18">
        <v>19</v>
      </c>
      <c r="AO25" s="18">
        <v>3695.02</v>
      </c>
      <c r="AP25" s="17">
        <v>199</v>
      </c>
      <c r="AQ25" s="17">
        <v>762</v>
      </c>
      <c r="AR25" s="33">
        <v>478</v>
      </c>
      <c r="AS25" s="58">
        <v>0.0355648535564854</v>
      </c>
      <c r="AT25" s="18">
        <v>16</v>
      </c>
      <c r="AU25" s="18">
        <v>3141.5</v>
      </c>
      <c r="AV25" s="17">
        <v>199</v>
      </c>
      <c r="AW25" s="17">
        <v>745</v>
      </c>
      <c r="AX25" s="17">
        <v>595</v>
      </c>
      <c r="AY25" s="264">
        <v>0.0285714285714286</v>
      </c>
      <c r="AZ25" s="17">
        <v>14</v>
      </c>
      <c r="BA25" s="18">
        <v>3476.98</v>
      </c>
      <c r="BB25" s="17">
        <v>199</v>
      </c>
      <c r="BC25" s="17">
        <v>818</v>
      </c>
      <c r="BD25" s="17">
        <v>577</v>
      </c>
      <c r="BE25" s="32">
        <v>0.0450606585788562</v>
      </c>
      <c r="BF25" s="17">
        <v>25</v>
      </c>
      <c r="BG25" s="18">
        <v>4855.56</v>
      </c>
      <c r="BH25" s="17">
        <v>199</v>
      </c>
      <c r="BI25" s="17">
        <v>745</v>
      </c>
      <c r="BJ25" s="17">
        <v>606</v>
      </c>
      <c r="BK25" s="32">
        <v>0.0264026402640264</v>
      </c>
      <c r="BL25" s="18">
        <v>14</v>
      </c>
      <c r="BM25" s="18">
        <v>3134</v>
      </c>
      <c r="BN25" s="17">
        <v>199</v>
      </c>
      <c r="BO25" s="17">
        <v>632</v>
      </c>
      <c r="BP25" s="17">
        <v>629</v>
      </c>
      <c r="BQ25" s="32">
        <v>0.0286168521462639</v>
      </c>
      <c r="BR25" s="18">
        <v>16</v>
      </c>
      <c r="BS25" s="18">
        <v>3096.97</v>
      </c>
      <c r="BT25" s="17">
        <v>199</v>
      </c>
      <c r="BU25" s="18">
        <v>631</v>
      </c>
      <c r="BV25" s="17">
        <v>507</v>
      </c>
      <c r="BW25" s="32">
        <v>0.0216962524654832</v>
      </c>
      <c r="BX25" s="18">
        <v>9</v>
      </c>
      <c r="BY25" s="18">
        <v>2139.06</v>
      </c>
      <c r="BZ25" s="17">
        <v>199</v>
      </c>
      <c r="CA25" s="18">
        <v>633</v>
      </c>
      <c r="CB25" s="18">
        <v>512</v>
      </c>
      <c r="CC25" s="32">
        <v>0.0217962524654832</v>
      </c>
      <c r="CD25" s="18">
        <v>16</v>
      </c>
      <c r="CE25" s="18">
        <v>3912</v>
      </c>
      <c r="CF25" s="17">
        <v>199</v>
      </c>
      <c r="CG25" s="18">
        <v>633</v>
      </c>
      <c r="CH25" s="33">
        <v>528</v>
      </c>
      <c r="CI25" s="32">
        <v>0.0416666666666667</v>
      </c>
      <c r="CJ25" s="18">
        <v>20</v>
      </c>
      <c r="CK25" s="18">
        <v>3912.21</v>
      </c>
      <c r="CL25" s="17">
        <v>199</v>
      </c>
      <c r="CM25" s="18">
        <v>633</v>
      </c>
      <c r="CN25" s="33">
        <v>551</v>
      </c>
      <c r="CO25" s="32">
        <v>0.0453720508166969</v>
      </c>
      <c r="CP25" s="17">
        <v>22</v>
      </c>
      <c r="CQ25" s="18">
        <v>4625.16</v>
      </c>
      <c r="CR25" s="17">
        <v>199</v>
      </c>
      <c r="CS25" s="17">
        <v>606</v>
      </c>
      <c r="CT25" s="33">
        <v>633</v>
      </c>
      <c r="CU25" s="32">
        <v>0.0473933649289099</v>
      </c>
      <c r="CV25" s="17">
        <v>26</v>
      </c>
      <c r="CW25" s="18">
        <v>5084.78</v>
      </c>
      <c r="CX25" s="17">
        <v>199</v>
      </c>
      <c r="CY25" s="17">
        <v>595</v>
      </c>
      <c r="CZ25" s="33">
        <v>653</v>
      </c>
      <c r="DA25" s="32">
        <v>0.0398162327718224</v>
      </c>
      <c r="DB25" s="18">
        <v>22</v>
      </c>
      <c r="DC25" s="18">
        <v>4980.58</v>
      </c>
      <c r="DD25" s="17">
        <v>199</v>
      </c>
      <c r="DE25" s="18">
        <v>571</v>
      </c>
      <c r="DF25" s="33">
        <v>536</v>
      </c>
      <c r="DG25" s="32">
        <v>0.0261194029850746</v>
      </c>
      <c r="DH25" s="18">
        <v>14</v>
      </c>
      <c r="DI25" s="18">
        <v>2748.97</v>
      </c>
      <c r="DJ25" s="17">
        <v>199</v>
      </c>
      <c r="DK25" s="18">
        <v>567</v>
      </c>
      <c r="DL25" s="18">
        <v>552</v>
      </c>
      <c r="DM25" s="26">
        <v>0.0307971014492754</v>
      </c>
      <c r="DN25" s="18">
        <v>13</v>
      </c>
      <c r="DO25" s="18">
        <v>2531.25</v>
      </c>
      <c r="DP25" s="17">
        <v>199</v>
      </c>
      <c r="DQ25" s="18">
        <v>515</v>
      </c>
      <c r="DR25" s="18">
        <v>600</v>
      </c>
      <c r="DS25" s="26">
        <v>0.0266666666666667</v>
      </c>
      <c r="DT25" s="18">
        <v>13</v>
      </c>
      <c r="DU25" s="18">
        <v>2522.48</v>
      </c>
      <c r="DV25" s="17">
        <v>199</v>
      </c>
      <c r="DW25" s="18">
        <v>571</v>
      </c>
      <c r="DX25" s="18">
        <v>609</v>
      </c>
      <c r="DY25" s="26">
        <v>0.0394088669950739</v>
      </c>
      <c r="DZ25" s="18">
        <v>22</v>
      </c>
      <c r="EA25" s="18">
        <v>4303.3</v>
      </c>
      <c r="EB25" s="17">
        <v>199</v>
      </c>
      <c r="EC25" s="18">
        <v>551</v>
      </c>
      <c r="ED25" s="18">
        <v>607</v>
      </c>
      <c r="EE25" s="26">
        <v>0.0313014827018122</v>
      </c>
      <c r="EF25" s="17">
        <v>18</v>
      </c>
      <c r="EG25" s="18">
        <v>3509.7</v>
      </c>
      <c r="EH25" s="17">
        <v>199</v>
      </c>
      <c r="EI25" s="17">
        <v>551</v>
      </c>
      <c r="EJ25" s="18">
        <v>614</v>
      </c>
      <c r="EK25" s="26">
        <v>0.0293159609120521</v>
      </c>
      <c r="EL25" s="17">
        <v>13</v>
      </c>
      <c r="EM25" s="18">
        <v>2495.37</v>
      </c>
      <c r="EN25" s="17">
        <v>199</v>
      </c>
      <c r="EO25" s="17">
        <v>499</v>
      </c>
      <c r="EP25" s="17">
        <v>600</v>
      </c>
      <c r="EQ25" s="26">
        <v>0.03</v>
      </c>
      <c r="ER25" s="17">
        <v>17</v>
      </c>
      <c r="ES25" s="18">
        <v>3316.04</v>
      </c>
      <c r="ET25" s="17">
        <v>199</v>
      </c>
      <c r="EU25" s="17">
        <v>514</v>
      </c>
      <c r="EV25" s="17">
        <v>583</v>
      </c>
      <c r="EW25" s="26">
        <v>0.0308747855917667</v>
      </c>
      <c r="EX25" s="17">
        <v>17</v>
      </c>
      <c r="EY25" s="18">
        <v>3327.68</v>
      </c>
      <c r="EZ25" s="17">
        <v>199</v>
      </c>
      <c r="FA25" s="17">
        <v>649</v>
      </c>
      <c r="FB25" s="17">
        <v>566</v>
      </c>
      <c r="FC25" s="26">
        <v>0.0247349823321555</v>
      </c>
      <c r="FD25" s="17">
        <v>14</v>
      </c>
      <c r="FE25" s="18">
        <v>2725.58</v>
      </c>
      <c r="FF25" s="17">
        <v>199</v>
      </c>
      <c r="FG25" s="17">
        <v>676</v>
      </c>
      <c r="FH25" s="17">
        <v>564</v>
      </c>
      <c r="FI25" s="26">
        <v>0.0354609929078014</v>
      </c>
      <c r="FJ25" s="18">
        <v>19</v>
      </c>
      <c r="FK25" s="18">
        <v>3698.6</v>
      </c>
      <c r="FL25" s="17">
        <v>199</v>
      </c>
      <c r="FM25" s="18">
        <v>677</v>
      </c>
      <c r="FN25" s="18">
        <v>618</v>
      </c>
      <c r="FO25" s="26">
        <v>0.040453074433657</v>
      </c>
      <c r="FP25" s="18">
        <v>25</v>
      </c>
      <c r="FQ25" s="18">
        <v>4913.56</v>
      </c>
      <c r="FR25" s="17">
        <v>199</v>
      </c>
      <c r="FS25" s="18">
        <v>646</v>
      </c>
      <c r="FT25" s="18">
        <v>706</v>
      </c>
      <c r="FU25" s="26">
        <v>0.0325779036827195</v>
      </c>
      <c r="FV25" s="18">
        <v>23</v>
      </c>
      <c r="FW25" s="18">
        <v>4457</v>
      </c>
      <c r="FX25" s="17">
        <v>199</v>
      </c>
      <c r="FY25" s="18">
        <v>778</v>
      </c>
      <c r="FZ25" s="18">
        <v>664</v>
      </c>
      <c r="GA25" s="26">
        <v>0.0301204819277108</v>
      </c>
      <c r="GB25" s="18">
        <v>20</v>
      </c>
      <c r="GC25" s="18">
        <v>3903.61</v>
      </c>
      <c r="GD25" s="17">
        <v>199</v>
      </c>
      <c r="GE25" s="18">
        <v>745</v>
      </c>
      <c r="GF25" s="18">
        <v>652</v>
      </c>
      <c r="GG25" s="26">
        <v>0.0368098159509202</v>
      </c>
      <c r="GH25" s="17">
        <v>24</v>
      </c>
      <c r="GI25" s="18">
        <v>4707.33</v>
      </c>
      <c r="GJ25" s="17">
        <v>199</v>
      </c>
      <c r="GK25" s="17">
        <v>690</v>
      </c>
      <c r="GL25" s="17">
        <v>541</v>
      </c>
      <c r="GM25" s="26">
        <v>0.0203327171903882</v>
      </c>
      <c r="GN25" s="17">
        <v>11</v>
      </c>
      <c r="GO25" s="18">
        <v>2140.53</v>
      </c>
      <c r="GP25" s="17">
        <v>199</v>
      </c>
      <c r="GQ25" s="17">
        <v>685</v>
      </c>
      <c r="GR25" s="17">
        <v>791</v>
      </c>
      <c r="GS25" s="17">
        <v>165688.06</v>
      </c>
      <c r="GT25" s="17">
        <v>419</v>
      </c>
      <c r="GU25" s="17">
        <v>82551.59</v>
      </c>
      <c r="GV25" s="17">
        <v>807</v>
      </c>
      <c r="GW25" s="17">
        <v>160745.28</v>
      </c>
      <c r="GX25" s="17">
        <v>755</v>
      </c>
      <c r="GY25" s="17">
        <v>150321.29</v>
      </c>
      <c r="GZ25" s="18">
        <v>721</v>
      </c>
      <c r="HA25" s="41">
        <v>147806.24</v>
      </c>
      <c r="HB25" s="41">
        <v>443</v>
      </c>
      <c r="HC25" s="41">
        <v>90196.61</v>
      </c>
      <c r="HD25" s="41"/>
      <c r="HE25" s="41"/>
      <c r="HF25" s="41"/>
      <c r="HG25" s="41"/>
      <c r="HH25" s="18"/>
      <c r="HI25" s="41"/>
      <c r="HJ25" s="41"/>
      <c r="HK25" s="41"/>
      <c r="HL25" s="18"/>
      <c r="HM25" s="18"/>
      <c r="HN25" s="18">
        <f t="shared" si="1"/>
        <v>541</v>
      </c>
      <c r="HO25" s="18">
        <f t="shared" si="4"/>
        <v>5462.34</v>
      </c>
      <c r="HP25" s="18">
        <f t="shared" si="2"/>
        <v>4477</v>
      </c>
      <c r="HQ25" s="18">
        <f t="shared" si="3"/>
        <v>802771.41</v>
      </c>
      <c r="HR25" s="43"/>
      <c r="HS25" s="43"/>
    </row>
    <row r="26" ht="16.5" spans="1:227">
      <c r="A26" s="16" t="s">
        <v>126</v>
      </c>
      <c r="B26" s="17" t="s">
        <v>38</v>
      </c>
      <c r="C26" s="18">
        <v>6939962756264</v>
      </c>
      <c r="D26" s="18">
        <v>564948371670</v>
      </c>
      <c r="E26" s="18">
        <v>21061110001704</v>
      </c>
      <c r="F26" s="17" t="s">
        <v>182</v>
      </c>
      <c r="G26" s="19" t="s">
        <v>393</v>
      </c>
      <c r="H26" s="17" t="s">
        <v>129</v>
      </c>
      <c r="I26" s="26">
        <f>VLOOKUP(C26,[3]Sheet2!K:P,6,0)</f>
        <v>1</v>
      </c>
      <c r="J26" s="17">
        <f>VLOOKUP(C26,[3]Sheet2!K:N,4,0)</f>
        <v>5386</v>
      </c>
      <c r="K26" s="17">
        <f>VLOOKUP(C26,[3]Sheet2!K:Q,7,0)</f>
        <v>3173</v>
      </c>
      <c r="L26" s="18">
        <f>VLOOKUP(C26,[3]Sheet2!K:O,5,0)</f>
        <v>47.40346156775</v>
      </c>
      <c r="M26" s="27">
        <f t="shared" si="0"/>
        <v>0.029132458098445</v>
      </c>
      <c r="N26" s="33">
        <v>1832</v>
      </c>
      <c r="O26" s="26">
        <v>0.0311</v>
      </c>
      <c r="P26" s="18">
        <v>82</v>
      </c>
      <c r="Q26" s="18">
        <v>18761.13</v>
      </c>
      <c r="R26" s="17">
        <v>239</v>
      </c>
      <c r="S26" s="17">
        <v>3440</v>
      </c>
      <c r="T26" s="17">
        <v>1651</v>
      </c>
      <c r="U26" s="58">
        <v>0.047244094488189</v>
      </c>
      <c r="V26" s="18">
        <v>68</v>
      </c>
      <c r="W26" s="18">
        <v>15760.04</v>
      </c>
      <c r="X26" s="17">
        <v>239</v>
      </c>
      <c r="Y26" s="17">
        <v>3432</v>
      </c>
      <c r="Z26" s="17">
        <v>1763</v>
      </c>
      <c r="AA26" s="58">
        <v>0.0527509926262053</v>
      </c>
      <c r="AB26" s="18">
        <v>88</v>
      </c>
      <c r="AC26" s="18">
        <v>20346.26</v>
      </c>
      <c r="AD26" s="17">
        <v>239</v>
      </c>
      <c r="AE26" s="17">
        <v>3472</v>
      </c>
      <c r="AF26" s="17">
        <v>1745</v>
      </c>
      <c r="AG26" s="58">
        <v>0.0292263610315186</v>
      </c>
      <c r="AH26" s="18">
        <v>44</v>
      </c>
      <c r="AI26" s="18">
        <v>10726.7</v>
      </c>
      <c r="AJ26" s="17">
        <v>239</v>
      </c>
      <c r="AK26" s="17">
        <v>3394</v>
      </c>
      <c r="AL26" s="17">
        <v>1823</v>
      </c>
      <c r="AM26" s="58">
        <v>0.0383982446516731</v>
      </c>
      <c r="AN26" s="18">
        <v>66</v>
      </c>
      <c r="AO26" s="18">
        <v>15905.38</v>
      </c>
      <c r="AP26" s="17">
        <v>239</v>
      </c>
      <c r="AQ26" s="17">
        <v>3372</v>
      </c>
      <c r="AR26" s="33">
        <v>1319</v>
      </c>
      <c r="AS26" s="58">
        <v>0.0242608036391205</v>
      </c>
      <c r="AT26" s="18">
        <v>29</v>
      </c>
      <c r="AU26" s="18">
        <v>7639.72</v>
      </c>
      <c r="AV26" s="17">
        <v>239</v>
      </c>
      <c r="AW26" s="17">
        <v>3486</v>
      </c>
      <c r="AX26" s="17">
        <v>1545</v>
      </c>
      <c r="AY26" s="264">
        <v>0.0330097087378641</v>
      </c>
      <c r="AZ26" s="17">
        <v>46</v>
      </c>
      <c r="BA26" s="18">
        <v>10404.3</v>
      </c>
      <c r="BB26" s="17">
        <v>229</v>
      </c>
      <c r="BC26" s="17">
        <v>3655</v>
      </c>
      <c r="BD26" s="17">
        <v>1705</v>
      </c>
      <c r="BE26" s="32">
        <v>0.0557184750733138</v>
      </c>
      <c r="BF26" s="17">
        <v>88</v>
      </c>
      <c r="BG26" s="18">
        <v>19529.16</v>
      </c>
      <c r="BH26" s="17">
        <v>229</v>
      </c>
      <c r="BI26" s="17">
        <v>3486</v>
      </c>
      <c r="BJ26" s="17">
        <v>1507</v>
      </c>
      <c r="BK26" s="32">
        <v>0.0491041804910418</v>
      </c>
      <c r="BL26" s="18">
        <v>70</v>
      </c>
      <c r="BM26" s="18">
        <v>15562.32</v>
      </c>
      <c r="BN26" s="17">
        <v>229</v>
      </c>
      <c r="BO26" s="17">
        <v>3322</v>
      </c>
      <c r="BP26" s="17">
        <v>1294</v>
      </c>
      <c r="BQ26" s="32">
        <v>0.0510046367851623</v>
      </c>
      <c r="BR26" s="18">
        <v>60</v>
      </c>
      <c r="BS26" s="18">
        <v>13417.5</v>
      </c>
      <c r="BT26" s="17">
        <v>229</v>
      </c>
      <c r="BU26" s="18">
        <v>3270</v>
      </c>
      <c r="BV26" s="17">
        <v>1313</v>
      </c>
      <c r="BW26" s="32">
        <v>0.0517897943640518</v>
      </c>
      <c r="BX26" s="18">
        <v>64</v>
      </c>
      <c r="BY26" s="18">
        <v>14772</v>
      </c>
      <c r="BZ26" s="17">
        <v>229</v>
      </c>
      <c r="CA26" s="18">
        <v>3204</v>
      </c>
      <c r="CB26" s="18">
        <v>1318</v>
      </c>
      <c r="CC26" s="32">
        <v>0.0518897943640518</v>
      </c>
      <c r="CD26" s="18">
        <v>69</v>
      </c>
      <c r="CE26" s="18">
        <v>15395.45</v>
      </c>
      <c r="CF26" s="17">
        <v>229</v>
      </c>
      <c r="CG26" s="18">
        <v>3204</v>
      </c>
      <c r="CH26" s="33">
        <v>1441</v>
      </c>
      <c r="CI26" s="32">
        <v>0.0444136016655101</v>
      </c>
      <c r="CJ26" s="18">
        <v>56</v>
      </c>
      <c r="CK26" s="18">
        <v>12513.87</v>
      </c>
      <c r="CL26" s="17">
        <v>229</v>
      </c>
      <c r="CM26" s="18">
        <v>3204</v>
      </c>
      <c r="CN26" s="33">
        <v>1608</v>
      </c>
      <c r="CO26" s="32">
        <v>0.0398009950248756</v>
      </c>
      <c r="CP26" s="17">
        <v>61</v>
      </c>
      <c r="CQ26" s="18">
        <v>14029.01</v>
      </c>
      <c r="CR26" s="17">
        <v>229</v>
      </c>
      <c r="CS26" s="17">
        <v>3090</v>
      </c>
      <c r="CT26" s="33">
        <v>1849</v>
      </c>
      <c r="CU26" s="32">
        <v>0.0486749594375338</v>
      </c>
      <c r="CV26" s="17">
        <v>78</v>
      </c>
      <c r="CW26" s="18">
        <v>18964.17</v>
      </c>
      <c r="CX26" s="17">
        <v>229</v>
      </c>
      <c r="CY26" s="17">
        <v>3170</v>
      </c>
      <c r="CZ26" s="33">
        <v>2128</v>
      </c>
      <c r="DA26" s="32">
        <v>0.0296052631578947</v>
      </c>
      <c r="DB26" s="18">
        <v>60</v>
      </c>
      <c r="DC26" s="18">
        <v>14020.98</v>
      </c>
      <c r="DD26" s="17">
        <v>229</v>
      </c>
      <c r="DE26" s="18">
        <v>3117</v>
      </c>
      <c r="DF26" s="33">
        <v>1592</v>
      </c>
      <c r="DG26" s="32">
        <v>0.0452261306532663</v>
      </c>
      <c r="DH26" s="18">
        <v>65</v>
      </c>
      <c r="DI26" s="18">
        <v>14846.74</v>
      </c>
      <c r="DJ26" s="17">
        <v>229</v>
      </c>
      <c r="DK26" s="18">
        <v>3061</v>
      </c>
      <c r="DL26" s="18">
        <v>1509</v>
      </c>
      <c r="DM26" s="26">
        <v>0.0344599072233267</v>
      </c>
      <c r="DN26" s="18">
        <v>43</v>
      </c>
      <c r="DO26" s="18">
        <v>9887.92</v>
      </c>
      <c r="DP26" s="17">
        <v>229</v>
      </c>
      <c r="DQ26" s="18">
        <v>2780</v>
      </c>
      <c r="DR26" s="18">
        <v>1324</v>
      </c>
      <c r="DS26" s="26">
        <v>0.0490936555891239</v>
      </c>
      <c r="DT26" s="18">
        <v>62</v>
      </c>
      <c r="DU26" s="18">
        <v>14683.35</v>
      </c>
      <c r="DV26" s="17">
        <v>229</v>
      </c>
      <c r="DW26" s="18">
        <v>2624</v>
      </c>
      <c r="DX26" s="18">
        <v>1309</v>
      </c>
      <c r="DY26" s="26">
        <v>0.0443086325439267</v>
      </c>
      <c r="DZ26" s="18">
        <v>56</v>
      </c>
      <c r="EA26" s="18">
        <v>12810.73</v>
      </c>
      <c r="EB26" s="17">
        <v>229</v>
      </c>
      <c r="EC26" s="18">
        <v>2579</v>
      </c>
      <c r="ED26" s="18">
        <v>1419</v>
      </c>
      <c r="EE26" s="26">
        <v>0.04369274136716</v>
      </c>
      <c r="EF26" s="17">
        <v>58</v>
      </c>
      <c r="EG26" s="18">
        <v>13323.4</v>
      </c>
      <c r="EH26" s="17">
        <v>229</v>
      </c>
      <c r="EI26" s="17">
        <v>2555</v>
      </c>
      <c r="EJ26" s="18">
        <v>1541</v>
      </c>
      <c r="EK26" s="26">
        <v>0.0246593121349773</v>
      </c>
      <c r="EL26" s="17">
        <v>33</v>
      </c>
      <c r="EM26" s="18">
        <v>8025</v>
      </c>
      <c r="EN26" s="17">
        <v>249</v>
      </c>
      <c r="EO26" s="17">
        <v>2597</v>
      </c>
      <c r="EP26" s="17">
        <v>1580</v>
      </c>
      <c r="EQ26" s="26">
        <v>0.0379746835443038</v>
      </c>
      <c r="ER26" s="17">
        <v>56</v>
      </c>
      <c r="ES26" s="18">
        <v>12656.74</v>
      </c>
      <c r="ET26" s="17">
        <v>249</v>
      </c>
      <c r="EU26" s="17">
        <v>2631</v>
      </c>
      <c r="EV26" s="17">
        <v>1328</v>
      </c>
      <c r="EW26" s="26">
        <v>0.052710843373494</v>
      </c>
      <c r="EX26" s="17">
        <v>61</v>
      </c>
      <c r="EY26" s="18">
        <v>14058.34</v>
      </c>
      <c r="EZ26" s="17">
        <v>249</v>
      </c>
      <c r="FA26" s="17">
        <v>2796</v>
      </c>
      <c r="FB26" s="17">
        <v>1367</v>
      </c>
      <c r="FC26" s="26">
        <v>0.0292611558156547</v>
      </c>
      <c r="FD26" s="17">
        <v>37</v>
      </c>
      <c r="FE26" s="18">
        <v>8672.11</v>
      </c>
      <c r="FF26" s="17">
        <v>229</v>
      </c>
      <c r="FG26" s="17">
        <v>2750</v>
      </c>
      <c r="FH26" s="17">
        <v>1588</v>
      </c>
      <c r="FI26" s="26">
        <v>0.0812342569269521</v>
      </c>
      <c r="FJ26" s="18">
        <v>128</v>
      </c>
      <c r="FK26" s="18">
        <v>25744.79</v>
      </c>
      <c r="FL26" s="17">
        <v>199</v>
      </c>
      <c r="FM26" s="18">
        <v>2658</v>
      </c>
      <c r="FN26" s="18">
        <v>1789</v>
      </c>
      <c r="FO26" s="26">
        <v>0.087199552822806</v>
      </c>
      <c r="FP26" s="18">
        <v>150</v>
      </c>
      <c r="FQ26" s="18">
        <v>30229.01</v>
      </c>
      <c r="FR26" s="17">
        <v>199</v>
      </c>
      <c r="FS26" s="18">
        <v>2488</v>
      </c>
      <c r="FT26" s="18">
        <v>2103</v>
      </c>
      <c r="FU26" s="26">
        <v>0.106990014265335</v>
      </c>
      <c r="FV26" s="18">
        <v>219</v>
      </c>
      <c r="FW26" s="18">
        <v>42234.66</v>
      </c>
      <c r="FX26" s="17">
        <v>199</v>
      </c>
      <c r="FY26" s="18">
        <v>2278</v>
      </c>
      <c r="FZ26" s="18">
        <v>2218</v>
      </c>
      <c r="GA26" s="26">
        <v>0.081605049594229</v>
      </c>
      <c r="GB26" s="18">
        <v>177</v>
      </c>
      <c r="GC26" s="18">
        <v>34548.83</v>
      </c>
      <c r="GD26" s="17">
        <v>199</v>
      </c>
      <c r="GE26" s="18">
        <v>2054</v>
      </c>
      <c r="GF26" s="18">
        <v>1848</v>
      </c>
      <c r="GG26" s="26">
        <v>0.04004329004329</v>
      </c>
      <c r="GH26" s="17">
        <v>74</v>
      </c>
      <c r="GI26" s="18">
        <v>16472.61</v>
      </c>
      <c r="GJ26" s="17">
        <v>229</v>
      </c>
      <c r="GK26" s="17">
        <v>1598</v>
      </c>
      <c r="GL26" s="17">
        <v>1852</v>
      </c>
      <c r="GM26" s="26">
        <v>0.0345572354211663</v>
      </c>
      <c r="GN26" s="17">
        <v>62</v>
      </c>
      <c r="GO26" s="18">
        <v>14307.92</v>
      </c>
      <c r="GP26" s="17">
        <v>229</v>
      </c>
      <c r="GQ26" s="17">
        <v>1586</v>
      </c>
      <c r="GR26" s="17">
        <v>7191</v>
      </c>
      <c r="GS26" s="17">
        <v>1770389.515</v>
      </c>
      <c r="GT26" s="17">
        <v>2837</v>
      </c>
      <c r="GU26" s="17">
        <v>731064.09</v>
      </c>
      <c r="GV26" s="17">
        <v>3782</v>
      </c>
      <c r="GW26" s="17">
        <v>905519.6375</v>
      </c>
      <c r="GX26" s="17">
        <v>3204</v>
      </c>
      <c r="GY26" s="17">
        <v>754465.31</v>
      </c>
      <c r="GZ26" s="18">
        <v>2510</v>
      </c>
      <c r="HA26" s="41">
        <v>603467.51</v>
      </c>
      <c r="HB26" s="41">
        <v>3721</v>
      </c>
      <c r="HC26" s="41">
        <v>837171.31</v>
      </c>
      <c r="HD26" s="41"/>
      <c r="HE26" s="41"/>
      <c r="HF26" s="41"/>
      <c r="HG26" s="41"/>
      <c r="HH26" s="18"/>
      <c r="HI26" s="41"/>
      <c r="HJ26" s="41"/>
      <c r="HK26" s="41"/>
      <c r="HL26" s="18"/>
      <c r="HM26" s="18"/>
      <c r="HN26" s="18">
        <f t="shared" si="1"/>
        <v>2310</v>
      </c>
      <c r="HO26" s="18">
        <f t="shared" si="4"/>
        <v>34521.17</v>
      </c>
      <c r="HP26" s="18">
        <f t="shared" si="2"/>
        <v>25555</v>
      </c>
      <c r="HQ26" s="18">
        <f t="shared" si="3"/>
        <v>5636598.5425</v>
      </c>
      <c r="HR26" s="43"/>
      <c r="HS26" s="43"/>
    </row>
    <row r="27" ht="16.5" spans="1:227">
      <c r="A27" s="16" t="s">
        <v>133</v>
      </c>
      <c r="B27" s="17" t="s">
        <v>38</v>
      </c>
      <c r="C27" s="18">
        <v>6939962748214</v>
      </c>
      <c r="D27" s="18">
        <v>564948895609</v>
      </c>
      <c r="E27" s="18">
        <v>21061110001246</v>
      </c>
      <c r="F27" s="17" t="s">
        <v>184</v>
      </c>
      <c r="G27" s="19" t="s">
        <v>394</v>
      </c>
      <c r="H27" s="17" t="s">
        <v>129</v>
      </c>
      <c r="I27" s="26">
        <f>VLOOKUP(C27,[3]Sheet2!K:P,6,0)</f>
        <v>0.96</v>
      </c>
      <c r="J27" s="17">
        <f>VLOOKUP(C27,[3]Sheet2!K:N,4,0)</f>
        <v>336</v>
      </c>
      <c r="K27" s="17">
        <f>VLOOKUP(C27,[3]Sheet2!K:Q,7,0)</f>
        <v>230</v>
      </c>
      <c r="L27" s="18">
        <f>VLOOKUP(C27,[3]Sheet2!K:O,5,0)</f>
        <v>39.9258725419541</v>
      </c>
      <c r="M27" s="27">
        <f t="shared" si="0"/>
        <v>0.00256012510562093</v>
      </c>
      <c r="N27" s="33">
        <v>328</v>
      </c>
      <c r="O27" s="26">
        <v>0.0091</v>
      </c>
      <c r="P27" s="18">
        <v>6</v>
      </c>
      <c r="Q27" s="18">
        <v>1749</v>
      </c>
      <c r="R27" s="17">
        <v>299</v>
      </c>
      <c r="S27" s="17">
        <v>244</v>
      </c>
      <c r="T27" s="17">
        <v>331</v>
      </c>
      <c r="U27" s="58">
        <v>0.027190332326284</v>
      </c>
      <c r="V27" s="18">
        <v>9</v>
      </c>
      <c r="W27" s="18">
        <v>2535.31</v>
      </c>
      <c r="X27" s="17">
        <v>299</v>
      </c>
      <c r="Y27" s="17">
        <v>242</v>
      </c>
      <c r="Z27" s="17">
        <v>325</v>
      </c>
      <c r="AA27" s="58">
        <v>0.0338461538461538</v>
      </c>
      <c r="AB27" s="18">
        <v>10</v>
      </c>
      <c r="AC27" s="18">
        <v>2843.16</v>
      </c>
      <c r="AD27" s="17">
        <v>299</v>
      </c>
      <c r="AE27" s="17">
        <v>227</v>
      </c>
      <c r="AF27" s="17">
        <v>364</v>
      </c>
      <c r="AG27" s="58">
        <v>0.0302197802197802</v>
      </c>
      <c r="AH27" s="18">
        <v>6</v>
      </c>
      <c r="AI27" s="18">
        <v>2343.47</v>
      </c>
      <c r="AJ27" s="17">
        <v>299</v>
      </c>
      <c r="AK27" s="17">
        <v>202</v>
      </c>
      <c r="AL27" s="17">
        <v>366</v>
      </c>
      <c r="AM27" s="58">
        <v>0.0245901639344262</v>
      </c>
      <c r="AN27" s="18">
        <v>6</v>
      </c>
      <c r="AO27" s="18">
        <v>1791</v>
      </c>
      <c r="AP27" s="17">
        <v>299</v>
      </c>
      <c r="AQ27" s="17">
        <v>181</v>
      </c>
      <c r="AR27" s="33">
        <v>386</v>
      </c>
      <c r="AS27" s="58">
        <v>0.0181347150259067</v>
      </c>
      <c r="AT27" s="18">
        <v>7</v>
      </c>
      <c r="AU27" s="18">
        <v>2068.29</v>
      </c>
      <c r="AV27" s="17">
        <v>299</v>
      </c>
      <c r="AW27" s="17">
        <v>200</v>
      </c>
      <c r="AX27" s="17">
        <v>387</v>
      </c>
      <c r="AY27" s="264">
        <v>0.0155038759689922</v>
      </c>
      <c r="AZ27" s="17">
        <v>6</v>
      </c>
      <c r="BA27" s="18">
        <v>1764</v>
      </c>
      <c r="BB27" s="17">
        <v>299</v>
      </c>
      <c r="BC27" s="17">
        <v>213</v>
      </c>
      <c r="BD27" s="17">
        <v>428</v>
      </c>
      <c r="BE27" s="32">
        <v>0.0233644859813084</v>
      </c>
      <c r="BF27" s="17">
        <v>10</v>
      </c>
      <c r="BG27" s="18">
        <v>2935</v>
      </c>
      <c r="BH27" s="17">
        <v>299</v>
      </c>
      <c r="BI27" s="17">
        <v>200</v>
      </c>
      <c r="BJ27" s="17">
        <v>385</v>
      </c>
      <c r="BK27" s="32">
        <v>0.0181818181818182</v>
      </c>
      <c r="BL27" s="18">
        <v>7</v>
      </c>
      <c r="BM27" s="18">
        <v>2057.8</v>
      </c>
      <c r="BN27" s="17">
        <v>299</v>
      </c>
      <c r="BO27" s="17">
        <v>175</v>
      </c>
      <c r="BP27" s="17">
        <v>500</v>
      </c>
      <c r="BQ27" s="32">
        <v>0.012</v>
      </c>
      <c r="BR27" s="18">
        <v>5</v>
      </c>
      <c r="BS27" s="18">
        <v>1450.45</v>
      </c>
      <c r="BT27" s="17">
        <v>299</v>
      </c>
      <c r="BU27" s="18">
        <v>179</v>
      </c>
      <c r="BV27" s="17">
        <v>511</v>
      </c>
      <c r="BW27" s="32">
        <v>0.0195694716242661</v>
      </c>
      <c r="BX27" s="18">
        <v>9</v>
      </c>
      <c r="BY27" s="18">
        <v>2663.24</v>
      </c>
      <c r="BZ27" s="17">
        <v>299</v>
      </c>
      <c r="CA27" s="18">
        <v>239</v>
      </c>
      <c r="CB27" s="18">
        <v>516</v>
      </c>
      <c r="CC27" s="32">
        <v>0.0196694716242661</v>
      </c>
      <c r="CD27" s="18">
        <v>4</v>
      </c>
      <c r="CE27" s="18">
        <v>1181.78</v>
      </c>
      <c r="CF27" s="17">
        <v>299</v>
      </c>
      <c r="CG27" s="18">
        <v>239</v>
      </c>
      <c r="CH27" s="33">
        <v>429</v>
      </c>
      <c r="CI27" s="32">
        <v>0.0186480186480186</v>
      </c>
      <c r="CJ27" s="18">
        <v>7</v>
      </c>
      <c r="CK27" s="18">
        <v>2043</v>
      </c>
      <c r="CL27" s="17">
        <v>299</v>
      </c>
      <c r="CM27" s="18">
        <v>239</v>
      </c>
      <c r="CN27" s="33">
        <v>453</v>
      </c>
      <c r="CO27" s="32">
        <v>0.0132450331125828</v>
      </c>
      <c r="CP27" s="17">
        <v>5</v>
      </c>
      <c r="CQ27" s="18">
        <v>1477</v>
      </c>
      <c r="CR27" s="17">
        <v>299</v>
      </c>
      <c r="CS27" s="17">
        <v>211</v>
      </c>
      <c r="CT27" s="33">
        <v>503</v>
      </c>
      <c r="CU27" s="32">
        <v>0.0139165009940358</v>
      </c>
      <c r="CV27" s="17">
        <v>6</v>
      </c>
      <c r="CW27" s="18">
        <v>1771.23</v>
      </c>
      <c r="CX27" s="17">
        <v>299</v>
      </c>
      <c r="CY27" s="17">
        <v>207</v>
      </c>
      <c r="CZ27" s="33">
        <v>492</v>
      </c>
      <c r="DA27" s="32">
        <v>0.0182926829268293</v>
      </c>
      <c r="DB27" s="18">
        <v>8</v>
      </c>
      <c r="DC27" s="18">
        <v>2332</v>
      </c>
      <c r="DD27" s="17">
        <v>299</v>
      </c>
      <c r="DE27" s="18">
        <v>203</v>
      </c>
      <c r="DF27" s="33">
        <v>494</v>
      </c>
      <c r="DG27" s="32">
        <v>0.0121457489878543</v>
      </c>
      <c r="DH27" s="18">
        <v>3</v>
      </c>
      <c r="DI27" s="18">
        <v>881</v>
      </c>
      <c r="DJ27" s="17">
        <v>299</v>
      </c>
      <c r="DK27" s="18">
        <v>210</v>
      </c>
      <c r="DL27" s="18">
        <v>493</v>
      </c>
      <c r="DM27" s="26">
        <v>0.0182555780933063</v>
      </c>
      <c r="DN27" s="18">
        <v>9</v>
      </c>
      <c r="DO27" s="18">
        <v>2649</v>
      </c>
      <c r="DP27" s="17">
        <v>299</v>
      </c>
      <c r="DQ27" s="18">
        <v>181</v>
      </c>
      <c r="DR27" s="18">
        <v>368</v>
      </c>
      <c r="DS27" s="26">
        <v>0.0190217391304348</v>
      </c>
      <c r="DT27" s="18">
        <v>7</v>
      </c>
      <c r="DU27" s="18">
        <v>2092</v>
      </c>
      <c r="DV27" s="17">
        <v>299</v>
      </c>
      <c r="DW27" s="18">
        <v>196</v>
      </c>
      <c r="DX27" s="18">
        <v>236</v>
      </c>
      <c r="DY27" s="26">
        <v>0.0169491525423729</v>
      </c>
      <c r="DZ27" s="18">
        <v>3</v>
      </c>
      <c r="EA27" s="18">
        <v>867</v>
      </c>
      <c r="EB27" s="17">
        <v>299</v>
      </c>
      <c r="EC27" s="18">
        <v>207</v>
      </c>
      <c r="ED27" s="18">
        <v>258</v>
      </c>
      <c r="EE27" s="26">
        <v>0.0232558139534884</v>
      </c>
      <c r="EF27" s="17">
        <v>6</v>
      </c>
      <c r="EG27" s="18">
        <v>1754</v>
      </c>
      <c r="EH27" s="17">
        <v>299</v>
      </c>
      <c r="EI27" s="17">
        <v>208</v>
      </c>
      <c r="EJ27" s="18">
        <v>232</v>
      </c>
      <c r="EK27" s="26">
        <v>0.0344827586206897</v>
      </c>
      <c r="EL27" s="17">
        <v>4</v>
      </c>
      <c r="EM27" s="18">
        <v>1774</v>
      </c>
      <c r="EN27" s="17">
        <v>299</v>
      </c>
      <c r="EO27" s="17">
        <v>194</v>
      </c>
      <c r="EP27" s="17">
        <v>243</v>
      </c>
      <c r="EQ27" s="26">
        <v>0.0123456790123457</v>
      </c>
      <c r="ER27" s="17">
        <v>3</v>
      </c>
      <c r="ES27" s="18">
        <v>887</v>
      </c>
      <c r="ET27" s="17">
        <v>299</v>
      </c>
      <c r="EU27" s="17">
        <v>193</v>
      </c>
      <c r="EV27" s="17">
        <v>246</v>
      </c>
      <c r="EW27" s="26">
        <v>0.00813008130081301</v>
      </c>
      <c r="EX27" s="17">
        <v>2</v>
      </c>
      <c r="EY27" s="18">
        <v>598</v>
      </c>
      <c r="EZ27" s="17">
        <v>299</v>
      </c>
      <c r="FA27" s="17">
        <v>219</v>
      </c>
      <c r="FB27" s="17">
        <v>241</v>
      </c>
      <c r="FC27" s="26">
        <v>0.029045643153527</v>
      </c>
      <c r="FD27" s="17">
        <v>7</v>
      </c>
      <c r="FE27" s="18">
        <v>2028.31</v>
      </c>
      <c r="FF27" s="17">
        <v>299</v>
      </c>
      <c r="FG27" s="17">
        <v>215</v>
      </c>
      <c r="FH27" s="17">
        <v>225</v>
      </c>
      <c r="FI27" s="26">
        <v>0.0266666666666667</v>
      </c>
      <c r="FJ27" s="18">
        <v>6</v>
      </c>
      <c r="FK27" s="18">
        <v>1733</v>
      </c>
      <c r="FL27" s="17">
        <v>299</v>
      </c>
      <c r="FM27" s="18">
        <v>223</v>
      </c>
      <c r="FN27" s="18">
        <v>295</v>
      </c>
      <c r="FO27" s="26">
        <v>0.0305084745762712</v>
      </c>
      <c r="FP27" s="18">
        <v>9</v>
      </c>
      <c r="FQ27" s="18">
        <v>2691</v>
      </c>
      <c r="FR27" s="17">
        <v>299</v>
      </c>
      <c r="FS27" s="18">
        <v>229</v>
      </c>
      <c r="FT27" s="18">
        <v>274</v>
      </c>
      <c r="FU27" s="26">
        <v>0.0328467153284672</v>
      </c>
      <c r="FV27" s="18">
        <v>9</v>
      </c>
      <c r="FW27" s="18">
        <v>2620</v>
      </c>
      <c r="FX27" s="17">
        <v>299</v>
      </c>
      <c r="FY27" s="18">
        <v>221</v>
      </c>
      <c r="FZ27" s="18">
        <v>286</v>
      </c>
      <c r="GA27" s="26">
        <v>0.0314685314685315</v>
      </c>
      <c r="GB27" s="18">
        <v>9</v>
      </c>
      <c r="GC27" s="18">
        <v>2647.08</v>
      </c>
      <c r="GD27" s="17">
        <v>299</v>
      </c>
      <c r="GE27" s="18">
        <v>210</v>
      </c>
      <c r="GF27" s="18">
        <v>305</v>
      </c>
      <c r="GG27" s="26">
        <v>0.0262295081967213</v>
      </c>
      <c r="GH27" s="17">
        <v>8</v>
      </c>
      <c r="GI27" s="18">
        <v>2344.15</v>
      </c>
      <c r="GJ27" s="17">
        <v>299</v>
      </c>
      <c r="GK27" s="17">
        <v>231</v>
      </c>
      <c r="GL27" s="17">
        <v>255</v>
      </c>
      <c r="GM27" s="26">
        <v>0.0274509803921569</v>
      </c>
      <c r="GN27" s="17">
        <v>7</v>
      </c>
      <c r="GO27" s="18">
        <v>2078</v>
      </c>
      <c r="GP27" s="17">
        <v>299</v>
      </c>
      <c r="GQ27" s="17">
        <v>227</v>
      </c>
      <c r="GR27" s="17">
        <v>584</v>
      </c>
      <c r="GS27" s="17">
        <v>177190.47</v>
      </c>
      <c r="GT27" s="17">
        <v>244</v>
      </c>
      <c r="GU27" s="17">
        <v>71721.15</v>
      </c>
      <c r="GV27" s="17">
        <v>236</v>
      </c>
      <c r="GW27" s="17">
        <v>70973.85</v>
      </c>
      <c r="GX27" s="17">
        <v>247</v>
      </c>
      <c r="GY27" s="17">
        <v>73625.02</v>
      </c>
      <c r="GZ27" s="18">
        <v>190</v>
      </c>
      <c r="HA27" s="41">
        <v>60174.99</v>
      </c>
      <c r="HB27" s="41">
        <v>216</v>
      </c>
      <c r="HC27" s="41">
        <v>62960.21</v>
      </c>
      <c r="HD27" s="41"/>
      <c r="HE27" s="41"/>
      <c r="HF27" s="41"/>
      <c r="HG27" s="41"/>
      <c r="HH27" s="18"/>
      <c r="HI27" s="41"/>
      <c r="HJ27" s="41"/>
      <c r="HK27" s="41"/>
      <c r="HL27" s="18"/>
      <c r="HM27" s="18"/>
      <c r="HN27" s="18">
        <f t="shared" si="1"/>
        <v>203</v>
      </c>
      <c r="HO27" s="18">
        <f t="shared" si="4"/>
        <v>4284.31</v>
      </c>
      <c r="HP27" s="18">
        <f t="shared" si="2"/>
        <v>1920</v>
      </c>
      <c r="HQ27" s="18">
        <f t="shared" si="3"/>
        <v>520930</v>
      </c>
      <c r="HR27" s="43"/>
      <c r="HS27" s="43"/>
    </row>
    <row r="28" ht="16.5" spans="1:227">
      <c r="A28" s="16" t="s">
        <v>126</v>
      </c>
      <c r="B28" s="17" t="s">
        <v>38</v>
      </c>
      <c r="C28" s="18">
        <v>6939962757315</v>
      </c>
      <c r="D28" s="18">
        <v>569134010496</v>
      </c>
      <c r="E28" s="18">
        <v>21061110001764</v>
      </c>
      <c r="F28" s="17" t="s">
        <v>186</v>
      </c>
      <c r="G28" s="19" t="s">
        <v>392</v>
      </c>
      <c r="H28" s="17" t="s">
        <v>129</v>
      </c>
      <c r="I28" s="26">
        <f>VLOOKUP(C28,[3]Sheet2!K:P,6,0)</f>
        <v>1</v>
      </c>
      <c r="J28" s="17">
        <f>VLOOKUP(C28,[3]Sheet2!K:N,4,0)</f>
        <v>4740</v>
      </c>
      <c r="K28" s="17">
        <f>VLOOKUP(C28,[3]Sheet2!K:Q,7,0)</f>
        <v>1198</v>
      </c>
      <c r="L28" s="18">
        <f>VLOOKUP(C28,[3]Sheet2!K:O,5,0)</f>
        <v>40.1624643949784</v>
      </c>
      <c r="M28" s="27">
        <f t="shared" si="0"/>
        <v>0.0209224017252469</v>
      </c>
      <c r="N28" s="33">
        <v>1818</v>
      </c>
      <c r="O28" s="26">
        <v>0.0182</v>
      </c>
      <c r="P28" s="18">
        <v>40</v>
      </c>
      <c r="Q28" s="18">
        <v>11825</v>
      </c>
      <c r="R28" s="17">
        <v>299</v>
      </c>
      <c r="S28" s="17">
        <v>1410</v>
      </c>
      <c r="T28" s="17">
        <v>2179</v>
      </c>
      <c r="U28" s="58">
        <v>0.0316659017898118</v>
      </c>
      <c r="V28" s="18">
        <v>65</v>
      </c>
      <c r="W28" s="18">
        <v>19302.75</v>
      </c>
      <c r="X28" s="17">
        <v>299</v>
      </c>
      <c r="Y28" s="17">
        <v>1391</v>
      </c>
      <c r="Z28" s="17">
        <v>2126</v>
      </c>
      <c r="AA28" s="58">
        <v>0.0357478833490122</v>
      </c>
      <c r="AB28" s="18">
        <v>67</v>
      </c>
      <c r="AC28" s="18">
        <v>19762.56</v>
      </c>
      <c r="AD28" s="17">
        <v>299</v>
      </c>
      <c r="AE28" s="17">
        <v>1410</v>
      </c>
      <c r="AF28" s="17">
        <v>2005</v>
      </c>
      <c r="AG28" s="58">
        <v>0.0264339152119701</v>
      </c>
      <c r="AH28" s="18">
        <v>48</v>
      </c>
      <c r="AI28" s="18">
        <v>14371.09</v>
      </c>
      <c r="AJ28" s="17">
        <v>299</v>
      </c>
      <c r="AK28" s="17">
        <v>1201</v>
      </c>
      <c r="AL28" s="17">
        <v>3413</v>
      </c>
      <c r="AM28" s="58">
        <v>0.0199238206856138</v>
      </c>
      <c r="AN28" s="18">
        <v>63</v>
      </c>
      <c r="AO28" s="18">
        <v>18581.79</v>
      </c>
      <c r="AP28" s="17">
        <v>299</v>
      </c>
      <c r="AQ28" s="17">
        <v>1103</v>
      </c>
      <c r="AR28" s="33">
        <v>2133</v>
      </c>
      <c r="AS28" s="58">
        <v>0.0360993905297703</v>
      </c>
      <c r="AT28" s="18">
        <v>72</v>
      </c>
      <c r="AU28" s="18">
        <v>21179.82</v>
      </c>
      <c r="AV28" s="17">
        <v>299</v>
      </c>
      <c r="AW28" s="17">
        <v>1111</v>
      </c>
      <c r="AX28" s="17">
        <v>2912</v>
      </c>
      <c r="AY28" s="264">
        <v>0.0250686813186813</v>
      </c>
      <c r="AZ28" s="17">
        <v>67</v>
      </c>
      <c r="BA28" s="18">
        <v>19751.44</v>
      </c>
      <c r="BB28" s="17">
        <v>299</v>
      </c>
      <c r="BC28" s="17">
        <v>1555</v>
      </c>
      <c r="BD28" s="17">
        <v>2083</v>
      </c>
      <c r="BE28" s="32">
        <v>0.0220835333653385</v>
      </c>
      <c r="BF28" s="17">
        <v>40</v>
      </c>
      <c r="BG28" s="18">
        <v>12349.94</v>
      </c>
      <c r="BH28" s="17">
        <v>299</v>
      </c>
      <c r="BI28" s="17">
        <v>1111</v>
      </c>
      <c r="BJ28" s="17">
        <v>1771</v>
      </c>
      <c r="BK28" s="32">
        <v>0.0214568040654997</v>
      </c>
      <c r="BL28" s="18">
        <v>35</v>
      </c>
      <c r="BM28" s="18">
        <v>11072.7</v>
      </c>
      <c r="BN28" s="17">
        <v>299</v>
      </c>
      <c r="BO28" s="17">
        <v>1040</v>
      </c>
      <c r="BP28" s="17">
        <v>1801</v>
      </c>
      <c r="BQ28" s="32">
        <v>0.0294280955024986</v>
      </c>
      <c r="BR28" s="18">
        <v>47</v>
      </c>
      <c r="BS28" s="18">
        <v>14386.67</v>
      </c>
      <c r="BT28" s="17">
        <v>299</v>
      </c>
      <c r="BU28" s="18">
        <v>1197</v>
      </c>
      <c r="BV28" s="17">
        <v>1772</v>
      </c>
      <c r="BW28" s="32">
        <v>0.0400677200902935</v>
      </c>
      <c r="BX28" s="18">
        <v>64</v>
      </c>
      <c r="BY28" s="18">
        <v>20095.91</v>
      </c>
      <c r="BZ28" s="17">
        <v>299</v>
      </c>
      <c r="CA28" s="18">
        <v>1524</v>
      </c>
      <c r="CB28" s="18">
        <v>1777</v>
      </c>
      <c r="CC28" s="32">
        <v>0.0401677200902935</v>
      </c>
      <c r="CD28" s="18">
        <v>58</v>
      </c>
      <c r="CE28" s="18">
        <v>17122.3</v>
      </c>
      <c r="CF28" s="17">
        <v>299</v>
      </c>
      <c r="CG28" s="18">
        <v>1524</v>
      </c>
      <c r="CH28" s="33">
        <v>1856</v>
      </c>
      <c r="CI28" s="32">
        <v>0.0296336206896552</v>
      </c>
      <c r="CJ28" s="18">
        <v>52</v>
      </c>
      <c r="CK28" s="18">
        <v>15882.78</v>
      </c>
      <c r="CL28" s="17">
        <v>299</v>
      </c>
      <c r="CM28" s="18">
        <v>1524</v>
      </c>
      <c r="CN28" s="33">
        <v>1927</v>
      </c>
      <c r="CO28" s="32">
        <v>0.0285417747794499</v>
      </c>
      <c r="CP28" s="17">
        <v>51</v>
      </c>
      <c r="CQ28" s="18">
        <v>15635.4</v>
      </c>
      <c r="CR28" s="17">
        <v>299</v>
      </c>
      <c r="CS28" s="17">
        <v>1565</v>
      </c>
      <c r="CT28" s="33">
        <v>2001</v>
      </c>
      <c r="CU28" s="32">
        <v>0.031984007996002</v>
      </c>
      <c r="CV28" s="17">
        <v>55</v>
      </c>
      <c r="CW28" s="18">
        <v>18107.21</v>
      </c>
      <c r="CX28" s="17">
        <v>294</v>
      </c>
      <c r="CY28" s="17">
        <v>1828</v>
      </c>
      <c r="CZ28" s="33">
        <v>2187</v>
      </c>
      <c r="DA28" s="32">
        <v>0.0374942844078647</v>
      </c>
      <c r="DB28" s="18">
        <v>77</v>
      </c>
      <c r="DC28" s="18">
        <v>22726.69</v>
      </c>
      <c r="DD28" s="17">
        <v>294</v>
      </c>
      <c r="DE28" s="18">
        <v>1788</v>
      </c>
      <c r="DF28" s="33">
        <v>1983</v>
      </c>
      <c r="DG28" s="32">
        <v>0.0267271810388301</v>
      </c>
      <c r="DH28" s="18">
        <v>47</v>
      </c>
      <c r="DI28" s="18">
        <v>13844.64</v>
      </c>
      <c r="DJ28" s="17">
        <v>294</v>
      </c>
      <c r="DK28" s="18">
        <v>1762</v>
      </c>
      <c r="DL28" s="18">
        <v>1942</v>
      </c>
      <c r="DM28" s="26">
        <v>0.0329557157569516</v>
      </c>
      <c r="DN28" s="18">
        <v>57</v>
      </c>
      <c r="DO28" s="18">
        <v>17178.37</v>
      </c>
      <c r="DP28" s="17">
        <v>294</v>
      </c>
      <c r="DQ28" s="18">
        <v>1403</v>
      </c>
      <c r="DR28" s="18">
        <v>1882</v>
      </c>
      <c r="DS28" s="26">
        <v>0.0361317747077577</v>
      </c>
      <c r="DT28" s="18">
        <v>61</v>
      </c>
      <c r="DU28" s="18">
        <v>18059.81</v>
      </c>
      <c r="DV28" s="17">
        <v>294</v>
      </c>
      <c r="DW28" s="18">
        <v>1100</v>
      </c>
      <c r="DX28" s="18">
        <v>1870</v>
      </c>
      <c r="DY28" s="26">
        <v>0.0331550802139037</v>
      </c>
      <c r="DZ28" s="18">
        <v>58</v>
      </c>
      <c r="EA28" s="18">
        <v>17026.98</v>
      </c>
      <c r="EB28" s="17">
        <v>294</v>
      </c>
      <c r="EC28" s="18">
        <v>1076</v>
      </c>
      <c r="ED28" s="18">
        <v>2071</v>
      </c>
      <c r="EE28" s="26">
        <v>0.0333172380492516</v>
      </c>
      <c r="EF28" s="17">
        <v>62</v>
      </c>
      <c r="EG28" s="18">
        <v>18063.92</v>
      </c>
      <c r="EH28" s="17">
        <v>294</v>
      </c>
      <c r="EI28" s="17">
        <v>1673</v>
      </c>
      <c r="EJ28" s="18">
        <v>2264</v>
      </c>
      <c r="EK28" s="26">
        <v>0.0242932862190813</v>
      </c>
      <c r="EL28" s="17">
        <v>51</v>
      </c>
      <c r="EM28" s="18">
        <v>15639.33</v>
      </c>
      <c r="EN28" s="17">
        <v>299</v>
      </c>
      <c r="EO28" s="17">
        <v>1494</v>
      </c>
      <c r="EP28" s="17">
        <v>1848</v>
      </c>
      <c r="EQ28" s="26">
        <v>0.0454545454545455</v>
      </c>
      <c r="ER28" s="17">
        <v>81</v>
      </c>
      <c r="ES28" s="18">
        <v>23984.03</v>
      </c>
      <c r="ET28" s="17">
        <v>299</v>
      </c>
      <c r="EU28" s="17">
        <v>1484</v>
      </c>
      <c r="EV28" s="17">
        <v>2100</v>
      </c>
      <c r="EW28" s="26">
        <v>0.0261904761904762</v>
      </c>
      <c r="EX28" s="17">
        <v>50</v>
      </c>
      <c r="EY28" s="18">
        <v>15905.04</v>
      </c>
      <c r="EZ28" s="17">
        <v>299</v>
      </c>
      <c r="FA28" s="17">
        <v>1664</v>
      </c>
      <c r="FB28" s="17">
        <v>2103</v>
      </c>
      <c r="FC28" s="26">
        <v>0.021398002853067</v>
      </c>
      <c r="FD28" s="17">
        <v>44</v>
      </c>
      <c r="FE28" s="18">
        <v>13599.05</v>
      </c>
      <c r="FF28" s="17">
        <v>299</v>
      </c>
      <c r="FG28" s="17">
        <v>1627</v>
      </c>
      <c r="FH28" s="17">
        <v>1732</v>
      </c>
      <c r="FI28" s="26">
        <v>0.0265588914549654</v>
      </c>
      <c r="FJ28" s="18">
        <v>46</v>
      </c>
      <c r="FK28" s="18">
        <v>14141.98</v>
      </c>
      <c r="FL28" s="17">
        <v>299</v>
      </c>
      <c r="FM28" s="18">
        <v>1588</v>
      </c>
      <c r="FN28" s="18">
        <v>1904</v>
      </c>
      <c r="FO28" s="26">
        <v>0.0236344537815126</v>
      </c>
      <c r="FP28" s="18">
        <v>42</v>
      </c>
      <c r="FQ28" s="18">
        <v>14629.5</v>
      </c>
      <c r="FR28" s="17">
        <v>299</v>
      </c>
      <c r="FS28" s="18">
        <v>1584</v>
      </c>
      <c r="FT28" s="18">
        <v>1703</v>
      </c>
      <c r="FU28" s="26">
        <v>0.0129183793305931</v>
      </c>
      <c r="FV28" s="18">
        <v>21</v>
      </c>
      <c r="FW28" s="18">
        <v>6890</v>
      </c>
      <c r="FX28" s="17">
        <v>299</v>
      </c>
      <c r="FY28" s="18">
        <v>1691</v>
      </c>
      <c r="FZ28" s="18">
        <v>1735</v>
      </c>
      <c r="GA28" s="26">
        <v>0.0184438040345821</v>
      </c>
      <c r="GB28" s="18">
        <v>32</v>
      </c>
      <c r="GC28" s="18">
        <v>9670.5</v>
      </c>
      <c r="GD28" s="17">
        <v>299</v>
      </c>
      <c r="GE28" s="18">
        <v>1710</v>
      </c>
      <c r="GF28" s="18">
        <v>1763</v>
      </c>
      <c r="GG28" s="26">
        <v>0.0300623936471923</v>
      </c>
      <c r="GH28" s="17">
        <v>52</v>
      </c>
      <c r="GI28" s="18">
        <v>15374.24</v>
      </c>
      <c r="GJ28" s="17">
        <v>299</v>
      </c>
      <c r="GK28" s="17">
        <v>2366</v>
      </c>
      <c r="GL28" s="17">
        <v>2274</v>
      </c>
      <c r="GM28" s="26">
        <v>0.0237467018469657</v>
      </c>
      <c r="GN28" s="17">
        <v>54</v>
      </c>
      <c r="GO28" s="18">
        <v>15919.37</v>
      </c>
      <c r="GP28" s="17">
        <v>299</v>
      </c>
      <c r="GQ28" s="17">
        <v>2398</v>
      </c>
      <c r="GR28" s="17">
        <v>3668</v>
      </c>
      <c r="GS28" s="17">
        <v>1148656.27</v>
      </c>
      <c r="GT28" s="17">
        <v>1324</v>
      </c>
      <c r="GU28" s="17">
        <v>423246.57</v>
      </c>
      <c r="GV28" s="17">
        <v>2211</v>
      </c>
      <c r="GW28" s="17">
        <v>703004.64</v>
      </c>
      <c r="GX28" s="17">
        <v>1346</v>
      </c>
      <c r="GY28" s="17">
        <v>415294.55</v>
      </c>
      <c r="GZ28" s="18">
        <v>1328</v>
      </c>
      <c r="HA28" s="41">
        <v>403080.35</v>
      </c>
      <c r="HB28" s="41">
        <v>1748</v>
      </c>
      <c r="HC28" s="41">
        <v>518984.62</v>
      </c>
      <c r="HD28" s="41"/>
      <c r="HE28" s="41"/>
      <c r="HF28" s="41"/>
      <c r="HG28" s="41"/>
      <c r="HH28" s="18"/>
      <c r="HI28" s="41"/>
      <c r="HJ28" s="41"/>
      <c r="HK28" s="41"/>
      <c r="HL28" s="18"/>
      <c r="HM28" s="18"/>
      <c r="HN28" s="18">
        <f t="shared" si="1"/>
        <v>1659</v>
      </c>
      <c r="HO28" s="18">
        <f t="shared" si="4"/>
        <v>31127.75</v>
      </c>
      <c r="HP28" s="18">
        <f t="shared" si="2"/>
        <v>13284</v>
      </c>
      <c r="HQ28" s="18">
        <f t="shared" si="3"/>
        <v>3643394.75</v>
      </c>
      <c r="HR28" s="43"/>
      <c r="HS28" s="43"/>
    </row>
    <row r="29" ht="16.5" spans="1:227">
      <c r="A29" s="16"/>
      <c r="B29" s="20" t="s">
        <v>38</v>
      </c>
      <c r="C29" s="18">
        <v>6939962759173</v>
      </c>
      <c r="D29" s="18">
        <v>586207670720</v>
      </c>
      <c r="E29" s="18">
        <v>21061110001946</v>
      </c>
      <c r="F29" s="17" t="s">
        <v>188</v>
      </c>
      <c r="G29" s="19" t="s">
        <v>395</v>
      </c>
      <c r="H29" s="17" t="s">
        <v>288</v>
      </c>
      <c r="I29" s="26">
        <f>VLOOKUP(C29,[3]Sheet2!K:P,6,0)</f>
        <v>0.958333333333333</v>
      </c>
      <c r="J29" s="17">
        <f>VLOOKUP(C29,[3]Sheet2!K:N,4,0)</f>
        <v>490</v>
      </c>
      <c r="K29" s="17">
        <f>VLOOKUP(C29,[3]Sheet2!K:Q,7,0)</f>
        <v>370</v>
      </c>
      <c r="L29" s="18">
        <f>VLOOKUP(C29,[3]Sheet2!K:O,5,0)</f>
        <v>38.3711965460526</v>
      </c>
      <c r="M29" s="27">
        <f t="shared" si="0"/>
        <v>0.0020556669567301</v>
      </c>
      <c r="N29" s="33">
        <v>222</v>
      </c>
      <c r="O29" s="26">
        <v>0.0315</v>
      </c>
      <c r="P29" s="18">
        <v>7</v>
      </c>
      <c r="Q29" s="18">
        <v>1603</v>
      </c>
      <c r="R29" s="17">
        <v>239</v>
      </c>
      <c r="S29" s="17">
        <v>257</v>
      </c>
      <c r="T29" s="17">
        <v>192</v>
      </c>
      <c r="U29" s="58">
        <v>0.0416666666666667</v>
      </c>
      <c r="V29" s="18">
        <v>8</v>
      </c>
      <c r="W29" s="18">
        <v>1824.44</v>
      </c>
      <c r="X29" s="17">
        <v>239</v>
      </c>
      <c r="Y29" s="17">
        <v>254</v>
      </c>
      <c r="Z29" s="17">
        <v>204</v>
      </c>
      <c r="AA29" s="58">
        <v>0.053921568627451</v>
      </c>
      <c r="AB29" s="18">
        <v>11</v>
      </c>
      <c r="AC29" s="18">
        <v>2474</v>
      </c>
      <c r="AD29" s="17">
        <v>239</v>
      </c>
      <c r="AE29" s="17">
        <v>270</v>
      </c>
      <c r="AF29" s="17">
        <v>211</v>
      </c>
      <c r="AG29" s="58">
        <v>0.004739336492891</v>
      </c>
      <c r="AH29" s="18">
        <v>1</v>
      </c>
      <c r="AI29" s="18">
        <v>239</v>
      </c>
      <c r="AJ29" s="17">
        <v>239</v>
      </c>
      <c r="AK29" s="17">
        <v>267</v>
      </c>
      <c r="AL29" s="17">
        <v>232</v>
      </c>
      <c r="AM29" s="58">
        <v>0.021551724137931</v>
      </c>
      <c r="AN29" s="18">
        <v>4</v>
      </c>
      <c r="AO29" s="18">
        <v>963.7</v>
      </c>
      <c r="AP29" s="17">
        <v>239</v>
      </c>
      <c r="AQ29" s="17">
        <v>274</v>
      </c>
      <c r="AR29" s="33">
        <v>217</v>
      </c>
      <c r="AS29" s="58">
        <v>0.0506912442396313</v>
      </c>
      <c r="AT29" s="18">
        <v>11</v>
      </c>
      <c r="AU29" s="18">
        <v>2546.27</v>
      </c>
      <c r="AV29" s="17">
        <v>239</v>
      </c>
      <c r="AW29" s="17">
        <v>267</v>
      </c>
      <c r="AX29" s="17">
        <v>230</v>
      </c>
      <c r="AY29" s="264">
        <v>0.0217391304347826</v>
      </c>
      <c r="AZ29" s="17">
        <v>5</v>
      </c>
      <c r="BA29" s="18">
        <v>1169.26</v>
      </c>
      <c r="BB29" s="17">
        <v>239</v>
      </c>
      <c r="BC29" s="17">
        <v>280</v>
      </c>
      <c r="BD29" s="17">
        <v>206</v>
      </c>
      <c r="BE29" s="32">
        <v>0.0194174757281553</v>
      </c>
      <c r="BF29" s="17">
        <v>4</v>
      </c>
      <c r="BG29" s="18">
        <v>937.11</v>
      </c>
      <c r="BH29" s="17">
        <v>239</v>
      </c>
      <c r="BI29" s="17">
        <v>267</v>
      </c>
      <c r="BJ29" s="17">
        <v>192</v>
      </c>
      <c r="BK29" s="32">
        <v>0.0260416666666667</v>
      </c>
      <c r="BL29" s="18">
        <v>4</v>
      </c>
      <c r="BM29" s="18">
        <v>956</v>
      </c>
      <c r="BN29" s="17">
        <v>239</v>
      </c>
      <c r="BO29" s="17">
        <v>244</v>
      </c>
      <c r="BP29" s="17">
        <v>204</v>
      </c>
      <c r="BQ29" s="32">
        <v>0.0196078431372549</v>
      </c>
      <c r="BR29" s="18">
        <v>2</v>
      </c>
      <c r="BS29" s="18">
        <v>469.19</v>
      </c>
      <c r="BT29" s="17">
        <v>239</v>
      </c>
      <c r="BU29" s="18">
        <v>242</v>
      </c>
      <c r="BV29" s="17">
        <v>206</v>
      </c>
      <c r="BW29" s="32">
        <v>0.0242718446601942</v>
      </c>
      <c r="BX29" s="18">
        <v>4</v>
      </c>
      <c r="BY29" s="18">
        <v>932.94</v>
      </c>
      <c r="BZ29" s="17">
        <v>239</v>
      </c>
      <c r="CA29" s="18">
        <v>246</v>
      </c>
      <c r="CB29" s="18">
        <v>211</v>
      </c>
      <c r="CC29" s="32">
        <v>0.0243718446601942</v>
      </c>
      <c r="CD29" s="18">
        <v>3</v>
      </c>
      <c r="CE29" s="18">
        <v>705.38</v>
      </c>
      <c r="CF29" s="17">
        <v>239</v>
      </c>
      <c r="CG29" s="18">
        <v>246</v>
      </c>
      <c r="CH29" s="33">
        <v>205</v>
      </c>
      <c r="CI29" s="32">
        <v>0.024390243902439</v>
      </c>
      <c r="CJ29" s="18">
        <v>5</v>
      </c>
      <c r="CK29" s="18">
        <v>1180</v>
      </c>
      <c r="CL29" s="17">
        <v>239</v>
      </c>
      <c r="CM29" s="18">
        <v>246</v>
      </c>
      <c r="CN29" s="33">
        <v>219</v>
      </c>
      <c r="CO29" s="32">
        <v>0.0273972602739726</v>
      </c>
      <c r="CP29" s="17">
        <v>6</v>
      </c>
      <c r="CQ29" s="18">
        <v>1413.14</v>
      </c>
      <c r="CR29" s="17">
        <v>239</v>
      </c>
      <c r="CS29" s="17">
        <v>246</v>
      </c>
      <c r="CT29" s="33">
        <v>260</v>
      </c>
      <c r="CU29" s="32">
        <v>0.0346153846153846</v>
      </c>
      <c r="CV29" s="17">
        <v>7</v>
      </c>
      <c r="CW29" s="18">
        <v>1609.43</v>
      </c>
      <c r="CX29" s="17">
        <v>224</v>
      </c>
      <c r="CY29" s="17">
        <v>242</v>
      </c>
      <c r="CZ29" s="33">
        <v>250</v>
      </c>
      <c r="DA29" s="32">
        <v>0.032</v>
      </c>
      <c r="DB29" s="18">
        <v>8</v>
      </c>
      <c r="DC29" s="18">
        <v>1819.07</v>
      </c>
      <c r="DD29" s="17">
        <v>224</v>
      </c>
      <c r="DE29" s="18">
        <v>237</v>
      </c>
      <c r="DF29" s="33">
        <v>245</v>
      </c>
      <c r="DG29" s="32">
        <v>0.0244897959183673</v>
      </c>
      <c r="DH29" s="18">
        <v>6</v>
      </c>
      <c r="DI29" s="18">
        <v>1336.64</v>
      </c>
      <c r="DJ29" s="17">
        <v>224</v>
      </c>
      <c r="DK29" s="18">
        <v>236</v>
      </c>
      <c r="DL29" s="18">
        <v>230</v>
      </c>
      <c r="DM29" s="26">
        <v>0.0217391304347826</v>
      </c>
      <c r="DN29" s="18">
        <v>5</v>
      </c>
      <c r="DO29" s="18">
        <v>1139.75</v>
      </c>
      <c r="DP29" s="17">
        <v>224</v>
      </c>
      <c r="DQ29" s="18">
        <v>213</v>
      </c>
      <c r="DR29" s="18">
        <v>229</v>
      </c>
      <c r="DS29" s="26">
        <v>0.0524017467248908</v>
      </c>
      <c r="DT29" s="18">
        <v>10</v>
      </c>
      <c r="DU29" s="18">
        <v>2255.32</v>
      </c>
      <c r="DV29" s="17">
        <v>224</v>
      </c>
      <c r="DW29" s="18">
        <v>222</v>
      </c>
      <c r="DX29" s="18">
        <v>236</v>
      </c>
      <c r="DY29" s="26">
        <v>0.0296610169491525</v>
      </c>
      <c r="DZ29" s="18">
        <v>7</v>
      </c>
      <c r="EA29" s="18">
        <v>1574.68</v>
      </c>
      <c r="EB29" s="17">
        <v>224</v>
      </c>
      <c r="EC29" s="18">
        <v>215</v>
      </c>
      <c r="ED29" s="18">
        <v>214</v>
      </c>
      <c r="EE29" s="26">
        <v>0.0280373831775701</v>
      </c>
      <c r="EF29" s="17">
        <v>6</v>
      </c>
      <c r="EG29" s="18">
        <v>1344.35</v>
      </c>
      <c r="EH29" s="17">
        <v>224</v>
      </c>
      <c r="EI29" s="17">
        <v>220</v>
      </c>
      <c r="EJ29" s="18">
        <v>212</v>
      </c>
      <c r="EK29" s="26">
        <v>0.0188679245283019</v>
      </c>
      <c r="EL29" s="17">
        <v>4</v>
      </c>
      <c r="EM29" s="18">
        <v>977.41</v>
      </c>
      <c r="EN29" s="17">
        <v>249</v>
      </c>
      <c r="EO29" s="17">
        <v>211</v>
      </c>
      <c r="EP29" s="17">
        <v>179</v>
      </c>
      <c r="EQ29" s="26">
        <v>0.0223463687150838</v>
      </c>
      <c r="ER29" s="17">
        <v>4</v>
      </c>
      <c r="ES29" s="18">
        <v>981</v>
      </c>
      <c r="ET29" s="17">
        <v>249</v>
      </c>
      <c r="EU29" s="17">
        <v>210</v>
      </c>
      <c r="EV29" s="17">
        <v>166</v>
      </c>
      <c r="EW29" s="26">
        <v>0.00602409638554217</v>
      </c>
      <c r="EX29" s="17">
        <v>1</v>
      </c>
      <c r="EY29" s="18">
        <v>249</v>
      </c>
      <c r="EZ29" s="17">
        <v>249</v>
      </c>
      <c r="FA29" s="17">
        <v>221</v>
      </c>
      <c r="FB29" s="17">
        <v>165</v>
      </c>
      <c r="FC29" s="26">
        <v>0.00606060606060606</v>
      </c>
      <c r="FD29" s="17">
        <v>1</v>
      </c>
      <c r="FE29" s="18">
        <v>249</v>
      </c>
      <c r="FF29" s="17">
        <v>249</v>
      </c>
      <c r="FG29" s="17">
        <v>193</v>
      </c>
      <c r="FH29" s="17">
        <v>172</v>
      </c>
      <c r="FI29" s="26">
        <v>0.0348837209302326</v>
      </c>
      <c r="FJ29" s="18">
        <v>6</v>
      </c>
      <c r="FK29" s="18">
        <v>1494</v>
      </c>
      <c r="FL29" s="17">
        <v>249</v>
      </c>
      <c r="FM29" s="18">
        <v>194</v>
      </c>
      <c r="FN29" s="18">
        <v>211</v>
      </c>
      <c r="FO29" s="26">
        <v>0.028436018957346</v>
      </c>
      <c r="FP29" s="18">
        <v>6</v>
      </c>
      <c r="FQ29" s="18">
        <v>1471.63</v>
      </c>
      <c r="FR29" s="17">
        <v>249</v>
      </c>
      <c r="FS29" s="18">
        <v>187</v>
      </c>
      <c r="FT29" s="18">
        <v>239</v>
      </c>
      <c r="FU29" s="26">
        <v>0.00836820083682008</v>
      </c>
      <c r="FV29" s="18">
        <v>2</v>
      </c>
      <c r="FW29" s="18">
        <v>483</v>
      </c>
      <c r="FX29" s="17">
        <v>249</v>
      </c>
      <c r="FY29" s="18">
        <v>238</v>
      </c>
      <c r="FZ29" s="18">
        <v>368</v>
      </c>
      <c r="GA29" s="26">
        <v>0.00815217391304348</v>
      </c>
      <c r="GB29" s="18">
        <v>3</v>
      </c>
      <c r="GC29" s="18">
        <v>732.82</v>
      </c>
      <c r="GD29" s="17">
        <v>249</v>
      </c>
      <c r="GE29" s="18">
        <v>241</v>
      </c>
      <c r="GF29" s="18">
        <v>335</v>
      </c>
      <c r="GG29" s="26">
        <v>0.026865671641791</v>
      </c>
      <c r="GH29" s="17">
        <v>9</v>
      </c>
      <c r="GI29" s="18">
        <v>2190</v>
      </c>
      <c r="GJ29" s="17">
        <v>249</v>
      </c>
      <c r="GK29" s="17">
        <v>236</v>
      </c>
      <c r="GL29" s="17">
        <v>200</v>
      </c>
      <c r="GM29" s="26">
        <v>0.015</v>
      </c>
      <c r="GN29" s="17">
        <v>3</v>
      </c>
      <c r="GO29" s="18">
        <v>746</v>
      </c>
      <c r="GP29" s="17">
        <v>249</v>
      </c>
      <c r="GQ29" s="17">
        <v>230</v>
      </c>
      <c r="GR29" s="17"/>
      <c r="GS29" s="17"/>
      <c r="GT29" s="17"/>
      <c r="GU29" s="17"/>
      <c r="GV29" s="17">
        <v>29</v>
      </c>
      <c r="GW29" s="17">
        <v>6843.97</v>
      </c>
      <c r="GX29" s="17">
        <v>178</v>
      </c>
      <c r="GY29" s="17">
        <v>42667.55</v>
      </c>
      <c r="GZ29" s="16">
        <v>202</v>
      </c>
      <c r="HA29" s="16">
        <v>45335.38</v>
      </c>
      <c r="HB29" s="16">
        <v>237</v>
      </c>
      <c r="HC29" s="16">
        <v>54799.41</v>
      </c>
      <c r="HD29" s="41"/>
      <c r="HE29" s="41"/>
      <c r="HF29" s="41"/>
      <c r="HG29" s="41"/>
      <c r="HH29" s="18"/>
      <c r="HI29" s="41"/>
      <c r="HJ29" s="41"/>
      <c r="HK29" s="41"/>
      <c r="HL29" s="18"/>
      <c r="HM29" s="18"/>
      <c r="HN29" s="18">
        <f t="shared" si="1"/>
        <v>163</v>
      </c>
      <c r="HO29" s="18">
        <f t="shared" si="4"/>
        <v>3427.44</v>
      </c>
      <c r="HP29" s="18">
        <f t="shared" si="2"/>
        <v>809</v>
      </c>
      <c r="HQ29" s="18">
        <f t="shared" si="3"/>
        <v>153073.75</v>
      </c>
      <c r="HR29" s="43"/>
      <c r="HS29" s="43"/>
    </row>
    <row r="30" ht="16.5" spans="1:227">
      <c r="A30" s="16"/>
      <c r="B30" s="20" t="s">
        <v>38</v>
      </c>
      <c r="C30" s="18">
        <v>6939962757322</v>
      </c>
      <c r="D30" s="18">
        <v>586355331129</v>
      </c>
      <c r="E30" s="18">
        <v>21061110001765</v>
      </c>
      <c r="F30" s="17" t="s">
        <v>190</v>
      </c>
      <c r="G30" s="19" t="s">
        <v>396</v>
      </c>
      <c r="H30" s="17" t="s">
        <v>288</v>
      </c>
      <c r="I30" s="26">
        <f>VLOOKUP(C30,[3]Sheet2!K:P,6,0)</f>
        <v>1</v>
      </c>
      <c r="J30" s="17">
        <f>VLOOKUP(C30,[3]Sheet2!K:N,4,0)</f>
        <v>435</v>
      </c>
      <c r="K30" s="17">
        <f>VLOOKUP(C30,[3]Sheet2!K:Q,7,0)</f>
        <v>284</v>
      </c>
      <c r="L30" s="18">
        <f>VLOOKUP(C30,[3]Sheet2!K:O,5,0)</f>
        <v>36.013160955831</v>
      </c>
      <c r="M30" s="27">
        <f t="shared" si="0"/>
        <v>0.00358165285712484</v>
      </c>
      <c r="N30" s="33">
        <v>324</v>
      </c>
      <c r="O30" s="26">
        <v>0.0062</v>
      </c>
      <c r="P30" s="18">
        <v>5</v>
      </c>
      <c r="Q30" s="18">
        <v>1605</v>
      </c>
      <c r="R30" s="17">
        <v>339</v>
      </c>
      <c r="S30" s="17">
        <v>130</v>
      </c>
      <c r="T30" s="17">
        <v>279</v>
      </c>
      <c r="U30" s="58">
        <v>0.017921146953405</v>
      </c>
      <c r="V30" s="18">
        <v>5</v>
      </c>
      <c r="W30" s="18">
        <v>1675</v>
      </c>
      <c r="X30" s="17">
        <v>339</v>
      </c>
      <c r="Y30" s="17">
        <v>135</v>
      </c>
      <c r="Z30" s="17">
        <v>286</v>
      </c>
      <c r="AA30" s="58">
        <v>0.013986013986014</v>
      </c>
      <c r="AB30" s="18">
        <v>3</v>
      </c>
      <c r="AC30" s="18">
        <v>1017</v>
      </c>
      <c r="AD30" s="17">
        <v>339</v>
      </c>
      <c r="AE30" s="17">
        <v>180</v>
      </c>
      <c r="AF30" s="17">
        <v>311</v>
      </c>
      <c r="AG30" s="58">
        <v>0.0385852090032154</v>
      </c>
      <c r="AH30" s="18">
        <v>11</v>
      </c>
      <c r="AI30" s="18">
        <v>3196.17</v>
      </c>
      <c r="AJ30" s="17">
        <v>339</v>
      </c>
      <c r="AK30" s="17">
        <v>167</v>
      </c>
      <c r="AL30" s="17">
        <v>382</v>
      </c>
      <c r="AM30" s="58">
        <v>0.0366492146596859</v>
      </c>
      <c r="AN30" s="18">
        <v>11</v>
      </c>
      <c r="AO30" s="18">
        <v>3237</v>
      </c>
      <c r="AP30" s="17">
        <v>339</v>
      </c>
      <c r="AQ30" s="17">
        <v>161</v>
      </c>
      <c r="AR30" s="33">
        <v>471</v>
      </c>
      <c r="AS30" s="58">
        <v>0.0339702760084926</v>
      </c>
      <c r="AT30" s="18">
        <v>16</v>
      </c>
      <c r="AU30" s="18">
        <v>4692.68</v>
      </c>
      <c r="AV30" s="17">
        <v>339</v>
      </c>
      <c r="AW30" s="17">
        <v>163</v>
      </c>
      <c r="AX30" s="17">
        <v>458</v>
      </c>
      <c r="AY30" s="264">
        <v>0.0152838427947598</v>
      </c>
      <c r="AZ30" s="17">
        <v>6</v>
      </c>
      <c r="BA30" s="18">
        <v>1779</v>
      </c>
      <c r="BB30" s="17">
        <v>299</v>
      </c>
      <c r="BC30" s="17">
        <v>167</v>
      </c>
      <c r="BD30" s="17">
        <v>455</v>
      </c>
      <c r="BE30" s="32">
        <v>0.0241758241758242</v>
      </c>
      <c r="BF30" s="17">
        <v>9</v>
      </c>
      <c r="BG30" s="18">
        <v>2606.42</v>
      </c>
      <c r="BH30" s="17">
        <v>299</v>
      </c>
      <c r="BI30" s="17">
        <v>163</v>
      </c>
      <c r="BJ30" s="17">
        <v>395</v>
      </c>
      <c r="BK30" s="32">
        <v>0.0278481012658228</v>
      </c>
      <c r="BL30" s="18">
        <v>8</v>
      </c>
      <c r="BM30" s="18">
        <v>2950</v>
      </c>
      <c r="BN30" s="17">
        <v>299</v>
      </c>
      <c r="BO30" s="17">
        <v>95</v>
      </c>
      <c r="BP30" s="17">
        <v>473</v>
      </c>
      <c r="BQ30" s="32">
        <v>0.0274841437632135</v>
      </c>
      <c r="BR30" s="18">
        <v>12</v>
      </c>
      <c r="BS30" s="18">
        <v>3525</v>
      </c>
      <c r="BT30" s="17">
        <v>299</v>
      </c>
      <c r="BU30" s="18">
        <v>88</v>
      </c>
      <c r="BV30" s="17">
        <v>402</v>
      </c>
      <c r="BW30" s="32">
        <v>0.0174129353233831</v>
      </c>
      <c r="BX30" s="18">
        <v>6</v>
      </c>
      <c r="BY30" s="18">
        <v>1754</v>
      </c>
      <c r="BZ30" s="17">
        <v>299</v>
      </c>
      <c r="CA30" s="18">
        <v>245</v>
      </c>
      <c r="CB30" s="18">
        <v>407</v>
      </c>
      <c r="CC30" s="32">
        <v>0.0175129353233831</v>
      </c>
      <c r="CD30" s="18">
        <v>20</v>
      </c>
      <c r="CE30" s="18">
        <v>5885.61</v>
      </c>
      <c r="CF30" s="17">
        <v>299</v>
      </c>
      <c r="CG30" s="18">
        <v>245</v>
      </c>
      <c r="CH30" s="33">
        <v>426</v>
      </c>
      <c r="CI30" s="32">
        <v>0.028169014084507</v>
      </c>
      <c r="CJ30" s="18">
        <v>9</v>
      </c>
      <c r="CK30" s="18">
        <v>2643.03</v>
      </c>
      <c r="CL30" s="17">
        <v>299</v>
      </c>
      <c r="CM30" s="18">
        <v>245</v>
      </c>
      <c r="CN30" s="33">
        <v>461</v>
      </c>
      <c r="CO30" s="32">
        <v>0.0433839479392625</v>
      </c>
      <c r="CP30" s="17">
        <v>19</v>
      </c>
      <c r="CQ30" s="18">
        <v>5555.39</v>
      </c>
      <c r="CR30" s="17">
        <v>299</v>
      </c>
      <c r="CS30" s="17">
        <v>169</v>
      </c>
      <c r="CT30" s="33">
        <v>469</v>
      </c>
      <c r="CU30" s="32">
        <v>0.00639658848614072</v>
      </c>
      <c r="CV30" s="17">
        <v>3</v>
      </c>
      <c r="CW30" s="18">
        <v>967</v>
      </c>
      <c r="CX30" s="17">
        <v>314</v>
      </c>
      <c r="CY30" s="17">
        <v>221</v>
      </c>
      <c r="CZ30" s="33">
        <v>536</v>
      </c>
      <c r="DA30" s="32">
        <v>0.0111940298507463</v>
      </c>
      <c r="DB30" s="18">
        <v>4</v>
      </c>
      <c r="DC30" s="18">
        <v>1869.06</v>
      </c>
      <c r="DD30" s="17">
        <v>314</v>
      </c>
      <c r="DE30" s="18">
        <v>250</v>
      </c>
      <c r="DF30" s="33">
        <v>501</v>
      </c>
      <c r="DG30" s="32">
        <v>0.0159680638722555</v>
      </c>
      <c r="DH30" s="18">
        <v>7</v>
      </c>
      <c r="DI30" s="18">
        <v>2166.86</v>
      </c>
      <c r="DJ30" s="17">
        <v>314</v>
      </c>
      <c r="DK30" s="18">
        <v>228</v>
      </c>
      <c r="DL30" s="18">
        <v>450</v>
      </c>
      <c r="DM30" s="26">
        <v>0.0288888888888889</v>
      </c>
      <c r="DN30" s="18">
        <v>10</v>
      </c>
      <c r="DO30" s="18">
        <v>3153.49</v>
      </c>
      <c r="DP30" s="17">
        <v>314</v>
      </c>
      <c r="DQ30" s="18">
        <v>158</v>
      </c>
      <c r="DR30" s="18">
        <v>424</v>
      </c>
      <c r="DS30" s="26">
        <v>0.0165094339622642</v>
      </c>
      <c r="DT30" s="18">
        <v>5</v>
      </c>
      <c r="DU30" s="18">
        <v>2778</v>
      </c>
      <c r="DV30" s="17">
        <v>314</v>
      </c>
      <c r="DW30" s="18">
        <v>188</v>
      </c>
      <c r="DX30" s="18">
        <v>439</v>
      </c>
      <c r="DY30" s="26">
        <v>0.0364464692482916</v>
      </c>
      <c r="DZ30" s="18">
        <v>13</v>
      </c>
      <c r="EA30" s="18">
        <v>5396.12</v>
      </c>
      <c r="EB30" s="17">
        <v>314</v>
      </c>
      <c r="EC30" s="18">
        <v>187</v>
      </c>
      <c r="ED30" s="18">
        <v>456</v>
      </c>
      <c r="EE30" s="26">
        <v>0.0241228070175439</v>
      </c>
      <c r="EF30" s="17">
        <v>10</v>
      </c>
      <c r="EG30" s="18">
        <v>3165</v>
      </c>
      <c r="EH30" s="17">
        <v>314</v>
      </c>
      <c r="EI30" s="17">
        <v>254</v>
      </c>
      <c r="EJ30" s="18">
        <v>481</v>
      </c>
      <c r="EK30" s="26">
        <v>0.0103950103950104</v>
      </c>
      <c r="EL30" s="17">
        <v>5</v>
      </c>
      <c r="EM30" s="18">
        <v>1570.49</v>
      </c>
      <c r="EN30" s="17">
        <v>319</v>
      </c>
      <c r="EO30" s="17">
        <v>234</v>
      </c>
      <c r="EP30" s="17">
        <v>447</v>
      </c>
      <c r="EQ30" s="26">
        <v>0.0201342281879195</v>
      </c>
      <c r="ER30" s="17">
        <v>9</v>
      </c>
      <c r="ES30" s="18">
        <v>2846.24</v>
      </c>
      <c r="ET30" s="17">
        <v>319</v>
      </c>
      <c r="EU30" s="17">
        <v>247</v>
      </c>
      <c r="EV30" s="17">
        <v>450</v>
      </c>
      <c r="EW30" s="26">
        <v>0.0244444444444444</v>
      </c>
      <c r="EX30" s="17">
        <v>11</v>
      </c>
      <c r="EY30" s="18">
        <v>3474</v>
      </c>
      <c r="EZ30" s="17">
        <v>319</v>
      </c>
      <c r="FA30" s="17">
        <v>265</v>
      </c>
      <c r="FB30" s="17">
        <v>479</v>
      </c>
      <c r="FC30" s="26">
        <v>0.0250521920668058</v>
      </c>
      <c r="FD30" s="17">
        <v>10</v>
      </c>
      <c r="FE30" s="18">
        <v>3764.66</v>
      </c>
      <c r="FF30" s="17">
        <v>319</v>
      </c>
      <c r="FG30" s="17">
        <v>236</v>
      </c>
      <c r="FH30" s="17">
        <v>449</v>
      </c>
      <c r="FI30" s="26">
        <v>0.0178173719376392</v>
      </c>
      <c r="FJ30" s="18">
        <v>8</v>
      </c>
      <c r="FK30" s="18">
        <v>2551</v>
      </c>
      <c r="FL30" s="17">
        <v>319</v>
      </c>
      <c r="FM30" s="18">
        <v>221</v>
      </c>
      <c r="FN30" s="18">
        <v>490</v>
      </c>
      <c r="FO30" s="26">
        <v>0.0244897959183673</v>
      </c>
      <c r="FP30" s="18">
        <v>11</v>
      </c>
      <c r="FQ30" s="18">
        <v>3467.52</v>
      </c>
      <c r="FR30" s="17">
        <v>319</v>
      </c>
      <c r="FS30" s="18">
        <v>227</v>
      </c>
      <c r="FT30" s="18">
        <v>473</v>
      </c>
      <c r="FU30" s="26">
        <v>0.0211416490486258</v>
      </c>
      <c r="FV30" s="18">
        <v>10</v>
      </c>
      <c r="FW30" s="18">
        <v>3162.94</v>
      </c>
      <c r="FX30" s="17">
        <v>319</v>
      </c>
      <c r="FY30" s="18">
        <v>374</v>
      </c>
      <c r="FZ30" s="18">
        <v>465</v>
      </c>
      <c r="GA30" s="26">
        <v>0.0193548387096774</v>
      </c>
      <c r="GB30" s="18">
        <v>9</v>
      </c>
      <c r="GC30" s="18">
        <v>2837.09</v>
      </c>
      <c r="GD30" s="17">
        <v>319</v>
      </c>
      <c r="GE30" s="18">
        <v>360</v>
      </c>
      <c r="GF30" s="18">
        <v>487</v>
      </c>
      <c r="GG30" s="26">
        <v>0.0225872689938398</v>
      </c>
      <c r="GH30" s="17">
        <v>10</v>
      </c>
      <c r="GI30" s="18">
        <v>3798</v>
      </c>
      <c r="GJ30" s="17">
        <v>319</v>
      </c>
      <c r="GK30" s="17">
        <v>307</v>
      </c>
      <c r="GL30" s="17">
        <v>479</v>
      </c>
      <c r="GM30" s="26">
        <v>0.0208768267223382</v>
      </c>
      <c r="GN30" s="17">
        <v>9</v>
      </c>
      <c r="GO30" s="18">
        <v>2852.86</v>
      </c>
      <c r="GP30" s="17">
        <v>319</v>
      </c>
      <c r="GQ30" s="17">
        <v>323</v>
      </c>
      <c r="GR30" s="17"/>
      <c r="GS30" s="17"/>
      <c r="GT30" s="17"/>
      <c r="GU30" s="17"/>
      <c r="GV30" s="17">
        <v>9</v>
      </c>
      <c r="GW30" s="17">
        <v>3032.08</v>
      </c>
      <c r="GX30" s="17">
        <v>84</v>
      </c>
      <c r="GY30" s="17">
        <v>29102.87</v>
      </c>
      <c r="GZ30" s="16">
        <v>83</v>
      </c>
      <c r="HA30" s="16">
        <v>29094.74</v>
      </c>
      <c r="HB30" s="16">
        <v>210</v>
      </c>
      <c r="HC30" s="16">
        <v>65372.83</v>
      </c>
      <c r="HD30" s="41"/>
      <c r="HE30" s="41"/>
      <c r="HF30" s="41"/>
      <c r="HG30" s="41"/>
      <c r="HH30" s="18"/>
      <c r="HI30" s="41"/>
      <c r="HJ30" s="41"/>
      <c r="HK30" s="41"/>
      <c r="HL30" s="18"/>
      <c r="HM30" s="18"/>
      <c r="HN30" s="18">
        <f t="shared" si="1"/>
        <v>284</v>
      </c>
      <c r="HO30" s="18">
        <f t="shared" si="4"/>
        <v>3280</v>
      </c>
      <c r="HP30" s="18">
        <f t="shared" si="2"/>
        <v>670</v>
      </c>
      <c r="HQ30" s="18">
        <f t="shared" si="3"/>
        <v>129882.52</v>
      </c>
      <c r="HR30" s="43"/>
      <c r="HS30" s="43"/>
    </row>
    <row r="31" ht="16.5" spans="1:227">
      <c r="A31" s="16"/>
      <c r="B31" s="20" t="s">
        <v>38</v>
      </c>
      <c r="C31" s="18">
        <v>6939962758466</v>
      </c>
      <c r="D31" s="18">
        <v>586243046155</v>
      </c>
      <c r="E31" s="18">
        <v>21061110001766</v>
      </c>
      <c r="F31" s="17" t="s">
        <v>192</v>
      </c>
      <c r="G31" s="19" t="s">
        <v>397</v>
      </c>
      <c r="H31" s="17" t="s">
        <v>288</v>
      </c>
      <c r="I31" s="26">
        <f>VLOOKUP(C31,[3]Sheet2!K:P,6,0)</f>
        <v>1</v>
      </c>
      <c r="J31" s="17">
        <f>VLOOKUP(C31,[3]Sheet2!K:N,4,0)</f>
        <v>175</v>
      </c>
      <c r="K31" s="17">
        <f>VLOOKUP(C31,[3]Sheet2!K:Q,7,0)</f>
        <v>1</v>
      </c>
      <c r="L31" s="18">
        <f>VLOOKUP(C31,[3]Sheet2!K:O,5,0)</f>
        <v>23.2550781497184</v>
      </c>
      <c r="M31" s="27">
        <f t="shared" si="0"/>
        <v>0.000529681056335364</v>
      </c>
      <c r="N31" s="33">
        <v>269</v>
      </c>
      <c r="O31" s="26">
        <v>0.026</v>
      </c>
      <c r="P31" s="18">
        <v>6</v>
      </c>
      <c r="Q31" s="18">
        <v>2264</v>
      </c>
      <c r="R31" s="17">
        <v>399</v>
      </c>
      <c r="S31" s="17">
        <v>224</v>
      </c>
      <c r="T31" s="17">
        <v>222</v>
      </c>
      <c r="U31" s="58">
        <v>0.0405405405405405</v>
      </c>
      <c r="V31" s="18">
        <v>5</v>
      </c>
      <c r="W31" s="18">
        <v>1850</v>
      </c>
      <c r="X31" s="17">
        <v>399</v>
      </c>
      <c r="Y31" s="17">
        <v>219</v>
      </c>
      <c r="Z31" s="17">
        <v>226</v>
      </c>
      <c r="AA31" s="58">
        <v>0.0442477876106195</v>
      </c>
      <c r="AB31" s="18">
        <v>5</v>
      </c>
      <c r="AC31" s="18">
        <v>1870</v>
      </c>
      <c r="AD31" s="17">
        <v>399</v>
      </c>
      <c r="AE31" s="17">
        <v>213</v>
      </c>
      <c r="AF31" s="17">
        <v>238</v>
      </c>
      <c r="AG31" s="58">
        <v>0.0210084033613445</v>
      </c>
      <c r="AH31" s="18">
        <v>1</v>
      </c>
      <c r="AI31" s="18">
        <v>399</v>
      </c>
      <c r="AJ31" s="17">
        <v>399</v>
      </c>
      <c r="AK31" s="17">
        <v>212</v>
      </c>
      <c r="AL31" s="17">
        <v>248</v>
      </c>
      <c r="AM31" s="58">
        <v>0.0282258064516129</v>
      </c>
      <c r="AN31" s="18">
        <v>7</v>
      </c>
      <c r="AO31" s="18">
        <v>2788</v>
      </c>
      <c r="AP31" s="17">
        <v>399</v>
      </c>
      <c r="AQ31" s="17">
        <v>205</v>
      </c>
      <c r="AR31" s="33">
        <v>197</v>
      </c>
      <c r="AS31" s="58">
        <v>0.0355329949238579</v>
      </c>
      <c r="AT31" s="18">
        <v>7</v>
      </c>
      <c r="AU31" s="18">
        <v>2785.73</v>
      </c>
      <c r="AV31" s="17">
        <v>399</v>
      </c>
      <c r="AW31" s="17">
        <v>197</v>
      </c>
      <c r="AX31" s="17">
        <v>189</v>
      </c>
      <c r="AY31" s="264">
        <v>0.0105820105820106</v>
      </c>
      <c r="AZ31" s="17">
        <v>2</v>
      </c>
      <c r="BA31" s="18">
        <v>798</v>
      </c>
      <c r="BB31" s="17">
        <v>399</v>
      </c>
      <c r="BC31" s="17">
        <v>208</v>
      </c>
      <c r="BD31" s="17">
        <v>204</v>
      </c>
      <c r="BE31" s="32">
        <v>0.00980392156862745</v>
      </c>
      <c r="BF31" s="17">
        <v>2</v>
      </c>
      <c r="BG31" s="18">
        <v>785.5</v>
      </c>
      <c r="BH31" s="17">
        <v>399</v>
      </c>
      <c r="BI31" s="17">
        <v>197</v>
      </c>
      <c r="BJ31" s="17">
        <v>142</v>
      </c>
      <c r="BK31" s="32">
        <v>0.00704225352112676</v>
      </c>
      <c r="BL31" s="18">
        <v>1</v>
      </c>
      <c r="BM31" s="18">
        <v>384</v>
      </c>
      <c r="BN31" s="17">
        <v>399</v>
      </c>
      <c r="BO31" s="17">
        <v>192</v>
      </c>
      <c r="BP31" s="17">
        <v>164</v>
      </c>
      <c r="BQ31" s="32">
        <v>0.0182926829268293</v>
      </c>
      <c r="BR31" s="18">
        <v>3</v>
      </c>
      <c r="BS31" s="18">
        <v>1177.63</v>
      </c>
      <c r="BT31" s="17">
        <v>399</v>
      </c>
      <c r="BU31" s="18">
        <v>189</v>
      </c>
      <c r="BV31" s="17">
        <v>139</v>
      </c>
      <c r="BW31" s="32">
        <v>0.0143884892086331</v>
      </c>
      <c r="BX31" s="18">
        <v>2</v>
      </c>
      <c r="BY31" s="18">
        <v>783</v>
      </c>
      <c r="BZ31" s="17">
        <v>399</v>
      </c>
      <c r="CA31" s="18">
        <v>237</v>
      </c>
      <c r="CB31" s="18">
        <v>144</v>
      </c>
      <c r="CC31" s="32">
        <v>0.0144884892086331</v>
      </c>
      <c r="CD31" s="18">
        <v>0</v>
      </c>
      <c r="CE31" s="18">
        <v>0</v>
      </c>
      <c r="CF31" s="17">
        <v>399</v>
      </c>
      <c r="CG31" s="18">
        <v>237</v>
      </c>
      <c r="CH31" s="33">
        <v>78</v>
      </c>
      <c r="CI31" s="32">
        <v>0</v>
      </c>
      <c r="CJ31" s="18">
        <v>0</v>
      </c>
      <c r="CK31" s="18">
        <v>0</v>
      </c>
      <c r="CL31" s="17">
        <v>399</v>
      </c>
      <c r="CM31" s="18">
        <v>237</v>
      </c>
      <c r="CN31" s="33">
        <v>88</v>
      </c>
      <c r="CO31" s="32">
        <v>0</v>
      </c>
      <c r="CP31" s="17">
        <v>0</v>
      </c>
      <c r="CQ31" s="18">
        <v>0</v>
      </c>
      <c r="CR31" s="17">
        <v>399</v>
      </c>
      <c r="CS31" s="17">
        <v>250</v>
      </c>
      <c r="CT31" s="33">
        <v>86</v>
      </c>
      <c r="CU31" s="32">
        <v>0</v>
      </c>
      <c r="CV31" s="17">
        <v>0</v>
      </c>
      <c r="CW31" s="18">
        <v>0</v>
      </c>
      <c r="CX31" s="17">
        <v>374</v>
      </c>
      <c r="CY31" s="17">
        <v>249</v>
      </c>
      <c r="CZ31" s="33">
        <v>114</v>
      </c>
      <c r="DA31" s="32">
        <v>0</v>
      </c>
      <c r="DB31" s="18">
        <v>0</v>
      </c>
      <c r="DC31" s="18">
        <v>0</v>
      </c>
      <c r="DD31" s="17">
        <v>374</v>
      </c>
      <c r="DE31" s="18">
        <v>249</v>
      </c>
      <c r="DF31" s="33">
        <v>82</v>
      </c>
      <c r="DG31" s="32">
        <v>0</v>
      </c>
      <c r="DH31" s="18">
        <v>0</v>
      </c>
      <c r="DI31" s="18">
        <v>0</v>
      </c>
      <c r="DJ31" s="17">
        <v>374</v>
      </c>
      <c r="DK31" s="18">
        <v>247</v>
      </c>
      <c r="DL31" s="18">
        <v>91</v>
      </c>
      <c r="DM31" s="26">
        <v>0</v>
      </c>
      <c r="DN31" s="18">
        <v>0</v>
      </c>
      <c r="DO31" s="18">
        <v>0</v>
      </c>
      <c r="DP31" s="17">
        <v>374</v>
      </c>
      <c r="DQ31" s="18">
        <v>247</v>
      </c>
      <c r="DR31" s="18">
        <v>58</v>
      </c>
      <c r="DS31" s="26">
        <v>0</v>
      </c>
      <c r="DT31" s="18">
        <v>0</v>
      </c>
      <c r="DU31" s="18">
        <v>0</v>
      </c>
      <c r="DV31" s="17">
        <v>374</v>
      </c>
      <c r="DW31" s="18">
        <v>190</v>
      </c>
      <c r="DX31" s="18">
        <v>59</v>
      </c>
      <c r="DY31" s="26">
        <v>0</v>
      </c>
      <c r="DZ31" s="18">
        <v>0</v>
      </c>
      <c r="EA31" s="18">
        <v>0</v>
      </c>
      <c r="EB31" s="17">
        <v>374</v>
      </c>
      <c r="EC31" s="18">
        <v>190</v>
      </c>
      <c r="ED31" s="18">
        <v>64</v>
      </c>
      <c r="EE31" s="26">
        <v>0</v>
      </c>
      <c r="EF31" s="17">
        <v>0</v>
      </c>
      <c r="EG31" s="18">
        <v>0</v>
      </c>
      <c r="EH31" s="17">
        <v>374</v>
      </c>
      <c r="EI31" s="17">
        <v>190</v>
      </c>
      <c r="EJ31" s="18">
        <v>72</v>
      </c>
      <c r="EK31" s="26">
        <v>0</v>
      </c>
      <c r="EL31" s="17">
        <v>0</v>
      </c>
      <c r="EM31" s="18">
        <v>0</v>
      </c>
      <c r="EN31" s="17">
        <v>419</v>
      </c>
      <c r="EO31" s="17">
        <v>190</v>
      </c>
      <c r="EP31" s="17">
        <v>44</v>
      </c>
      <c r="EQ31" s="26">
        <v>0</v>
      </c>
      <c r="ER31" s="17">
        <v>0</v>
      </c>
      <c r="ES31" s="18">
        <v>0</v>
      </c>
      <c r="ET31" s="17">
        <v>419</v>
      </c>
      <c r="EU31" s="17">
        <v>190</v>
      </c>
      <c r="EV31" s="17">
        <v>43</v>
      </c>
      <c r="EW31" s="26">
        <v>0</v>
      </c>
      <c r="EX31" s="17">
        <v>0</v>
      </c>
      <c r="EY31" s="18">
        <v>0</v>
      </c>
      <c r="EZ31" s="17">
        <v>419</v>
      </c>
      <c r="FA31" s="17">
        <v>227</v>
      </c>
      <c r="FB31" s="17">
        <v>40</v>
      </c>
      <c r="FC31" s="26">
        <v>0</v>
      </c>
      <c r="FD31" s="17">
        <v>0</v>
      </c>
      <c r="FE31" s="18">
        <v>0</v>
      </c>
      <c r="FF31" s="17">
        <v>419</v>
      </c>
      <c r="FG31" s="17">
        <v>227</v>
      </c>
      <c r="FH31" s="17">
        <v>62</v>
      </c>
      <c r="FI31" s="26">
        <v>0</v>
      </c>
      <c r="FJ31" s="18">
        <v>0</v>
      </c>
      <c r="FK31" s="18">
        <v>0</v>
      </c>
      <c r="FL31" s="17">
        <v>419</v>
      </c>
      <c r="FM31" s="18">
        <v>227</v>
      </c>
      <c r="FN31" s="18">
        <v>94</v>
      </c>
      <c r="FO31" s="26">
        <v>0</v>
      </c>
      <c r="FP31" s="18">
        <v>0</v>
      </c>
      <c r="FQ31" s="18">
        <v>0</v>
      </c>
      <c r="FR31" s="17">
        <v>419</v>
      </c>
      <c r="FS31" s="18">
        <v>227</v>
      </c>
      <c r="FT31" s="18">
        <v>72</v>
      </c>
      <c r="FU31" s="26">
        <v>0</v>
      </c>
      <c r="FV31" s="18">
        <v>0</v>
      </c>
      <c r="FW31" s="18">
        <v>0</v>
      </c>
      <c r="FX31" s="17">
        <v>419</v>
      </c>
      <c r="FY31" s="18">
        <v>221</v>
      </c>
      <c r="FZ31" s="18">
        <v>51</v>
      </c>
      <c r="GA31" s="26">
        <v>0</v>
      </c>
      <c r="GB31" s="18">
        <v>0</v>
      </c>
      <c r="GC31" s="18">
        <v>0</v>
      </c>
      <c r="GD31" s="17">
        <v>419</v>
      </c>
      <c r="GE31" s="18">
        <v>209</v>
      </c>
      <c r="GF31" s="18">
        <v>52</v>
      </c>
      <c r="GG31" s="26">
        <v>0.0192307692307692</v>
      </c>
      <c r="GH31" s="17">
        <v>1</v>
      </c>
      <c r="GI31" s="18">
        <v>419</v>
      </c>
      <c r="GJ31" s="17">
        <v>419</v>
      </c>
      <c r="GK31" s="17">
        <v>165</v>
      </c>
      <c r="GL31" s="17">
        <v>73</v>
      </c>
      <c r="GM31" s="26">
        <v>0</v>
      </c>
      <c r="GN31" s="17">
        <v>0</v>
      </c>
      <c r="GO31" s="18">
        <v>0</v>
      </c>
      <c r="GP31" s="17">
        <v>419</v>
      </c>
      <c r="GQ31" s="17">
        <v>168</v>
      </c>
      <c r="GR31" s="17"/>
      <c r="GS31" s="17"/>
      <c r="GT31" s="17"/>
      <c r="GU31" s="17"/>
      <c r="GV31" s="17">
        <v>13</v>
      </c>
      <c r="GW31" s="17">
        <v>5143.11</v>
      </c>
      <c r="GX31" s="17">
        <v>144</v>
      </c>
      <c r="GY31" s="17">
        <v>61148.59</v>
      </c>
      <c r="GZ31" s="16">
        <v>174</v>
      </c>
      <c r="HA31" s="16">
        <v>71111.62</v>
      </c>
      <c r="HB31" s="16">
        <v>154</v>
      </c>
      <c r="HC31" s="16">
        <v>58460.06</v>
      </c>
      <c r="HD31" s="41"/>
      <c r="HE31" s="41"/>
      <c r="HF31" s="41"/>
      <c r="HG31" s="41"/>
      <c r="HH31" s="18"/>
      <c r="HI31" s="41"/>
      <c r="HJ31" s="41"/>
      <c r="HK31" s="41"/>
      <c r="HL31" s="18"/>
      <c r="HM31" s="18"/>
      <c r="HN31" s="18">
        <f t="shared" si="1"/>
        <v>42</v>
      </c>
      <c r="HO31" s="18">
        <f t="shared" si="4"/>
        <v>4114</v>
      </c>
      <c r="HP31" s="18">
        <f t="shared" si="2"/>
        <v>527</v>
      </c>
      <c r="HQ31" s="18">
        <f t="shared" si="3"/>
        <v>199977.38</v>
      </c>
      <c r="HR31" s="43"/>
      <c r="HS31" s="43"/>
    </row>
    <row r="32" ht="16.5" spans="1:227">
      <c r="A32" s="16" t="s">
        <v>126</v>
      </c>
      <c r="B32" s="17" t="s">
        <v>39</v>
      </c>
      <c r="C32" s="18">
        <v>6939962746630</v>
      </c>
      <c r="D32" s="18">
        <v>564212176561</v>
      </c>
      <c r="E32" s="18">
        <v>21063510000796</v>
      </c>
      <c r="F32" s="17" t="s">
        <v>196</v>
      </c>
      <c r="G32" s="19" t="s">
        <v>398</v>
      </c>
      <c r="H32" s="17" t="s">
        <v>129</v>
      </c>
      <c r="I32" s="26">
        <f>VLOOKUP(C32,[3]Sheet2!K:P,6,0)</f>
        <v>1</v>
      </c>
      <c r="J32" s="17">
        <f>VLOOKUP(C32,[3]Sheet2!K:N,4,0)</f>
        <v>4152</v>
      </c>
      <c r="K32" s="17">
        <f>VLOOKUP(C32,[3]Sheet2!K:Q,7,0)</f>
        <v>1140</v>
      </c>
      <c r="L32" s="18">
        <f>VLOOKUP(C32,[3]Sheet2!K:O,5,0)</f>
        <v>55.0420294476903</v>
      </c>
      <c r="M32" s="27">
        <f t="shared" si="0"/>
        <v>0.0455525708448413</v>
      </c>
      <c r="N32" s="33">
        <v>672</v>
      </c>
      <c r="O32" s="26">
        <v>0.1146</v>
      </c>
      <c r="P32" s="18">
        <v>122</v>
      </c>
      <c r="Q32" s="18">
        <v>7946.62</v>
      </c>
      <c r="R32" s="17">
        <v>69</v>
      </c>
      <c r="S32" s="17">
        <v>4891</v>
      </c>
      <c r="T32" s="17">
        <v>657</v>
      </c>
      <c r="U32" s="58">
        <v>0.167427701674277</v>
      </c>
      <c r="V32" s="18">
        <v>106</v>
      </c>
      <c r="W32" s="18">
        <v>6745.6</v>
      </c>
      <c r="X32" s="17">
        <v>69</v>
      </c>
      <c r="Y32" s="17">
        <v>4439</v>
      </c>
      <c r="Z32" s="17">
        <v>658</v>
      </c>
      <c r="AA32" s="58">
        <v>0.211246200607903</v>
      </c>
      <c r="AB32" s="18">
        <v>133</v>
      </c>
      <c r="AC32" s="18">
        <v>8587.04</v>
      </c>
      <c r="AD32" s="17">
        <v>69</v>
      </c>
      <c r="AE32" s="17">
        <v>4071</v>
      </c>
      <c r="AF32" s="17">
        <v>639</v>
      </c>
      <c r="AG32" s="58">
        <v>0.237871674491393</v>
      </c>
      <c r="AH32" s="18">
        <v>145</v>
      </c>
      <c r="AI32" s="18">
        <v>9838.17</v>
      </c>
      <c r="AJ32" s="17">
        <v>69</v>
      </c>
      <c r="AK32" s="17">
        <v>3871</v>
      </c>
      <c r="AL32" s="17">
        <v>584</v>
      </c>
      <c r="AM32" s="58">
        <v>0.154109589041096</v>
      </c>
      <c r="AN32" s="18">
        <v>88</v>
      </c>
      <c r="AO32" s="18">
        <v>5959.12</v>
      </c>
      <c r="AP32" s="17">
        <v>69</v>
      </c>
      <c r="AQ32" s="17">
        <v>3736</v>
      </c>
      <c r="AR32" s="33">
        <v>716</v>
      </c>
      <c r="AS32" s="58">
        <v>0.141061452513966</v>
      </c>
      <c r="AT32" s="18">
        <v>96</v>
      </c>
      <c r="AU32" s="18">
        <v>6574.95</v>
      </c>
      <c r="AV32" s="17">
        <v>69</v>
      </c>
      <c r="AW32" s="17">
        <v>3664</v>
      </c>
      <c r="AX32" s="17">
        <v>676</v>
      </c>
      <c r="AY32" s="264">
        <v>0.207100591715976</v>
      </c>
      <c r="AZ32" s="17">
        <v>135</v>
      </c>
      <c r="BA32" s="18">
        <v>9139.12</v>
      </c>
      <c r="BB32" s="17">
        <v>69</v>
      </c>
      <c r="BC32" s="17">
        <v>4342</v>
      </c>
      <c r="BD32" s="17">
        <v>577</v>
      </c>
      <c r="BE32" s="32">
        <v>0.135181975736568</v>
      </c>
      <c r="BF32" s="17">
        <v>73</v>
      </c>
      <c r="BG32" s="18">
        <v>4864.29</v>
      </c>
      <c r="BH32" s="17">
        <v>69</v>
      </c>
      <c r="BI32" s="17">
        <v>3664</v>
      </c>
      <c r="BJ32" s="17">
        <v>578</v>
      </c>
      <c r="BK32" s="32">
        <v>0.122837370242215</v>
      </c>
      <c r="BL32" s="18">
        <v>65</v>
      </c>
      <c r="BM32" s="18">
        <v>4283.63</v>
      </c>
      <c r="BN32" s="17">
        <v>69</v>
      </c>
      <c r="BO32" s="17">
        <v>3097</v>
      </c>
      <c r="BP32" s="17">
        <v>578</v>
      </c>
      <c r="BQ32" s="32">
        <v>0.211072664359862</v>
      </c>
      <c r="BR32" s="18">
        <v>113</v>
      </c>
      <c r="BS32" s="18">
        <v>7290.66</v>
      </c>
      <c r="BT32" s="17">
        <v>69</v>
      </c>
      <c r="BU32" s="18">
        <v>3090</v>
      </c>
      <c r="BV32" s="17">
        <v>589</v>
      </c>
      <c r="BW32" s="32">
        <v>0.249575551782683</v>
      </c>
      <c r="BX32" s="18">
        <v>143</v>
      </c>
      <c r="BY32" s="18">
        <v>9149.95</v>
      </c>
      <c r="BZ32" s="17">
        <v>69</v>
      </c>
      <c r="CA32" s="18">
        <v>3113</v>
      </c>
      <c r="CB32" s="18">
        <v>594</v>
      </c>
      <c r="CC32" s="32">
        <v>0.249675551782683</v>
      </c>
      <c r="CD32" s="18">
        <v>293</v>
      </c>
      <c r="CE32" s="18">
        <v>19536.21</v>
      </c>
      <c r="CF32" s="17">
        <v>69</v>
      </c>
      <c r="CG32" s="18">
        <v>3113</v>
      </c>
      <c r="CH32" s="33">
        <v>756</v>
      </c>
      <c r="CI32" s="32">
        <v>0.173280423280423</v>
      </c>
      <c r="CJ32" s="18">
        <v>116</v>
      </c>
      <c r="CK32" s="18">
        <v>7267.82</v>
      </c>
      <c r="CL32" s="17">
        <v>69</v>
      </c>
      <c r="CM32" s="18">
        <v>3113</v>
      </c>
      <c r="CN32" s="33">
        <v>820</v>
      </c>
      <c r="CO32" s="32">
        <v>0.181707317073171</v>
      </c>
      <c r="CP32" s="17">
        <v>138</v>
      </c>
      <c r="CQ32" s="18">
        <v>8609.58</v>
      </c>
      <c r="CR32" s="17">
        <v>69</v>
      </c>
      <c r="CS32" s="17">
        <v>2848</v>
      </c>
      <c r="CT32" s="33">
        <v>895</v>
      </c>
      <c r="CU32" s="32">
        <v>0.119553072625698</v>
      </c>
      <c r="CV32" s="17">
        <v>103</v>
      </c>
      <c r="CW32" s="18">
        <v>6946.35</v>
      </c>
      <c r="CX32" s="17">
        <v>69</v>
      </c>
      <c r="CY32" s="17">
        <v>2835</v>
      </c>
      <c r="CZ32" s="33">
        <v>814</v>
      </c>
      <c r="DA32" s="32">
        <v>0.143734643734644</v>
      </c>
      <c r="DB32" s="18">
        <v>107</v>
      </c>
      <c r="DC32" s="18">
        <v>7582.68</v>
      </c>
      <c r="DD32" s="17">
        <v>69</v>
      </c>
      <c r="DE32" s="18">
        <v>2724</v>
      </c>
      <c r="DF32" s="33">
        <v>755</v>
      </c>
      <c r="DG32" s="32">
        <v>0.193377483443709</v>
      </c>
      <c r="DH32" s="18">
        <v>143</v>
      </c>
      <c r="DI32" s="18">
        <v>9702.38</v>
      </c>
      <c r="DJ32" s="17">
        <v>69</v>
      </c>
      <c r="DK32" s="18">
        <v>2509</v>
      </c>
      <c r="DL32" s="18">
        <v>685</v>
      </c>
      <c r="DM32" s="26">
        <v>0.176642335766423</v>
      </c>
      <c r="DN32" s="18">
        <v>112</v>
      </c>
      <c r="DO32" s="18">
        <v>7738.92</v>
      </c>
      <c r="DP32" s="17">
        <v>69</v>
      </c>
      <c r="DQ32" s="18">
        <v>2147</v>
      </c>
      <c r="DR32" s="18">
        <v>635</v>
      </c>
      <c r="DS32" s="26">
        <v>0.135433070866142</v>
      </c>
      <c r="DT32" s="18">
        <v>85</v>
      </c>
      <c r="DU32" s="18">
        <v>5731.64</v>
      </c>
      <c r="DV32" s="17">
        <v>69</v>
      </c>
      <c r="DW32" s="18">
        <v>2021</v>
      </c>
      <c r="DX32" s="18">
        <v>731</v>
      </c>
      <c r="DY32" s="26">
        <v>0.140902872777018</v>
      </c>
      <c r="DZ32" s="18">
        <v>96</v>
      </c>
      <c r="EA32" s="18">
        <v>6426.21</v>
      </c>
      <c r="EB32" s="17">
        <v>69</v>
      </c>
      <c r="EC32" s="18">
        <v>1935</v>
      </c>
      <c r="ED32" s="18">
        <v>1526</v>
      </c>
      <c r="EE32" s="26">
        <v>0.102228047182176</v>
      </c>
      <c r="EF32" s="17">
        <v>153</v>
      </c>
      <c r="EG32" s="18">
        <v>9728.67</v>
      </c>
      <c r="EH32" s="17">
        <v>69</v>
      </c>
      <c r="EI32" s="17">
        <v>2576</v>
      </c>
      <c r="EJ32" s="18">
        <v>886</v>
      </c>
      <c r="EK32" s="26">
        <v>0.198645598194131</v>
      </c>
      <c r="EL32" s="17">
        <v>169</v>
      </c>
      <c r="EM32" s="18">
        <v>11308.21</v>
      </c>
      <c r="EN32" s="17">
        <v>69</v>
      </c>
      <c r="EO32" s="17">
        <v>1866</v>
      </c>
      <c r="EP32" s="17">
        <v>712</v>
      </c>
      <c r="EQ32" s="26">
        <v>0.36938202247191</v>
      </c>
      <c r="ER32" s="17">
        <v>257</v>
      </c>
      <c r="ES32" s="18">
        <v>17507.15</v>
      </c>
      <c r="ET32" s="17">
        <v>69</v>
      </c>
      <c r="EU32" s="17">
        <v>1702</v>
      </c>
      <c r="EV32" s="17">
        <v>632</v>
      </c>
      <c r="EW32" s="26">
        <v>0.123417721518987</v>
      </c>
      <c r="EX32" s="17">
        <v>71</v>
      </c>
      <c r="EY32" s="18">
        <v>4870.79</v>
      </c>
      <c r="EZ32" s="17">
        <v>69</v>
      </c>
      <c r="FA32" s="17">
        <v>2428</v>
      </c>
      <c r="FB32" s="17">
        <v>616</v>
      </c>
      <c r="FC32" s="26">
        <v>0.160714285714286</v>
      </c>
      <c r="FD32" s="17">
        <v>97</v>
      </c>
      <c r="FE32" s="18">
        <v>6710.72</v>
      </c>
      <c r="FF32" s="17">
        <v>69</v>
      </c>
      <c r="FG32" s="17">
        <v>2328</v>
      </c>
      <c r="FH32" s="17">
        <v>551</v>
      </c>
      <c r="FI32" s="26">
        <v>0.130671506352087</v>
      </c>
      <c r="FJ32" s="18">
        <v>72</v>
      </c>
      <c r="FK32" s="18">
        <v>4875.86</v>
      </c>
      <c r="FL32" s="17">
        <v>69</v>
      </c>
      <c r="FM32" s="18">
        <v>2386</v>
      </c>
      <c r="FN32" s="18">
        <v>605</v>
      </c>
      <c r="FO32" s="26">
        <v>0.137190082644628</v>
      </c>
      <c r="FP32" s="18">
        <v>81</v>
      </c>
      <c r="FQ32" s="18">
        <v>5599.19</v>
      </c>
      <c r="FR32" s="17">
        <v>69</v>
      </c>
      <c r="FS32" s="18">
        <v>1987</v>
      </c>
      <c r="FT32" s="18">
        <v>624</v>
      </c>
      <c r="FU32" s="26">
        <v>0.128205128205128</v>
      </c>
      <c r="FV32" s="18">
        <v>80</v>
      </c>
      <c r="FW32" s="18">
        <v>5392.84</v>
      </c>
      <c r="FX32" s="17">
        <v>69</v>
      </c>
      <c r="FY32" s="18">
        <v>4092</v>
      </c>
      <c r="FZ32" s="18">
        <v>580</v>
      </c>
      <c r="GA32" s="26">
        <v>0.117241379310345</v>
      </c>
      <c r="GB32" s="18">
        <v>67</v>
      </c>
      <c r="GC32" s="18">
        <v>4517.7</v>
      </c>
      <c r="GD32" s="17">
        <v>69</v>
      </c>
      <c r="GE32" s="18">
        <v>3955</v>
      </c>
      <c r="GF32" s="18">
        <v>607</v>
      </c>
      <c r="GG32" s="26">
        <v>0.118616144975288</v>
      </c>
      <c r="GH32" s="17">
        <v>72</v>
      </c>
      <c r="GI32" s="18">
        <v>4866.7</v>
      </c>
      <c r="GJ32" s="17">
        <v>69</v>
      </c>
      <c r="GK32" s="17">
        <v>4303</v>
      </c>
      <c r="GL32" s="17">
        <v>585</v>
      </c>
      <c r="GM32" s="26">
        <v>0.14017094017094</v>
      </c>
      <c r="GN32" s="17">
        <v>81</v>
      </c>
      <c r="GO32" s="18">
        <v>5459.35</v>
      </c>
      <c r="GP32" s="17">
        <v>69</v>
      </c>
      <c r="GQ32" s="17">
        <v>4512</v>
      </c>
      <c r="GR32" s="17">
        <v>6394</v>
      </c>
      <c r="GS32" s="17">
        <v>435849.57</v>
      </c>
      <c r="GT32" s="17">
        <v>5140</v>
      </c>
      <c r="GU32" s="17">
        <v>346207.58</v>
      </c>
      <c r="GV32" s="17">
        <v>6696</v>
      </c>
      <c r="GW32" s="17">
        <v>454676.11</v>
      </c>
      <c r="GX32" s="17">
        <v>4816</v>
      </c>
      <c r="GY32" s="17">
        <v>325948.2</v>
      </c>
      <c r="GZ32" s="18">
        <v>3303</v>
      </c>
      <c r="HA32" s="41">
        <v>226429.98</v>
      </c>
      <c r="HB32" s="41">
        <v>2533</v>
      </c>
      <c r="HC32" s="41">
        <v>171651.2</v>
      </c>
      <c r="HD32" s="41"/>
      <c r="HE32" s="41"/>
      <c r="HF32" s="41"/>
      <c r="HG32" s="41"/>
      <c r="HH32" s="18"/>
      <c r="HI32" s="41"/>
      <c r="HJ32" s="41"/>
      <c r="HK32" s="41"/>
      <c r="HL32" s="18"/>
      <c r="HM32" s="18"/>
      <c r="HN32" s="18">
        <f t="shared" si="1"/>
        <v>3612</v>
      </c>
      <c r="HO32" s="18">
        <f t="shared" si="4"/>
        <v>14692.22</v>
      </c>
      <c r="HP32" s="18">
        <f t="shared" si="2"/>
        <v>32494</v>
      </c>
      <c r="HQ32" s="18">
        <f t="shared" si="3"/>
        <v>1975454.86</v>
      </c>
      <c r="HR32" s="43"/>
      <c r="HS32" s="43"/>
    </row>
    <row r="33" ht="16.5" spans="1:227">
      <c r="A33" s="16" t="s">
        <v>133</v>
      </c>
      <c r="B33" s="17" t="s">
        <v>39</v>
      </c>
      <c r="C33" s="18">
        <v>6939962758060</v>
      </c>
      <c r="D33" s="18">
        <v>576023614881</v>
      </c>
      <c r="E33" s="18">
        <v>21063510001896</v>
      </c>
      <c r="F33" s="17" t="s">
        <v>198</v>
      </c>
      <c r="G33" s="19" t="s">
        <v>399</v>
      </c>
      <c r="H33" s="17" t="s">
        <v>129</v>
      </c>
      <c r="I33" s="26">
        <f>VLOOKUP(C33,[3]Sheet2!K:P,6,0)</f>
        <v>1</v>
      </c>
      <c r="J33" s="17">
        <f>VLOOKUP(C33,[3]Sheet2!K:N,4,0)</f>
        <v>7856</v>
      </c>
      <c r="K33" s="17">
        <f>VLOOKUP(C33,[3]Sheet2!K:Q,7,0)</f>
        <v>3888</v>
      </c>
      <c r="L33" s="18">
        <f>VLOOKUP(C33,[3]Sheet2!K:O,5,0)</f>
        <v>50.0937439686785</v>
      </c>
      <c r="M33" s="27">
        <f t="shared" si="0"/>
        <v>0.0449093867050055</v>
      </c>
      <c r="N33" s="33">
        <v>891</v>
      </c>
      <c r="O33" s="26">
        <v>0.073</v>
      </c>
      <c r="P33" s="18">
        <v>108</v>
      </c>
      <c r="Q33" s="18">
        <v>8073.02</v>
      </c>
      <c r="R33" s="17">
        <v>79</v>
      </c>
      <c r="S33" s="17">
        <v>2628</v>
      </c>
      <c r="T33" s="17">
        <v>911</v>
      </c>
      <c r="U33" s="58">
        <v>0.0987925356750823</v>
      </c>
      <c r="V33" s="18">
        <v>76</v>
      </c>
      <c r="W33" s="18">
        <v>5431.29</v>
      </c>
      <c r="X33" s="17">
        <v>79</v>
      </c>
      <c r="Y33" s="17">
        <v>2557</v>
      </c>
      <c r="Z33" s="17">
        <v>758</v>
      </c>
      <c r="AA33" s="58">
        <v>0.129287598944591</v>
      </c>
      <c r="AB33" s="18">
        <v>91</v>
      </c>
      <c r="AC33" s="18">
        <v>6742.74</v>
      </c>
      <c r="AD33" s="17">
        <v>79</v>
      </c>
      <c r="AE33" s="17">
        <v>2600</v>
      </c>
      <c r="AF33" s="17">
        <v>796</v>
      </c>
      <c r="AG33" s="58">
        <v>0.131909547738693</v>
      </c>
      <c r="AH33" s="18">
        <v>101</v>
      </c>
      <c r="AI33" s="18">
        <v>7427.59</v>
      </c>
      <c r="AJ33" s="17">
        <v>79</v>
      </c>
      <c r="AK33" s="17">
        <v>2276</v>
      </c>
      <c r="AL33" s="17">
        <v>805</v>
      </c>
      <c r="AM33" s="58">
        <v>0.132919254658385</v>
      </c>
      <c r="AN33" s="18">
        <v>98</v>
      </c>
      <c r="AO33" s="18">
        <v>6997.27</v>
      </c>
      <c r="AP33" s="17">
        <v>79</v>
      </c>
      <c r="AQ33" s="17">
        <v>2183</v>
      </c>
      <c r="AR33" s="33">
        <v>947</v>
      </c>
      <c r="AS33" s="58">
        <v>0.125659978880676</v>
      </c>
      <c r="AT33" s="18">
        <v>101</v>
      </c>
      <c r="AU33" s="18">
        <v>7466.32</v>
      </c>
      <c r="AV33" s="17">
        <v>79</v>
      </c>
      <c r="AW33" s="17">
        <v>2075</v>
      </c>
      <c r="AX33" s="17">
        <v>903</v>
      </c>
      <c r="AY33" s="264">
        <v>0.111849390919158</v>
      </c>
      <c r="AZ33" s="17">
        <v>91</v>
      </c>
      <c r="BA33" s="18">
        <v>6891.38</v>
      </c>
      <c r="BB33" s="17">
        <v>79</v>
      </c>
      <c r="BC33" s="17">
        <v>2186</v>
      </c>
      <c r="BD33" s="17">
        <v>922</v>
      </c>
      <c r="BE33" s="32">
        <v>0.113882863340564</v>
      </c>
      <c r="BF33" s="17">
        <v>103</v>
      </c>
      <c r="BG33" s="18">
        <v>7172.02</v>
      </c>
      <c r="BH33" s="17">
        <v>79</v>
      </c>
      <c r="BI33" s="17">
        <v>2075</v>
      </c>
      <c r="BJ33" s="17">
        <v>843</v>
      </c>
      <c r="BK33" s="32">
        <v>0.0984578884934757</v>
      </c>
      <c r="BL33" s="18">
        <v>81</v>
      </c>
      <c r="BM33" s="18">
        <v>5913</v>
      </c>
      <c r="BN33" s="17">
        <v>79</v>
      </c>
      <c r="BO33" s="17">
        <v>1506</v>
      </c>
      <c r="BP33" s="17">
        <v>838</v>
      </c>
      <c r="BQ33" s="32">
        <v>0.124105011933174</v>
      </c>
      <c r="BR33" s="18">
        <v>98</v>
      </c>
      <c r="BS33" s="18">
        <v>7220.99</v>
      </c>
      <c r="BT33" s="17">
        <v>79</v>
      </c>
      <c r="BU33" s="18">
        <v>1522</v>
      </c>
      <c r="BV33" s="17">
        <v>832</v>
      </c>
      <c r="BW33" s="32">
        <v>0.123798076923077</v>
      </c>
      <c r="BX33" s="18">
        <v>97</v>
      </c>
      <c r="BY33" s="18">
        <v>6874.59</v>
      </c>
      <c r="BZ33" s="17">
        <v>79</v>
      </c>
      <c r="CA33" s="18">
        <v>1964</v>
      </c>
      <c r="CB33" s="18">
        <v>837</v>
      </c>
      <c r="CC33" s="32">
        <v>0.123898076923077</v>
      </c>
      <c r="CD33" s="18">
        <v>113</v>
      </c>
      <c r="CE33" s="18">
        <v>8175.5</v>
      </c>
      <c r="CF33" s="17">
        <v>79</v>
      </c>
      <c r="CG33" s="18">
        <v>1964</v>
      </c>
      <c r="CH33" s="33">
        <v>1010</v>
      </c>
      <c r="CI33" s="32">
        <v>0.130693069306931</v>
      </c>
      <c r="CJ33" s="18">
        <v>121</v>
      </c>
      <c r="CK33" s="18">
        <v>8968.67</v>
      </c>
      <c r="CL33" s="17">
        <v>79</v>
      </c>
      <c r="CM33" s="18">
        <v>1964</v>
      </c>
      <c r="CN33" s="33">
        <v>1029</v>
      </c>
      <c r="CO33" s="32">
        <v>0.160349854227405</v>
      </c>
      <c r="CP33" s="17">
        <v>159</v>
      </c>
      <c r="CQ33" s="18">
        <v>11211.98</v>
      </c>
      <c r="CR33" s="17">
        <v>79</v>
      </c>
      <c r="CS33" s="17">
        <v>1515</v>
      </c>
      <c r="CT33" s="33">
        <v>1189</v>
      </c>
      <c r="CU33" s="32">
        <v>0.11354079058032</v>
      </c>
      <c r="CV33" s="17">
        <v>130</v>
      </c>
      <c r="CW33" s="18">
        <v>9383.21</v>
      </c>
      <c r="CX33" s="17">
        <v>79</v>
      </c>
      <c r="CY33" s="17">
        <v>1722</v>
      </c>
      <c r="CZ33" s="33">
        <v>1138</v>
      </c>
      <c r="DA33" s="32">
        <v>0.104569420035149</v>
      </c>
      <c r="DB33" s="18">
        <v>109</v>
      </c>
      <c r="DC33" s="18">
        <v>7911.06</v>
      </c>
      <c r="DD33" s="17">
        <v>79</v>
      </c>
      <c r="DE33" s="18">
        <v>1721</v>
      </c>
      <c r="DF33" s="33">
        <v>1060</v>
      </c>
      <c r="DG33" s="32">
        <v>0.130188679245283</v>
      </c>
      <c r="DH33" s="18">
        <v>131</v>
      </c>
      <c r="DI33" s="18">
        <v>9286.28</v>
      </c>
      <c r="DJ33" s="17">
        <v>79</v>
      </c>
      <c r="DK33" s="18">
        <v>1722</v>
      </c>
      <c r="DL33" s="18">
        <v>971</v>
      </c>
      <c r="DM33" s="26">
        <v>0.123583934088568</v>
      </c>
      <c r="DN33" s="18">
        <v>113</v>
      </c>
      <c r="DO33" s="18">
        <v>8381.52</v>
      </c>
      <c r="DP33" s="17">
        <v>79</v>
      </c>
      <c r="DQ33" s="18">
        <v>1324</v>
      </c>
      <c r="DR33" s="18">
        <v>1069</v>
      </c>
      <c r="DS33" s="26">
        <v>0.126286248830683</v>
      </c>
      <c r="DT33" s="18">
        <v>122</v>
      </c>
      <c r="DU33" s="18">
        <v>8798.14</v>
      </c>
      <c r="DV33" s="17">
        <v>79</v>
      </c>
      <c r="DW33" s="18">
        <v>1384</v>
      </c>
      <c r="DX33" s="18">
        <v>1269</v>
      </c>
      <c r="DY33" s="26">
        <v>0.10086682427108</v>
      </c>
      <c r="DZ33" s="18">
        <v>117</v>
      </c>
      <c r="EA33" s="18">
        <v>8476.2</v>
      </c>
      <c r="EB33" s="17">
        <v>79</v>
      </c>
      <c r="EC33" s="18">
        <v>1305</v>
      </c>
      <c r="ED33" s="18">
        <v>1318</v>
      </c>
      <c r="EE33" s="26">
        <v>0.100151745068285</v>
      </c>
      <c r="EF33" s="17">
        <v>121</v>
      </c>
      <c r="EG33" s="18">
        <v>8651.35</v>
      </c>
      <c r="EH33" s="17">
        <v>79</v>
      </c>
      <c r="EI33" s="17">
        <v>2786</v>
      </c>
      <c r="EJ33" s="18">
        <v>1209</v>
      </c>
      <c r="EK33" s="26">
        <v>0.106699751861042</v>
      </c>
      <c r="EL33" s="17">
        <v>120</v>
      </c>
      <c r="EM33" s="18">
        <v>8753.52</v>
      </c>
      <c r="EN33" s="17">
        <v>79</v>
      </c>
      <c r="EO33" s="17">
        <v>1506</v>
      </c>
      <c r="EP33" s="17">
        <v>1246</v>
      </c>
      <c r="EQ33" s="26">
        <v>0.109951845906902</v>
      </c>
      <c r="ER33" s="17">
        <v>124</v>
      </c>
      <c r="ES33" s="18">
        <v>8803.9</v>
      </c>
      <c r="ET33" s="17">
        <v>79</v>
      </c>
      <c r="EU33" s="17">
        <v>1446</v>
      </c>
      <c r="EV33" s="17">
        <v>1093</v>
      </c>
      <c r="EW33" s="26">
        <v>0.118938700823422</v>
      </c>
      <c r="EX33" s="17">
        <v>121</v>
      </c>
      <c r="EY33" s="18">
        <v>8564.04</v>
      </c>
      <c r="EZ33" s="17">
        <v>79</v>
      </c>
      <c r="FA33" s="17">
        <v>1830</v>
      </c>
      <c r="FB33" s="17">
        <v>1044</v>
      </c>
      <c r="FC33" s="26">
        <v>0.10536398467433</v>
      </c>
      <c r="FD33" s="17">
        <v>107</v>
      </c>
      <c r="FE33" s="18">
        <v>7876.33</v>
      </c>
      <c r="FF33" s="17">
        <v>79</v>
      </c>
      <c r="FG33" s="17">
        <v>1776</v>
      </c>
      <c r="FH33" s="17">
        <v>1050</v>
      </c>
      <c r="FI33" s="26">
        <v>0.113333333333333</v>
      </c>
      <c r="FJ33" s="18">
        <v>117</v>
      </c>
      <c r="FK33" s="18">
        <v>8537.44</v>
      </c>
      <c r="FL33" s="17">
        <v>79</v>
      </c>
      <c r="FM33" s="18">
        <v>1831</v>
      </c>
      <c r="FN33" s="18">
        <v>1157</v>
      </c>
      <c r="FO33" s="26">
        <v>0.129645635263613</v>
      </c>
      <c r="FP33" s="18">
        <v>148</v>
      </c>
      <c r="FQ33" s="18">
        <v>10535.58</v>
      </c>
      <c r="FR33" s="17">
        <v>79</v>
      </c>
      <c r="FS33" s="18">
        <v>2002</v>
      </c>
      <c r="FT33" s="18">
        <v>1093</v>
      </c>
      <c r="FU33" s="26">
        <v>0.120768526989936</v>
      </c>
      <c r="FV33" s="18">
        <v>126</v>
      </c>
      <c r="FW33" s="18">
        <v>8714.74</v>
      </c>
      <c r="FX33" s="17">
        <v>79</v>
      </c>
      <c r="FY33" s="18">
        <v>3481</v>
      </c>
      <c r="FZ33" s="18">
        <v>1372</v>
      </c>
      <c r="GA33" s="26">
        <v>0.0969387755102041</v>
      </c>
      <c r="GB33" s="18">
        <v>131</v>
      </c>
      <c r="GC33" s="18">
        <v>9850.79</v>
      </c>
      <c r="GD33" s="17">
        <v>79</v>
      </c>
      <c r="GE33" s="18">
        <v>3310</v>
      </c>
      <c r="GF33" s="18">
        <v>1418</v>
      </c>
      <c r="GG33" s="26">
        <v>0.103667136812412</v>
      </c>
      <c r="GH33" s="17">
        <v>146</v>
      </c>
      <c r="GI33" s="18">
        <v>11020.08</v>
      </c>
      <c r="GJ33" s="17">
        <v>79</v>
      </c>
      <c r="GK33" s="17">
        <v>2674</v>
      </c>
      <c r="GL33" s="17">
        <v>1235</v>
      </c>
      <c r="GM33" s="26">
        <v>0.11497975708502</v>
      </c>
      <c r="GN33" s="17">
        <v>140</v>
      </c>
      <c r="GO33" s="18">
        <v>10548.66</v>
      </c>
      <c r="GP33" s="17">
        <v>79</v>
      </c>
      <c r="GQ33" s="17">
        <v>2511</v>
      </c>
      <c r="GR33" s="17">
        <v>1698</v>
      </c>
      <c r="GS33" s="17">
        <v>136376.25</v>
      </c>
      <c r="GT33" s="17">
        <v>1998</v>
      </c>
      <c r="GU33" s="17">
        <v>163858.67</v>
      </c>
      <c r="GV33" s="17">
        <v>828</v>
      </c>
      <c r="GW33" s="17">
        <v>71578.84</v>
      </c>
      <c r="GX33" s="17">
        <v>1229</v>
      </c>
      <c r="GY33" s="17">
        <v>99056.36</v>
      </c>
      <c r="GZ33" s="18">
        <v>2160</v>
      </c>
      <c r="HA33" s="41">
        <v>172025.06</v>
      </c>
      <c r="HB33" s="41">
        <v>1790</v>
      </c>
      <c r="HC33" s="41">
        <v>135424.71</v>
      </c>
      <c r="HD33" s="41"/>
      <c r="HE33" s="41"/>
      <c r="HF33" s="41"/>
      <c r="HG33" s="41"/>
      <c r="HH33" s="18"/>
      <c r="HI33" s="41"/>
      <c r="HJ33" s="41"/>
      <c r="HK33" s="41"/>
      <c r="HL33" s="18"/>
      <c r="HM33" s="18"/>
      <c r="HN33" s="18">
        <f t="shared" si="1"/>
        <v>3561</v>
      </c>
      <c r="HO33" s="18">
        <f t="shared" si="4"/>
        <v>13504.31</v>
      </c>
      <c r="HP33" s="18">
        <f t="shared" si="2"/>
        <v>13264</v>
      </c>
      <c r="HQ33" s="18">
        <f t="shared" si="3"/>
        <v>791824.2</v>
      </c>
      <c r="HR33" s="43"/>
      <c r="HS33" s="43"/>
    </row>
    <row r="34" ht="16.5" spans="1:227">
      <c r="A34" s="16" t="s">
        <v>133</v>
      </c>
      <c r="B34" s="17" t="s">
        <v>39</v>
      </c>
      <c r="C34" s="18">
        <v>6939962746296</v>
      </c>
      <c r="D34" s="18">
        <v>564862766306</v>
      </c>
      <c r="E34" s="18">
        <v>21063510000676</v>
      </c>
      <c r="F34" s="17" t="s">
        <v>200</v>
      </c>
      <c r="G34" s="19" t="s">
        <v>400</v>
      </c>
      <c r="H34" s="17" t="s">
        <v>129</v>
      </c>
      <c r="I34" s="26">
        <f>VLOOKUP(C34,[3]Sheet2!K:P,6,0)</f>
        <v>1</v>
      </c>
      <c r="J34" s="17">
        <f>VLOOKUP(C34,[3]Sheet2!K:N,4,0)</f>
        <v>5436</v>
      </c>
      <c r="K34" s="17">
        <f>VLOOKUP(C34,[3]Sheet2!K:Q,7,0)</f>
        <v>2376</v>
      </c>
      <c r="L34" s="18">
        <f>VLOOKUP(C34,[3]Sheet2!K:O,5,0)</f>
        <v>51.8507204761863</v>
      </c>
      <c r="M34" s="27">
        <f t="shared" si="0"/>
        <v>0.0630951029725196</v>
      </c>
      <c r="N34" s="33">
        <v>1351</v>
      </c>
      <c r="O34" s="26">
        <v>0.0844</v>
      </c>
      <c r="P34" s="18">
        <v>138</v>
      </c>
      <c r="Q34" s="18">
        <v>11963.88</v>
      </c>
      <c r="R34" s="17">
        <v>89</v>
      </c>
      <c r="S34" s="17">
        <v>5816</v>
      </c>
      <c r="T34" s="17">
        <v>1362</v>
      </c>
      <c r="U34" s="58">
        <v>0.107929515418502</v>
      </c>
      <c r="V34" s="18">
        <v>142</v>
      </c>
      <c r="W34" s="18">
        <v>12237.18</v>
      </c>
      <c r="X34" s="17">
        <v>89</v>
      </c>
      <c r="Y34" s="17">
        <v>5865</v>
      </c>
      <c r="Z34" s="17">
        <v>1362</v>
      </c>
      <c r="AA34" s="58">
        <v>0.111600587371512</v>
      </c>
      <c r="AB34" s="18">
        <v>146</v>
      </c>
      <c r="AC34" s="18">
        <v>12886.57</v>
      </c>
      <c r="AD34" s="17">
        <v>89</v>
      </c>
      <c r="AE34" s="17">
        <v>5338</v>
      </c>
      <c r="AF34" s="17">
        <v>1330</v>
      </c>
      <c r="AG34" s="58">
        <v>0.123308270676692</v>
      </c>
      <c r="AH34" s="18">
        <v>153</v>
      </c>
      <c r="AI34" s="18">
        <v>13154.37</v>
      </c>
      <c r="AJ34" s="17">
        <v>89</v>
      </c>
      <c r="AK34" s="17">
        <v>4695</v>
      </c>
      <c r="AL34" s="17">
        <v>1344</v>
      </c>
      <c r="AM34" s="58">
        <v>0.0974702380952381</v>
      </c>
      <c r="AN34" s="18">
        <v>124</v>
      </c>
      <c r="AO34" s="18">
        <v>10740.6</v>
      </c>
      <c r="AP34" s="17">
        <v>89</v>
      </c>
      <c r="AQ34" s="17">
        <v>4581</v>
      </c>
      <c r="AR34" s="33">
        <v>1391</v>
      </c>
      <c r="AS34" s="58">
        <v>0.102803738317757</v>
      </c>
      <c r="AT34" s="18">
        <v>133</v>
      </c>
      <c r="AU34" s="18">
        <v>11841.93</v>
      </c>
      <c r="AV34" s="17">
        <v>89</v>
      </c>
      <c r="AW34" s="17">
        <v>4733</v>
      </c>
      <c r="AX34" s="17">
        <v>1469</v>
      </c>
      <c r="AY34" s="264">
        <v>0.10211027910143</v>
      </c>
      <c r="AZ34" s="17">
        <v>137</v>
      </c>
      <c r="BA34" s="18">
        <v>21175.6149999999</v>
      </c>
      <c r="BB34" s="17">
        <v>89</v>
      </c>
      <c r="BC34" s="17">
        <v>4870</v>
      </c>
      <c r="BD34" s="17">
        <v>1445</v>
      </c>
      <c r="BE34" s="32">
        <v>0.12318339100346</v>
      </c>
      <c r="BF34" s="17">
        <v>165</v>
      </c>
      <c r="BG34" s="18">
        <v>13910.22</v>
      </c>
      <c r="BH34" s="17">
        <v>89</v>
      </c>
      <c r="BI34" s="17">
        <v>4733</v>
      </c>
      <c r="BJ34" s="17">
        <v>1417</v>
      </c>
      <c r="BK34" s="32">
        <v>0.130557515878617</v>
      </c>
      <c r="BL34" s="18">
        <v>170</v>
      </c>
      <c r="BM34" s="18">
        <v>14368.59</v>
      </c>
      <c r="BN34" s="17">
        <v>89</v>
      </c>
      <c r="BO34" s="17">
        <v>4383</v>
      </c>
      <c r="BP34" s="17">
        <v>1323</v>
      </c>
      <c r="BQ34" s="32">
        <v>0.132275132275132</v>
      </c>
      <c r="BR34" s="18">
        <v>169</v>
      </c>
      <c r="BS34" s="18">
        <v>14503.29</v>
      </c>
      <c r="BT34" s="17">
        <v>89</v>
      </c>
      <c r="BU34" s="18">
        <v>3986</v>
      </c>
      <c r="BV34" s="17">
        <v>1356</v>
      </c>
      <c r="BW34" s="32">
        <v>0.12094395280236</v>
      </c>
      <c r="BX34" s="18">
        <v>160</v>
      </c>
      <c r="BY34" s="18">
        <v>13990.23</v>
      </c>
      <c r="BZ34" s="17">
        <v>89</v>
      </c>
      <c r="CA34" s="18">
        <v>3715</v>
      </c>
      <c r="CB34" s="18">
        <v>1361</v>
      </c>
      <c r="CC34" s="32">
        <v>0.12104395280236</v>
      </c>
      <c r="CD34" s="18">
        <v>179</v>
      </c>
      <c r="CE34" s="18">
        <v>15399.04</v>
      </c>
      <c r="CF34" s="17">
        <v>89</v>
      </c>
      <c r="CG34" s="18">
        <v>3715</v>
      </c>
      <c r="CH34" s="33">
        <v>1498</v>
      </c>
      <c r="CI34" s="32">
        <v>0.117489986648865</v>
      </c>
      <c r="CJ34" s="18">
        <v>166</v>
      </c>
      <c r="CK34" s="18">
        <v>14087.71</v>
      </c>
      <c r="CL34" s="17">
        <v>89</v>
      </c>
      <c r="CM34" s="18">
        <v>3715</v>
      </c>
      <c r="CN34" s="33">
        <v>1587</v>
      </c>
      <c r="CO34" s="32">
        <v>0.111531190926276</v>
      </c>
      <c r="CP34" s="17">
        <v>170</v>
      </c>
      <c r="CQ34" s="18">
        <v>14777.83</v>
      </c>
      <c r="CR34" s="17">
        <v>89</v>
      </c>
      <c r="CS34" s="17">
        <v>2979</v>
      </c>
      <c r="CT34" s="33">
        <v>1778</v>
      </c>
      <c r="CU34" s="32">
        <v>0.0961754780652418</v>
      </c>
      <c r="CV34" s="17">
        <v>162</v>
      </c>
      <c r="CW34" s="18">
        <v>13897.92</v>
      </c>
      <c r="CX34" s="17">
        <v>89</v>
      </c>
      <c r="CY34" s="17">
        <v>3021</v>
      </c>
      <c r="CZ34" s="33">
        <v>1975</v>
      </c>
      <c r="DA34" s="32">
        <v>0.103291139240506</v>
      </c>
      <c r="DB34" s="18">
        <v>194</v>
      </c>
      <c r="DC34" s="18">
        <v>16831.86</v>
      </c>
      <c r="DD34" s="17">
        <v>89</v>
      </c>
      <c r="DE34" s="18">
        <v>3047</v>
      </c>
      <c r="DF34" s="33">
        <v>1639</v>
      </c>
      <c r="DG34" s="32">
        <v>0.117754728492984</v>
      </c>
      <c r="DH34" s="18">
        <v>181</v>
      </c>
      <c r="DI34" s="18">
        <v>15409.6</v>
      </c>
      <c r="DJ34" s="17">
        <v>89</v>
      </c>
      <c r="DK34" s="18">
        <v>3003</v>
      </c>
      <c r="DL34" s="18">
        <v>1545</v>
      </c>
      <c r="DM34" s="26">
        <v>0.110679611650485</v>
      </c>
      <c r="DN34" s="18">
        <v>156</v>
      </c>
      <c r="DO34" s="18">
        <v>13593.84</v>
      </c>
      <c r="DP34" s="17">
        <v>89</v>
      </c>
      <c r="DQ34" s="18">
        <v>2966</v>
      </c>
      <c r="DR34" s="18">
        <v>1568</v>
      </c>
      <c r="DS34" s="26">
        <v>0.102678571428571</v>
      </c>
      <c r="DT34" s="18">
        <v>151</v>
      </c>
      <c r="DU34" s="18">
        <v>12813.42</v>
      </c>
      <c r="DV34" s="17">
        <v>89</v>
      </c>
      <c r="DW34" s="18">
        <v>3261</v>
      </c>
      <c r="DX34" s="18">
        <v>1631</v>
      </c>
      <c r="DY34" s="26">
        <v>0.118945432250153</v>
      </c>
      <c r="DZ34" s="18">
        <v>183</v>
      </c>
      <c r="EA34" s="18">
        <v>15610.9</v>
      </c>
      <c r="EB34" s="17">
        <v>89</v>
      </c>
      <c r="EC34" s="18">
        <v>3153</v>
      </c>
      <c r="ED34" s="18">
        <v>1705</v>
      </c>
      <c r="EE34" s="26">
        <v>0.117302052785924</v>
      </c>
      <c r="EF34" s="17">
        <v>184</v>
      </c>
      <c r="EG34" s="18">
        <v>15527.72</v>
      </c>
      <c r="EH34" s="17">
        <v>89</v>
      </c>
      <c r="EI34" s="17">
        <v>4000</v>
      </c>
      <c r="EJ34" s="18">
        <v>1512</v>
      </c>
      <c r="EK34" s="26">
        <v>0.10978835978836</v>
      </c>
      <c r="EL34" s="17">
        <v>153</v>
      </c>
      <c r="EM34" s="18">
        <v>12854.62</v>
      </c>
      <c r="EN34" s="17">
        <v>89</v>
      </c>
      <c r="EO34" s="17">
        <v>3508</v>
      </c>
      <c r="EP34" s="17">
        <v>1610</v>
      </c>
      <c r="EQ34" s="26">
        <v>0.103105590062112</v>
      </c>
      <c r="ER34" s="17">
        <v>156</v>
      </c>
      <c r="ES34" s="18">
        <v>13326.55</v>
      </c>
      <c r="ET34" s="17">
        <v>89</v>
      </c>
      <c r="EU34" s="17">
        <v>3513</v>
      </c>
      <c r="EV34" s="17">
        <v>1429</v>
      </c>
      <c r="EW34" s="26">
        <v>0.115465360391882</v>
      </c>
      <c r="EX34" s="17">
        <v>153</v>
      </c>
      <c r="EY34" s="18">
        <v>12961.15</v>
      </c>
      <c r="EZ34" s="17">
        <v>89</v>
      </c>
      <c r="FA34" s="17">
        <v>4500</v>
      </c>
      <c r="FB34" s="17">
        <v>1504</v>
      </c>
      <c r="FC34" s="26">
        <v>0.102393617021277</v>
      </c>
      <c r="FD34" s="17">
        <v>151</v>
      </c>
      <c r="FE34" s="18">
        <v>12994.21</v>
      </c>
      <c r="FF34" s="17">
        <v>89</v>
      </c>
      <c r="FG34" s="17">
        <v>4018</v>
      </c>
      <c r="FH34" s="17">
        <v>1394</v>
      </c>
      <c r="FI34" s="26">
        <v>0.115494978479197</v>
      </c>
      <c r="FJ34" s="18">
        <v>159</v>
      </c>
      <c r="FK34" s="18">
        <v>13375.88</v>
      </c>
      <c r="FL34" s="17">
        <v>89</v>
      </c>
      <c r="FM34" s="18">
        <v>4050</v>
      </c>
      <c r="FN34" s="18">
        <v>1582</v>
      </c>
      <c r="FO34" s="26">
        <v>0.103034134007585</v>
      </c>
      <c r="FP34" s="18">
        <v>160</v>
      </c>
      <c r="FQ34" s="18">
        <v>13597.92</v>
      </c>
      <c r="FR34" s="17">
        <v>89</v>
      </c>
      <c r="FS34" s="18">
        <v>4211</v>
      </c>
      <c r="FT34" s="18">
        <v>1556</v>
      </c>
      <c r="FU34" s="26">
        <v>0.113110539845758</v>
      </c>
      <c r="FV34" s="18">
        <v>175</v>
      </c>
      <c r="FW34" s="18">
        <v>14857.83</v>
      </c>
      <c r="FX34" s="17">
        <v>89</v>
      </c>
      <c r="FY34" s="18">
        <v>4595</v>
      </c>
      <c r="FZ34" s="18">
        <v>1458</v>
      </c>
      <c r="GA34" s="26">
        <v>0.120713305898491</v>
      </c>
      <c r="GB34" s="18">
        <v>175</v>
      </c>
      <c r="GC34" s="18">
        <v>14909.08</v>
      </c>
      <c r="GD34" s="17">
        <v>89</v>
      </c>
      <c r="GE34" s="18">
        <v>4625</v>
      </c>
      <c r="GF34" s="18">
        <v>1546</v>
      </c>
      <c r="GG34" s="26">
        <v>0.117723156532988</v>
      </c>
      <c r="GH34" s="17">
        <v>181</v>
      </c>
      <c r="GI34" s="18">
        <v>15458.07</v>
      </c>
      <c r="GJ34" s="17">
        <v>89</v>
      </c>
      <c r="GK34" s="17">
        <v>5049</v>
      </c>
      <c r="GL34" s="17">
        <v>1517</v>
      </c>
      <c r="GM34" s="26">
        <v>0.117336849044166</v>
      </c>
      <c r="GN34" s="17">
        <v>177</v>
      </c>
      <c r="GO34" s="18">
        <v>15171.41</v>
      </c>
      <c r="GP34" s="17">
        <v>89</v>
      </c>
      <c r="GQ34" s="17">
        <v>5144</v>
      </c>
      <c r="GR34" s="17">
        <v>3618</v>
      </c>
      <c r="GS34" s="17">
        <v>338772.09</v>
      </c>
      <c r="GT34" s="17">
        <v>2287</v>
      </c>
      <c r="GU34" s="17">
        <v>216549.81</v>
      </c>
      <c r="GV34" s="17">
        <v>3828</v>
      </c>
      <c r="GW34" s="17">
        <v>348901.07</v>
      </c>
      <c r="GX34" s="17">
        <v>4659</v>
      </c>
      <c r="GY34" s="17">
        <v>415162.965</v>
      </c>
      <c r="GZ34" s="18">
        <v>5061</v>
      </c>
      <c r="HA34" s="41">
        <v>441670.29</v>
      </c>
      <c r="HB34" s="41">
        <v>4118</v>
      </c>
      <c r="HC34" s="41">
        <v>358628.16</v>
      </c>
      <c r="HD34" s="41"/>
      <c r="HE34" s="41"/>
      <c r="HF34" s="41"/>
      <c r="HG34" s="41"/>
      <c r="HH34" s="18"/>
      <c r="HI34" s="41"/>
      <c r="HJ34" s="41"/>
      <c r="HK34" s="41"/>
      <c r="HL34" s="18"/>
      <c r="HM34" s="18"/>
      <c r="HN34" s="18">
        <f t="shared" si="1"/>
        <v>5003</v>
      </c>
      <c r="HO34" s="18">
        <f t="shared" si="4"/>
        <v>24201.06</v>
      </c>
      <c r="HP34" s="18">
        <f t="shared" si="2"/>
        <v>28574</v>
      </c>
      <c r="HQ34" s="18">
        <f t="shared" si="3"/>
        <v>2143885.445</v>
      </c>
      <c r="HR34" s="43"/>
      <c r="HS34" s="43"/>
    </row>
    <row r="35" ht="16.5" spans="1:227">
      <c r="A35" s="16" t="s">
        <v>126</v>
      </c>
      <c r="B35" s="17" t="s">
        <v>39</v>
      </c>
      <c r="C35" s="18">
        <v>6939962755908</v>
      </c>
      <c r="D35" s="18">
        <v>564679016770</v>
      </c>
      <c r="E35" s="18">
        <v>21063510001636</v>
      </c>
      <c r="F35" s="17" t="s">
        <v>202</v>
      </c>
      <c r="G35" s="19" t="s">
        <v>401</v>
      </c>
      <c r="H35" s="17" t="s">
        <v>129</v>
      </c>
      <c r="I35" s="26">
        <f>VLOOKUP(C35,[3]Sheet2!K:P,6,0)</f>
        <v>1</v>
      </c>
      <c r="J35" s="17">
        <f>VLOOKUP(C35,[3]Sheet2!K:N,4,0)</f>
        <v>1275</v>
      </c>
      <c r="K35" s="17">
        <f>VLOOKUP(C35,[3]Sheet2!K:Q,7,0)</f>
        <v>396</v>
      </c>
      <c r="L35" s="18">
        <f>VLOOKUP(C35,[3]Sheet2!K:O,5,0)</f>
        <v>30.3039838882246</v>
      </c>
      <c r="M35" s="27">
        <f t="shared" si="0"/>
        <v>0.0102278889687614</v>
      </c>
      <c r="N35" s="33">
        <v>488</v>
      </c>
      <c r="O35" s="26">
        <v>0.0615</v>
      </c>
      <c r="P35" s="18">
        <v>36</v>
      </c>
      <c r="Q35" s="18">
        <v>3843.99</v>
      </c>
      <c r="R35" s="17">
        <v>109</v>
      </c>
      <c r="S35" s="17">
        <v>1393</v>
      </c>
      <c r="T35" s="17">
        <v>411</v>
      </c>
      <c r="U35" s="58">
        <v>0.0924574209245742</v>
      </c>
      <c r="V35" s="18">
        <v>36</v>
      </c>
      <c r="W35" s="18">
        <v>3682.77</v>
      </c>
      <c r="X35" s="17">
        <v>109</v>
      </c>
      <c r="Y35" s="17">
        <v>1356</v>
      </c>
      <c r="Z35" s="17">
        <v>485</v>
      </c>
      <c r="AA35" s="58">
        <v>0.103092783505155</v>
      </c>
      <c r="AB35" s="18">
        <v>47</v>
      </c>
      <c r="AC35" s="18">
        <v>4590.08</v>
      </c>
      <c r="AD35" s="17">
        <v>109</v>
      </c>
      <c r="AE35" s="17">
        <v>1298</v>
      </c>
      <c r="AF35" s="17">
        <v>412</v>
      </c>
      <c r="AG35" s="58">
        <v>0.0703883495145631</v>
      </c>
      <c r="AH35" s="18">
        <v>28</v>
      </c>
      <c r="AI35" s="18">
        <v>3173.87</v>
      </c>
      <c r="AJ35" s="17">
        <v>109</v>
      </c>
      <c r="AK35" s="17">
        <v>1250</v>
      </c>
      <c r="AL35" s="17">
        <v>534</v>
      </c>
      <c r="AM35" s="58">
        <v>0.0561797752808989</v>
      </c>
      <c r="AN35" s="18">
        <v>30</v>
      </c>
      <c r="AO35" s="18">
        <v>3188.73</v>
      </c>
      <c r="AP35" s="17">
        <v>109</v>
      </c>
      <c r="AQ35" s="17">
        <v>1226</v>
      </c>
      <c r="AR35" s="33">
        <v>464</v>
      </c>
      <c r="AS35" s="58">
        <v>0.0538793103448276</v>
      </c>
      <c r="AT35" s="18">
        <v>23</v>
      </c>
      <c r="AU35" s="18">
        <v>2642.91</v>
      </c>
      <c r="AV35" s="17">
        <v>109</v>
      </c>
      <c r="AW35" s="17">
        <v>1220</v>
      </c>
      <c r="AX35" s="17">
        <v>389</v>
      </c>
      <c r="AY35" s="264">
        <v>0.0437017994858612</v>
      </c>
      <c r="AZ35" s="17">
        <v>17</v>
      </c>
      <c r="BA35" s="18">
        <v>1809.43</v>
      </c>
      <c r="BB35" s="17">
        <v>109</v>
      </c>
      <c r="BC35" s="17">
        <v>1264</v>
      </c>
      <c r="BD35" s="17">
        <v>468</v>
      </c>
      <c r="BE35" s="32">
        <v>0.0683760683760684</v>
      </c>
      <c r="BF35" s="17">
        <v>28</v>
      </c>
      <c r="BG35" s="18">
        <v>3216.69</v>
      </c>
      <c r="BH35" s="17">
        <v>109</v>
      </c>
      <c r="BI35" s="17">
        <v>1220</v>
      </c>
      <c r="BJ35" s="17">
        <v>417</v>
      </c>
      <c r="BK35" s="32">
        <v>0.0575539568345324</v>
      </c>
      <c r="BL35" s="18">
        <v>22</v>
      </c>
      <c r="BM35" s="18">
        <v>2735.72</v>
      </c>
      <c r="BN35" s="17">
        <v>109</v>
      </c>
      <c r="BO35" s="17">
        <v>1114</v>
      </c>
      <c r="BP35" s="17">
        <v>396</v>
      </c>
      <c r="BQ35" s="32">
        <v>0.0757575757575758</v>
      </c>
      <c r="BR35" s="18">
        <v>30</v>
      </c>
      <c r="BS35" s="18">
        <v>3098.47</v>
      </c>
      <c r="BT35" s="17">
        <v>109</v>
      </c>
      <c r="BU35" s="18">
        <v>1109</v>
      </c>
      <c r="BV35" s="17">
        <v>400</v>
      </c>
      <c r="BW35" s="32">
        <v>0.0725</v>
      </c>
      <c r="BX35" s="18">
        <v>27</v>
      </c>
      <c r="BY35" s="18">
        <v>2877.95</v>
      </c>
      <c r="BZ35" s="17">
        <v>109</v>
      </c>
      <c r="CA35" s="18">
        <v>1092</v>
      </c>
      <c r="CB35" s="18">
        <v>405</v>
      </c>
      <c r="CC35" s="32">
        <v>0.0726</v>
      </c>
      <c r="CD35" s="18">
        <v>17</v>
      </c>
      <c r="CE35" s="18">
        <v>1779.1</v>
      </c>
      <c r="CF35" s="17">
        <v>109</v>
      </c>
      <c r="CG35" s="18">
        <v>1092</v>
      </c>
      <c r="CH35" s="33">
        <v>392</v>
      </c>
      <c r="CI35" s="32">
        <v>0.0714285714285714</v>
      </c>
      <c r="CJ35" s="18">
        <v>25</v>
      </c>
      <c r="CK35" s="18">
        <v>2620.67</v>
      </c>
      <c r="CL35" s="17">
        <v>109</v>
      </c>
      <c r="CM35" s="18">
        <v>1092</v>
      </c>
      <c r="CN35" s="33">
        <v>421</v>
      </c>
      <c r="CO35" s="32">
        <v>0.0783847980997625</v>
      </c>
      <c r="CP35" s="17">
        <v>32</v>
      </c>
      <c r="CQ35" s="18">
        <v>3327.85</v>
      </c>
      <c r="CR35" s="17">
        <v>109</v>
      </c>
      <c r="CS35" s="17">
        <v>1025</v>
      </c>
      <c r="CT35" s="33">
        <v>468</v>
      </c>
      <c r="CU35" s="32">
        <v>0.0534188034188034</v>
      </c>
      <c r="CV35" s="17">
        <v>23</v>
      </c>
      <c r="CW35" s="18">
        <v>2636.29</v>
      </c>
      <c r="CX35" s="17">
        <v>99</v>
      </c>
      <c r="CY35" s="17">
        <v>1027</v>
      </c>
      <c r="CZ35" s="33">
        <v>462</v>
      </c>
      <c r="DA35" s="32">
        <v>0.0627705627705628</v>
      </c>
      <c r="DB35" s="18">
        <v>29</v>
      </c>
      <c r="DC35" s="18">
        <v>3063.94</v>
      </c>
      <c r="DD35" s="17">
        <v>99</v>
      </c>
      <c r="DE35" s="18">
        <v>1005</v>
      </c>
      <c r="DF35" s="33">
        <v>405</v>
      </c>
      <c r="DG35" s="32">
        <v>0.0716049382716049</v>
      </c>
      <c r="DH35" s="18">
        <v>24</v>
      </c>
      <c r="DI35" s="18">
        <v>2632</v>
      </c>
      <c r="DJ35" s="17">
        <v>99</v>
      </c>
      <c r="DK35" s="18">
        <v>969</v>
      </c>
      <c r="DL35" s="18">
        <v>406</v>
      </c>
      <c r="DM35" s="26">
        <v>0.0763546798029557</v>
      </c>
      <c r="DN35" s="18">
        <v>30</v>
      </c>
      <c r="DO35" s="18">
        <v>3157.23</v>
      </c>
      <c r="DP35" s="17">
        <v>99</v>
      </c>
      <c r="DQ35" s="18">
        <v>819</v>
      </c>
      <c r="DR35" s="18">
        <v>422</v>
      </c>
      <c r="DS35" s="26">
        <v>0.0568720379146919</v>
      </c>
      <c r="DT35" s="18">
        <v>22</v>
      </c>
      <c r="DU35" s="18">
        <v>2263.16</v>
      </c>
      <c r="DV35" s="17">
        <v>99</v>
      </c>
      <c r="DW35" s="18">
        <v>800</v>
      </c>
      <c r="DX35" s="18">
        <v>442</v>
      </c>
      <c r="DY35" s="26">
        <v>0.083710407239819</v>
      </c>
      <c r="DZ35" s="18">
        <v>35</v>
      </c>
      <c r="EA35" s="18">
        <v>3681.19</v>
      </c>
      <c r="EB35" s="17">
        <v>99</v>
      </c>
      <c r="EC35" s="18">
        <v>791</v>
      </c>
      <c r="ED35" s="18">
        <v>472</v>
      </c>
      <c r="EE35" s="26">
        <v>0.0720338983050847</v>
      </c>
      <c r="EF35" s="17">
        <v>32</v>
      </c>
      <c r="EG35" s="18">
        <v>3240.87</v>
      </c>
      <c r="EH35" s="17">
        <v>99</v>
      </c>
      <c r="EI35" s="17">
        <v>955</v>
      </c>
      <c r="EJ35" s="18">
        <v>453</v>
      </c>
      <c r="EK35" s="26">
        <v>0.0529801324503311</v>
      </c>
      <c r="EL35" s="17">
        <v>20</v>
      </c>
      <c r="EM35" s="18">
        <v>2345.14</v>
      </c>
      <c r="EN35" s="17">
        <v>109</v>
      </c>
      <c r="EO35" s="17">
        <v>873</v>
      </c>
      <c r="EP35" s="17">
        <v>437</v>
      </c>
      <c r="EQ35" s="26">
        <v>0.0663615560640732</v>
      </c>
      <c r="ER35" s="17">
        <v>28</v>
      </c>
      <c r="ES35" s="18">
        <v>3179.24</v>
      </c>
      <c r="ET35" s="17">
        <v>109</v>
      </c>
      <c r="EU35" s="17">
        <v>862</v>
      </c>
      <c r="EV35" s="17">
        <v>371</v>
      </c>
      <c r="EW35" s="26">
        <v>0.0512129380053908</v>
      </c>
      <c r="EX35" s="17">
        <v>17</v>
      </c>
      <c r="EY35" s="18">
        <v>2017.68</v>
      </c>
      <c r="EZ35" s="17">
        <v>109</v>
      </c>
      <c r="FA35" s="17">
        <v>898</v>
      </c>
      <c r="FB35" s="17">
        <v>317</v>
      </c>
      <c r="FC35" s="26">
        <v>0.0662460567823344</v>
      </c>
      <c r="FD35" s="17">
        <v>21</v>
      </c>
      <c r="FE35" s="18">
        <v>2196.75</v>
      </c>
      <c r="FF35" s="17">
        <v>109</v>
      </c>
      <c r="FG35" s="17">
        <v>892</v>
      </c>
      <c r="FH35" s="17">
        <v>386</v>
      </c>
      <c r="FI35" s="26">
        <v>0.0647668393782383</v>
      </c>
      <c r="FJ35" s="18">
        <v>25</v>
      </c>
      <c r="FK35" s="18">
        <v>2651.53</v>
      </c>
      <c r="FL35" s="17">
        <v>109</v>
      </c>
      <c r="FM35" s="18">
        <v>856</v>
      </c>
      <c r="FN35" s="18">
        <v>405</v>
      </c>
      <c r="FO35" s="26">
        <v>0.0641975308641975</v>
      </c>
      <c r="FP35" s="18">
        <v>25</v>
      </c>
      <c r="FQ35" s="18">
        <v>2623.96</v>
      </c>
      <c r="FR35" s="17">
        <v>109</v>
      </c>
      <c r="FS35" s="18">
        <v>899</v>
      </c>
      <c r="FT35" s="18">
        <v>361</v>
      </c>
      <c r="FU35" s="26">
        <v>0.0526315789473684</v>
      </c>
      <c r="FV35" s="18">
        <v>18</v>
      </c>
      <c r="FW35" s="18">
        <v>2064.69</v>
      </c>
      <c r="FX35" s="17">
        <v>109</v>
      </c>
      <c r="FY35" s="18">
        <v>907</v>
      </c>
      <c r="FZ35" s="18">
        <v>345</v>
      </c>
      <c r="GA35" s="26">
        <v>0.0521739130434783</v>
      </c>
      <c r="GB35" s="18">
        <v>18</v>
      </c>
      <c r="GC35" s="18">
        <v>1864.64</v>
      </c>
      <c r="GD35" s="17">
        <v>109</v>
      </c>
      <c r="GE35" s="18">
        <v>888</v>
      </c>
      <c r="GF35" s="18">
        <v>374</v>
      </c>
      <c r="GG35" s="26">
        <v>0.0695187165775401</v>
      </c>
      <c r="GH35" s="17">
        <v>25</v>
      </c>
      <c r="GI35" s="18">
        <v>2621</v>
      </c>
      <c r="GJ35" s="17">
        <v>109</v>
      </c>
      <c r="GK35" s="17">
        <v>861</v>
      </c>
      <c r="GL35" s="17">
        <v>372</v>
      </c>
      <c r="GM35" s="26">
        <v>0.0591397849462366</v>
      </c>
      <c r="GN35" s="17">
        <v>21</v>
      </c>
      <c r="GO35" s="18">
        <v>2280</v>
      </c>
      <c r="GP35" s="17">
        <v>109</v>
      </c>
      <c r="GQ35" s="17">
        <v>839</v>
      </c>
      <c r="GR35" s="17">
        <v>3932</v>
      </c>
      <c r="GS35" s="17">
        <v>412880.34</v>
      </c>
      <c r="GT35" s="17">
        <v>784</v>
      </c>
      <c r="GU35" s="17">
        <v>83743.81</v>
      </c>
      <c r="GV35" s="17">
        <v>2640</v>
      </c>
      <c r="GW35" s="17">
        <v>271565.7</v>
      </c>
      <c r="GX35" s="17">
        <v>1394</v>
      </c>
      <c r="GY35" s="17">
        <v>149621.93</v>
      </c>
      <c r="GZ35" s="18">
        <v>812</v>
      </c>
      <c r="HA35" s="41">
        <v>89053.06</v>
      </c>
      <c r="HB35" s="41">
        <v>726</v>
      </c>
      <c r="HC35" s="41">
        <v>74770.1</v>
      </c>
      <c r="HD35" s="41"/>
      <c r="HE35" s="41"/>
      <c r="HF35" s="41"/>
      <c r="HG35" s="41"/>
      <c r="HH35" s="18"/>
      <c r="HI35" s="41"/>
      <c r="HJ35" s="41"/>
      <c r="HK35" s="41"/>
      <c r="HL35" s="18"/>
      <c r="HM35" s="18"/>
      <c r="HN35" s="18">
        <f t="shared" si="1"/>
        <v>811</v>
      </c>
      <c r="HO35" s="18">
        <f t="shared" si="4"/>
        <v>7526.76</v>
      </c>
      <c r="HP35" s="18">
        <f t="shared" si="2"/>
        <v>11099</v>
      </c>
      <c r="HQ35" s="18">
        <f t="shared" si="3"/>
        <v>1089161.7</v>
      </c>
      <c r="HR35" s="43"/>
      <c r="HS35" s="43"/>
    </row>
    <row r="36" ht="16.5" spans="1:227">
      <c r="A36" s="16" t="s">
        <v>133</v>
      </c>
      <c r="B36" s="17" t="s">
        <v>39</v>
      </c>
      <c r="C36" s="18">
        <v>6939962755656</v>
      </c>
      <c r="D36" s="18">
        <v>564947051959</v>
      </c>
      <c r="E36" s="18">
        <v>21063510001616</v>
      </c>
      <c r="F36" s="17" t="s">
        <v>194</v>
      </c>
      <c r="G36" s="19" t="s">
        <v>402</v>
      </c>
      <c r="H36" s="17" t="s">
        <v>129</v>
      </c>
      <c r="I36" s="26">
        <f>VLOOKUP(C36,[3]Sheet2!K:P,6,0)</f>
        <v>1</v>
      </c>
      <c r="J36" s="17">
        <f>VLOOKUP(C36,[3]Sheet2!K:N,4,0)</f>
        <v>929</v>
      </c>
      <c r="K36" s="17">
        <f>VLOOKUP(C36,[3]Sheet2!K:Q,7,0)</f>
        <v>498</v>
      </c>
      <c r="L36" s="18">
        <f>VLOOKUP(C36,[3]Sheet2!K:O,5,0)</f>
        <v>47.0790227685309</v>
      </c>
      <c r="M36" s="27">
        <f t="shared" si="0"/>
        <v>0.00952164756031428</v>
      </c>
      <c r="N36" s="33">
        <v>424</v>
      </c>
      <c r="O36" s="26">
        <v>0.0542</v>
      </c>
      <c r="P36" s="18">
        <v>34</v>
      </c>
      <c r="Q36" s="18">
        <v>3620.31</v>
      </c>
      <c r="R36" s="17">
        <v>119</v>
      </c>
      <c r="S36" s="17">
        <v>736</v>
      </c>
      <c r="T36" s="17">
        <v>462</v>
      </c>
      <c r="U36" s="58">
        <v>0.0757575757575758</v>
      </c>
      <c r="V36" s="18">
        <v>33</v>
      </c>
      <c r="W36" s="18">
        <v>3529.6</v>
      </c>
      <c r="X36" s="17">
        <v>119</v>
      </c>
      <c r="Y36" s="17">
        <v>731</v>
      </c>
      <c r="Z36" s="17">
        <v>479</v>
      </c>
      <c r="AA36" s="58">
        <v>0.0981210855949896</v>
      </c>
      <c r="AB36" s="18">
        <v>45</v>
      </c>
      <c r="AC36" s="18">
        <v>4806.54</v>
      </c>
      <c r="AD36" s="17">
        <v>119</v>
      </c>
      <c r="AE36" s="17">
        <v>745</v>
      </c>
      <c r="AF36" s="17">
        <v>492</v>
      </c>
      <c r="AG36" s="58">
        <v>0.0691056910569106</v>
      </c>
      <c r="AH36" s="18">
        <v>31</v>
      </c>
      <c r="AI36" s="18">
        <v>3612.68</v>
      </c>
      <c r="AJ36" s="17">
        <v>119</v>
      </c>
      <c r="AK36" s="17">
        <v>685</v>
      </c>
      <c r="AL36" s="17">
        <v>544</v>
      </c>
      <c r="AM36" s="58">
        <v>0.0386029411764706</v>
      </c>
      <c r="AN36" s="18">
        <v>19</v>
      </c>
      <c r="AO36" s="18">
        <v>2213.66</v>
      </c>
      <c r="AP36" s="17">
        <v>119</v>
      </c>
      <c r="AQ36" s="17">
        <v>685</v>
      </c>
      <c r="AR36" s="33">
        <v>466</v>
      </c>
      <c r="AS36" s="58">
        <v>0.0493562231759657</v>
      </c>
      <c r="AT36" s="18">
        <v>19</v>
      </c>
      <c r="AU36" s="18">
        <v>2438.6</v>
      </c>
      <c r="AV36" s="17">
        <v>119</v>
      </c>
      <c r="AW36" s="17">
        <v>686</v>
      </c>
      <c r="AX36" s="17">
        <v>579</v>
      </c>
      <c r="AY36" s="264">
        <v>0.0483592400690846</v>
      </c>
      <c r="AZ36" s="17">
        <v>26</v>
      </c>
      <c r="BA36" s="18">
        <v>2965.19</v>
      </c>
      <c r="BB36" s="17">
        <v>119</v>
      </c>
      <c r="BC36" s="17">
        <v>772</v>
      </c>
      <c r="BD36" s="17">
        <v>546</v>
      </c>
      <c r="BE36" s="32">
        <v>0.0494505494505494</v>
      </c>
      <c r="BF36" s="17">
        <v>23</v>
      </c>
      <c r="BG36" s="18">
        <v>3122.53</v>
      </c>
      <c r="BH36" s="17">
        <v>119</v>
      </c>
      <c r="BI36" s="17">
        <v>686</v>
      </c>
      <c r="BJ36" s="17">
        <v>440</v>
      </c>
      <c r="BK36" s="32">
        <v>0.0522727272727273</v>
      </c>
      <c r="BL36" s="18">
        <v>19</v>
      </c>
      <c r="BM36" s="18">
        <v>2215.21</v>
      </c>
      <c r="BN36" s="17">
        <v>119</v>
      </c>
      <c r="BO36" s="17">
        <v>513</v>
      </c>
      <c r="BP36" s="17">
        <v>474</v>
      </c>
      <c r="BQ36" s="32">
        <v>0.0358649789029536</v>
      </c>
      <c r="BR36" s="18">
        <v>17</v>
      </c>
      <c r="BS36" s="18">
        <v>1936.4</v>
      </c>
      <c r="BT36" s="17">
        <v>119</v>
      </c>
      <c r="BU36" s="18">
        <v>634</v>
      </c>
      <c r="BV36" s="17">
        <v>368</v>
      </c>
      <c r="BW36" s="32">
        <v>0.0489130434782609</v>
      </c>
      <c r="BX36" s="18">
        <v>14</v>
      </c>
      <c r="BY36" s="18">
        <v>2333.83</v>
      </c>
      <c r="BZ36" s="17">
        <v>119</v>
      </c>
      <c r="CA36" s="18">
        <v>634</v>
      </c>
      <c r="CB36" s="18">
        <v>373</v>
      </c>
      <c r="CC36" s="32">
        <v>0.0490130434782609</v>
      </c>
      <c r="CD36" s="18">
        <v>16</v>
      </c>
      <c r="CE36" s="18">
        <v>1887.69</v>
      </c>
      <c r="CF36" s="17">
        <v>119</v>
      </c>
      <c r="CG36" s="18">
        <v>634</v>
      </c>
      <c r="CH36" s="33">
        <v>397</v>
      </c>
      <c r="CI36" s="32">
        <v>0.0755667506297229</v>
      </c>
      <c r="CJ36" s="18">
        <v>28</v>
      </c>
      <c r="CK36" s="18">
        <v>3292.17</v>
      </c>
      <c r="CL36" s="17">
        <v>119</v>
      </c>
      <c r="CM36" s="18">
        <v>634</v>
      </c>
      <c r="CN36" s="33">
        <v>379</v>
      </c>
      <c r="CO36" s="32">
        <v>0.0263852242744063</v>
      </c>
      <c r="CP36" s="17">
        <v>9</v>
      </c>
      <c r="CQ36" s="18">
        <v>1038</v>
      </c>
      <c r="CR36" s="17">
        <v>119</v>
      </c>
      <c r="CS36" s="17">
        <v>665</v>
      </c>
      <c r="CT36" s="33">
        <v>426</v>
      </c>
      <c r="CU36" s="32">
        <v>0.0516431924882629</v>
      </c>
      <c r="CV36" s="17">
        <v>21</v>
      </c>
      <c r="CW36" s="18">
        <v>2467</v>
      </c>
      <c r="CX36" s="17">
        <v>109</v>
      </c>
      <c r="CY36" s="17">
        <v>677</v>
      </c>
      <c r="CZ36" s="33">
        <v>370</v>
      </c>
      <c r="DA36" s="32">
        <v>0.0810810810810811</v>
      </c>
      <c r="DB36" s="18">
        <v>25</v>
      </c>
      <c r="DC36" s="18">
        <v>2856.2</v>
      </c>
      <c r="DD36" s="17">
        <v>109</v>
      </c>
      <c r="DE36" s="18">
        <v>717</v>
      </c>
      <c r="DF36" s="33">
        <v>467</v>
      </c>
      <c r="DG36" s="32">
        <v>0.0728051391862955</v>
      </c>
      <c r="DH36" s="18">
        <v>29</v>
      </c>
      <c r="DI36" s="18">
        <v>3330.64</v>
      </c>
      <c r="DJ36" s="17">
        <v>109</v>
      </c>
      <c r="DK36" s="18">
        <v>691</v>
      </c>
      <c r="DL36" s="18">
        <v>405</v>
      </c>
      <c r="DM36" s="26">
        <v>0.0592592592592593</v>
      </c>
      <c r="DN36" s="18">
        <v>22</v>
      </c>
      <c r="DO36" s="18">
        <v>2543.6</v>
      </c>
      <c r="DP36" s="17">
        <v>109</v>
      </c>
      <c r="DQ36" s="18">
        <v>630</v>
      </c>
      <c r="DR36" s="18">
        <v>520</v>
      </c>
      <c r="DS36" s="26">
        <v>0.0519230769230769</v>
      </c>
      <c r="DT36" s="18">
        <v>24</v>
      </c>
      <c r="DU36" s="18">
        <v>2523.86</v>
      </c>
      <c r="DV36" s="17">
        <v>109</v>
      </c>
      <c r="DW36" s="18">
        <v>625</v>
      </c>
      <c r="DX36" s="18">
        <v>538</v>
      </c>
      <c r="DY36" s="26">
        <v>0.0631970260223048</v>
      </c>
      <c r="DZ36" s="18">
        <v>33</v>
      </c>
      <c r="EA36" s="18">
        <v>3507.92</v>
      </c>
      <c r="EB36" s="17">
        <v>109</v>
      </c>
      <c r="EC36" s="18">
        <v>604</v>
      </c>
      <c r="ED36" s="18">
        <v>485</v>
      </c>
      <c r="EE36" s="26">
        <v>0.0597938144329897</v>
      </c>
      <c r="EF36" s="17">
        <v>27</v>
      </c>
      <c r="EG36" s="18">
        <v>2887.72</v>
      </c>
      <c r="EH36" s="17">
        <v>109</v>
      </c>
      <c r="EI36" s="17">
        <v>692</v>
      </c>
      <c r="EJ36" s="18">
        <v>437</v>
      </c>
      <c r="EK36" s="26">
        <v>0.05720823798627</v>
      </c>
      <c r="EL36" s="17">
        <v>22</v>
      </c>
      <c r="EM36" s="18">
        <v>2794.77</v>
      </c>
      <c r="EN36" s="17">
        <v>119</v>
      </c>
      <c r="EO36" s="17">
        <v>602</v>
      </c>
      <c r="EP36" s="17">
        <v>351</v>
      </c>
      <c r="EQ36" s="26">
        <v>0.0427350427350427</v>
      </c>
      <c r="ER36" s="17">
        <v>13</v>
      </c>
      <c r="ES36" s="18">
        <v>1541</v>
      </c>
      <c r="ET36" s="17">
        <v>119</v>
      </c>
      <c r="EU36" s="17">
        <v>589</v>
      </c>
      <c r="EV36" s="17">
        <v>388</v>
      </c>
      <c r="EW36" s="26">
        <v>0.0567010309278351</v>
      </c>
      <c r="EX36" s="17">
        <v>18</v>
      </c>
      <c r="EY36" s="18">
        <v>2102.19</v>
      </c>
      <c r="EZ36" s="17">
        <v>119</v>
      </c>
      <c r="FA36" s="17">
        <v>674</v>
      </c>
      <c r="FB36" s="17">
        <v>415</v>
      </c>
      <c r="FC36" s="26">
        <v>0.0578313253012048</v>
      </c>
      <c r="FD36" s="17">
        <v>21</v>
      </c>
      <c r="FE36" s="18">
        <v>2843.26</v>
      </c>
      <c r="FF36" s="17">
        <v>119</v>
      </c>
      <c r="FG36" s="17">
        <v>658</v>
      </c>
      <c r="FH36" s="17">
        <v>404</v>
      </c>
      <c r="FI36" s="26">
        <v>0.0445544554455446</v>
      </c>
      <c r="FJ36" s="18">
        <v>18</v>
      </c>
      <c r="FK36" s="18">
        <v>2102.77</v>
      </c>
      <c r="FL36" s="17">
        <v>119</v>
      </c>
      <c r="FM36" s="18">
        <v>644</v>
      </c>
      <c r="FN36" s="18">
        <v>492</v>
      </c>
      <c r="FO36" s="26">
        <v>0.0569105691056911</v>
      </c>
      <c r="FP36" s="18">
        <v>25</v>
      </c>
      <c r="FQ36" s="18">
        <v>2888.35</v>
      </c>
      <c r="FR36" s="17">
        <v>119</v>
      </c>
      <c r="FS36" s="18">
        <v>654</v>
      </c>
      <c r="FT36" s="18">
        <v>561</v>
      </c>
      <c r="FU36" s="26">
        <v>0.0802139037433155</v>
      </c>
      <c r="FV36" s="18">
        <v>45</v>
      </c>
      <c r="FW36" s="18">
        <v>5250.09</v>
      </c>
      <c r="FX36" s="17">
        <v>119</v>
      </c>
      <c r="FY36" s="18">
        <v>633</v>
      </c>
      <c r="FZ36" s="18">
        <v>407</v>
      </c>
      <c r="GA36" s="26">
        <v>0.0565110565110565</v>
      </c>
      <c r="GB36" s="18">
        <v>23</v>
      </c>
      <c r="GC36" s="18">
        <v>2634.51</v>
      </c>
      <c r="GD36" s="17">
        <v>119</v>
      </c>
      <c r="GE36" s="18">
        <v>627</v>
      </c>
      <c r="GF36" s="18">
        <v>571</v>
      </c>
      <c r="GG36" s="26">
        <v>0.0577933450087566</v>
      </c>
      <c r="GH36" s="17">
        <v>32</v>
      </c>
      <c r="GI36" s="18">
        <v>3631.56</v>
      </c>
      <c r="GJ36" s="17">
        <v>109</v>
      </c>
      <c r="GK36" s="17">
        <v>873</v>
      </c>
      <c r="GL36" s="17">
        <v>422</v>
      </c>
      <c r="GM36" s="26">
        <v>0.0592417061611374</v>
      </c>
      <c r="GN36" s="17">
        <v>24</v>
      </c>
      <c r="GO36" s="18">
        <v>2563.89</v>
      </c>
      <c r="GP36" s="17">
        <v>109</v>
      </c>
      <c r="GQ36" s="17">
        <v>860</v>
      </c>
      <c r="GR36" s="17">
        <v>951</v>
      </c>
      <c r="GS36" s="17">
        <v>122871.73</v>
      </c>
      <c r="GT36" s="17">
        <v>1226</v>
      </c>
      <c r="GU36" s="17">
        <v>143012.15</v>
      </c>
      <c r="GV36" s="17">
        <v>1191</v>
      </c>
      <c r="GW36" s="17">
        <v>146960.14</v>
      </c>
      <c r="GX36" s="17">
        <v>1045</v>
      </c>
      <c r="GY36" s="17">
        <v>125154.58</v>
      </c>
      <c r="GZ36" s="18">
        <v>722</v>
      </c>
      <c r="HA36" s="41">
        <v>88074.82</v>
      </c>
      <c r="HB36" s="41">
        <v>626</v>
      </c>
      <c r="HC36" s="41">
        <v>73053.4</v>
      </c>
      <c r="HD36" s="41"/>
      <c r="HE36" s="41"/>
      <c r="HF36" s="41"/>
      <c r="HG36" s="41"/>
      <c r="HH36" s="18"/>
      <c r="HI36" s="41"/>
      <c r="HJ36" s="41"/>
      <c r="HK36" s="41"/>
      <c r="HL36" s="18"/>
      <c r="HM36" s="18"/>
      <c r="HN36" s="18">
        <f t="shared" si="1"/>
        <v>755</v>
      </c>
      <c r="HO36" s="18">
        <f t="shared" si="4"/>
        <v>7149.91</v>
      </c>
      <c r="HP36" s="18">
        <f t="shared" si="2"/>
        <v>6516</v>
      </c>
      <c r="HQ36" s="18">
        <f t="shared" si="3"/>
        <v>706276.73</v>
      </c>
      <c r="HR36" s="43"/>
      <c r="HS36" s="43"/>
    </row>
    <row r="37" ht="16.5" spans="1:227">
      <c r="A37" s="16" t="s">
        <v>133</v>
      </c>
      <c r="B37" s="17" t="s">
        <v>39</v>
      </c>
      <c r="C37" s="18">
        <v>6939962760186</v>
      </c>
      <c r="D37" s="18">
        <v>575258472478</v>
      </c>
      <c r="E37" s="18">
        <v>21063510001977</v>
      </c>
      <c r="F37" s="17" t="s">
        <v>204</v>
      </c>
      <c r="G37" s="19" t="s">
        <v>403</v>
      </c>
      <c r="H37" s="17" t="s">
        <v>129</v>
      </c>
      <c r="I37" s="26">
        <f>VLOOKUP(C37,[3]Sheet2!K:P,6,0)</f>
        <v>1</v>
      </c>
      <c r="J37" s="17">
        <f>VLOOKUP(C37,[3]Sheet2!K:N,4,0)</f>
        <v>1761</v>
      </c>
      <c r="K37" s="17">
        <f>VLOOKUP(C37,[3]Sheet2!K:Q,7,0)</f>
        <v>1188</v>
      </c>
      <c r="L37" s="18">
        <f>VLOOKUP(C37,[3]Sheet2!K:O,5,0)</f>
        <v>63.5515045025258</v>
      </c>
      <c r="M37" s="27">
        <f t="shared" si="0"/>
        <v>0.0267867277061027</v>
      </c>
      <c r="N37" s="33">
        <v>1157</v>
      </c>
      <c r="O37" s="26">
        <v>0.0614</v>
      </c>
      <c r="P37" s="18">
        <v>87</v>
      </c>
      <c r="Q37" s="18">
        <v>13164.7</v>
      </c>
      <c r="R37" s="17">
        <v>169</v>
      </c>
      <c r="S37" s="17">
        <v>5027</v>
      </c>
      <c r="T37" s="17">
        <v>1043</v>
      </c>
      <c r="U37" s="58">
        <v>0.0441035474592522</v>
      </c>
      <c r="V37" s="18">
        <v>45</v>
      </c>
      <c r="W37" s="18">
        <v>7247.78</v>
      </c>
      <c r="X37" s="17">
        <v>169</v>
      </c>
      <c r="Y37" s="17">
        <v>4241</v>
      </c>
      <c r="Z37" s="17">
        <v>1199</v>
      </c>
      <c r="AA37" s="58">
        <v>0.0375312760633862</v>
      </c>
      <c r="AB37" s="18">
        <v>43</v>
      </c>
      <c r="AC37" s="18">
        <v>6722.93</v>
      </c>
      <c r="AD37" s="17">
        <v>169</v>
      </c>
      <c r="AE37" s="17">
        <v>3633</v>
      </c>
      <c r="AF37" s="17">
        <v>1093</v>
      </c>
      <c r="AG37" s="58">
        <v>0.0512351326623971</v>
      </c>
      <c r="AH37" s="18">
        <v>54</v>
      </c>
      <c r="AI37" s="18">
        <v>8423.56</v>
      </c>
      <c r="AJ37" s="17">
        <v>169</v>
      </c>
      <c r="AK37" s="17">
        <v>3544</v>
      </c>
      <c r="AL37" s="17">
        <v>1379</v>
      </c>
      <c r="AM37" s="58">
        <v>0.0239303843364757</v>
      </c>
      <c r="AN37" s="18">
        <v>30</v>
      </c>
      <c r="AO37" s="18">
        <v>5019.49</v>
      </c>
      <c r="AP37" s="17">
        <v>169</v>
      </c>
      <c r="AQ37" s="17">
        <v>3499</v>
      </c>
      <c r="AR37" s="33">
        <v>1106</v>
      </c>
      <c r="AS37" s="58">
        <v>0.038878842676311</v>
      </c>
      <c r="AT37" s="18">
        <v>37</v>
      </c>
      <c r="AU37" s="18">
        <v>6182.56</v>
      </c>
      <c r="AV37" s="17">
        <v>169</v>
      </c>
      <c r="AW37" s="17">
        <v>3463</v>
      </c>
      <c r="AX37" s="17">
        <v>1365</v>
      </c>
      <c r="AY37" s="264">
        <v>0.0424908424908425</v>
      </c>
      <c r="AZ37" s="17">
        <v>58</v>
      </c>
      <c r="BA37" s="18">
        <v>9118.3</v>
      </c>
      <c r="BB37" s="17">
        <v>159</v>
      </c>
      <c r="BC37" s="17">
        <v>4754</v>
      </c>
      <c r="BD37" s="17">
        <v>1393</v>
      </c>
      <c r="BE37" s="32">
        <v>0.063173007896626</v>
      </c>
      <c r="BF37" s="17">
        <v>87</v>
      </c>
      <c r="BG37" s="18">
        <v>13355.54</v>
      </c>
      <c r="BH37" s="17">
        <v>159</v>
      </c>
      <c r="BI37" s="17">
        <v>3463</v>
      </c>
      <c r="BJ37" s="17">
        <v>1124</v>
      </c>
      <c r="BK37" s="32">
        <v>0.0693950177935943</v>
      </c>
      <c r="BL37" s="18">
        <v>75</v>
      </c>
      <c r="BM37" s="18">
        <v>11681.04</v>
      </c>
      <c r="BN37" s="17">
        <v>159</v>
      </c>
      <c r="BO37" s="17">
        <v>3252</v>
      </c>
      <c r="BP37" s="17">
        <v>1187</v>
      </c>
      <c r="BQ37" s="32">
        <v>0.0530749789385004</v>
      </c>
      <c r="BR37" s="18">
        <v>58</v>
      </c>
      <c r="BS37" s="18">
        <v>9059.09</v>
      </c>
      <c r="BT37" s="17">
        <v>159</v>
      </c>
      <c r="BU37" s="18">
        <v>3158</v>
      </c>
      <c r="BV37" s="17">
        <v>1135</v>
      </c>
      <c r="BW37" s="32">
        <v>0.0625550660792952</v>
      </c>
      <c r="BX37" s="18">
        <v>69</v>
      </c>
      <c r="BY37" s="18">
        <v>10706.81</v>
      </c>
      <c r="BZ37" s="17">
        <v>159</v>
      </c>
      <c r="CA37" s="18">
        <v>3039</v>
      </c>
      <c r="CB37" s="18">
        <v>1140</v>
      </c>
      <c r="CC37" s="32">
        <v>0.0626550660792952</v>
      </c>
      <c r="CD37" s="18">
        <v>109</v>
      </c>
      <c r="CE37" s="18">
        <v>16803.39</v>
      </c>
      <c r="CF37" s="17">
        <v>159</v>
      </c>
      <c r="CG37" s="18">
        <v>3039</v>
      </c>
      <c r="CH37" s="33">
        <v>1190</v>
      </c>
      <c r="CI37" s="32">
        <v>0.065546218487395</v>
      </c>
      <c r="CJ37" s="18">
        <v>75</v>
      </c>
      <c r="CK37" s="18">
        <v>11607.88</v>
      </c>
      <c r="CL37" s="17">
        <v>159</v>
      </c>
      <c r="CM37" s="18">
        <v>3039</v>
      </c>
      <c r="CN37" s="33">
        <v>1235</v>
      </c>
      <c r="CO37" s="32">
        <v>0.0477732793522267</v>
      </c>
      <c r="CP37" s="17">
        <v>56</v>
      </c>
      <c r="CQ37" s="18">
        <v>8413.38</v>
      </c>
      <c r="CR37" s="17">
        <v>159</v>
      </c>
      <c r="CS37" s="17">
        <v>2921</v>
      </c>
      <c r="CT37" s="33">
        <v>1496</v>
      </c>
      <c r="CU37" s="32">
        <v>0.0514705882352941</v>
      </c>
      <c r="CV37" s="17">
        <v>75</v>
      </c>
      <c r="CW37" s="18">
        <v>12707.81</v>
      </c>
      <c r="CX37" s="17">
        <v>159</v>
      </c>
      <c r="CY37" s="17">
        <v>2687</v>
      </c>
      <c r="CZ37" s="33">
        <v>1477</v>
      </c>
      <c r="DA37" s="32">
        <v>0.0656736628300609</v>
      </c>
      <c r="DB37" s="18">
        <v>92</v>
      </c>
      <c r="DC37" s="18">
        <v>15449.89</v>
      </c>
      <c r="DD37" s="17">
        <v>159</v>
      </c>
      <c r="DE37" s="18">
        <v>3465</v>
      </c>
      <c r="DF37" s="33">
        <v>1492</v>
      </c>
      <c r="DG37" s="32">
        <v>0.07171581769437</v>
      </c>
      <c r="DH37" s="18">
        <v>100</v>
      </c>
      <c r="DI37" s="18">
        <v>16214</v>
      </c>
      <c r="DJ37" s="17">
        <v>159</v>
      </c>
      <c r="DK37" s="18">
        <v>3090</v>
      </c>
      <c r="DL37" s="18">
        <v>1226</v>
      </c>
      <c r="DM37" s="26">
        <v>0.0603588907014682</v>
      </c>
      <c r="DN37" s="18">
        <v>69</v>
      </c>
      <c r="DO37" s="18">
        <v>11512.91</v>
      </c>
      <c r="DP37" s="17">
        <v>159</v>
      </c>
      <c r="DQ37" s="18">
        <v>3014</v>
      </c>
      <c r="DR37" s="18">
        <v>1969</v>
      </c>
      <c r="DS37" s="26">
        <v>0.0330116810563738</v>
      </c>
      <c r="DT37" s="18">
        <v>56</v>
      </c>
      <c r="DU37" s="18">
        <v>9252.17</v>
      </c>
      <c r="DV37" s="17">
        <v>159</v>
      </c>
      <c r="DW37" s="18">
        <v>2632</v>
      </c>
      <c r="DX37" s="18">
        <v>1421</v>
      </c>
      <c r="DY37" s="26">
        <v>0.047853624208304</v>
      </c>
      <c r="DZ37" s="18">
        <v>63</v>
      </c>
      <c r="EA37" s="18">
        <v>10410.71</v>
      </c>
      <c r="EB37" s="17">
        <v>159</v>
      </c>
      <c r="EC37" s="18">
        <v>2637</v>
      </c>
      <c r="ED37" s="18">
        <v>1525</v>
      </c>
      <c r="EE37" s="26">
        <v>0.040655737704918</v>
      </c>
      <c r="EF37" s="17">
        <v>57</v>
      </c>
      <c r="EG37" s="18">
        <v>9635.47</v>
      </c>
      <c r="EH37" s="17">
        <v>159</v>
      </c>
      <c r="EI37" s="17">
        <v>2771</v>
      </c>
      <c r="EJ37" s="18">
        <v>1339</v>
      </c>
      <c r="EK37" s="26">
        <v>0.0403286034353996</v>
      </c>
      <c r="EL37" s="17">
        <v>48</v>
      </c>
      <c r="EM37" s="18">
        <v>8279.05</v>
      </c>
      <c r="EN37" s="17">
        <v>169</v>
      </c>
      <c r="EO37" s="17">
        <v>2734</v>
      </c>
      <c r="EP37" s="17">
        <v>1463</v>
      </c>
      <c r="EQ37" s="26">
        <v>0.0444292549555707</v>
      </c>
      <c r="ER37" s="17">
        <v>61</v>
      </c>
      <c r="ES37" s="18">
        <v>9870.01</v>
      </c>
      <c r="ET37" s="17">
        <v>169</v>
      </c>
      <c r="EU37" s="17">
        <v>2732</v>
      </c>
      <c r="EV37" s="17">
        <v>1398</v>
      </c>
      <c r="EW37" s="26">
        <v>0.0593705293276109</v>
      </c>
      <c r="EX37" s="17">
        <v>78</v>
      </c>
      <c r="EY37" s="18">
        <v>12477.79</v>
      </c>
      <c r="EZ37" s="17">
        <v>169</v>
      </c>
      <c r="FA37" s="17">
        <v>2870</v>
      </c>
      <c r="FB37" s="17">
        <v>1322</v>
      </c>
      <c r="FC37" s="26">
        <v>0.0468986384266263</v>
      </c>
      <c r="FD37" s="17">
        <v>57</v>
      </c>
      <c r="FE37" s="18">
        <v>9547.63</v>
      </c>
      <c r="FF37" s="17">
        <v>159</v>
      </c>
      <c r="FG37" s="17">
        <v>2783</v>
      </c>
      <c r="FH37" s="17">
        <v>1534</v>
      </c>
      <c r="FI37" s="26">
        <v>0.044980443285528</v>
      </c>
      <c r="FJ37" s="18">
        <v>67</v>
      </c>
      <c r="FK37" s="18">
        <v>10298.02</v>
      </c>
      <c r="FL37" s="17">
        <v>149</v>
      </c>
      <c r="FM37" s="18">
        <v>2850</v>
      </c>
      <c r="FN37" s="18">
        <v>1439</v>
      </c>
      <c r="FO37" s="26">
        <v>0.0410006949270327</v>
      </c>
      <c r="FP37" s="18">
        <v>59</v>
      </c>
      <c r="FQ37" s="18">
        <v>9543.1</v>
      </c>
      <c r="FR37" s="17">
        <v>149</v>
      </c>
      <c r="FS37" s="18">
        <v>2778</v>
      </c>
      <c r="FT37" s="18">
        <v>1325</v>
      </c>
      <c r="FU37" s="26">
        <v>0.0437735849056604</v>
      </c>
      <c r="FV37" s="18">
        <v>56</v>
      </c>
      <c r="FW37" s="18">
        <v>9080.07</v>
      </c>
      <c r="FX37" s="17">
        <v>149</v>
      </c>
      <c r="FY37" s="18">
        <v>2706</v>
      </c>
      <c r="FZ37" s="18">
        <v>1494</v>
      </c>
      <c r="GA37" s="26">
        <v>0.0609103078982597</v>
      </c>
      <c r="GB37" s="18">
        <v>88</v>
      </c>
      <c r="GC37" s="18">
        <v>13553.52</v>
      </c>
      <c r="GD37" s="17">
        <v>149</v>
      </c>
      <c r="GE37" s="18">
        <v>2627</v>
      </c>
      <c r="GF37" s="18">
        <v>1502</v>
      </c>
      <c r="GG37" s="26">
        <v>0.0732356857523302</v>
      </c>
      <c r="GH37" s="17">
        <v>108</v>
      </c>
      <c r="GI37" s="18">
        <v>17303.64</v>
      </c>
      <c r="GJ37" s="17">
        <v>159</v>
      </c>
      <c r="GK37" s="17">
        <v>2446</v>
      </c>
      <c r="GL37" s="17">
        <v>1720</v>
      </c>
      <c r="GM37" s="26">
        <v>0.0633720930232558</v>
      </c>
      <c r="GN37" s="17">
        <v>107</v>
      </c>
      <c r="GO37" s="18">
        <v>16969.55</v>
      </c>
      <c r="GP37" s="17">
        <v>159</v>
      </c>
      <c r="GQ37" s="17">
        <v>2455</v>
      </c>
      <c r="GR37" s="17">
        <v>2575</v>
      </c>
      <c r="GS37" s="17">
        <v>472237.42</v>
      </c>
      <c r="GT37" s="17">
        <v>802</v>
      </c>
      <c r="GU37" s="17">
        <v>142291.89</v>
      </c>
      <c r="GV37" s="17">
        <v>2028</v>
      </c>
      <c r="GW37" s="17">
        <v>349028.3</v>
      </c>
      <c r="GX37" s="17">
        <v>3764</v>
      </c>
      <c r="GY37" s="17">
        <v>630902.25</v>
      </c>
      <c r="GZ37" s="16">
        <v>1881</v>
      </c>
      <c r="HA37" s="16">
        <v>324331.58</v>
      </c>
      <c r="HB37" s="16">
        <v>1292</v>
      </c>
      <c r="HC37" s="16">
        <v>206565.14</v>
      </c>
      <c r="HD37" s="41"/>
      <c r="HE37" s="41"/>
      <c r="HF37" s="41"/>
      <c r="HG37" s="41"/>
      <c r="HH37" s="18"/>
      <c r="HI37" s="41"/>
      <c r="HJ37" s="41"/>
      <c r="HK37" s="41"/>
      <c r="HL37" s="18"/>
      <c r="HM37" s="18"/>
      <c r="HN37" s="18">
        <f t="shared" si="1"/>
        <v>2124</v>
      </c>
      <c r="HO37" s="18">
        <f t="shared" si="4"/>
        <v>20412.48</v>
      </c>
      <c r="HP37" s="18">
        <f t="shared" si="2"/>
        <v>14466</v>
      </c>
      <c r="HQ37" s="18">
        <f t="shared" si="3"/>
        <v>2145769.06</v>
      </c>
      <c r="HR37" s="43"/>
      <c r="HS37" s="43"/>
    </row>
    <row r="38" ht="16.5" spans="1:227">
      <c r="A38" s="16"/>
      <c r="B38" s="20" t="s">
        <v>39</v>
      </c>
      <c r="C38" s="18">
        <v>6939962757513</v>
      </c>
      <c r="D38" s="18">
        <v>586390935899</v>
      </c>
      <c r="E38" s="18" t="s">
        <v>404</v>
      </c>
      <c r="F38" s="17" t="s">
        <v>405</v>
      </c>
      <c r="G38" s="19"/>
      <c r="H38" s="17" t="s">
        <v>288</v>
      </c>
      <c r="I38" s="26">
        <f>VLOOKUP(C38,[3]Sheet2!K:P,6,0)</f>
        <v>0.125</v>
      </c>
      <c r="J38" s="17">
        <f>VLOOKUP(C38,[3]Sheet2!K:N,4,0)</f>
        <v>5</v>
      </c>
      <c r="K38" s="17">
        <f>VLOOKUP(C38,[3]Sheet2!K:Q,7,0)</f>
        <v>0</v>
      </c>
      <c r="L38" s="18">
        <f>VLOOKUP(C38,[3]Sheet2!K:O,5,0)</f>
        <v>2.00726438539476</v>
      </c>
      <c r="M38" s="27">
        <f t="shared" si="0"/>
        <v>0.00488063259051871</v>
      </c>
      <c r="N38" s="33">
        <v>242</v>
      </c>
      <c r="O38" s="26">
        <v>0.062</v>
      </c>
      <c r="P38" s="18">
        <v>17</v>
      </c>
      <c r="Q38" s="18">
        <v>1943.34</v>
      </c>
      <c r="R38" s="17">
        <v>129</v>
      </c>
      <c r="S38" s="17">
        <v>244</v>
      </c>
      <c r="T38" s="17">
        <v>267</v>
      </c>
      <c r="U38" s="58">
        <v>0.0823970037453183</v>
      </c>
      <c r="V38" s="18">
        <v>22</v>
      </c>
      <c r="W38" s="18">
        <v>2551.16</v>
      </c>
      <c r="X38" s="17">
        <v>129</v>
      </c>
      <c r="Y38" s="17">
        <v>240</v>
      </c>
      <c r="Z38" s="17">
        <v>252</v>
      </c>
      <c r="AA38" s="58">
        <v>0.0634920634920635</v>
      </c>
      <c r="AB38" s="18">
        <v>14</v>
      </c>
      <c r="AC38" s="18">
        <v>1626</v>
      </c>
      <c r="AD38" s="17">
        <v>129</v>
      </c>
      <c r="AE38" s="17">
        <v>814</v>
      </c>
      <c r="AF38" s="17">
        <v>240</v>
      </c>
      <c r="AG38" s="58">
        <v>0.0375</v>
      </c>
      <c r="AH38" s="18">
        <v>9</v>
      </c>
      <c r="AI38" s="18">
        <v>1125</v>
      </c>
      <c r="AJ38" s="17">
        <v>129</v>
      </c>
      <c r="AK38" s="17">
        <v>805</v>
      </c>
      <c r="AL38" s="17">
        <v>232</v>
      </c>
      <c r="AM38" s="58">
        <v>0.0474137931034483</v>
      </c>
      <c r="AN38" s="18">
        <v>9</v>
      </c>
      <c r="AO38" s="18">
        <v>1349.42</v>
      </c>
      <c r="AP38" s="17">
        <v>129</v>
      </c>
      <c r="AQ38" s="17">
        <v>572</v>
      </c>
      <c r="AR38" s="33">
        <v>207</v>
      </c>
      <c r="AS38" s="58">
        <v>0.0579710144927536</v>
      </c>
      <c r="AT38" s="18">
        <v>11</v>
      </c>
      <c r="AU38" s="18">
        <v>1401</v>
      </c>
      <c r="AV38" s="17">
        <v>129</v>
      </c>
      <c r="AW38" s="17">
        <v>568</v>
      </c>
      <c r="AX38" s="17">
        <v>198</v>
      </c>
      <c r="AY38" s="264">
        <v>0.0454545454545455</v>
      </c>
      <c r="AZ38" s="17">
        <v>9</v>
      </c>
      <c r="BA38" s="18">
        <v>1146</v>
      </c>
      <c r="BB38" s="17">
        <v>129</v>
      </c>
      <c r="BC38" s="17">
        <v>599</v>
      </c>
      <c r="BD38" s="17">
        <v>217</v>
      </c>
      <c r="BE38" s="32">
        <v>0.0276497695852535</v>
      </c>
      <c r="BF38" s="17">
        <v>6</v>
      </c>
      <c r="BG38" s="18">
        <v>751</v>
      </c>
      <c r="BH38" s="17">
        <v>129</v>
      </c>
      <c r="BI38" s="17">
        <v>568</v>
      </c>
      <c r="BJ38" s="17">
        <v>171</v>
      </c>
      <c r="BK38" s="32">
        <v>0.064327485380117</v>
      </c>
      <c r="BL38" s="18">
        <v>11</v>
      </c>
      <c r="BM38" s="18">
        <v>1409</v>
      </c>
      <c r="BN38" s="17">
        <v>129</v>
      </c>
      <c r="BO38" s="17">
        <v>595</v>
      </c>
      <c r="BP38" s="17">
        <v>193</v>
      </c>
      <c r="BQ38" s="32">
        <v>0.0621761658031088</v>
      </c>
      <c r="BR38" s="18">
        <v>11</v>
      </c>
      <c r="BS38" s="18">
        <v>1404</v>
      </c>
      <c r="BT38" s="17">
        <v>129</v>
      </c>
      <c r="BU38" s="18">
        <v>602</v>
      </c>
      <c r="BV38" s="17">
        <v>186</v>
      </c>
      <c r="BW38" s="32">
        <v>0.0268817204301075</v>
      </c>
      <c r="BX38" s="18">
        <v>4</v>
      </c>
      <c r="BY38" s="18">
        <v>736.6</v>
      </c>
      <c r="BZ38" s="17">
        <v>129</v>
      </c>
      <c r="CA38" s="18">
        <v>627</v>
      </c>
      <c r="CB38" s="18">
        <v>191</v>
      </c>
      <c r="CC38" s="32">
        <v>0.0269817204301075</v>
      </c>
      <c r="CD38" s="18">
        <v>3</v>
      </c>
      <c r="CE38" s="18">
        <v>652.47</v>
      </c>
      <c r="CF38" s="17">
        <v>129</v>
      </c>
      <c r="CG38" s="18">
        <v>627</v>
      </c>
      <c r="CH38" s="33">
        <v>240</v>
      </c>
      <c r="CI38" s="32">
        <v>0.0416666666666667</v>
      </c>
      <c r="CJ38" s="18">
        <v>9</v>
      </c>
      <c r="CK38" s="18">
        <v>1126.74</v>
      </c>
      <c r="CL38" s="17">
        <v>129</v>
      </c>
      <c r="CM38" s="18">
        <v>627</v>
      </c>
      <c r="CN38" s="33">
        <v>236</v>
      </c>
      <c r="CO38" s="32">
        <v>0.0508474576271186</v>
      </c>
      <c r="CP38" s="17">
        <v>12</v>
      </c>
      <c r="CQ38" s="18">
        <v>1479.77</v>
      </c>
      <c r="CR38" s="17">
        <v>129</v>
      </c>
      <c r="CS38" s="17">
        <v>688</v>
      </c>
      <c r="CT38" s="33">
        <v>249</v>
      </c>
      <c r="CU38" s="32">
        <v>0.0321285140562249</v>
      </c>
      <c r="CV38" s="17">
        <v>8</v>
      </c>
      <c r="CW38" s="18">
        <v>1003.45</v>
      </c>
      <c r="CX38" s="17">
        <v>120</v>
      </c>
      <c r="CY38" s="17">
        <v>680</v>
      </c>
      <c r="CZ38" s="33">
        <v>236</v>
      </c>
      <c r="DA38" s="32">
        <v>0.0677966101694915</v>
      </c>
      <c r="DB38" s="18">
        <v>14</v>
      </c>
      <c r="DC38" s="18">
        <v>1738.42</v>
      </c>
      <c r="DD38" s="17">
        <v>120</v>
      </c>
      <c r="DE38" s="18">
        <v>683</v>
      </c>
      <c r="DF38" s="33">
        <v>271</v>
      </c>
      <c r="DG38" s="32">
        <v>0.040590405904059</v>
      </c>
      <c r="DH38" s="18">
        <v>11</v>
      </c>
      <c r="DI38" s="18">
        <v>1348.13</v>
      </c>
      <c r="DJ38" s="17">
        <v>120</v>
      </c>
      <c r="DK38" s="18">
        <v>689</v>
      </c>
      <c r="DL38" s="18">
        <v>234</v>
      </c>
      <c r="DM38" s="26">
        <v>0.0555555555555556</v>
      </c>
      <c r="DN38" s="18">
        <v>12</v>
      </c>
      <c r="DO38" s="18">
        <v>1484.97</v>
      </c>
      <c r="DP38" s="17">
        <v>120</v>
      </c>
      <c r="DQ38" s="18">
        <v>700</v>
      </c>
      <c r="DR38" s="18">
        <v>199</v>
      </c>
      <c r="DS38" s="26">
        <v>0.0402010050251256</v>
      </c>
      <c r="DT38" s="18">
        <v>8</v>
      </c>
      <c r="DU38" s="18">
        <v>981.42</v>
      </c>
      <c r="DV38" s="17">
        <v>120</v>
      </c>
      <c r="DW38" s="18">
        <v>675</v>
      </c>
      <c r="DX38" s="18">
        <v>243</v>
      </c>
      <c r="DY38" s="26">
        <v>0.0617283950617284</v>
      </c>
      <c r="DZ38" s="18">
        <v>15</v>
      </c>
      <c r="EA38" s="18">
        <v>1885.93</v>
      </c>
      <c r="EB38" s="17">
        <v>120</v>
      </c>
      <c r="EC38" s="18">
        <v>671</v>
      </c>
      <c r="ED38" s="18">
        <v>243</v>
      </c>
      <c r="EE38" s="26">
        <v>0.0534979423868313</v>
      </c>
      <c r="EF38" s="17">
        <v>11</v>
      </c>
      <c r="EG38" s="18">
        <v>1382.6</v>
      </c>
      <c r="EH38" s="17">
        <v>120</v>
      </c>
      <c r="EI38" s="17">
        <v>659</v>
      </c>
      <c r="EJ38" s="18">
        <v>282</v>
      </c>
      <c r="EK38" s="26">
        <v>0.049645390070922</v>
      </c>
      <c r="EL38" s="17">
        <v>13</v>
      </c>
      <c r="EM38" s="18">
        <v>1612.15</v>
      </c>
      <c r="EN38" s="17">
        <v>129</v>
      </c>
      <c r="EO38" s="17">
        <v>653</v>
      </c>
      <c r="EP38" s="17">
        <v>268</v>
      </c>
      <c r="EQ38" s="26">
        <v>0.0597014925373134</v>
      </c>
      <c r="ER38" s="17">
        <v>16</v>
      </c>
      <c r="ES38" s="18">
        <v>1985.75</v>
      </c>
      <c r="ET38" s="17">
        <v>129</v>
      </c>
      <c r="EU38" s="17">
        <v>643</v>
      </c>
      <c r="EV38" s="17">
        <v>266</v>
      </c>
      <c r="EW38" s="26">
        <v>0.0451127819548872</v>
      </c>
      <c r="EX38" s="17">
        <v>11</v>
      </c>
      <c r="EY38" s="18">
        <v>1632</v>
      </c>
      <c r="EZ38" s="17">
        <v>129</v>
      </c>
      <c r="FA38" s="17">
        <v>642</v>
      </c>
      <c r="FB38" s="17">
        <v>304</v>
      </c>
      <c r="FC38" s="26">
        <v>0.0625</v>
      </c>
      <c r="FD38" s="17">
        <v>19</v>
      </c>
      <c r="FE38" s="18">
        <v>2391</v>
      </c>
      <c r="FF38" s="17">
        <v>129</v>
      </c>
      <c r="FG38" s="17">
        <v>604</v>
      </c>
      <c r="FH38" s="17">
        <v>269</v>
      </c>
      <c r="FI38" s="26">
        <v>0.0669144981412639</v>
      </c>
      <c r="FJ38" s="18">
        <v>17</v>
      </c>
      <c r="FK38" s="18">
        <v>2391.93</v>
      </c>
      <c r="FL38" s="17">
        <v>129</v>
      </c>
      <c r="FM38" s="18">
        <v>587</v>
      </c>
      <c r="FN38" s="18">
        <v>278</v>
      </c>
      <c r="FO38" s="26">
        <v>0.0503597122302158</v>
      </c>
      <c r="FP38" s="18">
        <v>14</v>
      </c>
      <c r="FQ38" s="18">
        <v>1755.32</v>
      </c>
      <c r="FR38" s="17">
        <v>129</v>
      </c>
      <c r="FS38" s="18">
        <v>567</v>
      </c>
      <c r="FT38" s="18">
        <v>308</v>
      </c>
      <c r="FU38" s="26">
        <v>0.0811688311688312</v>
      </c>
      <c r="FV38" s="18">
        <v>25</v>
      </c>
      <c r="FW38" s="18">
        <v>3131.12</v>
      </c>
      <c r="FX38" s="17">
        <v>129</v>
      </c>
      <c r="FY38" s="18">
        <v>528</v>
      </c>
      <c r="FZ38" s="18">
        <v>324</v>
      </c>
      <c r="GA38" s="26">
        <v>0.058641975308642</v>
      </c>
      <c r="GB38" s="18">
        <v>19</v>
      </c>
      <c r="GC38" s="18">
        <v>2419.3</v>
      </c>
      <c r="GD38" s="17">
        <v>129</v>
      </c>
      <c r="GE38" s="18">
        <v>514</v>
      </c>
      <c r="GF38" s="18">
        <v>284</v>
      </c>
      <c r="GG38" s="26">
        <v>0.0422535211267606</v>
      </c>
      <c r="GH38" s="17">
        <v>12</v>
      </c>
      <c r="GI38" s="18">
        <v>1538.28</v>
      </c>
      <c r="GJ38" s="17">
        <v>129</v>
      </c>
      <c r="GK38" s="17">
        <v>461</v>
      </c>
      <c r="GL38" s="17">
        <v>231</v>
      </c>
      <c r="GM38" s="26">
        <v>0.0649350649350649</v>
      </c>
      <c r="GN38" s="17">
        <v>15</v>
      </c>
      <c r="GO38" s="18">
        <v>1905.42</v>
      </c>
      <c r="GP38" s="17">
        <v>129</v>
      </c>
      <c r="GQ38" s="17">
        <v>449</v>
      </c>
      <c r="GR38" s="17"/>
      <c r="GS38" s="17"/>
      <c r="GT38" s="17"/>
      <c r="GU38" s="17"/>
      <c r="GV38" s="17">
        <v>2</v>
      </c>
      <c r="GW38" s="17">
        <v>598</v>
      </c>
      <c r="GX38" s="17">
        <v>338</v>
      </c>
      <c r="GY38" s="17">
        <v>42806.89</v>
      </c>
      <c r="GZ38" s="16">
        <v>436</v>
      </c>
      <c r="HA38" s="16">
        <v>54283.07</v>
      </c>
      <c r="HB38" s="16">
        <v>423</v>
      </c>
      <c r="HC38" s="16">
        <v>51481.4</v>
      </c>
      <c r="HD38" s="41"/>
      <c r="HE38" s="41"/>
      <c r="HF38" s="41"/>
      <c r="HG38" s="41"/>
      <c r="HH38" s="18"/>
      <c r="HI38" s="41"/>
      <c r="HJ38" s="41"/>
      <c r="HK38" s="41"/>
      <c r="HL38" s="18"/>
      <c r="HM38" s="18"/>
      <c r="HN38" s="18">
        <f t="shared" si="1"/>
        <v>387</v>
      </c>
      <c r="HO38" s="18">
        <f t="shared" ref="HO38:HO69" si="5">Q38+W38</f>
        <v>4494.5</v>
      </c>
      <c r="HP38" s="18">
        <f t="shared" si="2"/>
        <v>1586</v>
      </c>
      <c r="HQ38" s="18">
        <f t="shared" si="3"/>
        <v>153663.86</v>
      </c>
      <c r="HR38" s="43"/>
      <c r="HS38" s="43"/>
    </row>
    <row r="39" ht="16.5" spans="1:227">
      <c r="A39" s="16" t="s">
        <v>126</v>
      </c>
      <c r="B39" s="17" t="s">
        <v>211</v>
      </c>
      <c r="C39" s="18">
        <v>6939962759074</v>
      </c>
      <c r="D39" s="18">
        <v>576390086849</v>
      </c>
      <c r="E39" s="18">
        <v>21063410000241</v>
      </c>
      <c r="F39" s="17" t="s">
        <v>212</v>
      </c>
      <c r="G39" s="19" t="s">
        <v>406</v>
      </c>
      <c r="H39" s="17" t="s">
        <v>129</v>
      </c>
      <c r="I39" s="26">
        <f>VLOOKUP(C39,[3]Sheet2!K:P,6,0)</f>
        <v>1</v>
      </c>
      <c r="J39" s="17">
        <f>VLOOKUP(C39,[3]Sheet2!K:N,4,0)</f>
        <v>3090</v>
      </c>
      <c r="K39" s="17">
        <f>VLOOKUP(C39,[3]Sheet2!K:Q,7,0)</f>
        <v>935</v>
      </c>
      <c r="L39" s="18">
        <f>VLOOKUP(C39,[3]Sheet2!K:O,5,0)</f>
        <v>67.0091242186939</v>
      </c>
      <c r="M39" s="27">
        <f t="shared" si="0"/>
        <v>0.00876496033697804</v>
      </c>
      <c r="N39" s="33">
        <v>491</v>
      </c>
      <c r="O39" s="26">
        <v>0.0489</v>
      </c>
      <c r="P39" s="18">
        <v>27</v>
      </c>
      <c r="Q39" s="18">
        <v>5661.5</v>
      </c>
      <c r="R39" s="17">
        <v>209</v>
      </c>
      <c r="S39" s="17">
        <v>1489</v>
      </c>
      <c r="T39" s="17">
        <v>531</v>
      </c>
      <c r="U39" s="58">
        <v>0.0715630885122411</v>
      </c>
      <c r="V39" s="18">
        <v>31</v>
      </c>
      <c r="W39" s="18">
        <v>7285.4</v>
      </c>
      <c r="X39" s="17">
        <v>209</v>
      </c>
      <c r="Y39" s="17">
        <v>1452</v>
      </c>
      <c r="Z39" s="17">
        <v>538</v>
      </c>
      <c r="AA39" s="58">
        <v>0.0650557620817844</v>
      </c>
      <c r="AB39" s="18">
        <v>35</v>
      </c>
      <c r="AC39" s="18">
        <v>6929.44</v>
      </c>
      <c r="AD39" s="17">
        <v>209</v>
      </c>
      <c r="AE39" s="17">
        <v>1409</v>
      </c>
      <c r="AF39" s="17">
        <v>435</v>
      </c>
      <c r="AG39" s="58">
        <v>0.0298850574712644</v>
      </c>
      <c r="AH39" s="18">
        <v>12</v>
      </c>
      <c r="AI39" s="18">
        <v>2874.33</v>
      </c>
      <c r="AJ39" s="17">
        <v>209</v>
      </c>
      <c r="AK39" s="17">
        <v>1384</v>
      </c>
      <c r="AL39" s="17">
        <v>533</v>
      </c>
      <c r="AM39" s="58">
        <v>0.0487804878048781</v>
      </c>
      <c r="AN39" s="18">
        <v>26</v>
      </c>
      <c r="AO39" s="18">
        <v>5434.8</v>
      </c>
      <c r="AP39" s="17">
        <v>209</v>
      </c>
      <c r="AQ39" s="17">
        <v>1364</v>
      </c>
      <c r="AR39" s="33">
        <v>493</v>
      </c>
      <c r="AS39" s="58">
        <v>0.0466531440162272</v>
      </c>
      <c r="AT39" s="18">
        <v>18</v>
      </c>
      <c r="AU39" s="18">
        <v>4920.57</v>
      </c>
      <c r="AV39" s="17">
        <v>209</v>
      </c>
      <c r="AW39" s="17">
        <v>1354</v>
      </c>
      <c r="AX39" s="17">
        <v>482</v>
      </c>
      <c r="AY39" s="264">
        <v>0.0477178423236514</v>
      </c>
      <c r="AZ39" s="17">
        <v>21</v>
      </c>
      <c r="BA39" s="18">
        <v>4345.48</v>
      </c>
      <c r="BB39" s="17">
        <v>209</v>
      </c>
      <c r="BC39" s="17">
        <v>1464</v>
      </c>
      <c r="BD39" s="17">
        <v>518</v>
      </c>
      <c r="BE39" s="32">
        <v>0.0405405405405405</v>
      </c>
      <c r="BF39" s="17">
        <v>18</v>
      </c>
      <c r="BG39" s="18">
        <v>4546.6</v>
      </c>
      <c r="BH39" s="17">
        <v>209</v>
      </c>
      <c r="BI39" s="17">
        <v>1354</v>
      </c>
      <c r="BJ39" s="17">
        <v>442</v>
      </c>
      <c r="BK39" s="32">
        <v>0.0384615384615385</v>
      </c>
      <c r="BL39" s="18">
        <v>17</v>
      </c>
      <c r="BM39" s="18">
        <v>3460.63</v>
      </c>
      <c r="BN39" s="17">
        <v>209</v>
      </c>
      <c r="BO39" s="17">
        <v>1262</v>
      </c>
      <c r="BP39" s="17">
        <v>411</v>
      </c>
      <c r="BQ39" s="32">
        <v>0.0510948905109489</v>
      </c>
      <c r="BR39" s="18">
        <v>20</v>
      </c>
      <c r="BS39" s="18">
        <v>4155.76</v>
      </c>
      <c r="BT39" s="17">
        <v>209</v>
      </c>
      <c r="BU39" s="18">
        <v>1242</v>
      </c>
      <c r="BV39" s="17">
        <v>390</v>
      </c>
      <c r="BW39" s="32">
        <v>0.0461538461538462</v>
      </c>
      <c r="BX39" s="18">
        <v>18</v>
      </c>
      <c r="BY39" s="18">
        <v>3704.71</v>
      </c>
      <c r="BZ39" s="17">
        <v>209</v>
      </c>
      <c r="CA39" s="18">
        <v>1230</v>
      </c>
      <c r="CB39" s="18">
        <v>395</v>
      </c>
      <c r="CC39" s="32">
        <v>0.0462538461538462</v>
      </c>
      <c r="CD39" s="18">
        <v>11</v>
      </c>
      <c r="CE39" s="18">
        <v>3119</v>
      </c>
      <c r="CF39" s="17">
        <v>209</v>
      </c>
      <c r="CG39" s="18">
        <v>1230</v>
      </c>
      <c r="CH39" s="33">
        <v>490</v>
      </c>
      <c r="CI39" s="32">
        <v>0.0428571428571429</v>
      </c>
      <c r="CJ39" s="18">
        <v>19</v>
      </c>
      <c r="CK39" s="18">
        <v>4376.35</v>
      </c>
      <c r="CL39" s="17">
        <v>209</v>
      </c>
      <c r="CM39" s="18">
        <v>1230</v>
      </c>
      <c r="CN39" s="33">
        <v>421</v>
      </c>
      <c r="CO39" s="32">
        <v>0.0356294536817102</v>
      </c>
      <c r="CP39" s="17">
        <v>12</v>
      </c>
      <c r="CQ39" s="18">
        <v>2451.47</v>
      </c>
      <c r="CR39" s="17">
        <v>209</v>
      </c>
      <c r="CS39" s="17">
        <v>1246</v>
      </c>
      <c r="CT39" s="33">
        <v>547</v>
      </c>
      <c r="CU39" s="32">
        <v>0.056672760511883</v>
      </c>
      <c r="CV39" s="17">
        <v>30</v>
      </c>
      <c r="CW39" s="18">
        <v>6577.73</v>
      </c>
      <c r="CX39" s="17">
        <v>199</v>
      </c>
      <c r="CY39" s="17">
        <v>1232</v>
      </c>
      <c r="CZ39" s="33">
        <v>550</v>
      </c>
      <c r="DA39" s="32">
        <v>0.0690909090909091</v>
      </c>
      <c r="DB39" s="18">
        <v>37</v>
      </c>
      <c r="DC39" s="18">
        <v>7493.17</v>
      </c>
      <c r="DD39" s="17">
        <v>199</v>
      </c>
      <c r="DE39" s="18">
        <v>1210</v>
      </c>
      <c r="DF39" s="33">
        <v>606</v>
      </c>
      <c r="DG39" s="32">
        <v>0.0561056105610561</v>
      </c>
      <c r="DH39" s="18">
        <v>29</v>
      </c>
      <c r="DI39" s="18">
        <v>5654.98</v>
      </c>
      <c r="DJ39" s="17">
        <v>199</v>
      </c>
      <c r="DK39" s="18">
        <v>1184</v>
      </c>
      <c r="DL39" s="18">
        <v>533</v>
      </c>
      <c r="DM39" s="26">
        <v>0.0581613508442777</v>
      </c>
      <c r="DN39" s="18">
        <v>30</v>
      </c>
      <c r="DO39" s="18">
        <v>5919.87</v>
      </c>
      <c r="DP39" s="17">
        <v>199</v>
      </c>
      <c r="DQ39" s="18">
        <v>1143</v>
      </c>
      <c r="DR39" s="18">
        <v>591</v>
      </c>
      <c r="DS39" s="26">
        <v>0.0473773265651438</v>
      </c>
      <c r="DT39" s="18">
        <v>26</v>
      </c>
      <c r="DU39" s="18">
        <v>5578.89</v>
      </c>
      <c r="DV39" s="17">
        <v>199</v>
      </c>
      <c r="DW39" s="18">
        <v>1058</v>
      </c>
      <c r="DX39" s="18">
        <v>566</v>
      </c>
      <c r="DY39" s="26">
        <v>0.0636042402826855</v>
      </c>
      <c r="DZ39" s="18">
        <v>36</v>
      </c>
      <c r="EA39" s="18">
        <v>7191.84</v>
      </c>
      <c r="EB39" s="17">
        <v>199</v>
      </c>
      <c r="EC39" s="18">
        <v>1024</v>
      </c>
      <c r="ED39" s="18">
        <v>597</v>
      </c>
      <c r="EE39" s="26">
        <v>0.0619765494137353</v>
      </c>
      <c r="EF39" s="17">
        <v>37</v>
      </c>
      <c r="EG39" s="18">
        <v>7259.03</v>
      </c>
      <c r="EH39" s="17">
        <v>199</v>
      </c>
      <c r="EI39" s="17">
        <v>995</v>
      </c>
      <c r="EJ39" s="18">
        <v>869</v>
      </c>
      <c r="EK39" s="26">
        <v>0.0322209436133487</v>
      </c>
      <c r="EL39" s="17">
        <v>25</v>
      </c>
      <c r="EM39" s="18">
        <v>5544.35</v>
      </c>
      <c r="EN39" s="17">
        <v>209</v>
      </c>
      <c r="EO39" s="17">
        <v>751</v>
      </c>
      <c r="EP39" s="17">
        <v>524</v>
      </c>
      <c r="EQ39" s="26">
        <v>0.049618320610687</v>
      </c>
      <c r="ER39" s="17">
        <v>19</v>
      </c>
      <c r="ES39" s="18">
        <v>4852.86</v>
      </c>
      <c r="ET39" s="17">
        <v>209</v>
      </c>
      <c r="EU39" s="17">
        <v>735</v>
      </c>
      <c r="EV39" s="17">
        <v>554</v>
      </c>
      <c r="EW39" s="26">
        <v>0.0415162454873646</v>
      </c>
      <c r="EX39" s="17">
        <v>21</v>
      </c>
      <c r="EY39" s="18">
        <v>5142.2</v>
      </c>
      <c r="EZ39" s="17">
        <v>209</v>
      </c>
      <c r="FA39" s="17">
        <v>849</v>
      </c>
      <c r="FB39" s="17">
        <v>496</v>
      </c>
      <c r="FC39" s="26">
        <v>0.0423387096774194</v>
      </c>
      <c r="FD39" s="17">
        <v>14</v>
      </c>
      <c r="FE39" s="18">
        <v>5884.83</v>
      </c>
      <c r="FF39" s="17">
        <v>209</v>
      </c>
      <c r="FG39" s="17">
        <v>831</v>
      </c>
      <c r="FH39" s="17">
        <v>465</v>
      </c>
      <c r="FI39" s="26">
        <v>0.032258064516129</v>
      </c>
      <c r="FJ39" s="18">
        <v>15</v>
      </c>
      <c r="FK39" s="18">
        <v>3081.11</v>
      </c>
      <c r="FL39" s="17">
        <v>209</v>
      </c>
      <c r="FM39" s="18">
        <v>860</v>
      </c>
      <c r="FN39" s="18">
        <v>444</v>
      </c>
      <c r="FO39" s="26">
        <v>0.0382882882882883</v>
      </c>
      <c r="FP39" s="18">
        <v>16</v>
      </c>
      <c r="FQ39" s="18">
        <v>3327.34</v>
      </c>
      <c r="FR39" s="17">
        <v>209</v>
      </c>
      <c r="FS39" s="18">
        <v>890</v>
      </c>
      <c r="FT39" s="18">
        <v>538</v>
      </c>
      <c r="FU39" s="26">
        <v>0.0353159851301115</v>
      </c>
      <c r="FV39" s="18">
        <v>18</v>
      </c>
      <c r="FW39" s="18">
        <v>3673.03</v>
      </c>
      <c r="FX39" s="17">
        <v>209</v>
      </c>
      <c r="FY39" s="18">
        <v>916</v>
      </c>
      <c r="FZ39" s="18">
        <v>489</v>
      </c>
      <c r="GA39" s="26">
        <v>0.049079754601227</v>
      </c>
      <c r="GB39" s="18">
        <v>23</v>
      </c>
      <c r="GC39" s="18">
        <v>4848.52</v>
      </c>
      <c r="GD39" s="17">
        <v>209</v>
      </c>
      <c r="GE39" s="18">
        <v>892</v>
      </c>
      <c r="GF39" s="18">
        <v>490</v>
      </c>
      <c r="GG39" s="26">
        <v>0.0530612244897959</v>
      </c>
      <c r="GH39" s="17">
        <v>23</v>
      </c>
      <c r="GI39" s="18">
        <v>5582.77</v>
      </c>
      <c r="GJ39" s="17">
        <v>209</v>
      </c>
      <c r="GK39" s="17">
        <v>896</v>
      </c>
      <c r="GL39" s="17">
        <v>456</v>
      </c>
      <c r="GM39" s="26">
        <v>0.0307017543859649</v>
      </c>
      <c r="GN39" s="17">
        <v>11</v>
      </c>
      <c r="GO39" s="18">
        <v>2314.18</v>
      </c>
      <c r="GP39" s="17">
        <v>209</v>
      </c>
      <c r="GQ39" s="17">
        <v>889</v>
      </c>
      <c r="GR39" s="17">
        <v>2562</v>
      </c>
      <c r="GS39" s="17">
        <v>540570.28</v>
      </c>
      <c r="GT39" s="17">
        <v>566</v>
      </c>
      <c r="GU39" s="17">
        <v>121940.37</v>
      </c>
      <c r="GV39" s="17">
        <v>1167</v>
      </c>
      <c r="GW39" s="17">
        <v>235848.09</v>
      </c>
      <c r="GX39" s="17">
        <v>1376</v>
      </c>
      <c r="GY39" s="17">
        <v>290104.27</v>
      </c>
      <c r="GZ39" s="16">
        <v>706</v>
      </c>
      <c r="HA39" s="16">
        <v>154389.48</v>
      </c>
      <c r="HB39" s="16">
        <v>664</v>
      </c>
      <c r="HC39" s="16">
        <v>137122.8</v>
      </c>
      <c r="HD39" s="41"/>
      <c r="HE39" s="41"/>
      <c r="HF39" s="41"/>
      <c r="HG39" s="41"/>
      <c r="HH39" s="18"/>
      <c r="HI39" s="41"/>
      <c r="HJ39" s="41"/>
      <c r="HK39" s="41"/>
      <c r="HL39" s="18"/>
      <c r="HM39" s="18"/>
      <c r="HN39" s="18">
        <f t="shared" si="1"/>
        <v>695</v>
      </c>
      <c r="HO39" s="18">
        <f t="shared" si="5"/>
        <v>12946.9</v>
      </c>
      <c r="HP39" s="18">
        <f t="shared" si="2"/>
        <v>7736</v>
      </c>
      <c r="HQ39" s="18">
        <f t="shared" si="3"/>
        <v>1492922.19</v>
      </c>
      <c r="HR39" s="43"/>
      <c r="HS39" s="43"/>
    </row>
    <row r="40" ht="16.5" spans="1:227">
      <c r="A40" s="16" t="s">
        <v>126</v>
      </c>
      <c r="B40" s="17" t="s">
        <v>211</v>
      </c>
      <c r="C40" s="18">
        <v>6939962747057</v>
      </c>
      <c r="D40" s="18">
        <v>569212019837</v>
      </c>
      <c r="E40" s="18">
        <v>21063410000101</v>
      </c>
      <c r="F40" s="17" t="s">
        <v>214</v>
      </c>
      <c r="G40" s="19" t="s">
        <v>407</v>
      </c>
      <c r="H40" s="17" t="s">
        <v>129</v>
      </c>
      <c r="I40" s="26">
        <f>VLOOKUP(C40,[3]Sheet2!K:P,6,0)</f>
        <v>1</v>
      </c>
      <c r="J40" s="17">
        <f>VLOOKUP(C40,[3]Sheet2!K:N,4,0)</f>
        <v>926</v>
      </c>
      <c r="K40" s="17">
        <f>VLOOKUP(C40,[3]Sheet2!K:Q,7,0)</f>
        <v>656</v>
      </c>
      <c r="L40" s="18">
        <f>VLOOKUP(C40,[3]Sheet2!K:O,5,0)</f>
        <v>42.9916071848772</v>
      </c>
      <c r="M40" s="27">
        <f t="shared" si="0"/>
        <v>0.00256012510562093</v>
      </c>
      <c r="N40" s="33">
        <v>210</v>
      </c>
      <c r="O40" s="26">
        <v>0.0333</v>
      </c>
      <c r="P40" s="18">
        <v>11</v>
      </c>
      <c r="Q40" s="18">
        <v>2947</v>
      </c>
      <c r="R40" s="17">
        <v>239</v>
      </c>
      <c r="S40" s="17">
        <v>305</v>
      </c>
      <c r="T40" s="17">
        <v>221</v>
      </c>
      <c r="U40" s="58">
        <v>0.0361990950226244</v>
      </c>
      <c r="V40" s="18">
        <v>6</v>
      </c>
      <c r="W40" s="18">
        <v>2275</v>
      </c>
      <c r="X40" s="17">
        <v>239</v>
      </c>
      <c r="Y40" s="17">
        <v>300</v>
      </c>
      <c r="Z40" s="17">
        <v>230</v>
      </c>
      <c r="AA40" s="58">
        <v>0.0173913043478261</v>
      </c>
      <c r="AB40" s="18">
        <v>4</v>
      </c>
      <c r="AC40" s="18">
        <v>916</v>
      </c>
      <c r="AD40" s="17">
        <v>239</v>
      </c>
      <c r="AE40" s="17">
        <v>288</v>
      </c>
      <c r="AF40" s="17">
        <v>193</v>
      </c>
      <c r="AG40" s="58">
        <v>0.0414507772020725</v>
      </c>
      <c r="AH40" s="18">
        <v>7</v>
      </c>
      <c r="AI40" s="18">
        <v>2061</v>
      </c>
      <c r="AJ40" s="17">
        <v>239</v>
      </c>
      <c r="AK40" s="17">
        <v>272</v>
      </c>
      <c r="AL40" s="17">
        <v>212</v>
      </c>
      <c r="AM40" s="58">
        <v>0.0330188679245283</v>
      </c>
      <c r="AN40" s="18">
        <v>7</v>
      </c>
      <c r="AO40" s="18">
        <v>1568</v>
      </c>
      <c r="AP40" s="17">
        <v>239</v>
      </c>
      <c r="AQ40" s="17">
        <v>270</v>
      </c>
      <c r="AR40" s="33">
        <v>192</v>
      </c>
      <c r="AS40" s="58">
        <v>0.046875</v>
      </c>
      <c r="AT40" s="18">
        <v>8</v>
      </c>
      <c r="AU40" s="18">
        <v>2242</v>
      </c>
      <c r="AV40" s="17">
        <v>239</v>
      </c>
      <c r="AW40" s="17">
        <v>267</v>
      </c>
      <c r="AX40" s="17">
        <v>188</v>
      </c>
      <c r="AY40" s="264">
        <v>0.0372340425531915</v>
      </c>
      <c r="AZ40" s="17">
        <v>5</v>
      </c>
      <c r="BA40" s="18">
        <v>1580.17</v>
      </c>
      <c r="BB40" s="17">
        <v>229</v>
      </c>
      <c r="BC40" s="17">
        <v>336</v>
      </c>
      <c r="BD40" s="17">
        <v>235</v>
      </c>
      <c r="BE40" s="32">
        <v>0.0297872340425532</v>
      </c>
      <c r="BF40" s="17">
        <v>7</v>
      </c>
      <c r="BG40" s="18">
        <v>1569.07</v>
      </c>
      <c r="BH40" s="17">
        <v>229</v>
      </c>
      <c r="BI40" s="17">
        <v>267</v>
      </c>
      <c r="BJ40" s="17">
        <v>209</v>
      </c>
      <c r="BK40" s="32">
        <v>0.0334928229665072</v>
      </c>
      <c r="BL40" s="18">
        <v>6</v>
      </c>
      <c r="BM40" s="18">
        <v>1832</v>
      </c>
      <c r="BN40" s="17">
        <v>229</v>
      </c>
      <c r="BO40" s="17">
        <v>259</v>
      </c>
      <c r="BP40" s="17">
        <v>195</v>
      </c>
      <c r="BQ40" s="32">
        <v>0.0307692307692308</v>
      </c>
      <c r="BR40" s="18">
        <v>5</v>
      </c>
      <c r="BS40" s="18">
        <v>1145</v>
      </c>
      <c r="BT40" s="17">
        <v>229</v>
      </c>
      <c r="BU40" s="18">
        <v>251</v>
      </c>
      <c r="BV40" s="17">
        <v>165</v>
      </c>
      <c r="BW40" s="32">
        <v>0.0424242424242424</v>
      </c>
      <c r="BX40" s="18">
        <v>7</v>
      </c>
      <c r="BY40" s="18">
        <v>1602</v>
      </c>
      <c r="BZ40" s="17">
        <v>229</v>
      </c>
      <c r="CA40" s="18">
        <v>247</v>
      </c>
      <c r="CB40" s="18">
        <v>170</v>
      </c>
      <c r="CC40" s="32">
        <v>0.0425242424242424</v>
      </c>
      <c r="CD40" s="18">
        <v>4</v>
      </c>
      <c r="CE40" s="18">
        <v>893.17</v>
      </c>
      <c r="CF40" s="17">
        <v>229</v>
      </c>
      <c r="CG40" s="18">
        <v>247</v>
      </c>
      <c r="CH40" s="33">
        <v>226</v>
      </c>
      <c r="CI40" s="32">
        <v>0.0309734513274336</v>
      </c>
      <c r="CJ40" s="18">
        <v>5</v>
      </c>
      <c r="CK40" s="18">
        <v>1125</v>
      </c>
      <c r="CL40" s="17">
        <v>229</v>
      </c>
      <c r="CM40" s="18">
        <v>247</v>
      </c>
      <c r="CN40" s="33">
        <v>207</v>
      </c>
      <c r="CO40" s="32">
        <v>0.0434782608695652</v>
      </c>
      <c r="CP40" s="17">
        <v>8</v>
      </c>
      <c r="CQ40" s="18">
        <v>1812</v>
      </c>
      <c r="CR40" s="17">
        <v>229</v>
      </c>
      <c r="CS40" s="17">
        <v>280</v>
      </c>
      <c r="CT40" s="33">
        <v>221</v>
      </c>
      <c r="CU40" s="32">
        <v>0.0452488687782805</v>
      </c>
      <c r="CV40" s="17">
        <v>10</v>
      </c>
      <c r="CW40" s="18">
        <v>2280</v>
      </c>
      <c r="CX40" s="17">
        <v>229</v>
      </c>
      <c r="CY40" s="17">
        <v>271</v>
      </c>
      <c r="CZ40" s="33">
        <v>264</v>
      </c>
      <c r="DA40" s="32">
        <v>0.0265151515151515</v>
      </c>
      <c r="DB40" s="18">
        <v>6</v>
      </c>
      <c r="DC40" s="18">
        <v>1359</v>
      </c>
      <c r="DD40" s="17">
        <v>229</v>
      </c>
      <c r="DE40" s="18">
        <v>264</v>
      </c>
      <c r="DF40" s="33">
        <v>240</v>
      </c>
      <c r="DG40" s="32">
        <v>0.0291666666666667</v>
      </c>
      <c r="DH40" s="18">
        <v>6</v>
      </c>
      <c r="DI40" s="18">
        <v>1339.04</v>
      </c>
      <c r="DJ40" s="17">
        <v>229</v>
      </c>
      <c r="DK40" s="18">
        <v>255</v>
      </c>
      <c r="DL40" s="18">
        <v>188</v>
      </c>
      <c r="DM40" s="26">
        <v>0.0212765957446809</v>
      </c>
      <c r="DN40" s="18">
        <v>2</v>
      </c>
      <c r="DO40" s="18">
        <v>1363</v>
      </c>
      <c r="DP40" s="17">
        <v>229</v>
      </c>
      <c r="DQ40" s="18">
        <v>232</v>
      </c>
      <c r="DR40" s="18">
        <v>222</v>
      </c>
      <c r="DS40" s="26">
        <v>0.0315315315315315</v>
      </c>
      <c r="DT40" s="18">
        <v>5</v>
      </c>
      <c r="DU40" s="18">
        <v>1145</v>
      </c>
      <c r="DV40" s="17">
        <v>229</v>
      </c>
      <c r="DW40" s="18">
        <v>183</v>
      </c>
      <c r="DX40" s="18">
        <v>241</v>
      </c>
      <c r="DY40" s="26">
        <v>0.04149377593361</v>
      </c>
      <c r="DZ40" s="18">
        <v>10</v>
      </c>
      <c r="EA40" s="18">
        <v>2252.41</v>
      </c>
      <c r="EB40" s="17">
        <v>229</v>
      </c>
      <c r="EC40" s="18">
        <v>175</v>
      </c>
      <c r="ED40" s="18">
        <v>217</v>
      </c>
      <c r="EE40" s="26">
        <v>0.0460829493087558</v>
      </c>
      <c r="EF40" s="17">
        <v>9</v>
      </c>
      <c r="EG40" s="18">
        <v>2022</v>
      </c>
      <c r="EH40" s="17">
        <v>229</v>
      </c>
      <c r="EI40" s="17">
        <v>218</v>
      </c>
      <c r="EJ40" s="18">
        <v>237</v>
      </c>
      <c r="EK40" s="26">
        <v>0.0421940928270042</v>
      </c>
      <c r="EL40" s="17">
        <v>9</v>
      </c>
      <c r="EM40" s="18">
        <v>2127.74</v>
      </c>
      <c r="EN40" s="17">
        <v>239</v>
      </c>
      <c r="EO40" s="17">
        <v>185</v>
      </c>
      <c r="EP40" s="17">
        <v>189</v>
      </c>
      <c r="EQ40" s="26">
        <v>0.037037037037037</v>
      </c>
      <c r="ER40" s="17">
        <v>6</v>
      </c>
      <c r="ES40" s="18">
        <v>1420.12</v>
      </c>
      <c r="ET40" s="17">
        <v>239</v>
      </c>
      <c r="EU40" s="17">
        <v>182</v>
      </c>
      <c r="EV40" s="17">
        <v>201</v>
      </c>
      <c r="EW40" s="26">
        <v>0.0248756218905473</v>
      </c>
      <c r="EX40" s="17">
        <v>5</v>
      </c>
      <c r="EY40" s="18">
        <v>1180.23</v>
      </c>
      <c r="EZ40" s="17">
        <v>239</v>
      </c>
      <c r="FA40" s="17">
        <v>220</v>
      </c>
      <c r="FB40" s="17">
        <v>194</v>
      </c>
      <c r="FC40" s="26">
        <v>0.0463917525773196</v>
      </c>
      <c r="FD40" s="17">
        <v>9</v>
      </c>
      <c r="FE40" s="18">
        <v>2122.11</v>
      </c>
      <c r="FF40" s="17">
        <v>239</v>
      </c>
      <c r="FG40" s="17">
        <v>206</v>
      </c>
      <c r="FH40" s="17">
        <v>207</v>
      </c>
      <c r="FI40" s="26">
        <v>0.0386473429951691</v>
      </c>
      <c r="FJ40" s="18">
        <v>8</v>
      </c>
      <c r="FK40" s="18">
        <v>1910</v>
      </c>
      <c r="FL40" s="17">
        <v>239</v>
      </c>
      <c r="FM40" s="18">
        <v>198</v>
      </c>
      <c r="FN40" s="18">
        <v>197</v>
      </c>
      <c r="FO40" s="26">
        <v>0.0253807106598985</v>
      </c>
      <c r="FP40" s="18">
        <v>5</v>
      </c>
      <c r="FQ40" s="18">
        <v>1164</v>
      </c>
      <c r="FR40" s="17">
        <v>239</v>
      </c>
      <c r="FS40" s="18">
        <v>219</v>
      </c>
      <c r="FT40" s="18">
        <v>172</v>
      </c>
      <c r="FU40" s="26">
        <v>0.0697674418604651</v>
      </c>
      <c r="FV40" s="18">
        <v>11</v>
      </c>
      <c r="FW40" s="18">
        <v>3086</v>
      </c>
      <c r="FX40" s="17">
        <v>239</v>
      </c>
      <c r="FY40" s="18">
        <v>210</v>
      </c>
      <c r="FZ40" s="18">
        <v>226</v>
      </c>
      <c r="GA40" s="26">
        <v>0.0221238938053097</v>
      </c>
      <c r="GB40" s="18">
        <v>5</v>
      </c>
      <c r="GC40" s="18">
        <v>1195</v>
      </c>
      <c r="GD40" s="17">
        <v>239</v>
      </c>
      <c r="GE40" s="18">
        <v>212</v>
      </c>
      <c r="GF40" s="18">
        <v>192</v>
      </c>
      <c r="GG40" s="26">
        <v>0.0208333333333333</v>
      </c>
      <c r="GH40" s="17">
        <v>4</v>
      </c>
      <c r="GI40" s="18">
        <v>956</v>
      </c>
      <c r="GJ40" s="17">
        <v>239</v>
      </c>
      <c r="GK40" s="17">
        <v>308</v>
      </c>
      <c r="GL40" s="17">
        <v>193</v>
      </c>
      <c r="GM40" s="26">
        <v>0.0259067357512953</v>
      </c>
      <c r="GN40" s="17">
        <v>3</v>
      </c>
      <c r="GO40" s="18">
        <v>1626.04</v>
      </c>
      <c r="GP40" s="17">
        <v>239</v>
      </c>
      <c r="GQ40" s="17">
        <v>305</v>
      </c>
      <c r="GR40" s="17">
        <v>1903</v>
      </c>
      <c r="GS40" s="17">
        <v>438620.25</v>
      </c>
      <c r="GT40" s="17">
        <v>471</v>
      </c>
      <c r="GU40" s="17">
        <v>111844.84</v>
      </c>
      <c r="GV40" s="17">
        <v>650</v>
      </c>
      <c r="GW40" s="17">
        <v>151424.6</v>
      </c>
      <c r="GX40" s="17">
        <v>362</v>
      </c>
      <c r="GY40" s="17">
        <v>86006.53</v>
      </c>
      <c r="GZ40" s="18">
        <v>319</v>
      </c>
      <c r="HA40" s="41">
        <v>74621.58</v>
      </c>
      <c r="HB40" s="41">
        <v>244</v>
      </c>
      <c r="HC40" s="41">
        <v>58670.86</v>
      </c>
      <c r="HD40" s="41"/>
      <c r="HE40" s="41"/>
      <c r="HF40" s="41"/>
      <c r="HG40" s="41"/>
      <c r="HH40" s="18"/>
      <c r="HI40" s="41"/>
      <c r="HJ40" s="41"/>
      <c r="HK40" s="41"/>
      <c r="HL40" s="18"/>
      <c r="HM40" s="18"/>
      <c r="HN40" s="18">
        <f t="shared" si="1"/>
        <v>203</v>
      </c>
      <c r="HO40" s="18">
        <f t="shared" si="5"/>
        <v>5222</v>
      </c>
      <c r="HP40" s="18">
        <f t="shared" si="2"/>
        <v>4152</v>
      </c>
      <c r="HQ40" s="18">
        <f t="shared" si="3"/>
        <v>926410.66</v>
      </c>
      <c r="HR40" s="43"/>
      <c r="HS40" s="43"/>
    </row>
    <row r="41" ht="16.5" spans="1:227">
      <c r="A41" s="16" t="s">
        <v>133</v>
      </c>
      <c r="B41" s="17" t="s">
        <v>211</v>
      </c>
      <c r="C41" s="18">
        <v>6939962748184</v>
      </c>
      <c r="D41" s="18">
        <v>564864826657</v>
      </c>
      <c r="E41" s="18">
        <v>21063410000161</v>
      </c>
      <c r="F41" s="17" t="s">
        <v>216</v>
      </c>
      <c r="G41" s="19" t="s">
        <v>408</v>
      </c>
      <c r="H41" s="17" t="s">
        <v>129</v>
      </c>
      <c r="I41" s="26">
        <f>VLOOKUP(C41,[3]Sheet2!K:P,6,0)</f>
        <v>0.958333333333333</v>
      </c>
      <c r="J41" s="17">
        <f>VLOOKUP(C41,[3]Sheet2!K:N,4,0)</f>
        <v>517</v>
      </c>
      <c r="K41" s="17">
        <f>VLOOKUP(C41,[3]Sheet2!K:Q,7,0)</f>
        <v>278</v>
      </c>
      <c r="L41" s="18">
        <f>VLOOKUP(C41,[3]Sheet2!K:O,5,0)</f>
        <v>43.9990154754946</v>
      </c>
      <c r="M41" s="27">
        <f t="shared" si="0"/>
        <v>0.00132420264083841</v>
      </c>
      <c r="N41" s="33">
        <v>141</v>
      </c>
      <c r="O41" s="26">
        <v>0.0142</v>
      </c>
      <c r="P41" s="18">
        <v>2</v>
      </c>
      <c r="Q41" s="18">
        <v>543</v>
      </c>
      <c r="R41" s="17">
        <v>279</v>
      </c>
      <c r="S41" s="17">
        <v>203</v>
      </c>
      <c r="T41" s="17">
        <v>131</v>
      </c>
      <c r="U41" s="58">
        <v>0.0305343511450382</v>
      </c>
      <c r="V41" s="18">
        <v>4</v>
      </c>
      <c r="W41" s="18">
        <v>1116</v>
      </c>
      <c r="X41" s="17">
        <v>279</v>
      </c>
      <c r="Y41" s="17">
        <v>211</v>
      </c>
      <c r="Z41" s="17">
        <v>155</v>
      </c>
      <c r="AA41" s="58">
        <v>0.032258064516129</v>
      </c>
      <c r="AB41" s="18">
        <v>5</v>
      </c>
      <c r="AC41" s="18">
        <v>1375.68</v>
      </c>
      <c r="AD41" s="17">
        <v>279</v>
      </c>
      <c r="AE41" s="17">
        <v>198</v>
      </c>
      <c r="AF41" s="17">
        <v>126</v>
      </c>
      <c r="AG41" s="58">
        <v>0.0238095238095238</v>
      </c>
      <c r="AH41" s="18">
        <v>1</v>
      </c>
      <c r="AI41" s="18">
        <v>299</v>
      </c>
      <c r="AJ41" s="17">
        <v>279</v>
      </c>
      <c r="AK41" s="17">
        <v>200</v>
      </c>
      <c r="AL41" s="17">
        <v>152</v>
      </c>
      <c r="AM41" s="58">
        <v>0.0131578947368421</v>
      </c>
      <c r="AN41" s="18">
        <v>1</v>
      </c>
      <c r="AO41" s="18">
        <v>319</v>
      </c>
      <c r="AP41" s="17">
        <v>279</v>
      </c>
      <c r="AQ41" s="17">
        <v>198</v>
      </c>
      <c r="AR41" s="33">
        <v>167</v>
      </c>
      <c r="AS41" s="58">
        <v>0.0179640718562874</v>
      </c>
      <c r="AT41" s="18">
        <v>3</v>
      </c>
      <c r="AU41" s="18">
        <v>892.5</v>
      </c>
      <c r="AV41" s="17">
        <v>279</v>
      </c>
      <c r="AW41" s="17">
        <v>200</v>
      </c>
      <c r="AX41" s="17">
        <v>155</v>
      </c>
      <c r="AY41" s="264">
        <v>0.0129032258064516</v>
      </c>
      <c r="AZ41" s="17">
        <v>2</v>
      </c>
      <c r="BA41" s="18">
        <v>578</v>
      </c>
      <c r="BB41" s="17">
        <v>289</v>
      </c>
      <c r="BC41" s="17">
        <v>229</v>
      </c>
      <c r="BD41" s="17">
        <v>193</v>
      </c>
      <c r="BE41" s="32">
        <v>0.0103626943005181</v>
      </c>
      <c r="BF41" s="17">
        <v>2</v>
      </c>
      <c r="BG41" s="18">
        <v>568.12</v>
      </c>
      <c r="BH41" s="17">
        <v>289</v>
      </c>
      <c r="BI41" s="17">
        <v>200</v>
      </c>
      <c r="BJ41" s="17">
        <v>174</v>
      </c>
      <c r="BK41" s="32">
        <v>0.00574712643678161</v>
      </c>
      <c r="BL41" s="18">
        <v>1</v>
      </c>
      <c r="BM41" s="18">
        <v>289</v>
      </c>
      <c r="BN41" s="17">
        <v>289</v>
      </c>
      <c r="BO41" s="17">
        <v>202</v>
      </c>
      <c r="BP41" s="17">
        <v>136</v>
      </c>
      <c r="BQ41" s="32">
        <v>0.0588235294117647</v>
      </c>
      <c r="BR41" s="18">
        <v>7</v>
      </c>
      <c r="BS41" s="18">
        <v>2023</v>
      </c>
      <c r="BT41" s="17">
        <v>289</v>
      </c>
      <c r="BU41" s="18">
        <v>191</v>
      </c>
      <c r="BV41" s="17">
        <v>171</v>
      </c>
      <c r="BW41" s="32">
        <v>0.0116959064327485</v>
      </c>
      <c r="BX41" s="18">
        <v>2</v>
      </c>
      <c r="BY41" s="18">
        <v>578</v>
      </c>
      <c r="BZ41" s="17">
        <v>289</v>
      </c>
      <c r="CA41" s="18">
        <v>189</v>
      </c>
      <c r="CB41" s="18">
        <v>176</v>
      </c>
      <c r="CC41" s="32">
        <v>0.0117959064327485</v>
      </c>
      <c r="CD41" s="18">
        <v>4</v>
      </c>
      <c r="CE41" s="18">
        <v>1156</v>
      </c>
      <c r="CF41" s="17">
        <v>289</v>
      </c>
      <c r="CG41" s="18">
        <v>189</v>
      </c>
      <c r="CH41" s="33">
        <v>179</v>
      </c>
      <c r="CI41" s="32">
        <v>0.0167597765363128</v>
      </c>
      <c r="CJ41" s="18">
        <v>3</v>
      </c>
      <c r="CK41" s="18">
        <v>852</v>
      </c>
      <c r="CL41" s="17">
        <v>289</v>
      </c>
      <c r="CM41" s="18">
        <v>189</v>
      </c>
      <c r="CN41" s="33">
        <v>214</v>
      </c>
      <c r="CO41" s="32">
        <v>0.0280373831775701</v>
      </c>
      <c r="CP41" s="17">
        <v>5</v>
      </c>
      <c r="CQ41" s="18">
        <v>1406.73</v>
      </c>
      <c r="CR41" s="17">
        <v>289</v>
      </c>
      <c r="CS41" s="17">
        <v>196</v>
      </c>
      <c r="CT41" s="33">
        <v>179</v>
      </c>
      <c r="CU41" s="32">
        <v>0.0335195530726257</v>
      </c>
      <c r="CV41" s="17">
        <v>6</v>
      </c>
      <c r="CW41" s="18">
        <v>1704.13</v>
      </c>
      <c r="CX41" s="17">
        <v>274</v>
      </c>
      <c r="CY41" s="17">
        <v>192</v>
      </c>
      <c r="CZ41" s="33">
        <v>192</v>
      </c>
      <c r="DA41" s="32">
        <v>0.0260416666666667</v>
      </c>
      <c r="DB41" s="18">
        <v>4</v>
      </c>
      <c r="DC41" s="18">
        <v>1687.39</v>
      </c>
      <c r="DD41" s="17">
        <v>274</v>
      </c>
      <c r="DE41" s="18">
        <v>186</v>
      </c>
      <c r="DF41" s="33">
        <v>187</v>
      </c>
      <c r="DG41" s="32">
        <v>0.0267379679144385</v>
      </c>
      <c r="DH41" s="18">
        <v>2</v>
      </c>
      <c r="DI41" s="18">
        <v>482.87</v>
      </c>
      <c r="DJ41" s="17">
        <v>274</v>
      </c>
      <c r="DK41" s="18">
        <v>178</v>
      </c>
      <c r="DL41" s="18">
        <v>158</v>
      </c>
      <c r="DM41" s="26">
        <v>0.0253164556962025</v>
      </c>
      <c r="DN41" s="18">
        <v>3</v>
      </c>
      <c r="DO41" s="18">
        <v>820.76</v>
      </c>
      <c r="DP41" s="17">
        <v>274</v>
      </c>
      <c r="DQ41" s="18">
        <v>168</v>
      </c>
      <c r="DR41" s="18">
        <v>194</v>
      </c>
      <c r="DS41" s="26">
        <v>0.0154639175257732</v>
      </c>
      <c r="DT41" s="18">
        <v>2</v>
      </c>
      <c r="DU41" s="18">
        <v>1110.15</v>
      </c>
      <c r="DV41" s="17">
        <v>274</v>
      </c>
      <c r="DW41" s="18">
        <v>146</v>
      </c>
      <c r="DX41" s="18">
        <v>178</v>
      </c>
      <c r="DY41" s="26">
        <v>0.0112359550561798</v>
      </c>
      <c r="DZ41" s="18">
        <v>2</v>
      </c>
      <c r="EA41" s="18">
        <v>548</v>
      </c>
      <c r="EB41" s="17">
        <v>274</v>
      </c>
      <c r="EC41" s="18">
        <v>144</v>
      </c>
      <c r="ED41" s="18">
        <v>312</v>
      </c>
      <c r="EE41" s="26">
        <v>0.0224358974358974</v>
      </c>
      <c r="EF41" s="17">
        <v>5</v>
      </c>
      <c r="EG41" s="18">
        <v>1343.99</v>
      </c>
      <c r="EH41" s="17">
        <v>274</v>
      </c>
      <c r="EI41" s="17">
        <v>174</v>
      </c>
      <c r="EJ41" s="18">
        <v>330</v>
      </c>
      <c r="EK41" s="26">
        <v>0.00909090909090909</v>
      </c>
      <c r="EL41" s="17">
        <v>2</v>
      </c>
      <c r="EM41" s="18">
        <v>568.01</v>
      </c>
      <c r="EN41" s="17">
        <v>279</v>
      </c>
      <c r="EO41" s="17">
        <v>173</v>
      </c>
      <c r="EP41" s="17">
        <v>320</v>
      </c>
      <c r="EQ41" s="26">
        <v>0.01875</v>
      </c>
      <c r="ER41" s="17">
        <v>6</v>
      </c>
      <c r="ES41" s="18">
        <v>1618.2</v>
      </c>
      <c r="ET41" s="17">
        <v>279</v>
      </c>
      <c r="EU41" s="17">
        <v>179</v>
      </c>
      <c r="EV41" s="17">
        <v>266</v>
      </c>
      <c r="EW41" s="26">
        <v>0.0112781954887218</v>
      </c>
      <c r="EX41" s="17">
        <v>3</v>
      </c>
      <c r="EY41" s="18">
        <v>829.04</v>
      </c>
      <c r="EZ41" s="17">
        <v>279</v>
      </c>
      <c r="FA41" s="17">
        <v>196</v>
      </c>
      <c r="FB41" s="17">
        <v>177</v>
      </c>
      <c r="FC41" s="26">
        <v>0.0338983050847458</v>
      </c>
      <c r="FD41" s="17">
        <v>6</v>
      </c>
      <c r="FE41" s="18">
        <v>1659</v>
      </c>
      <c r="FF41" s="17">
        <v>279</v>
      </c>
      <c r="FG41" s="17">
        <v>167</v>
      </c>
      <c r="FH41" s="17">
        <v>178</v>
      </c>
      <c r="FI41" s="26">
        <v>0.0224719101123595</v>
      </c>
      <c r="FJ41" s="18">
        <v>4</v>
      </c>
      <c r="FK41" s="18">
        <v>1135.57</v>
      </c>
      <c r="FL41" s="17">
        <v>279</v>
      </c>
      <c r="FM41" s="18">
        <v>166</v>
      </c>
      <c r="FN41" s="18">
        <v>173</v>
      </c>
      <c r="FO41" s="26">
        <v>0.00578034682080925</v>
      </c>
      <c r="FP41" s="18">
        <v>0</v>
      </c>
      <c r="FQ41" s="18">
        <v>0</v>
      </c>
      <c r="FR41" s="17">
        <v>279</v>
      </c>
      <c r="FS41" s="18">
        <v>167</v>
      </c>
      <c r="FT41" s="18">
        <v>196</v>
      </c>
      <c r="FU41" s="26">
        <v>0.0306122448979592</v>
      </c>
      <c r="FV41" s="18">
        <v>6</v>
      </c>
      <c r="FW41" s="18">
        <v>1653.22</v>
      </c>
      <c r="FX41" s="17">
        <v>279</v>
      </c>
      <c r="FY41" s="18">
        <v>163</v>
      </c>
      <c r="FZ41" s="18">
        <v>170</v>
      </c>
      <c r="GA41" s="26">
        <v>0.00588235294117647</v>
      </c>
      <c r="GB41" s="18">
        <v>1</v>
      </c>
      <c r="GC41" s="18">
        <v>279</v>
      </c>
      <c r="GD41" s="17">
        <v>279</v>
      </c>
      <c r="GE41" s="18">
        <v>174</v>
      </c>
      <c r="GF41" s="18">
        <v>162</v>
      </c>
      <c r="GG41" s="26">
        <v>0.0308641975308642</v>
      </c>
      <c r="GH41" s="17">
        <v>5</v>
      </c>
      <c r="GI41" s="18">
        <v>1393</v>
      </c>
      <c r="GJ41" s="17">
        <v>279</v>
      </c>
      <c r="GK41" s="17">
        <v>175</v>
      </c>
      <c r="GL41" s="17">
        <v>207</v>
      </c>
      <c r="GM41" s="26">
        <v>0.0289855072463768</v>
      </c>
      <c r="GN41" s="17">
        <v>6</v>
      </c>
      <c r="GO41" s="18">
        <v>1659</v>
      </c>
      <c r="GP41" s="17">
        <v>279</v>
      </c>
      <c r="GQ41" s="17">
        <v>167</v>
      </c>
      <c r="GR41" s="17">
        <v>570</v>
      </c>
      <c r="GS41" s="17">
        <v>169760.2</v>
      </c>
      <c r="GT41" s="17">
        <v>403</v>
      </c>
      <c r="GU41" s="17">
        <v>117253.96</v>
      </c>
      <c r="GV41" s="17">
        <v>414</v>
      </c>
      <c r="GW41" s="17">
        <v>124424.38</v>
      </c>
      <c r="GX41" s="17">
        <v>177</v>
      </c>
      <c r="GY41" s="17">
        <v>59310.2</v>
      </c>
      <c r="GZ41" s="18">
        <v>121</v>
      </c>
      <c r="HA41" s="41">
        <v>36014.04</v>
      </c>
      <c r="HB41" s="41">
        <v>128</v>
      </c>
      <c r="HC41" s="41">
        <v>38269.76</v>
      </c>
      <c r="HD41" s="41"/>
      <c r="HE41" s="41"/>
      <c r="HF41" s="41"/>
      <c r="HG41" s="41"/>
      <c r="HH41" s="18"/>
      <c r="HI41" s="41"/>
      <c r="HJ41" s="41"/>
      <c r="HK41" s="41"/>
      <c r="HL41" s="18"/>
      <c r="HM41" s="18"/>
      <c r="HN41" s="18">
        <f t="shared" si="1"/>
        <v>105</v>
      </c>
      <c r="HO41" s="18">
        <f t="shared" si="5"/>
        <v>1659</v>
      </c>
      <c r="HP41" s="18">
        <f t="shared" si="2"/>
        <v>1918</v>
      </c>
      <c r="HQ41" s="18">
        <f t="shared" si="3"/>
        <v>546691.54</v>
      </c>
      <c r="HR41" s="43"/>
      <c r="HS41" s="43"/>
    </row>
    <row r="42" ht="16.5" spans="1:227">
      <c r="A42" s="16"/>
      <c r="B42" s="20" t="s">
        <v>211</v>
      </c>
      <c r="C42" s="18">
        <v>6939962755380</v>
      </c>
      <c r="D42" s="18">
        <v>585896268442</v>
      </c>
      <c r="E42" s="18">
        <v>21063510001496</v>
      </c>
      <c r="F42" s="17" t="s">
        <v>361</v>
      </c>
      <c r="G42" s="19"/>
      <c r="H42" s="17" t="s">
        <v>288</v>
      </c>
      <c r="I42" s="26">
        <f>VLOOKUP(C42,[3]Sheet2!K:P,6,0)</f>
        <v>0.916666666666667</v>
      </c>
      <c r="J42" s="17">
        <f>VLOOKUP(C42,[3]Sheet2!K:N,4,0)</f>
        <v>102</v>
      </c>
      <c r="K42" s="17">
        <f>VLOOKUP(C42,[3]Sheet2!K:Q,7,0)</f>
        <v>24</v>
      </c>
      <c r="L42" s="18">
        <f>VLOOKUP(C42,[3]Sheet2!K:O,5,0)</f>
        <v>70.8860759493671</v>
      </c>
      <c r="M42" s="27">
        <f t="shared" si="0"/>
        <v>0.000403566519112658</v>
      </c>
      <c r="N42" s="33">
        <v>369</v>
      </c>
      <c r="O42" s="26">
        <v>0</v>
      </c>
      <c r="P42" s="18">
        <v>0</v>
      </c>
      <c r="Q42" s="18">
        <v>0</v>
      </c>
      <c r="R42" s="17">
        <v>699</v>
      </c>
      <c r="S42" s="17">
        <v>109</v>
      </c>
      <c r="T42" s="17">
        <v>368</v>
      </c>
      <c r="U42" s="58">
        <v>0.00271739130434783</v>
      </c>
      <c r="V42" s="18">
        <v>0</v>
      </c>
      <c r="W42" s="18">
        <v>0</v>
      </c>
      <c r="X42" s="17">
        <v>699</v>
      </c>
      <c r="Y42" s="17">
        <v>109</v>
      </c>
      <c r="Z42" s="17">
        <v>392</v>
      </c>
      <c r="AA42" s="58">
        <v>0</v>
      </c>
      <c r="AB42" s="18">
        <v>0</v>
      </c>
      <c r="AC42" s="18">
        <v>0</v>
      </c>
      <c r="AD42" s="17">
        <v>699</v>
      </c>
      <c r="AE42" s="17">
        <v>109</v>
      </c>
      <c r="AF42" s="17">
        <v>93</v>
      </c>
      <c r="AG42" s="58">
        <v>0.0537634408602151</v>
      </c>
      <c r="AH42" s="18">
        <v>5</v>
      </c>
      <c r="AI42" s="18">
        <v>2977</v>
      </c>
      <c r="AJ42" s="17">
        <v>699</v>
      </c>
      <c r="AK42" s="17">
        <v>105</v>
      </c>
      <c r="AL42" s="17">
        <v>137</v>
      </c>
      <c r="AM42" s="58">
        <v>0</v>
      </c>
      <c r="AN42" s="18">
        <v>0</v>
      </c>
      <c r="AO42" s="18">
        <v>0</v>
      </c>
      <c r="AP42" s="17">
        <v>699</v>
      </c>
      <c r="AQ42" s="17">
        <v>105</v>
      </c>
      <c r="AR42" s="33">
        <v>115</v>
      </c>
      <c r="AS42" s="58">
        <v>0</v>
      </c>
      <c r="AT42" s="18">
        <v>0</v>
      </c>
      <c r="AU42" s="18">
        <v>0</v>
      </c>
      <c r="AV42" s="17">
        <v>699</v>
      </c>
      <c r="AW42" s="17">
        <v>105</v>
      </c>
      <c r="AX42" s="17">
        <v>118</v>
      </c>
      <c r="AY42" s="264">
        <v>0.0254237288135593</v>
      </c>
      <c r="AZ42" s="17">
        <v>2</v>
      </c>
      <c r="BA42" s="18">
        <v>1388</v>
      </c>
      <c r="BB42" s="17">
        <v>699</v>
      </c>
      <c r="BC42" s="17">
        <v>107</v>
      </c>
      <c r="BD42" s="17">
        <v>121</v>
      </c>
      <c r="BE42" s="32">
        <v>0.0247933884297521</v>
      </c>
      <c r="BF42" s="17">
        <v>3</v>
      </c>
      <c r="BG42" s="18">
        <v>2097</v>
      </c>
      <c r="BH42" s="17">
        <v>699</v>
      </c>
      <c r="BI42" s="17">
        <v>105</v>
      </c>
      <c r="BJ42" s="17">
        <v>94</v>
      </c>
      <c r="BK42" s="32">
        <v>0.0212765957446809</v>
      </c>
      <c r="BL42" s="18">
        <v>1</v>
      </c>
      <c r="BM42" s="18">
        <v>699</v>
      </c>
      <c r="BN42" s="17">
        <v>699</v>
      </c>
      <c r="BO42" s="17">
        <v>99</v>
      </c>
      <c r="BP42" s="17">
        <v>103</v>
      </c>
      <c r="BQ42" s="32">
        <v>0.0194174757281553</v>
      </c>
      <c r="BR42" s="18">
        <v>2</v>
      </c>
      <c r="BS42" s="18">
        <v>1393.17</v>
      </c>
      <c r="BT42" s="17">
        <v>699</v>
      </c>
      <c r="BU42" s="18">
        <v>96</v>
      </c>
      <c r="BV42" s="17">
        <v>126</v>
      </c>
      <c r="BW42" s="32">
        <v>0.00793650793650794</v>
      </c>
      <c r="BX42" s="18">
        <v>1</v>
      </c>
      <c r="BY42" s="18">
        <v>699</v>
      </c>
      <c r="BZ42" s="17">
        <v>699</v>
      </c>
      <c r="CA42" s="18">
        <v>95</v>
      </c>
      <c r="CB42" s="18">
        <v>131</v>
      </c>
      <c r="CC42" s="32">
        <v>0.00803650793650794</v>
      </c>
      <c r="CD42" s="18">
        <v>0</v>
      </c>
      <c r="CE42" s="18">
        <v>0</v>
      </c>
      <c r="CF42" s="17">
        <v>699</v>
      </c>
      <c r="CG42" s="18">
        <v>95</v>
      </c>
      <c r="CH42" s="33">
        <v>141</v>
      </c>
      <c r="CI42" s="32">
        <v>0</v>
      </c>
      <c r="CJ42" s="18">
        <v>0</v>
      </c>
      <c r="CK42" s="18">
        <v>0</v>
      </c>
      <c r="CL42" s="17">
        <v>699</v>
      </c>
      <c r="CM42" s="18">
        <v>95</v>
      </c>
      <c r="CN42" s="33">
        <v>174</v>
      </c>
      <c r="CO42" s="32">
        <v>0.00574712643678161</v>
      </c>
      <c r="CP42" s="17">
        <v>1</v>
      </c>
      <c r="CQ42" s="18">
        <v>699</v>
      </c>
      <c r="CR42" s="17">
        <v>699</v>
      </c>
      <c r="CS42" s="17">
        <v>98</v>
      </c>
      <c r="CT42" s="33">
        <v>165</v>
      </c>
      <c r="CU42" s="32">
        <v>0.0121212121212121</v>
      </c>
      <c r="CV42" s="17">
        <v>2</v>
      </c>
      <c r="CW42" s="18">
        <v>1373</v>
      </c>
      <c r="CX42" s="17">
        <v>699</v>
      </c>
      <c r="CY42" s="17">
        <v>95</v>
      </c>
      <c r="CZ42" s="33">
        <v>168</v>
      </c>
      <c r="DA42" s="32">
        <v>0</v>
      </c>
      <c r="DB42" s="18">
        <v>0</v>
      </c>
      <c r="DC42" s="18">
        <v>0</v>
      </c>
      <c r="DD42" s="17">
        <v>699</v>
      </c>
      <c r="DE42" s="18">
        <v>95</v>
      </c>
      <c r="DF42" s="33">
        <v>150</v>
      </c>
      <c r="DG42" s="32">
        <v>0.00666666666666667</v>
      </c>
      <c r="DH42" s="18">
        <v>1</v>
      </c>
      <c r="DI42" s="18">
        <v>677.92</v>
      </c>
      <c r="DJ42" s="17">
        <v>674</v>
      </c>
      <c r="DK42" s="18">
        <v>94</v>
      </c>
      <c r="DL42" s="18">
        <v>145</v>
      </c>
      <c r="DM42" s="26">
        <v>0.00689655172413793</v>
      </c>
      <c r="DN42" s="18">
        <v>1</v>
      </c>
      <c r="DO42" s="18">
        <v>663</v>
      </c>
      <c r="DP42" s="17">
        <v>674</v>
      </c>
      <c r="DQ42" s="18">
        <v>94</v>
      </c>
      <c r="DR42" s="18">
        <v>153</v>
      </c>
      <c r="DS42" s="26">
        <v>0</v>
      </c>
      <c r="DT42" s="18">
        <v>0</v>
      </c>
      <c r="DU42" s="18">
        <v>0</v>
      </c>
      <c r="DV42" s="17">
        <v>674</v>
      </c>
      <c r="DW42" s="18">
        <v>90</v>
      </c>
      <c r="DX42" s="18">
        <v>144</v>
      </c>
      <c r="DY42" s="26">
        <v>0.0138888888888889</v>
      </c>
      <c r="DZ42" s="18">
        <v>2</v>
      </c>
      <c r="EA42" s="18">
        <v>1391.54</v>
      </c>
      <c r="EB42" s="17">
        <v>674</v>
      </c>
      <c r="EC42" s="18">
        <v>88</v>
      </c>
      <c r="ED42" s="18">
        <v>175</v>
      </c>
      <c r="EE42" s="26">
        <v>0.00571428571428571</v>
      </c>
      <c r="EF42" s="17">
        <v>1</v>
      </c>
      <c r="EG42" s="18">
        <v>699</v>
      </c>
      <c r="EH42" s="17">
        <v>674</v>
      </c>
      <c r="EI42" s="17">
        <v>87</v>
      </c>
      <c r="EJ42" s="18">
        <v>168</v>
      </c>
      <c r="EK42" s="26">
        <v>0.0119047619047619</v>
      </c>
      <c r="EL42" s="17">
        <v>2</v>
      </c>
      <c r="EM42" s="18">
        <v>1398</v>
      </c>
      <c r="EN42" s="17">
        <v>699</v>
      </c>
      <c r="EO42" s="17">
        <v>85</v>
      </c>
      <c r="EP42" s="17">
        <v>174</v>
      </c>
      <c r="EQ42" s="26">
        <v>0.00574712643678161</v>
      </c>
      <c r="ER42" s="17">
        <v>1</v>
      </c>
      <c r="ES42" s="18">
        <v>684</v>
      </c>
      <c r="ET42" s="17">
        <v>699</v>
      </c>
      <c r="EU42" s="17">
        <v>90</v>
      </c>
      <c r="EV42" s="17">
        <v>152</v>
      </c>
      <c r="EW42" s="26">
        <v>0.0197368421052632</v>
      </c>
      <c r="EX42" s="17">
        <v>2</v>
      </c>
      <c r="EY42" s="18">
        <v>1383</v>
      </c>
      <c r="EZ42" s="17">
        <v>699</v>
      </c>
      <c r="FA42" s="17">
        <v>92</v>
      </c>
      <c r="FB42" s="17">
        <v>147</v>
      </c>
      <c r="FC42" s="26">
        <v>0</v>
      </c>
      <c r="FD42" s="17">
        <v>0</v>
      </c>
      <c r="FE42" s="18">
        <v>0</v>
      </c>
      <c r="FF42" s="17">
        <v>699</v>
      </c>
      <c r="FG42" s="17">
        <v>91</v>
      </c>
      <c r="FH42" s="17">
        <v>152</v>
      </c>
      <c r="FI42" s="26">
        <v>0.0131578947368421</v>
      </c>
      <c r="FJ42" s="18">
        <v>1</v>
      </c>
      <c r="FK42" s="18">
        <v>2072</v>
      </c>
      <c r="FL42" s="17">
        <v>699</v>
      </c>
      <c r="FM42" s="18">
        <v>90</v>
      </c>
      <c r="FN42" s="18">
        <v>157</v>
      </c>
      <c r="FO42" s="26">
        <v>0</v>
      </c>
      <c r="FP42" s="18">
        <v>0</v>
      </c>
      <c r="FQ42" s="18">
        <v>0</v>
      </c>
      <c r="FR42" s="17">
        <v>699</v>
      </c>
      <c r="FS42" s="18">
        <v>90</v>
      </c>
      <c r="FT42" s="18">
        <v>129</v>
      </c>
      <c r="FU42" s="26">
        <v>0.00775193798449612</v>
      </c>
      <c r="FV42" s="18">
        <v>1</v>
      </c>
      <c r="FW42" s="18">
        <v>699</v>
      </c>
      <c r="FX42" s="17">
        <v>699</v>
      </c>
      <c r="FY42" s="18">
        <v>90</v>
      </c>
      <c r="FZ42" s="18">
        <v>103</v>
      </c>
      <c r="GA42" s="26">
        <v>0</v>
      </c>
      <c r="GB42" s="18">
        <v>0</v>
      </c>
      <c r="GC42" s="18">
        <v>0</v>
      </c>
      <c r="GD42" s="17">
        <v>699</v>
      </c>
      <c r="GE42" s="18">
        <v>89</v>
      </c>
      <c r="GF42" s="18">
        <v>142</v>
      </c>
      <c r="GG42" s="26">
        <v>0.00704225352112676</v>
      </c>
      <c r="GH42" s="17">
        <v>1</v>
      </c>
      <c r="GI42" s="18">
        <v>699</v>
      </c>
      <c r="GJ42" s="17">
        <v>699</v>
      </c>
      <c r="GK42" s="17">
        <v>88</v>
      </c>
      <c r="GL42" s="17">
        <v>110</v>
      </c>
      <c r="GM42" s="26">
        <v>0.0181818181818182</v>
      </c>
      <c r="GN42" s="17">
        <v>2</v>
      </c>
      <c r="GO42" s="18">
        <v>1398</v>
      </c>
      <c r="GP42" s="17">
        <v>699</v>
      </c>
      <c r="GQ42" s="17">
        <v>86</v>
      </c>
      <c r="GR42" s="17"/>
      <c r="GS42" s="17"/>
      <c r="GT42" s="17"/>
      <c r="GU42" s="17"/>
      <c r="GV42" s="17">
        <v>0</v>
      </c>
      <c r="GW42" s="17">
        <v>0</v>
      </c>
      <c r="GX42" s="17">
        <v>20</v>
      </c>
      <c r="GY42" s="17">
        <v>14049.35</v>
      </c>
      <c r="GZ42" s="16">
        <v>22</v>
      </c>
      <c r="HA42" s="16">
        <v>18272.52</v>
      </c>
      <c r="HB42" s="16">
        <v>14</v>
      </c>
      <c r="HC42" s="16">
        <v>8946.13</v>
      </c>
      <c r="HD42" s="41"/>
      <c r="HE42" s="41"/>
      <c r="HF42" s="41"/>
      <c r="HG42" s="41"/>
      <c r="HH42" s="18"/>
      <c r="HI42" s="41"/>
      <c r="HJ42" s="41"/>
      <c r="HK42" s="41"/>
      <c r="HL42" s="18"/>
      <c r="HM42" s="18"/>
      <c r="HN42" s="18">
        <f t="shared" si="1"/>
        <v>32</v>
      </c>
      <c r="HO42" s="18">
        <f t="shared" si="5"/>
        <v>0</v>
      </c>
      <c r="HP42" s="18">
        <f t="shared" si="2"/>
        <v>88</v>
      </c>
      <c r="HQ42" s="18">
        <f t="shared" si="3"/>
        <v>41268</v>
      </c>
      <c r="HR42" s="43"/>
      <c r="HS42" s="43"/>
    </row>
    <row r="43" ht="16.5" spans="1:227">
      <c r="A43" s="16" t="s">
        <v>139</v>
      </c>
      <c r="B43" s="17" t="s">
        <v>218</v>
      </c>
      <c r="C43" s="18">
        <v>6939962741338</v>
      </c>
      <c r="D43" s="18">
        <v>565389113231</v>
      </c>
      <c r="E43" s="18">
        <v>21064011000038</v>
      </c>
      <c r="F43" s="17" t="s">
        <v>409</v>
      </c>
      <c r="G43" s="19" t="s">
        <v>410</v>
      </c>
      <c r="H43" s="17" t="s">
        <v>129</v>
      </c>
      <c r="I43" s="26">
        <f>VLOOKUP(C43,[3]Sheet2!K:P,6,0)</f>
        <v>0</v>
      </c>
      <c r="J43" s="17">
        <f>VLOOKUP(C43,[3]Sheet2!K:N,4,0)</f>
        <v>0</v>
      </c>
      <c r="K43" s="17">
        <f>VLOOKUP(C43,[3]Sheet2!K:Q,7,0)</f>
        <v>0</v>
      </c>
      <c r="L43" s="18" t="str">
        <f>VLOOKUP(C43,[3]Sheet2!K:O,5,0)</f>
        <v>-</v>
      </c>
      <c r="M43" s="27">
        <f t="shared" si="0"/>
        <v>0.000529681056335364</v>
      </c>
      <c r="N43" s="33">
        <v>246</v>
      </c>
      <c r="O43" s="26">
        <v>0.0041</v>
      </c>
      <c r="P43" s="18">
        <v>2</v>
      </c>
      <c r="Q43" s="18">
        <v>998</v>
      </c>
      <c r="R43" s="17">
        <v>499</v>
      </c>
      <c r="S43" s="17">
        <v>84</v>
      </c>
      <c r="T43" s="17">
        <v>242</v>
      </c>
      <c r="U43" s="58">
        <v>0.012396694214876</v>
      </c>
      <c r="V43" s="18">
        <v>3</v>
      </c>
      <c r="W43" s="18">
        <v>1497</v>
      </c>
      <c r="X43" s="17">
        <v>499</v>
      </c>
      <c r="Y43" s="17">
        <v>81</v>
      </c>
      <c r="Z43" s="17">
        <v>256</v>
      </c>
      <c r="AA43" s="58">
        <v>0.0078125</v>
      </c>
      <c r="AB43" s="18">
        <v>2</v>
      </c>
      <c r="AC43" s="18">
        <v>998</v>
      </c>
      <c r="AD43" s="17">
        <v>499</v>
      </c>
      <c r="AE43" s="17">
        <v>73</v>
      </c>
      <c r="AF43" s="17">
        <v>243</v>
      </c>
      <c r="AG43" s="58">
        <v>0.0123456790123457</v>
      </c>
      <c r="AH43" s="18">
        <v>3</v>
      </c>
      <c r="AI43" s="18">
        <v>1497</v>
      </c>
      <c r="AJ43" s="17">
        <v>499</v>
      </c>
      <c r="AK43" s="17">
        <v>66</v>
      </c>
      <c r="AL43" s="17">
        <v>243</v>
      </c>
      <c r="AM43" s="58">
        <v>0.0164609053497942</v>
      </c>
      <c r="AN43" s="18">
        <v>3</v>
      </c>
      <c r="AO43" s="18">
        <v>1487</v>
      </c>
      <c r="AP43" s="17">
        <v>499</v>
      </c>
      <c r="AQ43" s="17">
        <v>67</v>
      </c>
      <c r="AR43" s="33">
        <v>204</v>
      </c>
      <c r="AS43" s="58">
        <v>0</v>
      </c>
      <c r="AT43" s="18">
        <v>0</v>
      </c>
      <c r="AU43" s="18">
        <v>0</v>
      </c>
      <c r="AV43" s="17">
        <v>499</v>
      </c>
      <c r="AW43" s="17">
        <v>67</v>
      </c>
      <c r="AX43" s="17">
        <v>257</v>
      </c>
      <c r="AY43" s="264">
        <v>0.00389105058365759</v>
      </c>
      <c r="AZ43" s="17">
        <v>0</v>
      </c>
      <c r="BA43" s="18">
        <v>0</v>
      </c>
      <c r="BB43" s="17">
        <v>499</v>
      </c>
      <c r="BC43" s="17">
        <v>123</v>
      </c>
      <c r="BD43" s="17">
        <v>317</v>
      </c>
      <c r="BE43" s="32">
        <v>0</v>
      </c>
      <c r="BF43" s="17">
        <v>0</v>
      </c>
      <c r="BG43" s="18">
        <v>499</v>
      </c>
      <c r="BH43" s="17">
        <v>499</v>
      </c>
      <c r="BI43" s="17">
        <v>67</v>
      </c>
      <c r="BJ43" s="17">
        <v>248</v>
      </c>
      <c r="BK43" s="32">
        <v>0.00403225806451613</v>
      </c>
      <c r="BL43" s="18">
        <v>0</v>
      </c>
      <c r="BM43" s="18">
        <v>1497</v>
      </c>
      <c r="BN43" s="17">
        <v>499</v>
      </c>
      <c r="BO43" s="17">
        <v>77</v>
      </c>
      <c r="BP43" s="17">
        <v>285</v>
      </c>
      <c r="BQ43" s="32">
        <v>0</v>
      </c>
      <c r="BR43" s="18">
        <v>0</v>
      </c>
      <c r="BS43" s="18">
        <v>0</v>
      </c>
      <c r="BT43" s="17">
        <v>499</v>
      </c>
      <c r="BU43" s="18">
        <v>79</v>
      </c>
      <c r="BV43" s="17">
        <v>280</v>
      </c>
      <c r="BW43" s="32">
        <v>0.00714285714285714</v>
      </c>
      <c r="BX43" s="18">
        <v>2</v>
      </c>
      <c r="BY43" s="18">
        <v>998</v>
      </c>
      <c r="BZ43" s="17">
        <v>499</v>
      </c>
      <c r="CA43" s="18">
        <v>77</v>
      </c>
      <c r="CB43" s="18">
        <v>285</v>
      </c>
      <c r="CC43" s="32">
        <v>0.00724285714285714</v>
      </c>
      <c r="CD43" s="18">
        <v>1</v>
      </c>
      <c r="CE43" s="18">
        <v>499</v>
      </c>
      <c r="CF43" s="17">
        <v>499</v>
      </c>
      <c r="CG43" s="18">
        <v>77</v>
      </c>
      <c r="CH43" s="33">
        <v>281</v>
      </c>
      <c r="CI43" s="32">
        <v>0.0142348754448399</v>
      </c>
      <c r="CJ43" s="18">
        <v>3</v>
      </c>
      <c r="CK43" s="18">
        <v>1487.2</v>
      </c>
      <c r="CL43" s="17">
        <v>499</v>
      </c>
      <c r="CM43" s="18">
        <v>77</v>
      </c>
      <c r="CN43" s="33">
        <v>292</v>
      </c>
      <c r="CO43" s="32">
        <v>0.00684931506849315</v>
      </c>
      <c r="CP43" s="17">
        <v>2</v>
      </c>
      <c r="CQ43" s="18">
        <v>998</v>
      </c>
      <c r="CR43" s="17">
        <v>499</v>
      </c>
      <c r="CS43" s="17">
        <v>110</v>
      </c>
      <c r="CT43" s="33">
        <v>315</v>
      </c>
      <c r="CU43" s="32">
        <v>0.00634920634920635</v>
      </c>
      <c r="CV43" s="17">
        <v>1</v>
      </c>
      <c r="CW43" s="18">
        <v>501.25</v>
      </c>
      <c r="CX43" s="17">
        <v>499</v>
      </c>
      <c r="CY43" s="17">
        <v>128</v>
      </c>
      <c r="CZ43" s="33">
        <v>295</v>
      </c>
      <c r="DA43" s="32">
        <v>0.00677966101694915</v>
      </c>
      <c r="DB43" s="18">
        <v>0</v>
      </c>
      <c r="DC43" s="18">
        <v>0</v>
      </c>
      <c r="DD43" s="17">
        <v>499</v>
      </c>
      <c r="DE43" s="18">
        <v>127</v>
      </c>
      <c r="DF43" s="33">
        <v>251</v>
      </c>
      <c r="DG43" s="32">
        <v>0.0119521912350598</v>
      </c>
      <c r="DH43" s="18">
        <v>3</v>
      </c>
      <c r="DI43" s="18">
        <v>1489.33</v>
      </c>
      <c r="DJ43" s="17">
        <v>494</v>
      </c>
      <c r="DK43" s="18">
        <v>112</v>
      </c>
      <c r="DL43" s="18">
        <v>206</v>
      </c>
      <c r="DM43" s="26">
        <v>0.00970873786407767</v>
      </c>
      <c r="DN43" s="18">
        <v>2</v>
      </c>
      <c r="DO43" s="18">
        <v>980.19</v>
      </c>
      <c r="DP43" s="17">
        <v>494</v>
      </c>
      <c r="DQ43" s="18">
        <v>98</v>
      </c>
      <c r="DR43" s="18">
        <v>258</v>
      </c>
      <c r="DS43" s="26">
        <v>0.00387596899224806</v>
      </c>
      <c r="DT43" s="18">
        <v>1</v>
      </c>
      <c r="DU43" s="18">
        <v>519</v>
      </c>
      <c r="DV43" s="17">
        <v>494</v>
      </c>
      <c r="DW43" s="18">
        <v>62</v>
      </c>
      <c r="DX43" s="18">
        <v>290</v>
      </c>
      <c r="DY43" s="26">
        <v>0.00344827586206897</v>
      </c>
      <c r="DZ43" s="18">
        <v>1</v>
      </c>
      <c r="EA43" s="18">
        <v>494</v>
      </c>
      <c r="EB43" s="17">
        <v>494</v>
      </c>
      <c r="EC43" s="18">
        <v>65</v>
      </c>
      <c r="ED43" s="18">
        <v>300</v>
      </c>
      <c r="EE43" s="26">
        <v>0.00333333333333333</v>
      </c>
      <c r="EF43" s="17">
        <v>1</v>
      </c>
      <c r="EG43" s="18">
        <v>519</v>
      </c>
      <c r="EH43" s="17">
        <v>494</v>
      </c>
      <c r="EI43" s="17">
        <v>74</v>
      </c>
      <c r="EJ43" s="18">
        <v>302</v>
      </c>
      <c r="EK43" s="26">
        <v>0.0033112582781457</v>
      </c>
      <c r="EL43" s="17">
        <v>0</v>
      </c>
      <c r="EM43" s="18">
        <v>0</v>
      </c>
      <c r="EN43" s="17">
        <v>499</v>
      </c>
      <c r="EO43" s="17">
        <v>74</v>
      </c>
      <c r="EP43" s="17">
        <v>303</v>
      </c>
      <c r="EQ43" s="26">
        <v>0.0066006600660066</v>
      </c>
      <c r="ER43" s="17">
        <v>0</v>
      </c>
      <c r="ES43" s="18">
        <v>0</v>
      </c>
      <c r="ET43" s="17">
        <v>499</v>
      </c>
      <c r="EU43" s="17">
        <v>76</v>
      </c>
      <c r="EV43" s="17">
        <v>291</v>
      </c>
      <c r="EW43" s="26">
        <v>0.00687285223367698</v>
      </c>
      <c r="EX43" s="17">
        <v>1</v>
      </c>
      <c r="EY43" s="18">
        <v>484</v>
      </c>
      <c r="EZ43" s="17">
        <v>499</v>
      </c>
      <c r="FA43" s="17">
        <v>110</v>
      </c>
      <c r="FB43" s="17">
        <v>305</v>
      </c>
      <c r="FC43" s="26">
        <v>0.00655737704918033</v>
      </c>
      <c r="FD43" s="17">
        <v>2</v>
      </c>
      <c r="FE43" s="18">
        <v>998</v>
      </c>
      <c r="FF43" s="17">
        <v>499</v>
      </c>
      <c r="FG43" s="17">
        <v>109</v>
      </c>
      <c r="FH43" s="17">
        <v>302</v>
      </c>
      <c r="FI43" s="26">
        <v>0.00662251655629139</v>
      </c>
      <c r="FJ43" s="18">
        <v>2</v>
      </c>
      <c r="FK43" s="18">
        <v>998</v>
      </c>
      <c r="FL43" s="17">
        <v>499</v>
      </c>
      <c r="FM43" s="18">
        <v>107</v>
      </c>
      <c r="FN43" s="18">
        <v>320</v>
      </c>
      <c r="FO43" s="26">
        <v>0.00625</v>
      </c>
      <c r="FP43" s="18">
        <v>2</v>
      </c>
      <c r="FQ43" s="18">
        <v>983</v>
      </c>
      <c r="FR43" s="17">
        <v>499</v>
      </c>
      <c r="FS43" s="18">
        <v>106</v>
      </c>
      <c r="FT43" s="18">
        <v>288</v>
      </c>
      <c r="FU43" s="26">
        <v>0.00694444444444444</v>
      </c>
      <c r="FV43" s="18">
        <v>2</v>
      </c>
      <c r="FW43" s="18">
        <v>998</v>
      </c>
      <c r="FX43" s="17">
        <v>499</v>
      </c>
      <c r="FY43" s="18">
        <v>104</v>
      </c>
      <c r="FZ43" s="18">
        <v>232</v>
      </c>
      <c r="GA43" s="26">
        <v>0.00862068965517241</v>
      </c>
      <c r="GB43" s="18">
        <v>2</v>
      </c>
      <c r="GC43" s="18">
        <v>958</v>
      </c>
      <c r="GD43" s="17">
        <v>499</v>
      </c>
      <c r="GE43" s="18">
        <v>102</v>
      </c>
      <c r="GF43" s="18">
        <v>280</v>
      </c>
      <c r="GG43" s="26">
        <v>0.00357142857142857</v>
      </c>
      <c r="GH43" s="17">
        <v>1</v>
      </c>
      <c r="GI43" s="18">
        <v>469</v>
      </c>
      <c r="GJ43" s="17">
        <v>469</v>
      </c>
      <c r="GK43" s="17">
        <v>100</v>
      </c>
      <c r="GL43" s="17">
        <v>267</v>
      </c>
      <c r="GM43" s="26">
        <v>0</v>
      </c>
      <c r="GN43" s="17">
        <v>0</v>
      </c>
      <c r="GO43" s="18">
        <v>0</v>
      </c>
      <c r="GP43" s="17">
        <v>469</v>
      </c>
      <c r="GQ43" s="17">
        <v>96</v>
      </c>
      <c r="GR43" s="17">
        <v>86</v>
      </c>
      <c r="GS43" s="17">
        <v>47351.11</v>
      </c>
      <c r="GT43" s="17">
        <v>19</v>
      </c>
      <c r="GU43" s="17">
        <v>9417.02</v>
      </c>
      <c r="GV43" s="17">
        <v>51</v>
      </c>
      <c r="GW43" s="17">
        <v>29433.81</v>
      </c>
      <c r="GX43" s="17">
        <v>54</v>
      </c>
      <c r="GY43" s="17">
        <v>30806.3</v>
      </c>
      <c r="GZ43" s="18">
        <v>51</v>
      </c>
      <c r="HA43" s="41">
        <v>28265.05</v>
      </c>
      <c r="HB43" s="41">
        <v>43</v>
      </c>
      <c r="HC43" s="41">
        <v>30269.94</v>
      </c>
      <c r="HD43" s="41"/>
      <c r="HE43" s="41"/>
      <c r="HF43" s="41"/>
      <c r="HG43" s="41"/>
      <c r="HH43" s="18"/>
      <c r="HI43" s="41"/>
      <c r="HJ43" s="41"/>
      <c r="HK43" s="41"/>
      <c r="HL43" s="18"/>
      <c r="HM43" s="18"/>
      <c r="HN43" s="18">
        <f t="shared" si="1"/>
        <v>42</v>
      </c>
      <c r="HO43" s="18">
        <f t="shared" si="5"/>
        <v>2495</v>
      </c>
      <c r="HP43" s="18">
        <f t="shared" si="2"/>
        <v>346</v>
      </c>
      <c r="HQ43" s="18">
        <f t="shared" si="3"/>
        <v>178038.23</v>
      </c>
      <c r="HR43" s="43"/>
      <c r="HS43" s="43"/>
    </row>
    <row r="44" ht="16.5" spans="1:227">
      <c r="A44" s="16" t="s">
        <v>133</v>
      </c>
      <c r="B44" s="17" t="s">
        <v>218</v>
      </c>
      <c r="C44" s="18">
        <v>6939962760599</v>
      </c>
      <c r="D44" s="18">
        <v>575402557727</v>
      </c>
      <c r="E44" s="18">
        <v>21064011001539</v>
      </c>
      <c r="F44" s="17" t="s">
        <v>219</v>
      </c>
      <c r="G44" s="19" t="s">
        <v>411</v>
      </c>
      <c r="H44" s="17" t="s">
        <v>129</v>
      </c>
      <c r="I44" s="26">
        <f>VLOOKUP(C44,[3]Sheet2!K:P,6,0)</f>
        <v>1</v>
      </c>
      <c r="J44" s="17">
        <f>VLOOKUP(C44,[3]Sheet2!K:N,4,0)</f>
        <v>99</v>
      </c>
      <c r="K44" s="17">
        <f>VLOOKUP(C44,[3]Sheet2!K:Q,7,0)</f>
        <v>82</v>
      </c>
      <c r="L44" s="18">
        <f>VLOOKUP(C44,[3]Sheet2!K:O,5,0)</f>
        <v>86.490939044481</v>
      </c>
      <c r="M44" s="27">
        <f t="shared" si="0"/>
        <v>0.000643184139835799</v>
      </c>
      <c r="N44" s="33">
        <v>212</v>
      </c>
      <c r="O44" s="26">
        <v>0.0236</v>
      </c>
      <c r="P44" s="18">
        <v>5</v>
      </c>
      <c r="Q44" s="18">
        <v>2981.89</v>
      </c>
      <c r="R44" s="17">
        <v>699</v>
      </c>
      <c r="S44" s="17">
        <v>76</v>
      </c>
      <c r="T44" s="17">
        <v>205</v>
      </c>
      <c r="U44" s="58">
        <v>0.00975609756097561</v>
      </c>
      <c r="V44" s="18">
        <v>1</v>
      </c>
      <c r="W44" s="18">
        <v>514</v>
      </c>
      <c r="X44" s="17">
        <v>699</v>
      </c>
      <c r="Y44" s="17">
        <v>74</v>
      </c>
      <c r="Z44" s="17">
        <v>167</v>
      </c>
      <c r="AA44" s="58">
        <v>0.0179640718562874</v>
      </c>
      <c r="AB44" s="18">
        <v>3</v>
      </c>
      <c r="AC44" s="18">
        <v>1887</v>
      </c>
      <c r="AD44" s="17">
        <v>699</v>
      </c>
      <c r="AE44" s="17">
        <v>80</v>
      </c>
      <c r="AF44" s="17">
        <v>156</v>
      </c>
      <c r="AG44" s="58">
        <v>0.0192307692307692</v>
      </c>
      <c r="AH44" s="18">
        <v>3</v>
      </c>
      <c r="AI44" s="18">
        <v>2097</v>
      </c>
      <c r="AJ44" s="17">
        <v>699</v>
      </c>
      <c r="AK44" s="17">
        <v>77</v>
      </c>
      <c r="AL44" s="17">
        <v>167</v>
      </c>
      <c r="AM44" s="58">
        <v>0.00598802395209581</v>
      </c>
      <c r="AN44" s="18">
        <v>0</v>
      </c>
      <c r="AO44" s="18">
        <v>1298</v>
      </c>
      <c r="AP44" s="17">
        <v>699</v>
      </c>
      <c r="AQ44" s="17">
        <v>72</v>
      </c>
      <c r="AR44" s="33">
        <v>148</v>
      </c>
      <c r="AS44" s="58">
        <v>0.0135135135135135</v>
      </c>
      <c r="AT44" s="18">
        <v>2</v>
      </c>
      <c r="AU44" s="18">
        <v>1390</v>
      </c>
      <c r="AV44" s="17">
        <v>699</v>
      </c>
      <c r="AW44" s="17">
        <v>70</v>
      </c>
      <c r="AX44" s="17">
        <v>168</v>
      </c>
      <c r="AY44" s="264">
        <v>0</v>
      </c>
      <c r="AZ44" s="17">
        <v>0</v>
      </c>
      <c r="BA44" s="18">
        <v>0</v>
      </c>
      <c r="BB44" s="17">
        <v>699</v>
      </c>
      <c r="BC44" s="17">
        <v>74</v>
      </c>
      <c r="BD44" s="17">
        <v>208</v>
      </c>
      <c r="BE44" s="32">
        <v>0.0144230769230769</v>
      </c>
      <c r="BF44" s="17">
        <v>2</v>
      </c>
      <c r="BG44" s="18">
        <v>2671</v>
      </c>
      <c r="BH44" s="17">
        <v>699</v>
      </c>
      <c r="BI44" s="17">
        <v>70</v>
      </c>
      <c r="BJ44" s="17">
        <v>161</v>
      </c>
      <c r="BK44" s="32">
        <v>0</v>
      </c>
      <c r="BL44" s="18">
        <v>0</v>
      </c>
      <c r="BM44" s="18">
        <v>0</v>
      </c>
      <c r="BN44" s="17">
        <v>699</v>
      </c>
      <c r="BO44" s="17">
        <v>70</v>
      </c>
      <c r="BP44" s="17">
        <v>148</v>
      </c>
      <c r="BQ44" s="32">
        <v>0.00675675675675676</v>
      </c>
      <c r="BR44" s="18">
        <v>1</v>
      </c>
      <c r="BS44" s="18">
        <v>685.67</v>
      </c>
      <c r="BT44" s="17">
        <v>699</v>
      </c>
      <c r="BU44" s="18">
        <v>69</v>
      </c>
      <c r="BV44" s="17">
        <v>134</v>
      </c>
      <c r="BW44" s="32">
        <v>0.0149253731343284</v>
      </c>
      <c r="BX44" s="18">
        <v>1</v>
      </c>
      <c r="BY44" s="18">
        <v>1982</v>
      </c>
      <c r="BZ44" s="17">
        <v>699</v>
      </c>
      <c r="CA44" s="18">
        <v>67</v>
      </c>
      <c r="CB44" s="18">
        <v>139</v>
      </c>
      <c r="CC44" s="32">
        <v>0.0150253731343284</v>
      </c>
      <c r="CD44" s="18">
        <v>1</v>
      </c>
      <c r="CE44" s="18">
        <v>699</v>
      </c>
      <c r="CF44" s="17">
        <v>699</v>
      </c>
      <c r="CG44" s="18">
        <v>67</v>
      </c>
      <c r="CH44" s="33">
        <v>128</v>
      </c>
      <c r="CI44" s="32">
        <v>0</v>
      </c>
      <c r="CJ44" s="18">
        <v>0</v>
      </c>
      <c r="CK44" s="18">
        <v>0</v>
      </c>
      <c r="CL44" s="17">
        <v>699</v>
      </c>
      <c r="CM44" s="18">
        <v>67</v>
      </c>
      <c r="CN44" s="33">
        <v>139</v>
      </c>
      <c r="CO44" s="32">
        <v>0.00719424460431655</v>
      </c>
      <c r="CP44" s="17">
        <v>1</v>
      </c>
      <c r="CQ44" s="18">
        <v>699</v>
      </c>
      <c r="CR44" s="17">
        <v>699</v>
      </c>
      <c r="CS44" s="17">
        <v>73</v>
      </c>
      <c r="CT44" s="33">
        <v>169</v>
      </c>
      <c r="CU44" s="32">
        <v>0.0118343195266272</v>
      </c>
      <c r="CV44" s="17">
        <v>2</v>
      </c>
      <c r="CW44" s="18">
        <v>1183</v>
      </c>
      <c r="CX44" s="17">
        <v>699</v>
      </c>
      <c r="CY44" s="17">
        <v>80</v>
      </c>
      <c r="CZ44" s="33">
        <v>180</v>
      </c>
      <c r="DA44" s="32">
        <v>0.0166666666666667</v>
      </c>
      <c r="DB44" s="18">
        <v>3</v>
      </c>
      <c r="DC44" s="18">
        <v>1783.76</v>
      </c>
      <c r="DD44" s="17">
        <v>699</v>
      </c>
      <c r="DE44" s="18">
        <v>80</v>
      </c>
      <c r="DF44" s="33">
        <v>134</v>
      </c>
      <c r="DG44" s="32">
        <v>0.0223880597014925</v>
      </c>
      <c r="DH44" s="18">
        <v>3</v>
      </c>
      <c r="DI44" s="18">
        <v>1782</v>
      </c>
      <c r="DJ44" s="17">
        <v>599</v>
      </c>
      <c r="DK44" s="18">
        <v>67</v>
      </c>
      <c r="DL44" s="18">
        <v>167</v>
      </c>
      <c r="DM44" s="26">
        <v>0.0239520958083832</v>
      </c>
      <c r="DN44" s="18">
        <v>4</v>
      </c>
      <c r="DO44" s="18">
        <v>2365</v>
      </c>
      <c r="DP44" s="17">
        <v>599</v>
      </c>
      <c r="DQ44" s="18">
        <v>64</v>
      </c>
      <c r="DR44" s="18">
        <v>179</v>
      </c>
      <c r="DS44" s="26">
        <v>0.0614525139664804</v>
      </c>
      <c r="DT44" s="18">
        <v>10</v>
      </c>
      <c r="DU44" s="18">
        <v>7242.48</v>
      </c>
      <c r="DV44" s="17">
        <v>599</v>
      </c>
      <c r="DW44" s="18">
        <v>48</v>
      </c>
      <c r="DX44" s="18">
        <v>169</v>
      </c>
      <c r="DY44" s="26">
        <v>0.0118343195266272</v>
      </c>
      <c r="DZ44" s="18">
        <v>1</v>
      </c>
      <c r="EA44" s="18">
        <v>584</v>
      </c>
      <c r="EB44" s="17">
        <v>599</v>
      </c>
      <c r="EC44" s="18">
        <v>46</v>
      </c>
      <c r="ED44" s="18">
        <v>164</v>
      </c>
      <c r="EE44" s="26">
        <v>0.0304878048780488</v>
      </c>
      <c r="EF44" s="17">
        <v>5</v>
      </c>
      <c r="EG44" s="18">
        <v>2970</v>
      </c>
      <c r="EH44" s="17">
        <v>599</v>
      </c>
      <c r="EI44" s="17">
        <v>59</v>
      </c>
      <c r="EJ44" s="18">
        <v>137</v>
      </c>
      <c r="EK44" s="26">
        <v>0.0072992700729927</v>
      </c>
      <c r="EL44" s="17">
        <v>1</v>
      </c>
      <c r="EM44" s="18">
        <v>599</v>
      </c>
      <c r="EN44" s="17">
        <v>699</v>
      </c>
      <c r="EO44" s="17">
        <v>50</v>
      </c>
      <c r="EP44" s="17">
        <v>121</v>
      </c>
      <c r="EQ44" s="26">
        <v>0.00826446280991736</v>
      </c>
      <c r="ER44" s="17">
        <v>1</v>
      </c>
      <c r="ES44" s="18">
        <v>699</v>
      </c>
      <c r="ET44" s="17">
        <v>699</v>
      </c>
      <c r="EU44" s="17">
        <v>49</v>
      </c>
      <c r="EV44" s="17">
        <v>135</v>
      </c>
      <c r="EW44" s="26">
        <v>0</v>
      </c>
      <c r="EX44" s="17">
        <v>0</v>
      </c>
      <c r="EY44" s="18">
        <v>0</v>
      </c>
      <c r="EZ44" s="17">
        <v>699</v>
      </c>
      <c r="FA44" s="17">
        <v>58</v>
      </c>
      <c r="FB44" s="17">
        <v>124</v>
      </c>
      <c r="FC44" s="26">
        <v>0.00806451612903226</v>
      </c>
      <c r="FD44" s="17">
        <v>0</v>
      </c>
      <c r="FE44" s="18">
        <v>0</v>
      </c>
      <c r="FF44" s="17">
        <v>699</v>
      </c>
      <c r="FG44" s="17">
        <v>60</v>
      </c>
      <c r="FH44" s="17">
        <v>137</v>
      </c>
      <c r="FI44" s="26">
        <v>0</v>
      </c>
      <c r="FJ44" s="18">
        <v>0</v>
      </c>
      <c r="FK44" s="18">
        <v>0</v>
      </c>
      <c r="FL44" s="17">
        <v>699</v>
      </c>
      <c r="FM44" s="18">
        <v>62</v>
      </c>
      <c r="FN44" s="18">
        <v>156</v>
      </c>
      <c r="FO44" s="26">
        <v>0.00641025641025641</v>
      </c>
      <c r="FP44" s="18">
        <v>1</v>
      </c>
      <c r="FQ44" s="18">
        <v>699</v>
      </c>
      <c r="FR44" s="17">
        <v>699</v>
      </c>
      <c r="FS44" s="18">
        <v>63</v>
      </c>
      <c r="FT44" s="18">
        <v>152</v>
      </c>
      <c r="FU44" s="26">
        <v>0</v>
      </c>
      <c r="FV44" s="18">
        <v>0</v>
      </c>
      <c r="FW44" s="18">
        <v>0</v>
      </c>
      <c r="FX44" s="17">
        <v>699</v>
      </c>
      <c r="FY44" s="18">
        <v>63</v>
      </c>
      <c r="FZ44" s="18">
        <v>110</v>
      </c>
      <c r="GA44" s="26">
        <v>0</v>
      </c>
      <c r="GB44" s="18">
        <v>0</v>
      </c>
      <c r="GC44" s="18">
        <v>0</v>
      </c>
      <c r="GD44" s="17">
        <v>699</v>
      </c>
      <c r="GE44" s="18">
        <v>67</v>
      </c>
      <c r="GF44" s="18">
        <v>152</v>
      </c>
      <c r="GG44" s="26">
        <v>0.00657894736842105</v>
      </c>
      <c r="GH44" s="17">
        <v>0</v>
      </c>
      <c r="GI44" s="18">
        <v>85</v>
      </c>
      <c r="GJ44" s="17">
        <v>699</v>
      </c>
      <c r="GK44" s="17">
        <v>87</v>
      </c>
      <c r="GL44" s="17">
        <v>158</v>
      </c>
      <c r="GM44" s="26">
        <v>0</v>
      </c>
      <c r="GN44" s="17">
        <v>0</v>
      </c>
      <c r="GO44" s="18">
        <v>0</v>
      </c>
      <c r="GP44" s="17">
        <v>699</v>
      </c>
      <c r="GQ44" s="17">
        <v>86</v>
      </c>
      <c r="GR44" s="17">
        <v>80</v>
      </c>
      <c r="GS44" s="17">
        <v>63597</v>
      </c>
      <c r="GT44" s="17">
        <v>55</v>
      </c>
      <c r="GU44" s="17">
        <v>40983.57</v>
      </c>
      <c r="GV44" s="17">
        <v>66</v>
      </c>
      <c r="GW44" s="17">
        <v>51258.04</v>
      </c>
      <c r="GX44" s="17">
        <v>46</v>
      </c>
      <c r="GY44" s="17">
        <v>33418.16</v>
      </c>
      <c r="GZ44" s="16">
        <v>38</v>
      </c>
      <c r="HA44" s="16">
        <v>26817.9</v>
      </c>
      <c r="HB44" s="16">
        <v>47</v>
      </c>
      <c r="HC44" s="16">
        <v>32294.99</v>
      </c>
      <c r="HD44" s="41"/>
      <c r="HE44" s="41"/>
      <c r="HF44" s="41"/>
      <c r="HG44" s="41"/>
      <c r="HH44" s="18"/>
      <c r="HI44" s="41"/>
      <c r="HJ44" s="41"/>
      <c r="HK44" s="41"/>
      <c r="HL44" s="18"/>
      <c r="HM44" s="18"/>
      <c r="HN44" s="18">
        <f t="shared" si="1"/>
        <v>51</v>
      </c>
      <c r="HO44" s="18">
        <f t="shared" si="5"/>
        <v>3495.89</v>
      </c>
      <c r="HP44" s="18">
        <f t="shared" si="2"/>
        <v>383</v>
      </c>
      <c r="HQ44" s="18">
        <f t="shared" si="3"/>
        <v>251865.55</v>
      </c>
      <c r="HR44" s="43"/>
      <c r="HS44" s="43"/>
    </row>
    <row r="45" ht="16.5" spans="1:227">
      <c r="A45" s="16" t="s">
        <v>126</v>
      </c>
      <c r="B45" s="17" t="s">
        <v>221</v>
      </c>
      <c r="C45" s="18">
        <v>6939962746685</v>
      </c>
      <c r="D45" s="18">
        <v>565151749644</v>
      </c>
      <c r="E45" s="18">
        <v>21064011000398</v>
      </c>
      <c r="F45" s="17" t="s">
        <v>222</v>
      </c>
      <c r="G45" s="19" t="s">
        <v>412</v>
      </c>
      <c r="H45" s="17" t="s">
        <v>129</v>
      </c>
      <c r="I45" s="26">
        <f>VLOOKUP(C45,[3]Sheet2!K:P,6,0)</f>
        <v>1</v>
      </c>
      <c r="J45" s="17">
        <f>VLOOKUP(C45,[3]Sheet2!K:N,4,0)</f>
        <v>1215</v>
      </c>
      <c r="K45" s="17">
        <f>VLOOKUP(C45,[3]Sheet2!K:Q,7,0)</f>
        <v>1020</v>
      </c>
      <c r="L45" s="18">
        <f>VLOOKUP(C45,[3]Sheet2!K:O,5,0)</f>
        <v>39.3841227286267</v>
      </c>
      <c r="M45" s="27">
        <f t="shared" si="0"/>
        <v>0.00524636474846456</v>
      </c>
      <c r="N45" s="33">
        <v>724</v>
      </c>
      <c r="O45" s="26">
        <v>0.0166</v>
      </c>
      <c r="P45" s="18">
        <v>18</v>
      </c>
      <c r="Q45" s="18">
        <v>1290.88</v>
      </c>
      <c r="R45" s="17">
        <v>79</v>
      </c>
      <c r="S45" s="17">
        <v>2019</v>
      </c>
      <c r="T45" s="17">
        <v>642</v>
      </c>
      <c r="U45" s="58">
        <v>0.0218068535825545</v>
      </c>
      <c r="V45" s="18">
        <v>10</v>
      </c>
      <c r="W45" s="18">
        <v>717.54</v>
      </c>
      <c r="X45" s="17">
        <v>79</v>
      </c>
      <c r="Y45" s="17">
        <v>2011</v>
      </c>
      <c r="Z45" s="17">
        <v>635</v>
      </c>
      <c r="AA45" s="58">
        <v>0.0188976377952756</v>
      </c>
      <c r="AB45" s="18">
        <v>10</v>
      </c>
      <c r="AC45" s="18">
        <v>724.88</v>
      </c>
      <c r="AD45" s="17">
        <v>79</v>
      </c>
      <c r="AE45" s="17">
        <v>1967</v>
      </c>
      <c r="AF45" s="17">
        <v>608</v>
      </c>
      <c r="AG45" s="58">
        <v>0.00986842105263158</v>
      </c>
      <c r="AH45" s="18">
        <v>4</v>
      </c>
      <c r="AI45" s="18">
        <v>281.36</v>
      </c>
      <c r="AJ45" s="17">
        <v>79</v>
      </c>
      <c r="AK45" s="17">
        <v>1934</v>
      </c>
      <c r="AL45" s="17">
        <v>642</v>
      </c>
      <c r="AM45" s="58">
        <v>0.0233644859813084</v>
      </c>
      <c r="AN45" s="18">
        <v>13</v>
      </c>
      <c r="AO45" s="18">
        <v>947.75</v>
      </c>
      <c r="AP45" s="17">
        <v>79</v>
      </c>
      <c r="AQ45" s="17">
        <v>1923</v>
      </c>
      <c r="AR45" s="33">
        <v>633</v>
      </c>
      <c r="AS45" s="58">
        <v>0.0173775671406003</v>
      </c>
      <c r="AT45" s="18">
        <v>11</v>
      </c>
      <c r="AU45" s="18">
        <v>789.67</v>
      </c>
      <c r="AV45" s="17">
        <v>79</v>
      </c>
      <c r="AW45" s="17">
        <v>1934</v>
      </c>
      <c r="AX45" s="17">
        <v>634</v>
      </c>
      <c r="AY45" s="264">
        <v>0.0252365930599369</v>
      </c>
      <c r="AZ45" s="17">
        <v>15</v>
      </c>
      <c r="BA45" s="18">
        <v>1049.29</v>
      </c>
      <c r="BB45" s="17">
        <v>79</v>
      </c>
      <c r="BC45" s="17">
        <v>2002</v>
      </c>
      <c r="BD45" s="17">
        <v>720</v>
      </c>
      <c r="BE45" s="32">
        <v>0.0222222222222222</v>
      </c>
      <c r="BF45" s="17">
        <v>15</v>
      </c>
      <c r="BG45" s="18">
        <v>1057.1</v>
      </c>
      <c r="BH45" s="17">
        <v>79</v>
      </c>
      <c r="BI45" s="17">
        <v>1934</v>
      </c>
      <c r="BJ45" s="17">
        <v>626</v>
      </c>
      <c r="BK45" s="32">
        <v>0.0143769968051118</v>
      </c>
      <c r="BL45" s="18">
        <v>9</v>
      </c>
      <c r="BM45" s="18">
        <v>630.29</v>
      </c>
      <c r="BN45" s="17">
        <v>79</v>
      </c>
      <c r="BO45" s="17">
        <v>1930</v>
      </c>
      <c r="BP45" s="17">
        <v>447</v>
      </c>
      <c r="BQ45" s="32">
        <v>0.0335570469798658</v>
      </c>
      <c r="BR45" s="18">
        <v>12</v>
      </c>
      <c r="BS45" s="18">
        <v>878.33</v>
      </c>
      <c r="BT45" s="17">
        <v>79</v>
      </c>
      <c r="BU45" s="18">
        <v>1940</v>
      </c>
      <c r="BV45" s="17">
        <v>538</v>
      </c>
      <c r="BW45" s="32">
        <v>0.0204460966542751</v>
      </c>
      <c r="BX45" s="18">
        <v>10</v>
      </c>
      <c r="BY45" s="18">
        <v>863.69</v>
      </c>
      <c r="BZ45" s="17">
        <v>79</v>
      </c>
      <c r="CA45" s="18">
        <v>1929</v>
      </c>
      <c r="CB45" s="18">
        <v>543</v>
      </c>
      <c r="CC45" s="32">
        <v>0.0205460966542751</v>
      </c>
      <c r="CD45" s="18">
        <v>6</v>
      </c>
      <c r="CE45" s="18">
        <v>556.18</v>
      </c>
      <c r="CF45" s="17">
        <v>79</v>
      </c>
      <c r="CG45" s="18">
        <v>1929</v>
      </c>
      <c r="CH45" s="33">
        <v>418</v>
      </c>
      <c r="CI45" s="32">
        <v>0.0215311004784689</v>
      </c>
      <c r="CJ45" s="18">
        <v>8</v>
      </c>
      <c r="CK45" s="18">
        <v>722.14</v>
      </c>
      <c r="CL45" s="17">
        <v>79</v>
      </c>
      <c r="CM45" s="18">
        <v>1929</v>
      </c>
      <c r="CN45" s="33">
        <v>476</v>
      </c>
      <c r="CO45" s="32">
        <v>0.0252100840336134</v>
      </c>
      <c r="CP45" s="17">
        <v>12</v>
      </c>
      <c r="CQ45" s="18">
        <v>881.09</v>
      </c>
      <c r="CR45" s="17">
        <v>79</v>
      </c>
      <c r="CS45" s="17">
        <v>1930</v>
      </c>
      <c r="CT45" s="33">
        <v>543</v>
      </c>
      <c r="CU45" s="32">
        <v>0.0184162062615101</v>
      </c>
      <c r="CV45" s="17">
        <v>10</v>
      </c>
      <c r="CW45" s="18">
        <v>768.31</v>
      </c>
      <c r="CX45" s="17">
        <v>79</v>
      </c>
      <c r="CY45" s="17">
        <v>1917</v>
      </c>
      <c r="CZ45" s="33">
        <v>583</v>
      </c>
      <c r="DA45" s="32">
        <v>0.0205831903945112</v>
      </c>
      <c r="DB45" s="18">
        <v>10</v>
      </c>
      <c r="DC45" s="18">
        <v>766.92</v>
      </c>
      <c r="DD45" s="17">
        <v>79</v>
      </c>
      <c r="DE45" s="18">
        <v>1910</v>
      </c>
      <c r="DF45" s="33">
        <v>515</v>
      </c>
      <c r="DG45" s="32">
        <v>0.029126213592233</v>
      </c>
      <c r="DH45" s="18">
        <v>15</v>
      </c>
      <c r="DI45" s="18">
        <v>1143.33</v>
      </c>
      <c r="DJ45" s="17">
        <v>79</v>
      </c>
      <c r="DK45" s="18">
        <v>1881</v>
      </c>
      <c r="DL45" s="18">
        <v>515</v>
      </c>
      <c r="DM45" s="26">
        <v>0.0330097087378641</v>
      </c>
      <c r="DN45" s="18">
        <v>17</v>
      </c>
      <c r="DO45" s="18">
        <v>1229.48</v>
      </c>
      <c r="DP45" s="17">
        <v>79</v>
      </c>
      <c r="DQ45" s="18">
        <v>1850</v>
      </c>
      <c r="DR45" s="18">
        <v>446</v>
      </c>
      <c r="DS45" s="26">
        <v>0.0224215246636771</v>
      </c>
      <c r="DT45" s="18">
        <v>9</v>
      </c>
      <c r="DU45" s="18">
        <v>642.46</v>
      </c>
      <c r="DV45" s="17">
        <v>79</v>
      </c>
      <c r="DW45" s="18">
        <v>1799</v>
      </c>
      <c r="DX45" s="18">
        <v>488</v>
      </c>
      <c r="DY45" s="26">
        <v>0.0389344262295082</v>
      </c>
      <c r="DZ45" s="18">
        <v>18</v>
      </c>
      <c r="EA45" s="18">
        <v>1277.74</v>
      </c>
      <c r="EB45" s="17">
        <v>79</v>
      </c>
      <c r="EC45" s="18">
        <v>1789</v>
      </c>
      <c r="ED45" s="18">
        <v>470</v>
      </c>
      <c r="EE45" s="26">
        <v>0.0446808510638298</v>
      </c>
      <c r="EF45" s="17">
        <v>19</v>
      </c>
      <c r="EG45" s="18">
        <v>1349.34</v>
      </c>
      <c r="EH45" s="17">
        <v>79</v>
      </c>
      <c r="EI45" s="17">
        <v>1773</v>
      </c>
      <c r="EJ45" s="18">
        <v>390</v>
      </c>
      <c r="EK45" s="26">
        <v>0.0487179487179487</v>
      </c>
      <c r="EL45" s="17">
        <v>19</v>
      </c>
      <c r="EM45" s="18">
        <v>1372.63</v>
      </c>
      <c r="EN45" s="17">
        <v>79</v>
      </c>
      <c r="EO45" s="17">
        <v>1726</v>
      </c>
      <c r="EP45" s="17">
        <v>389</v>
      </c>
      <c r="EQ45" s="26">
        <v>0.0437017994858612</v>
      </c>
      <c r="ER45" s="17">
        <v>16</v>
      </c>
      <c r="ES45" s="18">
        <v>1244</v>
      </c>
      <c r="ET45" s="17">
        <v>79</v>
      </c>
      <c r="EU45" s="17">
        <v>1718</v>
      </c>
      <c r="EV45" s="17">
        <v>413</v>
      </c>
      <c r="EW45" s="26">
        <v>0.0217917675544794</v>
      </c>
      <c r="EX45" s="17">
        <v>9</v>
      </c>
      <c r="EY45" s="18">
        <v>629.4</v>
      </c>
      <c r="EZ45" s="17">
        <v>79</v>
      </c>
      <c r="FA45" s="17">
        <v>1751</v>
      </c>
      <c r="FB45" s="17">
        <v>407</v>
      </c>
      <c r="FC45" s="26">
        <v>0.0393120393120393</v>
      </c>
      <c r="FD45" s="17">
        <v>16</v>
      </c>
      <c r="FE45" s="18">
        <v>1045.53</v>
      </c>
      <c r="FF45" s="17">
        <v>69</v>
      </c>
      <c r="FG45" s="17">
        <v>1702</v>
      </c>
      <c r="FH45" s="17">
        <v>352</v>
      </c>
      <c r="FI45" s="26">
        <v>0.0369318181818182</v>
      </c>
      <c r="FJ45" s="18">
        <v>13</v>
      </c>
      <c r="FK45" s="18">
        <v>851.51</v>
      </c>
      <c r="FL45" s="17">
        <v>69</v>
      </c>
      <c r="FM45" s="18">
        <v>1690</v>
      </c>
      <c r="FN45" s="18">
        <v>413</v>
      </c>
      <c r="FO45" s="26">
        <v>0.036319612590799</v>
      </c>
      <c r="FP45" s="18">
        <v>14</v>
      </c>
      <c r="FQ45" s="18">
        <v>914.72</v>
      </c>
      <c r="FR45" s="17">
        <v>69</v>
      </c>
      <c r="FS45" s="18">
        <v>1678</v>
      </c>
      <c r="FT45" s="18">
        <v>438</v>
      </c>
      <c r="FU45" s="26">
        <v>0.0342465753424658</v>
      </c>
      <c r="FV45" s="18">
        <v>14</v>
      </c>
      <c r="FW45" s="18">
        <v>906.58</v>
      </c>
      <c r="FX45" s="17">
        <v>69</v>
      </c>
      <c r="FY45" s="18">
        <v>1691</v>
      </c>
      <c r="FZ45" s="18">
        <v>606</v>
      </c>
      <c r="GA45" s="26">
        <v>0.0462046204620462</v>
      </c>
      <c r="GB45" s="18">
        <v>28</v>
      </c>
      <c r="GC45" s="18">
        <v>1874.28</v>
      </c>
      <c r="GD45" s="17">
        <v>69</v>
      </c>
      <c r="GE45" s="18">
        <v>1683</v>
      </c>
      <c r="GF45" s="18">
        <v>560</v>
      </c>
      <c r="GG45" s="26">
        <v>0.0482142857142857</v>
      </c>
      <c r="GH45" s="17">
        <v>27</v>
      </c>
      <c r="GI45" s="18">
        <v>1802.79</v>
      </c>
      <c r="GJ45" s="17">
        <v>69</v>
      </c>
      <c r="GK45" s="17">
        <v>1633</v>
      </c>
      <c r="GL45" s="17">
        <v>473</v>
      </c>
      <c r="GM45" s="26">
        <v>0.0190274841437632</v>
      </c>
      <c r="GN45" s="17">
        <v>9</v>
      </c>
      <c r="GO45" s="18">
        <v>592.73</v>
      </c>
      <c r="GP45" s="17">
        <v>69</v>
      </c>
      <c r="GQ45" s="17">
        <v>1623</v>
      </c>
      <c r="GR45" s="17">
        <v>751</v>
      </c>
      <c r="GS45" s="17">
        <v>58477.71</v>
      </c>
      <c r="GT45" s="17">
        <v>884</v>
      </c>
      <c r="GU45" s="17">
        <v>67595.14</v>
      </c>
      <c r="GV45" s="17">
        <v>1063</v>
      </c>
      <c r="GW45" s="17">
        <v>83193.79</v>
      </c>
      <c r="GX45" s="17">
        <v>620</v>
      </c>
      <c r="GY45" s="17">
        <v>49140.48</v>
      </c>
      <c r="GZ45" s="18">
        <v>442</v>
      </c>
      <c r="HA45" s="41">
        <v>33925.49</v>
      </c>
      <c r="HB45" s="41">
        <v>534</v>
      </c>
      <c r="HC45" s="41">
        <v>40751.76</v>
      </c>
      <c r="HD45" s="41"/>
      <c r="HE45" s="41"/>
      <c r="HF45" s="41"/>
      <c r="HG45" s="41"/>
      <c r="HH45" s="18"/>
      <c r="HI45" s="41"/>
      <c r="HJ45" s="41"/>
      <c r="HK45" s="41"/>
      <c r="HL45" s="18"/>
      <c r="HM45" s="18"/>
      <c r="HN45" s="18">
        <f t="shared" si="1"/>
        <v>416</v>
      </c>
      <c r="HO45" s="18">
        <f t="shared" si="5"/>
        <v>2008.42</v>
      </c>
      <c r="HP45" s="18">
        <f t="shared" si="2"/>
        <v>4710</v>
      </c>
      <c r="HQ45" s="18">
        <f t="shared" si="3"/>
        <v>335092.79</v>
      </c>
      <c r="HR45" s="43"/>
      <c r="HS45" s="43"/>
    </row>
    <row r="46" ht="16.5" spans="1:227">
      <c r="A46" s="16" t="s">
        <v>133</v>
      </c>
      <c r="B46" s="20" t="s">
        <v>236</v>
      </c>
      <c r="C46" s="18">
        <v>6939962743738</v>
      </c>
      <c r="D46" s="18">
        <v>565396681342</v>
      </c>
      <c r="E46" s="18">
        <v>21064010000401</v>
      </c>
      <c r="F46" s="17" t="s">
        <v>413</v>
      </c>
      <c r="G46" s="19" t="s">
        <v>414</v>
      </c>
      <c r="H46" s="17" t="s">
        <v>129</v>
      </c>
      <c r="I46" s="26">
        <f>VLOOKUP(C46,[3]Sheet2!K:P,6,0)</f>
        <v>0</v>
      </c>
      <c r="J46" s="17">
        <f>VLOOKUP(C46,[3]Sheet2!K:N,4,0)</f>
        <v>1</v>
      </c>
      <c r="K46" s="17">
        <f>VLOOKUP(C46,[3]Sheet2!K:Q,7,0)</f>
        <v>0</v>
      </c>
      <c r="L46" s="18">
        <f>VLOOKUP(C46,[3]Sheet2!K:O,5,0)</f>
        <v>33.3333333333333</v>
      </c>
      <c r="M46" s="27">
        <f t="shared" si="0"/>
        <v>0.00253490219817638</v>
      </c>
      <c r="N46" s="33">
        <v>376</v>
      </c>
      <c r="O46" s="26">
        <v>0.0053</v>
      </c>
      <c r="P46" s="18">
        <v>4</v>
      </c>
      <c r="Q46" s="18">
        <v>479.48</v>
      </c>
      <c r="R46" s="17">
        <v>129</v>
      </c>
      <c r="S46" s="17">
        <v>363</v>
      </c>
      <c r="T46" s="17">
        <v>343</v>
      </c>
      <c r="U46" s="58">
        <v>0.0145772594752187</v>
      </c>
      <c r="V46" s="18">
        <v>5</v>
      </c>
      <c r="W46" s="18">
        <v>639.23</v>
      </c>
      <c r="X46" s="17">
        <v>129</v>
      </c>
      <c r="Y46" s="17">
        <v>370</v>
      </c>
      <c r="Z46" s="17">
        <v>366</v>
      </c>
      <c r="AA46" s="58">
        <v>0.0300546448087432</v>
      </c>
      <c r="AB46" s="18">
        <v>10</v>
      </c>
      <c r="AC46" s="18">
        <v>1262.47</v>
      </c>
      <c r="AD46" s="17">
        <v>129</v>
      </c>
      <c r="AE46" s="17">
        <v>426</v>
      </c>
      <c r="AF46" s="17">
        <v>392</v>
      </c>
      <c r="AG46" s="58">
        <v>0.0102040816326531</v>
      </c>
      <c r="AH46" s="18">
        <v>3</v>
      </c>
      <c r="AI46" s="18">
        <v>645</v>
      </c>
      <c r="AJ46" s="17">
        <v>129</v>
      </c>
      <c r="AK46" s="17">
        <v>422</v>
      </c>
      <c r="AL46" s="17">
        <v>288</v>
      </c>
      <c r="AM46" s="58">
        <v>0.0104166666666667</v>
      </c>
      <c r="AN46" s="18">
        <v>2</v>
      </c>
      <c r="AO46" s="18">
        <v>243</v>
      </c>
      <c r="AP46" s="17">
        <v>129</v>
      </c>
      <c r="AQ46" s="17">
        <v>419</v>
      </c>
      <c r="AR46" s="33">
        <v>319</v>
      </c>
      <c r="AS46" s="58">
        <v>0.0250783699059561</v>
      </c>
      <c r="AT46" s="18">
        <v>7</v>
      </c>
      <c r="AU46" s="18">
        <v>878.39</v>
      </c>
      <c r="AV46" s="17">
        <v>129</v>
      </c>
      <c r="AW46" s="17">
        <v>418</v>
      </c>
      <c r="AX46" s="17">
        <v>409</v>
      </c>
      <c r="AY46" s="264">
        <v>0.0171149144254279</v>
      </c>
      <c r="AZ46" s="17">
        <v>7</v>
      </c>
      <c r="BA46" s="18">
        <v>878.22</v>
      </c>
      <c r="BB46" s="17">
        <v>129</v>
      </c>
      <c r="BC46" s="17">
        <v>468</v>
      </c>
      <c r="BD46" s="17">
        <v>373</v>
      </c>
      <c r="BE46" s="32">
        <v>0.0107238605898123</v>
      </c>
      <c r="BF46" s="17">
        <v>4</v>
      </c>
      <c r="BG46" s="18">
        <v>488.15</v>
      </c>
      <c r="BH46" s="17">
        <v>129</v>
      </c>
      <c r="BI46" s="17">
        <v>418</v>
      </c>
      <c r="BJ46" s="17">
        <v>266</v>
      </c>
      <c r="BK46" s="32">
        <v>0.0300751879699248</v>
      </c>
      <c r="BL46" s="18">
        <v>6</v>
      </c>
      <c r="BM46" s="18">
        <v>1250.88</v>
      </c>
      <c r="BN46" s="17">
        <v>129</v>
      </c>
      <c r="BO46" s="17">
        <v>387</v>
      </c>
      <c r="BP46" s="17">
        <v>277</v>
      </c>
      <c r="BQ46" s="32">
        <v>0.0324909747292419</v>
      </c>
      <c r="BR46" s="18">
        <v>8</v>
      </c>
      <c r="BS46" s="18">
        <v>987.36</v>
      </c>
      <c r="BT46" s="17">
        <v>129</v>
      </c>
      <c r="BU46" s="18">
        <v>378</v>
      </c>
      <c r="BV46" s="17">
        <v>245</v>
      </c>
      <c r="BW46" s="32">
        <v>0.00408163265306122</v>
      </c>
      <c r="BX46" s="18">
        <v>1</v>
      </c>
      <c r="BY46" s="18">
        <v>129</v>
      </c>
      <c r="BZ46" s="17">
        <v>129</v>
      </c>
      <c r="CA46" s="18">
        <v>383</v>
      </c>
      <c r="CB46" s="18">
        <v>250</v>
      </c>
      <c r="CC46" s="32">
        <v>0.00418163265306122</v>
      </c>
      <c r="CD46" s="18">
        <v>7</v>
      </c>
      <c r="CE46" s="18">
        <v>867</v>
      </c>
      <c r="CF46" s="17">
        <v>129</v>
      </c>
      <c r="CG46" s="18">
        <v>383</v>
      </c>
      <c r="CH46" s="33">
        <v>246</v>
      </c>
      <c r="CI46" s="32">
        <v>0.0284552845528455</v>
      </c>
      <c r="CJ46" s="18">
        <v>7</v>
      </c>
      <c r="CK46" s="18">
        <v>830.62</v>
      </c>
      <c r="CL46" s="17">
        <v>129</v>
      </c>
      <c r="CM46" s="18">
        <v>383</v>
      </c>
      <c r="CN46" s="33">
        <v>252</v>
      </c>
      <c r="CO46" s="32">
        <v>0.0357142857142857</v>
      </c>
      <c r="CP46" s="17">
        <v>7</v>
      </c>
      <c r="CQ46" s="18">
        <v>868.15</v>
      </c>
      <c r="CR46" s="17">
        <v>129</v>
      </c>
      <c r="CS46" s="17">
        <v>401</v>
      </c>
      <c r="CT46" s="33">
        <v>328</v>
      </c>
      <c r="CU46" s="32">
        <v>0.0121951219512195</v>
      </c>
      <c r="CV46" s="17">
        <v>3</v>
      </c>
      <c r="CW46" s="18">
        <v>599.1</v>
      </c>
      <c r="CX46" s="17">
        <v>120</v>
      </c>
      <c r="CY46" s="17">
        <v>404</v>
      </c>
      <c r="CZ46" s="33">
        <v>337</v>
      </c>
      <c r="DA46" s="32">
        <v>0.0178041543026706</v>
      </c>
      <c r="DB46" s="18">
        <v>5</v>
      </c>
      <c r="DC46" s="18">
        <v>631.37</v>
      </c>
      <c r="DD46" s="17">
        <v>120</v>
      </c>
      <c r="DE46" s="18">
        <v>401</v>
      </c>
      <c r="DF46" s="33">
        <v>278</v>
      </c>
      <c r="DG46" s="32">
        <v>0.0215827338129496</v>
      </c>
      <c r="DH46" s="18">
        <v>6</v>
      </c>
      <c r="DI46" s="18">
        <v>764.19</v>
      </c>
      <c r="DJ46" s="17">
        <v>120</v>
      </c>
      <c r="DK46" s="18">
        <v>396</v>
      </c>
      <c r="DL46" s="18">
        <v>280</v>
      </c>
      <c r="DM46" s="26">
        <v>0.0357142857142857</v>
      </c>
      <c r="DN46" s="18">
        <v>8</v>
      </c>
      <c r="DO46" s="18">
        <v>979.78</v>
      </c>
      <c r="DP46" s="17">
        <v>120</v>
      </c>
      <c r="DQ46" s="18">
        <v>378</v>
      </c>
      <c r="DR46" s="18">
        <v>324</v>
      </c>
      <c r="DS46" s="26">
        <v>0.0432098765432099</v>
      </c>
      <c r="DT46" s="18">
        <v>11</v>
      </c>
      <c r="DU46" s="18">
        <v>1575.53</v>
      </c>
      <c r="DV46" s="17">
        <v>120</v>
      </c>
      <c r="DW46" s="18">
        <v>340</v>
      </c>
      <c r="DX46" s="18">
        <v>341</v>
      </c>
      <c r="DY46" s="26">
        <v>0.0234604105571848</v>
      </c>
      <c r="DZ46" s="18">
        <v>8</v>
      </c>
      <c r="EA46" s="18">
        <v>920.11</v>
      </c>
      <c r="EB46" s="17">
        <v>120</v>
      </c>
      <c r="EC46" s="18">
        <v>331</v>
      </c>
      <c r="ED46" s="18">
        <v>437</v>
      </c>
      <c r="EE46" s="26">
        <v>0.034324942791762</v>
      </c>
      <c r="EF46" s="17">
        <v>13</v>
      </c>
      <c r="EG46" s="18">
        <v>1487.19</v>
      </c>
      <c r="EH46" s="17">
        <v>120</v>
      </c>
      <c r="EI46" s="17">
        <v>318</v>
      </c>
      <c r="EJ46" s="18">
        <v>328</v>
      </c>
      <c r="EK46" s="26">
        <v>0.0213414634146341</v>
      </c>
      <c r="EL46" s="17">
        <v>6</v>
      </c>
      <c r="EM46" s="18">
        <v>758.21</v>
      </c>
      <c r="EN46" s="17">
        <v>129</v>
      </c>
      <c r="EO46" s="17">
        <v>318</v>
      </c>
      <c r="EP46" s="17">
        <v>350</v>
      </c>
      <c r="EQ46" s="26">
        <v>0.0171428571428571</v>
      </c>
      <c r="ER46" s="17">
        <v>6</v>
      </c>
      <c r="ES46" s="18">
        <v>741</v>
      </c>
      <c r="ET46" s="17">
        <v>129</v>
      </c>
      <c r="EU46" s="17">
        <v>311</v>
      </c>
      <c r="EV46" s="17">
        <v>386</v>
      </c>
      <c r="EW46" s="26">
        <v>0.0362694300518135</v>
      </c>
      <c r="EX46" s="17">
        <v>13</v>
      </c>
      <c r="EY46" s="18">
        <v>1924.49</v>
      </c>
      <c r="EZ46" s="17">
        <v>129</v>
      </c>
      <c r="FA46" s="17">
        <v>334</v>
      </c>
      <c r="FB46" s="17">
        <v>415</v>
      </c>
      <c r="FC46" s="26">
        <v>0.0120481927710843</v>
      </c>
      <c r="FD46" s="17">
        <v>3</v>
      </c>
      <c r="FE46" s="18">
        <v>615.93</v>
      </c>
      <c r="FF46" s="17">
        <v>129</v>
      </c>
      <c r="FG46" s="17">
        <v>322</v>
      </c>
      <c r="FH46" s="17">
        <v>386</v>
      </c>
      <c r="FI46" s="26">
        <v>0.0077720207253886</v>
      </c>
      <c r="FJ46" s="18">
        <v>2</v>
      </c>
      <c r="FK46" s="18">
        <v>235.55</v>
      </c>
      <c r="FL46" s="17">
        <v>129</v>
      </c>
      <c r="FM46" s="18">
        <v>309</v>
      </c>
      <c r="FN46" s="18">
        <v>467</v>
      </c>
      <c r="FO46" s="26">
        <v>0.0214132762312634</v>
      </c>
      <c r="FP46" s="18">
        <v>10</v>
      </c>
      <c r="FQ46" s="18">
        <v>1266.46</v>
      </c>
      <c r="FR46" s="17">
        <v>129</v>
      </c>
      <c r="FS46" s="18">
        <v>293</v>
      </c>
      <c r="FT46" s="18">
        <v>498</v>
      </c>
      <c r="FU46" s="26">
        <v>0.0100401606425703</v>
      </c>
      <c r="FV46" s="18">
        <v>4</v>
      </c>
      <c r="FW46" s="18">
        <v>514.96</v>
      </c>
      <c r="FX46" s="17">
        <v>129</v>
      </c>
      <c r="FY46" s="18">
        <v>271</v>
      </c>
      <c r="FZ46" s="18">
        <v>458</v>
      </c>
      <c r="GA46" s="26">
        <v>0.0196506550218341</v>
      </c>
      <c r="GB46" s="18">
        <v>9</v>
      </c>
      <c r="GC46" s="18">
        <v>1086</v>
      </c>
      <c r="GD46" s="17">
        <v>129</v>
      </c>
      <c r="GE46" s="18">
        <v>258</v>
      </c>
      <c r="GF46" s="18">
        <v>467</v>
      </c>
      <c r="GG46" s="26">
        <v>0.0149892933618844</v>
      </c>
      <c r="GH46" s="17">
        <v>7</v>
      </c>
      <c r="GI46" s="18">
        <v>879.06</v>
      </c>
      <c r="GJ46" s="17">
        <v>129</v>
      </c>
      <c r="GK46" s="17">
        <v>253</v>
      </c>
      <c r="GL46" s="17">
        <v>372</v>
      </c>
      <c r="GM46" s="26">
        <v>0.0268817204301075</v>
      </c>
      <c r="GN46" s="17">
        <v>9</v>
      </c>
      <c r="GO46" s="18">
        <v>1147.42</v>
      </c>
      <c r="GP46" s="17">
        <v>129</v>
      </c>
      <c r="GQ46" s="17">
        <v>258</v>
      </c>
      <c r="GR46" s="17">
        <v>488</v>
      </c>
      <c r="GS46" s="17">
        <v>68055.32</v>
      </c>
      <c r="GT46" s="17">
        <v>89</v>
      </c>
      <c r="GU46" s="17">
        <v>11392.74</v>
      </c>
      <c r="GV46" s="17">
        <v>419</v>
      </c>
      <c r="GW46" s="17">
        <v>54882.98</v>
      </c>
      <c r="GX46" s="17">
        <v>353</v>
      </c>
      <c r="GY46" s="17">
        <v>46154.51</v>
      </c>
      <c r="GZ46" s="18">
        <v>342</v>
      </c>
      <c r="HA46" s="41">
        <v>44223.25</v>
      </c>
      <c r="HB46" s="41">
        <v>313</v>
      </c>
      <c r="HC46" s="41">
        <v>40589.77</v>
      </c>
      <c r="HD46" s="41"/>
      <c r="HE46" s="41"/>
      <c r="HF46" s="41"/>
      <c r="HG46" s="41"/>
      <c r="HH46" s="18"/>
      <c r="HI46" s="41"/>
      <c r="HJ46" s="41"/>
      <c r="HK46" s="41"/>
      <c r="HL46" s="18"/>
      <c r="HM46" s="18"/>
      <c r="HN46" s="18">
        <f t="shared" si="1"/>
        <v>201</v>
      </c>
      <c r="HO46" s="18">
        <f t="shared" si="5"/>
        <v>1118.71</v>
      </c>
      <c r="HP46" s="18">
        <f t="shared" si="2"/>
        <v>2205</v>
      </c>
      <c r="HQ46" s="18">
        <f t="shared" si="3"/>
        <v>266417.28</v>
      </c>
      <c r="HR46" s="43"/>
      <c r="HS46" s="43"/>
    </row>
    <row r="47" ht="16.5" spans="1:227">
      <c r="A47" s="16" t="s">
        <v>133</v>
      </c>
      <c r="B47" s="17" t="s">
        <v>221</v>
      </c>
      <c r="C47" s="18">
        <v>6939962747644</v>
      </c>
      <c r="D47" s="18">
        <v>564948339628</v>
      </c>
      <c r="E47" s="18">
        <v>21064011000538</v>
      </c>
      <c r="F47" s="17" t="s">
        <v>224</v>
      </c>
      <c r="G47" s="19" t="s">
        <v>415</v>
      </c>
      <c r="H47" s="17" t="s">
        <v>129</v>
      </c>
      <c r="I47" s="26">
        <f>VLOOKUP(C47,[3]Sheet2!K:P,6,0)</f>
        <v>0.916666666666667</v>
      </c>
      <c r="J47" s="17">
        <f>VLOOKUP(C47,[3]Sheet2!K:N,4,0)</f>
        <v>282</v>
      </c>
      <c r="K47" s="17">
        <f>VLOOKUP(C47,[3]Sheet2!K:Q,7,0)</f>
        <v>776</v>
      </c>
      <c r="L47" s="18">
        <f>VLOOKUP(C47,[3]Sheet2!K:O,5,0)</f>
        <v>44.5674444206599</v>
      </c>
      <c r="M47" s="27">
        <f t="shared" si="0"/>
        <v>0.00546075946174315</v>
      </c>
      <c r="N47" s="33">
        <v>796</v>
      </c>
      <c r="O47" s="26">
        <v>0.0113</v>
      </c>
      <c r="P47" s="18">
        <v>16</v>
      </c>
      <c r="Q47" s="18">
        <v>1499.49</v>
      </c>
      <c r="R47" s="17">
        <v>99</v>
      </c>
      <c r="S47" s="17">
        <v>671</v>
      </c>
      <c r="T47" s="17">
        <v>814</v>
      </c>
      <c r="U47" s="58">
        <v>0.0122850122850123</v>
      </c>
      <c r="V47" s="18">
        <v>9</v>
      </c>
      <c r="W47" s="18">
        <v>1067.33</v>
      </c>
      <c r="X47" s="17">
        <v>99</v>
      </c>
      <c r="Y47" s="17">
        <v>669</v>
      </c>
      <c r="Z47" s="17">
        <v>878</v>
      </c>
      <c r="AA47" s="58">
        <v>0.0227790432801822</v>
      </c>
      <c r="AB47" s="18">
        <v>20</v>
      </c>
      <c r="AC47" s="18">
        <v>1886.97</v>
      </c>
      <c r="AD47" s="17">
        <v>99</v>
      </c>
      <c r="AE47" s="17">
        <v>649</v>
      </c>
      <c r="AF47" s="17">
        <v>365</v>
      </c>
      <c r="AG47" s="58">
        <v>0.0191780821917808</v>
      </c>
      <c r="AH47" s="18">
        <v>6</v>
      </c>
      <c r="AI47" s="18">
        <v>770.76</v>
      </c>
      <c r="AJ47" s="17">
        <v>99</v>
      </c>
      <c r="AK47" s="17">
        <v>643</v>
      </c>
      <c r="AL47" s="17">
        <v>310</v>
      </c>
      <c r="AM47" s="58">
        <v>0.0419354838709677</v>
      </c>
      <c r="AN47" s="18">
        <v>12</v>
      </c>
      <c r="AO47" s="18">
        <v>1330.68</v>
      </c>
      <c r="AP47" s="17">
        <v>99</v>
      </c>
      <c r="AQ47" s="17">
        <v>625</v>
      </c>
      <c r="AR47" s="33">
        <v>322</v>
      </c>
      <c r="AS47" s="58">
        <v>0.0279503105590062</v>
      </c>
      <c r="AT47" s="18">
        <v>7</v>
      </c>
      <c r="AU47" s="18">
        <v>688</v>
      </c>
      <c r="AV47" s="17">
        <v>99</v>
      </c>
      <c r="AW47" s="17">
        <v>616</v>
      </c>
      <c r="AX47" s="17">
        <v>326</v>
      </c>
      <c r="AY47" s="264">
        <v>0.0184049079754601</v>
      </c>
      <c r="AZ47" s="17">
        <v>3</v>
      </c>
      <c r="BA47" s="18">
        <v>447.28</v>
      </c>
      <c r="BB47" s="17">
        <v>99</v>
      </c>
      <c r="BC47" s="17">
        <v>653</v>
      </c>
      <c r="BD47" s="17">
        <v>1970</v>
      </c>
      <c r="BE47" s="32">
        <v>0.0177664974619289</v>
      </c>
      <c r="BF47" s="17">
        <v>26</v>
      </c>
      <c r="BG47" s="18">
        <v>2593.58</v>
      </c>
      <c r="BH47" s="17">
        <v>99</v>
      </c>
      <c r="BI47" s="17">
        <v>616</v>
      </c>
      <c r="BJ47" s="17">
        <v>2046</v>
      </c>
      <c r="BK47" s="32">
        <v>0.0161290322580645</v>
      </c>
      <c r="BL47" s="18">
        <v>29</v>
      </c>
      <c r="BM47" s="18">
        <v>2893.48</v>
      </c>
      <c r="BN47" s="17">
        <v>99</v>
      </c>
      <c r="BO47" s="17">
        <v>534</v>
      </c>
      <c r="BP47" s="17">
        <v>316</v>
      </c>
      <c r="BQ47" s="32">
        <v>0.0411392405063291</v>
      </c>
      <c r="BR47" s="18">
        <v>12</v>
      </c>
      <c r="BS47" s="18">
        <v>1302.62</v>
      </c>
      <c r="BT47" s="17">
        <v>99</v>
      </c>
      <c r="BU47" s="18">
        <v>504</v>
      </c>
      <c r="BV47" s="17">
        <v>315</v>
      </c>
      <c r="BW47" s="32">
        <v>0.0317460317460317</v>
      </c>
      <c r="BX47" s="18">
        <v>10</v>
      </c>
      <c r="BY47" s="18">
        <v>950</v>
      </c>
      <c r="BZ47" s="17">
        <v>99</v>
      </c>
      <c r="CA47" s="18">
        <v>470</v>
      </c>
      <c r="CB47" s="18">
        <v>320</v>
      </c>
      <c r="CC47" s="32">
        <v>0.0318460317460317</v>
      </c>
      <c r="CD47" s="18">
        <v>13</v>
      </c>
      <c r="CE47" s="18">
        <v>1244.23</v>
      </c>
      <c r="CF47" s="17">
        <v>99</v>
      </c>
      <c r="CG47" s="18">
        <v>470</v>
      </c>
      <c r="CH47" s="33">
        <v>271</v>
      </c>
      <c r="CI47" s="32">
        <v>0.0553505535055351</v>
      </c>
      <c r="CJ47" s="18">
        <v>15</v>
      </c>
      <c r="CK47" s="18">
        <v>1443.3</v>
      </c>
      <c r="CL47" s="17">
        <v>99</v>
      </c>
      <c r="CM47" s="18">
        <v>470</v>
      </c>
      <c r="CN47" s="33">
        <v>265</v>
      </c>
      <c r="CO47" s="32">
        <v>0.0188679245283019</v>
      </c>
      <c r="CP47" s="17">
        <v>5</v>
      </c>
      <c r="CQ47" s="18">
        <v>454.3</v>
      </c>
      <c r="CR47" s="17">
        <v>99</v>
      </c>
      <c r="CS47" s="17">
        <v>450</v>
      </c>
      <c r="CT47" s="33">
        <v>349</v>
      </c>
      <c r="CU47" s="32">
        <v>0.0601719197707736</v>
      </c>
      <c r="CV47" s="17">
        <v>20</v>
      </c>
      <c r="CW47" s="18">
        <v>1867.03</v>
      </c>
      <c r="CX47" s="17">
        <v>99</v>
      </c>
      <c r="CY47" s="17">
        <v>444</v>
      </c>
      <c r="CZ47" s="33">
        <v>364</v>
      </c>
      <c r="DA47" s="32">
        <v>0.032967032967033</v>
      </c>
      <c r="DB47" s="18">
        <v>11</v>
      </c>
      <c r="DC47" s="18">
        <v>1047.36</v>
      </c>
      <c r="DD47" s="17">
        <v>99</v>
      </c>
      <c r="DE47" s="18">
        <v>441</v>
      </c>
      <c r="DF47" s="33">
        <v>299</v>
      </c>
      <c r="DG47" s="32">
        <v>0.0434782608695652</v>
      </c>
      <c r="DH47" s="18">
        <v>12</v>
      </c>
      <c r="DI47" s="18">
        <v>1133.58</v>
      </c>
      <c r="DJ47" s="17">
        <v>99</v>
      </c>
      <c r="DK47" s="18">
        <v>433</v>
      </c>
      <c r="DL47" s="18">
        <v>281</v>
      </c>
      <c r="DM47" s="26">
        <v>0.0355871886120996</v>
      </c>
      <c r="DN47" s="18">
        <v>9</v>
      </c>
      <c r="DO47" s="18">
        <v>788.13</v>
      </c>
      <c r="DP47" s="17">
        <v>99</v>
      </c>
      <c r="DQ47" s="18">
        <v>382</v>
      </c>
      <c r="DR47" s="18">
        <v>245</v>
      </c>
      <c r="DS47" s="26">
        <v>0.0285714285714286</v>
      </c>
      <c r="DT47" s="18">
        <v>5</v>
      </c>
      <c r="DU47" s="18">
        <v>698.41</v>
      </c>
      <c r="DV47" s="17">
        <v>99</v>
      </c>
      <c r="DW47" s="18">
        <v>364</v>
      </c>
      <c r="DX47" s="18">
        <v>258</v>
      </c>
      <c r="DY47" s="26">
        <v>0.0581395348837209</v>
      </c>
      <c r="DZ47" s="18">
        <v>12</v>
      </c>
      <c r="EA47" s="18">
        <v>1117.02</v>
      </c>
      <c r="EB47" s="17">
        <v>99</v>
      </c>
      <c r="EC47" s="18">
        <v>371</v>
      </c>
      <c r="ED47" s="18">
        <v>284</v>
      </c>
      <c r="EE47" s="26">
        <v>0.0422535211267606</v>
      </c>
      <c r="EF47" s="17">
        <v>10</v>
      </c>
      <c r="EG47" s="18">
        <v>916.35</v>
      </c>
      <c r="EH47" s="17">
        <v>99</v>
      </c>
      <c r="EI47" s="17">
        <v>368</v>
      </c>
      <c r="EJ47" s="18">
        <v>280</v>
      </c>
      <c r="EK47" s="26">
        <v>0.0392857142857143</v>
      </c>
      <c r="EL47" s="17">
        <v>9</v>
      </c>
      <c r="EM47" s="18">
        <v>829.52</v>
      </c>
      <c r="EN47" s="17">
        <v>99</v>
      </c>
      <c r="EO47" s="17">
        <v>358</v>
      </c>
      <c r="EP47" s="17">
        <v>247</v>
      </c>
      <c r="EQ47" s="26">
        <v>0.0566801619433198</v>
      </c>
      <c r="ER47" s="17">
        <v>13</v>
      </c>
      <c r="ES47" s="18">
        <v>1462.46</v>
      </c>
      <c r="ET47" s="17">
        <v>99</v>
      </c>
      <c r="EU47" s="17">
        <v>516</v>
      </c>
      <c r="EV47" s="17">
        <v>282</v>
      </c>
      <c r="EW47" s="26">
        <v>0.0638297872340425</v>
      </c>
      <c r="EX47" s="17">
        <v>15</v>
      </c>
      <c r="EY47" s="18">
        <v>1309.38</v>
      </c>
      <c r="EZ47" s="17">
        <v>99</v>
      </c>
      <c r="FA47" s="17">
        <v>541</v>
      </c>
      <c r="FB47" s="17">
        <v>324</v>
      </c>
      <c r="FC47" s="26">
        <v>0.0802469135802469</v>
      </c>
      <c r="FD47" s="17">
        <v>24</v>
      </c>
      <c r="FE47" s="18">
        <v>2050.55</v>
      </c>
      <c r="FF47" s="17">
        <v>89</v>
      </c>
      <c r="FG47" s="17">
        <v>485</v>
      </c>
      <c r="FH47" s="17">
        <v>254</v>
      </c>
      <c r="FI47" s="26">
        <v>0.0551181102362205</v>
      </c>
      <c r="FJ47" s="18">
        <v>14</v>
      </c>
      <c r="FK47" s="18">
        <v>1153.96</v>
      </c>
      <c r="FL47" s="17">
        <v>89</v>
      </c>
      <c r="FM47" s="18">
        <v>477</v>
      </c>
      <c r="FN47" s="18">
        <v>300</v>
      </c>
      <c r="FO47" s="26">
        <v>0.0433333333333333</v>
      </c>
      <c r="FP47" s="18">
        <v>13</v>
      </c>
      <c r="FQ47" s="18">
        <v>1062.3</v>
      </c>
      <c r="FR47" s="17">
        <v>89</v>
      </c>
      <c r="FS47" s="18">
        <v>443</v>
      </c>
      <c r="FT47" s="18">
        <v>295</v>
      </c>
      <c r="FU47" s="26">
        <v>0.0305084745762712</v>
      </c>
      <c r="FV47" s="18">
        <v>9</v>
      </c>
      <c r="FW47" s="18">
        <v>751.44</v>
      </c>
      <c r="FX47" s="17">
        <v>89</v>
      </c>
      <c r="FY47" s="18">
        <v>420</v>
      </c>
      <c r="FZ47" s="18">
        <v>341</v>
      </c>
      <c r="GA47" s="26">
        <v>0.0821114369501466</v>
      </c>
      <c r="GB47" s="18">
        <v>27</v>
      </c>
      <c r="GC47" s="18">
        <v>2276.42</v>
      </c>
      <c r="GD47" s="17">
        <v>89</v>
      </c>
      <c r="GE47" s="18">
        <v>422</v>
      </c>
      <c r="GF47" s="18">
        <v>293</v>
      </c>
      <c r="GG47" s="26">
        <v>0.068259385665529</v>
      </c>
      <c r="GH47" s="17">
        <v>20</v>
      </c>
      <c r="GI47" s="18">
        <v>1661.43</v>
      </c>
      <c r="GJ47" s="17">
        <v>89</v>
      </c>
      <c r="GK47" s="17">
        <v>385</v>
      </c>
      <c r="GL47" s="17">
        <v>328</v>
      </c>
      <c r="GM47" s="26">
        <v>0.0823170731707317</v>
      </c>
      <c r="GN47" s="17">
        <v>27</v>
      </c>
      <c r="GO47" s="18">
        <v>2282.17</v>
      </c>
      <c r="GP47" s="17">
        <v>89</v>
      </c>
      <c r="GQ47" s="17">
        <v>368</v>
      </c>
      <c r="GR47" s="17">
        <v>768</v>
      </c>
      <c r="GS47" s="17">
        <v>75151.95</v>
      </c>
      <c r="GT47" s="17">
        <v>634</v>
      </c>
      <c r="GU47" s="17">
        <v>60125.04</v>
      </c>
      <c r="GV47" s="17">
        <v>882</v>
      </c>
      <c r="GW47" s="17">
        <v>84959.15</v>
      </c>
      <c r="GX47" s="17">
        <v>509</v>
      </c>
      <c r="GY47" s="17">
        <v>48817.12</v>
      </c>
      <c r="GZ47" s="18">
        <v>422</v>
      </c>
      <c r="HA47" s="41">
        <v>41181.41</v>
      </c>
      <c r="HB47" s="41">
        <v>348</v>
      </c>
      <c r="HC47" s="41">
        <v>32739.24</v>
      </c>
      <c r="HD47" s="41"/>
      <c r="HE47" s="41"/>
      <c r="HF47" s="41"/>
      <c r="HG47" s="41"/>
      <c r="HH47" s="18"/>
      <c r="HI47" s="41"/>
      <c r="HJ47" s="41"/>
      <c r="HK47" s="41"/>
      <c r="HL47" s="18"/>
      <c r="HM47" s="18"/>
      <c r="HN47" s="18">
        <f t="shared" si="1"/>
        <v>433</v>
      </c>
      <c r="HO47" s="18">
        <f t="shared" si="5"/>
        <v>2566.82</v>
      </c>
      <c r="HP47" s="18">
        <f t="shared" si="2"/>
        <v>3996</v>
      </c>
      <c r="HQ47" s="18">
        <f t="shared" si="3"/>
        <v>345540.73</v>
      </c>
      <c r="HR47" s="43"/>
      <c r="HS47" s="43"/>
    </row>
    <row r="48" ht="16.5" spans="1:227">
      <c r="A48" s="16"/>
      <c r="B48" s="20" t="s">
        <v>221</v>
      </c>
      <c r="C48" s="18">
        <v>6939962738024</v>
      </c>
      <c r="D48" s="18">
        <v>586210510176</v>
      </c>
      <c r="E48" s="18">
        <v>21064011000014</v>
      </c>
      <c r="F48" s="17" t="s">
        <v>226</v>
      </c>
      <c r="G48" s="19"/>
      <c r="H48" s="17" t="s">
        <v>288</v>
      </c>
      <c r="I48" s="26">
        <f>VLOOKUP(C48,[3]Sheet2!K:P,6,0)</f>
        <v>0.666666666666667</v>
      </c>
      <c r="J48" s="17">
        <f>VLOOKUP(C48,[3]Sheet2!K:N,4,0)</f>
        <v>82</v>
      </c>
      <c r="K48" s="17">
        <f>VLOOKUP(C48,[3]Sheet2!K:Q,7,0)</f>
        <v>0</v>
      </c>
      <c r="L48" s="18">
        <f>VLOOKUP(C48,[3]Sheet2!K:O,5,0)</f>
        <v>11.6225701943844</v>
      </c>
      <c r="M48" s="27">
        <f t="shared" si="0"/>
        <v>0.00179082642856242</v>
      </c>
      <c r="N48" s="33">
        <v>80</v>
      </c>
      <c r="O48" s="26">
        <v>0.0375</v>
      </c>
      <c r="P48" s="18">
        <v>3</v>
      </c>
      <c r="Q48" s="18">
        <v>291.78</v>
      </c>
      <c r="R48" s="17">
        <v>109</v>
      </c>
      <c r="S48" s="17">
        <v>444</v>
      </c>
      <c r="T48" s="17">
        <v>106</v>
      </c>
      <c r="U48" s="58">
        <v>0.0188679245283019</v>
      </c>
      <c r="V48" s="18">
        <v>0</v>
      </c>
      <c r="W48" s="18">
        <v>0</v>
      </c>
      <c r="X48" s="17">
        <v>109</v>
      </c>
      <c r="Y48" s="17">
        <v>442</v>
      </c>
      <c r="Z48" s="17">
        <v>153</v>
      </c>
      <c r="AA48" s="58">
        <v>0.0261437908496732</v>
      </c>
      <c r="AB48" s="18">
        <v>4</v>
      </c>
      <c r="AC48" s="18">
        <v>451.5</v>
      </c>
      <c r="AD48" s="17">
        <v>109</v>
      </c>
      <c r="AE48" s="17">
        <v>435</v>
      </c>
      <c r="AF48" s="17">
        <v>174</v>
      </c>
      <c r="AG48" s="58">
        <v>0.0344827586206897</v>
      </c>
      <c r="AH48" s="18">
        <v>6</v>
      </c>
      <c r="AI48" s="18">
        <v>567.61</v>
      </c>
      <c r="AJ48" s="17">
        <v>109</v>
      </c>
      <c r="AK48" s="17">
        <v>436</v>
      </c>
      <c r="AL48" s="17">
        <v>137</v>
      </c>
      <c r="AM48" s="58">
        <v>0.0291970802919708</v>
      </c>
      <c r="AN48" s="18">
        <v>3</v>
      </c>
      <c r="AO48" s="18">
        <v>327</v>
      </c>
      <c r="AP48" s="17">
        <v>109</v>
      </c>
      <c r="AQ48" s="17">
        <v>433</v>
      </c>
      <c r="AR48" s="33">
        <v>109</v>
      </c>
      <c r="AS48" s="58">
        <v>0</v>
      </c>
      <c r="AT48" s="18">
        <v>0</v>
      </c>
      <c r="AU48" s="18">
        <v>0</v>
      </c>
      <c r="AV48" s="17">
        <v>109</v>
      </c>
      <c r="AW48" s="17">
        <v>433</v>
      </c>
      <c r="AX48" s="17">
        <v>128</v>
      </c>
      <c r="AY48" s="264">
        <v>0.046875</v>
      </c>
      <c r="AZ48" s="17">
        <v>5</v>
      </c>
      <c r="BA48" s="18">
        <v>698</v>
      </c>
      <c r="BB48" s="17">
        <v>109</v>
      </c>
      <c r="BC48" s="17">
        <v>448</v>
      </c>
      <c r="BD48" s="17">
        <v>141</v>
      </c>
      <c r="BE48" s="32">
        <v>0.0141843971631206</v>
      </c>
      <c r="BF48" s="17">
        <v>2</v>
      </c>
      <c r="BG48" s="18">
        <v>200.19</v>
      </c>
      <c r="BH48" s="17">
        <v>109</v>
      </c>
      <c r="BI48" s="17">
        <v>433</v>
      </c>
      <c r="BJ48" s="17">
        <v>119</v>
      </c>
      <c r="BK48" s="32">
        <v>0.00840336134453781</v>
      </c>
      <c r="BL48" s="18">
        <v>1</v>
      </c>
      <c r="BM48" s="18">
        <v>109</v>
      </c>
      <c r="BN48" s="17">
        <v>109</v>
      </c>
      <c r="BO48" s="17">
        <v>428</v>
      </c>
      <c r="BP48" s="17">
        <v>106</v>
      </c>
      <c r="BQ48" s="32">
        <v>0.10377358490566</v>
      </c>
      <c r="BR48" s="18">
        <v>9</v>
      </c>
      <c r="BS48" s="18">
        <v>934.09</v>
      </c>
      <c r="BT48" s="17">
        <v>109</v>
      </c>
      <c r="BU48" s="18">
        <v>418</v>
      </c>
      <c r="BV48" s="17">
        <v>107</v>
      </c>
      <c r="BW48" s="32">
        <v>0.0186915887850467</v>
      </c>
      <c r="BX48" s="18">
        <v>2</v>
      </c>
      <c r="BY48" s="18">
        <v>218</v>
      </c>
      <c r="BZ48" s="17">
        <v>109</v>
      </c>
      <c r="CA48" s="18">
        <v>420</v>
      </c>
      <c r="CB48" s="18">
        <v>112</v>
      </c>
      <c r="CC48" s="32">
        <v>0.0187915887850467</v>
      </c>
      <c r="CD48" s="18">
        <v>4</v>
      </c>
      <c r="CE48" s="18">
        <v>413.27</v>
      </c>
      <c r="CF48" s="17">
        <v>109</v>
      </c>
      <c r="CG48" s="18">
        <v>420</v>
      </c>
      <c r="CH48" s="33">
        <v>78</v>
      </c>
      <c r="CI48" s="32">
        <v>0.0256410256410256</v>
      </c>
      <c r="CJ48" s="18">
        <v>1</v>
      </c>
      <c r="CK48" s="18">
        <v>119</v>
      </c>
      <c r="CL48" s="17">
        <v>109</v>
      </c>
      <c r="CM48" s="18">
        <v>420</v>
      </c>
      <c r="CN48" s="33">
        <v>94</v>
      </c>
      <c r="CO48" s="32">
        <v>0.0425531914893617</v>
      </c>
      <c r="CP48" s="17">
        <v>4</v>
      </c>
      <c r="CQ48" s="18">
        <v>422.46</v>
      </c>
      <c r="CR48" s="17">
        <v>109</v>
      </c>
      <c r="CS48" s="17">
        <v>424</v>
      </c>
      <c r="CT48" s="33">
        <v>131</v>
      </c>
      <c r="CU48" s="32">
        <v>0.0458015267175573</v>
      </c>
      <c r="CV48" s="17">
        <v>5</v>
      </c>
      <c r="CW48" s="18">
        <v>570.34</v>
      </c>
      <c r="CX48" s="17">
        <v>108</v>
      </c>
      <c r="CY48" s="17">
        <v>418</v>
      </c>
      <c r="CZ48" s="33">
        <v>127</v>
      </c>
      <c r="DA48" s="32">
        <v>0.125984251968504</v>
      </c>
      <c r="DB48" s="18">
        <v>15</v>
      </c>
      <c r="DC48" s="18">
        <v>1838.4</v>
      </c>
      <c r="DD48" s="17">
        <v>108</v>
      </c>
      <c r="DE48" s="18">
        <v>402</v>
      </c>
      <c r="DF48" s="33">
        <v>108</v>
      </c>
      <c r="DG48" s="32">
        <v>0.0462962962962963</v>
      </c>
      <c r="DH48" s="18">
        <v>5</v>
      </c>
      <c r="DI48" s="18">
        <v>545.95</v>
      </c>
      <c r="DJ48" s="17">
        <v>108</v>
      </c>
      <c r="DK48" s="18">
        <v>398</v>
      </c>
      <c r="DL48" s="18">
        <v>104</v>
      </c>
      <c r="DM48" s="26">
        <v>0.0480769230769231</v>
      </c>
      <c r="DN48" s="18">
        <v>4</v>
      </c>
      <c r="DO48" s="18">
        <v>424.12</v>
      </c>
      <c r="DP48" s="17">
        <v>108</v>
      </c>
      <c r="DQ48" s="18">
        <v>387</v>
      </c>
      <c r="DR48" s="18">
        <v>90</v>
      </c>
      <c r="DS48" s="26">
        <v>0.0111111111111111</v>
      </c>
      <c r="DT48" s="18">
        <v>0</v>
      </c>
      <c r="DU48" s="18">
        <v>0</v>
      </c>
      <c r="DV48" s="17">
        <v>108</v>
      </c>
      <c r="DW48" s="18">
        <v>344</v>
      </c>
      <c r="DX48" s="18">
        <v>105</v>
      </c>
      <c r="DY48" s="26">
        <v>0.019047619047619</v>
      </c>
      <c r="DZ48" s="18">
        <v>2</v>
      </c>
      <c r="EA48" s="18">
        <v>225</v>
      </c>
      <c r="EB48" s="17">
        <v>108</v>
      </c>
      <c r="EC48" s="18">
        <v>346</v>
      </c>
      <c r="ED48" s="18">
        <v>122</v>
      </c>
      <c r="EE48" s="26">
        <v>0.00819672131147541</v>
      </c>
      <c r="EF48" s="17">
        <v>1</v>
      </c>
      <c r="EG48" s="18">
        <v>124</v>
      </c>
      <c r="EH48" s="17">
        <v>108</v>
      </c>
      <c r="EI48" s="17">
        <v>345</v>
      </c>
      <c r="EJ48" s="18">
        <v>108</v>
      </c>
      <c r="EK48" s="26">
        <v>0.0555555555555556</v>
      </c>
      <c r="EL48" s="17">
        <v>5</v>
      </c>
      <c r="EM48" s="18">
        <v>497.02</v>
      </c>
      <c r="EN48" s="17">
        <v>109</v>
      </c>
      <c r="EO48" s="17">
        <v>339</v>
      </c>
      <c r="EP48" s="17">
        <v>103</v>
      </c>
      <c r="EQ48" s="26">
        <v>0.0194174757281553</v>
      </c>
      <c r="ER48" s="17">
        <v>1</v>
      </c>
      <c r="ES48" s="18">
        <v>100.84</v>
      </c>
      <c r="ET48" s="17">
        <v>109</v>
      </c>
      <c r="EU48" s="17">
        <v>345</v>
      </c>
      <c r="EV48" s="17">
        <v>114</v>
      </c>
      <c r="EW48" s="26">
        <v>0.0263157894736842</v>
      </c>
      <c r="EX48" s="17">
        <v>2</v>
      </c>
      <c r="EY48" s="18">
        <v>182.71</v>
      </c>
      <c r="EZ48" s="17">
        <v>109</v>
      </c>
      <c r="FA48" s="17">
        <v>379</v>
      </c>
      <c r="FB48" s="17">
        <v>108</v>
      </c>
      <c r="FC48" s="26">
        <v>0.0740740740740741</v>
      </c>
      <c r="FD48" s="17">
        <v>8</v>
      </c>
      <c r="FE48" s="18">
        <v>725.63</v>
      </c>
      <c r="FF48" s="17">
        <v>99</v>
      </c>
      <c r="FG48" s="17">
        <v>368</v>
      </c>
      <c r="FH48" s="17">
        <v>106</v>
      </c>
      <c r="FI48" s="26">
        <v>0.0471698113207547</v>
      </c>
      <c r="FJ48" s="18">
        <v>5</v>
      </c>
      <c r="FK48" s="18">
        <v>450</v>
      </c>
      <c r="FL48" s="17">
        <v>99</v>
      </c>
      <c r="FM48" s="18">
        <v>368</v>
      </c>
      <c r="FN48" s="18">
        <v>108</v>
      </c>
      <c r="FO48" s="26">
        <v>0.0277777777777778</v>
      </c>
      <c r="FP48" s="18">
        <v>3</v>
      </c>
      <c r="FQ48" s="18">
        <v>275.99</v>
      </c>
      <c r="FR48" s="17">
        <v>99</v>
      </c>
      <c r="FS48" s="18">
        <v>365</v>
      </c>
      <c r="FT48" s="18">
        <v>112</v>
      </c>
      <c r="FU48" s="26">
        <v>0.0982142857142857</v>
      </c>
      <c r="FV48" s="18">
        <v>10</v>
      </c>
      <c r="FW48" s="18">
        <v>954.93</v>
      </c>
      <c r="FX48" s="17">
        <v>99</v>
      </c>
      <c r="FY48" s="18">
        <v>356</v>
      </c>
      <c r="FZ48" s="18">
        <v>120</v>
      </c>
      <c r="GA48" s="26">
        <v>0.0833333333333333</v>
      </c>
      <c r="GB48" s="18">
        <v>10</v>
      </c>
      <c r="GC48" s="18">
        <v>933</v>
      </c>
      <c r="GD48" s="17">
        <v>99</v>
      </c>
      <c r="GE48" s="18">
        <v>351</v>
      </c>
      <c r="GF48" s="18">
        <v>117</v>
      </c>
      <c r="GG48" s="26">
        <v>0.0598290598290598</v>
      </c>
      <c r="GH48" s="17">
        <v>7</v>
      </c>
      <c r="GI48" s="18">
        <v>665.13</v>
      </c>
      <c r="GJ48" s="17">
        <v>99</v>
      </c>
      <c r="GK48" s="17">
        <v>328</v>
      </c>
      <c r="GL48" s="17">
        <v>105</v>
      </c>
      <c r="GM48" s="26">
        <v>0.142857142857143</v>
      </c>
      <c r="GN48" s="17">
        <v>15</v>
      </c>
      <c r="GO48" s="18">
        <v>1434.83</v>
      </c>
      <c r="GP48" s="17">
        <v>99</v>
      </c>
      <c r="GQ48" s="17">
        <v>319</v>
      </c>
      <c r="GR48" s="17"/>
      <c r="GS48" s="17"/>
      <c r="GT48" s="17"/>
      <c r="GU48" s="17"/>
      <c r="GV48" s="17">
        <v>21</v>
      </c>
      <c r="GW48" s="17">
        <v>2658.17</v>
      </c>
      <c r="GX48" s="17">
        <v>159</v>
      </c>
      <c r="GY48" s="17">
        <v>19357.91</v>
      </c>
      <c r="GZ48" s="16">
        <v>246</v>
      </c>
      <c r="HA48" s="16">
        <v>26503</v>
      </c>
      <c r="HB48" s="16">
        <v>110</v>
      </c>
      <c r="HC48" s="16">
        <v>11946.69</v>
      </c>
      <c r="HD48" s="41"/>
      <c r="HE48" s="41"/>
      <c r="HF48" s="41"/>
      <c r="HG48" s="41"/>
      <c r="HH48" s="18"/>
      <c r="HI48" s="41"/>
      <c r="HJ48" s="41"/>
      <c r="HK48" s="41"/>
      <c r="HL48" s="18"/>
      <c r="HM48" s="18"/>
      <c r="HN48" s="18">
        <f t="shared" si="1"/>
        <v>142</v>
      </c>
      <c r="HO48" s="18">
        <f t="shared" si="5"/>
        <v>291.78</v>
      </c>
      <c r="HP48" s="18">
        <f t="shared" si="2"/>
        <v>678</v>
      </c>
      <c r="HQ48" s="18">
        <f t="shared" si="3"/>
        <v>60757.55</v>
      </c>
      <c r="HR48" s="43"/>
      <c r="HS48" s="43"/>
    </row>
    <row r="49" ht="16.5" spans="1:227">
      <c r="A49" s="16"/>
      <c r="B49" s="20" t="s">
        <v>236</v>
      </c>
      <c r="C49" s="18">
        <v>6939962749129</v>
      </c>
      <c r="D49" s="18">
        <v>586359011160</v>
      </c>
      <c r="E49" s="18">
        <v>21064010000681</v>
      </c>
      <c r="F49" s="17" t="s">
        <v>416</v>
      </c>
      <c r="G49" s="19"/>
      <c r="H49" s="17" t="s">
        <v>288</v>
      </c>
      <c r="I49" s="26">
        <f>VLOOKUP(C49,[3]Sheet2!K:P,6,0)</f>
        <v>0.0416666666666667</v>
      </c>
      <c r="J49" s="17">
        <f>VLOOKUP(C49,[3]Sheet2!K:N,4,0)</f>
        <v>2</v>
      </c>
      <c r="K49" s="17">
        <f>VLOOKUP(C49,[3]Sheet2!K:Q,7,0)</f>
        <v>0</v>
      </c>
      <c r="L49" s="18">
        <f>VLOOKUP(C49,[3]Sheet2!K:O,5,0)</f>
        <v>200</v>
      </c>
      <c r="M49" s="27">
        <f t="shared" si="0"/>
        <v>0.000163948898389517</v>
      </c>
      <c r="N49" s="33">
        <v>147</v>
      </c>
      <c r="O49" s="26">
        <v>0.0136</v>
      </c>
      <c r="P49" s="18">
        <v>1</v>
      </c>
      <c r="Q49" s="18">
        <v>349.05</v>
      </c>
      <c r="R49" s="17">
        <v>369</v>
      </c>
      <c r="S49" s="17">
        <v>160</v>
      </c>
      <c r="T49" s="17">
        <v>152</v>
      </c>
      <c r="U49" s="58">
        <v>0.0197368421052632</v>
      </c>
      <c r="V49" s="18">
        <v>3</v>
      </c>
      <c r="W49" s="18">
        <v>1062</v>
      </c>
      <c r="X49" s="17">
        <v>369</v>
      </c>
      <c r="Y49" s="17">
        <v>157</v>
      </c>
      <c r="Z49" s="17">
        <v>168</v>
      </c>
      <c r="AA49" s="58">
        <v>0.00595238095238095</v>
      </c>
      <c r="AB49" s="18">
        <v>0</v>
      </c>
      <c r="AC49" s="18">
        <v>720.05</v>
      </c>
      <c r="AD49" s="17">
        <v>369</v>
      </c>
      <c r="AE49" s="17">
        <v>156</v>
      </c>
      <c r="AF49" s="17">
        <v>174</v>
      </c>
      <c r="AG49" s="58">
        <v>0.00574712643678161</v>
      </c>
      <c r="AH49" s="18">
        <v>1</v>
      </c>
      <c r="AI49" s="18">
        <v>379</v>
      </c>
      <c r="AJ49" s="17">
        <v>369</v>
      </c>
      <c r="AK49" s="17">
        <v>154</v>
      </c>
      <c r="AL49" s="17">
        <v>165</v>
      </c>
      <c r="AM49" s="58">
        <v>0.0181818181818182</v>
      </c>
      <c r="AN49" s="18">
        <v>3</v>
      </c>
      <c r="AO49" s="18">
        <v>1126.09</v>
      </c>
      <c r="AP49" s="17">
        <v>369</v>
      </c>
      <c r="AQ49" s="17">
        <v>152</v>
      </c>
      <c r="AR49" s="33">
        <v>179</v>
      </c>
      <c r="AS49" s="58">
        <v>0.0111731843575419</v>
      </c>
      <c r="AT49" s="18">
        <v>2</v>
      </c>
      <c r="AU49" s="18">
        <v>758</v>
      </c>
      <c r="AV49" s="17">
        <v>369</v>
      </c>
      <c r="AW49" s="17">
        <v>150</v>
      </c>
      <c r="AX49" s="17">
        <v>137</v>
      </c>
      <c r="AY49" s="264">
        <v>0</v>
      </c>
      <c r="AZ49" s="17">
        <v>0</v>
      </c>
      <c r="BA49" s="18">
        <v>0</v>
      </c>
      <c r="BB49" s="17">
        <v>379</v>
      </c>
      <c r="BC49" s="17">
        <v>156</v>
      </c>
      <c r="BD49" s="17">
        <v>167</v>
      </c>
      <c r="BE49" s="32">
        <v>0.00598802395209581</v>
      </c>
      <c r="BF49" s="17">
        <v>0</v>
      </c>
      <c r="BG49" s="18">
        <v>743</v>
      </c>
      <c r="BH49" s="17">
        <v>379</v>
      </c>
      <c r="BI49" s="17">
        <v>150</v>
      </c>
      <c r="BJ49" s="17">
        <v>135</v>
      </c>
      <c r="BK49" s="32">
        <v>0.0222222222222222</v>
      </c>
      <c r="BL49" s="18">
        <v>3</v>
      </c>
      <c r="BM49" s="18">
        <v>1132</v>
      </c>
      <c r="BN49" s="17">
        <v>379</v>
      </c>
      <c r="BO49" s="17">
        <v>146</v>
      </c>
      <c r="BP49" s="17">
        <v>155</v>
      </c>
      <c r="BQ49" s="32">
        <v>0</v>
      </c>
      <c r="BR49" s="18">
        <v>0</v>
      </c>
      <c r="BS49" s="18">
        <v>0</v>
      </c>
      <c r="BT49" s="17">
        <v>379</v>
      </c>
      <c r="BU49" s="18">
        <v>146</v>
      </c>
      <c r="BV49" s="17">
        <v>157</v>
      </c>
      <c r="BW49" s="32">
        <v>0</v>
      </c>
      <c r="BX49" s="18">
        <v>0</v>
      </c>
      <c r="BY49" s="18">
        <v>0</v>
      </c>
      <c r="BZ49" s="17">
        <v>379</v>
      </c>
      <c r="CA49" s="18">
        <v>146</v>
      </c>
      <c r="CB49" s="18">
        <v>162</v>
      </c>
      <c r="CC49" s="32">
        <v>0.0001</v>
      </c>
      <c r="CD49" s="18">
        <v>0</v>
      </c>
      <c r="CE49" s="18">
        <v>0</v>
      </c>
      <c r="CF49" s="17">
        <v>379</v>
      </c>
      <c r="CG49" s="18">
        <v>146</v>
      </c>
      <c r="CH49" s="33">
        <v>29</v>
      </c>
      <c r="CI49" s="32">
        <v>0</v>
      </c>
      <c r="CJ49" s="18">
        <v>0</v>
      </c>
      <c r="CK49" s="18">
        <v>0</v>
      </c>
      <c r="CL49" s="17">
        <v>379</v>
      </c>
      <c r="CM49" s="18">
        <v>146</v>
      </c>
      <c r="CN49" s="33">
        <v>38</v>
      </c>
      <c r="CO49" s="32">
        <v>0</v>
      </c>
      <c r="CP49" s="17">
        <v>0</v>
      </c>
      <c r="CQ49" s="18">
        <v>0</v>
      </c>
      <c r="CR49" s="17">
        <v>379</v>
      </c>
      <c r="CS49" s="17">
        <v>149</v>
      </c>
      <c r="CT49" s="33">
        <v>38</v>
      </c>
      <c r="CU49" s="32">
        <v>0</v>
      </c>
      <c r="CV49" s="17">
        <v>0</v>
      </c>
      <c r="CW49" s="18">
        <v>0</v>
      </c>
      <c r="CX49" s="17">
        <v>379</v>
      </c>
      <c r="CY49" s="17">
        <v>141</v>
      </c>
      <c r="CZ49" s="33">
        <v>76</v>
      </c>
      <c r="DA49" s="32">
        <v>0</v>
      </c>
      <c r="DB49" s="18">
        <v>0</v>
      </c>
      <c r="DC49" s="18">
        <v>0</v>
      </c>
      <c r="DD49" s="17">
        <v>379</v>
      </c>
      <c r="DE49" s="18">
        <v>141</v>
      </c>
      <c r="DF49" s="33">
        <v>44</v>
      </c>
      <c r="DG49" s="32">
        <v>0</v>
      </c>
      <c r="DH49" s="18">
        <v>0</v>
      </c>
      <c r="DI49" s="18">
        <v>0</v>
      </c>
      <c r="DJ49" s="17">
        <v>354</v>
      </c>
      <c r="DK49" s="18">
        <v>141</v>
      </c>
      <c r="DL49" s="18">
        <v>43</v>
      </c>
      <c r="DM49" s="26">
        <v>0</v>
      </c>
      <c r="DN49" s="18">
        <v>0</v>
      </c>
      <c r="DO49" s="18">
        <v>0</v>
      </c>
      <c r="DP49" s="17">
        <v>354</v>
      </c>
      <c r="DQ49" s="18">
        <v>141</v>
      </c>
      <c r="DR49" s="18">
        <v>44</v>
      </c>
      <c r="DS49" s="26">
        <v>0</v>
      </c>
      <c r="DT49" s="18">
        <v>0</v>
      </c>
      <c r="DU49" s="18">
        <v>0</v>
      </c>
      <c r="DV49" s="17">
        <v>354</v>
      </c>
      <c r="DW49" s="18">
        <v>24</v>
      </c>
      <c r="DX49" s="18">
        <v>37</v>
      </c>
      <c r="DY49" s="26">
        <v>0</v>
      </c>
      <c r="DZ49" s="18">
        <v>0</v>
      </c>
      <c r="EA49" s="18">
        <v>0</v>
      </c>
      <c r="EB49" s="17">
        <v>354</v>
      </c>
      <c r="EC49" s="18">
        <v>24</v>
      </c>
      <c r="ED49" s="18">
        <v>43</v>
      </c>
      <c r="EE49" s="26">
        <v>0</v>
      </c>
      <c r="EF49" s="17">
        <v>0</v>
      </c>
      <c r="EG49" s="18">
        <v>0</v>
      </c>
      <c r="EH49" s="17">
        <v>354</v>
      </c>
      <c r="EI49" s="17">
        <v>24</v>
      </c>
      <c r="EJ49" s="18">
        <v>33</v>
      </c>
      <c r="EK49" s="26">
        <v>0</v>
      </c>
      <c r="EL49" s="17">
        <v>0</v>
      </c>
      <c r="EM49" s="18">
        <v>0</v>
      </c>
      <c r="EN49" s="17">
        <v>379</v>
      </c>
      <c r="EO49" s="17">
        <v>23</v>
      </c>
      <c r="EP49" s="17">
        <v>30</v>
      </c>
      <c r="EQ49" s="26">
        <v>0</v>
      </c>
      <c r="ER49" s="17">
        <v>0</v>
      </c>
      <c r="ES49" s="18">
        <v>0</v>
      </c>
      <c r="ET49" s="17">
        <v>379</v>
      </c>
      <c r="EU49" s="17">
        <v>25</v>
      </c>
      <c r="EV49" s="17">
        <v>32</v>
      </c>
      <c r="EW49" s="26">
        <v>0</v>
      </c>
      <c r="EX49" s="17">
        <v>0</v>
      </c>
      <c r="EY49" s="18">
        <v>0</v>
      </c>
      <c r="EZ49" s="17">
        <v>379</v>
      </c>
      <c r="FA49" s="17">
        <v>95</v>
      </c>
      <c r="FB49" s="17">
        <v>40</v>
      </c>
      <c r="FC49" s="26">
        <v>0</v>
      </c>
      <c r="FD49" s="17">
        <v>0</v>
      </c>
      <c r="FE49" s="18">
        <v>0</v>
      </c>
      <c r="FF49" s="17">
        <v>379</v>
      </c>
      <c r="FG49" s="17">
        <v>95</v>
      </c>
      <c r="FH49" s="17">
        <v>72</v>
      </c>
      <c r="FI49" s="26">
        <v>0</v>
      </c>
      <c r="FJ49" s="18">
        <v>0</v>
      </c>
      <c r="FK49" s="18">
        <v>0</v>
      </c>
      <c r="FL49" s="17">
        <v>379</v>
      </c>
      <c r="FM49" s="18">
        <v>95</v>
      </c>
      <c r="FN49" s="18">
        <v>109</v>
      </c>
      <c r="FO49" s="26">
        <v>0</v>
      </c>
      <c r="FP49" s="18">
        <v>0</v>
      </c>
      <c r="FQ49" s="18">
        <v>0</v>
      </c>
      <c r="FR49" s="17">
        <v>379</v>
      </c>
      <c r="FS49" s="18">
        <v>95</v>
      </c>
      <c r="FT49" s="18">
        <v>105</v>
      </c>
      <c r="FU49" s="26">
        <v>0</v>
      </c>
      <c r="FV49" s="18">
        <v>0</v>
      </c>
      <c r="FW49" s="18">
        <v>0</v>
      </c>
      <c r="FX49" s="17">
        <v>379</v>
      </c>
      <c r="FY49" s="18">
        <v>72</v>
      </c>
      <c r="FZ49" s="18">
        <v>29</v>
      </c>
      <c r="GA49" s="26">
        <v>0</v>
      </c>
      <c r="GB49" s="18">
        <v>0</v>
      </c>
      <c r="GC49" s="18">
        <v>0</v>
      </c>
      <c r="GD49" s="17">
        <v>379</v>
      </c>
      <c r="GE49" s="18">
        <v>72</v>
      </c>
      <c r="GF49" s="18">
        <v>54</v>
      </c>
      <c r="GG49" s="26">
        <v>0</v>
      </c>
      <c r="GH49" s="17">
        <v>0</v>
      </c>
      <c r="GI49" s="18">
        <v>0</v>
      </c>
      <c r="GJ49" s="17">
        <v>379</v>
      </c>
      <c r="GK49" s="17">
        <v>69</v>
      </c>
      <c r="GL49" s="17">
        <v>41</v>
      </c>
      <c r="GM49" s="26">
        <v>0</v>
      </c>
      <c r="GN49" s="17">
        <v>0</v>
      </c>
      <c r="GO49" s="18">
        <v>0</v>
      </c>
      <c r="GP49" s="17">
        <v>379</v>
      </c>
      <c r="GQ49" s="17">
        <v>70</v>
      </c>
      <c r="GR49" s="17"/>
      <c r="GS49" s="17"/>
      <c r="GT49" s="17"/>
      <c r="GU49" s="17"/>
      <c r="GV49" s="17">
        <v>0</v>
      </c>
      <c r="GW49" s="17">
        <v>0</v>
      </c>
      <c r="GX49" s="17">
        <v>17</v>
      </c>
      <c r="GY49" s="17">
        <v>6545.73</v>
      </c>
      <c r="GZ49" s="16">
        <v>63</v>
      </c>
      <c r="HA49" s="16">
        <v>24272.7</v>
      </c>
      <c r="HB49" s="16">
        <v>51</v>
      </c>
      <c r="HC49" s="16">
        <v>19798.02</v>
      </c>
      <c r="HD49" s="41"/>
      <c r="HE49" s="41"/>
      <c r="HF49" s="41"/>
      <c r="HG49" s="41"/>
      <c r="HH49" s="18"/>
      <c r="HI49" s="41"/>
      <c r="HJ49" s="41"/>
      <c r="HK49" s="41"/>
      <c r="HL49" s="18"/>
      <c r="HM49" s="18"/>
      <c r="HN49" s="18">
        <f t="shared" si="1"/>
        <v>13</v>
      </c>
      <c r="HO49" s="18">
        <f t="shared" si="5"/>
        <v>1411.05</v>
      </c>
      <c r="HP49" s="18">
        <f t="shared" si="2"/>
        <v>144</v>
      </c>
      <c r="HQ49" s="18">
        <f t="shared" si="3"/>
        <v>52027.5</v>
      </c>
      <c r="HR49" s="43"/>
      <c r="HS49" s="43"/>
    </row>
    <row r="50" ht="16.5" spans="1:227">
      <c r="A50" s="16" t="s">
        <v>133</v>
      </c>
      <c r="B50" s="17" t="s">
        <v>229</v>
      </c>
      <c r="C50" s="18">
        <v>6939962757186</v>
      </c>
      <c r="D50" s="18">
        <v>566367177709</v>
      </c>
      <c r="E50" s="18" t="s">
        <v>417</v>
      </c>
      <c r="F50" s="17" t="s">
        <v>418</v>
      </c>
      <c r="G50" s="19" t="s">
        <v>419</v>
      </c>
      <c r="H50" s="17" t="s">
        <v>129</v>
      </c>
      <c r="I50" s="26">
        <f>VLOOKUP(C50,[3]Sheet2!K:P,6,0)</f>
        <v>0</v>
      </c>
      <c r="J50" s="17">
        <f>VLOOKUP(C50,[3]Sheet2!K:N,4,0)</f>
        <v>0</v>
      </c>
      <c r="K50" s="17">
        <f>VLOOKUP(C50,[3]Sheet2!K:Q,7,0)</f>
        <v>0</v>
      </c>
      <c r="L50" s="18" t="str">
        <f>VLOOKUP(C50,[3]Sheet2!K:O,5,0)</f>
        <v>-</v>
      </c>
      <c r="M50" s="27">
        <f t="shared" si="0"/>
        <v>0.000327897796779035</v>
      </c>
      <c r="N50" s="33">
        <v>46</v>
      </c>
      <c r="O50" s="26">
        <v>0.0217</v>
      </c>
      <c r="P50" s="18">
        <v>1</v>
      </c>
      <c r="Q50" s="18">
        <v>114</v>
      </c>
      <c r="R50" s="17">
        <v>149</v>
      </c>
      <c r="S50" s="17">
        <v>39</v>
      </c>
      <c r="T50" s="17">
        <v>48</v>
      </c>
      <c r="U50" s="58">
        <v>0</v>
      </c>
      <c r="V50" s="18">
        <v>0</v>
      </c>
      <c r="W50" s="18">
        <v>0</v>
      </c>
      <c r="X50" s="17">
        <v>149</v>
      </c>
      <c r="Y50" s="17">
        <v>39</v>
      </c>
      <c r="Z50" s="17">
        <v>48</v>
      </c>
      <c r="AA50" s="58">
        <v>0.0208333333333333</v>
      </c>
      <c r="AB50" s="18">
        <v>1</v>
      </c>
      <c r="AC50" s="18">
        <v>129</v>
      </c>
      <c r="AD50" s="17">
        <v>149</v>
      </c>
      <c r="AE50" s="17">
        <v>38</v>
      </c>
      <c r="AF50" s="17">
        <v>37</v>
      </c>
      <c r="AG50" s="58">
        <v>0.027027027027027</v>
      </c>
      <c r="AH50" s="18">
        <v>1</v>
      </c>
      <c r="AI50" s="18">
        <v>129</v>
      </c>
      <c r="AJ50" s="17">
        <v>149</v>
      </c>
      <c r="AK50" s="17">
        <v>37</v>
      </c>
      <c r="AL50" s="17">
        <v>54</v>
      </c>
      <c r="AM50" s="58">
        <v>0.037037037037037</v>
      </c>
      <c r="AN50" s="18">
        <v>2</v>
      </c>
      <c r="AO50" s="18">
        <v>239.74</v>
      </c>
      <c r="AP50" s="17">
        <v>149</v>
      </c>
      <c r="AQ50" s="17">
        <v>36</v>
      </c>
      <c r="AR50" s="33">
        <v>50</v>
      </c>
      <c r="AS50" s="58">
        <v>0.04</v>
      </c>
      <c r="AT50" s="18">
        <v>1</v>
      </c>
      <c r="AU50" s="18">
        <v>404</v>
      </c>
      <c r="AV50" s="17">
        <v>149</v>
      </c>
      <c r="AW50" s="17">
        <v>34</v>
      </c>
      <c r="AX50" s="17">
        <v>39</v>
      </c>
      <c r="AY50" s="264">
        <v>0</v>
      </c>
      <c r="AZ50" s="17">
        <v>0</v>
      </c>
      <c r="BA50" s="18">
        <v>0</v>
      </c>
      <c r="BB50" s="17">
        <v>0</v>
      </c>
      <c r="BC50" s="17">
        <v>37</v>
      </c>
      <c r="BD50" s="17">
        <v>62</v>
      </c>
      <c r="BE50" s="32">
        <v>0.032258064516129</v>
      </c>
      <c r="BF50" s="17">
        <v>1</v>
      </c>
      <c r="BG50" s="18">
        <v>119.56</v>
      </c>
      <c r="BH50" s="17">
        <v>0</v>
      </c>
      <c r="BI50" s="17">
        <v>34</v>
      </c>
      <c r="BJ50" s="17">
        <v>60</v>
      </c>
      <c r="BK50" s="32">
        <v>0.0666666666666667</v>
      </c>
      <c r="BL50" s="18">
        <v>4</v>
      </c>
      <c r="BM50" s="18">
        <v>501</v>
      </c>
      <c r="BN50" s="17">
        <v>0</v>
      </c>
      <c r="BO50" s="17">
        <v>29</v>
      </c>
      <c r="BP50" s="17">
        <v>53</v>
      </c>
      <c r="BQ50" s="32">
        <v>0.0188679245283019</v>
      </c>
      <c r="BR50" s="18">
        <v>1</v>
      </c>
      <c r="BS50" s="18">
        <v>129</v>
      </c>
      <c r="BT50" s="17">
        <v>0</v>
      </c>
      <c r="BU50" s="18">
        <v>28</v>
      </c>
      <c r="BV50" s="17">
        <v>53</v>
      </c>
      <c r="BW50" s="32">
        <v>0.0188679245283019</v>
      </c>
      <c r="BX50" s="18">
        <v>1</v>
      </c>
      <c r="BY50" s="18">
        <v>129</v>
      </c>
      <c r="BZ50" s="17">
        <v>0</v>
      </c>
      <c r="CA50" s="18">
        <v>27</v>
      </c>
      <c r="CB50" s="18">
        <v>58</v>
      </c>
      <c r="CC50" s="32">
        <v>0.0189679245283019</v>
      </c>
      <c r="CD50" s="18">
        <v>0</v>
      </c>
      <c r="CE50" s="18">
        <v>0</v>
      </c>
      <c r="CF50" s="17">
        <v>0</v>
      </c>
      <c r="CG50" s="18">
        <v>27</v>
      </c>
      <c r="CH50" s="33">
        <v>43</v>
      </c>
      <c r="CI50" s="32">
        <v>0.0232558139534884</v>
      </c>
      <c r="CJ50" s="18">
        <v>1</v>
      </c>
      <c r="CK50" s="18">
        <v>129</v>
      </c>
      <c r="CL50" s="17">
        <v>0</v>
      </c>
      <c r="CM50" s="18">
        <v>27</v>
      </c>
      <c r="CN50" s="33">
        <v>53</v>
      </c>
      <c r="CO50" s="32">
        <v>0.0188679245283019</v>
      </c>
      <c r="CP50" s="17">
        <v>1</v>
      </c>
      <c r="CQ50" s="18">
        <v>121</v>
      </c>
      <c r="CR50" s="17">
        <v>129</v>
      </c>
      <c r="CS50" s="17">
        <v>26</v>
      </c>
      <c r="CT50" s="33">
        <v>44</v>
      </c>
      <c r="CU50" s="32">
        <v>0</v>
      </c>
      <c r="CV50" s="17">
        <v>0</v>
      </c>
      <c r="CW50" s="18">
        <v>0</v>
      </c>
      <c r="CX50" s="17">
        <v>129</v>
      </c>
      <c r="CY50" s="17">
        <v>26</v>
      </c>
      <c r="CZ50" s="33">
        <v>48</v>
      </c>
      <c r="DA50" s="32">
        <v>0.0208333333333333</v>
      </c>
      <c r="DB50" s="18">
        <v>1</v>
      </c>
      <c r="DC50" s="18">
        <v>124</v>
      </c>
      <c r="DD50" s="17">
        <v>129</v>
      </c>
      <c r="DE50" s="18">
        <v>25</v>
      </c>
      <c r="DF50" s="33">
        <v>53</v>
      </c>
      <c r="DG50" s="32">
        <v>0.0188679245283019</v>
      </c>
      <c r="DH50" s="18">
        <v>1</v>
      </c>
      <c r="DI50" s="18">
        <v>114</v>
      </c>
      <c r="DJ50" s="17">
        <v>129</v>
      </c>
      <c r="DK50" s="18">
        <v>24</v>
      </c>
      <c r="DL50" s="18">
        <v>42</v>
      </c>
      <c r="DM50" s="26">
        <v>0.0238095238095238</v>
      </c>
      <c r="DN50" s="18">
        <v>0</v>
      </c>
      <c r="DO50" s="18">
        <v>0</v>
      </c>
      <c r="DP50" s="17">
        <v>129</v>
      </c>
      <c r="DQ50" s="18">
        <v>24</v>
      </c>
      <c r="DR50" s="18">
        <v>40</v>
      </c>
      <c r="DS50" s="26">
        <v>0.05</v>
      </c>
      <c r="DT50" s="18">
        <v>2</v>
      </c>
      <c r="DU50" s="18">
        <v>238</v>
      </c>
      <c r="DV50" s="17">
        <v>129</v>
      </c>
      <c r="DW50" s="18">
        <v>20</v>
      </c>
      <c r="DX50" s="18">
        <v>50</v>
      </c>
      <c r="DY50" s="26">
        <v>0.06</v>
      </c>
      <c r="DZ50" s="18">
        <v>2</v>
      </c>
      <c r="EA50" s="18">
        <v>238</v>
      </c>
      <c r="EB50" s="17">
        <v>129</v>
      </c>
      <c r="EC50" s="18">
        <v>18</v>
      </c>
      <c r="ED50" s="18">
        <v>43</v>
      </c>
      <c r="EE50" s="26">
        <v>0.0465116279069767</v>
      </c>
      <c r="EF50" s="17">
        <v>2</v>
      </c>
      <c r="EG50" s="18">
        <v>255.1</v>
      </c>
      <c r="EH50" s="17">
        <v>129</v>
      </c>
      <c r="EI50" s="17">
        <v>16</v>
      </c>
      <c r="EJ50" s="18">
        <v>36</v>
      </c>
      <c r="EK50" s="26">
        <v>0</v>
      </c>
      <c r="EL50" s="17">
        <v>0</v>
      </c>
      <c r="EM50" s="18">
        <v>0</v>
      </c>
      <c r="EN50" s="17">
        <v>149</v>
      </c>
      <c r="EO50" s="17">
        <v>16</v>
      </c>
      <c r="EP50" s="17">
        <v>33</v>
      </c>
      <c r="EQ50" s="26">
        <v>0.0303030303030303</v>
      </c>
      <c r="ER50" s="17">
        <v>1</v>
      </c>
      <c r="ES50" s="18">
        <v>149</v>
      </c>
      <c r="ET50" s="17">
        <v>149</v>
      </c>
      <c r="EU50" s="17">
        <v>15</v>
      </c>
      <c r="EV50" s="17">
        <v>32</v>
      </c>
      <c r="EW50" s="26">
        <v>0.03125</v>
      </c>
      <c r="EX50" s="17">
        <v>1</v>
      </c>
      <c r="EY50" s="18">
        <v>134</v>
      </c>
      <c r="EZ50" s="17">
        <v>149</v>
      </c>
      <c r="FA50" s="17">
        <v>16</v>
      </c>
      <c r="FB50" s="17">
        <v>27</v>
      </c>
      <c r="FC50" s="26">
        <v>0</v>
      </c>
      <c r="FD50" s="17">
        <v>0</v>
      </c>
      <c r="FE50" s="18">
        <v>0</v>
      </c>
      <c r="FF50" s="17">
        <v>149</v>
      </c>
      <c r="FG50" s="17">
        <v>16</v>
      </c>
      <c r="FH50" s="17">
        <v>42</v>
      </c>
      <c r="FI50" s="26">
        <v>0</v>
      </c>
      <c r="FJ50" s="18">
        <v>0</v>
      </c>
      <c r="FK50" s="18">
        <v>0</v>
      </c>
      <c r="FL50" s="17">
        <v>149</v>
      </c>
      <c r="FM50" s="18">
        <v>17</v>
      </c>
      <c r="FN50" s="18">
        <v>60</v>
      </c>
      <c r="FO50" s="26">
        <v>0</v>
      </c>
      <c r="FP50" s="18">
        <v>0</v>
      </c>
      <c r="FQ50" s="18">
        <v>0</v>
      </c>
      <c r="FR50" s="17">
        <v>149</v>
      </c>
      <c r="FS50" s="18">
        <v>17</v>
      </c>
      <c r="FT50" s="18">
        <v>37</v>
      </c>
      <c r="FU50" s="26">
        <v>0.027027027027027</v>
      </c>
      <c r="FV50" s="18">
        <v>1</v>
      </c>
      <c r="FW50" s="18">
        <v>139</v>
      </c>
      <c r="FX50" s="17">
        <v>149</v>
      </c>
      <c r="FY50" s="18">
        <v>16</v>
      </c>
      <c r="FZ50" s="18">
        <v>36</v>
      </c>
      <c r="GA50" s="26">
        <v>0</v>
      </c>
      <c r="GB50" s="18">
        <v>0</v>
      </c>
      <c r="GC50" s="18">
        <v>0</v>
      </c>
      <c r="GD50" s="17">
        <v>149</v>
      </c>
      <c r="GE50" s="18">
        <v>16</v>
      </c>
      <c r="GF50" s="18">
        <v>34</v>
      </c>
      <c r="GG50" s="26">
        <v>0</v>
      </c>
      <c r="GH50" s="17">
        <v>0</v>
      </c>
      <c r="GI50" s="18">
        <v>0</v>
      </c>
      <c r="GJ50" s="17">
        <v>149</v>
      </c>
      <c r="GK50" s="17">
        <v>16</v>
      </c>
      <c r="GL50" s="17">
        <v>38</v>
      </c>
      <c r="GM50" s="26">
        <v>0</v>
      </c>
      <c r="GN50" s="17">
        <v>0</v>
      </c>
      <c r="GO50" s="18">
        <v>0</v>
      </c>
      <c r="GP50" s="17">
        <v>149</v>
      </c>
      <c r="GQ50" s="17">
        <v>16</v>
      </c>
      <c r="GR50" s="17">
        <v>261</v>
      </c>
      <c r="GS50" s="17">
        <v>39901.66</v>
      </c>
      <c r="GT50" s="17">
        <v>128</v>
      </c>
      <c r="GU50" s="17">
        <v>18953.83</v>
      </c>
      <c r="GV50" s="17">
        <v>169</v>
      </c>
      <c r="GW50" s="17">
        <v>25122.3</v>
      </c>
      <c r="GX50" s="17">
        <v>109</v>
      </c>
      <c r="GY50" s="17">
        <v>15823.06</v>
      </c>
      <c r="GZ50" s="18">
        <v>88</v>
      </c>
      <c r="HA50" s="41">
        <v>12773.08</v>
      </c>
      <c r="HB50" s="41">
        <v>27</v>
      </c>
      <c r="HC50" s="41">
        <v>4069.8</v>
      </c>
      <c r="HD50" s="41"/>
      <c r="HE50" s="41"/>
      <c r="HF50" s="41"/>
      <c r="HG50" s="41"/>
      <c r="HH50" s="18"/>
      <c r="HI50" s="41"/>
      <c r="HJ50" s="41"/>
      <c r="HK50" s="41"/>
      <c r="HL50" s="18"/>
      <c r="HM50" s="18"/>
      <c r="HN50" s="18">
        <f t="shared" si="1"/>
        <v>26</v>
      </c>
      <c r="HO50" s="18">
        <f t="shared" si="5"/>
        <v>114</v>
      </c>
      <c r="HP50" s="18">
        <f t="shared" si="2"/>
        <v>808</v>
      </c>
      <c r="HQ50" s="18">
        <f t="shared" si="3"/>
        <v>116757.73</v>
      </c>
      <c r="HR50" s="43"/>
      <c r="HS50" s="43"/>
    </row>
    <row r="51" ht="16.5" spans="1:227">
      <c r="A51" s="16" t="s">
        <v>126</v>
      </c>
      <c r="B51" s="17" t="s">
        <v>229</v>
      </c>
      <c r="C51" s="18">
        <v>6939962760698</v>
      </c>
      <c r="D51" s="18">
        <v>577371335351</v>
      </c>
      <c r="E51" s="18" t="s">
        <v>230</v>
      </c>
      <c r="F51" s="17" t="s">
        <v>231</v>
      </c>
      <c r="G51" s="19" t="s">
        <v>420</v>
      </c>
      <c r="H51" s="17" t="s">
        <v>129</v>
      </c>
      <c r="I51" s="26">
        <f>VLOOKUP(C51,[3]Sheet2!K:P,6,0)</f>
        <v>1</v>
      </c>
      <c r="J51" s="17">
        <f>VLOOKUP(C51,[3]Sheet2!K:N,4,0)</f>
        <v>380</v>
      </c>
      <c r="K51" s="17">
        <f>VLOOKUP(C51,[3]Sheet2!K:Q,7,0)</f>
        <v>378</v>
      </c>
      <c r="L51" s="18">
        <f>VLOOKUP(C51,[3]Sheet2!K:O,5,0)</f>
        <v>49.7973408083639</v>
      </c>
      <c r="M51" s="27">
        <f t="shared" si="0"/>
        <v>0.00160165462272836</v>
      </c>
      <c r="N51" s="33">
        <v>110</v>
      </c>
      <c r="O51" s="26">
        <v>0.0273</v>
      </c>
      <c r="P51" s="18">
        <v>6</v>
      </c>
      <c r="Q51" s="18">
        <v>644</v>
      </c>
      <c r="R51" s="17">
        <v>129</v>
      </c>
      <c r="S51" s="17">
        <v>199</v>
      </c>
      <c r="T51" s="17">
        <v>110</v>
      </c>
      <c r="U51" s="58">
        <v>0.0454545454545455</v>
      </c>
      <c r="V51" s="18">
        <v>4</v>
      </c>
      <c r="W51" s="18">
        <v>428</v>
      </c>
      <c r="X51" s="17">
        <v>129</v>
      </c>
      <c r="Y51" s="17">
        <v>202</v>
      </c>
      <c r="Z51" s="17">
        <v>129</v>
      </c>
      <c r="AA51" s="58">
        <v>0.0775193798449612</v>
      </c>
      <c r="AB51" s="18">
        <v>10</v>
      </c>
      <c r="AC51" s="18">
        <v>1240</v>
      </c>
      <c r="AD51" s="17">
        <v>129</v>
      </c>
      <c r="AE51" s="17">
        <v>173</v>
      </c>
      <c r="AF51" s="17">
        <v>106</v>
      </c>
      <c r="AG51" s="58">
        <v>0.0471698113207547</v>
      </c>
      <c r="AH51" s="18">
        <v>5</v>
      </c>
      <c r="AI51" s="18">
        <v>595</v>
      </c>
      <c r="AJ51" s="17">
        <v>129</v>
      </c>
      <c r="AK51" s="17">
        <v>162</v>
      </c>
      <c r="AL51" s="17">
        <v>99</v>
      </c>
      <c r="AM51" s="58">
        <v>0.0505050505050505</v>
      </c>
      <c r="AN51" s="18">
        <v>5</v>
      </c>
      <c r="AO51" s="18">
        <v>559.1</v>
      </c>
      <c r="AP51" s="17">
        <v>129</v>
      </c>
      <c r="AQ51" s="17">
        <v>157</v>
      </c>
      <c r="AR51" s="33">
        <v>122</v>
      </c>
      <c r="AS51" s="58">
        <v>0.040983606557377</v>
      </c>
      <c r="AT51" s="18">
        <v>5</v>
      </c>
      <c r="AU51" s="18">
        <v>585</v>
      </c>
      <c r="AV51" s="17">
        <v>129</v>
      </c>
      <c r="AW51" s="17">
        <v>158</v>
      </c>
      <c r="AX51" s="17">
        <v>114</v>
      </c>
      <c r="AY51" s="264">
        <v>0.0263157894736842</v>
      </c>
      <c r="AZ51" s="17">
        <v>3</v>
      </c>
      <c r="BA51" s="18">
        <v>342</v>
      </c>
      <c r="BB51" s="17">
        <v>119</v>
      </c>
      <c r="BC51" s="17">
        <v>172</v>
      </c>
      <c r="BD51" s="17">
        <v>114</v>
      </c>
      <c r="BE51" s="32">
        <v>0.0350877192982456</v>
      </c>
      <c r="BF51" s="17">
        <v>4</v>
      </c>
      <c r="BG51" s="18">
        <v>470.14</v>
      </c>
      <c r="BH51" s="17">
        <v>119</v>
      </c>
      <c r="BI51" s="17">
        <v>158</v>
      </c>
      <c r="BJ51" s="17">
        <v>100</v>
      </c>
      <c r="BK51" s="32">
        <v>0.05</v>
      </c>
      <c r="BL51" s="18">
        <v>4</v>
      </c>
      <c r="BM51" s="18">
        <v>714</v>
      </c>
      <c r="BN51" s="17">
        <v>119</v>
      </c>
      <c r="BO51" s="17">
        <v>122</v>
      </c>
      <c r="BP51" s="17">
        <v>120</v>
      </c>
      <c r="BQ51" s="32">
        <v>0.0416666666666667</v>
      </c>
      <c r="BR51" s="18">
        <v>5</v>
      </c>
      <c r="BS51" s="18">
        <v>557</v>
      </c>
      <c r="BT51" s="17">
        <v>119</v>
      </c>
      <c r="BU51" s="18">
        <v>189</v>
      </c>
      <c r="BV51" s="17">
        <v>112</v>
      </c>
      <c r="BW51" s="32">
        <v>0.0267857142857143</v>
      </c>
      <c r="BX51" s="18">
        <v>3</v>
      </c>
      <c r="BY51" s="18">
        <v>342</v>
      </c>
      <c r="BZ51" s="17">
        <v>119</v>
      </c>
      <c r="CA51" s="18">
        <v>192</v>
      </c>
      <c r="CB51" s="18">
        <v>117</v>
      </c>
      <c r="CC51" s="32">
        <v>0.0268857142857143</v>
      </c>
      <c r="CD51" s="18">
        <v>1</v>
      </c>
      <c r="CE51" s="18">
        <v>119</v>
      </c>
      <c r="CF51" s="17">
        <v>119</v>
      </c>
      <c r="CG51" s="18">
        <v>192</v>
      </c>
      <c r="CH51" s="33">
        <v>87</v>
      </c>
      <c r="CI51" s="32">
        <v>0.0344827586206897</v>
      </c>
      <c r="CJ51" s="18">
        <v>3</v>
      </c>
      <c r="CK51" s="18">
        <v>331.84</v>
      </c>
      <c r="CL51" s="17">
        <v>119</v>
      </c>
      <c r="CM51" s="18">
        <v>192</v>
      </c>
      <c r="CN51" s="33">
        <v>103</v>
      </c>
      <c r="CO51" s="32">
        <v>0.058252427184466</v>
      </c>
      <c r="CP51" s="17">
        <v>6</v>
      </c>
      <c r="CQ51" s="18">
        <v>687.96</v>
      </c>
      <c r="CR51" s="17">
        <v>119</v>
      </c>
      <c r="CS51" s="17">
        <v>180</v>
      </c>
      <c r="CT51" s="33">
        <v>126</v>
      </c>
      <c r="CU51" s="32">
        <v>0.0317460317460317</v>
      </c>
      <c r="CV51" s="17">
        <v>4</v>
      </c>
      <c r="CW51" s="18">
        <v>526</v>
      </c>
      <c r="CX51" s="17">
        <v>119</v>
      </c>
      <c r="CY51" s="17">
        <v>187</v>
      </c>
      <c r="CZ51" s="33">
        <v>121</v>
      </c>
      <c r="DA51" s="32">
        <v>0.0165289256198347</v>
      </c>
      <c r="DB51" s="18">
        <v>2</v>
      </c>
      <c r="DC51" s="18">
        <v>236.11</v>
      </c>
      <c r="DD51" s="17">
        <v>119</v>
      </c>
      <c r="DE51" s="18">
        <v>191</v>
      </c>
      <c r="DF51" s="33">
        <v>140</v>
      </c>
      <c r="DG51" s="32">
        <v>0.0428571428571429</v>
      </c>
      <c r="DH51" s="18">
        <v>6</v>
      </c>
      <c r="DI51" s="18">
        <v>717.36</v>
      </c>
      <c r="DJ51" s="17">
        <v>119</v>
      </c>
      <c r="DK51" s="18">
        <v>191</v>
      </c>
      <c r="DL51" s="18">
        <v>134</v>
      </c>
      <c r="DM51" s="26">
        <v>0.00746268656716418</v>
      </c>
      <c r="DN51" s="18">
        <v>1</v>
      </c>
      <c r="DO51" s="18">
        <v>139</v>
      </c>
      <c r="DP51" s="17">
        <v>119</v>
      </c>
      <c r="DQ51" s="18">
        <v>189</v>
      </c>
      <c r="DR51" s="18">
        <v>109</v>
      </c>
      <c r="DS51" s="26">
        <v>0.036697247706422</v>
      </c>
      <c r="DT51" s="18">
        <v>4</v>
      </c>
      <c r="DU51" s="18">
        <v>510.11</v>
      </c>
      <c r="DV51" s="17">
        <v>119</v>
      </c>
      <c r="DW51" s="18">
        <v>171</v>
      </c>
      <c r="DX51" s="18">
        <v>101</v>
      </c>
      <c r="DY51" s="26">
        <v>0.0693069306930693</v>
      </c>
      <c r="DZ51" s="18">
        <v>7</v>
      </c>
      <c r="EA51" s="18">
        <v>869.45</v>
      </c>
      <c r="EB51" s="17">
        <v>119</v>
      </c>
      <c r="EC51" s="18">
        <v>164</v>
      </c>
      <c r="ED51" s="18">
        <v>117</v>
      </c>
      <c r="EE51" s="26">
        <v>0.0427350427350427</v>
      </c>
      <c r="EF51" s="17">
        <v>5</v>
      </c>
      <c r="EG51" s="18">
        <v>627.8</v>
      </c>
      <c r="EH51" s="17">
        <v>119</v>
      </c>
      <c r="EI51" s="17">
        <v>159</v>
      </c>
      <c r="EJ51" s="18">
        <v>119</v>
      </c>
      <c r="EK51" s="26">
        <v>0.0252100840336134</v>
      </c>
      <c r="EL51" s="17">
        <v>3</v>
      </c>
      <c r="EM51" s="18">
        <v>384</v>
      </c>
      <c r="EN51" s="17">
        <v>129</v>
      </c>
      <c r="EO51" s="17">
        <v>144</v>
      </c>
      <c r="EP51" s="17">
        <v>81</v>
      </c>
      <c r="EQ51" s="26">
        <v>0.0493827160493827</v>
      </c>
      <c r="ER51" s="17">
        <v>4</v>
      </c>
      <c r="ES51" s="18">
        <v>500.78</v>
      </c>
      <c r="ET51" s="17">
        <v>129</v>
      </c>
      <c r="EU51" s="17">
        <v>152</v>
      </c>
      <c r="EV51" s="17">
        <v>108</v>
      </c>
      <c r="EW51" s="26">
        <v>0.00925925925925926</v>
      </c>
      <c r="EX51" s="17">
        <v>1</v>
      </c>
      <c r="EY51" s="18">
        <v>129</v>
      </c>
      <c r="EZ51" s="17">
        <v>129</v>
      </c>
      <c r="FA51" s="17">
        <v>177</v>
      </c>
      <c r="FB51" s="17">
        <v>104</v>
      </c>
      <c r="FC51" s="26">
        <v>0.0288461538461538</v>
      </c>
      <c r="FD51" s="17">
        <v>3</v>
      </c>
      <c r="FE51" s="18">
        <v>372</v>
      </c>
      <c r="FF51" s="17">
        <v>129</v>
      </c>
      <c r="FG51" s="17">
        <v>174</v>
      </c>
      <c r="FH51" s="17">
        <v>116</v>
      </c>
      <c r="FI51" s="26">
        <v>0.0603448275862069</v>
      </c>
      <c r="FJ51" s="18">
        <v>7</v>
      </c>
      <c r="FK51" s="18">
        <v>903</v>
      </c>
      <c r="FL51" s="17">
        <v>129</v>
      </c>
      <c r="FM51" s="18">
        <v>168</v>
      </c>
      <c r="FN51" s="18">
        <v>111</v>
      </c>
      <c r="FO51" s="26">
        <v>0.00900900900900901</v>
      </c>
      <c r="FP51" s="18">
        <v>1</v>
      </c>
      <c r="FQ51" s="18">
        <v>129</v>
      </c>
      <c r="FR51" s="17">
        <v>129</v>
      </c>
      <c r="FS51" s="18">
        <v>172</v>
      </c>
      <c r="FT51" s="18">
        <v>98</v>
      </c>
      <c r="FU51" s="26">
        <v>0.0612244897959184</v>
      </c>
      <c r="FV51" s="18">
        <v>6</v>
      </c>
      <c r="FW51" s="18">
        <v>729</v>
      </c>
      <c r="FX51" s="17">
        <v>129</v>
      </c>
      <c r="FY51" s="18">
        <v>168</v>
      </c>
      <c r="FZ51" s="18">
        <v>99</v>
      </c>
      <c r="GA51" s="26">
        <v>0.0303030303030303</v>
      </c>
      <c r="GB51" s="18">
        <v>3</v>
      </c>
      <c r="GC51" s="18">
        <v>359.94</v>
      </c>
      <c r="GD51" s="17">
        <v>129</v>
      </c>
      <c r="GE51" s="18">
        <v>165</v>
      </c>
      <c r="GF51" s="18">
        <v>99</v>
      </c>
      <c r="GG51" s="26">
        <v>0.0404040404040404</v>
      </c>
      <c r="GH51" s="17">
        <v>4</v>
      </c>
      <c r="GI51" s="18">
        <v>506.12</v>
      </c>
      <c r="GJ51" s="17">
        <v>129</v>
      </c>
      <c r="GK51" s="17">
        <v>162</v>
      </c>
      <c r="GL51" s="17">
        <v>99</v>
      </c>
      <c r="GM51" s="26">
        <v>0.0202020202020202</v>
      </c>
      <c r="GN51" s="17">
        <v>2</v>
      </c>
      <c r="GO51" s="18">
        <v>243</v>
      </c>
      <c r="GP51" s="17">
        <v>129</v>
      </c>
      <c r="GQ51" s="17">
        <v>173</v>
      </c>
      <c r="GR51" s="17">
        <v>261</v>
      </c>
      <c r="GS51" s="17">
        <v>35008.96</v>
      </c>
      <c r="GT51" s="17">
        <v>105</v>
      </c>
      <c r="GU51" s="17">
        <v>12966.35</v>
      </c>
      <c r="GV51" s="17">
        <v>214</v>
      </c>
      <c r="GW51" s="17">
        <v>28302.01</v>
      </c>
      <c r="GX51" s="17">
        <v>153</v>
      </c>
      <c r="GY51" s="17">
        <v>19209.23</v>
      </c>
      <c r="GZ51" s="16">
        <v>136</v>
      </c>
      <c r="HA51" s="16">
        <v>17206.84</v>
      </c>
      <c r="HB51" s="16">
        <v>140</v>
      </c>
      <c r="HC51" s="16">
        <v>16148.63</v>
      </c>
      <c r="HD51" s="41"/>
      <c r="HE51" s="41"/>
      <c r="HF51" s="41"/>
      <c r="HG51" s="41"/>
      <c r="HH51" s="18"/>
      <c r="HI51" s="41"/>
      <c r="HJ51" s="41"/>
      <c r="HK51" s="41"/>
      <c r="HL51" s="18"/>
      <c r="HM51" s="18"/>
      <c r="HN51" s="18">
        <f t="shared" si="1"/>
        <v>127</v>
      </c>
      <c r="HO51" s="18">
        <f t="shared" si="5"/>
        <v>1072</v>
      </c>
      <c r="HP51" s="18">
        <f t="shared" si="2"/>
        <v>1136</v>
      </c>
      <c r="HQ51" s="18">
        <f t="shared" si="3"/>
        <v>129914.02</v>
      </c>
      <c r="HR51" s="43"/>
      <c r="HS51" s="43"/>
    </row>
    <row r="52" ht="16.5" spans="1:227">
      <c r="A52" s="16"/>
      <c r="B52" s="20" t="s">
        <v>236</v>
      </c>
      <c r="C52" s="18">
        <v>6939962757612</v>
      </c>
      <c r="D52" s="18">
        <v>585859716157</v>
      </c>
      <c r="E52" s="18">
        <v>21064011001059</v>
      </c>
      <c r="F52" s="17" t="s">
        <v>237</v>
      </c>
      <c r="G52" s="19"/>
      <c r="H52" s="17" t="s">
        <v>288</v>
      </c>
      <c r="I52" s="26">
        <f>VLOOKUP(C52,[3]Sheet2!K:P,6,0)</f>
        <v>1</v>
      </c>
      <c r="J52" s="17">
        <f>VLOOKUP(C52,[3]Sheet2!K:N,4,0)</f>
        <v>653</v>
      </c>
      <c r="K52" s="17">
        <f>VLOOKUP(C52,[3]Sheet2!K:Q,7,0)</f>
        <v>304</v>
      </c>
      <c r="L52" s="18">
        <f>VLOOKUP(C52,[3]Sheet2!K:O,5,0)</f>
        <v>41.1804433295545</v>
      </c>
      <c r="M52" s="27">
        <f t="shared" si="0"/>
        <v>0.0110980792755981</v>
      </c>
      <c r="N52" s="33">
        <v>828</v>
      </c>
      <c r="O52" s="26">
        <v>0.0386</v>
      </c>
      <c r="P52" s="18">
        <v>37</v>
      </c>
      <c r="Q52" s="18">
        <v>5417.55</v>
      </c>
      <c r="R52" s="17">
        <v>159</v>
      </c>
      <c r="S52" s="17">
        <v>2140</v>
      </c>
      <c r="T52" s="17">
        <v>670</v>
      </c>
      <c r="U52" s="58">
        <v>0.0358208955223881</v>
      </c>
      <c r="V52" s="18">
        <v>19</v>
      </c>
      <c r="W52" s="18">
        <v>3016.69</v>
      </c>
      <c r="X52" s="17">
        <v>159</v>
      </c>
      <c r="Y52" s="17">
        <v>2119</v>
      </c>
      <c r="Z52" s="17">
        <v>691</v>
      </c>
      <c r="AA52" s="58">
        <v>0.0477568740955137</v>
      </c>
      <c r="AB52" s="18">
        <v>30</v>
      </c>
      <c r="AC52" s="18">
        <v>4706.66</v>
      </c>
      <c r="AD52" s="17">
        <v>159</v>
      </c>
      <c r="AE52" s="17">
        <v>2041</v>
      </c>
      <c r="AF52" s="17">
        <v>676</v>
      </c>
      <c r="AG52" s="58">
        <v>0.0488165680473373</v>
      </c>
      <c r="AH52" s="18">
        <v>32</v>
      </c>
      <c r="AI52" s="18">
        <v>4971.22</v>
      </c>
      <c r="AJ52" s="17">
        <v>159</v>
      </c>
      <c r="AK52" s="17">
        <v>1993</v>
      </c>
      <c r="AL52" s="17">
        <v>854</v>
      </c>
      <c r="AM52" s="58">
        <v>0.0257611241217799</v>
      </c>
      <c r="AN52" s="18">
        <v>18</v>
      </c>
      <c r="AO52" s="18">
        <v>2917.93</v>
      </c>
      <c r="AP52" s="17">
        <v>159</v>
      </c>
      <c r="AQ52" s="17">
        <v>1859</v>
      </c>
      <c r="AR52" s="33">
        <v>943</v>
      </c>
      <c r="AS52" s="58">
        <v>0.039236479321315</v>
      </c>
      <c r="AT52" s="18">
        <v>36</v>
      </c>
      <c r="AU52" s="18">
        <v>5299.24</v>
      </c>
      <c r="AV52" s="17">
        <v>159</v>
      </c>
      <c r="AW52" s="17">
        <v>1823</v>
      </c>
      <c r="AX52" s="17">
        <v>826</v>
      </c>
      <c r="AY52" s="264">
        <v>0.0508474576271186</v>
      </c>
      <c r="AZ52" s="17">
        <v>39</v>
      </c>
      <c r="BA52" s="18">
        <v>5620.52</v>
      </c>
      <c r="BB52" s="17">
        <v>149</v>
      </c>
      <c r="BC52" s="17">
        <v>1902</v>
      </c>
      <c r="BD52" s="17">
        <v>785</v>
      </c>
      <c r="BE52" s="32">
        <v>0.0420382165605096</v>
      </c>
      <c r="BF52" s="17">
        <v>32</v>
      </c>
      <c r="BG52" s="18">
        <v>4932.74</v>
      </c>
      <c r="BH52" s="17">
        <v>149</v>
      </c>
      <c r="BI52" s="17">
        <v>1823</v>
      </c>
      <c r="BJ52" s="17">
        <v>853</v>
      </c>
      <c r="BK52" s="32">
        <v>0.0316529894490035</v>
      </c>
      <c r="BL52" s="18">
        <v>26</v>
      </c>
      <c r="BM52" s="18">
        <v>3799.51</v>
      </c>
      <c r="BN52" s="17">
        <v>149</v>
      </c>
      <c r="BO52" s="17">
        <v>1725</v>
      </c>
      <c r="BP52" s="17">
        <v>910</v>
      </c>
      <c r="BQ52" s="32">
        <v>0.0340659340659341</v>
      </c>
      <c r="BR52" s="18">
        <v>30</v>
      </c>
      <c r="BS52" s="18">
        <v>4438.23</v>
      </c>
      <c r="BT52" s="17">
        <v>149</v>
      </c>
      <c r="BU52" s="18">
        <v>1727</v>
      </c>
      <c r="BV52" s="17">
        <v>878</v>
      </c>
      <c r="BW52" s="32">
        <v>0.0455580865603645</v>
      </c>
      <c r="BX52" s="18">
        <v>37</v>
      </c>
      <c r="BY52" s="18">
        <v>5994.35</v>
      </c>
      <c r="BZ52" s="17">
        <v>149</v>
      </c>
      <c r="CA52" s="18">
        <v>1688</v>
      </c>
      <c r="CB52" s="18">
        <v>883</v>
      </c>
      <c r="CC52" s="32">
        <v>0.0456580865603645</v>
      </c>
      <c r="CD52" s="18">
        <v>43</v>
      </c>
      <c r="CE52" s="18">
        <v>6340.39</v>
      </c>
      <c r="CF52" s="17">
        <v>149</v>
      </c>
      <c r="CG52" s="18">
        <v>1688</v>
      </c>
      <c r="CH52" s="33">
        <v>939</v>
      </c>
      <c r="CI52" s="32">
        <v>0.0521831735889244</v>
      </c>
      <c r="CJ52" s="18">
        <v>44</v>
      </c>
      <c r="CK52" s="18">
        <v>6853.9</v>
      </c>
      <c r="CL52" s="17">
        <v>149</v>
      </c>
      <c r="CM52" s="18">
        <v>1688</v>
      </c>
      <c r="CN52" s="33">
        <v>876</v>
      </c>
      <c r="CO52" s="32">
        <v>0.0273972602739726</v>
      </c>
      <c r="CP52" s="17">
        <v>24</v>
      </c>
      <c r="CQ52" s="18">
        <v>3504.78</v>
      </c>
      <c r="CR52" s="17">
        <v>149</v>
      </c>
      <c r="CS52" s="17">
        <v>1684</v>
      </c>
      <c r="CT52" s="33">
        <v>927</v>
      </c>
      <c r="CU52" s="32">
        <v>0.0248112189859763</v>
      </c>
      <c r="CV52" s="17">
        <v>20</v>
      </c>
      <c r="CW52" s="18">
        <v>2973.42</v>
      </c>
      <c r="CX52" s="17">
        <v>144</v>
      </c>
      <c r="CY52" s="17">
        <v>1679</v>
      </c>
      <c r="CZ52" s="33">
        <v>1066</v>
      </c>
      <c r="DA52" s="32">
        <v>0.0178236397748593</v>
      </c>
      <c r="DB52" s="18">
        <v>17</v>
      </c>
      <c r="DC52" s="18">
        <v>2483.28</v>
      </c>
      <c r="DD52" s="17">
        <v>144</v>
      </c>
      <c r="DE52" s="18">
        <v>1682</v>
      </c>
      <c r="DF52" s="33">
        <v>929</v>
      </c>
      <c r="DG52" s="32">
        <v>0.0279870828848224</v>
      </c>
      <c r="DH52" s="18">
        <v>25</v>
      </c>
      <c r="DI52" s="18">
        <v>3633.51</v>
      </c>
      <c r="DJ52" s="17">
        <v>144</v>
      </c>
      <c r="DK52" s="18">
        <v>1414</v>
      </c>
      <c r="DL52" s="18">
        <v>933</v>
      </c>
      <c r="DM52" s="26">
        <v>0.0385852090032154</v>
      </c>
      <c r="DN52" s="18">
        <v>33</v>
      </c>
      <c r="DO52" s="18">
        <v>4833.39</v>
      </c>
      <c r="DP52" s="17">
        <v>144</v>
      </c>
      <c r="DQ52" s="18">
        <v>1429</v>
      </c>
      <c r="DR52" s="18">
        <v>832</v>
      </c>
      <c r="DS52" s="26">
        <v>0.0372596153846154</v>
      </c>
      <c r="DT52" s="18">
        <v>31</v>
      </c>
      <c r="DU52" s="18">
        <v>4505.91</v>
      </c>
      <c r="DV52" s="17">
        <v>144</v>
      </c>
      <c r="DW52" s="18">
        <v>1253</v>
      </c>
      <c r="DX52" s="18">
        <v>865</v>
      </c>
      <c r="DY52" s="26">
        <v>0.0427745664739884</v>
      </c>
      <c r="DZ52" s="18">
        <v>32</v>
      </c>
      <c r="EA52" s="18">
        <v>4932.21</v>
      </c>
      <c r="EB52" s="17">
        <v>144</v>
      </c>
      <c r="EC52" s="18">
        <v>1284</v>
      </c>
      <c r="ED52" s="18">
        <v>998</v>
      </c>
      <c r="EE52" s="26">
        <v>0.0280561122244489</v>
      </c>
      <c r="EF52" s="17">
        <v>26</v>
      </c>
      <c r="EG52" s="18">
        <v>3720.89</v>
      </c>
      <c r="EH52" s="17">
        <v>144</v>
      </c>
      <c r="EI52" s="17">
        <v>1355</v>
      </c>
      <c r="EJ52" s="18">
        <v>922</v>
      </c>
      <c r="EK52" s="26">
        <v>0.0314533622559653</v>
      </c>
      <c r="EL52" s="17">
        <v>24</v>
      </c>
      <c r="EM52" s="18">
        <v>3477</v>
      </c>
      <c r="EN52" s="17">
        <v>149</v>
      </c>
      <c r="EO52" s="17">
        <v>1394</v>
      </c>
      <c r="EP52" s="17">
        <v>836</v>
      </c>
      <c r="EQ52" s="26">
        <v>0.0191387559808612</v>
      </c>
      <c r="ER52" s="17">
        <v>14</v>
      </c>
      <c r="ES52" s="18">
        <v>2008.44</v>
      </c>
      <c r="ET52" s="17">
        <v>149</v>
      </c>
      <c r="EU52" s="17">
        <v>1462</v>
      </c>
      <c r="EV52" s="17">
        <v>964</v>
      </c>
      <c r="EW52" s="26">
        <v>0.0228215767634855</v>
      </c>
      <c r="EX52" s="17">
        <v>19</v>
      </c>
      <c r="EY52" s="18">
        <v>2771</v>
      </c>
      <c r="EZ52" s="17">
        <v>149</v>
      </c>
      <c r="FA52" s="17">
        <v>1525</v>
      </c>
      <c r="FB52" s="17">
        <v>877</v>
      </c>
      <c r="FC52" s="26">
        <v>0.0364880273660205</v>
      </c>
      <c r="FD52" s="17">
        <v>31</v>
      </c>
      <c r="FE52" s="18">
        <v>4747.74</v>
      </c>
      <c r="FF52" s="17">
        <v>149</v>
      </c>
      <c r="FG52" s="17">
        <v>1483</v>
      </c>
      <c r="FH52" s="17">
        <v>1103</v>
      </c>
      <c r="FI52" s="26">
        <v>0.0398912058023572</v>
      </c>
      <c r="FJ52" s="18">
        <v>43</v>
      </c>
      <c r="FK52" s="18">
        <v>5808.98</v>
      </c>
      <c r="FL52" s="17">
        <v>129</v>
      </c>
      <c r="FM52" s="18">
        <v>1458</v>
      </c>
      <c r="FN52" s="18">
        <v>1104</v>
      </c>
      <c r="FO52" s="26">
        <v>0.0416666666666667</v>
      </c>
      <c r="FP52" s="18">
        <v>43</v>
      </c>
      <c r="FQ52" s="18">
        <v>5848.44</v>
      </c>
      <c r="FR52" s="17">
        <v>129</v>
      </c>
      <c r="FS52" s="18">
        <v>1383</v>
      </c>
      <c r="FT52" s="18">
        <v>1036</v>
      </c>
      <c r="FU52" s="26">
        <v>0.0260617760617761</v>
      </c>
      <c r="FV52" s="18">
        <v>26</v>
      </c>
      <c r="FW52" s="18">
        <v>4523.77</v>
      </c>
      <c r="FX52" s="17">
        <v>129</v>
      </c>
      <c r="FY52" s="18">
        <v>1337</v>
      </c>
      <c r="FZ52" s="18">
        <v>872</v>
      </c>
      <c r="GA52" s="26">
        <v>0.0160550458715596</v>
      </c>
      <c r="GB52" s="18">
        <v>14</v>
      </c>
      <c r="GC52" s="18">
        <v>2342.2</v>
      </c>
      <c r="GD52" s="17">
        <v>129</v>
      </c>
      <c r="GE52" s="18">
        <v>1306</v>
      </c>
      <c r="GF52" s="18">
        <v>932</v>
      </c>
      <c r="GG52" s="26">
        <v>0.0289699570815451</v>
      </c>
      <c r="GH52" s="17">
        <v>24</v>
      </c>
      <c r="GI52" s="18">
        <v>4589.71</v>
      </c>
      <c r="GJ52" s="17">
        <v>169</v>
      </c>
      <c r="GK52" s="17">
        <v>1248</v>
      </c>
      <c r="GL52" s="17">
        <v>1235</v>
      </c>
      <c r="GM52" s="26">
        <v>0.011336032388664</v>
      </c>
      <c r="GN52" s="17">
        <v>11</v>
      </c>
      <c r="GO52" s="18">
        <v>2484.24</v>
      </c>
      <c r="GP52" s="17">
        <v>169</v>
      </c>
      <c r="GQ52" s="17">
        <v>1236</v>
      </c>
      <c r="GR52" s="17"/>
      <c r="GS52" s="17"/>
      <c r="GT52" s="17"/>
      <c r="GU52" s="17"/>
      <c r="GV52" s="17">
        <v>0</v>
      </c>
      <c r="GW52" s="17">
        <v>0</v>
      </c>
      <c r="GX52" s="17">
        <v>270</v>
      </c>
      <c r="GY52" s="17">
        <v>43632.04</v>
      </c>
      <c r="GZ52" s="16">
        <v>957</v>
      </c>
      <c r="HA52" s="16">
        <v>152744.78</v>
      </c>
      <c r="HB52" s="16">
        <v>601</v>
      </c>
      <c r="HC52" s="16">
        <v>99309.47</v>
      </c>
      <c r="HD52" s="41"/>
      <c r="HE52" s="41"/>
      <c r="HF52" s="41"/>
      <c r="HG52" s="41"/>
      <c r="HH52" s="18"/>
      <c r="HI52" s="41"/>
      <c r="HJ52" s="41"/>
      <c r="HK52" s="41"/>
      <c r="HL52" s="18"/>
      <c r="HM52" s="18"/>
      <c r="HN52" s="18">
        <f t="shared" si="1"/>
        <v>880</v>
      </c>
      <c r="HO52" s="18">
        <f t="shared" si="5"/>
        <v>8434.24</v>
      </c>
      <c r="HP52" s="18">
        <f t="shared" si="2"/>
        <v>2708</v>
      </c>
      <c r="HQ52" s="18">
        <f t="shared" si="3"/>
        <v>304120.53</v>
      </c>
      <c r="HR52" s="43"/>
      <c r="HS52" s="43"/>
    </row>
    <row r="53" ht="16.5" spans="1:227">
      <c r="A53" s="16" t="s">
        <v>126</v>
      </c>
      <c r="B53" s="20" t="s">
        <v>236</v>
      </c>
      <c r="C53" s="18">
        <v>6939962754604</v>
      </c>
      <c r="D53" s="18">
        <v>564949315010</v>
      </c>
      <c r="E53" s="18" t="s">
        <v>239</v>
      </c>
      <c r="F53" s="17" t="s">
        <v>240</v>
      </c>
      <c r="G53" s="19" t="s">
        <v>421</v>
      </c>
      <c r="H53" s="17" t="s">
        <v>129</v>
      </c>
      <c r="I53" s="26">
        <f>VLOOKUP(C53,[3]Sheet2!K:P,6,0)</f>
        <v>0.96</v>
      </c>
      <c r="J53" s="17">
        <f>VLOOKUP(C53,[3]Sheet2!K:N,4,0)</f>
        <v>598</v>
      </c>
      <c r="K53" s="17">
        <f>VLOOKUP(C53,[3]Sheet2!K:Q,7,0)</f>
        <v>6</v>
      </c>
      <c r="L53" s="18">
        <f>VLOOKUP(C53,[3]Sheet2!K:O,5,0)</f>
        <v>37.5310687655344</v>
      </c>
      <c r="M53" s="27">
        <f t="shared" si="0"/>
        <v>0.0190937409355176</v>
      </c>
      <c r="N53" s="33">
        <v>1262</v>
      </c>
      <c r="O53" s="26">
        <v>0.0309</v>
      </c>
      <c r="P53" s="18">
        <v>47</v>
      </c>
      <c r="Q53" s="18">
        <v>6245.13</v>
      </c>
      <c r="R53" s="17">
        <v>139</v>
      </c>
      <c r="S53" s="17">
        <v>2688</v>
      </c>
      <c r="T53" s="17">
        <v>1311</v>
      </c>
      <c r="U53" s="58">
        <v>0.0434782608695652</v>
      </c>
      <c r="V53" s="18">
        <v>53</v>
      </c>
      <c r="W53" s="18">
        <v>6962.24</v>
      </c>
      <c r="X53" s="17">
        <v>139</v>
      </c>
      <c r="Y53" s="17">
        <v>2768</v>
      </c>
      <c r="Z53" s="17">
        <v>1159</v>
      </c>
      <c r="AA53" s="58">
        <v>0.0327868852459016</v>
      </c>
      <c r="AB53" s="18">
        <v>36</v>
      </c>
      <c r="AC53" s="18">
        <v>4787.75</v>
      </c>
      <c r="AD53" s="17">
        <v>139</v>
      </c>
      <c r="AE53" s="17">
        <v>2720</v>
      </c>
      <c r="AF53" s="17">
        <v>1213</v>
      </c>
      <c r="AG53" s="58">
        <v>0.0247320692497939</v>
      </c>
      <c r="AH53" s="18">
        <v>29</v>
      </c>
      <c r="AI53" s="18">
        <v>3632.74</v>
      </c>
      <c r="AJ53" s="17">
        <v>139</v>
      </c>
      <c r="AK53" s="17">
        <v>2677</v>
      </c>
      <c r="AL53" s="17">
        <v>1334</v>
      </c>
      <c r="AM53" s="58">
        <v>0.0367316341829085</v>
      </c>
      <c r="AN53" s="18">
        <v>45</v>
      </c>
      <c r="AO53" s="18">
        <v>5610.71</v>
      </c>
      <c r="AP53" s="17">
        <v>139</v>
      </c>
      <c r="AQ53" s="17">
        <v>2653</v>
      </c>
      <c r="AR53" s="33">
        <v>1186</v>
      </c>
      <c r="AS53" s="58">
        <v>0.0430016863406408</v>
      </c>
      <c r="AT53" s="18">
        <v>47</v>
      </c>
      <c r="AU53" s="18">
        <v>6544.86</v>
      </c>
      <c r="AV53" s="17">
        <v>139</v>
      </c>
      <c r="AW53" s="17">
        <v>2696</v>
      </c>
      <c r="AX53" s="17">
        <v>1130</v>
      </c>
      <c r="AY53" s="264">
        <v>0.0256637168141593</v>
      </c>
      <c r="AZ53" s="17">
        <v>27</v>
      </c>
      <c r="BA53" s="18">
        <v>3410.41</v>
      </c>
      <c r="BB53" s="17">
        <v>129</v>
      </c>
      <c r="BC53" s="17">
        <v>2753</v>
      </c>
      <c r="BD53" s="17">
        <v>1181</v>
      </c>
      <c r="BE53" s="32">
        <v>0.0465707027942422</v>
      </c>
      <c r="BF53" s="17">
        <v>51</v>
      </c>
      <c r="BG53" s="18">
        <v>6670.69</v>
      </c>
      <c r="BH53" s="17">
        <v>129</v>
      </c>
      <c r="BI53" s="17">
        <v>2696</v>
      </c>
      <c r="BJ53" s="17">
        <v>1024</v>
      </c>
      <c r="BK53" s="32">
        <v>0.048828125</v>
      </c>
      <c r="BL53" s="18">
        <v>47</v>
      </c>
      <c r="BM53" s="18">
        <v>5861.52</v>
      </c>
      <c r="BN53" s="17">
        <v>129</v>
      </c>
      <c r="BO53" s="17">
        <v>2549</v>
      </c>
      <c r="BP53" s="17">
        <v>971</v>
      </c>
      <c r="BQ53" s="32">
        <v>0.0360453141091658</v>
      </c>
      <c r="BR53" s="18">
        <v>31</v>
      </c>
      <c r="BS53" s="18">
        <v>4127.9</v>
      </c>
      <c r="BT53" s="17">
        <v>129</v>
      </c>
      <c r="BU53" s="18">
        <v>2541</v>
      </c>
      <c r="BV53" s="17">
        <v>1115</v>
      </c>
      <c r="BW53" s="32">
        <v>0.0376681614349776</v>
      </c>
      <c r="BX53" s="18">
        <v>38</v>
      </c>
      <c r="BY53" s="18">
        <v>5009.24</v>
      </c>
      <c r="BZ53" s="17">
        <v>129</v>
      </c>
      <c r="CA53" s="18">
        <v>2502</v>
      </c>
      <c r="CB53" s="18">
        <v>1120</v>
      </c>
      <c r="CC53" s="32">
        <v>0.0377681614349776</v>
      </c>
      <c r="CD53" s="18">
        <v>42</v>
      </c>
      <c r="CE53" s="18">
        <v>5996.59</v>
      </c>
      <c r="CF53" s="17">
        <v>129</v>
      </c>
      <c r="CG53" s="18">
        <v>2502</v>
      </c>
      <c r="CH53" s="33">
        <v>1015</v>
      </c>
      <c r="CI53" s="32">
        <v>0.0492610837438424</v>
      </c>
      <c r="CJ53" s="18">
        <v>49</v>
      </c>
      <c r="CK53" s="18">
        <v>6183.83</v>
      </c>
      <c r="CL53" s="17">
        <v>129</v>
      </c>
      <c r="CM53" s="18">
        <v>2502</v>
      </c>
      <c r="CN53" s="33">
        <v>1081</v>
      </c>
      <c r="CO53" s="32">
        <v>0.0434782608695652</v>
      </c>
      <c r="CP53" s="17">
        <v>45</v>
      </c>
      <c r="CQ53" s="18">
        <v>5941.21</v>
      </c>
      <c r="CR53" s="17">
        <v>129</v>
      </c>
      <c r="CS53" s="17">
        <v>2357</v>
      </c>
      <c r="CT53" s="33">
        <v>1130</v>
      </c>
      <c r="CU53" s="32">
        <v>0.0336283185840708</v>
      </c>
      <c r="CV53" s="17">
        <v>32</v>
      </c>
      <c r="CW53" s="18">
        <v>4563.56</v>
      </c>
      <c r="CX53" s="17">
        <v>129</v>
      </c>
      <c r="CY53" s="17">
        <v>2380</v>
      </c>
      <c r="CZ53" s="33">
        <v>1198</v>
      </c>
      <c r="DA53" s="32">
        <v>0.0475792988313856</v>
      </c>
      <c r="DB53" s="18">
        <v>52</v>
      </c>
      <c r="DC53" s="18">
        <v>6740.92</v>
      </c>
      <c r="DD53" s="17">
        <v>129</v>
      </c>
      <c r="DE53" s="18">
        <v>2340</v>
      </c>
      <c r="DF53" s="33">
        <v>1059</v>
      </c>
      <c r="DG53" s="32">
        <v>0.0434372049102927</v>
      </c>
      <c r="DH53" s="18">
        <v>44</v>
      </c>
      <c r="DI53" s="18">
        <v>5665.91</v>
      </c>
      <c r="DJ53" s="17">
        <v>129</v>
      </c>
      <c r="DK53" s="18">
        <v>2312</v>
      </c>
      <c r="DL53" s="18">
        <v>912</v>
      </c>
      <c r="DM53" s="26">
        <v>0.0427631578947368</v>
      </c>
      <c r="DN53" s="18">
        <v>37</v>
      </c>
      <c r="DO53" s="18">
        <v>4826.07</v>
      </c>
      <c r="DP53" s="17">
        <v>129</v>
      </c>
      <c r="DQ53" s="18">
        <v>2218</v>
      </c>
      <c r="DR53" s="18">
        <v>979</v>
      </c>
      <c r="DS53" s="26">
        <v>0.0643513789581205</v>
      </c>
      <c r="DT53" s="18">
        <v>52</v>
      </c>
      <c r="DU53" s="18">
        <v>5890.32</v>
      </c>
      <c r="DV53" s="17">
        <v>129</v>
      </c>
      <c r="DW53" s="18">
        <v>2046</v>
      </c>
      <c r="DX53" s="18">
        <v>954</v>
      </c>
      <c r="DY53" s="26">
        <v>0.0545073375262055</v>
      </c>
      <c r="DZ53" s="18">
        <v>52</v>
      </c>
      <c r="EA53" s="18">
        <v>5194.53</v>
      </c>
      <c r="EB53" s="17">
        <v>129</v>
      </c>
      <c r="EC53" s="18">
        <v>1984</v>
      </c>
      <c r="ED53" s="18">
        <v>1062</v>
      </c>
      <c r="EE53" s="26">
        <v>0.0725047080979284</v>
      </c>
      <c r="EF53" s="17">
        <v>72</v>
      </c>
      <c r="EG53" s="18">
        <v>7234.04</v>
      </c>
      <c r="EH53" s="17">
        <v>129</v>
      </c>
      <c r="EI53" s="17">
        <v>1918</v>
      </c>
      <c r="EJ53" s="18">
        <v>1062</v>
      </c>
      <c r="EK53" s="26">
        <v>0.0395480225988701</v>
      </c>
      <c r="EL53" s="17">
        <v>39</v>
      </c>
      <c r="EM53" s="18">
        <v>5351.28</v>
      </c>
      <c r="EN53" s="17">
        <v>139</v>
      </c>
      <c r="EO53" s="17">
        <v>1942</v>
      </c>
      <c r="EP53" s="17">
        <v>1269</v>
      </c>
      <c r="EQ53" s="26">
        <v>0.0338849487785658</v>
      </c>
      <c r="ER53" s="17">
        <v>42</v>
      </c>
      <c r="ES53" s="18">
        <v>5706.47</v>
      </c>
      <c r="ET53" s="17">
        <v>139</v>
      </c>
      <c r="EU53" s="17">
        <v>1908</v>
      </c>
      <c r="EV53" s="17">
        <v>1223</v>
      </c>
      <c r="EW53" s="26">
        <v>0.0515126737530662</v>
      </c>
      <c r="EX53" s="17">
        <v>59</v>
      </c>
      <c r="EY53" s="18">
        <v>6656.45</v>
      </c>
      <c r="EZ53" s="17">
        <v>139</v>
      </c>
      <c r="FA53" s="17">
        <v>1935</v>
      </c>
      <c r="FB53" s="17">
        <v>1293</v>
      </c>
      <c r="FC53" s="26">
        <v>0.0672853828306264</v>
      </c>
      <c r="FD53" s="17">
        <v>83</v>
      </c>
      <c r="FE53" s="18">
        <v>7979.16</v>
      </c>
      <c r="FF53" s="17">
        <v>99</v>
      </c>
      <c r="FG53" s="17">
        <v>1723</v>
      </c>
      <c r="FH53" s="17">
        <v>1057</v>
      </c>
      <c r="FI53" s="26">
        <v>0.0700094607379376</v>
      </c>
      <c r="FJ53" s="18">
        <v>72</v>
      </c>
      <c r="FK53" s="18">
        <v>7598</v>
      </c>
      <c r="FL53" s="17">
        <v>99</v>
      </c>
      <c r="FM53" s="18">
        <v>1648</v>
      </c>
      <c r="FN53" s="18">
        <v>1288</v>
      </c>
      <c r="FO53" s="26">
        <v>0.062888198757764</v>
      </c>
      <c r="FP53" s="18">
        <v>78</v>
      </c>
      <c r="FQ53" s="18">
        <v>8010.9</v>
      </c>
      <c r="FR53" s="17">
        <v>99</v>
      </c>
      <c r="FS53" s="18">
        <v>1542</v>
      </c>
      <c r="FT53" s="18">
        <v>1285</v>
      </c>
      <c r="FU53" s="26">
        <v>0.0591439688715953</v>
      </c>
      <c r="FV53" s="18">
        <v>75</v>
      </c>
      <c r="FW53" s="18">
        <v>8673.99</v>
      </c>
      <c r="FX53" s="17">
        <v>99</v>
      </c>
      <c r="FY53" s="18">
        <v>1488</v>
      </c>
      <c r="FZ53" s="18">
        <v>1036</v>
      </c>
      <c r="GA53" s="26">
        <v>0.0501930501930502</v>
      </c>
      <c r="GB53" s="18">
        <v>52</v>
      </c>
      <c r="GC53" s="18">
        <v>6515.57</v>
      </c>
      <c r="GD53" s="17">
        <v>99</v>
      </c>
      <c r="GE53" s="18">
        <v>1446</v>
      </c>
      <c r="GF53" s="18">
        <v>987</v>
      </c>
      <c r="GG53" s="26">
        <v>0.0425531914893617</v>
      </c>
      <c r="GH53" s="17">
        <v>40</v>
      </c>
      <c r="GI53" s="18">
        <v>5067.45</v>
      </c>
      <c r="GJ53" s="17">
        <v>129</v>
      </c>
      <c r="GK53" s="17">
        <v>1391</v>
      </c>
      <c r="GL53" s="17">
        <v>1129</v>
      </c>
      <c r="GM53" s="26">
        <v>0.0407440212577502</v>
      </c>
      <c r="GN53" s="17">
        <v>46</v>
      </c>
      <c r="GO53" s="18">
        <v>5786.62</v>
      </c>
      <c r="GP53" s="17">
        <v>129</v>
      </c>
      <c r="GQ53" s="17">
        <v>1426</v>
      </c>
      <c r="GR53" s="17">
        <v>695</v>
      </c>
      <c r="GS53" s="17">
        <v>100030.38</v>
      </c>
      <c r="GT53" s="17">
        <v>609</v>
      </c>
      <c r="GU53" s="17">
        <v>89577.39</v>
      </c>
      <c r="GV53" s="17">
        <v>2054</v>
      </c>
      <c r="GW53" s="17">
        <v>297075.1</v>
      </c>
      <c r="GX53" s="17">
        <v>2521</v>
      </c>
      <c r="GY53" s="17">
        <v>347550.53</v>
      </c>
      <c r="GZ53" s="18">
        <v>2147</v>
      </c>
      <c r="HA53" s="41">
        <v>302330.97</v>
      </c>
      <c r="HB53" s="41">
        <v>1786</v>
      </c>
      <c r="HC53" s="41">
        <v>230328.52</v>
      </c>
      <c r="HD53" s="41"/>
      <c r="HE53" s="41"/>
      <c r="HF53" s="41"/>
      <c r="HG53" s="41"/>
      <c r="HH53" s="18"/>
      <c r="HI53" s="41"/>
      <c r="HJ53" s="41"/>
      <c r="HK53" s="41"/>
      <c r="HL53" s="18"/>
      <c r="HM53" s="18"/>
      <c r="HN53" s="18">
        <f t="shared" si="1"/>
        <v>1514</v>
      </c>
      <c r="HO53" s="18">
        <f t="shared" si="5"/>
        <v>13207.37</v>
      </c>
      <c r="HP53" s="18">
        <f t="shared" si="2"/>
        <v>11326</v>
      </c>
      <c r="HQ53" s="18">
        <f t="shared" si="3"/>
        <v>1380100.26</v>
      </c>
      <c r="HR53" s="43"/>
      <c r="HS53" s="43"/>
    </row>
    <row r="54" ht="16.5" spans="1:227">
      <c r="A54" s="16" t="s">
        <v>133</v>
      </c>
      <c r="B54" s="17" t="s">
        <v>46</v>
      </c>
      <c r="C54" s="18">
        <v>6939962757575</v>
      </c>
      <c r="D54" s="18">
        <v>575400013831</v>
      </c>
      <c r="E54" s="18">
        <v>21061220000353</v>
      </c>
      <c r="F54" s="17" t="s">
        <v>244</v>
      </c>
      <c r="G54" s="19" t="s">
        <v>422</v>
      </c>
      <c r="H54" s="17" t="s">
        <v>129</v>
      </c>
      <c r="I54" s="26">
        <f>VLOOKUP(C54,[3]Sheet2!K:P,6,0)</f>
        <v>1</v>
      </c>
      <c r="J54" s="17">
        <f>VLOOKUP(C54,[3]Sheet2!K:N,4,0)</f>
        <v>2938</v>
      </c>
      <c r="K54" s="17">
        <f>VLOOKUP(C54,[3]Sheet2!K:Q,7,0)</f>
        <v>2244</v>
      </c>
      <c r="L54" s="18">
        <f>VLOOKUP(C54,[3]Sheet2!K:O,5,0)</f>
        <v>68.3996663743878</v>
      </c>
      <c r="M54" s="27">
        <f t="shared" si="0"/>
        <v>0.0321844298992345</v>
      </c>
      <c r="N54" s="33">
        <v>2185</v>
      </c>
      <c r="O54" s="26">
        <v>0.0284</v>
      </c>
      <c r="P54" s="18">
        <v>77</v>
      </c>
      <c r="Q54" s="18">
        <v>6079.27</v>
      </c>
      <c r="R54" s="17">
        <v>79</v>
      </c>
      <c r="S54" s="17">
        <v>1636</v>
      </c>
      <c r="T54" s="17">
        <v>2247</v>
      </c>
      <c r="U54" s="58">
        <v>0.0418335558522474</v>
      </c>
      <c r="V54" s="18">
        <v>85</v>
      </c>
      <c r="W54" s="18">
        <v>6888.95</v>
      </c>
      <c r="X54" s="17">
        <v>79</v>
      </c>
      <c r="Y54" s="17">
        <v>1679</v>
      </c>
      <c r="Z54" s="17">
        <v>2282</v>
      </c>
      <c r="AA54" s="58">
        <v>0.0324276950043821</v>
      </c>
      <c r="AB54" s="18">
        <v>65</v>
      </c>
      <c r="AC54" s="18">
        <v>5170.47</v>
      </c>
      <c r="AD54" s="17">
        <v>79</v>
      </c>
      <c r="AE54" s="17">
        <v>2090</v>
      </c>
      <c r="AF54" s="17">
        <v>2346</v>
      </c>
      <c r="AG54" s="58">
        <v>0.0413469735720375</v>
      </c>
      <c r="AH54" s="18">
        <v>88</v>
      </c>
      <c r="AI54" s="18">
        <v>7474.51</v>
      </c>
      <c r="AJ54" s="17">
        <v>79</v>
      </c>
      <c r="AK54" s="17">
        <v>1836</v>
      </c>
      <c r="AL54" s="17">
        <v>2196</v>
      </c>
      <c r="AM54" s="58">
        <v>0.0355191256830601</v>
      </c>
      <c r="AN54" s="18">
        <v>71</v>
      </c>
      <c r="AO54" s="18">
        <v>5650.42</v>
      </c>
      <c r="AP54" s="17">
        <v>79</v>
      </c>
      <c r="AQ54" s="17">
        <v>1531</v>
      </c>
      <c r="AR54" s="33">
        <v>2038</v>
      </c>
      <c r="AS54" s="58">
        <v>0.0318940137389598</v>
      </c>
      <c r="AT54" s="18">
        <v>53</v>
      </c>
      <c r="AU54" s="18">
        <v>4608.56</v>
      </c>
      <c r="AV54" s="17">
        <v>79</v>
      </c>
      <c r="AW54" s="17">
        <v>1592</v>
      </c>
      <c r="AX54" s="17">
        <v>1971</v>
      </c>
      <c r="AY54" s="264">
        <v>0.0451547437848808</v>
      </c>
      <c r="AZ54" s="17">
        <v>77</v>
      </c>
      <c r="BA54" s="18">
        <v>6970.91</v>
      </c>
      <c r="BB54" s="17">
        <v>79</v>
      </c>
      <c r="BC54" s="17">
        <v>1970</v>
      </c>
      <c r="BD54" s="17">
        <v>2063</v>
      </c>
      <c r="BE54" s="32">
        <v>0.0436257876878333</v>
      </c>
      <c r="BF54" s="17">
        <v>80</v>
      </c>
      <c r="BG54" s="18">
        <v>6483.85</v>
      </c>
      <c r="BH54" s="17">
        <v>79</v>
      </c>
      <c r="BI54" s="17">
        <v>1592</v>
      </c>
      <c r="BJ54" s="17">
        <v>1858</v>
      </c>
      <c r="BK54" s="32">
        <v>0.0446716899892357</v>
      </c>
      <c r="BL54" s="18">
        <v>72</v>
      </c>
      <c r="BM54" s="18">
        <v>6171.14</v>
      </c>
      <c r="BN54" s="17">
        <v>79</v>
      </c>
      <c r="BO54" s="17">
        <v>1495</v>
      </c>
      <c r="BP54" s="17">
        <v>1929</v>
      </c>
      <c r="BQ54" s="32">
        <v>0.0430274753758424</v>
      </c>
      <c r="BR54" s="18">
        <v>75</v>
      </c>
      <c r="BS54" s="18">
        <v>5951.88</v>
      </c>
      <c r="BT54" s="17">
        <v>79</v>
      </c>
      <c r="BU54" s="18">
        <v>2112</v>
      </c>
      <c r="BV54" s="17">
        <v>1810</v>
      </c>
      <c r="BW54" s="32">
        <v>0.043646408839779</v>
      </c>
      <c r="BX54" s="18">
        <v>70</v>
      </c>
      <c r="BY54" s="18">
        <v>5566.65</v>
      </c>
      <c r="BZ54" s="17">
        <v>79</v>
      </c>
      <c r="CA54" s="18">
        <v>2175</v>
      </c>
      <c r="CB54" s="18">
        <v>1815</v>
      </c>
      <c r="CC54" s="32">
        <v>0.043746408839779</v>
      </c>
      <c r="CD54" s="18">
        <v>55</v>
      </c>
      <c r="CE54" s="18">
        <v>4290.9</v>
      </c>
      <c r="CF54" s="17">
        <v>79</v>
      </c>
      <c r="CG54" s="18">
        <v>2175</v>
      </c>
      <c r="CH54" s="33">
        <v>1956</v>
      </c>
      <c r="CI54" s="32">
        <v>0.0368098159509202</v>
      </c>
      <c r="CJ54" s="18">
        <v>64</v>
      </c>
      <c r="CK54" s="18">
        <v>5346.84</v>
      </c>
      <c r="CL54" s="17">
        <v>79</v>
      </c>
      <c r="CM54" s="18">
        <v>2175</v>
      </c>
      <c r="CN54" s="33">
        <v>1866</v>
      </c>
      <c r="CO54" s="32">
        <v>0.0342979635584137</v>
      </c>
      <c r="CP54" s="17">
        <v>55</v>
      </c>
      <c r="CQ54" s="18">
        <v>4410.57</v>
      </c>
      <c r="CR54" s="17">
        <v>79</v>
      </c>
      <c r="CS54" s="17">
        <v>1967</v>
      </c>
      <c r="CT54" s="33">
        <v>2277</v>
      </c>
      <c r="CU54" s="32">
        <v>0.0636802810715854</v>
      </c>
      <c r="CV54" s="17">
        <v>124</v>
      </c>
      <c r="CW54" s="18">
        <v>9977.02</v>
      </c>
      <c r="CX54" s="17">
        <v>79</v>
      </c>
      <c r="CY54" s="17">
        <v>1893</v>
      </c>
      <c r="CZ54" s="33">
        <v>2452</v>
      </c>
      <c r="DA54" s="32">
        <v>0.0591353996737357</v>
      </c>
      <c r="DB54" s="18">
        <v>130</v>
      </c>
      <c r="DC54" s="18">
        <v>9953.65</v>
      </c>
      <c r="DD54" s="17">
        <v>79</v>
      </c>
      <c r="DE54" s="18">
        <v>1845</v>
      </c>
      <c r="DF54" s="33">
        <v>2498</v>
      </c>
      <c r="DG54" s="32">
        <v>0.0600480384307446</v>
      </c>
      <c r="DH54" s="18">
        <v>133</v>
      </c>
      <c r="DI54" s="18">
        <v>11026.94</v>
      </c>
      <c r="DJ54" s="17">
        <v>79</v>
      </c>
      <c r="DK54" s="18">
        <v>1798</v>
      </c>
      <c r="DL54" s="18">
        <v>1977</v>
      </c>
      <c r="DM54" s="26">
        <v>0.0440060698027314</v>
      </c>
      <c r="DN54" s="18">
        <v>82</v>
      </c>
      <c r="DO54" s="18">
        <v>6103.42</v>
      </c>
      <c r="DP54" s="17">
        <v>79</v>
      </c>
      <c r="DQ54" s="18">
        <v>1694</v>
      </c>
      <c r="DR54" s="18">
        <v>2046</v>
      </c>
      <c r="DS54" s="26">
        <v>0.0425219941348974</v>
      </c>
      <c r="DT54" s="18">
        <v>75</v>
      </c>
      <c r="DU54" s="18">
        <v>6724.79</v>
      </c>
      <c r="DV54" s="17">
        <v>79</v>
      </c>
      <c r="DW54" s="18">
        <v>1739</v>
      </c>
      <c r="DX54" s="18">
        <v>2079</v>
      </c>
      <c r="DY54" s="26">
        <v>0.0312650312650313</v>
      </c>
      <c r="DZ54" s="18">
        <v>59</v>
      </c>
      <c r="EA54" s="18">
        <v>4770.88</v>
      </c>
      <c r="EB54" s="17">
        <v>79</v>
      </c>
      <c r="EC54" s="18">
        <v>1692</v>
      </c>
      <c r="ED54" s="18">
        <v>2199</v>
      </c>
      <c r="EE54" s="26">
        <v>0.0391086857662574</v>
      </c>
      <c r="EF54" s="17">
        <v>80</v>
      </c>
      <c r="EG54" s="18">
        <v>6320.2</v>
      </c>
      <c r="EH54" s="17">
        <v>79</v>
      </c>
      <c r="EI54" s="17">
        <v>1651</v>
      </c>
      <c r="EJ54" s="18">
        <v>2213</v>
      </c>
      <c r="EK54" s="26">
        <v>0.0370537731586082</v>
      </c>
      <c r="EL54" s="17">
        <v>74</v>
      </c>
      <c r="EM54" s="18">
        <v>6130.12</v>
      </c>
      <c r="EN54" s="17">
        <v>79</v>
      </c>
      <c r="EO54" s="17">
        <v>1457</v>
      </c>
      <c r="EP54" s="17">
        <v>2268</v>
      </c>
      <c r="EQ54" s="26">
        <v>0.0405643738977072</v>
      </c>
      <c r="ER54" s="17">
        <v>84</v>
      </c>
      <c r="ES54" s="18">
        <v>6454.09</v>
      </c>
      <c r="ET54" s="17">
        <v>79</v>
      </c>
      <c r="EU54" s="17">
        <v>2129</v>
      </c>
      <c r="EV54" s="17">
        <v>2271</v>
      </c>
      <c r="EW54" s="26">
        <v>0.031263760457948</v>
      </c>
      <c r="EX54" s="17">
        <v>64</v>
      </c>
      <c r="EY54" s="18">
        <v>5289.95</v>
      </c>
      <c r="EZ54" s="17">
        <v>79</v>
      </c>
      <c r="FA54" s="17">
        <v>2430</v>
      </c>
      <c r="FB54" s="17">
        <v>2517</v>
      </c>
      <c r="FC54" s="26">
        <v>0.0365514501390544</v>
      </c>
      <c r="FD54" s="17">
        <v>85</v>
      </c>
      <c r="FE54" s="18">
        <v>7056.01</v>
      </c>
      <c r="FF54" s="17">
        <v>79</v>
      </c>
      <c r="FG54" s="17">
        <v>2004</v>
      </c>
      <c r="FH54" s="17">
        <v>2197</v>
      </c>
      <c r="FI54" s="26">
        <v>0.028675466545289</v>
      </c>
      <c r="FJ54" s="18">
        <v>60</v>
      </c>
      <c r="FK54" s="18">
        <v>4684.7</v>
      </c>
      <c r="FL54" s="17">
        <v>79</v>
      </c>
      <c r="FM54" s="18">
        <v>2078</v>
      </c>
      <c r="FN54" s="18">
        <v>2512</v>
      </c>
      <c r="FO54" s="26">
        <v>0.035031847133758</v>
      </c>
      <c r="FP54" s="18">
        <v>87</v>
      </c>
      <c r="FQ54" s="18">
        <v>6525.31</v>
      </c>
      <c r="FR54" s="17">
        <v>79</v>
      </c>
      <c r="FS54" s="18">
        <v>1878</v>
      </c>
      <c r="FT54" s="18">
        <v>2525</v>
      </c>
      <c r="FU54" s="26">
        <v>0.0273267326732673</v>
      </c>
      <c r="FV54" s="18">
        <v>66</v>
      </c>
      <c r="FW54" s="18">
        <v>5110.82</v>
      </c>
      <c r="FX54" s="17">
        <v>79</v>
      </c>
      <c r="FY54" s="18">
        <v>2416</v>
      </c>
      <c r="FZ54" s="18">
        <v>3058</v>
      </c>
      <c r="GA54" s="26">
        <v>0.0467625899280576</v>
      </c>
      <c r="GB54" s="18">
        <v>142</v>
      </c>
      <c r="GC54" s="18">
        <v>10719.71</v>
      </c>
      <c r="GD54" s="17">
        <v>79</v>
      </c>
      <c r="GE54" s="18">
        <v>2386</v>
      </c>
      <c r="GF54" s="18">
        <v>2972</v>
      </c>
      <c r="GG54" s="26">
        <v>0.0393674293405114</v>
      </c>
      <c r="GH54" s="17">
        <v>116</v>
      </c>
      <c r="GI54" s="18">
        <v>8740.57</v>
      </c>
      <c r="GJ54" s="17">
        <v>79</v>
      </c>
      <c r="GK54" s="17">
        <v>2875</v>
      </c>
      <c r="GL54" s="17">
        <v>2788</v>
      </c>
      <c r="GM54" s="26">
        <v>0.0398134863701578</v>
      </c>
      <c r="GN54" s="17">
        <v>104</v>
      </c>
      <c r="GO54" s="18">
        <v>8444.21</v>
      </c>
      <c r="GP54" s="17">
        <v>79</v>
      </c>
      <c r="GQ54" s="17">
        <v>2937</v>
      </c>
      <c r="GR54" s="17">
        <v>1108</v>
      </c>
      <c r="GS54" s="17">
        <v>92348.86</v>
      </c>
      <c r="GT54" s="17">
        <v>436</v>
      </c>
      <c r="GU54" s="17">
        <v>33452.25</v>
      </c>
      <c r="GV54" s="17">
        <v>1200</v>
      </c>
      <c r="GW54" s="17">
        <v>93433.36</v>
      </c>
      <c r="GX54" s="17">
        <v>1463</v>
      </c>
      <c r="GY54" s="17">
        <v>121935.84</v>
      </c>
      <c r="GZ54" s="16">
        <v>2202</v>
      </c>
      <c r="HA54" s="16">
        <v>178113.95</v>
      </c>
      <c r="HB54" s="16">
        <v>2019</v>
      </c>
      <c r="HC54" s="16">
        <v>164753.95</v>
      </c>
      <c r="HD54" s="41"/>
      <c r="HE54" s="41"/>
      <c r="HF54" s="41"/>
      <c r="HG54" s="41"/>
      <c r="HH54" s="18"/>
      <c r="HI54" s="41"/>
      <c r="HJ54" s="41"/>
      <c r="HK54" s="41"/>
      <c r="HL54" s="18"/>
      <c r="HM54" s="18"/>
      <c r="HN54" s="18">
        <f t="shared" si="1"/>
        <v>2552</v>
      </c>
      <c r="HO54" s="18">
        <f t="shared" si="5"/>
        <v>12968.22</v>
      </c>
      <c r="HP54" s="18">
        <f t="shared" si="2"/>
        <v>10980</v>
      </c>
      <c r="HQ54" s="18">
        <f t="shared" si="3"/>
        <v>697006.43</v>
      </c>
      <c r="HR54" s="43"/>
      <c r="HS54" s="43"/>
    </row>
    <row r="55" ht="16.5" spans="1:227">
      <c r="A55" s="16" t="s">
        <v>133</v>
      </c>
      <c r="B55" s="17" t="s">
        <v>46</v>
      </c>
      <c r="C55" s="18">
        <v>6939962758398</v>
      </c>
      <c r="D55" s="18">
        <v>575406341855</v>
      </c>
      <c r="E55" s="18">
        <v>21061210000469</v>
      </c>
      <c r="F55" s="17" t="s">
        <v>423</v>
      </c>
      <c r="G55" s="19" t="s">
        <v>424</v>
      </c>
      <c r="H55" s="17" t="s">
        <v>129</v>
      </c>
      <c r="I55" s="26">
        <f>VLOOKUP(C55,[3]Sheet2!K:P,6,0)</f>
        <v>0</v>
      </c>
      <c r="J55" s="17">
        <f>VLOOKUP(C55,[3]Sheet2!K:N,4,0)</f>
        <v>0</v>
      </c>
      <c r="K55" s="17">
        <f>VLOOKUP(C55,[3]Sheet2!K:Q,7,0)</f>
        <v>0</v>
      </c>
      <c r="L55" s="18" t="str">
        <f>VLOOKUP(C55,[3]Sheet2!K:O,5,0)</f>
        <v>-</v>
      </c>
      <c r="M55" s="27">
        <f t="shared" si="0"/>
        <v>0.00325375506034581</v>
      </c>
      <c r="N55" s="33">
        <v>330</v>
      </c>
      <c r="O55" s="26">
        <v>0.0576</v>
      </c>
      <c r="P55" s="18">
        <v>19</v>
      </c>
      <c r="Q55" s="18">
        <v>2012.97</v>
      </c>
      <c r="R55" s="17">
        <v>119</v>
      </c>
      <c r="S55" s="17">
        <v>305</v>
      </c>
      <c r="T55" s="17">
        <v>323</v>
      </c>
      <c r="U55" s="58">
        <v>0.021671826625387</v>
      </c>
      <c r="V55" s="18">
        <v>4</v>
      </c>
      <c r="W55" s="18">
        <v>1056.18</v>
      </c>
      <c r="X55" s="17">
        <v>119</v>
      </c>
      <c r="Y55" s="17">
        <v>302</v>
      </c>
      <c r="Z55" s="17">
        <v>369</v>
      </c>
      <c r="AA55" s="58">
        <v>0.035230352303523</v>
      </c>
      <c r="AB55" s="18">
        <v>12</v>
      </c>
      <c r="AC55" s="18">
        <v>1270.04</v>
      </c>
      <c r="AD55" s="17">
        <v>119</v>
      </c>
      <c r="AE55" s="17">
        <v>344</v>
      </c>
      <c r="AF55" s="17">
        <v>377</v>
      </c>
      <c r="AG55" s="58">
        <v>0.0318302387267905</v>
      </c>
      <c r="AH55" s="18">
        <v>12</v>
      </c>
      <c r="AI55" s="18">
        <v>1278</v>
      </c>
      <c r="AJ55" s="17">
        <v>119</v>
      </c>
      <c r="AK55" s="17">
        <v>328</v>
      </c>
      <c r="AL55" s="17">
        <v>425</v>
      </c>
      <c r="AM55" s="58">
        <v>0.0188235294117647</v>
      </c>
      <c r="AN55" s="18">
        <v>7</v>
      </c>
      <c r="AO55" s="18">
        <v>741.01</v>
      </c>
      <c r="AP55" s="17">
        <v>119</v>
      </c>
      <c r="AQ55" s="17">
        <v>281</v>
      </c>
      <c r="AR55" s="33">
        <v>369</v>
      </c>
      <c r="AS55" s="58">
        <v>0.032520325203252</v>
      </c>
      <c r="AT55" s="18">
        <v>11</v>
      </c>
      <c r="AU55" s="18">
        <v>1386.97</v>
      </c>
      <c r="AV55" s="17">
        <v>119</v>
      </c>
      <c r="AW55" s="17">
        <v>282</v>
      </c>
      <c r="AX55" s="17">
        <v>393</v>
      </c>
      <c r="AY55" s="264">
        <v>0.0178117048346056</v>
      </c>
      <c r="AZ55" s="17">
        <v>6</v>
      </c>
      <c r="BA55" s="18">
        <v>639</v>
      </c>
      <c r="BB55" s="17">
        <v>109</v>
      </c>
      <c r="BC55" s="17">
        <v>303</v>
      </c>
      <c r="BD55" s="17">
        <v>460</v>
      </c>
      <c r="BE55" s="32">
        <v>0.0260869565217391</v>
      </c>
      <c r="BF55" s="17">
        <v>10</v>
      </c>
      <c r="BG55" s="18">
        <v>1266.83</v>
      </c>
      <c r="BH55" s="17">
        <v>109</v>
      </c>
      <c r="BI55" s="17">
        <v>282</v>
      </c>
      <c r="BJ55" s="17">
        <v>433</v>
      </c>
      <c r="BK55" s="32">
        <v>0.0138568129330254</v>
      </c>
      <c r="BL55" s="18">
        <v>5</v>
      </c>
      <c r="BM55" s="18">
        <v>520.96</v>
      </c>
      <c r="BN55" s="17">
        <v>109</v>
      </c>
      <c r="BO55" s="17">
        <v>213</v>
      </c>
      <c r="BP55" s="17">
        <v>408</v>
      </c>
      <c r="BQ55" s="32">
        <v>0.0318627450980392</v>
      </c>
      <c r="BR55" s="18">
        <v>12</v>
      </c>
      <c r="BS55" s="18">
        <v>1497.36</v>
      </c>
      <c r="BT55" s="17">
        <v>109</v>
      </c>
      <c r="BU55" s="18">
        <v>212</v>
      </c>
      <c r="BV55" s="17">
        <v>323</v>
      </c>
      <c r="BW55" s="32">
        <v>0.0340557275541796</v>
      </c>
      <c r="BX55" s="18">
        <v>9</v>
      </c>
      <c r="BY55" s="18">
        <v>1147.2</v>
      </c>
      <c r="BZ55" s="17">
        <v>109</v>
      </c>
      <c r="CA55" s="18">
        <v>218</v>
      </c>
      <c r="CB55" s="18">
        <v>328</v>
      </c>
      <c r="CC55" s="32">
        <v>0.0341557275541796</v>
      </c>
      <c r="CD55" s="18">
        <v>7</v>
      </c>
      <c r="CE55" s="18">
        <v>760.03</v>
      </c>
      <c r="CF55" s="17">
        <v>109</v>
      </c>
      <c r="CG55" s="18">
        <v>218</v>
      </c>
      <c r="CH55" s="33">
        <v>380</v>
      </c>
      <c r="CI55" s="32">
        <v>0.0263157894736842</v>
      </c>
      <c r="CJ55" s="18">
        <v>7</v>
      </c>
      <c r="CK55" s="18">
        <v>717</v>
      </c>
      <c r="CL55" s="17">
        <v>109</v>
      </c>
      <c r="CM55" s="18">
        <v>218</v>
      </c>
      <c r="CN55" s="33">
        <v>434</v>
      </c>
      <c r="CO55" s="32">
        <v>0.0230414746543779</v>
      </c>
      <c r="CP55" s="17">
        <v>9</v>
      </c>
      <c r="CQ55" s="18">
        <v>1154</v>
      </c>
      <c r="CR55" s="17">
        <v>109</v>
      </c>
      <c r="CS55" s="17">
        <v>243</v>
      </c>
      <c r="CT55" s="33">
        <v>379</v>
      </c>
      <c r="CU55" s="32">
        <v>0.0158311345646438</v>
      </c>
      <c r="CV55" s="17">
        <v>4</v>
      </c>
      <c r="CW55" s="18">
        <v>633.83</v>
      </c>
      <c r="CX55" s="17">
        <v>100</v>
      </c>
      <c r="CY55" s="17">
        <v>348</v>
      </c>
      <c r="CZ55" s="33">
        <v>343</v>
      </c>
      <c r="DA55" s="32">
        <v>0.0262390670553936</v>
      </c>
      <c r="DB55" s="18">
        <v>9</v>
      </c>
      <c r="DC55" s="18">
        <v>952.42</v>
      </c>
      <c r="DD55" s="17">
        <v>100</v>
      </c>
      <c r="DE55" s="18">
        <v>346</v>
      </c>
      <c r="DF55" s="33">
        <v>363</v>
      </c>
      <c r="DG55" s="32">
        <v>0.0330578512396694</v>
      </c>
      <c r="DH55" s="18">
        <v>10</v>
      </c>
      <c r="DI55" s="18">
        <v>1157.21</v>
      </c>
      <c r="DJ55" s="17">
        <v>100</v>
      </c>
      <c r="DK55" s="18">
        <v>350</v>
      </c>
      <c r="DL55" s="18">
        <v>381</v>
      </c>
      <c r="DM55" s="26">
        <v>0.026246719160105</v>
      </c>
      <c r="DN55" s="18">
        <v>9</v>
      </c>
      <c r="DO55" s="18">
        <v>959.45</v>
      </c>
      <c r="DP55" s="17">
        <v>100</v>
      </c>
      <c r="DQ55" s="18">
        <v>309</v>
      </c>
      <c r="DR55" s="18">
        <v>358</v>
      </c>
      <c r="DS55" s="26">
        <v>0.0195530726256983</v>
      </c>
      <c r="DT55" s="18">
        <v>6</v>
      </c>
      <c r="DU55" s="18">
        <v>642.65</v>
      </c>
      <c r="DV55" s="17">
        <v>100</v>
      </c>
      <c r="DW55" s="18">
        <v>284</v>
      </c>
      <c r="DX55" s="18">
        <v>351</v>
      </c>
      <c r="DY55" s="26">
        <v>0.0113960113960114</v>
      </c>
      <c r="DZ55" s="18">
        <v>2</v>
      </c>
      <c r="EA55" s="18">
        <v>416.71</v>
      </c>
      <c r="EB55" s="17">
        <v>100</v>
      </c>
      <c r="EC55" s="18">
        <v>277</v>
      </c>
      <c r="ED55" s="18">
        <v>373</v>
      </c>
      <c r="EE55" s="26">
        <v>0.0160857908847185</v>
      </c>
      <c r="EF55" s="17">
        <v>5</v>
      </c>
      <c r="EG55" s="18">
        <v>512.33</v>
      </c>
      <c r="EH55" s="17">
        <v>100</v>
      </c>
      <c r="EI55" s="17">
        <v>300</v>
      </c>
      <c r="EJ55" s="18">
        <v>372</v>
      </c>
      <c r="EK55" s="26">
        <v>0.021505376344086</v>
      </c>
      <c r="EL55" s="17">
        <v>8</v>
      </c>
      <c r="EM55" s="18">
        <v>856.43</v>
      </c>
      <c r="EN55" s="17">
        <v>109</v>
      </c>
      <c r="EO55" s="17">
        <v>312</v>
      </c>
      <c r="EP55" s="17">
        <v>334</v>
      </c>
      <c r="EQ55" s="26">
        <v>0.0209580838323353</v>
      </c>
      <c r="ER55" s="17">
        <v>6</v>
      </c>
      <c r="ES55" s="18">
        <v>645.41</v>
      </c>
      <c r="ET55" s="17">
        <v>109</v>
      </c>
      <c r="EU55" s="17">
        <v>322</v>
      </c>
      <c r="EV55" s="17">
        <v>346</v>
      </c>
      <c r="EW55" s="26">
        <v>0.023121387283237</v>
      </c>
      <c r="EX55" s="17">
        <v>7</v>
      </c>
      <c r="EY55" s="18">
        <v>741.63</v>
      </c>
      <c r="EZ55" s="17">
        <v>109</v>
      </c>
      <c r="FA55" s="17">
        <v>374</v>
      </c>
      <c r="FB55" s="17">
        <v>353</v>
      </c>
      <c r="FC55" s="26">
        <v>0.0141643059490085</v>
      </c>
      <c r="FD55" s="17">
        <v>5</v>
      </c>
      <c r="FE55" s="18">
        <v>554.11</v>
      </c>
      <c r="FF55" s="17">
        <v>109</v>
      </c>
      <c r="FG55" s="17">
        <v>377</v>
      </c>
      <c r="FH55" s="17">
        <v>405</v>
      </c>
      <c r="FI55" s="26">
        <v>0.0271604938271605</v>
      </c>
      <c r="FJ55" s="18">
        <v>10</v>
      </c>
      <c r="FK55" s="18">
        <v>1060.85</v>
      </c>
      <c r="FL55" s="17">
        <v>109</v>
      </c>
      <c r="FM55" s="18">
        <v>375</v>
      </c>
      <c r="FN55" s="18">
        <v>399</v>
      </c>
      <c r="FO55" s="26">
        <v>0.0275689223057644</v>
      </c>
      <c r="FP55" s="18">
        <v>11</v>
      </c>
      <c r="FQ55" s="18">
        <v>1156.37</v>
      </c>
      <c r="FR55" s="17">
        <v>109</v>
      </c>
      <c r="FS55" s="18">
        <v>351</v>
      </c>
      <c r="FT55" s="18">
        <v>456</v>
      </c>
      <c r="FU55" s="26">
        <v>0.0241228070175439</v>
      </c>
      <c r="FV55" s="18">
        <v>10</v>
      </c>
      <c r="FW55" s="18">
        <v>1062.23</v>
      </c>
      <c r="FX55" s="17">
        <v>109</v>
      </c>
      <c r="FY55" s="18">
        <v>353</v>
      </c>
      <c r="FZ55" s="18">
        <v>442</v>
      </c>
      <c r="GA55" s="26">
        <v>0.0248868778280543</v>
      </c>
      <c r="GB55" s="18">
        <v>11</v>
      </c>
      <c r="GC55" s="18">
        <v>1154.93</v>
      </c>
      <c r="GD55" s="17">
        <v>109</v>
      </c>
      <c r="GE55" s="18">
        <v>346</v>
      </c>
      <c r="GF55" s="18">
        <v>411</v>
      </c>
      <c r="GG55" s="26">
        <v>0.0194647201946472</v>
      </c>
      <c r="GH55" s="17">
        <v>8</v>
      </c>
      <c r="GI55" s="18">
        <v>832</v>
      </c>
      <c r="GJ55" s="17">
        <v>109</v>
      </c>
      <c r="GK55" s="17">
        <v>326</v>
      </c>
      <c r="GL55" s="17">
        <v>389</v>
      </c>
      <c r="GM55" s="26">
        <v>0.0179948586118252</v>
      </c>
      <c r="GN55" s="17">
        <v>7</v>
      </c>
      <c r="GO55" s="18">
        <v>727</v>
      </c>
      <c r="GP55" s="17">
        <v>109</v>
      </c>
      <c r="GQ55" s="17">
        <v>307</v>
      </c>
      <c r="GR55" s="17">
        <v>155</v>
      </c>
      <c r="GS55" s="17">
        <v>20993.85</v>
      </c>
      <c r="GT55" s="17">
        <v>211</v>
      </c>
      <c r="GU55" s="17">
        <v>24652.74</v>
      </c>
      <c r="GV55" s="17">
        <v>287</v>
      </c>
      <c r="GW55" s="17">
        <v>34706.29</v>
      </c>
      <c r="GX55" s="17">
        <v>251</v>
      </c>
      <c r="GY55" s="17">
        <v>30759.16</v>
      </c>
      <c r="GZ55" s="16">
        <v>247</v>
      </c>
      <c r="HA55" s="16">
        <v>28619.93</v>
      </c>
      <c r="HB55" s="16">
        <v>239</v>
      </c>
      <c r="HC55" s="16">
        <v>26865.64</v>
      </c>
      <c r="HD55" s="41"/>
      <c r="HE55" s="41"/>
      <c r="HF55" s="41"/>
      <c r="HG55" s="41"/>
      <c r="HH55" s="18"/>
      <c r="HI55" s="41"/>
      <c r="HJ55" s="41"/>
      <c r="HK55" s="41"/>
      <c r="HL55" s="18"/>
      <c r="HM55" s="18"/>
      <c r="HN55" s="18">
        <f t="shared" si="1"/>
        <v>258</v>
      </c>
      <c r="HO55" s="18">
        <f t="shared" si="5"/>
        <v>3069.15</v>
      </c>
      <c r="HP55" s="18">
        <f t="shared" si="2"/>
        <v>1648</v>
      </c>
      <c r="HQ55" s="18">
        <f t="shared" si="3"/>
        <v>169666.76</v>
      </c>
      <c r="HR55" s="43"/>
      <c r="HS55" s="43"/>
    </row>
    <row r="56" ht="16.5" spans="1:227">
      <c r="A56" s="16" t="s">
        <v>133</v>
      </c>
      <c r="B56" s="17" t="s">
        <v>46</v>
      </c>
      <c r="C56" s="18">
        <v>6939962759265</v>
      </c>
      <c r="D56" s="18">
        <v>576124667413</v>
      </c>
      <c r="E56" s="18">
        <v>21061220000373</v>
      </c>
      <c r="F56" s="17" t="s">
        <v>246</v>
      </c>
      <c r="G56" s="19" t="s">
        <v>425</v>
      </c>
      <c r="H56" s="17" t="s">
        <v>129</v>
      </c>
      <c r="I56" s="26">
        <f>VLOOKUP(C56,[3]Sheet2!K:P,6,0)</f>
        <v>1</v>
      </c>
      <c r="J56" s="17">
        <f>VLOOKUP(C56,[3]Sheet2!K:N,4,0)</f>
        <v>570</v>
      </c>
      <c r="K56" s="17">
        <f>VLOOKUP(C56,[3]Sheet2!K:Q,7,0)</f>
        <v>1097</v>
      </c>
      <c r="L56" s="18">
        <f>VLOOKUP(C56,[3]Sheet2!K:O,5,0)</f>
        <v>75.9535859770399</v>
      </c>
      <c r="M56" s="27">
        <f t="shared" si="0"/>
        <v>0.00634356122230209</v>
      </c>
      <c r="N56" s="33">
        <v>213</v>
      </c>
      <c r="O56" s="26">
        <v>0.0329</v>
      </c>
      <c r="P56" s="18">
        <v>14</v>
      </c>
      <c r="Q56" s="18">
        <v>2002</v>
      </c>
      <c r="R56" s="17">
        <v>139</v>
      </c>
      <c r="S56" s="17">
        <v>485</v>
      </c>
      <c r="T56" s="17">
        <v>250</v>
      </c>
      <c r="U56" s="58">
        <v>0.068</v>
      </c>
      <c r="V56" s="18">
        <v>14</v>
      </c>
      <c r="W56" s="18">
        <v>1768.56</v>
      </c>
      <c r="X56" s="17">
        <v>139</v>
      </c>
      <c r="Y56" s="17">
        <v>486</v>
      </c>
      <c r="Z56" s="17">
        <v>242</v>
      </c>
      <c r="AA56" s="58">
        <v>0.0743801652892562</v>
      </c>
      <c r="AB56" s="18">
        <v>16</v>
      </c>
      <c r="AC56" s="18">
        <v>2040</v>
      </c>
      <c r="AD56" s="17">
        <v>139</v>
      </c>
      <c r="AE56" s="17">
        <v>667</v>
      </c>
      <c r="AF56" s="17">
        <v>222</v>
      </c>
      <c r="AG56" s="58">
        <v>0.184684684684685</v>
      </c>
      <c r="AH56" s="18">
        <v>38</v>
      </c>
      <c r="AI56" s="18">
        <v>4931.44</v>
      </c>
      <c r="AJ56" s="17">
        <v>139</v>
      </c>
      <c r="AK56" s="17">
        <v>634</v>
      </c>
      <c r="AL56" s="17">
        <v>224</v>
      </c>
      <c r="AM56" s="58">
        <v>0.0714285714285714</v>
      </c>
      <c r="AN56" s="18">
        <v>14</v>
      </c>
      <c r="AO56" s="18">
        <v>1821</v>
      </c>
      <c r="AP56" s="17">
        <v>139</v>
      </c>
      <c r="AQ56" s="17">
        <v>585</v>
      </c>
      <c r="AR56" s="33">
        <v>287</v>
      </c>
      <c r="AS56" s="58">
        <v>0.0418118466898955</v>
      </c>
      <c r="AT56" s="18">
        <v>9</v>
      </c>
      <c r="AU56" s="18">
        <v>1700.46</v>
      </c>
      <c r="AV56" s="17">
        <v>139</v>
      </c>
      <c r="AW56" s="17">
        <v>575</v>
      </c>
      <c r="AX56" s="17">
        <v>254</v>
      </c>
      <c r="AY56" s="264">
        <v>0.0511811023622047</v>
      </c>
      <c r="AZ56" s="17">
        <v>12</v>
      </c>
      <c r="BA56" s="18">
        <v>1591</v>
      </c>
      <c r="BB56" s="17">
        <v>139</v>
      </c>
      <c r="BC56" s="17">
        <v>644</v>
      </c>
      <c r="BD56" s="17">
        <v>272</v>
      </c>
      <c r="BE56" s="32">
        <v>0.0588235294117647</v>
      </c>
      <c r="BF56" s="17">
        <v>15</v>
      </c>
      <c r="BG56" s="18">
        <v>2228</v>
      </c>
      <c r="BH56" s="17">
        <v>139</v>
      </c>
      <c r="BI56" s="17">
        <v>575</v>
      </c>
      <c r="BJ56" s="17">
        <v>236</v>
      </c>
      <c r="BK56" s="32">
        <v>0.0466101694915254</v>
      </c>
      <c r="BL56" s="18">
        <v>10</v>
      </c>
      <c r="BM56" s="18">
        <v>1543</v>
      </c>
      <c r="BN56" s="17">
        <v>139</v>
      </c>
      <c r="BO56" s="17">
        <v>571</v>
      </c>
      <c r="BP56" s="17">
        <v>259</v>
      </c>
      <c r="BQ56" s="32">
        <v>0.0540540540540541</v>
      </c>
      <c r="BR56" s="18">
        <v>14</v>
      </c>
      <c r="BS56" s="18">
        <v>1811</v>
      </c>
      <c r="BT56" s="17">
        <v>139</v>
      </c>
      <c r="BU56" s="18">
        <v>560</v>
      </c>
      <c r="BV56" s="17">
        <v>232</v>
      </c>
      <c r="BW56" s="32">
        <v>0.0603448275862069</v>
      </c>
      <c r="BX56" s="18">
        <v>14</v>
      </c>
      <c r="BY56" s="18">
        <v>1854</v>
      </c>
      <c r="BZ56" s="17">
        <v>139</v>
      </c>
      <c r="CA56" s="18">
        <v>646</v>
      </c>
      <c r="CB56" s="18">
        <v>237</v>
      </c>
      <c r="CC56" s="32">
        <v>0.0604448275862069</v>
      </c>
      <c r="CD56" s="18">
        <v>5</v>
      </c>
      <c r="CE56" s="18">
        <v>899</v>
      </c>
      <c r="CF56" s="17">
        <v>139</v>
      </c>
      <c r="CG56" s="18">
        <v>646</v>
      </c>
      <c r="CH56" s="33">
        <v>244</v>
      </c>
      <c r="CI56" s="32">
        <v>0.0532786885245902</v>
      </c>
      <c r="CJ56" s="18">
        <v>13</v>
      </c>
      <c r="CK56" s="18">
        <v>1689.08</v>
      </c>
      <c r="CL56" s="17">
        <v>139</v>
      </c>
      <c r="CM56" s="18">
        <v>646</v>
      </c>
      <c r="CN56" s="33">
        <v>227</v>
      </c>
      <c r="CO56" s="32">
        <v>0.0704845814977974</v>
      </c>
      <c r="CP56" s="17">
        <v>14</v>
      </c>
      <c r="CQ56" s="18">
        <v>1858</v>
      </c>
      <c r="CR56" s="17">
        <v>139</v>
      </c>
      <c r="CS56" s="17">
        <v>661</v>
      </c>
      <c r="CT56" s="33">
        <v>292</v>
      </c>
      <c r="CU56" s="32">
        <v>0.0308219178082192</v>
      </c>
      <c r="CV56" s="17">
        <v>7</v>
      </c>
      <c r="CW56" s="18">
        <v>1221</v>
      </c>
      <c r="CX56" s="17">
        <v>129</v>
      </c>
      <c r="CY56" s="17">
        <v>653</v>
      </c>
      <c r="CZ56" s="33">
        <v>307</v>
      </c>
      <c r="DA56" s="32">
        <v>0.0488599348534202</v>
      </c>
      <c r="DB56" s="18">
        <v>13</v>
      </c>
      <c r="DC56" s="18">
        <v>1901.57</v>
      </c>
      <c r="DD56" s="17">
        <v>129</v>
      </c>
      <c r="DE56" s="18">
        <v>696</v>
      </c>
      <c r="DF56" s="33">
        <v>293</v>
      </c>
      <c r="DG56" s="32">
        <v>0.0511945392491468</v>
      </c>
      <c r="DH56" s="18">
        <v>15</v>
      </c>
      <c r="DI56" s="18">
        <v>1913.54</v>
      </c>
      <c r="DJ56" s="17">
        <v>129</v>
      </c>
      <c r="DK56" s="18">
        <v>672</v>
      </c>
      <c r="DL56" s="18">
        <v>235</v>
      </c>
      <c r="DM56" s="26">
        <v>0.0808510638297872</v>
      </c>
      <c r="DN56" s="18">
        <v>16</v>
      </c>
      <c r="DO56" s="18">
        <v>2042.03</v>
      </c>
      <c r="DP56" s="17">
        <v>129</v>
      </c>
      <c r="DQ56" s="18">
        <v>611</v>
      </c>
      <c r="DR56" s="18">
        <v>257</v>
      </c>
      <c r="DS56" s="26">
        <v>0.0233463035019455</v>
      </c>
      <c r="DT56" s="18">
        <v>6</v>
      </c>
      <c r="DU56" s="18">
        <v>760</v>
      </c>
      <c r="DV56" s="17">
        <v>129</v>
      </c>
      <c r="DW56" s="18">
        <v>565</v>
      </c>
      <c r="DX56" s="18">
        <v>240</v>
      </c>
      <c r="DY56" s="26">
        <v>0.0416666666666667</v>
      </c>
      <c r="DZ56" s="18">
        <v>9</v>
      </c>
      <c r="EA56" s="18">
        <v>1159.66</v>
      </c>
      <c r="EB56" s="17">
        <v>129</v>
      </c>
      <c r="EC56" s="18">
        <v>560</v>
      </c>
      <c r="ED56" s="18">
        <v>285</v>
      </c>
      <c r="EE56" s="26">
        <v>0.0280701754385965</v>
      </c>
      <c r="EF56" s="17">
        <v>8</v>
      </c>
      <c r="EG56" s="18">
        <v>1008</v>
      </c>
      <c r="EH56" s="17">
        <v>129</v>
      </c>
      <c r="EI56" s="17">
        <v>556</v>
      </c>
      <c r="EJ56" s="18">
        <v>273</v>
      </c>
      <c r="EK56" s="26">
        <v>0.0183150183150183</v>
      </c>
      <c r="EL56" s="17">
        <v>4</v>
      </c>
      <c r="EM56" s="18">
        <v>536</v>
      </c>
      <c r="EN56" s="17">
        <v>139</v>
      </c>
      <c r="EO56" s="17">
        <v>563</v>
      </c>
      <c r="EP56" s="17">
        <v>289</v>
      </c>
      <c r="EQ56" s="26">
        <v>0.0380622837370242</v>
      </c>
      <c r="ER56" s="17">
        <v>10</v>
      </c>
      <c r="ES56" s="18">
        <v>1305</v>
      </c>
      <c r="ET56" s="17">
        <v>139</v>
      </c>
      <c r="EU56" s="17">
        <v>564</v>
      </c>
      <c r="EV56" s="17">
        <v>329</v>
      </c>
      <c r="EW56" s="26">
        <v>0.0486322188449848</v>
      </c>
      <c r="EX56" s="17">
        <v>13</v>
      </c>
      <c r="EY56" s="18">
        <v>1867.17</v>
      </c>
      <c r="EZ56" s="17">
        <v>139</v>
      </c>
      <c r="FA56" s="17">
        <v>644</v>
      </c>
      <c r="FB56" s="17">
        <v>310</v>
      </c>
      <c r="FC56" s="26">
        <v>0.0580645161290323</v>
      </c>
      <c r="FD56" s="17">
        <v>18</v>
      </c>
      <c r="FE56" s="18">
        <v>1945.22</v>
      </c>
      <c r="FF56" s="17">
        <v>109</v>
      </c>
      <c r="FG56" s="17">
        <v>635</v>
      </c>
      <c r="FH56" s="17">
        <v>358</v>
      </c>
      <c r="FI56" s="26">
        <v>0.0502793296089385</v>
      </c>
      <c r="FJ56" s="18">
        <v>18</v>
      </c>
      <c r="FK56" s="18">
        <v>2029.21</v>
      </c>
      <c r="FL56" s="17">
        <v>109</v>
      </c>
      <c r="FM56" s="18">
        <v>621</v>
      </c>
      <c r="FN56" s="18">
        <v>381</v>
      </c>
      <c r="FO56" s="26">
        <v>0.057742782152231</v>
      </c>
      <c r="FP56" s="18">
        <v>22</v>
      </c>
      <c r="FQ56" s="18">
        <v>2444.94</v>
      </c>
      <c r="FR56" s="17">
        <v>109</v>
      </c>
      <c r="FS56" s="18">
        <v>596</v>
      </c>
      <c r="FT56" s="18">
        <v>441</v>
      </c>
      <c r="FU56" s="26">
        <v>0.072562358276644</v>
      </c>
      <c r="FV56" s="18">
        <v>32</v>
      </c>
      <c r="FW56" s="18">
        <v>3584.72</v>
      </c>
      <c r="FX56" s="17">
        <v>109</v>
      </c>
      <c r="FY56" s="18">
        <v>580</v>
      </c>
      <c r="FZ56" s="18">
        <v>452</v>
      </c>
      <c r="GA56" s="26">
        <v>0.0331858407079646</v>
      </c>
      <c r="GB56" s="18">
        <v>15</v>
      </c>
      <c r="GC56" s="18">
        <v>1667.73</v>
      </c>
      <c r="GD56" s="17">
        <v>109</v>
      </c>
      <c r="GE56" s="18">
        <v>558</v>
      </c>
      <c r="GF56" s="18">
        <v>525</v>
      </c>
      <c r="GG56" s="26">
        <v>0.04</v>
      </c>
      <c r="GH56" s="17">
        <v>21</v>
      </c>
      <c r="GI56" s="18">
        <v>2257.6</v>
      </c>
      <c r="GJ56" s="17">
        <v>109</v>
      </c>
      <c r="GK56" s="17">
        <v>508</v>
      </c>
      <c r="GL56" s="17">
        <v>464</v>
      </c>
      <c r="GM56" s="26">
        <v>0.15948275862069</v>
      </c>
      <c r="GN56" s="17">
        <v>74</v>
      </c>
      <c r="GO56" s="18">
        <v>8816.14</v>
      </c>
      <c r="GP56" s="17">
        <v>109</v>
      </c>
      <c r="GQ56" s="17">
        <v>426</v>
      </c>
      <c r="GR56" s="17">
        <v>427</v>
      </c>
      <c r="GS56" s="17">
        <v>59415.66</v>
      </c>
      <c r="GT56" s="17">
        <v>310</v>
      </c>
      <c r="GU56" s="17">
        <v>42598.2</v>
      </c>
      <c r="GV56" s="17">
        <v>437</v>
      </c>
      <c r="GW56" s="17">
        <v>64374.98</v>
      </c>
      <c r="GX56" s="17">
        <v>646</v>
      </c>
      <c r="GY56" s="17">
        <v>89377.89</v>
      </c>
      <c r="GZ56" s="16">
        <v>575</v>
      </c>
      <c r="HA56" s="16">
        <v>82511.24</v>
      </c>
      <c r="HB56" s="16">
        <v>407</v>
      </c>
      <c r="HC56" s="16">
        <v>55574.9</v>
      </c>
      <c r="HD56" s="41"/>
      <c r="HE56" s="41"/>
      <c r="HF56" s="41"/>
      <c r="HG56" s="41"/>
      <c r="HH56" s="18"/>
      <c r="HI56" s="41"/>
      <c r="HJ56" s="41"/>
      <c r="HK56" s="41"/>
      <c r="HL56" s="18"/>
      <c r="HM56" s="18"/>
      <c r="HN56" s="18">
        <f t="shared" si="1"/>
        <v>503</v>
      </c>
      <c r="HO56" s="18">
        <f t="shared" si="5"/>
        <v>3770.56</v>
      </c>
      <c r="HP56" s="18">
        <f t="shared" si="2"/>
        <v>3305</v>
      </c>
      <c r="HQ56" s="18">
        <f t="shared" si="3"/>
        <v>397623.43</v>
      </c>
      <c r="HR56" s="43"/>
      <c r="HS56" s="43"/>
    </row>
    <row r="57" ht="16.5" spans="1:227">
      <c r="A57" s="16" t="s">
        <v>139</v>
      </c>
      <c r="B57" s="17" t="s">
        <v>46</v>
      </c>
      <c r="C57" s="18">
        <v>6939962753065</v>
      </c>
      <c r="D57" s="18">
        <v>564946219572</v>
      </c>
      <c r="E57" s="18">
        <v>21061210000311</v>
      </c>
      <c r="F57" s="17" t="s">
        <v>248</v>
      </c>
      <c r="G57" s="19" t="s">
        <v>426</v>
      </c>
      <c r="H57" s="17" t="s">
        <v>129</v>
      </c>
      <c r="I57" s="26">
        <f>VLOOKUP(C57,[3]Sheet2!K:P,6,0)</f>
        <v>1</v>
      </c>
      <c r="J57" s="17">
        <f>VLOOKUP(C57,[3]Sheet2!K:N,4,0)</f>
        <v>930</v>
      </c>
      <c r="K57" s="17">
        <f>VLOOKUP(C57,[3]Sheet2!K:Q,7,0)</f>
        <v>605</v>
      </c>
      <c r="L57" s="18">
        <f>VLOOKUP(C57,[3]Sheet2!K:O,5,0)</f>
        <v>38.918547895058</v>
      </c>
      <c r="M57" s="27">
        <f t="shared" si="0"/>
        <v>0.00535986783196499</v>
      </c>
      <c r="N57" s="33">
        <v>543</v>
      </c>
      <c r="O57" s="26">
        <v>0.0129</v>
      </c>
      <c r="P57" s="18">
        <v>8</v>
      </c>
      <c r="Q57" s="18">
        <v>1582</v>
      </c>
      <c r="R57" s="17">
        <v>189</v>
      </c>
      <c r="S57" s="17">
        <v>498</v>
      </c>
      <c r="T57" s="17">
        <v>407</v>
      </c>
      <c r="U57" s="58">
        <v>0.0196560196560197</v>
      </c>
      <c r="V57" s="18">
        <v>5</v>
      </c>
      <c r="W57" s="18">
        <v>1393</v>
      </c>
      <c r="X57" s="17">
        <v>189</v>
      </c>
      <c r="Y57" s="17">
        <v>494</v>
      </c>
      <c r="Z57" s="17">
        <v>448</v>
      </c>
      <c r="AA57" s="58">
        <v>0.0245535714285714</v>
      </c>
      <c r="AB57" s="18">
        <v>8</v>
      </c>
      <c r="AC57" s="18">
        <v>1950</v>
      </c>
      <c r="AD57" s="17">
        <v>189</v>
      </c>
      <c r="AE57" s="17">
        <v>481</v>
      </c>
      <c r="AF57" s="17">
        <v>464</v>
      </c>
      <c r="AG57" s="58">
        <v>0.0237068965517241</v>
      </c>
      <c r="AH57" s="18">
        <v>10</v>
      </c>
      <c r="AI57" s="18">
        <v>1961.1</v>
      </c>
      <c r="AJ57" s="17">
        <v>189</v>
      </c>
      <c r="AK57" s="17">
        <v>468</v>
      </c>
      <c r="AL57" s="17">
        <v>459</v>
      </c>
      <c r="AM57" s="58">
        <v>0.0152505446623094</v>
      </c>
      <c r="AN57" s="18">
        <v>6</v>
      </c>
      <c r="AO57" s="18">
        <v>1190.94</v>
      </c>
      <c r="AP57" s="17">
        <v>189</v>
      </c>
      <c r="AQ57" s="17">
        <v>466</v>
      </c>
      <c r="AR57" s="33">
        <v>482</v>
      </c>
      <c r="AS57" s="58">
        <v>0.016597510373444</v>
      </c>
      <c r="AT57" s="18">
        <v>7</v>
      </c>
      <c r="AU57" s="18">
        <v>1353</v>
      </c>
      <c r="AV57" s="17">
        <v>189</v>
      </c>
      <c r="AW57" s="17">
        <v>507</v>
      </c>
      <c r="AX57" s="17">
        <v>380</v>
      </c>
      <c r="AY57" s="264">
        <v>0.0289473684210526</v>
      </c>
      <c r="AZ57" s="17">
        <v>11</v>
      </c>
      <c r="BA57" s="18">
        <v>2130.39</v>
      </c>
      <c r="BB57" s="17">
        <v>199</v>
      </c>
      <c r="BC57" s="17">
        <v>558</v>
      </c>
      <c r="BD57" s="17">
        <v>357</v>
      </c>
      <c r="BE57" s="32">
        <v>0.030812324929972</v>
      </c>
      <c r="BF57" s="17">
        <v>11</v>
      </c>
      <c r="BG57" s="18">
        <v>2154</v>
      </c>
      <c r="BH57" s="17">
        <v>199</v>
      </c>
      <c r="BI57" s="17">
        <v>507</v>
      </c>
      <c r="BJ57" s="17">
        <v>414</v>
      </c>
      <c r="BK57" s="32">
        <v>0.0314009661835749</v>
      </c>
      <c r="BL57" s="18">
        <v>12</v>
      </c>
      <c r="BM57" s="18">
        <v>2340</v>
      </c>
      <c r="BN57" s="17">
        <v>199</v>
      </c>
      <c r="BO57" s="17">
        <v>471</v>
      </c>
      <c r="BP57" s="17">
        <v>524</v>
      </c>
      <c r="BQ57" s="32">
        <v>0.0400763358778626</v>
      </c>
      <c r="BR57" s="18">
        <v>20</v>
      </c>
      <c r="BS57" s="18">
        <v>3899.03</v>
      </c>
      <c r="BT57" s="17">
        <v>199</v>
      </c>
      <c r="BU57" s="18">
        <v>451</v>
      </c>
      <c r="BV57" s="17">
        <v>355</v>
      </c>
      <c r="BW57" s="32">
        <v>0.0338028169014084</v>
      </c>
      <c r="BX57" s="18">
        <v>11</v>
      </c>
      <c r="BY57" s="18">
        <v>2139</v>
      </c>
      <c r="BZ57" s="17">
        <v>199</v>
      </c>
      <c r="CA57" s="18">
        <v>448</v>
      </c>
      <c r="CB57" s="18">
        <v>360</v>
      </c>
      <c r="CC57" s="32">
        <v>0.0339028169014084</v>
      </c>
      <c r="CD57" s="18">
        <v>6</v>
      </c>
      <c r="CE57" s="18">
        <v>1588.53</v>
      </c>
      <c r="CF57" s="17">
        <v>199</v>
      </c>
      <c r="CG57" s="18">
        <v>448</v>
      </c>
      <c r="CH57" s="33">
        <v>417</v>
      </c>
      <c r="CI57" s="32">
        <v>0.0455635491606715</v>
      </c>
      <c r="CJ57" s="18">
        <v>17</v>
      </c>
      <c r="CK57" s="18">
        <v>3689.83</v>
      </c>
      <c r="CL57" s="17">
        <v>199</v>
      </c>
      <c r="CM57" s="18">
        <v>448</v>
      </c>
      <c r="CN57" s="33">
        <v>356</v>
      </c>
      <c r="CO57" s="32">
        <v>0.0280898876404494</v>
      </c>
      <c r="CP57" s="17">
        <v>8</v>
      </c>
      <c r="CQ57" s="18">
        <v>1958.77</v>
      </c>
      <c r="CR57" s="17">
        <v>199</v>
      </c>
      <c r="CS57" s="17">
        <v>418</v>
      </c>
      <c r="CT57" s="33">
        <v>458</v>
      </c>
      <c r="CU57" s="32">
        <v>0.0305676855895196</v>
      </c>
      <c r="CV57" s="17">
        <v>13</v>
      </c>
      <c r="CW57" s="18">
        <v>2427.4</v>
      </c>
      <c r="CX57" s="17">
        <v>184</v>
      </c>
      <c r="CY57" s="17">
        <v>496</v>
      </c>
      <c r="CZ57" s="33">
        <v>436</v>
      </c>
      <c r="DA57" s="32">
        <v>0.036697247706422</v>
      </c>
      <c r="DB57" s="18">
        <v>13</v>
      </c>
      <c r="DC57" s="18">
        <v>2797.5</v>
      </c>
      <c r="DD57" s="17">
        <v>184</v>
      </c>
      <c r="DE57" s="18">
        <v>483</v>
      </c>
      <c r="DF57" s="33">
        <v>435</v>
      </c>
      <c r="DG57" s="32">
        <v>0.0367816091954023</v>
      </c>
      <c r="DH57" s="18">
        <v>16</v>
      </c>
      <c r="DI57" s="18">
        <v>2939.18</v>
      </c>
      <c r="DJ57" s="17">
        <v>184</v>
      </c>
      <c r="DK57" s="18">
        <v>500</v>
      </c>
      <c r="DL57" s="18">
        <v>460</v>
      </c>
      <c r="DM57" s="26">
        <v>0.0456521739130435</v>
      </c>
      <c r="DN57" s="18">
        <v>19</v>
      </c>
      <c r="DO57" s="18">
        <v>3507.08</v>
      </c>
      <c r="DP57" s="17">
        <v>184</v>
      </c>
      <c r="DQ57" s="18">
        <v>428</v>
      </c>
      <c r="DR57" s="18">
        <v>439</v>
      </c>
      <c r="DS57" s="26">
        <v>0.041002277904328</v>
      </c>
      <c r="DT57" s="18">
        <v>16</v>
      </c>
      <c r="DU57" s="18">
        <v>3333.42</v>
      </c>
      <c r="DV57" s="17">
        <v>184</v>
      </c>
      <c r="DW57" s="18">
        <v>433</v>
      </c>
      <c r="DX57" s="18">
        <v>494</v>
      </c>
      <c r="DY57" s="26">
        <v>0.0445344129554656</v>
      </c>
      <c r="DZ57" s="18">
        <v>20</v>
      </c>
      <c r="EA57" s="18">
        <v>4117.53</v>
      </c>
      <c r="EB57" s="17">
        <v>184</v>
      </c>
      <c r="EC57" s="18">
        <v>411</v>
      </c>
      <c r="ED57" s="18">
        <v>504</v>
      </c>
      <c r="EE57" s="26">
        <v>0.0535714285714286</v>
      </c>
      <c r="EF57" s="17">
        <v>26</v>
      </c>
      <c r="EG57" s="18">
        <v>4827.41</v>
      </c>
      <c r="EH57" s="17">
        <v>184</v>
      </c>
      <c r="EI57" s="17">
        <v>401</v>
      </c>
      <c r="EJ57" s="18">
        <v>455</v>
      </c>
      <c r="EK57" s="26">
        <v>0.021978021978022</v>
      </c>
      <c r="EL57" s="17">
        <v>9</v>
      </c>
      <c r="EM57" s="18">
        <v>1805</v>
      </c>
      <c r="EN57" s="17">
        <v>199</v>
      </c>
      <c r="EO57" s="17">
        <v>333</v>
      </c>
      <c r="EP57" s="17">
        <v>526</v>
      </c>
      <c r="EQ57" s="26">
        <v>0.0342205323193916</v>
      </c>
      <c r="ER57" s="17">
        <v>15</v>
      </c>
      <c r="ES57" s="18">
        <v>2909.84</v>
      </c>
      <c r="ET57" s="17">
        <v>199</v>
      </c>
      <c r="EU57" s="17">
        <v>333</v>
      </c>
      <c r="EV57" s="17">
        <v>475</v>
      </c>
      <c r="EW57" s="26">
        <v>0.0252631578947368</v>
      </c>
      <c r="EX57" s="17">
        <v>9</v>
      </c>
      <c r="EY57" s="18">
        <v>2154</v>
      </c>
      <c r="EZ57" s="17">
        <v>199</v>
      </c>
      <c r="FA57" s="17">
        <v>453</v>
      </c>
      <c r="FB57" s="17">
        <v>559</v>
      </c>
      <c r="FC57" s="26">
        <v>0.0214669051878354</v>
      </c>
      <c r="FD57" s="17">
        <v>10</v>
      </c>
      <c r="FE57" s="18">
        <v>2359.99</v>
      </c>
      <c r="FF57" s="17">
        <v>199</v>
      </c>
      <c r="FG57" s="17">
        <v>457</v>
      </c>
      <c r="FH57" s="17">
        <v>470</v>
      </c>
      <c r="FI57" s="26">
        <v>0.025531914893617</v>
      </c>
      <c r="FJ57" s="18">
        <v>11</v>
      </c>
      <c r="FK57" s="18">
        <v>2173</v>
      </c>
      <c r="FL57" s="17">
        <v>199</v>
      </c>
      <c r="FM57" s="18">
        <v>469</v>
      </c>
      <c r="FN57" s="18">
        <v>544</v>
      </c>
      <c r="FO57" s="26">
        <v>0.0202205882352941</v>
      </c>
      <c r="FP57" s="18">
        <v>11</v>
      </c>
      <c r="FQ57" s="18">
        <v>2179.67</v>
      </c>
      <c r="FR57" s="17">
        <v>199</v>
      </c>
      <c r="FS57" s="18">
        <v>475</v>
      </c>
      <c r="FT57" s="18">
        <v>530</v>
      </c>
      <c r="FU57" s="26">
        <v>0.0169811320754717</v>
      </c>
      <c r="FV57" s="18">
        <v>9</v>
      </c>
      <c r="FW57" s="18">
        <v>1760</v>
      </c>
      <c r="FX57" s="17">
        <v>199</v>
      </c>
      <c r="FY57" s="18">
        <v>452</v>
      </c>
      <c r="FZ57" s="18">
        <v>697</v>
      </c>
      <c r="GA57" s="26">
        <v>0.0344332855093257</v>
      </c>
      <c r="GB57" s="18">
        <v>24</v>
      </c>
      <c r="GC57" s="18">
        <v>4475.68</v>
      </c>
      <c r="GD57" s="17">
        <v>199</v>
      </c>
      <c r="GE57" s="18">
        <v>433</v>
      </c>
      <c r="GF57" s="18">
        <v>867</v>
      </c>
      <c r="GG57" s="26">
        <v>0.0449826989619377</v>
      </c>
      <c r="GH57" s="17">
        <v>38</v>
      </c>
      <c r="GI57" s="18">
        <v>6959.4</v>
      </c>
      <c r="GJ57" s="17">
        <v>179</v>
      </c>
      <c r="GK57" s="17">
        <v>373</v>
      </c>
      <c r="GL57" s="17">
        <v>664</v>
      </c>
      <c r="GM57" s="26">
        <v>0.0391566265060241</v>
      </c>
      <c r="GN57" s="17">
        <v>26</v>
      </c>
      <c r="GO57" s="18">
        <v>4574.8</v>
      </c>
      <c r="GP57" s="17">
        <v>179</v>
      </c>
      <c r="GQ57" s="17">
        <v>350</v>
      </c>
      <c r="GR57" s="17">
        <v>613</v>
      </c>
      <c r="GS57" s="17">
        <v>124073.09</v>
      </c>
      <c r="GT57" s="17">
        <v>384</v>
      </c>
      <c r="GU57" s="17">
        <v>77086.27</v>
      </c>
      <c r="GV57" s="17">
        <v>500</v>
      </c>
      <c r="GW57" s="17">
        <v>98203.2</v>
      </c>
      <c r="GX57" s="17">
        <v>383</v>
      </c>
      <c r="GY57" s="17">
        <v>76034.13</v>
      </c>
      <c r="GZ57" s="18">
        <v>382</v>
      </c>
      <c r="HA57" s="41">
        <v>76213.8</v>
      </c>
      <c r="HB57" s="41">
        <v>495</v>
      </c>
      <c r="HC57" s="41">
        <v>97105.56</v>
      </c>
      <c r="HD57" s="41"/>
      <c r="HE57" s="41"/>
      <c r="HF57" s="41"/>
      <c r="HG57" s="41"/>
      <c r="HH57" s="18"/>
      <c r="HI57" s="41"/>
      <c r="HJ57" s="41"/>
      <c r="HK57" s="41"/>
      <c r="HL57" s="18"/>
      <c r="HM57" s="18"/>
      <c r="HN57" s="18">
        <f t="shared" si="1"/>
        <v>425</v>
      </c>
      <c r="HO57" s="18">
        <f t="shared" si="5"/>
        <v>2975</v>
      </c>
      <c r="HP57" s="18">
        <f t="shared" si="2"/>
        <v>3182</v>
      </c>
      <c r="HQ57" s="18">
        <f t="shared" si="3"/>
        <v>551691.05</v>
      </c>
      <c r="HR57" s="43"/>
      <c r="HS57" s="43"/>
    </row>
    <row r="58" ht="16.5" spans="1:227">
      <c r="A58" s="16" t="s">
        <v>133</v>
      </c>
      <c r="B58" s="17" t="s">
        <v>45</v>
      </c>
      <c r="C58" s="18">
        <v>6939962758763</v>
      </c>
      <c r="D58" s="18">
        <v>568903580528</v>
      </c>
      <c r="E58" s="18">
        <v>21062010000878</v>
      </c>
      <c r="F58" s="17" t="s">
        <v>252</v>
      </c>
      <c r="G58" s="19" t="s">
        <v>392</v>
      </c>
      <c r="H58" s="17" t="s">
        <v>129</v>
      </c>
      <c r="I58" s="26">
        <f>VLOOKUP(C58,[3]Sheet2!K:P,6,0)</f>
        <v>1</v>
      </c>
      <c r="J58" s="17">
        <f>VLOOKUP(C58,[3]Sheet2!K:N,4,0)</f>
        <v>3296</v>
      </c>
      <c r="K58" s="17">
        <f>VLOOKUP(C58,[3]Sheet2!K:Q,7,0)</f>
        <v>1788</v>
      </c>
      <c r="L58" s="18">
        <f>VLOOKUP(C58,[3]Sheet2!K:O,5,0)</f>
        <v>53.0110887698831</v>
      </c>
      <c r="M58" s="27">
        <f t="shared" si="0"/>
        <v>0.0195981990844085</v>
      </c>
      <c r="N58" s="33">
        <v>1245</v>
      </c>
      <c r="O58" s="26">
        <v>0.0273</v>
      </c>
      <c r="P58" s="18">
        <v>39</v>
      </c>
      <c r="Q58" s="18">
        <v>3785</v>
      </c>
      <c r="R58" s="17">
        <v>89</v>
      </c>
      <c r="S58" s="17">
        <v>1838</v>
      </c>
      <c r="T58" s="17">
        <v>1169</v>
      </c>
      <c r="U58" s="58">
        <v>0.039349871685201</v>
      </c>
      <c r="V58" s="18">
        <v>38</v>
      </c>
      <c r="W58" s="18">
        <v>3735.87</v>
      </c>
      <c r="X58" s="17">
        <v>89</v>
      </c>
      <c r="Y58" s="17">
        <v>1928</v>
      </c>
      <c r="Z58" s="17">
        <v>1167</v>
      </c>
      <c r="AA58" s="58">
        <v>0.0351328191945159</v>
      </c>
      <c r="AB58" s="18">
        <v>37</v>
      </c>
      <c r="AC58" s="18">
        <v>3337.51</v>
      </c>
      <c r="AD58" s="17">
        <v>89</v>
      </c>
      <c r="AE58" s="17">
        <v>2215</v>
      </c>
      <c r="AF58" s="17">
        <v>1143</v>
      </c>
      <c r="AG58" s="58">
        <v>0.0411198600174978</v>
      </c>
      <c r="AH58" s="18">
        <v>37</v>
      </c>
      <c r="AI58" s="18">
        <v>3828.43</v>
      </c>
      <c r="AJ58" s="17">
        <v>89</v>
      </c>
      <c r="AK58" s="17">
        <v>2138</v>
      </c>
      <c r="AL58" s="17">
        <v>1210</v>
      </c>
      <c r="AM58" s="58">
        <v>0.0289256198347107</v>
      </c>
      <c r="AN58" s="18">
        <v>32</v>
      </c>
      <c r="AO58" s="18">
        <v>2655.47</v>
      </c>
      <c r="AP58" s="17">
        <v>89</v>
      </c>
      <c r="AQ58" s="17">
        <v>2125</v>
      </c>
      <c r="AR58" s="33">
        <v>1160</v>
      </c>
      <c r="AS58" s="58">
        <v>0.0379310344827586</v>
      </c>
      <c r="AT58" s="18">
        <v>38</v>
      </c>
      <c r="AU58" s="18">
        <v>3757.96</v>
      </c>
      <c r="AV58" s="17">
        <v>89</v>
      </c>
      <c r="AW58" s="17">
        <v>2207</v>
      </c>
      <c r="AX58" s="17">
        <v>1230</v>
      </c>
      <c r="AY58" s="264">
        <v>0.0414634146341463</v>
      </c>
      <c r="AZ58" s="17">
        <v>45</v>
      </c>
      <c r="BA58" s="18">
        <v>4500.28</v>
      </c>
      <c r="BB58" s="17">
        <v>89</v>
      </c>
      <c r="BC58" s="17">
        <v>2323</v>
      </c>
      <c r="BD58" s="17">
        <v>1382</v>
      </c>
      <c r="BE58" s="32">
        <v>0.0419681620839363</v>
      </c>
      <c r="BF58" s="17">
        <v>56</v>
      </c>
      <c r="BG58" s="18">
        <v>4602.8</v>
      </c>
      <c r="BH58" s="17">
        <v>89</v>
      </c>
      <c r="BI58" s="17">
        <v>2207</v>
      </c>
      <c r="BJ58" s="17">
        <v>1411</v>
      </c>
      <c r="BK58" s="32">
        <v>0.0503189227498228</v>
      </c>
      <c r="BL58" s="18">
        <v>64</v>
      </c>
      <c r="BM58" s="18">
        <v>5652.2</v>
      </c>
      <c r="BN58" s="17">
        <v>89</v>
      </c>
      <c r="BO58" s="17">
        <v>2079</v>
      </c>
      <c r="BP58" s="17">
        <v>1382</v>
      </c>
      <c r="BQ58" s="32">
        <v>0.0369030390738061</v>
      </c>
      <c r="BR58" s="18">
        <v>47</v>
      </c>
      <c r="BS58" s="18">
        <v>4233.05</v>
      </c>
      <c r="BT58" s="17">
        <v>89</v>
      </c>
      <c r="BU58" s="18">
        <v>2030</v>
      </c>
      <c r="BV58" s="17">
        <v>1318</v>
      </c>
      <c r="BW58" s="32">
        <v>0.0462822458270106</v>
      </c>
      <c r="BX58" s="18">
        <v>52</v>
      </c>
      <c r="BY58" s="18">
        <v>4830.43</v>
      </c>
      <c r="BZ58" s="17">
        <v>89</v>
      </c>
      <c r="CA58" s="18">
        <v>2145</v>
      </c>
      <c r="CB58" s="18">
        <v>1323</v>
      </c>
      <c r="CC58" s="32">
        <v>0.0463822458270106</v>
      </c>
      <c r="CD58" s="18">
        <v>47</v>
      </c>
      <c r="CE58" s="18">
        <v>4145.23</v>
      </c>
      <c r="CF58" s="17">
        <v>89</v>
      </c>
      <c r="CG58" s="18">
        <v>2145</v>
      </c>
      <c r="CH58" s="33">
        <v>1313</v>
      </c>
      <c r="CI58" s="32">
        <v>0.0456968773800457</v>
      </c>
      <c r="CJ58" s="18">
        <v>55</v>
      </c>
      <c r="CK58" s="18">
        <v>5318.5</v>
      </c>
      <c r="CL58" s="17">
        <v>89</v>
      </c>
      <c r="CM58" s="18">
        <v>2145</v>
      </c>
      <c r="CN58" s="33">
        <v>1298</v>
      </c>
      <c r="CO58" s="32">
        <v>0.0431432973805855</v>
      </c>
      <c r="CP58" s="17">
        <v>53</v>
      </c>
      <c r="CQ58" s="18">
        <v>4553.91</v>
      </c>
      <c r="CR58" s="17">
        <v>89</v>
      </c>
      <c r="CS58" s="17">
        <v>1875</v>
      </c>
      <c r="CT58" s="33">
        <v>1732</v>
      </c>
      <c r="CU58" s="32">
        <v>0.0484988452655889</v>
      </c>
      <c r="CV58" s="17">
        <v>79</v>
      </c>
      <c r="CW58" s="18">
        <v>6993.55</v>
      </c>
      <c r="CX58" s="17">
        <v>89</v>
      </c>
      <c r="CY58" s="17">
        <v>1825</v>
      </c>
      <c r="CZ58" s="33">
        <v>1968</v>
      </c>
      <c r="DA58" s="32">
        <v>0.0472560975609756</v>
      </c>
      <c r="DB58" s="18">
        <v>80</v>
      </c>
      <c r="DC58" s="18">
        <v>6787.96</v>
      </c>
      <c r="DD58" s="17">
        <v>89</v>
      </c>
      <c r="DE58" s="18">
        <v>1785</v>
      </c>
      <c r="DF58" s="33">
        <v>1660</v>
      </c>
      <c r="DG58" s="32">
        <v>0.0463855421686747</v>
      </c>
      <c r="DH58" s="18">
        <v>73</v>
      </c>
      <c r="DI58" s="18">
        <v>6078.77</v>
      </c>
      <c r="DJ58" s="17">
        <v>89</v>
      </c>
      <c r="DK58" s="18">
        <v>1763</v>
      </c>
      <c r="DL58" s="18">
        <v>1412</v>
      </c>
      <c r="DM58" s="26">
        <v>0.0382436260623229</v>
      </c>
      <c r="DN58" s="18">
        <v>45</v>
      </c>
      <c r="DO58" s="18">
        <v>4033.99</v>
      </c>
      <c r="DP58" s="17">
        <v>89</v>
      </c>
      <c r="DQ58" s="18">
        <v>1422</v>
      </c>
      <c r="DR58" s="18">
        <v>1405</v>
      </c>
      <c r="DS58" s="26">
        <v>0.0370106761565836</v>
      </c>
      <c r="DT58" s="18">
        <v>49</v>
      </c>
      <c r="DU58" s="18">
        <v>3944.99</v>
      </c>
      <c r="DV58" s="17">
        <v>89</v>
      </c>
      <c r="DW58" s="18">
        <v>1337</v>
      </c>
      <c r="DX58" s="18">
        <v>1482</v>
      </c>
      <c r="DY58" s="26">
        <v>0.048582995951417</v>
      </c>
      <c r="DZ58" s="18">
        <v>61</v>
      </c>
      <c r="EA58" s="18">
        <v>5669.45</v>
      </c>
      <c r="EB58" s="17">
        <v>89</v>
      </c>
      <c r="EC58" s="18">
        <v>1322</v>
      </c>
      <c r="ED58" s="18">
        <v>1488</v>
      </c>
      <c r="EE58" s="26">
        <v>0.0376344086021505</v>
      </c>
      <c r="EF58" s="17">
        <v>51</v>
      </c>
      <c r="EG58" s="18">
        <v>4201.72</v>
      </c>
      <c r="EH58" s="17">
        <v>89</v>
      </c>
      <c r="EI58" s="17">
        <v>1342</v>
      </c>
      <c r="EJ58" s="18">
        <v>1407</v>
      </c>
      <c r="EK58" s="26">
        <v>0.0376687988628287</v>
      </c>
      <c r="EL58" s="17">
        <v>43</v>
      </c>
      <c r="EM58" s="18">
        <v>3956.22</v>
      </c>
      <c r="EN58" s="17">
        <v>89</v>
      </c>
      <c r="EO58" s="17">
        <v>1310</v>
      </c>
      <c r="EP58" s="17">
        <v>1506</v>
      </c>
      <c r="EQ58" s="26">
        <v>0.0464807436918991</v>
      </c>
      <c r="ER58" s="17">
        <v>65</v>
      </c>
      <c r="ES58" s="18">
        <v>5367.99</v>
      </c>
      <c r="ET58" s="17">
        <v>89</v>
      </c>
      <c r="EU58" s="17">
        <v>1790</v>
      </c>
      <c r="EV58" s="17">
        <v>1378</v>
      </c>
      <c r="EW58" s="26">
        <v>0.032656023222061</v>
      </c>
      <c r="EX58" s="17">
        <v>42</v>
      </c>
      <c r="EY58" s="18">
        <v>4024.44</v>
      </c>
      <c r="EZ58" s="17">
        <v>89</v>
      </c>
      <c r="FA58" s="17">
        <v>1935</v>
      </c>
      <c r="FB58" s="17">
        <v>1311</v>
      </c>
      <c r="FC58" s="26">
        <v>0.03813882532418</v>
      </c>
      <c r="FD58" s="17">
        <v>49</v>
      </c>
      <c r="FE58" s="18">
        <v>4340.61</v>
      </c>
      <c r="FF58" s="17">
        <v>89</v>
      </c>
      <c r="FG58" s="17">
        <v>1905</v>
      </c>
      <c r="FH58" s="17">
        <v>1156</v>
      </c>
      <c r="FI58" s="26">
        <v>0.0432525951557093</v>
      </c>
      <c r="FJ58" s="18">
        <v>49</v>
      </c>
      <c r="FK58" s="18">
        <v>4173.23</v>
      </c>
      <c r="FL58" s="17">
        <v>89</v>
      </c>
      <c r="FM58" s="18">
        <v>1914</v>
      </c>
      <c r="FN58" s="18">
        <v>1159</v>
      </c>
      <c r="FO58" s="26">
        <v>0.0414150129421915</v>
      </c>
      <c r="FP58" s="18">
        <v>48</v>
      </c>
      <c r="FQ58" s="18">
        <v>4031.32</v>
      </c>
      <c r="FR58" s="17">
        <v>89</v>
      </c>
      <c r="FS58" s="18">
        <v>1805</v>
      </c>
      <c r="FT58" s="18">
        <v>1137</v>
      </c>
      <c r="FU58" s="26">
        <v>0.0378188214599824</v>
      </c>
      <c r="FV58" s="18">
        <v>42</v>
      </c>
      <c r="FW58" s="18">
        <v>3577.8</v>
      </c>
      <c r="FX58" s="17">
        <v>89</v>
      </c>
      <c r="FY58" s="18">
        <v>1697</v>
      </c>
      <c r="FZ58" s="18">
        <v>1176</v>
      </c>
      <c r="GA58" s="26">
        <v>0.0297619047619048</v>
      </c>
      <c r="GB58" s="18">
        <v>34</v>
      </c>
      <c r="GC58" s="18">
        <v>2938.7</v>
      </c>
      <c r="GD58" s="17">
        <v>89</v>
      </c>
      <c r="GE58" s="18">
        <v>1686</v>
      </c>
      <c r="GF58" s="18">
        <v>1313</v>
      </c>
      <c r="GG58" s="26">
        <v>0.0472201066260472</v>
      </c>
      <c r="GH58" s="17">
        <v>62</v>
      </c>
      <c r="GI58" s="18">
        <v>5185.44</v>
      </c>
      <c r="GJ58" s="17">
        <v>89</v>
      </c>
      <c r="GK58" s="17">
        <v>2099</v>
      </c>
      <c r="GL58" s="17">
        <v>1162</v>
      </c>
      <c r="GM58" s="26">
        <v>0.0378657487091222</v>
      </c>
      <c r="GN58" s="17">
        <v>42</v>
      </c>
      <c r="GO58" s="18">
        <v>3727.86</v>
      </c>
      <c r="GP58" s="17">
        <v>89</v>
      </c>
      <c r="GQ58" s="17">
        <v>2184</v>
      </c>
      <c r="GR58" s="17">
        <v>1195</v>
      </c>
      <c r="GS58" s="17">
        <v>106769.58</v>
      </c>
      <c r="GT58" s="17">
        <v>1064</v>
      </c>
      <c r="GU58" s="17">
        <v>90730.96</v>
      </c>
      <c r="GV58" s="17">
        <v>979</v>
      </c>
      <c r="GW58" s="17">
        <v>95535.45</v>
      </c>
      <c r="GX58" s="17">
        <v>1546</v>
      </c>
      <c r="GY58" s="17">
        <v>135058.18</v>
      </c>
      <c r="GZ58" s="18">
        <v>2023</v>
      </c>
      <c r="HA58" s="41">
        <v>178165.36</v>
      </c>
      <c r="HB58" s="41">
        <v>1794</v>
      </c>
      <c r="HC58" s="41">
        <v>157985.09</v>
      </c>
      <c r="HD58" s="41"/>
      <c r="HE58" s="41"/>
      <c r="HF58" s="41"/>
      <c r="HG58" s="41"/>
      <c r="HH58" s="18"/>
      <c r="HI58" s="41"/>
      <c r="HJ58" s="41"/>
      <c r="HK58" s="41"/>
      <c r="HL58" s="18"/>
      <c r="HM58" s="18"/>
      <c r="HN58" s="18">
        <f t="shared" si="1"/>
        <v>1554</v>
      </c>
      <c r="HO58" s="18">
        <f t="shared" si="5"/>
        <v>7520.87</v>
      </c>
      <c r="HP58" s="18">
        <f t="shared" si="2"/>
        <v>10155</v>
      </c>
      <c r="HQ58" s="18">
        <f t="shared" si="3"/>
        <v>771765.49</v>
      </c>
      <c r="HR58" s="43"/>
      <c r="HS58" s="43"/>
    </row>
    <row r="59" ht="16.5" spans="1:227">
      <c r="A59" s="16" t="s">
        <v>126</v>
      </c>
      <c r="B59" s="17" t="s">
        <v>45</v>
      </c>
      <c r="C59" s="18">
        <v>6939962760711</v>
      </c>
      <c r="D59" s="18">
        <v>577357863210</v>
      </c>
      <c r="E59" s="18">
        <v>21062010001138</v>
      </c>
      <c r="F59" s="17" t="s">
        <v>254</v>
      </c>
      <c r="G59" s="19" t="s">
        <v>427</v>
      </c>
      <c r="H59" s="17" t="s">
        <v>129</v>
      </c>
      <c r="I59" s="26">
        <f>VLOOKUP(C59,[3]Sheet2!K:P,6,0)</f>
        <v>1</v>
      </c>
      <c r="J59" s="17">
        <f>VLOOKUP(C59,[3]Sheet2!K:N,4,0)</f>
        <v>2055</v>
      </c>
      <c r="K59" s="17">
        <f>VLOOKUP(C59,[3]Sheet2!K:Q,7,0)</f>
        <v>1980</v>
      </c>
      <c r="L59" s="18">
        <f>VLOOKUP(C59,[3]Sheet2!K:O,5,0)</f>
        <v>42.7897144842764</v>
      </c>
      <c r="M59" s="27">
        <f t="shared" si="0"/>
        <v>0.00976126518103742</v>
      </c>
      <c r="N59" s="33">
        <v>591</v>
      </c>
      <c r="O59" s="26">
        <v>0.0372</v>
      </c>
      <c r="P59" s="18">
        <v>29</v>
      </c>
      <c r="Q59" s="18">
        <v>3984.25</v>
      </c>
      <c r="R59" s="17">
        <v>139</v>
      </c>
      <c r="S59" s="17">
        <v>570</v>
      </c>
      <c r="T59" s="17">
        <v>585</v>
      </c>
      <c r="U59" s="58">
        <v>0.041025641025641</v>
      </c>
      <c r="V59" s="18">
        <v>23</v>
      </c>
      <c r="W59" s="18">
        <v>3380</v>
      </c>
      <c r="X59" s="17">
        <v>139</v>
      </c>
      <c r="Y59" s="17">
        <v>518</v>
      </c>
      <c r="Z59" s="17">
        <v>511</v>
      </c>
      <c r="AA59" s="58">
        <v>0.060665362035225</v>
      </c>
      <c r="AB59" s="18">
        <v>29</v>
      </c>
      <c r="AC59" s="18">
        <v>3925.38</v>
      </c>
      <c r="AD59" s="17">
        <v>139</v>
      </c>
      <c r="AE59" s="17">
        <v>531</v>
      </c>
      <c r="AF59" s="17">
        <v>494</v>
      </c>
      <c r="AG59" s="58">
        <v>0.0404858299595142</v>
      </c>
      <c r="AH59" s="18">
        <v>17</v>
      </c>
      <c r="AI59" s="18">
        <v>2730.9</v>
      </c>
      <c r="AJ59" s="17">
        <v>139</v>
      </c>
      <c r="AK59" s="17">
        <v>431</v>
      </c>
      <c r="AL59" s="17">
        <v>585</v>
      </c>
      <c r="AM59" s="58">
        <v>0.0324786324786325</v>
      </c>
      <c r="AN59" s="18">
        <v>18</v>
      </c>
      <c r="AO59" s="18">
        <v>2585.56</v>
      </c>
      <c r="AP59" s="17">
        <v>139</v>
      </c>
      <c r="AQ59" s="17">
        <v>429</v>
      </c>
      <c r="AR59" s="33">
        <v>593</v>
      </c>
      <c r="AS59" s="58">
        <v>0.0590219224283305</v>
      </c>
      <c r="AT59" s="18">
        <v>32</v>
      </c>
      <c r="AU59" s="18">
        <v>5175.77</v>
      </c>
      <c r="AV59" s="17">
        <v>139</v>
      </c>
      <c r="AW59" s="17">
        <v>445</v>
      </c>
      <c r="AX59" s="17">
        <v>639</v>
      </c>
      <c r="AY59" s="264">
        <v>0.0485133020344288</v>
      </c>
      <c r="AZ59" s="17">
        <v>29</v>
      </c>
      <c r="BA59" s="18">
        <v>4182.82</v>
      </c>
      <c r="BB59" s="17">
        <v>149</v>
      </c>
      <c r="BC59" s="17">
        <v>588</v>
      </c>
      <c r="BD59" s="17">
        <v>662</v>
      </c>
      <c r="BE59" s="32">
        <v>0.0347432024169184</v>
      </c>
      <c r="BF59" s="17">
        <v>23</v>
      </c>
      <c r="BG59" s="18">
        <v>3349.82</v>
      </c>
      <c r="BH59" s="17">
        <v>149</v>
      </c>
      <c r="BI59" s="17">
        <v>445</v>
      </c>
      <c r="BJ59" s="17">
        <v>573</v>
      </c>
      <c r="BK59" s="32">
        <v>0.06282722513089</v>
      </c>
      <c r="BL59" s="18">
        <v>34</v>
      </c>
      <c r="BM59" s="18">
        <v>4843.32</v>
      </c>
      <c r="BN59" s="17">
        <v>149</v>
      </c>
      <c r="BO59" s="17">
        <v>543</v>
      </c>
      <c r="BP59" s="17">
        <v>627</v>
      </c>
      <c r="BQ59" s="32">
        <v>0.0382775119617225</v>
      </c>
      <c r="BR59" s="18">
        <v>21</v>
      </c>
      <c r="BS59" s="18">
        <v>3064.05</v>
      </c>
      <c r="BT59" s="17">
        <v>149</v>
      </c>
      <c r="BU59" s="18">
        <v>515</v>
      </c>
      <c r="BV59" s="17">
        <v>587</v>
      </c>
      <c r="BW59" s="32">
        <v>0.0357751277683135</v>
      </c>
      <c r="BX59" s="18">
        <v>19</v>
      </c>
      <c r="BY59" s="18">
        <v>2778.94</v>
      </c>
      <c r="BZ59" s="17">
        <v>149</v>
      </c>
      <c r="CA59" s="18">
        <v>521</v>
      </c>
      <c r="CB59" s="18">
        <v>592</v>
      </c>
      <c r="CC59" s="32">
        <v>0.0358751277683135</v>
      </c>
      <c r="CD59" s="18">
        <v>26</v>
      </c>
      <c r="CE59" s="18">
        <v>3712.66</v>
      </c>
      <c r="CF59" s="17">
        <v>149</v>
      </c>
      <c r="CG59" s="18">
        <v>521</v>
      </c>
      <c r="CH59" s="33">
        <v>766</v>
      </c>
      <c r="CI59" s="32">
        <v>0.0443864229765013</v>
      </c>
      <c r="CJ59" s="18">
        <v>33</v>
      </c>
      <c r="CK59" s="18">
        <v>4994.47</v>
      </c>
      <c r="CL59" s="17">
        <v>149</v>
      </c>
      <c r="CM59" s="18">
        <v>521</v>
      </c>
      <c r="CN59" s="33">
        <v>694</v>
      </c>
      <c r="CO59" s="32">
        <v>0.0417867435158501</v>
      </c>
      <c r="CP59" s="17">
        <v>27</v>
      </c>
      <c r="CQ59" s="18">
        <v>3864.03</v>
      </c>
      <c r="CR59" s="17">
        <v>149</v>
      </c>
      <c r="CS59" s="17">
        <v>508</v>
      </c>
      <c r="CT59" s="33">
        <v>893</v>
      </c>
      <c r="CU59" s="32">
        <v>0.0369540873460246</v>
      </c>
      <c r="CV59" s="17">
        <v>30</v>
      </c>
      <c r="CW59" s="18">
        <v>4709.56</v>
      </c>
      <c r="CX59" s="17">
        <v>144</v>
      </c>
      <c r="CY59" s="17">
        <v>842</v>
      </c>
      <c r="CZ59" s="33">
        <v>850</v>
      </c>
      <c r="DA59" s="32">
        <v>0.0329411764705882</v>
      </c>
      <c r="DB59" s="18">
        <v>28</v>
      </c>
      <c r="DC59" s="18">
        <v>4093.94</v>
      </c>
      <c r="DD59" s="17">
        <v>144</v>
      </c>
      <c r="DE59" s="18">
        <v>839</v>
      </c>
      <c r="DF59" s="33">
        <v>633</v>
      </c>
      <c r="DG59" s="32">
        <v>0.0442338072669826</v>
      </c>
      <c r="DH59" s="18">
        <v>24</v>
      </c>
      <c r="DI59" s="18">
        <v>3765.73</v>
      </c>
      <c r="DJ59" s="17">
        <v>144</v>
      </c>
      <c r="DK59" s="18">
        <v>865</v>
      </c>
      <c r="DL59" s="18">
        <v>590</v>
      </c>
      <c r="DM59" s="26">
        <v>0.0508474576271186</v>
      </c>
      <c r="DN59" s="18">
        <v>28</v>
      </c>
      <c r="DO59" s="18">
        <v>4386.61</v>
      </c>
      <c r="DP59" s="17">
        <v>144</v>
      </c>
      <c r="DQ59" s="18">
        <v>678</v>
      </c>
      <c r="DR59" s="18">
        <v>633</v>
      </c>
      <c r="DS59" s="26">
        <v>0.0363349131121643</v>
      </c>
      <c r="DT59" s="18">
        <v>19</v>
      </c>
      <c r="DU59" s="18">
        <v>3332.03</v>
      </c>
      <c r="DV59" s="17">
        <v>144</v>
      </c>
      <c r="DW59" s="18">
        <v>486</v>
      </c>
      <c r="DX59" s="18">
        <v>636</v>
      </c>
      <c r="DY59" s="26">
        <v>0.0455974842767296</v>
      </c>
      <c r="DZ59" s="18">
        <v>27</v>
      </c>
      <c r="EA59" s="18">
        <v>4238.16</v>
      </c>
      <c r="EB59" s="17">
        <v>144</v>
      </c>
      <c r="EC59" s="18">
        <v>458</v>
      </c>
      <c r="ED59" s="18">
        <v>660</v>
      </c>
      <c r="EE59" s="26">
        <v>0.0515151515151515</v>
      </c>
      <c r="EF59" s="17">
        <v>31</v>
      </c>
      <c r="EG59" s="18">
        <v>4396.73</v>
      </c>
      <c r="EH59" s="17">
        <v>144</v>
      </c>
      <c r="EI59" s="17">
        <v>834</v>
      </c>
      <c r="EJ59" s="18">
        <v>764</v>
      </c>
      <c r="EK59" s="26">
        <v>0.0209424083769634</v>
      </c>
      <c r="EL59" s="17">
        <v>15</v>
      </c>
      <c r="EM59" s="18">
        <v>2140.52</v>
      </c>
      <c r="EN59" s="17">
        <v>149</v>
      </c>
      <c r="EO59" s="17">
        <v>950</v>
      </c>
      <c r="EP59" s="17">
        <v>600</v>
      </c>
      <c r="EQ59" s="26">
        <v>0.035</v>
      </c>
      <c r="ER59" s="17">
        <v>19</v>
      </c>
      <c r="ES59" s="18">
        <v>3056.11</v>
      </c>
      <c r="ET59" s="17">
        <v>149</v>
      </c>
      <c r="EU59" s="17">
        <v>1013</v>
      </c>
      <c r="EV59" s="17">
        <v>572</v>
      </c>
      <c r="EW59" s="26">
        <v>0.048951048951049</v>
      </c>
      <c r="EX59" s="17">
        <v>26</v>
      </c>
      <c r="EY59" s="18">
        <v>3751.49</v>
      </c>
      <c r="EZ59" s="17">
        <v>149</v>
      </c>
      <c r="FA59" s="17">
        <v>1093</v>
      </c>
      <c r="FB59" s="17">
        <v>600</v>
      </c>
      <c r="FC59" s="26">
        <v>0.0433333333333333</v>
      </c>
      <c r="FD59" s="17">
        <v>25</v>
      </c>
      <c r="FE59" s="18">
        <v>3541.62</v>
      </c>
      <c r="FF59" s="17">
        <v>149</v>
      </c>
      <c r="FG59" s="17">
        <v>1089</v>
      </c>
      <c r="FH59" s="17">
        <v>703</v>
      </c>
      <c r="FI59" s="26">
        <v>0.0469416785206259</v>
      </c>
      <c r="FJ59" s="18">
        <v>32</v>
      </c>
      <c r="FK59" s="18">
        <v>4448.05</v>
      </c>
      <c r="FL59" s="17">
        <v>129</v>
      </c>
      <c r="FM59" s="18">
        <v>1073</v>
      </c>
      <c r="FN59" s="18">
        <v>749</v>
      </c>
      <c r="FO59" s="26">
        <v>0.0467289719626168</v>
      </c>
      <c r="FP59" s="18">
        <v>33</v>
      </c>
      <c r="FQ59" s="18">
        <v>4632.62</v>
      </c>
      <c r="FR59" s="17">
        <v>129</v>
      </c>
      <c r="FS59" s="18">
        <v>1012</v>
      </c>
      <c r="FT59" s="18">
        <v>587</v>
      </c>
      <c r="FU59" s="26">
        <v>0.0323679727427598</v>
      </c>
      <c r="FV59" s="18">
        <v>18</v>
      </c>
      <c r="FW59" s="18">
        <v>2877.69</v>
      </c>
      <c r="FX59" s="17">
        <v>129</v>
      </c>
      <c r="FY59" s="18">
        <v>968</v>
      </c>
      <c r="FZ59" s="18">
        <v>587</v>
      </c>
      <c r="GA59" s="26">
        <v>0.0374787052810903</v>
      </c>
      <c r="GB59" s="18">
        <v>21</v>
      </c>
      <c r="GC59" s="18">
        <v>3019.58</v>
      </c>
      <c r="GD59" s="17">
        <v>129</v>
      </c>
      <c r="GE59" s="18">
        <v>953</v>
      </c>
      <c r="GF59" s="18">
        <v>590</v>
      </c>
      <c r="GG59" s="26">
        <v>0.0389830508474576</v>
      </c>
      <c r="GH59" s="17">
        <v>23</v>
      </c>
      <c r="GI59" s="18">
        <v>3312.77</v>
      </c>
      <c r="GJ59" s="17">
        <v>149</v>
      </c>
      <c r="GK59" s="17">
        <v>847</v>
      </c>
      <c r="GL59" s="17">
        <v>502</v>
      </c>
      <c r="GM59" s="26">
        <v>0.0298804780876494</v>
      </c>
      <c r="GN59" s="17">
        <v>15</v>
      </c>
      <c r="GO59" s="18">
        <v>2167.82</v>
      </c>
      <c r="GP59" s="17">
        <v>149</v>
      </c>
      <c r="GQ59" s="17">
        <v>856</v>
      </c>
      <c r="GR59" s="17">
        <v>814</v>
      </c>
      <c r="GS59" s="17">
        <v>122220.74</v>
      </c>
      <c r="GT59" s="17">
        <v>345</v>
      </c>
      <c r="GU59" s="17">
        <v>52199.53</v>
      </c>
      <c r="GV59" s="17">
        <v>288</v>
      </c>
      <c r="GW59" s="17">
        <v>43426.76</v>
      </c>
      <c r="GX59" s="17">
        <v>223</v>
      </c>
      <c r="GY59" s="17">
        <v>35398.07</v>
      </c>
      <c r="GZ59" s="16">
        <v>462</v>
      </c>
      <c r="HA59" s="16">
        <v>66971.31</v>
      </c>
      <c r="HB59" s="16">
        <v>843</v>
      </c>
      <c r="HC59" s="16">
        <v>121324.55</v>
      </c>
      <c r="HD59" s="41"/>
      <c r="HE59" s="41"/>
      <c r="HF59" s="41"/>
      <c r="HG59" s="41"/>
      <c r="HH59" s="18"/>
      <c r="HI59" s="41"/>
      <c r="HJ59" s="41"/>
      <c r="HK59" s="41"/>
      <c r="HL59" s="18"/>
      <c r="HM59" s="18"/>
      <c r="HN59" s="18">
        <f t="shared" si="1"/>
        <v>774</v>
      </c>
      <c r="HO59" s="18">
        <f t="shared" si="5"/>
        <v>7364.25</v>
      </c>
      <c r="HP59" s="18">
        <f t="shared" si="2"/>
        <v>3749</v>
      </c>
      <c r="HQ59" s="18">
        <f t="shared" si="3"/>
        <v>448905.21</v>
      </c>
      <c r="HR59" s="43"/>
      <c r="HS59" s="43"/>
    </row>
    <row r="60" ht="16.5" spans="1:227">
      <c r="A60" s="16" t="s">
        <v>126</v>
      </c>
      <c r="B60" s="17" t="s">
        <v>47</v>
      </c>
      <c r="C60" s="18">
        <v>6939962752488</v>
      </c>
      <c r="D60" s="18">
        <v>564795397419</v>
      </c>
      <c r="E60" s="18">
        <v>21062010000617</v>
      </c>
      <c r="F60" s="17" t="s">
        <v>259</v>
      </c>
      <c r="G60" s="19" t="s">
        <v>428</v>
      </c>
      <c r="H60" s="17" t="s">
        <v>129</v>
      </c>
      <c r="I60" s="26">
        <f>VLOOKUP(C60,[3]Sheet2!K:P,6,0)</f>
        <v>1</v>
      </c>
      <c r="J60" s="17">
        <f>VLOOKUP(C60,[3]Sheet2!K:N,4,0)</f>
        <v>4298</v>
      </c>
      <c r="K60" s="17">
        <f>VLOOKUP(C60,[3]Sheet2!K:Q,7,0)</f>
        <v>2378</v>
      </c>
      <c r="L60" s="18">
        <f>VLOOKUP(C60,[3]Sheet2!K:O,5,0)</f>
        <v>49.6462955484048</v>
      </c>
      <c r="M60" s="27">
        <f t="shared" si="0"/>
        <v>0.00833617091042084</v>
      </c>
      <c r="N60" s="33">
        <v>629</v>
      </c>
      <c r="O60" s="26">
        <v>0.0143</v>
      </c>
      <c r="P60" s="18">
        <v>11</v>
      </c>
      <c r="Q60" s="18">
        <v>1635.43</v>
      </c>
      <c r="R60" s="17">
        <v>139</v>
      </c>
      <c r="S60" s="17">
        <v>533</v>
      </c>
      <c r="T60" s="17">
        <v>532</v>
      </c>
      <c r="U60" s="58">
        <v>0.0319548872180451</v>
      </c>
      <c r="V60" s="18">
        <v>14</v>
      </c>
      <c r="W60" s="18">
        <v>2585.76</v>
      </c>
      <c r="X60" s="17">
        <v>139</v>
      </c>
      <c r="Y60" s="17">
        <v>505</v>
      </c>
      <c r="Z60" s="17">
        <v>515</v>
      </c>
      <c r="AA60" s="58">
        <v>0.0310679611650485</v>
      </c>
      <c r="AB60" s="18">
        <v>10</v>
      </c>
      <c r="AC60" s="18">
        <v>2325.11</v>
      </c>
      <c r="AD60" s="17">
        <v>139</v>
      </c>
      <c r="AE60" s="17">
        <v>795</v>
      </c>
      <c r="AF60" s="17">
        <v>550</v>
      </c>
      <c r="AG60" s="58">
        <v>0.0454545454545455</v>
      </c>
      <c r="AH60" s="18">
        <v>19</v>
      </c>
      <c r="AI60" s="18">
        <v>3091.9</v>
      </c>
      <c r="AJ60" s="17">
        <v>139</v>
      </c>
      <c r="AK60" s="17">
        <v>780</v>
      </c>
      <c r="AL60" s="17">
        <v>619</v>
      </c>
      <c r="AM60" s="58">
        <v>0.024232633279483</v>
      </c>
      <c r="AN60" s="18">
        <v>14</v>
      </c>
      <c r="AO60" s="18">
        <v>2011.01</v>
      </c>
      <c r="AP60" s="17">
        <v>139</v>
      </c>
      <c r="AQ60" s="17">
        <v>760</v>
      </c>
      <c r="AR60" s="33">
        <v>653</v>
      </c>
      <c r="AS60" s="58">
        <v>0.0398162327718224</v>
      </c>
      <c r="AT60" s="18">
        <v>23</v>
      </c>
      <c r="AU60" s="18">
        <v>3598.54</v>
      </c>
      <c r="AV60" s="17">
        <v>139</v>
      </c>
      <c r="AW60" s="17">
        <v>749</v>
      </c>
      <c r="AX60" s="17">
        <v>513</v>
      </c>
      <c r="AY60" s="264">
        <v>0.0194931773879142</v>
      </c>
      <c r="AZ60" s="17">
        <v>9</v>
      </c>
      <c r="BA60" s="18">
        <v>1262.19</v>
      </c>
      <c r="BB60" s="17">
        <v>149</v>
      </c>
      <c r="BC60" s="17">
        <v>1011</v>
      </c>
      <c r="BD60" s="17">
        <v>591</v>
      </c>
      <c r="BE60" s="32">
        <v>0.0186125211505922</v>
      </c>
      <c r="BF60" s="17">
        <v>11</v>
      </c>
      <c r="BG60" s="18">
        <v>1562.69</v>
      </c>
      <c r="BH60" s="17">
        <v>149</v>
      </c>
      <c r="BI60" s="17">
        <v>749</v>
      </c>
      <c r="BJ60" s="17">
        <v>525</v>
      </c>
      <c r="BK60" s="32">
        <v>0.0171428571428571</v>
      </c>
      <c r="BL60" s="18">
        <v>9</v>
      </c>
      <c r="BM60" s="18">
        <v>1287.8</v>
      </c>
      <c r="BN60" s="17">
        <v>149</v>
      </c>
      <c r="BO60" s="17">
        <v>797</v>
      </c>
      <c r="BP60" s="17">
        <v>473</v>
      </c>
      <c r="BQ60" s="32">
        <v>0.0317124735729387</v>
      </c>
      <c r="BR60" s="18">
        <v>13</v>
      </c>
      <c r="BS60" s="18">
        <v>2142.02</v>
      </c>
      <c r="BT60" s="17">
        <v>149</v>
      </c>
      <c r="BU60" s="18">
        <v>1019</v>
      </c>
      <c r="BV60" s="17">
        <v>409</v>
      </c>
      <c r="BW60" s="32">
        <v>0.0268948655256724</v>
      </c>
      <c r="BX60" s="18">
        <v>10</v>
      </c>
      <c r="BY60" s="18">
        <v>1464.68</v>
      </c>
      <c r="BZ60" s="17">
        <v>149</v>
      </c>
      <c r="CA60" s="18">
        <v>1020</v>
      </c>
      <c r="CB60" s="18">
        <v>414</v>
      </c>
      <c r="CC60" s="32">
        <v>0.0269948655256724</v>
      </c>
      <c r="CD60" s="18">
        <v>17</v>
      </c>
      <c r="CE60" s="18">
        <v>2463.75</v>
      </c>
      <c r="CF60" s="17">
        <v>149</v>
      </c>
      <c r="CG60" s="18">
        <v>1020</v>
      </c>
      <c r="CH60" s="33">
        <v>393</v>
      </c>
      <c r="CI60" s="32">
        <v>0.0305343511450382</v>
      </c>
      <c r="CJ60" s="18">
        <v>11</v>
      </c>
      <c r="CK60" s="18">
        <v>1581.84</v>
      </c>
      <c r="CL60" s="17">
        <v>149</v>
      </c>
      <c r="CM60" s="18">
        <v>1020</v>
      </c>
      <c r="CN60" s="33">
        <v>427</v>
      </c>
      <c r="CO60" s="32">
        <v>0.0374707259953162</v>
      </c>
      <c r="CP60" s="17">
        <v>13</v>
      </c>
      <c r="CQ60" s="18">
        <v>1836.3</v>
      </c>
      <c r="CR60" s="17">
        <v>149</v>
      </c>
      <c r="CS60" s="17">
        <v>1195</v>
      </c>
      <c r="CT60" s="33">
        <v>460</v>
      </c>
      <c r="CU60" s="32">
        <v>0.0304347826086957</v>
      </c>
      <c r="CV60" s="17">
        <v>11</v>
      </c>
      <c r="CW60" s="18">
        <v>1895.46</v>
      </c>
      <c r="CX60" s="17">
        <v>139</v>
      </c>
      <c r="CY60" s="17">
        <v>1182</v>
      </c>
      <c r="CZ60" s="33">
        <v>460</v>
      </c>
      <c r="DA60" s="32">
        <v>0.0478260869565217</v>
      </c>
      <c r="DB60" s="18">
        <v>20</v>
      </c>
      <c r="DC60" s="18">
        <v>3095.29</v>
      </c>
      <c r="DD60" s="17">
        <v>139</v>
      </c>
      <c r="DE60" s="18">
        <v>1164</v>
      </c>
      <c r="DF60" s="33">
        <v>410</v>
      </c>
      <c r="DG60" s="32">
        <v>0.0585365853658537</v>
      </c>
      <c r="DH60" s="18">
        <v>22</v>
      </c>
      <c r="DI60" s="18">
        <v>3001.87</v>
      </c>
      <c r="DJ60" s="17">
        <v>139</v>
      </c>
      <c r="DK60" s="18">
        <v>1144</v>
      </c>
      <c r="DL60" s="18">
        <v>418</v>
      </c>
      <c r="DM60" s="26">
        <v>0.0430622009569378</v>
      </c>
      <c r="DN60" s="18">
        <v>17</v>
      </c>
      <c r="DO60" s="18">
        <v>2289.97</v>
      </c>
      <c r="DP60" s="17">
        <v>139</v>
      </c>
      <c r="DQ60" s="18">
        <v>1086</v>
      </c>
      <c r="DR60" s="18">
        <v>376</v>
      </c>
      <c r="DS60" s="26">
        <v>0.0265957446808511</v>
      </c>
      <c r="DT60" s="18">
        <v>9</v>
      </c>
      <c r="DU60" s="18">
        <v>1258.88</v>
      </c>
      <c r="DV60" s="17">
        <v>139</v>
      </c>
      <c r="DW60" s="18">
        <v>795</v>
      </c>
      <c r="DX60" s="18">
        <v>431</v>
      </c>
      <c r="DY60" s="26">
        <v>0.0672853828306264</v>
      </c>
      <c r="DZ60" s="18">
        <v>26</v>
      </c>
      <c r="EA60" s="18">
        <v>3886.45</v>
      </c>
      <c r="EB60" s="17">
        <v>139</v>
      </c>
      <c r="EC60" s="18">
        <v>765</v>
      </c>
      <c r="ED60" s="18">
        <v>524</v>
      </c>
      <c r="EE60" s="26">
        <v>0.049618320610687</v>
      </c>
      <c r="EF60" s="17">
        <v>26</v>
      </c>
      <c r="EG60" s="18">
        <v>3555.45</v>
      </c>
      <c r="EH60" s="17">
        <v>139</v>
      </c>
      <c r="EI60" s="17">
        <v>755</v>
      </c>
      <c r="EJ60" s="18">
        <v>480</v>
      </c>
      <c r="EK60" s="26">
        <v>0.05</v>
      </c>
      <c r="EL60" s="17">
        <v>22</v>
      </c>
      <c r="EM60" s="18">
        <v>2949.96</v>
      </c>
      <c r="EN60" s="17">
        <v>139</v>
      </c>
      <c r="EO60" s="17">
        <v>766</v>
      </c>
      <c r="EP60" s="17">
        <v>457</v>
      </c>
      <c r="EQ60" s="26">
        <v>0.0459518599562363</v>
      </c>
      <c r="ER60" s="17">
        <v>17</v>
      </c>
      <c r="ES60" s="18">
        <v>2576</v>
      </c>
      <c r="ET60" s="17">
        <v>139</v>
      </c>
      <c r="EU60" s="17">
        <v>744</v>
      </c>
      <c r="EV60" s="17">
        <v>535</v>
      </c>
      <c r="EW60" s="26">
        <v>0.0766355140186916</v>
      </c>
      <c r="EX60" s="17">
        <v>35</v>
      </c>
      <c r="EY60" s="18">
        <v>4394.7</v>
      </c>
      <c r="EZ60" s="17">
        <v>139</v>
      </c>
      <c r="FA60" s="17">
        <v>955</v>
      </c>
      <c r="FB60" s="17">
        <v>682</v>
      </c>
      <c r="FC60" s="26">
        <v>0.0586510263929619</v>
      </c>
      <c r="FD60" s="17">
        <v>35</v>
      </c>
      <c r="FE60" s="18">
        <v>4833.18</v>
      </c>
      <c r="FF60" s="17">
        <v>129</v>
      </c>
      <c r="FG60" s="17">
        <v>921</v>
      </c>
      <c r="FH60" s="17">
        <v>661</v>
      </c>
      <c r="FI60" s="26">
        <v>0.0347957639939486</v>
      </c>
      <c r="FJ60" s="18">
        <v>22</v>
      </c>
      <c r="FK60" s="18">
        <v>2833.14</v>
      </c>
      <c r="FL60" s="17">
        <v>129</v>
      </c>
      <c r="FM60" s="18">
        <v>897</v>
      </c>
      <c r="FN60" s="18">
        <v>624</v>
      </c>
      <c r="FO60" s="26">
        <v>0.0352564102564103</v>
      </c>
      <c r="FP60" s="18">
        <v>21</v>
      </c>
      <c r="FQ60" s="18">
        <v>2974.06</v>
      </c>
      <c r="FR60" s="17">
        <v>129</v>
      </c>
      <c r="FS60" s="18">
        <v>780</v>
      </c>
      <c r="FT60" s="18">
        <v>777</v>
      </c>
      <c r="FU60" s="26">
        <v>0.0617760617760618</v>
      </c>
      <c r="FV60" s="18">
        <v>47</v>
      </c>
      <c r="FW60" s="18">
        <v>5820.55</v>
      </c>
      <c r="FX60" s="17">
        <v>129</v>
      </c>
      <c r="FY60" s="18">
        <v>712</v>
      </c>
      <c r="FZ60" s="18">
        <v>826</v>
      </c>
      <c r="GA60" s="26">
        <v>0.0726392251815981</v>
      </c>
      <c r="GB60" s="18">
        <v>59</v>
      </c>
      <c r="GC60" s="18">
        <v>7302.99</v>
      </c>
      <c r="GD60" s="17">
        <v>129</v>
      </c>
      <c r="GE60" s="18">
        <v>684</v>
      </c>
      <c r="GF60" s="18">
        <v>926</v>
      </c>
      <c r="GG60" s="26">
        <v>0.0583153347732181</v>
      </c>
      <c r="GH60" s="17">
        <v>53</v>
      </c>
      <c r="GI60" s="18">
        <v>6553.48</v>
      </c>
      <c r="GJ60" s="17">
        <v>129</v>
      </c>
      <c r="GK60" s="17">
        <v>756</v>
      </c>
      <c r="GL60" s="17">
        <v>835</v>
      </c>
      <c r="GM60" s="26">
        <v>0.0431137724550898</v>
      </c>
      <c r="GN60" s="17">
        <v>35</v>
      </c>
      <c r="GO60" s="18">
        <v>4568.97</v>
      </c>
      <c r="GP60" s="17">
        <v>129</v>
      </c>
      <c r="GQ60" s="17">
        <v>776</v>
      </c>
      <c r="GR60" s="17">
        <v>5505</v>
      </c>
      <c r="GS60" s="17">
        <v>771816.7</v>
      </c>
      <c r="GT60" s="17">
        <v>1037</v>
      </c>
      <c r="GU60" s="17">
        <v>145173.03</v>
      </c>
      <c r="GV60" s="17">
        <v>1522</v>
      </c>
      <c r="GW60" s="17">
        <v>214995.36</v>
      </c>
      <c r="GX60" s="17">
        <v>708</v>
      </c>
      <c r="GY60" s="17">
        <v>96009.31</v>
      </c>
      <c r="GZ60" s="18">
        <v>808</v>
      </c>
      <c r="HA60" s="41">
        <v>111319.36</v>
      </c>
      <c r="HB60" s="41">
        <v>924</v>
      </c>
      <c r="HC60" s="41">
        <v>128634.08</v>
      </c>
      <c r="HD60" s="41"/>
      <c r="HE60" s="41"/>
      <c r="HF60" s="41"/>
      <c r="HG60" s="41"/>
      <c r="HH60" s="18"/>
      <c r="HI60" s="41"/>
      <c r="HJ60" s="41"/>
      <c r="HK60" s="41"/>
      <c r="HL60" s="18"/>
      <c r="HM60" s="18"/>
      <c r="HN60" s="18">
        <f t="shared" si="1"/>
        <v>661</v>
      </c>
      <c r="HO60" s="18">
        <f t="shared" si="5"/>
        <v>4221.19</v>
      </c>
      <c r="HP60" s="18">
        <f t="shared" si="2"/>
        <v>11165</v>
      </c>
      <c r="HQ60" s="18">
        <f t="shared" si="3"/>
        <v>1472169.03</v>
      </c>
      <c r="HR60" s="43"/>
      <c r="HS60" s="43"/>
    </row>
    <row r="61" ht="16.5" spans="1:227">
      <c r="A61" s="16" t="s">
        <v>133</v>
      </c>
      <c r="B61" s="17" t="s">
        <v>47</v>
      </c>
      <c r="C61" s="18">
        <v>6939962760575</v>
      </c>
      <c r="D61" s="18">
        <v>576113464641</v>
      </c>
      <c r="E61" s="18">
        <v>21062010001018</v>
      </c>
      <c r="F61" s="17" t="s">
        <v>261</v>
      </c>
      <c r="G61" s="19" t="s">
        <v>429</v>
      </c>
      <c r="H61" s="17" t="s">
        <v>129</v>
      </c>
      <c r="I61" s="26">
        <f>VLOOKUP(C61,[3]Sheet2!K:P,6,0)</f>
        <v>1</v>
      </c>
      <c r="J61" s="17">
        <f>VLOOKUP(C61,[3]Sheet2!K:N,4,0)</f>
        <v>794</v>
      </c>
      <c r="K61" s="17">
        <f>VLOOKUP(C61,[3]Sheet2!K:Q,7,0)</f>
        <v>140</v>
      </c>
      <c r="L61" s="18">
        <f>VLOOKUP(C61,[3]Sheet2!K:O,5,0)</f>
        <v>33.4106489356219</v>
      </c>
      <c r="M61" s="27">
        <f t="shared" si="0"/>
        <v>0.00303936034706721</v>
      </c>
      <c r="N61" s="33">
        <v>243</v>
      </c>
      <c r="O61" s="26">
        <v>0.0247</v>
      </c>
      <c r="P61" s="18">
        <v>10</v>
      </c>
      <c r="Q61" s="18">
        <v>1360</v>
      </c>
      <c r="R61" s="17">
        <v>149</v>
      </c>
      <c r="S61" s="17">
        <v>494</v>
      </c>
      <c r="T61" s="17">
        <v>232</v>
      </c>
      <c r="U61" s="58">
        <v>0.0387931034482759</v>
      </c>
      <c r="V61" s="18">
        <v>7</v>
      </c>
      <c r="W61" s="18">
        <v>958</v>
      </c>
      <c r="X61" s="17">
        <v>149</v>
      </c>
      <c r="Y61" s="17">
        <v>486</v>
      </c>
      <c r="Z61" s="17">
        <v>248</v>
      </c>
      <c r="AA61" s="58">
        <v>0.0161290322580645</v>
      </c>
      <c r="AB61" s="18">
        <v>4</v>
      </c>
      <c r="AC61" s="18">
        <v>553</v>
      </c>
      <c r="AD61" s="17">
        <v>149</v>
      </c>
      <c r="AE61" s="17">
        <v>483</v>
      </c>
      <c r="AF61" s="17">
        <v>250</v>
      </c>
      <c r="AG61" s="58">
        <v>0.08</v>
      </c>
      <c r="AH61" s="18">
        <v>20</v>
      </c>
      <c r="AI61" s="18">
        <v>2521.81</v>
      </c>
      <c r="AJ61" s="17">
        <v>149</v>
      </c>
      <c r="AK61" s="17">
        <v>463</v>
      </c>
      <c r="AL61" s="17">
        <v>294</v>
      </c>
      <c r="AM61" s="58">
        <v>0.0476190476190476</v>
      </c>
      <c r="AN61" s="18">
        <v>11</v>
      </c>
      <c r="AO61" s="18">
        <v>1371.54</v>
      </c>
      <c r="AP61" s="17">
        <v>149</v>
      </c>
      <c r="AQ61" s="17">
        <v>454</v>
      </c>
      <c r="AR61" s="33">
        <v>339</v>
      </c>
      <c r="AS61" s="58">
        <v>0.0442477876106195</v>
      </c>
      <c r="AT61" s="18">
        <v>15</v>
      </c>
      <c r="AU61" s="18">
        <v>1884.77</v>
      </c>
      <c r="AV61" s="17">
        <v>149</v>
      </c>
      <c r="AW61" s="17">
        <v>444</v>
      </c>
      <c r="AX61" s="17">
        <v>406</v>
      </c>
      <c r="AY61" s="264">
        <v>0.0394088669950739</v>
      </c>
      <c r="AZ61" s="17">
        <v>14</v>
      </c>
      <c r="BA61" s="18">
        <v>1769.16</v>
      </c>
      <c r="BB61" s="17">
        <v>129</v>
      </c>
      <c r="BC61" s="17">
        <v>464</v>
      </c>
      <c r="BD61" s="17">
        <v>377</v>
      </c>
      <c r="BE61" s="32">
        <v>0.0344827586206897</v>
      </c>
      <c r="BF61" s="17">
        <v>8</v>
      </c>
      <c r="BG61" s="18">
        <v>1256.46</v>
      </c>
      <c r="BH61" s="17">
        <v>129</v>
      </c>
      <c r="BI61" s="17">
        <v>444</v>
      </c>
      <c r="BJ61" s="17">
        <v>329</v>
      </c>
      <c r="BK61" s="32">
        <v>0.0303951367781155</v>
      </c>
      <c r="BL61" s="18">
        <v>9</v>
      </c>
      <c r="BM61" s="18">
        <v>1096.3</v>
      </c>
      <c r="BN61" s="17">
        <v>129</v>
      </c>
      <c r="BO61" s="17">
        <v>383</v>
      </c>
      <c r="BP61" s="17">
        <v>367</v>
      </c>
      <c r="BQ61" s="32">
        <v>0.0572207084468665</v>
      </c>
      <c r="BR61" s="18">
        <v>20</v>
      </c>
      <c r="BS61" s="18">
        <v>2781.26</v>
      </c>
      <c r="BT61" s="17">
        <v>129</v>
      </c>
      <c r="BU61" s="18">
        <v>362</v>
      </c>
      <c r="BV61" s="17">
        <v>294</v>
      </c>
      <c r="BW61" s="32">
        <v>0.0340136054421769</v>
      </c>
      <c r="BX61" s="18">
        <v>10</v>
      </c>
      <c r="BY61" s="18">
        <v>1230</v>
      </c>
      <c r="BZ61" s="17">
        <v>129</v>
      </c>
      <c r="CA61" s="18">
        <v>352</v>
      </c>
      <c r="CB61" s="18">
        <v>299</v>
      </c>
      <c r="CC61" s="32">
        <v>0.0341136054421769</v>
      </c>
      <c r="CD61" s="18">
        <v>11</v>
      </c>
      <c r="CE61" s="18">
        <v>1349</v>
      </c>
      <c r="CF61" s="17">
        <v>129</v>
      </c>
      <c r="CG61" s="18">
        <v>352</v>
      </c>
      <c r="CH61" s="33">
        <v>257</v>
      </c>
      <c r="CI61" s="32">
        <v>0.066147859922179</v>
      </c>
      <c r="CJ61" s="18">
        <v>13</v>
      </c>
      <c r="CK61" s="18">
        <v>1607.55</v>
      </c>
      <c r="CL61" s="17">
        <v>129</v>
      </c>
      <c r="CM61" s="18">
        <v>352</v>
      </c>
      <c r="CN61" s="33">
        <v>269</v>
      </c>
      <c r="CO61" s="32">
        <v>0.0297397769516729</v>
      </c>
      <c r="CP61" s="17">
        <v>8</v>
      </c>
      <c r="CQ61" s="18">
        <v>984.67</v>
      </c>
      <c r="CR61" s="17">
        <v>129</v>
      </c>
      <c r="CS61" s="17">
        <v>355</v>
      </c>
      <c r="CT61" s="33">
        <v>266</v>
      </c>
      <c r="CU61" s="32">
        <v>0.0225563909774436</v>
      </c>
      <c r="CV61" s="17">
        <v>4</v>
      </c>
      <c r="CW61" s="18">
        <v>814</v>
      </c>
      <c r="CX61" s="17">
        <v>139</v>
      </c>
      <c r="CY61" s="17">
        <v>354</v>
      </c>
      <c r="CZ61" s="33">
        <v>265</v>
      </c>
      <c r="DA61" s="32">
        <v>0.0264150943396226</v>
      </c>
      <c r="DB61" s="18">
        <v>6</v>
      </c>
      <c r="DC61" s="18">
        <v>827</v>
      </c>
      <c r="DD61" s="17">
        <v>139</v>
      </c>
      <c r="DE61" s="18">
        <v>361</v>
      </c>
      <c r="DF61" s="33">
        <v>225</v>
      </c>
      <c r="DG61" s="32">
        <v>0.0266666666666667</v>
      </c>
      <c r="DH61" s="18">
        <v>5</v>
      </c>
      <c r="DI61" s="18">
        <v>684.71</v>
      </c>
      <c r="DJ61" s="17">
        <v>139</v>
      </c>
      <c r="DK61" s="18">
        <v>335</v>
      </c>
      <c r="DL61" s="18">
        <v>259</v>
      </c>
      <c r="DM61" s="26">
        <v>0.0308880308880309</v>
      </c>
      <c r="DN61" s="18">
        <v>7</v>
      </c>
      <c r="DO61" s="18">
        <v>1198.63</v>
      </c>
      <c r="DP61" s="17">
        <v>139</v>
      </c>
      <c r="DQ61" s="18">
        <v>283</v>
      </c>
      <c r="DR61" s="18">
        <v>277</v>
      </c>
      <c r="DS61" s="26">
        <v>0.0433212996389892</v>
      </c>
      <c r="DT61" s="18">
        <v>11</v>
      </c>
      <c r="DU61" s="18">
        <v>1484</v>
      </c>
      <c r="DV61" s="17">
        <v>139</v>
      </c>
      <c r="DW61" s="18">
        <v>248</v>
      </c>
      <c r="DX61" s="18">
        <v>261</v>
      </c>
      <c r="DY61" s="26">
        <v>0.0421455938697318</v>
      </c>
      <c r="DZ61" s="18">
        <v>10</v>
      </c>
      <c r="EA61" s="18">
        <v>1335</v>
      </c>
      <c r="EB61" s="17">
        <v>139</v>
      </c>
      <c r="EC61" s="18">
        <v>238</v>
      </c>
      <c r="ED61" s="18">
        <v>261</v>
      </c>
      <c r="EE61" s="26">
        <v>0.053639846743295</v>
      </c>
      <c r="EF61" s="17">
        <v>12</v>
      </c>
      <c r="EG61" s="18">
        <v>1583</v>
      </c>
      <c r="EH61" s="17">
        <v>139</v>
      </c>
      <c r="EI61" s="17">
        <v>254</v>
      </c>
      <c r="EJ61" s="18">
        <v>326</v>
      </c>
      <c r="EK61" s="26">
        <v>0.00613496932515337</v>
      </c>
      <c r="EL61" s="17">
        <v>2</v>
      </c>
      <c r="EM61" s="18">
        <v>283</v>
      </c>
      <c r="EN61" s="17">
        <v>149</v>
      </c>
      <c r="EO61" s="17">
        <v>276</v>
      </c>
      <c r="EP61" s="17">
        <v>223</v>
      </c>
      <c r="EQ61" s="26">
        <v>0.0179372197309417</v>
      </c>
      <c r="ER61" s="17">
        <v>4</v>
      </c>
      <c r="ES61" s="18">
        <v>586.53</v>
      </c>
      <c r="ET61" s="17">
        <v>149</v>
      </c>
      <c r="EU61" s="17">
        <v>272</v>
      </c>
      <c r="EV61" s="17">
        <v>230</v>
      </c>
      <c r="EW61" s="26">
        <v>0.00434782608695652</v>
      </c>
      <c r="EX61" s="17">
        <v>1</v>
      </c>
      <c r="EY61" s="18">
        <v>144</v>
      </c>
      <c r="EZ61" s="17">
        <v>149</v>
      </c>
      <c r="FA61" s="17">
        <v>349</v>
      </c>
      <c r="FB61" s="17">
        <v>207</v>
      </c>
      <c r="FC61" s="26">
        <v>0.0144927536231884</v>
      </c>
      <c r="FD61" s="17">
        <v>3</v>
      </c>
      <c r="FE61" s="18">
        <v>407.15</v>
      </c>
      <c r="FF61" s="17">
        <v>149</v>
      </c>
      <c r="FG61" s="17">
        <v>346</v>
      </c>
      <c r="FH61" s="17">
        <v>161</v>
      </c>
      <c r="FI61" s="26">
        <v>0.0124223602484472</v>
      </c>
      <c r="FJ61" s="18">
        <v>1</v>
      </c>
      <c r="FK61" s="18">
        <v>154</v>
      </c>
      <c r="FL61" s="17">
        <v>149</v>
      </c>
      <c r="FM61" s="18">
        <v>346</v>
      </c>
      <c r="FN61" s="18">
        <v>208</v>
      </c>
      <c r="FO61" s="26">
        <v>0.0240384615384615</v>
      </c>
      <c r="FP61" s="18">
        <v>4</v>
      </c>
      <c r="FQ61" s="18">
        <v>843.89</v>
      </c>
      <c r="FR61" s="17">
        <v>149</v>
      </c>
      <c r="FS61" s="18">
        <v>335</v>
      </c>
      <c r="FT61" s="18">
        <v>214</v>
      </c>
      <c r="FU61" s="26">
        <v>0.014018691588785</v>
      </c>
      <c r="FV61" s="18">
        <v>3</v>
      </c>
      <c r="FW61" s="18">
        <v>432</v>
      </c>
      <c r="FX61" s="17">
        <v>149</v>
      </c>
      <c r="FY61" s="18">
        <v>317</v>
      </c>
      <c r="FZ61" s="18">
        <v>182</v>
      </c>
      <c r="GA61" s="26">
        <v>0.010989010989011</v>
      </c>
      <c r="GB61" s="18">
        <v>2</v>
      </c>
      <c r="GC61" s="18">
        <v>292.55</v>
      </c>
      <c r="GD61" s="17">
        <v>149</v>
      </c>
      <c r="GE61" s="18">
        <v>313</v>
      </c>
      <c r="GF61" s="18">
        <v>190</v>
      </c>
      <c r="GG61" s="26">
        <v>0.0105263157894737</v>
      </c>
      <c r="GH61" s="17">
        <v>2</v>
      </c>
      <c r="GI61" s="18">
        <v>283</v>
      </c>
      <c r="GJ61" s="17">
        <v>149</v>
      </c>
      <c r="GK61" s="17">
        <v>311</v>
      </c>
      <c r="GL61" s="17">
        <v>191</v>
      </c>
      <c r="GM61" s="26">
        <v>0.0209424083769634</v>
      </c>
      <c r="GN61" s="17">
        <v>4</v>
      </c>
      <c r="GO61" s="18">
        <v>578.37</v>
      </c>
      <c r="GP61" s="17">
        <v>149</v>
      </c>
      <c r="GQ61" s="17">
        <v>325</v>
      </c>
      <c r="GR61" s="17">
        <v>2612</v>
      </c>
      <c r="GS61" s="17">
        <v>369312.22</v>
      </c>
      <c r="GT61" s="17">
        <v>829</v>
      </c>
      <c r="GU61" s="17">
        <v>115732.74</v>
      </c>
      <c r="GV61" s="17">
        <v>992</v>
      </c>
      <c r="GW61" s="17">
        <v>141843.63</v>
      </c>
      <c r="GX61" s="17">
        <v>361</v>
      </c>
      <c r="GY61" s="17">
        <v>48442.51</v>
      </c>
      <c r="GZ61" s="16">
        <v>208</v>
      </c>
      <c r="HA61" s="16">
        <v>29090.59</v>
      </c>
      <c r="HB61" s="16">
        <v>137</v>
      </c>
      <c r="HC61" s="16">
        <v>20588.34</v>
      </c>
      <c r="HD61" s="41"/>
      <c r="HE61" s="41"/>
      <c r="HF61" s="41"/>
      <c r="HG61" s="41"/>
      <c r="HH61" s="18"/>
      <c r="HI61" s="41"/>
      <c r="HJ61" s="41"/>
      <c r="HK61" s="41"/>
      <c r="HL61" s="18"/>
      <c r="HM61" s="18"/>
      <c r="HN61" s="18">
        <f t="shared" si="1"/>
        <v>241</v>
      </c>
      <c r="HO61" s="18">
        <f t="shared" si="5"/>
        <v>2318</v>
      </c>
      <c r="HP61" s="18">
        <f t="shared" si="2"/>
        <v>5380</v>
      </c>
      <c r="HQ61" s="18">
        <f t="shared" si="3"/>
        <v>727328.03</v>
      </c>
      <c r="HR61" s="43"/>
      <c r="HS61" s="43"/>
    </row>
    <row r="62" ht="16.5" spans="1:227">
      <c r="A62" s="16"/>
      <c r="B62" s="20" t="s">
        <v>44</v>
      </c>
      <c r="C62" s="18">
        <v>6939962758572</v>
      </c>
      <c r="D62" s="18">
        <v>586392171168</v>
      </c>
      <c r="E62" s="18">
        <v>21064110000900</v>
      </c>
      <c r="F62" s="17" t="s">
        <v>269</v>
      </c>
      <c r="G62" s="19"/>
      <c r="H62" s="17" t="s">
        <v>288</v>
      </c>
      <c r="I62" s="26">
        <f>VLOOKUP(C62,[3]Sheet2!K:P,6,0)</f>
        <v>1</v>
      </c>
      <c r="J62" s="17">
        <f>VLOOKUP(C62,[3]Sheet2!K:N,4,0)</f>
        <v>1704</v>
      </c>
      <c r="K62" s="17">
        <f>VLOOKUP(C62,[3]Sheet2!K:Q,7,0)</f>
        <v>992</v>
      </c>
      <c r="L62" s="18">
        <f>VLOOKUP(C62,[3]Sheet2!K:O,5,0)</f>
        <v>97.6664210267747</v>
      </c>
      <c r="M62" s="27">
        <f t="shared" si="0"/>
        <v>0.00643184139835799</v>
      </c>
      <c r="N62" s="33">
        <v>453</v>
      </c>
      <c r="O62" s="26">
        <v>0.0309</v>
      </c>
      <c r="P62" s="18">
        <v>13</v>
      </c>
      <c r="Q62" s="18">
        <v>3869.81</v>
      </c>
      <c r="R62" s="17">
        <v>299</v>
      </c>
      <c r="S62" s="17">
        <v>538</v>
      </c>
      <c r="T62" s="17">
        <v>422</v>
      </c>
      <c r="U62" s="58">
        <v>0.0450236966824645</v>
      </c>
      <c r="V62" s="18">
        <v>19</v>
      </c>
      <c r="W62" s="18">
        <v>5083.27</v>
      </c>
      <c r="X62" s="17">
        <v>299</v>
      </c>
      <c r="Y62" s="17">
        <v>529</v>
      </c>
      <c r="Z62" s="17">
        <v>436</v>
      </c>
      <c r="AA62" s="58">
        <v>0.0527522935779817</v>
      </c>
      <c r="AB62" s="18">
        <v>22</v>
      </c>
      <c r="AC62" s="18">
        <v>5832.5</v>
      </c>
      <c r="AD62" s="17">
        <v>299</v>
      </c>
      <c r="AE62" s="17">
        <v>484</v>
      </c>
      <c r="AF62" s="17">
        <v>462</v>
      </c>
      <c r="AG62" s="58">
        <v>0.038961038961039</v>
      </c>
      <c r="AH62" s="18">
        <v>14</v>
      </c>
      <c r="AI62" s="18">
        <v>4383.7</v>
      </c>
      <c r="AJ62" s="17">
        <v>299</v>
      </c>
      <c r="AK62" s="17">
        <v>460</v>
      </c>
      <c r="AL62" s="17">
        <v>395</v>
      </c>
      <c r="AM62" s="58">
        <v>0.0455696202531646</v>
      </c>
      <c r="AN62" s="18">
        <v>16</v>
      </c>
      <c r="AO62" s="18">
        <v>4363.08</v>
      </c>
      <c r="AP62" s="17">
        <v>299</v>
      </c>
      <c r="AQ62" s="17">
        <v>396</v>
      </c>
      <c r="AR62" s="33">
        <v>561</v>
      </c>
      <c r="AS62" s="58">
        <v>0.035650623885918</v>
      </c>
      <c r="AT62" s="18">
        <v>18</v>
      </c>
      <c r="AU62" s="18">
        <v>4929.21</v>
      </c>
      <c r="AV62" s="17">
        <v>299</v>
      </c>
      <c r="AW62" s="17">
        <v>401</v>
      </c>
      <c r="AX62" s="17">
        <v>503</v>
      </c>
      <c r="AY62" s="264">
        <v>0.0497017892644135</v>
      </c>
      <c r="AZ62" s="17">
        <v>23</v>
      </c>
      <c r="BA62" s="18">
        <v>6932.36</v>
      </c>
      <c r="BB62" s="17">
        <v>279</v>
      </c>
      <c r="BC62" s="17">
        <v>433</v>
      </c>
      <c r="BD62" s="17">
        <v>619</v>
      </c>
      <c r="BE62" s="32">
        <v>0.0468497576736672</v>
      </c>
      <c r="BF62" s="17">
        <v>27</v>
      </c>
      <c r="BG62" s="18">
        <v>8001.28</v>
      </c>
      <c r="BH62" s="17">
        <v>279</v>
      </c>
      <c r="BI62" s="17">
        <v>401</v>
      </c>
      <c r="BJ62" s="17">
        <v>624</v>
      </c>
      <c r="BK62" s="32">
        <v>0.032051282051282</v>
      </c>
      <c r="BL62" s="18">
        <v>15</v>
      </c>
      <c r="BM62" s="18">
        <v>4095.21</v>
      </c>
      <c r="BN62" s="17">
        <v>279</v>
      </c>
      <c r="BO62" s="17">
        <v>226</v>
      </c>
      <c r="BP62" s="17">
        <v>573</v>
      </c>
      <c r="BQ62" s="32">
        <v>0.0296684118673647</v>
      </c>
      <c r="BR62" s="18">
        <v>15</v>
      </c>
      <c r="BS62" s="18">
        <v>4646.19</v>
      </c>
      <c r="BT62" s="17">
        <v>279</v>
      </c>
      <c r="BU62" s="18">
        <v>211</v>
      </c>
      <c r="BV62" s="17">
        <v>580</v>
      </c>
      <c r="BW62" s="32">
        <v>0.0206896551724138</v>
      </c>
      <c r="BX62" s="18">
        <v>12</v>
      </c>
      <c r="BY62" s="18">
        <v>3264.72</v>
      </c>
      <c r="BZ62" s="17">
        <v>279</v>
      </c>
      <c r="CA62" s="18">
        <v>226</v>
      </c>
      <c r="CB62" s="18">
        <v>585</v>
      </c>
      <c r="CC62" s="32">
        <v>0.0207896551724138</v>
      </c>
      <c r="CD62" s="18">
        <v>15</v>
      </c>
      <c r="CE62" s="18">
        <v>4103.29</v>
      </c>
      <c r="CF62" s="17">
        <v>279</v>
      </c>
      <c r="CG62" s="18">
        <v>226</v>
      </c>
      <c r="CH62" s="33">
        <v>567</v>
      </c>
      <c r="CI62" s="32">
        <v>0.0405643738977072</v>
      </c>
      <c r="CJ62" s="18">
        <v>21</v>
      </c>
      <c r="CK62" s="18">
        <v>6848.77</v>
      </c>
      <c r="CL62" s="17">
        <v>279</v>
      </c>
      <c r="CM62" s="18">
        <v>226</v>
      </c>
      <c r="CN62" s="33">
        <v>584</v>
      </c>
      <c r="CO62" s="32">
        <v>0.0376712328767123</v>
      </c>
      <c r="CP62" s="17">
        <v>19</v>
      </c>
      <c r="CQ62" s="18">
        <v>5224.02</v>
      </c>
      <c r="CR62" s="17">
        <v>279</v>
      </c>
      <c r="CS62" s="17">
        <v>298</v>
      </c>
      <c r="CT62" s="33">
        <v>654</v>
      </c>
      <c r="CU62" s="32">
        <v>0.0321100917431193</v>
      </c>
      <c r="CV62" s="17">
        <v>17</v>
      </c>
      <c r="CW62" s="18">
        <v>5839.07</v>
      </c>
      <c r="CX62" s="17">
        <v>274</v>
      </c>
      <c r="CY62" s="17">
        <v>468</v>
      </c>
      <c r="CZ62" s="33">
        <v>653</v>
      </c>
      <c r="DA62" s="32">
        <v>0.0245022970903522</v>
      </c>
      <c r="DB62" s="18">
        <v>14</v>
      </c>
      <c r="DC62" s="18">
        <v>3836.24</v>
      </c>
      <c r="DD62" s="17">
        <v>274</v>
      </c>
      <c r="DE62" s="18">
        <v>459</v>
      </c>
      <c r="DF62" s="33">
        <v>624</v>
      </c>
      <c r="DG62" s="32">
        <v>0.0304487179487179</v>
      </c>
      <c r="DH62" s="18">
        <v>17</v>
      </c>
      <c r="DI62" s="18">
        <v>4860.27</v>
      </c>
      <c r="DJ62" s="17">
        <v>274</v>
      </c>
      <c r="DK62" s="18">
        <v>444</v>
      </c>
      <c r="DL62" s="18">
        <v>548</v>
      </c>
      <c r="DM62" s="26">
        <v>0.0127737226277372</v>
      </c>
      <c r="DN62" s="18">
        <v>7</v>
      </c>
      <c r="DO62" s="18">
        <v>2032.45</v>
      </c>
      <c r="DP62" s="17">
        <v>274</v>
      </c>
      <c r="DQ62" s="18">
        <v>275</v>
      </c>
      <c r="DR62" s="18">
        <v>508</v>
      </c>
      <c r="DS62" s="26">
        <v>0.0295275590551181</v>
      </c>
      <c r="DT62" s="18">
        <v>14</v>
      </c>
      <c r="DU62" s="18">
        <v>4713.37</v>
      </c>
      <c r="DV62" s="17">
        <v>274</v>
      </c>
      <c r="DW62" s="18">
        <v>266</v>
      </c>
      <c r="DX62" s="18">
        <v>491</v>
      </c>
      <c r="DY62" s="26">
        <v>0.0346232179226069</v>
      </c>
      <c r="DZ62" s="18">
        <v>14</v>
      </c>
      <c r="EA62" s="18">
        <v>4092.23</v>
      </c>
      <c r="EB62" s="17">
        <v>274</v>
      </c>
      <c r="EC62" s="18">
        <v>251</v>
      </c>
      <c r="ED62" s="18">
        <v>458</v>
      </c>
      <c r="EE62" s="26">
        <v>0.0240174672489083</v>
      </c>
      <c r="EF62" s="17">
        <v>10</v>
      </c>
      <c r="EG62" s="18">
        <v>2891.75</v>
      </c>
      <c r="EH62" s="17">
        <v>274</v>
      </c>
      <c r="EI62" s="17">
        <v>433</v>
      </c>
      <c r="EJ62" s="18">
        <v>512</v>
      </c>
      <c r="EK62" s="26">
        <v>0.029296875</v>
      </c>
      <c r="EL62" s="17">
        <v>12</v>
      </c>
      <c r="EM62" s="18">
        <v>3272.15</v>
      </c>
      <c r="EN62" s="17">
        <v>279</v>
      </c>
      <c r="EO62" s="17">
        <v>362</v>
      </c>
      <c r="EP62" s="17">
        <v>593</v>
      </c>
      <c r="EQ62" s="26">
        <v>0.0219224283305228</v>
      </c>
      <c r="ER62" s="17">
        <v>9</v>
      </c>
      <c r="ES62" s="18">
        <v>2481.05</v>
      </c>
      <c r="ET62" s="17">
        <v>279</v>
      </c>
      <c r="EU62" s="17">
        <v>408</v>
      </c>
      <c r="EV62" s="17">
        <v>457</v>
      </c>
      <c r="EW62" s="26">
        <v>0.0328227571115974</v>
      </c>
      <c r="EX62" s="17">
        <v>13</v>
      </c>
      <c r="EY62" s="18">
        <v>3574.48</v>
      </c>
      <c r="EZ62" s="17">
        <v>279</v>
      </c>
      <c r="FA62" s="17">
        <v>435</v>
      </c>
      <c r="FB62" s="17">
        <v>510</v>
      </c>
      <c r="FC62" s="26">
        <v>0.0274509803921569</v>
      </c>
      <c r="FD62" s="17">
        <v>13</v>
      </c>
      <c r="FE62" s="18">
        <v>3564.8</v>
      </c>
      <c r="FF62" s="17">
        <v>279</v>
      </c>
      <c r="FG62" s="17">
        <v>430</v>
      </c>
      <c r="FH62" s="17">
        <v>426</v>
      </c>
      <c r="FI62" s="26">
        <v>0.0469483568075117</v>
      </c>
      <c r="FJ62" s="18">
        <v>20</v>
      </c>
      <c r="FK62" s="18">
        <v>5462.38</v>
      </c>
      <c r="FL62" s="17">
        <v>279</v>
      </c>
      <c r="FM62" s="18">
        <v>425</v>
      </c>
      <c r="FN62" s="18">
        <v>515</v>
      </c>
      <c r="FO62" s="26">
        <v>0.0388349514563107</v>
      </c>
      <c r="FP62" s="18">
        <v>20</v>
      </c>
      <c r="FQ62" s="18">
        <v>5497.44</v>
      </c>
      <c r="FR62" s="17">
        <v>279</v>
      </c>
      <c r="FS62" s="18">
        <v>430</v>
      </c>
      <c r="FT62" s="18">
        <v>539</v>
      </c>
      <c r="FU62" s="26">
        <v>0.0352504638218924</v>
      </c>
      <c r="FV62" s="18">
        <v>19</v>
      </c>
      <c r="FW62" s="18">
        <v>5234.82</v>
      </c>
      <c r="FX62" s="17">
        <v>279</v>
      </c>
      <c r="FY62" s="18">
        <v>426</v>
      </c>
      <c r="FZ62" s="18">
        <v>536</v>
      </c>
      <c r="GA62" s="26">
        <v>0.0391791044776119</v>
      </c>
      <c r="GB62" s="18">
        <v>20</v>
      </c>
      <c r="GC62" s="18">
        <v>5531</v>
      </c>
      <c r="GD62" s="17">
        <v>279</v>
      </c>
      <c r="GE62" s="18">
        <v>440</v>
      </c>
      <c r="GF62" s="18">
        <v>583</v>
      </c>
      <c r="GG62" s="26">
        <v>0.0291595197255575</v>
      </c>
      <c r="GH62" s="17">
        <v>17</v>
      </c>
      <c r="GI62" s="18">
        <v>4683.83</v>
      </c>
      <c r="GJ62" s="17">
        <v>279</v>
      </c>
      <c r="GK62" s="17">
        <v>492</v>
      </c>
      <c r="GL62" s="17">
        <v>935</v>
      </c>
      <c r="GM62" s="26">
        <v>0.0267379679144385</v>
      </c>
      <c r="GN62" s="17">
        <v>25</v>
      </c>
      <c r="GO62" s="18">
        <v>6858.67</v>
      </c>
      <c r="GP62" s="17">
        <v>279</v>
      </c>
      <c r="GQ62" s="17">
        <v>498</v>
      </c>
      <c r="GR62" s="17"/>
      <c r="GS62" s="17"/>
      <c r="GT62" s="17"/>
      <c r="GU62" s="17"/>
      <c r="GV62" s="17">
        <v>35</v>
      </c>
      <c r="GW62" s="17">
        <v>10721.55</v>
      </c>
      <c r="GX62" s="17">
        <v>161</v>
      </c>
      <c r="GY62" s="17">
        <v>47341.54</v>
      </c>
      <c r="GZ62" s="16">
        <v>350</v>
      </c>
      <c r="HA62" s="16">
        <v>106185.96</v>
      </c>
      <c r="HB62" s="16">
        <v>279</v>
      </c>
      <c r="HC62" s="16">
        <v>81072.47</v>
      </c>
      <c r="HD62" s="41"/>
      <c r="HE62" s="41"/>
      <c r="HF62" s="41"/>
      <c r="HG62" s="41"/>
      <c r="HH62" s="18"/>
      <c r="HI62" s="41"/>
      <c r="HJ62" s="41"/>
      <c r="HK62" s="41"/>
      <c r="HL62" s="18"/>
      <c r="HM62" s="18"/>
      <c r="HN62" s="18">
        <f t="shared" si="1"/>
        <v>510</v>
      </c>
      <c r="HO62" s="18">
        <f t="shared" si="5"/>
        <v>8953.08</v>
      </c>
      <c r="HP62" s="18">
        <f t="shared" si="2"/>
        <v>1335</v>
      </c>
      <c r="HQ62" s="18">
        <f t="shared" si="3"/>
        <v>254274.6</v>
      </c>
      <c r="HR62" s="43"/>
      <c r="HS62" s="43"/>
    </row>
    <row r="63" ht="16.5" spans="1:227">
      <c r="A63" s="16"/>
      <c r="B63" s="20" t="s">
        <v>44</v>
      </c>
      <c r="C63" s="18">
        <v>6939962759012</v>
      </c>
      <c r="D63" s="18">
        <v>586241470578</v>
      </c>
      <c r="E63" s="18">
        <v>21064110001000</v>
      </c>
      <c r="F63" s="17" t="s">
        <v>272</v>
      </c>
      <c r="G63" s="19"/>
      <c r="H63" s="17" t="s">
        <v>288</v>
      </c>
      <c r="I63" s="26">
        <f>VLOOKUP(C63,[3]Sheet2!K:P,6,0)</f>
        <v>1</v>
      </c>
      <c r="J63" s="17">
        <f>VLOOKUP(C63,[3]Sheet2!K:N,4,0)</f>
        <v>766</v>
      </c>
      <c r="K63" s="17">
        <f>VLOOKUP(C63,[3]Sheet2!K:Q,7,0)</f>
        <v>948</v>
      </c>
      <c r="L63" s="18">
        <f>VLOOKUP(C63,[3]Sheet2!K:O,5,0)</f>
        <v>69.6212940921878</v>
      </c>
      <c r="M63" s="27">
        <f t="shared" si="0"/>
        <v>0.00446445461768378</v>
      </c>
      <c r="N63" s="33">
        <v>370</v>
      </c>
      <c r="O63" s="26">
        <v>0.0243</v>
      </c>
      <c r="P63" s="18">
        <v>11</v>
      </c>
      <c r="Q63" s="18">
        <v>2456.15</v>
      </c>
      <c r="R63" s="17">
        <v>239</v>
      </c>
      <c r="S63" s="17">
        <v>282</v>
      </c>
      <c r="T63" s="17">
        <v>429</v>
      </c>
      <c r="U63" s="58">
        <v>0.0326340326340326</v>
      </c>
      <c r="V63" s="18">
        <v>13</v>
      </c>
      <c r="W63" s="18">
        <v>2936.62</v>
      </c>
      <c r="X63" s="17">
        <v>239</v>
      </c>
      <c r="Y63" s="17">
        <v>279</v>
      </c>
      <c r="Z63" s="17">
        <v>466</v>
      </c>
      <c r="AA63" s="58">
        <v>0.0278969957081545</v>
      </c>
      <c r="AB63" s="18">
        <v>13</v>
      </c>
      <c r="AC63" s="18">
        <v>2927</v>
      </c>
      <c r="AD63" s="17">
        <v>239</v>
      </c>
      <c r="AE63" s="17">
        <v>257</v>
      </c>
      <c r="AF63" s="17">
        <v>434</v>
      </c>
      <c r="AG63" s="58">
        <v>0.043778801843318</v>
      </c>
      <c r="AH63" s="18">
        <v>18</v>
      </c>
      <c r="AI63" s="18">
        <v>4510</v>
      </c>
      <c r="AJ63" s="17">
        <v>239</v>
      </c>
      <c r="AK63" s="17">
        <v>225</v>
      </c>
      <c r="AL63" s="17">
        <v>487</v>
      </c>
      <c r="AM63" s="58">
        <v>0.0308008213552361</v>
      </c>
      <c r="AN63" s="18">
        <v>11</v>
      </c>
      <c r="AO63" s="18">
        <v>2455.66</v>
      </c>
      <c r="AP63" s="17">
        <v>239</v>
      </c>
      <c r="AQ63" s="17">
        <v>189</v>
      </c>
      <c r="AR63" s="33">
        <v>551</v>
      </c>
      <c r="AS63" s="58">
        <v>0.0417422867513612</v>
      </c>
      <c r="AT63" s="18">
        <v>21</v>
      </c>
      <c r="AU63" s="18">
        <v>4711.57</v>
      </c>
      <c r="AV63" s="17">
        <v>239</v>
      </c>
      <c r="AW63" s="17">
        <v>176</v>
      </c>
      <c r="AX63" s="17">
        <v>665</v>
      </c>
      <c r="AY63" s="264">
        <v>0.0406015037593985</v>
      </c>
      <c r="AZ63" s="17">
        <v>23</v>
      </c>
      <c r="BA63" s="18">
        <v>5209.39</v>
      </c>
      <c r="BB63" s="17">
        <v>229</v>
      </c>
      <c r="BC63" s="17">
        <v>171</v>
      </c>
      <c r="BD63" s="17">
        <v>541</v>
      </c>
      <c r="BE63" s="32">
        <v>0.022181146025878</v>
      </c>
      <c r="BF63" s="17">
        <v>12</v>
      </c>
      <c r="BG63" s="18">
        <v>2640.91</v>
      </c>
      <c r="BH63" s="17">
        <v>229</v>
      </c>
      <c r="BI63" s="17">
        <v>176</v>
      </c>
      <c r="BJ63" s="17">
        <v>493</v>
      </c>
      <c r="BK63" s="32">
        <v>0.0324543610547667</v>
      </c>
      <c r="BL63" s="18">
        <v>13</v>
      </c>
      <c r="BM63" s="18">
        <v>3811.92</v>
      </c>
      <c r="BN63" s="17">
        <v>229</v>
      </c>
      <c r="BO63" s="17">
        <v>148</v>
      </c>
      <c r="BP63" s="17">
        <v>478</v>
      </c>
      <c r="BQ63" s="32">
        <v>0.0271966527196653</v>
      </c>
      <c r="BR63" s="18">
        <v>12</v>
      </c>
      <c r="BS63" s="18">
        <v>2656.78</v>
      </c>
      <c r="BT63" s="17">
        <v>229</v>
      </c>
      <c r="BU63" s="18">
        <v>217</v>
      </c>
      <c r="BV63" s="17">
        <v>459</v>
      </c>
      <c r="BW63" s="32">
        <v>0.0305010893246187</v>
      </c>
      <c r="BX63" s="18">
        <v>12</v>
      </c>
      <c r="BY63" s="18">
        <v>3172.48</v>
      </c>
      <c r="BZ63" s="17">
        <v>229</v>
      </c>
      <c r="CA63" s="18">
        <v>184</v>
      </c>
      <c r="CB63" s="18">
        <v>464</v>
      </c>
      <c r="CC63" s="32">
        <v>0.0306010893246187</v>
      </c>
      <c r="CD63" s="18">
        <v>14</v>
      </c>
      <c r="CE63" s="18">
        <v>3127.77</v>
      </c>
      <c r="CF63" s="17">
        <v>229</v>
      </c>
      <c r="CG63" s="18">
        <v>184</v>
      </c>
      <c r="CH63" s="33">
        <v>509</v>
      </c>
      <c r="CI63" s="32">
        <v>0.0589390962671906</v>
      </c>
      <c r="CJ63" s="18">
        <v>26</v>
      </c>
      <c r="CK63" s="18">
        <v>6318.53</v>
      </c>
      <c r="CL63" s="17">
        <v>229</v>
      </c>
      <c r="CM63" s="18">
        <v>184</v>
      </c>
      <c r="CN63" s="33">
        <v>423</v>
      </c>
      <c r="CO63" s="32">
        <v>0.016548463356974</v>
      </c>
      <c r="CP63" s="17">
        <v>6</v>
      </c>
      <c r="CQ63" s="18">
        <v>1354</v>
      </c>
      <c r="CR63" s="17">
        <v>229</v>
      </c>
      <c r="CS63" s="17">
        <v>123</v>
      </c>
      <c r="CT63" s="33">
        <v>521</v>
      </c>
      <c r="CU63" s="32">
        <v>0.00959692898272553</v>
      </c>
      <c r="CV63" s="17">
        <v>3</v>
      </c>
      <c r="CW63" s="18">
        <v>1140.92</v>
      </c>
      <c r="CX63" s="17">
        <v>229</v>
      </c>
      <c r="CY63" s="17">
        <v>324</v>
      </c>
      <c r="CZ63" s="33">
        <v>568</v>
      </c>
      <c r="DA63" s="32">
        <v>0.0193661971830986</v>
      </c>
      <c r="DB63" s="18">
        <v>9</v>
      </c>
      <c r="DC63" s="18">
        <v>1963.5</v>
      </c>
      <c r="DD63" s="17">
        <v>229</v>
      </c>
      <c r="DE63" s="18">
        <v>334</v>
      </c>
      <c r="DF63" s="33">
        <v>570</v>
      </c>
      <c r="DG63" s="32">
        <v>0.0263157894736842</v>
      </c>
      <c r="DH63" s="18">
        <v>11</v>
      </c>
      <c r="DI63" s="18">
        <v>2925.1</v>
      </c>
      <c r="DJ63" s="17">
        <v>229</v>
      </c>
      <c r="DK63" s="18">
        <v>347</v>
      </c>
      <c r="DL63" s="18">
        <v>518</v>
      </c>
      <c r="DM63" s="26">
        <v>0.0154440154440154</v>
      </c>
      <c r="DN63" s="18">
        <v>6</v>
      </c>
      <c r="DO63" s="18">
        <v>1801.76</v>
      </c>
      <c r="DP63" s="17">
        <v>229</v>
      </c>
      <c r="DQ63" s="18">
        <v>169</v>
      </c>
      <c r="DR63" s="18">
        <v>427</v>
      </c>
      <c r="DS63" s="26">
        <v>0.0351288056206089</v>
      </c>
      <c r="DT63" s="18">
        <v>13</v>
      </c>
      <c r="DU63" s="18">
        <v>2889.03</v>
      </c>
      <c r="DV63" s="17">
        <v>229</v>
      </c>
      <c r="DW63" s="18">
        <v>268</v>
      </c>
      <c r="DX63" s="18">
        <v>383</v>
      </c>
      <c r="DY63" s="26">
        <v>0.0339425587467363</v>
      </c>
      <c r="DZ63" s="18">
        <v>13</v>
      </c>
      <c r="EA63" s="18">
        <v>2756.46</v>
      </c>
      <c r="EB63" s="17">
        <v>229</v>
      </c>
      <c r="EC63" s="18">
        <v>255</v>
      </c>
      <c r="ED63" s="18">
        <v>322</v>
      </c>
      <c r="EE63" s="26">
        <v>0.0403726708074534</v>
      </c>
      <c r="EF63" s="17">
        <v>13</v>
      </c>
      <c r="EG63" s="18">
        <v>2811.31</v>
      </c>
      <c r="EH63" s="17">
        <v>229</v>
      </c>
      <c r="EI63" s="17">
        <v>284</v>
      </c>
      <c r="EJ63" s="18">
        <v>355</v>
      </c>
      <c r="EK63" s="26">
        <v>0.0197183098591549</v>
      </c>
      <c r="EL63" s="17">
        <v>7</v>
      </c>
      <c r="EM63" s="18">
        <v>1548</v>
      </c>
      <c r="EN63" s="17">
        <v>229</v>
      </c>
      <c r="EO63" s="17">
        <v>293</v>
      </c>
      <c r="EP63" s="17">
        <v>378</v>
      </c>
      <c r="EQ63" s="26">
        <v>0.0264550264550265</v>
      </c>
      <c r="ER63" s="17">
        <v>8</v>
      </c>
      <c r="ES63" s="18">
        <v>1816.85</v>
      </c>
      <c r="ET63" s="17">
        <v>229</v>
      </c>
      <c r="EU63" s="17">
        <v>347</v>
      </c>
      <c r="EV63" s="17">
        <v>358</v>
      </c>
      <c r="EW63" s="26">
        <v>0.0307262569832402</v>
      </c>
      <c r="EX63" s="17">
        <v>7</v>
      </c>
      <c r="EY63" s="18">
        <v>2447.46</v>
      </c>
      <c r="EZ63" s="17">
        <v>229</v>
      </c>
      <c r="FA63" s="17">
        <v>388</v>
      </c>
      <c r="FB63" s="17">
        <v>378</v>
      </c>
      <c r="FC63" s="26">
        <v>0.0238095238095238</v>
      </c>
      <c r="FD63" s="17">
        <v>9</v>
      </c>
      <c r="FE63" s="18">
        <v>2011.43</v>
      </c>
      <c r="FF63" s="17">
        <v>229</v>
      </c>
      <c r="FG63" s="17">
        <v>362</v>
      </c>
      <c r="FH63" s="17">
        <v>327</v>
      </c>
      <c r="FI63" s="26">
        <v>0.00305810397553517</v>
      </c>
      <c r="FJ63" s="18">
        <v>0</v>
      </c>
      <c r="FK63" s="18">
        <v>0</v>
      </c>
      <c r="FL63" s="17">
        <v>229</v>
      </c>
      <c r="FM63" s="18">
        <v>360</v>
      </c>
      <c r="FN63" s="18">
        <v>360</v>
      </c>
      <c r="FO63" s="26">
        <v>0.025</v>
      </c>
      <c r="FP63" s="18">
        <v>9</v>
      </c>
      <c r="FQ63" s="18">
        <v>2037.3</v>
      </c>
      <c r="FR63" s="17">
        <v>229</v>
      </c>
      <c r="FS63" s="18">
        <v>357</v>
      </c>
      <c r="FT63" s="18">
        <v>354</v>
      </c>
      <c r="FU63" s="26">
        <v>0.019774011299435</v>
      </c>
      <c r="FV63" s="18">
        <v>7</v>
      </c>
      <c r="FW63" s="18">
        <v>1602</v>
      </c>
      <c r="FX63" s="17">
        <v>229</v>
      </c>
      <c r="FY63" s="18">
        <v>361</v>
      </c>
      <c r="FZ63" s="18">
        <v>433</v>
      </c>
      <c r="GA63" s="26">
        <v>0.023094688221709</v>
      </c>
      <c r="GB63" s="18">
        <v>10</v>
      </c>
      <c r="GC63" s="18">
        <v>2268.44</v>
      </c>
      <c r="GD63" s="17">
        <v>229</v>
      </c>
      <c r="GE63" s="18">
        <v>376</v>
      </c>
      <c r="GF63" s="18">
        <v>477</v>
      </c>
      <c r="GG63" s="26">
        <v>0.0272536687631027</v>
      </c>
      <c r="GH63" s="17">
        <v>13</v>
      </c>
      <c r="GI63" s="18">
        <v>2940.04</v>
      </c>
      <c r="GJ63" s="17">
        <v>229</v>
      </c>
      <c r="GK63" s="17">
        <v>439</v>
      </c>
      <c r="GL63" s="17">
        <v>359</v>
      </c>
      <c r="GM63" s="26">
        <v>0.0334261838440111</v>
      </c>
      <c r="GN63" s="17">
        <v>11</v>
      </c>
      <c r="GO63" s="18">
        <v>2950.29</v>
      </c>
      <c r="GP63" s="17">
        <v>229</v>
      </c>
      <c r="GQ63" s="17">
        <v>426</v>
      </c>
      <c r="GR63" s="17"/>
      <c r="GS63" s="17"/>
      <c r="GT63" s="17"/>
      <c r="GU63" s="17"/>
      <c r="GV63" s="17">
        <v>0</v>
      </c>
      <c r="GW63" s="17">
        <v>0</v>
      </c>
      <c r="GX63" s="17">
        <v>175</v>
      </c>
      <c r="GY63" s="17">
        <v>42684.58</v>
      </c>
      <c r="GZ63" s="16">
        <v>229</v>
      </c>
      <c r="HA63" s="16">
        <v>60365.91</v>
      </c>
      <c r="HB63" s="16">
        <v>249</v>
      </c>
      <c r="HC63" s="16">
        <v>57005.88</v>
      </c>
      <c r="HD63" s="41"/>
      <c r="HE63" s="41"/>
      <c r="HF63" s="41"/>
      <c r="HG63" s="41"/>
      <c r="HH63" s="18"/>
      <c r="HI63" s="41"/>
      <c r="HJ63" s="41"/>
      <c r="HK63" s="41"/>
      <c r="HL63" s="18"/>
      <c r="HM63" s="18"/>
      <c r="HN63" s="18">
        <f t="shared" si="1"/>
        <v>354</v>
      </c>
      <c r="HO63" s="18">
        <f t="shared" si="5"/>
        <v>5392.77</v>
      </c>
      <c r="HP63" s="18">
        <f t="shared" si="2"/>
        <v>1007</v>
      </c>
      <c r="HQ63" s="18">
        <f t="shared" si="3"/>
        <v>165449.14</v>
      </c>
      <c r="HR63" s="43"/>
      <c r="HS63" s="43"/>
    </row>
    <row r="64" ht="16.5" spans="1:227">
      <c r="A64" s="16"/>
      <c r="B64" s="20" t="s">
        <v>42</v>
      </c>
      <c r="C64" s="18">
        <v>6939962755618</v>
      </c>
      <c r="D64" s="18">
        <v>566248680898</v>
      </c>
      <c r="E64" s="18">
        <v>21063510002237</v>
      </c>
      <c r="F64" s="17" t="s">
        <v>277</v>
      </c>
      <c r="G64" s="19"/>
      <c r="H64" s="17" t="s">
        <v>288</v>
      </c>
      <c r="I64" s="26">
        <f>VLOOKUP(C64,[3]Sheet2!K:P,6,0)</f>
        <v>1</v>
      </c>
      <c r="J64" s="17">
        <f>VLOOKUP(C64,[3]Sheet2!K:N,4,0)</f>
        <v>698</v>
      </c>
      <c r="K64" s="17">
        <f>VLOOKUP(C64,[3]Sheet2!K:Q,7,0)</f>
        <v>516</v>
      </c>
      <c r="L64" s="18">
        <f>VLOOKUP(C64,[3]Sheet2!K:O,5,0)</f>
        <v>56.6436991803546</v>
      </c>
      <c r="M64" s="27">
        <f t="shared" si="0"/>
        <v>0.00617961232391258</v>
      </c>
      <c r="N64" s="33">
        <v>312</v>
      </c>
      <c r="O64" s="26">
        <v>0.0577</v>
      </c>
      <c r="P64" s="18">
        <v>21</v>
      </c>
      <c r="Q64" s="18">
        <v>2465.87</v>
      </c>
      <c r="R64" s="17">
        <v>119</v>
      </c>
      <c r="S64" s="17">
        <v>429</v>
      </c>
      <c r="T64" s="17">
        <v>286</v>
      </c>
      <c r="U64" s="58">
        <v>0.0559440559440559</v>
      </c>
      <c r="V64" s="18">
        <v>16</v>
      </c>
      <c r="W64" s="18">
        <v>1855.93</v>
      </c>
      <c r="X64" s="17">
        <v>119</v>
      </c>
      <c r="Y64" s="17">
        <v>420</v>
      </c>
      <c r="Z64" s="17">
        <v>288</v>
      </c>
      <c r="AA64" s="58">
        <v>0.0590277777777778</v>
      </c>
      <c r="AB64" s="18">
        <v>17</v>
      </c>
      <c r="AC64" s="18">
        <v>2045.96</v>
      </c>
      <c r="AD64" s="17">
        <v>119</v>
      </c>
      <c r="AE64" s="17">
        <v>435</v>
      </c>
      <c r="AF64" s="17">
        <v>275</v>
      </c>
      <c r="AG64" s="58">
        <v>0.0436363636363636</v>
      </c>
      <c r="AH64" s="18">
        <v>11</v>
      </c>
      <c r="AI64" s="18">
        <v>1294</v>
      </c>
      <c r="AJ64" s="17">
        <v>119</v>
      </c>
      <c r="AK64" s="17">
        <v>416</v>
      </c>
      <c r="AL64" s="17">
        <v>296</v>
      </c>
      <c r="AM64" s="58">
        <v>0.0608108108108108</v>
      </c>
      <c r="AN64" s="18">
        <v>18</v>
      </c>
      <c r="AO64" s="18">
        <v>2103.01</v>
      </c>
      <c r="AP64" s="17">
        <v>119</v>
      </c>
      <c r="AQ64" s="17">
        <v>374</v>
      </c>
      <c r="AR64" s="33">
        <v>343</v>
      </c>
      <c r="AS64" s="58">
        <v>0.0524781341107872</v>
      </c>
      <c r="AT64" s="18">
        <v>13</v>
      </c>
      <c r="AU64" s="18">
        <v>1968</v>
      </c>
      <c r="AV64" s="17">
        <v>119</v>
      </c>
      <c r="AW64" s="17">
        <v>375</v>
      </c>
      <c r="AX64" s="17">
        <v>295</v>
      </c>
      <c r="AY64" s="264">
        <v>0.0203389830508475</v>
      </c>
      <c r="AZ64" s="17">
        <v>5</v>
      </c>
      <c r="BA64" s="18">
        <v>835.7</v>
      </c>
      <c r="BB64" s="17">
        <v>119</v>
      </c>
      <c r="BC64" s="17">
        <v>474</v>
      </c>
      <c r="BD64" s="17">
        <v>350</v>
      </c>
      <c r="BE64" s="32">
        <v>0.06</v>
      </c>
      <c r="BF64" s="17">
        <v>21</v>
      </c>
      <c r="BG64" s="18">
        <v>2431.1</v>
      </c>
      <c r="BH64" s="17">
        <v>119</v>
      </c>
      <c r="BI64" s="17">
        <v>375</v>
      </c>
      <c r="BJ64" s="17">
        <v>348</v>
      </c>
      <c r="BK64" s="32">
        <v>0.0574712643678161</v>
      </c>
      <c r="BL64" s="18">
        <v>19</v>
      </c>
      <c r="BM64" s="18">
        <v>2159.81</v>
      </c>
      <c r="BN64" s="17">
        <v>119</v>
      </c>
      <c r="BO64" s="17">
        <v>353</v>
      </c>
      <c r="BP64" s="17">
        <v>356</v>
      </c>
      <c r="BQ64" s="32">
        <v>0.0252808988764045</v>
      </c>
      <c r="BR64" s="18">
        <v>9</v>
      </c>
      <c r="BS64" s="18">
        <v>1020.63</v>
      </c>
      <c r="BT64" s="17">
        <v>119</v>
      </c>
      <c r="BU64" s="18">
        <v>321</v>
      </c>
      <c r="BV64" s="17">
        <v>380</v>
      </c>
      <c r="BW64" s="32">
        <v>0.0473684210526316</v>
      </c>
      <c r="BX64" s="18">
        <v>18</v>
      </c>
      <c r="BY64" s="18">
        <v>2092.11</v>
      </c>
      <c r="BZ64" s="17">
        <v>119</v>
      </c>
      <c r="CA64" s="18">
        <v>414</v>
      </c>
      <c r="CB64" s="18">
        <v>385</v>
      </c>
      <c r="CC64" s="32">
        <v>0.0474684210526316</v>
      </c>
      <c r="CD64" s="18">
        <v>10</v>
      </c>
      <c r="CE64" s="18">
        <v>1180</v>
      </c>
      <c r="CF64" s="17">
        <v>119</v>
      </c>
      <c r="CG64" s="18">
        <v>414</v>
      </c>
      <c r="CH64" s="33">
        <v>395</v>
      </c>
      <c r="CI64" s="32">
        <v>0.0354430379746835</v>
      </c>
      <c r="CJ64" s="18">
        <v>13</v>
      </c>
      <c r="CK64" s="18">
        <v>1483</v>
      </c>
      <c r="CL64" s="17">
        <v>119</v>
      </c>
      <c r="CM64" s="18">
        <v>414</v>
      </c>
      <c r="CN64" s="33">
        <v>365</v>
      </c>
      <c r="CO64" s="32">
        <v>0.0219178082191781</v>
      </c>
      <c r="CP64" s="17">
        <v>6</v>
      </c>
      <c r="CQ64" s="18">
        <v>907</v>
      </c>
      <c r="CR64" s="17">
        <v>119</v>
      </c>
      <c r="CS64" s="17">
        <v>493</v>
      </c>
      <c r="CT64" s="33">
        <v>421</v>
      </c>
      <c r="CU64" s="32">
        <v>0.0332541567695962</v>
      </c>
      <c r="CV64" s="17">
        <v>11</v>
      </c>
      <c r="CW64" s="18">
        <v>1420.81</v>
      </c>
      <c r="CX64" s="17">
        <v>119</v>
      </c>
      <c r="CY64" s="17">
        <v>567</v>
      </c>
      <c r="CZ64" s="33">
        <v>391</v>
      </c>
      <c r="DA64" s="32">
        <v>0.0434782608695652</v>
      </c>
      <c r="DB64" s="18">
        <v>13</v>
      </c>
      <c r="DC64" s="18">
        <v>1562.79</v>
      </c>
      <c r="DD64" s="17">
        <v>119</v>
      </c>
      <c r="DE64" s="18">
        <v>563</v>
      </c>
      <c r="DF64" s="33">
        <v>397</v>
      </c>
      <c r="DG64" s="32">
        <v>0.035264483627204</v>
      </c>
      <c r="DH64" s="18">
        <v>13</v>
      </c>
      <c r="DI64" s="18">
        <v>1571.32</v>
      </c>
      <c r="DJ64" s="17">
        <v>119</v>
      </c>
      <c r="DK64" s="18">
        <v>558</v>
      </c>
      <c r="DL64" s="18">
        <v>384</v>
      </c>
      <c r="DM64" s="26">
        <v>0.0416666666666667</v>
      </c>
      <c r="DN64" s="18">
        <v>16</v>
      </c>
      <c r="DO64" s="18">
        <v>1928.6</v>
      </c>
      <c r="DP64" s="17">
        <v>119</v>
      </c>
      <c r="DQ64" s="18">
        <v>511</v>
      </c>
      <c r="DR64" s="18">
        <v>321</v>
      </c>
      <c r="DS64" s="26">
        <v>0.0467289719626168</v>
      </c>
      <c r="DT64" s="18">
        <v>13</v>
      </c>
      <c r="DU64" s="18">
        <v>1834.1</v>
      </c>
      <c r="DV64" s="17">
        <v>119</v>
      </c>
      <c r="DW64" s="18">
        <v>419</v>
      </c>
      <c r="DX64" s="18">
        <v>343</v>
      </c>
      <c r="DY64" s="26">
        <v>0.0466472303206997</v>
      </c>
      <c r="DZ64" s="18">
        <v>16</v>
      </c>
      <c r="EA64" s="18">
        <v>1904.57</v>
      </c>
      <c r="EB64" s="17">
        <v>119</v>
      </c>
      <c r="EC64" s="18">
        <v>387</v>
      </c>
      <c r="ED64" s="18">
        <v>587</v>
      </c>
      <c r="EE64" s="26">
        <v>0.0272572402044293</v>
      </c>
      <c r="EF64" s="17">
        <v>14</v>
      </c>
      <c r="EG64" s="18">
        <v>1640.1</v>
      </c>
      <c r="EH64" s="17">
        <v>119</v>
      </c>
      <c r="EI64" s="17">
        <v>386</v>
      </c>
      <c r="EJ64" s="18">
        <v>549</v>
      </c>
      <c r="EK64" s="26">
        <v>0.0437158469945355</v>
      </c>
      <c r="EL64" s="17">
        <v>22</v>
      </c>
      <c r="EM64" s="18">
        <v>2500.42</v>
      </c>
      <c r="EN64" s="17">
        <v>119</v>
      </c>
      <c r="EO64" s="17">
        <v>389</v>
      </c>
      <c r="EP64" s="17">
        <v>519</v>
      </c>
      <c r="EQ64" s="26">
        <v>0.023121387283237</v>
      </c>
      <c r="ER64" s="17">
        <v>11</v>
      </c>
      <c r="ES64" s="18">
        <v>1284.07</v>
      </c>
      <c r="ET64" s="17">
        <v>119</v>
      </c>
      <c r="EU64" s="17">
        <v>402</v>
      </c>
      <c r="EV64" s="17">
        <v>519</v>
      </c>
      <c r="EW64" s="26">
        <v>0.0308285163776493</v>
      </c>
      <c r="EX64" s="17">
        <v>14</v>
      </c>
      <c r="EY64" s="18">
        <v>1627.34</v>
      </c>
      <c r="EZ64" s="17">
        <v>119</v>
      </c>
      <c r="FA64" s="17">
        <v>433</v>
      </c>
      <c r="FB64" s="17">
        <v>384</v>
      </c>
      <c r="FC64" s="26">
        <v>0.046875</v>
      </c>
      <c r="FD64" s="17">
        <v>18</v>
      </c>
      <c r="FE64" s="18">
        <v>2052</v>
      </c>
      <c r="FF64" s="17">
        <v>119</v>
      </c>
      <c r="FG64" s="17">
        <v>392</v>
      </c>
      <c r="FH64" s="17">
        <v>414</v>
      </c>
      <c r="FI64" s="26">
        <v>0.0386473429951691</v>
      </c>
      <c r="FJ64" s="18">
        <v>16</v>
      </c>
      <c r="FK64" s="18">
        <v>1873.06</v>
      </c>
      <c r="FL64" s="17">
        <v>119</v>
      </c>
      <c r="FM64" s="18">
        <v>362</v>
      </c>
      <c r="FN64" s="18">
        <v>452</v>
      </c>
      <c r="FO64" s="26">
        <v>0.0464601769911504</v>
      </c>
      <c r="FP64" s="18">
        <v>21</v>
      </c>
      <c r="FQ64" s="18">
        <v>2366.82</v>
      </c>
      <c r="FR64" s="17">
        <v>119</v>
      </c>
      <c r="FS64" s="18">
        <v>352</v>
      </c>
      <c r="FT64" s="18">
        <v>506</v>
      </c>
      <c r="FU64" s="26">
        <v>0.0592885375494071</v>
      </c>
      <c r="FV64" s="18">
        <v>29</v>
      </c>
      <c r="FW64" s="18">
        <v>3425.75</v>
      </c>
      <c r="FX64" s="17">
        <v>119</v>
      </c>
      <c r="FY64" s="18">
        <v>475</v>
      </c>
      <c r="FZ64" s="18">
        <v>480</v>
      </c>
      <c r="GA64" s="26">
        <v>0.0666666666666667</v>
      </c>
      <c r="GB64" s="18">
        <v>31</v>
      </c>
      <c r="GC64" s="18">
        <v>3835.49</v>
      </c>
      <c r="GD64" s="17">
        <v>119</v>
      </c>
      <c r="GE64" s="18">
        <v>446</v>
      </c>
      <c r="GF64" s="18">
        <v>554</v>
      </c>
      <c r="GG64" s="26">
        <v>0.0324909747292419</v>
      </c>
      <c r="GH64" s="17">
        <v>18</v>
      </c>
      <c r="GI64" s="18">
        <v>2077.91</v>
      </c>
      <c r="GJ64" s="17">
        <v>119</v>
      </c>
      <c r="GK64" s="17">
        <v>345</v>
      </c>
      <c r="GL64" s="17">
        <v>424</v>
      </c>
      <c r="GM64" s="26">
        <v>0.0400943396226415</v>
      </c>
      <c r="GN64" s="17">
        <v>17</v>
      </c>
      <c r="GO64" s="18">
        <v>2056</v>
      </c>
      <c r="GP64" s="17">
        <v>119</v>
      </c>
      <c r="GQ64" s="17">
        <v>367</v>
      </c>
      <c r="GR64" s="17"/>
      <c r="GS64" s="17"/>
      <c r="GT64" s="17"/>
      <c r="GU64" s="17"/>
      <c r="GV64" s="17">
        <v>61</v>
      </c>
      <c r="GW64" s="17">
        <v>9199.48</v>
      </c>
      <c r="GX64" s="17">
        <v>358</v>
      </c>
      <c r="GY64" s="17">
        <v>48874.99</v>
      </c>
      <c r="GZ64" s="16">
        <v>390</v>
      </c>
      <c r="HA64" s="16">
        <v>51473.77</v>
      </c>
      <c r="HB64" s="16">
        <v>389</v>
      </c>
      <c r="HC64" s="16">
        <v>45771.06</v>
      </c>
      <c r="HD64" s="41"/>
      <c r="HE64" s="41"/>
      <c r="HF64" s="41"/>
      <c r="HG64" s="41"/>
      <c r="HH64" s="18"/>
      <c r="HI64" s="41"/>
      <c r="HJ64" s="41"/>
      <c r="HK64" s="41"/>
      <c r="HL64" s="18"/>
      <c r="HM64" s="18"/>
      <c r="HN64" s="18">
        <f t="shared" si="1"/>
        <v>490</v>
      </c>
      <c r="HO64" s="18">
        <f t="shared" si="5"/>
        <v>4321.8</v>
      </c>
      <c r="HP64" s="18">
        <f t="shared" si="2"/>
        <v>1688</v>
      </c>
      <c r="HQ64" s="18">
        <f t="shared" si="3"/>
        <v>159641.1</v>
      </c>
      <c r="HR64" s="43"/>
      <c r="HS64" s="43"/>
    </row>
    <row r="65" ht="16.5" spans="1:227">
      <c r="A65" s="16" t="s">
        <v>133</v>
      </c>
      <c r="B65" s="17" t="s">
        <v>42</v>
      </c>
      <c r="C65" s="150">
        <v>6939962746074</v>
      </c>
      <c r="D65" s="18">
        <v>588625740362</v>
      </c>
      <c r="E65" s="156">
        <v>21063510000696</v>
      </c>
      <c r="F65" s="22" t="s">
        <v>279</v>
      </c>
      <c r="G65" s="19" t="s">
        <v>384</v>
      </c>
      <c r="H65" s="17" t="s">
        <v>288</v>
      </c>
      <c r="I65" s="26">
        <f>VLOOKUP(C65,[3]Sheet2!K:P,6,0)</f>
        <v>1</v>
      </c>
      <c r="J65" s="17">
        <f>VLOOKUP(C65,[3]Sheet2!K:N,4,0)</f>
        <v>3107</v>
      </c>
      <c r="K65" s="17">
        <f>VLOOKUP(C65,[3]Sheet2!K:Q,7,0)</f>
        <v>1205</v>
      </c>
      <c r="L65" s="18">
        <f>VLOOKUP(C65,[3]Sheet2!K:O,5,0)</f>
        <v>42.2802850356295</v>
      </c>
      <c r="M65" s="27">
        <f t="shared" si="0"/>
        <v>0.0064696757595248</v>
      </c>
      <c r="N65" s="33">
        <v>260</v>
      </c>
      <c r="O65" s="26">
        <v>0.0231</v>
      </c>
      <c r="P65" s="18">
        <v>6</v>
      </c>
      <c r="Q65" s="18">
        <v>939</v>
      </c>
      <c r="R65" s="17">
        <v>149</v>
      </c>
      <c r="S65" s="17">
        <v>332</v>
      </c>
      <c r="T65" s="17">
        <v>219</v>
      </c>
      <c r="U65" s="58">
        <v>0.0319634703196347</v>
      </c>
      <c r="V65" s="18">
        <v>6</v>
      </c>
      <c r="W65" s="18">
        <v>899</v>
      </c>
      <c r="X65" s="17">
        <v>149</v>
      </c>
      <c r="Y65" s="17">
        <v>301</v>
      </c>
      <c r="Z65" s="17">
        <v>268</v>
      </c>
      <c r="AA65" s="58">
        <v>0.0373134328358209</v>
      </c>
      <c r="AB65" s="18">
        <v>10</v>
      </c>
      <c r="AC65" s="18">
        <v>1463.64</v>
      </c>
      <c r="AD65" s="17">
        <v>149</v>
      </c>
      <c r="AE65" s="17">
        <v>331</v>
      </c>
      <c r="AF65" s="17">
        <v>258</v>
      </c>
      <c r="AG65" s="58">
        <v>0.0542635658914729</v>
      </c>
      <c r="AH65" s="18">
        <v>12</v>
      </c>
      <c r="AI65" s="18">
        <v>1658</v>
      </c>
      <c r="AJ65" s="17">
        <v>149</v>
      </c>
      <c r="AK65" s="17">
        <v>319</v>
      </c>
      <c r="AL65" s="17">
        <v>276</v>
      </c>
      <c r="AM65" s="58">
        <v>0.0833333333333333</v>
      </c>
      <c r="AN65" s="18">
        <v>23</v>
      </c>
      <c r="AO65" s="18">
        <v>3070.92</v>
      </c>
      <c r="AP65" s="17">
        <v>149</v>
      </c>
      <c r="AQ65" s="17">
        <v>328</v>
      </c>
      <c r="AR65" s="33">
        <v>363</v>
      </c>
      <c r="AS65" s="58">
        <v>0.0495867768595041</v>
      </c>
      <c r="AT65" s="18">
        <v>16</v>
      </c>
      <c r="AU65" s="18">
        <v>2182.69</v>
      </c>
      <c r="AV65" s="17">
        <v>149</v>
      </c>
      <c r="AW65" s="17">
        <v>343</v>
      </c>
      <c r="AX65" s="17">
        <v>385</v>
      </c>
      <c r="AY65" s="264">
        <v>0.0779220779220779</v>
      </c>
      <c r="AZ65" s="17">
        <v>30</v>
      </c>
      <c r="BA65" s="18">
        <v>3975.28</v>
      </c>
      <c r="BB65" s="17">
        <v>139</v>
      </c>
      <c r="BC65" s="17">
        <v>372</v>
      </c>
      <c r="BD65" s="17">
        <v>517</v>
      </c>
      <c r="BE65" s="32">
        <v>0.0696324951644101</v>
      </c>
      <c r="BF65" s="17">
        <v>32</v>
      </c>
      <c r="BG65" s="18">
        <v>4289.93</v>
      </c>
      <c r="BH65" s="17">
        <v>139</v>
      </c>
      <c r="BI65" s="17">
        <v>343</v>
      </c>
      <c r="BJ65" s="17">
        <v>356</v>
      </c>
      <c r="BK65" s="32">
        <v>0.050561797752809</v>
      </c>
      <c r="BL65" s="18">
        <v>16</v>
      </c>
      <c r="BM65" s="18">
        <v>2310.99</v>
      </c>
      <c r="BN65" s="17">
        <v>139</v>
      </c>
      <c r="BO65" s="17">
        <v>194</v>
      </c>
      <c r="BP65" s="17">
        <v>443</v>
      </c>
      <c r="BQ65" s="32">
        <v>0.0451467268623025</v>
      </c>
      <c r="BR65" s="18">
        <v>19</v>
      </c>
      <c r="BS65" s="18">
        <v>2789.07</v>
      </c>
      <c r="BT65" s="17">
        <v>139</v>
      </c>
      <c r="BU65" s="18">
        <v>189</v>
      </c>
      <c r="BV65" s="17">
        <v>443</v>
      </c>
      <c r="BW65" s="32">
        <v>0.0338600451467269</v>
      </c>
      <c r="BX65" s="18">
        <v>13</v>
      </c>
      <c r="BY65" s="18">
        <v>1861.59</v>
      </c>
      <c r="BZ65" s="17">
        <v>139</v>
      </c>
      <c r="CA65" s="18">
        <v>407</v>
      </c>
      <c r="CB65" s="18">
        <v>448</v>
      </c>
      <c r="CC65" s="32">
        <v>0.0339600451467269</v>
      </c>
      <c r="CD65" s="18">
        <v>13</v>
      </c>
      <c r="CE65" s="18">
        <v>2143.94</v>
      </c>
      <c r="CF65" s="17">
        <v>139</v>
      </c>
      <c r="CG65" s="18">
        <v>407</v>
      </c>
      <c r="CH65" s="33">
        <v>332</v>
      </c>
      <c r="CI65" s="32">
        <v>0.0481927710843374</v>
      </c>
      <c r="CJ65" s="18">
        <v>16</v>
      </c>
      <c r="CK65" s="18">
        <v>2293.93</v>
      </c>
      <c r="CL65" s="17">
        <v>139</v>
      </c>
      <c r="CM65" s="18">
        <v>407</v>
      </c>
      <c r="CN65" s="33">
        <v>371</v>
      </c>
      <c r="CO65" s="32">
        <v>0.0485175202156334</v>
      </c>
      <c r="CP65" s="17">
        <v>17</v>
      </c>
      <c r="CQ65" s="18">
        <v>2461.46</v>
      </c>
      <c r="CR65" s="17">
        <v>139</v>
      </c>
      <c r="CS65" s="17">
        <v>311</v>
      </c>
      <c r="CT65" s="33">
        <v>427</v>
      </c>
      <c r="CU65" s="32">
        <v>0.0491803278688525</v>
      </c>
      <c r="CV65" s="17">
        <v>21</v>
      </c>
      <c r="CW65" s="18">
        <v>3108.03</v>
      </c>
      <c r="CX65" s="17">
        <v>144</v>
      </c>
      <c r="CY65" s="17">
        <v>435</v>
      </c>
      <c r="CZ65" s="33">
        <v>415</v>
      </c>
      <c r="DA65" s="32">
        <v>0.0337349397590361</v>
      </c>
      <c r="DB65" s="18">
        <v>13</v>
      </c>
      <c r="DC65" s="18">
        <v>1974.73</v>
      </c>
      <c r="DD65" s="17">
        <v>144</v>
      </c>
      <c r="DE65" s="18">
        <v>449</v>
      </c>
      <c r="DF65" s="33">
        <v>361</v>
      </c>
      <c r="DG65" s="32">
        <v>0.0609418282548476</v>
      </c>
      <c r="DH65" s="18">
        <v>20</v>
      </c>
      <c r="DI65" s="18">
        <v>2896.81</v>
      </c>
      <c r="DJ65" s="17">
        <v>144</v>
      </c>
      <c r="DK65" s="18">
        <v>444</v>
      </c>
      <c r="DL65" s="18">
        <v>390</v>
      </c>
      <c r="DM65" s="26">
        <v>0.0461538461538462</v>
      </c>
      <c r="DN65" s="18">
        <v>17</v>
      </c>
      <c r="DO65" s="18">
        <v>2415.15</v>
      </c>
      <c r="DP65" s="17">
        <v>144</v>
      </c>
      <c r="DQ65" s="18">
        <v>328</v>
      </c>
      <c r="DR65" s="18">
        <v>441</v>
      </c>
      <c r="DS65" s="26">
        <v>0.0272108843537415</v>
      </c>
      <c r="DT65" s="18">
        <v>11</v>
      </c>
      <c r="DU65" s="18">
        <v>1618.76</v>
      </c>
      <c r="DV65" s="17">
        <v>144</v>
      </c>
      <c r="DW65" s="18">
        <v>334</v>
      </c>
      <c r="DX65" s="18">
        <v>425</v>
      </c>
      <c r="DY65" s="26">
        <v>0.0447058823529412</v>
      </c>
      <c r="DZ65" s="18">
        <v>17</v>
      </c>
      <c r="EA65" s="18">
        <v>2721.19</v>
      </c>
      <c r="EB65" s="17">
        <v>144</v>
      </c>
      <c r="EC65" s="18">
        <v>316</v>
      </c>
      <c r="ED65" s="18">
        <v>469</v>
      </c>
      <c r="EE65" s="26">
        <v>0.0447761194029851</v>
      </c>
      <c r="EF65" s="17">
        <v>20</v>
      </c>
      <c r="EG65" s="18">
        <v>2860.31</v>
      </c>
      <c r="EH65" s="17">
        <v>144</v>
      </c>
      <c r="EI65" s="17">
        <v>529</v>
      </c>
      <c r="EJ65" s="18">
        <v>422</v>
      </c>
      <c r="EK65" s="26">
        <v>0.033175355450237</v>
      </c>
      <c r="EL65" s="17">
        <v>10</v>
      </c>
      <c r="EM65" s="18">
        <v>1885.96</v>
      </c>
      <c r="EN65" s="17">
        <v>159</v>
      </c>
      <c r="EO65" s="17">
        <v>541</v>
      </c>
      <c r="EP65" s="17">
        <v>356</v>
      </c>
      <c r="EQ65" s="26">
        <v>0.0252808988764045</v>
      </c>
      <c r="ER65" s="17">
        <v>9</v>
      </c>
      <c r="ES65" s="18">
        <v>1427.51</v>
      </c>
      <c r="ET65" s="17">
        <v>159</v>
      </c>
      <c r="EU65" s="17">
        <v>590</v>
      </c>
      <c r="EV65" s="17">
        <v>353</v>
      </c>
      <c r="EW65" s="26">
        <v>0.028328611898017</v>
      </c>
      <c r="EX65" s="17">
        <v>10</v>
      </c>
      <c r="EY65" s="18">
        <v>1573.8</v>
      </c>
      <c r="EZ65" s="17">
        <v>159</v>
      </c>
      <c r="FA65" s="17">
        <v>633</v>
      </c>
      <c r="FB65" s="17">
        <v>358</v>
      </c>
      <c r="FC65" s="26">
        <v>0.0251396648044693</v>
      </c>
      <c r="FD65" s="17">
        <v>7</v>
      </c>
      <c r="FE65" s="18">
        <v>1707.1</v>
      </c>
      <c r="FF65" s="17">
        <v>159</v>
      </c>
      <c r="FG65" s="17">
        <v>602</v>
      </c>
      <c r="FH65" s="17">
        <v>359</v>
      </c>
      <c r="FI65" s="26">
        <v>0.0167130919220056</v>
      </c>
      <c r="FJ65" s="18">
        <v>4</v>
      </c>
      <c r="FK65" s="18">
        <v>683.44</v>
      </c>
      <c r="FL65" s="17">
        <v>159</v>
      </c>
      <c r="FM65" s="18">
        <v>577</v>
      </c>
      <c r="FN65" s="18">
        <v>417</v>
      </c>
      <c r="FO65" s="26">
        <v>0.0287769784172662</v>
      </c>
      <c r="FP65" s="18">
        <v>12</v>
      </c>
      <c r="FQ65" s="18">
        <v>1862.74</v>
      </c>
      <c r="FR65" s="17">
        <v>159</v>
      </c>
      <c r="FS65" s="18">
        <v>548</v>
      </c>
      <c r="FT65" s="18">
        <v>482</v>
      </c>
      <c r="FU65" s="26">
        <v>0.0311203319502075</v>
      </c>
      <c r="FV65" s="18">
        <v>14</v>
      </c>
      <c r="FW65" s="18">
        <v>2220.71</v>
      </c>
      <c r="FX65" s="17">
        <v>159</v>
      </c>
      <c r="FY65" s="18">
        <v>550</v>
      </c>
      <c r="FZ65" s="18">
        <v>576</v>
      </c>
      <c r="GA65" s="26">
        <v>0.0642361111111111</v>
      </c>
      <c r="GB65" s="18">
        <v>37</v>
      </c>
      <c r="GC65" s="18">
        <v>5048.54</v>
      </c>
      <c r="GD65" s="17">
        <v>159</v>
      </c>
      <c r="GE65" s="18">
        <v>539</v>
      </c>
      <c r="GF65" s="18">
        <v>590</v>
      </c>
      <c r="GG65" s="26">
        <v>0.0576271186440678</v>
      </c>
      <c r="GH65" s="17">
        <v>34</v>
      </c>
      <c r="GI65" s="18">
        <v>4544.75</v>
      </c>
      <c r="GJ65" s="17">
        <v>139</v>
      </c>
      <c r="GK65" s="17">
        <v>480</v>
      </c>
      <c r="GL65" s="17">
        <v>574</v>
      </c>
      <c r="GM65" s="26">
        <v>0.0487804878048781</v>
      </c>
      <c r="GN65" s="17">
        <v>28</v>
      </c>
      <c r="GO65" s="18">
        <v>3797.12</v>
      </c>
      <c r="GP65" s="17">
        <v>139</v>
      </c>
      <c r="GQ65" s="17">
        <v>475</v>
      </c>
      <c r="GR65" s="17">
        <v>131</v>
      </c>
      <c r="GS65" s="17">
        <v>8867.42</v>
      </c>
      <c r="GT65" s="17">
        <v>24</v>
      </c>
      <c r="GU65" s="17">
        <v>1696.95</v>
      </c>
      <c r="GV65" s="17">
        <v>18</v>
      </c>
      <c r="GW65" s="17">
        <v>1092</v>
      </c>
      <c r="GX65" s="18">
        <v>0</v>
      </c>
      <c r="GY65" s="41">
        <v>0</v>
      </c>
      <c r="GZ65" s="18">
        <v>244</v>
      </c>
      <c r="HA65" s="41">
        <v>39043.47</v>
      </c>
      <c r="HB65" s="41">
        <v>462</v>
      </c>
      <c r="HC65" s="41">
        <v>70367.94</v>
      </c>
      <c r="HD65" s="41"/>
      <c r="HE65" s="41"/>
      <c r="HF65" s="41"/>
      <c r="HG65" s="41"/>
      <c r="HH65" s="18"/>
      <c r="HI65" s="41"/>
      <c r="HJ65" s="41"/>
      <c r="HK65" s="41"/>
      <c r="HL65" s="18"/>
      <c r="HM65" s="18"/>
      <c r="HN65" s="18">
        <f t="shared" si="1"/>
        <v>513</v>
      </c>
      <c r="HO65" s="18">
        <f t="shared" si="5"/>
        <v>1838</v>
      </c>
      <c r="HP65" s="18">
        <f t="shared" si="2"/>
        <v>1392</v>
      </c>
      <c r="HQ65" s="18">
        <f t="shared" si="3"/>
        <v>122905.78</v>
      </c>
      <c r="HR65" s="43"/>
      <c r="HS65" s="43"/>
    </row>
    <row r="66" ht="16.5" spans="1:227">
      <c r="A66" s="16" t="s">
        <v>126</v>
      </c>
      <c r="B66" s="17" t="s">
        <v>48</v>
      </c>
      <c r="C66" s="18">
        <v>6939962730912</v>
      </c>
      <c r="D66" s="18">
        <v>565275604161</v>
      </c>
      <c r="E66" s="18">
        <v>21061310000002</v>
      </c>
      <c r="F66" s="17" t="s">
        <v>284</v>
      </c>
      <c r="G66" s="19" t="s">
        <v>430</v>
      </c>
      <c r="H66" s="17" t="s">
        <v>129</v>
      </c>
      <c r="I66" s="26">
        <f>VLOOKUP(C66,[3]Sheet2!K:P,6,0)</f>
        <v>1</v>
      </c>
      <c r="J66" s="17">
        <f>VLOOKUP(C66,[3]Sheet2!K:N,4,0)</f>
        <v>277</v>
      </c>
      <c r="K66" s="17">
        <f>VLOOKUP(C66,[3]Sheet2!K:Q,7,0)</f>
        <v>302</v>
      </c>
      <c r="L66" s="18">
        <f>VLOOKUP(C66,[3]Sheet2!K:O,5,0)</f>
        <v>34.3790998802122</v>
      </c>
      <c r="M66" s="27">
        <f t="shared" si="0"/>
        <v>0.000794521584503046</v>
      </c>
      <c r="N66" s="33">
        <v>155</v>
      </c>
      <c r="O66" s="26">
        <v>0.0065</v>
      </c>
      <c r="P66" s="18">
        <v>2</v>
      </c>
      <c r="Q66" s="18">
        <v>378</v>
      </c>
      <c r="R66" s="17">
        <v>199</v>
      </c>
      <c r="S66" s="17">
        <v>272</v>
      </c>
      <c r="T66" s="17">
        <v>144</v>
      </c>
      <c r="U66" s="58">
        <v>0.00694444444444444</v>
      </c>
      <c r="V66" s="18">
        <v>1</v>
      </c>
      <c r="W66" s="18">
        <v>189</v>
      </c>
      <c r="X66" s="17">
        <v>199</v>
      </c>
      <c r="Y66" s="17">
        <v>271</v>
      </c>
      <c r="Z66" s="17">
        <v>174</v>
      </c>
      <c r="AA66" s="58">
        <v>0.00574712643678161</v>
      </c>
      <c r="AB66" s="18">
        <v>1</v>
      </c>
      <c r="AC66" s="18">
        <v>179.87</v>
      </c>
      <c r="AD66" s="17">
        <v>199</v>
      </c>
      <c r="AE66" s="17">
        <v>270</v>
      </c>
      <c r="AF66" s="17">
        <v>155</v>
      </c>
      <c r="AG66" s="58">
        <v>0</v>
      </c>
      <c r="AH66" s="18">
        <v>0</v>
      </c>
      <c r="AI66" s="18">
        <v>0</v>
      </c>
      <c r="AJ66" s="17">
        <v>199</v>
      </c>
      <c r="AK66" s="17">
        <v>270</v>
      </c>
      <c r="AL66" s="17">
        <v>146</v>
      </c>
      <c r="AM66" s="58">
        <v>0.0273972602739726</v>
      </c>
      <c r="AN66" s="18">
        <v>3</v>
      </c>
      <c r="AO66" s="18">
        <v>593.71</v>
      </c>
      <c r="AP66" s="17">
        <v>199</v>
      </c>
      <c r="AQ66" s="17">
        <v>267</v>
      </c>
      <c r="AR66" s="33">
        <v>156</v>
      </c>
      <c r="AS66" s="58">
        <v>0.0192307692307692</v>
      </c>
      <c r="AT66" s="18">
        <v>3</v>
      </c>
      <c r="AU66" s="18">
        <v>574.9</v>
      </c>
      <c r="AV66" s="17">
        <v>199</v>
      </c>
      <c r="AW66" s="17">
        <v>264</v>
      </c>
      <c r="AX66" s="17">
        <v>140</v>
      </c>
      <c r="AY66" s="264">
        <v>0.0142857142857143</v>
      </c>
      <c r="AZ66" s="17">
        <v>2</v>
      </c>
      <c r="BA66" s="18">
        <v>374.39</v>
      </c>
      <c r="BB66" s="17">
        <v>199</v>
      </c>
      <c r="BC66" s="17">
        <v>284</v>
      </c>
      <c r="BD66" s="17">
        <v>168</v>
      </c>
      <c r="BE66" s="32">
        <v>0.0178571428571429</v>
      </c>
      <c r="BF66" s="17">
        <v>3</v>
      </c>
      <c r="BG66" s="18">
        <v>590.59</v>
      </c>
      <c r="BH66" s="17">
        <v>199</v>
      </c>
      <c r="BI66" s="17">
        <v>264</v>
      </c>
      <c r="BJ66" s="17">
        <v>147</v>
      </c>
      <c r="BK66" s="32">
        <v>0.0272108843537415</v>
      </c>
      <c r="BL66" s="18">
        <v>4</v>
      </c>
      <c r="BM66" s="18">
        <v>771.2</v>
      </c>
      <c r="BN66" s="17">
        <v>199</v>
      </c>
      <c r="BO66" s="17">
        <v>255</v>
      </c>
      <c r="BP66" s="17">
        <v>154</v>
      </c>
      <c r="BQ66" s="32">
        <v>0</v>
      </c>
      <c r="BR66" s="18">
        <v>0</v>
      </c>
      <c r="BS66" s="18">
        <v>0</v>
      </c>
      <c r="BT66" s="17">
        <v>199</v>
      </c>
      <c r="BU66" s="18">
        <v>255</v>
      </c>
      <c r="BV66" s="17">
        <v>145</v>
      </c>
      <c r="BW66" s="32">
        <v>0.0206896551724138</v>
      </c>
      <c r="BX66" s="18">
        <v>3</v>
      </c>
      <c r="BY66" s="18">
        <v>577</v>
      </c>
      <c r="BZ66" s="17">
        <v>199</v>
      </c>
      <c r="CA66" s="18">
        <v>252</v>
      </c>
      <c r="CB66" s="18">
        <v>150</v>
      </c>
      <c r="CC66" s="32">
        <v>0.0207896551724138</v>
      </c>
      <c r="CD66" s="18">
        <v>0</v>
      </c>
      <c r="CE66" s="18">
        <v>0</v>
      </c>
      <c r="CF66" s="17">
        <v>199</v>
      </c>
      <c r="CG66" s="18">
        <v>252</v>
      </c>
      <c r="CH66" s="33">
        <v>42</v>
      </c>
      <c r="CI66" s="32">
        <v>0</v>
      </c>
      <c r="CJ66" s="18">
        <v>0</v>
      </c>
      <c r="CK66" s="18">
        <v>0</v>
      </c>
      <c r="CL66" s="17">
        <v>199</v>
      </c>
      <c r="CM66" s="18">
        <v>252</v>
      </c>
      <c r="CN66" s="33">
        <v>40</v>
      </c>
      <c r="CO66" s="32">
        <v>0</v>
      </c>
      <c r="CP66" s="17">
        <v>0</v>
      </c>
      <c r="CQ66" s="18">
        <v>0</v>
      </c>
      <c r="CR66" s="17">
        <v>199</v>
      </c>
      <c r="CS66" s="17">
        <v>262</v>
      </c>
      <c r="CT66" s="33">
        <v>53</v>
      </c>
      <c r="CU66" s="32">
        <v>0</v>
      </c>
      <c r="CV66" s="17">
        <v>0</v>
      </c>
      <c r="CW66" s="18">
        <v>0</v>
      </c>
      <c r="CX66" s="17">
        <v>179</v>
      </c>
      <c r="CY66" s="17">
        <v>254</v>
      </c>
      <c r="CZ66" s="33">
        <v>72</v>
      </c>
      <c r="DA66" s="32">
        <v>0.0416666666666667</v>
      </c>
      <c r="DB66" s="18">
        <v>2</v>
      </c>
      <c r="DC66" s="18">
        <v>343</v>
      </c>
      <c r="DD66" s="17">
        <v>179</v>
      </c>
      <c r="DE66" s="18">
        <v>253</v>
      </c>
      <c r="DF66" s="33">
        <v>98</v>
      </c>
      <c r="DG66" s="32">
        <v>0.0306122448979592</v>
      </c>
      <c r="DH66" s="18">
        <v>3</v>
      </c>
      <c r="DI66" s="18">
        <v>527</v>
      </c>
      <c r="DJ66" s="17">
        <v>179</v>
      </c>
      <c r="DK66" s="18">
        <v>250</v>
      </c>
      <c r="DL66" s="18">
        <v>99</v>
      </c>
      <c r="DM66" s="26">
        <v>0.0303030303030303</v>
      </c>
      <c r="DN66" s="18">
        <v>3</v>
      </c>
      <c r="DO66" s="18">
        <v>537</v>
      </c>
      <c r="DP66" s="17">
        <v>179</v>
      </c>
      <c r="DQ66" s="18">
        <v>220</v>
      </c>
      <c r="DR66" s="18">
        <v>118</v>
      </c>
      <c r="DS66" s="26">
        <v>0.0254237288135593</v>
      </c>
      <c r="DT66" s="18">
        <v>3</v>
      </c>
      <c r="DU66" s="18">
        <v>519.4</v>
      </c>
      <c r="DV66" s="17">
        <v>179</v>
      </c>
      <c r="DW66" s="18">
        <v>180</v>
      </c>
      <c r="DX66" s="18">
        <v>122</v>
      </c>
      <c r="DY66" s="26">
        <v>0.0819672131147541</v>
      </c>
      <c r="DZ66" s="18">
        <v>6</v>
      </c>
      <c r="EA66" s="18">
        <v>1058</v>
      </c>
      <c r="EB66" s="17">
        <v>179</v>
      </c>
      <c r="EC66" s="18">
        <v>174</v>
      </c>
      <c r="ED66" s="18">
        <v>113</v>
      </c>
      <c r="EE66" s="26">
        <v>0.0530973451327434</v>
      </c>
      <c r="EF66" s="17">
        <v>6</v>
      </c>
      <c r="EG66" s="18">
        <v>1047</v>
      </c>
      <c r="EH66" s="17">
        <v>179</v>
      </c>
      <c r="EI66" s="17">
        <v>170</v>
      </c>
      <c r="EJ66" s="18">
        <v>125</v>
      </c>
      <c r="EK66" s="26">
        <v>0.008</v>
      </c>
      <c r="EL66" s="17">
        <v>0</v>
      </c>
      <c r="EM66" s="18">
        <v>20</v>
      </c>
      <c r="EN66" s="17">
        <v>199</v>
      </c>
      <c r="EO66" s="17">
        <v>167</v>
      </c>
      <c r="EP66" s="17">
        <v>131</v>
      </c>
      <c r="EQ66" s="26">
        <v>0</v>
      </c>
      <c r="ER66" s="17">
        <v>0</v>
      </c>
      <c r="ES66" s="18">
        <v>0</v>
      </c>
      <c r="ET66" s="17">
        <v>199</v>
      </c>
      <c r="EU66" s="17">
        <v>175</v>
      </c>
      <c r="EV66" s="17">
        <v>109</v>
      </c>
      <c r="EW66" s="26">
        <v>0.018348623853211</v>
      </c>
      <c r="EX66" s="17">
        <v>2</v>
      </c>
      <c r="EY66" s="18">
        <v>398</v>
      </c>
      <c r="EZ66" s="17">
        <v>199</v>
      </c>
      <c r="FA66" s="17">
        <v>225</v>
      </c>
      <c r="FB66" s="17">
        <v>97</v>
      </c>
      <c r="FC66" s="26">
        <v>0.0515463917525773</v>
      </c>
      <c r="FD66" s="17">
        <v>5</v>
      </c>
      <c r="FE66" s="18">
        <v>1002.19</v>
      </c>
      <c r="FF66" s="17">
        <v>199</v>
      </c>
      <c r="FG66" s="17">
        <v>224</v>
      </c>
      <c r="FH66" s="17">
        <v>108</v>
      </c>
      <c r="FI66" s="26">
        <v>0.037037037037037</v>
      </c>
      <c r="FJ66" s="18">
        <v>4</v>
      </c>
      <c r="FK66" s="18">
        <v>796</v>
      </c>
      <c r="FL66" s="17">
        <v>199</v>
      </c>
      <c r="FM66" s="18">
        <v>223</v>
      </c>
      <c r="FN66" s="18">
        <v>124</v>
      </c>
      <c r="FO66" s="26">
        <v>0</v>
      </c>
      <c r="FP66" s="18">
        <v>0</v>
      </c>
      <c r="FQ66" s="18">
        <v>0</v>
      </c>
      <c r="FR66" s="17">
        <v>199</v>
      </c>
      <c r="FS66" s="18">
        <v>229</v>
      </c>
      <c r="FT66" s="18">
        <v>133</v>
      </c>
      <c r="FU66" s="26">
        <v>0.0075187969924812</v>
      </c>
      <c r="FV66" s="18">
        <v>1</v>
      </c>
      <c r="FW66" s="18">
        <v>199</v>
      </c>
      <c r="FX66" s="17">
        <v>199</v>
      </c>
      <c r="FY66" s="18">
        <v>203</v>
      </c>
      <c r="FZ66" s="18">
        <v>172</v>
      </c>
      <c r="GA66" s="26">
        <v>0.0174418604651163</v>
      </c>
      <c r="GB66" s="18">
        <v>3</v>
      </c>
      <c r="GC66" s="18">
        <v>556.48</v>
      </c>
      <c r="GD66" s="17">
        <v>199</v>
      </c>
      <c r="GE66" s="18">
        <v>203</v>
      </c>
      <c r="GF66" s="18">
        <v>107</v>
      </c>
      <c r="GG66" s="26">
        <v>0.0186915887850467</v>
      </c>
      <c r="GH66" s="17">
        <v>2</v>
      </c>
      <c r="GI66" s="18">
        <v>383</v>
      </c>
      <c r="GJ66" s="17">
        <v>199</v>
      </c>
      <c r="GK66" s="17">
        <v>203</v>
      </c>
      <c r="GL66" s="17">
        <v>154</v>
      </c>
      <c r="GM66" s="26">
        <v>0.00649350649350649</v>
      </c>
      <c r="GN66" s="17">
        <v>1</v>
      </c>
      <c r="GO66" s="18">
        <v>199</v>
      </c>
      <c r="GP66" s="17">
        <v>199</v>
      </c>
      <c r="GQ66" s="17">
        <v>205</v>
      </c>
      <c r="GR66" s="17">
        <v>491</v>
      </c>
      <c r="GS66" s="17">
        <v>96819.52</v>
      </c>
      <c r="GT66" s="17">
        <v>248</v>
      </c>
      <c r="GU66" s="17">
        <v>49009.78</v>
      </c>
      <c r="GV66" s="17">
        <v>193</v>
      </c>
      <c r="GW66" s="17">
        <v>38389.65</v>
      </c>
      <c r="GX66" s="17">
        <v>151</v>
      </c>
      <c r="GY66" s="17">
        <v>29611.61</v>
      </c>
      <c r="GZ66" s="18">
        <v>114</v>
      </c>
      <c r="HA66" s="41">
        <v>22416.07</v>
      </c>
      <c r="HB66" s="41">
        <v>137</v>
      </c>
      <c r="HC66" s="41">
        <v>27157.86</v>
      </c>
      <c r="HD66" s="41"/>
      <c r="HE66" s="41"/>
      <c r="HF66" s="41"/>
      <c r="HG66" s="41"/>
      <c r="HH66" s="18"/>
      <c r="HI66" s="41"/>
      <c r="HJ66" s="41"/>
      <c r="HK66" s="41"/>
      <c r="HL66" s="18"/>
      <c r="HM66" s="18"/>
      <c r="HN66" s="18">
        <f t="shared" si="1"/>
        <v>63</v>
      </c>
      <c r="HO66" s="18">
        <f t="shared" si="5"/>
        <v>567</v>
      </c>
      <c r="HP66" s="18">
        <f t="shared" si="2"/>
        <v>1397</v>
      </c>
      <c r="HQ66" s="18">
        <f t="shared" si="3"/>
        <v>263971.49</v>
      </c>
      <c r="HR66" s="43"/>
      <c r="HS66" s="43"/>
    </row>
    <row r="67" ht="16.5" spans="1:227">
      <c r="A67" s="16"/>
      <c r="B67" s="17" t="s">
        <v>51</v>
      </c>
      <c r="C67" s="18">
        <v>6939962753539</v>
      </c>
      <c r="D67" s="18">
        <v>582303873121</v>
      </c>
      <c r="E67" s="18">
        <v>21065213000082</v>
      </c>
      <c r="F67" s="18" t="s">
        <v>325</v>
      </c>
      <c r="G67" s="19" t="s">
        <v>431</v>
      </c>
      <c r="H67" s="17" t="s">
        <v>129</v>
      </c>
      <c r="I67" s="26">
        <f>VLOOKUP(C67,[3]Sheet2!K:P,6,0)</f>
        <v>1</v>
      </c>
      <c r="J67" s="17">
        <f>VLOOKUP(C67,[3]Sheet2!K:N,4,0)</f>
        <v>628</v>
      </c>
      <c r="K67" s="17">
        <f>VLOOKUP(C67,[3]Sheet2!K:Q,7,0)</f>
        <v>1120</v>
      </c>
      <c r="L67" s="18">
        <f>VLOOKUP(C67,[3]Sheet2!K:O,5,0)</f>
        <v>48.7487420328749</v>
      </c>
      <c r="M67" s="27">
        <f t="shared" si="0"/>
        <v>0.00596521761063398</v>
      </c>
      <c r="N67" s="33">
        <v>296</v>
      </c>
      <c r="O67" s="26">
        <v>0.0574</v>
      </c>
      <c r="P67" s="18">
        <v>20</v>
      </c>
      <c r="Q67" s="18">
        <v>1740.19</v>
      </c>
      <c r="R67" s="17">
        <v>89</v>
      </c>
      <c r="S67" s="17">
        <v>512</v>
      </c>
      <c r="T67" s="17">
        <v>286</v>
      </c>
      <c r="U67" s="58">
        <v>0.0664335664335664</v>
      </c>
      <c r="V67" s="18">
        <v>18</v>
      </c>
      <c r="W67" s="18">
        <v>1578.49</v>
      </c>
      <c r="X67" s="17">
        <v>89</v>
      </c>
      <c r="Y67" s="17">
        <v>506</v>
      </c>
      <c r="Z67" s="17">
        <v>234</v>
      </c>
      <c r="AA67" s="58">
        <v>0.0641025641025641</v>
      </c>
      <c r="AB67" s="18">
        <v>15</v>
      </c>
      <c r="AC67" s="18">
        <v>1302.59</v>
      </c>
      <c r="AD67" s="17">
        <v>89</v>
      </c>
      <c r="AE67" s="17">
        <v>548</v>
      </c>
      <c r="AF67" s="17">
        <v>242</v>
      </c>
      <c r="AG67" s="58">
        <v>0.0785123966942149</v>
      </c>
      <c r="AH67" s="18">
        <v>18</v>
      </c>
      <c r="AI67" s="18">
        <v>1541.21</v>
      </c>
      <c r="AJ67" s="17">
        <v>89</v>
      </c>
      <c r="AK67" s="17">
        <v>488</v>
      </c>
      <c r="AL67" s="17">
        <v>295</v>
      </c>
      <c r="AM67" s="58">
        <v>0.0644067796610169</v>
      </c>
      <c r="AN67" s="18">
        <v>19</v>
      </c>
      <c r="AO67" s="18">
        <v>1606.51</v>
      </c>
      <c r="AP67" s="17">
        <v>89</v>
      </c>
      <c r="AQ67" s="17">
        <v>480</v>
      </c>
      <c r="AR67" s="33">
        <v>327</v>
      </c>
      <c r="AS67" s="58">
        <v>0.0428134556574924</v>
      </c>
      <c r="AT67" s="18">
        <v>12</v>
      </c>
      <c r="AU67" s="18">
        <v>1234.43</v>
      </c>
      <c r="AV67" s="17">
        <v>89</v>
      </c>
      <c r="AW67" s="17">
        <v>482</v>
      </c>
      <c r="AX67" s="17">
        <v>306</v>
      </c>
      <c r="AY67" s="264">
        <v>0.0686274509803922</v>
      </c>
      <c r="AZ67" s="17">
        <v>20</v>
      </c>
      <c r="BA67" s="18">
        <v>1699.96</v>
      </c>
      <c r="BB67" s="17">
        <v>89</v>
      </c>
      <c r="BC67" s="17">
        <v>494</v>
      </c>
      <c r="BD67" s="17">
        <v>318</v>
      </c>
      <c r="BE67" s="32">
        <v>0.0660377358490566</v>
      </c>
      <c r="BF67" s="17">
        <v>21</v>
      </c>
      <c r="BG67" s="18">
        <v>1781.81</v>
      </c>
      <c r="BH67" s="17">
        <v>89</v>
      </c>
      <c r="BI67" s="17">
        <v>482</v>
      </c>
      <c r="BJ67" s="17">
        <v>330</v>
      </c>
      <c r="BK67" s="32">
        <v>0.0787878787878788</v>
      </c>
      <c r="BL67" s="18">
        <v>22</v>
      </c>
      <c r="BM67" s="18">
        <v>1862.52</v>
      </c>
      <c r="BN67" s="17">
        <v>89</v>
      </c>
      <c r="BO67" s="17">
        <v>405</v>
      </c>
      <c r="BP67" s="17">
        <v>308</v>
      </c>
      <c r="BQ67" s="32">
        <v>0.0844155844155844</v>
      </c>
      <c r="BR67" s="18">
        <v>25</v>
      </c>
      <c r="BS67" s="18">
        <v>2145.77</v>
      </c>
      <c r="BT67" s="17">
        <v>89</v>
      </c>
      <c r="BU67" s="18">
        <v>360</v>
      </c>
      <c r="BV67" s="17">
        <v>295</v>
      </c>
      <c r="BW67" s="32">
        <v>0.0440677966101695</v>
      </c>
      <c r="BX67" s="18">
        <v>10</v>
      </c>
      <c r="BY67" s="18">
        <v>1036.34</v>
      </c>
      <c r="BZ67" s="17">
        <v>89</v>
      </c>
      <c r="CA67" s="18">
        <v>435</v>
      </c>
      <c r="CB67" s="18">
        <v>300</v>
      </c>
      <c r="CC67" s="32">
        <v>0.0441677966101695</v>
      </c>
      <c r="CD67" s="18">
        <v>11</v>
      </c>
      <c r="CE67" s="18">
        <v>1126.11</v>
      </c>
      <c r="CF67" s="17">
        <v>89</v>
      </c>
      <c r="CG67" s="18">
        <v>435</v>
      </c>
      <c r="CH67" s="33">
        <v>278</v>
      </c>
      <c r="CI67" s="32">
        <v>0.0827338129496403</v>
      </c>
      <c r="CJ67" s="18">
        <v>22</v>
      </c>
      <c r="CK67" s="18">
        <v>1882.96</v>
      </c>
      <c r="CL67" s="17">
        <v>89</v>
      </c>
      <c r="CM67" s="18">
        <v>435</v>
      </c>
      <c r="CN67" s="33">
        <v>368</v>
      </c>
      <c r="CO67" s="32">
        <v>0.0407608695652174</v>
      </c>
      <c r="CP67" s="17">
        <v>14</v>
      </c>
      <c r="CQ67" s="18">
        <v>1117.03</v>
      </c>
      <c r="CR67" s="17">
        <v>89</v>
      </c>
      <c r="CS67" s="17">
        <v>389</v>
      </c>
      <c r="CT67" s="33">
        <v>338</v>
      </c>
      <c r="CU67" s="32">
        <v>0.0502958579881657</v>
      </c>
      <c r="CV67" s="17">
        <v>14</v>
      </c>
      <c r="CW67" s="18">
        <v>1471.59</v>
      </c>
      <c r="CX67" s="17">
        <v>84</v>
      </c>
      <c r="CY67" s="17">
        <v>495</v>
      </c>
      <c r="CZ67" s="33">
        <v>369</v>
      </c>
      <c r="DA67" s="32">
        <v>0.035230352303523</v>
      </c>
      <c r="DB67" s="18">
        <v>12</v>
      </c>
      <c r="DC67" s="18">
        <v>1036.71</v>
      </c>
      <c r="DD67" s="17">
        <v>84</v>
      </c>
      <c r="DE67" s="18">
        <v>489</v>
      </c>
      <c r="DF67" s="33">
        <v>337</v>
      </c>
      <c r="DG67" s="32">
        <v>0.056379821958457</v>
      </c>
      <c r="DH67" s="18">
        <v>17</v>
      </c>
      <c r="DI67" s="18">
        <v>1539.4</v>
      </c>
      <c r="DJ67" s="17">
        <v>84</v>
      </c>
      <c r="DK67" s="18">
        <v>512</v>
      </c>
      <c r="DL67" s="18">
        <v>304</v>
      </c>
      <c r="DM67" s="26">
        <v>0.0559210526315789</v>
      </c>
      <c r="DN67" s="18">
        <v>17</v>
      </c>
      <c r="DO67" s="18">
        <v>1528.54</v>
      </c>
      <c r="DP67" s="17">
        <v>84</v>
      </c>
      <c r="DQ67" s="18">
        <v>471</v>
      </c>
      <c r="DR67" s="18">
        <v>282</v>
      </c>
      <c r="DS67" s="26">
        <v>0.0460992907801418</v>
      </c>
      <c r="DT67" s="18">
        <v>12</v>
      </c>
      <c r="DU67" s="18">
        <v>1068.68</v>
      </c>
      <c r="DV67" s="17">
        <v>84</v>
      </c>
      <c r="DW67" s="18">
        <v>597</v>
      </c>
      <c r="DX67" s="18">
        <v>309</v>
      </c>
      <c r="DY67" s="26">
        <v>0.0485436893203883</v>
      </c>
      <c r="DZ67" s="18">
        <v>13</v>
      </c>
      <c r="EA67" s="18">
        <v>1171.79</v>
      </c>
      <c r="EB67" s="17">
        <v>84</v>
      </c>
      <c r="EC67" s="18">
        <v>589</v>
      </c>
      <c r="ED67" s="18">
        <v>254</v>
      </c>
      <c r="EE67" s="26">
        <v>0.062992125984252</v>
      </c>
      <c r="EF67" s="17">
        <v>13</v>
      </c>
      <c r="EG67" s="18">
        <v>1143.47</v>
      </c>
      <c r="EH67" s="17">
        <v>84</v>
      </c>
      <c r="EI67" s="17">
        <v>582</v>
      </c>
      <c r="EJ67" s="18">
        <v>293</v>
      </c>
      <c r="EK67" s="26">
        <v>0.0511945392491468</v>
      </c>
      <c r="EL67" s="17">
        <v>14</v>
      </c>
      <c r="EM67" s="18">
        <v>1181.39</v>
      </c>
      <c r="EN67" s="17">
        <v>89</v>
      </c>
      <c r="EO67" s="17">
        <v>603</v>
      </c>
      <c r="EP67" s="17">
        <v>202</v>
      </c>
      <c r="EQ67" s="26">
        <v>0.133663366336634</v>
      </c>
      <c r="ER67" s="17">
        <v>26</v>
      </c>
      <c r="ES67" s="18">
        <v>2227.72</v>
      </c>
      <c r="ET67" s="17">
        <v>89</v>
      </c>
      <c r="EU67" s="17">
        <v>621</v>
      </c>
      <c r="EV67" s="17">
        <v>221</v>
      </c>
      <c r="EW67" s="26">
        <v>0.0678733031674208</v>
      </c>
      <c r="EX67" s="17">
        <v>15</v>
      </c>
      <c r="EY67" s="18">
        <v>1267.02</v>
      </c>
      <c r="EZ67" s="17">
        <v>89</v>
      </c>
      <c r="FA67" s="17">
        <v>649</v>
      </c>
      <c r="FB67" s="17">
        <v>156</v>
      </c>
      <c r="FC67" s="26">
        <v>0.0448717948717949</v>
      </c>
      <c r="FD67" s="17">
        <v>7</v>
      </c>
      <c r="FE67" s="18">
        <v>602.78</v>
      </c>
      <c r="FF67" s="17">
        <v>89</v>
      </c>
      <c r="FG67" s="17">
        <v>642</v>
      </c>
      <c r="FH67" s="17">
        <v>182</v>
      </c>
      <c r="FI67" s="26">
        <v>0.0659340659340659</v>
      </c>
      <c r="FJ67" s="18">
        <v>12</v>
      </c>
      <c r="FK67" s="18">
        <v>1005.32</v>
      </c>
      <c r="FL67" s="17">
        <v>89</v>
      </c>
      <c r="FM67" s="18">
        <v>583</v>
      </c>
      <c r="FN67" s="18">
        <v>210</v>
      </c>
      <c r="FO67" s="26">
        <v>0.0666666666666667</v>
      </c>
      <c r="FP67" s="18">
        <v>14</v>
      </c>
      <c r="FQ67" s="18">
        <v>1146.95</v>
      </c>
      <c r="FR67" s="17">
        <v>89</v>
      </c>
      <c r="FS67" s="18">
        <v>567</v>
      </c>
      <c r="FT67" s="18">
        <v>203</v>
      </c>
      <c r="FU67" s="26">
        <v>0.0541871921182266</v>
      </c>
      <c r="FV67" s="18">
        <v>11</v>
      </c>
      <c r="FW67" s="18">
        <v>944.35</v>
      </c>
      <c r="FX67" s="17">
        <v>89</v>
      </c>
      <c r="FY67" s="18">
        <v>553</v>
      </c>
      <c r="FZ67" s="18">
        <v>168</v>
      </c>
      <c r="GA67" s="26">
        <v>0.0535714285714286</v>
      </c>
      <c r="GB67" s="18">
        <v>9</v>
      </c>
      <c r="GC67" s="18">
        <v>761.91</v>
      </c>
      <c r="GD67" s="17">
        <v>89</v>
      </c>
      <c r="GE67" s="18">
        <v>546</v>
      </c>
      <c r="GF67" s="18">
        <v>201</v>
      </c>
      <c r="GG67" s="26">
        <v>0.0447761194029851</v>
      </c>
      <c r="GH67" s="17">
        <v>9</v>
      </c>
      <c r="GI67" s="18">
        <v>728.94</v>
      </c>
      <c r="GJ67" s="17">
        <v>89</v>
      </c>
      <c r="GK67" s="17">
        <v>641</v>
      </c>
      <c r="GL67" s="17">
        <v>194</v>
      </c>
      <c r="GM67" s="26">
        <v>0.0567010309278351</v>
      </c>
      <c r="GN67" s="17">
        <v>11</v>
      </c>
      <c r="GO67" s="18">
        <v>912</v>
      </c>
      <c r="GP67" s="17">
        <v>89</v>
      </c>
      <c r="GQ67" s="17">
        <v>640</v>
      </c>
      <c r="GR67" s="17">
        <v>298</v>
      </c>
      <c r="GS67" s="17">
        <v>30102.35</v>
      </c>
      <c r="GT67" s="17">
        <v>241</v>
      </c>
      <c r="GU67" s="17">
        <v>21350.76</v>
      </c>
      <c r="GV67" s="17">
        <v>331</v>
      </c>
      <c r="GW67" s="17">
        <v>31606.85</v>
      </c>
      <c r="GX67" s="17">
        <v>412</v>
      </c>
      <c r="GY67" s="17">
        <v>36755.15</v>
      </c>
      <c r="GZ67" s="18">
        <v>448</v>
      </c>
      <c r="HA67" s="41">
        <v>40624.47</v>
      </c>
      <c r="HB67" s="41">
        <v>478</v>
      </c>
      <c r="HC67" s="41">
        <v>40667.5</v>
      </c>
      <c r="HD67" s="41"/>
      <c r="HE67" s="41"/>
      <c r="HF67" s="41"/>
      <c r="HG67" s="41"/>
      <c r="HH67" s="18"/>
      <c r="HI67" s="41"/>
      <c r="HJ67" s="41"/>
      <c r="HK67" s="41"/>
      <c r="HL67" s="18"/>
      <c r="HM67" s="18"/>
      <c r="HN67" s="18">
        <f t="shared" si="1"/>
        <v>473</v>
      </c>
      <c r="HO67" s="18">
        <f t="shared" si="5"/>
        <v>3318.68</v>
      </c>
      <c r="HP67" s="18">
        <f t="shared" si="2"/>
        <v>2681</v>
      </c>
      <c r="HQ67" s="18">
        <f t="shared" si="3"/>
        <v>204425.76</v>
      </c>
      <c r="HR67" s="43"/>
      <c r="HS67" s="43"/>
    </row>
    <row r="68" ht="16.5" spans="1:227">
      <c r="A68" s="16" t="s">
        <v>126</v>
      </c>
      <c r="B68" s="17" t="s">
        <v>51</v>
      </c>
      <c r="C68" s="18">
        <v>6939962746593</v>
      </c>
      <c r="D68" s="18">
        <v>568451088013</v>
      </c>
      <c r="E68" s="18">
        <v>21065210000104</v>
      </c>
      <c r="F68" s="17" t="s">
        <v>329</v>
      </c>
      <c r="G68" s="19" t="s">
        <v>392</v>
      </c>
      <c r="H68" s="17" t="s">
        <v>129</v>
      </c>
      <c r="I68" s="26">
        <f>VLOOKUP(C68,[3]Sheet2!K:P,6,0)</f>
        <v>1</v>
      </c>
      <c r="J68" s="17">
        <f>VLOOKUP(C68,[3]Sheet2!K:N,4,0)</f>
        <v>1754</v>
      </c>
      <c r="K68" s="17">
        <f>VLOOKUP(C68,[3]Sheet2!K:Q,7,0)</f>
        <v>1633</v>
      </c>
      <c r="L68" s="18">
        <f>VLOOKUP(C68,[3]Sheet2!K:O,5,0)</f>
        <v>61.7619632628291</v>
      </c>
      <c r="M68" s="27">
        <f t="shared" si="0"/>
        <v>0.0271146255028817</v>
      </c>
      <c r="N68" s="33">
        <v>1202</v>
      </c>
      <c r="O68" s="26">
        <v>0.0657</v>
      </c>
      <c r="P68" s="18">
        <v>87</v>
      </c>
      <c r="Q68" s="18">
        <v>8730.85</v>
      </c>
      <c r="R68" s="17">
        <v>119</v>
      </c>
      <c r="S68" s="17">
        <v>2267</v>
      </c>
      <c r="T68" s="17">
        <v>1172</v>
      </c>
      <c r="U68" s="58">
        <v>0.0366894197952218</v>
      </c>
      <c r="V68" s="18">
        <v>39</v>
      </c>
      <c r="W68" s="18">
        <v>4952.07</v>
      </c>
      <c r="X68" s="17">
        <v>119</v>
      </c>
      <c r="Y68" s="17">
        <v>2329</v>
      </c>
      <c r="Z68" s="17">
        <v>1365</v>
      </c>
      <c r="AA68" s="58">
        <v>0.0622710622710623</v>
      </c>
      <c r="AB68" s="18">
        <v>76</v>
      </c>
      <c r="AC68" s="18">
        <v>8096.06</v>
      </c>
      <c r="AD68" s="17">
        <v>119</v>
      </c>
      <c r="AE68" s="17">
        <v>2546</v>
      </c>
      <c r="AF68" s="17">
        <v>1097</v>
      </c>
      <c r="AG68" s="58">
        <v>0.0638103919781221</v>
      </c>
      <c r="AH68" s="18">
        <v>66</v>
      </c>
      <c r="AI68" s="18">
        <v>6936.93</v>
      </c>
      <c r="AJ68" s="17">
        <v>119</v>
      </c>
      <c r="AK68" s="17">
        <v>2482</v>
      </c>
      <c r="AL68" s="17">
        <v>1536</v>
      </c>
      <c r="AM68" s="58">
        <v>0.0442708333333333</v>
      </c>
      <c r="AN68" s="18">
        <v>64</v>
      </c>
      <c r="AO68" s="18">
        <v>7325.32</v>
      </c>
      <c r="AP68" s="17">
        <v>119</v>
      </c>
      <c r="AQ68" s="17">
        <v>2427</v>
      </c>
      <c r="AR68" s="33">
        <v>1427</v>
      </c>
      <c r="AS68" s="58">
        <v>0.0455501051156272</v>
      </c>
      <c r="AT68" s="18">
        <v>64</v>
      </c>
      <c r="AU68" s="18">
        <v>7527.53</v>
      </c>
      <c r="AV68" s="17">
        <v>119</v>
      </c>
      <c r="AW68" s="17">
        <v>2397</v>
      </c>
      <c r="AX68" s="17">
        <v>1555</v>
      </c>
      <c r="AY68" s="264">
        <v>0.0520900321543408</v>
      </c>
      <c r="AZ68" s="17">
        <v>80</v>
      </c>
      <c r="BA68" s="18">
        <v>9433.64</v>
      </c>
      <c r="BB68" s="17">
        <v>119</v>
      </c>
      <c r="BC68" s="17">
        <v>2385</v>
      </c>
      <c r="BD68" s="17">
        <v>1431</v>
      </c>
      <c r="BE68" s="32">
        <v>0.0475192173305381</v>
      </c>
      <c r="BF68" s="17">
        <v>60</v>
      </c>
      <c r="BG68" s="18">
        <v>7081.26</v>
      </c>
      <c r="BH68" s="17">
        <v>119</v>
      </c>
      <c r="BI68" s="17">
        <v>2397</v>
      </c>
      <c r="BJ68" s="17">
        <v>1410</v>
      </c>
      <c r="BK68" s="32">
        <v>0.0404255319148936</v>
      </c>
      <c r="BL68" s="18">
        <v>56</v>
      </c>
      <c r="BM68" s="18">
        <v>6336.72</v>
      </c>
      <c r="BN68" s="17">
        <v>119</v>
      </c>
      <c r="BO68" s="17">
        <v>1980</v>
      </c>
      <c r="BP68" s="17">
        <v>1351</v>
      </c>
      <c r="BQ68" s="32">
        <v>0.0540340488527017</v>
      </c>
      <c r="BR68" s="18">
        <v>68</v>
      </c>
      <c r="BS68" s="18">
        <v>7752.02</v>
      </c>
      <c r="BT68" s="17">
        <v>119</v>
      </c>
      <c r="BU68" s="18">
        <v>1971</v>
      </c>
      <c r="BV68" s="17">
        <v>1266</v>
      </c>
      <c r="BW68" s="32">
        <v>0.0458135860979463</v>
      </c>
      <c r="BX68" s="18">
        <v>53</v>
      </c>
      <c r="BY68" s="18">
        <v>6558.86</v>
      </c>
      <c r="BZ68" s="17">
        <v>119</v>
      </c>
      <c r="CA68" s="18">
        <v>2426</v>
      </c>
      <c r="CB68" s="18">
        <v>1271</v>
      </c>
      <c r="CC68" s="32">
        <v>0.0459135860979463</v>
      </c>
      <c r="CD68" s="18">
        <v>75</v>
      </c>
      <c r="CE68" s="18">
        <v>8594.1</v>
      </c>
      <c r="CF68" s="17">
        <v>119</v>
      </c>
      <c r="CG68" s="18">
        <v>2426</v>
      </c>
      <c r="CH68" s="33">
        <v>1398</v>
      </c>
      <c r="CI68" s="32">
        <v>0.0429184549356223</v>
      </c>
      <c r="CJ68" s="18">
        <v>57</v>
      </c>
      <c r="CK68" s="18">
        <v>6494.92</v>
      </c>
      <c r="CL68" s="17">
        <v>119</v>
      </c>
      <c r="CM68" s="18">
        <v>2426</v>
      </c>
      <c r="CN68" s="33">
        <v>1852</v>
      </c>
      <c r="CO68" s="32">
        <v>0.0448164146868251</v>
      </c>
      <c r="CP68" s="17">
        <v>79</v>
      </c>
      <c r="CQ68" s="18">
        <v>9252.1</v>
      </c>
      <c r="CR68" s="17">
        <v>119</v>
      </c>
      <c r="CS68" s="17">
        <v>2350</v>
      </c>
      <c r="CT68" s="33">
        <v>1932</v>
      </c>
      <c r="CU68" s="32">
        <v>0.0455486542443064</v>
      </c>
      <c r="CV68" s="17">
        <v>76</v>
      </c>
      <c r="CW68" s="18">
        <v>9143.92</v>
      </c>
      <c r="CX68" s="17">
        <v>114</v>
      </c>
      <c r="CY68" s="17">
        <v>2293</v>
      </c>
      <c r="CZ68" s="33">
        <v>1917</v>
      </c>
      <c r="DA68" s="32">
        <v>0.0432968179447053</v>
      </c>
      <c r="DB68" s="18">
        <v>78</v>
      </c>
      <c r="DC68" s="18">
        <v>9081.98</v>
      </c>
      <c r="DD68" s="17">
        <v>114</v>
      </c>
      <c r="DE68" s="18">
        <v>2220</v>
      </c>
      <c r="DF68" s="33">
        <v>1384</v>
      </c>
      <c r="DG68" s="32">
        <v>0.0549132947976879</v>
      </c>
      <c r="DH68" s="18">
        <v>71</v>
      </c>
      <c r="DI68" s="18">
        <v>8093.4</v>
      </c>
      <c r="DJ68" s="17">
        <v>114</v>
      </c>
      <c r="DK68" s="18">
        <v>1688</v>
      </c>
      <c r="DL68" s="18">
        <v>1413</v>
      </c>
      <c r="DM68" s="26">
        <v>0.0615711252653928</v>
      </c>
      <c r="DN68" s="18">
        <v>78</v>
      </c>
      <c r="DO68" s="18">
        <v>9156.23</v>
      </c>
      <c r="DP68" s="17">
        <v>114</v>
      </c>
      <c r="DQ68" s="18">
        <v>1548</v>
      </c>
      <c r="DR68" s="18">
        <v>1426</v>
      </c>
      <c r="DS68" s="26">
        <v>0.0483870967741935</v>
      </c>
      <c r="DT68" s="18">
        <v>64</v>
      </c>
      <c r="DU68" s="18">
        <v>7540.78</v>
      </c>
      <c r="DV68" s="17">
        <v>114</v>
      </c>
      <c r="DW68" s="18">
        <v>1521</v>
      </c>
      <c r="DX68" s="18">
        <v>1642</v>
      </c>
      <c r="DY68" s="26">
        <v>0.0493300852618758</v>
      </c>
      <c r="DZ68" s="18">
        <v>76</v>
      </c>
      <c r="EA68" s="18">
        <v>8766.22</v>
      </c>
      <c r="EB68" s="17">
        <v>114</v>
      </c>
      <c r="EC68" s="18">
        <v>1637</v>
      </c>
      <c r="ED68" s="18">
        <v>1887</v>
      </c>
      <c r="EE68" s="26">
        <v>0.0408055113937467</v>
      </c>
      <c r="EF68" s="17">
        <v>66</v>
      </c>
      <c r="EG68" s="18">
        <v>7433.77</v>
      </c>
      <c r="EH68" s="17">
        <v>114</v>
      </c>
      <c r="EI68" s="17">
        <v>1771</v>
      </c>
      <c r="EJ68" s="18">
        <v>1599</v>
      </c>
      <c r="EK68" s="26">
        <v>0.0437773608505316</v>
      </c>
      <c r="EL68" s="17">
        <v>68</v>
      </c>
      <c r="EM68" s="18">
        <v>7736.68</v>
      </c>
      <c r="EN68" s="17">
        <v>119</v>
      </c>
      <c r="EO68" s="17">
        <v>1664</v>
      </c>
      <c r="EP68" s="17">
        <v>1619</v>
      </c>
      <c r="EQ68" s="26">
        <v>0.0500308832612724</v>
      </c>
      <c r="ER68" s="17">
        <v>72</v>
      </c>
      <c r="ES68" s="18">
        <v>8455.85</v>
      </c>
      <c r="ET68" s="17">
        <v>119</v>
      </c>
      <c r="EU68" s="17">
        <v>2046</v>
      </c>
      <c r="EV68" s="17">
        <v>1641</v>
      </c>
      <c r="EW68" s="26">
        <v>0.0377818403412553</v>
      </c>
      <c r="EX68" s="17">
        <v>58</v>
      </c>
      <c r="EY68" s="18">
        <v>6868.38</v>
      </c>
      <c r="EZ68" s="17">
        <v>119</v>
      </c>
      <c r="FA68" s="17">
        <v>2112</v>
      </c>
      <c r="FB68" s="17">
        <v>1232</v>
      </c>
      <c r="FC68" s="26">
        <v>0.0381493506493506</v>
      </c>
      <c r="FD68" s="17">
        <v>44</v>
      </c>
      <c r="FE68" s="18">
        <v>5076.27</v>
      </c>
      <c r="FF68" s="17">
        <v>119</v>
      </c>
      <c r="FG68" s="17">
        <v>2041</v>
      </c>
      <c r="FH68" s="17">
        <v>1391</v>
      </c>
      <c r="FI68" s="26">
        <v>0.0488856937455068</v>
      </c>
      <c r="FJ68" s="18">
        <v>65</v>
      </c>
      <c r="FK68" s="18">
        <v>7502.53</v>
      </c>
      <c r="FL68" s="17">
        <v>119</v>
      </c>
      <c r="FM68" s="18">
        <v>2048</v>
      </c>
      <c r="FN68" s="18">
        <v>1579</v>
      </c>
      <c r="FO68" s="26">
        <v>0.0531982267257758</v>
      </c>
      <c r="FP68" s="18">
        <v>82</v>
      </c>
      <c r="FQ68" s="18">
        <v>9355.16</v>
      </c>
      <c r="FR68" s="17">
        <v>119</v>
      </c>
      <c r="FS68" s="18">
        <v>1818</v>
      </c>
      <c r="FT68" s="18">
        <v>1500</v>
      </c>
      <c r="FU68" s="26">
        <v>0.042</v>
      </c>
      <c r="FV68" s="18">
        <v>61</v>
      </c>
      <c r="FW68" s="18">
        <v>7001.48</v>
      </c>
      <c r="FX68" s="17">
        <v>119</v>
      </c>
      <c r="FY68" s="18">
        <v>1854</v>
      </c>
      <c r="FZ68" s="18">
        <v>1656</v>
      </c>
      <c r="GA68" s="26">
        <v>0.0567632850241546</v>
      </c>
      <c r="GB68" s="18">
        <v>89</v>
      </c>
      <c r="GC68" s="18">
        <v>10700.7</v>
      </c>
      <c r="GD68" s="17">
        <v>119</v>
      </c>
      <c r="GE68" s="18">
        <v>1780</v>
      </c>
      <c r="GF68" s="18">
        <v>1721</v>
      </c>
      <c r="GG68" s="26">
        <v>0.0563625798954096</v>
      </c>
      <c r="GH68" s="17">
        <v>97</v>
      </c>
      <c r="GI68" s="18">
        <v>11185.15</v>
      </c>
      <c r="GJ68" s="17">
        <v>119</v>
      </c>
      <c r="GK68" s="17">
        <v>2363</v>
      </c>
      <c r="GL68" s="17">
        <v>1646</v>
      </c>
      <c r="GM68" s="26">
        <v>0.0492102065613609</v>
      </c>
      <c r="GN68" s="17">
        <v>81</v>
      </c>
      <c r="GO68" s="18">
        <v>9306.83</v>
      </c>
      <c r="GP68" s="17">
        <v>119</v>
      </c>
      <c r="GQ68" s="17">
        <v>2392</v>
      </c>
      <c r="GR68" s="17">
        <v>982</v>
      </c>
      <c r="GS68" s="17">
        <v>127975.11</v>
      </c>
      <c r="GT68" s="17">
        <v>754</v>
      </c>
      <c r="GU68" s="17">
        <v>101105.64</v>
      </c>
      <c r="GV68" s="17">
        <v>1182</v>
      </c>
      <c r="GW68" s="17">
        <v>151549.84</v>
      </c>
      <c r="GX68" s="17">
        <v>1695</v>
      </c>
      <c r="GY68" s="17">
        <v>204897.27</v>
      </c>
      <c r="GZ68" s="18">
        <v>1460</v>
      </c>
      <c r="HA68" s="41">
        <v>175514.54</v>
      </c>
      <c r="HB68" s="41">
        <v>2172</v>
      </c>
      <c r="HC68" s="41">
        <v>227757.75</v>
      </c>
      <c r="HD68" s="41"/>
      <c r="HE68" s="41"/>
      <c r="HF68" s="41"/>
      <c r="HG68" s="41"/>
      <c r="HH68" s="18"/>
      <c r="HI68" s="41"/>
      <c r="HJ68" s="41"/>
      <c r="HK68" s="41"/>
      <c r="HL68" s="18"/>
      <c r="HM68" s="18"/>
      <c r="HN68" s="18">
        <f t="shared" si="1"/>
        <v>2150</v>
      </c>
      <c r="HO68" s="18">
        <f t="shared" si="5"/>
        <v>13682.92</v>
      </c>
      <c r="HP68" s="18">
        <f t="shared" si="2"/>
        <v>10395</v>
      </c>
      <c r="HQ68" s="18">
        <f t="shared" si="3"/>
        <v>1002483.07</v>
      </c>
      <c r="HR68" s="43"/>
      <c r="HS68" s="43"/>
    </row>
    <row r="69" ht="16.5" spans="1:227">
      <c r="A69" s="16"/>
      <c r="B69" s="17" t="s">
        <v>51</v>
      </c>
      <c r="C69" s="18">
        <v>6939962756165</v>
      </c>
      <c r="D69" s="18">
        <v>582427366837</v>
      </c>
      <c r="E69" s="18">
        <v>21065211000082</v>
      </c>
      <c r="F69" s="17" t="s">
        <v>333</v>
      </c>
      <c r="G69" s="19" t="s">
        <v>432</v>
      </c>
      <c r="H69" s="17" t="s">
        <v>129</v>
      </c>
      <c r="I69" s="26">
        <f>VLOOKUP(C69,[3]Sheet2!K:P,6,0)</f>
        <v>1</v>
      </c>
      <c r="J69" s="17">
        <f>VLOOKUP(C69,[3]Sheet2!K:N,4,0)</f>
        <v>1538</v>
      </c>
      <c r="K69" s="17">
        <f>VLOOKUP(C69,[3]Sheet2!K:Q,7,0)</f>
        <v>1260</v>
      </c>
      <c r="L69" s="18">
        <f>VLOOKUP(C69,[3]Sheet2!K:O,5,0)</f>
        <v>63.6878612716763</v>
      </c>
      <c r="M69" s="27">
        <f t="shared" ref="M69:M81" si="6">HN69/$HN$82</f>
        <v>0.0175677550351229</v>
      </c>
      <c r="N69" s="33">
        <v>805</v>
      </c>
      <c r="O69" s="26">
        <v>0.0224</v>
      </c>
      <c r="P69" s="18">
        <v>23</v>
      </c>
      <c r="Q69" s="18">
        <v>1314.66</v>
      </c>
      <c r="R69" s="17">
        <v>49.5</v>
      </c>
      <c r="S69" s="17">
        <v>916</v>
      </c>
      <c r="T69" s="17">
        <v>799</v>
      </c>
      <c r="U69" s="58">
        <v>0.0262828535669587</v>
      </c>
      <c r="V69" s="18">
        <v>17</v>
      </c>
      <c r="W69" s="18">
        <v>799.16</v>
      </c>
      <c r="X69" s="17">
        <v>49.5</v>
      </c>
      <c r="Y69" s="17">
        <v>934</v>
      </c>
      <c r="Z69" s="17">
        <v>893</v>
      </c>
      <c r="AA69" s="58">
        <v>0.0347144456886898</v>
      </c>
      <c r="AB69" s="18">
        <v>28</v>
      </c>
      <c r="AC69" s="18">
        <v>1345.71</v>
      </c>
      <c r="AD69" s="17">
        <v>49.5</v>
      </c>
      <c r="AE69" s="17">
        <v>1229</v>
      </c>
      <c r="AF69" s="17">
        <v>829</v>
      </c>
      <c r="AG69" s="58">
        <v>0.0349819059107358</v>
      </c>
      <c r="AH69" s="18">
        <v>25</v>
      </c>
      <c r="AI69" s="18">
        <v>1189.54</v>
      </c>
      <c r="AJ69" s="17">
        <v>49.5</v>
      </c>
      <c r="AK69" s="17">
        <v>1182</v>
      </c>
      <c r="AL69" s="17">
        <v>1113</v>
      </c>
      <c r="AM69" s="58">
        <v>0.0377358490566038</v>
      </c>
      <c r="AN69" s="18">
        <v>39</v>
      </c>
      <c r="AO69" s="18">
        <v>1840.48</v>
      </c>
      <c r="AP69" s="17">
        <v>49.5</v>
      </c>
      <c r="AQ69" s="17">
        <v>1162</v>
      </c>
      <c r="AR69" s="33">
        <v>1392</v>
      </c>
      <c r="AS69" s="58">
        <v>0.0294540229885057</v>
      </c>
      <c r="AT69" s="18">
        <v>37</v>
      </c>
      <c r="AU69" s="18">
        <v>1821.16</v>
      </c>
      <c r="AV69" s="17">
        <v>49.5</v>
      </c>
      <c r="AW69" s="17">
        <v>1146</v>
      </c>
      <c r="AX69" s="17">
        <v>1585</v>
      </c>
      <c r="AY69" s="264">
        <v>0.0365930599369085</v>
      </c>
      <c r="AZ69" s="17">
        <v>55</v>
      </c>
      <c r="BA69" s="18">
        <v>2486.87</v>
      </c>
      <c r="BB69" s="17">
        <v>49.5</v>
      </c>
      <c r="BC69" s="17">
        <v>1187</v>
      </c>
      <c r="BD69" s="17">
        <v>1023</v>
      </c>
      <c r="BE69" s="32">
        <v>0.0449657869012708</v>
      </c>
      <c r="BF69" s="17">
        <v>42</v>
      </c>
      <c r="BG69" s="18">
        <v>2007.31</v>
      </c>
      <c r="BH69" s="17">
        <v>49.5</v>
      </c>
      <c r="BI69" s="17">
        <v>1146</v>
      </c>
      <c r="BJ69" s="17">
        <v>1024</v>
      </c>
      <c r="BK69" s="32">
        <v>0.0322265625</v>
      </c>
      <c r="BL69" s="18">
        <v>27</v>
      </c>
      <c r="BM69" s="18">
        <v>1342.1</v>
      </c>
      <c r="BN69" s="17">
        <v>49.5</v>
      </c>
      <c r="BO69" s="17">
        <v>897</v>
      </c>
      <c r="BP69" s="17">
        <v>1059</v>
      </c>
      <c r="BQ69" s="32">
        <v>0.0349386213408876</v>
      </c>
      <c r="BR69" s="18">
        <v>31</v>
      </c>
      <c r="BS69" s="18">
        <v>1631.89</v>
      </c>
      <c r="BT69" s="17">
        <v>49.5</v>
      </c>
      <c r="BU69" s="18">
        <v>887</v>
      </c>
      <c r="BV69" s="17">
        <v>856</v>
      </c>
      <c r="BW69" s="32">
        <v>0.0315420560747664</v>
      </c>
      <c r="BX69" s="18">
        <v>25</v>
      </c>
      <c r="BY69" s="18">
        <v>1236.76</v>
      </c>
      <c r="BZ69" s="17">
        <v>49.5</v>
      </c>
      <c r="CA69" s="18">
        <v>909</v>
      </c>
      <c r="CB69" s="18">
        <v>861</v>
      </c>
      <c r="CC69" s="32">
        <v>0.0316420560747664</v>
      </c>
      <c r="CD69" s="18">
        <v>32</v>
      </c>
      <c r="CE69" s="18">
        <v>1562.86</v>
      </c>
      <c r="CF69" s="17">
        <v>49.5</v>
      </c>
      <c r="CG69" s="18">
        <v>909</v>
      </c>
      <c r="CH69" s="33">
        <v>1150</v>
      </c>
      <c r="CI69" s="32">
        <v>0.0330434782608696</v>
      </c>
      <c r="CJ69" s="18">
        <v>33</v>
      </c>
      <c r="CK69" s="18">
        <v>1554.25</v>
      </c>
      <c r="CL69" s="17">
        <v>49.5</v>
      </c>
      <c r="CM69" s="18">
        <v>909</v>
      </c>
      <c r="CN69" s="33">
        <v>1412</v>
      </c>
      <c r="CO69" s="32">
        <v>0.0304532577903683</v>
      </c>
      <c r="CP69" s="17">
        <v>37</v>
      </c>
      <c r="CQ69" s="18">
        <v>1720.17</v>
      </c>
      <c r="CR69" s="17">
        <v>49.5</v>
      </c>
      <c r="CS69" s="17">
        <v>915</v>
      </c>
      <c r="CT69" s="33">
        <v>1807</v>
      </c>
      <c r="CU69" s="32">
        <v>0.0265633646928611</v>
      </c>
      <c r="CV69" s="17">
        <v>45</v>
      </c>
      <c r="CW69" s="18">
        <v>2229.7</v>
      </c>
      <c r="CX69" s="17">
        <v>49.5</v>
      </c>
      <c r="CY69" s="17">
        <v>1099</v>
      </c>
      <c r="CZ69" s="33">
        <v>1358</v>
      </c>
      <c r="DA69" s="32">
        <v>0.0287187039764359</v>
      </c>
      <c r="DB69" s="18">
        <v>36</v>
      </c>
      <c r="DC69" s="18">
        <v>1684.57</v>
      </c>
      <c r="DD69" s="17">
        <v>49.5</v>
      </c>
      <c r="DE69" s="18">
        <v>1075</v>
      </c>
      <c r="DF69" s="33">
        <v>1233</v>
      </c>
      <c r="DG69" s="32">
        <v>0.0356853203568532</v>
      </c>
      <c r="DH69" s="18">
        <v>40</v>
      </c>
      <c r="DI69" s="18">
        <v>1902.51</v>
      </c>
      <c r="DJ69" s="17">
        <v>49.5</v>
      </c>
      <c r="DK69" s="18">
        <v>1030</v>
      </c>
      <c r="DL69" s="18">
        <v>1068</v>
      </c>
      <c r="DM69" s="26">
        <v>0.047752808988764</v>
      </c>
      <c r="DN69" s="18">
        <v>44</v>
      </c>
      <c r="DO69" s="18">
        <v>2199.58</v>
      </c>
      <c r="DP69" s="17">
        <v>49.5</v>
      </c>
      <c r="DQ69" s="18">
        <v>822</v>
      </c>
      <c r="DR69" s="18">
        <v>932</v>
      </c>
      <c r="DS69" s="26">
        <v>0.0354077253218884</v>
      </c>
      <c r="DT69" s="18">
        <v>31</v>
      </c>
      <c r="DU69" s="18">
        <v>1593.5</v>
      </c>
      <c r="DV69" s="17">
        <v>49.5</v>
      </c>
      <c r="DW69" s="18">
        <v>778</v>
      </c>
      <c r="DX69" s="18">
        <v>1066</v>
      </c>
      <c r="DY69" s="26">
        <v>0.0412757973733583</v>
      </c>
      <c r="DZ69" s="18">
        <v>40</v>
      </c>
      <c r="EA69" s="18">
        <v>1766.87</v>
      </c>
      <c r="EB69" s="17">
        <v>49.5</v>
      </c>
      <c r="EC69" s="18">
        <v>763</v>
      </c>
      <c r="ED69" s="18">
        <v>1124</v>
      </c>
      <c r="EE69" s="26">
        <v>0.0364768683274021</v>
      </c>
      <c r="EF69" s="17">
        <v>34</v>
      </c>
      <c r="EG69" s="18">
        <v>1736.39</v>
      </c>
      <c r="EH69" s="17">
        <v>49.5</v>
      </c>
      <c r="EI69" s="17">
        <v>1311</v>
      </c>
      <c r="EJ69" s="18">
        <v>1359</v>
      </c>
      <c r="EK69" s="26">
        <v>0.0404709345106696</v>
      </c>
      <c r="EL69" s="17">
        <v>47</v>
      </c>
      <c r="EM69" s="18">
        <v>2312.04</v>
      </c>
      <c r="EN69" s="17">
        <v>49.5</v>
      </c>
      <c r="EO69" s="17">
        <v>1214</v>
      </c>
      <c r="EP69" s="17">
        <v>1429</v>
      </c>
      <c r="EQ69" s="26">
        <v>0.0384884534639608</v>
      </c>
      <c r="ER69" s="17">
        <v>49</v>
      </c>
      <c r="ES69" s="18">
        <v>2239.9</v>
      </c>
      <c r="ET69" s="17">
        <v>49.5</v>
      </c>
      <c r="EU69" s="17">
        <v>1190</v>
      </c>
      <c r="EV69" s="17">
        <v>1369</v>
      </c>
      <c r="EW69" s="26">
        <v>0.0365230094959825</v>
      </c>
      <c r="EX69" s="17">
        <v>47</v>
      </c>
      <c r="EY69" s="18">
        <v>2281.44</v>
      </c>
      <c r="EZ69" s="17">
        <v>49.5</v>
      </c>
      <c r="FA69" s="17">
        <v>1297</v>
      </c>
      <c r="FB69" s="17">
        <v>1889</v>
      </c>
      <c r="FC69" s="26">
        <v>0.0301746956061408</v>
      </c>
      <c r="FD69" s="17">
        <v>56</v>
      </c>
      <c r="FE69" s="18">
        <v>2637.1</v>
      </c>
      <c r="FF69" s="17">
        <v>49</v>
      </c>
      <c r="FG69" s="17">
        <v>1149</v>
      </c>
      <c r="FH69" s="17">
        <v>1936</v>
      </c>
      <c r="FI69" s="26">
        <v>0.0361570247933884</v>
      </c>
      <c r="FJ69" s="18">
        <v>68</v>
      </c>
      <c r="FK69" s="18">
        <v>3303.62</v>
      </c>
      <c r="FL69" s="17">
        <v>49</v>
      </c>
      <c r="FM69" s="18">
        <v>1114</v>
      </c>
      <c r="FN69" s="18">
        <v>2288</v>
      </c>
      <c r="FO69" s="26">
        <v>0.0288461538461538</v>
      </c>
      <c r="FP69" s="18">
        <v>66</v>
      </c>
      <c r="FQ69" s="18">
        <v>3081.09</v>
      </c>
      <c r="FR69" s="17">
        <v>49</v>
      </c>
      <c r="FS69" s="18">
        <v>1051</v>
      </c>
      <c r="FT69" s="18">
        <v>2369</v>
      </c>
      <c r="FU69" s="26">
        <v>0.0337695230054876</v>
      </c>
      <c r="FV69" s="18">
        <v>79</v>
      </c>
      <c r="FW69" s="18">
        <v>3673.32</v>
      </c>
      <c r="FX69" s="17">
        <v>49</v>
      </c>
      <c r="FY69" s="18">
        <v>932</v>
      </c>
      <c r="FZ69" s="18">
        <v>2199</v>
      </c>
      <c r="GA69" s="26">
        <v>0.034106412005457</v>
      </c>
      <c r="GB69" s="18">
        <v>75</v>
      </c>
      <c r="GC69" s="18">
        <v>3515.96</v>
      </c>
      <c r="GD69" s="17">
        <v>49</v>
      </c>
      <c r="GE69" s="18">
        <v>894</v>
      </c>
      <c r="GF69" s="18">
        <v>2011</v>
      </c>
      <c r="GG69" s="26">
        <v>0.0472401790154152</v>
      </c>
      <c r="GH69" s="17">
        <v>95</v>
      </c>
      <c r="GI69" s="18">
        <v>4501.96</v>
      </c>
      <c r="GJ69" s="17">
        <v>49</v>
      </c>
      <c r="GK69" s="17">
        <v>903</v>
      </c>
      <c r="GL69" s="17">
        <v>2271</v>
      </c>
      <c r="GM69" s="26">
        <v>0.0396301188903567</v>
      </c>
      <c r="GN69" s="17">
        <v>90</v>
      </c>
      <c r="GO69" s="18">
        <v>4189.01</v>
      </c>
      <c r="GP69" s="17">
        <v>49</v>
      </c>
      <c r="GQ69" s="17">
        <v>881</v>
      </c>
      <c r="GR69" s="17">
        <v>553</v>
      </c>
      <c r="GS69" s="17">
        <v>27026.64</v>
      </c>
      <c r="GT69" s="17">
        <v>262</v>
      </c>
      <c r="GU69" s="17">
        <v>12196.11</v>
      </c>
      <c r="GV69" s="17">
        <v>1171</v>
      </c>
      <c r="GW69" s="17">
        <v>54952.96</v>
      </c>
      <c r="GX69" s="17">
        <v>715</v>
      </c>
      <c r="GY69" s="17">
        <v>35250.09</v>
      </c>
      <c r="GZ69" s="18">
        <v>741</v>
      </c>
      <c r="HA69" s="41">
        <v>36448.31</v>
      </c>
      <c r="HB69" s="41">
        <v>925</v>
      </c>
      <c r="HC69" s="41">
        <v>45890.86</v>
      </c>
      <c r="HD69" s="41"/>
      <c r="HE69" s="41"/>
      <c r="HF69" s="41"/>
      <c r="HG69" s="41"/>
      <c r="HH69" s="18"/>
      <c r="HI69" s="41"/>
      <c r="HJ69" s="41"/>
      <c r="HK69" s="41"/>
      <c r="HL69" s="18"/>
      <c r="HM69" s="18"/>
      <c r="HN69" s="18">
        <f t="shared" ref="HN69:HN81" si="7">P69+V69+AB69+AH69+AN69+AT69+AZ69+BF69+BL69+BR69+BX69+CD69+CJ69+CP69+CV69+DB69+DH69+DN69+DT69+DZ69+EF69+EL69+ER69+EX69+FD69+FJ69+FP69+FV69+GB69+GH69+GN69</f>
        <v>1393</v>
      </c>
      <c r="HO69" s="18">
        <f t="shared" si="5"/>
        <v>2113.82</v>
      </c>
      <c r="HP69" s="18">
        <f t="shared" ref="HP69:HP82" si="8">GT69+GV69+GX69+GZ69+HB69+HD69+HN69+HF69+HH69+HJ69+HL69+GR69</f>
        <v>5760</v>
      </c>
      <c r="HQ69" s="18">
        <f t="shared" ref="HQ69:HQ82" si="9">GU69+GW69+GY69+HA69+HO69+HC69+HE69+HG69+HI69+HK69+HM69+GS69</f>
        <v>213878.79</v>
      </c>
      <c r="HR69" s="43"/>
      <c r="HS69" s="43"/>
    </row>
    <row r="70" ht="16.5" spans="1:227">
      <c r="A70" s="16"/>
      <c r="B70" s="17" t="s">
        <v>51</v>
      </c>
      <c r="C70" s="18">
        <v>6939962756172</v>
      </c>
      <c r="D70" s="18">
        <v>582297793725</v>
      </c>
      <c r="E70" s="18">
        <v>21065210000349</v>
      </c>
      <c r="F70" s="17" t="s">
        <v>335</v>
      </c>
      <c r="G70" s="19" t="s">
        <v>433</v>
      </c>
      <c r="H70" s="17" t="s">
        <v>129</v>
      </c>
      <c r="I70" s="26">
        <f>VLOOKUP(C70,[3]Sheet2!K:P,6,0)</f>
        <v>1</v>
      </c>
      <c r="J70" s="17">
        <f>VLOOKUP(C70,[3]Sheet2!K:N,4,0)</f>
        <v>10139</v>
      </c>
      <c r="K70" s="17">
        <f>VLOOKUP(C70,[3]Sheet2!K:Q,7,0)</f>
        <v>8904</v>
      </c>
      <c r="L70" s="18">
        <f>VLOOKUP(C70,[3]Sheet2!K:O,5,0)</f>
        <v>61.4468814590363</v>
      </c>
      <c r="M70" s="27">
        <f t="shared" si="6"/>
        <v>0.0727302536163344</v>
      </c>
      <c r="N70" s="33">
        <v>3097</v>
      </c>
      <c r="O70" s="26">
        <v>0.0588</v>
      </c>
      <c r="P70" s="18">
        <v>224</v>
      </c>
      <c r="Q70" s="18">
        <v>15078.6</v>
      </c>
      <c r="R70" s="17">
        <v>79</v>
      </c>
      <c r="S70" s="17">
        <v>1961</v>
      </c>
      <c r="T70" s="17">
        <v>3185</v>
      </c>
      <c r="U70" s="58">
        <v>0.0693877551020408</v>
      </c>
      <c r="V70" s="18">
        <v>209</v>
      </c>
      <c r="W70" s="18">
        <v>14211.04</v>
      </c>
      <c r="X70" s="17">
        <v>79</v>
      </c>
      <c r="Y70" s="17">
        <v>1579</v>
      </c>
      <c r="Z70" s="17">
        <v>3422</v>
      </c>
      <c r="AA70" s="58">
        <v>0.081531268264173</v>
      </c>
      <c r="AB70" s="18">
        <v>258</v>
      </c>
      <c r="AC70" s="18">
        <v>17507.15</v>
      </c>
      <c r="AD70" s="17">
        <v>79</v>
      </c>
      <c r="AE70" s="17">
        <v>2324</v>
      </c>
      <c r="AF70" s="17">
        <v>2506</v>
      </c>
      <c r="AG70" s="58">
        <v>0.0502793296089385</v>
      </c>
      <c r="AH70" s="18">
        <v>111</v>
      </c>
      <c r="AI70" s="18">
        <v>9092.07</v>
      </c>
      <c r="AJ70" s="17">
        <v>79</v>
      </c>
      <c r="AK70" s="17">
        <v>1883</v>
      </c>
      <c r="AL70" s="17">
        <v>2733</v>
      </c>
      <c r="AM70" s="58">
        <v>0.0761068422978412</v>
      </c>
      <c r="AN70" s="18">
        <v>190</v>
      </c>
      <c r="AO70" s="18">
        <v>13102.4</v>
      </c>
      <c r="AP70" s="17">
        <v>79</v>
      </c>
      <c r="AQ70" s="17">
        <v>1151</v>
      </c>
      <c r="AR70" s="33">
        <v>2481</v>
      </c>
      <c r="AS70" s="58">
        <v>0.094316807738815</v>
      </c>
      <c r="AT70" s="18">
        <v>204</v>
      </c>
      <c r="AU70" s="18">
        <v>13395.24</v>
      </c>
      <c r="AV70" s="17">
        <v>79</v>
      </c>
      <c r="AW70" s="17">
        <v>1098</v>
      </c>
      <c r="AX70" s="17">
        <v>2304</v>
      </c>
      <c r="AY70" s="264">
        <v>0.0972222222222222</v>
      </c>
      <c r="AZ70" s="17">
        <v>203</v>
      </c>
      <c r="BA70" s="18">
        <v>13259.36</v>
      </c>
      <c r="BB70" s="17">
        <v>69</v>
      </c>
      <c r="BC70" s="17">
        <v>2527</v>
      </c>
      <c r="BD70" s="17">
        <v>2060</v>
      </c>
      <c r="BE70" s="32">
        <v>0.0868932038834951</v>
      </c>
      <c r="BF70" s="17">
        <v>150</v>
      </c>
      <c r="BG70" s="18">
        <v>10782.36</v>
      </c>
      <c r="BH70" s="17">
        <v>69</v>
      </c>
      <c r="BI70" s="17">
        <v>1098</v>
      </c>
      <c r="BJ70" s="17">
        <v>2356</v>
      </c>
      <c r="BK70" s="32">
        <v>0.0823429541595925</v>
      </c>
      <c r="BL70" s="18">
        <v>172</v>
      </c>
      <c r="BM70" s="18">
        <v>12229.32</v>
      </c>
      <c r="BN70" s="17">
        <v>69</v>
      </c>
      <c r="BO70" s="17">
        <v>1185</v>
      </c>
      <c r="BP70" s="17">
        <v>2609</v>
      </c>
      <c r="BQ70" s="32">
        <v>0.0996550402453047</v>
      </c>
      <c r="BR70" s="18">
        <v>235</v>
      </c>
      <c r="BS70" s="18">
        <v>15705.99</v>
      </c>
      <c r="BT70" s="17">
        <v>69</v>
      </c>
      <c r="BU70" s="18">
        <v>3215</v>
      </c>
      <c r="BV70" s="17">
        <v>3027</v>
      </c>
      <c r="BW70" s="32">
        <v>0.0875454245127189</v>
      </c>
      <c r="BX70" s="18">
        <v>235</v>
      </c>
      <c r="BY70" s="18">
        <v>16531.86</v>
      </c>
      <c r="BZ70" s="17">
        <v>69</v>
      </c>
      <c r="CA70" s="18">
        <v>3891</v>
      </c>
      <c r="CB70" s="18">
        <v>3032</v>
      </c>
      <c r="CC70" s="32">
        <v>0.0876454245127189</v>
      </c>
      <c r="CD70" s="18">
        <v>264</v>
      </c>
      <c r="CE70" s="18">
        <v>18148.14</v>
      </c>
      <c r="CF70" s="17">
        <v>69</v>
      </c>
      <c r="CG70" s="18">
        <v>3891</v>
      </c>
      <c r="CH70" s="33">
        <v>2164</v>
      </c>
      <c r="CI70" s="32">
        <v>0.0813308687615527</v>
      </c>
      <c r="CJ70" s="18">
        <v>161</v>
      </c>
      <c r="CK70" s="18">
        <v>11231.24</v>
      </c>
      <c r="CL70" s="17">
        <v>69</v>
      </c>
      <c r="CM70" s="18">
        <v>3891</v>
      </c>
      <c r="CN70" s="33">
        <v>286</v>
      </c>
      <c r="CO70" s="32">
        <v>0</v>
      </c>
      <c r="CP70" s="17">
        <v>-15</v>
      </c>
      <c r="CQ70" s="18">
        <v>362.74</v>
      </c>
      <c r="CR70" s="17">
        <v>69</v>
      </c>
      <c r="CS70" s="17">
        <v>2896</v>
      </c>
      <c r="CT70" s="33">
        <v>196</v>
      </c>
      <c r="CU70" s="32">
        <v>0</v>
      </c>
      <c r="CV70" s="17">
        <v>-13</v>
      </c>
      <c r="CW70" s="18">
        <v>81.83</v>
      </c>
      <c r="CX70" s="17">
        <v>69</v>
      </c>
      <c r="CY70" s="17">
        <v>3790</v>
      </c>
      <c r="CZ70" s="33">
        <v>126</v>
      </c>
      <c r="DA70" s="32">
        <v>0</v>
      </c>
      <c r="DB70" s="18">
        <v>-24</v>
      </c>
      <c r="DC70" s="18">
        <v>115.44</v>
      </c>
      <c r="DD70" s="17">
        <v>69</v>
      </c>
      <c r="DE70" s="18">
        <v>4314</v>
      </c>
      <c r="DF70" s="33">
        <v>325</v>
      </c>
      <c r="DG70" s="32">
        <v>0.0615384615384615</v>
      </c>
      <c r="DH70" s="18">
        <v>9</v>
      </c>
      <c r="DI70" s="18">
        <v>1089.39</v>
      </c>
      <c r="DJ70" s="17">
        <v>65</v>
      </c>
      <c r="DK70" s="18">
        <v>4946</v>
      </c>
      <c r="DL70" s="18">
        <v>1025</v>
      </c>
      <c r="DM70" s="26">
        <v>0.0575609756097561</v>
      </c>
      <c r="DN70" s="18">
        <v>46</v>
      </c>
      <c r="DO70" s="18">
        <v>3867.67</v>
      </c>
      <c r="DP70" s="17">
        <v>65</v>
      </c>
      <c r="DQ70" s="18">
        <v>5586</v>
      </c>
      <c r="DR70" s="18">
        <v>1043</v>
      </c>
      <c r="DS70" s="26">
        <v>0.0680728667305849</v>
      </c>
      <c r="DT70" s="18">
        <v>60</v>
      </c>
      <c r="DU70" s="18">
        <v>4668.96</v>
      </c>
      <c r="DV70" s="17">
        <v>65</v>
      </c>
      <c r="DW70" s="18">
        <v>5498</v>
      </c>
      <c r="DX70" s="18">
        <v>2389</v>
      </c>
      <c r="DY70" s="26">
        <v>0.0602762662201758</v>
      </c>
      <c r="DZ70" s="18">
        <v>125</v>
      </c>
      <c r="EA70" s="18">
        <v>9276.63</v>
      </c>
      <c r="EB70" s="17">
        <v>65</v>
      </c>
      <c r="EC70" s="18">
        <v>5488</v>
      </c>
      <c r="ED70" s="18">
        <v>3173</v>
      </c>
      <c r="EE70" s="26">
        <v>0.0598802395209581</v>
      </c>
      <c r="EF70" s="17">
        <v>166</v>
      </c>
      <c r="EG70" s="18">
        <v>11752.19</v>
      </c>
      <c r="EH70" s="17">
        <v>65</v>
      </c>
      <c r="EI70" s="17">
        <v>5338</v>
      </c>
      <c r="EJ70" s="18">
        <v>3297</v>
      </c>
      <c r="EK70" s="26">
        <v>0.0694570821959357</v>
      </c>
      <c r="EL70" s="17">
        <v>213</v>
      </c>
      <c r="EM70" s="18">
        <v>13553.77</v>
      </c>
      <c r="EN70" s="17">
        <v>69</v>
      </c>
      <c r="EO70" s="17">
        <v>5158</v>
      </c>
      <c r="EP70" s="17">
        <v>3023</v>
      </c>
      <c r="EQ70" s="26">
        <v>0.0783989414488918</v>
      </c>
      <c r="ER70" s="17">
        <v>212</v>
      </c>
      <c r="ES70" s="18">
        <v>13755.28</v>
      </c>
      <c r="ET70" s="17">
        <v>69</v>
      </c>
      <c r="EU70" s="17">
        <v>4944</v>
      </c>
      <c r="EV70" s="17">
        <v>3440</v>
      </c>
      <c r="EW70" s="26">
        <v>0.0825581395348837</v>
      </c>
      <c r="EX70" s="17">
        <v>265</v>
      </c>
      <c r="EY70" s="18">
        <v>17265.28</v>
      </c>
      <c r="EZ70" s="17">
        <v>69</v>
      </c>
      <c r="FA70" s="17">
        <v>4907</v>
      </c>
      <c r="FB70" s="17">
        <v>3647</v>
      </c>
      <c r="FC70" s="26">
        <v>0.0767754318618042</v>
      </c>
      <c r="FD70" s="17">
        <v>274</v>
      </c>
      <c r="FE70" s="18">
        <v>18272.65</v>
      </c>
      <c r="FF70" s="17">
        <v>69</v>
      </c>
      <c r="FG70" s="17">
        <v>4645</v>
      </c>
      <c r="FH70" s="17">
        <v>3345</v>
      </c>
      <c r="FI70" s="26">
        <v>0.0857997010463378</v>
      </c>
      <c r="FJ70" s="18">
        <v>282</v>
      </c>
      <c r="FK70" s="18">
        <v>18842.43</v>
      </c>
      <c r="FL70" s="17">
        <v>69</v>
      </c>
      <c r="FM70" s="18">
        <v>4378</v>
      </c>
      <c r="FN70" s="18">
        <v>3628</v>
      </c>
      <c r="FO70" s="26">
        <v>0.0912348401323043</v>
      </c>
      <c r="FP70" s="18">
        <v>326</v>
      </c>
      <c r="FQ70" s="18">
        <v>21205.07</v>
      </c>
      <c r="FR70" s="17">
        <v>69</v>
      </c>
      <c r="FS70" s="18">
        <v>4024</v>
      </c>
      <c r="FT70" s="18">
        <v>3971</v>
      </c>
      <c r="FU70" s="26">
        <v>0.0808360614454797</v>
      </c>
      <c r="FV70" s="18">
        <v>313</v>
      </c>
      <c r="FW70" s="18">
        <v>20619.17</v>
      </c>
      <c r="FX70" s="17">
        <v>69</v>
      </c>
      <c r="FY70" s="18">
        <v>3642</v>
      </c>
      <c r="FZ70" s="18">
        <v>4060</v>
      </c>
      <c r="GA70" s="26">
        <v>0.0758620689655172</v>
      </c>
      <c r="GB70" s="18">
        <v>305</v>
      </c>
      <c r="GC70" s="18">
        <v>20044.52</v>
      </c>
      <c r="GD70" s="17">
        <v>69</v>
      </c>
      <c r="GE70" s="18">
        <v>3397</v>
      </c>
      <c r="GF70" s="18">
        <v>3876</v>
      </c>
      <c r="GG70" s="26">
        <v>0.0825593395252838</v>
      </c>
      <c r="GH70" s="17">
        <v>317</v>
      </c>
      <c r="GI70" s="18">
        <v>20650</v>
      </c>
      <c r="GJ70" s="17">
        <v>69</v>
      </c>
      <c r="GK70" s="17">
        <v>2966</v>
      </c>
      <c r="GL70" s="17">
        <v>3614</v>
      </c>
      <c r="GM70" s="26">
        <v>0.0813503043718871</v>
      </c>
      <c r="GN70" s="17">
        <v>290</v>
      </c>
      <c r="GO70" s="18">
        <v>19017.16</v>
      </c>
      <c r="GP70" s="17">
        <v>69</v>
      </c>
      <c r="GQ70" s="17">
        <v>2693</v>
      </c>
      <c r="GR70" s="17">
        <v>640</v>
      </c>
      <c r="GS70" s="17">
        <v>62854.29</v>
      </c>
      <c r="GT70" s="17">
        <v>605</v>
      </c>
      <c r="GU70" s="17">
        <v>55015.34</v>
      </c>
      <c r="GV70" s="17">
        <v>790</v>
      </c>
      <c r="GW70" s="17">
        <v>66921.53</v>
      </c>
      <c r="GX70" s="17">
        <v>1623</v>
      </c>
      <c r="GY70" s="17">
        <v>133747.8</v>
      </c>
      <c r="GZ70" s="18">
        <v>2701</v>
      </c>
      <c r="HA70" s="41">
        <v>222052.08</v>
      </c>
      <c r="HB70" s="41">
        <v>3572</v>
      </c>
      <c r="HC70" s="41">
        <v>263176.67</v>
      </c>
      <c r="HD70" s="41"/>
      <c r="HE70" s="41"/>
      <c r="HF70" s="41"/>
      <c r="HG70" s="41"/>
      <c r="HH70" s="18"/>
      <c r="HI70" s="41"/>
      <c r="HJ70" s="41"/>
      <c r="HK70" s="41"/>
      <c r="HL70" s="18"/>
      <c r="HM70" s="18"/>
      <c r="HN70" s="18">
        <f t="shared" si="7"/>
        <v>5767</v>
      </c>
      <c r="HO70" s="18">
        <f>Q70+W70</f>
        <v>29289.64</v>
      </c>
      <c r="HP70" s="18">
        <f t="shared" si="8"/>
        <v>15698</v>
      </c>
      <c r="HQ70" s="18">
        <f t="shared" si="9"/>
        <v>833057.35</v>
      </c>
      <c r="HR70" s="43"/>
      <c r="HS70" s="43"/>
    </row>
    <row r="71" ht="16.5" spans="1:227">
      <c r="A71" s="16"/>
      <c r="B71" s="17" t="s">
        <v>51</v>
      </c>
      <c r="C71" s="18">
        <v>6939962756189</v>
      </c>
      <c r="D71" s="18">
        <v>582120168125</v>
      </c>
      <c r="E71" s="18">
        <v>21065210000350</v>
      </c>
      <c r="F71" s="18" t="s">
        <v>337</v>
      </c>
      <c r="G71" s="19" t="s">
        <v>434</v>
      </c>
      <c r="H71" s="17" t="s">
        <v>129</v>
      </c>
      <c r="I71" s="26">
        <f>VLOOKUP(C71,[3]Sheet2!K:P,6,0)</f>
        <v>0.875</v>
      </c>
      <c r="J71" s="17">
        <f>VLOOKUP(C71,[3]Sheet2!K:N,4,0)</f>
        <v>109</v>
      </c>
      <c r="K71" s="17">
        <f>VLOOKUP(C71,[3]Sheet2!K:Q,7,0)</f>
        <v>0</v>
      </c>
      <c r="L71" s="18">
        <f>VLOOKUP(C71,[3]Sheet2!K:O,5,0)</f>
        <v>31.4639175257732</v>
      </c>
      <c r="M71" s="27">
        <f t="shared" si="6"/>
        <v>0.00374560175551436</v>
      </c>
      <c r="N71" s="33">
        <v>245</v>
      </c>
      <c r="O71" s="26">
        <v>0.0245</v>
      </c>
      <c r="P71" s="18">
        <v>8</v>
      </c>
      <c r="Q71" s="18">
        <v>739.8</v>
      </c>
      <c r="R71" s="17">
        <v>99</v>
      </c>
      <c r="S71" s="17">
        <v>403</v>
      </c>
      <c r="T71" s="17">
        <v>246</v>
      </c>
      <c r="U71" s="58">
        <v>0.0650406504065041</v>
      </c>
      <c r="V71" s="18">
        <v>15</v>
      </c>
      <c r="W71" s="18">
        <v>1400.9</v>
      </c>
      <c r="X71" s="17">
        <v>99</v>
      </c>
      <c r="Y71" s="17">
        <v>393</v>
      </c>
      <c r="Z71" s="17">
        <v>300</v>
      </c>
      <c r="AA71" s="58">
        <v>0.0366666666666667</v>
      </c>
      <c r="AB71" s="18">
        <v>11</v>
      </c>
      <c r="AC71" s="18">
        <v>1040.38</v>
      </c>
      <c r="AD71" s="17">
        <v>99</v>
      </c>
      <c r="AE71" s="17">
        <v>397</v>
      </c>
      <c r="AF71" s="17">
        <v>278</v>
      </c>
      <c r="AG71" s="58">
        <v>0.0431654676258993</v>
      </c>
      <c r="AH71" s="18">
        <v>12</v>
      </c>
      <c r="AI71" s="18">
        <v>1230</v>
      </c>
      <c r="AJ71" s="17">
        <v>99</v>
      </c>
      <c r="AK71" s="17">
        <v>386</v>
      </c>
      <c r="AL71" s="17">
        <v>350</v>
      </c>
      <c r="AM71" s="58">
        <v>0.0485714285714286</v>
      </c>
      <c r="AN71" s="18">
        <v>14</v>
      </c>
      <c r="AO71" s="18">
        <v>1454.81</v>
      </c>
      <c r="AP71" s="17">
        <v>99</v>
      </c>
      <c r="AQ71" s="17">
        <v>367</v>
      </c>
      <c r="AR71" s="33">
        <v>342</v>
      </c>
      <c r="AS71" s="58">
        <v>0.0233918128654971</v>
      </c>
      <c r="AT71" s="18">
        <v>7</v>
      </c>
      <c r="AU71" s="18">
        <v>914.4</v>
      </c>
      <c r="AV71" s="17">
        <v>99</v>
      </c>
      <c r="AW71" s="17">
        <v>364</v>
      </c>
      <c r="AX71" s="17">
        <v>330</v>
      </c>
      <c r="AY71" s="264">
        <v>0.0272727272727273</v>
      </c>
      <c r="AZ71" s="17">
        <v>8</v>
      </c>
      <c r="BA71" s="18">
        <v>827</v>
      </c>
      <c r="BB71" s="17">
        <v>109</v>
      </c>
      <c r="BC71" s="17">
        <v>383</v>
      </c>
      <c r="BD71" s="17">
        <v>321</v>
      </c>
      <c r="BE71" s="32">
        <v>0.0529595015576324</v>
      </c>
      <c r="BF71" s="17">
        <v>14</v>
      </c>
      <c r="BG71" s="18">
        <v>1461</v>
      </c>
      <c r="BH71" s="17">
        <v>109</v>
      </c>
      <c r="BI71" s="17">
        <v>364</v>
      </c>
      <c r="BJ71" s="17">
        <v>314</v>
      </c>
      <c r="BK71" s="32">
        <v>0.0159235668789809</v>
      </c>
      <c r="BL71" s="18">
        <v>5</v>
      </c>
      <c r="BM71" s="18">
        <v>506.4</v>
      </c>
      <c r="BN71" s="17">
        <v>109</v>
      </c>
      <c r="BO71" s="17">
        <v>299</v>
      </c>
      <c r="BP71" s="17">
        <v>306</v>
      </c>
      <c r="BQ71" s="32">
        <v>0.0359477124183007</v>
      </c>
      <c r="BR71" s="18">
        <v>10</v>
      </c>
      <c r="BS71" s="18">
        <v>1084.26</v>
      </c>
      <c r="BT71" s="17">
        <v>109</v>
      </c>
      <c r="BU71" s="18">
        <v>373</v>
      </c>
      <c r="BV71" s="17">
        <v>249</v>
      </c>
      <c r="BW71" s="32">
        <v>0.036144578313253</v>
      </c>
      <c r="BX71" s="18">
        <v>7</v>
      </c>
      <c r="BY71" s="18">
        <v>752.81</v>
      </c>
      <c r="BZ71" s="17">
        <v>109</v>
      </c>
      <c r="CA71" s="18">
        <v>369</v>
      </c>
      <c r="CB71" s="18">
        <v>254</v>
      </c>
      <c r="CC71" s="32">
        <v>0.036244578313253</v>
      </c>
      <c r="CD71" s="18">
        <v>16</v>
      </c>
      <c r="CE71" s="18">
        <v>1682.69</v>
      </c>
      <c r="CF71" s="17">
        <v>109</v>
      </c>
      <c r="CG71" s="18">
        <v>369</v>
      </c>
      <c r="CH71" s="33">
        <v>231</v>
      </c>
      <c r="CI71" s="32">
        <v>0.0346320346320346</v>
      </c>
      <c r="CJ71" s="18">
        <v>7</v>
      </c>
      <c r="CK71" s="18">
        <v>733</v>
      </c>
      <c r="CL71" s="17">
        <v>109</v>
      </c>
      <c r="CM71" s="18">
        <v>369</v>
      </c>
      <c r="CN71" s="33">
        <v>289</v>
      </c>
      <c r="CO71" s="32">
        <v>0.0242214532871972</v>
      </c>
      <c r="CP71" s="17">
        <v>4</v>
      </c>
      <c r="CQ71" s="18">
        <v>631.47</v>
      </c>
      <c r="CR71" s="17">
        <v>109</v>
      </c>
      <c r="CS71" s="17">
        <v>376</v>
      </c>
      <c r="CT71" s="33">
        <v>328</v>
      </c>
      <c r="CU71" s="32">
        <v>0.0396341463414634</v>
      </c>
      <c r="CV71" s="17">
        <v>12</v>
      </c>
      <c r="CW71" s="18">
        <v>1365.19</v>
      </c>
      <c r="CX71" s="17">
        <v>109</v>
      </c>
      <c r="CY71" s="17">
        <v>371</v>
      </c>
      <c r="CZ71" s="33">
        <v>314</v>
      </c>
      <c r="DA71" s="32">
        <v>0.0191082802547771</v>
      </c>
      <c r="DB71" s="18">
        <v>6</v>
      </c>
      <c r="DC71" s="18">
        <v>678.14</v>
      </c>
      <c r="DD71" s="17">
        <v>109</v>
      </c>
      <c r="DE71" s="18">
        <v>372</v>
      </c>
      <c r="DF71" s="33">
        <v>313</v>
      </c>
      <c r="DG71" s="32">
        <v>0.0351437699680511</v>
      </c>
      <c r="DH71" s="18">
        <v>10</v>
      </c>
      <c r="DI71" s="18">
        <v>1131.37</v>
      </c>
      <c r="DJ71" s="17">
        <v>109</v>
      </c>
      <c r="DK71" s="18">
        <v>371</v>
      </c>
      <c r="DL71" s="18">
        <v>242</v>
      </c>
      <c r="DM71" s="26">
        <v>0.00826446280991736</v>
      </c>
      <c r="DN71" s="18">
        <v>1</v>
      </c>
      <c r="DO71" s="18">
        <v>337</v>
      </c>
      <c r="DP71" s="17">
        <v>109</v>
      </c>
      <c r="DQ71" s="18">
        <v>351</v>
      </c>
      <c r="DR71" s="18">
        <v>242</v>
      </c>
      <c r="DS71" s="26">
        <v>0.0206611570247934</v>
      </c>
      <c r="DT71" s="18">
        <v>5</v>
      </c>
      <c r="DU71" s="18">
        <v>575.42</v>
      </c>
      <c r="DV71" s="17">
        <v>109</v>
      </c>
      <c r="DW71" s="18">
        <v>315</v>
      </c>
      <c r="DX71" s="18">
        <v>259</v>
      </c>
      <c r="DY71" s="26">
        <v>0.027027027027027</v>
      </c>
      <c r="DZ71" s="18">
        <v>7</v>
      </c>
      <c r="EA71" s="18">
        <v>776.64</v>
      </c>
      <c r="EB71" s="17">
        <v>109</v>
      </c>
      <c r="EC71" s="18">
        <v>305</v>
      </c>
      <c r="ED71" s="18">
        <v>290</v>
      </c>
      <c r="EE71" s="26">
        <v>0.0206896551724138</v>
      </c>
      <c r="EF71" s="17">
        <v>5</v>
      </c>
      <c r="EG71" s="18">
        <v>583.14</v>
      </c>
      <c r="EH71" s="17">
        <v>109</v>
      </c>
      <c r="EI71" s="17">
        <v>319</v>
      </c>
      <c r="EJ71" s="18">
        <v>275</v>
      </c>
      <c r="EK71" s="26">
        <v>0.0509090909090909</v>
      </c>
      <c r="EL71" s="17">
        <v>14</v>
      </c>
      <c r="EM71" s="18">
        <v>1472.54</v>
      </c>
      <c r="EN71" s="17">
        <v>109</v>
      </c>
      <c r="EO71" s="17">
        <v>322</v>
      </c>
      <c r="EP71" s="17">
        <v>266</v>
      </c>
      <c r="EQ71" s="26">
        <v>0.018796992481203</v>
      </c>
      <c r="ER71" s="17">
        <v>5</v>
      </c>
      <c r="ES71" s="18">
        <v>530</v>
      </c>
      <c r="ET71" s="17">
        <v>109</v>
      </c>
      <c r="EU71" s="17">
        <v>352</v>
      </c>
      <c r="EV71" s="17">
        <v>254</v>
      </c>
      <c r="EW71" s="26">
        <v>0.0393700787401575</v>
      </c>
      <c r="EX71" s="17">
        <v>9</v>
      </c>
      <c r="EY71" s="18">
        <v>1154</v>
      </c>
      <c r="EZ71" s="17">
        <v>109</v>
      </c>
      <c r="FA71" s="17">
        <v>363</v>
      </c>
      <c r="FB71" s="17">
        <v>251</v>
      </c>
      <c r="FC71" s="26">
        <v>0.0398406374501992</v>
      </c>
      <c r="FD71" s="17">
        <v>9</v>
      </c>
      <c r="FE71" s="18">
        <v>968</v>
      </c>
      <c r="FF71" s="17">
        <v>109</v>
      </c>
      <c r="FG71" s="17">
        <v>360</v>
      </c>
      <c r="FH71" s="17">
        <v>265</v>
      </c>
      <c r="FI71" s="26">
        <v>0.0377358490566038</v>
      </c>
      <c r="FJ71" s="18">
        <v>10</v>
      </c>
      <c r="FK71" s="18">
        <v>1060.67</v>
      </c>
      <c r="FL71" s="17">
        <v>109</v>
      </c>
      <c r="FM71" s="18">
        <v>352</v>
      </c>
      <c r="FN71" s="18">
        <v>268</v>
      </c>
      <c r="FO71" s="26">
        <v>0.0261194029850746</v>
      </c>
      <c r="FP71" s="18">
        <v>7</v>
      </c>
      <c r="FQ71" s="18">
        <v>746.35</v>
      </c>
      <c r="FR71" s="17">
        <v>109</v>
      </c>
      <c r="FS71" s="18">
        <v>334</v>
      </c>
      <c r="FT71" s="18">
        <v>325</v>
      </c>
      <c r="FU71" s="26">
        <v>0.0553846153846154</v>
      </c>
      <c r="FV71" s="18">
        <v>18</v>
      </c>
      <c r="FW71" s="18">
        <v>1852.54</v>
      </c>
      <c r="FX71" s="17">
        <v>109</v>
      </c>
      <c r="FY71" s="18">
        <v>324</v>
      </c>
      <c r="FZ71" s="18">
        <v>264</v>
      </c>
      <c r="GA71" s="26">
        <v>0.0378787878787879</v>
      </c>
      <c r="GB71" s="18">
        <v>9</v>
      </c>
      <c r="GC71" s="18">
        <v>1165.76</v>
      </c>
      <c r="GD71" s="17">
        <v>109</v>
      </c>
      <c r="GE71" s="18">
        <v>314</v>
      </c>
      <c r="GF71" s="18">
        <v>302</v>
      </c>
      <c r="GG71" s="26">
        <v>0.0397350993377483</v>
      </c>
      <c r="GH71" s="17">
        <v>12</v>
      </c>
      <c r="GI71" s="18">
        <v>1278</v>
      </c>
      <c r="GJ71" s="17">
        <v>109</v>
      </c>
      <c r="GK71" s="17">
        <v>277</v>
      </c>
      <c r="GL71" s="17">
        <v>309</v>
      </c>
      <c r="GM71" s="26">
        <v>0.0647249190938511</v>
      </c>
      <c r="GN71" s="17">
        <v>20</v>
      </c>
      <c r="GO71" s="18">
        <v>2104.63</v>
      </c>
      <c r="GP71" s="17">
        <v>109</v>
      </c>
      <c r="GQ71" s="17">
        <v>272</v>
      </c>
      <c r="GR71" s="17">
        <v>194</v>
      </c>
      <c r="GS71" s="17">
        <v>24250.2</v>
      </c>
      <c r="GT71" s="17">
        <v>347</v>
      </c>
      <c r="GU71" s="17">
        <v>38781.53</v>
      </c>
      <c r="GV71" s="17">
        <v>348</v>
      </c>
      <c r="GW71" s="17">
        <v>36095.49</v>
      </c>
      <c r="GX71" s="17">
        <v>357</v>
      </c>
      <c r="GY71" s="17">
        <v>36589.78</v>
      </c>
      <c r="GZ71" s="18">
        <v>277</v>
      </c>
      <c r="HA71" s="41">
        <v>29080.09</v>
      </c>
      <c r="HB71" s="41">
        <v>328</v>
      </c>
      <c r="HC71" s="41">
        <v>31544.15</v>
      </c>
      <c r="HD71" s="41"/>
      <c r="HE71" s="41"/>
      <c r="HF71" s="41"/>
      <c r="HG71" s="41"/>
      <c r="HH71" s="18"/>
      <c r="HI71" s="41"/>
      <c r="HJ71" s="41"/>
      <c r="HK71" s="41"/>
      <c r="HL71" s="18"/>
      <c r="HM71" s="18"/>
      <c r="HN71" s="18">
        <f t="shared" si="7"/>
        <v>297</v>
      </c>
      <c r="HO71" s="18">
        <f>Q71+W71</f>
        <v>2140.7</v>
      </c>
      <c r="HP71" s="18">
        <f t="shared" si="8"/>
        <v>2148</v>
      </c>
      <c r="HQ71" s="18">
        <f t="shared" si="9"/>
        <v>198481.94</v>
      </c>
      <c r="HR71" s="43"/>
      <c r="HS71" s="43"/>
    </row>
    <row r="72" ht="16.5" spans="1:227">
      <c r="A72" s="16"/>
      <c r="B72" s="17" t="s">
        <v>51</v>
      </c>
      <c r="C72" s="18">
        <v>6939962759364</v>
      </c>
      <c r="D72" s="18">
        <v>585922492040</v>
      </c>
      <c r="E72" s="18">
        <v>21065210000488</v>
      </c>
      <c r="F72" s="17" t="s">
        <v>339</v>
      </c>
      <c r="G72" s="19"/>
      <c r="H72" s="17" t="s">
        <v>288</v>
      </c>
      <c r="I72" s="26">
        <f>VLOOKUP(C72,[3]Sheet2!K:P,6,0)</f>
        <v>0.958333333333333</v>
      </c>
      <c r="J72" s="17">
        <f>VLOOKUP(C72,[3]Sheet2!K:N,4,0)</f>
        <v>112</v>
      </c>
      <c r="K72" s="17">
        <f>VLOOKUP(C72,[3]Sheet2!K:Q,7,0)</f>
        <v>20</v>
      </c>
      <c r="L72" s="18">
        <f>VLOOKUP(C72,[3]Sheet2!K:O,5,0)</f>
        <v>131.051836940111</v>
      </c>
      <c r="M72" s="27">
        <f t="shared" si="6"/>
        <v>0.000731464315891693</v>
      </c>
      <c r="N72" s="33">
        <v>209</v>
      </c>
      <c r="O72" s="26">
        <v>0.0431</v>
      </c>
      <c r="P72" s="18">
        <v>10</v>
      </c>
      <c r="Q72" s="18">
        <v>1975</v>
      </c>
      <c r="R72" s="17">
        <v>299</v>
      </c>
      <c r="S72" s="17">
        <v>264</v>
      </c>
      <c r="T72" s="17">
        <v>192</v>
      </c>
      <c r="U72" s="58">
        <v>0.0208333333333333</v>
      </c>
      <c r="V72" s="18">
        <v>2</v>
      </c>
      <c r="W72" s="18">
        <v>448</v>
      </c>
      <c r="X72" s="17">
        <v>299</v>
      </c>
      <c r="Y72" s="17">
        <v>262</v>
      </c>
      <c r="Z72" s="17">
        <v>182</v>
      </c>
      <c r="AA72" s="58">
        <v>0.010989010989011</v>
      </c>
      <c r="AB72" s="18">
        <v>2</v>
      </c>
      <c r="AC72" s="18">
        <v>398</v>
      </c>
      <c r="AD72" s="17">
        <v>299</v>
      </c>
      <c r="AE72" s="17">
        <v>260</v>
      </c>
      <c r="AF72" s="17">
        <v>141</v>
      </c>
      <c r="AG72" s="58">
        <v>0.00709219858156028</v>
      </c>
      <c r="AH72" s="18">
        <v>-2</v>
      </c>
      <c r="AI72" s="18">
        <v>-753.25</v>
      </c>
      <c r="AJ72" s="17">
        <v>299</v>
      </c>
      <c r="AK72" s="17">
        <v>259</v>
      </c>
      <c r="AL72" s="17">
        <v>221</v>
      </c>
      <c r="AM72" s="58">
        <v>0.00452488687782805</v>
      </c>
      <c r="AN72" s="18">
        <v>1</v>
      </c>
      <c r="AO72" s="18">
        <v>313.96</v>
      </c>
      <c r="AP72" s="17">
        <v>299</v>
      </c>
      <c r="AQ72" s="17">
        <v>258</v>
      </c>
      <c r="AR72" s="33">
        <v>208</v>
      </c>
      <c r="AS72" s="58">
        <v>0.00480769230769231</v>
      </c>
      <c r="AT72" s="18">
        <v>1</v>
      </c>
      <c r="AU72" s="18">
        <v>299</v>
      </c>
      <c r="AV72" s="17">
        <v>299</v>
      </c>
      <c r="AW72" s="17">
        <v>257</v>
      </c>
      <c r="AX72" s="17">
        <v>184</v>
      </c>
      <c r="AY72" s="264">
        <v>0.0108695652173913</v>
      </c>
      <c r="AZ72" s="17">
        <v>2</v>
      </c>
      <c r="BA72" s="18">
        <v>598</v>
      </c>
      <c r="BB72" s="17">
        <v>299</v>
      </c>
      <c r="BC72" s="17">
        <v>257</v>
      </c>
      <c r="BD72" s="17">
        <v>149</v>
      </c>
      <c r="BE72" s="32">
        <v>0.0134228187919463</v>
      </c>
      <c r="BF72" s="17">
        <v>2</v>
      </c>
      <c r="BG72" s="18">
        <v>615.6</v>
      </c>
      <c r="BH72" s="17">
        <v>299</v>
      </c>
      <c r="BI72" s="17">
        <v>257</v>
      </c>
      <c r="BJ72" s="17">
        <v>181</v>
      </c>
      <c r="BK72" s="32">
        <v>0.00552486187845304</v>
      </c>
      <c r="BL72" s="18">
        <v>1</v>
      </c>
      <c r="BM72" s="18">
        <v>299</v>
      </c>
      <c r="BN72" s="17">
        <v>299</v>
      </c>
      <c r="BO72" s="17">
        <v>252</v>
      </c>
      <c r="BP72" s="17">
        <v>280</v>
      </c>
      <c r="BQ72" s="32">
        <v>0.00357142857142857</v>
      </c>
      <c r="BR72" s="18">
        <v>1</v>
      </c>
      <c r="BS72" s="18">
        <v>299</v>
      </c>
      <c r="BT72" s="17">
        <v>299</v>
      </c>
      <c r="BU72" s="18">
        <v>251</v>
      </c>
      <c r="BV72" s="17">
        <v>135</v>
      </c>
      <c r="BW72" s="32">
        <v>0.0148148148148148</v>
      </c>
      <c r="BX72" s="18">
        <v>1</v>
      </c>
      <c r="BY72" s="18">
        <v>285</v>
      </c>
      <c r="BZ72" s="17">
        <v>299</v>
      </c>
      <c r="CA72" s="18">
        <v>249</v>
      </c>
      <c r="CB72" s="18">
        <v>140</v>
      </c>
      <c r="CC72" s="32">
        <v>0.0149148148148148</v>
      </c>
      <c r="CD72" s="18">
        <v>3</v>
      </c>
      <c r="CE72" s="18">
        <v>897</v>
      </c>
      <c r="CF72" s="17">
        <v>299</v>
      </c>
      <c r="CG72" s="18">
        <v>249</v>
      </c>
      <c r="CH72" s="33">
        <v>175</v>
      </c>
      <c r="CI72" s="32">
        <v>0.00571428571428571</v>
      </c>
      <c r="CJ72" s="18">
        <v>0</v>
      </c>
      <c r="CK72" s="18">
        <v>0</v>
      </c>
      <c r="CL72" s="17">
        <v>299</v>
      </c>
      <c r="CM72" s="18">
        <v>249</v>
      </c>
      <c r="CN72" s="33">
        <v>175</v>
      </c>
      <c r="CO72" s="32">
        <v>0</v>
      </c>
      <c r="CP72" s="17">
        <v>0</v>
      </c>
      <c r="CQ72" s="18">
        <v>0</v>
      </c>
      <c r="CR72" s="17">
        <v>299</v>
      </c>
      <c r="CS72" s="17">
        <v>247</v>
      </c>
      <c r="CT72" s="33">
        <v>220</v>
      </c>
      <c r="CU72" s="32">
        <v>0.00454545454545455</v>
      </c>
      <c r="CV72" s="17">
        <v>1</v>
      </c>
      <c r="CW72" s="18">
        <v>235.18</v>
      </c>
      <c r="CX72" s="17">
        <v>299</v>
      </c>
      <c r="CY72" s="17">
        <v>246</v>
      </c>
      <c r="CZ72" s="33">
        <v>200</v>
      </c>
      <c r="DA72" s="32">
        <v>0</v>
      </c>
      <c r="DB72" s="18">
        <v>0</v>
      </c>
      <c r="DC72" s="18">
        <v>0</v>
      </c>
      <c r="DD72" s="17">
        <v>299</v>
      </c>
      <c r="DE72" s="18">
        <v>246</v>
      </c>
      <c r="DF72" s="33">
        <v>170</v>
      </c>
      <c r="DG72" s="32">
        <v>0.0235294117647059</v>
      </c>
      <c r="DH72" s="18">
        <v>4</v>
      </c>
      <c r="DI72" s="18">
        <v>880.57</v>
      </c>
      <c r="DJ72" s="17">
        <v>224</v>
      </c>
      <c r="DK72" s="18">
        <v>244</v>
      </c>
      <c r="DL72" s="18">
        <v>178</v>
      </c>
      <c r="DM72" s="26">
        <v>0.0168539325842697</v>
      </c>
      <c r="DN72" s="18">
        <v>3</v>
      </c>
      <c r="DO72" s="18">
        <v>662.9</v>
      </c>
      <c r="DP72" s="17">
        <v>224</v>
      </c>
      <c r="DQ72" s="18">
        <v>241</v>
      </c>
      <c r="DR72" s="18">
        <v>175</v>
      </c>
      <c r="DS72" s="26">
        <v>0.00571428571428571</v>
      </c>
      <c r="DT72" s="18">
        <v>1</v>
      </c>
      <c r="DU72" s="18">
        <v>234</v>
      </c>
      <c r="DV72" s="17">
        <v>224</v>
      </c>
      <c r="DW72" s="18">
        <v>232</v>
      </c>
      <c r="DX72" s="18">
        <v>205</v>
      </c>
      <c r="DY72" s="26">
        <v>0.00975609756097561</v>
      </c>
      <c r="DZ72" s="18">
        <v>2</v>
      </c>
      <c r="EA72" s="18">
        <v>458.45</v>
      </c>
      <c r="EB72" s="17">
        <v>224</v>
      </c>
      <c r="EC72" s="18">
        <v>230</v>
      </c>
      <c r="ED72" s="18">
        <v>234</v>
      </c>
      <c r="EE72" s="26">
        <v>0.0170940170940171</v>
      </c>
      <c r="EF72" s="17">
        <v>4</v>
      </c>
      <c r="EG72" s="18">
        <v>952.48</v>
      </c>
      <c r="EH72" s="17">
        <v>224</v>
      </c>
      <c r="EI72" s="17">
        <v>227</v>
      </c>
      <c r="EJ72" s="18">
        <v>221</v>
      </c>
      <c r="EK72" s="26">
        <v>0.00904977375565611</v>
      </c>
      <c r="EL72" s="17">
        <v>2</v>
      </c>
      <c r="EM72" s="18">
        <v>496.58</v>
      </c>
      <c r="EN72" s="17">
        <v>249</v>
      </c>
      <c r="EO72" s="17">
        <v>228</v>
      </c>
      <c r="EP72" s="17">
        <v>183</v>
      </c>
      <c r="EQ72" s="26">
        <v>0.00546448087431694</v>
      </c>
      <c r="ER72" s="17">
        <v>1</v>
      </c>
      <c r="ES72" s="18">
        <v>249</v>
      </c>
      <c r="ET72" s="17">
        <v>249</v>
      </c>
      <c r="EU72" s="17">
        <v>227</v>
      </c>
      <c r="EV72" s="17">
        <v>185</v>
      </c>
      <c r="EW72" s="26">
        <v>0</v>
      </c>
      <c r="EX72" s="17">
        <v>0</v>
      </c>
      <c r="EY72" s="18">
        <v>0</v>
      </c>
      <c r="EZ72" s="17">
        <v>249</v>
      </c>
      <c r="FA72" s="17">
        <v>229</v>
      </c>
      <c r="FB72" s="17">
        <v>204</v>
      </c>
      <c r="FC72" s="26">
        <v>0.00980392156862745</v>
      </c>
      <c r="FD72" s="17">
        <v>2</v>
      </c>
      <c r="FE72" s="18">
        <v>498</v>
      </c>
      <c r="FF72" s="17">
        <v>249</v>
      </c>
      <c r="FG72" s="17">
        <v>227</v>
      </c>
      <c r="FH72" s="17">
        <v>232</v>
      </c>
      <c r="FI72" s="26">
        <v>0.00862068965517241</v>
      </c>
      <c r="FJ72" s="18">
        <v>1</v>
      </c>
      <c r="FK72" s="18">
        <v>236.07</v>
      </c>
      <c r="FL72" s="17">
        <v>249</v>
      </c>
      <c r="FM72" s="18">
        <v>226</v>
      </c>
      <c r="FN72" s="18">
        <v>253</v>
      </c>
      <c r="FO72" s="26">
        <v>0.0158102766798419</v>
      </c>
      <c r="FP72" s="18">
        <v>4</v>
      </c>
      <c r="FQ72" s="18">
        <v>981</v>
      </c>
      <c r="FR72" s="17">
        <v>249</v>
      </c>
      <c r="FS72" s="18">
        <v>224</v>
      </c>
      <c r="FT72" s="18">
        <v>254</v>
      </c>
      <c r="FU72" s="26">
        <v>0.0196850393700787</v>
      </c>
      <c r="FV72" s="18">
        <v>5</v>
      </c>
      <c r="FW72" s="18">
        <v>1445</v>
      </c>
      <c r="FX72" s="17">
        <v>249</v>
      </c>
      <c r="FY72" s="18">
        <v>221</v>
      </c>
      <c r="FZ72" s="18">
        <v>230</v>
      </c>
      <c r="GA72" s="26">
        <v>0</v>
      </c>
      <c r="GB72" s="18">
        <v>0</v>
      </c>
      <c r="GC72" s="18">
        <v>0</v>
      </c>
      <c r="GD72" s="17">
        <v>249</v>
      </c>
      <c r="GE72" s="18">
        <v>221</v>
      </c>
      <c r="GF72" s="18">
        <v>287</v>
      </c>
      <c r="GG72" s="26">
        <v>0.0104529616724739</v>
      </c>
      <c r="GH72" s="17">
        <v>3</v>
      </c>
      <c r="GI72" s="18">
        <v>742.42</v>
      </c>
      <c r="GJ72" s="17">
        <v>249</v>
      </c>
      <c r="GK72" s="17">
        <v>219</v>
      </c>
      <c r="GL72" s="17">
        <v>273</v>
      </c>
      <c r="GM72" s="26">
        <v>0.00366300366300366</v>
      </c>
      <c r="GN72" s="17">
        <v>1</v>
      </c>
      <c r="GO72" s="18">
        <v>249</v>
      </c>
      <c r="GP72" s="17">
        <v>249</v>
      </c>
      <c r="GQ72" s="17">
        <v>213</v>
      </c>
      <c r="GR72" s="17"/>
      <c r="GS72" s="17"/>
      <c r="GT72" s="17"/>
      <c r="GU72" s="17"/>
      <c r="GV72" s="17">
        <v>1</v>
      </c>
      <c r="GW72" s="17">
        <v>324.91</v>
      </c>
      <c r="GX72" s="17">
        <v>36</v>
      </c>
      <c r="GY72" s="17">
        <v>12079.66</v>
      </c>
      <c r="GZ72" s="16">
        <v>60</v>
      </c>
      <c r="HA72" s="16">
        <v>18632.84</v>
      </c>
      <c r="HB72" s="16">
        <v>60</v>
      </c>
      <c r="HC72" s="16">
        <v>15073.05</v>
      </c>
      <c r="HD72" s="41"/>
      <c r="HE72" s="41"/>
      <c r="HF72" s="41"/>
      <c r="HG72" s="41"/>
      <c r="HH72" s="18"/>
      <c r="HI72" s="41"/>
      <c r="HJ72" s="41"/>
      <c r="HK72" s="41"/>
      <c r="HL72" s="18"/>
      <c r="HM72" s="18"/>
      <c r="HN72" s="18">
        <f t="shared" si="7"/>
        <v>58</v>
      </c>
      <c r="HO72" s="18">
        <f>Q72+W72</f>
        <v>2423</v>
      </c>
      <c r="HP72" s="18">
        <f t="shared" si="8"/>
        <v>215</v>
      </c>
      <c r="HQ72" s="18">
        <f t="shared" si="9"/>
        <v>48533.46</v>
      </c>
      <c r="HR72" s="43"/>
      <c r="HS72" s="43"/>
    </row>
    <row r="73" ht="16.5" spans="1:227">
      <c r="A73" s="16"/>
      <c r="B73" s="17" t="s">
        <v>51</v>
      </c>
      <c r="C73" s="18">
        <v>6939962759371</v>
      </c>
      <c r="D73" s="18">
        <v>586271078406</v>
      </c>
      <c r="E73" s="18">
        <v>21065211000122</v>
      </c>
      <c r="F73" s="17" t="s">
        <v>347</v>
      </c>
      <c r="G73" s="19"/>
      <c r="H73" s="17" t="s">
        <v>288</v>
      </c>
      <c r="I73" s="26">
        <f>VLOOKUP(C73,[3]Sheet2!K:P,6,0)</f>
        <v>1</v>
      </c>
      <c r="J73" s="17">
        <f>VLOOKUP(C73,[3]Sheet2!K:N,4,0)</f>
        <v>99</v>
      </c>
      <c r="K73" s="17">
        <f>VLOOKUP(C73,[3]Sheet2!K:Q,7,0)</f>
        <v>72</v>
      </c>
      <c r="L73" s="18">
        <f>VLOOKUP(C73,[3]Sheet2!K:O,5,0)</f>
        <v>104.040758959944</v>
      </c>
      <c r="M73" s="27">
        <f t="shared" si="6"/>
        <v>0.000844967399392128</v>
      </c>
      <c r="N73" s="33">
        <v>104</v>
      </c>
      <c r="O73" s="26">
        <v>0</v>
      </c>
      <c r="P73" s="18">
        <v>0</v>
      </c>
      <c r="Q73" s="18">
        <v>0</v>
      </c>
      <c r="R73" s="17">
        <v>99</v>
      </c>
      <c r="S73" s="17">
        <v>203</v>
      </c>
      <c r="T73" s="17">
        <v>128</v>
      </c>
      <c r="U73" s="58">
        <v>0.0078125</v>
      </c>
      <c r="V73" s="18">
        <v>1</v>
      </c>
      <c r="W73" s="18">
        <v>99</v>
      </c>
      <c r="X73" s="17">
        <v>99</v>
      </c>
      <c r="Y73" s="17">
        <v>202</v>
      </c>
      <c r="Z73" s="17">
        <v>108</v>
      </c>
      <c r="AA73" s="58">
        <v>0</v>
      </c>
      <c r="AB73" s="18">
        <v>0</v>
      </c>
      <c r="AC73" s="18">
        <v>0</v>
      </c>
      <c r="AD73" s="17">
        <v>99</v>
      </c>
      <c r="AE73" s="17">
        <v>203</v>
      </c>
      <c r="AF73" s="17">
        <v>169</v>
      </c>
      <c r="AG73" s="58">
        <v>0.0118343195266272</v>
      </c>
      <c r="AH73" s="18">
        <v>2</v>
      </c>
      <c r="AI73" s="18">
        <v>199</v>
      </c>
      <c r="AJ73" s="17">
        <v>99</v>
      </c>
      <c r="AK73" s="17">
        <v>201</v>
      </c>
      <c r="AL73" s="17">
        <v>336</v>
      </c>
      <c r="AM73" s="58">
        <v>0.0148809523809524</v>
      </c>
      <c r="AN73" s="18">
        <v>5</v>
      </c>
      <c r="AO73" s="18">
        <v>492.5</v>
      </c>
      <c r="AP73" s="17">
        <v>99</v>
      </c>
      <c r="AQ73" s="17">
        <v>196</v>
      </c>
      <c r="AR73" s="33">
        <v>466</v>
      </c>
      <c r="AS73" s="58">
        <v>0.0150214592274678</v>
      </c>
      <c r="AT73" s="18">
        <v>7</v>
      </c>
      <c r="AU73" s="18">
        <v>673.56</v>
      </c>
      <c r="AV73" s="17">
        <v>99</v>
      </c>
      <c r="AW73" s="17">
        <v>189</v>
      </c>
      <c r="AX73" s="17">
        <v>483</v>
      </c>
      <c r="AY73" s="264">
        <v>0.0082815734989648</v>
      </c>
      <c r="AZ73" s="17">
        <v>2</v>
      </c>
      <c r="BA73" s="18">
        <v>180.77</v>
      </c>
      <c r="BB73" s="17">
        <v>99</v>
      </c>
      <c r="BC73" s="17">
        <v>190</v>
      </c>
      <c r="BD73" s="17">
        <v>230</v>
      </c>
      <c r="BE73" s="32">
        <v>0.00869565217391304</v>
      </c>
      <c r="BF73" s="17">
        <v>2</v>
      </c>
      <c r="BG73" s="18">
        <v>184</v>
      </c>
      <c r="BH73" s="17">
        <v>99</v>
      </c>
      <c r="BI73" s="17">
        <v>189</v>
      </c>
      <c r="BJ73" s="17">
        <v>191</v>
      </c>
      <c r="BK73" s="32">
        <v>0.0104712041884817</v>
      </c>
      <c r="BL73" s="18">
        <v>1</v>
      </c>
      <c r="BM73" s="18">
        <v>96.27</v>
      </c>
      <c r="BN73" s="17">
        <v>99</v>
      </c>
      <c r="BO73" s="17">
        <v>170</v>
      </c>
      <c r="BP73" s="17">
        <v>202</v>
      </c>
      <c r="BQ73" s="32">
        <v>0.0099009900990099</v>
      </c>
      <c r="BR73" s="18">
        <v>1</v>
      </c>
      <c r="BS73" s="18">
        <v>288</v>
      </c>
      <c r="BT73" s="17">
        <v>99</v>
      </c>
      <c r="BU73" s="18">
        <v>156</v>
      </c>
      <c r="BV73" s="17">
        <v>133</v>
      </c>
      <c r="BW73" s="32">
        <v>0.0075187969924812</v>
      </c>
      <c r="BX73" s="18">
        <v>0</v>
      </c>
      <c r="BY73" s="18">
        <v>0</v>
      </c>
      <c r="BZ73" s="17">
        <v>99</v>
      </c>
      <c r="CA73" s="18">
        <v>155</v>
      </c>
      <c r="CB73" s="18">
        <v>138</v>
      </c>
      <c r="CC73" s="32">
        <v>0.0076187969924812</v>
      </c>
      <c r="CD73" s="18">
        <v>4</v>
      </c>
      <c r="CE73" s="18">
        <v>372.13</v>
      </c>
      <c r="CF73" s="17">
        <v>99</v>
      </c>
      <c r="CG73" s="18">
        <v>155</v>
      </c>
      <c r="CH73" s="33">
        <v>207</v>
      </c>
      <c r="CI73" s="32">
        <v>0.0289855072463768</v>
      </c>
      <c r="CJ73" s="18">
        <v>6</v>
      </c>
      <c r="CK73" s="18">
        <v>597</v>
      </c>
      <c r="CL73" s="17">
        <v>99</v>
      </c>
      <c r="CM73" s="18">
        <v>155</v>
      </c>
      <c r="CN73" s="33">
        <v>294</v>
      </c>
      <c r="CO73" s="32">
        <v>0.00340136054421769</v>
      </c>
      <c r="CP73" s="17">
        <v>1</v>
      </c>
      <c r="CQ73" s="18">
        <v>99.5</v>
      </c>
      <c r="CR73" s="17">
        <v>99</v>
      </c>
      <c r="CS73" s="17">
        <v>159</v>
      </c>
      <c r="CT73" s="33">
        <v>432</v>
      </c>
      <c r="CU73" s="32">
        <v>0.00694444444444444</v>
      </c>
      <c r="CV73" s="17">
        <v>2</v>
      </c>
      <c r="CW73" s="18">
        <v>233</v>
      </c>
      <c r="CX73" s="17">
        <v>99</v>
      </c>
      <c r="CY73" s="17">
        <v>163</v>
      </c>
      <c r="CZ73" s="33">
        <v>166</v>
      </c>
      <c r="DA73" s="32">
        <v>0.00602409638554217</v>
      </c>
      <c r="DB73" s="18">
        <v>-2</v>
      </c>
      <c r="DC73" s="18">
        <v>199</v>
      </c>
      <c r="DD73" s="17">
        <v>99</v>
      </c>
      <c r="DE73" s="18">
        <v>164</v>
      </c>
      <c r="DF73" s="33">
        <v>122</v>
      </c>
      <c r="DG73" s="32">
        <v>0.00819672131147541</v>
      </c>
      <c r="DH73" s="18">
        <v>1</v>
      </c>
      <c r="DI73" s="18">
        <v>104</v>
      </c>
      <c r="DJ73" s="17">
        <v>104</v>
      </c>
      <c r="DK73" s="18">
        <v>162</v>
      </c>
      <c r="DL73" s="18">
        <v>137</v>
      </c>
      <c r="DM73" s="26">
        <v>0.0291970802919708</v>
      </c>
      <c r="DN73" s="18">
        <v>2</v>
      </c>
      <c r="DO73" s="18">
        <v>198</v>
      </c>
      <c r="DP73" s="17">
        <v>104</v>
      </c>
      <c r="DQ73" s="18">
        <v>160</v>
      </c>
      <c r="DR73" s="18">
        <v>140</v>
      </c>
      <c r="DS73" s="26">
        <v>0.0214285714285714</v>
      </c>
      <c r="DT73" s="18">
        <v>3</v>
      </c>
      <c r="DU73" s="18">
        <v>302</v>
      </c>
      <c r="DV73" s="17">
        <v>104</v>
      </c>
      <c r="DW73" s="18">
        <v>160</v>
      </c>
      <c r="DX73" s="18">
        <v>167</v>
      </c>
      <c r="DY73" s="26">
        <v>0.00598802395209581</v>
      </c>
      <c r="DZ73" s="18">
        <v>1</v>
      </c>
      <c r="EA73" s="18">
        <v>119.53</v>
      </c>
      <c r="EB73" s="17">
        <v>104</v>
      </c>
      <c r="EC73" s="18">
        <v>159</v>
      </c>
      <c r="ED73" s="18">
        <v>178</v>
      </c>
      <c r="EE73" s="26">
        <v>0.0112359550561798</v>
      </c>
      <c r="EF73" s="17">
        <v>1</v>
      </c>
      <c r="EG73" s="18">
        <v>316.8</v>
      </c>
      <c r="EH73" s="17">
        <v>104</v>
      </c>
      <c r="EI73" s="17">
        <v>158</v>
      </c>
      <c r="EJ73" s="18">
        <v>158</v>
      </c>
      <c r="EK73" s="26">
        <v>0.0379746835443038</v>
      </c>
      <c r="EL73" s="17">
        <v>4</v>
      </c>
      <c r="EM73" s="18">
        <v>380</v>
      </c>
      <c r="EN73" s="17">
        <v>99</v>
      </c>
      <c r="EO73" s="17">
        <v>154</v>
      </c>
      <c r="EP73" s="17">
        <v>169</v>
      </c>
      <c r="EQ73" s="26">
        <v>0.00591715976331361</v>
      </c>
      <c r="ER73" s="17">
        <v>1</v>
      </c>
      <c r="ES73" s="18">
        <v>99</v>
      </c>
      <c r="ET73" s="17">
        <v>99</v>
      </c>
      <c r="EU73" s="17">
        <v>153</v>
      </c>
      <c r="EV73" s="17">
        <v>186</v>
      </c>
      <c r="EW73" s="26">
        <v>0.021505376344086</v>
      </c>
      <c r="EX73" s="17">
        <v>4</v>
      </c>
      <c r="EY73" s="18">
        <v>391.35</v>
      </c>
      <c r="EZ73" s="17">
        <v>99</v>
      </c>
      <c r="FA73" s="17">
        <v>152</v>
      </c>
      <c r="FB73" s="17">
        <v>193</v>
      </c>
      <c r="FC73" s="26">
        <v>0.0103626943005181</v>
      </c>
      <c r="FD73" s="17">
        <v>2</v>
      </c>
      <c r="FE73" s="18">
        <v>198</v>
      </c>
      <c r="FF73" s="17">
        <v>99</v>
      </c>
      <c r="FG73" s="17">
        <v>150</v>
      </c>
      <c r="FH73" s="17">
        <v>194</v>
      </c>
      <c r="FI73" s="26">
        <v>0.0309278350515464</v>
      </c>
      <c r="FJ73" s="18">
        <v>5</v>
      </c>
      <c r="FK73" s="18">
        <v>480</v>
      </c>
      <c r="FL73" s="17">
        <v>99</v>
      </c>
      <c r="FM73" s="18">
        <v>146</v>
      </c>
      <c r="FN73" s="18">
        <v>206</v>
      </c>
      <c r="FO73" s="26">
        <v>0.00485436893203883</v>
      </c>
      <c r="FP73" s="18">
        <v>1</v>
      </c>
      <c r="FQ73" s="18">
        <v>99</v>
      </c>
      <c r="FR73" s="17">
        <v>99</v>
      </c>
      <c r="FS73" s="18">
        <v>144</v>
      </c>
      <c r="FT73" s="18">
        <v>253</v>
      </c>
      <c r="FU73" s="26">
        <v>0.00395256916996047</v>
      </c>
      <c r="FV73" s="18">
        <v>1</v>
      </c>
      <c r="FW73" s="18">
        <v>93.2</v>
      </c>
      <c r="FX73" s="17">
        <v>99</v>
      </c>
      <c r="FY73" s="18">
        <v>143</v>
      </c>
      <c r="FZ73" s="18">
        <v>185</v>
      </c>
      <c r="GA73" s="26">
        <v>0.027027027027027</v>
      </c>
      <c r="GB73" s="18">
        <v>5</v>
      </c>
      <c r="GC73" s="18">
        <v>466.99</v>
      </c>
      <c r="GD73" s="17">
        <v>99</v>
      </c>
      <c r="GE73" s="18">
        <v>139</v>
      </c>
      <c r="GF73" s="18">
        <v>194</v>
      </c>
      <c r="GG73" s="26">
        <v>0.00515463917525773</v>
      </c>
      <c r="GH73" s="17">
        <v>1</v>
      </c>
      <c r="GI73" s="18">
        <v>99</v>
      </c>
      <c r="GJ73" s="17">
        <v>99</v>
      </c>
      <c r="GK73" s="17">
        <v>136</v>
      </c>
      <c r="GL73" s="17">
        <v>160</v>
      </c>
      <c r="GM73" s="26">
        <v>0.01875</v>
      </c>
      <c r="GN73" s="17">
        <v>3</v>
      </c>
      <c r="GO73" s="18">
        <v>267.02</v>
      </c>
      <c r="GP73" s="17">
        <v>99</v>
      </c>
      <c r="GQ73" s="17">
        <v>134</v>
      </c>
      <c r="GR73" s="17"/>
      <c r="GS73" s="17"/>
      <c r="GT73" s="17"/>
      <c r="GU73" s="17"/>
      <c r="GV73" s="17">
        <v>0</v>
      </c>
      <c r="GW73" s="17">
        <v>0</v>
      </c>
      <c r="GX73" s="17">
        <v>41</v>
      </c>
      <c r="GY73" s="17">
        <v>5120.99</v>
      </c>
      <c r="GZ73" s="16">
        <v>63</v>
      </c>
      <c r="HA73" s="16">
        <v>6403.74</v>
      </c>
      <c r="HB73" s="16">
        <v>47</v>
      </c>
      <c r="HC73" s="16">
        <v>4623.33</v>
      </c>
      <c r="HD73" s="41"/>
      <c r="HE73" s="41"/>
      <c r="HF73" s="41"/>
      <c r="HG73" s="41"/>
      <c r="HH73" s="18"/>
      <c r="HI73" s="41"/>
      <c r="HJ73" s="41"/>
      <c r="HK73" s="41"/>
      <c r="HL73" s="18"/>
      <c r="HM73" s="18"/>
      <c r="HN73" s="18">
        <f t="shared" si="7"/>
        <v>67</v>
      </c>
      <c r="HO73" s="18">
        <f>Q73+W73</f>
        <v>99</v>
      </c>
      <c r="HP73" s="18">
        <f t="shared" si="8"/>
        <v>218</v>
      </c>
      <c r="HQ73" s="18">
        <f t="shared" si="9"/>
        <v>16247.06</v>
      </c>
      <c r="HR73" s="43"/>
      <c r="HS73" s="43"/>
    </row>
    <row r="74" ht="16.5" spans="1:227">
      <c r="A74" s="16"/>
      <c r="B74" s="17" t="s">
        <v>51</v>
      </c>
      <c r="C74" s="18">
        <v>6939962759395</v>
      </c>
      <c r="D74" s="18">
        <v>587912885172</v>
      </c>
      <c r="E74" s="18">
        <v>21065212000210</v>
      </c>
      <c r="F74" s="17" t="s">
        <v>349</v>
      </c>
      <c r="G74" s="19"/>
      <c r="H74" s="17" t="s">
        <v>288</v>
      </c>
      <c r="I74" s="26">
        <f>VLOOKUP(C74,[3]Sheet2!K:P,6,0)</f>
        <v>1</v>
      </c>
      <c r="J74" s="17">
        <f>VLOOKUP(C74,[3]Sheet2!K:N,4,0)</f>
        <v>243</v>
      </c>
      <c r="K74" s="17">
        <f>VLOOKUP(C74,[3]Sheet2!K:Q,7,0)</f>
        <v>224</v>
      </c>
      <c r="L74" s="18">
        <f>VLOOKUP(C74,[3]Sheet2!K:O,5,0)</f>
        <v>124.406478810739</v>
      </c>
      <c r="M74" s="27">
        <f t="shared" si="6"/>
        <v>0.00142509427061657</v>
      </c>
      <c r="N74" s="33">
        <v>193</v>
      </c>
      <c r="O74" s="26">
        <v>0.0259</v>
      </c>
      <c r="P74" s="18">
        <v>5</v>
      </c>
      <c r="Q74" s="18">
        <v>495</v>
      </c>
      <c r="R74" s="17">
        <v>99</v>
      </c>
      <c r="S74" s="17">
        <v>159</v>
      </c>
      <c r="T74" s="17">
        <v>212</v>
      </c>
      <c r="U74" s="58">
        <v>0.0141509433962264</v>
      </c>
      <c r="V74" s="18">
        <v>3</v>
      </c>
      <c r="W74" s="18">
        <v>289</v>
      </c>
      <c r="X74" s="17">
        <v>99</v>
      </c>
      <c r="Y74" s="17">
        <v>156</v>
      </c>
      <c r="Z74" s="17">
        <v>189</v>
      </c>
      <c r="AA74" s="58">
        <v>0.0264550264550265</v>
      </c>
      <c r="AB74" s="18">
        <v>5</v>
      </c>
      <c r="AC74" s="18">
        <v>482</v>
      </c>
      <c r="AD74" s="17">
        <v>99</v>
      </c>
      <c r="AE74" s="17">
        <v>146</v>
      </c>
      <c r="AF74" s="17">
        <v>200</v>
      </c>
      <c r="AG74" s="58">
        <v>0.01</v>
      </c>
      <c r="AH74" s="18">
        <v>2</v>
      </c>
      <c r="AI74" s="18">
        <v>183</v>
      </c>
      <c r="AJ74" s="17">
        <v>99</v>
      </c>
      <c r="AK74" s="17">
        <v>144</v>
      </c>
      <c r="AL74" s="17">
        <v>187</v>
      </c>
      <c r="AM74" s="58">
        <v>0.0160427807486631</v>
      </c>
      <c r="AN74" s="18">
        <v>3</v>
      </c>
      <c r="AO74" s="18">
        <v>314.19</v>
      </c>
      <c r="AP74" s="17">
        <v>99</v>
      </c>
      <c r="AQ74" s="17">
        <v>141</v>
      </c>
      <c r="AR74" s="33">
        <v>252</v>
      </c>
      <c r="AS74" s="58">
        <v>0.0277777777777778</v>
      </c>
      <c r="AT74" s="18">
        <v>6</v>
      </c>
      <c r="AU74" s="18">
        <v>579</v>
      </c>
      <c r="AV74" s="17">
        <v>99</v>
      </c>
      <c r="AW74" s="17">
        <v>135</v>
      </c>
      <c r="AX74" s="17">
        <v>218</v>
      </c>
      <c r="AY74" s="264">
        <v>0.00917431192660551</v>
      </c>
      <c r="AZ74" s="17">
        <v>2</v>
      </c>
      <c r="BA74" s="18">
        <v>198</v>
      </c>
      <c r="BB74" s="17">
        <v>99</v>
      </c>
      <c r="BC74" s="17">
        <v>158</v>
      </c>
      <c r="BD74" s="17">
        <v>264</v>
      </c>
      <c r="BE74" s="32">
        <v>0.0151515151515152</v>
      </c>
      <c r="BF74" s="17">
        <v>4</v>
      </c>
      <c r="BG74" s="18">
        <v>374.14</v>
      </c>
      <c r="BH74" s="17">
        <v>99</v>
      </c>
      <c r="BI74" s="17">
        <v>135</v>
      </c>
      <c r="BJ74" s="17">
        <v>264</v>
      </c>
      <c r="BK74" s="32">
        <v>0.00757575757575758</v>
      </c>
      <c r="BL74" s="18">
        <v>1</v>
      </c>
      <c r="BM74" s="18">
        <v>99</v>
      </c>
      <c r="BN74" s="17">
        <v>99</v>
      </c>
      <c r="BO74" s="17">
        <v>151</v>
      </c>
      <c r="BP74" s="17">
        <v>166</v>
      </c>
      <c r="BQ74" s="32">
        <v>0.0301204819277108</v>
      </c>
      <c r="BR74" s="18">
        <v>5</v>
      </c>
      <c r="BS74" s="18">
        <v>480</v>
      </c>
      <c r="BT74" s="17">
        <v>99</v>
      </c>
      <c r="BU74" s="18">
        <v>138</v>
      </c>
      <c r="BV74" s="17">
        <v>216</v>
      </c>
      <c r="BW74" s="32">
        <v>0.0324074074074074</v>
      </c>
      <c r="BX74" s="18">
        <v>6</v>
      </c>
      <c r="BY74" s="18">
        <v>575.44</v>
      </c>
      <c r="BZ74" s="17">
        <v>99</v>
      </c>
      <c r="CA74" s="18">
        <v>140</v>
      </c>
      <c r="CB74" s="18">
        <v>221</v>
      </c>
      <c r="CC74" s="32">
        <v>0.0325074074074074</v>
      </c>
      <c r="CD74" s="18">
        <v>5</v>
      </c>
      <c r="CE74" s="18">
        <v>478.81</v>
      </c>
      <c r="CF74" s="17">
        <v>99</v>
      </c>
      <c r="CG74" s="18">
        <v>140</v>
      </c>
      <c r="CH74" s="33">
        <v>185</v>
      </c>
      <c r="CI74" s="32">
        <v>0.027027027027027</v>
      </c>
      <c r="CJ74" s="18">
        <v>4</v>
      </c>
      <c r="CK74" s="18">
        <v>386</v>
      </c>
      <c r="CL74" s="17">
        <v>99</v>
      </c>
      <c r="CM74" s="18">
        <v>140</v>
      </c>
      <c r="CN74" s="33">
        <v>183</v>
      </c>
      <c r="CO74" s="32">
        <v>0.0109289617486339</v>
      </c>
      <c r="CP74" s="17">
        <v>2</v>
      </c>
      <c r="CQ74" s="18">
        <v>181.97</v>
      </c>
      <c r="CR74" s="17">
        <v>99</v>
      </c>
      <c r="CS74" s="17">
        <v>127</v>
      </c>
      <c r="CT74" s="33">
        <v>269</v>
      </c>
      <c r="CU74" s="32">
        <v>0.033457249070632</v>
      </c>
      <c r="CV74" s="17">
        <v>8</v>
      </c>
      <c r="CW74" s="18">
        <v>778.04</v>
      </c>
      <c r="CX74" s="17">
        <v>99</v>
      </c>
      <c r="CY74" s="17">
        <v>137</v>
      </c>
      <c r="CZ74" s="33">
        <v>240</v>
      </c>
      <c r="DA74" s="32">
        <v>0.025</v>
      </c>
      <c r="DB74" s="18">
        <v>6</v>
      </c>
      <c r="DC74" s="18">
        <v>594.61</v>
      </c>
      <c r="DD74" s="17">
        <v>99</v>
      </c>
      <c r="DE74" s="18">
        <v>128</v>
      </c>
      <c r="DF74" s="33">
        <v>229</v>
      </c>
      <c r="DG74" s="32">
        <v>0.0218340611353712</v>
      </c>
      <c r="DH74" s="18">
        <v>3</v>
      </c>
      <c r="DI74" s="18">
        <v>292.3</v>
      </c>
      <c r="DJ74" s="17">
        <v>93</v>
      </c>
      <c r="DK74" s="18">
        <v>124</v>
      </c>
      <c r="DL74" s="18">
        <v>180</v>
      </c>
      <c r="DM74" s="26">
        <v>0.0277777777777778</v>
      </c>
      <c r="DN74" s="18">
        <v>3</v>
      </c>
      <c r="DO74" s="18">
        <v>293.31</v>
      </c>
      <c r="DP74" s="17">
        <v>93</v>
      </c>
      <c r="DQ74" s="18">
        <v>107</v>
      </c>
      <c r="DR74" s="18">
        <v>207</v>
      </c>
      <c r="DS74" s="26">
        <v>0.0193236714975845</v>
      </c>
      <c r="DT74" s="18">
        <v>3</v>
      </c>
      <c r="DU74" s="18">
        <v>287.97</v>
      </c>
      <c r="DV74" s="17">
        <v>93</v>
      </c>
      <c r="DW74" s="18">
        <v>117</v>
      </c>
      <c r="DX74" s="18">
        <v>176</v>
      </c>
      <c r="DY74" s="26">
        <v>0.0227272727272727</v>
      </c>
      <c r="DZ74" s="18">
        <v>3</v>
      </c>
      <c r="EA74" s="18">
        <v>475.57</v>
      </c>
      <c r="EB74" s="17">
        <v>93</v>
      </c>
      <c r="EC74" s="18">
        <v>113</v>
      </c>
      <c r="ED74" s="18">
        <v>164</v>
      </c>
      <c r="EE74" s="26">
        <v>0.0182926829268293</v>
      </c>
      <c r="EF74" s="17">
        <v>3</v>
      </c>
      <c r="EG74" s="18">
        <v>285.09</v>
      </c>
      <c r="EH74" s="17">
        <v>93</v>
      </c>
      <c r="EI74" s="17">
        <v>142</v>
      </c>
      <c r="EJ74" s="18">
        <v>155</v>
      </c>
      <c r="EK74" s="26">
        <v>0.00645161290322581</v>
      </c>
      <c r="EL74" s="17">
        <v>1</v>
      </c>
      <c r="EM74" s="18">
        <v>86.22</v>
      </c>
      <c r="EN74" s="17">
        <v>99</v>
      </c>
      <c r="EO74" s="17">
        <v>117</v>
      </c>
      <c r="EP74" s="17">
        <v>178</v>
      </c>
      <c r="EQ74" s="26">
        <v>0.0112359550561798</v>
      </c>
      <c r="ER74" s="17">
        <v>2</v>
      </c>
      <c r="ES74" s="18">
        <v>188.68</v>
      </c>
      <c r="ET74" s="17">
        <v>99</v>
      </c>
      <c r="EU74" s="17">
        <v>115</v>
      </c>
      <c r="EV74" s="17">
        <v>151</v>
      </c>
      <c r="EW74" s="26">
        <v>0.0264900662251656</v>
      </c>
      <c r="EX74" s="17">
        <v>4</v>
      </c>
      <c r="EY74" s="18">
        <v>376.3</v>
      </c>
      <c r="EZ74" s="17">
        <v>99</v>
      </c>
      <c r="FA74" s="17">
        <v>121</v>
      </c>
      <c r="FB74" s="17">
        <v>198</v>
      </c>
      <c r="FC74" s="26">
        <v>0.0252525252525253</v>
      </c>
      <c r="FD74" s="17">
        <v>4</v>
      </c>
      <c r="FE74" s="18">
        <v>381</v>
      </c>
      <c r="FF74" s="17">
        <v>99</v>
      </c>
      <c r="FG74" s="17">
        <v>119</v>
      </c>
      <c r="FH74" s="17">
        <v>213</v>
      </c>
      <c r="FI74" s="26">
        <v>0.00938967136150235</v>
      </c>
      <c r="FJ74" s="18">
        <v>2</v>
      </c>
      <c r="FK74" s="18">
        <v>181.72</v>
      </c>
      <c r="FL74" s="17">
        <v>99</v>
      </c>
      <c r="FM74" s="18">
        <v>115</v>
      </c>
      <c r="FN74" s="18">
        <v>211</v>
      </c>
      <c r="FO74" s="26">
        <v>0.00947867298578199</v>
      </c>
      <c r="FP74" s="18">
        <v>2</v>
      </c>
      <c r="FQ74" s="18">
        <v>198</v>
      </c>
      <c r="FR74" s="17">
        <v>99</v>
      </c>
      <c r="FS74" s="18">
        <v>113</v>
      </c>
      <c r="FT74" s="18">
        <v>259</v>
      </c>
      <c r="FU74" s="26">
        <v>0.0231660231660232</v>
      </c>
      <c r="FV74" s="18">
        <v>6</v>
      </c>
      <c r="FW74" s="18">
        <v>579</v>
      </c>
      <c r="FX74" s="17">
        <v>99</v>
      </c>
      <c r="FY74" s="18">
        <v>124</v>
      </c>
      <c r="FZ74" s="18">
        <v>219</v>
      </c>
      <c r="GA74" s="26">
        <v>0.0136986301369863</v>
      </c>
      <c r="GB74" s="18">
        <v>3</v>
      </c>
      <c r="GC74" s="18">
        <v>297</v>
      </c>
      <c r="GD74" s="17">
        <v>99</v>
      </c>
      <c r="GE74" s="18">
        <v>145</v>
      </c>
      <c r="GF74" s="18">
        <v>294</v>
      </c>
      <c r="GG74" s="26">
        <v>0.0204081632653061</v>
      </c>
      <c r="GH74" s="17">
        <v>5</v>
      </c>
      <c r="GI74" s="18">
        <v>493.05</v>
      </c>
      <c r="GJ74" s="17">
        <v>99</v>
      </c>
      <c r="GK74" s="17">
        <v>124</v>
      </c>
      <c r="GL74" s="17">
        <v>218</v>
      </c>
      <c r="GM74" s="26">
        <v>0.00917431192660551</v>
      </c>
      <c r="GN74" s="17">
        <v>2</v>
      </c>
      <c r="GO74" s="18">
        <v>198</v>
      </c>
      <c r="GP74" s="17">
        <v>99</v>
      </c>
      <c r="GQ74" s="17">
        <v>120</v>
      </c>
      <c r="GR74" s="17"/>
      <c r="GS74" s="17"/>
      <c r="GT74" s="17"/>
      <c r="GU74" s="17"/>
      <c r="GV74" s="17">
        <v>0</v>
      </c>
      <c r="GW74" s="17">
        <v>0</v>
      </c>
      <c r="GX74" s="17">
        <v>47</v>
      </c>
      <c r="GY74" s="17">
        <v>4958.03</v>
      </c>
      <c r="GZ74" s="16">
        <v>92</v>
      </c>
      <c r="HA74" s="16">
        <v>9283.68</v>
      </c>
      <c r="HB74" s="16">
        <v>106</v>
      </c>
      <c r="HC74" s="16">
        <v>10820.03</v>
      </c>
      <c r="HD74" s="41"/>
      <c r="HE74" s="41"/>
      <c r="HF74" s="41"/>
      <c r="HG74" s="41"/>
      <c r="HH74" s="18"/>
      <c r="HI74" s="41"/>
      <c r="HJ74" s="41"/>
      <c r="HK74" s="41"/>
      <c r="HL74" s="18"/>
      <c r="HM74" s="18"/>
      <c r="HN74" s="18">
        <f t="shared" si="7"/>
        <v>113</v>
      </c>
      <c r="HO74" s="18">
        <f>Q74+W74</f>
        <v>784</v>
      </c>
      <c r="HP74" s="18">
        <f t="shared" si="8"/>
        <v>358</v>
      </c>
      <c r="HQ74" s="18">
        <f t="shared" si="9"/>
        <v>25845.74</v>
      </c>
      <c r="HR74" s="43"/>
      <c r="HS74" s="43"/>
    </row>
    <row r="75" ht="16.5" spans="1:227">
      <c r="A75" s="16"/>
      <c r="B75" s="17" t="s">
        <v>51</v>
      </c>
      <c r="C75" s="18">
        <v>6939962759388</v>
      </c>
      <c r="D75" s="18">
        <v>588050282430</v>
      </c>
      <c r="E75" s="18">
        <v>21065212000209</v>
      </c>
      <c r="F75" s="17" t="s">
        <v>435</v>
      </c>
      <c r="G75" s="19"/>
      <c r="H75" s="17" t="s">
        <v>288</v>
      </c>
      <c r="I75" s="26">
        <f>VLOOKUP(C75,[3]Sheet2!K:P,6,0)</f>
        <v>0</v>
      </c>
      <c r="J75" s="17">
        <f>VLOOKUP(C75,[3]Sheet2!K:N,4,0)</f>
        <v>0</v>
      </c>
      <c r="K75" s="17">
        <f>VLOOKUP(C75,[3]Sheet2!K:Q,7,0)</f>
        <v>0</v>
      </c>
      <c r="L75" s="18" t="str">
        <f>VLOOKUP(C75,[3]Sheet2!K:O,5,0)</f>
        <v>-</v>
      </c>
      <c r="M75" s="27">
        <f t="shared" si="6"/>
        <v>0.000327897796779035</v>
      </c>
      <c r="N75" s="33">
        <v>85</v>
      </c>
      <c r="O75" s="26">
        <v>0.0118</v>
      </c>
      <c r="P75" s="18">
        <v>1</v>
      </c>
      <c r="Q75" s="18">
        <v>169</v>
      </c>
      <c r="R75" s="17">
        <v>199</v>
      </c>
      <c r="S75" s="17">
        <v>326</v>
      </c>
      <c r="T75" s="17">
        <v>76</v>
      </c>
      <c r="U75" s="58">
        <v>0.0131578947368421</v>
      </c>
      <c r="V75" s="18">
        <v>1</v>
      </c>
      <c r="W75" s="18">
        <v>169</v>
      </c>
      <c r="X75" s="17">
        <v>199</v>
      </c>
      <c r="Y75" s="17">
        <v>325</v>
      </c>
      <c r="Z75" s="17">
        <v>84</v>
      </c>
      <c r="AA75" s="58">
        <v>0.0238095238095238</v>
      </c>
      <c r="AB75" s="18">
        <v>2</v>
      </c>
      <c r="AC75" s="18">
        <v>338</v>
      </c>
      <c r="AD75" s="17">
        <v>199</v>
      </c>
      <c r="AE75" s="17">
        <v>323</v>
      </c>
      <c r="AF75" s="17">
        <v>65</v>
      </c>
      <c r="AG75" s="58">
        <v>0</v>
      </c>
      <c r="AH75" s="18">
        <v>0</v>
      </c>
      <c r="AI75" s="18">
        <v>0</v>
      </c>
      <c r="AJ75" s="17">
        <v>199</v>
      </c>
      <c r="AK75" s="17">
        <v>323</v>
      </c>
      <c r="AL75" s="17">
        <v>71</v>
      </c>
      <c r="AM75" s="58">
        <v>0</v>
      </c>
      <c r="AN75" s="18">
        <v>0</v>
      </c>
      <c r="AO75" s="18">
        <v>0</v>
      </c>
      <c r="AP75" s="17">
        <v>199</v>
      </c>
      <c r="AQ75" s="17">
        <v>323</v>
      </c>
      <c r="AR75" s="33">
        <v>73</v>
      </c>
      <c r="AS75" s="58">
        <v>0</v>
      </c>
      <c r="AT75" s="18">
        <v>0</v>
      </c>
      <c r="AU75" s="18">
        <v>0</v>
      </c>
      <c r="AV75" s="17">
        <v>199</v>
      </c>
      <c r="AW75" s="17">
        <v>323</v>
      </c>
      <c r="AX75" s="17">
        <v>63</v>
      </c>
      <c r="AY75" s="264">
        <v>0</v>
      </c>
      <c r="AZ75" s="17">
        <v>0</v>
      </c>
      <c r="BA75" s="18">
        <v>0</v>
      </c>
      <c r="BB75" s="17">
        <v>199</v>
      </c>
      <c r="BC75" s="17">
        <v>325</v>
      </c>
      <c r="BD75" s="17">
        <v>85</v>
      </c>
      <c r="BE75" s="32">
        <v>0.0117647058823529</v>
      </c>
      <c r="BF75" s="17">
        <v>1</v>
      </c>
      <c r="BG75" s="18">
        <v>228.18</v>
      </c>
      <c r="BH75" s="17">
        <v>199</v>
      </c>
      <c r="BI75" s="17">
        <v>323</v>
      </c>
      <c r="BJ75" s="17">
        <v>84</v>
      </c>
      <c r="BK75" s="32">
        <v>0.0119047619047619</v>
      </c>
      <c r="BL75" s="18">
        <v>1</v>
      </c>
      <c r="BM75" s="18">
        <v>199</v>
      </c>
      <c r="BN75" s="17">
        <v>199</v>
      </c>
      <c r="BO75" s="17">
        <v>321</v>
      </c>
      <c r="BP75" s="17">
        <v>65</v>
      </c>
      <c r="BQ75" s="32">
        <v>0</v>
      </c>
      <c r="BR75" s="18">
        <v>0</v>
      </c>
      <c r="BS75" s="18">
        <v>0</v>
      </c>
      <c r="BT75" s="17">
        <v>199</v>
      </c>
      <c r="BU75" s="18">
        <v>321</v>
      </c>
      <c r="BV75" s="17">
        <v>78</v>
      </c>
      <c r="BW75" s="32">
        <v>0.0128205128205128</v>
      </c>
      <c r="BX75" s="18">
        <v>1</v>
      </c>
      <c r="BY75" s="18">
        <v>199</v>
      </c>
      <c r="BZ75" s="17">
        <v>199</v>
      </c>
      <c r="CA75" s="18">
        <v>320</v>
      </c>
      <c r="CB75" s="18">
        <v>83</v>
      </c>
      <c r="CC75" s="32">
        <v>0.0129205128205128</v>
      </c>
      <c r="CD75" s="18">
        <v>0</v>
      </c>
      <c r="CE75" s="18">
        <v>0</v>
      </c>
      <c r="CF75" s="17">
        <v>199</v>
      </c>
      <c r="CG75" s="18">
        <v>320</v>
      </c>
      <c r="CH75" s="33">
        <v>63</v>
      </c>
      <c r="CI75" s="32">
        <v>0</v>
      </c>
      <c r="CJ75" s="18">
        <v>0</v>
      </c>
      <c r="CK75" s="18">
        <v>0</v>
      </c>
      <c r="CL75" s="17">
        <v>199</v>
      </c>
      <c r="CM75" s="18">
        <v>320</v>
      </c>
      <c r="CN75" s="33">
        <v>58</v>
      </c>
      <c r="CO75" s="32">
        <v>0</v>
      </c>
      <c r="CP75" s="17">
        <v>0</v>
      </c>
      <c r="CQ75" s="18">
        <v>0</v>
      </c>
      <c r="CR75" s="17">
        <v>199</v>
      </c>
      <c r="CS75" s="17">
        <v>322</v>
      </c>
      <c r="CT75" s="33">
        <v>79</v>
      </c>
      <c r="CU75" s="32">
        <v>0.0126582278481013</v>
      </c>
      <c r="CV75" s="17">
        <v>1</v>
      </c>
      <c r="CW75" s="18">
        <v>184</v>
      </c>
      <c r="CX75" s="17">
        <v>199</v>
      </c>
      <c r="CY75" s="17">
        <v>321</v>
      </c>
      <c r="CZ75" s="33">
        <v>71</v>
      </c>
      <c r="DA75" s="32">
        <v>0</v>
      </c>
      <c r="DB75" s="18">
        <v>0</v>
      </c>
      <c r="DC75" s="18">
        <v>0</v>
      </c>
      <c r="DD75" s="17">
        <v>199</v>
      </c>
      <c r="DE75" s="18">
        <v>321</v>
      </c>
      <c r="DF75" s="33">
        <v>75</v>
      </c>
      <c r="DG75" s="32">
        <v>0.04</v>
      </c>
      <c r="DH75" s="18">
        <v>2</v>
      </c>
      <c r="DI75" s="18">
        <v>388.43</v>
      </c>
      <c r="DJ75" s="17">
        <v>184</v>
      </c>
      <c r="DK75" s="18">
        <v>319</v>
      </c>
      <c r="DL75" s="18">
        <v>66</v>
      </c>
      <c r="DM75" s="26">
        <v>0.0303030303030303</v>
      </c>
      <c r="DN75" s="18">
        <v>1</v>
      </c>
      <c r="DO75" s="18">
        <v>174</v>
      </c>
      <c r="DP75" s="17">
        <v>184</v>
      </c>
      <c r="DQ75" s="18">
        <v>318</v>
      </c>
      <c r="DR75" s="18">
        <v>81</v>
      </c>
      <c r="DS75" s="26">
        <v>0</v>
      </c>
      <c r="DT75" s="18">
        <v>0</v>
      </c>
      <c r="DU75" s="18">
        <v>0</v>
      </c>
      <c r="DV75" s="17">
        <v>184</v>
      </c>
      <c r="DW75" s="18">
        <v>315</v>
      </c>
      <c r="DX75" s="18">
        <v>79</v>
      </c>
      <c r="DY75" s="26">
        <v>0.0126582278481013</v>
      </c>
      <c r="DZ75" s="18">
        <v>1</v>
      </c>
      <c r="EA75" s="18">
        <v>184</v>
      </c>
      <c r="EB75" s="17">
        <v>184</v>
      </c>
      <c r="EC75" s="18">
        <v>314</v>
      </c>
      <c r="ED75" s="18">
        <v>61</v>
      </c>
      <c r="EE75" s="26">
        <v>0</v>
      </c>
      <c r="EF75" s="17">
        <v>0</v>
      </c>
      <c r="EG75" s="18">
        <v>0</v>
      </c>
      <c r="EH75" s="17">
        <v>184</v>
      </c>
      <c r="EI75" s="17">
        <v>314</v>
      </c>
      <c r="EJ75" s="18">
        <v>62</v>
      </c>
      <c r="EK75" s="26">
        <v>0</v>
      </c>
      <c r="EL75" s="17">
        <v>0</v>
      </c>
      <c r="EM75" s="18">
        <v>0</v>
      </c>
      <c r="EN75" s="17">
        <v>169</v>
      </c>
      <c r="EO75" s="17">
        <v>314</v>
      </c>
      <c r="EP75" s="17">
        <v>73</v>
      </c>
      <c r="EQ75" s="26">
        <v>0.0273972602739726</v>
      </c>
      <c r="ER75" s="17">
        <v>1</v>
      </c>
      <c r="ES75" s="18">
        <v>154</v>
      </c>
      <c r="ET75" s="17">
        <v>169</v>
      </c>
      <c r="EU75" s="17">
        <v>312</v>
      </c>
      <c r="EV75" s="17">
        <v>75</v>
      </c>
      <c r="EW75" s="26">
        <v>0.0133333333333333</v>
      </c>
      <c r="EX75" s="17">
        <v>1</v>
      </c>
      <c r="EY75" s="18">
        <v>169</v>
      </c>
      <c r="EZ75" s="17">
        <v>169</v>
      </c>
      <c r="FA75" s="17">
        <v>314</v>
      </c>
      <c r="FB75" s="17">
        <v>67</v>
      </c>
      <c r="FC75" s="26">
        <v>0.0149253731343284</v>
      </c>
      <c r="FD75" s="17">
        <v>1</v>
      </c>
      <c r="FE75" s="18">
        <v>154</v>
      </c>
      <c r="FF75" s="17">
        <v>169</v>
      </c>
      <c r="FG75" s="17">
        <v>314</v>
      </c>
      <c r="FH75" s="17">
        <v>84</v>
      </c>
      <c r="FI75" s="26">
        <v>0.0119047619047619</v>
      </c>
      <c r="FJ75" s="18">
        <v>1</v>
      </c>
      <c r="FK75" s="18">
        <v>169</v>
      </c>
      <c r="FL75" s="17">
        <v>169</v>
      </c>
      <c r="FM75" s="18">
        <v>312</v>
      </c>
      <c r="FN75" s="18">
        <v>90</v>
      </c>
      <c r="FO75" s="26">
        <v>0.0111111111111111</v>
      </c>
      <c r="FP75" s="18">
        <v>1</v>
      </c>
      <c r="FQ75" s="18">
        <v>169</v>
      </c>
      <c r="FR75" s="17">
        <v>169</v>
      </c>
      <c r="FS75" s="18">
        <v>311</v>
      </c>
      <c r="FT75" s="18">
        <v>92</v>
      </c>
      <c r="FU75" s="26">
        <v>0.0326086956521739</v>
      </c>
      <c r="FV75" s="18">
        <v>3</v>
      </c>
      <c r="FW75" s="18">
        <v>507</v>
      </c>
      <c r="FX75" s="17">
        <v>169</v>
      </c>
      <c r="FY75" s="18">
        <v>308</v>
      </c>
      <c r="FZ75" s="18">
        <v>90</v>
      </c>
      <c r="GA75" s="26">
        <v>0.0111111111111111</v>
      </c>
      <c r="GB75" s="18">
        <v>1</v>
      </c>
      <c r="GC75" s="18">
        <v>169</v>
      </c>
      <c r="GD75" s="17">
        <v>169</v>
      </c>
      <c r="GE75" s="18">
        <v>307</v>
      </c>
      <c r="GF75" s="18">
        <v>100</v>
      </c>
      <c r="GG75" s="26">
        <v>0.03</v>
      </c>
      <c r="GH75" s="17">
        <v>3</v>
      </c>
      <c r="GI75" s="18">
        <v>507</v>
      </c>
      <c r="GJ75" s="17">
        <v>169</v>
      </c>
      <c r="GK75" s="17">
        <v>306</v>
      </c>
      <c r="GL75" s="17">
        <v>111</v>
      </c>
      <c r="GM75" s="26">
        <v>0.018018018018018</v>
      </c>
      <c r="GN75" s="17">
        <v>2</v>
      </c>
      <c r="GO75" s="18">
        <v>338</v>
      </c>
      <c r="GP75" s="17">
        <v>169</v>
      </c>
      <c r="GQ75" s="17">
        <v>303</v>
      </c>
      <c r="GR75" s="17"/>
      <c r="GS75" s="17"/>
      <c r="GT75" s="17"/>
      <c r="GU75" s="17"/>
      <c r="GV75" s="17">
        <v>0</v>
      </c>
      <c r="GW75" s="17">
        <v>0</v>
      </c>
      <c r="GX75" s="17">
        <v>16</v>
      </c>
      <c r="GY75" s="17">
        <v>3234.67</v>
      </c>
      <c r="GZ75" s="16">
        <v>14</v>
      </c>
      <c r="HA75" s="16">
        <v>2778.71</v>
      </c>
      <c r="HB75" s="16">
        <v>24</v>
      </c>
      <c r="HC75" s="16">
        <v>4445.31</v>
      </c>
      <c r="HD75" s="41"/>
      <c r="HE75" s="41"/>
      <c r="HF75" s="41"/>
      <c r="HG75" s="41"/>
      <c r="HH75" s="18"/>
      <c r="HI75" s="41"/>
      <c r="HJ75" s="41"/>
      <c r="HK75" s="41"/>
      <c r="HL75" s="18"/>
      <c r="HM75" s="18"/>
      <c r="HN75" s="18">
        <f t="shared" si="7"/>
        <v>26</v>
      </c>
      <c r="HO75" s="18">
        <f>Q75+W75</f>
        <v>338</v>
      </c>
      <c r="HP75" s="18">
        <f t="shared" si="8"/>
        <v>80</v>
      </c>
      <c r="HQ75" s="18">
        <f t="shared" si="9"/>
        <v>10796.69</v>
      </c>
      <c r="HR75" s="43"/>
      <c r="HS75" s="43"/>
    </row>
    <row r="76" ht="16.5" spans="1:227">
      <c r="A76" s="16"/>
      <c r="B76" s="20" t="s">
        <v>49</v>
      </c>
      <c r="C76" s="18">
        <v>6939962744384</v>
      </c>
      <c r="D76" s="18">
        <v>564683564412</v>
      </c>
      <c r="E76" s="18">
        <v>21062110000185</v>
      </c>
      <c r="F76" s="17" t="s">
        <v>355</v>
      </c>
      <c r="G76" s="19" t="s">
        <v>436</v>
      </c>
      <c r="H76" s="17" t="s">
        <v>129</v>
      </c>
      <c r="I76" s="26">
        <f>VLOOKUP(C76,[3]Sheet2!K:P,6,0)</f>
        <v>1</v>
      </c>
      <c r="J76" s="17">
        <f>VLOOKUP(C76,[3]Sheet2!K:N,4,0)</f>
        <v>1559</v>
      </c>
      <c r="K76" s="17">
        <f>VLOOKUP(C76,[3]Sheet2!K:Q,7,0)</f>
        <v>1101</v>
      </c>
      <c r="L76" s="18">
        <f>VLOOKUP(C76,[3]Sheet2!K:O,5,0)</f>
        <v>95.9075462854465</v>
      </c>
      <c r="M76" s="27">
        <f t="shared" si="6"/>
        <v>0.00325375506034581</v>
      </c>
      <c r="N76" s="33">
        <v>580</v>
      </c>
      <c r="O76" s="26">
        <v>0.0052</v>
      </c>
      <c r="P76" s="18">
        <v>4</v>
      </c>
      <c r="Q76" s="18">
        <v>1206</v>
      </c>
      <c r="R76" s="17">
        <v>299</v>
      </c>
      <c r="S76" s="17">
        <v>376</v>
      </c>
      <c r="T76" s="17">
        <v>517</v>
      </c>
      <c r="U76" s="58">
        <v>0.00773694390715667</v>
      </c>
      <c r="V76" s="18">
        <v>2</v>
      </c>
      <c r="W76" s="18">
        <v>1236</v>
      </c>
      <c r="X76" s="17">
        <v>299</v>
      </c>
      <c r="Y76" s="17">
        <v>394</v>
      </c>
      <c r="Z76" s="17">
        <v>479</v>
      </c>
      <c r="AA76" s="58">
        <v>0.0146137787056367</v>
      </c>
      <c r="AB76" s="18">
        <v>6</v>
      </c>
      <c r="AC76" s="18">
        <v>1831.48</v>
      </c>
      <c r="AD76" s="17">
        <v>299</v>
      </c>
      <c r="AE76" s="17">
        <v>434</v>
      </c>
      <c r="AF76" s="17">
        <v>480</v>
      </c>
      <c r="AG76" s="58">
        <v>0.0145833333333333</v>
      </c>
      <c r="AH76" s="18">
        <v>7</v>
      </c>
      <c r="AI76" s="18">
        <v>2163</v>
      </c>
      <c r="AJ76" s="17">
        <v>299</v>
      </c>
      <c r="AK76" s="17">
        <v>422</v>
      </c>
      <c r="AL76" s="17">
        <v>438</v>
      </c>
      <c r="AM76" s="58">
        <v>0.0091324200913242</v>
      </c>
      <c r="AN76" s="18">
        <v>3</v>
      </c>
      <c r="AO76" s="18">
        <v>912</v>
      </c>
      <c r="AP76" s="17">
        <v>299</v>
      </c>
      <c r="AQ76" s="17">
        <v>419</v>
      </c>
      <c r="AR76" s="33">
        <v>567</v>
      </c>
      <c r="AS76" s="58">
        <v>0.0229276895943563</v>
      </c>
      <c r="AT76" s="18">
        <v>10</v>
      </c>
      <c r="AU76" s="18">
        <v>3051.63</v>
      </c>
      <c r="AV76" s="17">
        <v>299</v>
      </c>
      <c r="AW76" s="17">
        <v>415</v>
      </c>
      <c r="AX76" s="17">
        <v>724</v>
      </c>
      <c r="AY76" s="264">
        <v>0.0234806629834254</v>
      </c>
      <c r="AZ76" s="17">
        <v>16</v>
      </c>
      <c r="BA76" s="18">
        <v>4862</v>
      </c>
      <c r="BB76" s="17">
        <v>309</v>
      </c>
      <c r="BC76" s="17">
        <v>427</v>
      </c>
      <c r="BD76" s="17">
        <v>739</v>
      </c>
      <c r="BE76" s="32">
        <v>0.0094722598105548</v>
      </c>
      <c r="BF76" s="17">
        <v>7</v>
      </c>
      <c r="BG76" s="18">
        <v>2145</v>
      </c>
      <c r="BH76" s="17">
        <v>309</v>
      </c>
      <c r="BI76" s="17">
        <v>415</v>
      </c>
      <c r="BJ76" s="17">
        <v>652</v>
      </c>
      <c r="BK76" s="32">
        <v>0.0107361963190184</v>
      </c>
      <c r="BL76" s="18">
        <v>7</v>
      </c>
      <c r="BM76" s="18">
        <v>2120.55</v>
      </c>
      <c r="BN76" s="17">
        <v>309</v>
      </c>
      <c r="BO76" s="17">
        <v>375</v>
      </c>
      <c r="BP76" s="17">
        <v>588</v>
      </c>
      <c r="BQ76" s="32">
        <v>0.0153061224489796</v>
      </c>
      <c r="BR76" s="18">
        <v>7</v>
      </c>
      <c r="BS76" s="18">
        <v>2118.78</v>
      </c>
      <c r="BT76" s="17">
        <v>309</v>
      </c>
      <c r="BU76" s="18">
        <v>373</v>
      </c>
      <c r="BV76" s="17">
        <v>488</v>
      </c>
      <c r="BW76" s="32">
        <v>0.0163934426229508</v>
      </c>
      <c r="BX76" s="18">
        <v>8</v>
      </c>
      <c r="BY76" s="18">
        <v>2462.12</v>
      </c>
      <c r="BZ76" s="17">
        <v>309</v>
      </c>
      <c r="CA76" s="18">
        <v>369</v>
      </c>
      <c r="CB76" s="18">
        <v>493</v>
      </c>
      <c r="CC76" s="32">
        <v>0.0164934426229508</v>
      </c>
      <c r="CD76" s="18">
        <v>9</v>
      </c>
      <c r="CE76" s="18">
        <v>2764.89</v>
      </c>
      <c r="CF76" s="17">
        <v>309</v>
      </c>
      <c r="CG76" s="18">
        <v>369</v>
      </c>
      <c r="CH76" s="33">
        <v>601</v>
      </c>
      <c r="CI76" s="32">
        <v>0.0232945091514143</v>
      </c>
      <c r="CJ76" s="18">
        <v>12</v>
      </c>
      <c r="CK76" s="18">
        <v>4274.6</v>
      </c>
      <c r="CL76" s="17">
        <v>309</v>
      </c>
      <c r="CM76" s="18">
        <v>369</v>
      </c>
      <c r="CN76" s="33">
        <v>697</v>
      </c>
      <c r="CO76" s="32">
        <v>0.0258249641319943</v>
      </c>
      <c r="CP76" s="17">
        <v>17</v>
      </c>
      <c r="CQ76" s="18">
        <v>5149.41</v>
      </c>
      <c r="CR76" s="17">
        <v>309</v>
      </c>
      <c r="CS76" s="17">
        <v>344</v>
      </c>
      <c r="CT76" s="33">
        <v>693</v>
      </c>
      <c r="CU76" s="32">
        <v>0.0144300144300144</v>
      </c>
      <c r="CV76" s="17">
        <v>10</v>
      </c>
      <c r="CW76" s="18">
        <v>3240</v>
      </c>
      <c r="CX76" s="17">
        <v>319</v>
      </c>
      <c r="CY76" s="17">
        <v>353</v>
      </c>
      <c r="CZ76" s="33">
        <v>593</v>
      </c>
      <c r="DA76" s="32">
        <v>0.00505902192242833</v>
      </c>
      <c r="DB76" s="18">
        <v>3</v>
      </c>
      <c r="DC76" s="18">
        <v>927.08</v>
      </c>
      <c r="DD76" s="17">
        <v>319</v>
      </c>
      <c r="DE76" s="18">
        <v>350</v>
      </c>
      <c r="DF76" s="33">
        <v>542</v>
      </c>
      <c r="DG76" s="32">
        <v>0.00738007380073801</v>
      </c>
      <c r="DH76" s="18">
        <v>4</v>
      </c>
      <c r="DI76" s="18">
        <v>1256</v>
      </c>
      <c r="DJ76" s="17">
        <v>319</v>
      </c>
      <c r="DK76" s="18">
        <v>329</v>
      </c>
      <c r="DL76" s="18">
        <v>484</v>
      </c>
      <c r="DM76" s="26">
        <v>0.0103305785123967</v>
      </c>
      <c r="DN76" s="18">
        <v>5</v>
      </c>
      <c r="DO76" s="18">
        <v>1586.3</v>
      </c>
      <c r="DP76" s="17">
        <v>319</v>
      </c>
      <c r="DQ76" s="18">
        <v>241</v>
      </c>
      <c r="DR76" s="18">
        <v>640</v>
      </c>
      <c r="DS76" s="26">
        <v>0.0109375</v>
      </c>
      <c r="DT76" s="18">
        <v>7</v>
      </c>
      <c r="DU76" s="18">
        <v>2217</v>
      </c>
      <c r="DV76" s="17">
        <v>319</v>
      </c>
      <c r="DW76" s="18">
        <v>352</v>
      </c>
      <c r="DX76" s="18">
        <v>527</v>
      </c>
      <c r="DY76" s="26">
        <v>0.0189753320683112</v>
      </c>
      <c r="DZ76" s="18">
        <v>10</v>
      </c>
      <c r="EA76" s="18">
        <v>3175</v>
      </c>
      <c r="EB76" s="17">
        <v>319</v>
      </c>
      <c r="EC76" s="18">
        <v>342</v>
      </c>
      <c r="ED76" s="18">
        <v>513</v>
      </c>
      <c r="EE76" s="26">
        <v>0.0194931773879142</v>
      </c>
      <c r="EF76" s="17">
        <v>8</v>
      </c>
      <c r="EG76" s="18">
        <v>2518.26</v>
      </c>
      <c r="EH76" s="17">
        <v>319</v>
      </c>
      <c r="EI76" s="17">
        <v>346</v>
      </c>
      <c r="EJ76" s="18">
        <v>522</v>
      </c>
      <c r="EK76" s="26">
        <v>0.0153256704980843</v>
      </c>
      <c r="EL76" s="17">
        <v>8</v>
      </c>
      <c r="EM76" s="18">
        <v>2429.55</v>
      </c>
      <c r="EN76" s="17">
        <v>309</v>
      </c>
      <c r="EO76" s="17">
        <v>375</v>
      </c>
      <c r="EP76" s="17">
        <v>507</v>
      </c>
      <c r="EQ76" s="26">
        <v>0.00394477317554241</v>
      </c>
      <c r="ER76" s="17">
        <v>2</v>
      </c>
      <c r="ES76" s="18">
        <v>578.5</v>
      </c>
      <c r="ET76" s="17">
        <v>309</v>
      </c>
      <c r="EU76" s="17">
        <v>386</v>
      </c>
      <c r="EV76" s="17">
        <v>496</v>
      </c>
      <c r="EW76" s="26">
        <v>0.0221774193548387</v>
      </c>
      <c r="EX76" s="17">
        <v>10</v>
      </c>
      <c r="EY76" s="18">
        <v>2999.04</v>
      </c>
      <c r="EZ76" s="17">
        <v>309</v>
      </c>
      <c r="FA76" s="17">
        <v>402</v>
      </c>
      <c r="FB76" s="17">
        <v>483</v>
      </c>
      <c r="FC76" s="26">
        <v>0.0082815734989648</v>
      </c>
      <c r="FD76" s="17">
        <v>3</v>
      </c>
      <c r="FE76" s="18">
        <v>914.83</v>
      </c>
      <c r="FF76" s="17">
        <v>309</v>
      </c>
      <c r="FG76" s="17">
        <v>398</v>
      </c>
      <c r="FH76" s="17">
        <v>503</v>
      </c>
      <c r="FI76" s="26">
        <v>0.0099403578528827</v>
      </c>
      <c r="FJ76" s="18">
        <v>4</v>
      </c>
      <c r="FK76" s="18">
        <v>1221.56</v>
      </c>
      <c r="FL76" s="17">
        <v>309</v>
      </c>
      <c r="FM76" s="18">
        <v>382</v>
      </c>
      <c r="FN76" s="18">
        <v>506</v>
      </c>
      <c r="FO76" s="26">
        <v>0.0296442687747036</v>
      </c>
      <c r="FP76" s="18">
        <v>15</v>
      </c>
      <c r="FQ76" s="18">
        <v>4603.6</v>
      </c>
      <c r="FR76" s="17">
        <v>309</v>
      </c>
      <c r="FS76" s="18">
        <v>376</v>
      </c>
      <c r="FT76" s="18">
        <v>583</v>
      </c>
      <c r="FU76" s="26">
        <v>0.0102915951972556</v>
      </c>
      <c r="FV76" s="18">
        <v>6</v>
      </c>
      <c r="FW76" s="18">
        <v>1829.48</v>
      </c>
      <c r="FX76" s="17">
        <v>309</v>
      </c>
      <c r="FY76" s="18">
        <v>366</v>
      </c>
      <c r="FZ76" s="18">
        <v>611</v>
      </c>
      <c r="GA76" s="26">
        <v>0.0114566284779051</v>
      </c>
      <c r="GB76" s="18">
        <v>7</v>
      </c>
      <c r="GC76" s="18">
        <v>2180.5</v>
      </c>
      <c r="GD76" s="17">
        <v>309</v>
      </c>
      <c r="GE76" s="18">
        <v>359</v>
      </c>
      <c r="GF76" s="18">
        <v>682</v>
      </c>
      <c r="GG76" s="26">
        <v>0.032258064516129</v>
      </c>
      <c r="GH76" s="17">
        <v>22</v>
      </c>
      <c r="GI76" s="18">
        <v>6528.5</v>
      </c>
      <c r="GJ76" s="17">
        <v>299</v>
      </c>
      <c r="GK76" s="17">
        <v>379</v>
      </c>
      <c r="GL76" s="17">
        <v>712</v>
      </c>
      <c r="GM76" s="26">
        <v>0.026685393258427</v>
      </c>
      <c r="GN76" s="17">
        <v>19</v>
      </c>
      <c r="GO76" s="18">
        <v>5581.39</v>
      </c>
      <c r="GP76" s="17">
        <v>299</v>
      </c>
      <c r="GQ76" s="17">
        <v>374</v>
      </c>
      <c r="GR76" s="17"/>
      <c r="GS76" s="17"/>
      <c r="GT76" s="17"/>
      <c r="GU76" s="17"/>
      <c r="GV76" s="17"/>
      <c r="GW76" s="17"/>
      <c r="GX76" s="17">
        <v>33</v>
      </c>
      <c r="GY76" s="17">
        <v>9636.01</v>
      </c>
      <c r="GZ76" s="16">
        <v>174</v>
      </c>
      <c r="HA76" s="16">
        <v>52039.29</v>
      </c>
      <c r="HB76" s="16">
        <v>298</v>
      </c>
      <c r="HC76" s="16">
        <v>90943.67</v>
      </c>
      <c r="HD76" s="41"/>
      <c r="HE76" s="41"/>
      <c r="HF76" s="41"/>
      <c r="HG76" s="41"/>
      <c r="HH76" s="18"/>
      <c r="HI76" s="41"/>
      <c r="HJ76" s="41"/>
      <c r="HK76" s="41"/>
      <c r="HL76" s="18"/>
      <c r="HM76" s="18"/>
      <c r="HN76" s="18">
        <f t="shared" si="7"/>
        <v>258</v>
      </c>
      <c r="HO76" s="18">
        <f>Q76+W76</f>
        <v>2442</v>
      </c>
      <c r="HP76" s="18">
        <f t="shared" si="8"/>
        <v>763</v>
      </c>
      <c r="HQ76" s="18">
        <f t="shared" si="9"/>
        <v>155060.97</v>
      </c>
      <c r="HR76" s="43"/>
      <c r="HS76" s="43"/>
    </row>
    <row r="77" ht="16.5" spans="1:227">
      <c r="A77" s="16"/>
      <c r="B77" s="20" t="s">
        <v>437</v>
      </c>
      <c r="C77" s="18">
        <v>6939962756912</v>
      </c>
      <c r="D77" s="18"/>
      <c r="E77" s="18">
        <v>21064210000021</v>
      </c>
      <c r="F77" s="17" t="s">
        <v>438</v>
      </c>
      <c r="G77" s="19" t="s">
        <v>439</v>
      </c>
      <c r="H77" s="17" t="s">
        <v>129</v>
      </c>
      <c r="I77" s="26">
        <f>VLOOKUP(C77,[3]Sheet2!K:P,6,0)</f>
        <v>0</v>
      </c>
      <c r="J77" s="17">
        <f>VLOOKUP(C77,[3]Sheet2!K:N,4,0)</f>
        <v>0</v>
      </c>
      <c r="K77" s="17">
        <f>VLOOKUP(C77,[3]Sheet2!K:Q,7,0)</f>
        <v>0</v>
      </c>
      <c r="L77" s="18" t="str">
        <f>VLOOKUP(C77,[3]Sheet2!K:O,5,0)</f>
        <v>-</v>
      </c>
      <c r="M77" s="27">
        <f t="shared" si="6"/>
        <v>0.000113503083500435</v>
      </c>
      <c r="N77" s="27"/>
      <c r="O77" s="27"/>
      <c r="P77" s="18">
        <v>1</v>
      </c>
      <c r="Q77" s="18">
        <v>129</v>
      </c>
      <c r="R77" s="17">
        <v>119</v>
      </c>
      <c r="S77" s="17">
        <v>64</v>
      </c>
      <c r="T77" s="17">
        <v>22</v>
      </c>
      <c r="U77" s="58">
        <v>0.0454545454545455</v>
      </c>
      <c r="V77" s="18">
        <v>1</v>
      </c>
      <c r="W77" s="18">
        <v>129</v>
      </c>
      <c r="X77" s="17">
        <v>119</v>
      </c>
      <c r="Y77" s="17">
        <v>63</v>
      </c>
      <c r="Z77" s="17">
        <v>37</v>
      </c>
      <c r="AA77" s="58">
        <v>0</v>
      </c>
      <c r="AB77" s="18">
        <v>0</v>
      </c>
      <c r="AC77" s="18">
        <v>0</v>
      </c>
      <c r="AD77" s="17">
        <v>119</v>
      </c>
      <c r="AE77" s="17">
        <v>63</v>
      </c>
      <c r="AF77" s="17">
        <v>34</v>
      </c>
      <c r="AG77" s="58">
        <v>0</v>
      </c>
      <c r="AH77" s="18">
        <v>0</v>
      </c>
      <c r="AI77" s="18">
        <v>0</v>
      </c>
      <c r="AJ77" s="17">
        <v>119</v>
      </c>
      <c r="AK77" s="17">
        <v>63</v>
      </c>
      <c r="AL77" s="17">
        <v>37</v>
      </c>
      <c r="AM77" s="58">
        <v>0</v>
      </c>
      <c r="AN77" s="18">
        <v>0</v>
      </c>
      <c r="AO77" s="18">
        <v>0</v>
      </c>
      <c r="AP77" s="17">
        <v>119</v>
      </c>
      <c r="AQ77" s="17">
        <v>63</v>
      </c>
      <c r="AR77" s="33">
        <v>39</v>
      </c>
      <c r="AS77" s="58">
        <v>0.0256410256410256</v>
      </c>
      <c r="AT77" s="18">
        <v>1</v>
      </c>
      <c r="AU77" s="18">
        <v>124</v>
      </c>
      <c r="AV77" s="17">
        <v>119</v>
      </c>
      <c r="AW77" s="17">
        <v>66</v>
      </c>
      <c r="AX77" s="17">
        <v>53</v>
      </c>
      <c r="AY77" s="264">
        <v>0.0188679245283019</v>
      </c>
      <c r="AZ77" s="17">
        <v>1</v>
      </c>
      <c r="BA77" s="18">
        <v>139</v>
      </c>
      <c r="BB77" s="17">
        <v>119</v>
      </c>
      <c r="BC77" s="17">
        <v>65</v>
      </c>
      <c r="BD77" s="17">
        <v>56</v>
      </c>
      <c r="BE77" s="32">
        <v>0</v>
      </c>
      <c r="BF77" s="17">
        <v>0</v>
      </c>
      <c r="BG77" s="18">
        <v>0</v>
      </c>
      <c r="BH77" s="17">
        <v>119</v>
      </c>
      <c r="BI77" s="17">
        <v>66</v>
      </c>
      <c r="BJ77" s="17">
        <v>54</v>
      </c>
      <c r="BK77" s="32">
        <v>0.0185185185185185</v>
      </c>
      <c r="BL77" s="18">
        <v>1</v>
      </c>
      <c r="BM77" s="18">
        <v>125.96</v>
      </c>
      <c r="BN77" s="17">
        <v>119</v>
      </c>
      <c r="BO77" s="17">
        <v>60</v>
      </c>
      <c r="BP77" s="17">
        <v>51</v>
      </c>
      <c r="BQ77" s="32">
        <v>0</v>
      </c>
      <c r="BR77" s="18">
        <v>0</v>
      </c>
      <c r="BS77" s="18">
        <v>0</v>
      </c>
      <c r="BT77" s="17">
        <v>119</v>
      </c>
      <c r="BU77" s="18">
        <v>60</v>
      </c>
      <c r="BV77" s="17">
        <v>50</v>
      </c>
      <c r="BW77" s="32">
        <v>0</v>
      </c>
      <c r="BX77" s="18">
        <v>0</v>
      </c>
      <c r="BY77" s="18">
        <v>0</v>
      </c>
      <c r="BZ77" s="17">
        <v>119</v>
      </c>
      <c r="CA77" s="18">
        <v>60</v>
      </c>
      <c r="CB77" s="18">
        <v>55</v>
      </c>
      <c r="CC77" s="32">
        <v>0.0001</v>
      </c>
      <c r="CD77" s="18">
        <v>0</v>
      </c>
      <c r="CE77" s="18">
        <v>0</v>
      </c>
      <c r="CF77" s="17">
        <v>119</v>
      </c>
      <c r="CG77" s="18">
        <v>60</v>
      </c>
      <c r="CH77" s="33">
        <v>52</v>
      </c>
      <c r="CI77" s="32">
        <v>0</v>
      </c>
      <c r="CJ77" s="18">
        <v>0</v>
      </c>
      <c r="CK77" s="18">
        <v>0</v>
      </c>
      <c r="CL77" s="17">
        <v>119</v>
      </c>
      <c r="CM77" s="18">
        <v>60</v>
      </c>
      <c r="CN77" s="33">
        <v>41</v>
      </c>
      <c r="CO77" s="32">
        <v>0</v>
      </c>
      <c r="CP77" s="17">
        <v>0</v>
      </c>
      <c r="CQ77" s="18">
        <v>0</v>
      </c>
      <c r="CR77" s="17">
        <v>119</v>
      </c>
      <c r="CS77" s="17">
        <v>60</v>
      </c>
      <c r="CT77" s="33">
        <v>65</v>
      </c>
      <c r="CU77" s="32">
        <v>0.0153846153846154</v>
      </c>
      <c r="CV77" s="17">
        <v>1</v>
      </c>
      <c r="CW77" s="18">
        <v>118.82</v>
      </c>
      <c r="CX77" s="17">
        <v>119</v>
      </c>
      <c r="CY77" s="17">
        <v>59</v>
      </c>
      <c r="CZ77" s="33">
        <v>48</v>
      </c>
      <c r="DA77" s="32">
        <v>0</v>
      </c>
      <c r="DB77" s="18">
        <v>0</v>
      </c>
      <c r="DC77" s="18">
        <v>0</v>
      </c>
      <c r="DD77" s="17">
        <v>119</v>
      </c>
      <c r="DE77" s="18">
        <v>59</v>
      </c>
      <c r="DF77" s="33">
        <v>45</v>
      </c>
      <c r="DG77" s="32">
        <v>0</v>
      </c>
      <c r="DH77" s="18">
        <v>0</v>
      </c>
      <c r="DI77" s="18">
        <v>0</v>
      </c>
      <c r="DJ77" s="17">
        <v>119</v>
      </c>
      <c r="DK77" s="18">
        <v>63</v>
      </c>
      <c r="DL77" s="18">
        <v>35</v>
      </c>
      <c r="DM77" s="26">
        <v>0.0285714285714286</v>
      </c>
      <c r="DN77" s="18">
        <v>1</v>
      </c>
      <c r="DO77" s="18">
        <v>118.31</v>
      </c>
      <c r="DP77" s="17">
        <v>119</v>
      </c>
      <c r="DQ77" s="18">
        <v>63</v>
      </c>
      <c r="DR77" s="18">
        <v>41</v>
      </c>
      <c r="DS77" s="26">
        <v>0</v>
      </c>
      <c r="DT77" s="18">
        <v>0</v>
      </c>
      <c r="DU77" s="18">
        <v>0</v>
      </c>
      <c r="DV77" s="17">
        <v>119</v>
      </c>
      <c r="DW77" s="18">
        <v>58</v>
      </c>
      <c r="DX77" s="18">
        <v>47</v>
      </c>
      <c r="DY77" s="26">
        <v>0.0212765957446809</v>
      </c>
      <c r="DZ77" s="18">
        <v>1</v>
      </c>
      <c r="EA77" s="18">
        <v>124</v>
      </c>
      <c r="EB77" s="17">
        <v>119</v>
      </c>
      <c r="EC77" s="18">
        <v>57</v>
      </c>
      <c r="ED77" s="18">
        <v>0</v>
      </c>
      <c r="EE77" s="26">
        <v>0</v>
      </c>
      <c r="EF77" s="17">
        <v>0</v>
      </c>
      <c r="EG77" s="18">
        <v>0</v>
      </c>
      <c r="EH77" s="17">
        <v>119</v>
      </c>
      <c r="EI77" s="17">
        <v>57</v>
      </c>
      <c r="EJ77" s="18">
        <v>27</v>
      </c>
      <c r="EK77" s="26">
        <v>0</v>
      </c>
      <c r="EL77" s="17">
        <v>0</v>
      </c>
      <c r="EM77" s="18">
        <v>0</v>
      </c>
      <c r="EN77" s="17">
        <v>119</v>
      </c>
      <c r="EO77" s="17">
        <v>57</v>
      </c>
      <c r="EP77" s="17">
        <v>36</v>
      </c>
      <c r="EQ77" s="26">
        <v>0</v>
      </c>
      <c r="ER77" s="17">
        <v>0</v>
      </c>
      <c r="ES77" s="18">
        <v>0</v>
      </c>
      <c r="ET77" s="17">
        <v>119</v>
      </c>
      <c r="EU77" s="17">
        <v>61</v>
      </c>
      <c r="EV77" s="17">
        <v>29</v>
      </c>
      <c r="EW77" s="26">
        <v>0.0344827586206897</v>
      </c>
      <c r="EX77" s="17">
        <v>1</v>
      </c>
      <c r="EY77" s="18">
        <v>114</v>
      </c>
      <c r="EZ77" s="17">
        <v>119</v>
      </c>
      <c r="FA77" s="17">
        <v>60</v>
      </c>
      <c r="FB77" s="17">
        <v>48</v>
      </c>
      <c r="FC77" s="26">
        <v>0</v>
      </c>
      <c r="FD77" s="17">
        <v>0</v>
      </c>
      <c r="FE77" s="18">
        <v>0</v>
      </c>
      <c r="FF77" s="17">
        <v>119</v>
      </c>
      <c r="FG77" s="17">
        <v>60</v>
      </c>
      <c r="FH77" s="17">
        <v>39</v>
      </c>
      <c r="FI77" s="26">
        <v>0</v>
      </c>
      <c r="FJ77" s="18">
        <v>0</v>
      </c>
      <c r="FK77" s="18">
        <v>0</v>
      </c>
      <c r="FL77" s="17">
        <v>119</v>
      </c>
      <c r="FM77" s="18">
        <v>60</v>
      </c>
      <c r="FN77" s="18">
        <v>61</v>
      </c>
      <c r="FO77" s="26">
        <v>0</v>
      </c>
      <c r="FP77" s="18">
        <v>0</v>
      </c>
      <c r="FQ77" s="18">
        <v>0</v>
      </c>
      <c r="FR77" s="17">
        <v>119</v>
      </c>
      <c r="FS77" s="18">
        <v>60</v>
      </c>
      <c r="FT77" s="18">
        <v>59</v>
      </c>
      <c r="FU77" s="26">
        <v>0</v>
      </c>
      <c r="FV77" s="18">
        <v>0</v>
      </c>
      <c r="FW77" s="18">
        <v>0</v>
      </c>
      <c r="FX77" s="17">
        <v>119</v>
      </c>
      <c r="FY77" s="18">
        <v>60</v>
      </c>
      <c r="FZ77" s="18">
        <v>34</v>
      </c>
      <c r="GA77" s="26">
        <v>0</v>
      </c>
      <c r="GB77" s="18">
        <v>0</v>
      </c>
      <c r="GC77" s="18">
        <v>0</v>
      </c>
      <c r="GD77" s="17">
        <v>119</v>
      </c>
      <c r="GE77" s="18">
        <v>52</v>
      </c>
      <c r="GF77" s="18">
        <v>53</v>
      </c>
      <c r="GG77" s="26">
        <v>0</v>
      </c>
      <c r="GH77" s="17">
        <v>0</v>
      </c>
      <c r="GI77" s="18">
        <v>0</v>
      </c>
      <c r="GJ77" s="17">
        <v>119</v>
      </c>
      <c r="GK77" s="17">
        <v>48</v>
      </c>
      <c r="GL77" s="17">
        <v>55</v>
      </c>
      <c r="GM77" s="26">
        <v>0</v>
      </c>
      <c r="GN77" s="17">
        <v>0</v>
      </c>
      <c r="GO77" s="18">
        <v>0</v>
      </c>
      <c r="GP77" s="17">
        <v>119</v>
      </c>
      <c r="GQ77" s="17">
        <v>52</v>
      </c>
      <c r="GR77" s="17"/>
      <c r="GS77" s="17"/>
      <c r="GT77" s="17"/>
      <c r="GU77" s="17"/>
      <c r="GV77" s="17"/>
      <c r="GW77" s="17"/>
      <c r="GX77" s="17">
        <v>0</v>
      </c>
      <c r="GY77" s="17">
        <v>0</v>
      </c>
      <c r="GZ77" s="16">
        <v>13</v>
      </c>
      <c r="HA77" s="16">
        <v>1474.86</v>
      </c>
      <c r="HB77" s="16">
        <v>15</v>
      </c>
      <c r="HC77" s="16">
        <v>1850.47</v>
      </c>
      <c r="HD77" s="41"/>
      <c r="HE77" s="41"/>
      <c r="HF77" s="41"/>
      <c r="HG77" s="41"/>
      <c r="HH77" s="18"/>
      <c r="HI77" s="41"/>
      <c r="HJ77" s="41"/>
      <c r="HK77" s="41"/>
      <c r="HL77" s="18"/>
      <c r="HM77" s="18"/>
      <c r="HN77" s="18">
        <f t="shared" si="7"/>
        <v>9</v>
      </c>
      <c r="HO77" s="18">
        <f>Q77+W77</f>
        <v>258</v>
      </c>
      <c r="HP77" s="18">
        <f t="shared" si="8"/>
        <v>37</v>
      </c>
      <c r="HQ77" s="18">
        <f t="shared" si="9"/>
        <v>3583.33</v>
      </c>
      <c r="HR77" s="43"/>
      <c r="HS77" s="43"/>
    </row>
    <row r="78" ht="16.5" spans="1:227">
      <c r="A78" s="16" t="s">
        <v>133</v>
      </c>
      <c r="B78" s="17" t="s">
        <v>440</v>
      </c>
      <c r="C78" s="18">
        <v>6938980101353</v>
      </c>
      <c r="D78" s="18"/>
      <c r="E78" s="18"/>
      <c r="F78" s="17" t="s">
        <v>441</v>
      </c>
      <c r="G78" s="19" t="s">
        <v>441</v>
      </c>
      <c r="H78" s="17" t="s">
        <v>129</v>
      </c>
      <c r="I78" s="26">
        <f>VLOOKUP(C78,[3]Sheet2!K:P,6,0)</f>
        <v>0.291666666666667</v>
      </c>
      <c r="J78" s="17">
        <f>VLOOKUP(C78,[3]Sheet2!K:N,4,0)</f>
        <v>90</v>
      </c>
      <c r="K78" s="17">
        <f>VLOOKUP(C78,[3]Sheet2!K:Q,7,0)</f>
        <v>0</v>
      </c>
      <c r="L78" s="18" t="str">
        <f>VLOOKUP(C78,[3]Sheet2!K:O,5,0)</f>
        <v>-</v>
      </c>
      <c r="M78" s="27">
        <f t="shared" si="6"/>
        <v>0.00293846871728904</v>
      </c>
      <c r="N78" s="27"/>
      <c r="O78" s="27"/>
      <c r="P78" s="18">
        <v>0</v>
      </c>
      <c r="Q78" s="18">
        <v>0</v>
      </c>
      <c r="R78" s="17">
        <v>0</v>
      </c>
      <c r="S78" s="17">
        <v>330</v>
      </c>
      <c r="T78" s="17">
        <v>11</v>
      </c>
      <c r="U78" s="58">
        <v>0</v>
      </c>
      <c r="V78" s="18">
        <v>6</v>
      </c>
      <c r="W78" s="18">
        <v>0</v>
      </c>
      <c r="X78" s="17">
        <v>0</v>
      </c>
      <c r="Y78" s="17">
        <v>325</v>
      </c>
      <c r="Z78" s="17">
        <v>15</v>
      </c>
      <c r="AA78" s="58">
        <v>0</v>
      </c>
      <c r="AB78" s="18">
        <v>25</v>
      </c>
      <c r="AC78" s="18">
        <v>0</v>
      </c>
      <c r="AD78" s="17">
        <v>0</v>
      </c>
      <c r="AE78" s="17">
        <v>300</v>
      </c>
      <c r="AF78" s="17">
        <v>21</v>
      </c>
      <c r="AG78" s="58">
        <v>0</v>
      </c>
      <c r="AH78" s="18">
        <v>17</v>
      </c>
      <c r="AI78" s="18">
        <v>0</v>
      </c>
      <c r="AJ78" s="17">
        <v>0</v>
      </c>
      <c r="AK78" s="17">
        <v>283</v>
      </c>
      <c r="AL78" s="17">
        <v>23</v>
      </c>
      <c r="AM78" s="58">
        <v>0</v>
      </c>
      <c r="AN78" s="18">
        <v>15</v>
      </c>
      <c r="AO78" s="18">
        <v>0</v>
      </c>
      <c r="AP78" s="17">
        <v>0</v>
      </c>
      <c r="AQ78" s="17">
        <v>268</v>
      </c>
      <c r="AR78" s="33">
        <v>20</v>
      </c>
      <c r="AS78" s="58">
        <v>0</v>
      </c>
      <c r="AT78" s="18">
        <v>21</v>
      </c>
      <c r="AU78" s="18">
        <v>0</v>
      </c>
      <c r="AV78" s="17">
        <v>0</v>
      </c>
      <c r="AW78" s="17">
        <v>247</v>
      </c>
      <c r="AX78" s="17">
        <v>20</v>
      </c>
      <c r="AY78" s="264">
        <v>0</v>
      </c>
      <c r="AZ78" s="17">
        <v>30</v>
      </c>
      <c r="BA78" s="18">
        <v>0</v>
      </c>
      <c r="BB78" s="17">
        <v>0</v>
      </c>
      <c r="BC78" s="17">
        <v>221</v>
      </c>
      <c r="BD78" s="17">
        <v>14</v>
      </c>
      <c r="BE78" s="32">
        <v>0</v>
      </c>
      <c r="BF78" s="17">
        <v>20</v>
      </c>
      <c r="BG78" s="18">
        <v>0</v>
      </c>
      <c r="BH78" s="17">
        <v>0</v>
      </c>
      <c r="BI78" s="17">
        <v>247</v>
      </c>
      <c r="BJ78" s="17">
        <v>22</v>
      </c>
      <c r="BK78" s="32">
        <v>0</v>
      </c>
      <c r="BL78" s="18">
        <v>16</v>
      </c>
      <c r="BM78" s="18">
        <v>0</v>
      </c>
      <c r="BN78" s="17">
        <v>0</v>
      </c>
      <c r="BO78" s="17">
        <v>183</v>
      </c>
      <c r="BP78" s="17">
        <v>18</v>
      </c>
      <c r="BQ78" s="32">
        <v>0</v>
      </c>
      <c r="BR78" s="18">
        <v>15</v>
      </c>
      <c r="BS78" s="18">
        <v>0</v>
      </c>
      <c r="BT78" s="17">
        <v>0</v>
      </c>
      <c r="BU78" s="18">
        <v>167</v>
      </c>
      <c r="BV78" s="17">
        <v>14</v>
      </c>
      <c r="BW78" s="32">
        <v>0</v>
      </c>
      <c r="BX78" s="18">
        <v>25</v>
      </c>
      <c r="BY78" s="18">
        <v>0</v>
      </c>
      <c r="BZ78" s="17">
        <v>0</v>
      </c>
      <c r="CA78" s="18">
        <v>143</v>
      </c>
      <c r="CB78" s="18">
        <v>19</v>
      </c>
      <c r="CC78" s="32">
        <v>0.0001</v>
      </c>
      <c r="CD78" s="18">
        <v>18</v>
      </c>
      <c r="CE78" s="18">
        <v>0</v>
      </c>
      <c r="CF78" s="17">
        <v>0</v>
      </c>
      <c r="CG78" s="18">
        <v>143</v>
      </c>
      <c r="CH78" s="33">
        <v>10</v>
      </c>
      <c r="CI78" s="32">
        <v>0</v>
      </c>
      <c r="CJ78" s="18">
        <v>15</v>
      </c>
      <c r="CK78" s="18">
        <v>0</v>
      </c>
      <c r="CL78" s="17">
        <v>0</v>
      </c>
      <c r="CM78" s="18">
        <v>143</v>
      </c>
      <c r="CN78" s="33">
        <v>13</v>
      </c>
      <c r="CO78" s="32">
        <v>0</v>
      </c>
      <c r="CP78" s="17">
        <v>10</v>
      </c>
      <c r="CQ78" s="18"/>
      <c r="CR78" s="17"/>
      <c r="CS78" s="17">
        <v>105</v>
      </c>
      <c r="CT78" s="33">
        <v>4</v>
      </c>
      <c r="CU78" s="32">
        <v>0</v>
      </c>
      <c r="CV78" s="17">
        <v>0</v>
      </c>
      <c r="CW78" s="18">
        <v>0</v>
      </c>
      <c r="CX78" s="17"/>
      <c r="CY78" s="17">
        <v>105</v>
      </c>
      <c r="CZ78" s="33">
        <v>1</v>
      </c>
      <c r="DA78" s="32">
        <v>0</v>
      </c>
      <c r="DB78" s="18">
        <v>0</v>
      </c>
      <c r="DC78" s="18">
        <v>0</v>
      </c>
      <c r="DD78" s="17"/>
      <c r="DE78" s="18">
        <v>104</v>
      </c>
      <c r="DF78" s="33">
        <v>0</v>
      </c>
      <c r="DG78" s="32">
        <v>0</v>
      </c>
      <c r="DH78" s="18">
        <v>0</v>
      </c>
      <c r="DI78" s="18">
        <v>0</v>
      </c>
      <c r="DJ78" s="17"/>
      <c r="DK78" s="18">
        <v>105</v>
      </c>
      <c r="DL78" s="18">
        <v>1</v>
      </c>
      <c r="DM78" s="26">
        <v>0</v>
      </c>
      <c r="DN78" s="18">
        <v>0</v>
      </c>
      <c r="DO78" s="18">
        <v>0</v>
      </c>
      <c r="DP78" s="17"/>
      <c r="DQ78" s="18">
        <v>105</v>
      </c>
      <c r="DR78" s="18">
        <v>0</v>
      </c>
      <c r="DS78" s="26">
        <v>0</v>
      </c>
      <c r="DT78" s="18">
        <v>0</v>
      </c>
      <c r="DU78" s="18">
        <v>0</v>
      </c>
      <c r="DV78" s="17"/>
      <c r="DW78" s="18">
        <v>100</v>
      </c>
      <c r="DX78" s="18">
        <v>2</v>
      </c>
      <c r="DY78" s="26">
        <v>0</v>
      </c>
      <c r="DZ78" s="18">
        <v>0</v>
      </c>
      <c r="EA78" s="18">
        <v>0</v>
      </c>
      <c r="EB78" s="17"/>
      <c r="EC78" s="18">
        <v>100</v>
      </c>
      <c r="ED78" s="18"/>
      <c r="EE78" s="26"/>
      <c r="EF78" s="17">
        <v>0</v>
      </c>
      <c r="EG78" s="18">
        <v>0</v>
      </c>
      <c r="EH78" s="17"/>
      <c r="EI78" s="17">
        <v>100</v>
      </c>
      <c r="EJ78" s="18">
        <v>1</v>
      </c>
      <c r="EK78" s="26">
        <v>0</v>
      </c>
      <c r="EL78" s="17">
        <v>0</v>
      </c>
      <c r="EM78" s="18">
        <v>0</v>
      </c>
      <c r="EN78" s="17"/>
      <c r="EO78" s="17">
        <v>100</v>
      </c>
      <c r="EP78" s="17">
        <v>0</v>
      </c>
      <c r="EQ78" s="26">
        <v>0</v>
      </c>
      <c r="ER78" s="17">
        <v>0</v>
      </c>
      <c r="ES78" s="18">
        <v>0</v>
      </c>
      <c r="ET78" s="17"/>
      <c r="EU78" s="17">
        <v>101</v>
      </c>
      <c r="EV78" s="17">
        <v>2</v>
      </c>
      <c r="EW78" s="26">
        <v>0</v>
      </c>
      <c r="EX78" s="17">
        <v>0</v>
      </c>
      <c r="EY78" s="18">
        <v>0</v>
      </c>
      <c r="EZ78" s="17"/>
      <c r="FA78" s="17">
        <v>107</v>
      </c>
      <c r="FB78" s="17">
        <v>0</v>
      </c>
      <c r="FC78" s="26">
        <v>0</v>
      </c>
      <c r="FD78" s="17">
        <v>0</v>
      </c>
      <c r="FE78" s="18">
        <v>0</v>
      </c>
      <c r="FF78" s="17"/>
      <c r="FG78" s="17">
        <v>107</v>
      </c>
      <c r="FH78" s="17">
        <v>0</v>
      </c>
      <c r="FI78" s="26">
        <v>0</v>
      </c>
      <c r="FJ78" s="18">
        <v>0</v>
      </c>
      <c r="FK78" s="18">
        <v>0</v>
      </c>
      <c r="FL78" s="17"/>
      <c r="FM78" s="18">
        <v>107</v>
      </c>
      <c r="FN78" s="18">
        <v>2</v>
      </c>
      <c r="FO78" s="26">
        <v>0</v>
      </c>
      <c r="FP78" s="18">
        <v>0</v>
      </c>
      <c r="FQ78" s="18">
        <v>0</v>
      </c>
      <c r="FR78" s="17"/>
      <c r="FS78" s="18">
        <v>107</v>
      </c>
      <c r="FT78" s="18">
        <v>1</v>
      </c>
      <c r="FU78" s="26">
        <v>0</v>
      </c>
      <c r="FV78" s="18">
        <v>0</v>
      </c>
      <c r="FW78" s="18">
        <v>0</v>
      </c>
      <c r="FX78" s="17"/>
      <c r="FY78" s="18">
        <v>107</v>
      </c>
      <c r="FZ78" s="18">
        <v>0</v>
      </c>
      <c r="GA78" s="26">
        <v>0</v>
      </c>
      <c r="GB78" s="18">
        <v>0</v>
      </c>
      <c r="GC78" s="18">
        <v>0</v>
      </c>
      <c r="GD78" s="17"/>
      <c r="GE78" s="18">
        <v>107</v>
      </c>
      <c r="GF78" s="18">
        <v>0</v>
      </c>
      <c r="GG78" s="26">
        <v>0</v>
      </c>
      <c r="GH78" s="17">
        <v>0</v>
      </c>
      <c r="GI78" s="18">
        <v>0</v>
      </c>
      <c r="GJ78" s="17"/>
      <c r="GK78" s="17">
        <v>107</v>
      </c>
      <c r="GL78" s="17">
        <v>0</v>
      </c>
      <c r="GM78" s="26">
        <v>0</v>
      </c>
      <c r="GN78" s="17">
        <v>0</v>
      </c>
      <c r="GO78" s="18">
        <v>0</v>
      </c>
      <c r="GP78" s="17"/>
      <c r="GQ78" s="17">
        <v>107</v>
      </c>
      <c r="GR78" s="17">
        <v>372</v>
      </c>
      <c r="GS78" s="17">
        <v>0</v>
      </c>
      <c r="GT78" s="17">
        <v>0</v>
      </c>
      <c r="GU78" s="17">
        <v>0</v>
      </c>
      <c r="GV78" s="17">
        <v>299</v>
      </c>
      <c r="GW78" s="17">
        <v>0</v>
      </c>
      <c r="GX78" s="17">
        <v>0</v>
      </c>
      <c r="GY78" s="17">
        <v>0</v>
      </c>
      <c r="GZ78" s="16">
        <v>246</v>
      </c>
      <c r="HA78" s="16">
        <v>0</v>
      </c>
      <c r="HB78" s="16">
        <v>0</v>
      </c>
      <c r="HC78" s="16">
        <v>0</v>
      </c>
      <c r="HD78" s="41"/>
      <c r="HE78" s="41"/>
      <c r="HF78" s="41"/>
      <c r="HG78" s="41"/>
      <c r="HH78" s="18"/>
      <c r="HI78" s="41"/>
      <c r="HJ78" s="41"/>
      <c r="HK78" s="41"/>
      <c r="HL78" s="18"/>
      <c r="HM78" s="18"/>
      <c r="HN78" s="18">
        <f t="shared" si="7"/>
        <v>233</v>
      </c>
      <c r="HO78" s="18">
        <f>Q78+W78</f>
        <v>0</v>
      </c>
      <c r="HP78" s="18">
        <f t="shared" si="8"/>
        <v>1150</v>
      </c>
      <c r="HQ78" s="18">
        <f t="shared" si="9"/>
        <v>0</v>
      </c>
      <c r="HR78" s="43"/>
      <c r="HS78" s="43"/>
    </row>
    <row r="79" ht="16.5" spans="1:227">
      <c r="A79" s="16" t="s">
        <v>133</v>
      </c>
      <c r="B79" s="17" t="s">
        <v>39</v>
      </c>
      <c r="C79" s="18">
        <v>6939962756820</v>
      </c>
      <c r="D79" s="18" t="e">
        <v>#N/A</v>
      </c>
      <c r="E79" s="18" t="s">
        <v>442</v>
      </c>
      <c r="F79" s="17" t="s">
        <v>443</v>
      </c>
      <c r="G79" s="19" t="s">
        <v>384</v>
      </c>
      <c r="H79" s="17" t="s">
        <v>136</v>
      </c>
      <c r="I79" s="26" t="e">
        <f>VLOOKUP(C79,[3]Sheet2!K:P,6,0)</f>
        <v>#N/A</v>
      </c>
      <c r="J79" s="17" t="e">
        <f>VLOOKUP(C79,[3]Sheet2!K:N,4,0)</f>
        <v>#N/A</v>
      </c>
      <c r="K79" s="17" t="e">
        <f>VLOOKUP(C79,[3]Sheet2!K:Q,7,0)</f>
        <v>#N/A</v>
      </c>
      <c r="L79" s="18" t="e">
        <f>VLOOKUP(C79,[3]Sheet2!K:O,5,0)</f>
        <v>#N/A</v>
      </c>
      <c r="M79" s="27">
        <f t="shared" si="6"/>
        <v>0</v>
      </c>
      <c r="N79" s="27"/>
      <c r="O79" s="27"/>
      <c r="P79" s="18">
        <v>0</v>
      </c>
      <c r="Q79" s="18">
        <v>0</v>
      </c>
      <c r="R79" s="17"/>
      <c r="S79" s="17">
        <v>0</v>
      </c>
      <c r="T79" s="17"/>
      <c r="U79" s="17"/>
      <c r="V79" s="18" t="e">
        <f ca="1">SUMIF([3]Sheet2!D:F,C79,[3]Sheet2!F:F)</f>
        <v>#VALUE!</v>
      </c>
      <c r="W79" s="18" t="e">
        <f ca="1">SUMIF([3]Sheet2!D:F,C79,[3]Sheet2!E:E)</f>
        <v>#VALUE!</v>
      </c>
      <c r="X79" s="17"/>
      <c r="Y79" s="17" t="e">
        <f ca="1">SUMIF([3]Sheet2!A:B,C79,[3]Sheet2!B:B)</f>
        <v>#VALUE!</v>
      </c>
      <c r="Z79" s="17"/>
      <c r="AA79" s="17"/>
      <c r="AB79" s="18" t="e">
        <f ca="1">SUMIF([3]Sheet2!D:F,C79,[3]Sheet2!F:F)</f>
        <v>#VALUE!</v>
      </c>
      <c r="AC79" s="18" t="e">
        <f ca="1">SUMIF([3]Sheet2!D:F,C79,[3]Sheet2!E:E)</f>
        <v>#VALUE!</v>
      </c>
      <c r="AD79" s="17"/>
      <c r="AE79" s="17" t="e">
        <f ca="1">SUMIF([3]Sheet2!A:B,C79,[3]Sheet2!B:B)</f>
        <v>#VALUE!</v>
      </c>
      <c r="AF79" s="17"/>
      <c r="AG79" s="17"/>
      <c r="AH79" s="18" t="e">
        <f ca="1">SUMIF([3]Sheet2!D:F,C79,[3]Sheet2!F:F)</f>
        <v>#VALUE!</v>
      </c>
      <c r="AI79" s="18" t="e">
        <f ca="1">SUMIF([3]Sheet2!D:F,C79,[3]Sheet2!E:E)</f>
        <v>#VALUE!</v>
      </c>
      <c r="AJ79" s="17"/>
      <c r="AK79" s="17" t="e">
        <f ca="1">SUMIF([3]Sheet2!A:B,C79,[3]Sheet2!B:B)</f>
        <v>#VALUE!</v>
      </c>
      <c r="AL79" s="17">
        <v>3</v>
      </c>
      <c r="AM79" s="58">
        <v>0</v>
      </c>
      <c r="AN79" s="18" t="e">
        <f ca="1">SUMIF([3]Sheet2!D:F,C79,[3]Sheet2!F:F)</f>
        <v>#VALUE!</v>
      </c>
      <c r="AO79" s="18" t="e">
        <f ca="1">SUMIF([3]Sheet2!D:F,C79,[3]Sheet2!E:E)</f>
        <v>#VALUE!</v>
      </c>
      <c r="AP79" s="17"/>
      <c r="AQ79" s="17" t="e">
        <f ca="1">SUMIF([3]Sheet2!A:B,C79,[3]Sheet2!B:B)</f>
        <v>#VALUE!</v>
      </c>
      <c r="AR79" s="17" t="str">
        <f>VLOOKUP(C79,[4]tmcs_goods_effect_detail!$D$1:$J$65536,7,0)</f>
        <v>1</v>
      </c>
      <c r="AS79" s="17">
        <f>VLOOKUP(C79,[4]tmcs_goods_effect_detail!$D$1:$J$65536,6,0)</f>
        <v>0</v>
      </c>
      <c r="AT79" s="18" t="e">
        <f ca="1">SUMIF([3]Sheet2!D:F,C79,[3]Sheet2!F:F)</f>
        <v>#VALUE!</v>
      </c>
      <c r="AU79" s="18" t="e">
        <f ca="1">SUMIF([3]Sheet2!D:F,C79,[3]Sheet2!E:E)</f>
        <v>#VALUE!</v>
      </c>
      <c r="AV79" s="17"/>
      <c r="AW79" s="17" t="e">
        <f ca="1">SUMIF([3]Sheet2!A:B,C79,[3]Sheet2!B:B)</f>
        <v>#VALUE!</v>
      </c>
      <c r="AX79" s="17">
        <f>VLOOKUP(C79,[5]tmcs_goods_effect_detail!$D$1:$K$65536,8,0)</f>
        <v>5</v>
      </c>
      <c r="AY79" s="264">
        <f>VLOOKUP(C79,[5]tmcs_goods_effect_detail!$D$1:$K$65536,6,0)</f>
        <v>0</v>
      </c>
      <c r="AZ79" s="17">
        <v>0</v>
      </c>
      <c r="BA79" s="18">
        <v>0</v>
      </c>
      <c r="BB79" s="17"/>
      <c r="BC79" s="17">
        <v>2</v>
      </c>
      <c r="BD79" s="17" t="e">
        <f>VLOOKUP(C79,[6]tmcs_goods_effect_detail!$D$1:$K$65536,8,0)</f>
        <v>#N/A</v>
      </c>
      <c r="BE79" s="32" t="e">
        <f>VLOOKUP(C79,[6]tmcs_goods_effect_detail!$D$1:$K$65536,7,0)</f>
        <v>#N/A</v>
      </c>
      <c r="BF79" s="17">
        <f>SUMIF([3]Sheet2!D:D,C79,[3]Sheet2!F:F)</f>
        <v>0</v>
      </c>
      <c r="BG79" s="18">
        <f>SUMIF([3]Sheet2!D:D,C79,[3]Sheet2!E:E)</f>
        <v>0</v>
      </c>
      <c r="BH79" s="17"/>
      <c r="BI79" s="17">
        <f>SUMIF([3]Sheet2!A:A,C79,[3]Sheet2!B:B)</f>
        <v>0</v>
      </c>
      <c r="BJ79" s="17" t="e">
        <f>VLOOKUP(I79,[6]tmcs_goods_effect_detail!$D$1:$K$65536,8,0)</f>
        <v>#N/A</v>
      </c>
      <c r="BK79" s="32" t="e">
        <f>VLOOKUP(I79,[6]tmcs_goods_effect_detail!$D$1:$K$65536,7,0)</f>
        <v>#N/A</v>
      </c>
      <c r="BL79" s="18">
        <f>SUMIF([3]Sheet2!D:D,C79,[3]Sheet2!F:F)</f>
        <v>0</v>
      </c>
      <c r="BM79" s="18">
        <f>SUMIF([3]Sheet2!D:D,C79,[3]Sheet2!E:E)</f>
        <v>0</v>
      </c>
      <c r="BN79" s="17"/>
      <c r="BO79" s="17">
        <f>SUMIF([3]Sheet2!A:A,C79,[3]Sheet2!B:B)</f>
        <v>0</v>
      </c>
      <c r="BP79" s="17">
        <f>VLOOKUP(C79,[7]tmcs_goods_effect_detail!$D$1:$J$65536,7,0)</f>
        <v>2</v>
      </c>
      <c r="BQ79" s="32">
        <f>VLOOKUP(C79,[7]tmcs_goods_effect_detail!$D$1:$J$65536,6,0)</f>
        <v>0</v>
      </c>
      <c r="BR79" s="18">
        <f>SUMIF([3]Sheet2!D:D,C79,[3]Sheet2!F:F)</f>
        <v>0</v>
      </c>
      <c r="BS79" s="18">
        <f>SUMIF([3]Sheet2!D:D,C79,[3]Sheet2!E:E)</f>
        <v>0</v>
      </c>
      <c r="BT79" s="17"/>
      <c r="BU79" s="18">
        <f>SUMIF([3]Sheet2!A:A,C79,[3]Sheet2!B:B)</f>
        <v>0</v>
      </c>
      <c r="BV79" s="17" t="e">
        <f>VLOOKUP(C79,[8]tmcs_goods_effect_detail!$D$1:$J$65536,7,0)</f>
        <v>#N/A</v>
      </c>
      <c r="BW79" s="32" t="e">
        <f>VLOOKUP(C79,[8]tmcs_goods_effect_detail!$D$1:$J$65536,6,0)</f>
        <v>#N/A</v>
      </c>
      <c r="BX79" s="18">
        <f>SUMIF([3]Sheet2!D:D,C79,[3]Sheet2!F:F)</f>
        <v>0</v>
      </c>
      <c r="BY79" s="18">
        <f>SUMIF([3]Sheet2!D:D,C79,[3]Sheet2!E:E)</f>
        <v>0</v>
      </c>
      <c r="BZ79" s="17"/>
      <c r="CA79" s="18">
        <f>SUMIF([3]Sheet2!A:A,C79,[3]Sheet2!B:B)</f>
        <v>0</v>
      </c>
      <c r="CB79" s="18"/>
      <c r="CC79" s="18"/>
      <c r="CD79" s="18">
        <f>SUMIF([3]Sheet2!D:D,C79,[3]Sheet2!F:F)</f>
        <v>0</v>
      </c>
      <c r="CE79" s="18">
        <f>SUMIF([3]Sheet2!D:D,C79,[3]Sheet2!E:E)</f>
        <v>0</v>
      </c>
      <c r="CF79" s="17"/>
      <c r="CG79" s="18"/>
      <c r="CH79" s="33">
        <v>4</v>
      </c>
      <c r="CI79" s="18">
        <v>0</v>
      </c>
      <c r="CJ79" s="18">
        <f>SUMIF([3]Sheet2!D:D,C79,[3]Sheet2!F:F)</f>
        <v>0</v>
      </c>
      <c r="CK79" s="18">
        <f>SUMIF([3]Sheet2!D:D,C79,[3]Sheet2!E:E)</f>
        <v>0</v>
      </c>
      <c r="CL79" s="17"/>
      <c r="CM79" s="17"/>
      <c r="CN79" s="33">
        <v>6</v>
      </c>
      <c r="CO79" s="18">
        <v>0</v>
      </c>
      <c r="CP79" s="17">
        <v>0</v>
      </c>
      <c r="CQ79" s="18">
        <v>0</v>
      </c>
      <c r="CR79" s="17"/>
      <c r="CS79" s="17">
        <v>2</v>
      </c>
      <c r="CT79" s="33">
        <v>4</v>
      </c>
      <c r="CU79" s="17">
        <v>0</v>
      </c>
      <c r="CV79" s="17">
        <v>0</v>
      </c>
      <c r="CW79" s="18">
        <v>0</v>
      </c>
      <c r="CX79" s="17"/>
      <c r="CY79" s="17">
        <v>2</v>
      </c>
      <c r="CZ79" s="33">
        <v>5</v>
      </c>
      <c r="DA79" s="17">
        <v>0</v>
      </c>
      <c r="DB79" s="18">
        <v>0</v>
      </c>
      <c r="DC79" s="18">
        <v>0</v>
      </c>
      <c r="DD79" s="17"/>
      <c r="DE79" s="18">
        <v>2</v>
      </c>
      <c r="DF79" s="33">
        <v>5</v>
      </c>
      <c r="DG79" s="18">
        <v>0</v>
      </c>
      <c r="DH79" s="18">
        <v>0</v>
      </c>
      <c r="DI79" s="18">
        <v>0</v>
      </c>
      <c r="DJ79" s="17"/>
      <c r="DK79" s="18">
        <v>2</v>
      </c>
      <c r="DL79" s="18">
        <v>7</v>
      </c>
      <c r="DM79" s="18"/>
      <c r="DN79" s="18">
        <v>0</v>
      </c>
      <c r="DO79" s="18">
        <v>0</v>
      </c>
      <c r="DP79" s="17"/>
      <c r="DQ79" s="18">
        <v>2</v>
      </c>
      <c r="DR79" s="18">
        <v>7</v>
      </c>
      <c r="DS79" s="26">
        <f>VLOOKUP(C79,[9]tmcs_goods_effect_detail!$D$1:$P$65536,8,0)</f>
        <v>0</v>
      </c>
      <c r="DT79" s="18">
        <v>0</v>
      </c>
      <c r="DU79" s="18">
        <v>0</v>
      </c>
      <c r="DV79" s="17"/>
      <c r="DW79" s="18">
        <v>0</v>
      </c>
      <c r="DX79" s="18">
        <v>7</v>
      </c>
      <c r="DY79" s="26" t="e">
        <f>VLOOKUP(I79,[9]tmcs_goods_effect_detail!$D$1:$P$65536,8,0)</f>
        <v>#N/A</v>
      </c>
      <c r="DZ79" s="18">
        <v>0</v>
      </c>
      <c r="EA79" s="18">
        <v>0</v>
      </c>
      <c r="EB79" s="17"/>
      <c r="EC79" s="18">
        <v>0</v>
      </c>
      <c r="ED79" s="18">
        <v>7</v>
      </c>
      <c r="EE79" s="26" t="e">
        <f>VLOOKUP(O79,[9]tmcs_goods_effect_detail!$D$1:$P$65536,8,0)</f>
        <v>#N/A</v>
      </c>
      <c r="EF79" s="17">
        <v>0</v>
      </c>
      <c r="EG79" s="18">
        <v>0</v>
      </c>
      <c r="EH79" s="17"/>
      <c r="EI79" s="17">
        <v>0</v>
      </c>
      <c r="EJ79" s="18">
        <v>7</v>
      </c>
      <c r="EK79" s="26" t="e">
        <f>VLOOKUP(U79,[9]tmcs_goods_effect_detail!$D$1:$P$65536,8,0)</f>
        <v>#N/A</v>
      </c>
      <c r="EL79" s="17">
        <v>0</v>
      </c>
      <c r="EM79" s="18">
        <v>0</v>
      </c>
      <c r="EN79" s="17" t="e">
        <v>#N/A</v>
      </c>
      <c r="EO79" s="17">
        <v>0</v>
      </c>
      <c r="EP79" s="17" t="e">
        <f>VLOOKUP(C79,[10]tmcs_goods_effect_detail!$D$1:$J$65536,7,0)</f>
        <v>#N/A</v>
      </c>
      <c r="EQ79" s="17" t="e">
        <f>VLOOKUP(C79,[10]tmcs_goods_effect_detail!$D$1:$J$65536,6,0)</f>
        <v>#N/A</v>
      </c>
      <c r="ER79" s="17">
        <v>0</v>
      </c>
      <c r="ES79" s="18">
        <v>0</v>
      </c>
      <c r="ET79" s="17"/>
      <c r="EU79" s="17">
        <v>0</v>
      </c>
      <c r="EV79" s="17">
        <v>10</v>
      </c>
      <c r="EW79" s="17">
        <v>0</v>
      </c>
      <c r="EX79" s="17">
        <v>0</v>
      </c>
      <c r="EY79" s="18">
        <v>0</v>
      </c>
      <c r="EZ79" s="17"/>
      <c r="FA79" s="17">
        <v>2</v>
      </c>
      <c r="FB79" s="17">
        <v>5</v>
      </c>
      <c r="FC79" s="17">
        <v>0</v>
      </c>
      <c r="FD79" s="17">
        <v>0</v>
      </c>
      <c r="FE79" s="18">
        <v>0</v>
      </c>
      <c r="FF79" s="17"/>
      <c r="FG79" s="17">
        <v>2</v>
      </c>
      <c r="FH79" s="17">
        <v>6</v>
      </c>
      <c r="FI79" s="17">
        <v>0</v>
      </c>
      <c r="FJ79" s="18">
        <v>0</v>
      </c>
      <c r="FK79" s="18">
        <v>0</v>
      </c>
      <c r="FL79" s="17"/>
      <c r="FM79" s="18">
        <v>2</v>
      </c>
      <c r="FN79" s="18" t="e">
        <f>VLOOKUP(C79,[11]tmcs_goods_effect_detail!$D$1:$J$65536,7,0)</f>
        <v>#N/A</v>
      </c>
      <c r="FO79" s="18" t="e">
        <f>VLOOKUP(C79,[11]tmcs_goods_effect_detail!$D$1:$J$65536,6,0)</f>
        <v>#N/A</v>
      </c>
      <c r="FP79" s="18">
        <v>0</v>
      </c>
      <c r="FQ79" s="18">
        <v>0</v>
      </c>
      <c r="FR79" s="17"/>
      <c r="FS79" s="18">
        <v>2</v>
      </c>
      <c r="FT79" s="18">
        <f>VLOOKUP(C79,[12]tmcs_goods_effect_detail!$D$1:$J$65536,7,0)</f>
        <v>2</v>
      </c>
      <c r="FU79" s="18">
        <f>VLOOKUP(C79,[12]tmcs_goods_effect_detail!$D$1:$J$65536,6,0)</f>
        <v>0</v>
      </c>
      <c r="FV79" s="18">
        <v>0</v>
      </c>
      <c r="FW79" s="18">
        <v>0</v>
      </c>
      <c r="FX79" s="17"/>
      <c r="FY79" s="18">
        <v>2</v>
      </c>
      <c r="FZ79" s="18">
        <v>1</v>
      </c>
      <c r="GA79" s="18">
        <v>0</v>
      </c>
      <c r="GB79" s="18">
        <v>0</v>
      </c>
      <c r="GC79" s="18">
        <v>0</v>
      </c>
      <c r="GD79" s="17"/>
      <c r="GE79" s="18">
        <v>2</v>
      </c>
      <c r="GF79" s="18">
        <v>4</v>
      </c>
      <c r="GG79" s="18">
        <v>0</v>
      </c>
      <c r="GH79" s="17">
        <v>0</v>
      </c>
      <c r="GI79" s="18">
        <v>0</v>
      </c>
      <c r="GJ79" s="17"/>
      <c r="GK79" s="17">
        <v>2</v>
      </c>
      <c r="GL79" s="17">
        <v>7</v>
      </c>
      <c r="GM79" s="17">
        <v>0</v>
      </c>
      <c r="GN79" s="17">
        <v>0</v>
      </c>
      <c r="GO79" s="18">
        <v>0</v>
      </c>
      <c r="GP79" s="17"/>
      <c r="GQ79" s="17">
        <v>2</v>
      </c>
      <c r="GR79" s="17">
        <v>131</v>
      </c>
      <c r="GS79" s="17">
        <v>8867.42</v>
      </c>
      <c r="GT79" s="17">
        <v>24</v>
      </c>
      <c r="GU79" s="17">
        <v>1696.95</v>
      </c>
      <c r="GV79" s="17">
        <v>18</v>
      </c>
      <c r="GW79" s="17">
        <v>1092</v>
      </c>
      <c r="GX79" s="17">
        <v>0</v>
      </c>
      <c r="GY79" s="17">
        <v>0</v>
      </c>
      <c r="GZ79" s="18">
        <v>0</v>
      </c>
      <c r="HA79" s="41">
        <v>0</v>
      </c>
      <c r="HB79" s="41">
        <v>0</v>
      </c>
      <c r="HC79" s="41">
        <v>0</v>
      </c>
      <c r="HD79" s="41"/>
      <c r="HE79" s="41"/>
      <c r="HF79" s="41"/>
      <c r="HG79" s="41"/>
      <c r="HH79" s="18"/>
      <c r="HI79" s="41"/>
      <c r="HJ79" s="41"/>
      <c r="HK79" s="41"/>
      <c r="HL79" s="18"/>
      <c r="HM79" s="18"/>
      <c r="HN79" s="18"/>
      <c r="HO79" s="18"/>
      <c r="HP79" s="18"/>
      <c r="HQ79" s="18"/>
      <c r="HR79" s="43"/>
      <c r="HS79" s="43"/>
    </row>
    <row r="80" ht="16.5" spans="1:227">
      <c r="A80" s="16" t="s">
        <v>139</v>
      </c>
      <c r="B80" s="17" t="s">
        <v>35</v>
      </c>
      <c r="C80" s="18">
        <v>6939962757544</v>
      </c>
      <c r="D80" s="18" t="e">
        <v>#N/A</v>
      </c>
      <c r="E80" s="18">
        <v>21061010002763</v>
      </c>
      <c r="F80" s="17" t="s">
        <v>444</v>
      </c>
      <c r="G80" s="19" t="s">
        <v>445</v>
      </c>
      <c r="H80" s="17" t="s">
        <v>136</v>
      </c>
      <c r="I80" s="26" t="e">
        <f>VLOOKUP(C80,[3]Sheet2!K:P,6,0)</f>
        <v>#N/A</v>
      </c>
      <c r="J80" s="17" t="e">
        <f>VLOOKUP(C80,[3]Sheet2!K:N,4,0)</f>
        <v>#N/A</v>
      </c>
      <c r="K80" s="17" t="e">
        <f>VLOOKUP(C80,[3]Sheet2!K:Q,7,0)</f>
        <v>#N/A</v>
      </c>
      <c r="L80" s="18" t="e">
        <f>VLOOKUP(C80,[3]Sheet2!K:O,5,0)</f>
        <v>#N/A</v>
      </c>
      <c r="M80" s="27">
        <f t="shared" si="6"/>
        <v>0</v>
      </c>
      <c r="N80" s="27"/>
      <c r="O80" s="27"/>
      <c r="P80" s="18">
        <v>0</v>
      </c>
      <c r="Q80" s="18">
        <v>0</v>
      </c>
      <c r="R80" s="17"/>
      <c r="S80" s="17">
        <v>0</v>
      </c>
      <c r="T80" s="17"/>
      <c r="U80" s="17"/>
      <c r="V80" s="18" t="e">
        <f ca="1">SUMIF([3]Sheet2!D:F,C80,[3]Sheet2!F:F)</f>
        <v>#VALUE!</v>
      </c>
      <c r="W80" s="18" t="e">
        <f ca="1">SUMIF([3]Sheet2!D:F,C80,[3]Sheet2!E:E)</f>
        <v>#VALUE!</v>
      </c>
      <c r="X80" s="17"/>
      <c r="Y80" s="17" t="e">
        <f ca="1">SUMIF([3]Sheet2!A:B,C80,[3]Sheet2!B:B)</f>
        <v>#VALUE!</v>
      </c>
      <c r="Z80" s="17"/>
      <c r="AA80" s="17"/>
      <c r="AB80" s="18" t="e">
        <f ca="1">SUMIF([3]Sheet2!D:F,C80,[3]Sheet2!F:F)</f>
        <v>#VALUE!</v>
      </c>
      <c r="AC80" s="18" t="e">
        <f ca="1">SUMIF([3]Sheet2!D:F,C80,[3]Sheet2!E:E)</f>
        <v>#VALUE!</v>
      </c>
      <c r="AD80" s="17"/>
      <c r="AE80" s="17" t="e">
        <f ca="1">SUMIF([3]Sheet2!A:B,C80,[3]Sheet2!B:B)</f>
        <v>#VALUE!</v>
      </c>
      <c r="AF80" s="17"/>
      <c r="AG80" s="17"/>
      <c r="AH80" s="18" t="e">
        <f ca="1">SUMIF([3]Sheet2!D:F,C80,[3]Sheet2!F:F)</f>
        <v>#VALUE!</v>
      </c>
      <c r="AI80" s="18" t="e">
        <f ca="1">SUMIF([3]Sheet2!D:F,C80,[3]Sheet2!E:E)</f>
        <v>#VALUE!</v>
      </c>
      <c r="AJ80" s="17"/>
      <c r="AK80" s="17" t="e">
        <f ca="1">SUMIF([3]Sheet2!A:B,C80,[3]Sheet2!B:B)</f>
        <v>#VALUE!</v>
      </c>
      <c r="AL80" s="17">
        <v>0</v>
      </c>
      <c r="AM80" s="58" t="e">
        <v>#DIV/0!</v>
      </c>
      <c r="AN80" s="18" t="e">
        <f ca="1">SUMIF([3]Sheet2!D:F,C80,[3]Sheet2!F:F)</f>
        <v>#VALUE!</v>
      </c>
      <c r="AO80" s="18" t="e">
        <f ca="1">SUMIF([3]Sheet2!D:F,C80,[3]Sheet2!E:E)</f>
        <v>#VALUE!</v>
      </c>
      <c r="AP80" s="17"/>
      <c r="AQ80" s="17" t="e">
        <f ca="1">SUMIF([3]Sheet2!A:B,C80,[3]Sheet2!B:B)</f>
        <v>#VALUE!</v>
      </c>
      <c r="AR80" s="17" t="str">
        <f>VLOOKUP(C80,[4]tmcs_goods_effect_detail!$D$1:$J$65536,7,0)</f>
        <v>1</v>
      </c>
      <c r="AS80" s="17">
        <f>VLOOKUP(C80,[4]tmcs_goods_effect_detail!$D$1:$J$65536,6,0)</f>
        <v>0</v>
      </c>
      <c r="AT80" s="18" t="e">
        <f ca="1">SUMIF([3]Sheet2!D:F,C80,[3]Sheet2!F:F)</f>
        <v>#VALUE!</v>
      </c>
      <c r="AU80" s="18" t="e">
        <f ca="1">SUMIF([3]Sheet2!D:F,C80,[3]Sheet2!E:E)</f>
        <v>#VALUE!</v>
      </c>
      <c r="AV80" s="17"/>
      <c r="AW80" s="17" t="e">
        <f ca="1">SUMIF([3]Sheet2!A:B,C80,[3]Sheet2!B:B)</f>
        <v>#VALUE!</v>
      </c>
      <c r="AX80" s="17">
        <f>VLOOKUP(C80,[5]tmcs_goods_effect_detail!$D$1:$K$65536,8,0)</f>
        <v>1</v>
      </c>
      <c r="AY80" s="264">
        <f>VLOOKUP(C80,[5]tmcs_goods_effect_detail!$D$1:$K$65536,6,0)</f>
        <v>0</v>
      </c>
      <c r="AZ80" s="17">
        <v>0</v>
      </c>
      <c r="BA80" s="18">
        <v>0</v>
      </c>
      <c r="BB80" s="17"/>
      <c r="BC80" s="17">
        <v>2</v>
      </c>
      <c r="BD80" s="17" t="e">
        <f>VLOOKUP(C80,[6]tmcs_goods_effect_detail!$D$1:$K$65536,8,0)</f>
        <v>#N/A</v>
      </c>
      <c r="BE80" s="32" t="e">
        <f>VLOOKUP(C80,[6]tmcs_goods_effect_detail!$D$1:$K$65536,7,0)</f>
        <v>#N/A</v>
      </c>
      <c r="BF80" s="17">
        <f>SUMIF([3]Sheet2!D:D,C80,[3]Sheet2!F:F)</f>
        <v>0</v>
      </c>
      <c r="BG80" s="18">
        <f>SUMIF([3]Sheet2!D:D,C80,[3]Sheet2!E:E)</f>
        <v>0</v>
      </c>
      <c r="BH80" s="17"/>
      <c r="BI80" s="17">
        <f>SUMIF([3]Sheet2!A:A,C80,[3]Sheet2!B:B)</f>
        <v>0</v>
      </c>
      <c r="BJ80" s="17" t="e">
        <f>VLOOKUP(I80,[6]tmcs_goods_effect_detail!$D$1:$K$65536,8,0)</f>
        <v>#N/A</v>
      </c>
      <c r="BK80" s="32" t="e">
        <f>VLOOKUP(I80,[6]tmcs_goods_effect_detail!$D$1:$K$65536,7,0)</f>
        <v>#N/A</v>
      </c>
      <c r="BL80" s="18">
        <f>SUMIF([3]Sheet2!D:D,C80,[3]Sheet2!F:F)</f>
        <v>0</v>
      </c>
      <c r="BM80" s="18">
        <f>SUMIF([3]Sheet2!D:D,C80,[3]Sheet2!E:E)</f>
        <v>0</v>
      </c>
      <c r="BN80" s="17"/>
      <c r="BO80" s="17">
        <f>SUMIF([3]Sheet2!A:A,C80,[3]Sheet2!B:B)</f>
        <v>0</v>
      </c>
      <c r="BP80" s="17">
        <f>VLOOKUP(C80,[7]tmcs_goods_effect_detail!$D$1:$J$65536,7,0)</f>
        <v>0</v>
      </c>
      <c r="BQ80" s="32" t="e">
        <f>VLOOKUP(C80,[7]tmcs_goods_effect_detail!$D$1:$J$65536,6,0)</f>
        <v>#DIV/0!</v>
      </c>
      <c r="BR80" s="18">
        <f>SUMIF([3]Sheet2!D:D,C80,[3]Sheet2!F:F)</f>
        <v>0</v>
      </c>
      <c r="BS80" s="18">
        <f>SUMIF([3]Sheet2!D:D,C80,[3]Sheet2!E:E)</f>
        <v>0</v>
      </c>
      <c r="BT80" s="17"/>
      <c r="BU80" s="18">
        <f>SUMIF([3]Sheet2!A:A,C80,[3]Sheet2!B:B)</f>
        <v>0</v>
      </c>
      <c r="BV80" s="17" t="e">
        <f>VLOOKUP(C80,[8]tmcs_goods_effect_detail!$D$1:$J$65536,7,0)</f>
        <v>#N/A</v>
      </c>
      <c r="BW80" s="32" t="e">
        <f>VLOOKUP(C80,[8]tmcs_goods_effect_detail!$D$1:$J$65536,6,0)</f>
        <v>#N/A</v>
      </c>
      <c r="BX80" s="18">
        <f>SUMIF([3]Sheet2!D:D,C80,[3]Sheet2!F:F)</f>
        <v>0</v>
      </c>
      <c r="BY80" s="18">
        <f>SUMIF([3]Sheet2!D:D,C80,[3]Sheet2!E:E)</f>
        <v>0</v>
      </c>
      <c r="BZ80" s="17"/>
      <c r="CA80" s="18">
        <f>SUMIF([3]Sheet2!A:A,C80,[3]Sheet2!B:B)</f>
        <v>0</v>
      </c>
      <c r="CB80" s="18"/>
      <c r="CC80" s="18"/>
      <c r="CD80" s="18">
        <f>SUMIF([3]Sheet2!D:D,C80,[3]Sheet2!F:F)</f>
        <v>0</v>
      </c>
      <c r="CE80" s="18">
        <f>SUMIF([3]Sheet2!D:D,C80,[3]Sheet2!E:E)</f>
        <v>0</v>
      </c>
      <c r="CF80" s="17"/>
      <c r="CG80" s="18"/>
      <c r="CH80" s="33">
        <v>0</v>
      </c>
      <c r="CI80" s="18" t="e">
        <v>#DIV/0!</v>
      </c>
      <c r="CJ80" s="18">
        <f>SUMIF([3]Sheet2!D:D,C80,[3]Sheet2!F:F)</f>
        <v>0</v>
      </c>
      <c r="CK80" s="18">
        <f>SUMIF([3]Sheet2!D:D,C80,[3]Sheet2!E:E)</f>
        <v>0</v>
      </c>
      <c r="CL80" s="17"/>
      <c r="CM80" s="17"/>
      <c r="CN80" s="33">
        <v>1</v>
      </c>
      <c r="CO80" s="18">
        <v>0</v>
      </c>
      <c r="CP80" s="17">
        <v>0</v>
      </c>
      <c r="CQ80" s="18">
        <v>0</v>
      </c>
      <c r="CR80" s="17"/>
      <c r="CS80" s="17">
        <v>2</v>
      </c>
      <c r="CT80" s="33">
        <v>0</v>
      </c>
      <c r="CU80" s="17" t="e">
        <v>#DIV/0!</v>
      </c>
      <c r="CV80" s="17">
        <v>0</v>
      </c>
      <c r="CW80" s="18">
        <v>0</v>
      </c>
      <c r="CX80" s="17"/>
      <c r="CY80" s="17">
        <v>2</v>
      </c>
      <c r="CZ80" s="33">
        <v>0</v>
      </c>
      <c r="DA80" s="17" t="e">
        <v>#DIV/0!</v>
      </c>
      <c r="DB80" s="18">
        <v>0</v>
      </c>
      <c r="DC80" s="18">
        <v>0</v>
      </c>
      <c r="DD80" s="17"/>
      <c r="DE80" s="18">
        <v>2</v>
      </c>
      <c r="DF80" s="33">
        <v>0</v>
      </c>
      <c r="DG80" s="18" t="e">
        <v>#DIV/0!</v>
      </c>
      <c r="DH80" s="18">
        <v>0</v>
      </c>
      <c r="DI80" s="18">
        <v>0</v>
      </c>
      <c r="DJ80" s="17"/>
      <c r="DK80" s="18">
        <v>2</v>
      </c>
      <c r="DL80" s="18">
        <v>0</v>
      </c>
      <c r="DM80" s="18"/>
      <c r="DN80" s="18">
        <v>0</v>
      </c>
      <c r="DO80" s="18">
        <v>0</v>
      </c>
      <c r="DP80" s="17"/>
      <c r="DQ80" s="18">
        <v>2</v>
      </c>
      <c r="DR80" s="18">
        <v>0</v>
      </c>
      <c r="DS80" s="26">
        <f>VLOOKUP(C80,[9]tmcs_goods_effect_detail!$D$1:$P$65536,8,0)</f>
        <v>0</v>
      </c>
      <c r="DT80" s="18">
        <v>0</v>
      </c>
      <c r="DU80" s="18">
        <v>0</v>
      </c>
      <c r="DV80" s="17"/>
      <c r="DW80" s="18">
        <v>0</v>
      </c>
      <c r="DX80" s="18">
        <v>0</v>
      </c>
      <c r="DY80" s="26" t="e">
        <f>VLOOKUP(I80,[9]tmcs_goods_effect_detail!$D$1:$P$65536,8,0)</f>
        <v>#N/A</v>
      </c>
      <c r="DZ80" s="18">
        <v>0</v>
      </c>
      <c r="EA80" s="18">
        <v>0</v>
      </c>
      <c r="EB80" s="17"/>
      <c r="EC80" s="18">
        <v>0</v>
      </c>
      <c r="ED80" s="18">
        <v>0</v>
      </c>
      <c r="EE80" s="26" t="e">
        <f>VLOOKUP(O80,[9]tmcs_goods_effect_detail!$D$1:$P$65536,8,0)</f>
        <v>#N/A</v>
      </c>
      <c r="EF80" s="17">
        <v>0</v>
      </c>
      <c r="EG80" s="18">
        <v>0</v>
      </c>
      <c r="EH80" s="17"/>
      <c r="EI80" s="17">
        <v>0</v>
      </c>
      <c r="EJ80" s="18">
        <v>0</v>
      </c>
      <c r="EK80" s="26" t="e">
        <f>VLOOKUP(U80,[9]tmcs_goods_effect_detail!$D$1:$P$65536,8,0)</f>
        <v>#N/A</v>
      </c>
      <c r="EL80" s="17">
        <v>0</v>
      </c>
      <c r="EM80" s="18">
        <v>0</v>
      </c>
      <c r="EN80" s="17" t="e">
        <v>#N/A</v>
      </c>
      <c r="EO80" s="17">
        <v>0</v>
      </c>
      <c r="EP80" s="17" t="e">
        <f>VLOOKUP(C80,[10]tmcs_goods_effect_detail!$D$1:$J$65536,7,0)</f>
        <v>#N/A</v>
      </c>
      <c r="EQ80" s="17" t="e">
        <f>VLOOKUP(C80,[10]tmcs_goods_effect_detail!$D$1:$J$65536,6,0)</f>
        <v>#N/A</v>
      </c>
      <c r="ER80" s="17">
        <v>0</v>
      </c>
      <c r="ES80" s="18">
        <v>0</v>
      </c>
      <c r="ET80" s="17"/>
      <c r="EU80" s="17">
        <v>0</v>
      </c>
      <c r="EV80" s="17">
        <v>0</v>
      </c>
      <c r="EW80" s="17" t="e">
        <v>#DIV/0!</v>
      </c>
      <c r="EX80" s="17">
        <v>0</v>
      </c>
      <c r="EY80" s="18">
        <v>0</v>
      </c>
      <c r="EZ80" s="17"/>
      <c r="FA80" s="17">
        <v>2</v>
      </c>
      <c r="FB80" s="17">
        <v>0</v>
      </c>
      <c r="FC80" s="17" t="e">
        <v>#DIV/0!</v>
      </c>
      <c r="FD80" s="17">
        <v>0</v>
      </c>
      <c r="FE80" s="18">
        <v>0</v>
      </c>
      <c r="FF80" s="17"/>
      <c r="FG80" s="17">
        <v>2</v>
      </c>
      <c r="FH80" s="17">
        <v>0</v>
      </c>
      <c r="FI80" s="17" t="e">
        <v>#DIV/0!</v>
      </c>
      <c r="FJ80" s="18">
        <v>0</v>
      </c>
      <c r="FK80" s="18">
        <v>0</v>
      </c>
      <c r="FL80" s="17"/>
      <c r="FM80" s="18">
        <v>2</v>
      </c>
      <c r="FN80" s="18" t="e">
        <f>VLOOKUP(C80,[11]tmcs_goods_effect_detail!$D$1:$J$65536,7,0)</f>
        <v>#N/A</v>
      </c>
      <c r="FO80" s="18" t="e">
        <f>VLOOKUP(C80,[11]tmcs_goods_effect_detail!$D$1:$J$65536,6,0)</f>
        <v>#N/A</v>
      </c>
      <c r="FP80" s="18">
        <v>0</v>
      </c>
      <c r="FQ80" s="18">
        <v>0</v>
      </c>
      <c r="FR80" s="17"/>
      <c r="FS80" s="18">
        <v>2</v>
      </c>
      <c r="FT80" s="18">
        <f>VLOOKUP(C80,[12]tmcs_goods_effect_detail!$D$1:$J$65536,7,0)</f>
        <v>0</v>
      </c>
      <c r="FU80" s="18" t="e">
        <f>VLOOKUP(C80,[12]tmcs_goods_effect_detail!$D$1:$J$65536,6,0)</f>
        <v>#DIV/0!</v>
      </c>
      <c r="FV80" s="18">
        <v>0</v>
      </c>
      <c r="FW80" s="18">
        <v>0</v>
      </c>
      <c r="FX80" s="17"/>
      <c r="FY80" s="18">
        <v>2</v>
      </c>
      <c r="FZ80" s="18">
        <v>0</v>
      </c>
      <c r="GA80" s="18" t="e">
        <v>#DIV/0!</v>
      </c>
      <c r="GB80" s="18">
        <v>0</v>
      </c>
      <c r="GC80" s="18">
        <v>0</v>
      </c>
      <c r="GD80" s="17"/>
      <c r="GE80" s="18">
        <v>2</v>
      </c>
      <c r="GF80" s="18">
        <v>0</v>
      </c>
      <c r="GG80" s="18" t="e">
        <v>#DIV/0!</v>
      </c>
      <c r="GH80" s="17">
        <v>0</v>
      </c>
      <c r="GI80" s="18">
        <v>0</v>
      </c>
      <c r="GJ80" s="17"/>
      <c r="GK80" s="17">
        <v>2</v>
      </c>
      <c r="GL80" s="17">
        <v>0</v>
      </c>
      <c r="GM80" s="17" t="e">
        <v>#DIV/0!</v>
      </c>
      <c r="GN80" s="17">
        <v>0</v>
      </c>
      <c r="GO80" s="18">
        <v>0</v>
      </c>
      <c r="GP80" s="17"/>
      <c r="GQ80" s="17">
        <v>2</v>
      </c>
      <c r="GR80" s="17">
        <v>194</v>
      </c>
      <c r="GS80" s="17">
        <v>44486.43</v>
      </c>
      <c r="GT80" s="17">
        <v>225</v>
      </c>
      <c r="GU80" s="17">
        <v>48480.11</v>
      </c>
      <c r="GV80" s="17">
        <v>34</v>
      </c>
      <c r="GW80" s="17">
        <v>7800.64</v>
      </c>
      <c r="GX80" s="16">
        <v>3</v>
      </c>
      <c r="GY80" s="16">
        <v>620.17</v>
      </c>
      <c r="GZ80" s="16">
        <v>2</v>
      </c>
      <c r="HA80" s="16">
        <v>421.17</v>
      </c>
      <c r="HB80" s="16">
        <v>0</v>
      </c>
      <c r="HC80" s="16">
        <v>0</v>
      </c>
      <c r="HD80" s="41"/>
      <c r="HE80" s="41"/>
      <c r="HF80" s="41"/>
      <c r="HG80" s="41"/>
      <c r="HH80" s="18"/>
      <c r="HI80" s="41"/>
      <c r="HJ80" s="41"/>
      <c r="HK80" s="41"/>
      <c r="HL80" s="18"/>
      <c r="HM80" s="18"/>
      <c r="HN80" s="18"/>
      <c r="HO80" s="18"/>
      <c r="HP80" s="18"/>
      <c r="HQ80" s="18"/>
      <c r="HR80" s="43"/>
      <c r="HS80" s="43"/>
    </row>
    <row r="81" ht="16.5" spans="1:227">
      <c r="A81" s="16" t="s">
        <v>126</v>
      </c>
      <c r="B81" s="17" t="s">
        <v>42</v>
      </c>
      <c r="C81" s="18">
        <v>6939962755328</v>
      </c>
      <c r="D81" s="18" t="e">
        <v>#N/A</v>
      </c>
      <c r="E81" s="18">
        <v>21063510001556</v>
      </c>
      <c r="F81" s="17" t="s">
        <v>446</v>
      </c>
      <c r="G81" s="19" t="s">
        <v>447</v>
      </c>
      <c r="H81" s="17" t="s">
        <v>136</v>
      </c>
      <c r="I81" s="26" t="e">
        <f>VLOOKUP(C81,[3]Sheet2!K:P,6,0)</f>
        <v>#N/A</v>
      </c>
      <c r="J81" s="17" t="e">
        <f>VLOOKUP(C81,[3]Sheet2!K:N,4,0)</f>
        <v>#N/A</v>
      </c>
      <c r="K81" s="17" t="e">
        <f>VLOOKUP(C81,[3]Sheet2!K:Q,7,0)</f>
        <v>#N/A</v>
      </c>
      <c r="L81" s="18" t="e">
        <f>VLOOKUP(C81,[3]Sheet2!K:O,5,0)</f>
        <v>#N/A</v>
      </c>
      <c r="M81" s="27">
        <f t="shared" si="6"/>
        <v>0</v>
      </c>
      <c r="N81" s="27"/>
      <c r="O81" s="27"/>
      <c r="P81" s="18">
        <v>0</v>
      </c>
      <c r="Q81" s="18">
        <v>0</v>
      </c>
      <c r="R81" s="17"/>
      <c r="S81" s="17">
        <v>0</v>
      </c>
      <c r="T81" s="17"/>
      <c r="U81" s="17"/>
      <c r="V81" s="18" t="e">
        <f ca="1">SUMIF([3]Sheet2!D:F,C81,[3]Sheet2!F:F)</f>
        <v>#VALUE!</v>
      </c>
      <c r="W81" s="18" t="e">
        <f ca="1">SUMIF([3]Sheet2!D:F,C81,[3]Sheet2!E:E)</f>
        <v>#VALUE!</v>
      </c>
      <c r="X81" s="17"/>
      <c r="Y81" s="17" t="e">
        <f ca="1">SUMIF([3]Sheet2!A:B,C81,[3]Sheet2!B:B)</f>
        <v>#VALUE!</v>
      </c>
      <c r="Z81" s="17"/>
      <c r="AA81" s="17"/>
      <c r="AB81" s="18" t="e">
        <f ca="1">SUMIF([3]Sheet2!D:F,C81,[3]Sheet2!F:F)</f>
        <v>#VALUE!</v>
      </c>
      <c r="AC81" s="18" t="e">
        <f ca="1">SUMIF([3]Sheet2!D:F,C81,[3]Sheet2!E:E)</f>
        <v>#VALUE!</v>
      </c>
      <c r="AD81" s="17"/>
      <c r="AE81" s="17" t="e">
        <f ca="1">SUMIF([3]Sheet2!A:B,C81,[3]Sheet2!B:B)</f>
        <v>#VALUE!</v>
      </c>
      <c r="AF81" s="17"/>
      <c r="AG81" s="17"/>
      <c r="AH81" s="18" t="e">
        <f ca="1">SUMIF([3]Sheet2!D:F,C81,[3]Sheet2!F:F)</f>
        <v>#VALUE!</v>
      </c>
      <c r="AI81" s="18" t="e">
        <f ca="1">SUMIF([3]Sheet2!D:F,C81,[3]Sheet2!E:E)</f>
        <v>#VALUE!</v>
      </c>
      <c r="AJ81" s="17"/>
      <c r="AK81" s="17" t="e">
        <f ca="1">SUMIF([3]Sheet2!A:B,C81,[3]Sheet2!B:B)</f>
        <v>#VALUE!</v>
      </c>
      <c r="AL81" s="17">
        <v>5</v>
      </c>
      <c r="AM81" s="58">
        <v>0</v>
      </c>
      <c r="AN81" s="18" t="e">
        <f ca="1">SUMIF([3]Sheet2!D:F,C81,[3]Sheet2!F:F)</f>
        <v>#VALUE!</v>
      </c>
      <c r="AO81" s="18" t="e">
        <f ca="1">SUMIF([3]Sheet2!D:F,C81,[3]Sheet2!E:E)</f>
        <v>#VALUE!</v>
      </c>
      <c r="AP81" s="17"/>
      <c r="AQ81" s="17" t="e">
        <f ca="1">SUMIF([3]Sheet2!A:B,C81,[3]Sheet2!B:B)</f>
        <v>#VALUE!</v>
      </c>
      <c r="AR81" s="17" t="str">
        <f>VLOOKUP(C81,[4]tmcs_goods_effect_detail!$D$1:$J$65536,7,0)</f>
        <v>6</v>
      </c>
      <c r="AS81" s="17">
        <f>VLOOKUP(C81,[4]tmcs_goods_effect_detail!$D$1:$J$65536,6,0)</f>
        <v>0</v>
      </c>
      <c r="AT81" s="18" t="e">
        <f ca="1">SUMIF([3]Sheet2!D:F,C81,[3]Sheet2!F:F)</f>
        <v>#VALUE!</v>
      </c>
      <c r="AU81" s="18" t="e">
        <f ca="1">SUMIF([3]Sheet2!D:F,C81,[3]Sheet2!E:E)</f>
        <v>#VALUE!</v>
      </c>
      <c r="AV81" s="17"/>
      <c r="AW81" s="17" t="e">
        <f ca="1">SUMIF([3]Sheet2!A:B,C81,[3]Sheet2!B:B)</f>
        <v>#VALUE!</v>
      </c>
      <c r="AX81" s="17">
        <f>VLOOKUP(C81,[5]tmcs_goods_effect_detail!$D$1:$K$65536,8,0)</f>
        <v>3</v>
      </c>
      <c r="AY81" s="264">
        <f>VLOOKUP(C81,[5]tmcs_goods_effect_detail!$D$1:$K$65536,6,0)</f>
        <v>0</v>
      </c>
      <c r="AZ81" s="17">
        <v>0</v>
      </c>
      <c r="BA81" s="18">
        <v>0</v>
      </c>
      <c r="BB81" s="17"/>
      <c r="BC81" s="17">
        <v>1</v>
      </c>
      <c r="BD81" s="17" t="e">
        <f>VLOOKUP(C81,[6]tmcs_goods_effect_detail!$D$1:$K$65536,8,0)</f>
        <v>#N/A</v>
      </c>
      <c r="BE81" s="32" t="e">
        <f>VLOOKUP(C81,[6]tmcs_goods_effect_detail!$D$1:$K$65536,7,0)</f>
        <v>#N/A</v>
      </c>
      <c r="BF81" s="17">
        <f>SUMIF([3]Sheet2!D:D,C81,[3]Sheet2!F:F)</f>
        <v>0</v>
      </c>
      <c r="BG81" s="18">
        <f>SUMIF([3]Sheet2!D:D,C81,[3]Sheet2!E:E)</f>
        <v>0</v>
      </c>
      <c r="BH81" s="17"/>
      <c r="BI81" s="17">
        <f>SUMIF([3]Sheet2!A:A,C81,[3]Sheet2!B:B)</f>
        <v>0</v>
      </c>
      <c r="BJ81" s="17" t="e">
        <f>VLOOKUP(I81,[6]tmcs_goods_effect_detail!$D$1:$K$65536,8,0)</f>
        <v>#N/A</v>
      </c>
      <c r="BK81" s="32" t="e">
        <f>VLOOKUP(I81,[6]tmcs_goods_effect_detail!$D$1:$K$65536,7,0)</f>
        <v>#N/A</v>
      </c>
      <c r="BL81" s="18">
        <f>SUMIF([3]Sheet2!D:D,C81,[3]Sheet2!F:F)</f>
        <v>0</v>
      </c>
      <c r="BM81" s="18">
        <f>SUMIF([3]Sheet2!D:D,C81,[3]Sheet2!E:E)</f>
        <v>0</v>
      </c>
      <c r="BN81" s="17"/>
      <c r="BO81" s="17">
        <f>SUMIF([3]Sheet2!A:A,C81,[3]Sheet2!B:B)</f>
        <v>0</v>
      </c>
      <c r="BP81" s="17">
        <f>VLOOKUP(C81,[7]tmcs_goods_effect_detail!$D$1:$J$65536,7,0)</f>
        <v>3</v>
      </c>
      <c r="BQ81" s="32">
        <f>VLOOKUP(C81,[7]tmcs_goods_effect_detail!$D$1:$J$65536,6,0)</f>
        <v>0</v>
      </c>
      <c r="BR81" s="18">
        <f>SUMIF([3]Sheet2!D:D,C81,[3]Sheet2!F:F)</f>
        <v>0</v>
      </c>
      <c r="BS81" s="18">
        <f>SUMIF([3]Sheet2!D:D,C81,[3]Sheet2!E:E)</f>
        <v>0</v>
      </c>
      <c r="BT81" s="17"/>
      <c r="BU81" s="18">
        <f>SUMIF([3]Sheet2!A:A,C81,[3]Sheet2!B:B)</f>
        <v>0</v>
      </c>
      <c r="BV81" s="17" t="e">
        <f>VLOOKUP(C81,[8]tmcs_goods_effect_detail!$D$1:$J$65536,7,0)</f>
        <v>#N/A</v>
      </c>
      <c r="BW81" s="32" t="e">
        <f>VLOOKUP(C81,[8]tmcs_goods_effect_detail!$D$1:$J$65536,6,0)</f>
        <v>#N/A</v>
      </c>
      <c r="BX81" s="18">
        <f>SUMIF([3]Sheet2!D:D,C81,[3]Sheet2!F:F)</f>
        <v>0</v>
      </c>
      <c r="BY81" s="18">
        <f>SUMIF([3]Sheet2!D:D,C81,[3]Sheet2!E:E)</f>
        <v>0</v>
      </c>
      <c r="BZ81" s="17"/>
      <c r="CA81" s="18">
        <f>SUMIF([3]Sheet2!A:A,C81,[3]Sheet2!B:B)</f>
        <v>0</v>
      </c>
      <c r="CB81" s="18"/>
      <c r="CC81" s="18"/>
      <c r="CD81" s="18">
        <f>SUMIF([3]Sheet2!D:D,C81,[3]Sheet2!F:F)</f>
        <v>0</v>
      </c>
      <c r="CE81" s="18">
        <f>SUMIF([3]Sheet2!D:D,C81,[3]Sheet2!E:E)</f>
        <v>0</v>
      </c>
      <c r="CF81" s="17"/>
      <c r="CG81" s="18"/>
      <c r="CH81" s="33">
        <v>2</v>
      </c>
      <c r="CI81" s="18">
        <v>0</v>
      </c>
      <c r="CJ81" s="18">
        <f>SUMIF([3]Sheet2!D:D,C81,[3]Sheet2!F:F)</f>
        <v>0</v>
      </c>
      <c r="CK81" s="18">
        <f>SUMIF([3]Sheet2!D:D,C81,[3]Sheet2!E:E)</f>
        <v>0</v>
      </c>
      <c r="CL81" s="17"/>
      <c r="CM81" s="17"/>
      <c r="CN81" s="33">
        <v>3</v>
      </c>
      <c r="CO81" s="18">
        <v>0</v>
      </c>
      <c r="CP81" s="17">
        <v>0</v>
      </c>
      <c r="CQ81" s="18">
        <v>0</v>
      </c>
      <c r="CR81" s="17"/>
      <c r="CS81" s="17">
        <v>1</v>
      </c>
      <c r="CT81" s="33">
        <v>3</v>
      </c>
      <c r="CU81" s="17">
        <v>0</v>
      </c>
      <c r="CV81" s="17">
        <v>0</v>
      </c>
      <c r="CW81" s="18">
        <v>0</v>
      </c>
      <c r="CX81" s="17"/>
      <c r="CY81" s="17">
        <v>1</v>
      </c>
      <c r="CZ81" s="33">
        <v>2</v>
      </c>
      <c r="DA81" s="17">
        <v>0</v>
      </c>
      <c r="DB81" s="18">
        <v>0</v>
      </c>
      <c r="DC81" s="18">
        <v>0</v>
      </c>
      <c r="DD81" s="17"/>
      <c r="DE81" s="18">
        <v>1</v>
      </c>
      <c r="DF81" s="33">
        <v>1</v>
      </c>
      <c r="DG81" s="18">
        <v>0</v>
      </c>
      <c r="DH81" s="18">
        <v>0</v>
      </c>
      <c r="DI81" s="18">
        <v>0</v>
      </c>
      <c r="DJ81" s="17"/>
      <c r="DK81" s="18">
        <v>1</v>
      </c>
      <c r="DL81" s="18">
        <v>2</v>
      </c>
      <c r="DM81" s="18"/>
      <c r="DN81" s="18">
        <v>0</v>
      </c>
      <c r="DO81" s="18">
        <v>0</v>
      </c>
      <c r="DP81" s="17"/>
      <c r="DQ81" s="18">
        <v>1</v>
      </c>
      <c r="DR81" s="18">
        <v>2</v>
      </c>
      <c r="DS81" s="26">
        <f>VLOOKUP(C81,[9]tmcs_goods_effect_detail!$D$1:$P$65536,8,0)</f>
        <v>0</v>
      </c>
      <c r="DT81" s="18">
        <v>0</v>
      </c>
      <c r="DU81" s="18">
        <v>0</v>
      </c>
      <c r="DV81" s="17"/>
      <c r="DW81" s="18">
        <v>0</v>
      </c>
      <c r="DX81" s="18">
        <v>2</v>
      </c>
      <c r="DY81" s="26" t="e">
        <f>VLOOKUP(I81,[9]tmcs_goods_effect_detail!$D$1:$P$65536,8,0)</f>
        <v>#N/A</v>
      </c>
      <c r="DZ81" s="18">
        <v>0</v>
      </c>
      <c r="EA81" s="18">
        <v>0</v>
      </c>
      <c r="EB81" s="17"/>
      <c r="EC81" s="18">
        <v>0</v>
      </c>
      <c r="ED81" s="18">
        <v>2</v>
      </c>
      <c r="EE81" s="26" t="e">
        <f>VLOOKUP(O81,[9]tmcs_goods_effect_detail!$D$1:$P$65536,8,0)</f>
        <v>#N/A</v>
      </c>
      <c r="EF81" s="17">
        <v>0</v>
      </c>
      <c r="EG81" s="18">
        <v>0</v>
      </c>
      <c r="EH81" s="17"/>
      <c r="EI81" s="17">
        <v>0</v>
      </c>
      <c r="EJ81" s="18">
        <v>2</v>
      </c>
      <c r="EK81" s="26" t="e">
        <f>VLOOKUP(U81,[9]tmcs_goods_effect_detail!$D$1:$P$65536,8,0)</f>
        <v>#N/A</v>
      </c>
      <c r="EL81" s="17">
        <v>0</v>
      </c>
      <c r="EM81" s="18">
        <v>0</v>
      </c>
      <c r="EN81" s="17" t="e">
        <v>#N/A</v>
      </c>
      <c r="EO81" s="17">
        <v>0</v>
      </c>
      <c r="EP81" s="17" t="e">
        <f>VLOOKUP(C81,[10]tmcs_goods_effect_detail!$D$1:$J$65536,7,0)</f>
        <v>#N/A</v>
      </c>
      <c r="EQ81" s="17" t="e">
        <f>VLOOKUP(C81,[10]tmcs_goods_effect_detail!$D$1:$J$65536,6,0)</f>
        <v>#N/A</v>
      </c>
      <c r="ER81" s="17">
        <v>0</v>
      </c>
      <c r="ES81" s="18">
        <v>0</v>
      </c>
      <c r="ET81" s="17"/>
      <c r="EU81" s="17">
        <v>0</v>
      </c>
      <c r="EV81" s="17">
        <v>4</v>
      </c>
      <c r="EW81" s="17">
        <v>0</v>
      </c>
      <c r="EX81" s="17">
        <v>0</v>
      </c>
      <c r="EY81" s="18">
        <v>0</v>
      </c>
      <c r="EZ81" s="17"/>
      <c r="FA81" s="17">
        <v>1</v>
      </c>
      <c r="FB81" s="17">
        <v>2</v>
      </c>
      <c r="FC81" s="17">
        <v>0</v>
      </c>
      <c r="FD81" s="17">
        <v>0</v>
      </c>
      <c r="FE81" s="18">
        <v>0</v>
      </c>
      <c r="FF81" s="17"/>
      <c r="FG81" s="17">
        <v>1</v>
      </c>
      <c r="FH81" s="17">
        <v>3</v>
      </c>
      <c r="FI81" s="17">
        <v>0</v>
      </c>
      <c r="FJ81" s="18">
        <v>0</v>
      </c>
      <c r="FK81" s="18">
        <v>0</v>
      </c>
      <c r="FL81" s="17"/>
      <c r="FM81" s="18">
        <v>1</v>
      </c>
      <c r="FN81" s="18" t="e">
        <f>VLOOKUP(C81,[11]tmcs_goods_effect_detail!$D$1:$J$65536,7,0)</f>
        <v>#N/A</v>
      </c>
      <c r="FO81" s="18" t="e">
        <f>VLOOKUP(C81,[11]tmcs_goods_effect_detail!$D$1:$J$65536,6,0)</f>
        <v>#N/A</v>
      </c>
      <c r="FP81" s="18">
        <v>0</v>
      </c>
      <c r="FQ81" s="18">
        <v>0</v>
      </c>
      <c r="FR81" s="17"/>
      <c r="FS81" s="18">
        <v>1</v>
      </c>
      <c r="FT81" s="18">
        <f>VLOOKUP(C81,[12]tmcs_goods_effect_detail!$D$1:$J$65536,7,0)</f>
        <v>2</v>
      </c>
      <c r="FU81" s="18">
        <f>VLOOKUP(C81,[12]tmcs_goods_effect_detail!$D$1:$J$65536,6,0)</f>
        <v>0</v>
      </c>
      <c r="FV81" s="18">
        <v>0</v>
      </c>
      <c r="FW81" s="18">
        <v>0</v>
      </c>
      <c r="FX81" s="17"/>
      <c r="FY81" s="18">
        <v>1</v>
      </c>
      <c r="FZ81" s="18">
        <v>4</v>
      </c>
      <c r="GA81" s="18">
        <v>0</v>
      </c>
      <c r="GB81" s="18">
        <v>0</v>
      </c>
      <c r="GC81" s="18">
        <v>0</v>
      </c>
      <c r="GD81" s="17"/>
      <c r="GE81" s="18">
        <v>1</v>
      </c>
      <c r="GF81" s="18">
        <v>1</v>
      </c>
      <c r="GG81" s="18">
        <v>0</v>
      </c>
      <c r="GH81" s="17">
        <v>0</v>
      </c>
      <c r="GI81" s="18">
        <v>0</v>
      </c>
      <c r="GJ81" s="17"/>
      <c r="GK81" s="17">
        <v>1</v>
      </c>
      <c r="GL81" s="17">
        <v>1</v>
      </c>
      <c r="GM81" s="17">
        <v>0</v>
      </c>
      <c r="GN81" s="17">
        <v>0</v>
      </c>
      <c r="GO81" s="18">
        <v>0</v>
      </c>
      <c r="GP81" s="17"/>
      <c r="GQ81" s="17">
        <v>1</v>
      </c>
      <c r="GR81" s="17">
        <v>1090</v>
      </c>
      <c r="GS81" s="17">
        <v>171926.12</v>
      </c>
      <c r="GT81" s="17">
        <v>52</v>
      </c>
      <c r="GU81" s="17">
        <v>7524.14</v>
      </c>
      <c r="GV81" s="17">
        <v>4</v>
      </c>
      <c r="GW81" s="17">
        <v>390.82</v>
      </c>
      <c r="GX81" s="18">
        <v>0</v>
      </c>
      <c r="GY81" s="41">
        <v>0</v>
      </c>
      <c r="GZ81" s="18">
        <v>0</v>
      </c>
      <c r="HA81" s="41">
        <v>0</v>
      </c>
      <c r="HB81" s="41">
        <v>0</v>
      </c>
      <c r="HC81" s="41">
        <v>0</v>
      </c>
      <c r="HD81" s="41"/>
      <c r="HE81" s="41"/>
      <c r="HF81" s="41"/>
      <c r="HG81" s="41"/>
      <c r="HH81" s="18"/>
      <c r="HI81" s="41"/>
      <c r="HJ81" s="41"/>
      <c r="HK81" s="41"/>
      <c r="HL81" s="18"/>
      <c r="HM81" s="18"/>
      <c r="HN81" s="18"/>
      <c r="HO81" s="18"/>
      <c r="HP81" s="18"/>
      <c r="HQ81" s="18"/>
      <c r="HR81" s="43"/>
      <c r="HS81" s="43"/>
    </row>
    <row r="82" ht="16.5" spans="1:227">
      <c r="A82" s="12" t="s">
        <v>365</v>
      </c>
      <c r="B82" s="12"/>
      <c r="C82" s="12"/>
      <c r="D82" s="18"/>
      <c r="E82" s="12"/>
      <c r="F82" s="12"/>
      <c r="G82" s="53"/>
      <c r="H82" s="12"/>
      <c r="I82" s="44">
        <f>[3]Sheet2!P2</f>
        <v>0.935035460992908</v>
      </c>
      <c r="J82" s="12" t="e">
        <f>SUM(J5:J81)-J78</f>
        <v>#N/A</v>
      </c>
      <c r="K82" s="12" t="e">
        <f t="shared" ref="K82:Q82" si="10">SUM(K5:K81)</f>
        <v>#N/A</v>
      </c>
      <c r="L82" s="12"/>
      <c r="M82" s="265">
        <f t="shared" si="10"/>
        <v>1</v>
      </c>
      <c r="N82" s="12"/>
      <c r="O82" s="12"/>
      <c r="P82" s="12">
        <f t="shared" si="10"/>
        <v>2984</v>
      </c>
      <c r="Q82" s="12">
        <f t="shared" si="10"/>
        <v>393203.14</v>
      </c>
      <c r="R82" s="12"/>
      <c r="S82" s="12">
        <f t="shared" ref="S82:W82" si="11">SUM(S5:S81)</f>
        <v>82740</v>
      </c>
      <c r="T82" s="12"/>
      <c r="U82" s="12"/>
      <c r="V82" s="12" t="e">
        <f ca="1" t="shared" si="11"/>
        <v>#VALUE!</v>
      </c>
      <c r="W82" s="12" t="e">
        <f ca="1" t="shared" si="11"/>
        <v>#VALUE!</v>
      </c>
      <c r="X82" s="12"/>
      <c r="Y82" s="12" t="e">
        <f ca="1" t="shared" ref="Y82:AC82" si="12">SUM(Y5:Y81)</f>
        <v>#VALUE!</v>
      </c>
      <c r="Z82" s="12"/>
      <c r="AA82" s="12"/>
      <c r="AB82" s="12" t="e">
        <f ca="1" t="shared" si="12"/>
        <v>#VALUE!</v>
      </c>
      <c r="AC82" s="12" t="e">
        <f ca="1" t="shared" si="12"/>
        <v>#VALUE!</v>
      </c>
      <c r="AD82" s="12"/>
      <c r="AE82" s="12" t="e">
        <f ca="1" t="shared" ref="AE82:AI82" si="13">SUM(AE5:AE81)</f>
        <v>#VALUE!</v>
      </c>
      <c r="AF82" s="12"/>
      <c r="AG82" s="12"/>
      <c r="AH82" s="12" t="e">
        <f ca="1" t="shared" si="13"/>
        <v>#VALUE!</v>
      </c>
      <c r="AI82" s="12" t="e">
        <f ca="1" t="shared" si="13"/>
        <v>#VALUE!</v>
      </c>
      <c r="AJ82" s="12"/>
      <c r="AK82" s="12" t="e">
        <f ca="1" t="shared" ref="AK82:AO82" si="14">SUM(AK5:AK81)</f>
        <v>#VALUE!</v>
      </c>
      <c r="AL82" s="17"/>
      <c r="AM82" s="58"/>
      <c r="AN82" s="12" t="e">
        <f ca="1" t="shared" si="14"/>
        <v>#VALUE!</v>
      </c>
      <c r="AO82" s="12" t="e">
        <f ca="1" t="shared" si="14"/>
        <v>#VALUE!</v>
      </c>
      <c r="AP82" s="12"/>
      <c r="AQ82" s="12" t="e">
        <f ca="1" t="shared" ref="AQ82:AU82" si="15">SUM(AQ5:AQ81)</f>
        <v>#VALUE!</v>
      </c>
      <c r="AR82" s="12"/>
      <c r="AS82" s="12"/>
      <c r="AT82" s="12" t="e">
        <f ca="1" t="shared" si="15"/>
        <v>#VALUE!</v>
      </c>
      <c r="AU82" s="12" t="e">
        <f ca="1" t="shared" si="15"/>
        <v>#VALUE!</v>
      </c>
      <c r="AV82" s="12"/>
      <c r="AW82" s="12" t="e">
        <f ca="1" t="shared" ref="AW82:BA82" si="16">SUM(AW5:AW81)</f>
        <v>#VALUE!</v>
      </c>
      <c r="AX82" s="12">
        <f ca="1" t="shared" si="16"/>
        <v>55324</v>
      </c>
      <c r="AY82" s="12"/>
      <c r="AZ82" s="12">
        <f ca="1" t="shared" si="16"/>
        <v>2680</v>
      </c>
      <c r="BA82" s="12">
        <f ca="1" t="shared" si="16"/>
        <v>362281.72</v>
      </c>
      <c r="BB82" s="30"/>
      <c r="BC82" s="12">
        <f t="shared" ref="BC82:BG82" si="17">SUM(BC5:BC81)</f>
        <v>84892</v>
      </c>
      <c r="BD82" s="12"/>
      <c r="BE82" s="12"/>
      <c r="BF82" s="12">
        <f t="shared" si="17"/>
        <v>2755</v>
      </c>
      <c r="BG82" s="12">
        <f t="shared" si="17"/>
        <v>371918.63</v>
      </c>
      <c r="BH82" s="12"/>
      <c r="BI82" s="12">
        <f t="shared" ref="BI82:BM82" si="18">SUM(BI5:BI81)</f>
        <v>74741</v>
      </c>
      <c r="BJ82" s="12"/>
      <c r="BK82" s="12"/>
      <c r="BL82" s="12">
        <f t="shared" si="18"/>
        <v>2368</v>
      </c>
      <c r="BM82" s="12">
        <f t="shared" si="18"/>
        <v>325193.04</v>
      </c>
      <c r="BN82" s="12"/>
      <c r="BO82" s="12">
        <f t="shared" ref="BO82:BS82" si="19">SUM(BO5:BO81)</f>
        <v>66636</v>
      </c>
      <c r="BP82" s="12"/>
      <c r="BQ82" s="12"/>
      <c r="BR82" s="12">
        <f t="shared" si="19"/>
        <v>2455</v>
      </c>
      <c r="BS82" s="12">
        <f t="shared" si="19"/>
        <v>329207.94</v>
      </c>
      <c r="BT82" s="12"/>
      <c r="BU82" s="12">
        <f t="shared" ref="BU82:BY82" si="20">SUM(BU5:BU81)</f>
        <v>70780</v>
      </c>
      <c r="BV82" s="12"/>
      <c r="BW82" s="12"/>
      <c r="BX82" s="12">
        <f t="shared" si="20"/>
        <v>2455</v>
      </c>
      <c r="BY82" s="12">
        <f t="shared" si="20"/>
        <v>335569.12</v>
      </c>
      <c r="BZ82" s="12"/>
      <c r="CA82" s="12">
        <f t="shared" ref="CA82:CE82" si="21">SUM(CA5:CA81)</f>
        <v>75717</v>
      </c>
      <c r="CB82" s="12"/>
      <c r="CC82" s="12"/>
      <c r="CD82" s="12">
        <f t="shared" si="21"/>
        <v>2707</v>
      </c>
      <c r="CE82" s="12">
        <f t="shared" si="21"/>
        <v>356346.15</v>
      </c>
      <c r="CF82" s="12"/>
      <c r="CG82" s="12">
        <f t="shared" ref="CG82:CK82" si="22">SUM(CG5:CG81)</f>
        <v>75717</v>
      </c>
      <c r="CH82" s="12"/>
      <c r="CI82" s="12"/>
      <c r="CJ82" s="12">
        <f t="shared" si="22"/>
        <v>2471</v>
      </c>
      <c r="CK82" s="12">
        <f t="shared" si="22"/>
        <v>347414.56</v>
      </c>
      <c r="CL82" s="12"/>
      <c r="CM82" s="12">
        <f t="shared" ref="CM82:CQ82" si="23">SUM(CM5:CM81)</f>
        <v>75717</v>
      </c>
      <c r="CN82" s="12"/>
      <c r="CO82" s="12"/>
      <c r="CP82" s="12">
        <f t="shared" si="23"/>
        <v>2319</v>
      </c>
      <c r="CQ82" s="12">
        <f t="shared" si="23"/>
        <v>325311.94</v>
      </c>
      <c r="CR82" s="12"/>
      <c r="CS82" s="12">
        <f t="shared" ref="CS82:CW82" si="24">SUM(CS5:CS81)</f>
        <v>70863</v>
      </c>
      <c r="CT82" s="12"/>
      <c r="CU82" s="12"/>
      <c r="CV82" s="12">
        <f t="shared" si="24"/>
        <v>2459</v>
      </c>
      <c r="CW82" s="12">
        <f t="shared" si="24"/>
        <v>358230.01</v>
      </c>
      <c r="CX82" s="12"/>
      <c r="CY82" s="12">
        <f t="shared" ref="CY82:DC82" si="25">SUM(CY5:CY81)</f>
        <v>76128</v>
      </c>
      <c r="CZ82" s="12"/>
      <c r="DA82" s="12"/>
      <c r="DB82" s="12">
        <f t="shared" si="25"/>
        <v>2542</v>
      </c>
      <c r="DC82" s="12">
        <f t="shared" si="25"/>
        <v>366787.23</v>
      </c>
      <c r="DD82" s="12"/>
      <c r="DE82" s="12">
        <f t="shared" ref="DE82:DI82" si="26">SUM(DE5:DE81)</f>
        <v>78170</v>
      </c>
      <c r="DF82" s="12"/>
      <c r="DG82" s="12"/>
      <c r="DH82" s="12">
        <f t="shared" si="26"/>
        <v>2496</v>
      </c>
      <c r="DI82" s="12">
        <f t="shared" si="26"/>
        <v>342261.57</v>
      </c>
      <c r="DJ82" s="12"/>
      <c r="DK82" s="12">
        <f t="shared" ref="DK82:DO82" si="27">SUM(DK5:DK81)</f>
        <v>77050</v>
      </c>
      <c r="DL82" s="12">
        <f t="shared" si="27"/>
        <v>47336</v>
      </c>
      <c r="DM82" s="266">
        <v>0.0490958255872909</v>
      </c>
      <c r="DN82" s="12">
        <f t="shared" si="27"/>
        <v>2258</v>
      </c>
      <c r="DO82" s="12">
        <f t="shared" si="27"/>
        <v>315592.81</v>
      </c>
      <c r="DP82" s="12"/>
      <c r="DQ82" s="12">
        <f t="shared" ref="DQ82:DU82" si="28">SUM(DQ5:DQ81)</f>
        <v>70303</v>
      </c>
      <c r="DR82" s="12">
        <f t="shared" si="28"/>
        <v>47516</v>
      </c>
      <c r="DS82" s="266">
        <v>0.0471047603223395</v>
      </c>
      <c r="DT82" s="12">
        <f t="shared" si="28"/>
        <v>2199</v>
      </c>
      <c r="DU82" s="12">
        <f t="shared" si="28"/>
        <v>321528.36</v>
      </c>
      <c r="DV82" s="12"/>
      <c r="DW82" s="12">
        <f t="shared" ref="DW82:EA82" si="29">SUM(DW5:DW81)</f>
        <v>67460</v>
      </c>
      <c r="DX82" s="12">
        <f t="shared" si="29"/>
        <v>49753</v>
      </c>
      <c r="DY82" s="266">
        <v>0.0514440790776911</v>
      </c>
      <c r="DZ82" s="12">
        <f t="shared" si="29"/>
        <v>2535</v>
      </c>
      <c r="EA82" s="12">
        <f t="shared" si="29"/>
        <v>355651.53</v>
      </c>
      <c r="EB82" s="12"/>
      <c r="EC82" s="12">
        <f t="shared" ref="EC82:EG82" si="30">SUM(EC5:EC81)</f>
        <v>66392</v>
      </c>
      <c r="ED82" s="12">
        <f t="shared" si="30"/>
        <v>53984</v>
      </c>
      <c r="EE82" s="266">
        <v>0.0493204932049321</v>
      </c>
      <c r="EF82" s="12">
        <f t="shared" si="30"/>
        <v>2726</v>
      </c>
      <c r="EG82" s="12">
        <f t="shared" si="30"/>
        <v>370745.34</v>
      </c>
      <c r="EH82" s="12"/>
      <c r="EI82" s="12">
        <f t="shared" ref="EI82:EM82" si="31">SUM(EI5:EI81)</f>
        <v>75760</v>
      </c>
      <c r="EJ82" s="12">
        <f t="shared" si="31"/>
        <v>52515</v>
      </c>
      <c r="EK82" s="266">
        <v>0.044697863415913</v>
      </c>
      <c r="EL82" s="12">
        <f t="shared" si="31"/>
        <v>2363</v>
      </c>
      <c r="EM82" s="12">
        <f t="shared" si="31"/>
        <v>312415.6</v>
      </c>
      <c r="EN82" s="12"/>
      <c r="EO82" s="12">
        <f t="shared" ref="EO82:ES82" si="32">SUM(EO5:EO81)</f>
        <v>70549</v>
      </c>
      <c r="EP82" s="12" t="e">
        <f t="shared" si="32"/>
        <v>#N/A</v>
      </c>
      <c r="EQ82" s="266">
        <v>0.0488494068009832</v>
      </c>
      <c r="ER82" s="12">
        <f t="shared" si="32"/>
        <v>2490</v>
      </c>
      <c r="ES82" s="12">
        <f t="shared" si="32"/>
        <v>327085.21</v>
      </c>
      <c r="ET82" s="12"/>
      <c r="EU82" s="12">
        <f t="shared" ref="EU82:EY82" si="33">SUM(EU5:EU81)</f>
        <v>75019</v>
      </c>
      <c r="EV82" s="12">
        <f t="shared" si="33"/>
        <v>50263</v>
      </c>
      <c r="EW82" s="266">
        <v>0.0455224173837872</v>
      </c>
      <c r="EX82" s="12">
        <f t="shared" si="33"/>
        <v>2288</v>
      </c>
      <c r="EY82" s="12">
        <f t="shared" si="33"/>
        <v>308676.78</v>
      </c>
      <c r="EZ82" s="12"/>
      <c r="FA82" s="12">
        <f t="shared" ref="FA82:FE82" si="34">SUM(FA5:FA81)</f>
        <v>83043</v>
      </c>
      <c r="FB82" s="12">
        <f t="shared" si="34"/>
        <v>50711</v>
      </c>
      <c r="FC82" s="266">
        <v>0.0466199103837912</v>
      </c>
      <c r="FD82" s="12">
        <f t="shared" si="34"/>
        <v>2306</v>
      </c>
      <c r="FE82" s="12">
        <f t="shared" si="34"/>
        <v>312463.58</v>
      </c>
      <c r="FF82" s="12"/>
      <c r="FG82" s="12">
        <f t="shared" ref="FG82:FK82" si="35">SUM(FG5:FG81)</f>
        <v>79110</v>
      </c>
      <c r="FH82" s="12">
        <f t="shared" si="35"/>
        <v>47501</v>
      </c>
      <c r="FI82" s="266">
        <v>0.0501477381497357</v>
      </c>
      <c r="FJ82" s="12">
        <f t="shared" si="35"/>
        <v>2393</v>
      </c>
      <c r="FK82" s="12">
        <f t="shared" si="35"/>
        <v>320756.7</v>
      </c>
      <c r="FL82" s="12"/>
      <c r="FM82" s="12">
        <f t="shared" ref="FM82:FQ82" si="36">SUM(FM5:FM81)</f>
        <v>78623</v>
      </c>
      <c r="FN82" s="12" t="e">
        <f t="shared" si="36"/>
        <v>#N/A</v>
      </c>
      <c r="FO82" s="266">
        <v>0.0509854567915099</v>
      </c>
      <c r="FP82" s="12">
        <f t="shared" si="36"/>
        <v>2696</v>
      </c>
      <c r="FQ82" s="12">
        <f t="shared" si="36"/>
        <v>360917.71</v>
      </c>
      <c r="FR82" s="12"/>
      <c r="FS82" s="12">
        <f t="shared" ref="FS82:FW82" si="37">SUM(FS5:FS81)</f>
        <v>76245</v>
      </c>
      <c r="FT82" s="12">
        <f t="shared" si="37"/>
        <v>53358</v>
      </c>
      <c r="FU82" s="266">
        <v>0.0495119195361846</v>
      </c>
      <c r="FV82" s="12">
        <f t="shared" si="37"/>
        <v>2633</v>
      </c>
      <c r="FW82" s="12">
        <f t="shared" si="37"/>
        <v>355731.21</v>
      </c>
      <c r="FX82" s="12"/>
      <c r="FY82" s="12">
        <f t="shared" ref="FY82:GC82" si="38">SUM(FY5:FY81)</f>
        <v>82200</v>
      </c>
      <c r="FZ82" s="12">
        <f t="shared" si="38"/>
        <v>54494</v>
      </c>
      <c r="GA82" s="266">
        <v>0.0519291874716296</v>
      </c>
      <c r="GB82" s="12">
        <f t="shared" si="38"/>
        <v>2828</v>
      </c>
      <c r="GC82" s="12">
        <f t="shared" si="38"/>
        <v>362149.68</v>
      </c>
      <c r="GD82" s="12"/>
      <c r="GE82" s="12">
        <f t="shared" ref="GE82:GI82" si="39">SUM(GE5:GE81)</f>
        <v>80477</v>
      </c>
      <c r="GF82" s="12">
        <f t="shared" si="39"/>
        <v>55867</v>
      </c>
      <c r="GG82" s="266">
        <v>0.0526045539856227</v>
      </c>
      <c r="GH82" s="12">
        <f t="shared" si="39"/>
        <v>2933</v>
      </c>
      <c r="GI82" s="12">
        <f t="shared" si="39"/>
        <v>388746.56</v>
      </c>
      <c r="GJ82" s="12"/>
      <c r="GK82" s="12">
        <f t="shared" ref="GK82:GO82" si="40">SUM(GK5:GK81)</f>
        <v>80909</v>
      </c>
      <c r="GL82" s="12">
        <f t="shared" si="40"/>
        <v>55352</v>
      </c>
      <c r="GM82" s="266">
        <v>0.0498221276747886</v>
      </c>
      <c r="GN82" s="12">
        <f t="shared" si="40"/>
        <v>2726</v>
      </c>
      <c r="GO82" s="12">
        <f t="shared" si="40"/>
        <v>351756.62</v>
      </c>
      <c r="GP82" s="12"/>
      <c r="GQ82" s="12">
        <f t="shared" ref="GQ82:HC82" si="41">SUM(GQ5:GQ81)</f>
        <v>80568</v>
      </c>
      <c r="GR82" s="12">
        <f t="shared" si="41"/>
        <v>95859</v>
      </c>
      <c r="GS82" s="12">
        <f t="shared" si="41"/>
        <v>15950978.1786333</v>
      </c>
      <c r="GT82" s="12">
        <f t="shared" si="41"/>
        <v>56934</v>
      </c>
      <c r="GU82" s="12">
        <f t="shared" si="41"/>
        <v>8502017.509</v>
      </c>
      <c r="GV82" s="12">
        <f t="shared" si="41"/>
        <v>79794</v>
      </c>
      <c r="GW82" s="12">
        <f t="shared" si="41"/>
        <v>11879119.068</v>
      </c>
      <c r="GX82" s="12">
        <f t="shared" si="41"/>
        <v>73675</v>
      </c>
      <c r="GY82" s="12">
        <f t="shared" si="41"/>
        <v>10794759.51</v>
      </c>
      <c r="GZ82" s="12">
        <f t="shared" si="41"/>
        <v>71059</v>
      </c>
      <c r="HA82" s="12">
        <f t="shared" si="41"/>
        <v>10091556.89</v>
      </c>
      <c r="HB82" s="12">
        <f t="shared" si="41"/>
        <v>74631</v>
      </c>
      <c r="HC82" s="12">
        <f t="shared" si="41"/>
        <v>10719114.55</v>
      </c>
      <c r="HD82" s="12"/>
      <c r="HE82" s="12"/>
      <c r="HF82" s="30"/>
      <c r="HG82" s="30"/>
      <c r="HH82" s="12"/>
      <c r="HI82" s="30"/>
      <c r="HJ82" s="30"/>
      <c r="HK82" s="30"/>
      <c r="HL82" s="12"/>
      <c r="HM82" s="12"/>
      <c r="HN82" s="12">
        <f>SUM(HN5:HN81)</f>
        <v>79293</v>
      </c>
      <c r="HO82" s="12">
        <f>SUM(HO5:HO81)</f>
        <v>760879.36</v>
      </c>
      <c r="HP82" s="12">
        <f t="shared" si="8"/>
        <v>531245</v>
      </c>
      <c r="HQ82" s="12">
        <f t="shared" si="9"/>
        <v>68698425.0656333</v>
      </c>
      <c r="HR82" s="12">
        <v>10000000</v>
      </c>
      <c r="HS82" s="44">
        <f>HO82/HR82</f>
        <v>0.076087936</v>
      </c>
    </row>
  </sheetData>
  <autoFilter ref="A4:HS82">
    <extLst/>
  </autoFilter>
  <mergeCells count="58">
    <mergeCell ref="N3:S3"/>
    <mergeCell ref="T3:Y3"/>
    <mergeCell ref="AB3:AE3"/>
    <mergeCell ref="AF3:AK3"/>
    <mergeCell ref="AL3:AQ3"/>
    <mergeCell ref="AR3:AW3"/>
    <mergeCell ref="AX3:BC3"/>
    <mergeCell ref="BD3:BI3"/>
    <mergeCell ref="BJ3:BO3"/>
    <mergeCell ref="BP3:BU3"/>
    <mergeCell ref="BV3:CA3"/>
    <mergeCell ref="CB3:CG3"/>
    <mergeCell ref="CH3:CM3"/>
    <mergeCell ref="CN3:CS3"/>
    <mergeCell ref="CT3:CY3"/>
    <mergeCell ref="CZ3:DE3"/>
    <mergeCell ref="DH3:DK3"/>
    <mergeCell ref="DN3:DQ3"/>
    <mergeCell ref="DT3:DW3"/>
    <mergeCell ref="DZ3:EC3"/>
    <mergeCell ref="EF3:EI3"/>
    <mergeCell ref="EL3:EO3"/>
    <mergeCell ref="EP3:EU3"/>
    <mergeCell ref="EV3:FA3"/>
    <mergeCell ref="FB3:FG3"/>
    <mergeCell ref="FH3:FM3"/>
    <mergeCell ref="FN3:FS3"/>
    <mergeCell ref="FT3:FY3"/>
    <mergeCell ref="FZ3:GE3"/>
    <mergeCell ref="GF3:GK3"/>
    <mergeCell ref="GN3:GQ3"/>
    <mergeCell ref="GR3:GS3"/>
    <mergeCell ref="GT3:GU3"/>
    <mergeCell ref="GV3:GW3"/>
    <mergeCell ref="GX3:GY3"/>
    <mergeCell ref="GZ3:HA3"/>
    <mergeCell ref="HB3:HC3"/>
    <mergeCell ref="HD3:HE3"/>
    <mergeCell ref="HF3:HG3"/>
    <mergeCell ref="HH3:HI3"/>
    <mergeCell ref="HJ3:HK3"/>
    <mergeCell ref="HL3:HM3"/>
    <mergeCell ref="HN3:HO3"/>
    <mergeCell ref="HP3:HQ3"/>
    <mergeCell ref="A3:A4"/>
    <mergeCell ref="B3:B4"/>
    <mergeCell ref="C3:C4"/>
    <mergeCell ref="D3:D4"/>
    <mergeCell ref="E3:E4"/>
    <mergeCell ref="F3:F4"/>
    <mergeCell ref="H3:H4"/>
    <mergeCell ref="I3:I4"/>
    <mergeCell ref="J3:J4"/>
    <mergeCell ref="K3:K4"/>
    <mergeCell ref="L3:L4"/>
    <mergeCell ref="M3:M4"/>
    <mergeCell ref="A1:HS2"/>
    <mergeCell ref="HR5:HS81"/>
  </mergeCells>
  <conditionalFormatting sqref="I5">
    <cfRule type="cellIs" dxfId="2" priority="205" operator="lessThan">
      <formula>0.9</formula>
    </cfRule>
  </conditionalFormatting>
  <conditionalFormatting sqref="L5">
    <cfRule type="colorScale" priority="204">
      <colorScale>
        <cfvo type="num" val="0"/>
        <cfvo type="num" val="20"/>
        <cfvo type="num" val="35"/>
        <color rgb="FF00B050"/>
        <color rgb="FFFFFF00"/>
        <color theme="9" tint="0.4"/>
      </colorScale>
    </cfRule>
  </conditionalFormatting>
  <conditionalFormatting sqref="I6">
    <cfRule type="cellIs" dxfId="2" priority="192" operator="lessThan">
      <formula>0.9</formula>
    </cfRule>
  </conditionalFormatting>
  <conditionalFormatting sqref="L6">
    <cfRule type="colorScale" priority="191">
      <colorScale>
        <cfvo type="num" val="0"/>
        <cfvo type="num" val="20"/>
        <cfvo type="num" val="35"/>
        <color rgb="FF00B050"/>
        <color rgb="FFFFFF00"/>
        <color theme="9" tint="0.4"/>
      </colorScale>
    </cfRule>
  </conditionalFormatting>
  <conditionalFormatting sqref="I7">
    <cfRule type="cellIs" dxfId="2" priority="190" operator="lessThan">
      <formula>0.9</formula>
    </cfRule>
  </conditionalFormatting>
  <conditionalFormatting sqref="L7">
    <cfRule type="colorScale" priority="189">
      <colorScale>
        <cfvo type="num" val="0"/>
        <cfvo type="num" val="20"/>
        <cfvo type="num" val="35"/>
        <color rgb="FF00B050"/>
        <color rgb="FFFFFF00"/>
        <color theme="9" tint="0.4"/>
      </colorScale>
    </cfRule>
  </conditionalFormatting>
  <conditionalFormatting sqref="I8">
    <cfRule type="cellIs" dxfId="2" priority="188" operator="lessThan">
      <formula>0.9</formula>
    </cfRule>
  </conditionalFormatting>
  <conditionalFormatting sqref="L8">
    <cfRule type="colorScale" priority="187">
      <colorScale>
        <cfvo type="num" val="0"/>
        <cfvo type="num" val="20"/>
        <cfvo type="num" val="35"/>
        <color rgb="FF00B050"/>
        <color rgb="FFFFFF00"/>
        <color theme="9" tint="0.4"/>
      </colorScale>
    </cfRule>
  </conditionalFormatting>
  <conditionalFormatting sqref="I9">
    <cfRule type="cellIs" dxfId="2" priority="186" operator="lessThan">
      <formula>0.9</formula>
    </cfRule>
  </conditionalFormatting>
  <conditionalFormatting sqref="L9">
    <cfRule type="colorScale" priority="185">
      <colorScale>
        <cfvo type="num" val="0"/>
        <cfvo type="num" val="20"/>
        <cfvo type="num" val="35"/>
        <color rgb="FF00B050"/>
        <color rgb="FFFFFF00"/>
        <color theme="9" tint="0.4"/>
      </colorScale>
    </cfRule>
  </conditionalFormatting>
  <conditionalFormatting sqref="I10">
    <cfRule type="cellIs" dxfId="2" priority="184" operator="lessThan">
      <formula>0.9</formula>
    </cfRule>
  </conditionalFormatting>
  <conditionalFormatting sqref="L10">
    <cfRule type="colorScale" priority="183">
      <colorScale>
        <cfvo type="num" val="0"/>
        <cfvo type="num" val="20"/>
        <cfvo type="num" val="35"/>
        <color rgb="FF00B050"/>
        <color rgb="FFFFFF00"/>
        <color theme="9" tint="0.4"/>
      </colorScale>
    </cfRule>
  </conditionalFormatting>
  <conditionalFormatting sqref="I11">
    <cfRule type="cellIs" dxfId="2" priority="182" operator="lessThan">
      <formula>0.9</formula>
    </cfRule>
  </conditionalFormatting>
  <conditionalFormatting sqref="L11">
    <cfRule type="colorScale" priority="181">
      <colorScale>
        <cfvo type="num" val="0"/>
        <cfvo type="num" val="20"/>
        <cfvo type="num" val="35"/>
        <color rgb="FF00B050"/>
        <color rgb="FFFFFF00"/>
        <color theme="9" tint="0.4"/>
      </colorScale>
    </cfRule>
  </conditionalFormatting>
  <conditionalFormatting sqref="I12">
    <cfRule type="cellIs" dxfId="2" priority="180" operator="lessThan">
      <formula>0.9</formula>
    </cfRule>
  </conditionalFormatting>
  <conditionalFormatting sqref="L12">
    <cfRule type="colorScale" priority="179">
      <colorScale>
        <cfvo type="num" val="0"/>
        <cfvo type="num" val="20"/>
        <cfvo type="num" val="35"/>
        <color rgb="FF00B050"/>
        <color rgb="FFFFFF00"/>
        <color theme="9" tint="0.4"/>
      </colorScale>
    </cfRule>
  </conditionalFormatting>
  <conditionalFormatting sqref="I13">
    <cfRule type="cellIs" dxfId="2" priority="178" operator="lessThan">
      <formula>0.9</formula>
    </cfRule>
  </conditionalFormatting>
  <conditionalFormatting sqref="L13">
    <cfRule type="colorScale" priority="177">
      <colorScale>
        <cfvo type="num" val="0"/>
        <cfvo type="num" val="20"/>
        <cfvo type="num" val="35"/>
        <color rgb="FF00B050"/>
        <color rgb="FFFFFF00"/>
        <color theme="9" tint="0.4"/>
      </colorScale>
    </cfRule>
  </conditionalFormatting>
  <conditionalFormatting sqref="I18">
    <cfRule type="cellIs" dxfId="2" priority="30" operator="lessThan">
      <formula>0.9</formula>
    </cfRule>
  </conditionalFormatting>
  <conditionalFormatting sqref="L18">
    <cfRule type="colorScale" priority="29">
      <colorScale>
        <cfvo type="num" val="0"/>
        <cfvo type="num" val="20"/>
        <cfvo type="num" val="35"/>
        <color rgb="FF00B050"/>
        <color rgb="FFFFFF00"/>
        <color theme="9" tint="0.4"/>
      </colorScale>
    </cfRule>
  </conditionalFormatting>
  <conditionalFormatting sqref="GR18:GS18">
    <cfRule type="cellIs" dxfId="0" priority="31" operator="lessThan">
      <formula>200</formula>
    </cfRule>
  </conditionalFormatting>
  <conditionalFormatting sqref="I19">
    <cfRule type="cellIs" dxfId="2" priority="176" operator="lessThan">
      <formula>0.9</formula>
    </cfRule>
  </conditionalFormatting>
  <conditionalFormatting sqref="L19">
    <cfRule type="colorScale" priority="175">
      <colorScale>
        <cfvo type="num" val="0"/>
        <cfvo type="num" val="20"/>
        <cfvo type="num" val="35"/>
        <color rgb="FF00B050"/>
        <color rgb="FFFFFF00"/>
        <color theme="9" tint="0.4"/>
      </colorScale>
    </cfRule>
  </conditionalFormatting>
  <conditionalFormatting sqref="I20">
    <cfRule type="cellIs" dxfId="2" priority="174" operator="lessThan">
      <formula>0.9</formula>
    </cfRule>
  </conditionalFormatting>
  <conditionalFormatting sqref="L20">
    <cfRule type="colorScale" priority="173">
      <colorScale>
        <cfvo type="num" val="0"/>
        <cfvo type="num" val="20"/>
        <cfvo type="num" val="35"/>
        <color rgb="FF00B050"/>
        <color rgb="FFFFFF00"/>
        <color theme="9" tint="0.4"/>
      </colorScale>
    </cfRule>
  </conditionalFormatting>
  <conditionalFormatting sqref="I21">
    <cfRule type="cellIs" dxfId="2" priority="172" operator="lessThan">
      <formula>0.9</formula>
    </cfRule>
  </conditionalFormatting>
  <conditionalFormatting sqref="L21">
    <cfRule type="colorScale" priority="171">
      <colorScale>
        <cfvo type="num" val="0"/>
        <cfvo type="num" val="20"/>
        <cfvo type="num" val="35"/>
        <color rgb="FF00B050"/>
        <color rgb="FFFFFF00"/>
        <color theme="9" tint="0.4"/>
      </colorScale>
    </cfRule>
  </conditionalFormatting>
  <conditionalFormatting sqref="I22">
    <cfRule type="cellIs" dxfId="2" priority="170" operator="lessThan">
      <formula>0.9</formula>
    </cfRule>
  </conditionalFormatting>
  <conditionalFormatting sqref="L22">
    <cfRule type="colorScale" priority="169">
      <colorScale>
        <cfvo type="num" val="0"/>
        <cfvo type="num" val="20"/>
        <cfvo type="num" val="35"/>
        <color rgb="FF00B050"/>
        <color rgb="FFFFFF00"/>
        <color theme="9" tint="0.4"/>
      </colorScale>
    </cfRule>
  </conditionalFormatting>
  <conditionalFormatting sqref="I25">
    <cfRule type="cellIs" dxfId="2" priority="168" operator="lessThan">
      <formula>0.9</formula>
    </cfRule>
  </conditionalFormatting>
  <conditionalFormatting sqref="L25">
    <cfRule type="colorScale" priority="167">
      <colorScale>
        <cfvo type="num" val="0"/>
        <cfvo type="num" val="20"/>
        <cfvo type="num" val="35"/>
        <color rgb="FF00B050"/>
        <color rgb="FFFFFF00"/>
        <color theme="9" tint="0.4"/>
      </colorScale>
    </cfRule>
  </conditionalFormatting>
  <conditionalFormatting sqref="I26">
    <cfRule type="cellIs" dxfId="2" priority="166" operator="lessThan">
      <formula>0.9</formula>
    </cfRule>
  </conditionalFormatting>
  <conditionalFormatting sqref="L26">
    <cfRule type="colorScale" priority="165">
      <colorScale>
        <cfvo type="num" val="0"/>
        <cfvo type="num" val="20"/>
        <cfvo type="num" val="35"/>
        <color rgb="FF00B050"/>
        <color rgb="FFFFFF00"/>
        <color theme="9" tint="0.4"/>
      </colorScale>
    </cfRule>
  </conditionalFormatting>
  <conditionalFormatting sqref="I27">
    <cfRule type="cellIs" dxfId="2" priority="164" operator="lessThan">
      <formula>0.9</formula>
    </cfRule>
  </conditionalFormatting>
  <conditionalFormatting sqref="L27">
    <cfRule type="colorScale" priority="163">
      <colorScale>
        <cfvo type="num" val="0"/>
        <cfvo type="num" val="20"/>
        <cfvo type="num" val="35"/>
        <color rgb="FF00B050"/>
        <color rgb="FFFFFF00"/>
        <color theme="9" tint="0.4"/>
      </colorScale>
    </cfRule>
  </conditionalFormatting>
  <conditionalFormatting sqref="I28">
    <cfRule type="cellIs" dxfId="2" priority="162" operator="lessThan">
      <formula>0.9</formula>
    </cfRule>
  </conditionalFormatting>
  <conditionalFormatting sqref="L28">
    <cfRule type="colorScale" priority="161">
      <colorScale>
        <cfvo type="num" val="0"/>
        <cfvo type="num" val="20"/>
        <cfvo type="num" val="35"/>
        <color rgb="FF00B050"/>
        <color rgb="FFFFFF00"/>
        <color theme="9" tint="0.4"/>
      </colorScale>
    </cfRule>
  </conditionalFormatting>
  <conditionalFormatting sqref="I32">
    <cfRule type="cellIs" dxfId="2" priority="160" operator="lessThan">
      <formula>0.9</formula>
    </cfRule>
  </conditionalFormatting>
  <conditionalFormatting sqref="L32">
    <cfRule type="colorScale" priority="159">
      <colorScale>
        <cfvo type="num" val="0"/>
        <cfvo type="num" val="20"/>
        <cfvo type="num" val="35"/>
        <color rgb="FF00B050"/>
        <color rgb="FFFFFF00"/>
        <color theme="9" tint="0.4"/>
      </colorScale>
    </cfRule>
  </conditionalFormatting>
  <conditionalFormatting sqref="I33">
    <cfRule type="cellIs" dxfId="2" priority="158" operator="lessThan">
      <formula>0.9</formula>
    </cfRule>
  </conditionalFormatting>
  <conditionalFormatting sqref="L33">
    <cfRule type="colorScale" priority="157">
      <colorScale>
        <cfvo type="num" val="0"/>
        <cfvo type="num" val="20"/>
        <cfvo type="num" val="35"/>
        <color rgb="FF00B050"/>
        <color rgb="FFFFFF00"/>
        <color theme="9" tint="0.4"/>
      </colorScale>
    </cfRule>
  </conditionalFormatting>
  <conditionalFormatting sqref="I34">
    <cfRule type="cellIs" dxfId="2" priority="156" operator="lessThan">
      <formula>0.9</formula>
    </cfRule>
  </conditionalFormatting>
  <conditionalFormatting sqref="L34">
    <cfRule type="colorScale" priority="155">
      <colorScale>
        <cfvo type="num" val="0"/>
        <cfvo type="num" val="20"/>
        <cfvo type="num" val="35"/>
        <color rgb="FF00B050"/>
        <color rgb="FFFFFF00"/>
        <color theme="9" tint="0.4"/>
      </colorScale>
    </cfRule>
  </conditionalFormatting>
  <conditionalFormatting sqref="I35">
    <cfRule type="cellIs" dxfId="2" priority="154" operator="lessThan">
      <formula>0.9</formula>
    </cfRule>
  </conditionalFormatting>
  <conditionalFormatting sqref="L35">
    <cfRule type="colorScale" priority="153">
      <colorScale>
        <cfvo type="num" val="0"/>
        <cfvo type="num" val="20"/>
        <cfvo type="num" val="35"/>
        <color rgb="FF00B050"/>
        <color rgb="FFFFFF00"/>
        <color theme="9" tint="0.4"/>
      </colorScale>
    </cfRule>
  </conditionalFormatting>
  <conditionalFormatting sqref="I36">
    <cfRule type="cellIs" dxfId="2" priority="152" operator="lessThan">
      <formula>0.9</formula>
    </cfRule>
  </conditionalFormatting>
  <conditionalFormatting sqref="L36">
    <cfRule type="colorScale" priority="151">
      <colorScale>
        <cfvo type="num" val="0"/>
        <cfvo type="num" val="20"/>
        <cfvo type="num" val="35"/>
        <color rgb="FF00B050"/>
        <color rgb="FFFFFF00"/>
        <color theme="9" tint="0.4"/>
      </colorScale>
    </cfRule>
  </conditionalFormatting>
  <conditionalFormatting sqref="I37">
    <cfRule type="cellIs" dxfId="2" priority="150" operator="lessThan">
      <formula>0.9</formula>
    </cfRule>
  </conditionalFormatting>
  <conditionalFormatting sqref="L37">
    <cfRule type="colorScale" priority="149">
      <colorScale>
        <cfvo type="num" val="0"/>
        <cfvo type="num" val="20"/>
        <cfvo type="num" val="35"/>
        <color rgb="FF00B050"/>
        <color rgb="FFFFFF00"/>
        <color theme="9" tint="0.4"/>
      </colorScale>
    </cfRule>
  </conditionalFormatting>
  <conditionalFormatting sqref="I39">
    <cfRule type="cellIs" dxfId="2" priority="148" operator="lessThan">
      <formula>0.9</formula>
    </cfRule>
  </conditionalFormatting>
  <conditionalFormatting sqref="L39">
    <cfRule type="colorScale" priority="147">
      <colorScale>
        <cfvo type="num" val="0"/>
        <cfvo type="num" val="20"/>
        <cfvo type="num" val="35"/>
        <color rgb="FF00B050"/>
        <color rgb="FFFFFF00"/>
        <color theme="9" tint="0.4"/>
      </colorScale>
    </cfRule>
  </conditionalFormatting>
  <conditionalFormatting sqref="I40">
    <cfRule type="cellIs" dxfId="2" priority="146" operator="lessThan">
      <formula>0.9</formula>
    </cfRule>
  </conditionalFormatting>
  <conditionalFormatting sqref="L40">
    <cfRule type="colorScale" priority="145">
      <colorScale>
        <cfvo type="num" val="0"/>
        <cfvo type="num" val="20"/>
        <cfvo type="num" val="35"/>
        <color rgb="FF00B050"/>
        <color rgb="FFFFFF00"/>
        <color theme="9" tint="0.4"/>
      </colorScale>
    </cfRule>
  </conditionalFormatting>
  <conditionalFormatting sqref="I41">
    <cfRule type="cellIs" dxfId="2" priority="144" operator="lessThan">
      <formula>0.9</formula>
    </cfRule>
  </conditionalFormatting>
  <conditionalFormatting sqref="L41">
    <cfRule type="colorScale" priority="143">
      <colorScale>
        <cfvo type="num" val="0"/>
        <cfvo type="num" val="20"/>
        <cfvo type="num" val="35"/>
        <color rgb="FF00B050"/>
        <color rgb="FFFFFF00"/>
        <color theme="9" tint="0.4"/>
      </colorScale>
    </cfRule>
  </conditionalFormatting>
  <conditionalFormatting sqref="I43">
    <cfRule type="cellIs" dxfId="2" priority="142" operator="lessThan">
      <formula>0.9</formula>
    </cfRule>
  </conditionalFormatting>
  <conditionalFormatting sqref="L43">
    <cfRule type="colorScale" priority="141">
      <colorScale>
        <cfvo type="num" val="0"/>
        <cfvo type="num" val="20"/>
        <cfvo type="num" val="35"/>
        <color rgb="FF00B050"/>
        <color rgb="FFFFFF00"/>
        <color theme="9" tint="0.4"/>
      </colorScale>
    </cfRule>
  </conditionalFormatting>
  <conditionalFormatting sqref="I44">
    <cfRule type="cellIs" dxfId="2" priority="140" operator="lessThan">
      <formula>0.9</formula>
    </cfRule>
  </conditionalFormatting>
  <conditionalFormatting sqref="L44">
    <cfRule type="colorScale" priority="139">
      <colorScale>
        <cfvo type="num" val="0"/>
        <cfvo type="num" val="20"/>
        <cfvo type="num" val="35"/>
        <color rgb="FF00B050"/>
        <color rgb="FFFFFF00"/>
        <color theme="9" tint="0.4"/>
      </colorScale>
    </cfRule>
  </conditionalFormatting>
  <conditionalFormatting sqref="I45">
    <cfRule type="cellIs" dxfId="2" priority="138" operator="lessThan">
      <formula>0.9</formula>
    </cfRule>
  </conditionalFormatting>
  <conditionalFormatting sqref="L45">
    <cfRule type="colorScale" priority="137">
      <colorScale>
        <cfvo type="num" val="0"/>
        <cfvo type="num" val="20"/>
        <cfvo type="num" val="35"/>
        <color rgb="FF00B050"/>
        <color rgb="FFFFFF00"/>
        <color theme="9" tint="0.4"/>
      </colorScale>
    </cfRule>
  </conditionalFormatting>
  <conditionalFormatting sqref="I46">
    <cfRule type="cellIs" dxfId="2" priority="136" operator="lessThan">
      <formula>0.9</formula>
    </cfRule>
  </conditionalFormatting>
  <conditionalFormatting sqref="L46">
    <cfRule type="colorScale" priority="135">
      <colorScale>
        <cfvo type="num" val="0"/>
        <cfvo type="num" val="20"/>
        <cfvo type="num" val="35"/>
        <color rgb="FF00B050"/>
        <color rgb="FFFFFF00"/>
        <color theme="9" tint="0.4"/>
      </colorScale>
    </cfRule>
  </conditionalFormatting>
  <conditionalFormatting sqref="I47">
    <cfRule type="cellIs" dxfId="2" priority="134" operator="lessThan">
      <formula>0.9</formula>
    </cfRule>
  </conditionalFormatting>
  <conditionalFormatting sqref="L47">
    <cfRule type="colorScale" priority="133">
      <colorScale>
        <cfvo type="num" val="0"/>
        <cfvo type="num" val="20"/>
        <cfvo type="num" val="35"/>
        <color rgb="FF00B050"/>
        <color rgb="FFFFFF00"/>
        <color theme="9" tint="0.4"/>
      </colorScale>
    </cfRule>
  </conditionalFormatting>
  <conditionalFormatting sqref="I50">
    <cfRule type="cellIs" dxfId="2" priority="132" operator="lessThan">
      <formula>0.9</formula>
    </cfRule>
  </conditionalFormatting>
  <conditionalFormatting sqref="L50">
    <cfRule type="colorScale" priority="131">
      <colorScale>
        <cfvo type="num" val="0"/>
        <cfvo type="num" val="20"/>
        <cfvo type="num" val="35"/>
        <color rgb="FF00B050"/>
        <color rgb="FFFFFF00"/>
        <color theme="9" tint="0.4"/>
      </colorScale>
    </cfRule>
  </conditionalFormatting>
  <conditionalFormatting sqref="I51">
    <cfRule type="cellIs" dxfId="2" priority="130" operator="lessThan">
      <formula>0.9</formula>
    </cfRule>
  </conditionalFormatting>
  <conditionalFormatting sqref="L51">
    <cfRule type="colorScale" priority="129">
      <colorScale>
        <cfvo type="num" val="0"/>
        <cfvo type="num" val="20"/>
        <cfvo type="num" val="35"/>
        <color rgb="FF00B050"/>
        <color rgb="FFFFFF00"/>
        <color theme="9" tint="0.4"/>
      </colorScale>
    </cfRule>
  </conditionalFormatting>
  <conditionalFormatting sqref="I53">
    <cfRule type="cellIs" dxfId="2" priority="128" operator="lessThan">
      <formula>0.9</formula>
    </cfRule>
  </conditionalFormatting>
  <conditionalFormatting sqref="L53">
    <cfRule type="colorScale" priority="127">
      <colorScale>
        <cfvo type="num" val="0"/>
        <cfvo type="num" val="20"/>
        <cfvo type="num" val="35"/>
        <color rgb="FF00B050"/>
        <color rgb="FFFFFF00"/>
        <color theme="9" tint="0.4"/>
      </colorScale>
    </cfRule>
  </conditionalFormatting>
  <conditionalFormatting sqref="I54">
    <cfRule type="cellIs" dxfId="2" priority="126" operator="lessThan">
      <formula>0.9</formula>
    </cfRule>
  </conditionalFormatting>
  <conditionalFormatting sqref="L54">
    <cfRule type="colorScale" priority="125">
      <colorScale>
        <cfvo type="num" val="0"/>
        <cfvo type="num" val="20"/>
        <cfvo type="num" val="35"/>
        <color rgb="FF00B050"/>
        <color rgb="FFFFFF00"/>
        <color theme="9" tint="0.4"/>
      </colorScale>
    </cfRule>
  </conditionalFormatting>
  <conditionalFormatting sqref="I55">
    <cfRule type="cellIs" dxfId="2" priority="124" operator="lessThan">
      <formula>0.9</formula>
    </cfRule>
  </conditionalFormatting>
  <conditionalFormatting sqref="L55">
    <cfRule type="colorScale" priority="123">
      <colorScale>
        <cfvo type="num" val="0"/>
        <cfvo type="num" val="20"/>
        <cfvo type="num" val="35"/>
        <color rgb="FF00B050"/>
        <color rgb="FFFFFF00"/>
        <color theme="9" tint="0.4"/>
      </colorScale>
    </cfRule>
  </conditionalFormatting>
  <conditionalFormatting sqref="I56">
    <cfRule type="cellIs" dxfId="2" priority="122" operator="lessThan">
      <formula>0.9</formula>
    </cfRule>
  </conditionalFormatting>
  <conditionalFormatting sqref="L56">
    <cfRule type="colorScale" priority="121">
      <colorScale>
        <cfvo type="num" val="0"/>
        <cfvo type="num" val="20"/>
        <cfvo type="num" val="35"/>
        <color rgb="FF00B050"/>
        <color rgb="FFFFFF00"/>
        <color theme="9" tint="0.4"/>
      </colorScale>
    </cfRule>
  </conditionalFormatting>
  <conditionalFormatting sqref="I57">
    <cfRule type="cellIs" dxfId="2" priority="120" operator="lessThan">
      <formula>0.9</formula>
    </cfRule>
  </conditionalFormatting>
  <conditionalFormatting sqref="L57">
    <cfRule type="colorScale" priority="119">
      <colorScale>
        <cfvo type="num" val="0"/>
        <cfvo type="num" val="20"/>
        <cfvo type="num" val="35"/>
        <color rgb="FF00B050"/>
        <color rgb="FFFFFF00"/>
        <color theme="9" tint="0.4"/>
      </colorScale>
    </cfRule>
  </conditionalFormatting>
  <conditionalFormatting sqref="I58">
    <cfRule type="cellIs" dxfId="2" priority="118" operator="lessThan">
      <formula>0.9</formula>
    </cfRule>
  </conditionalFormatting>
  <conditionalFormatting sqref="L58">
    <cfRule type="colorScale" priority="117">
      <colorScale>
        <cfvo type="num" val="0"/>
        <cfvo type="num" val="20"/>
        <cfvo type="num" val="35"/>
        <color rgb="FF00B050"/>
        <color rgb="FFFFFF00"/>
        <color theme="9" tint="0.4"/>
      </colorScale>
    </cfRule>
  </conditionalFormatting>
  <conditionalFormatting sqref="I59">
    <cfRule type="cellIs" dxfId="2" priority="116" operator="lessThan">
      <formula>0.9</formula>
    </cfRule>
  </conditionalFormatting>
  <conditionalFormatting sqref="L59">
    <cfRule type="colorScale" priority="115">
      <colorScale>
        <cfvo type="num" val="0"/>
        <cfvo type="num" val="20"/>
        <cfvo type="num" val="35"/>
        <color rgb="FF00B050"/>
        <color rgb="FFFFFF00"/>
        <color theme="9" tint="0.4"/>
      </colorScale>
    </cfRule>
  </conditionalFormatting>
  <conditionalFormatting sqref="I60">
    <cfRule type="cellIs" dxfId="2" priority="114" operator="lessThan">
      <formula>0.9</formula>
    </cfRule>
  </conditionalFormatting>
  <conditionalFormatting sqref="L60">
    <cfRule type="colorScale" priority="113">
      <colorScale>
        <cfvo type="num" val="0"/>
        <cfvo type="num" val="20"/>
        <cfvo type="num" val="35"/>
        <color rgb="FF00B050"/>
        <color rgb="FFFFFF00"/>
        <color theme="9" tint="0.4"/>
      </colorScale>
    </cfRule>
  </conditionalFormatting>
  <conditionalFormatting sqref="I61">
    <cfRule type="cellIs" dxfId="2" priority="112" operator="lessThan">
      <formula>0.9</formula>
    </cfRule>
  </conditionalFormatting>
  <conditionalFormatting sqref="L61">
    <cfRule type="colorScale" priority="111">
      <colorScale>
        <cfvo type="num" val="0"/>
        <cfvo type="num" val="20"/>
        <cfvo type="num" val="35"/>
        <color rgb="FF00B050"/>
        <color rgb="FFFFFF00"/>
        <color theme="9" tint="0.4"/>
      </colorScale>
    </cfRule>
  </conditionalFormatting>
  <conditionalFormatting sqref="C65">
    <cfRule type="duplicateValues" dxfId="1" priority="38"/>
    <cfRule type="duplicateValues" dxfId="1" priority="37"/>
    <cfRule type="duplicateValues" dxfId="1" priority="36"/>
    <cfRule type="duplicateValues" dxfId="1" priority="35"/>
    <cfRule type="duplicateValues" dxfId="1" priority="34"/>
    <cfRule type="duplicateValues" dxfId="1" priority="33"/>
  </conditionalFormatting>
  <conditionalFormatting sqref="E65">
    <cfRule type="duplicateValues" dxfId="1" priority="32"/>
  </conditionalFormatting>
  <conditionalFormatting sqref="I65">
    <cfRule type="cellIs" dxfId="2" priority="40" operator="lessThan">
      <formula>0.9</formula>
    </cfRule>
  </conditionalFormatting>
  <conditionalFormatting sqref="L65">
    <cfRule type="colorScale" priority="39">
      <colorScale>
        <cfvo type="num" val="0"/>
        <cfvo type="num" val="20"/>
        <cfvo type="num" val="35"/>
        <color rgb="FF00B050"/>
        <color rgb="FFFFFF00"/>
        <color theme="9" tint="0.4"/>
      </colorScale>
    </cfRule>
  </conditionalFormatting>
  <conditionalFormatting sqref="GR65:GS65">
    <cfRule type="cellIs" dxfId="0" priority="41" operator="lessThan">
      <formula>200</formula>
    </cfRule>
  </conditionalFormatting>
  <conditionalFormatting sqref="I66">
    <cfRule type="cellIs" dxfId="2" priority="110" operator="lessThan">
      <formula>0.9</formula>
    </cfRule>
  </conditionalFormatting>
  <conditionalFormatting sqref="L66">
    <cfRule type="colorScale" priority="109">
      <colorScale>
        <cfvo type="num" val="0"/>
        <cfvo type="num" val="20"/>
        <cfvo type="num" val="35"/>
        <color rgb="FF00B050"/>
        <color rgb="FFFFFF00"/>
        <color theme="9" tint="0.4"/>
      </colorScale>
    </cfRule>
  </conditionalFormatting>
  <conditionalFormatting sqref="C67">
    <cfRule type="duplicateValues" dxfId="1" priority="78"/>
  </conditionalFormatting>
  <conditionalFormatting sqref="E67">
    <cfRule type="duplicateValues" dxfId="1" priority="79"/>
  </conditionalFormatting>
  <conditionalFormatting sqref="I67">
    <cfRule type="cellIs" dxfId="2" priority="76" operator="lessThan">
      <formula>0.9</formula>
    </cfRule>
  </conditionalFormatting>
  <conditionalFormatting sqref="L67">
    <cfRule type="colorScale" priority="75">
      <colorScale>
        <cfvo type="num" val="0"/>
        <cfvo type="num" val="20"/>
        <cfvo type="num" val="35"/>
        <color rgb="FF00B050"/>
        <color rgb="FFFFFF00"/>
        <color theme="9" tint="0.4"/>
      </colorScale>
    </cfRule>
  </conditionalFormatting>
  <conditionalFormatting sqref="GR67:GS67">
    <cfRule type="cellIs" dxfId="0" priority="77" operator="lessThan">
      <formula>200</formula>
    </cfRule>
  </conditionalFormatting>
  <conditionalFormatting sqref="I68">
    <cfRule type="cellIs" dxfId="2" priority="86" operator="lessThan">
      <formula>0.9</formula>
    </cfRule>
  </conditionalFormatting>
  <conditionalFormatting sqref="L68">
    <cfRule type="colorScale" priority="85">
      <colorScale>
        <cfvo type="num" val="0"/>
        <cfvo type="num" val="20"/>
        <cfvo type="num" val="35"/>
        <color rgb="FF00B050"/>
        <color rgb="FFFFFF00"/>
        <color theme="9" tint="0.4"/>
      </colorScale>
    </cfRule>
  </conditionalFormatting>
  <conditionalFormatting sqref="GR68:GS68">
    <cfRule type="cellIs" dxfId="0" priority="87" operator="lessThan">
      <formula>200</formula>
    </cfRule>
  </conditionalFormatting>
  <conditionalFormatting sqref="I69">
    <cfRule type="cellIs" dxfId="2" priority="108" operator="lessThan">
      <formula>0.9</formula>
    </cfRule>
  </conditionalFormatting>
  <conditionalFormatting sqref="L69">
    <cfRule type="colorScale" priority="107">
      <colorScale>
        <cfvo type="num" val="0"/>
        <cfvo type="num" val="20"/>
        <cfvo type="num" val="35"/>
        <color rgb="FF00B050"/>
        <color rgb="FFFFFF00"/>
        <color theme="9" tint="0.4"/>
      </colorScale>
    </cfRule>
  </conditionalFormatting>
  <conditionalFormatting sqref="I70">
    <cfRule type="cellIs" dxfId="2" priority="106" operator="lessThan">
      <formula>0.9</formula>
    </cfRule>
  </conditionalFormatting>
  <conditionalFormatting sqref="L70">
    <cfRule type="colorScale" priority="105">
      <colorScale>
        <cfvo type="num" val="0"/>
        <cfvo type="num" val="20"/>
        <cfvo type="num" val="35"/>
        <color rgb="FF00B050"/>
        <color rgb="FFFFFF00"/>
        <color theme="9" tint="0.4"/>
      </colorScale>
    </cfRule>
  </conditionalFormatting>
  <conditionalFormatting sqref="C71">
    <cfRule type="duplicateValues" dxfId="1" priority="83"/>
  </conditionalFormatting>
  <conditionalFormatting sqref="E71">
    <cfRule type="duplicateValues" dxfId="1" priority="84"/>
  </conditionalFormatting>
  <conditionalFormatting sqref="I71">
    <cfRule type="cellIs" dxfId="2" priority="81" operator="lessThan">
      <formula>0.9</formula>
    </cfRule>
  </conditionalFormatting>
  <conditionalFormatting sqref="L71">
    <cfRule type="colorScale" priority="80">
      <colorScale>
        <cfvo type="num" val="0"/>
        <cfvo type="num" val="20"/>
        <cfvo type="num" val="35"/>
        <color rgb="FF00B050"/>
        <color rgb="FFFFFF00"/>
        <color theme="9" tint="0.4"/>
      </colorScale>
    </cfRule>
  </conditionalFormatting>
  <conditionalFormatting sqref="GR71:GS71">
    <cfRule type="cellIs" dxfId="0" priority="82" operator="lessThan">
      <formula>200</formula>
    </cfRule>
  </conditionalFormatting>
  <conditionalFormatting sqref="I76">
    <cfRule type="cellIs" dxfId="2" priority="53" operator="lessThan">
      <formula>0.9</formula>
    </cfRule>
  </conditionalFormatting>
  <conditionalFormatting sqref="L76">
    <cfRule type="colorScale" priority="52">
      <colorScale>
        <cfvo type="num" val="0"/>
        <cfvo type="num" val="20"/>
        <cfvo type="num" val="35"/>
        <color rgb="FF00B050"/>
        <color rgb="FFFFFF00"/>
        <color theme="9" tint="0.4"/>
      </colorScale>
    </cfRule>
  </conditionalFormatting>
  <conditionalFormatting sqref="I77">
    <cfRule type="cellIs" dxfId="2" priority="51" operator="lessThan">
      <formula>0.9</formula>
    </cfRule>
  </conditionalFormatting>
  <conditionalFormatting sqref="L77">
    <cfRule type="colorScale" priority="50">
      <colorScale>
        <cfvo type="num" val="0"/>
        <cfvo type="num" val="20"/>
        <cfvo type="num" val="35"/>
        <color rgb="FF00B050"/>
        <color rgb="FFFFFF00"/>
        <color theme="9" tint="0.4"/>
      </colorScale>
    </cfRule>
  </conditionalFormatting>
  <conditionalFormatting sqref="I79">
    <cfRule type="cellIs" dxfId="2" priority="92" operator="lessThan">
      <formula>0.9</formula>
    </cfRule>
  </conditionalFormatting>
  <conditionalFormatting sqref="L79">
    <cfRule type="colorScale" priority="91">
      <colorScale>
        <cfvo type="num" val="0"/>
        <cfvo type="num" val="20"/>
        <cfvo type="num" val="35"/>
        <color rgb="FF00B050"/>
        <color rgb="FFFFFF00"/>
        <color theme="9" tint="0.4"/>
      </colorScale>
    </cfRule>
  </conditionalFormatting>
  <conditionalFormatting sqref="GR79:GS79">
    <cfRule type="cellIs" dxfId="0" priority="42" operator="lessThan">
      <formula>200</formula>
    </cfRule>
  </conditionalFormatting>
  <conditionalFormatting sqref="I80">
    <cfRule type="cellIs" dxfId="2" priority="64" operator="lessThan">
      <formula>0.9</formula>
    </cfRule>
  </conditionalFormatting>
  <conditionalFormatting sqref="L80">
    <cfRule type="colorScale" priority="63">
      <colorScale>
        <cfvo type="num" val="0"/>
        <cfvo type="num" val="20"/>
        <cfvo type="num" val="35"/>
        <color rgb="FF00B050"/>
        <color rgb="FFFFFF00"/>
        <color theme="9" tint="0.4"/>
      </colorScale>
    </cfRule>
  </conditionalFormatting>
  <conditionalFormatting sqref="GR80:GS80">
    <cfRule type="cellIs" dxfId="0" priority="65" operator="lessThan">
      <formula>200</formula>
    </cfRule>
  </conditionalFormatting>
  <conditionalFormatting sqref="I81">
    <cfRule type="cellIs" dxfId="2" priority="89" operator="lessThan">
      <formula>0.9</formula>
    </cfRule>
  </conditionalFormatting>
  <conditionalFormatting sqref="L81">
    <cfRule type="colorScale" priority="88">
      <colorScale>
        <cfvo type="num" val="0"/>
        <cfvo type="num" val="20"/>
        <cfvo type="num" val="35"/>
        <color rgb="FF00B050"/>
        <color rgb="FFFFFF00"/>
        <color theme="9" tint="0.4"/>
      </colorScale>
    </cfRule>
  </conditionalFormatting>
  <conditionalFormatting sqref="GR81:GS81">
    <cfRule type="cellIs" dxfId="0" priority="90" operator="lessThan">
      <formula>200</formula>
    </cfRule>
  </conditionalFormatting>
  <conditionalFormatting sqref="C69:C70">
    <cfRule type="duplicateValues" dxfId="1" priority="201"/>
  </conditionalFormatting>
  <conditionalFormatting sqref="E69:E70">
    <cfRule type="duplicateValues" dxfId="1" priority="202"/>
  </conditionalFormatting>
  <conditionalFormatting sqref="P5:P81">
    <cfRule type="colorScale" priority="46">
      <colorScale>
        <cfvo type="num" val="0"/>
        <cfvo type="num" val="10"/>
        <cfvo type="num" val="100"/>
        <color rgb="FF00B050"/>
        <color rgb="FFFFFF00"/>
        <color theme="9" tint="0.399975585192419"/>
      </colorScale>
    </cfRule>
  </conditionalFormatting>
  <conditionalFormatting sqref="V5:V81">
    <cfRule type="colorScale" priority="206">
      <colorScale>
        <cfvo type="num" val="0"/>
        <cfvo type="num" val="10"/>
        <cfvo type="num" val="100"/>
        <color rgb="FF00B050"/>
        <color rgb="FFFFFF00"/>
        <color theme="9" tint="0.399975585192419"/>
      </colorScale>
    </cfRule>
  </conditionalFormatting>
  <conditionalFormatting sqref="AB5:AB81">
    <cfRule type="colorScale" priority="44">
      <colorScale>
        <cfvo type="num" val="0"/>
        <cfvo type="num" val="10"/>
        <cfvo type="num" val="100"/>
        <color rgb="FF00B050"/>
        <color rgb="FFFFFF00"/>
        <color theme="9" tint="0.399975585192419"/>
      </colorScale>
    </cfRule>
  </conditionalFormatting>
  <conditionalFormatting sqref="AH5:AH81">
    <cfRule type="colorScale" priority="19">
      <colorScale>
        <cfvo type="num" val="0"/>
        <cfvo type="num" val="10"/>
        <cfvo type="num" val="100"/>
        <color rgb="FF00B050"/>
        <color rgb="FFFFFF00"/>
        <color theme="9" tint="0.399975585192419"/>
      </colorScale>
    </cfRule>
  </conditionalFormatting>
  <conditionalFormatting sqref="AN5:AN81">
    <cfRule type="colorScale" priority="17">
      <colorScale>
        <cfvo type="num" val="0"/>
        <cfvo type="num" val="10"/>
        <cfvo type="num" val="100"/>
        <color rgb="FF00B050"/>
        <color rgb="FFFFFF00"/>
        <color theme="9" tint="0.399975585192419"/>
      </colorScale>
    </cfRule>
  </conditionalFormatting>
  <conditionalFormatting sqref="AT5:AT81">
    <cfRule type="colorScale" priority="15">
      <colorScale>
        <cfvo type="num" val="0"/>
        <cfvo type="num" val="10"/>
        <cfvo type="num" val="100"/>
        <color rgb="FF00B050"/>
        <color rgb="FFFFFF00"/>
        <color theme="9" tint="0.399975585192419"/>
      </colorScale>
    </cfRule>
  </conditionalFormatting>
  <conditionalFormatting sqref="AZ5:AZ81">
    <cfRule type="colorScale" priority="13">
      <colorScale>
        <cfvo type="num" val="0"/>
        <cfvo type="num" val="10"/>
        <cfvo type="num" val="100"/>
        <color rgb="FF00B050"/>
        <color rgb="FFFFFF00"/>
        <color theme="9" tint="0.399975585192419"/>
      </colorScale>
    </cfRule>
  </conditionalFormatting>
  <conditionalFormatting sqref="BF5:BF81">
    <cfRule type="colorScale" priority="11">
      <colorScale>
        <cfvo type="num" val="0"/>
        <cfvo type="num" val="10"/>
        <cfvo type="num" val="100"/>
        <color rgb="FF00B050"/>
        <color rgb="FFFFFF00"/>
        <color theme="9" tint="0.399975585192419"/>
      </colorScale>
    </cfRule>
  </conditionalFormatting>
  <conditionalFormatting sqref="BI5:BI81">
    <cfRule type="cellIs" dxfId="0" priority="10" operator="lessThan">
      <formula>200</formula>
    </cfRule>
  </conditionalFormatting>
  <conditionalFormatting sqref="BJ5:BJ81">
    <cfRule type="cellIs" dxfId="0" priority="9" operator="lessThan">
      <formula>200</formula>
    </cfRule>
  </conditionalFormatting>
  <conditionalFormatting sqref="BL5:BL81">
    <cfRule type="colorScale" priority="74">
      <colorScale>
        <cfvo type="num" val="0"/>
        <cfvo type="num" val="10"/>
        <cfvo type="num" val="100"/>
        <color rgb="FF00B050"/>
        <color rgb="FFFFFF00"/>
        <color theme="9" tint="0.399975585192419"/>
      </colorScale>
    </cfRule>
  </conditionalFormatting>
  <conditionalFormatting sqref="BO5:BO81">
    <cfRule type="cellIs" dxfId="0" priority="73" operator="lessThan">
      <formula>200</formula>
    </cfRule>
  </conditionalFormatting>
  <conditionalFormatting sqref="BP5:BP81">
    <cfRule type="cellIs" dxfId="0" priority="8" operator="lessThan">
      <formula>200</formula>
    </cfRule>
  </conditionalFormatting>
  <conditionalFormatting sqref="BR5:BR81">
    <cfRule type="colorScale" priority="72">
      <colorScale>
        <cfvo type="num" val="0"/>
        <cfvo type="num" val="10"/>
        <cfvo type="num" val="100"/>
        <color rgb="FF00B050"/>
        <color rgb="FFFFFF00"/>
        <color theme="9" tint="0.399975585192419"/>
      </colorScale>
    </cfRule>
  </conditionalFormatting>
  <conditionalFormatting sqref="BU5:BU81">
    <cfRule type="cellIs" dxfId="0" priority="71" operator="lessThan">
      <formula>200</formula>
    </cfRule>
  </conditionalFormatting>
  <conditionalFormatting sqref="BV5:BV81">
    <cfRule type="cellIs" dxfId="0" priority="7" operator="lessThan">
      <formula>200</formula>
    </cfRule>
  </conditionalFormatting>
  <conditionalFormatting sqref="BX5:BX81">
    <cfRule type="colorScale" priority="70">
      <colorScale>
        <cfvo type="num" val="0"/>
        <cfvo type="num" val="10"/>
        <cfvo type="num" val="100"/>
        <color rgb="FF00B050"/>
        <color rgb="FFFFFF00"/>
        <color theme="9" tint="0.399975585192419"/>
      </colorScale>
    </cfRule>
  </conditionalFormatting>
  <conditionalFormatting sqref="CD5:CD81">
    <cfRule type="colorScale" priority="68">
      <colorScale>
        <cfvo type="num" val="0"/>
        <cfvo type="num" val="10"/>
        <cfvo type="num" val="100"/>
        <color rgb="FF00B050"/>
        <color rgb="FFFFFF00"/>
        <color theme="9" tint="0.399975585192419"/>
      </colorScale>
    </cfRule>
  </conditionalFormatting>
  <conditionalFormatting sqref="CG79:CG81">
    <cfRule type="cellIs" dxfId="0" priority="28" operator="lessThan">
      <formula>200</formula>
    </cfRule>
  </conditionalFormatting>
  <conditionalFormatting sqref="CJ5:CJ81">
    <cfRule type="colorScale" priority="67">
      <colorScale>
        <cfvo type="num" val="0"/>
        <cfvo type="num" val="10"/>
        <cfvo type="num" val="100"/>
        <color rgb="FF00B050"/>
        <color rgb="FFFFFF00"/>
        <color theme="9" tint="0.399975585192419"/>
      </colorScale>
    </cfRule>
  </conditionalFormatting>
  <conditionalFormatting sqref="CM79:CM81">
    <cfRule type="cellIs" dxfId="0" priority="66" operator="lessThan">
      <formula>200</formula>
    </cfRule>
  </conditionalFormatting>
  <conditionalFormatting sqref="CP5:CP81">
    <cfRule type="colorScale" priority="102">
      <colorScale>
        <cfvo type="num" val="0"/>
        <cfvo type="num" val="10"/>
        <cfvo type="num" val="100"/>
        <color rgb="FF00B050"/>
        <color rgb="FFFFFF00"/>
        <color theme="9" tint="0.399975585192419"/>
      </colorScale>
    </cfRule>
  </conditionalFormatting>
  <conditionalFormatting sqref="CV5:CV81">
    <cfRule type="colorScale" priority="100">
      <colorScale>
        <cfvo type="num" val="0"/>
        <cfvo type="num" val="10"/>
        <cfvo type="num" val="100"/>
        <color rgb="FF00B050"/>
        <color rgb="FFFFFF00"/>
        <color theme="9" tint="0.399975585192419"/>
      </colorScale>
    </cfRule>
  </conditionalFormatting>
  <conditionalFormatting sqref="DB5:DB81">
    <cfRule type="colorScale" priority="98">
      <colorScale>
        <cfvo type="num" val="0"/>
        <cfvo type="num" val="10"/>
        <cfvo type="num" val="100"/>
        <color rgb="FF00B050"/>
        <color rgb="FFFFFF00"/>
        <color theme="9" tint="0.399975585192419"/>
      </colorScale>
    </cfRule>
  </conditionalFormatting>
  <conditionalFormatting sqref="DH5:DH81">
    <cfRule type="colorScale" priority="96">
      <colorScale>
        <cfvo type="num" val="0"/>
        <cfvo type="num" val="10"/>
        <cfvo type="num" val="100"/>
        <color rgb="FF00B050"/>
        <color rgb="FFFFFF00"/>
        <color theme="9" tint="0.399975585192419"/>
      </colorScale>
    </cfRule>
  </conditionalFormatting>
  <conditionalFormatting sqref="DN5:DN81">
    <cfRule type="colorScale" priority="196">
      <colorScale>
        <cfvo type="num" val="0"/>
        <cfvo type="num" val="10"/>
        <cfvo type="num" val="100"/>
        <color rgb="FF00B050"/>
        <color rgb="FFFFFF00"/>
        <color theme="9" tint="0.399975585192419"/>
      </colorScale>
    </cfRule>
  </conditionalFormatting>
  <conditionalFormatting sqref="DQ5:DQ81">
    <cfRule type="cellIs" dxfId="0" priority="195" operator="lessThan">
      <formula>200</formula>
    </cfRule>
  </conditionalFormatting>
  <conditionalFormatting sqref="DR79:DR81">
    <cfRule type="cellIs" dxfId="0" priority="4" operator="lessThan">
      <formula>200</formula>
    </cfRule>
  </conditionalFormatting>
  <conditionalFormatting sqref="DT5:DT81">
    <cfRule type="colorScale" priority="194">
      <colorScale>
        <cfvo type="num" val="0"/>
        <cfvo type="num" val="10"/>
        <cfvo type="num" val="100"/>
        <color rgb="FF00B050"/>
        <color rgb="FFFFFF00"/>
        <color theme="9" tint="0.399975585192419"/>
      </colorScale>
    </cfRule>
  </conditionalFormatting>
  <conditionalFormatting sqref="DW5:DW81">
    <cfRule type="cellIs" dxfId="0" priority="193" operator="lessThan">
      <formula>200</formula>
    </cfRule>
  </conditionalFormatting>
  <conditionalFormatting sqref="DX79:DX81">
    <cfRule type="cellIs" dxfId="0" priority="3" operator="lessThan">
      <formula>200</formula>
    </cfRule>
  </conditionalFormatting>
  <conditionalFormatting sqref="DZ5:DZ81">
    <cfRule type="colorScale" priority="94">
      <colorScale>
        <cfvo type="num" val="0"/>
        <cfvo type="num" val="10"/>
        <cfvo type="num" val="100"/>
        <color rgb="FF00B050"/>
        <color rgb="FFFFFF00"/>
        <color theme="9" tint="0.399975585192419"/>
      </colorScale>
    </cfRule>
  </conditionalFormatting>
  <conditionalFormatting sqref="EC5:EC81">
    <cfRule type="cellIs" dxfId="0" priority="93" operator="lessThan">
      <formula>200</formula>
    </cfRule>
  </conditionalFormatting>
  <conditionalFormatting sqref="ED79:ED81">
    <cfRule type="cellIs" dxfId="0" priority="2" operator="lessThan">
      <formula>200</formula>
    </cfRule>
  </conditionalFormatting>
  <conditionalFormatting sqref="EF5:EF81">
    <cfRule type="colorScale" priority="27">
      <colorScale>
        <cfvo type="num" val="0"/>
        <cfvo type="num" val="10"/>
        <cfvo type="num" val="100"/>
        <color rgb="FF00B050"/>
        <color rgb="FFFFFF00"/>
        <color theme="9" tint="0.399975585192419"/>
      </colorScale>
    </cfRule>
  </conditionalFormatting>
  <conditionalFormatting sqref="EI5:EI81">
    <cfRule type="cellIs" dxfId="0" priority="26" operator="lessThan">
      <formula>200</formula>
    </cfRule>
  </conditionalFormatting>
  <conditionalFormatting sqref="EJ79:EJ81">
    <cfRule type="cellIs" dxfId="0" priority="1" operator="lessThan">
      <formula>200</formula>
    </cfRule>
  </conditionalFormatting>
  <conditionalFormatting sqref="EL5:EL81">
    <cfRule type="colorScale" priority="25">
      <colorScale>
        <cfvo type="num" val="0"/>
        <cfvo type="num" val="10"/>
        <cfvo type="num" val="100"/>
        <color rgb="FF00B050"/>
        <color rgb="FFFFFF00"/>
        <color theme="9" tint="0.399975585192419"/>
      </colorScale>
    </cfRule>
  </conditionalFormatting>
  <conditionalFormatting sqref="ER5:ER81">
    <cfRule type="colorScale" priority="23">
      <colorScale>
        <cfvo type="num" val="0"/>
        <cfvo type="num" val="10"/>
        <cfvo type="num" val="100"/>
        <color rgb="FF00B050"/>
        <color rgb="FFFFFF00"/>
        <color theme="9" tint="0.399975585192419"/>
      </colorScale>
    </cfRule>
  </conditionalFormatting>
  <conditionalFormatting sqref="EX5:EX81">
    <cfRule type="colorScale" priority="62">
      <colorScale>
        <cfvo type="num" val="0"/>
        <cfvo type="num" val="10"/>
        <cfvo type="num" val="100"/>
        <color rgb="FF00B050"/>
        <color rgb="FFFFFF00"/>
        <color theme="9" tint="0.399975585192419"/>
      </colorScale>
    </cfRule>
  </conditionalFormatting>
  <conditionalFormatting sqref="FD5:FD81">
    <cfRule type="colorScale" priority="60">
      <colorScale>
        <cfvo type="num" val="0"/>
        <cfvo type="num" val="10"/>
        <cfvo type="num" val="100"/>
        <color rgb="FF00B050"/>
        <color rgb="FFFFFF00"/>
        <color theme="9" tint="0.399975585192419"/>
      </colorScale>
    </cfRule>
  </conditionalFormatting>
  <conditionalFormatting sqref="FJ5:FJ81">
    <cfRule type="colorScale" priority="58">
      <colorScale>
        <cfvo type="num" val="0"/>
        <cfvo type="num" val="10"/>
        <cfvo type="num" val="100"/>
        <color rgb="FF00B050"/>
        <color rgb="FFFFFF00"/>
        <color theme="9" tint="0.399975585192419"/>
      </colorScale>
    </cfRule>
  </conditionalFormatting>
  <conditionalFormatting sqref="FP5:FP81">
    <cfRule type="colorScale" priority="200">
      <colorScale>
        <cfvo type="num" val="0"/>
        <cfvo type="num" val="10"/>
        <cfvo type="num" val="100"/>
        <color rgb="FF00B050"/>
        <color rgb="FFFFFF00"/>
        <color theme="9" tint="0.399975585192419"/>
      </colorScale>
    </cfRule>
  </conditionalFormatting>
  <conditionalFormatting sqref="FV5:FV81">
    <cfRule type="colorScale" priority="56">
      <colorScale>
        <cfvo type="num" val="0"/>
        <cfvo type="num" val="10"/>
        <cfvo type="num" val="100"/>
        <color rgb="FF00B050"/>
        <color rgb="FFFFFF00"/>
        <color theme="9" tint="0.399975585192419"/>
      </colorScale>
    </cfRule>
  </conditionalFormatting>
  <conditionalFormatting sqref="GB5:GB81">
    <cfRule type="colorScale" priority="21">
      <colorScale>
        <cfvo type="num" val="0"/>
        <cfvo type="num" val="10"/>
        <cfvo type="num" val="100"/>
        <color rgb="FF00B050"/>
        <color rgb="FFFFFF00"/>
        <color theme="9" tint="0.399975585192419"/>
      </colorScale>
    </cfRule>
  </conditionalFormatting>
  <conditionalFormatting sqref="GH5:GH81">
    <cfRule type="colorScale" priority="48">
      <colorScale>
        <cfvo type="num" val="0"/>
        <cfvo type="num" val="10"/>
        <cfvo type="num" val="100"/>
        <color rgb="FF00B050"/>
        <color rgb="FFFFFF00"/>
        <color theme="9" tint="0.399975585192419"/>
      </colorScale>
    </cfRule>
  </conditionalFormatting>
  <conditionalFormatting sqref="GN5:GN81">
    <cfRule type="colorScale" priority="198">
      <colorScale>
        <cfvo type="num" val="0"/>
        <cfvo type="num" val="10"/>
        <cfvo type="num" val="100"/>
        <color rgb="FF00B050"/>
        <color rgb="FFFFFF00"/>
        <color theme="9" tint="0.399975585192419"/>
      </colorScale>
    </cfRule>
  </conditionalFormatting>
  <conditionalFormatting sqref="GQ5:GQ81">
    <cfRule type="cellIs" dxfId="0" priority="20" operator="lessThan">
      <formula>200</formula>
    </cfRule>
  </conditionalFormatting>
  <conditionalFormatting sqref="S5:S78 S79:U81">
    <cfRule type="cellIs" dxfId="0" priority="45" operator="lessThan">
      <formula>200</formula>
    </cfRule>
  </conditionalFormatting>
  <conditionalFormatting sqref="Y5:Z78 Y79:AA81">
    <cfRule type="cellIs" dxfId="0" priority="203" operator="lessThan">
      <formula>200</formula>
    </cfRule>
  </conditionalFormatting>
  <conditionalFormatting sqref="AE5:AF78 AE79:AG81">
    <cfRule type="cellIs" dxfId="0" priority="43" operator="lessThan">
      <formula>200</formula>
    </cfRule>
  </conditionalFormatting>
  <conditionalFormatting sqref="AK5:AL5 AK6:AK81 AL6:AL78 AL79:AM82">
    <cfRule type="cellIs" dxfId="0" priority="18" operator="lessThan">
      <formula>200</formula>
    </cfRule>
  </conditionalFormatting>
  <conditionalFormatting sqref="AQ5:AR78 AQ79:AS81">
    <cfRule type="cellIs" dxfId="0" priority="16" operator="lessThan">
      <formula>200</formula>
    </cfRule>
  </conditionalFormatting>
  <conditionalFormatting sqref="AW5:AX78 AW79:AY81">
    <cfRule type="cellIs" dxfId="0" priority="14" operator="lessThan">
      <formula>200</formula>
    </cfRule>
  </conditionalFormatting>
  <conditionalFormatting sqref="BC5:BD81">
    <cfRule type="cellIs" dxfId="0" priority="12" operator="lessThan">
      <formula>200</formula>
    </cfRule>
  </conditionalFormatting>
  <conditionalFormatting sqref="CA5:CB78 CA79:CC81">
    <cfRule type="cellIs" dxfId="0" priority="69" operator="lessThan">
      <formula>200</formula>
    </cfRule>
  </conditionalFormatting>
  <conditionalFormatting sqref="CG5:CH78 CH79:CI81">
    <cfRule type="cellIs" dxfId="0" priority="6" operator="lessThan">
      <formula>200</formula>
    </cfRule>
  </conditionalFormatting>
  <conditionalFormatting sqref="CM5:CN78 CN79:CO81">
    <cfRule type="cellIs" dxfId="0" priority="5" operator="lessThan">
      <formula>200</formula>
    </cfRule>
  </conditionalFormatting>
  <conditionalFormatting sqref="CS5:CT78 CS79:CU81">
    <cfRule type="cellIs" dxfId="0" priority="101" operator="lessThan">
      <formula>200</formula>
    </cfRule>
  </conditionalFormatting>
  <conditionalFormatting sqref="CY5:CZ78 CY79:DA81">
    <cfRule type="cellIs" dxfId="0" priority="99" operator="lessThan">
      <formula>200</formula>
    </cfRule>
  </conditionalFormatting>
  <conditionalFormatting sqref="DE5:DF78 DE79:DG81">
    <cfRule type="cellIs" dxfId="0" priority="97" operator="lessThan">
      <formula>200</formula>
    </cfRule>
  </conditionalFormatting>
  <conditionalFormatting sqref="DK5:DK78 DK79:DM81">
    <cfRule type="cellIs" dxfId="0" priority="95" operator="lessThan">
      <formula>200</formula>
    </cfRule>
  </conditionalFormatting>
  <conditionalFormatting sqref="EO5:EP78 EO79:EQ81">
    <cfRule type="cellIs" dxfId="0" priority="24" operator="lessThan">
      <formula>200</formula>
    </cfRule>
  </conditionalFormatting>
  <conditionalFormatting sqref="EU5:EV78 EU79:EW81">
    <cfRule type="cellIs" dxfId="0" priority="22" operator="lessThan">
      <formula>200</formula>
    </cfRule>
  </conditionalFormatting>
  <conditionalFormatting sqref="FA5:FB5 FA6:FA81 FB6:FB78 FB79:FC81">
    <cfRule type="cellIs" dxfId="0" priority="61" operator="lessThan">
      <formula>200</formula>
    </cfRule>
  </conditionalFormatting>
  <conditionalFormatting sqref="FG5:FH5 FG6:FG81 FH6:FH78 FH79:FI81">
    <cfRule type="cellIs" dxfId="0" priority="59" operator="lessThan">
      <formula>200</formula>
    </cfRule>
  </conditionalFormatting>
  <conditionalFormatting sqref="FM5:FN5 FM6:FM81 FN6:FN78 FN79:FO81">
    <cfRule type="cellIs" dxfId="0" priority="57" operator="lessThan">
      <formula>200</formula>
    </cfRule>
  </conditionalFormatting>
  <conditionalFormatting sqref="FS5:FT5 FS6:FS81 FT6:FT78 FT79:FU81">
    <cfRule type="cellIs" dxfId="0" priority="199" operator="lessThan">
      <formula>200</formula>
    </cfRule>
  </conditionalFormatting>
  <conditionalFormatting sqref="FY5:FZ78 FY79:GA81">
    <cfRule type="cellIs" dxfId="0" priority="55" operator="lessThan">
      <formula>200</formula>
    </cfRule>
  </conditionalFormatting>
  <conditionalFormatting sqref="GE5:GF5 GE6:GE81 GF6:GF78 GF79:GG81">
    <cfRule type="cellIs" dxfId="0" priority="49" operator="lessThan">
      <formula>200</formula>
    </cfRule>
  </conditionalFormatting>
  <conditionalFormatting sqref="GK5:GL78 GK79:GM81">
    <cfRule type="cellIs" dxfId="0" priority="47" operator="lessThan">
      <formula>200</formula>
    </cfRule>
  </conditionalFormatting>
  <conditionalFormatting sqref="GR5:GS17 GR66:GS66 GR78:GS78 GR72:GS75 GR69:GS70 GR19:GS64">
    <cfRule type="cellIs" dxfId="0" priority="197" operator="lessThan">
      <formula>200</formula>
    </cfRule>
  </conditionalFormatting>
  <conditionalFormatting sqref="I14:I17 I38 I42 I29:I31 I48:I49 I52 I23:I24 I72:I75 I78 I62:I64">
    <cfRule type="cellIs" dxfId="2" priority="104" operator="lessThan">
      <formula>0.9</formula>
    </cfRule>
  </conditionalFormatting>
  <conditionalFormatting sqref="L14:L17 L38 L42 L29:L31 L48:L49 L52 L23:L24 L72:L75 L78 L62:L64">
    <cfRule type="colorScale" priority="103">
      <colorScale>
        <cfvo type="num" val="0"/>
        <cfvo type="num" val="20"/>
        <cfvo type="num" val="35"/>
        <color rgb="FF00B050"/>
        <color rgb="FFFFFF00"/>
        <color theme="9" tint="0.4"/>
      </colorScale>
    </cfRule>
  </conditionalFormatting>
  <conditionalFormatting sqref="GR76:GS77">
    <cfRule type="cellIs" dxfId="0" priority="54" operator="lessThan">
      <formula>200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H85"/>
  <sheetViews>
    <sheetView zoomScale="81" zoomScaleNormal="81" topLeftCell="DN1" workbookViewId="0">
      <selection activeCell="FD5" sqref="FD5:FD79"/>
    </sheetView>
  </sheetViews>
  <sheetFormatPr defaultColWidth="9" defaultRowHeight="13.5"/>
  <cols>
    <col min="1" max="1" width="9" hidden="1" customWidth="1"/>
    <col min="2" max="2" width="14.7583333333333" customWidth="1"/>
    <col min="3" max="3" width="17.7583333333333" style="262" customWidth="1"/>
    <col min="4" max="4" width="14.875" customWidth="1"/>
    <col min="5" max="5" width="17.5" customWidth="1"/>
    <col min="6" max="6" width="9" hidden="1" customWidth="1"/>
    <col min="9" max="9" width="11.2583333333333" customWidth="1"/>
    <col min="13" max="71" width="9" customWidth="1"/>
    <col min="72" max="72" width="9.40833333333333" customWidth="1"/>
    <col min="73" max="77" width="9" customWidth="1"/>
    <col min="78" max="78" width="10.6416666666667" customWidth="1"/>
    <col min="79" max="79" width="9" customWidth="1"/>
    <col min="80" max="80" width="10.6416666666667" customWidth="1"/>
    <col min="81" max="81" width="9" customWidth="1"/>
    <col min="82" max="82" width="9.875" customWidth="1"/>
    <col min="83" max="85" width="9" customWidth="1"/>
    <col min="86" max="86" width="12.8" customWidth="1"/>
    <col min="87" max="104" width="9" customWidth="1"/>
    <col min="105" max="105" width="9.125" customWidth="1"/>
    <col min="106" max="131" width="9" customWidth="1"/>
    <col min="132" max="132" width="8.8" customWidth="1"/>
    <col min="133" max="145" width="8.8" hidden="1" customWidth="1"/>
    <col min="146" max="146" width="14.3583333333333" hidden="1" customWidth="1"/>
    <col min="147" max="158" width="8.8" hidden="1" customWidth="1"/>
    <col min="159" max="159" width="10.9416666666667" customWidth="1"/>
    <col min="160" max="160" width="12.625"/>
    <col min="162" max="163" width="11"/>
  </cols>
  <sheetData>
    <row r="1" spans="1:164">
      <c r="A1" s="10" t="s">
        <v>61</v>
      </c>
      <c r="B1" s="10"/>
      <c r="C1" s="10"/>
      <c r="D1" s="10"/>
      <c r="E1" s="10"/>
      <c r="F1" s="11"/>
      <c r="G1" s="10"/>
      <c r="H1" s="10"/>
      <c r="I1" s="10"/>
      <c r="J1" s="10"/>
      <c r="K1" s="10"/>
      <c r="L1" s="10"/>
      <c r="M1" s="10"/>
      <c r="N1" s="10"/>
      <c r="O1" s="10"/>
      <c r="P1" s="10"/>
      <c r="Q1" s="10"/>
      <c r="R1" s="28"/>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28"/>
      <c r="BG1" s="10"/>
      <c r="BH1" s="10"/>
      <c r="BI1" s="10"/>
      <c r="BJ1" s="28"/>
      <c r="BK1" s="10"/>
      <c r="BL1" s="10"/>
      <c r="BM1" s="10"/>
      <c r="BN1" s="28"/>
      <c r="BO1" s="10"/>
      <c r="BP1" s="10"/>
      <c r="BQ1" s="10"/>
      <c r="BR1" s="10"/>
      <c r="BS1" s="10"/>
      <c r="BT1" s="10"/>
      <c r="BU1" s="10"/>
      <c r="BV1" s="10"/>
      <c r="BW1" s="10"/>
      <c r="BX1" s="10"/>
      <c r="BY1" s="10"/>
      <c r="BZ1" s="10"/>
      <c r="CA1" s="10"/>
      <c r="CB1" s="10"/>
      <c r="CC1" s="10"/>
      <c r="CD1" s="28"/>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28"/>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row>
    <row r="2" spans="1:164">
      <c r="A2" s="10"/>
      <c r="B2" s="10"/>
      <c r="C2" s="10"/>
      <c r="D2" s="10"/>
      <c r="E2" s="10"/>
      <c r="F2" s="11"/>
      <c r="G2" s="10"/>
      <c r="H2" s="10"/>
      <c r="I2" s="10"/>
      <c r="J2" s="10"/>
      <c r="K2" s="10"/>
      <c r="L2" s="10"/>
      <c r="M2" s="10"/>
      <c r="N2" s="10"/>
      <c r="O2" s="10"/>
      <c r="P2" s="10"/>
      <c r="Q2" s="10"/>
      <c r="R2" s="28"/>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28"/>
      <c r="BG2" s="10"/>
      <c r="BH2" s="10"/>
      <c r="BI2" s="10"/>
      <c r="BJ2" s="28"/>
      <c r="BK2" s="10"/>
      <c r="BL2" s="10"/>
      <c r="BM2" s="10"/>
      <c r="BN2" s="28"/>
      <c r="BO2" s="10"/>
      <c r="BP2" s="10"/>
      <c r="BQ2" s="10"/>
      <c r="BR2" s="10"/>
      <c r="BS2" s="10"/>
      <c r="BT2" s="10"/>
      <c r="BU2" s="10"/>
      <c r="BV2" s="10"/>
      <c r="BW2" s="10"/>
      <c r="BX2" s="10"/>
      <c r="BY2" s="10"/>
      <c r="BZ2" s="10"/>
      <c r="CA2" s="10"/>
      <c r="CB2" s="10"/>
      <c r="CC2" s="10"/>
      <c r="CD2" s="28"/>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28"/>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row>
    <row r="3" ht="16.5" spans="1:164">
      <c r="A3" s="12" t="s">
        <v>62</v>
      </c>
      <c r="B3" s="13" t="s">
        <v>63</v>
      </c>
      <c r="C3" s="13" t="s">
        <v>64</v>
      </c>
      <c r="D3" s="13" t="s">
        <v>65</v>
      </c>
      <c r="E3" s="13" t="s">
        <v>66</v>
      </c>
      <c r="F3" s="135" t="s">
        <v>67</v>
      </c>
      <c r="G3" s="13" t="s">
        <v>68</v>
      </c>
      <c r="H3" s="13" t="s">
        <v>69</v>
      </c>
      <c r="I3" s="13" t="s">
        <v>70</v>
      </c>
      <c r="J3" s="23" t="s">
        <v>71</v>
      </c>
      <c r="K3" s="23" t="s">
        <v>72</v>
      </c>
      <c r="L3" s="24" t="s">
        <v>73</v>
      </c>
      <c r="M3" s="12" t="s">
        <v>74</v>
      </c>
      <c r="N3" s="12"/>
      <c r="O3" s="12"/>
      <c r="P3" s="12"/>
      <c r="Q3" s="12" t="s">
        <v>75</v>
      </c>
      <c r="R3" s="30"/>
      <c r="S3" s="12"/>
      <c r="T3" s="12"/>
      <c r="U3" s="12" t="s">
        <v>76</v>
      </c>
      <c r="V3" s="12"/>
      <c r="W3" s="12"/>
      <c r="X3" s="12"/>
      <c r="Y3" s="12" t="s">
        <v>77</v>
      </c>
      <c r="Z3" s="12"/>
      <c r="AA3" s="12"/>
      <c r="AB3" s="12"/>
      <c r="AC3" s="13" t="s">
        <v>78</v>
      </c>
      <c r="AD3" s="12"/>
      <c r="AE3" s="13"/>
      <c r="AF3" s="13"/>
      <c r="AG3" s="13" t="s">
        <v>79</v>
      </c>
      <c r="AH3" s="12"/>
      <c r="AI3" s="13"/>
      <c r="AJ3" s="13"/>
      <c r="AK3" s="13" t="s">
        <v>80</v>
      </c>
      <c r="AL3" s="12"/>
      <c r="AM3" s="13"/>
      <c r="AN3" s="13"/>
      <c r="AO3" s="13" t="s">
        <v>81</v>
      </c>
      <c r="AP3" s="12"/>
      <c r="AQ3" s="13"/>
      <c r="AR3" s="13"/>
      <c r="AS3" s="13" t="s">
        <v>82</v>
      </c>
      <c r="AT3" s="12"/>
      <c r="AU3" s="13"/>
      <c r="AV3" s="13"/>
      <c r="AW3" s="13" t="s">
        <v>83</v>
      </c>
      <c r="AX3" s="13"/>
      <c r="AY3" s="13"/>
      <c r="AZ3" s="13"/>
      <c r="BA3" s="13" t="s">
        <v>84</v>
      </c>
      <c r="BB3" s="12"/>
      <c r="BC3" s="13"/>
      <c r="BD3" s="13"/>
      <c r="BE3" s="13" t="s">
        <v>85</v>
      </c>
      <c r="BF3" s="30"/>
      <c r="BG3" s="13"/>
      <c r="BH3" s="13"/>
      <c r="BI3" s="13" t="s">
        <v>86</v>
      </c>
      <c r="BJ3" s="30"/>
      <c r="BK3" s="13"/>
      <c r="BL3" s="13"/>
      <c r="BM3" s="13" t="s">
        <v>87</v>
      </c>
      <c r="BN3" s="30"/>
      <c r="BO3" s="13"/>
      <c r="BP3" s="13"/>
      <c r="BQ3" s="13" t="s">
        <v>88</v>
      </c>
      <c r="BR3" s="12"/>
      <c r="BS3" s="13"/>
      <c r="BT3" s="13"/>
      <c r="BU3" s="13" t="s">
        <v>89</v>
      </c>
      <c r="BV3" s="12"/>
      <c r="BW3" s="13"/>
      <c r="BX3" s="13"/>
      <c r="BY3" s="13" t="s">
        <v>90</v>
      </c>
      <c r="BZ3" s="12"/>
      <c r="CA3" s="13"/>
      <c r="CB3" s="13"/>
      <c r="CC3" s="13" t="s">
        <v>91</v>
      </c>
      <c r="CD3" s="30"/>
      <c r="CE3" s="13"/>
      <c r="CF3" s="13"/>
      <c r="CG3" s="13" t="s">
        <v>92</v>
      </c>
      <c r="CH3" s="12"/>
      <c r="CI3" s="13"/>
      <c r="CJ3" s="13"/>
      <c r="CK3" s="13" t="s">
        <v>93</v>
      </c>
      <c r="CL3" s="12"/>
      <c r="CM3" s="13"/>
      <c r="CN3" s="13"/>
      <c r="CO3" s="13" t="s">
        <v>94</v>
      </c>
      <c r="CP3" s="12"/>
      <c r="CQ3" s="13"/>
      <c r="CR3" s="13"/>
      <c r="CS3" s="13" t="s">
        <v>95</v>
      </c>
      <c r="CT3" s="12"/>
      <c r="CU3" s="13"/>
      <c r="CV3" s="13"/>
      <c r="CW3" s="13" t="s">
        <v>96</v>
      </c>
      <c r="CX3" s="12"/>
      <c r="CY3" s="13"/>
      <c r="CZ3" s="13"/>
      <c r="DA3" s="13" t="s">
        <v>97</v>
      </c>
      <c r="DB3" s="12"/>
      <c r="DC3" s="13"/>
      <c r="DD3" s="13"/>
      <c r="DE3" s="13" t="s">
        <v>98</v>
      </c>
      <c r="DF3" s="12"/>
      <c r="DG3" s="13"/>
      <c r="DH3" s="13"/>
      <c r="DI3" s="13" t="s">
        <v>99</v>
      </c>
      <c r="DJ3" s="13"/>
      <c r="DK3" s="13"/>
      <c r="DL3" s="13"/>
      <c r="DM3" s="13" t="s">
        <v>100</v>
      </c>
      <c r="DN3" s="12"/>
      <c r="DO3" s="13"/>
      <c r="DP3" s="13"/>
      <c r="DQ3" s="13" t="s">
        <v>101</v>
      </c>
      <c r="DR3" s="13"/>
      <c r="DS3" s="13"/>
      <c r="DT3" s="13"/>
      <c r="DU3" s="13" t="s">
        <v>102</v>
      </c>
      <c r="DV3" s="12"/>
      <c r="DW3" s="13"/>
      <c r="DX3" s="13"/>
      <c r="DY3" s="13" t="s">
        <v>103</v>
      </c>
      <c r="DZ3" s="12"/>
      <c r="EA3" s="13"/>
      <c r="EB3" s="13"/>
      <c r="EC3" s="13" t="s">
        <v>104</v>
      </c>
      <c r="ED3" s="13"/>
      <c r="EE3" s="13"/>
      <c r="EF3" s="13"/>
      <c r="EG3" s="13" t="s">
        <v>105</v>
      </c>
      <c r="EH3" s="13"/>
      <c r="EI3" s="13" t="s">
        <v>106</v>
      </c>
      <c r="EJ3" s="13"/>
      <c r="EK3" s="13" t="s">
        <v>31</v>
      </c>
      <c r="EL3" s="13"/>
      <c r="EM3" s="13" t="s">
        <v>107</v>
      </c>
      <c r="EN3" s="13"/>
      <c r="EO3" s="12" t="s">
        <v>108</v>
      </c>
      <c r="EP3" s="12"/>
      <c r="EQ3" s="12" t="s">
        <v>109</v>
      </c>
      <c r="ER3" s="12"/>
      <c r="ES3" s="12" t="s">
        <v>110</v>
      </c>
      <c r="ET3" s="12"/>
      <c r="EU3" s="12" t="s">
        <v>111</v>
      </c>
      <c r="EV3" s="12"/>
      <c r="EW3" s="31" t="s">
        <v>112</v>
      </c>
      <c r="EX3" s="29"/>
      <c r="EY3" s="31" t="s">
        <v>113</v>
      </c>
      <c r="EZ3" s="29"/>
      <c r="FA3" s="31" t="s">
        <v>114</v>
      </c>
      <c r="FB3" s="29"/>
      <c r="FC3" s="12" t="s">
        <v>115</v>
      </c>
      <c r="FD3" s="12"/>
      <c r="FE3" s="12" t="s">
        <v>116</v>
      </c>
      <c r="FF3" s="12"/>
      <c r="FG3" s="13" t="s">
        <v>117</v>
      </c>
      <c r="FH3" s="13" t="s">
        <v>118</v>
      </c>
    </row>
    <row r="4" ht="15" customHeight="1" spans="1:164">
      <c r="A4" s="12"/>
      <c r="B4" s="13"/>
      <c r="C4" s="13"/>
      <c r="D4" s="13"/>
      <c r="E4" s="13"/>
      <c r="F4" s="135"/>
      <c r="G4" s="13"/>
      <c r="H4" s="13"/>
      <c r="I4" s="13"/>
      <c r="J4" s="23"/>
      <c r="K4" s="23"/>
      <c r="L4" s="24"/>
      <c r="M4" s="12" t="s">
        <v>121</v>
      </c>
      <c r="N4" s="12" t="s">
        <v>28</v>
      </c>
      <c r="O4" s="13" t="s">
        <v>122</v>
      </c>
      <c r="P4" s="144" t="s">
        <v>367</v>
      </c>
      <c r="Q4" s="12" t="s">
        <v>121</v>
      </c>
      <c r="R4" s="30" t="s">
        <v>28</v>
      </c>
      <c r="S4" s="13" t="s">
        <v>122</v>
      </c>
      <c r="T4" s="13" t="s">
        <v>367</v>
      </c>
      <c r="U4" s="12" t="s">
        <v>121</v>
      </c>
      <c r="V4" s="12" t="s">
        <v>28</v>
      </c>
      <c r="W4" s="13" t="s">
        <v>122</v>
      </c>
      <c r="X4" s="13" t="s">
        <v>367</v>
      </c>
      <c r="Y4" s="12" t="s">
        <v>121</v>
      </c>
      <c r="Z4" s="12" t="s">
        <v>28</v>
      </c>
      <c r="AA4" s="13" t="s">
        <v>122</v>
      </c>
      <c r="AB4" s="13" t="s">
        <v>367</v>
      </c>
      <c r="AC4" s="13" t="s">
        <v>121</v>
      </c>
      <c r="AD4" s="12" t="s">
        <v>28</v>
      </c>
      <c r="AE4" s="13" t="s">
        <v>122</v>
      </c>
      <c r="AF4" s="13" t="s">
        <v>367</v>
      </c>
      <c r="AG4" s="13" t="s">
        <v>121</v>
      </c>
      <c r="AH4" s="12" t="s">
        <v>28</v>
      </c>
      <c r="AI4" s="13" t="s">
        <v>122</v>
      </c>
      <c r="AJ4" s="13" t="s">
        <v>367</v>
      </c>
      <c r="AK4" s="13" t="s">
        <v>121</v>
      </c>
      <c r="AL4" s="12" t="s">
        <v>28</v>
      </c>
      <c r="AM4" s="13" t="s">
        <v>122</v>
      </c>
      <c r="AN4" s="13" t="s">
        <v>367</v>
      </c>
      <c r="AO4" s="13" t="s">
        <v>121</v>
      </c>
      <c r="AP4" s="12" t="s">
        <v>28</v>
      </c>
      <c r="AQ4" s="13" t="s">
        <v>122</v>
      </c>
      <c r="AR4" s="13" t="s">
        <v>367</v>
      </c>
      <c r="AS4" s="13" t="s">
        <v>121</v>
      </c>
      <c r="AT4" s="12" t="s">
        <v>28</v>
      </c>
      <c r="AU4" s="13" t="s">
        <v>122</v>
      </c>
      <c r="AV4" s="13" t="s">
        <v>367</v>
      </c>
      <c r="AW4" s="13" t="s">
        <v>121</v>
      </c>
      <c r="AX4" s="30" t="s">
        <v>28</v>
      </c>
      <c r="AY4" s="13" t="s">
        <v>122</v>
      </c>
      <c r="AZ4" s="13" t="s">
        <v>367</v>
      </c>
      <c r="BA4" s="13" t="s">
        <v>121</v>
      </c>
      <c r="BB4" s="12" t="s">
        <v>28</v>
      </c>
      <c r="BC4" s="13" t="s">
        <v>122</v>
      </c>
      <c r="BD4" s="13" t="s">
        <v>367</v>
      </c>
      <c r="BE4" s="13" t="s">
        <v>121</v>
      </c>
      <c r="BF4" s="30" t="s">
        <v>28</v>
      </c>
      <c r="BG4" s="13" t="s">
        <v>122</v>
      </c>
      <c r="BH4" s="13" t="s">
        <v>367</v>
      </c>
      <c r="BI4" s="13" t="s">
        <v>121</v>
      </c>
      <c r="BJ4" s="30" t="s">
        <v>28</v>
      </c>
      <c r="BK4" s="13" t="s">
        <v>122</v>
      </c>
      <c r="BL4" s="13" t="s">
        <v>367</v>
      </c>
      <c r="BM4" s="13" t="s">
        <v>121</v>
      </c>
      <c r="BN4" s="30" t="s">
        <v>28</v>
      </c>
      <c r="BO4" s="13" t="s">
        <v>122</v>
      </c>
      <c r="BP4" s="13" t="s">
        <v>367</v>
      </c>
      <c r="BQ4" s="13" t="s">
        <v>121</v>
      </c>
      <c r="BR4" s="12" t="s">
        <v>28</v>
      </c>
      <c r="BS4" s="13" t="s">
        <v>122</v>
      </c>
      <c r="BT4" s="13" t="s">
        <v>367</v>
      </c>
      <c r="BU4" s="13" t="s">
        <v>121</v>
      </c>
      <c r="BV4" s="12" t="s">
        <v>28</v>
      </c>
      <c r="BW4" s="13" t="s">
        <v>122</v>
      </c>
      <c r="BX4" s="13" t="s">
        <v>367</v>
      </c>
      <c r="BY4" s="13" t="s">
        <v>121</v>
      </c>
      <c r="BZ4" s="12" t="s">
        <v>28</v>
      </c>
      <c r="CA4" s="13" t="s">
        <v>122</v>
      </c>
      <c r="CB4" s="13" t="s">
        <v>367</v>
      </c>
      <c r="CC4" s="13" t="s">
        <v>121</v>
      </c>
      <c r="CD4" s="30" t="s">
        <v>28</v>
      </c>
      <c r="CE4" s="13" t="s">
        <v>122</v>
      </c>
      <c r="CF4" s="13" t="s">
        <v>367</v>
      </c>
      <c r="CG4" s="13" t="s">
        <v>121</v>
      </c>
      <c r="CH4" s="12" t="s">
        <v>28</v>
      </c>
      <c r="CI4" s="13" t="s">
        <v>122</v>
      </c>
      <c r="CJ4" s="13" t="s">
        <v>367</v>
      </c>
      <c r="CK4" s="13" t="s">
        <v>121</v>
      </c>
      <c r="CL4" s="12" t="s">
        <v>28</v>
      </c>
      <c r="CM4" s="13" t="s">
        <v>122</v>
      </c>
      <c r="CN4" s="13" t="s">
        <v>367</v>
      </c>
      <c r="CO4" s="13" t="s">
        <v>121</v>
      </c>
      <c r="CP4" s="12" t="s">
        <v>28</v>
      </c>
      <c r="CQ4" s="13" t="s">
        <v>122</v>
      </c>
      <c r="CR4" s="13" t="s">
        <v>367</v>
      </c>
      <c r="CS4" s="13" t="s">
        <v>121</v>
      </c>
      <c r="CT4" s="12" t="s">
        <v>28</v>
      </c>
      <c r="CU4" s="13" t="s">
        <v>122</v>
      </c>
      <c r="CV4" s="13" t="s">
        <v>367</v>
      </c>
      <c r="CW4" s="13" t="s">
        <v>121</v>
      </c>
      <c r="CX4" s="12" t="s">
        <v>28</v>
      </c>
      <c r="CY4" s="13" t="s">
        <v>122</v>
      </c>
      <c r="CZ4" s="13" t="s">
        <v>367</v>
      </c>
      <c r="DA4" s="13" t="s">
        <v>121</v>
      </c>
      <c r="DB4" s="12" t="s">
        <v>28</v>
      </c>
      <c r="DC4" s="13" t="s">
        <v>122</v>
      </c>
      <c r="DD4" s="13" t="s">
        <v>367</v>
      </c>
      <c r="DE4" s="13" t="s">
        <v>121</v>
      </c>
      <c r="DF4" s="12" t="s">
        <v>28</v>
      </c>
      <c r="DG4" s="13" t="s">
        <v>122</v>
      </c>
      <c r="DH4" s="13" t="s">
        <v>367</v>
      </c>
      <c r="DI4" s="13" t="s">
        <v>121</v>
      </c>
      <c r="DJ4" s="13" t="s">
        <v>28</v>
      </c>
      <c r="DK4" s="13" t="s">
        <v>122</v>
      </c>
      <c r="DL4" s="13" t="s">
        <v>367</v>
      </c>
      <c r="DM4" s="13" t="s">
        <v>121</v>
      </c>
      <c r="DN4" s="12" t="s">
        <v>28</v>
      </c>
      <c r="DO4" s="13" t="s">
        <v>122</v>
      </c>
      <c r="DP4" s="13" t="s">
        <v>367</v>
      </c>
      <c r="DQ4" s="13" t="s">
        <v>121</v>
      </c>
      <c r="DR4" s="30" t="s">
        <v>28</v>
      </c>
      <c r="DS4" s="13" t="s">
        <v>122</v>
      </c>
      <c r="DT4" s="13" t="s">
        <v>367</v>
      </c>
      <c r="DU4" s="13" t="s">
        <v>121</v>
      </c>
      <c r="DV4" s="12" t="s">
        <v>28</v>
      </c>
      <c r="DW4" s="13" t="s">
        <v>122</v>
      </c>
      <c r="DX4" s="13" t="s">
        <v>367</v>
      </c>
      <c r="DY4" s="13" t="s">
        <v>121</v>
      </c>
      <c r="DZ4" s="12" t="s">
        <v>28</v>
      </c>
      <c r="EA4" s="13" t="s">
        <v>122</v>
      </c>
      <c r="EB4" s="13" t="s">
        <v>367</v>
      </c>
      <c r="EC4" s="13" t="s">
        <v>121</v>
      </c>
      <c r="ED4" s="13" t="s">
        <v>28</v>
      </c>
      <c r="EE4" s="13" t="s">
        <v>122</v>
      </c>
      <c r="EF4" s="13" t="s">
        <v>367</v>
      </c>
      <c r="EG4" s="13" t="s">
        <v>121</v>
      </c>
      <c r="EH4" s="13" t="s">
        <v>28</v>
      </c>
      <c r="EI4" s="13" t="s">
        <v>121</v>
      </c>
      <c r="EJ4" s="13" t="s">
        <v>28</v>
      </c>
      <c r="EK4" s="13" t="s">
        <v>121</v>
      </c>
      <c r="EL4" s="13" t="s">
        <v>28</v>
      </c>
      <c r="EM4" s="12" t="s">
        <v>121</v>
      </c>
      <c r="EN4" s="30" t="s">
        <v>28</v>
      </c>
      <c r="EO4" s="12" t="s">
        <v>121</v>
      </c>
      <c r="EP4" s="30" t="s">
        <v>28</v>
      </c>
      <c r="EQ4" s="12" t="s">
        <v>121</v>
      </c>
      <c r="ER4" s="12" t="s">
        <v>28</v>
      </c>
      <c r="ES4" s="12" t="s">
        <v>121</v>
      </c>
      <c r="ET4" s="12" t="s">
        <v>28</v>
      </c>
      <c r="EU4" s="12" t="s">
        <v>121</v>
      </c>
      <c r="EV4" s="12" t="s">
        <v>28</v>
      </c>
      <c r="EW4" s="12" t="s">
        <v>121</v>
      </c>
      <c r="EX4" s="12" t="s">
        <v>28</v>
      </c>
      <c r="EY4" s="12" t="s">
        <v>121</v>
      </c>
      <c r="EZ4" s="12" t="s">
        <v>28</v>
      </c>
      <c r="FA4" s="12" t="s">
        <v>121</v>
      </c>
      <c r="FB4" s="12" t="s">
        <v>28</v>
      </c>
      <c r="FC4" s="12" t="s">
        <v>121</v>
      </c>
      <c r="FD4" s="12" t="s">
        <v>28</v>
      </c>
      <c r="FE4" s="12" t="s">
        <v>121</v>
      </c>
      <c r="FF4" s="12" t="s">
        <v>28</v>
      </c>
      <c r="FG4" s="13"/>
      <c r="FH4" s="13"/>
    </row>
    <row r="5" ht="17" customHeight="1" spans="1:164">
      <c r="A5" s="16" t="s">
        <v>126</v>
      </c>
      <c r="B5" s="17" t="s">
        <v>35</v>
      </c>
      <c r="C5" s="18">
        <v>6939962741710</v>
      </c>
      <c r="D5" s="18">
        <v>21061011000035</v>
      </c>
      <c r="E5" s="17" t="s">
        <v>127</v>
      </c>
      <c r="F5" s="19" t="s">
        <v>368</v>
      </c>
      <c r="G5" s="17" t="s">
        <v>129</v>
      </c>
      <c r="H5" s="26">
        <f>VLOOKUP(C5,[3]Sheet2!K:P,6,0)</f>
        <v>1</v>
      </c>
      <c r="I5" s="17">
        <f>VLOOKUP(C5,[3]Sheet2!K:N,4,0)</f>
        <v>13248</v>
      </c>
      <c r="J5" s="17">
        <f>VLOOKUP(C5,[3]Sheet2!K:Q,7,0)</f>
        <v>6644</v>
      </c>
      <c r="K5" s="18">
        <f>VLOOKUP(C5,[3]Sheet2!K:O,5,0)</f>
        <v>59.8554668740138</v>
      </c>
      <c r="L5" s="27">
        <f t="shared" ref="L5:L68" si="0">FC5/$FC$79</f>
        <v>0.192373142527904</v>
      </c>
      <c r="M5" s="18">
        <v>824</v>
      </c>
      <c r="N5" s="18">
        <v>83153.115</v>
      </c>
      <c r="O5" s="17">
        <v>109</v>
      </c>
      <c r="P5" s="17">
        <v>14433</v>
      </c>
      <c r="Q5" s="18">
        <v>764</v>
      </c>
      <c r="R5" s="18">
        <v>75623.3749999999</v>
      </c>
      <c r="S5" s="17">
        <v>99</v>
      </c>
      <c r="T5" s="17">
        <v>13960</v>
      </c>
      <c r="U5" s="18">
        <v>635</v>
      </c>
      <c r="V5" s="18">
        <v>62838.04</v>
      </c>
      <c r="W5" s="17">
        <v>99</v>
      </c>
      <c r="X5" s="17">
        <v>12588</v>
      </c>
      <c r="Y5" s="18">
        <v>334</v>
      </c>
      <c r="Z5" s="18">
        <v>36383.545</v>
      </c>
      <c r="AA5" s="17">
        <v>109</v>
      </c>
      <c r="AB5" s="17">
        <v>12740</v>
      </c>
      <c r="AC5" s="18">
        <v>403</v>
      </c>
      <c r="AD5" s="18">
        <v>43937.155</v>
      </c>
      <c r="AE5" s="17">
        <v>109</v>
      </c>
      <c r="AF5" s="17">
        <v>13027</v>
      </c>
      <c r="AG5" s="18">
        <v>405</v>
      </c>
      <c r="AH5" s="18">
        <v>44180.115</v>
      </c>
      <c r="AI5" s="17">
        <v>109</v>
      </c>
      <c r="AJ5" s="17">
        <v>12525</v>
      </c>
      <c r="AK5" s="17">
        <v>380</v>
      </c>
      <c r="AL5" s="18">
        <v>41465.11</v>
      </c>
      <c r="AM5" s="17">
        <v>109</v>
      </c>
      <c r="AN5" s="17">
        <v>12528</v>
      </c>
      <c r="AO5" s="17">
        <v>413</v>
      </c>
      <c r="AP5" s="18">
        <v>45018.285</v>
      </c>
      <c r="AQ5" s="17">
        <v>109</v>
      </c>
      <c r="AR5" s="17">
        <v>12618</v>
      </c>
      <c r="AS5" s="18">
        <v>480</v>
      </c>
      <c r="AT5" s="18">
        <v>51916.77</v>
      </c>
      <c r="AU5" s="17">
        <v>109</v>
      </c>
      <c r="AV5" s="17">
        <v>12700</v>
      </c>
      <c r="AW5" s="18">
        <v>471</v>
      </c>
      <c r="AX5" s="18">
        <v>51706.35</v>
      </c>
      <c r="AY5" s="17">
        <v>109</v>
      </c>
      <c r="AZ5" s="18">
        <v>12604</v>
      </c>
      <c r="BA5" s="18">
        <v>461</v>
      </c>
      <c r="BB5" s="18">
        <v>50818.64</v>
      </c>
      <c r="BC5" s="17">
        <v>109</v>
      </c>
      <c r="BD5" s="18">
        <v>12466</v>
      </c>
      <c r="BE5" s="18">
        <v>422</v>
      </c>
      <c r="BF5" s="18">
        <v>46389.66</v>
      </c>
      <c r="BG5" s="17">
        <v>109</v>
      </c>
      <c r="BH5" s="18">
        <v>12249</v>
      </c>
      <c r="BI5" s="18">
        <v>401</v>
      </c>
      <c r="BJ5" s="18">
        <v>43656.4</v>
      </c>
      <c r="BK5" s="17">
        <v>109</v>
      </c>
      <c r="BL5" s="17">
        <v>12016</v>
      </c>
      <c r="BM5" s="17">
        <v>354</v>
      </c>
      <c r="BN5" s="18">
        <v>38591.56</v>
      </c>
      <c r="BO5" s="17">
        <v>109</v>
      </c>
      <c r="BP5" s="17">
        <v>11814</v>
      </c>
      <c r="BQ5" s="17">
        <v>397</v>
      </c>
      <c r="BR5" s="18">
        <v>39848.33</v>
      </c>
      <c r="BS5" s="17">
        <v>109</v>
      </c>
      <c r="BT5" s="17">
        <v>11513</v>
      </c>
      <c r="BU5" s="18">
        <v>878</v>
      </c>
      <c r="BV5" s="18">
        <v>88926.19</v>
      </c>
      <c r="BW5" s="17">
        <v>109</v>
      </c>
      <c r="BX5" s="18">
        <v>10834</v>
      </c>
      <c r="BY5" s="18">
        <v>269</v>
      </c>
      <c r="BZ5" s="18">
        <v>65694.46</v>
      </c>
      <c r="CA5" s="17">
        <v>109</v>
      </c>
      <c r="CB5" s="18">
        <v>10354</v>
      </c>
      <c r="CC5" s="18">
        <v>1428</v>
      </c>
      <c r="CD5" s="18">
        <v>139158.77</v>
      </c>
      <c r="CE5" s="17">
        <v>109</v>
      </c>
      <c r="CF5" s="18">
        <v>9472</v>
      </c>
      <c r="CG5" s="18">
        <v>376</v>
      </c>
      <c r="CH5" s="18">
        <v>35964.7900000001</v>
      </c>
      <c r="CI5" s="17">
        <v>109</v>
      </c>
      <c r="CJ5" s="18">
        <v>9055</v>
      </c>
      <c r="CK5" s="18">
        <v>406</v>
      </c>
      <c r="CL5" s="18">
        <v>49775.555</v>
      </c>
      <c r="CM5" s="17">
        <v>109</v>
      </c>
      <c r="CN5" s="18">
        <v>8815</v>
      </c>
      <c r="CO5" s="17">
        <v>258</v>
      </c>
      <c r="CP5" s="18">
        <v>28799.12</v>
      </c>
      <c r="CQ5" s="17">
        <v>109</v>
      </c>
      <c r="CR5" s="17">
        <v>8741</v>
      </c>
      <c r="CS5" s="17">
        <v>306</v>
      </c>
      <c r="CT5" s="18">
        <v>32393.8</v>
      </c>
      <c r="CU5" s="17">
        <v>109</v>
      </c>
      <c r="CV5" s="17">
        <v>8548</v>
      </c>
      <c r="CW5" s="17">
        <v>337</v>
      </c>
      <c r="CX5" s="18">
        <v>36786.41</v>
      </c>
      <c r="CY5" s="17">
        <v>109</v>
      </c>
      <c r="CZ5" s="17">
        <v>8296</v>
      </c>
      <c r="DA5" s="17">
        <v>337</v>
      </c>
      <c r="DB5" s="18">
        <v>36761.385</v>
      </c>
      <c r="DC5" s="17">
        <v>109</v>
      </c>
      <c r="DD5" s="17">
        <v>8287</v>
      </c>
      <c r="DE5" s="17">
        <v>340</v>
      </c>
      <c r="DF5" s="18">
        <v>37021.675</v>
      </c>
      <c r="DG5" s="17">
        <v>109</v>
      </c>
      <c r="DH5" s="17">
        <v>9743</v>
      </c>
      <c r="DI5" s="18">
        <v>372</v>
      </c>
      <c r="DJ5" s="18">
        <v>36796.56</v>
      </c>
      <c r="DK5" s="17">
        <v>109</v>
      </c>
      <c r="DL5" s="18">
        <v>9382</v>
      </c>
      <c r="DM5" s="18">
        <v>378</v>
      </c>
      <c r="DN5" s="18">
        <v>36440.19</v>
      </c>
      <c r="DO5" s="17">
        <v>109</v>
      </c>
      <c r="DP5" s="18">
        <v>7549</v>
      </c>
      <c r="DQ5" s="18">
        <v>472</v>
      </c>
      <c r="DR5" s="18">
        <v>51443.525</v>
      </c>
      <c r="DS5" s="17">
        <v>109</v>
      </c>
      <c r="DT5" s="18">
        <v>7200</v>
      </c>
      <c r="DU5" s="18">
        <v>503</v>
      </c>
      <c r="DV5" s="18">
        <v>54880.855</v>
      </c>
      <c r="DW5" s="17">
        <v>109</v>
      </c>
      <c r="DX5" s="18">
        <v>7760</v>
      </c>
      <c r="DY5" s="17">
        <v>553</v>
      </c>
      <c r="DZ5" s="18">
        <v>60258.915</v>
      </c>
      <c r="EA5" s="17">
        <v>109</v>
      </c>
      <c r="EB5" s="17">
        <v>7740</v>
      </c>
      <c r="EC5" s="17"/>
      <c r="ED5" s="18"/>
      <c r="EE5" s="17"/>
      <c r="EF5" s="17"/>
      <c r="EG5" s="17">
        <v>9544</v>
      </c>
      <c r="EH5" s="17">
        <v>1040224.413</v>
      </c>
      <c r="EI5" s="17">
        <v>11284</v>
      </c>
      <c r="EJ5" s="17">
        <v>1230097.138</v>
      </c>
      <c r="EK5" s="17">
        <v>14855</v>
      </c>
      <c r="EL5" s="17">
        <v>1628474.8835</v>
      </c>
      <c r="EM5" s="17">
        <v>13221</v>
      </c>
      <c r="EN5" s="17">
        <v>1428297.78666667</v>
      </c>
      <c r="EO5" s="18">
        <v>52021.8800000001</v>
      </c>
      <c r="EP5" s="41">
        <v>1386971.335</v>
      </c>
      <c r="EQ5" s="41"/>
      <c r="ER5" s="41"/>
      <c r="ES5" s="41"/>
      <c r="ET5" s="41"/>
      <c r="EU5" s="41"/>
      <c r="EV5" s="41"/>
      <c r="EW5" s="18"/>
      <c r="EX5" s="41"/>
      <c r="EY5" s="41"/>
      <c r="EZ5" s="41"/>
      <c r="FA5" s="18"/>
      <c r="FB5" s="18"/>
      <c r="FC5" s="18">
        <f>M5+Q5+U5+Y5+AC5+AG5+AK5+AO5+AS5+AW5+BA5+BE5+BI5+BM5+BQ5+BU5+BY5+CC5+CG5+CK5+CO5+CS5+CW5+DA5+DE5+DI5+DM5+DQ5+DU5+DY5+EC5</f>
        <v>14357</v>
      </c>
      <c r="FD5" s="18">
        <f>N5+R5+V5+Z5+AD5+AH5+AL5+AP5+AT5+AX5+BB5+BF5+BJ5+BN5+BR5+BV5+BZ5+CD5+CH5+CL5+CP5+CT5+CX5+DB5+DF5+DJ5+DN5+DR5+DV5+DZ5</f>
        <v>1546628.65</v>
      </c>
      <c r="FE5" s="18">
        <f>EI5+EK5+EM5+EO5+EQ5+ES5+FC5+EU5+EW5+EY5+FA5+EG5</f>
        <v>115282.88</v>
      </c>
      <c r="FF5" s="18">
        <f>EJ5+EL5+EN5+EP5+FD5+ER5+ET5+EV5+EX5+EZ5+FB5+EH5</f>
        <v>8260694.20616667</v>
      </c>
      <c r="FG5" s="154" t="s">
        <v>448</v>
      </c>
      <c r="FH5" s="155"/>
    </row>
    <row r="6" ht="16.5" spans="1:164">
      <c r="A6" s="16" t="s">
        <v>126</v>
      </c>
      <c r="B6" s="17" t="s">
        <v>35</v>
      </c>
      <c r="C6" s="18">
        <v>6939962740379</v>
      </c>
      <c r="D6" s="18">
        <v>21061010000091</v>
      </c>
      <c r="E6" s="17" t="s">
        <v>131</v>
      </c>
      <c r="F6" s="19" t="s">
        <v>370</v>
      </c>
      <c r="G6" s="17" t="s">
        <v>129</v>
      </c>
      <c r="H6" s="26">
        <f>VLOOKUP(C6,[3]Sheet2!K:P,6,0)</f>
        <v>1</v>
      </c>
      <c r="I6" s="17">
        <f>VLOOKUP(C6,[3]Sheet2!K:N,4,0)</f>
        <v>1660</v>
      </c>
      <c r="J6" s="17">
        <f>VLOOKUP(C6,[3]Sheet2!K:Q,7,0)</f>
        <v>676</v>
      </c>
      <c r="K6" s="18">
        <f>VLOOKUP(C6,[3]Sheet2!K:O,5,0)</f>
        <v>85.2564102564103</v>
      </c>
      <c r="L6" s="27">
        <f t="shared" si="0"/>
        <v>0.0545483780198577</v>
      </c>
      <c r="M6" s="18">
        <v>197</v>
      </c>
      <c r="N6" s="18">
        <v>33671.135</v>
      </c>
      <c r="O6" s="17">
        <v>169</v>
      </c>
      <c r="P6" s="17">
        <v>4778</v>
      </c>
      <c r="Q6" s="18">
        <v>213</v>
      </c>
      <c r="R6" s="18">
        <v>33883.0349999999</v>
      </c>
      <c r="S6" s="17">
        <v>169</v>
      </c>
      <c r="T6" s="17">
        <v>4735</v>
      </c>
      <c r="U6" s="18">
        <v>160</v>
      </c>
      <c r="V6" s="18">
        <v>27050.07</v>
      </c>
      <c r="W6" s="17">
        <v>169</v>
      </c>
      <c r="X6" s="17">
        <v>4725</v>
      </c>
      <c r="Y6" s="18">
        <v>106</v>
      </c>
      <c r="Z6" s="18">
        <v>17884.495</v>
      </c>
      <c r="AA6" s="17">
        <v>169</v>
      </c>
      <c r="AB6" s="17">
        <v>5285</v>
      </c>
      <c r="AC6" s="18">
        <v>150</v>
      </c>
      <c r="AD6" s="18">
        <v>25407.995</v>
      </c>
      <c r="AE6" s="17">
        <v>169</v>
      </c>
      <c r="AF6" s="17">
        <v>5227</v>
      </c>
      <c r="AG6" s="18">
        <v>146</v>
      </c>
      <c r="AH6" s="18">
        <v>23232.755</v>
      </c>
      <c r="AI6" s="17">
        <v>159</v>
      </c>
      <c r="AJ6" s="17">
        <v>5141</v>
      </c>
      <c r="AK6" s="17">
        <v>165</v>
      </c>
      <c r="AL6" s="18">
        <v>26215.93</v>
      </c>
      <c r="AM6" s="17">
        <v>169</v>
      </c>
      <c r="AN6" s="17">
        <v>5037</v>
      </c>
      <c r="AO6" s="17">
        <v>152</v>
      </c>
      <c r="AP6" s="18">
        <v>25625.005</v>
      </c>
      <c r="AQ6" s="17">
        <v>169</v>
      </c>
      <c r="AR6" s="17">
        <v>4937</v>
      </c>
      <c r="AS6" s="18">
        <v>93</v>
      </c>
      <c r="AT6" s="18">
        <v>15514.38</v>
      </c>
      <c r="AU6" s="17">
        <v>169</v>
      </c>
      <c r="AV6" s="17">
        <v>4887</v>
      </c>
      <c r="AW6" s="18">
        <v>52</v>
      </c>
      <c r="AX6" s="18">
        <v>9009.91</v>
      </c>
      <c r="AY6" s="17">
        <v>169</v>
      </c>
      <c r="AZ6" s="18">
        <v>4808</v>
      </c>
      <c r="BA6" s="18">
        <v>42</v>
      </c>
      <c r="BB6" s="18">
        <v>6944.88</v>
      </c>
      <c r="BC6" s="17">
        <v>169</v>
      </c>
      <c r="BD6" s="18">
        <v>4765</v>
      </c>
      <c r="BE6" s="18">
        <v>55</v>
      </c>
      <c r="BF6" s="18">
        <v>9137.96</v>
      </c>
      <c r="BG6" s="17">
        <v>169</v>
      </c>
      <c r="BH6" s="18">
        <v>4731</v>
      </c>
      <c r="BI6" s="18">
        <v>54</v>
      </c>
      <c r="BJ6" s="18">
        <v>8872.4</v>
      </c>
      <c r="BK6" s="17">
        <v>169</v>
      </c>
      <c r="BL6" s="17">
        <v>4676</v>
      </c>
      <c r="BM6" s="17">
        <v>40</v>
      </c>
      <c r="BN6" s="18">
        <v>6963.71</v>
      </c>
      <c r="BO6" s="17">
        <v>169</v>
      </c>
      <c r="BP6" s="17">
        <v>4636</v>
      </c>
      <c r="BQ6" s="17">
        <v>41</v>
      </c>
      <c r="BR6" s="18">
        <v>6826.3</v>
      </c>
      <c r="BS6" s="17">
        <v>169</v>
      </c>
      <c r="BT6" s="17">
        <v>4611</v>
      </c>
      <c r="BU6" s="18">
        <v>134</v>
      </c>
      <c r="BV6" s="18">
        <v>23313.16</v>
      </c>
      <c r="BW6" s="17">
        <v>169</v>
      </c>
      <c r="BX6" s="18">
        <v>4549</v>
      </c>
      <c r="BY6" s="18">
        <v>156</v>
      </c>
      <c r="BZ6" s="18">
        <v>24028.92</v>
      </c>
      <c r="CA6" s="17">
        <v>169</v>
      </c>
      <c r="CB6" s="18">
        <v>4429</v>
      </c>
      <c r="CC6" s="18">
        <v>313</v>
      </c>
      <c r="CD6" s="18">
        <v>45513.84</v>
      </c>
      <c r="CE6" s="17">
        <v>169</v>
      </c>
      <c r="CF6" s="18">
        <v>4266</v>
      </c>
      <c r="CG6" s="18">
        <v>178</v>
      </c>
      <c r="CH6" s="18">
        <v>30339.64</v>
      </c>
      <c r="CI6" s="17">
        <v>169</v>
      </c>
      <c r="CJ6" s="18">
        <v>4200</v>
      </c>
      <c r="CK6" s="18">
        <v>210</v>
      </c>
      <c r="CL6" s="18">
        <v>35946.195</v>
      </c>
      <c r="CM6" s="17">
        <v>169</v>
      </c>
      <c r="CN6" s="18">
        <v>4105</v>
      </c>
      <c r="CO6" s="17">
        <v>87</v>
      </c>
      <c r="CP6" s="18">
        <v>14389.79</v>
      </c>
      <c r="CQ6" s="17">
        <v>169</v>
      </c>
      <c r="CR6" s="17">
        <v>4091</v>
      </c>
      <c r="CS6" s="17">
        <v>97</v>
      </c>
      <c r="CT6" s="18">
        <v>16113.68</v>
      </c>
      <c r="CU6" s="17">
        <v>169</v>
      </c>
      <c r="CV6" s="17">
        <v>4060</v>
      </c>
      <c r="CW6" s="17">
        <v>105</v>
      </c>
      <c r="CX6" s="18">
        <v>17822.01</v>
      </c>
      <c r="CY6" s="17">
        <v>169</v>
      </c>
      <c r="CZ6" s="17">
        <v>4010</v>
      </c>
      <c r="DA6" s="17">
        <v>131</v>
      </c>
      <c r="DB6" s="18">
        <v>22192.365</v>
      </c>
      <c r="DC6" s="17">
        <v>169</v>
      </c>
      <c r="DD6" s="17">
        <v>3964</v>
      </c>
      <c r="DE6" s="17">
        <v>124</v>
      </c>
      <c r="DF6" s="18">
        <v>20924.055</v>
      </c>
      <c r="DG6" s="17">
        <v>169</v>
      </c>
      <c r="DH6" s="17">
        <v>3850</v>
      </c>
      <c r="DI6" s="18">
        <v>150</v>
      </c>
      <c r="DJ6" s="18">
        <v>25570.46</v>
      </c>
      <c r="DK6" s="17">
        <v>169</v>
      </c>
      <c r="DL6" s="18">
        <v>3804</v>
      </c>
      <c r="DM6" s="18">
        <v>192</v>
      </c>
      <c r="DN6" s="18">
        <v>31709.84</v>
      </c>
      <c r="DO6" s="17">
        <v>169</v>
      </c>
      <c r="DP6" s="18">
        <v>3436</v>
      </c>
      <c r="DQ6" s="18">
        <v>172</v>
      </c>
      <c r="DR6" s="18">
        <v>29099.065</v>
      </c>
      <c r="DS6" s="17">
        <v>169</v>
      </c>
      <c r="DT6" s="18">
        <v>3344</v>
      </c>
      <c r="DU6" s="18">
        <v>167</v>
      </c>
      <c r="DV6" s="18">
        <v>28304.225</v>
      </c>
      <c r="DW6" s="17">
        <v>169</v>
      </c>
      <c r="DX6" s="18">
        <v>3313</v>
      </c>
      <c r="DY6" s="17">
        <v>189</v>
      </c>
      <c r="DZ6" s="18">
        <v>31913.215</v>
      </c>
      <c r="EA6" s="17">
        <v>169</v>
      </c>
      <c r="EB6" s="17">
        <v>3243</v>
      </c>
      <c r="EC6" s="17"/>
      <c r="ED6" s="18"/>
      <c r="EE6" s="17"/>
      <c r="EF6" s="17"/>
      <c r="EG6" s="17">
        <v>6913</v>
      </c>
      <c r="EH6" s="17">
        <v>1160731.1173</v>
      </c>
      <c r="EI6" s="17">
        <v>8125</v>
      </c>
      <c r="EJ6" s="17">
        <v>1330241.638</v>
      </c>
      <c r="EK6" s="17">
        <v>7945</v>
      </c>
      <c r="EL6" s="17">
        <v>1337883.8135</v>
      </c>
      <c r="EM6" s="17">
        <v>5106</v>
      </c>
      <c r="EN6" s="17">
        <v>841919.244166666</v>
      </c>
      <c r="EO6" s="18">
        <v>4414</v>
      </c>
      <c r="EP6" s="41">
        <v>744824.845</v>
      </c>
      <c r="EQ6" s="41"/>
      <c r="ER6" s="41"/>
      <c r="ES6" s="41"/>
      <c r="ET6" s="41"/>
      <c r="EU6" s="41"/>
      <c r="EV6" s="41"/>
      <c r="EW6" s="18"/>
      <c r="EX6" s="41"/>
      <c r="EY6" s="41"/>
      <c r="EZ6" s="41"/>
      <c r="FA6" s="18"/>
      <c r="FB6" s="18"/>
      <c r="FC6" s="18">
        <f t="shared" ref="FC5:FC68" si="1">M6+Q6+U6+Y6+AC6+AG6+AK6+AO6+AS6+AW6+BA6+BE6+BI6+BM6+BQ6+BU6+BY6+CC6+CG6+CK6+CO6+CS6+CW6+DA6+DE6+DI6+DM6+DQ6+DU6+DY6+EC6</f>
        <v>4071</v>
      </c>
      <c r="FD6" s="18">
        <f t="shared" ref="FD6:FD37" si="2">N6+R6+V6+Z6+AD6+AH6+AL6+AP6+AT6+AX6+BB6+BF6+BJ6+BN6+BR6+BV6+BZ6+CD6+CH6+CL6+CP6+CT6+CX6+DB6+DF6+DJ6+DN6+DR6+DV6+DZ6</f>
        <v>673420.42</v>
      </c>
      <c r="FE6" s="18">
        <f>EI6+EK6+EM6+EO6+EQ6+ES6+FC6+EU6+EW6+EY6+FA6+EG6</f>
        <v>36574</v>
      </c>
      <c r="FF6" s="18">
        <f t="shared" ref="FF5:FF68" si="3">EJ6+EL6+EN6+EP6+FD6+ER6+ET6+EV6+EX6+EZ6+FB6+EH6</f>
        <v>6089021.07796667</v>
      </c>
      <c r="FG6" s="145"/>
      <c r="FH6" s="146"/>
    </row>
    <row r="7" ht="16.5" spans="1:164">
      <c r="A7" s="16" t="s">
        <v>133</v>
      </c>
      <c r="B7" s="17" t="s">
        <v>35</v>
      </c>
      <c r="C7" s="18">
        <v>6939962742878</v>
      </c>
      <c r="D7" s="18">
        <v>21061010000465</v>
      </c>
      <c r="E7" s="17" t="s">
        <v>134</v>
      </c>
      <c r="F7" s="19" t="s">
        <v>371</v>
      </c>
      <c r="G7" s="17" t="s">
        <v>129</v>
      </c>
      <c r="H7" s="26">
        <f>VLOOKUP(C7,[3]Sheet2!K:P,6,0)</f>
        <v>1</v>
      </c>
      <c r="I7" s="17">
        <f>VLOOKUP(C7,[3]Sheet2!K:N,4,0)</f>
        <v>694</v>
      </c>
      <c r="J7" s="17">
        <f>VLOOKUP(C7,[3]Sheet2!K:Q,7,0)</f>
        <v>520</v>
      </c>
      <c r="K7" s="18">
        <f>VLOOKUP(C7,[3]Sheet2!K:O,5,0)</f>
        <v>55.1635493307331</v>
      </c>
      <c r="L7" s="27">
        <f t="shared" si="0"/>
        <v>0.00944647666519275</v>
      </c>
      <c r="M7" s="18">
        <v>37</v>
      </c>
      <c r="N7" s="18">
        <v>6413.65</v>
      </c>
      <c r="O7" s="17">
        <v>189</v>
      </c>
      <c r="P7" s="17">
        <v>2235</v>
      </c>
      <c r="Q7" s="18">
        <v>50</v>
      </c>
      <c r="R7" s="18">
        <v>8209.61</v>
      </c>
      <c r="S7" s="17">
        <v>169</v>
      </c>
      <c r="T7" s="17">
        <v>2187</v>
      </c>
      <c r="U7" s="18">
        <v>32</v>
      </c>
      <c r="V7" s="18">
        <v>5435.15</v>
      </c>
      <c r="W7" s="17">
        <v>169</v>
      </c>
      <c r="X7" s="17">
        <v>2173</v>
      </c>
      <c r="Y7" s="18">
        <v>10</v>
      </c>
      <c r="Z7" s="18">
        <v>1734.5</v>
      </c>
      <c r="AA7" s="17">
        <v>169</v>
      </c>
      <c r="AB7" s="17">
        <v>2162</v>
      </c>
      <c r="AC7" s="18">
        <v>26</v>
      </c>
      <c r="AD7" s="18">
        <v>4568.91</v>
      </c>
      <c r="AE7" s="17">
        <v>169</v>
      </c>
      <c r="AF7" s="17">
        <v>2155</v>
      </c>
      <c r="AG7" s="18">
        <v>26</v>
      </c>
      <c r="AH7" s="18">
        <v>4795.87</v>
      </c>
      <c r="AI7" s="17">
        <v>169</v>
      </c>
      <c r="AJ7" s="17">
        <v>2101</v>
      </c>
      <c r="AK7" s="17">
        <v>17</v>
      </c>
      <c r="AL7" s="18">
        <v>2899.01</v>
      </c>
      <c r="AM7" s="17">
        <v>179</v>
      </c>
      <c r="AN7" s="17">
        <v>2083</v>
      </c>
      <c r="AO7" s="17">
        <v>21</v>
      </c>
      <c r="AP7" s="18">
        <v>3705.88</v>
      </c>
      <c r="AQ7" s="17">
        <v>179</v>
      </c>
      <c r="AR7" s="17">
        <v>2061</v>
      </c>
      <c r="AS7" s="18">
        <v>26</v>
      </c>
      <c r="AT7" s="18">
        <v>4535.64</v>
      </c>
      <c r="AU7" s="17">
        <v>179</v>
      </c>
      <c r="AV7" s="17">
        <v>2037</v>
      </c>
      <c r="AW7" s="18">
        <v>23</v>
      </c>
      <c r="AX7" s="18">
        <v>4039.86</v>
      </c>
      <c r="AY7" s="17">
        <v>179</v>
      </c>
      <c r="AZ7" s="18">
        <v>2013</v>
      </c>
      <c r="BA7" s="18">
        <v>5</v>
      </c>
      <c r="BB7" s="18">
        <v>1210</v>
      </c>
      <c r="BC7" s="17">
        <v>179</v>
      </c>
      <c r="BD7" s="18">
        <v>2029</v>
      </c>
      <c r="BE7" s="18">
        <v>18</v>
      </c>
      <c r="BF7" s="18">
        <v>3174.52</v>
      </c>
      <c r="BG7" s="17">
        <v>179</v>
      </c>
      <c r="BH7" s="18">
        <v>2008</v>
      </c>
      <c r="BI7" s="18">
        <v>3</v>
      </c>
      <c r="BJ7" s="18">
        <v>880</v>
      </c>
      <c r="BK7" s="17">
        <v>179</v>
      </c>
      <c r="BL7" s="17">
        <v>2004</v>
      </c>
      <c r="BM7" s="17">
        <v>12</v>
      </c>
      <c r="BN7" s="18">
        <v>2087.21</v>
      </c>
      <c r="BO7" s="17">
        <v>179</v>
      </c>
      <c r="BP7" s="17">
        <v>1991</v>
      </c>
      <c r="BQ7" s="17">
        <v>17</v>
      </c>
      <c r="BR7" s="18">
        <v>3037.14</v>
      </c>
      <c r="BS7" s="17">
        <v>179</v>
      </c>
      <c r="BT7" s="17">
        <v>1979</v>
      </c>
      <c r="BU7" s="18">
        <v>29</v>
      </c>
      <c r="BV7" s="18">
        <v>5454.29</v>
      </c>
      <c r="BW7" s="17">
        <v>179</v>
      </c>
      <c r="BX7" s="18">
        <v>1949</v>
      </c>
      <c r="BY7" s="18">
        <v>36</v>
      </c>
      <c r="BZ7" s="18">
        <v>6268.55</v>
      </c>
      <c r="CA7" s="17">
        <v>179</v>
      </c>
      <c r="CB7" s="18">
        <v>1914</v>
      </c>
      <c r="CC7" s="18">
        <v>74</v>
      </c>
      <c r="CD7" s="18">
        <v>12357.38</v>
      </c>
      <c r="CE7" s="17">
        <v>179</v>
      </c>
      <c r="CF7" s="18">
        <v>1846</v>
      </c>
      <c r="CG7" s="18">
        <v>11</v>
      </c>
      <c r="CH7" s="18">
        <v>1959.26</v>
      </c>
      <c r="CI7" s="17">
        <v>179</v>
      </c>
      <c r="CJ7" s="18">
        <v>1833</v>
      </c>
      <c r="CK7" s="18">
        <v>9</v>
      </c>
      <c r="CL7" s="18">
        <v>1954</v>
      </c>
      <c r="CM7" s="17">
        <v>179</v>
      </c>
      <c r="CN7" s="18">
        <v>1822</v>
      </c>
      <c r="CO7" s="17">
        <v>12</v>
      </c>
      <c r="CP7" s="18">
        <v>2959.05</v>
      </c>
      <c r="CQ7" s="17">
        <v>179</v>
      </c>
      <c r="CR7" s="17">
        <v>1809</v>
      </c>
      <c r="CS7" s="17">
        <v>3</v>
      </c>
      <c r="CT7" s="18">
        <v>552</v>
      </c>
      <c r="CU7" s="17">
        <v>179</v>
      </c>
      <c r="CV7" s="17">
        <v>1805</v>
      </c>
      <c r="CW7" s="17">
        <v>16</v>
      </c>
      <c r="CX7" s="18">
        <v>2969</v>
      </c>
      <c r="CY7" s="17">
        <v>179</v>
      </c>
      <c r="CZ7" s="17">
        <v>1789</v>
      </c>
      <c r="DA7" s="17">
        <v>17</v>
      </c>
      <c r="DB7" s="18">
        <v>3546.62</v>
      </c>
      <c r="DC7" s="17">
        <v>179</v>
      </c>
      <c r="DD7" s="17">
        <v>1771</v>
      </c>
      <c r="DE7" s="17">
        <v>7</v>
      </c>
      <c r="DF7" s="18">
        <v>1656</v>
      </c>
      <c r="DG7" s="17">
        <v>179</v>
      </c>
      <c r="DH7" s="17">
        <v>1763</v>
      </c>
      <c r="DI7" s="18">
        <v>10</v>
      </c>
      <c r="DJ7" s="18">
        <v>1855</v>
      </c>
      <c r="DK7" s="17">
        <v>179</v>
      </c>
      <c r="DL7" s="18">
        <v>1753</v>
      </c>
      <c r="DM7" s="18">
        <v>34</v>
      </c>
      <c r="DN7" s="18">
        <v>5821.02</v>
      </c>
      <c r="DO7" s="17">
        <v>179</v>
      </c>
      <c r="DP7" s="18">
        <v>1660</v>
      </c>
      <c r="DQ7" s="18">
        <v>32</v>
      </c>
      <c r="DR7" s="18">
        <v>5267.77</v>
      </c>
      <c r="DS7" s="17">
        <v>179</v>
      </c>
      <c r="DT7" s="18">
        <v>1626</v>
      </c>
      <c r="DU7" s="18">
        <v>42</v>
      </c>
      <c r="DV7" s="18">
        <v>6986.41</v>
      </c>
      <c r="DW7" s="17">
        <v>179</v>
      </c>
      <c r="DX7" s="18">
        <v>1583</v>
      </c>
      <c r="DY7" s="17">
        <v>50</v>
      </c>
      <c r="DZ7" s="18">
        <v>8438.33</v>
      </c>
      <c r="EA7" s="17">
        <v>179</v>
      </c>
      <c r="EB7" s="17">
        <v>1562</v>
      </c>
      <c r="EC7" s="17"/>
      <c r="ED7" s="18"/>
      <c r="EE7" s="17"/>
      <c r="EF7" s="17"/>
      <c r="EG7" s="17">
        <v>3184</v>
      </c>
      <c r="EH7" s="17">
        <v>578111.02</v>
      </c>
      <c r="EI7" s="17">
        <v>1550</v>
      </c>
      <c r="EJ7" s="17">
        <v>281675.52</v>
      </c>
      <c r="EK7" s="17">
        <v>2209</v>
      </c>
      <c r="EL7" s="17">
        <v>405273.68</v>
      </c>
      <c r="EM7" s="17">
        <v>1238</v>
      </c>
      <c r="EN7" s="17">
        <v>230569.49</v>
      </c>
      <c r="EO7" s="18">
        <v>1055</v>
      </c>
      <c r="EP7" s="41">
        <v>192961.82</v>
      </c>
      <c r="EQ7" s="41"/>
      <c r="ER7" s="41"/>
      <c r="ES7" s="41"/>
      <c r="ET7" s="41"/>
      <c r="EU7" s="41"/>
      <c r="EV7" s="41"/>
      <c r="EW7" s="18"/>
      <c r="EX7" s="41"/>
      <c r="EY7" s="41"/>
      <c r="EZ7" s="41"/>
      <c r="FA7" s="18"/>
      <c r="FB7" s="18"/>
      <c r="FC7" s="18">
        <f t="shared" si="1"/>
        <v>705</v>
      </c>
      <c r="FD7" s="18">
        <f t="shared" si="2"/>
        <v>124771.63</v>
      </c>
      <c r="FE7" s="18">
        <f t="shared" ref="FE5:FE68" si="4">EI7+EK7+EM7+EO7+EQ7+ES7+FC7+EU7+EW7+EY7+FA7+EG7</f>
        <v>9941</v>
      </c>
      <c r="FF7" s="18">
        <f t="shared" si="3"/>
        <v>1813363.16</v>
      </c>
      <c r="FG7" s="145"/>
      <c r="FH7" s="146"/>
    </row>
    <row r="8" ht="16.5" spans="1:164">
      <c r="A8" s="16" t="s">
        <v>133</v>
      </c>
      <c r="B8" s="17" t="s">
        <v>35</v>
      </c>
      <c r="C8" s="18">
        <v>6939962747989</v>
      </c>
      <c r="D8" s="18">
        <v>21061010001504</v>
      </c>
      <c r="E8" s="17" t="s">
        <v>137</v>
      </c>
      <c r="F8" s="19" t="s">
        <v>372</v>
      </c>
      <c r="G8" s="17" t="s">
        <v>129</v>
      </c>
      <c r="H8" s="26">
        <f>VLOOKUP(C8,[3]Sheet2!K:P,6,0)</f>
        <v>1</v>
      </c>
      <c r="I8" s="17">
        <f>VLOOKUP(C8,[3]Sheet2!K:N,4,0)</f>
        <v>1296</v>
      </c>
      <c r="J8" s="17">
        <f>VLOOKUP(C8,[3]Sheet2!K:Q,7,0)</f>
        <v>763</v>
      </c>
      <c r="K8" s="18">
        <f>VLOOKUP(C8,[3]Sheet2!K:O,5,0)</f>
        <v>50.9328358208955</v>
      </c>
      <c r="L8" s="27">
        <f t="shared" si="0"/>
        <v>0.00944647666519275</v>
      </c>
      <c r="M8" s="18">
        <v>25</v>
      </c>
      <c r="N8" s="18">
        <v>4786.48</v>
      </c>
      <c r="O8" s="17">
        <v>219</v>
      </c>
      <c r="P8" s="17">
        <v>901</v>
      </c>
      <c r="Q8" s="18">
        <v>28</v>
      </c>
      <c r="R8" s="18">
        <v>5279.14</v>
      </c>
      <c r="S8" s="17">
        <v>184</v>
      </c>
      <c r="T8" s="17">
        <v>883</v>
      </c>
      <c r="U8" s="18">
        <v>33</v>
      </c>
      <c r="V8" s="18">
        <v>6523.18</v>
      </c>
      <c r="W8" s="17">
        <v>184</v>
      </c>
      <c r="X8" s="17">
        <v>849</v>
      </c>
      <c r="Y8" s="18">
        <v>17</v>
      </c>
      <c r="Z8" s="18">
        <v>3487.79</v>
      </c>
      <c r="AA8" s="17">
        <v>184</v>
      </c>
      <c r="AB8" s="17">
        <v>838</v>
      </c>
      <c r="AC8" s="18">
        <v>16</v>
      </c>
      <c r="AD8" s="18">
        <v>3291.98</v>
      </c>
      <c r="AE8" s="17">
        <v>184</v>
      </c>
      <c r="AF8" s="17">
        <v>819</v>
      </c>
      <c r="AG8" s="18">
        <v>14</v>
      </c>
      <c r="AH8" s="18">
        <v>2847.9</v>
      </c>
      <c r="AI8" s="17">
        <v>184</v>
      </c>
      <c r="AJ8" s="17">
        <v>728</v>
      </c>
      <c r="AK8" s="17">
        <v>14</v>
      </c>
      <c r="AL8" s="18">
        <v>2779</v>
      </c>
      <c r="AM8" s="17">
        <v>209</v>
      </c>
      <c r="AN8" s="17">
        <v>718</v>
      </c>
      <c r="AO8" s="17">
        <v>22</v>
      </c>
      <c r="AP8" s="18">
        <v>4544.54</v>
      </c>
      <c r="AQ8" s="17">
        <v>209</v>
      </c>
      <c r="AR8" s="17">
        <v>748</v>
      </c>
      <c r="AS8" s="18">
        <v>23</v>
      </c>
      <c r="AT8" s="18">
        <v>4703.08</v>
      </c>
      <c r="AU8" s="17">
        <v>209</v>
      </c>
      <c r="AV8" s="17">
        <v>734</v>
      </c>
      <c r="AW8" s="18">
        <v>10</v>
      </c>
      <c r="AX8" s="18">
        <v>2058.95</v>
      </c>
      <c r="AY8" s="17">
        <v>209</v>
      </c>
      <c r="AZ8" s="18">
        <v>701</v>
      </c>
      <c r="BA8" s="18">
        <v>0</v>
      </c>
      <c r="BB8" s="18">
        <v>0</v>
      </c>
      <c r="BC8" s="17">
        <v>209</v>
      </c>
      <c r="BD8" s="18">
        <v>736</v>
      </c>
      <c r="BE8" s="18">
        <v>0</v>
      </c>
      <c r="BF8" s="18">
        <v>0</v>
      </c>
      <c r="BG8" s="17">
        <v>209</v>
      </c>
      <c r="BH8" s="18">
        <v>736</v>
      </c>
      <c r="BI8" s="18">
        <v>0</v>
      </c>
      <c r="BJ8" s="18">
        <v>0</v>
      </c>
      <c r="BK8" s="17">
        <v>209</v>
      </c>
      <c r="BL8" s="17">
        <v>774</v>
      </c>
      <c r="BM8" s="17">
        <v>4</v>
      </c>
      <c r="BN8" s="18">
        <v>1241.68</v>
      </c>
      <c r="BO8" s="17">
        <v>209</v>
      </c>
      <c r="BP8" s="17">
        <v>772</v>
      </c>
      <c r="BQ8" s="17">
        <v>12</v>
      </c>
      <c r="BR8" s="18">
        <v>2453</v>
      </c>
      <c r="BS8" s="17">
        <v>209</v>
      </c>
      <c r="BT8" s="17">
        <v>760</v>
      </c>
      <c r="BU8" s="18">
        <v>24</v>
      </c>
      <c r="BV8" s="18">
        <v>4814.05</v>
      </c>
      <c r="BW8" s="17">
        <v>209</v>
      </c>
      <c r="BX8" s="18">
        <v>735</v>
      </c>
      <c r="BY8" s="18">
        <v>46</v>
      </c>
      <c r="BZ8" s="18">
        <v>9211.35</v>
      </c>
      <c r="CA8" s="17">
        <v>209</v>
      </c>
      <c r="CB8" s="18">
        <v>691</v>
      </c>
      <c r="CC8" s="18">
        <v>74</v>
      </c>
      <c r="CD8" s="18">
        <v>14159.57</v>
      </c>
      <c r="CE8" s="17">
        <v>209</v>
      </c>
      <c r="CF8" s="18">
        <v>610</v>
      </c>
      <c r="CG8" s="18">
        <v>210</v>
      </c>
      <c r="CH8" s="18">
        <v>38466.45</v>
      </c>
      <c r="CI8" s="17">
        <v>209</v>
      </c>
      <c r="CJ8" s="18">
        <v>369</v>
      </c>
      <c r="CK8" s="18">
        <v>38</v>
      </c>
      <c r="CL8" s="18">
        <v>7168.14</v>
      </c>
      <c r="CM8" s="17">
        <v>209</v>
      </c>
      <c r="CN8" s="18">
        <v>298</v>
      </c>
      <c r="CO8" s="17">
        <v>6</v>
      </c>
      <c r="CP8" s="18">
        <v>1349</v>
      </c>
      <c r="CQ8" s="17">
        <v>209</v>
      </c>
      <c r="CR8" s="17">
        <v>307</v>
      </c>
      <c r="CS8" s="17">
        <v>8</v>
      </c>
      <c r="CT8" s="18">
        <v>2144.66</v>
      </c>
      <c r="CU8" s="17">
        <v>209</v>
      </c>
      <c r="CV8" s="17">
        <v>315</v>
      </c>
      <c r="CW8" s="17">
        <v>4</v>
      </c>
      <c r="CX8" s="18">
        <v>1275.78</v>
      </c>
      <c r="CY8" s="17">
        <v>209</v>
      </c>
      <c r="CZ8" s="17">
        <v>338</v>
      </c>
      <c r="DA8" s="17">
        <v>18</v>
      </c>
      <c r="DB8" s="18">
        <v>3890.18</v>
      </c>
      <c r="DC8" s="17">
        <v>209</v>
      </c>
      <c r="DD8" s="17">
        <v>339</v>
      </c>
      <c r="DE8" s="17">
        <v>14</v>
      </c>
      <c r="DF8" s="18">
        <v>3884.82</v>
      </c>
      <c r="DG8" s="17">
        <v>209</v>
      </c>
      <c r="DH8" s="17">
        <v>240</v>
      </c>
      <c r="DI8" s="18">
        <v>6</v>
      </c>
      <c r="DJ8" s="18">
        <v>2480.46</v>
      </c>
      <c r="DK8" s="17">
        <v>209</v>
      </c>
      <c r="DL8" s="18">
        <v>244</v>
      </c>
      <c r="DM8" s="18">
        <v>4</v>
      </c>
      <c r="DN8" s="18">
        <v>1270.85</v>
      </c>
      <c r="DO8" s="17">
        <v>209</v>
      </c>
      <c r="DP8" s="18">
        <v>254</v>
      </c>
      <c r="DQ8" s="18">
        <v>8</v>
      </c>
      <c r="DR8" s="18">
        <v>1780.45</v>
      </c>
      <c r="DS8" s="17">
        <v>209</v>
      </c>
      <c r="DT8" s="18">
        <v>274</v>
      </c>
      <c r="DU8" s="18">
        <v>8</v>
      </c>
      <c r="DV8" s="18">
        <v>1757</v>
      </c>
      <c r="DW8" s="17">
        <v>209</v>
      </c>
      <c r="DX8" s="18">
        <v>480</v>
      </c>
      <c r="DY8" s="17">
        <v>19</v>
      </c>
      <c r="DZ8" s="18">
        <v>4092.31</v>
      </c>
      <c r="EA8" s="17">
        <v>209</v>
      </c>
      <c r="EB8" s="17">
        <v>518</v>
      </c>
      <c r="EC8" s="17"/>
      <c r="ED8" s="18"/>
      <c r="EE8" s="17"/>
      <c r="EF8" s="17"/>
      <c r="EG8" s="17">
        <v>478</v>
      </c>
      <c r="EH8" s="17">
        <v>105228.8</v>
      </c>
      <c r="EI8" s="17">
        <v>5</v>
      </c>
      <c r="EJ8" s="17">
        <v>1124</v>
      </c>
      <c r="EK8" s="17">
        <v>10</v>
      </c>
      <c r="EL8" s="17">
        <v>2312.8</v>
      </c>
      <c r="EM8" s="17">
        <v>389</v>
      </c>
      <c r="EN8" s="17">
        <v>83366.94</v>
      </c>
      <c r="EO8" s="18">
        <v>429</v>
      </c>
      <c r="EP8" s="41">
        <v>92826.33</v>
      </c>
      <c r="EQ8" s="41"/>
      <c r="ER8" s="41"/>
      <c r="ES8" s="41"/>
      <c r="ET8" s="41"/>
      <c r="EU8" s="41"/>
      <c r="EV8" s="41"/>
      <c r="EW8" s="18"/>
      <c r="EX8" s="41"/>
      <c r="EY8" s="41"/>
      <c r="EZ8" s="41"/>
      <c r="FA8" s="18"/>
      <c r="FB8" s="18"/>
      <c r="FC8" s="18">
        <f t="shared" si="1"/>
        <v>705</v>
      </c>
      <c r="FD8" s="18">
        <f t="shared" si="2"/>
        <v>141741.79</v>
      </c>
      <c r="FE8" s="18">
        <f t="shared" si="4"/>
        <v>2016</v>
      </c>
      <c r="FF8" s="18">
        <f t="shared" si="3"/>
        <v>426600.66</v>
      </c>
      <c r="FG8" s="145"/>
      <c r="FH8" s="146"/>
    </row>
    <row r="9" ht="16.5" spans="1:164">
      <c r="A9" s="16" t="s">
        <v>126</v>
      </c>
      <c r="B9" s="17" t="s">
        <v>35</v>
      </c>
      <c r="C9" s="18">
        <v>6939962758855</v>
      </c>
      <c r="D9" s="18">
        <v>21061010002910</v>
      </c>
      <c r="E9" s="17" t="s">
        <v>363</v>
      </c>
      <c r="F9" s="19" t="s">
        <v>373</v>
      </c>
      <c r="G9" s="17" t="s">
        <v>129</v>
      </c>
      <c r="H9" s="26">
        <f>VLOOKUP(C9,[3]Sheet2!K:P,6,0)</f>
        <v>0.416666666666667</v>
      </c>
      <c r="I9" s="17">
        <f>VLOOKUP(C9,[3]Sheet2!K:N,4,0)</f>
        <v>147</v>
      </c>
      <c r="J9" s="17">
        <f>VLOOKUP(C9,[3]Sheet2!K:Q,7,0)</f>
        <v>0</v>
      </c>
      <c r="K9" s="18">
        <f>VLOOKUP(C9,[3]Sheet2!K:O,5,0)</f>
        <v>118.593930080676</v>
      </c>
      <c r="L9" s="27">
        <f t="shared" si="0"/>
        <v>0.00144711982956144</v>
      </c>
      <c r="M9" s="18">
        <v>6</v>
      </c>
      <c r="N9" s="18">
        <v>2287.38</v>
      </c>
      <c r="O9" s="17">
        <v>299</v>
      </c>
      <c r="P9" s="17">
        <v>716</v>
      </c>
      <c r="Q9" s="18">
        <v>0</v>
      </c>
      <c r="R9" s="18">
        <v>0</v>
      </c>
      <c r="S9" s="17">
        <v>274</v>
      </c>
      <c r="T9" s="17">
        <v>716</v>
      </c>
      <c r="U9" s="18">
        <v>7</v>
      </c>
      <c r="V9" s="18">
        <v>2047.94</v>
      </c>
      <c r="W9" s="17">
        <v>274</v>
      </c>
      <c r="X9" s="17">
        <v>711</v>
      </c>
      <c r="Y9" s="18">
        <v>2</v>
      </c>
      <c r="Z9" s="18">
        <v>578.06</v>
      </c>
      <c r="AA9" s="17">
        <v>274</v>
      </c>
      <c r="AB9" s="17">
        <v>716</v>
      </c>
      <c r="AC9" s="18">
        <v>3</v>
      </c>
      <c r="AD9" s="18">
        <v>882</v>
      </c>
      <c r="AE9" s="17">
        <v>274</v>
      </c>
      <c r="AF9" s="17">
        <v>717</v>
      </c>
      <c r="AG9" s="18">
        <v>1</v>
      </c>
      <c r="AH9" s="18">
        <v>279</v>
      </c>
      <c r="AI9" s="17">
        <v>274</v>
      </c>
      <c r="AJ9" s="17">
        <v>710</v>
      </c>
      <c r="AK9" s="17">
        <v>4</v>
      </c>
      <c r="AL9" s="18">
        <v>1101</v>
      </c>
      <c r="AM9" s="17">
        <v>279</v>
      </c>
      <c r="AN9" s="17">
        <v>706</v>
      </c>
      <c r="AO9" s="17">
        <v>5</v>
      </c>
      <c r="AP9" s="18">
        <v>1395</v>
      </c>
      <c r="AQ9" s="17">
        <v>279</v>
      </c>
      <c r="AR9" s="17">
        <v>701</v>
      </c>
      <c r="AS9" s="18">
        <v>4</v>
      </c>
      <c r="AT9" s="18">
        <v>1087.95</v>
      </c>
      <c r="AU9" s="17">
        <v>279</v>
      </c>
      <c r="AV9" s="17">
        <v>699</v>
      </c>
      <c r="AW9" s="18">
        <v>4</v>
      </c>
      <c r="AX9" s="18">
        <v>1116</v>
      </c>
      <c r="AY9" s="17">
        <v>279</v>
      </c>
      <c r="AZ9" s="18">
        <v>695</v>
      </c>
      <c r="BA9" s="18">
        <v>4</v>
      </c>
      <c r="BB9" s="18">
        <v>1083</v>
      </c>
      <c r="BC9" s="17">
        <v>279</v>
      </c>
      <c r="BD9" s="18">
        <v>694</v>
      </c>
      <c r="BE9" s="18">
        <v>7</v>
      </c>
      <c r="BF9" s="18">
        <v>1938</v>
      </c>
      <c r="BG9" s="17">
        <v>279</v>
      </c>
      <c r="BH9" s="18">
        <v>691</v>
      </c>
      <c r="BI9" s="18">
        <v>0</v>
      </c>
      <c r="BJ9" s="18">
        <v>0</v>
      </c>
      <c r="BK9" s="17">
        <v>279</v>
      </c>
      <c r="BL9" s="17">
        <v>690</v>
      </c>
      <c r="BM9" s="17">
        <v>3</v>
      </c>
      <c r="BN9" s="18">
        <v>882</v>
      </c>
      <c r="BO9" s="17">
        <v>279</v>
      </c>
      <c r="BP9" s="17">
        <v>687</v>
      </c>
      <c r="BQ9" s="17">
        <v>3</v>
      </c>
      <c r="BR9" s="18">
        <v>889.02</v>
      </c>
      <c r="BS9" s="17">
        <v>279</v>
      </c>
      <c r="BT9" s="17">
        <v>684</v>
      </c>
      <c r="BU9" s="18">
        <v>3</v>
      </c>
      <c r="BV9" s="18">
        <v>922</v>
      </c>
      <c r="BW9" s="17">
        <v>279</v>
      </c>
      <c r="BX9" s="18">
        <v>680</v>
      </c>
      <c r="BY9" s="18">
        <v>4</v>
      </c>
      <c r="BZ9" s="18">
        <v>1196</v>
      </c>
      <c r="CA9" s="17">
        <v>279</v>
      </c>
      <c r="CB9" s="18">
        <v>674</v>
      </c>
      <c r="CC9" s="18">
        <v>9</v>
      </c>
      <c r="CD9" s="18">
        <v>2721.07</v>
      </c>
      <c r="CE9" s="17">
        <v>279</v>
      </c>
      <c r="CF9" s="18">
        <v>665</v>
      </c>
      <c r="CG9" s="18">
        <v>4</v>
      </c>
      <c r="CH9" s="18">
        <v>1386</v>
      </c>
      <c r="CI9" s="17">
        <v>279</v>
      </c>
      <c r="CJ9" s="18">
        <v>658</v>
      </c>
      <c r="CK9" s="18">
        <v>1</v>
      </c>
      <c r="CL9" s="18">
        <v>309</v>
      </c>
      <c r="CM9" s="17">
        <v>279</v>
      </c>
      <c r="CN9" s="18">
        <v>655</v>
      </c>
      <c r="CO9" s="17">
        <v>4</v>
      </c>
      <c r="CP9" s="18">
        <v>1116</v>
      </c>
      <c r="CQ9" s="17">
        <v>279</v>
      </c>
      <c r="CR9" s="17">
        <v>653</v>
      </c>
      <c r="CS9" s="17">
        <v>2</v>
      </c>
      <c r="CT9" s="18">
        <v>533</v>
      </c>
      <c r="CU9" s="17">
        <v>279</v>
      </c>
      <c r="CV9" s="17">
        <v>654</v>
      </c>
      <c r="CW9" s="17">
        <v>6</v>
      </c>
      <c r="CX9" s="18">
        <v>1644</v>
      </c>
      <c r="CY9" s="17">
        <v>279</v>
      </c>
      <c r="CZ9" s="17">
        <v>649</v>
      </c>
      <c r="DA9" s="17">
        <v>6</v>
      </c>
      <c r="DB9" s="18">
        <v>1665.53</v>
      </c>
      <c r="DC9" s="17">
        <v>279</v>
      </c>
      <c r="DD9" s="17">
        <v>642</v>
      </c>
      <c r="DE9" s="17">
        <v>0</v>
      </c>
      <c r="DF9" s="18">
        <v>593</v>
      </c>
      <c r="DG9" s="17">
        <v>279</v>
      </c>
      <c r="DH9" s="17">
        <v>637</v>
      </c>
      <c r="DI9" s="18">
        <v>2</v>
      </c>
      <c r="DJ9" s="18">
        <v>558</v>
      </c>
      <c r="DK9" s="17">
        <v>279</v>
      </c>
      <c r="DL9" s="18">
        <v>636</v>
      </c>
      <c r="DM9" s="18">
        <v>5</v>
      </c>
      <c r="DN9" s="18">
        <v>1395</v>
      </c>
      <c r="DO9" s="17">
        <v>279</v>
      </c>
      <c r="DP9" s="18">
        <v>570</v>
      </c>
      <c r="DQ9" s="18">
        <v>3</v>
      </c>
      <c r="DR9" s="18">
        <v>837</v>
      </c>
      <c r="DS9" s="17">
        <v>279</v>
      </c>
      <c r="DT9" s="18">
        <v>567</v>
      </c>
      <c r="DU9" s="18">
        <v>2</v>
      </c>
      <c r="DV9" s="18">
        <v>558</v>
      </c>
      <c r="DW9" s="17">
        <v>279</v>
      </c>
      <c r="DX9" s="18">
        <v>567</v>
      </c>
      <c r="DY9" s="17">
        <v>4</v>
      </c>
      <c r="DZ9" s="18">
        <v>1036.38</v>
      </c>
      <c r="EA9" s="17">
        <v>279</v>
      </c>
      <c r="EB9" s="17">
        <v>566</v>
      </c>
      <c r="EC9" s="17"/>
      <c r="ED9" s="18"/>
      <c r="EE9" s="17"/>
      <c r="EF9" s="17"/>
      <c r="EG9" s="17">
        <v>499</v>
      </c>
      <c r="EH9" s="17">
        <v>155665.08</v>
      </c>
      <c r="EI9" s="17">
        <v>617</v>
      </c>
      <c r="EJ9" s="17">
        <v>181716.28</v>
      </c>
      <c r="EK9" s="17">
        <v>386</v>
      </c>
      <c r="EL9" s="17">
        <v>117785.83</v>
      </c>
      <c r="EM9" s="17">
        <v>238</v>
      </c>
      <c r="EN9" s="17">
        <v>75222.94</v>
      </c>
      <c r="EO9" s="16">
        <v>164</v>
      </c>
      <c r="EP9" s="16">
        <v>48160.41</v>
      </c>
      <c r="EQ9" s="16"/>
      <c r="ER9" s="16"/>
      <c r="ES9" s="41"/>
      <c r="ET9" s="41"/>
      <c r="EU9" s="41"/>
      <c r="EV9" s="41"/>
      <c r="EW9" s="18"/>
      <c r="EX9" s="41"/>
      <c r="EY9" s="41"/>
      <c r="EZ9" s="41"/>
      <c r="FA9" s="18"/>
      <c r="FB9" s="18"/>
      <c r="FC9" s="18">
        <f t="shared" si="1"/>
        <v>108</v>
      </c>
      <c r="FD9" s="18">
        <f t="shared" si="2"/>
        <v>32036.33</v>
      </c>
      <c r="FE9" s="18">
        <f t="shared" si="4"/>
        <v>2012</v>
      </c>
      <c r="FF9" s="18">
        <f t="shared" si="3"/>
        <v>610586.87</v>
      </c>
      <c r="FG9" s="145"/>
      <c r="FH9" s="146"/>
    </row>
    <row r="10" ht="16.5" spans="1:164">
      <c r="A10" s="16" t="s">
        <v>133</v>
      </c>
      <c r="B10" s="17" t="s">
        <v>35</v>
      </c>
      <c r="C10" s="18">
        <v>6939962755175</v>
      </c>
      <c r="D10" s="18">
        <v>21061010002243</v>
      </c>
      <c r="E10" s="17" t="s">
        <v>374</v>
      </c>
      <c r="F10" s="19" t="s">
        <v>375</v>
      </c>
      <c r="G10" s="17" t="s">
        <v>129</v>
      </c>
      <c r="H10" s="26">
        <f>VLOOKUP(C10,[3]Sheet2!K:P,6,0)</f>
        <v>0</v>
      </c>
      <c r="I10" s="17">
        <f>VLOOKUP(C10,[3]Sheet2!K:N,4,0)</f>
        <v>1</v>
      </c>
      <c r="J10" s="17">
        <f>VLOOKUP(C10,[3]Sheet2!K:Q,7,0)</f>
        <v>0</v>
      </c>
      <c r="K10" s="18" t="str">
        <f>VLOOKUP(C10,[3]Sheet2!K:O,5,0)</f>
        <v>-</v>
      </c>
      <c r="L10" s="27">
        <f t="shared" si="0"/>
        <v>0.00176870201390843</v>
      </c>
      <c r="M10" s="18">
        <v>13</v>
      </c>
      <c r="N10" s="18">
        <v>3886.28</v>
      </c>
      <c r="O10" s="17">
        <v>299</v>
      </c>
      <c r="P10" s="17">
        <v>558</v>
      </c>
      <c r="Q10" s="18">
        <v>9</v>
      </c>
      <c r="R10" s="18">
        <v>3301.94</v>
      </c>
      <c r="S10" s="17">
        <v>284</v>
      </c>
      <c r="T10" s="17">
        <v>548</v>
      </c>
      <c r="U10" s="18">
        <v>2</v>
      </c>
      <c r="V10" s="18">
        <v>601.26</v>
      </c>
      <c r="W10" s="17">
        <v>284</v>
      </c>
      <c r="X10" s="17">
        <v>546</v>
      </c>
      <c r="Y10" s="18">
        <v>5</v>
      </c>
      <c r="Z10" s="18">
        <v>2121.49</v>
      </c>
      <c r="AA10" s="17">
        <v>284</v>
      </c>
      <c r="AB10" s="17">
        <v>543</v>
      </c>
      <c r="AC10" s="18">
        <v>1</v>
      </c>
      <c r="AD10" s="18">
        <v>319</v>
      </c>
      <c r="AE10" s="17">
        <v>284</v>
      </c>
      <c r="AF10" s="17">
        <v>541</v>
      </c>
      <c r="AG10" s="18">
        <v>4</v>
      </c>
      <c r="AH10" s="18">
        <v>1136</v>
      </c>
      <c r="AI10" s="17">
        <v>284</v>
      </c>
      <c r="AJ10" s="17">
        <v>526</v>
      </c>
      <c r="AK10" s="17">
        <v>1</v>
      </c>
      <c r="AL10" s="18">
        <v>852</v>
      </c>
      <c r="AM10" s="17">
        <v>299</v>
      </c>
      <c r="AN10" s="17">
        <v>524</v>
      </c>
      <c r="AO10" s="17">
        <v>5</v>
      </c>
      <c r="AP10" s="18">
        <v>2090</v>
      </c>
      <c r="AQ10" s="17">
        <v>299</v>
      </c>
      <c r="AR10" s="17">
        <v>518</v>
      </c>
      <c r="AS10" s="18">
        <v>4</v>
      </c>
      <c r="AT10" s="18">
        <v>1177.24</v>
      </c>
      <c r="AU10" s="17">
        <v>299</v>
      </c>
      <c r="AV10" s="17">
        <v>513</v>
      </c>
      <c r="AW10" s="18">
        <v>0</v>
      </c>
      <c r="AX10" s="18">
        <v>0</v>
      </c>
      <c r="AY10" s="17">
        <v>299</v>
      </c>
      <c r="AZ10" s="18">
        <v>513</v>
      </c>
      <c r="BA10" s="18">
        <v>3</v>
      </c>
      <c r="BB10" s="18">
        <v>1417</v>
      </c>
      <c r="BC10" s="17">
        <v>299</v>
      </c>
      <c r="BD10" s="18">
        <v>515</v>
      </c>
      <c r="BE10" s="18">
        <v>5</v>
      </c>
      <c r="BF10" s="18">
        <v>1358.33</v>
      </c>
      <c r="BG10" s="17">
        <v>299</v>
      </c>
      <c r="BH10" s="18">
        <v>515</v>
      </c>
      <c r="BI10" s="18">
        <v>3</v>
      </c>
      <c r="BJ10" s="18">
        <v>847</v>
      </c>
      <c r="BK10" s="17">
        <v>299</v>
      </c>
      <c r="BL10" s="17">
        <v>511</v>
      </c>
      <c r="BM10" s="17">
        <v>5</v>
      </c>
      <c r="BN10" s="18">
        <v>1392</v>
      </c>
      <c r="BO10" s="17">
        <v>299</v>
      </c>
      <c r="BP10" s="17">
        <v>506</v>
      </c>
      <c r="BQ10" s="17">
        <v>3</v>
      </c>
      <c r="BR10" s="18">
        <v>878.57</v>
      </c>
      <c r="BS10" s="17">
        <v>299</v>
      </c>
      <c r="BT10" s="17">
        <v>504</v>
      </c>
      <c r="BU10" s="18">
        <v>15</v>
      </c>
      <c r="BV10" s="18">
        <v>4172.02</v>
      </c>
      <c r="BW10" s="17">
        <v>299</v>
      </c>
      <c r="BX10" s="18">
        <v>489</v>
      </c>
      <c r="BY10" s="18">
        <v>2</v>
      </c>
      <c r="BZ10" s="18">
        <v>1136</v>
      </c>
      <c r="CA10" s="17">
        <v>299</v>
      </c>
      <c r="CB10" s="18">
        <v>484</v>
      </c>
      <c r="CC10" s="18">
        <v>13</v>
      </c>
      <c r="CD10" s="18">
        <v>4271.63</v>
      </c>
      <c r="CE10" s="17">
        <v>299</v>
      </c>
      <c r="CF10" s="18">
        <v>470</v>
      </c>
      <c r="CG10" s="18">
        <v>5</v>
      </c>
      <c r="CH10" s="18">
        <v>1444.81</v>
      </c>
      <c r="CI10" s="17">
        <v>299</v>
      </c>
      <c r="CJ10" s="18">
        <v>464</v>
      </c>
      <c r="CK10" s="18">
        <v>3</v>
      </c>
      <c r="CL10" s="18">
        <v>858.77</v>
      </c>
      <c r="CM10" s="17">
        <v>299</v>
      </c>
      <c r="CN10" s="18">
        <v>458</v>
      </c>
      <c r="CO10" s="17">
        <v>0</v>
      </c>
      <c r="CP10" s="18">
        <v>5</v>
      </c>
      <c r="CQ10" s="17">
        <v>299</v>
      </c>
      <c r="CR10" s="17">
        <v>458</v>
      </c>
      <c r="CS10" s="17">
        <v>3</v>
      </c>
      <c r="CT10" s="18">
        <v>872.71</v>
      </c>
      <c r="CU10" s="17">
        <v>299</v>
      </c>
      <c r="CV10" s="17">
        <v>457</v>
      </c>
      <c r="CW10" s="17">
        <v>6</v>
      </c>
      <c r="CX10" s="18">
        <v>1794</v>
      </c>
      <c r="CY10" s="17">
        <v>299</v>
      </c>
      <c r="CZ10" s="17">
        <v>451</v>
      </c>
      <c r="DA10" s="17">
        <v>3</v>
      </c>
      <c r="DB10" s="18">
        <v>889</v>
      </c>
      <c r="DC10" s="17">
        <v>299</v>
      </c>
      <c r="DD10" s="17">
        <v>446</v>
      </c>
      <c r="DE10" s="17">
        <v>3</v>
      </c>
      <c r="DF10" s="18">
        <v>1465</v>
      </c>
      <c r="DG10" s="17">
        <v>299</v>
      </c>
      <c r="DH10" s="17">
        <v>445</v>
      </c>
      <c r="DI10" s="18">
        <v>6</v>
      </c>
      <c r="DJ10" s="18">
        <v>1803.13</v>
      </c>
      <c r="DK10" s="17">
        <v>299</v>
      </c>
      <c r="DL10" s="18">
        <v>439</v>
      </c>
      <c r="DM10" s="18">
        <v>1</v>
      </c>
      <c r="DN10" s="18">
        <v>234.02</v>
      </c>
      <c r="DO10" s="17">
        <v>299</v>
      </c>
      <c r="DP10" s="18">
        <v>411</v>
      </c>
      <c r="DQ10" s="18">
        <v>3</v>
      </c>
      <c r="DR10" s="18">
        <v>802</v>
      </c>
      <c r="DS10" s="17">
        <v>299</v>
      </c>
      <c r="DT10" s="18">
        <v>407</v>
      </c>
      <c r="DU10" s="18">
        <v>5</v>
      </c>
      <c r="DV10" s="18">
        <v>1365</v>
      </c>
      <c r="DW10" s="17">
        <v>299</v>
      </c>
      <c r="DX10" s="18">
        <v>403</v>
      </c>
      <c r="DY10" s="17">
        <v>1</v>
      </c>
      <c r="DZ10" s="18">
        <v>1418.28</v>
      </c>
      <c r="EA10" s="17">
        <v>299</v>
      </c>
      <c r="EB10" s="17">
        <v>400</v>
      </c>
      <c r="EC10" s="17"/>
      <c r="ED10" s="18"/>
      <c r="EE10" s="17"/>
      <c r="EF10" s="17"/>
      <c r="EG10" s="17">
        <v>664</v>
      </c>
      <c r="EH10" s="17">
        <v>198509.47</v>
      </c>
      <c r="EI10" s="17">
        <v>313</v>
      </c>
      <c r="EJ10" s="17">
        <v>93864.84</v>
      </c>
      <c r="EK10" s="17">
        <v>289</v>
      </c>
      <c r="EL10" s="17">
        <v>87413.19</v>
      </c>
      <c r="EM10" s="17">
        <v>168</v>
      </c>
      <c r="EN10" s="17">
        <v>50517.32</v>
      </c>
      <c r="EO10" s="18">
        <v>215</v>
      </c>
      <c r="EP10" s="41">
        <v>65193.69</v>
      </c>
      <c r="EQ10" s="41"/>
      <c r="ER10" s="41"/>
      <c r="ES10" s="41"/>
      <c r="ET10" s="41"/>
      <c r="EU10" s="41"/>
      <c r="EV10" s="41"/>
      <c r="EW10" s="18"/>
      <c r="EX10" s="41"/>
      <c r="EY10" s="41"/>
      <c r="EZ10" s="41"/>
      <c r="FA10" s="18"/>
      <c r="FB10" s="18"/>
      <c r="FC10" s="18">
        <f t="shared" si="1"/>
        <v>132</v>
      </c>
      <c r="FD10" s="18">
        <f t="shared" si="2"/>
        <v>43909.48</v>
      </c>
      <c r="FE10" s="18">
        <f t="shared" si="4"/>
        <v>1781</v>
      </c>
      <c r="FF10" s="18">
        <f t="shared" si="3"/>
        <v>539407.99</v>
      </c>
      <c r="FG10" s="145"/>
      <c r="FH10" s="146"/>
    </row>
    <row r="11" ht="16.5" spans="1:164">
      <c r="A11" s="16" t="s">
        <v>139</v>
      </c>
      <c r="B11" s="17" t="s">
        <v>35</v>
      </c>
      <c r="C11" s="18">
        <v>6939962746371</v>
      </c>
      <c r="D11" s="18">
        <v>21061010001183</v>
      </c>
      <c r="E11" s="17" t="s">
        <v>140</v>
      </c>
      <c r="F11" s="19" t="s">
        <v>376</v>
      </c>
      <c r="G11" s="17" t="s">
        <v>129</v>
      </c>
      <c r="H11" s="26">
        <f>VLOOKUP(C11,[3]Sheet2!K:P,6,0)</f>
        <v>1</v>
      </c>
      <c r="I11" s="17">
        <f>VLOOKUP(C11,[3]Sheet2!K:N,4,0)</f>
        <v>1305</v>
      </c>
      <c r="J11" s="17">
        <f>VLOOKUP(C11,[3]Sheet2!K:Q,7,0)</f>
        <v>1791</v>
      </c>
      <c r="K11" s="18">
        <f>VLOOKUP(C11,[3]Sheet2!K:O,5,0)</f>
        <v>49.5155709342561</v>
      </c>
      <c r="L11" s="27">
        <f t="shared" si="0"/>
        <v>0.00900430116171564</v>
      </c>
      <c r="M11" s="18">
        <v>23</v>
      </c>
      <c r="N11" s="18">
        <v>7139.47</v>
      </c>
      <c r="O11" s="17">
        <v>299</v>
      </c>
      <c r="P11" s="17">
        <v>1296</v>
      </c>
      <c r="Q11" s="18">
        <v>32</v>
      </c>
      <c r="R11" s="18">
        <v>8937.72</v>
      </c>
      <c r="S11" s="17">
        <v>274</v>
      </c>
      <c r="T11" s="17">
        <v>1264</v>
      </c>
      <c r="U11" s="18">
        <v>23</v>
      </c>
      <c r="V11" s="18">
        <v>6518.24</v>
      </c>
      <c r="W11" s="17">
        <v>274</v>
      </c>
      <c r="X11" s="17">
        <v>1237</v>
      </c>
      <c r="Y11" s="18">
        <v>24</v>
      </c>
      <c r="Z11" s="18">
        <v>6839.38</v>
      </c>
      <c r="AA11" s="17">
        <v>274</v>
      </c>
      <c r="AB11" s="17">
        <v>1228</v>
      </c>
      <c r="AC11" s="18">
        <v>30</v>
      </c>
      <c r="AD11" s="18">
        <v>8560.9</v>
      </c>
      <c r="AE11" s="17">
        <v>274</v>
      </c>
      <c r="AF11" s="17">
        <v>1199</v>
      </c>
      <c r="AG11" s="18">
        <v>13</v>
      </c>
      <c r="AH11" s="18">
        <v>3831.59</v>
      </c>
      <c r="AI11" s="17">
        <v>274</v>
      </c>
      <c r="AJ11" s="17">
        <v>1139</v>
      </c>
      <c r="AK11" s="17">
        <v>24</v>
      </c>
      <c r="AL11" s="18">
        <v>7121.2</v>
      </c>
      <c r="AM11" s="17">
        <v>299</v>
      </c>
      <c r="AN11" s="17">
        <v>1115</v>
      </c>
      <c r="AO11" s="17">
        <v>24</v>
      </c>
      <c r="AP11" s="18">
        <v>6978.06</v>
      </c>
      <c r="AQ11" s="17">
        <v>299</v>
      </c>
      <c r="AR11" s="17">
        <v>1089</v>
      </c>
      <c r="AS11" s="18">
        <v>21</v>
      </c>
      <c r="AT11" s="18">
        <v>5996.94</v>
      </c>
      <c r="AU11" s="17">
        <v>299</v>
      </c>
      <c r="AV11" s="17">
        <v>1084</v>
      </c>
      <c r="AW11" s="18">
        <v>21</v>
      </c>
      <c r="AX11" s="18">
        <v>6263</v>
      </c>
      <c r="AY11" s="17">
        <v>299</v>
      </c>
      <c r="AZ11" s="18">
        <v>1044</v>
      </c>
      <c r="BA11" s="18">
        <v>18</v>
      </c>
      <c r="BB11" s="18">
        <v>5370.58</v>
      </c>
      <c r="BC11" s="17">
        <v>299</v>
      </c>
      <c r="BD11" s="18">
        <v>1028</v>
      </c>
      <c r="BE11" s="18">
        <v>17</v>
      </c>
      <c r="BF11" s="18">
        <v>5132.12</v>
      </c>
      <c r="BG11" s="17">
        <v>299</v>
      </c>
      <c r="BH11" s="18">
        <v>1021</v>
      </c>
      <c r="BI11" s="18">
        <v>15</v>
      </c>
      <c r="BJ11" s="18">
        <v>4352.33</v>
      </c>
      <c r="BK11" s="17">
        <v>299</v>
      </c>
      <c r="BL11" s="17">
        <v>1035</v>
      </c>
      <c r="BM11" s="17">
        <v>16</v>
      </c>
      <c r="BN11" s="18">
        <v>4742.39</v>
      </c>
      <c r="BO11" s="17">
        <v>299</v>
      </c>
      <c r="BP11" s="17">
        <v>1019</v>
      </c>
      <c r="BQ11" s="17">
        <v>10</v>
      </c>
      <c r="BR11" s="18">
        <v>2982.59</v>
      </c>
      <c r="BS11" s="17">
        <v>299</v>
      </c>
      <c r="BT11" s="17">
        <v>1013</v>
      </c>
      <c r="BU11" s="18">
        <v>43</v>
      </c>
      <c r="BV11" s="18">
        <v>11840.33</v>
      </c>
      <c r="BW11" s="17">
        <v>299</v>
      </c>
      <c r="BX11" s="18">
        <v>975</v>
      </c>
      <c r="BY11" s="18">
        <v>38</v>
      </c>
      <c r="BZ11" s="18">
        <v>10179.37</v>
      </c>
      <c r="CA11" s="17">
        <v>299</v>
      </c>
      <c r="CB11" s="18">
        <v>926</v>
      </c>
      <c r="CC11" s="18">
        <v>92</v>
      </c>
      <c r="CD11" s="18">
        <v>24957.4</v>
      </c>
      <c r="CE11" s="17">
        <v>299</v>
      </c>
      <c r="CF11" s="18">
        <v>841</v>
      </c>
      <c r="CG11" s="18">
        <v>26</v>
      </c>
      <c r="CH11" s="18">
        <v>7417.55</v>
      </c>
      <c r="CI11" s="17">
        <v>299</v>
      </c>
      <c r="CJ11" s="18">
        <v>732</v>
      </c>
      <c r="CK11" s="18">
        <v>23</v>
      </c>
      <c r="CL11" s="18">
        <v>6291.8</v>
      </c>
      <c r="CM11" s="17">
        <v>299</v>
      </c>
      <c r="CN11" s="18">
        <v>677</v>
      </c>
      <c r="CO11" s="17">
        <v>7</v>
      </c>
      <c r="CP11" s="18">
        <v>3199</v>
      </c>
      <c r="CQ11" s="17">
        <v>299</v>
      </c>
      <c r="CR11" s="17">
        <v>667</v>
      </c>
      <c r="CS11" s="17">
        <v>17</v>
      </c>
      <c r="CT11" s="18">
        <v>5008</v>
      </c>
      <c r="CU11" s="17">
        <v>299</v>
      </c>
      <c r="CV11" s="17">
        <v>672</v>
      </c>
      <c r="CW11" s="17">
        <v>14</v>
      </c>
      <c r="CX11" s="18">
        <v>4196.86</v>
      </c>
      <c r="CY11" s="17">
        <v>299</v>
      </c>
      <c r="CZ11" s="17">
        <v>658</v>
      </c>
      <c r="DA11" s="17">
        <v>18</v>
      </c>
      <c r="DB11" s="18">
        <v>5332.17</v>
      </c>
      <c r="DC11" s="17">
        <v>299</v>
      </c>
      <c r="DD11" s="17">
        <v>659</v>
      </c>
      <c r="DE11" s="17">
        <v>15</v>
      </c>
      <c r="DF11" s="18">
        <v>4467</v>
      </c>
      <c r="DG11" s="17">
        <v>299</v>
      </c>
      <c r="DH11" s="17">
        <v>591</v>
      </c>
      <c r="DI11" s="18">
        <v>11</v>
      </c>
      <c r="DJ11" s="18">
        <v>3238.72</v>
      </c>
      <c r="DK11" s="17">
        <v>299</v>
      </c>
      <c r="DL11" s="18">
        <v>589</v>
      </c>
      <c r="DM11" s="18">
        <v>9</v>
      </c>
      <c r="DN11" s="18">
        <v>2668</v>
      </c>
      <c r="DO11" s="17">
        <v>299</v>
      </c>
      <c r="DP11" s="18">
        <v>542</v>
      </c>
      <c r="DQ11" s="18">
        <v>18</v>
      </c>
      <c r="DR11" s="18">
        <v>5317.71</v>
      </c>
      <c r="DS11" s="17">
        <v>299</v>
      </c>
      <c r="DT11" s="18">
        <v>539</v>
      </c>
      <c r="DU11" s="18">
        <v>10</v>
      </c>
      <c r="DV11" s="18">
        <v>2957</v>
      </c>
      <c r="DW11" s="17">
        <v>299</v>
      </c>
      <c r="DX11" s="18">
        <v>699</v>
      </c>
      <c r="DY11" s="17">
        <v>20</v>
      </c>
      <c r="DZ11" s="18">
        <v>5919.76</v>
      </c>
      <c r="EA11" s="17">
        <v>299</v>
      </c>
      <c r="EB11" s="17">
        <v>710</v>
      </c>
      <c r="EC11" s="17"/>
      <c r="ED11" s="18"/>
      <c r="EE11" s="17"/>
      <c r="EF11" s="17"/>
      <c r="EG11" s="17">
        <v>902</v>
      </c>
      <c r="EH11" s="17">
        <v>279424.44</v>
      </c>
      <c r="EI11" s="17">
        <v>338</v>
      </c>
      <c r="EJ11" s="17">
        <v>101112</v>
      </c>
      <c r="EK11" s="17">
        <v>666</v>
      </c>
      <c r="EL11" s="17">
        <v>201499.73</v>
      </c>
      <c r="EM11" s="17">
        <v>641</v>
      </c>
      <c r="EN11" s="17">
        <v>191448.56</v>
      </c>
      <c r="EO11" s="18">
        <v>634</v>
      </c>
      <c r="EP11" s="41">
        <v>193533.71</v>
      </c>
      <c r="EQ11" s="41"/>
      <c r="ER11" s="41"/>
      <c r="ES11" s="41"/>
      <c r="ET11" s="41"/>
      <c r="EU11" s="41"/>
      <c r="EV11" s="41"/>
      <c r="EW11" s="18"/>
      <c r="EX11" s="41"/>
      <c r="EY11" s="41"/>
      <c r="EZ11" s="41"/>
      <c r="FA11" s="18"/>
      <c r="FB11" s="18"/>
      <c r="FC11" s="18">
        <f t="shared" si="1"/>
        <v>672</v>
      </c>
      <c r="FD11" s="18">
        <f t="shared" si="2"/>
        <v>193757.18</v>
      </c>
      <c r="FE11" s="18">
        <f t="shared" si="4"/>
        <v>3853</v>
      </c>
      <c r="FF11" s="18">
        <f t="shared" si="3"/>
        <v>1160775.62</v>
      </c>
      <c r="FG11" s="145"/>
      <c r="FH11" s="146"/>
    </row>
    <row r="12" ht="16.5" spans="1:164">
      <c r="A12" s="16" t="s">
        <v>139</v>
      </c>
      <c r="B12" s="17" t="s">
        <v>35</v>
      </c>
      <c r="C12" s="18">
        <v>6939962758275</v>
      </c>
      <c r="D12" s="18">
        <v>21061010002783</v>
      </c>
      <c r="E12" s="17" t="s">
        <v>142</v>
      </c>
      <c r="F12" s="19" t="s">
        <v>377</v>
      </c>
      <c r="G12" s="17" t="s">
        <v>129</v>
      </c>
      <c r="H12" s="26">
        <f>VLOOKUP(C12,[3]Sheet2!K:P,6,0)</f>
        <v>1</v>
      </c>
      <c r="I12" s="17">
        <f>VLOOKUP(C12,[3]Sheet2!K:N,4,0)</f>
        <v>1338</v>
      </c>
      <c r="J12" s="17">
        <f>VLOOKUP(C12,[3]Sheet2!K:Q,7,0)</f>
        <v>1564</v>
      </c>
      <c r="K12" s="18">
        <f>VLOOKUP(C12,[3]Sheet2!K:O,5,0)</f>
        <v>75.4839741880433</v>
      </c>
      <c r="L12" s="27">
        <f t="shared" si="0"/>
        <v>0.00531950529940641</v>
      </c>
      <c r="M12" s="18">
        <v>24</v>
      </c>
      <c r="N12" s="18">
        <v>6990.62</v>
      </c>
      <c r="O12" s="17">
        <v>339</v>
      </c>
      <c r="P12" s="17">
        <v>884</v>
      </c>
      <c r="Q12" s="18">
        <v>31</v>
      </c>
      <c r="R12" s="18">
        <v>8983.02</v>
      </c>
      <c r="S12" s="17">
        <v>284</v>
      </c>
      <c r="T12" s="17">
        <v>852</v>
      </c>
      <c r="U12" s="18">
        <v>10</v>
      </c>
      <c r="V12" s="18">
        <v>3564.7</v>
      </c>
      <c r="W12" s="17">
        <v>284</v>
      </c>
      <c r="X12" s="17">
        <v>840</v>
      </c>
      <c r="Y12" s="18">
        <v>23</v>
      </c>
      <c r="Z12" s="18">
        <v>6729.97</v>
      </c>
      <c r="AA12" s="17">
        <v>284</v>
      </c>
      <c r="AB12" s="17">
        <v>828</v>
      </c>
      <c r="AC12" s="18">
        <v>15</v>
      </c>
      <c r="AD12" s="18">
        <v>4391.01</v>
      </c>
      <c r="AE12" s="17">
        <v>284</v>
      </c>
      <c r="AF12" s="17">
        <v>815</v>
      </c>
      <c r="AG12" s="18">
        <v>9</v>
      </c>
      <c r="AH12" s="18">
        <v>3228.5</v>
      </c>
      <c r="AI12" s="17">
        <v>284</v>
      </c>
      <c r="AJ12" s="17">
        <v>739</v>
      </c>
      <c r="AK12" s="17">
        <v>13</v>
      </c>
      <c r="AL12" s="18">
        <v>3873.58</v>
      </c>
      <c r="AM12" s="17">
        <v>299</v>
      </c>
      <c r="AN12" s="17">
        <v>724</v>
      </c>
      <c r="AO12" s="17">
        <v>11</v>
      </c>
      <c r="AP12" s="18">
        <v>3821.96</v>
      </c>
      <c r="AQ12" s="17">
        <v>299</v>
      </c>
      <c r="AR12" s="17">
        <v>720</v>
      </c>
      <c r="AS12" s="18">
        <v>12</v>
      </c>
      <c r="AT12" s="18">
        <v>3533.38</v>
      </c>
      <c r="AU12" s="17">
        <v>299</v>
      </c>
      <c r="AV12" s="17">
        <v>719</v>
      </c>
      <c r="AW12" s="18">
        <v>10</v>
      </c>
      <c r="AX12" s="18">
        <v>2936.06</v>
      </c>
      <c r="AY12" s="17">
        <v>299</v>
      </c>
      <c r="AZ12" s="18">
        <v>758</v>
      </c>
      <c r="BA12" s="18">
        <v>6</v>
      </c>
      <c r="BB12" s="18">
        <v>1651</v>
      </c>
      <c r="BC12" s="17">
        <v>299</v>
      </c>
      <c r="BD12" s="18">
        <v>767</v>
      </c>
      <c r="BE12" s="18">
        <v>9</v>
      </c>
      <c r="BF12" s="18">
        <v>3743.89</v>
      </c>
      <c r="BG12" s="17">
        <v>299</v>
      </c>
      <c r="BH12" s="18">
        <v>755</v>
      </c>
      <c r="BI12" s="18">
        <v>4</v>
      </c>
      <c r="BJ12" s="18">
        <v>1169.69</v>
      </c>
      <c r="BK12" s="17">
        <v>299</v>
      </c>
      <c r="BL12" s="17">
        <v>750</v>
      </c>
      <c r="BM12" s="17">
        <v>13</v>
      </c>
      <c r="BN12" s="18">
        <v>3877</v>
      </c>
      <c r="BO12" s="17">
        <v>299</v>
      </c>
      <c r="BP12" s="17">
        <v>739</v>
      </c>
      <c r="BQ12" s="17">
        <v>4</v>
      </c>
      <c r="BR12" s="18">
        <v>1356</v>
      </c>
      <c r="BS12" s="17">
        <v>299</v>
      </c>
      <c r="BT12" s="17">
        <v>734</v>
      </c>
      <c r="BU12" s="18">
        <v>40</v>
      </c>
      <c r="BV12" s="18">
        <v>11673.8</v>
      </c>
      <c r="BW12" s="17">
        <v>299</v>
      </c>
      <c r="BX12" s="18">
        <v>692</v>
      </c>
      <c r="BY12" s="18">
        <v>17</v>
      </c>
      <c r="BZ12" s="18">
        <v>4811.41</v>
      </c>
      <c r="CA12" s="17">
        <v>299</v>
      </c>
      <c r="CB12" s="18">
        <v>671</v>
      </c>
      <c r="CC12" s="18">
        <v>48</v>
      </c>
      <c r="CD12" s="18">
        <v>13384.82</v>
      </c>
      <c r="CE12" s="17">
        <v>299</v>
      </c>
      <c r="CF12" s="18">
        <v>627</v>
      </c>
      <c r="CG12" s="18">
        <v>2</v>
      </c>
      <c r="CH12" s="18">
        <v>1237.98</v>
      </c>
      <c r="CI12" s="17">
        <v>299</v>
      </c>
      <c r="CJ12" s="18">
        <v>617</v>
      </c>
      <c r="CK12" s="18">
        <v>9</v>
      </c>
      <c r="CL12" s="18">
        <v>2494.09</v>
      </c>
      <c r="CM12" s="17">
        <v>299</v>
      </c>
      <c r="CN12" s="18">
        <v>605</v>
      </c>
      <c r="CO12" s="17">
        <v>0</v>
      </c>
      <c r="CP12" s="18">
        <v>58.36</v>
      </c>
      <c r="CQ12" s="17">
        <v>299</v>
      </c>
      <c r="CR12" s="17">
        <v>605</v>
      </c>
      <c r="CS12" s="17">
        <v>4</v>
      </c>
      <c r="CT12" s="18">
        <v>1261</v>
      </c>
      <c r="CU12" s="17">
        <v>299</v>
      </c>
      <c r="CV12" s="17">
        <v>601</v>
      </c>
      <c r="CW12" s="17">
        <v>0</v>
      </c>
      <c r="CX12" s="18">
        <v>623</v>
      </c>
      <c r="CY12" s="17">
        <v>299</v>
      </c>
      <c r="CZ12" s="17">
        <v>600</v>
      </c>
      <c r="DA12" s="17">
        <v>9</v>
      </c>
      <c r="DB12" s="18">
        <v>2826</v>
      </c>
      <c r="DC12" s="17">
        <v>299</v>
      </c>
      <c r="DD12" s="17">
        <v>640</v>
      </c>
      <c r="DE12" s="17">
        <v>6</v>
      </c>
      <c r="DF12" s="18">
        <v>1894</v>
      </c>
      <c r="DG12" s="17">
        <v>299</v>
      </c>
      <c r="DH12" s="17">
        <v>628</v>
      </c>
      <c r="DI12" s="18">
        <v>11</v>
      </c>
      <c r="DJ12" s="18">
        <v>3444.74</v>
      </c>
      <c r="DK12" s="17">
        <v>299</v>
      </c>
      <c r="DL12" s="18">
        <v>625</v>
      </c>
      <c r="DM12" s="18">
        <v>11</v>
      </c>
      <c r="DN12" s="18">
        <v>3256</v>
      </c>
      <c r="DO12" s="17">
        <v>299</v>
      </c>
      <c r="DP12" s="18">
        <v>563</v>
      </c>
      <c r="DQ12" s="18">
        <v>14</v>
      </c>
      <c r="DR12" s="18">
        <v>4604.06</v>
      </c>
      <c r="DS12" s="17">
        <v>299</v>
      </c>
      <c r="DT12" s="18">
        <v>549</v>
      </c>
      <c r="DU12" s="18">
        <v>11</v>
      </c>
      <c r="DV12" s="18">
        <v>3682.38</v>
      </c>
      <c r="DW12" s="17">
        <v>299</v>
      </c>
      <c r="DX12" s="18">
        <v>543</v>
      </c>
      <c r="DY12" s="17">
        <v>21</v>
      </c>
      <c r="DZ12" s="18">
        <v>6644</v>
      </c>
      <c r="EA12" s="17">
        <v>299</v>
      </c>
      <c r="EB12" s="17">
        <v>531</v>
      </c>
      <c r="EC12" s="17"/>
      <c r="ED12" s="18"/>
      <c r="EE12" s="17"/>
      <c r="EF12" s="17"/>
      <c r="EG12" s="17">
        <v>678</v>
      </c>
      <c r="EH12" s="17">
        <v>219657.14</v>
      </c>
      <c r="EI12" s="17">
        <v>153</v>
      </c>
      <c r="EJ12" s="17">
        <v>52520.78</v>
      </c>
      <c r="EK12" s="17">
        <v>358</v>
      </c>
      <c r="EL12" s="17">
        <v>118514.98</v>
      </c>
      <c r="EM12" s="17">
        <v>395</v>
      </c>
      <c r="EN12" s="17">
        <v>129678.21</v>
      </c>
      <c r="EO12" s="16">
        <v>317</v>
      </c>
      <c r="EP12" s="16">
        <v>104973.32</v>
      </c>
      <c r="EQ12" s="16"/>
      <c r="ER12" s="16"/>
      <c r="ES12" s="41"/>
      <c r="ET12" s="41"/>
      <c r="EU12" s="41"/>
      <c r="EV12" s="41"/>
      <c r="EW12" s="18"/>
      <c r="EX12" s="41"/>
      <c r="EY12" s="41"/>
      <c r="EZ12" s="41"/>
      <c r="FA12" s="18"/>
      <c r="FB12" s="18"/>
      <c r="FC12" s="18">
        <f t="shared" si="1"/>
        <v>397</v>
      </c>
      <c r="FD12" s="18">
        <f t="shared" si="2"/>
        <v>121746.02</v>
      </c>
      <c r="FE12" s="18">
        <f t="shared" si="4"/>
        <v>2298</v>
      </c>
      <c r="FF12" s="18">
        <f t="shared" si="3"/>
        <v>747090.45</v>
      </c>
      <c r="FG12" s="145"/>
      <c r="FH12" s="146"/>
    </row>
    <row r="13" ht="16.5" spans="1:164">
      <c r="A13" s="16" t="s">
        <v>133</v>
      </c>
      <c r="B13" s="17" t="s">
        <v>35</v>
      </c>
      <c r="C13" s="18">
        <v>6939962753867</v>
      </c>
      <c r="D13" s="18" t="s">
        <v>144</v>
      </c>
      <c r="E13" s="17" t="s">
        <v>145</v>
      </c>
      <c r="F13" s="19" t="s">
        <v>378</v>
      </c>
      <c r="G13" s="17" t="s">
        <v>129</v>
      </c>
      <c r="H13" s="26">
        <f>VLOOKUP(C13,[3]Sheet2!K:P,6,0)</f>
        <v>1</v>
      </c>
      <c r="I13" s="17">
        <f>VLOOKUP(C13,[3]Sheet2!K:N,4,0)</f>
        <v>238</v>
      </c>
      <c r="J13" s="17">
        <f>VLOOKUP(C13,[3]Sheet2!K:Q,7,0)</f>
        <v>70</v>
      </c>
      <c r="K13" s="18">
        <f>VLOOKUP(C13,[3]Sheet2!K:O,5,0)</f>
        <v>39.9408956581041</v>
      </c>
      <c r="L13" s="27">
        <f t="shared" si="0"/>
        <v>0.00140692205651807</v>
      </c>
      <c r="M13" s="18">
        <v>8</v>
      </c>
      <c r="N13" s="18">
        <v>3080</v>
      </c>
      <c r="O13" s="17">
        <v>399</v>
      </c>
      <c r="P13" s="17">
        <v>342</v>
      </c>
      <c r="Q13" s="18">
        <v>2</v>
      </c>
      <c r="R13" s="18">
        <v>783</v>
      </c>
      <c r="S13" s="17">
        <v>374</v>
      </c>
      <c r="T13" s="17">
        <v>341</v>
      </c>
      <c r="U13" s="18">
        <v>3</v>
      </c>
      <c r="V13" s="18">
        <v>1930</v>
      </c>
      <c r="W13" s="17">
        <v>374</v>
      </c>
      <c r="X13" s="17">
        <v>342</v>
      </c>
      <c r="Y13" s="18">
        <v>4</v>
      </c>
      <c r="Z13" s="18">
        <v>1526.29</v>
      </c>
      <c r="AA13" s="17">
        <v>374</v>
      </c>
      <c r="AB13" s="17">
        <v>338</v>
      </c>
      <c r="AC13" s="18">
        <v>8</v>
      </c>
      <c r="AD13" s="18">
        <v>3114</v>
      </c>
      <c r="AE13" s="17">
        <v>374</v>
      </c>
      <c r="AF13" s="17">
        <v>330</v>
      </c>
      <c r="AG13" s="18">
        <v>1</v>
      </c>
      <c r="AH13" s="18">
        <v>396.32</v>
      </c>
      <c r="AI13" s="17">
        <v>374</v>
      </c>
      <c r="AJ13" s="17">
        <v>324</v>
      </c>
      <c r="AK13" s="17">
        <v>1</v>
      </c>
      <c r="AL13" s="18">
        <v>394</v>
      </c>
      <c r="AM13" s="17">
        <v>399</v>
      </c>
      <c r="AN13" s="17">
        <v>323</v>
      </c>
      <c r="AO13" s="17">
        <v>5</v>
      </c>
      <c r="AP13" s="18">
        <v>1957.21</v>
      </c>
      <c r="AQ13" s="17">
        <v>399</v>
      </c>
      <c r="AR13" s="17">
        <v>318</v>
      </c>
      <c r="AS13" s="18">
        <v>2</v>
      </c>
      <c r="AT13" s="18">
        <v>769.25</v>
      </c>
      <c r="AU13" s="17">
        <v>399</v>
      </c>
      <c r="AV13" s="17">
        <v>316</v>
      </c>
      <c r="AW13" s="18">
        <v>3</v>
      </c>
      <c r="AX13" s="18">
        <v>1192</v>
      </c>
      <c r="AY13" s="17">
        <v>399</v>
      </c>
      <c r="AZ13" s="18">
        <v>313</v>
      </c>
      <c r="BA13" s="18">
        <v>5</v>
      </c>
      <c r="BB13" s="18">
        <v>1845</v>
      </c>
      <c r="BC13" s="17">
        <v>399</v>
      </c>
      <c r="BD13" s="18">
        <v>308</v>
      </c>
      <c r="BE13" s="18">
        <v>5</v>
      </c>
      <c r="BF13" s="18">
        <v>1830</v>
      </c>
      <c r="BG13" s="17">
        <v>399</v>
      </c>
      <c r="BH13" s="18">
        <v>307</v>
      </c>
      <c r="BI13" s="18">
        <v>1</v>
      </c>
      <c r="BJ13" s="18">
        <v>399</v>
      </c>
      <c r="BK13" s="17">
        <v>399</v>
      </c>
      <c r="BL13" s="17">
        <v>301</v>
      </c>
      <c r="BM13" s="17">
        <v>3</v>
      </c>
      <c r="BN13" s="18">
        <v>1092</v>
      </c>
      <c r="BO13" s="17">
        <v>399</v>
      </c>
      <c r="BP13" s="17">
        <v>298</v>
      </c>
      <c r="BQ13" s="17">
        <v>2</v>
      </c>
      <c r="BR13" s="18">
        <v>790</v>
      </c>
      <c r="BS13" s="17">
        <v>399</v>
      </c>
      <c r="BT13" s="17">
        <v>297</v>
      </c>
      <c r="BU13" s="18">
        <v>9</v>
      </c>
      <c r="BV13" s="18">
        <v>3277.43</v>
      </c>
      <c r="BW13" s="17">
        <v>399</v>
      </c>
      <c r="BX13" s="18">
        <v>288</v>
      </c>
      <c r="BY13" s="18">
        <v>4</v>
      </c>
      <c r="BZ13" s="18">
        <v>1521</v>
      </c>
      <c r="CA13" s="17">
        <v>399</v>
      </c>
      <c r="CB13" s="18">
        <v>288</v>
      </c>
      <c r="CC13" s="18">
        <v>7</v>
      </c>
      <c r="CD13" s="18">
        <v>2593</v>
      </c>
      <c r="CE13" s="17">
        <v>399</v>
      </c>
      <c r="CF13" s="18">
        <v>281</v>
      </c>
      <c r="CG13" s="18">
        <v>3</v>
      </c>
      <c r="CH13" s="18">
        <v>1197</v>
      </c>
      <c r="CI13" s="17">
        <v>399</v>
      </c>
      <c r="CJ13" s="18">
        <v>281</v>
      </c>
      <c r="CK13" s="18">
        <v>2</v>
      </c>
      <c r="CL13" s="18">
        <v>773</v>
      </c>
      <c r="CM13" s="17">
        <v>399</v>
      </c>
      <c r="CN13" s="18">
        <v>278</v>
      </c>
      <c r="CO13" s="17">
        <v>4</v>
      </c>
      <c r="CP13" s="18">
        <v>1587.66</v>
      </c>
      <c r="CQ13" s="17">
        <v>399</v>
      </c>
      <c r="CR13" s="17">
        <v>274</v>
      </c>
      <c r="CS13" s="17">
        <v>2</v>
      </c>
      <c r="CT13" s="18">
        <v>783.87</v>
      </c>
      <c r="CU13" s="17">
        <v>399</v>
      </c>
      <c r="CV13" s="17">
        <v>273</v>
      </c>
      <c r="CW13" s="17">
        <v>5</v>
      </c>
      <c r="CX13" s="18">
        <v>1995</v>
      </c>
      <c r="CY13" s="17">
        <v>399</v>
      </c>
      <c r="CZ13" s="17">
        <v>267</v>
      </c>
      <c r="DA13" s="17">
        <v>3</v>
      </c>
      <c r="DB13" s="18">
        <v>1172</v>
      </c>
      <c r="DC13" s="17">
        <v>399</v>
      </c>
      <c r="DD13" s="17">
        <v>256</v>
      </c>
      <c r="DE13" s="17">
        <v>1</v>
      </c>
      <c r="DF13" s="18">
        <v>399</v>
      </c>
      <c r="DG13" s="17">
        <v>399</v>
      </c>
      <c r="DH13" s="17">
        <v>252</v>
      </c>
      <c r="DI13" s="18">
        <v>1</v>
      </c>
      <c r="DJ13" s="18">
        <v>389</v>
      </c>
      <c r="DK13" s="17">
        <v>399</v>
      </c>
      <c r="DL13" s="18">
        <v>252</v>
      </c>
      <c r="DM13" s="18">
        <v>4</v>
      </c>
      <c r="DN13" s="18">
        <v>1587.1</v>
      </c>
      <c r="DO13" s="17">
        <v>399</v>
      </c>
      <c r="DP13" s="18">
        <v>233</v>
      </c>
      <c r="DQ13" s="18">
        <v>2</v>
      </c>
      <c r="DR13" s="18">
        <v>788</v>
      </c>
      <c r="DS13" s="17">
        <v>399</v>
      </c>
      <c r="DT13" s="18">
        <v>230</v>
      </c>
      <c r="DU13" s="18">
        <v>1</v>
      </c>
      <c r="DV13" s="18">
        <v>399</v>
      </c>
      <c r="DW13" s="17">
        <v>399</v>
      </c>
      <c r="DX13" s="18">
        <v>232</v>
      </c>
      <c r="DY13" s="17">
        <v>4</v>
      </c>
      <c r="DZ13" s="18">
        <v>1596</v>
      </c>
      <c r="EA13" s="17">
        <v>399</v>
      </c>
      <c r="EB13" s="17">
        <v>228</v>
      </c>
      <c r="EC13" s="17"/>
      <c r="ED13" s="18"/>
      <c r="EE13" s="17"/>
      <c r="EF13" s="17"/>
      <c r="EG13" s="17">
        <v>496</v>
      </c>
      <c r="EH13" s="17">
        <v>189667.1</v>
      </c>
      <c r="EI13" s="17">
        <v>279</v>
      </c>
      <c r="EJ13" s="17">
        <v>110775.87</v>
      </c>
      <c r="EK13" s="17">
        <v>258</v>
      </c>
      <c r="EL13" s="17">
        <v>104667.32</v>
      </c>
      <c r="EM13" s="17">
        <v>202</v>
      </c>
      <c r="EN13" s="17">
        <v>82220.8</v>
      </c>
      <c r="EO13" s="16">
        <v>150</v>
      </c>
      <c r="EP13" s="16">
        <v>60844.05</v>
      </c>
      <c r="EQ13" s="16"/>
      <c r="ER13" s="16"/>
      <c r="ES13" s="41"/>
      <c r="ET13" s="41"/>
      <c r="EU13" s="41"/>
      <c r="EV13" s="41"/>
      <c r="EW13" s="18"/>
      <c r="EX13" s="41"/>
      <c r="EY13" s="41"/>
      <c r="EZ13" s="41"/>
      <c r="FA13" s="18"/>
      <c r="FB13" s="18"/>
      <c r="FC13" s="18">
        <f t="shared" si="1"/>
        <v>105</v>
      </c>
      <c r="FD13" s="18">
        <f t="shared" si="2"/>
        <v>41156.13</v>
      </c>
      <c r="FE13" s="18">
        <f t="shared" si="4"/>
        <v>1490</v>
      </c>
      <c r="FF13" s="18">
        <f t="shared" si="3"/>
        <v>589331.27</v>
      </c>
      <c r="FG13" s="145"/>
      <c r="FH13" s="146"/>
    </row>
    <row r="14" ht="16.5" spans="1:164">
      <c r="A14" s="136"/>
      <c r="B14" s="20" t="s">
        <v>35</v>
      </c>
      <c r="C14" s="18">
        <v>6939962757520</v>
      </c>
      <c r="D14" s="18">
        <v>21061010002705</v>
      </c>
      <c r="E14" s="148" t="s">
        <v>379</v>
      </c>
      <c r="F14" s="149" t="s">
        <v>380</v>
      </c>
      <c r="G14" s="148" t="s">
        <v>288</v>
      </c>
      <c r="H14" s="26">
        <f>VLOOKUP(C14,[3]Sheet2!K:P,6,0)</f>
        <v>0</v>
      </c>
      <c r="I14" s="17">
        <f>VLOOKUP(C14,[3]Sheet2!K:N,4,0)</f>
        <v>0</v>
      </c>
      <c r="J14" s="17">
        <f>VLOOKUP(C14,[3]Sheet2!K:Q,7,0)</f>
        <v>0</v>
      </c>
      <c r="K14" s="18" t="str">
        <f>VLOOKUP(C14,[3]Sheet2!K:O,5,0)</f>
        <v>-</v>
      </c>
      <c r="L14" s="27">
        <f t="shared" si="0"/>
        <v>0.000267985153622489</v>
      </c>
      <c r="M14" s="18">
        <v>4</v>
      </c>
      <c r="N14" s="18">
        <v>2345.57</v>
      </c>
      <c r="O14" s="148">
        <v>599</v>
      </c>
      <c r="P14" s="17">
        <v>126</v>
      </c>
      <c r="Q14" s="18">
        <v>3</v>
      </c>
      <c r="R14" s="18">
        <v>1747</v>
      </c>
      <c r="S14" s="17">
        <v>574</v>
      </c>
      <c r="T14" s="17">
        <v>122</v>
      </c>
      <c r="U14" s="18">
        <v>1</v>
      </c>
      <c r="V14" s="18">
        <v>574</v>
      </c>
      <c r="W14" s="17">
        <v>574</v>
      </c>
      <c r="X14" s="17">
        <v>121</v>
      </c>
      <c r="Y14" s="18">
        <v>0</v>
      </c>
      <c r="Z14" s="18">
        <v>0</v>
      </c>
      <c r="AA14" s="17">
        <v>574</v>
      </c>
      <c r="AB14" s="17">
        <v>119</v>
      </c>
      <c r="AC14" s="18">
        <v>0</v>
      </c>
      <c r="AD14" s="18">
        <v>0</v>
      </c>
      <c r="AE14" s="17">
        <v>574</v>
      </c>
      <c r="AF14" s="17">
        <v>119</v>
      </c>
      <c r="AG14" s="18">
        <v>1</v>
      </c>
      <c r="AH14" s="18">
        <v>584.25</v>
      </c>
      <c r="AI14" s="17">
        <v>574</v>
      </c>
      <c r="AJ14" s="17">
        <v>118</v>
      </c>
      <c r="AK14" s="17">
        <v>1</v>
      </c>
      <c r="AL14" s="18">
        <v>590.53</v>
      </c>
      <c r="AM14" s="17">
        <v>599</v>
      </c>
      <c r="AN14" s="17">
        <v>117</v>
      </c>
      <c r="AO14" s="17">
        <v>0</v>
      </c>
      <c r="AP14" s="18">
        <v>0</v>
      </c>
      <c r="AQ14" s="17">
        <v>599</v>
      </c>
      <c r="AR14" s="17">
        <v>117</v>
      </c>
      <c r="AS14" s="18">
        <v>0</v>
      </c>
      <c r="AT14" s="18">
        <v>0</v>
      </c>
      <c r="AU14" s="17">
        <v>599</v>
      </c>
      <c r="AV14" s="17">
        <v>117</v>
      </c>
      <c r="AW14" s="18">
        <v>0</v>
      </c>
      <c r="AX14" s="18">
        <v>0</v>
      </c>
      <c r="AY14" s="17">
        <v>599</v>
      </c>
      <c r="AZ14" s="18">
        <v>117</v>
      </c>
      <c r="BA14" s="18">
        <v>0</v>
      </c>
      <c r="BB14" s="18">
        <v>0</v>
      </c>
      <c r="BC14" s="17">
        <v>599</v>
      </c>
      <c r="BD14" s="18">
        <v>117</v>
      </c>
      <c r="BE14" s="18">
        <v>1</v>
      </c>
      <c r="BF14" s="18">
        <v>599</v>
      </c>
      <c r="BG14" s="17">
        <v>599</v>
      </c>
      <c r="BH14" s="18">
        <v>116</v>
      </c>
      <c r="BI14" s="18">
        <v>0</v>
      </c>
      <c r="BJ14" s="18">
        <v>0</v>
      </c>
      <c r="BK14" s="17">
        <v>599</v>
      </c>
      <c r="BL14" s="17">
        <v>116</v>
      </c>
      <c r="BM14" s="17">
        <v>0</v>
      </c>
      <c r="BN14" s="18">
        <v>0</v>
      </c>
      <c r="BO14" s="17">
        <v>599</v>
      </c>
      <c r="BP14" s="17">
        <v>116</v>
      </c>
      <c r="BQ14" s="17">
        <v>0</v>
      </c>
      <c r="BR14" s="18">
        <v>0</v>
      </c>
      <c r="BS14" s="17">
        <v>599</v>
      </c>
      <c r="BT14" s="17">
        <v>116</v>
      </c>
      <c r="BU14" s="18">
        <v>2</v>
      </c>
      <c r="BV14" s="18">
        <v>1138</v>
      </c>
      <c r="BW14" s="148">
        <v>599</v>
      </c>
      <c r="BX14" s="18">
        <v>114</v>
      </c>
      <c r="BY14" s="18">
        <v>0</v>
      </c>
      <c r="BZ14" s="18">
        <v>0</v>
      </c>
      <c r="CA14" s="148">
        <v>599</v>
      </c>
      <c r="CB14" s="18">
        <v>114</v>
      </c>
      <c r="CC14" s="18">
        <v>1</v>
      </c>
      <c r="CD14" s="18">
        <v>619</v>
      </c>
      <c r="CE14" s="148">
        <v>599</v>
      </c>
      <c r="CF14" s="18">
        <v>113</v>
      </c>
      <c r="CG14" s="18">
        <v>0</v>
      </c>
      <c r="CH14" s="18">
        <v>0</v>
      </c>
      <c r="CI14" s="148">
        <v>599</v>
      </c>
      <c r="CJ14" s="18">
        <v>113</v>
      </c>
      <c r="CK14" s="18">
        <v>1</v>
      </c>
      <c r="CL14" s="18">
        <v>619</v>
      </c>
      <c r="CM14" s="148">
        <v>599</v>
      </c>
      <c r="CN14" s="18">
        <v>112</v>
      </c>
      <c r="CO14" s="17">
        <v>0</v>
      </c>
      <c r="CP14" s="18">
        <v>0</v>
      </c>
      <c r="CQ14" s="148">
        <v>599</v>
      </c>
      <c r="CR14" s="17">
        <v>112</v>
      </c>
      <c r="CS14" s="17">
        <v>1</v>
      </c>
      <c r="CT14" s="18">
        <v>599</v>
      </c>
      <c r="CU14" s="148">
        <v>599</v>
      </c>
      <c r="CV14" s="17">
        <v>111</v>
      </c>
      <c r="CW14" s="17">
        <v>1</v>
      </c>
      <c r="CX14" s="18">
        <v>587</v>
      </c>
      <c r="CY14" s="148">
        <v>599</v>
      </c>
      <c r="CZ14" s="17">
        <v>110</v>
      </c>
      <c r="DA14" s="17">
        <v>1</v>
      </c>
      <c r="DB14" s="18">
        <v>599</v>
      </c>
      <c r="DC14" s="148">
        <v>599</v>
      </c>
      <c r="DD14" s="17">
        <v>109</v>
      </c>
      <c r="DE14" s="17">
        <v>0</v>
      </c>
      <c r="DF14" s="18">
        <v>0</v>
      </c>
      <c r="DG14" s="148">
        <v>599</v>
      </c>
      <c r="DH14" s="17">
        <v>109</v>
      </c>
      <c r="DI14" s="18">
        <v>1</v>
      </c>
      <c r="DJ14" s="18">
        <v>593.3</v>
      </c>
      <c r="DK14" s="148">
        <v>599</v>
      </c>
      <c r="DL14" s="18">
        <v>108</v>
      </c>
      <c r="DM14" s="18">
        <v>0</v>
      </c>
      <c r="DN14" s="18">
        <v>0</v>
      </c>
      <c r="DO14" s="148">
        <v>599</v>
      </c>
      <c r="DP14" s="18">
        <v>108</v>
      </c>
      <c r="DQ14" s="18">
        <v>0</v>
      </c>
      <c r="DR14" s="18">
        <v>0</v>
      </c>
      <c r="DS14" s="148">
        <v>599</v>
      </c>
      <c r="DT14" s="18">
        <v>108</v>
      </c>
      <c r="DU14" s="18">
        <v>1</v>
      </c>
      <c r="DV14" s="18">
        <v>584</v>
      </c>
      <c r="DW14" s="148">
        <v>599</v>
      </c>
      <c r="DX14" s="18">
        <v>107</v>
      </c>
      <c r="DY14" s="17">
        <v>0</v>
      </c>
      <c r="DZ14" s="18">
        <v>0</v>
      </c>
      <c r="EA14" s="148">
        <v>599</v>
      </c>
      <c r="EB14" s="17">
        <v>107</v>
      </c>
      <c r="EC14" s="17"/>
      <c r="ED14" s="18"/>
      <c r="EE14" s="148"/>
      <c r="EF14" s="17"/>
      <c r="EG14" s="148"/>
      <c r="EH14" s="148"/>
      <c r="EI14" s="148"/>
      <c r="EJ14" s="148"/>
      <c r="EK14" s="148">
        <v>0</v>
      </c>
      <c r="EL14" s="148">
        <v>0</v>
      </c>
      <c r="EM14" s="17">
        <v>34</v>
      </c>
      <c r="EN14" s="17">
        <v>22821.62</v>
      </c>
      <c r="EO14" s="136">
        <v>14</v>
      </c>
      <c r="EP14" s="136">
        <v>8223.94</v>
      </c>
      <c r="EQ14" s="136"/>
      <c r="ER14" s="136"/>
      <c r="ES14" s="152"/>
      <c r="ET14" s="152"/>
      <c r="EU14" s="152"/>
      <c r="EV14" s="152"/>
      <c r="EW14" s="153"/>
      <c r="EX14" s="152"/>
      <c r="EY14" s="152"/>
      <c r="EZ14" s="152"/>
      <c r="FA14" s="153"/>
      <c r="FB14" s="153"/>
      <c r="FC14" s="18">
        <f t="shared" si="1"/>
        <v>20</v>
      </c>
      <c r="FD14" s="18">
        <f t="shared" si="2"/>
        <v>11778.65</v>
      </c>
      <c r="FE14" s="18">
        <f t="shared" si="4"/>
        <v>68</v>
      </c>
      <c r="FF14" s="18">
        <f t="shared" si="3"/>
        <v>42824.21</v>
      </c>
      <c r="FG14" s="145"/>
      <c r="FH14" s="146"/>
    </row>
    <row r="15" ht="16.5" spans="1:164">
      <c r="A15" s="136"/>
      <c r="B15" s="20" t="s">
        <v>35</v>
      </c>
      <c r="C15" s="18">
        <v>6939962731049</v>
      </c>
      <c r="D15" s="18">
        <v>21061011000009</v>
      </c>
      <c r="E15" s="148" t="s">
        <v>147</v>
      </c>
      <c r="F15" s="149" t="s">
        <v>381</v>
      </c>
      <c r="G15" s="148" t="s">
        <v>288</v>
      </c>
      <c r="H15" s="26">
        <f>VLOOKUP(C15,[3]Sheet2!K:P,6,0)</f>
        <v>0.958333333333333</v>
      </c>
      <c r="I15" s="17">
        <f>VLOOKUP(C15,[3]Sheet2!K:N,4,0)</f>
        <v>449</v>
      </c>
      <c r="J15" s="17">
        <f>VLOOKUP(C15,[3]Sheet2!K:Q,7,0)</f>
        <v>388</v>
      </c>
      <c r="K15" s="18">
        <f>VLOOKUP(C15,[3]Sheet2!K:O,5,0)</f>
        <v>33.399954960027</v>
      </c>
      <c r="L15" s="27">
        <f t="shared" si="0"/>
        <v>0.00281384411303614</v>
      </c>
      <c r="M15" s="18">
        <v>10</v>
      </c>
      <c r="N15" s="18">
        <v>1771.25</v>
      </c>
      <c r="O15" s="148">
        <v>179</v>
      </c>
      <c r="P15" s="17">
        <v>321</v>
      </c>
      <c r="Q15" s="18">
        <v>5</v>
      </c>
      <c r="R15" s="18">
        <v>844.98</v>
      </c>
      <c r="S15" s="17">
        <v>164</v>
      </c>
      <c r="T15" s="17">
        <v>317</v>
      </c>
      <c r="U15" s="18">
        <v>3</v>
      </c>
      <c r="V15" s="18">
        <v>876.36</v>
      </c>
      <c r="W15" s="17">
        <v>164</v>
      </c>
      <c r="X15" s="17">
        <v>324</v>
      </c>
      <c r="Y15" s="18">
        <v>6</v>
      </c>
      <c r="Z15" s="18">
        <v>1388.45</v>
      </c>
      <c r="AA15" s="17">
        <v>164</v>
      </c>
      <c r="AB15" s="17">
        <v>329</v>
      </c>
      <c r="AC15" s="18">
        <v>4</v>
      </c>
      <c r="AD15" s="18">
        <v>696.29</v>
      </c>
      <c r="AE15" s="17">
        <v>164</v>
      </c>
      <c r="AF15" s="17">
        <v>324</v>
      </c>
      <c r="AG15" s="18">
        <v>5</v>
      </c>
      <c r="AH15" s="18">
        <v>880</v>
      </c>
      <c r="AI15" s="17">
        <v>164</v>
      </c>
      <c r="AJ15" s="17">
        <v>315</v>
      </c>
      <c r="AK15" s="17">
        <v>6</v>
      </c>
      <c r="AL15" s="18">
        <v>1049</v>
      </c>
      <c r="AM15" s="17">
        <v>179</v>
      </c>
      <c r="AN15" s="17">
        <v>309</v>
      </c>
      <c r="AO15" s="17">
        <v>10</v>
      </c>
      <c r="AP15" s="18">
        <v>1775</v>
      </c>
      <c r="AQ15" s="17">
        <v>179</v>
      </c>
      <c r="AR15" s="17">
        <v>300</v>
      </c>
      <c r="AS15" s="18">
        <v>1</v>
      </c>
      <c r="AT15" s="18">
        <v>176</v>
      </c>
      <c r="AU15" s="17">
        <v>179</v>
      </c>
      <c r="AV15" s="17">
        <v>307</v>
      </c>
      <c r="AW15" s="18">
        <v>9</v>
      </c>
      <c r="AX15" s="18">
        <v>1586</v>
      </c>
      <c r="AY15" s="17">
        <v>179</v>
      </c>
      <c r="AZ15" s="18">
        <v>302</v>
      </c>
      <c r="BA15" s="18">
        <v>5</v>
      </c>
      <c r="BB15" s="18">
        <v>880</v>
      </c>
      <c r="BC15" s="17">
        <v>179</v>
      </c>
      <c r="BD15" s="18">
        <v>289</v>
      </c>
      <c r="BE15" s="18">
        <v>8</v>
      </c>
      <c r="BF15" s="18">
        <v>1375.09</v>
      </c>
      <c r="BG15" s="17">
        <v>179</v>
      </c>
      <c r="BH15" s="18">
        <v>281</v>
      </c>
      <c r="BI15" s="18">
        <v>3</v>
      </c>
      <c r="BJ15" s="18">
        <v>522</v>
      </c>
      <c r="BK15" s="17">
        <v>179</v>
      </c>
      <c r="BL15" s="17">
        <v>278</v>
      </c>
      <c r="BM15" s="17">
        <v>3</v>
      </c>
      <c r="BN15" s="18">
        <v>527</v>
      </c>
      <c r="BO15" s="17">
        <v>179</v>
      </c>
      <c r="BP15" s="17">
        <v>279</v>
      </c>
      <c r="BQ15" s="17">
        <v>7</v>
      </c>
      <c r="BR15" s="18">
        <v>1585.75</v>
      </c>
      <c r="BS15" s="17">
        <v>179</v>
      </c>
      <c r="BT15" s="17">
        <v>283</v>
      </c>
      <c r="BU15" s="18">
        <v>23</v>
      </c>
      <c r="BV15" s="18">
        <v>3958.43</v>
      </c>
      <c r="BW15" s="148">
        <v>179</v>
      </c>
      <c r="BX15" s="18">
        <v>259</v>
      </c>
      <c r="BY15" s="18">
        <v>16</v>
      </c>
      <c r="BZ15" s="18">
        <v>2719.29</v>
      </c>
      <c r="CA15" s="148">
        <v>179</v>
      </c>
      <c r="CB15" s="18">
        <v>239</v>
      </c>
      <c r="CC15" s="18">
        <v>17</v>
      </c>
      <c r="CD15" s="18">
        <v>2927.27</v>
      </c>
      <c r="CE15" s="148">
        <v>179</v>
      </c>
      <c r="CF15" s="18">
        <v>216</v>
      </c>
      <c r="CG15" s="18">
        <v>6</v>
      </c>
      <c r="CH15" s="18">
        <v>1082.23</v>
      </c>
      <c r="CI15" s="148">
        <v>179</v>
      </c>
      <c r="CJ15" s="18">
        <v>200</v>
      </c>
      <c r="CK15" s="18">
        <v>8</v>
      </c>
      <c r="CL15" s="18">
        <v>1744.25</v>
      </c>
      <c r="CM15" s="148">
        <v>179</v>
      </c>
      <c r="CN15" s="18">
        <v>190</v>
      </c>
      <c r="CO15" s="17">
        <v>4</v>
      </c>
      <c r="CP15" s="18">
        <v>716</v>
      </c>
      <c r="CQ15" s="148">
        <v>179</v>
      </c>
      <c r="CR15" s="17">
        <v>190</v>
      </c>
      <c r="CS15" s="17">
        <v>8</v>
      </c>
      <c r="CT15" s="18">
        <v>1432</v>
      </c>
      <c r="CU15" s="148">
        <v>179</v>
      </c>
      <c r="CV15" s="17">
        <v>190</v>
      </c>
      <c r="CW15" s="17">
        <v>8</v>
      </c>
      <c r="CX15" s="18">
        <v>1402</v>
      </c>
      <c r="CY15" s="148">
        <v>179</v>
      </c>
      <c r="CZ15" s="17">
        <v>190</v>
      </c>
      <c r="DA15" s="17">
        <v>3</v>
      </c>
      <c r="DB15" s="18">
        <v>537</v>
      </c>
      <c r="DC15" s="148">
        <v>179</v>
      </c>
      <c r="DD15" s="17">
        <v>199</v>
      </c>
      <c r="DE15" s="17">
        <v>7</v>
      </c>
      <c r="DF15" s="18">
        <v>1223</v>
      </c>
      <c r="DG15" s="148">
        <v>179</v>
      </c>
      <c r="DH15" s="17">
        <v>160</v>
      </c>
      <c r="DI15" s="18">
        <v>5</v>
      </c>
      <c r="DJ15" s="18">
        <v>880</v>
      </c>
      <c r="DK15" s="148">
        <v>179</v>
      </c>
      <c r="DL15" s="18">
        <v>167</v>
      </c>
      <c r="DM15" s="18">
        <v>6</v>
      </c>
      <c r="DN15" s="18">
        <v>1396.44</v>
      </c>
      <c r="DO15" s="148">
        <v>179</v>
      </c>
      <c r="DP15" s="18">
        <v>156</v>
      </c>
      <c r="DQ15" s="18">
        <v>6</v>
      </c>
      <c r="DR15" s="18">
        <v>1074</v>
      </c>
      <c r="DS15" s="148">
        <v>179</v>
      </c>
      <c r="DT15" s="18">
        <v>151</v>
      </c>
      <c r="DU15" s="18">
        <v>5</v>
      </c>
      <c r="DV15" s="18">
        <v>850.71</v>
      </c>
      <c r="DW15" s="148">
        <v>179</v>
      </c>
      <c r="DX15" s="18">
        <v>153</v>
      </c>
      <c r="DY15" s="17">
        <v>3</v>
      </c>
      <c r="DZ15" s="18">
        <v>527</v>
      </c>
      <c r="EA15" s="148">
        <v>179</v>
      </c>
      <c r="EB15" s="17">
        <v>166</v>
      </c>
      <c r="EC15" s="17"/>
      <c r="ED15" s="18"/>
      <c r="EE15" s="148"/>
      <c r="EF15" s="17"/>
      <c r="EG15" s="148"/>
      <c r="EH15" s="148"/>
      <c r="EI15" s="148"/>
      <c r="EJ15" s="148"/>
      <c r="EK15" s="148">
        <v>25</v>
      </c>
      <c r="EL15" s="148">
        <v>4424.34</v>
      </c>
      <c r="EM15" s="17">
        <v>132</v>
      </c>
      <c r="EN15" s="17">
        <v>24398.36</v>
      </c>
      <c r="EO15" s="136">
        <v>151</v>
      </c>
      <c r="EP15" s="136">
        <v>26731.13</v>
      </c>
      <c r="EQ15" s="136"/>
      <c r="ER15" s="136"/>
      <c r="ES15" s="152"/>
      <c r="ET15" s="152"/>
      <c r="EU15" s="152"/>
      <c r="EV15" s="152"/>
      <c r="EW15" s="153"/>
      <c r="EX15" s="152"/>
      <c r="EY15" s="152"/>
      <c r="EZ15" s="152"/>
      <c r="FA15" s="153"/>
      <c r="FB15" s="153"/>
      <c r="FC15" s="18">
        <f t="shared" si="1"/>
        <v>210</v>
      </c>
      <c r="FD15" s="18">
        <f t="shared" si="2"/>
        <v>38402.79</v>
      </c>
      <c r="FE15" s="18">
        <f t="shared" si="4"/>
        <v>518</v>
      </c>
      <c r="FF15" s="18">
        <f t="shared" si="3"/>
        <v>93956.62</v>
      </c>
      <c r="FG15" s="145"/>
      <c r="FH15" s="146"/>
    </row>
    <row r="16" ht="16.5" spans="1:164">
      <c r="A16" s="136"/>
      <c r="B16" s="20" t="s">
        <v>35</v>
      </c>
      <c r="C16" s="18">
        <v>6939962759098</v>
      </c>
      <c r="D16" s="18">
        <v>21061010002767</v>
      </c>
      <c r="E16" s="148" t="s">
        <v>149</v>
      </c>
      <c r="F16" s="149" t="s">
        <v>382</v>
      </c>
      <c r="G16" s="148" t="s">
        <v>288</v>
      </c>
      <c r="H16" s="26">
        <f>VLOOKUP(C16,[3]Sheet2!K:P,6,0)</f>
        <v>1</v>
      </c>
      <c r="I16" s="17">
        <f>VLOOKUP(C16,[3]Sheet2!K:N,4,0)</f>
        <v>4829</v>
      </c>
      <c r="J16" s="17">
        <f>VLOOKUP(C16,[3]Sheet2!K:Q,7,0)</f>
        <v>838</v>
      </c>
      <c r="K16" s="18">
        <f>VLOOKUP(C16,[3]Sheet2!K:O,5,0)</f>
        <v>46.4505640671954</v>
      </c>
      <c r="L16" s="27">
        <f t="shared" si="0"/>
        <v>0.0429714193833662</v>
      </c>
      <c r="M16" s="18">
        <v>127</v>
      </c>
      <c r="N16" s="18">
        <v>20056.01</v>
      </c>
      <c r="O16" s="148">
        <v>159</v>
      </c>
      <c r="P16" s="17">
        <v>4025</v>
      </c>
      <c r="Q16" s="18">
        <v>96</v>
      </c>
      <c r="R16" s="18">
        <v>14837.41</v>
      </c>
      <c r="S16" s="17">
        <v>159</v>
      </c>
      <c r="T16" s="17">
        <v>3974</v>
      </c>
      <c r="U16" s="18">
        <v>91</v>
      </c>
      <c r="V16" s="18">
        <v>14012.47</v>
      </c>
      <c r="W16" s="17">
        <v>159</v>
      </c>
      <c r="X16" s="17">
        <v>3962</v>
      </c>
      <c r="Y16" s="18">
        <v>82</v>
      </c>
      <c r="Z16" s="18">
        <v>12711.47</v>
      </c>
      <c r="AA16" s="17">
        <v>159</v>
      </c>
      <c r="AB16" s="17">
        <v>5418</v>
      </c>
      <c r="AC16" s="18">
        <v>75</v>
      </c>
      <c r="AD16" s="18">
        <v>11589.97</v>
      </c>
      <c r="AE16" s="17">
        <v>159</v>
      </c>
      <c r="AF16" s="17">
        <v>5583</v>
      </c>
      <c r="AG16" s="18">
        <v>80</v>
      </c>
      <c r="AH16" s="18">
        <v>12343.49</v>
      </c>
      <c r="AI16" s="17">
        <v>159</v>
      </c>
      <c r="AJ16" s="17">
        <v>5557</v>
      </c>
      <c r="AK16" s="17">
        <v>101</v>
      </c>
      <c r="AL16" s="18">
        <v>15620.37</v>
      </c>
      <c r="AM16" s="17">
        <v>159</v>
      </c>
      <c r="AN16" s="17">
        <v>5814</v>
      </c>
      <c r="AO16" s="17">
        <v>130</v>
      </c>
      <c r="AP16" s="18">
        <v>20880.46</v>
      </c>
      <c r="AQ16" s="17">
        <v>159</v>
      </c>
      <c r="AR16" s="17">
        <v>5683</v>
      </c>
      <c r="AS16" s="18">
        <v>100</v>
      </c>
      <c r="AT16" s="18">
        <v>15506.46</v>
      </c>
      <c r="AU16" s="17">
        <v>159</v>
      </c>
      <c r="AV16" s="17">
        <v>5597</v>
      </c>
      <c r="AW16" s="18">
        <v>108</v>
      </c>
      <c r="AX16" s="18">
        <v>16822.34</v>
      </c>
      <c r="AY16" s="17">
        <v>159</v>
      </c>
      <c r="AZ16" s="18">
        <v>5427</v>
      </c>
      <c r="BA16" s="18">
        <v>85</v>
      </c>
      <c r="BB16" s="18">
        <v>13534.89</v>
      </c>
      <c r="BC16" s="17">
        <v>159</v>
      </c>
      <c r="BD16" s="18">
        <v>5322</v>
      </c>
      <c r="BE16" s="18">
        <v>137</v>
      </c>
      <c r="BF16" s="18">
        <v>21989.67</v>
      </c>
      <c r="BG16" s="17">
        <v>159</v>
      </c>
      <c r="BH16" s="18">
        <v>5222</v>
      </c>
      <c r="BI16" s="18">
        <v>89</v>
      </c>
      <c r="BJ16" s="18">
        <v>14113.99</v>
      </c>
      <c r="BK16" s="17">
        <v>159</v>
      </c>
      <c r="BL16" s="17">
        <v>5078</v>
      </c>
      <c r="BM16" s="17">
        <v>74</v>
      </c>
      <c r="BN16" s="18">
        <v>12426.91</v>
      </c>
      <c r="BO16" s="17">
        <v>159</v>
      </c>
      <c r="BP16" s="17">
        <v>5012</v>
      </c>
      <c r="BQ16" s="17">
        <v>67</v>
      </c>
      <c r="BR16" s="18">
        <v>10431.67</v>
      </c>
      <c r="BS16" s="17">
        <v>159</v>
      </c>
      <c r="BT16" s="17">
        <v>4992</v>
      </c>
      <c r="BU16" s="18">
        <v>180</v>
      </c>
      <c r="BV16" s="18">
        <v>28314.31</v>
      </c>
      <c r="BW16" s="148">
        <v>159</v>
      </c>
      <c r="BX16" s="18">
        <v>4754</v>
      </c>
      <c r="BY16" s="18">
        <v>109</v>
      </c>
      <c r="BZ16" s="18">
        <v>17039.29</v>
      </c>
      <c r="CA16" s="148">
        <v>159</v>
      </c>
      <c r="CB16" s="18">
        <v>4646</v>
      </c>
      <c r="CC16" s="18">
        <v>399</v>
      </c>
      <c r="CD16" s="18">
        <v>61348.85</v>
      </c>
      <c r="CE16" s="148">
        <v>159</v>
      </c>
      <c r="CF16" s="18">
        <v>4482</v>
      </c>
      <c r="CG16" s="18">
        <v>48</v>
      </c>
      <c r="CH16" s="18">
        <v>7689.76</v>
      </c>
      <c r="CI16" s="148">
        <v>159</v>
      </c>
      <c r="CJ16" s="18">
        <v>4442</v>
      </c>
      <c r="CK16" s="18">
        <v>68</v>
      </c>
      <c r="CL16" s="18">
        <v>10912.88</v>
      </c>
      <c r="CM16" s="148">
        <v>159</v>
      </c>
      <c r="CN16" s="18">
        <v>4372</v>
      </c>
      <c r="CO16" s="17">
        <v>62</v>
      </c>
      <c r="CP16" s="18">
        <v>10394.67</v>
      </c>
      <c r="CQ16" s="148">
        <v>159</v>
      </c>
      <c r="CR16" s="17">
        <v>4368</v>
      </c>
      <c r="CS16" s="17">
        <v>66</v>
      </c>
      <c r="CT16" s="18">
        <v>11162.11</v>
      </c>
      <c r="CU16" s="148">
        <v>159</v>
      </c>
      <c r="CV16" s="17">
        <v>4318</v>
      </c>
      <c r="CW16" s="17">
        <v>78</v>
      </c>
      <c r="CX16" s="18">
        <v>12039.52</v>
      </c>
      <c r="CY16" s="148">
        <v>159</v>
      </c>
      <c r="CZ16" s="17">
        <v>4238</v>
      </c>
      <c r="DA16" s="17">
        <v>112</v>
      </c>
      <c r="DB16" s="18">
        <v>17674.12</v>
      </c>
      <c r="DC16" s="148">
        <v>159</v>
      </c>
      <c r="DD16" s="17">
        <v>3934</v>
      </c>
      <c r="DE16" s="17">
        <v>83</v>
      </c>
      <c r="DF16" s="18">
        <v>13246.79</v>
      </c>
      <c r="DG16" s="148">
        <v>159</v>
      </c>
      <c r="DH16" s="17">
        <v>3784</v>
      </c>
      <c r="DI16" s="18">
        <v>106</v>
      </c>
      <c r="DJ16" s="18">
        <v>16783.43</v>
      </c>
      <c r="DK16" s="148">
        <v>159</v>
      </c>
      <c r="DL16" s="18">
        <v>3676</v>
      </c>
      <c r="DM16" s="18">
        <v>117</v>
      </c>
      <c r="DN16" s="18">
        <v>18769.94</v>
      </c>
      <c r="DO16" s="148">
        <v>159</v>
      </c>
      <c r="DP16" s="18">
        <v>3105</v>
      </c>
      <c r="DQ16" s="18">
        <v>92</v>
      </c>
      <c r="DR16" s="18">
        <v>15253.23</v>
      </c>
      <c r="DS16" s="148">
        <v>159</v>
      </c>
      <c r="DT16" s="18">
        <v>3032</v>
      </c>
      <c r="DU16" s="18">
        <v>123</v>
      </c>
      <c r="DV16" s="18">
        <v>19111.32</v>
      </c>
      <c r="DW16" s="148">
        <v>159</v>
      </c>
      <c r="DX16" s="18">
        <v>3082</v>
      </c>
      <c r="DY16" s="17">
        <v>122</v>
      </c>
      <c r="DZ16" s="18">
        <v>19287.4</v>
      </c>
      <c r="EA16" s="148">
        <v>159</v>
      </c>
      <c r="EB16" s="17">
        <v>3097</v>
      </c>
      <c r="EC16" s="17"/>
      <c r="ED16" s="18"/>
      <c r="EE16" s="148"/>
      <c r="EF16" s="17"/>
      <c r="EG16" s="148"/>
      <c r="EH16" s="148"/>
      <c r="EI16" s="148"/>
      <c r="EJ16" s="148"/>
      <c r="EK16" s="148">
        <v>139</v>
      </c>
      <c r="EL16" s="148">
        <v>21658.84</v>
      </c>
      <c r="EM16" s="17">
        <v>1770</v>
      </c>
      <c r="EN16" s="17">
        <v>279314.84</v>
      </c>
      <c r="EO16" s="136">
        <v>2862</v>
      </c>
      <c r="EP16" s="136">
        <v>453749.85</v>
      </c>
      <c r="EQ16" s="136"/>
      <c r="ER16" s="136"/>
      <c r="ES16" s="152"/>
      <c r="ET16" s="152"/>
      <c r="EU16" s="152"/>
      <c r="EV16" s="152"/>
      <c r="EW16" s="153"/>
      <c r="EX16" s="152"/>
      <c r="EY16" s="152"/>
      <c r="EZ16" s="152"/>
      <c r="FA16" s="153"/>
      <c r="FB16" s="153"/>
      <c r="FC16" s="18">
        <f t="shared" si="1"/>
        <v>3207</v>
      </c>
      <c r="FD16" s="18">
        <f t="shared" si="2"/>
        <v>505905.2</v>
      </c>
      <c r="FE16" s="18">
        <f t="shared" si="4"/>
        <v>7978</v>
      </c>
      <c r="FF16" s="18">
        <f t="shared" si="3"/>
        <v>1260628.73</v>
      </c>
      <c r="FG16" s="145"/>
      <c r="FH16" s="146"/>
    </row>
    <row r="17" ht="16.5" spans="1:164">
      <c r="A17" s="136"/>
      <c r="B17" s="20" t="s">
        <v>35</v>
      </c>
      <c r="C17" s="18">
        <v>6939962760834</v>
      </c>
      <c r="D17" s="18">
        <v>21061010003316</v>
      </c>
      <c r="E17" s="148" t="s">
        <v>151</v>
      </c>
      <c r="F17" s="149" t="s">
        <v>383</v>
      </c>
      <c r="G17" s="148" t="s">
        <v>288</v>
      </c>
      <c r="H17" s="26">
        <f>VLOOKUP(C17,[3]Sheet2!K:P,6,0)</f>
        <v>1</v>
      </c>
      <c r="I17" s="17">
        <f>VLOOKUP(C17,[3]Sheet2!K:N,4,0)</f>
        <v>398</v>
      </c>
      <c r="J17" s="17">
        <f>VLOOKUP(C17,[3]Sheet2!K:Q,7,0)</f>
        <v>247</v>
      </c>
      <c r="K17" s="18">
        <f>VLOOKUP(C17,[3]Sheet2!K:O,5,0)</f>
        <v>50.8266740148801</v>
      </c>
      <c r="L17" s="27">
        <f t="shared" si="0"/>
        <v>0.00123273170666345</v>
      </c>
      <c r="M17" s="18">
        <v>6</v>
      </c>
      <c r="N17" s="18">
        <v>1342.12</v>
      </c>
      <c r="O17" s="148">
        <v>249</v>
      </c>
      <c r="P17" s="17">
        <v>298</v>
      </c>
      <c r="Q17" s="18">
        <v>4</v>
      </c>
      <c r="R17" s="18">
        <v>860.19</v>
      </c>
      <c r="S17" s="17">
        <v>214</v>
      </c>
      <c r="T17" s="17">
        <v>294</v>
      </c>
      <c r="U17" s="18">
        <v>3</v>
      </c>
      <c r="V17" s="18">
        <v>687</v>
      </c>
      <c r="W17" s="17">
        <v>214</v>
      </c>
      <c r="X17" s="17">
        <v>288</v>
      </c>
      <c r="Y17" s="18">
        <v>2</v>
      </c>
      <c r="Z17" s="18">
        <v>452.54</v>
      </c>
      <c r="AA17" s="17">
        <v>214</v>
      </c>
      <c r="AB17" s="17">
        <v>290</v>
      </c>
      <c r="AC17" s="18">
        <v>4</v>
      </c>
      <c r="AD17" s="18">
        <v>886</v>
      </c>
      <c r="AE17" s="17">
        <v>214</v>
      </c>
      <c r="AF17" s="17">
        <v>289</v>
      </c>
      <c r="AG17" s="18">
        <v>1</v>
      </c>
      <c r="AH17" s="18">
        <v>239</v>
      </c>
      <c r="AI17" s="17">
        <v>214</v>
      </c>
      <c r="AJ17" s="17">
        <v>288</v>
      </c>
      <c r="AK17" s="17">
        <v>2</v>
      </c>
      <c r="AL17" s="18">
        <v>478</v>
      </c>
      <c r="AM17" s="17">
        <v>239</v>
      </c>
      <c r="AN17" s="17">
        <v>286</v>
      </c>
      <c r="AO17" s="17">
        <v>0</v>
      </c>
      <c r="AP17" s="18">
        <v>0</v>
      </c>
      <c r="AQ17" s="17">
        <v>239</v>
      </c>
      <c r="AR17" s="17">
        <v>286</v>
      </c>
      <c r="AS17" s="18">
        <v>5</v>
      </c>
      <c r="AT17" s="18">
        <v>1168</v>
      </c>
      <c r="AU17" s="17">
        <v>239</v>
      </c>
      <c r="AV17" s="17">
        <v>286</v>
      </c>
      <c r="AW17" s="18">
        <v>1</v>
      </c>
      <c r="AX17" s="18">
        <v>239</v>
      </c>
      <c r="AY17" s="17">
        <v>239</v>
      </c>
      <c r="AZ17" s="18">
        <v>280</v>
      </c>
      <c r="BA17" s="18">
        <v>6</v>
      </c>
      <c r="BB17" s="18">
        <v>1434</v>
      </c>
      <c r="BC17" s="17">
        <v>239</v>
      </c>
      <c r="BD17" s="18">
        <v>271</v>
      </c>
      <c r="BE17" s="18">
        <v>1</v>
      </c>
      <c r="BF17" s="18">
        <v>239</v>
      </c>
      <c r="BG17" s="17">
        <v>239</v>
      </c>
      <c r="BH17" s="18">
        <v>264</v>
      </c>
      <c r="BI17" s="18">
        <v>0</v>
      </c>
      <c r="BJ17" s="18">
        <v>0</v>
      </c>
      <c r="BK17" s="17">
        <v>239</v>
      </c>
      <c r="BL17" s="17">
        <v>264</v>
      </c>
      <c r="BM17" s="17">
        <v>5</v>
      </c>
      <c r="BN17" s="18">
        <v>1134.83</v>
      </c>
      <c r="BO17" s="17">
        <v>239</v>
      </c>
      <c r="BP17" s="17">
        <v>259</v>
      </c>
      <c r="BQ17" s="17">
        <v>3</v>
      </c>
      <c r="BR17" s="18">
        <v>687</v>
      </c>
      <c r="BS17" s="17">
        <v>239</v>
      </c>
      <c r="BT17" s="17">
        <v>265</v>
      </c>
      <c r="BU17" s="18">
        <v>2</v>
      </c>
      <c r="BV17" s="18">
        <v>538</v>
      </c>
      <c r="BW17" s="148">
        <v>239</v>
      </c>
      <c r="BX17" s="18">
        <v>271</v>
      </c>
      <c r="BY17" s="18">
        <v>1</v>
      </c>
      <c r="BZ17" s="18">
        <v>219</v>
      </c>
      <c r="CA17" s="148">
        <v>239</v>
      </c>
      <c r="CB17" s="18">
        <v>265</v>
      </c>
      <c r="CC17" s="18">
        <v>7</v>
      </c>
      <c r="CD17" s="18">
        <v>1565.47</v>
      </c>
      <c r="CE17" s="148">
        <v>239</v>
      </c>
      <c r="CF17" s="18">
        <v>257</v>
      </c>
      <c r="CG17" s="18">
        <v>0</v>
      </c>
      <c r="CH17" s="18">
        <v>0</v>
      </c>
      <c r="CI17" s="148">
        <v>239</v>
      </c>
      <c r="CJ17" s="18">
        <v>257</v>
      </c>
      <c r="CK17" s="18">
        <v>5</v>
      </c>
      <c r="CL17" s="18">
        <v>1167.86</v>
      </c>
      <c r="CM17" s="148">
        <v>239</v>
      </c>
      <c r="CN17" s="18">
        <v>252</v>
      </c>
      <c r="CO17" s="17">
        <v>4</v>
      </c>
      <c r="CP17" s="18">
        <v>916.11</v>
      </c>
      <c r="CQ17" s="148">
        <v>239</v>
      </c>
      <c r="CR17" s="17">
        <v>248</v>
      </c>
      <c r="CS17" s="17">
        <v>0</v>
      </c>
      <c r="CT17" s="18">
        <v>0</v>
      </c>
      <c r="CU17" s="148">
        <v>239</v>
      </c>
      <c r="CV17" s="17">
        <v>251</v>
      </c>
      <c r="CW17" s="17">
        <v>3</v>
      </c>
      <c r="CX17" s="18">
        <v>677</v>
      </c>
      <c r="CY17" s="148">
        <v>239</v>
      </c>
      <c r="CZ17" s="17">
        <v>248</v>
      </c>
      <c r="DA17" s="17">
        <v>8</v>
      </c>
      <c r="DB17" s="18">
        <v>1810.74</v>
      </c>
      <c r="DC17" s="148">
        <v>239</v>
      </c>
      <c r="DD17" s="17">
        <v>236</v>
      </c>
      <c r="DE17" s="17">
        <v>2</v>
      </c>
      <c r="DF17" s="18">
        <v>458</v>
      </c>
      <c r="DG17" s="148">
        <v>239</v>
      </c>
      <c r="DH17" s="17">
        <v>228</v>
      </c>
      <c r="DI17" s="18">
        <v>0</v>
      </c>
      <c r="DJ17" s="18">
        <v>0</v>
      </c>
      <c r="DK17" s="148">
        <v>239</v>
      </c>
      <c r="DL17" s="18">
        <v>229</v>
      </c>
      <c r="DM17" s="18">
        <v>5</v>
      </c>
      <c r="DN17" s="18">
        <v>1132.05</v>
      </c>
      <c r="DO17" s="148">
        <v>239</v>
      </c>
      <c r="DP17" s="18">
        <v>226</v>
      </c>
      <c r="DQ17" s="18">
        <v>5</v>
      </c>
      <c r="DR17" s="18">
        <v>1137.75</v>
      </c>
      <c r="DS17" s="148">
        <v>239</v>
      </c>
      <c r="DT17" s="18">
        <v>221</v>
      </c>
      <c r="DU17" s="18">
        <v>3</v>
      </c>
      <c r="DV17" s="18">
        <v>677.93</v>
      </c>
      <c r="DW17" s="148">
        <v>239</v>
      </c>
      <c r="DX17" s="18">
        <v>222</v>
      </c>
      <c r="DY17" s="17">
        <v>4</v>
      </c>
      <c r="DZ17" s="18">
        <v>916</v>
      </c>
      <c r="EA17" s="148">
        <v>239</v>
      </c>
      <c r="EB17" s="17">
        <v>223</v>
      </c>
      <c r="EC17" s="17"/>
      <c r="ED17" s="18"/>
      <c r="EE17" s="148"/>
      <c r="EF17" s="17"/>
      <c r="EG17" s="148"/>
      <c r="EH17" s="148"/>
      <c r="EI17" s="148"/>
      <c r="EJ17" s="148"/>
      <c r="EK17" s="148">
        <v>21</v>
      </c>
      <c r="EL17" s="148">
        <v>5212.48</v>
      </c>
      <c r="EM17" s="17">
        <v>137</v>
      </c>
      <c r="EN17" s="17">
        <v>36366.55</v>
      </c>
      <c r="EO17" s="136">
        <v>110</v>
      </c>
      <c r="EP17" s="136">
        <v>27818.03</v>
      </c>
      <c r="EQ17" s="136"/>
      <c r="ER17" s="136"/>
      <c r="ES17" s="152"/>
      <c r="ET17" s="152"/>
      <c r="EU17" s="152"/>
      <c r="EV17" s="152"/>
      <c r="EW17" s="153"/>
      <c r="EX17" s="152"/>
      <c r="EY17" s="152"/>
      <c r="EZ17" s="152"/>
      <c r="FA17" s="153"/>
      <c r="FB17" s="153"/>
      <c r="FC17" s="18">
        <f t="shared" si="1"/>
        <v>92</v>
      </c>
      <c r="FD17" s="18">
        <f t="shared" si="2"/>
        <v>21062.59</v>
      </c>
      <c r="FE17" s="18">
        <f t="shared" si="4"/>
        <v>360</v>
      </c>
      <c r="FF17" s="18">
        <f t="shared" si="3"/>
        <v>90459.65</v>
      </c>
      <c r="FG17" s="145"/>
      <c r="FH17" s="146"/>
    </row>
    <row r="18" ht="16.5" spans="1:164">
      <c r="A18" s="16" t="s">
        <v>133</v>
      </c>
      <c r="B18" s="17" t="s">
        <v>35</v>
      </c>
      <c r="C18" s="21">
        <v>6939962741451</v>
      </c>
      <c r="D18" s="150">
        <v>21061010000202</v>
      </c>
      <c r="E18" s="151" t="s">
        <v>153</v>
      </c>
      <c r="F18" s="19" t="s">
        <v>384</v>
      </c>
      <c r="G18" s="17" t="s">
        <v>288</v>
      </c>
      <c r="H18" s="26">
        <f>VLOOKUP(C18,[3]Sheet2!K:P,6,0)</f>
        <v>1</v>
      </c>
      <c r="I18" s="17">
        <f>VLOOKUP(C18,[3]Sheet2!K:N,4,0)</f>
        <v>1424</v>
      </c>
      <c r="J18" s="17">
        <f>VLOOKUP(C18,[3]Sheet2!K:Q,7,0)</f>
        <v>1185</v>
      </c>
      <c r="K18" s="18">
        <f>VLOOKUP(C18,[3]Sheet2!K:O,5,0)</f>
        <v>46.236070327186</v>
      </c>
      <c r="L18" s="27">
        <f t="shared" si="0"/>
        <v>0.00521231123795742</v>
      </c>
      <c r="M18" s="18">
        <v>16</v>
      </c>
      <c r="N18" s="18">
        <v>3274.93</v>
      </c>
      <c r="O18" s="17">
        <v>259</v>
      </c>
      <c r="P18" s="17">
        <v>666</v>
      </c>
      <c r="Q18" s="18">
        <v>17</v>
      </c>
      <c r="R18" s="18">
        <v>3390.62</v>
      </c>
      <c r="S18" s="17">
        <v>194</v>
      </c>
      <c r="T18" s="17">
        <v>651</v>
      </c>
      <c r="U18" s="18">
        <v>13</v>
      </c>
      <c r="V18" s="18">
        <v>2769.75</v>
      </c>
      <c r="W18" s="17">
        <v>194</v>
      </c>
      <c r="X18" s="17">
        <v>635</v>
      </c>
      <c r="Y18" s="18">
        <v>17</v>
      </c>
      <c r="Z18" s="18">
        <v>3651.62</v>
      </c>
      <c r="AA18" s="17">
        <v>194</v>
      </c>
      <c r="AB18" s="17">
        <v>619</v>
      </c>
      <c r="AC18" s="18">
        <v>14</v>
      </c>
      <c r="AD18" s="18">
        <v>3013.12</v>
      </c>
      <c r="AE18" s="17">
        <v>194</v>
      </c>
      <c r="AF18" s="17">
        <v>607</v>
      </c>
      <c r="AG18" s="18">
        <v>8</v>
      </c>
      <c r="AH18" s="18">
        <v>1809</v>
      </c>
      <c r="AI18" s="17">
        <v>194</v>
      </c>
      <c r="AJ18" s="17">
        <v>650</v>
      </c>
      <c r="AK18" s="17">
        <v>9</v>
      </c>
      <c r="AL18" s="18">
        <v>2036.13</v>
      </c>
      <c r="AM18" s="17">
        <v>229</v>
      </c>
      <c r="AN18" s="17">
        <v>640</v>
      </c>
      <c r="AO18" s="17">
        <v>20</v>
      </c>
      <c r="AP18" s="18">
        <v>4413.43</v>
      </c>
      <c r="AQ18" s="17">
        <v>229</v>
      </c>
      <c r="AR18" s="17">
        <v>622</v>
      </c>
      <c r="AS18" s="18">
        <v>11</v>
      </c>
      <c r="AT18" s="18">
        <v>2397</v>
      </c>
      <c r="AU18" s="17">
        <v>229</v>
      </c>
      <c r="AV18" s="17">
        <v>610</v>
      </c>
      <c r="AW18" s="18">
        <v>3</v>
      </c>
      <c r="AX18" s="18">
        <v>1553.63</v>
      </c>
      <c r="AY18" s="17">
        <v>229</v>
      </c>
      <c r="AZ18" s="18">
        <v>566</v>
      </c>
      <c r="BA18" s="18">
        <v>6</v>
      </c>
      <c r="BB18" s="18">
        <v>1344</v>
      </c>
      <c r="BC18" s="17">
        <v>229</v>
      </c>
      <c r="BD18" s="18">
        <v>556</v>
      </c>
      <c r="BE18" s="18">
        <v>9</v>
      </c>
      <c r="BF18" s="18">
        <v>2025.92</v>
      </c>
      <c r="BG18" s="17">
        <v>229</v>
      </c>
      <c r="BH18" s="18">
        <v>543</v>
      </c>
      <c r="BI18" s="18">
        <v>3</v>
      </c>
      <c r="BJ18" s="18">
        <v>697</v>
      </c>
      <c r="BK18" s="17">
        <v>229</v>
      </c>
      <c r="BL18" s="17">
        <v>539</v>
      </c>
      <c r="BM18" s="17">
        <v>20</v>
      </c>
      <c r="BN18" s="18">
        <v>3866.86</v>
      </c>
      <c r="BO18" s="17">
        <v>229</v>
      </c>
      <c r="BP18" s="17">
        <v>549</v>
      </c>
      <c r="BQ18" s="17">
        <v>2</v>
      </c>
      <c r="BR18" s="18">
        <v>462.01</v>
      </c>
      <c r="BS18" s="17">
        <v>229</v>
      </c>
      <c r="BT18" s="17">
        <v>551</v>
      </c>
      <c r="BU18" s="18">
        <v>42</v>
      </c>
      <c r="BV18" s="18">
        <v>9351.6</v>
      </c>
      <c r="BW18" s="17">
        <v>229</v>
      </c>
      <c r="BX18" s="18">
        <v>568</v>
      </c>
      <c r="BY18" s="18">
        <v>18</v>
      </c>
      <c r="BZ18" s="18">
        <v>4174.85</v>
      </c>
      <c r="CA18" s="17">
        <v>229</v>
      </c>
      <c r="CB18" s="18">
        <v>557</v>
      </c>
      <c r="CC18" s="18">
        <v>48</v>
      </c>
      <c r="CD18" s="18">
        <v>9829.88</v>
      </c>
      <c r="CE18" s="17">
        <v>229</v>
      </c>
      <c r="CF18" s="18">
        <v>509</v>
      </c>
      <c r="CG18" s="18">
        <v>9</v>
      </c>
      <c r="CH18" s="18">
        <v>1960.6</v>
      </c>
      <c r="CI18" s="17">
        <v>229</v>
      </c>
      <c r="CJ18" s="18">
        <v>486</v>
      </c>
      <c r="CK18" s="18">
        <v>18</v>
      </c>
      <c r="CL18" s="18">
        <v>3912.08</v>
      </c>
      <c r="CM18" s="17">
        <v>229</v>
      </c>
      <c r="CN18" s="18">
        <v>455</v>
      </c>
      <c r="CO18" s="17">
        <v>9</v>
      </c>
      <c r="CP18" s="18">
        <v>2076.73</v>
      </c>
      <c r="CQ18" s="17">
        <v>229</v>
      </c>
      <c r="CR18" s="17">
        <v>446</v>
      </c>
      <c r="CS18" s="17">
        <v>8</v>
      </c>
      <c r="CT18" s="18">
        <v>1903.1</v>
      </c>
      <c r="CU18" s="17">
        <v>229</v>
      </c>
      <c r="CV18" s="17">
        <v>448</v>
      </c>
      <c r="CW18" s="17">
        <v>8</v>
      </c>
      <c r="CX18" s="18">
        <v>1912</v>
      </c>
      <c r="CY18" s="17">
        <v>229</v>
      </c>
      <c r="CZ18" s="17">
        <v>452</v>
      </c>
      <c r="DA18" s="17">
        <v>14</v>
      </c>
      <c r="DB18" s="18">
        <v>3262</v>
      </c>
      <c r="DC18" s="17">
        <v>229</v>
      </c>
      <c r="DD18" s="17">
        <v>426</v>
      </c>
      <c r="DE18" s="17">
        <v>5</v>
      </c>
      <c r="DF18" s="18">
        <v>1185.7</v>
      </c>
      <c r="DG18" s="17">
        <v>229</v>
      </c>
      <c r="DH18" s="17">
        <v>460</v>
      </c>
      <c r="DI18" s="18">
        <v>5</v>
      </c>
      <c r="DJ18" s="18">
        <v>1175.98</v>
      </c>
      <c r="DK18" s="17">
        <v>229</v>
      </c>
      <c r="DL18" s="18">
        <v>455</v>
      </c>
      <c r="DM18" s="18">
        <v>10</v>
      </c>
      <c r="DN18" s="18">
        <v>2441.83</v>
      </c>
      <c r="DO18" s="17">
        <v>229</v>
      </c>
      <c r="DP18" s="18">
        <v>405</v>
      </c>
      <c r="DQ18" s="18">
        <v>10</v>
      </c>
      <c r="DR18" s="18">
        <v>2365.99</v>
      </c>
      <c r="DS18" s="17">
        <v>229</v>
      </c>
      <c r="DT18" s="18">
        <v>395</v>
      </c>
      <c r="DU18" s="18">
        <v>4</v>
      </c>
      <c r="DV18" s="18">
        <v>946</v>
      </c>
      <c r="DW18" s="17">
        <v>229</v>
      </c>
      <c r="DX18" s="18">
        <v>397</v>
      </c>
      <c r="DY18" s="17">
        <v>13</v>
      </c>
      <c r="DZ18" s="18">
        <v>3079</v>
      </c>
      <c r="EA18" s="17">
        <v>229</v>
      </c>
      <c r="EB18" s="17">
        <v>418</v>
      </c>
      <c r="EC18" s="17"/>
      <c r="ED18" s="18"/>
      <c r="EE18" s="17"/>
      <c r="EF18" s="17"/>
      <c r="EG18" s="17">
        <v>131</v>
      </c>
      <c r="EH18" s="17">
        <v>8867.42</v>
      </c>
      <c r="EI18" s="17">
        <v>24</v>
      </c>
      <c r="EJ18" s="17">
        <v>1696.95</v>
      </c>
      <c r="EK18" s="17">
        <v>18</v>
      </c>
      <c r="EL18" s="17">
        <v>1092</v>
      </c>
      <c r="EM18" s="18">
        <v>0</v>
      </c>
      <c r="EN18" s="41">
        <v>0</v>
      </c>
      <c r="EO18" s="18">
        <v>113</v>
      </c>
      <c r="EP18" s="41">
        <v>27908.23</v>
      </c>
      <c r="EQ18" s="41"/>
      <c r="ER18" s="41"/>
      <c r="ES18" s="41"/>
      <c r="ET18" s="41"/>
      <c r="EU18" s="41"/>
      <c r="EV18" s="41"/>
      <c r="EW18" s="18"/>
      <c r="EX18" s="41"/>
      <c r="EY18" s="41"/>
      <c r="EZ18" s="41"/>
      <c r="FA18" s="18"/>
      <c r="FB18" s="18"/>
      <c r="FC18" s="18">
        <f t="shared" si="1"/>
        <v>389</v>
      </c>
      <c r="FD18" s="18">
        <f t="shared" si="2"/>
        <v>86282.36</v>
      </c>
      <c r="FE18" s="18">
        <f t="shared" si="4"/>
        <v>675</v>
      </c>
      <c r="FF18" s="18">
        <f t="shared" si="3"/>
        <v>125846.96</v>
      </c>
      <c r="FG18" s="145"/>
      <c r="FH18" s="146"/>
    </row>
    <row r="19" ht="16.5" spans="1:164">
      <c r="A19" s="16" t="s">
        <v>126</v>
      </c>
      <c r="B19" s="17" t="s">
        <v>37</v>
      </c>
      <c r="C19" s="18">
        <v>6939962741307</v>
      </c>
      <c r="D19" s="18">
        <v>21066010001275</v>
      </c>
      <c r="E19" s="17" t="s">
        <v>163</v>
      </c>
      <c r="F19" s="19" t="s">
        <v>385</v>
      </c>
      <c r="G19" s="17" t="s">
        <v>129</v>
      </c>
      <c r="H19" s="26">
        <f>VLOOKUP(C19,[3]Sheet2!K:P,6,0)</f>
        <v>0.88</v>
      </c>
      <c r="I19" s="17">
        <f>VLOOKUP(C19,[3]Sheet2!K:N,4,0)</f>
        <v>309</v>
      </c>
      <c r="J19" s="17">
        <f>VLOOKUP(C19,[3]Sheet2!K:Q,7,0)</f>
        <v>1444</v>
      </c>
      <c r="K19" s="18">
        <f>VLOOKUP(C19,[3]Sheet2!K:O,5,0)</f>
        <v>9.94734057295472</v>
      </c>
      <c r="L19" s="27">
        <f t="shared" si="0"/>
        <v>0.0186651659498064</v>
      </c>
      <c r="M19" s="18">
        <v>88</v>
      </c>
      <c r="N19" s="18">
        <v>14892.28</v>
      </c>
      <c r="O19" s="17">
        <v>169</v>
      </c>
      <c r="P19" s="17">
        <v>4118</v>
      </c>
      <c r="Q19" s="18">
        <v>52</v>
      </c>
      <c r="R19" s="18">
        <v>8323.38</v>
      </c>
      <c r="S19" s="17">
        <v>154</v>
      </c>
      <c r="T19" s="17">
        <v>4067</v>
      </c>
      <c r="U19" s="18">
        <v>44</v>
      </c>
      <c r="V19" s="18">
        <v>7311.62</v>
      </c>
      <c r="W19" s="17">
        <v>154</v>
      </c>
      <c r="X19" s="17">
        <v>4061</v>
      </c>
      <c r="Y19" s="18">
        <v>49</v>
      </c>
      <c r="Z19" s="18">
        <v>8523.33</v>
      </c>
      <c r="AA19" s="17">
        <v>154</v>
      </c>
      <c r="AB19" s="17">
        <v>4108</v>
      </c>
      <c r="AC19" s="18">
        <v>52</v>
      </c>
      <c r="AD19" s="18">
        <v>8638.64</v>
      </c>
      <c r="AE19" s="17">
        <v>154</v>
      </c>
      <c r="AF19" s="17">
        <v>4077</v>
      </c>
      <c r="AG19" s="18">
        <v>43</v>
      </c>
      <c r="AH19" s="18">
        <v>7136.24</v>
      </c>
      <c r="AI19" s="17">
        <v>154</v>
      </c>
      <c r="AJ19" s="17">
        <v>4017</v>
      </c>
      <c r="AK19" s="17">
        <v>49</v>
      </c>
      <c r="AL19" s="18">
        <v>8127.27</v>
      </c>
      <c r="AM19" s="17">
        <v>169</v>
      </c>
      <c r="AN19" s="17">
        <v>3969</v>
      </c>
      <c r="AO19" s="17">
        <v>59</v>
      </c>
      <c r="AP19" s="18">
        <v>9436.82</v>
      </c>
      <c r="AQ19" s="17">
        <v>169</v>
      </c>
      <c r="AR19" s="17">
        <v>3909</v>
      </c>
      <c r="AS19" s="18">
        <v>89</v>
      </c>
      <c r="AT19" s="18">
        <v>13800.11</v>
      </c>
      <c r="AU19" s="17">
        <v>169</v>
      </c>
      <c r="AV19" s="17">
        <v>3829</v>
      </c>
      <c r="AW19" s="18">
        <v>29</v>
      </c>
      <c r="AX19" s="18">
        <v>5481.29</v>
      </c>
      <c r="AY19" s="17">
        <v>169</v>
      </c>
      <c r="AZ19" s="18">
        <v>3761</v>
      </c>
      <c r="BA19" s="18">
        <v>37</v>
      </c>
      <c r="BB19" s="18">
        <v>6119.37</v>
      </c>
      <c r="BC19" s="17">
        <v>169</v>
      </c>
      <c r="BD19" s="18">
        <v>3709</v>
      </c>
      <c r="BE19" s="18">
        <v>35</v>
      </c>
      <c r="BF19" s="18">
        <v>5853.47</v>
      </c>
      <c r="BG19" s="17">
        <v>169</v>
      </c>
      <c r="BH19" s="18">
        <v>3673</v>
      </c>
      <c r="BI19" s="18">
        <v>39</v>
      </c>
      <c r="BJ19" s="18">
        <v>6472.5</v>
      </c>
      <c r="BK19" s="17">
        <v>169</v>
      </c>
      <c r="BL19" s="17">
        <v>3718</v>
      </c>
      <c r="BM19" s="17">
        <v>43</v>
      </c>
      <c r="BN19" s="18">
        <v>7081.54</v>
      </c>
      <c r="BO19" s="17">
        <v>169</v>
      </c>
      <c r="BP19" s="17">
        <v>3683</v>
      </c>
      <c r="BQ19" s="17">
        <v>21</v>
      </c>
      <c r="BR19" s="18">
        <v>3491.24</v>
      </c>
      <c r="BS19" s="17">
        <v>169</v>
      </c>
      <c r="BT19" s="17">
        <v>3662</v>
      </c>
      <c r="BU19" s="18">
        <v>60</v>
      </c>
      <c r="BV19" s="18">
        <v>9966.58</v>
      </c>
      <c r="BW19" s="17">
        <v>169</v>
      </c>
      <c r="BX19" s="18">
        <v>3605</v>
      </c>
      <c r="BY19" s="18">
        <v>48</v>
      </c>
      <c r="BZ19" s="18">
        <v>8172.43</v>
      </c>
      <c r="CA19" s="17">
        <v>169</v>
      </c>
      <c r="CB19" s="18">
        <v>3554</v>
      </c>
      <c r="CC19" s="18">
        <v>115</v>
      </c>
      <c r="CD19" s="18">
        <v>18016.73</v>
      </c>
      <c r="CE19" s="17">
        <v>169</v>
      </c>
      <c r="CF19" s="18">
        <v>3451</v>
      </c>
      <c r="CG19" s="18">
        <v>55</v>
      </c>
      <c r="CH19" s="18">
        <v>8840.95</v>
      </c>
      <c r="CI19" s="17">
        <v>169</v>
      </c>
      <c r="CJ19" s="18">
        <v>3382</v>
      </c>
      <c r="CK19" s="18">
        <v>69</v>
      </c>
      <c r="CL19" s="18">
        <v>10441.71</v>
      </c>
      <c r="CM19" s="17">
        <v>169</v>
      </c>
      <c r="CN19" s="18">
        <v>3274</v>
      </c>
      <c r="CO19" s="17">
        <v>18</v>
      </c>
      <c r="CP19" s="18">
        <v>3118</v>
      </c>
      <c r="CQ19" s="17">
        <v>169</v>
      </c>
      <c r="CR19" s="17">
        <v>3251</v>
      </c>
      <c r="CS19" s="17">
        <v>17</v>
      </c>
      <c r="CT19" s="18">
        <v>3338.33</v>
      </c>
      <c r="CU19" s="17">
        <v>169</v>
      </c>
      <c r="CV19" s="17">
        <v>3229</v>
      </c>
      <c r="CW19" s="17">
        <v>15</v>
      </c>
      <c r="CX19" s="18">
        <v>2688.92</v>
      </c>
      <c r="CY19" s="17">
        <v>169</v>
      </c>
      <c r="CZ19" s="17">
        <v>3249</v>
      </c>
      <c r="DA19" s="17">
        <v>29</v>
      </c>
      <c r="DB19" s="18">
        <v>5465.3</v>
      </c>
      <c r="DC19" s="17">
        <v>169</v>
      </c>
      <c r="DD19" s="17">
        <v>3219</v>
      </c>
      <c r="DE19" s="17">
        <v>28</v>
      </c>
      <c r="DF19" s="18">
        <v>4895</v>
      </c>
      <c r="DG19" s="17">
        <v>169</v>
      </c>
      <c r="DH19" s="17">
        <v>3189</v>
      </c>
      <c r="DI19" s="18">
        <v>15</v>
      </c>
      <c r="DJ19" s="18">
        <v>3430.59</v>
      </c>
      <c r="DK19" s="17">
        <v>169</v>
      </c>
      <c r="DL19" s="18">
        <v>3170</v>
      </c>
      <c r="DM19" s="18">
        <v>45</v>
      </c>
      <c r="DN19" s="18">
        <v>7386.41</v>
      </c>
      <c r="DO19" s="17">
        <v>169</v>
      </c>
      <c r="DP19" s="18">
        <v>3010</v>
      </c>
      <c r="DQ19" s="18">
        <v>49</v>
      </c>
      <c r="DR19" s="18">
        <v>8075.07</v>
      </c>
      <c r="DS19" s="17">
        <v>169</v>
      </c>
      <c r="DT19" s="18">
        <v>2954</v>
      </c>
      <c r="DU19" s="18">
        <v>41</v>
      </c>
      <c r="DV19" s="18">
        <v>6764</v>
      </c>
      <c r="DW19" s="17">
        <v>169</v>
      </c>
      <c r="DX19" s="18">
        <v>2917</v>
      </c>
      <c r="DY19" s="17">
        <v>60</v>
      </c>
      <c r="DZ19" s="18">
        <v>9553.97</v>
      </c>
      <c r="EA19" s="17">
        <v>169</v>
      </c>
      <c r="EB19" s="17">
        <v>2925</v>
      </c>
      <c r="EC19" s="17"/>
      <c r="ED19" s="18"/>
      <c r="EE19" s="17"/>
      <c r="EF19" s="17"/>
      <c r="EG19" s="17">
        <v>2705</v>
      </c>
      <c r="EH19" s="17">
        <v>472333.3675</v>
      </c>
      <c r="EI19" s="17">
        <v>1743</v>
      </c>
      <c r="EJ19" s="17">
        <v>307885.7</v>
      </c>
      <c r="EK19" s="17">
        <v>1345</v>
      </c>
      <c r="EL19" s="17">
        <v>238621.62</v>
      </c>
      <c r="EM19" s="17">
        <v>2010</v>
      </c>
      <c r="EN19" s="17">
        <v>329970.58</v>
      </c>
      <c r="EO19" s="18">
        <v>1863</v>
      </c>
      <c r="EP19" s="41">
        <v>316952.63</v>
      </c>
      <c r="EQ19" s="41"/>
      <c r="ER19" s="41"/>
      <c r="ES19" s="41"/>
      <c r="ET19" s="41"/>
      <c r="EU19" s="41"/>
      <c r="EV19" s="41"/>
      <c r="EW19" s="18"/>
      <c r="EX19" s="41"/>
      <c r="EY19" s="41"/>
      <c r="EZ19" s="41"/>
      <c r="FA19" s="18"/>
      <c r="FB19" s="18"/>
      <c r="FC19" s="18">
        <f t="shared" si="1"/>
        <v>1393</v>
      </c>
      <c r="FD19" s="18">
        <f t="shared" si="2"/>
        <v>230843.09</v>
      </c>
      <c r="FE19" s="18">
        <f t="shared" si="4"/>
        <v>11059</v>
      </c>
      <c r="FF19" s="18">
        <f t="shared" si="3"/>
        <v>1896606.9875</v>
      </c>
      <c r="FG19" s="145"/>
      <c r="FH19" s="146"/>
    </row>
    <row r="20" ht="16.5" spans="1:164">
      <c r="A20" s="16" t="s">
        <v>126</v>
      </c>
      <c r="B20" s="17" t="s">
        <v>37</v>
      </c>
      <c r="C20" s="18">
        <v>6939962739281</v>
      </c>
      <c r="D20" s="18">
        <v>21066010001274</v>
      </c>
      <c r="E20" s="17" t="s">
        <v>165</v>
      </c>
      <c r="F20" s="19" t="s">
        <v>386</v>
      </c>
      <c r="G20" s="17" t="s">
        <v>129</v>
      </c>
      <c r="H20" s="26">
        <f>VLOOKUP(C20,[3]Sheet2!K:P,6,0)</f>
        <v>1</v>
      </c>
      <c r="I20" s="17">
        <f>VLOOKUP(C20,[3]Sheet2!K:N,4,0)</f>
        <v>9611</v>
      </c>
      <c r="J20" s="17">
        <f>VLOOKUP(C20,[3]Sheet2!K:Q,7,0)</f>
        <v>2323</v>
      </c>
      <c r="K20" s="18">
        <f>VLOOKUP(C20,[3]Sheet2!K:O,5,0)</f>
        <v>44.0869102098785</v>
      </c>
      <c r="L20" s="27">
        <f t="shared" si="0"/>
        <v>0.0897884257212151</v>
      </c>
      <c r="M20" s="18">
        <v>317</v>
      </c>
      <c r="N20" s="18">
        <v>53690.61</v>
      </c>
      <c r="O20" s="17">
        <v>179</v>
      </c>
      <c r="P20" s="17">
        <v>6106</v>
      </c>
      <c r="Q20" s="18">
        <v>323</v>
      </c>
      <c r="R20" s="18">
        <v>51739.19</v>
      </c>
      <c r="S20" s="17">
        <v>154</v>
      </c>
      <c r="T20" s="17">
        <v>5790</v>
      </c>
      <c r="U20" s="18">
        <v>237</v>
      </c>
      <c r="V20" s="18">
        <v>39941.92</v>
      </c>
      <c r="W20" s="17">
        <v>154</v>
      </c>
      <c r="X20" s="17">
        <v>4563</v>
      </c>
      <c r="Y20" s="18">
        <v>153</v>
      </c>
      <c r="Z20" s="18">
        <v>27562.97</v>
      </c>
      <c r="AA20" s="17">
        <v>154</v>
      </c>
      <c r="AB20" s="17">
        <v>5856</v>
      </c>
      <c r="AC20" s="18">
        <v>162</v>
      </c>
      <c r="AD20" s="18">
        <v>28849.48</v>
      </c>
      <c r="AE20" s="17">
        <v>154</v>
      </c>
      <c r="AF20" s="17">
        <v>5926</v>
      </c>
      <c r="AG20" s="18">
        <v>145</v>
      </c>
      <c r="AH20" s="18">
        <v>25133.57</v>
      </c>
      <c r="AI20" s="17">
        <v>154</v>
      </c>
      <c r="AJ20" s="17">
        <v>5713</v>
      </c>
      <c r="AK20" s="17">
        <v>201</v>
      </c>
      <c r="AL20" s="18">
        <v>35220.25</v>
      </c>
      <c r="AM20" s="17">
        <v>179</v>
      </c>
      <c r="AN20" s="17">
        <v>5653</v>
      </c>
      <c r="AO20" s="17">
        <v>198</v>
      </c>
      <c r="AP20" s="18">
        <v>34835.07</v>
      </c>
      <c r="AQ20" s="17">
        <v>179</v>
      </c>
      <c r="AR20" s="17">
        <v>5767</v>
      </c>
      <c r="AS20" s="18">
        <v>205</v>
      </c>
      <c r="AT20" s="18">
        <v>36634.7</v>
      </c>
      <c r="AU20" s="17">
        <v>179</v>
      </c>
      <c r="AV20" s="17">
        <v>5699</v>
      </c>
      <c r="AW20" s="18">
        <v>255</v>
      </c>
      <c r="AX20" s="18">
        <v>43227.96</v>
      </c>
      <c r="AY20" s="17">
        <v>179</v>
      </c>
      <c r="AZ20" s="18">
        <v>5459</v>
      </c>
      <c r="BA20" s="18">
        <v>195</v>
      </c>
      <c r="BB20" s="18">
        <v>33382.66</v>
      </c>
      <c r="BC20" s="17">
        <v>179</v>
      </c>
      <c r="BD20" s="18">
        <v>5234</v>
      </c>
      <c r="BE20" s="18">
        <v>187</v>
      </c>
      <c r="BF20" s="18">
        <v>31700.51</v>
      </c>
      <c r="BG20" s="17">
        <v>179</v>
      </c>
      <c r="BH20" s="18">
        <v>4750</v>
      </c>
      <c r="BI20" s="18">
        <v>135</v>
      </c>
      <c r="BJ20" s="18">
        <v>24102.03</v>
      </c>
      <c r="BK20" s="17">
        <v>179</v>
      </c>
      <c r="BL20" s="17">
        <v>4529</v>
      </c>
      <c r="BM20" s="17">
        <v>118</v>
      </c>
      <c r="BN20" s="18">
        <v>21005.25</v>
      </c>
      <c r="BO20" s="17">
        <v>179</v>
      </c>
      <c r="BP20" s="17">
        <v>4518</v>
      </c>
      <c r="BQ20" s="17">
        <v>113</v>
      </c>
      <c r="BR20" s="18">
        <v>20203.38</v>
      </c>
      <c r="BS20" s="17">
        <v>179</v>
      </c>
      <c r="BT20" s="17">
        <v>4685</v>
      </c>
      <c r="BU20" s="18">
        <v>572</v>
      </c>
      <c r="BV20" s="18">
        <v>96893.02</v>
      </c>
      <c r="BW20" s="17">
        <v>179</v>
      </c>
      <c r="BX20" s="18">
        <v>5164</v>
      </c>
      <c r="BY20" s="18">
        <v>397</v>
      </c>
      <c r="BZ20" s="18">
        <v>71610.59</v>
      </c>
      <c r="CA20" s="17">
        <v>179</v>
      </c>
      <c r="CB20" s="18">
        <v>4607</v>
      </c>
      <c r="CC20" s="18">
        <v>1210</v>
      </c>
      <c r="CD20" s="18">
        <v>201801.48</v>
      </c>
      <c r="CE20" s="17">
        <v>179</v>
      </c>
      <c r="CF20" s="18">
        <v>3700</v>
      </c>
      <c r="CG20" s="18">
        <v>284</v>
      </c>
      <c r="CH20" s="18">
        <v>51869.65</v>
      </c>
      <c r="CI20" s="17">
        <v>179</v>
      </c>
      <c r="CJ20" s="18">
        <v>2958</v>
      </c>
      <c r="CK20" s="18">
        <v>206</v>
      </c>
      <c r="CL20" s="18">
        <v>36010.67</v>
      </c>
      <c r="CM20" s="17">
        <v>179</v>
      </c>
      <c r="CN20" s="18">
        <v>2845</v>
      </c>
      <c r="CO20" s="17">
        <v>97</v>
      </c>
      <c r="CP20" s="18">
        <v>17689.51</v>
      </c>
      <c r="CQ20" s="17">
        <v>179</v>
      </c>
      <c r="CR20" s="17">
        <v>3825</v>
      </c>
      <c r="CS20" s="17">
        <v>87</v>
      </c>
      <c r="CT20" s="18">
        <v>16505.81</v>
      </c>
      <c r="CU20" s="17">
        <v>179</v>
      </c>
      <c r="CV20" s="17">
        <v>4029</v>
      </c>
      <c r="CW20" s="17">
        <v>118</v>
      </c>
      <c r="CX20" s="18">
        <v>22544.28</v>
      </c>
      <c r="CY20" s="17">
        <v>179</v>
      </c>
      <c r="CZ20" s="17">
        <v>4102</v>
      </c>
      <c r="DA20" s="17">
        <v>117</v>
      </c>
      <c r="DB20" s="18">
        <v>23062.56</v>
      </c>
      <c r="DC20" s="17">
        <v>179</v>
      </c>
      <c r="DD20" s="17">
        <v>4464</v>
      </c>
      <c r="DE20" s="17">
        <v>101</v>
      </c>
      <c r="DF20" s="18">
        <v>21191.7</v>
      </c>
      <c r="DG20" s="17">
        <v>179</v>
      </c>
      <c r="DH20" s="17">
        <v>3799</v>
      </c>
      <c r="DI20" s="18">
        <v>118</v>
      </c>
      <c r="DJ20" s="18">
        <v>25543.69</v>
      </c>
      <c r="DK20" s="17">
        <v>179</v>
      </c>
      <c r="DL20" s="18">
        <v>3690</v>
      </c>
      <c r="DM20" s="18">
        <v>93</v>
      </c>
      <c r="DN20" s="18">
        <v>17960.66</v>
      </c>
      <c r="DO20" s="17">
        <v>179</v>
      </c>
      <c r="DP20" s="18">
        <v>3243</v>
      </c>
      <c r="DQ20" s="18">
        <v>99</v>
      </c>
      <c r="DR20" s="18">
        <v>19562.05</v>
      </c>
      <c r="DS20" s="17">
        <v>179</v>
      </c>
      <c r="DT20" s="18">
        <v>3410</v>
      </c>
      <c r="DU20" s="18">
        <v>145</v>
      </c>
      <c r="DV20" s="18">
        <v>28432.8</v>
      </c>
      <c r="DW20" s="17">
        <v>179</v>
      </c>
      <c r="DX20" s="18">
        <v>4305</v>
      </c>
      <c r="DY20" s="17">
        <v>113</v>
      </c>
      <c r="DZ20" s="18">
        <v>21375.83</v>
      </c>
      <c r="EA20" s="17">
        <v>179</v>
      </c>
      <c r="EB20" s="17">
        <v>4501</v>
      </c>
      <c r="EC20" s="17"/>
      <c r="ED20" s="18"/>
      <c r="EE20" s="17"/>
      <c r="EF20" s="17"/>
      <c r="EG20" s="17">
        <v>9655</v>
      </c>
      <c r="EH20" s="17">
        <v>1848781.72583333</v>
      </c>
      <c r="EI20" s="17">
        <v>1483</v>
      </c>
      <c r="EJ20" s="17">
        <v>279020.783</v>
      </c>
      <c r="EK20" s="17">
        <v>6518</v>
      </c>
      <c r="EL20" s="17">
        <v>1180195.7235</v>
      </c>
      <c r="EM20" s="17">
        <v>5244</v>
      </c>
      <c r="EN20" s="17">
        <v>960484.614166667</v>
      </c>
      <c r="EO20" s="18">
        <v>3709</v>
      </c>
      <c r="EP20" s="41">
        <v>678527.46</v>
      </c>
      <c r="EQ20" s="41"/>
      <c r="ER20" s="41"/>
      <c r="ES20" s="41"/>
      <c r="ET20" s="41"/>
      <c r="EU20" s="41"/>
      <c r="EV20" s="41"/>
      <c r="EW20" s="18"/>
      <c r="EX20" s="41"/>
      <c r="EY20" s="41"/>
      <c r="EZ20" s="41"/>
      <c r="FA20" s="18"/>
      <c r="FB20" s="18"/>
      <c r="FC20" s="18">
        <f t="shared" si="1"/>
        <v>6701</v>
      </c>
      <c r="FD20" s="18">
        <f t="shared" si="2"/>
        <v>1179283.85</v>
      </c>
      <c r="FE20" s="18">
        <f t="shared" si="4"/>
        <v>33310</v>
      </c>
      <c r="FF20" s="18">
        <f t="shared" si="3"/>
        <v>6126294.1565</v>
      </c>
      <c r="FG20" s="145"/>
      <c r="FH20" s="146"/>
    </row>
    <row r="21" ht="16.5" spans="1:164">
      <c r="A21" s="16" t="s">
        <v>133</v>
      </c>
      <c r="B21" s="17" t="s">
        <v>37</v>
      </c>
      <c r="C21" s="18">
        <v>6939962760605</v>
      </c>
      <c r="D21" s="18">
        <v>21066010002313</v>
      </c>
      <c r="E21" s="17" t="s">
        <v>167</v>
      </c>
      <c r="F21" s="19" t="s">
        <v>387</v>
      </c>
      <c r="G21" s="17" t="s">
        <v>288</v>
      </c>
      <c r="H21" s="26">
        <f>VLOOKUP(C21,[3]Sheet2!K:P,6,0)</f>
        <v>1</v>
      </c>
      <c r="I21" s="17">
        <f>VLOOKUP(C21,[3]Sheet2!K:N,4,0)</f>
        <v>1362</v>
      </c>
      <c r="J21" s="17">
        <f>VLOOKUP(C21,[3]Sheet2!K:Q,7,0)</f>
        <v>59</v>
      </c>
      <c r="K21" s="18">
        <f>VLOOKUP(C21,[3]Sheet2!K:O,5,0)</f>
        <v>40.6575290206551</v>
      </c>
      <c r="L21" s="27">
        <f t="shared" si="0"/>
        <v>0.0111079846176522</v>
      </c>
      <c r="M21" s="18">
        <v>29</v>
      </c>
      <c r="N21" s="18">
        <v>5378.31</v>
      </c>
      <c r="O21" s="17">
        <v>199</v>
      </c>
      <c r="P21" s="17">
        <v>2468</v>
      </c>
      <c r="Q21" s="18">
        <v>35</v>
      </c>
      <c r="R21" s="18">
        <v>6318.05</v>
      </c>
      <c r="S21" s="17">
        <v>174</v>
      </c>
      <c r="T21" s="17">
        <v>2436</v>
      </c>
      <c r="U21" s="18">
        <v>25</v>
      </c>
      <c r="V21" s="18">
        <v>4637.19</v>
      </c>
      <c r="W21" s="17">
        <v>174</v>
      </c>
      <c r="X21" s="17">
        <v>2408</v>
      </c>
      <c r="Y21" s="18">
        <v>34</v>
      </c>
      <c r="Z21" s="18">
        <v>6329.82</v>
      </c>
      <c r="AA21" s="17">
        <v>174</v>
      </c>
      <c r="AB21" s="17">
        <v>2376</v>
      </c>
      <c r="AC21" s="18">
        <v>23</v>
      </c>
      <c r="AD21" s="18">
        <v>4260.03</v>
      </c>
      <c r="AE21" s="17">
        <v>174</v>
      </c>
      <c r="AF21" s="17">
        <v>2353</v>
      </c>
      <c r="AG21" s="18">
        <v>15</v>
      </c>
      <c r="AH21" s="18">
        <v>2756.54</v>
      </c>
      <c r="AI21" s="17">
        <v>174</v>
      </c>
      <c r="AJ21" s="17">
        <v>2271</v>
      </c>
      <c r="AK21" s="17">
        <v>24</v>
      </c>
      <c r="AL21" s="18">
        <v>4387</v>
      </c>
      <c r="AM21" s="17">
        <v>189</v>
      </c>
      <c r="AN21" s="17">
        <v>2247</v>
      </c>
      <c r="AO21" s="17">
        <v>21</v>
      </c>
      <c r="AP21" s="18">
        <v>3826</v>
      </c>
      <c r="AQ21" s="17">
        <v>189</v>
      </c>
      <c r="AR21" s="17">
        <v>2233</v>
      </c>
      <c r="AS21" s="18">
        <v>23</v>
      </c>
      <c r="AT21" s="18">
        <v>4254.48</v>
      </c>
      <c r="AU21" s="17">
        <v>189</v>
      </c>
      <c r="AV21" s="17">
        <v>2256</v>
      </c>
      <c r="AW21" s="18">
        <v>21</v>
      </c>
      <c r="AX21" s="18">
        <v>3871.25</v>
      </c>
      <c r="AY21" s="17">
        <v>189</v>
      </c>
      <c r="AZ21" s="18">
        <v>2235</v>
      </c>
      <c r="BA21" s="18">
        <v>18</v>
      </c>
      <c r="BB21" s="18">
        <v>3388.93</v>
      </c>
      <c r="BC21" s="17">
        <v>189</v>
      </c>
      <c r="BD21" s="18">
        <v>2241</v>
      </c>
      <c r="BE21" s="18">
        <v>23</v>
      </c>
      <c r="BF21" s="18">
        <v>4603.68</v>
      </c>
      <c r="BG21" s="17">
        <v>189</v>
      </c>
      <c r="BH21" s="18">
        <v>2218</v>
      </c>
      <c r="BI21" s="18">
        <v>9</v>
      </c>
      <c r="BJ21" s="18">
        <v>2059.97</v>
      </c>
      <c r="BK21" s="17">
        <v>189</v>
      </c>
      <c r="BL21" s="17">
        <v>2209</v>
      </c>
      <c r="BM21" s="17">
        <v>9</v>
      </c>
      <c r="BN21" s="18">
        <v>1741</v>
      </c>
      <c r="BO21" s="17">
        <v>189</v>
      </c>
      <c r="BP21" s="17">
        <v>2200</v>
      </c>
      <c r="BQ21" s="17">
        <v>9</v>
      </c>
      <c r="BR21" s="18">
        <v>1801</v>
      </c>
      <c r="BS21" s="17">
        <v>189</v>
      </c>
      <c r="BT21" s="17">
        <v>2190</v>
      </c>
      <c r="BU21" s="18">
        <v>57</v>
      </c>
      <c r="BV21" s="18">
        <v>10408.5</v>
      </c>
      <c r="BW21" s="17">
        <v>189</v>
      </c>
      <c r="BX21" s="18">
        <v>2137</v>
      </c>
      <c r="BY21" s="18">
        <v>57</v>
      </c>
      <c r="BZ21" s="18">
        <v>11099.37</v>
      </c>
      <c r="CA21" s="17">
        <v>189</v>
      </c>
      <c r="CB21" s="18">
        <v>2070</v>
      </c>
      <c r="CC21" s="18">
        <v>107</v>
      </c>
      <c r="CD21" s="18">
        <v>18467.17</v>
      </c>
      <c r="CE21" s="17">
        <v>189</v>
      </c>
      <c r="CF21" s="18">
        <v>1972</v>
      </c>
      <c r="CG21" s="18">
        <v>31</v>
      </c>
      <c r="CH21" s="18">
        <v>5652.21</v>
      </c>
      <c r="CI21" s="17">
        <v>189</v>
      </c>
      <c r="CJ21" s="18">
        <v>1866</v>
      </c>
      <c r="CK21" s="18">
        <v>29</v>
      </c>
      <c r="CL21" s="18">
        <v>6041.8</v>
      </c>
      <c r="CM21" s="17">
        <v>189</v>
      </c>
      <c r="CN21" s="18">
        <v>1836</v>
      </c>
      <c r="CO21" s="17">
        <v>11</v>
      </c>
      <c r="CP21" s="18">
        <v>2151</v>
      </c>
      <c r="CQ21" s="17">
        <v>189</v>
      </c>
      <c r="CR21" s="17">
        <v>1864</v>
      </c>
      <c r="CS21" s="17">
        <v>22</v>
      </c>
      <c r="CT21" s="18">
        <v>4267</v>
      </c>
      <c r="CU21" s="17">
        <v>189</v>
      </c>
      <c r="CV21" s="17">
        <v>1850</v>
      </c>
      <c r="CW21" s="17">
        <v>15</v>
      </c>
      <c r="CX21" s="18">
        <v>2937.98</v>
      </c>
      <c r="CY21" s="17">
        <v>189</v>
      </c>
      <c r="CZ21" s="17">
        <v>1841</v>
      </c>
      <c r="DA21" s="17">
        <v>27</v>
      </c>
      <c r="DB21" s="18">
        <v>5677.87</v>
      </c>
      <c r="DC21" s="17">
        <v>189</v>
      </c>
      <c r="DD21" s="17">
        <v>1799</v>
      </c>
      <c r="DE21" s="17">
        <v>19</v>
      </c>
      <c r="DF21" s="18">
        <v>3720.26</v>
      </c>
      <c r="DG21" s="17">
        <v>189</v>
      </c>
      <c r="DH21" s="17">
        <v>1665</v>
      </c>
      <c r="DI21" s="18">
        <v>13</v>
      </c>
      <c r="DJ21" s="18">
        <v>3289.34</v>
      </c>
      <c r="DK21" s="17">
        <v>189</v>
      </c>
      <c r="DL21" s="18">
        <v>1652</v>
      </c>
      <c r="DM21" s="18">
        <v>17</v>
      </c>
      <c r="DN21" s="18">
        <v>3760.79</v>
      </c>
      <c r="DO21" s="17">
        <v>189</v>
      </c>
      <c r="DP21" s="18">
        <v>1531</v>
      </c>
      <c r="DQ21" s="18">
        <v>28</v>
      </c>
      <c r="DR21" s="18">
        <v>4889.31</v>
      </c>
      <c r="DS21" s="17">
        <v>189</v>
      </c>
      <c r="DT21" s="18">
        <v>1553</v>
      </c>
      <c r="DU21" s="18">
        <v>42</v>
      </c>
      <c r="DV21" s="18">
        <v>7401.42</v>
      </c>
      <c r="DW21" s="17">
        <v>189</v>
      </c>
      <c r="DX21" s="18">
        <v>1545</v>
      </c>
      <c r="DY21" s="17">
        <v>36</v>
      </c>
      <c r="DZ21" s="18">
        <v>7024.95</v>
      </c>
      <c r="EA21" s="17">
        <v>189</v>
      </c>
      <c r="EB21" s="17">
        <v>1525</v>
      </c>
      <c r="EC21" s="17"/>
      <c r="ED21" s="18"/>
      <c r="EE21" s="17"/>
      <c r="EF21" s="17"/>
      <c r="EG21" s="17">
        <v>1277</v>
      </c>
      <c r="EH21" s="17">
        <v>251678.45</v>
      </c>
      <c r="EI21" s="17">
        <v>1837</v>
      </c>
      <c r="EJ21" s="17">
        <v>348554.96</v>
      </c>
      <c r="EK21" s="17">
        <v>1842</v>
      </c>
      <c r="EL21" s="17">
        <v>366690.05</v>
      </c>
      <c r="EM21" s="17">
        <v>832</v>
      </c>
      <c r="EN21" s="17">
        <v>162409.27</v>
      </c>
      <c r="EO21" s="16">
        <v>693</v>
      </c>
      <c r="EP21" s="16">
        <v>133957.95</v>
      </c>
      <c r="EQ21" s="16"/>
      <c r="ER21" s="16"/>
      <c r="ES21" s="41"/>
      <c r="ET21" s="41"/>
      <c r="EU21" s="41"/>
      <c r="EV21" s="41"/>
      <c r="EW21" s="18"/>
      <c r="EX21" s="41"/>
      <c r="EY21" s="41"/>
      <c r="EZ21" s="41"/>
      <c r="FA21" s="18"/>
      <c r="FB21" s="18"/>
      <c r="FC21" s="18">
        <f t="shared" si="1"/>
        <v>829</v>
      </c>
      <c r="FD21" s="18">
        <f t="shared" si="2"/>
        <v>156402.22</v>
      </c>
      <c r="FE21" s="18">
        <f t="shared" si="4"/>
        <v>7310</v>
      </c>
      <c r="FF21" s="18">
        <f t="shared" si="3"/>
        <v>1419692.9</v>
      </c>
      <c r="FG21" s="145"/>
      <c r="FH21" s="146"/>
    </row>
    <row r="22" ht="16.5" spans="1:164">
      <c r="A22" s="16" t="s">
        <v>139</v>
      </c>
      <c r="B22" s="17" t="s">
        <v>37</v>
      </c>
      <c r="C22" s="18">
        <v>6939962745992</v>
      </c>
      <c r="D22" s="18">
        <v>21066010001053</v>
      </c>
      <c r="E22" s="17" t="s">
        <v>169</v>
      </c>
      <c r="F22" s="19" t="s">
        <v>388</v>
      </c>
      <c r="G22" s="17" t="s">
        <v>129</v>
      </c>
      <c r="H22" s="26">
        <f>VLOOKUP(C22,[3]Sheet2!K:P,6,0)</f>
        <v>1</v>
      </c>
      <c r="I22" s="17">
        <f>VLOOKUP(C22,[3]Sheet2!K:N,4,0)</f>
        <v>1625</v>
      </c>
      <c r="J22" s="17">
        <f>VLOOKUP(C22,[3]Sheet2!K:Q,7,0)</f>
        <v>1079</v>
      </c>
      <c r="K22" s="18">
        <f>VLOOKUP(C22,[3]Sheet2!K:O,5,0)</f>
        <v>41.7346515098807</v>
      </c>
      <c r="L22" s="27">
        <f t="shared" si="0"/>
        <v>0.00927228631533813</v>
      </c>
      <c r="M22" s="18">
        <v>30</v>
      </c>
      <c r="N22" s="18">
        <v>7338.66</v>
      </c>
      <c r="O22" s="17">
        <v>269</v>
      </c>
      <c r="P22" s="17">
        <v>743</v>
      </c>
      <c r="Q22" s="18">
        <v>24</v>
      </c>
      <c r="R22" s="18">
        <v>5748.89</v>
      </c>
      <c r="S22" s="17">
        <v>234</v>
      </c>
      <c r="T22" s="17">
        <v>722</v>
      </c>
      <c r="U22" s="18">
        <v>20</v>
      </c>
      <c r="V22" s="18">
        <v>4891.58</v>
      </c>
      <c r="W22" s="17">
        <v>234</v>
      </c>
      <c r="X22" s="17">
        <v>728</v>
      </c>
      <c r="Y22" s="18">
        <v>25</v>
      </c>
      <c r="Z22" s="18">
        <v>6125.97</v>
      </c>
      <c r="AA22" s="17">
        <v>234</v>
      </c>
      <c r="AB22" s="17">
        <v>692</v>
      </c>
      <c r="AC22" s="18">
        <v>26</v>
      </c>
      <c r="AD22" s="18">
        <v>6357.79</v>
      </c>
      <c r="AE22" s="17">
        <v>234</v>
      </c>
      <c r="AF22" s="17">
        <v>620</v>
      </c>
      <c r="AG22" s="18">
        <v>11</v>
      </c>
      <c r="AH22" s="18">
        <v>2829</v>
      </c>
      <c r="AI22" s="17">
        <v>234</v>
      </c>
      <c r="AJ22" s="17">
        <v>541</v>
      </c>
      <c r="AK22" s="17">
        <v>23</v>
      </c>
      <c r="AL22" s="18">
        <v>5799.25</v>
      </c>
      <c r="AM22" s="17">
        <v>259</v>
      </c>
      <c r="AN22" s="17">
        <v>544</v>
      </c>
      <c r="AO22" s="17">
        <v>16</v>
      </c>
      <c r="AP22" s="18">
        <v>4065.97</v>
      </c>
      <c r="AQ22" s="17">
        <v>259</v>
      </c>
      <c r="AR22" s="17">
        <v>537</v>
      </c>
      <c r="AS22" s="18">
        <v>17</v>
      </c>
      <c r="AT22" s="18">
        <v>4368</v>
      </c>
      <c r="AU22" s="17">
        <v>259</v>
      </c>
      <c r="AV22" s="17">
        <v>556</v>
      </c>
      <c r="AW22" s="18">
        <v>21</v>
      </c>
      <c r="AX22" s="18">
        <v>5849.87</v>
      </c>
      <c r="AY22" s="17">
        <v>259</v>
      </c>
      <c r="AZ22" s="18">
        <v>557</v>
      </c>
      <c r="BA22" s="18">
        <v>11</v>
      </c>
      <c r="BB22" s="18">
        <v>2843.6</v>
      </c>
      <c r="BC22" s="17">
        <v>259</v>
      </c>
      <c r="BD22" s="18">
        <v>590</v>
      </c>
      <c r="BE22" s="18">
        <v>11</v>
      </c>
      <c r="BF22" s="18">
        <v>2806.18</v>
      </c>
      <c r="BG22" s="17">
        <v>259</v>
      </c>
      <c r="BH22" s="18">
        <v>579</v>
      </c>
      <c r="BI22" s="18">
        <v>10</v>
      </c>
      <c r="BJ22" s="18">
        <v>3095.08</v>
      </c>
      <c r="BK22" s="17">
        <v>259</v>
      </c>
      <c r="BL22" s="17">
        <v>575</v>
      </c>
      <c r="BM22" s="17">
        <v>15</v>
      </c>
      <c r="BN22" s="18">
        <v>4315.37</v>
      </c>
      <c r="BO22" s="17">
        <v>259</v>
      </c>
      <c r="BP22" s="17">
        <v>559</v>
      </c>
      <c r="BQ22" s="17">
        <v>11</v>
      </c>
      <c r="BR22" s="18">
        <v>2819.91</v>
      </c>
      <c r="BS22" s="17">
        <v>259</v>
      </c>
      <c r="BT22" s="17">
        <v>547</v>
      </c>
      <c r="BU22" s="18">
        <v>86</v>
      </c>
      <c r="BV22" s="18">
        <v>19790.98</v>
      </c>
      <c r="BW22" s="17">
        <v>259</v>
      </c>
      <c r="BX22" s="18">
        <v>467</v>
      </c>
      <c r="BY22" s="18">
        <v>61</v>
      </c>
      <c r="BZ22" s="18">
        <v>14706.16</v>
      </c>
      <c r="CA22" s="17">
        <v>259</v>
      </c>
      <c r="CB22" s="18">
        <v>413</v>
      </c>
      <c r="CC22" s="18">
        <v>103</v>
      </c>
      <c r="CD22" s="18">
        <v>22863.2</v>
      </c>
      <c r="CE22" s="17">
        <v>259</v>
      </c>
      <c r="CF22" s="18">
        <v>324</v>
      </c>
      <c r="CG22" s="18">
        <v>29</v>
      </c>
      <c r="CH22" s="18">
        <v>6900.95</v>
      </c>
      <c r="CI22" s="17">
        <v>259</v>
      </c>
      <c r="CJ22" s="18">
        <v>280</v>
      </c>
      <c r="CK22" s="18">
        <v>39</v>
      </c>
      <c r="CL22" s="18">
        <v>9089.07</v>
      </c>
      <c r="CM22" s="17">
        <v>259</v>
      </c>
      <c r="CN22" s="18">
        <v>239</v>
      </c>
      <c r="CO22" s="17">
        <v>12</v>
      </c>
      <c r="CP22" s="18">
        <v>3190.68</v>
      </c>
      <c r="CQ22" s="17">
        <v>259</v>
      </c>
      <c r="CR22" s="17">
        <v>378</v>
      </c>
      <c r="CS22" s="17">
        <v>7</v>
      </c>
      <c r="CT22" s="18">
        <v>1922.74</v>
      </c>
      <c r="CU22" s="17">
        <v>259</v>
      </c>
      <c r="CV22" s="17">
        <v>372</v>
      </c>
      <c r="CW22" s="17">
        <v>7</v>
      </c>
      <c r="CX22" s="18">
        <v>1894.88</v>
      </c>
      <c r="CY22" s="17">
        <v>259</v>
      </c>
      <c r="CZ22" s="17">
        <v>366</v>
      </c>
      <c r="DA22" s="17">
        <v>8</v>
      </c>
      <c r="DB22" s="18">
        <v>2127</v>
      </c>
      <c r="DC22" s="17">
        <v>259</v>
      </c>
      <c r="DD22" s="17">
        <v>315</v>
      </c>
      <c r="DE22" s="17">
        <v>3</v>
      </c>
      <c r="DF22" s="18">
        <v>795.71</v>
      </c>
      <c r="DG22" s="17">
        <v>259</v>
      </c>
      <c r="DH22" s="17">
        <v>204</v>
      </c>
      <c r="DI22" s="18">
        <v>6</v>
      </c>
      <c r="DJ22" s="18">
        <v>1520.98</v>
      </c>
      <c r="DK22" s="17">
        <v>259</v>
      </c>
      <c r="DL22" s="18">
        <v>238</v>
      </c>
      <c r="DM22" s="18">
        <v>5</v>
      </c>
      <c r="DN22" s="18">
        <v>1352.72</v>
      </c>
      <c r="DO22" s="17">
        <v>259</v>
      </c>
      <c r="DP22" s="18">
        <v>277</v>
      </c>
      <c r="DQ22" s="18">
        <v>13</v>
      </c>
      <c r="DR22" s="18">
        <v>3826.55</v>
      </c>
      <c r="DS22" s="17">
        <v>259</v>
      </c>
      <c r="DT22" s="18">
        <v>335</v>
      </c>
      <c r="DU22" s="18">
        <v>16</v>
      </c>
      <c r="DV22" s="18">
        <v>4576.47</v>
      </c>
      <c r="DW22" s="17">
        <v>259</v>
      </c>
      <c r="DX22" s="18">
        <v>473</v>
      </c>
      <c r="DY22" s="17">
        <v>26</v>
      </c>
      <c r="DZ22" s="18">
        <v>6129.19</v>
      </c>
      <c r="EA22" s="17">
        <v>259</v>
      </c>
      <c r="EB22" s="17">
        <v>454</v>
      </c>
      <c r="EC22" s="17"/>
      <c r="ED22" s="18"/>
      <c r="EE22" s="17"/>
      <c r="EF22" s="17"/>
      <c r="EG22" s="17">
        <v>1401</v>
      </c>
      <c r="EH22" s="17">
        <v>354535.9</v>
      </c>
      <c r="EI22" s="17">
        <v>761</v>
      </c>
      <c r="EJ22" s="17">
        <v>196950.46</v>
      </c>
      <c r="EK22" s="17">
        <v>750</v>
      </c>
      <c r="EL22" s="17">
        <v>193587.89</v>
      </c>
      <c r="EM22" s="17">
        <v>437</v>
      </c>
      <c r="EN22" s="17">
        <v>116799.85</v>
      </c>
      <c r="EO22" s="18">
        <v>400</v>
      </c>
      <c r="EP22" s="41">
        <v>106938.99</v>
      </c>
      <c r="EQ22" s="41"/>
      <c r="ER22" s="41"/>
      <c r="ES22" s="41"/>
      <c r="ET22" s="41"/>
      <c r="EU22" s="41"/>
      <c r="EV22" s="41"/>
      <c r="EW22" s="18"/>
      <c r="EX22" s="41"/>
      <c r="EY22" s="41"/>
      <c r="EZ22" s="41"/>
      <c r="FA22" s="18"/>
      <c r="FB22" s="18"/>
      <c r="FC22" s="18">
        <f t="shared" si="1"/>
        <v>692</v>
      </c>
      <c r="FD22" s="18">
        <f t="shared" si="2"/>
        <v>169942.4</v>
      </c>
      <c r="FE22" s="18">
        <f t="shared" si="4"/>
        <v>4441</v>
      </c>
      <c r="FF22" s="18">
        <f t="shared" si="3"/>
        <v>1138755.49</v>
      </c>
      <c r="FG22" s="145"/>
      <c r="FH22" s="146"/>
    </row>
    <row r="23" ht="16.5" spans="1:164">
      <c r="A23" s="136"/>
      <c r="B23" s="20" t="s">
        <v>37</v>
      </c>
      <c r="C23" s="18">
        <v>6939962755885</v>
      </c>
      <c r="D23" s="18">
        <v>21066010001973</v>
      </c>
      <c r="E23" s="148" t="s">
        <v>389</v>
      </c>
      <c r="F23" s="149" t="s">
        <v>390</v>
      </c>
      <c r="G23" s="148" t="s">
        <v>288</v>
      </c>
      <c r="H23" s="26">
        <f>VLOOKUP(C23,[3]Sheet2!K:P,6,0)</f>
        <v>0</v>
      </c>
      <c r="I23" s="17">
        <f>VLOOKUP(C23,[3]Sheet2!K:N,4,0)</f>
        <v>0</v>
      </c>
      <c r="J23" s="17">
        <f>VLOOKUP(C23,[3]Sheet2!K:Q,7,0)</f>
        <v>0</v>
      </c>
      <c r="K23" s="18" t="str">
        <f>VLOOKUP(C23,[3]Sheet2!K:O,5,0)</f>
        <v>-</v>
      </c>
      <c r="L23" s="27">
        <f t="shared" si="0"/>
        <v>0.00144711982956144</v>
      </c>
      <c r="M23" s="18">
        <v>3</v>
      </c>
      <c r="N23" s="18">
        <v>737.22</v>
      </c>
      <c r="O23" s="148">
        <v>259</v>
      </c>
      <c r="P23" s="17">
        <v>261</v>
      </c>
      <c r="Q23" s="18">
        <v>4</v>
      </c>
      <c r="R23" s="18">
        <v>1444.77</v>
      </c>
      <c r="S23" s="17">
        <v>234</v>
      </c>
      <c r="T23" s="17">
        <v>266</v>
      </c>
      <c r="U23" s="18">
        <v>2</v>
      </c>
      <c r="V23" s="18">
        <v>488</v>
      </c>
      <c r="W23" s="17">
        <v>234</v>
      </c>
      <c r="X23" s="17">
        <v>264</v>
      </c>
      <c r="Y23" s="18">
        <v>5</v>
      </c>
      <c r="Z23" s="18">
        <v>1262</v>
      </c>
      <c r="AA23" s="17">
        <v>234</v>
      </c>
      <c r="AB23" s="17">
        <v>256</v>
      </c>
      <c r="AC23" s="18">
        <v>1</v>
      </c>
      <c r="AD23" s="18">
        <v>244</v>
      </c>
      <c r="AE23" s="17">
        <v>234</v>
      </c>
      <c r="AF23" s="17">
        <v>260</v>
      </c>
      <c r="AG23" s="18">
        <v>5</v>
      </c>
      <c r="AH23" s="18">
        <v>1195.46</v>
      </c>
      <c r="AI23" s="17">
        <v>234</v>
      </c>
      <c r="AJ23" s="17">
        <v>255</v>
      </c>
      <c r="AK23" s="17">
        <v>2</v>
      </c>
      <c r="AL23" s="18">
        <v>485.52</v>
      </c>
      <c r="AM23" s="17">
        <v>249</v>
      </c>
      <c r="AN23" s="17">
        <v>253</v>
      </c>
      <c r="AO23" s="17">
        <v>2</v>
      </c>
      <c r="AP23" s="18">
        <v>488.42</v>
      </c>
      <c r="AQ23" s="17">
        <v>249</v>
      </c>
      <c r="AR23" s="17">
        <v>251</v>
      </c>
      <c r="AS23" s="18">
        <v>3</v>
      </c>
      <c r="AT23" s="18">
        <v>717.51</v>
      </c>
      <c r="AU23" s="17">
        <v>249</v>
      </c>
      <c r="AV23" s="17">
        <v>248</v>
      </c>
      <c r="AW23" s="18">
        <v>3</v>
      </c>
      <c r="AX23" s="18">
        <v>732</v>
      </c>
      <c r="AY23" s="17">
        <v>249</v>
      </c>
      <c r="AZ23" s="18">
        <v>248</v>
      </c>
      <c r="BA23" s="18">
        <v>2</v>
      </c>
      <c r="BB23" s="18">
        <v>498</v>
      </c>
      <c r="BC23" s="17">
        <v>249</v>
      </c>
      <c r="BD23" s="18">
        <v>244</v>
      </c>
      <c r="BE23" s="18">
        <v>1</v>
      </c>
      <c r="BF23" s="18">
        <v>249</v>
      </c>
      <c r="BG23" s="17">
        <v>249</v>
      </c>
      <c r="BH23" s="18">
        <v>243</v>
      </c>
      <c r="BI23" s="18">
        <v>1</v>
      </c>
      <c r="BJ23" s="18">
        <v>239</v>
      </c>
      <c r="BK23" s="17">
        <v>249</v>
      </c>
      <c r="BL23" s="17">
        <v>242</v>
      </c>
      <c r="BM23" s="17">
        <v>2</v>
      </c>
      <c r="BN23" s="18">
        <v>478</v>
      </c>
      <c r="BO23" s="17">
        <v>249</v>
      </c>
      <c r="BP23" s="17">
        <v>240</v>
      </c>
      <c r="BQ23" s="17">
        <v>1</v>
      </c>
      <c r="BR23" s="18">
        <v>722</v>
      </c>
      <c r="BS23" s="17">
        <v>249</v>
      </c>
      <c r="BT23" s="17">
        <v>240</v>
      </c>
      <c r="BU23" s="18">
        <v>5</v>
      </c>
      <c r="BV23" s="18">
        <v>1115.77</v>
      </c>
      <c r="BW23" s="148">
        <v>249</v>
      </c>
      <c r="BX23" s="18">
        <v>235</v>
      </c>
      <c r="BY23" s="18">
        <v>18</v>
      </c>
      <c r="BZ23" s="18">
        <v>4487.56</v>
      </c>
      <c r="CA23" s="148">
        <v>249</v>
      </c>
      <c r="CB23" s="18">
        <v>217</v>
      </c>
      <c r="CC23" s="18">
        <v>13</v>
      </c>
      <c r="CD23" s="18">
        <v>2269.21</v>
      </c>
      <c r="CE23" s="148">
        <v>249</v>
      </c>
      <c r="CF23" s="18">
        <v>208</v>
      </c>
      <c r="CG23" s="18">
        <v>2</v>
      </c>
      <c r="CH23" s="18">
        <v>453</v>
      </c>
      <c r="CI23" s="148">
        <v>249</v>
      </c>
      <c r="CJ23" s="18">
        <v>202</v>
      </c>
      <c r="CK23" s="18">
        <v>8</v>
      </c>
      <c r="CL23" s="18">
        <v>1807</v>
      </c>
      <c r="CM23" s="148">
        <v>249</v>
      </c>
      <c r="CN23" s="18">
        <v>195</v>
      </c>
      <c r="CO23" s="17">
        <v>4</v>
      </c>
      <c r="CP23" s="18">
        <v>1016</v>
      </c>
      <c r="CQ23" s="148">
        <v>249</v>
      </c>
      <c r="CR23" s="17">
        <v>189</v>
      </c>
      <c r="CS23" s="17">
        <v>2</v>
      </c>
      <c r="CT23" s="18">
        <v>481.01</v>
      </c>
      <c r="CU23" s="148">
        <v>249</v>
      </c>
      <c r="CV23" s="17">
        <v>187</v>
      </c>
      <c r="CW23" s="17">
        <v>3</v>
      </c>
      <c r="CX23" s="18">
        <v>734.11</v>
      </c>
      <c r="CY23" s="148">
        <v>249</v>
      </c>
      <c r="CZ23" s="17">
        <v>184</v>
      </c>
      <c r="DA23" s="17">
        <v>1</v>
      </c>
      <c r="DB23" s="18">
        <v>249</v>
      </c>
      <c r="DC23" s="148">
        <v>249</v>
      </c>
      <c r="DD23" s="17">
        <v>184</v>
      </c>
      <c r="DE23" s="17">
        <v>1</v>
      </c>
      <c r="DF23" s="18">
        <v>249</v>
      </c>
      <c r="DG23" s="148">
        <v>249</v>
      </c>
      <c r="DH23" s="17">
        <v>183</v>
      </c>
      <c r="DI23" s="18">
        <v>3</v>
      </c>
      <c r="DJ23" s="18">
        <v>734.72</v>
      </c>
      <c r="DK23" s="148">
        <v>249</v>
      </c>
      <c r="DL23" s="18">
        <v>180</v>
      </c>
      <c r="DM23" s="18">
        <v>1</v>
      </c>
      <c r="DN23" s="18">
        <v>249</v>
      </c>
      <c r="DO23" s="148">
        <v>249</v>
      </c>
      <c r="DP23" s="18">
        <v>179</v>
      </c>
      <c r="DQ23" s="18">
        <v>6</v>
      </c>
      <c r="DR23" s="18">
        <v>1459</v>
      </c>
      <c r="DS23" s="148">
        <v>249</v>
      </c>
      <c r="DT23" s="18">
        <v>173</v>
      </c>
      <c r="DU23" s="18">
        <v>4</v>
      </c>
      <c r="DV23" s="18">
        <v>1450.39</v>
      </c>
      <c r="DW23" s="148">
        <v>249</v>
      </c>
      <c r="DX23" s="18">
        <v>168</v>
      </c>
      <c r="DY23" s="17">
        <v>0</v>
      </c>
      <c r="DZ23" s="18">
        <v>450</v>
      </c>
      <c r="EA23" s="148">
        <v>249</v>
      </c>
      <c r="EB23" s="17">
        <v>167</v>
      </c>
      <c r="EC23" s="17"/>
      <c r="ED23" s="18"/>
      <c r="EE23" s="148"/>
      <c r="EF23" s="17"/>
      <c r="EG23" s="148"/>
      <c r="EH23" s="148"/>
      <c r="EI23" s="148"/>
      <c r="EJ23" s="148"/>
      <c r="EK23" s="148">
        <v>0</v>
      </c>
      <c r="EL23" s="148">
        <v>0</v>
      </c>
      <c r="EM23" s="17">
        <v>89</v>
      </c>
      <c r="EN23" s="17">
        <v>23075.68</v>
      </c>
      <c r="EO23" s="136">
        <v>118</v>
      </c>
      <c r="EP23" s="136">
        <v>29453.46</v>
      </c>
      <c r="EQ23" s="136"/>
      <c r="ER23" s="136"/>
      <c r="ES23" s="152"/>
      <c r="ET23" s="152"/>
      <c r="EU23" s="152"/>
      <c r="EV23" s="152"/>
      <c r="EW23" s="153"/>
      <c r="EX23" s="152"/>
      <c r="EY23" s="152"/>
      <c r="EZ23" s="152"/>
      <c r="FA23" s="153"/>
      <c r="FB23" s="153"/>
      <c r="FC23" s="18">
        <f t="shared" si="1"/>
        <v>108</v>
      </c>
      <c r="FD23" s="18">
        <f t="shared" si="2"/>
        <v>27185.67</v>
      </c>
      <c r="FE23" s="18">
        <f t="shared" si="4"/>
        <v>315</v>
      </c>
      <c r="FF23" s="18">
        <f t="shared" si="3"/>
        <v>79714.81</v>
      </c>
      <c r="FG23" s="145"/>
      <c r="FH23" s="146"/>
    </row>
    <row r="24" ht="16.5" spans="1:164">
      <c r="A24" s="136"/>
      <c r="B24" s="20" t="s">
        <v>37</v>
      </c>
      <c r="C24" s="18">
        <v>6939962755359</v>
      </c>
      <c r="D24" s="18">
        <v>21066010001954</v>
      </c>
      <c r="E24" s="148" t="s">
        <v>171</v>
      </c>
      <c r="F24" s="149" t="s">
        <v>391</v>
      </c>
      <c r="G24" s="148" t="s">
        <v>288</v>
      </c>
      <c r="H24" s="26">
        <f>VLOOKUP(C24,[3]Sheet2!K:P,6,0)</f>
        <v>1</v>
      </c>
      <c r="I24" s="17">
        <f>VLOOKUP(C24,[3]Sheet2!K:N,4,0)</f>
        <v>125</v>
      </c>
      <c r="J24" s="17">
        <f>VLOOKUP(C24,[3]Sheet2!K:Q,7,0)</f>
        <v>0</v>
      </c>
      <c r="K24" s="18">
        <f>VLOOKUP(C24,[3]Sheet2!K:O,5,0)</f>
        <v>126.020163226116</v>
      </c>
      <c r="L24" s="27">
        <f t="shared" si="0"/>
        <v>0.000696761399418472</v>
      </c>
      <c r="M24" s="18">
        <v>3</v>
      </c>
      <c r="N24" s="18">
        <v>1154.27</v>
      </c>
      <c r="O24" s="148">
        <v>399</v>
      </c>
      <c r="P24" s="17">
        <v>56</v>
      </c>
      <c r="Q24" s="18">
        <v>2</v>
      </c>
      <c r="R24" s="18">
        <v>783</v>
      </c>
      <c r="S24" s="17">
        <v>374</v>
      </c>
      <c r="T24" s="17">
        <v>55</v>
      </c>
      <c r="U24" s="18">
        <v>1</v>
      </c>
      <c r="V24" s="18">
        <v>384</v>
      </c>
      <c r="W24" s="17">
        <v>374</v>
      </c>
      <c r="X24" s="17">
        <v>57</v>
      </c>
      <c r="Y24" s="18">
        <v>4</v>
      </c>
      <c r="Z24" s="18">
        <v>1516</v>
      </c>
      <c r="AA24" s="17">
        <v>374</v>
      </c>
      <c r="AB24" s="17">
        <v>51</v>
      </c>
      <c r="AC24" s="18">
        <v>2</v>
      </c>
      <c r="AD24" s="18">
        <v>771.59</v>
      </c>
      <c r="AE24" s="17">
        <v>374</v>
      </c>
      <c r="AF24" s="17">
        <v>50</v>
      </c>
      <c r="AG24" s="18">
        <v>0</v>
      </c>
      <c r="AH24" s="18">
        <v>0</v>
      </c>
      <c r="AI24" s="17">
        <v>374</v>
      </c>
      <c r="AJ24" s="17">
        <v>50</v>
      </c>
      <c r="AK24" s="17">
        <v>1</v>
      </c>
      <c r="AL24" s="18">
        <v>399</v>
      </c>
      <c r="AM24" s="17">
        <v>399</v>
      </c>
      <c r="AN24" s="17">
        <v>50</v>
      </c>
      <c r="AO24" s="17">
        <v>2</v>
      </c>
      <c r="AP24" s="18">
        <v>798</v>
      </c>
      <c r="AQ24" s="17">
        <v>399</v>
      </c>
      <c r="AR24" s="17">
        <v>48</v>
      </c>
      <c r="AS24" s="18">
        <v>-1</v>
      </c>
      <c r="AT24" s="18">
        <v>374</v>
      </c>
      <c r="AU24" s="17">
        <v>399</v>
      </c>
      <c r="AV24" s="17">
        <v>48</v>
      </c>
      <c r="AW24" s="18">
        <v>1</v>
      </c>
      <c r="AX24" s="18">
        <v>396.87</v>
      </c>
      <c r="AY24" s="17">
        <v>399</v>
      </c>
      <c r="AZ24" s="18">
        <v>48</v>
      </c>
      <c r="BA24" s="18">
        <v>0</v>
      </c>
      <c r="BB24" s="18">
        <v>0</v>
      </c>
      <c r="BC24" s="17">
        <v>399</v>
      </c>
      <c r="BD24" s="18">
        <v>48</v>
      </c>
      <c r="BE24" s="18">
        <v>2</v>
      </c>
      <c r="BF24" s="18">
        <v>718.68</v>
      </c>
      <c r="BG24" s="17">
        <v>399</v>
      </c>
      <c r="BH24" s="18">
        <v>76</v>
      </c>
      <c r="BI24" s="18">
        <v>0</v>
      </c>
      <c r="BJ24" s="18">
        <v>0</v>
      </c>
      <c r="BK24" s="17">
        <v>399</v>
      </c>
      <c r="BL24" s="17">
        <v>65</v>
      </c>
      <c r="BM24" s="17">
        <v>2</v>
      </c>
      <c r="BN24" s="18">
        <v>788</v>
      </c>
      <c r="BO24" s="17">
        <v>399</v>
      </c>
      <c r="BP24" s="17">
        <v>63</v>
      </c>
      <c r="BQ24" s="17">
        <v>2</v>
      </c>
      <c r="BR24" s="18">
        <v>798</v>
      </c>
      <c r="BS24" s="17">
        <v>399</v>
      </c>
      <c r="BT24" s="17">
        <v>67</v>
      </c>
      <c r="BU24" s="18">
        <v>6</v>
      </c>
      <c r="BV24" s="18">
        <v>2074.5</v>
      </c>
      <c r="BW24" s="148">
        <v>399</v>
      </c>
      <c r="BX24" s="18">
        <v>54</v>
      </c>
      <c r="BY24" s="18">
        <v>3</v>
      </c>
      <c r="BZ24" s="18">
        <v>1037</v>
      </c>
      <c r="CA24" s="148">
        <v>399</v>
      </c>
      <c r="CB24" s="18">
        <v>50</v>
      </c>
      <c r="CC24" s="18">
        <v>7</v>
      </c>
      <c r="CD24" s="18">
        <v>2404.54</v>
      </c>
      <c r="CE24" s="148">
        <v>399</v>
      </c>
      <c r="CF24" s="18">
        <v>43</v>
      </c>
      <c r="CG24" s="18">
        <v>1</v>
      </c>
      <c r="CH24" s="18">
        <v>359</v>
      </c>
      <c r="CI24" s="148">
        <v>399</v>
      </c>
      <c r="CJ24" s="18">
        <v>40</v>
      </c>
      <c r="CK24" s="18">
        <v>0</v>
      </c>
      <c r="CL24" s="18">
        <v>-35</v>
      </c>
      <c r="CM24" s="148">
        <v>399</v>
      </c>
      <c r="CN24" s="18">
        <v>39</v>
      </c>
      <c r="CO24" s="17">
        <v>2</v>
      </c>
      <c r="CP24" s="18">
        <v>823</v>
      </c>
      <c r="CQ24" s="148">
        <v>399</v>
      </c>
      <c r="CR24" s="17">
        <v>61</v>
      </c>
      <c r="CS24" s="17">
        <v>0</v>
      </c>
      <c r="CT24" s="18">
        <v>0</v>
      </c>
      <c r="CU24" s="148">
        <v>399</v>
      </c>
      <c r="CV24" s="17">
        <v>67</v>
      </c>
      <c r="CW24" s="17">
        <v>2</v>
      </c>
      <c r="CX24" s="18">
        <v>798</v>
      </c>
      <c r="CY24" s="148">
        <v>399</v>
      </c>
      <c r="CZ24" s="17">
        <v>66</v>
      </c>
      <c r="DA24" s="17">
        <v>2</v>
      </c>
      <c r="DB24" s="18">
        <v>798</v>
      </c>
      <c r="DC24" s="148">
        <v>399</v>
      </c>
      <c r="DD24" s="17">
        <v>49</v>
      </c>
      <c r="DE24" s="17">
        <v>3</v>
      </c>
      <c r="DF24" s="18">
        <v>1182</v>
      </c>
      <c r="DG24" s="148">
        <v>399</v>
      </c>
      <c r="DH24" s="17">
        <v>41</v>
      </c>
      <c r="DI24" s="18">
        <v>1</v>
      </c>
      <c r="DJ24" s="18">
        <v>399</v>
      </c>
      <c r="DK24" s="148">
        <v>399</v>
      </c>
      <c r="DL24" s="18">
        <v>41</v>
      </c>
      <c r="DM24" s="18">
        <v>1</v>
      </c>
      <c r="DN24" s="18">
        <v>384</v>
      </c>
      <c r="DO24" s="148">
        <v>399</v>
      </c>
      <c r="DP24" s="18">
        <v>46</v>
      </c>
      <c r="DQ24" s="18">
        <v>0</v>
      </c>
      <c r="DR24" s="18">
        <v>795</v>
      </c>
      <c r="DS24" s="148">
        <v>399</v>
      </c>
      <c r="DT24" s="18">
        <v>49</v>
      </c>
      <c r="DU24" s="18">
        <v>3</v>
      </c>
      <c r="DV24" s="18">
        <v>1182</v>
      </c>
      <c r="DW24" s="148">
        <v>399</v>
      </c>
      <c r="DX24" s="18">
        <v>71</v>
      </c>
      <c r="DY24" s="17">
        <v>0</v>
      </c>
      <c r="DZ24" s="18">
        <v>0</v>
      </c>
      <c r="EA24" s="148">
        <v>399</v>
      </c>
      <c r="EB24" s="17">
        <v>71</v>
      </c>
      <c r="EC24" s="17"/>
      <c r="ED24" s="18"/>
      <c r="EE24" s="148"/>
      <c r="EF24" s="17"/>
      <c r="EG24" s="148"/>
      <c r="EH24" s="148"/>
      <c r="EI24" s="148"/>
      <c r="EJ24" s="148"/>
      <c r="EK24" s="148">
        <v>0</v>
      </c>
      <c r="EL24" s="148">
        <v>0</v>
      </c>
      <c r="EM24" s="17">
        <v>39</v>
      </c>
      <c r="EN24" s="17">
        <v>16255.65</v>
      </c>
      <c r="EO24" s="136">
        <v>38</v>
      </c>
      <c r="EP24" s="136">
        <v>16280.43</v>
      </c>
      <c r="EQ24" s="136"/>
      <c r="ER24" s="136"/>
      <c r="ES24" s="152"/>
      <c r="ET24" s="152"/>
      <c r="EU24" s="152"/>
      <c r="EV24" s="152"/>
      <c r="EW24" s="153"/>
      <c r="EX24" s="152"/>
      <c r="EY24" s="152"/>
      <c r="EZ24" s="152"/>
      <c r="FA24" s="153"/>
      <c r="FB24" s="153"/>
      <c r="FC24" s="18">
        <f t="shared" si="1"/>
        <v>52</v>
      </c>
      <c r="FD24" s="18">
        <f t="shared" si="2"/>
        <v>21082.45</v>
      </c>
      <c r="FE24" s="18">
        <f t="shared" si="4"/>
        <v>129</v>
      </c>
      <c r="FF24" s="18">
        <f t="shared" si="3"/>
        <v>53618.53</v>
      </c>
      <c r="FG24" s="145"/>
      <c r="FH24" s="146"/>
    </row>
    <row r="25" ht="16.5" spans="1:164">
      <c r="A25" s="16" t="s">
        <v>126</v>
      </c>
      <c r="B25" s="17" t="s">
        <v>38</v>
      </c>
      <c r="C25" s="18">
        <v>6939962734354</v>
      </c>
      <c r="D25" s="18">
        <v>21061110000011</v>
      </c>
      <c r="E25" s="17" t="s">
        <v>180</v>
      </c>
      <c r="F25" s="19" t="s">
        <v>392</v>
      </c>
      <c r="G25" s="17" t="s">
        <v>129</v>
      </c>
      <c r="H25" s="26">
        <f>VLOOKUP(C25,[3]Sheet2!K:P,6,0)</f>
        <v>1</v>
      </c>
      <c r="I25" s="17">
        <f>VLOOKUP(C25,[3]Sheet2!K:N,4,0)</f>
        <v>569</v>
      </c>
      <c r="J25" s="17">
        <f>VLOOKUP(C25,[3]Sheet2!K:Q,7,0)</f>
        <v>280</v>
      </c>
      <c r="K25" s="18">
        <f>VLOOKUP(C25,[3]Sheet2!K:O,5,0)</f>
        <v>48.7340129749768</v>
      </c>
      <c r="L25" s="27">
        <f t="shared" si="0"/>
        <v>0.00593587115273814</v>
      </c>
      <c r="M25" s="18">
        <v>13</v>
      </c>
      <c r="N25" s="18">
        <v>2911.7</v>
      </c>
      <c r="O25" s="17">
        <v>199</v>
      </c>
      <c r="P25" s="17">
        <v>1233</v>
      </c>
      <c r="Q25" s="18">
        <v>28</v>
      </c>
      <c r="R25" s="18">
        <v>5433.38</v>
      </c>
      <c r="S25" s="17">
        <v>199</v>
      </c>
      <c r="T25" s="17">
        <v>1236</v>
      </c>
      <c r="U25" s="18">
        <v>5</v>
      </c>
      <c r="V25" s="18">
        <v>961</v>
      </c>
      <c r="W25" s="17">
        <v>199</v>
      </c>
      <c r="X25" s="17">
        <v>1254</v>
      </c>
      <c r="Y25" s="18">
        <v>19</v>
      </c>
      <c r="Z25" s="18">
        <v>3710.78</v>
      </c>
      <c r="AA25" s="17">
        <v>199</v>
      </c>
      <c r="AB25" s="17">
        <v>1247</v>
      </c>
      <c r="AC25" s="18">
        <v>4</v>
      </c>
      <c r="AD25" s="18">
        <v>788.1</v>
      </c>
      <c r="AE25" s="17">
        <v>199</v>
      </c>
      <c r="AF25" s="17">
        <v>1242</v>
      </c>
      <c r="AG25" s="18">
        <v>12</v>
      </c>
      <c r="AH25" s="18">
        <v>2361.41</v>
      </c>
      <c r="AI25" s="17">
        <v>199</v>
      </c>
      <c r="AJ25" s="17">
        <v>1222</v>
      </c>
      <c r="AK25" s="17">
        <v>12</v>
      </c>
      <c r="AL25" s="18">
        <v>2358</v>
      </c>
      <c r="AM25" s="17">
        <v>199</v>
      </c>
      <c r="AN25" s="17">
        <v>1211</v>
      </c>
      <c r="AO25" s="17">
        <v>23</v>
      </c>
      <c r="AP25" s="18">
        <v>4514.71</v>
      </c>
      <c r="AQ25" s="17">
        <v>199</v>
      </c>
      <c r="AR25" s="17">
        <v>1187</v>
      </c>
      <c r="AS25" s="18">
        <v>10</v>
      </c>
      <c r="AT25" s="18">
        <v>1926.34</v>
      </c>
      <c r="AU25" s="17">
        <v>199</v>
      </c>
      <c r="AV25" s="17">
        <v>1185</v>
      </c>
      <c r="AW25" s="18">
        <v>21</v>
      </c>
      <c r="AX25" s="18">
        <v>4928</v>
      </c>
      <c r="AY25" s="17">
        <v>199</v>
      </c>
      <c r="AZ25" s="18">
        <v>1160</v>
      </c>
      <c r="BA25" s="18">
        <v>16</v>
      </c>
      <c r="BB25" s="18">
        <v>3150.15</v>
      </c>
      <c r="BC25" s="17">
        <v>199</v>
      </c>
      <c r="BD25" s="18">
        <v>1150</v>
      </c>
      <c r="BE25" s="18">
        <v>11</v>
      </c>
      <c r="BF25" s="18">
        <v>2533.59</v>
      </c>
      <c r="BG25" s="17">
        <v>199</v>
      </c>
      <c r="BH25" s="18">
        <v>1138</v>
      </c>
      <c r="BI25" s="18">
        <v>5</v>
      </c>
      <c r="BJ25" s="18">
        <v>1753</v>
      </c>
      <c r="BK25" s="17">
        <v>199</v>
      </c>
      <c r="BL25" s="17">
        <v>1125</v>
      </c>
      <c r="BM25" s="17">
        <v>8</v>
      </c>
      <c r="BN25" s="18">
        <v>1536.77</v>
      </c>
      <c r="BO25" s="17">
        <v>199</v>
      </c>
      <c r="BP25" s="17">
        <v>1117</v>
      </c>
      <c r="BQ25" s="17">
        <v>10</v>
      </c>
      <c r="BR25" s="18">
        <v>2339.05</v>
      </c>
      <c r="BS25" s="17">
        <v>199</v>
      </c>
      <c r="BT25" s="17">
        <v>1106</v>
      </c>
      <c r="BU25" s="18">
        <v>23</v>
      </c>
      <c r="BV25" s="18">
        <v>4492.19</v>
      </c>
      <c r="BW25" s="17">
        <v>199</v>
      </c>
      <c r="BX25" s="18">
        <v>1083</v>
      </c>
      <c r="BY25" s="18">
        <v>21</v>
      </c>
      <c r="BZ25" s="18">
        <v>4128.57</v>
      </c>
      <c r="CA25" s="17">
        <v>199</v>
      </c>
      <c r="CB25" s="18">
        <v>1065</v>
      </c>
      <c r="CC25" s="18">
        <v>28</v>
      </c>
      <c r="CD25" s="18">
        <v>5833.7</v>
      </c>
      <c r="CE25" s="17">
        <v>199</v>
      </c>
      <c r="CF25" s="18">
        <v>1039</v>
      </c>
      <c r="CG25" s="18">
        <v>7</v>
      </c>
      <c r="CH25" s="18">
        <v>1349</v>
      </c>
      <c r="CI25" s="17">
        <v>199</v>
      </c>
      <c r="CJ25" s="18">
        <v>1026</v>
      </c>
      <c r="CK25" s="18">
        <v>15</v>
      </c>
      <c r="CL25" s="18">
        <v>2940</v>
      </c>
      <c r="CM25" s="17">
        <v>199</v>
      </c>
      <c r="CN25" s="18">
        <v>1012</v>
      </c>
      <c r="CO25" s="17">
        <v>7</v>
      </c>
      <c r="CP25" s="18">
        <v>1353.01</v>
      </c>
      <c r="CQ25" s="17">
        <v>199</v>
      </c>
      <c r="CR25" s="17">
        <v>1003</v>
      </c>
      <c r="CS25" s="17">
        <v>14</v>
      </c>
      <c r="CT25" s="18">
        <v>2755.73</v>
      </c>
      <c r="CU25" s="17">
        <v>199</v>
      </c>
      <c r="CV25" s="17">
        <v>990</v>
      </c>
      <c r="CW25" s="17">
        <v>20</v>
      </c>
      <c r="CX25" s="18">
        <v>3878.61</v>
      </c>
      <c r="CY25" s="17">
        <v>199</v>
      </c>
      <c r="CZ25" s="17">
        <v>969</v>
      </c>
      <c r="DA25" s="17">
        <v>17</v>
      </c>
      <c r="DB25" s="18">
        <v>3367.27</v>
      </c>
      <c r="DC25" s="17">
        <v>199</v>
      </c>
      <c r="DD25" s="17">
        <v>946</v>
      </c>
      <c r="DE25" s="17">
        <v>4</v>
      </c>
      <c r="DF25" s="18">
        <v>1169</v>
      </c>
      <c r="DG25" s="17">
        <v>199</v>
      </c>
      <c r="DH25" s="17">
        <v>932</v>
      </c>
      <c r="DI25" s="18">
        <v>15</v>
      </c>
      <c r="DJ25" s="18">
        <v>2970.67</v>
      </c>
      <c r="DK25" s="17">
        <v>199</v>
      </c>
      <c r="DL25" s="18">
        <v>917</v>
      </c>
      <c r="DM25" s="18">
        <v>11</v>
      </c>
      <c r="DN25" s="18">
        <v>2176.21</v>
      </c>
      <c r="DO25" s="17">
        <v>199</v>
      </c>
      <c r="DP25" s="18">
        <v>916</v>
      </c>
      <c r="DQ25" s="18">
        <v>41</v>
      </c>
      <c r="DR25" s="18">
        <v>8080.08</v>
      </c>
      <c r="DS25" s="17">
        <v>199</v>
      </c>
      <c r="DT25" s="18">
        <v>873</v>
      </c>
      <c r="DU25" s="18">
        <v>12</v>
      </c>
      <c r="DV25" s="18">
        <v>2336.85</v>
      </c>
      <c r="DW25" s="17">
        <v>199</v>
      </c>
      <c r="DX25" s="18">
        <v>867</v>
      </c>
      <c r="DY25" s="17">
        <v>11</v>
      </c>
      <c r="DZ25" s="18">
        <v>2159.74</v>
      </c>
      <c r="EA25" s="17">
        <v>199</v>
      </c>
      <c r="EB25" s="17">
        <v>854</v>
      </c>
      <c r="EC25" s="17"/>
      <c r="ED25" s="18"/>
      <c r="EE25" s="17"/>
      <c r="EF25" s="17"/>
      <c r="EG25" s="17">
        <v>791</v>
      </c>
      <c r="EH25" s="17">
        <v>165688.06</v>
      </c>
      <c r="EI25" s="17">
        <v>419</v>
      </c>
      <c r="EJ25" s="17">
        <v>82551.59</v>
      </c>
      <c r="EK25" s="17">
        <v>807</v>
      </c>
      <c r="EL25" s="17">
        <v>160745.28</v>
      </c>
      <c r="EM25" s="17">
        <v>755</v>
      </c>
      <c r="EN25" s="17">
        <v>150321.29</v>
      </c>
      <c r="EO25" s="18">
        <v>721</v>
      </c>
      <c r="EP25" s="41">
        <v>147806.24</v>
      </c>
      <c r="EQ25" s="41"/>
      <c r="ER25" s="41"/>
      <c r="ES25" s="41"/>
      <c r="ET25" s="41"/>
      <c r="EU25" s="41"/>
      <c r="EV25" s="41"/>
      <c r="EW25" s="18"/>
      <c r="EX25" s="41"/>
      <c r="EY25" s="41"/>
      <c r="EZ25" s="41"/>
      <c r="FA25" s="18"/>
      <c r="FB25" s="18"/>
      <c r="FC25" s="18">
        <f t="shared" si="1"/>
        <v>443</v>
      </c>
      <c r="FD25" s="18">
        <f t="shared" si="2"/>
        <v>90196.61</v>
      </c>
      <c r="FE25" s="18">
        <f t="shared" si="4"/>
        <v>3936</v>
      </c>
      <c r="FF25" s="18">
        <f t="shared" si="3"/>
        <v>797309.07</v>
      </c>
      <c r="FG25" s="145"/>
      <c r="FH25" s="146"/>
    </row>
    <row r="26" ht="16.5" spans="1:164">
      <c r="A26" s="16" t="s">
        <v>126</v>
      </c>
      <c r="B26" s="17" t="s">
        <v>38</v>
      </c>
      <c r="C26" s="18">
        <v>6939962756264</v>
      </c>
      <c r="D26" s="18">
        <v>21061110001704</v>
      </c>
      <c r="E26" s="17" t="s">
        <v>182</v>
      </c>
      <c r="F26" s="19" t="s">
        <v>393</v>
      </c>
      <c r="G26" s="17" t="s">
        <v>129</v>
      </c>
      <c r="H26" s="26">
        <f>VLOOKUP(C26,[3]Sheet2!K:P,6,0)</f>
        <v>1</v>
      </c>
      <c r="I26" s="17">
        <f>VLOOKUP(C26,[3]Sheet2!K:N,4,0)</f>
        <v>5386</v>
      </c>
      <c r="J26" s="17">
        <f>VLOOKUP(C26,[3]Sheet2!K:Q,7,0)</f>
        <v>3173</v>
      </c>
      <c r="K26" s="18">
        <f>VLOOKUP(C26,[3]Sheet2!K:O,5,0)</f>
        <v>47.40346156775</v>
      </c>
      <c r="L26" s="27">
        <f t="shared" si="0"/>
        <v>0.0498586378314641</v>
      </c>
      <c r="M26" s="18">
        <v>254</v>
      </c>
      <c r="N26" s="18">
        <v>54155.45</v>
      </c>
      <c r="O26" s="17">
        <v>239</v>
      </c>
      <c r="P26" s="17">
        <v>6622</v>
      </c>
      <c r="Q26" s="18">
        <v>236</v>
      </c>
      <c r="R26" s="18">
        <v>49249.41</v>
      </c>
      <c r="S26" s="17">
        <v>204</v>
      </c>
      <c r="T26" s="17">
        <v>6392</v>
      </c>
      <c r="U26" s="18">
        <v>117</v>
      </c>
      <c r="V26" s="18">
        <v>25727.18</v>
      </c>
      <c r="W26" s="17">
        <v>204</v>
      </c>
      <c r="X26" s="17">
        <v>6248</v>
      </c>
      <c r="Y26" s="18">
        <v>95</v>
      </c>
      <c r="Z26" s="18">
        <v>21167.98</v>
      </c>
      <c r="AA26" s="17">
        <v>204</v>
      </c>
      <c r="AB26" s="17">
        <v>6155</v>
      </c>
      <c r="AC26" s="18">
        <v>116</v>
      </c>
      <c r="AD26" s="18">
        <v>25973.34</v>
      </c>
      <c r="AE26" s="17">
        <v>204</v>
      </c>
      <c r="AF26" s="17">
        <v>6047</v>
      </c>
      <c r="AG26" s="18">
        <v>104</v>
      </c>
      <c r="AH26" s="18">
        <v>24876.71</v>
      </c>
      <c r="AI26" s="17">
        <v>204</v>
      </c>
      <c r="AJ26" s="17">
        <v>6174</v>
      </c>
      <c r="AK26" s="17">
        <v>67</v>
      </c>
      <c r="AL26" s="18">
        <v>16622.58</v>
      </c>
      <c r="AM26" s="17">
        <v>239</v>
      </c>
      <c r="AN26" s="17">
        <v>6103</v>
      </c>
      <c r="AO26" s="17">
        <v>57</v>
      </c>
      <c r="AP26" s="18">
        <v>13610.36</v>
      </c>
      <c r="AQ26" s="17">
        <v>239</v>
      </c>
      <c r="AR26" s="17">
        <v>6060</v>
      </c>
      <c r="AS26" s="18">
        <v>77</v>
      </c>
      <c r="AT26" s="18">
        <v>17343.19</v>
      </c>
      <c r="AU26" s="17">
        <v>239</v>
      </c>
      <c r="AV26" s="17">
        <v>6135</v>
      </c>
      <c r="AW26" s="18">
        <v>68</v>
      </c>
      <c r="AX26" s="18">
        <v>18271.78</v>
      </c>
      <c r="AY26" s="17">
        <v>239</v>
      </c>
      <c r="AZ26" s="18">
        <v>6037</v>
      </c>
      <c r="BA26" s="18">
        <v>89</v>
      </c>
      <c r="BB26" s="18">
        <v>21393.12</v>
      </c>
      <c r="BC26" s="17">
        <v>239</v>
      </c>
      <c r="BD26" s="18">
        <v>6029</v>
      </c>
      <c r="BE26" s="18">
        <v>51</v>
      </c>
      <c r="BF26" s="18">
        <v>12421.55</v>
      </c>
      <c r="BG26" s="17">
        <v>239</v>
      </c>
      <c r="BH26" s="18">
        <v>5966</v>
      </c>
      <c r="BI26" s="18">
        <v>244</v>
      </c>
      <c r="BJ26" s="18">
        <v>58714.82</v>
      </c>
      <c r="BK26" s="17">
        <v>239</v>
      </c>
      <c r="BL26" s="17">
        <v>5787</v>
      </c>
      <c r="BM26" s="17">
        <v>42</v>
      </c>
      <c r="BN26" s="18">
        <v>9863.12</v>
      </c>
      <c r="BO26" s="17">
        <v>239</v>
      </c>
      <c r="BP26" s="17">
        <v>5795</v>
      </c>
      <c r="BQ26" s="17">
        <v>37</v>
      </c>
      <c r="BR26" s="18">
        <v>9136.72</v>
      </c>
      <c r="BS26" s="17">
        <v>239</v>
      </c>
      <c r="BT26" s="17">
        <v>5869</v>
      </c>
      <c r="BU26" s="18">
        <v>429</v>
      </c>
      <c r="BV26" s="18">
        <v>91122.59</v>
      </c>
      <c r="BW26" s="17">
        <v>239</v>
      </c>
      <c r="BX26" s="18">
        <v>5444</v>
      </c>
      <c r="BY26" s="18">
        <v>340</v>
      </c>
      <c r="BZ26" s="18">
        <v>71667.91</v>
      </c>
      <c r="CA26" s="17">
        <v>239</v>
      </c>
      <c r="CB26" s="18">
        <v>5050</v>
      </c>
      <c r="CC26" s="18">
        <v>568</v>
      </c>
      <c r="CD26" s="18">
        <v>117799.08</v>
      </c>
      <c r="CE26" s="17">
        <v>239</v>
      </c>
      <c r="CF26" s="18">
        <v>4281</v>
      </c>
      <c r="CG26" s="18">
        <v>80</v>
      </c>
      <c r="CH26" s="18">
        <v>17397.84</v>
      </c>
      <c r="CI26" s="17">
        <v>239</v>
      </c>
      <c r="CJ26" s="18">
        <v>3990</v>
      </c>
      <c r="CK26" s="18">
        <v>108</v>
      </c>
      <c r="CL26" s="18">
        <v>24614.12</v>
      </c>
      <c r="CM26" s="17">
        <v>239</v>
      </c>
      <c r="CN26" s="18">
        <v>3261</v>
      </c>
      <c r="CO26" s="17">
        <v>26</v>
      </c>
      <c r="CP26" s="18">
        <v>7128.67</v>
      </c>
      <c r="CQ26" s="17">
        <v>239</v>
      </c>
      <c r="CR26" s="17">
        <v>3345</v>
      </c>
      <c r="CS26" s="17">
        <v>37</v>
      </c>
      <c r="CT26" s="18">
        <v>10158.84</v>
      </c>
      <c r="CU26" s="17">
        <v>239</v>
      </c>
      <c r="CV26" s="17">
        <v>3460</v>
      </c>
      <c r="CW26" s="17">
        <v>44</v>
      </c>
      <c r="CX26" s="18">
        <v>12118.69</v>
      </c>
      <c r="CY26" s="17">
        <v>239</v>
      </c>
      <c r="CZ26" s="17">
        <v>3804</v>
      </c>
      <c r="DA26" s="17">
        <v>49</v>
      </c>
      <c r="DB26" s="18">
        <v>12435.6</v>
      </c>
      <c r="DC26" s="17">
        <v>239</v>
      </c>
      <c r="DD26" s="17">
        <v>3897</v>
      </c>
      <c r="DE26" s="17">
        <v>25</v>
      </c>
      <c r="DF26" s="18">
        <v>7567.63</v>
      </c>
      <c r="DG26" s="17">
        <v>239</v>
      </c>
      <c r="DH26" s="17">
        <v>3598</v>
      </c>
      <c r="DI26" s="18">
        <v>41</v>
      </c>
      <c r="DJ26" s="18">
        <v>11367.98</v>
      </c>
      <c r="DK26" s="17">
        <v>239</v>
      </c>
      <c r="DL26" s="18">
        <v>3628</v>
      </c>
      <c r="DM26" s="18">
        <v>76</v>
      </c>
      <c r="DN26" s="18">
        <v>19671.6</v>
      </c>
      <c r="DO26" s="17">
        <v>239</v>
      </c>
      <c r="DP26" s="18">
        <v>3181</v>
      </c>
      <c r="DQ26" s="18">
        <v>80</v>
      </c>
      <c r="DR26" s="18">
        <v>18354.3</v>
      </c>
      <c r="DS26" s="17">
        <v>239</v>
      </c>
      <c r="DT26" s="18">
        <v>3126</v>
      </c>
      <c r="DU26" s="18">
        <v>87</v>
      </c>
      <c r="DV26" s="18">
        <v>19240.19</v>
      </c>
      <c r="DW26" s="17">
        <v>239</v>
      </c>
      <c r="DX26" s="18">
        <v>3349</v>
      </c>
      <c r="DY26" s="17">
        <v>77</v>
      </c>
      <c r="DZ26" s="18">
        <v>17998.96</v>
      </c>
      <c r="EA26" s="17">
        <v>239</v>
      </c>
      <c r="EB26" s="17">
        <v>3353</v>
      </c>
      <c r="EC26" s="17"/>
      <c r="ED26" s="18"/>
      <c r="EE26" s="17"/>
      <c r="EF26" s="17"/>
      <c r="EG26" s="17">
        <v>7191</v>
      </c>
      <c r="EH26" s="17">
        <v>1770389.515</v>
      </c>
      <c r="EI26" s="17">
        <v>2837</v>
      </c>
      <c r="EJ26" s="17">
        <v>731064.09</v>
      </c>
      <c r="EK26" s="17">
        <v>3782</v>
      </c>
      <c r="EL26" s="17">
        <v>905519.6375</v>
      </c>
      <c r="EM26" s="17">
        <v>3204</v>
      </c>
      <c r="EN26" s="17">
        <v>754465.31</v>
      </c>
      <c r="EO26" s="18">
        <v>2510</v>
      </c>
      <c r="EP26" s="41">
        <v>603467.51</v>
      </c>
      <c r="EQ26" s="41"/>
      <c r="ER26" s="41"/>
      <c r="ES26" s="41"/>
      <c r="ET26" s="41"/>
      <c r="EU26" s="41"/>
      <c r="EV26" s="41"/>
      <c r="EW26" s="18"/>
      <c r="EX26" s="41"/>
      <c r="EY26" s="41"/>
      <c r="EZ26" s="41"/>
      <c r="FA26" s="18"/>
      <c r="FB26" s="18"/>
      <c r="FC26" s="18">
        <f t="shared" si="1"/>
        <v>3721</v>
      </c>
      <c r="FD26" s="18">
        <f t="shared" si="2"/>
        <v>837171.31</v>
      </c>
      <c r="FE26" s="18">
        <f t="shared" si="4"/>
        <v>23245</v>
      </c>
      <c r="FF26" s="18">
        <f t="shared" si="3"/>
        <v>5602077.3725</v>
      </c>
      <c r="FG26" s="145"/>
      <c r="FH26" s="146"/>
    </row>
    <row r="27" ht="16.5" spans="1:164">
      <c r="A27" s="16" t="s">
        <v>133</v>
      </c>
      <c r="B27" s="17" t="s">
        <v>38</v>
      </c>
      <c r="C27" s="18">
        <v>6939962748214</v>
      </c>
      <c r="D27" s="18">
        <v>21061110001246</v>
      </c>
      <c r="E27" s="17" t="s">
        <v>184</v>
      </c>
      <c r="F27" s="19" t="s">
        <v>394</v>
      </c>
      <c r="G27" s="17" t="s">
        <v>129</v>
      </c>
      <c r="H27" s="26">
        <f>VLOOKUP(C27,[3]Sheet2!K:P,6,0)</f>
        <v>0.96</v>
      </c>
      <c r="I27" s="17">
        <f>VLOOKUP(C27,[3]Sheet2!K:N,4,0)</f>
        <v>336</v>
      </c>
      <c r="J27" s="17">
        <f>VLOOKUP(C27,[3]Sheet2!K:Q,7,0)</f>
        <v>230</v>
      </c>
      <c r="K27" s="18">
        <f>VLOOKUP(C27,[3]Sheet2!K:O,5,0)</f>
        <v>39.9258725419541</v>
      </c>
      <c r="L27" s="27">
        <f t="shared" si="0"/>
        <v>0.00289423965912288</v>
      </c>
      <c r="M27" s="18">
        <v>9</v>
      </c>
      <c r="N27" s="18">
        <v>2537.22</v>
      </c>
      <c r="O27" s="17">
        <v>299</v>
      </c>
      <c r="P27" s="17">
        <v>335</v>
      </c>
      <c r="Q27" s="18">
        <v>12</v>
      </c>
      <c r="R27" s="18">
        <v>3359.23</v>
      </c>
      <c r="S27" s="17">
        <v>274</v>
      </c>
      <c r="T27" s="17">
        <v>325</v>
      </c>
      <c r="U27" s="18">
        <v>8</v>
      </c>
      <c r="V27" s="18">
        <v>2264.17</v>
      </c>
      <c r="W27" s="17">
        <v>274</v>
      </c>
      <c r="X27" s="17">
        <v>320</v>
      </c>
      <c r="Y27" s="18">
        <v>3</v>
      </c>
      <c r="Z27" s="18">
        <v>853.34</v>
      </c>
      <c r="AA27" s="17">
        <v>274</v>
      </c>
      <c r="AB27" s="17">
        <v>317</v>
      </c>
      <c r="AC27" s="18">
        <v>9</v>
      </c>
      <c r="AD27" s="18">
        <v>2556.73</v>
      </c>
      <c r="AE27" s="17">
        <v>274</v>
      </c>
      <c r="AF27" s="17">
        <v>315</v>
      </c>
      <c r="AG27" s="18">
        <v>7</v>
      </c>
      <c r="AH27" s="18">
        <v>1976</v>
      </c>
      <c r="AI27" s="17">
        <v>274</v>
      </c>
      <c r="AJ27" s="17">
        <v>301</v>
      </c>
      <c r="AK27" s="17">
        <v>4</v>
      </c>
      <c r="AL27" s="18">
        <v>1196</v>
      </c>
      <c r="AM27" s="17">
        <v>299</v>
      </c>
      <c r="AN27" s="17">
        <v>347</v>
      </c>
      <c r="AO27" s="17">
        <v>4</v>
      </c>
      <c r="AP27" s="18">
        <v>1196</v>
      </c>
      <c r="AQ27" s="17">
        <v>299</v>
      </c>
      <c r="AR27" s="17">
        <v>348</v>
      </c>
      <c r="AS27" s="18">
        <v>2</v>
      </c>
      <c r="AT27" s="18">
        <v>613</v>
      </c>
      <c r="AU27" s="17">
        <v>299</v>
      </c>
      <c r="AV27" s="17">
        <v>348</v>
      </c>
      <c r="AW27" s="18">
        <v>6</v>
      </c>
      <c r="AX27" s="18">
        <v>1672</v>
      </c>
      <c r="AY27" s="17">
        <v>299</v>
      </c>
      <c r="AZ27" s="18">
        <v>337</v>
      </c>
      <c r="BA27" s="18">
        <v>11</v>
      </c>
      <c r="BB27" s="18">
        <v>3032.84</v>
      </c>
      <c r="BC27" s="17">
        <v>299</v>
      </c>
      <c r="BD27" s="18">
        <v>325</v>
      </c>
      <c r="BE27" s="18">
        <v>9</v>
      </c>
      <c r="BF27" s="18">
        <v>2487.53</v>
      </c>
      <c r="BG27" s="17">
        <v>299</v>
      </c>
      <c r="BH27" s="18">
        <v>309</v>
      </c>
      <c r="BI27" s="18">
        <v>2</v>
      </c>
      <c r="BJ27" s="18">
        <v>598</v>
      </c>
      <c r="BK27" s="17">
        <v>299</v>
      </c>
      <c r="BL27" s="17">
        <v>306</v>
      </c>
      <c r="BM27" s="17">
        <v>4</v>
      </c>
      <c r="BN27" s="18">
        <v>1175</v>
      </c>
      <c r="BO27" s="17">
        <v>299</v>
      </c>
      <c r="BP27" s="17">
        <v>304</v>
      </c>
      <c r="BQ27" s="17">
        <v>5</v>
      </c>
      <c r="BR27" s="18">
        <v>1500.75</v>
      </c>
      <c r="BS27" s="17">
        <v>299</v>
      </c>
      <c r="BT27" s="17">
        <v>310</v>
      </c>
      <c r="BU27" s="18">
        <v>17</v>
      </c>
      <c r="BV27" s="18">
        <v>4678</v>
      </c>
      <c r="BW27" s="17">
        <v>299</v>
      </c>
      <c r="BX27" s="18">
        <v>299</v>
      </c>
      <c r="BY27" s="18">
        <v>19</v>
      </c>
      <c r="BZ27" s="18">
        <v>6183.21</v>
      </c>
      <c r="CA27" s="17">
        <v>299</v>
      </c>
      <c r="CB27" s="18">
        <v>280</v>
      </c>
      <c r="CC27" s="18">
        <v>9</v>
      </c>
      <c r="CD27" s="18">
        <v>1514.92</v>
      </c>
      <c r="CE27" s="17">
        <v>299</v>
      </c>
      <c r="CF27" s="18">
        <v>260</v>
      </c>
      <c r="CG27" s="18">
        <v>6</v>
      </c>
      <c r="CH27" s="18">
        <v>1704</v>
      </c>
      <c r="CI27" s="17">
        <v>299</v>
      </c>
      <c r="CJ27" s="18">
        <v>251</v>
      </c>
      <c r="CK27" s="18">
        <v>8</v>
      </c>
      <c r="CL27" s="18">
        <v>2250.93</v>
      </c>
      <c r="CM27" s="17">
        <v>299</v>
      </c>
      <c r="CN27" s="18">
        <v>240</v>
      </c>
      <c r="CO27" s="17">
        <v>7</v>
      </c>
      <c r="CP27" s="18">
        <v>2057.27</v>
      </c>
      <c r="CQ27" s="17">
        <v>299</v>
      </c>
      <c r="CR27" s="17">
        <v>270</v>
      </c>
      <c r="CS27" s="17">
        <v>7</v>
      </c>
      <c r="CT27" s="18">
        <v>2065</v>
      </c>
      <c r="CU27" s="17">
        <v>299</v>
      </c>
      <c r="CV27" s="17">
        <v>264</v>
      </c>
      <c r="CW27" s="17">
        <v>7</v>
      </c>
      <c r="CX27" s="18">
        <v>2046.54</v>
      </c>
      <c r="CY27" s="17">
        <v>299</v>
      </c>
      <c r="CZ27" s="17">
        <v>261</v>
      </c>
      <c r="DA27" s="17">
        <v>6</v>
      </c>
      <c r="DB27" s="18">
        <v>1744</v>
      </c>
      <c r="DC27" s="17">
        <v>299</v>
      </c>
      <c r="DD27" s="17">
        <v>232</v>
      </c>
      <c r="DE27" s="17">
        <v>2</v>
      </c>
      <c r="DF27" s="18">
        <v>1719</v>
      </c>
      <c r="DG27" s="17">
        <v>299</v>
      </c>
      <c r="DH27" s="17">
        <v>209</v>
      </c>
      <c r="DI27" s="18">
        <v>1</v>
      </c>
      <c r="DJ27" s="18">
        <v>299</v>
      </c>
      <c r="DK27" s="17">
        <v>299</v>
      </c>
      <c r="DL27" s="18">
        <v>208</v>
      </c>
      <c r="DM27" s="18">
        <v>7</v>
      </c>
      <c r="DN27" s="18">
        <v>2001.58</v>
      </c>
      <c r="DO27" s="17">
        <v>299</v>
      </c>
      <c r="DP27" s="18">
        <v>199</v>
      </c>
      <c r="DQ27" s="18">
        <v>5</v>
      </c>
      <c r="DR27" s="18">
        <v>1408.95</v>
      </c>
      <c r="DS27" s="17">
        <v>299</v>
      </c>
      <c r="DT27" s="18">
        <v>194</v>
      </c>
      <c r="DU27" s="18">
        <v>11</v>
      </c>
      <c r="DV27" s="18">
        <v>3687</v>
      </c>
      <c r="DW27" s="17">
        <v>299</v>
      </c>
      <c r="DX27" s="18">
        <v>239</v>
      </c>
      <c r="DY27" s="17">
        <v>9</v>
      </c>
      <c r="DZ27" s="18">
        <v>2583</v>
      </c>
      <c r="EA27" s="17">
        <v>299</v>
      </c>
      <c r="EB27" s="17">
        <v>243</v>
      </c>
      <c r="EC27" s="17"/>
      <c r="ED27" s="18"/>
      <c r="EE27" s="17"/>
      <c r="EF27" s="17"/>
      <c r="EG27" s="17">
        <v>584</v>
      </c>
      <c r="EH27" s="17">
        <v>177190.47</v>
      </c>
      <c r="EI27" s="17">
        <v>244</v>
      </c>
      <c r="EJ27" s="17">
        <v>71721.15</v>
      </c>
      <c r="EK27" s="17">
        <v>236</v>
      </c>
      <c r="EL27" s="17">
        <v>70973.85</v>
      </c>
      <c r="EM27" s="17">
        <v>247</v>
      </c>
      <c r="EN27" s="17">
        <v>73625.02</v>
      </c>
      <c r="EO27" s="18">
        <v>190</v>
      </c>
      <c r="EP27" s="41">
        <v>60174.99</v>
      </c>
      <c r="EQ27" s="41"/>
      <c r="ER27" s="41"/>
      <c r="ES27" s="41"/>
      <c r="ET27" s="41"/>
      <c r="EU27" s="41"/>
      <c r="EV27" s="41"/>
      <c r="EW27" s="18"/>
      <c r="EX27" s="41"/>
      <c r="EY27" s="41"/>
      <c r="EZ27" s="41"/>
      <c r="FA27" s="18"/>
      <c r="FB27" s="18"/>
      <c r="FC27" s="18">
        <f t="shared" si="1"/>
        <v>216</v>
      </c>
      <c r="FD27" s="18">
        <f t="shared" si="2"/>
        <v>62960.21</v>
      </c>
      <c r="FE27" s="18">
        <f t="shared" si="4"/>
        <v>1717</v>
      </c>
      <c r="FF27" s="18">
        <f t="shared" si="3"/>
        <v>516645.69</v>
      </c>
      <c r="FG27" s="145"/>
      <c r="FH27" s="146"/>
    </row>
    <row r="28" ht="16.5" spans="1:164">
      <c r="A28" s="16" t="s">
        <v>126</v>
      </c>
      <c r="B28" s="17" t="s">
        <v>38</v>
      </c>
      <c r="C28" s="18">
        <v>6939962757315</v>
      </c>
      <c r="D28" s="18">
        <v>21061110001764</v>
      </c>
      <c r="E28" s="17" t="s">
        <v>186</v>
      </c>
      <c r="F28" s="19" t="s">
        <v>392</v>
      </c>
      <c r="G28" s="17" t="s">
        <v>129</v>
      </c>
      <c r="H28" s="26">
        <f>VLOOKUP(C28,[3]Sheet2!K:P,6,0)</f>
        <v>1</v>
      </c>
      <c r="I28" s="17">
        <f>VLOOKUP(C28,[3]Sheet2!K:N,4,0)</f>
        <v>4740</v>
      </c>
      <c r="J28" s="17">
        <f>VLOOKUP(C28,[3]Sheet2!K:Q,7,0)</f>
        <v>1198</v>
      </c>
      <c r="K28" s="18">
        <f>VLOOKUP(C28,[3]Sheet2!K:O,5,0)</f>
        <v>40.1624643949784</v>
      </c>
      <c r="L28" s="27">
        <f t="shared" si="0"/>
        <v>0.0234219024266056</v>
      </c>
      <c r="M28" s="18">
        <v>70</v>
      </c>
      <c r="N28" s="18">
        <v>20537.17</v>
      </c>
      <c r="O28" s="17">
        <v>299</v>
      </c>
      <c r="P28" s="17">
        <v>1861</v>
      </c>
      <c r="Q28" s="18">
        <v>64</v>
      </c>
      <c r="R28" s="18">
        <v>19161</v>
      </c>
      <c r="S28" s="17">
        <v>284</v>
      </c>
      <c r="T28" s="17">
        <v>1868</v>
      </c>
      <c r="U28" s="18">
        <v>56</v>
      </c>
      <c r="V28" s="18">
        <v>17627.41</v>
      </c>
      <c r="W28" s="17">
        <v>284</v>
      </c>
      <c r="X28" s="17">
        <v>1835</v>
      </c>
      <c r="Y28" s="18">
        <v>43</v>
      </c>
      <c r="Z28" s="18">
        <v>13223.54</v>
      </c>
      <c r="AA28" s="17">
        <v>284</v>
      </c>
      <c r="AB28" s="17">
        <v>1809</v>
      </c>
      <c r="AC28" s="18">
        <v>43</v>
      </c>
      <c r="AD28" s="18">
        <v>12623.8</v>
      </c>
      <c r="AE28" s="17">
        <v>284</v>
      </c>
      <c r="AF28" s="17">
        <v>1771</v>
      </c>
      <c r="AG28" s="18">
        <v>36</v>
      </c>
      <c r="AH28" s="18">
        <v>11197.58</v>
      </c>
      <c r="AI28" s="17">
        <v>284</v>
      </c>
      <c r="AJ28" s="17">
        <v>2101</v>
      </c>
      <c r="AK28" s="17">
        <v>52</v>
      </c>
      <c r="AL28" s="18">
        <v>15406.4</v>
      </c>
      <c r="AM28" s="17">
        <v>299</v>
      </c>
      <c r="AN28" s="17">
        <v>2049</v>
      </c>
      <c r="AO28" s="17">
        <v>44</v>
      </c>
      <c r="AP28" s="18">
        <v>12957.99</v>
      </c>
      <c r="AQ28" s="17">
        <v>299</v>
      </c>
      <c r="AR28" s="17">
        <v>2012</v>
      </c>
      <c r="AS28" s="18">
        <v>46</v>
      </c>
      <c r="AT28" s="18">
        <v>13565.07</v>
      </c>
      <c r="AU28" s="17">
        <v>299</v>
      </c>
      <c r="AV28" s="17">
        <v>1999</v>
      </c>
      <c r="AW28" s="18">
        <v>37</v>
      </c>
      <c r="AX28" s="18">
        <v>11567.95</v>
      </c>
      <c r="AY28" s="17">
        <v>299</v>
      </c>
      <c r="AZ28" s="18">
        <v>1949</v>
      </c>
      <c r="BA28" s="18">
        <v>39</v>
      </c>
      <c r="BB28" s="18">
        <v>11537.12</v>
      </c>
      <c r="BC28" s="17">
        <v>299</v>
      </c>
      <c r="BD28" s="18">
        <v>1867</v>
      </c>
      <c r="BE28" s="18">
        <v>41</v>
      </c>
      <c r="BF28" s="18">
        <v>12034.14</v>
      </c>
      <c r="BG28" s="17">
        <v>299</v>
      </c>
      <c r="BH28" s="18">
        <v>2111</v>
      </c>
      <c r="BI28" s="18">
        <v>36</v>
      </c>
      <c r="BJ28" s="18">
        <v>11254.38</v>
      </c>
      <c r="BK28" s="17">
        <v>299</v>
      </c>
      <c r="BL28" s="17">
        <v>2066</v>
      </c>
      <c r="BM28" s="17">
        <v>26</v>
      </c>
      <c r="BN28" s="18">
        <v>7700.62</v>
      </c>
      <c r="BO28" s="17">
        <v>299</v>
      </c>
      <c r="BP28" s="17">
        <v>2067</v>
      </c>
      <c r="BQ28" s="17">
        <v>31</v>
      </c>
      <c r="BR28" s="18">
        <v>9116.08</v>
      </c>
      <c r="BS28" s="17">
        <v>299</v>
      </c>
      <c r="BT28" s="17">
        <v>2049</v>
      </c>
      <c r="BU28" s="18">
        <v>195</v>
      </c>
      <c r="BV28" s="18">
        <v>54271.16</v>
      </c>
      <c r="BW28" s="17">
        <v>299</v>
      </c>
      <c r="BX28" s="18">
        <v>1873</v>
      </c>
      <c r="BY28" s="18">
        <v>106</v>
      </c>
      <c r="BZ28" s="18">
        <v>30749.3</v>
      </c>
      <c r="CA28" s="17">
        <v>299</v>
      </c>
      <c r="CB28" s="18">
        <v>1735</v>
      </c>
      <c r="CC28" s="18">
        <v>263</v>
      </c>
      <c r="CD28" s="18">
        <v>72958.94</v>
      </c>
      <c r="CE28" s="17">
        <v>299</v>
      </c>
      <c r="CF28" s="18">
        <v>1469</v>
      </c>
      <c r="CG28" s="18">
        <v>50</v>
      </c>
      <c r="CH28" s="18">
        <v>14782.34</v>
      </c>
      <c r="CI28" s="17">
        <v>299</v>
      </c>
      <c r="CJ28" s="18">
        <v>1268</v>
      </c>
      <c r="CK28" s="18">
        <v>92</v>
      </c>
      <c r="CL28" s="18">
        <v>26230.92</v>
      </c>
      <c r="CM28" s="17">
        <v>299</v>
      </c>
      <c r="CN28" s="18">
        <v>994</v>
      </c>
      <c r="CO28" s="17">
        <v>22</v>
      </c>
      <c r="CP28" s="18">
        <v>7558.27</v>
      </c>
      <c r="CQ28" s="17">
        <v>299</v>
      </c>
      <c r="CR28" s="17">
        <v>1020</v>
      </c>
      <c r="CS28" s="17">
        <v>26</v>
      </c>
      <c r="CT28" s="18">
        <v>8888.75</v>
      </c>
      <c r="CU28" s="17">
        <v>299</v>
      </c>
      <c r="CV28" s="17">
        <v>1091</v>
      </c>
      <c r="CW28" s="17">
        <v>35</v>
      </c>
      <c r="CX28" s="18">
        <v>11635.11</v>
      </c>
      <c r="CY28" s="17">
        <v>299</v>
      </c>
      <c r="CZ28" s="17">
        <v>1146</v>
      </c>
      <c r="DA28" s="17">
        <v>32</v>
      </c>
      <c r="DB28" s="18">
        <v>10747.44</v>
      </c>
      <c r="DC28" s="17">
        <v>299</v>
      </c>
      <c r="DD28" s="17">
        <v>1156</v>
      </c>
      <c r="DE28" s="17">
        <v>24</v>
      </c>
      <c r="DF28" s="18">
        <v>7536.49</v>
      </c>
      <c r="DG28" s="17">
        <v>299</v>
      </c>
      <c r="DH28" s="17">
        <v>1213</v>
      </c>
      <c r="DI28" s="18">
        <v>26</v>
      </c>
      <c r="DJ28" s="18">
        <v>8312</v>
      </c>
      <c r="DK28" s="17">
        <v>299</v>
      </c>
      <c r="DL28" s="18">
        <v>1198</v>
      </c>
      <c r="DM28" s="18">
        <v>46</v>
      </c>
      <c r="DN28" s="18">
        <v>14793.05</v>
      </c>
      <c r="DO28" s="17">
        <v>299</v>
      </c>
      <c r="DP28" s="18">
        <v>1032</v>
      </c>
      <c r="DQ28" s="18">
        <v>58</v>
      </c>
      <c r="DR28" s="18">
        <v>17758.45</v>
      </c>
      <c r="DS28" s="17">
        <v>299</v>
      </c>
      <c r="DT28" s="18">
        <v>1007</v>
      </c>
      <c r="DU28" s="18">
        <v>54</v>
      </c>
      <c r="DV28" s="18">
        <v>16423.43</v>
      </c>
      <c r="DW28" s="17">
        <v>299</v>
      </c>
      <c r="DX28" s="18">
        <v>1395</v>
      </c>
      <c r="DY28" s="17">
        <v>55</v>
      </c>
      <c r="DZ28" s="18">
        <v>16828.72</v>
      </c>
      <c r="EA28" s="17">
        <v>299</v>
      </c>
      <c r="EB28" s="17">
        <v>1402</v>
      </c>
      <c r="EC28" s="17"/>
      <c r="ED28" s="18"/>
      <c r="EE28" s="17"/>
      <c r="EF28" s="17"/>
      <c r="EG28" s="17">
        <v>3668</v>
      </c>
      <c r="EH28" s="17">
        <v>1148656.27</v>
      </c>
      <c r="EI28" s="17">
        <v>1324</v>
      </c>
      <c r="EJ28" s="17">
        <v>423246.57</v>
      </c>
      <c r="EK28" s="17">
        <v>2211</v>
      </c>
      <c r="EL28" s="17">
        <v>703004.64</v>
      </c>
      <c r="EM28" s="17">
        <v>1346</v>
      </c>
      <c r="EN28" s="17">
        <v>415294.55</v>
      </c>
      <c r="EO28" s="18">
        <v>1328</v>
      </c>
      <c r="EP28" s="41">
        <v>403080.35</v>
      </c>
      <c r="EQ28" s="41"/>
      <c r="ER28" s="41"/>
      <c r="ES28" s="41"/>
      <c r="ET28" s="41"/>
      <c r="EU28" s="41"/>
      <c r="EV28" s="41"/>
      <c r="EW28" s="18"/>
      <c r="EX28" s="41"/>
      <c r="EY28" s="41"/>
      <c r="EZ28" s="41"/>
      <c r="FA28" s="18"/>
      <c r="FB28" s="18"/>
      <c r="FC28" s="18">
        <f t="shared" si="1"/>
        <v>1748</v>
      </c>
      <c r="FD28" s="18">
        <f t="shared" si="2"/>
        <v>518984.62</v>
      </c>
      <c r="FE28" s="18">
        <f t="shared" si="4"/>
        <v>11625</v>
      </c>
      <c r="FF28" s="18">
        <f t="shared" si="3"/>
        <v>3612267</v>
      </c>
      <c r="FG28" s="145"/>
      <c r="FH28" s="146"/>
    </row>
    <row r="29" ht="16.5" spans="1:164">
      <c r="A29" s="136"/>
      <c r="B29" s="20" t="s">
        <v>38</v>
      </c>
      <c r="C29" s="18">
        <v>6939962759173</v>
      </c>
      <c r="D29" s="18">
        <v>21061110001946</v>
      </c>
      <c r="E29" s="148" t="s">
        <v>188</v>
      </c>
      <c r="F29" s="149" t="s">
        <v>395</v>
      </c>
      <c r="G29" s="148" t="s">
        <v>288</v>
      </c>
      <c r="H29" s="26">
        <f>VLOOKUP(C29,[3]Sheet2!K:P,6,0)</f>
        <v>0.958333333333333</v>
      </c>
      <c r="I29" s="17">
        <f>VLOOKUP(C29,[3]Sheet2!K:N,4,0)</f>
        <v>490</v>
      </c>
      <c r="J29" s="17">
        <f>VLOOKUP(C29,[3]Sheet2!K:Q,7,0)</f>
        <v>370</v>
      </c>
      <c r="K29" s="18">
        <f>VLOOKUP(C29,[3]Sheet2!K:O,5,0)</f>
        <v>38.3711965460526</v>
      </c>
      <c r="L29" s="27">
        <f t="shared" si="0"/>
        <v>0.0031756240704265</v>
      </c>
      <c r="M29" s="18">
        <v>8</v>
      </c>
      <c r="N29" s="18">
        <v>2237.11</v>
      </c>
      <c r="O29" s="148">
        <v>239</v>
      </c>
      <c r="P29" s="17">
        <v>314</v>
      </c>
      <c r="Q29" s="18">
        <v>12</v>
      </c>
      <c r="R29" s="18">
        <v>3093.09</v>
      </c>
      <c r="S29" s="17">
        <v>214</v>
      </c>
      <c r="T29" s="17">
        <v>301</v>
      </c>
      <c r="U29" s="18">
        <v>7</v>
      </c>
      <c r="V29" s="18">
        <v>1576.45</v>
      </c>
      <c r="W29" s="17">
        <v>214</v>
      </c>
      <c r="X29" s="17">
        <v>284</v>
      </c>
      <c r="Y29" s="18">
        <v>6</v>
      </c>
      <c r="Z29" s="18">
        <v>1742</v>
      </c>
      <c r="AA29" s="17">
        <v>214</v>
      </c>
      <c r="AB29" s="17">
        <v>487</v>
      </c>
      <c r="AC29" s="18">
        <v>4</v>
      </c>
      <c r="AD29" s="18">
        <v>889.99</v>
      </c>
      <c r="AE29" s="17">
        <v>214</v>
      </c>
      <c r="AF29" s="17">
        <v>468</v>
      </c>
      <c r="AG29" s="18">
        <v>4</v>
      </c>
      <c r="AH29" s="18">
        <v>901</v>
      </c>
      <c r="AI29" s="17">
        <v>214</v>
      </c>
      <c r="AJ29" s="17">
        <v>457</v>
      </c>
      <c r="AK29" s="17">
        <v>6</v>
      </c>
      <c r="AL29" s="18">
        <v>1363.86</v>
      </c>
      <c r="AM29" s="17">
        <v>239</v>
      </c>
      <c r="AN29" s="17">
        <v>456</v>
      </c>
      <c r="AO29" s="17">
        <v>8</v>
      </c>
      <c r="AP29" s="18">
        <v>2365.65</v>
      </c>
      <c r="AQ29" s="17">
        <v>239</v>
      </c>
      <c r="AR29" s="17">
        <v>464</v>
      </c>
      <c r="AS29" s="18">
        <v>2</v>
      </c>
      <c r="AT29" s="18">
        <v>466</v>
      </c>
      <c r="AU29" s="17">
        <v>239</v>
      </c>
      <c r="AV29" s="17">
        <v>481</v>
      </c>
      <c r="AW29" s="18">
        <v>2</v>
      </c>
      <c r="AX29" s="18">
        <v>478</v>
      </c>
      <c r="AY29" s="17">
        <v>239</v>
      </c>
      <c r="AZ29" s="18">
        <v>466</v>
      </c>
      <c r="BA29" s="18">
        <v>7</v>
      </c>
      <c r="BB29" s="18">
        <v>1509.32</v>
      </c>
      <c r="BC29" s="17">
        <v>239</v>
      </c>
      <c r="BD29" s="18">
        <v>459</v>
      </c>
      <c r="BE29" s="18">
        <v>5</v>
      </c>
      <c r="BF29" s="18">
        <v>1081.52</v>
      </c>
      <c r="BG29" s="17">
        <v>239</v>
      </c>
      <c r="BH29" s="18">
        <v>445</v>
      </c>
      <c r="BI29" s="18">
        <v>3</v>
      </c>
      <c r="BJ29" s="18">
        <v>677</v>
      </c>
      <c r="BK29" s="17">
        <v>239</v>
      </c>
      <c r="BL29" s="17">
        <v>443</v>
      </c>
      <c r="BM29" s="17">
        <v>3</v>
      </c>
      <c r="BN29" s="18">
        <v>698.92</v>
      </c>
      <c r="BO29" s="17">
        <v>239</v>
      </c>
      <c r="BP29" s="17">
        <v>454</v>
      </c>
      <c r="BQ29" s="17">
        <v>6</v>
      </c>
      <c r="BR29" s="18">
        <v>1392.37</v>
      </c>
      <c r="BS29" s="17">
        <v>239</v>
      </c>
      <c r="BT29" s="17">
        <v>454</v>
      </c>
      <c r="BU29" s="18">
        <v>24</v>
      </c>
      <c r="BV29" s="18">
        <v>5004.75</v>
      </c>
      <c r="BW29" s="148">
        <v>239</v>
      </c>
      <c r="BX29" s="18">
        <v>431</v>
      </c>
      <c r="BY29" s="18">
        <v>21</v>
      </c>
      <c r="BZ29" s="18">
        <v>4766.03</v>
      </c>
      <c r="CA29" s="148">
        <v>239</v>
      </c>
      <c r="CB29" s="18">
        <v>412</v>
      </c>
      <c r="CC29" s="18">
        <v>47</v>
      </c>
      <c r="CD29" s="18">
        <v>9460.26</v>
      </c>
      <c r="CE29" s="148">
        <v>239</v>
      </c>
      <c r="CF29" s="18">
        <v>368</v>
      </c>
      <c r="CG29" s="18">
        <v>8</v>
      </c>
      <c r="CH29" s="18">
        <v>1752.77</v>
      </c>
      <c r="CI29" s="148">
        <v>239</v>
      </c>
      <c r="CJ29" s="18">
        <v>311</v>
      </c>
      <c r="CK29" s="18">
        <v>7</v>
      </c>
      <c r="CL29" s="18">
        <v>1483.1</v>
      </c>
      <c r="CM29" s="148">
        <v>239</v>
      </c>
      <c r="CN29" s="18">
        <v>304</v>
      </c>
      <c r="CO29" s="17">
        <v>2</v>
      </c>
      <c r="CP29" s="18">
        <v>421.3</v>
      </c>
      <c r="CQ29" s="148">
        <v>239</v>
      </c>
      <c r="CR29" s="17">
        <v>323</v>
      </c>
      <c r="CS29" s="17">
        <v>10</v>
      </c>
      <c r="CT29" s="18">
        <v>2250.07</v>
      </c>
      <c r="CU29" s="148">
        <v>239</v>
      </c>
      <c r="CV29" s="17">
        <v>324</v>
      </c>
      <c r="CW29" s="17">
        <v>1</v>
      </c>
      <c r="CX29" s="18">
        <v>231.23</v>
      </c>
      <c r="CY29" s="148">
        <v>239</v>
      </c>
      <c r="CZ29" s="17">
        <v>323</v>
      </c>
      <c r="DA29" s="17">
        <v>3</v>
      </c>
      <c r="DB29" s="18">
        <v>687</v>
      </c>
      <c r="DC29" s="148">
        <v>239</v>
      </c>
      <c r="DD29" s="17">
        <v>325</v>
      </c>
      <c r="DE29" s="17">
        <v>8</v>
      </c>
      <c r="DF29" s="18">
        <v>2245</v>
      </c>
      <c r="DG29" s="148">
        <v>239</v>
      </c>
      <c r="DH29" s="17">
        <v>273</v>
      </c>
      <c r="DI29" s="18">
        <v>6</v>
      </c>
      <c r="DJ29" s="18">
        <v>1331.2</v>
      </c>
      <c r="DK29" s="148">
        <v>239</v>
      </c>
      <c r="DL29" s="18">
        <v>268</v>
      </c>
      <c r="DM29" s="18">
        <v>8</v>
      </c>
      <c r="DN29" s="18">
        <v>2227.32</v>
      </c>
      <c r="DO29" s="148">
        <v>239</v>
      </c>
      <c r="DP29" s="18">
        <v>239</v>
      </c>
      <c r="DQ29" s="18">
        <v>3</v>
      </c>
      <c r="DR29" s="18">
        <v>660.1</v>
      </c>
      <c r="DS29" s="148">
        <v>239</v>
      </c>
      <c r="DT29" s="18">
        <v>249</v>
      </c>
      <c r="DU29" s="18">
        <v>1</v>
      </c>
      <c r="DV29" s="18">
        <v>672</v>
      </c>
      <c r="DW29" s="148">
        <v>239</v>
      </c>
      <c r="DX29" s="18">
        <v>254</v>
      </c>
      <c r="DY29" s="17">
        <v>5</v>
      </c>
      <c r="DZ29" s="18">
        <v>1135</v>
      </c>
      <c r="EA29" s="148">
        <v>239</v>
      </c>
      <c r="EB29" s="17">
        <v>264</v>
      </c>
      <c r="EC29" s="17"/>
      <c r="ED29" s="18"/>
      <c r="EE29" s="148"/>
      <c r="EF29" s="17"/>
      <c r="EG29" s="148"/>
      <c r="EH29" s="148"/>
      <c r="EI29" s="148"/>
      <c r="EJ29" s="148"/>
      <c r="EK29" s="148">
        <v>29</v>
      </c>
      <c r="EL29" s="148">
        <v>6843.97</v>
      </c>
      <c r="EM29" s="17">
        <v>178</v>
      </c>
      <c r="EN29" s="17">
        <v>42667.55</v>
      </c>
      <c r="EO29" s="136">
        <v>202</v>
      </c>
      <c r="EP29" s="136">
        <v>45335.38</v>
      </c>
      <c r="EQ29" s="136"/>
      <c r="ER29" s="136"/>
      <c r="ES29" s="152"/>
      <c r="ET29" s="152"/>
      <c r="EU29" s="152"/>
      <c r="EV29" s="152"/>
      <c r="EW29" s="153"/>
      <c r="EX29" s="152"/>
      <c r="EY29" s="152"/>
      <c r="EZ29" s="152"/>
      <c r="FA29" s="153"/>
      <c r="FB29" s="153"/>
      <c r="FC29" s="18">
        <f t="shared" si="1"/>
        <v>237</v>
      </c>
      <c r="FD29" s="18">
        <f t="shared" si="2"/>
        <v>54799.41</v>
      </c>
      <c r="FE29" s="18">
        <f t="shared" si="4"/>
        <v>646</v>
      </c>
      <c r="FF29" s="18">
        <f t="shared" si="3"/>
        <v>149646.31</v>
      </c>
      <c r="FG29" s="145"/>
      <c r="FH29" s="146"/>
    </row>
    <row r="30" ht="16.5" spans="1:164">
      <c r="A30" s="136"/>
      <c r="B30" s="20" t="s">
        <v>38</v>
      </c>
      <c r="C30" s="18">
        <v>6939962757322</v>
      </c>
      <c r="D30" s="18">
        <v>21061110001765</v>
      </c>
      <c r="E30" s="148" t="s">
        <v>190</v>
      </c>
      <c r="F30" s="149" t="s">
        <v>396</v>
      </c>
      <c r="G30" s="148" t="s">
        <v>288</v>
      </c>
      <c r="H30" s="26">
        <f>VLOOKUP(C30,[3]Sheet2!K:P,6,0)</f>
        <v>1</v>
      </c>
      <c r="I30" s="17">
        <f>VLOOKUP(C30,[3]Sheet2!K:N,4,0)</f>
        <v>435</v>
      </c>
      <c r="J30" s="17">
        <f>VLOOKUP(C30,[3]Sheet2!K:Q,7,0)</f>
        <v>284</v>
      </c>
      <c r="K30" s="18">
        <f>VLOOKUP(C30,[3]Sheet2!K:O,5,0)</f>
        <v>36.013160955831</v>
      </c>
      <c r="L30" s="27">
        <f t="shared" si="0"/>
        <v>0.00281384411303614</v>
      </c>
      <c r="M30" s="18">
        <v>5</v>
      </c>
      <c r="N30" s="18">
        <v>1476.04</v>
      </c>
      <c r="O30" s="148">
        <v>349</v>
      </c>
      <c r="P30" s="17">
        <v>313</v>
      </c>
      <c r="Q30" s="18">
        <v>14</v>
      </c>
      <c r="R30" s="18">
        <v>4823.64</v>
      </c>
      <c r="S30" s="17">
        <v>294</v>
      </c>
      <c r="T30" s="17">
        <v>298</v>
      </c>
      <c r="U30" s="18">
        <v>7</v>
      </c>
      <c r="V30" s="18">
        <v>2193</v>
      </c>
      <c r="W30" s="17">
        <v>294</v>
      </c>
      <c r="X30" s="17">
        <v>305</v>
      </c>
      <c r="Y30" s="18">
        <v>5</v>
      </c>
      <c r="Z30" s="18">
        <v>1697</v>
      </c>
      <c r="AA30" s="17">
        <v>294</v>
      </c>
      <c r="AB30" s="17">
        <v>295</v>
      </c>
      <c r="AC30" s="18">
        <v>2</v>
      </c>
      <c r="AD30" s="18">
        <v>653</v>
      </c>
      <c r="AE30" s="17">
        <v>294</v>
      </c>
      <c r="AF30" s="17">
        <v>283</v>
      </c>
      <c r="AG30" s="18">
        <v>5</v>
      </c>
      <c r="AH30" s="18">
        <v>1675</v>
      </c>
      <c r="AI30" s="17">
        <v>294</v>
      </c>
      <c r="AJ30" s="17">
        <v>277</v>
      </c>
      <c r="AK30" s="17">
        <v>3</v>
      </c>
      <c r="AL30" s="18">
        <v>1002</v>
      </c>
      <c r="AM30" s="17">
        <v>339</v>
      </c>
      <c r="AN30" s="17">
        <v>273</v>
      </c>
      <c r="AO30" s="17">
        <v>3</v>
      </c>
      <c r="AP30" s="18">
        <v>994.97</v>
      </c>
      <c r="AQ30" s="17">
        <v>339</v>
      </c>
      <c r="AR30" s="17">
        <v>270</v>
      </c>
      <c r="AS30" s="18">
        <v>4</v>
      </c>
      <c r="AT30" s="18">
        <v>1326</v>
      </c>
      <c r="AU30" s="17">
        <v>339</v>
      </c>
      <c r="AV30" s="17">
        <v>273</v>
      </c>
      <c r="AW30" s="18">
        <v>1</v>
      </c>
      <c r="AX30" s="18">
        <v>339</v>
      </c>
      <c r="AY30" s="17">
        <v>339</v>
      </c>
      <c r="AZ30" s="18">
        <v>272</v>
      </c>
      <c r="BA30" s="18">
        <v>9</v>
      </c>
      <c r="BB30" s="18">
        <v>2553.5</v>
      </c>
      <c r="BC30" s="17">
        <v>339</v>
      </c>
      <c r="BD30" s="18">
        <v>264</v>
      </c>
      <c r="BE30" s="18">
        <v>6</v>
      </c>
      <c r="BF30" s="18">
        <v>1824</v>
      </c>
      <c r="BG30" s="17">
        <v>339</v>
      </c>
      <c r="BH30" s="18">
        <v>253</v>
      </c>
      <c r="BI30" s="18">
        <v>4</v>
      </c>
      <c r="BJ30" s="18">
        <v>1310</v>
      </c>
      <c r="BK30" s="17">
        <v>339</v>
      </c>
      <c r="BL30" s="17">
        <v>259</v>
      </c>
      <c r="BM30" s="17">
        <v>8</v>
      </c>
      <c r="BN30" s="18">
        <v>2361.3</v>
      </c>
      <c r="BO30" s="17">
        <v>339</v>
      </c>
      <c r="BP30" s="17">
        <v>251</v>
      </c>
      <c r="BQ30" s="17">
        <v>6</v>
      </c>
      <c r="BR30" s="18">
        <v>1981</v>
      </c>
      <c r="BS30" s="17">
        <v>339</v>
      </c>
      <c r="BT30" s="17">
        <v>245</v>
      </c>
      <c r="BU30" s="18">
        <v>25</v>
      </c>
      <c r="BV30" s="18">
        <v>7779.83</v>
      </c>
      <c r="BW30" s="148">
        <v>339</v>
      </c>
      <c r="BX30" s="18">
        <v>215</v>
      </c>
      <c r="BY30" s="18">
        <v>24</v>
      </c>
      <c r="BZ30" s="18">
        <v>7382.68</v>
      </c>
      <c r="CA30" s="148">
        <v>339</v>
      </c>
      <c r="CB30" s="18">
        <v>182</v>
      </c>
      <c r="CC30" s="18">
        <v>43</v>
      </c>
      <c r="CD30" s="18">
        <v>11500.72</v>
      </c>
      <c r="CE30" s="148">
        <v>339</v>
      </c>
      <c r="CF30" s="18">
        <v>137</v>
      </c>
      <c r="CG30" s="18">
        <v>4</v>
      </c>
      <c r="CH30" s="18">
        <v>1245.5</v>
      </c>
      <c r="CI30" s="148">
        <v>339</v>
      </c>
      <c r="CJ30" s="18">
        <v>115</v>
      </c>
      <c r="CK30" s="18">
        <v>4</v>
      </c>
      <c r="CL30" s="18">
        <v>1236</v>
      </c>
      <c r="CM30" s="148">
        <v>339</v>
      </c>
      <c r="CN30" s="18">
        <v>99</v>
      </c>
      <c r="CO30" s="17">
        <v>3</v>
      </c>
      <c r="CP30" s="18">
        <v>987</v>
      </c>
      <c r="CQ30" s="148">
        <v>339</v>
      </c>
      <c r="CR30" s="17">
        <v>120</v>
      </c>
      <c r="CS30" s="17">
        <v>2</v>
      </c>
      <c r="CT30" s="18">
        <v>648</v>
      </c>
      <c r="CU30" s="148">
        <v>339</v>
      </c>
      <c r="CV30" s="17">
        <v>125</v>
      </c>
      <c r="CW30" s="17">
        <v>4</v>
      </c>
      <c r="CX30" s="18">
        <v>1341</v>
      </c>
      <c r="CY30" s="148">
        <v>339</v>
      </c>
      <c r="CZ30" s="17">
        <v>127</v>
      </c>
      <c r="DA30" s="17">
        <v>4</v>
      </c>
      <c r="DB30" s="18">
        <v>1331</v>
      </c>
      <c r="DC30" s="148">
        <v>339</v>
      </c>
      <c r="DD30" s="17">
        <v>111</v>
      </c>
      <c r="DE30" s="17">
        <v>0</v>
      </c>
      <c r="DF30" s="18">
        <v>653</v>
      </c>
      <c r="DG30" s="148">
        <v>339</v>
      </c>
      <c r="DH30" s="17">
        <v>158</v>
      </c>
      <c r="DI30" s="18">
        <v>3</v>
      </c>
      <c r="DJ30" s="18">
        <v>1014</v>
      </c>
      <c r="DK30" s="148">
        <v>339</v>
      </c>
      <c r="DL30" s="18">
        <v>163</v>
      </c>
      <c r="DM30" s="18">
        <v>2</v>
      </c>
      <c r="DN30" s="18">
        <v>678</v>
      </c>
      <c r="DO30" s="148">
        <v>339</v>
      </c>
      <c r="DP30" s="18">
        <v>122</v>
      </c>
      <c r="DQ30" s="18">
        <v>1</v>
      </c>
      <c r="DR30" s="18">
        <v>330.65</v>
      </c>
      <c r="DS30" s="148">
        <v>339</v>
      </c>
      <c r="DT30" s="18">
        <v>114</v>
      </c>
      <c r="DU30" s="18">
        <v>6</v>
      </c>
      <c r="DV30" s="18">
        <v>2034</v>
      </c>
      <c r="DW30" s="148">
        <v>339</v>
      </c>
      <c r="DX30" s="18">
        <v>112</v>
      </c>
      <c r="DY30" s="17">
        <v>3</v>
      </c>
      <c r="DZ30" s="18">
        <v>1002</v>
      </c>
      <c r="EA30" s="148">
        <v>339</v>
      </c>
      <c r="EB30" s="17">
        <v>116</v>
      </c>
      <c r="EC30" s="17"/>
      <c r="ED30" s="18"/>
      <c r="EE30" s="148"/>
      <c r="EF30" s="17"/>
      <c r="EG30" s="148"/>
      <c r="EH30" s="148"/>
      <c r="EI30" s="148"/>
      <c r="EJ30" s="148"/>
      <c r="EK30" s="148">
        <v>9</v>
      </c>
      <c r="EL30" s="148">
        <v>3032.08</v>
      </c>
      <c r="EM30" s="17">
        <v>84</v>
      </c>
      <c r="EN30" s="17">
        <v>29102.87</v>
      </c>
      <c r="EO30" s="136">
        <v>83</v>
      </c>
      <c r="EP30" s="136">
        <v>29094.74</v>
      </c>
      <c r="EQ30" s="136"/>
      <c r="ER30" s="136"/>
      <c r="ES30" s="152"/>
      <c r="ET30" s="152"/>
      <c r="EU30" s="152"/>
      <c r="EV30" s="152"/>
      <c r="EW30" s="153"/>
      <c r="EX30" s="152"/>
      <c r="EY30" s="152"/>
      <c r="EZ30" s="152"/>
      <c r="FA30" s="153"/>
      <c r="FB30" s="153"/>
      <c r="FC30" s="18">
        <f t="shared" si="1"/>
        <v>210</v>
      </c>
      <c r="FD30" s="18">
        <f t="shared" si="2"/>
        <v>65372.83</v>
      </c>
      <c r="FE30" s="18">
        <f t="shared" si="4"/>
        <v>386</v>
      </c>
      <c r="FF30" s="18">
        <f t="shared" si="3"/>
        <v>126602.52</v>
      </c>
      <c r="FG30" s="145"/>
      <c r="FH30" s="146"/>
    </row>
    <row r="31" ht="16.5" spans="1:164">
      <c r="A31" s="136"/>
      <c r="B31" s="20" t="s">
        <v>38</v>
      </c>
      <c r="C31" s="18">
        <v>6939962758466</v>
      </c>
      <c r="D31" s="18">
        <v>21061110001766</v>
      </c>
      <c r="E31" s="148" t="s">
        <v>192</v>
      </c>
      <c r="F31" s="149" t="s">
        <v>397</v>
      </c>
      <c r="G31" s="148" t="s">
        <v>288</v>
      </c>
      <c r="H31" s="26">
        <f>VLOOKUP(C31,[3]Sheet2!K:P,6,0)</f>
        <v>1</v>
      </c>
      <c r="I31" s="17">
        <f>VLOOKUP(C31,[3]Sheet2!K:N,4,0)</f>
        <v>175</v>
      </c>
      <c r="J31" s="17">
        <f>VLOOKUP(C31,[3]Sheet2!K:Q,7,0)</f>
        <v>1</v>
      </c>
      <c r="K31" s="18">
        <f>VLOOKUP(C31,[3]Sheet2!K:O,5,0)</f>
        <v>23.2550781497184</v>
      </c>
      <c r="L31" s="27">
        <f t="shared" si="0"/>
        <v>0.00206348568289317</v>
      </c>
      <c r="M31" s="18">
        <v>7</v>
      </c>
      <c r="N31" s="18">
        <v>2684.5</v>
      </c>
      <c r="O31" s="148">
        <v>399</v>
      </c>
      <c r="P31" s="17">
        <v>217</v>
      </c>
      <c r="Q31" s="18">
        <v>5</v>
      </c>
      <c r="R31" s="18">
        <v>1908.71</v>
      </c>
      <c r="S31" s="17">
        <v>374</v>
      </c>
      <c r="T31" s="17">
        <v>217</v>
      </c>
      <c r="U31" s="18">
        <v>2</v>
      </c>
      <c r="V31" s="18">
        <v>768</v>
      </c>
      <c r="W31" s="17">
        <v>374</v>
      </c>
      <c r="X31" s="17">
        <v>316</v>
      </c>
      <c r="Y31" s="18">
        <v>6</v>
      </c>
      <c r="Z31" s="18">
        <v>2316.39</v>
      </c>
      <c r="AA31" s="17">
        <v>374</v>
      </c>
      <c r="AB31" s="17">
        <v>318</v>
      </c>
      <c r="AC31" s="18">
        <v>3</v>
      </c>
      <c r="AD31" s="18">
        <v>1146</v>
      </c>
      <c r="AE31" s="17">
        <v>374</v>
      </c>
      <c r="AF31" s="17">
        <v>318</v>
      </c>
      <c r="AG31" s="18">
        <v>3</v>
      </c>
      <c r="AH31" s="18">
        <v>1177.79</v>
      </c>
      <c r="AI31" s="17">
        <v>374</v>
      </c>
      <c r="AJ31" s="17">
        <v>299</v>
      </c>
      <c r="AK31" s="17">
        <v>3</v>
      </c>
      <c r="AL31" s="18">
        <v>1182.77</v>
      </c>
      <c r="AM31" s="17">
        <v>399</v>
      </c>
      <c r="AN31" s="17">
        <v>297</v>
      </c>
      <c r="AO31" s="17">
        <v>3</v>
      </c>
      <c r="AP31" s="18">
        <v>1157.38</v>
      </c>
      <c r="AQ31" s="17">
        <v>399</v>
      </c>
      <c r="AR31" s="17">
        <v>304</v>
      </c>
      <c r="AS31" s="18">
        <v>1</v>
      </c>
      <c r="AT31" s="18">
        <v>414</v>
      </c>
      <c r="AU31" s="17">
        <v>399</v>
      </c>
      <c r="AV31" s="17">
        <v>302</v>
      </c>
      <c r="AW31" s="18">
        <v>3</v>
      </c>
      <c r="AX31" s="18">
        <v>1194.87</v>
      </c>
      <c r="AY31" s="17">
        <v>399</v>
      </c>
      <c r="AZ31" s="18">
        <v>304</v>
      </c>
      <c r="BA31" s="18">
        <v>3</v>
      </c>
      <c r="BB31" s="18">
        <v>1197</v>
      </c>
      <c r="BC31" s="17">
        <v>399</v>
      </c>
      <c r="BD31" s="18">
        <v>300</v>
      </c>
      <c r="BE31" s="18">
        <v>3</v>
      </c>
      <c r="BF31" s="18">
        <v>1197</v>
      </c>
      <c r="BG31" s="17">
        <v>399</v>
      </c>
      <c r="BH31" s="18">
        <v>297</v>
      </c>
      <c r="BI31" s="18">
        <v>3</v>
      </c>
      <c r="BJ31" s="18">
        <v>1122.29</v>
      </c>
      <c r="BK31" s="17">
        <v>399</v>
      </c>
      <c r="BL31" s="17">
        <v>294</v>
      </c>
      <c r="BM31" s="17">
        <v>0</v>
      </c>
      <c r="BN31" s="18">
        <v>0</v>
      </c>
      <c r="BO31" s="17">
        <v>399</v>
      </c>
      <c r="BP31" s="17">
        <v>293</v>
      </c>
      <c r="BQ31" s="17">
        <v>0</v>
      </c>
      <c r="BR31" s="18">
        <v>0</v>
      </c>
      <c r="BS31" s="17">
        <v>399</v>
      </c>
      <c r="BT31" s="17">
        <v>295</v>
      </c>
      <c r="BU31" s="18">
        <v>13</v>
      </c>
      <c r="BV31" s="18">
        <v>4699.71</v>
      </c>
      <c r="BW31" s="148">
        <v>399</v>
      </c>
      <c r="BX31" s="18">
        <v>282</v>
      </c>
      <c r="BY31" s="18">
        <v>12</v>
      </c>
      <c r="BZ31" s="18">
        <v>4878.49</v>
      </c>
      <c r="CA31" s="148">
        <v>399</v>
      </c>
      <c r="CB31" s="18">
        <v>270</v>
      </c>
      <c r="CC31" s="18">
        <v>31</v>
      </c>
      <c r="CD31" s="18">
        <v>10145.67</v>
      </c>
      <c r="CE31" s="148">
        <v>399</v>
      </c>
      <c r="CF31" s="18">
        <v>238</v>
      </c>
      <c r="CG31" s="18">
        <v>6</v>
      </c>
      <c r="CH31" s="18">
        <v>2279.13</v>
      </c>
      <c r="CI31" s="148">
        <v>399</v>
      </c>
      <c r="CJ31" s="18">
        <v>232</v>
      </c>
      <c r="CK31" s="18">
        <v>10</v>
      </c>
      <c r="CL31" s="18">
        <v>3478.1</v>
      </c>
      <c r="CM31" s="148">
        <v>399</v>
      </c>
      <c r="CN31" s="18">
        <v>219</v>
      </c>
      <c r="CO31" s="17">
        <v>0</v>
      </c>
      <c r="CP31" s="18">
        <v>59.36</v>
      </c>
      <c r="CQ31" s="148">
        <v>399</v>
      </c>
      <c r="CR31" s="17">
        <v>218</v>
      </c>
      <c r="CS31" s="17">
        <v>4</v>
      </c>
      <c r="CT31" s="18">
        <v>2355.09</v>
      </c>
      <c r="CU31" s="148">
        <v>399</v>
      </c>
      <c r="CV31" s="17">
        <v>213</v>
      </c>
      <c r="CW31" s="17">
        <v>2</v>
      </c>
      <c r="CX31" s="18">
        <v>790</v>
      </c>
      <c r="CY31" s="148">
        <v>399</v>
      </c>
      <c r="CZ31" s="17">
        <v>211</v>
      </c>
      <c r="DA31" s="17">
        <v>2</v>
      </c>
      <c r="DB31" s="18">
        <v>779.52</v>
      </c>
      <c r="DC31" s="148">
        <v>399</v>
      </c>
      <c r="DD31" s="17">
        <v>210</v>
      </c>
      <c r="DE31" s="17">
        <v>5</v>
      </c>
      <c r="DF31" s="18">
        <v>1965</v>
      </c>
      <c r="DG31" s="148">
        <v>399</v>
      </c>
      <c r="DH31" s="17">
        <v>205</v>
      </c>
      <c r="DI31" s="18">
        <v>4</v>
      </c>
      <c r="DJ31" s="18">
        <v>1596</v>
      </c>
      <c r="DK31" s="148">
        <v>399</v>
      </c>
      <c r="DL31" s="18">
        <v>201</v>
      </c>
      <c r="DM31" s="18">
        <v>7</v>
      </c>
      <c r="DN31" s="18">
        <v>2820</v>
      </c>
      <c r="DO31" s="148">
        <v>399</v>
      </c>
      <c r="DP31" s="18">
        <v>193</v>
      </c>
      <c r="DQ31" s="18">
        <v>4</v>
      </c>
      <c r="DR31" s="18">
        <v>1581</v>
      </c>
      <c r="DS31" s="148">
        <v>399</v>
      </c>
      <c r="DT31" s="18">
        <v>189</v>
      </c>
      <c r="DU31" s="18">
        <v>5</v>
      </c>
      <c r="DV31" s="18">
        <v>1985</v>
      </c>
      <c r="DW31" s="148">
        <v>399</v>
      </c>
      <c r="DX31" s="18">
        <v>236</v>
      </c>
      <c r="DY31" s="17">
        <v>4</v>
      </c>
      <c r="DZ31" s="18">
        <v>1581.29</v>
      </c>
      <c r="EA31" s="148">
        <v>399</v>
      </c>
      <c r="EB31" s="17">
        <v>232</v>
      </c>
      <c r="EC31" s="17"/>
      <c r="ED31" s="18"/>
      <c r="EE31" s="148"/>
      <c r="EF31" s="17"/>
      <c r="EG31" s="148"/>
      <c r="EH31" s="148"/>
      <c r="EI31" s="148"/>
      <c r="EJ31" s="148"/>
      <c r="EK31" s="148">
        <v>13</v>
      </c>
      <c r="EL31" s="148">
        <v>5143.11</v>
      </c>
      <c r="EM31" s="17">
        <v>144</v>
      </c>
      <c r="EN31" s="17">
        <v>61148.59</v>
      </c>
      <c r="EO31" s="136">
        <v>174</v>
      </c>
      <c r="EP31" s="136">
        <v>71111.62</v>
      </c>
      <c r="EQ31" s="136"/>
      <c r="ER31" s="136"/>
      <c r="ES31" s="152"/>
      <c r="ET31" s="152"/>
      <c r="EU31" s="152"/>
      <c r="EV31" s="152"/>
      <c r="EW31" s="153"/>
      <c r="EX31" s="152"/>
      <c r="EY31" s="152"/>
      <c r="EZ31" s="152"/>
      <c r="FA31" s="153"/>
      <c r="FB31" s="153"/>
      <c r="FC31" s="18">
        <f t="shared" si="1"/>
        <v>154</v>
      </c>
      <c r="FD31" s="18">
        <f t="shared" si="2"/>
        <v>58460.06</v>
      </c>
      <c r="FE31" s="18">
        <f t="shared" si="4"/>
        <v>485</v>
      </c>
      <c r="FF31" s="18">
        <f t="shared" si="3"/>
        <v>195863.38</v>
      </c>
      <c r="FG31" s="145"/>
      <c r="FH31" s="146"/>
    </row>
    <row r="32" ht="16.5" spans="1:164">
      <c r="A32" s="16" t="s">
        <v>126</v>
      </c>
      <c r="B32" s="17" t="s">
        <v>39</v>
      </c>
      <c r="C32" s="18">
        <v>6939962746630</v>
      </c>
      <c r="D32" s="18">
        <v>21063510000796</v>
      </c>
      <c r="E32" s="17" t="s">
        <v>196</v>
      </c>
      <c r="F32" s="19" t="s">
        <v>398</v>
      </c>
      <c r="G32" s="17" t="s">
        <v>129</v>
      </c>
      <c r="H32" s="26">
        <f>VLOOKUP(C32,[3]Sheet2!K:P,6,0)</f>
        <v>1</v>
      </c>
      <c r="I32" s="17">
        <f>VLOOKUP(C32,[3]Sheet2!K:N,4,0)</f>
        <v>4152</v>
      </c>
      <c r="J32" s="17">
        <f>VLOOKUP(C32,[3]Sheet2!K:Q,7,0)</f>
        <v>1140</v>
      </c>
      <c r="K32" s="18">
        <f>VLOOKUP(C32,[3]Sheet2!K:O,5,0)</f>
        <v>55.0420294476903</v>
      </c>
      <c r="L32" s="27">
        <f t="shared" si="0"/>
        <v>0.0339403197062883</v>
      </c>
      <c r="M32" s="18">
        <v>68</v>
      </c>
      <c r="N32" s="18">
        <v>4612.25</v>
      </c>
      <c r="O32" s="17">
        <v>69</v>
      </c>
      <c r="P32" s="17">
        <v>7014</v>
      </c>
      <c r="Q32" s="18">
        <v>63</v>
      </c>
      <c r="R32" s="18">
        <v>4235.28</v>
      </c>
      <c r="S32" s="17">
        <v>69</v>
      </c>
      <c r="T32" s="17">
        <v>6951</v>
      </c>
      <c r="U32" s="18">
        <v>139</v>
      </c>
      <c r="V32" s="18">
        <v>9564.88</v>
      </c>
      <c r="W32" s="17">
        <v>69</v>
      </c>
      <c r="X32" s="17">
        <v>6808</v>
      </c>
      <c r="Y32" s="18">
        <v>62</v>
      </c>
      <c r="Z32" s="18">
        <v>4220.97</v>
      </c>
      <c r="AA32" s="17">
        <v>69</v>
      </c>
      <c r="AB32" s="17">
        <v>7222</v>
      </c>
      <c r="AC32" s="18">
        <v>64</v>
      </c>
      <c r="AD32" s="18">
        <v>4373.43</v>
      </c>
      <c r="AE32" s="17">
        <v>69</v>
      </c>
      <c r="AF32" s="17">
        <v>7158</v>
      </c>
      <c r="AG32" s="18">
        <v>52</v>
      </c>
      <c r="AH32" s="18">
        <v>3655.91</v>
      </c>
      <c r="AI32" s="17">
        <v>69</v>
      </c>
      <c r="AJ32" s="17">
        <v>7069</v>
      </c>
      <c r="AK32" s="17">
        <v>45</v>
      </c>
      <c r="AL32" s="18">
        <v>3053.73</v>
      </c>
      <c r="AM32" s="17">
        <v>69</v>
      </c>
      <c r="AN32" s="17">
        <v>7024</v>
      </c>
      <c r="AO32" s="17">
        <v>43</v>
      </c>
      <c r="AP32" s="18">
        <v>2914.84</v>
      </c>
      <c r="AQ32" s="17">
        <v>69</v>
      </c>
      <c r="AR32" s="17">
        <v>7041</v>
      </c>
      <c r="AS32" s="18">
        <v>46</v>
      </c>
      <c r="AT32" s="18">
        <v>3106.74</v>
      </c>
      <c r="AU32" s="17">
        <v>69</v>
      </c>
      <c r="AV32" s="17">
        <v>6994</v>
      </c>
      <c r="AW32" s="18">
        <v>94</v>
      </c>
      <c r="AX32" s="18">
        <v>6453.11</v>
      </c>
      <c r="AY32" s="17">
        <v>69</v>
      </c>
      <c r="AZ32" s="18">
        <v>6886</v>
      </c>
      <c r="BA32" s="18">
        <v>231</v>
      </c>
      <c r="BB32" s="18">
        <v>15920.83</v>
      </c>
      <c r="BC32" s="17">
        <v>69</v>
      </c>
      <c r="BD32" s="18">
        <v>6643</v>
      </c>
      <c r="BE32" s="18">
        <v>78</v>
      </c>
      <c r="BF32" s="18">
        <v>5312.98</v>
      </c>
      <c r="BG32" s="17">
        <v>69</v>
      </c>
      <c r="BH32" s="18">
        <v>6506</v>
      </c>
      <c r="BI32" s="18">
        <v>77</v>
      </c>
      <c r="BJ32" s="18">
        <v>5264.65</v>
      </c>
      <c r="BK32" s="17">
        <v>69</v>
      </c>
      <c r="BL32" s="17">
        <v>6443</v>
      </c>
      <c r="BM32" s="17">
        <v>54</v>
      </c>
      <c r="BN32" s="18">
        <v>3639.01</v>
      </c>
      <c r="BO32" s="17">
        <v>69</v>
      </c>
      <c r="BP32" s="17">
        <v>6458</v>
      </c>
      <c r="BQ32" s="17">
        <v>53</v>
      </c>
      <c r="BR32" s="18">
        <v>3589.24</v>
      </c>
      <c r="BS32" s="17">
        <v>69</v>
      </c>
      <c r="BT32" s="17">
        <v>6404</v>
      </c>
      <c r="BU32" s="18">
        <v>98</v>
      </c>
      <c r="BV32" s="18">
        <v>6742.44</v>
      </c>
      <c r="BW32" s="17">
        <v>69</v>
      </c>
      <c r="BX32" s="18">
        <v>6309</v>
      </c>
      <c r="BY32" s="18">
        <v>82</v>
      </c>
      <c r="BZ32" s="18">
        <v>5510.54</v>
      </c>
      <c r="CA32" s="17">
        <v>69</v>
      </c>
      <c r="CB32" s="18">
        <v>6186</v>
      </c>
      <c r="CC32" s="18">
        <v>123</v>
      </c>
      <c r="CD32" s="18">
        <v>8550.52</v>
      </c>
      <c r="CE32" s="17">
        <v>69</v>
      </c>
      <c r="CF32" s="18">
        <v>6066</v>
      </c>
      <c r="CG32" s="18">
        <v>52</v>
      </c>
      <c r="CH32" s="18">
        <v>3542.62</v>
      </c>
      <c r="CI32" s="17">
        <v>69</v>
      </c>
      <c r="CJ32" s="18">
        <v>6043</v>
      </c>
      <c r="CK32" s="18">
        <v>52</v>
      </c>
      <c r="CL32" s="18">
        <v>3655.49</v>
      </c>
      <c r="CM32" s="17">
        <v>69</v>
      </c>
      <c r="CN32" s="18">
        <v>5992</v>
      </c>
      <c r="CO32" s="17">
        <v>122</v>
      </c>
      <c r="CP32" s="18">
        <v>8473.92</v>
      </c>
      <c r="CQ32" s="17">
        <v>69</v>
      </c>
      <c r="CR32" s="17">
        <v>5866</v>
      </c>
      <c r="CS32" s="17">
        <v>58</v>
      </c>
      <c r="CT32" s="18">
        <v>3946.21</v>
      </c>
      <c r="CU32" s="17">
        <v>69</v>
      </c>
      <c r="CV32" s="17">
        <v>5809</v>
      </c>
      <c r="CW32" s="17">
        <v>69</v>
      </c>
      <c r="CX32" s="18">
        <v>4643.47</v>
      </c>
      <c r="CY32" s="17">
        <v>69</v>
      </c>
      <c r="CZ32" s="17">
        <v>5738</v>
      </c>
      <c r="DA32" s="17">
        <v>54</v>
      </c>
      <c r="DB32" s="18">
        <v>3875.95</v>
      </c>
      <c r="DC32" s="17">
        <v>69</v>
      </c>
      <c r="DD32" s="17">
        <v>5614</v>
      </c>
      <c r="DE32" s="17">
        <v>72</v>
      </c>
      <c r="DF32" s="18">
        <v>5031.01</v>
      </c>
      <c r="DG32" s="17">
        <v>69</v>
      </c>
      <c r="DH32" s="17">
        <v>5490</v>
      </c>
      <c r="DI32" s="18">
        <v>88</v>
      </c>
      <c r="DJ32" s="18">
        <v>5974.27</v>
      </c>
      <c r="DK32" s="17">
        <v>69</v>
      </c>
      <c r="DL32" s="18">
        <v>5452</v>
      </c>
      <c r="DM32" s="18">
        <v>66</v>
      </c>
      <c r="DN32" s="18">
        <v>4311.15</v>
      </c>
      <c r="DO32" s="17">
        <v>69</v>
      </c>
      <c r="DP32" s="18">
        <v>5375</v>
      </c>
      <c r="DQ32" s="18">
        <v>105</v>
      </c>
      <c r="DR32" s="18">
        <v>6637.78</v>
      </c>
      <c r="DS32" s="17">
        <v>69</v>
      </c>
      <c r="DT32" s="18">
        <v>5281</v>
      </c>
      <c r="DU32" s="18">
        <v>187</v>
      </c>
      <c r="DV32" s="18">
        <v>12254.28</v>
      </c>
      <c r="DW32" s="17">
        <v>69</v>
      </c>
      <c r="DX32" s="18">
        <v>5130</v>
      </c>
      <c r="DY32" s="17">
        <v>136</v>
      </c>
      <c r="DZ32" s="18">
        <v>8583.7</v>
      </c>
      <c r="EA32" s="17">
        <v>69</v>
      </c>
      <c r="EB32" s="17">
        <v>4999</v>
      </c>
      <c r="EC32" s="17"/>
      <c r="ED32" s="18"/>
      <c r="EE32" s="17"/>
      <c r="EF32" s="17"/>
      <c r="EG32" s="17">
        <v>6394</v>
      </c>
      <c r="EH32" s="17">
        <v>435849.57</v>
      </c>
      <c r="EI32" s="17">
        <v>5140</v>
      </c>
      <c r="EJ32" s="17">
        <v>346207.58</v>
      </c>
      <c r="EK32" s="17">
        <v>6696</v>
      </c>
      <c r="EL32" s="17">
        <v>454676.11</v>
      </c>
      <c r="EM32" s="17">
        <v>4816</v>
      </c>
      <c r="EN32" s="17">
        <v>325948.2</v>
      </c>
      <c r="EO32" s="18">
        <v>3303</v>
      </c>
      <c r="EP32" s="41">
        <v>226429.98</v>
      </c>
      <c r="EQ32" s="41"/>
      <c r="ER32" s="41"/>
      <c r="ES32" s="41"/>
      <c r="ET32" s="41"/>
      <c r="EU32" s="41"/>
      <c r="EV32" s="41"/>
      <c r="EW32" s="18"/>
      <c r="EX32" s="41"/>
      <c r="EY32" s="41"/>
      <c r="EZ32" s="41"/>
      <c r="FA32" s="18"/>
      <c r="FB32" s="18"/>
      <c r="FC32" s="18">
        <f t="shared" si="1"/>
        <v>2533</v>
      </c>
      <c r="FD32" s="18">
        <f t="shared" si="2"/>
        <v>171651.2</v>
      </c>
      <c r="FE32" s="18">
        <f t="shared" si="4"/>
        <v>28882</v>
      </c>
      <c r="FF32" s="18">
        <f t="shared" si="3"/>
        <v>1960762.64</v>
      </c>
      <c r="FG32" s="145"/>
      <c r="FH32" s="146"/>
    </row>
    <row r="33" ht="16.5" spans="1:164">
      <c r="A33" s="16" t="s">
        <v>133</v>
      </c>
      <c r="B33" s="17" t="s">
        <v>39</v>
      </c>
      <c r="C33" s="18">
        <v>6939962758060</v>
      </c>
      <c r="D33" s="18">
        <v>21063510001896</v>
      </c>
      <c r="E33" s="17" t="s">
        <v>198</v>
      </c>
      <c r="F33" s="149" t="s">
        <v>399</v>
      </c>
      <c r="G33" s="17" t="s">
        <v>129</v>
      </c>
      <c r="H33" s="26">
        <f>VLOOKUP(C33,[3]Sheet2!K:P,6,0)</f>
        <v>1</v>
      </c>
      <c r="I33" s="17">
        <f>VLOOKUP(C33,[3]Sheet2!K:N,4,0)</f>
        <v>7856</v>
      </c>
      <c r="J33" s="17">
        <f>VLOOKUP(C33,[3]Sheet2!K:Q,7,0)</f>
        <v>3888</v>
      </c>
      <c r="K33" s="18">
        <f>VLOOKUP(C33,[3]Sheet2!K:O,5,0)</f>
        <v>50.0937439686785</v>
      </c>
      <c r="L33" s="27">
        <f t="shared" si="0"/>
        <v>0.0239846712492128</v>
      </c>
      <c r="M33" s="18">
        <v>95</v>
      </c>
      <c r="N33" s="18">
        <v>7237.68</v>
      </c>
      <c r="O33" s="17">
        <v>79</v>
      </c>
      <c r="P33" s="17">
        <v>3615</v>
      </c>
      <c r="Q33" s="18">
        <v>81</v>
      </c>
      <c r="R33" s="18">
        <v>6163.04</v>
      </c>
      <c r="S33" s="17">
        <v>79</v>
      </c>
      <c r="T33" s="17">
        <v>3547</v>
      </c>
      <c r="U33" s="18">
        <v>45</v>
      </c>
      <c r="V33" s="18">
        <v>3370.63</v>
      </c>
      <c r="W33" s="17">
        <v>79</v>
      </c>
      <c r="X33" s="17">
        <v>3505</v>
      </c>
      <c r="Y33" s="18">
        <v>37</v>
      </c>
      <c r="Z33" s="18">
        <v>2767.42</v>
      </c>
      <c r="AA33" s="17">
        <v>79</v>
      </c>
      <c r="AB33" s="17">
        <v>3979</v>
      </c>
      <c r="AC33" s="18">
        <v>36</v>
      </c>
      <c r="AD33" s="18">
        <v>2735.02</v>
      </c>
      <c r="AE33" s="17">
        <v>79</v>
      </c>
      <c r="AF33" s="17">
        <v>3961</v>
      </c>
      <c r="AG33" s="18">
        <v>29</v>
      </c>
      <c r="AH33" s="18">
        <v>2523.39</v>
      </c>
      <c r="AI33" s="17">
        <v>79</v>
      </c>
      <c r="AJ33" s="17">
        <v>3864</v>
      </c>
      <c r="AK33" s="17">
        <v>45</v>
      </c>
      <c r="AL33" s="18">
        <v>3465.69</v>
      </c>
      <c r="AM33" s="17">
        <v>79</v>
      </c>
      <c r="AN33" s="17">
        <v>3820</v>
      </c>
      <c r="AO33" s="17">
        <v>53</v>
      </c>
      <c r="AP33" s="18">
        <v>4304.98</v>
      </c>
      <c r="AQ33" s="17">
        <v>79</v>
      </c>
      <c r="AR33" s="17">
        <v>3784</v>
      </c>
      <c r="AS33" s="18">
        <v>38</v>
      </c>
      <c r="AT33" s="18">
        <v>3030.13</v>
      </c>
      <c r="AU33" s="17">
        <v>79</v>
      </c>
      <c r="AV33" s="17">
        <v>3763</v>
      </c>
      <c r="AW33" s="18">
        <v>47</v>
      </c>
      <c r="AX33" s="18">
        <v>3872.99</v>
      </c>
      <c r="AY33" s="17">
        <v>79</v>
      </c>
      <c r="AZ33" s="18">
        <v>3734</v>
      </c>
      <c r="BA33" s="18">
        <v>51</v>
      </c>
      <c r="BB33" s="18">
        <v>3720.91</v>
      </c>
      <c r="BC33" s="17">
        <v>79</v>
      </c>
      <c r="BD33" s="18">
        <v>3682</v>
      </c>
      <c r="BE33" s="18">
        <v>60</v>
      </c>
      <c r="BF33" s="18">
        <v>4310.25</v>
      </c>
      <c r="BG33" s="17">
        <v>79</v>
      </c>
      <c r="BH33" s="18">
        <v>4026</v>
      </c>
      <c r="BI33" s="18">
        <v>49</v>
      </c>
      <c r="BJ33" s="18">
        <v>3720.62</v>
      </c>
      <c r="BK33" s="17">
        <v>79</v>
      </c>
      <c r="BL33" s="17">
        <v>3968</v>
      </c>
      <c r="BM33" s="17">
        <v>49</v>
      </c>
      <c r="BN33" s="18">
        <v>3517.58</v>
      </c>
      <c r="BO33" s="17">
        <v>79</v>
      </c>
      <c r="BP33" s="17">
        <v>3920</v>
      </c>
      <c r="BQ33" s="17">
        <v>30</v>
      </c>
      <c r="BR33" s="18">
        <v>2192.84</v>
      </c>
      <c r="BS33" s="17">
        <v>79</v>
      </c>
      <c r="BT33" s="17">
        <v>3887</v>
      </c>
      <c r="BU33" s="18">
        <v>103</v>
      </c>
      <c r="BV33" s="18">
        <v>7936.94</v>
      </c>
      <c r="BW33" s="17">
        <v>79</v>
      </c>
      <c r="BX33" s="18">
        <v>3781</v>
      </c>
      <c r="BY33" s="18">
        <v>53</v>
      </c>
      <c r="BZ33" s="18">
        <v>4141</v>
      </c>
      <c r="CA33" s="17">
        <v>79</v>
      </c>
      <c r="CB33" s="18">
        <v>3725</v>
      </c>
      <c r="CC33" s="18">
        <v>98</v>
      </c>
      <c r="CD33" s="18">
        <v>7607.99</v>
      </c>
      <c r="CE33" s="17">
        <v>79</v>
      </c>
      <c r="CF33" s="18">
        <v>3636</v>
      </c>
      <c r="CG33" s="18">
        <v>57</v>
      </c>
      <c r="CH33" s="18">
        <v>3937.42</v>
      </c>
      <c r="CI33" s="17">
        <v>79</v>
      </c>
      <c r="CJ33" s="18">
        <v>3579</v>
      </c>
      <c r="CK33" s="18">
        <v>75</v>
      </c>
      <c r="CL33" s="18">
        <v>5132.41</v>
      </c>
      <c r="CM33" s="17">
        <v>79</v>
      </c>
      <c r="CN33" s="18">
        <v>3493</v>
      </c>
      <c r="CO33" s="17">
        <v>49</v>
      </c>
      <c r="CP33" s="18">
        <v>3763.76</v>
      </c>
      <c r="CQ33" s="17">
        <v>79</v>
      </c>
      <c r="CR33" s="17">
        <v>3444</v>
      </c>
      <c r="CS33" s="17">
        <v>34</v>
      </c>
      <c r="CT33" s="18">
        <v>2537.46</v>
      </c>
      <c r="CU33" s="17">
        <v>79</v>
      </c>
      <c r="CV33" s="17">
        <v>3409</v>
      </c>
      <c r="CW33" s="17">
        <v>54</v>
      </c>
      <c r="CX33" s="18">
        <v>4179.57</v>
      </c>
      <c r="CY33" s="17">
        <v>79</v>
      </c>
      <c r="CZ33" s="17">
        <v>3360</v>
      </c>
      <c r="DA33" s="17">
        <v>50</v>
      </c>
      <c r="DB33" s="18">
        <v>4038.6</v>
      </c>
      <c r="DC33" s="17">
        <v>79</v>
      </c>
      <c r="DD33" s="17">
        <v>3308</v>
      </c>
      <c r="DE33" s="17">
        <v>82</v>
      </c>
      <c r="DF33" s="18">
        <v>6314.36</v>
      </c>
      <c r="DG33" s="17">
        <v>79</v>
      </c>
      <c r="DH33" s="17">
        <v>3190</v>
      </c>
      <c r="DI33" s="18">
        <v>60</v>
      </c>
      <c r="DJ33" s="18">
        <v>4503.38</v>
      </c>
      <c r="DK33" s="17">
        <v>79</v>
      </c>
      <c r="DL33" s="18">
        <v>3135</v>
      </c>
      <c r="DM33" s="18">
        <v>80</v>
      </c>
      <c r="DN33" s="18">
        <v>5704.96</v>
      </c>
      <c r="DO33" s="17">
        <v>79</v>
      </c>
      <c r="DP33" s="18">
        <v>2876</v>
      </c>
      <c r="DQ33" s="18">
        <v>68</v>
      </c>
      <c r="DR33" s="18">
        <v>5197.76</v>
      </c>
      <c r="DS33" s="17">
        <v>79</v>
      </c>
      <c r="DT33" s="18">
        <v>2804</v>
      </c>
      <c r="DU33" s="18">
        <v>74</v>
      </c>
      <c r="DV33" s="18">
        <v>5673.01</v>
      </c>
      <c r="DW33" s="17">
        <v>79</v>
      </c>
      <c r="DX33" s="18">
        <v>2741</v>
      </c>
      <c r="DY33" s="17">
        <v>108</v>
      </c>
      <c r="DZ33" s="18">
        <v>7822.92</v>
      </c>
      <c r="EA33" s="17">
        <v>79</v>
      </c>
      <c r="EB33" s="17">
        <v>2675</v>
      </c>
      <c r="EC33" s="17"/>
      <c r="ED33" s="18"/>
      <c r="EE33" s="17"/>
      <c r="EF33" s="17"/>
      <c r="EG33" s="17">
        <v>1698</v>
      </c>
      <c r="EH33" s="17">
        <v>136376.25</v>
      </c>
      <c r="EI33" s="17">
        <v>1998</v>
      </c>
      <c r="EJ33" s="17">
        <v>163858.67</v>
      </c>
      <c r="EK33" s="17">
        <v>828</v>
      </c>
      <c r="EL33" s="17">
        <v>71578.84</v>
      </c>
      <c r="EM33" s="17">
        <v>1229</v>
      </c>
      <c r="EN33" s="17">
        <v>99056.36</v>
      </c>
      <c r="EO33" s="18">
        <v>2160</v>
      </c>
      <c r="EP33" s="41">
        <v>172025.06</v>
      </c>
      <c r="EQ33" s="41"/>
      <c r="ER33" s="41"/>
      <c r="ES33" s="41"/>
      <c r="ET33" s="41"/>
      <c r="EU33" s="41"/>
      <c r="EV33" s="41"/>
      <c r="EW33" s="18"/>
      <c r="EX33" s="41"/>
      <c r="EY33" s="41"/>
      <c r="EZ33" s="41"/>
      <c r="FA33" s="18"/>
      <c r="FB33" s="18"/>
      <c r="FC33" s="18">
        <f t="shared" si="1"/>
        <v>1790</v>
      </c>
      <c r="FD33" s="18">
        <f t="shared" si="2"/>
        <v>135424.71</v>
      </c>
      <c r="FE33" s="18">
        <f t="shared" si="4"/>
        <v>9703</v>
      </c>
      <c r="FF33" s="18">
        <f t="shared" si="3"/>
        <v>778319.89</v>
      </c>
      <c r="FG33" s="145"/>
      <c r="FH33" s="146"/>
    </row>
    <row r="34" ht="16.5" spans="1:164">
      <c r="A34" s="16" t="s">
        <v>133</v>
      </c>
      <c r="B34" s="17" t="s">
        <v>39</v>
      </c>
      <c r="C34" s="18">
        <v>6939962746296</v>
      </c>
      <c r="D34" s="18">
        <v>21063510000676</v>
      </c>
      <c r="E34" s="17" t="s">
        <v>200</v>
      </c>
      <c r="F34" s="19" t="s">
        <v>400</v>
      </c>
      <c r="G34" s="17" t="s">
        <v>129</v>
      </c>
      <c r="H34" s="26">
        <f>VLOOKUP(C34,[3]Sheet2!K:P,6,0)</f>
        <v>1</v>
      </c>
      <c r="I34" s="17">
        <f>VLOOKUP(C34,[3]Sheet2!K:N,4,0)</f>
        <v>5436</v>
      </c>
      <c r="J34" s="17">
        <f>VLOOKUP(C34,[3]Sheet2!K:Q,7,0)</f>
        <v>2376</v>
      </c>
      <c r="K34" s="18">
        <f>VLOOKUP(C34,[3]Sheet2!K:O,5,0)</f>
        <v>51.8507204761863</v>
      </c>
      <c r="L34" s="27">
        <f t="shared" si="0"/>
        <v>0.0551781431308705</v>
      </c>
      <c r="M34" s="18">
        <v>272</v>
      </c>
      <c r="N34" s="18">
        <v>23768.82</v>
      </c>
      <c r="O34" s="17">
        <v>99</v>
      </c>
      <c r="P34" s="17">
        <v>7450</v>
      </c>
      <c r="Q34" s="18">
        <v>220</v>
      </c>
      <c r="R34" s="18">
        <v>18831.09</v>
      </c>
      <c r="S34" s="17">
        <v>89</v>
      </c>
      <c r="T34" s="17">
        <v>7234</v>
      </c>
      <c r="U34" s="18">
        <v>150</v>
      </c>
      <c r="V34" s="18">
        <v>12923.03</v>
      </c>
      <c r="W34" s="17">
        <v>89</v>
      </c>
      <c r="X34" s="17">
        <v>6902</v>
      </c>
      <c r="Y34" s="18">
        <v>126</v>
      </c>
      <c r="Z34" s="18">
        <v>10930</v>
      </c>
      <c r="AA34" s="17">
        <v>89</v>
      </c>
      <c r="AB34" s="17">
        <v>7423</v>
      </c>
      <c r="AC34" s="18">
        <v>108</v>
      </c>
      <c r="AD34" s="18">
        <v>9350.47</v>
      </c>
      <c r="AE34" s="17">
        <v>89</v>
      </c>
      <c r="AF34" s="17">
        <v>7343</v>
      </c>
      <c r="AG34" s="18">
        <v>119</v>
      </c>
      <c r="AH34" s="18">
        <v>10436.47</v>
      </c>
      <c r="AI34" s="17">
        <v>89</v>
      </c>
      <c r="AJ34" s="17">
        <v>6704</v>
      </c>
      <c r="AK34" s="17">
        <v>121</v>
      </c>
      <c r="AL34" s="18">
        <v>10389.93</v>
      </c>
      <c r="AM34" s="17">
        <v>89</v>
      </c>
      <c r="AN34" s="17">
        <v>7240</v>
      </c>
      <c r="AO34" s="17">
        <v>129</v>
      </c>
      <c r="AP34" s="18">
        <v>11141.42</v>
      </c>
      <c r="AQ34" s="17">
        <v>89</v>
      </c>
      <c r="AR34" s="17">
        <v>7284</v>
      </c>
      <c r="AS34" s="18">
        <v>130</v>
      </c>
      <c r="AT34" s="18">
        <v>11360.8</v>
      </c>
      <c r="AU34" s="17">
        <v>89</v>
      </c>
      <c r="AV34" s="17">
        <v>7236</v>
      </c>
      <c r="AW34" s="18">
        <v>111</v>
      </c>
      <c r="AX34" s="18">
        <v>9818.2</v>
      </c>
      <c r="AY34" s="17">
        <v>89</v>
      </c>
      <c r="AZ34" s="18">
        <v>7252</v>
      </c>
      <c r="BA34" s="18">
        <v>94</v>
      </c>
      <c r="BB34" s="18">
        <v>8335.46</v>
      </c>
      <c r="BC34" s="17">
        <v>89</v>
      </c>
      <c r="BD34" s="18">
        <v>7343</v>
      </c>
      <c r="BE34" s="18">
        <v>95</v>
      </c>
      <c r="BF34" s="18">
        <v>8370.44</v>
      </c>
      <c r="BG34" s="17">
        <v>89</v>
      </c>
      <c r="BH34" s="18">
        <v>8804</v>
      </c>
      <c r="BI34" s="18">
        <v>83</v>
      </c>
      <c r="BJ34" s="18">
        <v>7109.22</v>
      </c>
      <c r="BK34" s="17">
        <v>89</v>
      </c>
      <c r="BL34" s="17">
        <v>8631</v>
      </c>
      <c r="BM34" s="17">
        <v>96</v>
      </c>
      <c r="BN34" s="18">
        <v>8747.36</v>
      </c>
      <c r="BO34" s="17">
        <v>89</v>
      </c>
      <c r="BP34" s="17">
        <v>8529</v>
      </c>
      <c r="BQ34" s="17">
        <v>91</v>
      </c>
      <c r="BR34" s="18">
        <v>8040.15</v>
      </c>
      <c r="BS34" s="17">
        <v>89</v>
      </c>
      <c r="BT34" s="17">
        <v>8447</v>
      </c>
      <c r="BU34" s="18">
        <v>233</v>
      </c>
      <c r="BV34" s="18">
        <v>20058.75</v>
      </c>
      <c r="BW34" s="17">
        <v>89</v>
      </c>
      <c r="BX34" s="18">
        <v>8196</v>
      </c>
      <c r="BY34" s="18">
        <v>161</v>
      </c>
      <c r="BZ34" s="18">
        <v>13946.27</v>
      </c>
      <c r="CA34" s="17">
        <v>89</v>
      </c>
      <c r="CB34" s="18">
        <v>8059</v>
      </c>
      <c r="CC34" s="18">
        <v>247</v>
      </c>
      <c r="CD34" s="18">
        <v>21310.44</v>
      </c>
      <c r="CE34" s="17">
        <v>89</v>
      </c>
      <c r="CF34" s="18">
        <v>7872</v>
      </c>
      <c r="CG34" s="18">
        <v>113</v>
      </c>
      <c r="CH34" s="18">
        <v>9883.01</v>
      </c>
      <c r="CI34" s="17">
        <v>89</v>
      </c>
      <c r="CJ34" s="18">
        <v>7741</v>
      </c>
      <c r="CK34" s="18">
        <v>115</v>
      </c>
      <c r="CL34" s="18">
        <v>9846.21</v>
      </c>
      <c r="CM34" s="17">
        <v>89</v>
      </c>
      <c r="CN34" s="18">
        <v>7644</v>
      </c>
      <c r="CO34" s="17">
        <v>89</v>
      </c>
      <c r="CP34" s="18">
        <v>8070.87</v>
      </c>
      <c r="CQ34" s="17">
        <v>89</v>
      </c>
      <c r="CR34" s="17">
        <v>7569</v>
      </c>
      <c r="CS34" s="17">
        <v>133</v>
      </c>
      <c r="CT34" s="18">
        <v>11554.28</v>
      </c>
      <c r="CU34" s="17">
        <v>89</v>
      </c>
      <c r="CV34" s="17">
        <v>7433</v>
      </c>
      <c r="CW34" s="17">
        <v>128</v>
      </c>
      <c r="CX34" s="18">
        <v>11034.27</v>
      </c>
      <c r="CY34" s="17">
        <v>89</v>
      </c>
      <c r="CZ34" s="17">
        <v>7302</v>
      </c>
      <c r="DA34" s="17">
        <v>138</v>
      </c>
      <c r="DB34" s="18">
        <v>11919.54</v>
      </c>
      <c r="DC34" s="17">
        <v>89</v>
      </c>
      <c r="DD34" s="17">
        <v>7159</v>
      </c>
      <c r="DE34" s="17">
        <v>139</v>
      </c>
      <c r="DF34" s="18">
        <v>12160.81</v>
      </c>
      <c r="DG34" s="17">
        <v>89</v>
      </c>
      <c r="DH34" s="17">
        <v>6897</v>
      </c>
      <c r="DI34" s="18">
        <v>143</v>
      </c>
      <c r="DJ34" s="18">
        <v>12729.51</v>
      </c>
      <c r="DK34" s="17">
        <v>89</v>
      </c>
      <c r="DL34" s="18">
        <v>6749</v>
      </c>
      <c r="DM34" s="18">
        <v>137</v>
      </c>
      <c r="DN34" s="18">
        <v>12108.82</v>
      </c>
      <c r="DO34" s="17">
        <v>89</v>
      </c>
      <c r="DP34" s="18">
        <v>6114</v>
      </c>
      <c r="DQ34" s="18">
        <v>127</v>
      </c>
      <c r="DR34" s="18">
        <v>11279.99</v>
      </c>
      <c r="DS34" s="17">
        <v>89</v>
      </c>
      <c r="DT34" s="18">
        <v>5953</v>
      </c>
      <c r="DU34" s="18">
        <v>125</v>
      </c>
      <c r="DV34" s="18">
        <v>10770.88</v>
      </c>
      <c r="DW34" s="17">
        <v>89</v>
      </c>
      <c r="DX34" s="18">
        <v>5869</v>
      </c>
      <c r="DY34" s="17">
        <v>145</v>
      </c>
      <c r="DZ34" s="18">
        <v>12401.65</v>
      </c>
      <c r="EA34" s="17">
        <v>89</v>
      </c>
      <c r="EB34" s="17">
        <v>5846</v>
      </c>
      <c r="EC34" s="17"/>
      <c r="ED34" s="18"/>
      <c r="EE34" s="17"/>
      <c r="EF34" s="17"/>
      <c r="EG34" s="17">
        <v>3618</v>
      </c>
      <c r="EH34" s="17">
        <v>338772.09</v>
      </c>
      <c r="EI34" s="17">
        <v>2287</v>
      </c>
      <c r="EJ34" s="17">
        <v>216549.81</v>
      </c>
      <c r="EK34" s="17">
        <v>3828</v>
      </c>
      <c r="EL34" s="17">
        <v>348901.07</v>
      </c>
      <c r="EM34" s="17">
        <v>4659</v>
      </c>
      <c r="EN34" s="17">
        <v>415162.965</v>
      </c>
      <c r="EO34" s="18">
        <v>5061</v>
      </c>
      <c r="EP34" s="41">
        <v>441670.29</v>
      </c>
      <c r="EQ34" s="41"/>
      <c r="ER34" s="41"/>
      <c r="ES34" s="41"/>
      <c r="ET34" s="41"/>
      <c r="EU34" s="41"/>
      <c r="EV34" s="41"/>
      <c r="EW34" s="18"/>
      <c r="EX34" s="41"/>
      <c r="EY34" s="41"/>
      <c r="EZ34" s="41"/>
      <c r="FA34" s="18"/>
      <c r="FB34" s="18"/>
      <c r="FC34" s="18">
        <f t="shared" si="1"/>
        <v>4118</v>
      </c>
      <c r="FD34" s="18">
        <f t="shared" si="2"/>
        <v>358628.16</v>
      </c>
      <c r="FE34" s="18">
        <f t="shared" si="4"/>
        <v>23571</v>
      </c>
      <c r="FF34" s="18">
        <f t="shared" si="3"/>
        <v>2119684.385</v>
      </c>
      <c r="FG34" s="145"/>
      <c r="FH34" s="146"/>
    </row>
    <row r="35" ht="16.5" spans="1:164">
      <c r="A35" s="16" t="s">
        <v>126</v>
      </c>
      <c r="B35" s="17" t="s">
        <v>39</v>
      </c>
      <c r="C35" s="18">
        <v>6939962755908</v>
      </c>
      <c r="D35" s="18">
        <v>21063510001636</v>
      </c>
      <c r="E35" s="17" t="s">
        <v>202</v>
      </c>
      <c r="F35" s="19" t="s">
        <v>401</v>
      </c>
      <c r="G35" s="17" t="s">
        <v>129</v>
      </c>
      <c r="H35" s="26">
        <f>VLOOKUP(C35,[3]Sheet2!K:P,6,0)</f>
        <v>1</v>
      </c>
      <c r="I35" s="17">
        <f>VLOOKUP(C35,[3]Sheet2!K:N,4,0)</f>
        <v>1275</v>
      </c>
      <c r="J35" s="17">
        <f>VLOOKUP(C35,[3]Sheet2!K:Q,7,0)</f>
        <v>396</v>
      </c>
      <c r="K35" s="18">
        <f>VLOOKUP(C35,[3]Sheet2!K:O,5,0)</f>
        <v>30.3039838882246</v>
      </c>
      <c r="L35" s="27">
        <f t="shared" si="0"/>
        <v>0.00972786107649636</v>
      </c>
      <c r="M35" s="18">
        <v>39</v>
      </c>
      <c r="N35" s="18">
        <v>4019.61</v>
      </c>
      <c r="O35" s="17">
        <v>109</v>
      </c>
      <c r="P35" s="17">
        <v>2295</v>
      </c>
      <c r="Q35" s="18">
        <v>26</v>
      </c>
      <c r="R35" s="18">
        <v>2611.6</v>
      </c>
      <c r="S35" s="17">
        <v>89</v>
      </c>
      <c r="T35" s="17">
        <v>2269</v>
      </c>
      <c r="U35" s="18">
        <v>20</v>
      </c>
      <c r="V35" s="18">
        <v>2077.77</v>
      </c>
      <c r="W35" s="17">
        <v>89</v>
      </c>
      <c r="X35" s="17">
        <v>2248</v>
      </c>
      <c r="Y35" s="18">
        <v>13</v>
      </c>
      <c r="Z35" s="18">
        <v>1484.67</v>
      </c>
      <c r="AA35" s="17">
        <v>89</v>
      </c>
      <c r="AB35" s="17">
        <v>2103</v>
      </c>
      <c r="AC35" s="18">
        <v>13</v>
      </c>
      <c r="AD35" s="18">
        <v>1458.06</v>
      </c>
      <c r="AE35" s="17">
        <v>89</v>
      </c>
      <c r="AF35" s="17">
        <v>2091</v>
      </c>
      <c r="AG35" s="18">
        <v>26</v>
      </c>
      <c r="AH35" s="18">
        <v>3004.09</v>
      </c>
      <c r="AI35" s="17">
        <v>89</v>
      </c>
      <c r="AJ35" s="17">
        <v>2063</v>
      </c>
      <c r="AK35" s="17">
        <v>7</v>
      </c>
      <c r="AL35" s="18">
        <v>699.87</v>
      </c>
      <c r="AM35" s="17">
        <v>109</v>
      </c>
      <c r="AN35" s="17">
        <v>2056</v>
      </c>
      <c r="AO35" s="17">
        <v>24</v>
      </c>
      <c r="AP35" s="18">
        <v>2533.62</v>
      </c>
      <c r="AQ35" s="17">
        <v>109</v>
      </c>
      <c r="AR35" s="17">
        <v>2033</v>
      </c>
      <c r="AS35" s="18">
        <v>16</v>
      </c>
      <c r="AT35" s="18">
        <v>1713.23</v>
      </c>
      <c r="AU35" s="17">
        <v>109</v>
      </c>
      <c r="AV35" s="17">
        <v>2018</v>
      </c>
      <c r="AW35" s="18">
        <v>19</v>
      </c>
      <c r="AX35" s="18">
        <v>2241.76</v>
      </c>
      <c r="AY35" s="17">
        <v>109</v>
      </c>
      <c r="AZ35" s="18">
        <v>1999</v>
      </c>
      <c r="BA35" s="18">
        <v>28</v>
      </c>
      <c r="BB35" s="18">
        <v>2663.66</v>
      </c>
      <c r="BC35" s="17">
        <v>109</v>
      </c>
      <c r="BD35" s="18">
        <v>1971</v>
      </c>
      <c r="BE35" s="18">
        <v>23</v>
      </c>
      <c r="BF35" s="18">
        <v>2213.66</v>
      </c>
      <c r="BG35" s="17">
        <v>109</v>
      </c>
      <c r="BH35" s="18">
        <v>1946</v>
      </c>
      <c r="BI35" s="18">
        <v>10</v>
      </c>
      <c r="BJ35" s="18">
        <v>1005</v>
      </c>
      <c r="BK35" s="17">
        <v>109</v>
      </c>
      <c r="BL35" s="17">
        <v>1934</v>
      </c>
      <c r="BM35" s="17">
        <v>9</v>
      </c>
      <c r="BN35" s="18">
        <v>1173.48</v>
      </c>
      <c r="BO35" s="17">
        <v>109</v>
      </c>
      <c r="BP35" s="17">
        <v>1924</v>
      </c>
      <c r="BQ35" s="17">
        <v>12</v>
      </c>
      <c r="BR35" s="18">
        <v>1251</v>
      </c>
      <c r="BS35" s="17">
        <v>109</v>
      </c>
      <c r="BT35" s="17">
        <v>1912</v>
      </c>
      <c r="BU35" s="18">
        <v>39</v>
      </c>
      <c r="BV35" s="18">
        <v>3992.83</v>
      </c>
      <c r="BW35" s="17">
        <v>109</v>
      </c>
      <c r="BX35" s="18">
        <v>1873</v>
      </c>
      <c r="BY35" s="18">
        <v>24</v>
      </c>
      <c r="BZ35" s="18">
        <v>2445.06</v>
      </c>
      <c r="CA35" s="17">
        <v>109</v>
      </c>
      <c r="CB35" s="18">
        <v>1848</v>
      </c>
      <c r="CC35" s="18">
        <v>90</v>
      </c>
      <c r="CD35" s="18">
        <v>8674.17</v>
      </c>
      <c r="CE35" s="17">
        <v>109</v>
      </c>
      <c r="CF35" s="18">
        <v>1763</v>
      </c>
      <c r="CG35" s="18">
        <v>11</v>
      </c>
      <c r="CH35" s="18">
        <v>1188.05</v>
      </c>
      <c r="CI35" s="17">
        <v>109</v>
      </c>
      <c r="CJ35" s="18">
        <v>1745</v>
      </c>
      <c r="CK35" s="18">
        <v>9</v>
      </c>
      <c r="CL35" s="18">
        <v>980.98</v>
      </c>
      <c r="CM35" s="17">
        <v>109</v>
      </c>
      <c r="CN35" s="18">
        <v>1737</v>
      </c>
      <c r="CO35" s="17">
        <v>16</v>
      </c>
      <c r="CP35" s="18">
        <v>1869.09</v>
      </c>
      <c r="CQ35" s="17">
        <v>109</v>
      </c>
      <c r="CR35" s="17">
        <v>1718</v>
      </c>
      <c r="CS35" s="17">
        <v>18</v>
      </c>
      <c r="CT35" s="18">
        <v>1914.8</v>
      </c>
      <c r="CU35" s="17">
        <v>109</v>
      </c>
      <c r="CV35" s="17">
        <v>1700</v>
      </c>
      <c r="CW35" s="17">
        <v>19</v>
      </c>
      <c r="CX35" s="18">
        <v>2018.07</v>
      </c>
      <c r="CY35" s="17">
        <v>109</v>
      </c>
      <c r="CZ35" s="17">
        <v>1681</v>
      </c>
      <c r="DA35" s="17">
        <v>23</v>
      </c>
      <c r="DB35" s="18">
        <v>2449.83</v>
      </c>
      <c r="DC35" s="17">
        <v>109</v>
      </c>
      <c r="DD35" s="17">
        <v>1657</v>
      </c>
      <c r="DE35" s="17">
        <v>14</v>
      </c>
      <c r="DF35" s="18">
        <v>1491.44</v>
      </c>
      <c r="DG35" s="17">
        <v>109</v>
      </c>
      <c r="DH35" s="17">
        <v>1643</v>
      </c>
      <c r="DI35" s="18">
        <v>17</v>
      </c>
      <c r="DJ35" s="18">
        <v>2001</v>
      </c>
      <c r="DK35" s="17">
        <v>109</v>
      </c>
      <c r="DL35" s="18">
        <v>1625</v>
      </c>
      <c r="DM35" s="18">
        <v>29</v>
      </c>
      <c r="DN35" s="18">
        <v>2904.03</v>
      </c>
      <c r="DO35" s="17">
        <v>109</v>
      </c>
      <c r="DP35" s="18">
        <v>1481</v>
      </c>
      <c r="DQ35" s="18">
        <v>40</v>
      </c>
      <c r="DR35" s="18">
        <v>3865.32</v>
      </c>
      <c r="DS35" s="17">
        <v>109</v>
      </c>
      <c r="DT35" s="18">
        <v>1441</v>
      </c>
      <c r="DU35" s="18">
        <v>46</v>
      </c>
      <c r="DV35" s="18">
        <v>4438.93</v>
      </c>
      <c r="DW35" s="17">
        <v>109</v>
      </c>
      <c r="DX35" s="18">
        <v>1394</v>
      </c>
      <c r="DY35" s="17">
        <v>46</v>
      </c>
      <c r="DZ35" s="18">
        <v>4385.42</v>
      </c>
      <c r="EA35" s="17">
        <v>109</v>
      </c>
      <c r="EB35" s="17">
        <v>1433</v>
      </c>
      <c r="EC35" s="17"/>
      <c r="ED35" s="18"/>
      <c r="EE35" s="17"/>
      <c r="EF35" s="17"/>
      <c r="EG35" s="17">
        <v>3932</v>
      </c>
      <c r="EH35" s="17">
        <v>412880.34</v>
      </c>
      <c r="EI35" s="17">
        <v>784</v>
      </c>
      <c r="EJ35" s="17">
        <v>83743.81</v>
      </c>
      <c r="EK35" s="17">
        <v>2640</v>
      </c>
      <c r="EL35" s="17">
        <v>271565.7</v>
      </c>
      <c r="EM35" s="17">
        <v>1394</v>
      </c>
      <c r="EN35" s="17">
        <v>149621.93</v>
      </c>
      <c r="EO35" s="18">
        <v>812</v>
      </c>
      <c r="EP35" s="41">
        <v>89053.06</v>
      </c>
      <c r="EQ35" s="41"/>
      <c r="ER35" s="41"/>
      <c r="ES35" s="41"/>
      <c r="ET35" s="41"/>
      <c r="EU35" s="41"/>
      <c r="EV35" s="41"/>
      <c r="EW35" s="18"/>
      <c r="EX35" s="41"/>
      <c r="EY35" s="41"/>
      <c r="EZ35" s="41"/>
      <c r="FA35" s="18"/>
      <c r="FB35" s="18"/>
      <c r="FC35" s="18">
        <f t="shared" si="1"/>
        <v>726</v>
      </c>
      <c r="FD35" s="18">
        <f t="shared" si="2"/>
        <v>74770.1</v>
      </c>
      <c r="FE35" s="18">
        <f t="shared" si="4"/>
        <v>10288</v>
      </c>
      <c r="FF35" s="18">
        <f t="shared" si="3"/>
        <v>1081634.94</v>
      </c>
      <c r="FG35" s="145"/>
      <c r="FH35" s="146"/>
    </row>
    <row r="36" ht="16.5" spans="1:164">
      <c r="A36" s="16" t="s">
        <v>133</v>
      </c>
      <c r="B36" s="17" t="s">
        <v>39</v>
      </c>
      <c r="C36" s="18">
        <v>6939962755656</v>
      </c>
      <c r="D36" s="18">
        <v>21063510001616</v>
      </c>
      <c r="E36" s="17" t="s">
        <v>194</v>
      </c>
      <c r="F36" s="19" t="s">
        <v>402</v>
      </c>
      <c r="G36" s="17" t="s">
        <v>129</v>
      </c>
      <c r="H36" s="26">
        <f>VLOOKUP(C36,[3]Sheet2!K:P,6,0)</f>
        <v>1</v>
      </c>
      <c r="I36" s="17">
        <f>VLOOKUP(C36,[3]Sheet2!K:N,4,0)</f>
        <v>929</v>
      </c>
      <c r="J36" s="17">
        <f>VLOOKUP(C36,[3]Sheet2!K:Q,7,0)</f>
        <v>498</v>
      </c>
      <c r="K36" s="18">
        <f>VLOOKUP(C36,[3]Sheet2!K:O,5,0)</f>
        <v>47.0790227685309</v>
      </c>
      <c r="L36" s="27">
        <f t="shared" si="0"/>
        <v>0.00838793530838391</v>
      </c>
      <c r="M36" s="18">
        <v>19</v>
      </c>
      <c r="N36" s="18">
        <v>2301.02</v>
      </c>
      <c r="O36" s="17">
        <v>119</v>
      </c>
      <c r="P36" s="17">
        <v>1225</v>
      </c>
      <c r="Q36" s="18">
        <v>16</v>
      </c>
      <c r="R36" s="18">
        <v>1916.51</v>
      </c>
      <c r="S36" s="17">
        <v>106</v>
      </c>
      <c r="T36" s="17">
        <v>1213</v>
      </c>
      <c r="U36" s="18">
        <v>16</v>
      </c>
      <c r="V36" s="18">
        <v>1976.2</v>
      </c>
      <c r="W36" s="17">
        <v>106</v>
      </c>
      <c r="X36" s="17">
        <v>1228</v>
      </c>
      <c r="Y36" s="18">
        <v>17</v>
      </c>
      <c r="Z36" s="18">
        <v>2072.33</v>
      </c>
      <c r="AA36" s="17">
        <v>106</v>
      </c>
      <c r="AB36" s="17">
        <v>1407</v>
      </c>
      <c r="AC36" s="18">
        <v>15</v>
      </c>
      <c r="AD36" s="18">
        <v>1827.4</v>
      </c>
      <c r="AE36" s="17">
        <v>106</v>
      </c>
      <c r="AF36" s="17">
        <v>1386</v>
      </c>
      <c r="AG36" s="18">
        <v>6</v>
      </c>
      <c r="AH36" s="18">
        <v>699</v>
      </c>
      <c r="AI36" s="17">
        <v>106</v>
      </c>
      <c r="AJ36" s="17">
        <v>1368</v>
      </c>
      <c r="AK36" s="17">
        <v>18</v>
      </c>
      <c r="AL36" s="18">
        <v>2121.82</v>
      </c>
      <c r="AM36" s="17">
        <v>119</v>
      </c>
      <c r="AN36" s="17">
        <v>1350</v>
      </c>
      <c r="AO36" s="17">
        <v>15</v>
      </c>
      <c r="AP36" s="18">
        <v>1760</v>
      </c>
      <c r="AQ36" s="17">
        <v>119</v>
      </c>
      <c r="AR36" s="17">
        <v>1335</v>
      </c>
      <c r="AS36" s="18">
        <v>13</v>
      </c>
      <c r="AT36" s="18">
        <v>1527</v>
      </c>
      <c r="AU36" s="17">
        <v>119</v>
      </c>
      <c r="AV36" s="17">
        <v>1332</v>
      </c>
      <c r="AW36" s="18">
        <v>28</v>
      </c>
      <c r="AX36" s="18">
        <v>3143.3</v>
      </c>
      <c r="AY36" s="17">
        <v>119</v>
      </c>
      <c r="AZ36" s="18">
        <v>1306</v>
      </c>
      <c r="BA36" s="18">
        <v>17</v>
      </c>
      <c r="BB36" s="18">
        <v>1817.26</v>
      </c>
      <c r="BC36" s="17">
        <v>119</v>
      </c>
      <c r="BD36" s="18">
        <v>1275</v>
      </c>
      <c r="BE36" s="18">
        <v>23</v>
      </c>
      <c r="BF36" s="18">
        <v>2390.24</v>
      </c>
      <c r="BG36" s="17">
        <v>119</v>
      </c>
      <c r="BH36" s="18">
        <v>1251</v>
      </c>
      <c r="BI36" s="18">
        <v>20</v>
      </c>
      <c r="BJ36" s="18">
        <v>2178.85</v>
      </c>
      <c r="BK36" s="17">
        <v>119</v>
      </c>
      <c r="BL36" s="17">
        <v>1237</v>
      </c>
      <c r="BM36" s="17">
        <v>16</v>
      </c>
      <c r="BN36" s="18">
        <v>1869.56</v>
      </c>
      <c r="BO36" s="17">
        <v>119</v>
      </c>
      <c r="BP36" s="17">
        <v>1233</v>
      </c>
      <c r="BQ36" s="17">
        <v>24</v>
      </c>
      <c r="BR36" s="18">
        <v>2847.84</v>
      </c>
      <c r="BS36" s="17">
        <v>119</v>
      </c>
      <c r="BT36" s="17">
        <v>1208</v>
      </c>
      <c r="BU36" s="18">
        <v>41</v>
      </c>
      <c r="BV36" s="18">
        <v>4963.58</v>
      </c>
      <c r="BW36" s="17">
        <v>119</v>
      </c>
      <c r="BX36" s="18">
        <v>1165</v>
      </c>
      <c r="BY36" s="18">
        <v>25</v>
      </c>
      <c r="BZ36" s="18">
        <v>2783.46</v>
      </c>
      <c r="CA36" s="17">
        <v>119</v>
      </c>
      <c r="CB36" s="18">
        <v>1123</v>
      </c>
      <c r="CC36" s="18">
        <v>63</v>
      </c>
      <c r="CD36" s="18">
        <v>6432.62</v>
      </c>
      <c r="CE36" s="17">
        <v>119</v>
      </c>
      <c r="CF36" s="18">
        <v>1060</v>
      </c>
      <c r="CG36" s="18">
        <v>5</v>
      </c>
      <c r="CH36" s="18">
        <v>541.51</v>
      </c>
      <c r="CI36" s="17">
        <v>119</v>
      </c>
      <c r="CJ36" s="18">
        <v>1048</v>
      </c>
      <c r="CK36" s="18">
        <v>16</v>
      </c>
      <c r="CL36" s="18">
        <v>1890.56</v>
      </c>
      <c r="CM36" s="17">
        <v>119</v>
      </c>
      <c r="CN36" s="18">
        <v>1025</v>
      </c>
      <c r="CO36" s="17">
        <v>21</v>
      </c>
      <c r="CP36" s="18">
        <v>2701.73</v>
      </c>
      <c r="CQ36" s="17">
        <v>119</v>
      </c>
      <c r="CR36" s="17">
        <v>1004</v>
      </c>
      <c r="CS36" s="17">
        <v>18</v>
      </c>
      <c r="CT36" s="18">
        <v>2157</v>
      </c>
      <c r="CU36" s="17">
        <v>119</v>
      </c>
      <c r="CV36" s="17">
        <v>991</v>
      </c>
      <c r="CW36" s="17">
        <v>32</v>
      </c>
      <c r="CX36" s="18">
        <v>3771.43</v>
      </c>
      <c r="CY36" s="17">
        <v>119</v>
      </c>
      <c r="CZ36" s="17">
        <v>971</v>
      </c>
      <c r="DA36" s="17">
        <v>23</v>
      </c>
      <c r="DB36" s="18">
        <v>2713.61</v>
      </c>
      <c r="DC36" s="17">
        <v>119</v>
      </c>
      <c r="DD36" s="17">
        <v>931</v>
      </c>
      <c r="DE36" s="17">
        <v>21</v>
      </c>
      <c r="DF36" s="18">
        <v>2703.01</v>
      </c>
      <c r="DG36" s="17">
        <v>119</v>
      </c>
      <c r="DH36" s="17">
        <v>847</v>
      </c>
      <c r="DI36" s="18">
        <v>29</v>
      </c>
      <c r="DJ36" s="18">
        <v>3641.46</v>
      </c>
      <c r="DK36" s="17">
        <v>119</v>
      </c>
      <c r="DL36" s="18">
        <v>817</v>
      </c>
      <c r="DM36" s="18">
        <v>12</v>
      </c>
      <c r="DN36" s="18">
        <v>1627.28</v>
      </c>
      <c r="DO36" s="17">
        <v>119</v>
      </c>
      <c r="DP36" s="18">
        <v>712</v>
      </c>
      <c r="DQ36" s="18">
        <v>15</v>
      </c>
      <c r="DR36" s="18">
        <v>1755</v>
      </c>
      <c r="DS36" s="17">
        <v>119</v>
      </c>
      <c r="DT36" s="18">
        <v>709</v>
      </c>
      <c r="DU36" s="18">
        <v>15</v>
      </c>
      <c r="DV36" s="18">
        <v>1763.63</v>
      </c>
      <c r="DW36" s="17">
        <v>119</v>
      </c>
      <c r="DX36" s="18">
        <v>718</v>
      </c>
      <c r="DY36" s="17">
        <v>27</v>
      </c>
      <c r="DZ36" s="18">
        <v>3159.19</v>
      </c>
      <c r="EA36" s="17">
        <v>119</v>
      </c>
      <c r="EB36" s="17">
        <v>732</v>
      </c>
      <c r="EC36" s="17"/>
      <c r="ED36" s="18"/>
      <c r="EE36" s="17"/>
      <c r="EF36" s="17"/>
      <c r="EG36" s="17">
        <v>951</v>
      </c>
      <c r="EH36" s="17">
        <v>122871.73</v>
      </c>
      <c r="EI36" s="17">
        <v>1226</v>
      </c>
      <c r="EJ36" s="17">
        <v>143012.15</v>
      </c>
      <c r="EK36" s="17">
        <v>1191</v>
      </c>
      <c r="EL36" s="17">
        <v>146960.14</v>
      </c>
      <c r="EM36" s="17">
        <v>1045</v>
      </c>
      <c r="EN36" s="17">
        <v>125154.58</v>
      </c>
      <c r="EO36" s="18">
        <v>722</v>
      </c>
      <c r="EP36" s="41">
        <v>88074.82</v>
      </c>
      <c r="EQ36" s="41"/>
      <c r="ER36" s="41"/>
      <c r="ES36" s="41"/>
      <c r="ET36" s="41"/>
      <c r="EU36" s="41"/>
      <c r="EV36" s="41"/>
      <c r="EW36" s="18"/>
      <c r="EX36" s="41"/>
      <c r="EY36" s="41"/>
      <c r="EZ36" s="41"/>
      <c r="FA36" s="18"/>
      <c r="FB36" s="18"/>
      <c r="FC36" s="18">
        <f t="shared" si="1"/>
        <v>626</v>
      </c>
      <c r="FD36" s="18">
        <f t="shared" si="2"/>
        <v>73053.4</v>
      </c>
      <c r="FE36" s="18">
        <f t="shared" si="4"/>
        <v>5761</v>
      </c>
      <c r="FF36" s="18">
        <f t="shared" si="3"/>
        <v>699126.82</v>
      </c>
      <c r="FG36" s="145"/>
      <c r="FH36" s="146"/>
    </row>
    <row r="37" ht="16.5" spans="1:164">
      <c r="A37" s="16" t="s">
        <v>133</v>
      </c>
      <c r="B37" s="17" t="s">
        <v>39</v>
      </c>
      <c r="C37" s="18">
        <v>6939962760186</v>
      </c>
      <c r="D37" s="18">
        <v>21063510001977</v>
      </c>
      <c r="E37" s="17" t="s">
        <v>204</v>
      </c>
      <c r="F37" s="19" t="s">
        <v>403</v>
      </c>
      <c r="G37" s="17" t="s">
        <v>129</v>
      </c>
      <c r="H37" s="26">
        <f>VLOOKUP(C37,[3]Sheet2!K:P,6,0)</f>
        <v>1</v>
      </c>
      <c r="I37" s="17">
        <f>VLOOKUP(C37,[3]Sheet2!K:N,4,0)</f>
        <v>1761</v>
      </c>
      <c r="J37" s="17">
        <f>VLOOKUP(C37,[3]Sheet2!K:Q,7,0)</f>
        <v>1188</v>
      </c>
      <c r="K37" s="18">
        <f>VLOOKUP(C37,[3]Sheet2!K:O,5,0)</f>
        <v>63.5515045025258</v>
      </c>
      <c r="L37" s="27">
        <f t="shared" si="0"/>
        <v>0.0173118409240128</v>
      </c>
      <c r="M37" s="18">
        <v>185</v>
      </c>
      <c r="N37" s="18">
        <v>26913.64</v>
      </c>
      <c r="O37" s="17">
        <v>169</v>
      </c>
      <c r="P37" s="17">
        <v>6259</v>
      </c>
      <c r="Q37" s="18">
        <v>149</v>
      </c>
      <c r="R37" s="18">
        <v>20723.71</v>
      </c>
      <c r="S37" s="17">
        <v>134</v>
      </c>
      <c r="T37" s="17">
        <v>6105</v>
      </c>
      <c r="U37" s="18">
        <v>59</v>
      </c>
      <c r="V37" s="18">
        <v>9309.71</v>
      </c>
      <c r="W37" s="17">
        <v>134</v>
      </c>
      <c r="X37" s="17">
        <v>6034</v>
      </c>
      <c r="Y37" s="18">
        <v>27</v>
      </c>
      <c r="Z37" s="18">
        <v>4753.53</v>
      </c>
      <c r="AA37" s="17">
        <v>134</v>
      </c>
      <c r="AB37" s="17">
        <v>6002</v>
      </c>
      <c r="AC37" s="18">
        <v>40</v>
      </c>
      <c r="AD37" s="18">
        <v>7254.38</v>
      </c>
      <c r="AE37" s="17">
        <v>134</v>
      </c>
      <c r="AF37" s="17">
        <v>5962</v>
      </c>
      <c r="AG37" s="18">
        <v>19</v>
      </c>
      <c r="AH37" s="18">
        <v>3360.62</v>
      </c>
      <c r="AI37" s="17">
        <v>134</v>
      </c>
      <c r="AJ37" s="17">
        <v>5930</v>
      </c>
      <c r="AK37" s="17">
        <v>22</v>
      </c>
      <c r="AL37" s="18">
        <v>3850.32</v>
      </c>
      <c r="AM37" s="17">
        <v>169</v>
      </c>
      <c r="AN37" s="17">
        <v>5903</v>
      </c>
      <c r="AO37" s="17">
        <v>22</v>
      </c>
      <c r="AP37" s="18">
        <v>3949.38</v>
      </c>
      <c r="AQ37" s="17">
        <v>169</v>
      </c>
      <c r="AR37" s="17">
        <v>5880</v>
      </c>
      <c r="AS37" s="18">
        <v>32</v>
      </c>
      <c r="AT37" s="18">
        <v>5646.05</v>
      </c>
      <c r="AU37" s="17">
        <v>169</v>
      </c>
      <c r="AV37" s="17">
        <v>5846</v>
      </c>
      <c r="AW37" s="18">
        <v>29</v>
      </c>
      <c r="AX37" s="18">
        <v>4953.97</v>
      </c>
      <c r="AY37" s="17">
        <v>169</v>
      </c>
      <c r="AZ37" s="18">
        <v>5816</v>
      </c>
      <c r="BA37" s="18">
        <v>30</v>
      </c>
      <c r="BB37" s="18">
        <v>4649.85</v>
      </c>
      <c r="BC37" s="17">
        <v>169</v>
      </c>
      <c r="BD37" s="18">
        <v>5788</v>
      </c>
      <c r="BE37" s="18">
        <v>23</v>
      </c>
      <c r="BF37" s="18">
        <v>3843.73</v>
      </c>
      <c r="BG37" s="17">
        <v>169</v>
      </c>
      <c r="BH37" s="18">
        <v>5764</v>
      </c>
      <c r="BI37" s="18">
        <v>18</v>
      </c>
      <c r="BJ37" s="18">
        <v>2830.63</v>
      </c>
      <c r="BK37" s="17">
        <v>169</v>
      </c>
      <c r="BL37" s="17">
        <v>5720</v>
      </c>
      <c r="BM37" s="17">
        <v>16</v>
      </c>
      <c r="BN37" s="18">
        <v>2660.41</v>
      </c>
      <c r="BO37" s="17">
        <v>169</v>
      </c>
      <c r="BP37" s="17">
        <v>5768</v>
      </c>
      <c r="BQ37" s="17">
        <v>17</v>
      </c>
      <c r="BR37" s="18">
        <v>3143.89</v>
      </c>
      <c r="BS37" s="17">
        <v>169</v>
      </c>
      <c r="BT37" s="17">
        <v>5749</v>
      </c>
      <c r="BU37" s="18">
        <v>82</v>
      </c>
      <c r="BV37" s="18">
        <v>13072.69</v>
      </c>
      <c r="BW37" s="17">
        <v>169</v>
      </c>
      <c r="BX37" s="18">
        <v>5671</v>
      </c>
      <c r="BY37" s="18">
        <v>51</v>
      </c>
      <c r="BZ37" s="18">
        <v>8017.23</v>
      </c>
      <c r="CA37" s="17">
        <v>169</v>
      </c>
      <c r="CB37" s="18">
        <v>5614</v>
      </c>
      <c r="CC37" s="18">
        <v>137</v>
      </c>
      <c r="CD37" s="18">
        <v>21377.49</v>
      </c>
      <c r="CE37" s="17">
        <v>169</v>
      </c>
      <c r="CF37" s="18">
        <v>5499</v>
      </c>
      <c r="CG37" s="18">
        <v>26</v>
      </c>
      <c r="CH37" s="18">
        <v>4505.66</v>
      </c>
      <c r="CI37" s="17">
        <v>169</v>
      </c>
      <c r="CJ37" s="18">
        <v>5467</v>
      </c>
      <c r="CK37" s="18">
        <v>33</v>
      </c>
      <c r="CL37" s="18">
        <v>5450.6</v>
      </c>
      <c r="CM37" s="17">
        <v>169</v>
      </c>
      <c r="CN37" s="18">
        <v>5432</v>
      </c>
      <c r="CO37" s="17">
        <v>8</v>
      </c>
      <c r="CP37" s="18">
        <v>1693.52</v>
      </c>
      <c r="CQ37" s="17">
        <v>169</v>
      </c>
      <c r="CR37" s="17">
        <v>5422</v>
      </c>
      <c r="CS37" s="17">
        <v>16</v>
      </c>
      <c r="CT37" s="18">
        <v>2654.26</v>
      </c>
      <c r="CU37" s="17">
        <v>169</v>
      </c>
      <c r="CV37" s="17">
        <v>5408</v>
      </c>
      <c r="CW37" s="17">
        <v>38</v>
      </c>
      <c r="CX37" s="18">
        <v>6657.65</v>
      </c>
      <c r="CY37" s="17">
        <v>169</v>
      </c>
      <c r="CZ37" s="17">
        <v>5372</v>
      </c>
      <c r="DA37" s="17">
        <v>26</v>
      </c>
      <c r="DB37" s="18">
        <v>4714.92</v>
      </c>
      <c r="DC37" s="17">
        <v>169</v>
      </c>
      <c r="DD37" s="17">
        <v>5340</v>
      </c>
      <c r="DE37" s="17">
        <v>25</v>
      </c>
      <c r="DF37" s="18">
        <v>4472.33</v>
      </c>
      <c r="DG37" s="17">
        <v>169</v>
      </c>
      <c r="DH37" s="17">
        <v>5316</v>
      </c>
      <c r="DI37" s="18">
        <v>22</v>
      </c>
      <c r="DJ37" s="18">
        <v>3649.49</v>
      </c>
      <c r="DK37" s="17">
        <v>169</v>
      </c>
      <c r="DL37" s="18">
        <v>5293</v>
      </c>
      <c r="DM37" s="18">
        <v>24</v>
      </c>
      <c r="DN37" s="18">
        <v>3808.19</v>
      </c>
      <c r="DO37" s="17">
        <v>169</v>
      </c>
      <c r="DP37" s="18">
        <v>5233</v>
      </c>
      <c r="DQ37" s="18">
        <v>32</v>
      </c>
      <c r="DR37" s="18">
        <v>5386.95</v>
      </c>
      <c r="DS37" s="17">
        <v>169</v>
      </c>
      <c r="DT37" s="18">
        <v>5199</v>
      </c>
      <c r="DU37" s="18">
        <v>25</v>
      </c>
      <c r="DV37" s="18">
        <v>4259.79</v>
      </c>
      <c r="DW37" s="17">
        <v>169</v>
      </c>
      <c r="DX37" s="18">
        <v>5175</v>
      </c>
      <c r="DY37" s="17">
        <v>59</v>
      </c>
      <c r="DZ37" s="18">
        <v>9000.55</v>
      </c>
      <c r="EA37" s="17">
        <v>169</v>
      </c>
      <c r="EB37" s="17">
        <v>5118</v>
      </c>
      <c r="EC37" s="17"/>
      <c r="ED37" s="18"/>
      <c r="EE37" s="17"/>
      <c r="EF37" s="17"/>
      <c r="EG37" s="17">
        <v>2575</v>
      </c>
      <c r="EH37" s="17">
        <v>472237.42</v>
      </c>
      <c r="EI37" s="17">
        <v>802</v>
      </c>
      <c r="EJ37" s="17">
        <v>142291.89</v>
      </c>
      <c r="EK37" s="17">
        <v>2028</v>
      </c>
      <c r="EL37" s="17">
        <v>349028.3</v>
      </c>
      <c r="EM37" s="17">
        <v>3764</v>
      </c>
      <c r="EN37" s="17">
        <v>630902.25</v>
      </c>
      <c r="EO37" s="16">
        <v>1881</v>
      </c>
      <c r="EP37" s="16">
        <v>324331.58</v>
      </c>
      <c r="EQ37" s="16"/>
      <c r="ER37" s="16"/>
      <c r="ES37" s="41"/>
      <c r="ET37" s="41"/>
      <c r="EU37" s="41"/>
      <c r="EV37" s="41"/>
      <c r="EW37" s="18"/>
      <c r="EX37" s="41"/>
      <c r="EY37" s="41"/>
      <c r="EZ37" s="41"/>
      <c r="FA37" s="18"/>
      <c r="FB37" s="18"/>
      <c r="FC37" s="18">
        <f t="shared" si="1"/>
        <v>1292</v>
      </c>
      <c r="FD37" s="18">
        <f t="shared" si="2"/>
        <v>206565.14</v>
      </c>
      <c r="FE37" s="18">
        <f t="shared" si="4"/>
        <v>12342</v>
      </c>
      <c r="FF37" s="18">
        <f t="shared" si="3"/>
        <v>2125356.58</v>
      </c>
      <c r="FG37" s="145"/>
      <c r="FH37" s="146"/>
    </row>
    <row r="38" ht="16.5" spans="1:164">
      <c r="A38" s="136"/>
      <c r="B38" s="20" t="s">
        <v>39</v>
      </c>
      <c r="C38" s="18">
        <v>6939962757513</v>
      </c>
      <c r="D38" s="18" t="s">
        <v>404</v>
      </c>
      <c r="E38" s="148" t="s">
        <v>405</v>
      </c>
      <c r="F38" s="149"/>
      <c r="G38" s="148" t="s">
        <v>288</v>
      </c>
      <c r="H38" s="26">
        <f>VLOOKUP(C38,[3]Sheet2!K:P,6,0)</f>
        <v>0.125</v>
      </c>
      <c r="I38" s="17">
        <f>VLOOKUP(C38,[3]Sheet2!K:N,4,0)</f>
        <v>5</v>
      </c>
      <c r="J38" s="17">
        <f>VLOOKUP(C38,[3]Sheet2!K:Q,7,0)</f>
        <v>0</v>
      </c>
      <c r="K38" s="18">
        <f>VLOOKUP(C38,[3]Sheet2!K:O,5,0)</f>
        <v>2.00726438539476</v>
      </c>
      <c r="L38" s="27">
        <f t="shared" si="0"/>
        <v>0.00566788599911565</v>
      </c>
      <c r="M38" s="18">
        <v>19</v>
      </c>
      <c r="N38" s="18">
        <v>2399.45</v>
      </c>
      <c r="O38" s="148">
        <v>129</v>
      </c>
      <c r="P38" s="17">
        <v>494</v>
      </c>
      <c r="Q38" s="18">
        <v>13</v>
      </c>
      <c r="R38" s="18">
        <v>1706.09</v>
      </c>
      <c r="S38" s="17">
        <v>114</v>
      </c>
      <c r="T38" s="17">
        <v>487</v>
      </c>
      <c r="U38" s="18">
        <v>7</v>
      </c>
      <c r="V38" s="18">
        <v>909.84</v>
      </c>
      <c r="W38" s="17">
        <v>114</v>
      </c>
      <c r="X38" s="17">
        <v>480</v>
      </c>
      <c r="Y38" s="18">
        <v>6</v>
      </c>
      <c r="Z38" s="18">
        <v>749.24</v>
      </c>
      <c r="AA38" s="17">
        <v>114</v>
      </c>
      <c r="AB38" s="17">
        <v>480</v>
      </c>
      <c r="AC38" s="18">
        <v>12</v>
      </c>
      <c r="AD38" s="18">
        <v>1531.75</v>
      </c>
      <c r="AE38" s="17">
        <v>114</v>
      </c>
      <c r="AF38" s="17">
        <v>456</v>
      </c>
      <c r="AG38" s="18">
        <v>12</v>
      </c>
      <c r="AH38" s="18">
        <v>1468.37</v>
      </c>
      <c r="AI38" s="17">
        <v>114</v>
      </c>
      <c r="AJ38" s="17">
        <v>456</v>
      </c>
      <c r="AK38" s="17">
        <v>8</v>
      </c>
      <c r="AL38" s="18">
        <v>1007.28</v>
      </c>
      <c r="AM38" s="17">
        <v>129</v>
      </c>
      <c r="AN38" s="17">
        <v>448</v>
      </c>
      <c r="AO38" s="17">
        <v>9</v>
      </c>
      <c r="AP38" s="18">
        <v>1374.5</v>
      </c>
      <c r="AQ38" s="17">
        <v>129</v>
      </c>
      <c r="AR38" s="17">
        <v>438</v>
      </c>
      <c r="AS38" s="18">
        <v>15</v>
      </c>
      <c r="AT38" s="18">
        <v>1872.07</v>
      </c>
      <c r="AU38" s="17">
        <v>129</v>
      </c>
      <c r="AV38" s="17">
        <v>423</v>
      </c>
      <c r="AW38" s="18">
        <v>8</v>
      </c>
      <c r="AX38" s="18">
        <v>977</v>
      </c>
      <c r="AY38" s="17">
        <v>129</v>
      </c>
      <c r="AZ38" s="18">
        <v>419</v>
      </c>
      <c r="BA38" s="18">
        <v>12</v>
      </c>
      <c r="BB38" s="18">
        <v>1392.44</v>
      </c>
      <c r="BC38" s="17">
        <v>129</v>
      </c>
      <c r="BD38" s="18">
        <v>408</v>
      </c>
      <c r="BE38" s="18">
        <v>17</v>
      </c>
      <c r="BF38" s="18">
        <v>1940</v>
      </c>
      <c r="BG38" s="17">
        <v>129</v>
      </c>
      <c r="BH38" s="18">
        <v>588</v>
      </c>
      <c r="BI38" s="18">
        <v>13</v>
      </c>
      <c r="BJ38" s="18">
        <v>1527</v>
      </c>
      <c r="BK38" s="17">
        <v>129</v>
      </c>
      <c r="BL38" s="17">
        <v>558</v>
      </c>
      <c r="BM38" s="17">
        <v>5</v>
      </c>
      <c r="BN38" s="18">
        <v>605</v>
      </c>
      <c r="BO38" s="17">
        <v>129</v>
      </c>
      <c r="BP38" s="17">
        <v>552</v>
      </c>
      <c r="BQ38" s="17">
        <v>14</v>
      </c>
      <c r="BR38" s="18">
        <v>1772.65</v>
      </c>
      <c r="BS38" s="17">
        <v>129</v>
      </c>
      <c r="BT38" s="17">
        <v>544</v>
      </c>
      <c r="BU38" s="18">
        <v>23</v>
      </c>
      <c r="BV38" s="18">
        <v>2844.34</v>
      </c>
      <c r="BW38" s="148">
        <v>129</v>
      </c>
      <c r="BX38" s="18">
        <v>516</v>
      </c>
      <c r="BY38" s="18">
        <v>14</v>
      </c>
      <c r="BZ38" s="18">
        <v>1806.52</v>
      </c>
      <c r="CA38" s="148">
        <v>129</v>
      </c>
      <c r="CB38" s="18">
        <v>501</v>
      </c>
      <c r="CC38" s="18">
        <v>29</v>
      </c>
      <c r="CD38" s="18">
        <v>3553.02</v>
      </c>
      <c r="CE38" s="148">
        <v>129</v>
      </c>
      <c r="CF38" s="18">
        <v>475</v>
      </c>
      <c r="CG38" s="18">
        <v>5</v>
      </c>
      <c r="CH38" s="18">
        <v>601.32</v>
      </c>
      <c r="CI38" s="148">
        <v>129</v>
      </c>
      <c r="CJ38" s="18">
        <v>467</v>
      </c>
      <c r="CK38" s="18">
        <v>16</v>
      </c>
      <c r="CL38" s="18">
        <v>2032.28</v>
      </c>
      <c r="CM38" s="148">
        <v>129</v>
      </c>
      <c r="CN38" s="18">
        <v>451</v>
      </c>
      <c r="CO38" s="17">
        <v>11</v>
      </c>
      <c r="CP38" s="18">
        <v>1750</v>
      </c>
      <c r="CQ38" s="148">
        <v>129</v>
      </c>
      <c r="CR38" s="17">
        <v>450</v>
      </c>
      <c r="CS38" s="17">
        <v>13</v>
      </c>
      <c r="CT38" s="18">
        <v>1471.63</v>
      </c>
      <c r="CU38" s="148">
        <v>129</v>
      </c>
      <c r="CV38" s="17">
        <v>443</v>
      </c>
      <c r="CW38" s="17">
        <v>14</v>
      </c>
      <c r="CX38" s="18">
        <v>1573.42</v>
      </c>
      <c r="CY38" s="148">
        <v>129</v>
      </c>
      <c r="CZ38" s="17">
        <v>429</v>
      </c>
      <c r="DA38" s="17">
        <v>21</v>
      </c>
      <c r="DB38" s="18">
        <v>2356.97</v>
      </c>
      <c r="DC38" s="148">
        <v>129</v>
      </c>
      <c r="DD38" s="17">
        <v>348</v>
      </c>
      <c r="DE38" s="17">
        <v>16</v>
      </c>
      <c r="DF38" s="18">
        <v>1844</v>
      </c>
      <c r="DG38" s="148">
        <v>129</v>
      </c>
      <c r="DH38" s="17">
        <v>290</v>
      </c>
      <c r="DI38" s="18">
        <v>19</v>
      </c>
      <c r="DJ38" s="18">
        <v>2176.85</v>
      </c>
      <c r="DK38" s="148">
        <v>129</v>
      </c>
      <c r="DL38" s="18">
        <v>271</v>
      </c>
      <c r="DM38" s="18">
        <v>18</v>
      </c>
      <c r="DN38" s="18">
        <v>2119.04</v>
      </c>
      <c r="DO38" s="148">
        <v>129</v>
      </c>
      <c r="DP38" s="18">
        <v>240</v>
      </c>
      <c r="DQ38" s="18">
        <v>15</v>
      </c>
      <c r="DR38" s="18">
        <v>1712.04</v>
      </c>
      <c r="DS38" s="148">
        <v>129</v>
      </c>
      <c r="DT38" s="18">
        <v>231</v>
      </c>
      <c r="DU38" s="18">
        <v>26</v>
      </c>
      <c r="DV38" s="18">
        <v>2937.13</v>
      </c>
      <c r="DW38" s="148">
        <v>129</v>
      </c>
      <c r="DX38" s="18">
        <v>227</v>
      </c>
      <c r="DY38" s="17">
        <v>13</v>
      </c>
      <c r="DZ38" s="18">
        <v>1470.16</v>
      </c>
      <c r="EA38" s="148">
        <v>129</v>
      </c>
      <c r="EB38" s="17">
        <v>231</v>
      </c>
      <c r="EC38" s="17"/>
      <c r="ED38" s="18"/>
      <c r="EE38" s="148"/>
      <c r="EF38" s="17"/>
      <c r="EG38" s="148"/>
      <c r="EH38" s="148"/>
      <c r="EI38" s="148"/>
      <c r="EJ38" s="148"/>
      <c r="EK38" s="148">
        <v>2</v>
      </c>
      <c r="EL38" s="148">
        <v>598</v>
      </c>
      <c r="EM38" s="17">
        <v>338</v>
      </c>
      <c r="EN38" s="17">
        <v>42806.89</v>
      </c>
      <c r="EO38" s="136">
        <v>436</v>
      </c>
      <c r="EP38" s="136">
        <v>54283.07</v>
      </c>
      <c r="EQ38" s="136"/>
      <c r="ER38" s="136"/>
      <c r="ES38" s="152"/>
      <c r="ET38" s="152"/>
      <c r="EU38" s="152"/>
      <c r="EV38" s="152"/>
      <c r="EW38" s="153"/>
      <c r="EX38" s="152"/>
      <c r="EY38" s="152"/>
      <c r="EZ38" s="152"/>
      <c r="FA38" s="153"/>
      <c r="FB38" s="153"/>
      <c r="FC38" s="18">
        <f t="shared" si="1"/>
        <v>423</v>
      </c>
      <c r="FD38" s="18">
        <f t="shared" ref="FD38:FD79" si="5">N38+R38+V38+Z38+AD38+AH38+AL38+AP38+AT38+AX38+BB38+BF38+BJ38+BN38+BR38+BV38+BZ38+CD38+CH38+CL38+CP38+CT38+CX38+DB38+DF38+DJ38+DN38+DR38+DV38+DZ38</f>
        <v>51481.4</v>
      </c>
      <c r="FE38" s="18">
        <f t="shared" si="4"/>
        <v>1199</v>
      </c>
      <c r="FF38" s="18">
        <f t="shared" si="3"/>
        <v>149169.36</v>
      </c>
      <c r="FG38" s="145"/>
      <c r="FH38" s="146"/>
    </row>
    <row r="39" ht="16.5" spans="1:164">
      <c r="A39" s="16" t="s">
        <v>126</v>
      </c>
      <c r="B39" s="17" t="s">
        <v>211</v>
      </c>
      <c r="C39" s="18">
        <v>6939962759074</v>
      </c>
      <c r="D39" s="18">
        <v>21063410000241</v>
      </c>
      <c r="E39" s="17" t="s">
        <v>212</v>
      </c>
      <c r="F39" s="19" t="s">
        <v>406</v>
      </c>
      <c r="G39" s="17" t="s">
        <v>129</v>
      </c>
      <c r="H39" s="26">
        <f>VLOOKUP(C39,[3]Sheet2!K:P,6,0)</f>
        <v>1</v>
      </c>
      <c r="I39" s="17">
        <f>VLOOKUP(C39,[3]Sheet2!K:N,4,0)</f>
        <v>3090</v>
      </c>
      <c r="J39" s="17">
        <f>VLOOKUP(C39,[3]Sheet2!K:Q,7,0)</f>
        <v>935</v>
      </c>
      <c r="K39" s="18">
        <f>VLOOKUP(C39,[3]Sheet2!K:O,5,0)</f>
        <v>67.0091242186939</v>
      </c>
      <c r="L39" s="27">
        <f t="shared" si="0"/>
        <v>0.00889710710026665</v>
      </c>
      <c r="M39" s="18">
        <v>50</v>
      </c>
      <c r="N39" s="18">
        <v>9710.89</v>
      </c>
      <c r="O39" s="17">
        <v>209</v>
      </c>
      <c r="P39" s="17">
        <v>2173</v>
      </c>
      <c r="Q39" s="18">
        <v>42</v>
      </c>
      <c r="R39" s="18">
        <v>8399.61</v>
      </c>
      <c r="S39" s="17">
        <v>184</v>
      </c>
      <c r="T39" s="17">
        <v>2129</v>
      </c>
      <c r="U39" s="18">
        <v>18</v>
      </c>
      <c r="V39" s="18">
        <v>4342.06</v>
      </c>
      <c r="W39" s="17">
        <v>184</v>
      </c>
      <c r="X39" s="17">
        <v>2100</v>
      </c>
      <c r="Y39" s="18">
        <v>8</v>
      </c>
      <c r="Z39" s="18">
        <v>2037.59</v>
      </c>
      <c r="AA39" s="17">
        <v>184</v>
      </c>
      <c r="AB39" s="17">
        <v>2090</v>
      </c>
      <c r="AC39" s="18">
        <v>16</v>
      </c>
      <c r="AD39" s="18">
        <v>3717.89</v>
      </c>
      <c r="AE39" s="17">
        <v>184</v>
      </c>
      <c r="AF39" s="17">
        <v>2073</v>
      </c>
      <c r="AG39" s="18">
        <v>12</v>
      </c>
      <c r="AH39" s="18">
        <v>2466</v>
      </c>
      <c r="AI39" s="17">
        <v>184</v>
      </c>
      <c r="AJ39" s="17">
        <v>2061</v>
      </c>
      <c r="AK39" s="17">
        <v>14</v>
      </c>
      <c r="AL39" s="18">
        <v>2771</v>
      </c>
      <c r="AM39" s="17">
        <v>209</v>
      </c>
      <c r="AN39" s="17">
        <v>2047</v>
      </c>
      <c r="AO39" s="17">
        <v>18</v>
      </c>
      <c r="AP39" s="18">
        <v>3634.55</v>
      </c>
      <c r="AQ39" s="17">
        <v>209</v>
      </c>
      <c r="AR39" s="17">
        <v>2029</v>
      </c>
      <c r="AS39" s="18">
        <v>17</v>
      </c>
      <c r="AT39" s="18">
        <v>3255.87</v>
      </c>
      <c r="AU39" s="17">
        <v>209</v>
      </c>
      <c r="AV39" s="17">
        <v>2014</v>
      </c>
      <c r="AW39" s="18">
        <v>19</v>
      </c>
      <c r="AX39" s="18">
        <v>4209.43</v>
      </c>
      <c r="AY39" s="17">
        <v>209</v>
      </c>
      <c r="AZ39" s="18">
        <v>1993</v>
      </c>
      <c r="BA39" s="18">
        <v>12</v>
      </c>
      <c r="BB39" s="18">
        <v>2388</v>
      </c>
      <c r="BC39" s="17">
        <v>209</v>
      </c>
      <c r="BD39" s="18">
        <v>1992</v>
      </c>
      <c r="BE39" s="18">
        <v>16</v>
      </c>
      <c r="BF39" s="18">
        <v>3517.96</v>
      </c>
      <c r="BG39" s="17">
        <v>209</v>
      </c>
      <c r="BH39" s="18">
        <v>1975</v>
      </c>
      <c r="BI39" s="18">
        <v>13</v>
      </c>
      <c r="BJ39" s="18">
        <v>2592.26</v>
      </c>
      <c r="BK39" s="17">
        <v>209</v>
      </c>
      <c r="BL39" s="17">
        <v>1963</v>
      </c>
      <c r="BM39" s="17">
        <v>13</v>
      </c>
      <c r="BN39" s="18">
        <v>2704.06</v>
      </c>
      <c r="BO39" s="17">
        <v>209</v>
      </c>
      <c r="BP39" s="17">
        <v>1950</v>
      </c>
      <c r="BQ39" s="17">
        <v>3</v>
      </c>
      <c r="BR39" s="18">
        <v>1027</v>
      </c>
      <c r="BS39" s="17">
        <v>209</v>
      </c>
      <c r="BT39" s="17">
        <v>1946</v>
      </c>
      <c r="BU39" s="18">
        <v>65</v>
      </c>
      <c r="BV39" s="18">
        <v>13141.9</v>
      </c>
      <c r="BW39" s="17">
        <v>209</v>
      </c>
      <c r="BX39" s="18">
        <v>1882</v>
      </c>
      <c r="BY39" s="18">
        <v>32</v>
      </c>
      <c r="BZ39" s="18">
        <v>6301.97</v>
      </c>
      <c r="CA39" s="17">
        <v>209</v>
      </c>
      <c r="CB39" s="18">
        <v>1847</v>
      </c>
      <c r="CC39" s="18">
        <v>81</v>
      </c>
      <c r="CD39" s="18">
        <v>15723.1</v>
      </c>
      <c r="CE39" s="17">
        <v>209</v>
      </c>
      <c r="CF39" s="18">
        <v>1774</v>
      </c>
      <c r="CG39" s="18">
        <v>18</v>
      </c>
      <c r="CH39" s="18">
        <v>3503.03</v>
      </c>
      <c r="CI39" s="17">
        <v>209</v>
      </c>
      <c r="CJ39" s="18">
        <v>1748</v>
      </c>
      <c r="CK39" s="18">
        <v>26</v>
      </c>
      <c r="CL39" s="18">
        <v>5130.35</v>
      </c>
      <c r="CM39" s="17">
        <v>209</v>
      </c>
      <c r="CN39" s="18">
        <v>1719</v>
      </c>
      <c r="CO39" s="17">
        <v>16</v>
      </c>
      <c r="CP39" s="18">
        <v>3351.14</v>
      </c>
      <c r="CQ39" s="17">
        <v>209</v>
      </c>
      <c r="CR39" s="17">
        <v>1699</v>
      </c>
      <c r="CS39" s="17">
        <v>10</v>
      </c>
      <c r="CT39" s="18">
        <v>2467</v>
      </c>
      <c r="CU39" s="17">
        <v>209</v>
      </c>
      <c r="CV39" s="17">
        <v>1688</v>
      </c>
      <c r="CW39" s="17">
        <v>15</v>
      </c>
      <c r="CX39" s="18">
        <v>3486.46</v>
      </c>
      <c r="CY39" s="17">
        <v>209</v>
      </c>
      <c r="CZ39" s="17">
        <v>1665</v>
      </c>
      <c r="DA39" s="17">
        <v>22</v>
      </c>
      <c r="DB39" s="18">
        <v>4540.93</v>
      </c>
      <c r="DC39" s="17">
        <v>209</v>
      </c>
      <c r="DD39" s="17">
        <v>1641</v>
      </c>
      <c r="DE39" s="17">
        <v>10</v>
      </c>
      <c r="DF39" s="18">
        <v>2079.63</v>
      </c>
      <c r="DG39" s="17">
        <v>209</v>
      </c>
      <c r="DH39" s="17">
        <v>1627</v>
      </c>
      <c r="DI39" s="18">
        <v>7</v>
      </c>
      <c r="DJ39" s="18">
        <v>1446.99</v>
      </c>
      <c r="DK39" s="17">
        <v>209</v>
      </c>
      <c r="DL39" s="18">
        <v>1618</v>
      </c>
      <c r="DM39" s="18">
        <v>25</v>
      </c>
      <c r="DN39" s="18">
        <v>5377.11</v>
      </c>
      <c r="DO39" s="17">
        <v>209</v>
      </c>
      <c r="DP39" s="18">
        <v>1550</v>
      </c>
      <c r="DQ39" s="18">
        <v>23</v>
      </c>
      <c r="DR39" s="18">
        <v>4530</v>
      </c>
      <c r="DS39" s="17">
        <v>209</v>
      </c>
      <c r="DT39" s="18">
        <v>1527</v>
      </c>
      <c r="DU39" s="18">
        <v>20</v>
      </c>
      <c r="DV39" s="18">
        <v>3936.53</v>
      </c>
      <c r="DW39" s="17">
        <v>209</v>
      </c>
      <c r="DX39" s="18">
        <v>1506</v>
      </c>
      <c r="DY39" s="17">
        <v>23</v>
      </c>
      <c r="DZ39" s="18">
        <v>5332.49</v>
      </c>
      <c r="EA39" s="17">
        <v>209</v>
      </c>
      <c r="EB39" s="17">
        <v>1491</v>
      </c>
      <c r="EC39" s="17"/>
      <c r="ED39" s="18"/>
      <c r="EE39" s="17"/>
      <c r="EF39" s="17"/>
      <c r="EG39" s="17">
        <v>2562</v>
      </c>
      <c r="EH39" s="17">
        <v>540570.28</v>
      </c>
      <c r="EI39" s="17">
        <v>566</v>
      </c>
      <c r="EJ39" s="17">
        <v>121940.37</v>
      </c>
      <c r="EK39" s="17">
        <v>1167</v>
      </c>
      <c r="EL39" s="17">
        <v>235848.09</v>
      </c>
      <c r="EM39" s="17">
        <v>1376</v>
      </c>
      <c r="EN39" s="17">
        <v>290104.27</v>
      </c>
      <c r="EO39" s="16">
        <v>706</v>
      </c>
      <c r="EP39" s="16">
        <v>154389.48</v>
      </c>
      <c r="EQ39" s="16"/>
      <c r="ER39" s="16"/>
      <c r="ES39" s="41"/>
      <c r="ET39" s="41"/>
      <c r="EU39" s="41"/>
      <c r="EV39" s="41"/>
      <c r="EW39" s="18"/>
      <c r="EX39" s="41"/>
      <c r="EY39" s="41"/>
      <c r="EZ39" s="41"/>
      <c r="FA39" s="18"/>
      <c r="FB39" s="18"/>
      <c r="FC39" s="18">
        <f t="shared" si="1"/>
        <v>664</v>
      </c>
      <c r="FD39" s="18">
        <f t="shared" si="5"/>
        <v>137122.8</v>
      </c>
      <c r="FE39" s="18">
        <f t="shared" si="4"/>
        <v>7041</v>
      </c>
      <c r="FF39" s="18">
        <f t="shared" si="3"/>
        <v>1479975.29</v>
      </c>
      <c r="FG39" s="145"/>
      <c r="FH39" s="146"/>
    </row>
    <row r="40" ht="16.5" spans="1:164">
      <c r="A40" s="16" t="s">
        <v>126</v>
      </c>
      <c r="B40" s="17" t="s">
        <v>211</v>
      </c>
      <c r="C40" s="18">
        <v>6939962747057</v>
      </c>
      <c r="D40" s="18">
        <v>21063410000101</v>
      </c>
      <c r="E40" s="17" t="s">
        <v>214</v>
      </c>
      <c r="F40" s="19" t="s">
        <v>407</v>
      </c>
      <c r="G40" s="17" t="s">
        <v>129</v>
      </c>
      <c r="H40" s="26">
        <f>VLOOKUP(C40,[3]Sheet2!K:P,6,0)</f>
        <v>1</v>
      </c>
      <c r="I40" s="17">
        <f>VLOOKUP(C40,[3]Sheet2!K:N,4,0)</f>
        <v>926</v>
      </c>
      <c r="J40" s="17">
        <f>VLOOKUP(C40,[3]Sheet2!K:Q,7,0)</f>
        <v>656</v>
      </c>
      <c r="K40" s="18">
        <f>VLOOKUP(C40,[3]Sheet2!K:O,5,0)</f>
        <v>42.9916071848772</v>
      </c>
      <c r="L40" s="27">
        <f t="shared" si="0"/>
        <v>0.00326941887419437</v>
      </c>
      <c r="M40" s="18">
        <v>9</v>
      </c>
      <c r="N40" s="18">
        <v>2523.89</v>
      </c>
      <c r="O40" s="17">
        <v>229</v>
      </c>
      <c r="P40" s="17">
        <v>547</v>
      </c>
      <c r="Q40" s="18">
        <v>15</v>
      </c>
      <c r="R40" s="18">
        <v>3800.54</v>
      </c>
      <c r="S40" s="17">
        <v>214</v>
      </c>
      <c r="T40" s="17">
        <v>553</v>
      </c>
      <c r="U40" s="18">
        <v>4</v>
      </c>
      <c r="V40" s="18">
        <v>1880.47</v>
      </c>
      <c r="W40" s="17">
        <v>214</v>
      </c>
      <c r="X40" s="17">
        <v>543</v>
      </c>
      <c r="Y40" s="18">
        <v>6</v>
      </c>
      <c r="Z40" s="18">
        <v>1346.34</v>
      </c>
      <c r="AA40" s="17">
        <v>214</v>
      </c>
      <c r="AB40" s="17">
        <v>545</v>
      </c>
      <c r="AC40" s="18">
        <v>7</v>
      </c>
      <c r="AD40" s="18">
        <v>1579.5</v>
      </c>
      <c r="AE40" s="17">
        <v>214</v>
      </c>
      <c r="AF40" s="17">
        <v>539</v>
      </c>
      <c r="AG40" s="18">
        <v>8</v>
      </c>
      <c r="AH40" s="18">
        <v>1820.06</v>
      </c>
      <c r="AI40" s="17">
        <v>214</v>
      </c>
      <c r="AJ40" s="17">
        <v>478</v>
      </c>
      <c r="AK40" s="17">
        <v>7</v>
      </c>
      <c r="AL40" s="18">
        <v>1596</v>
      </c>
      <c r="AM40" s="17">
        <v>239</v>
      </c>
      <c r="AN40" s="17">
        <v>473</v>
      </c>
      <c r="AO40" s="17">
        <v>3</v>
      </c>
      <c r="AP40" s="18">
        <v>717</v>
      </c>
      <c r="AQ40" s="17">
        <v>239</v>
      </c>
      <c r="AR40" s="17">
        <v>477</v>
      </c>
      <c r="AS40" s="18">
        <v>6</v>
      </c>
      <c r="AT40" s="18">
        <v>1435.05</v>
      </c>
      <c r="AU40" s="17">
        <v>239</v>
      </c>
      <c r="AV40" s="17">
        <v>482</v>
      </c>
      <c r="AW40" s="18">
        <v>1</v>
      </c>
      <c r="AX40" s="18">
        <v>239</v>
      </c>
      <c r="AY40" s="17">
        <v>239</v>
      </c>
      <c r="AZ40" s="18">
        <v>504</v>
      </c>
      <c r="BA40" s="18">
        <v>7</v>
      </c>
      <c r="BB40" s="18">
        <v>1513</v>
      </c>
      <c r="BC40" s="17">
        <v>239</v>
      </c>
      <c r="BD40" s="18">
        <v>507</v>
      </c>
      <c r="BE40" s="18">
        <v>7</v>
      </c>
      <c r="BF40" s="18">
        <v>1963</v>
      </c>
      <c r="BG40" s="17">
        <v>239</v>
      </c>
      <c r="BH40" s="18">
        <v>499</v>
      </c>
      <c r="BI40" s="18">
        <v>2</v>
      </c>
      <c r="BJ40" s="18">
        <v>518.49</v>
      </c>
      <c r="BK40" s="17">
        <v>239</v>
      </c>
      <c r="BL40" s="17">
        <v>495</v>
      </c>
      <c r="BM40" s="17">
        <v>9</v>
      </c>
      <c r="BN40" s="18">
        <v>2139</v>
      </c>
      <c r="BO40" s="17">
        <v>239</v>
      </c>
      <c r="BP40" s="17">
        <v>487</v>
      </c>
      <c r="BQ40" s="17">
        <v>2</v>
      </c>
      <c r="BR40" s="18">
        <v>941</v>
      </c>
      <c r="BS40" s="17">
        <v>239</v>
      </c>
      <c r="BT40" s="17">
        <v>483</v>
      </c>
      <c r="BU40" s="18">
        <v>20</v>
      </c>
      <c r="BV40" s="18">
        <v>4114.21</v>
      </c>
      <c r="BW40" s="17">
        <v>239</v>
      </c>
      <c r="BX40" s="18">
        <v>467</v>
      </c>
      <c r="BY40" s="18">
        <v>13</v>
      </c>
      <c r="BZ40" s="18">
        <v>2671.15</v>
      </c>
      <c r="CA40" s="17">
        <v>239</v>
      </c>
      <c r="CB40" s="18">
        <v>451</v>
      </c>
      <c r="CC40" s="18">
        <v>43</v>
      </c>
      <c r="CD40" s="18">
        <v>8727.4</v>
      </c>
      <c r="CE40" s="17">
        <v>239</v>
      </c>
      <c r="CF40" s="18">
        <v>414</v>
      </c>
      <c r="CG40" s="18">
        <v>2</v>
      </c>
      <c r="CH40" s="18">
        <v>408</v>
      </c>
      <c r="CI40" s="17">
        <v>239</v>
      </c>
      <c r="CJ40" s="18">
        <v>403</v>
      </c>
      <c r="CK40" s="18">
        <v>12</v>
      </c>
      <c r="CL40" s="18">
        <v>2560.77</v>
      </c>
      <c r="CM40" s="17">
        <v>239</v>
      </c>
      <c r="CN40" s="18">
        <v>385</v>
      </c>
      <c r="CO40" s="17">
        <v>4</v>
      </c>
      <c r="CP40" s="18">
        <v>916</v>
      </c>
      <c r="CQ40" s="17">
        <v>239</v>
      </c>
      <c r="CR40" s="17">
        <v>380</v>
      </c>
      <c r="CS40" s="17">
        <v>1</v>
      </c>
      <c r="CT40" s="18">
        <v>672</v>
      </c>
      <c r="CU40" s="17">
        <v>239</v>
      </c>
      <c r="CV40" s="17">
        <v>376</v>
      </c>
      <c r="CW40" s="17">
        <v>6</v>
      </c>
      <c r="CX40" s="18">
        <v>1374</v>
      </c>
      <c r="CY40" s="17">
        <v>239</v>
      </c>
      <c r="CZ40" s="17">
        <v>371</v>
      </c>
      <c r="DA40" s="17">
        <v>5</v>
      </c>
      <c r="DB40" s="18">
        <v>2086</v>
      </c>
      <c r="DC40" s="17">
        <v>239</v>
      </c>
      <c r="DD40" s="17">
        <v>371</v>
      </c>
      <c r="DE40" s="17">
        <v>4</v>
      </c>
      <c r="DF40" s="18">
        <v>1371.54</v>
      </c>
      <c r="DG40" s="17">
        <v>239</v>
      </c>
      <c r="DH40" s="17">
        <v>351</v>
      </c>
      <c r="DI40" s="18">
        <v>9</v>
      </c>
      <c r="DJ40" s="18">
        <v>2480.82</v>
      </c>
      <c r="DK40" s="17">
        <v>239</v>
      </c>
      <c r="DL40" s="18">
        <v>342</v>
      </c>
      <c r="DM40" s="18">
        <v>6</v>
      </c>
      <c r="DN40" s="18">
        <v>1359</v>
      </c>
      <c r="DO40" s="17">
        <v>239</v>
      </c>
      <c r="DP40" s="18">
        <v>316</v>
      </c>
      <c r="DQ40" s="18">
        <v>5</v>
      </c>
      <c r="DR40" s="18">
        <v>1139.08</v>
      </c>
      <c r="DS40" s="17">
        <v>239</v>
      </c>
      <c r="DT40" s="18">
        <v>313</v>
      </c>
      <c r="DU40" s="18">
        <v>13</v>
      </c>
      <c r="DV40" s="18">
        <v>2961.55</v>
      </c>
      <c r="DW40" s="17">
        <v>239</v>
      </c>
      <c r="DX40" s="18">
        <v>300</v>
      </c>
      <c r="DY40" s="17">
        <v>8</v>
      </c>
      <c r="DZ40" s="18">
        <v>1817</v>
      </c>
      <c r="EA40" s="17">
        <v>239</v>
      </c>
      <c r="EB40" s="17">
        <v>312</v>
      </c>
      <c r="EC40" s="17"/>
      <c r="ED40" s="18"/>
      <c r="EE40" s="17"/>
      <c r="EF40" s="17"/>
      <c r="EG40" s="17">
        <v>1903</v>
      </c>
      <c r="EH40" s="17">
        <v>438620.25</v>
      </c>
      <c r="EI40" s="17">
        <v>471</v>
      </c>
      <c r="EJ40" s="17">
        <v>111844.84</v>
      </c>
      <c r="EK40" s="17">
        <v>650</v>
      </c>
      <c r="EL40" s="17">
        <v>151424.6</v>
      </c>
      <c r="EM40" s="17">
        <v>362</v>
      </c>
      <c r="EN40" s="17">
        <v>86006.53</v>
      </c>
      <c r="EO40" s="18">
        <v>319</v>
      </c>
      <c r="EP40" s="41">
        <v>74621.58</v>
      </c>
      <c r="EQ40" s="41"/>
      <c r="ER40" s="41"/>
      <c r="ES40" s="41"/>
      <c r="ET40" s="41"/>
      <c r="EU40" s="41"/>
      <c r="EV40" s="41"/>
      <c r="EW40" s="18"/>
      <c r="EX40" s="41"/>
      <c r="EY40" s="41"/>
      <c r="EZ40" s="41"/>
      <c r="FA40" s="18"/>
      <c r="FB40" s="18"/>
      <c r="FC40" s="18">
        <f t="shared" si="1"/>
        <v>244</v>
      </c>
      <c r="FD40" s="18">
        <f t="shared" si="5"/>
        <v>58670.86</v>
      </c>
      <c r="FE40" s="18">
        <f t="shared" si="4"/>
        <v>3949</v>
      </c>
      <c r="FF40" s="18">
        <f t="shared" si="3"/>
        <v>921188.66</v>
      </c>
      <c r="FG40" s="145"/>
      <c r="FH40" s="146"/>
    </row>
    <row r="41" ht="16.5" spans="1:164">
      <c r="A41" s="16" t="s">
        <v>133</v>
      </c>
      <c r="B41" s="17" t="s">
        <v>211</v>
      </c>
      <c r="C41" s="18">
        <v>6939962748184</v>
      </c>
      <c r="D41" s="18">
        <v>21063410000161</v>
      </c>
      <c r="E41" s="17" t="s">
        <v>216</v>
      </c>
      <c r="F41" s="19" t="s">
        <v>408</v>
      </c>
      <c r="G41" s="17" t="s">
        <v>129</v>
      </c>
      <c r="H41" s="26">
        <f>VLOOKUP(C41,[3]Sheet2!K:P,6,0)</f>
        <v>0.958333333333333</v>
      </c>
      <c r="I41" s="17">
        <f>VLOOKUP(C41,[3]Sheet2!K:N,4,0)</f>
        <v>517</v>
      </c>
      <c r="J41" s="17">
        <f>VLOOKUP(C41,[3]Sheet2!K:Q,7,0)</f>
        <v>278</v>
      </c>
      <c r="K41" s="18">
        <f>VLOOKUP(C41,[3]Sheet2!K:O,5,0)</f>
        <v>43.9990154754946</v>
      </c>
      <c r="L41" s="27">
        <f t="shared" si="0"/>
        <v>0.00171510498318393</v>
      </c>
      <c r="M41" s="18">
        <v>10</v>
      </c>
      <c r="N41" s="18">
        <v>3293.65</v>
      </c>
      <c r="O41" s="17">
        <v>299</v>
      </c>
      <c r="P41" s="17">
        <v>323</v>
      </c>
      <c r="Q41" s="18">
        <v>7</v>
      </c>
      <c r="R41" s="18">
        <v>1887.79</v>
      </c>
      <c r="S41" s="17">
        <v>264</v>
      </c>
      <c r="T41" s="17">
        <v>317</v>
      </c>
      <c r="U41" s="18">
        <v>4</v>
      </c>
      <c r="V41" s="18">
        <v>1099.17</v>
      </c>
      <c r="W41" s="17">
        <v>264</v>
      </c>
      <c r="X41" s="17">
        <v>314</v>
      </c>
      <c r="Y41" s="18">
        <v>2</v>
      </c>
      <c r="Z41" s="18">
        <v>1113.52</v>
      </c>
      <c r="AA41" s="17">
        <v>264</v>
      </c>
      <c r="AB41" s="17">
        <v>310</v>
      </c>
      <c r="AC41" s="18">
        <v>2</v>
      </c>
      <c r="AD41" s="18">
        <v>523</v>
      </c>
      <c r="AE41" s="17">
        <v>264</v>
      </c>
      <c r="AF41" s="17">
        <v>307</v>
      </c>
      <c r="AG41" s="18">
        <v>2</v>
      </c>
      <c r="AH41" s="18">
        <v>543</v>
      </c>
      <c r="AI41" s="17">
        <v>264</v>
      </c>
      <c r="AJ41" s="17">
        <v>301</v>
      </c>
      <c r="AK41" s="17">
        <v>6</v>
      </c>
      <c r="AL41" s="18">
        <v>1656</v>
      </c>
      <c r="AM41" s="17">
        <v>279</v>
      </c>
      <c r="AN41" s="17">
        <v>294</v>
      </c>
      <c r="AO41" s="17">
        <v>1</v>
      </c>
      <c r="AP41" s="18">
        <v>254</v>
      </c>
      <c r="AQ41" s="17">
        <v>279</v>
      </c>
      <c r="AR41" s="17">
        <v>293</v>
      </c>
      <c r="AS41" s="18">
        <v>5</v>
      </c>
      <c r="AT41" s="18">
        <v>1360</v>
      </c>
      <c r="AU41" s="17">
        <v>279</v>
      </c>
      <c r="AV41" s="17">
        <v>287</v>
      </c>
      <c r="AW41" s="18">
        <v>7</v>
      </c>
      <c r="AX41" s="18">
        <v>1930.05</v>
      </c>
      <c r="AY41" s="17">
        <v>279</v>
      </c>
      <c r="AZ41" s="18">
        <v>280</v>
      </c>
      <c r="BA41" s="18">
        <v>4</v>
      </c>
      <c r="BB41" s="18">
        <v>1116</v>
      </c>
      <c r="BC41" s="17">
        <v>279</v>
      </c>
      <c r="BD41" s="18">
        <v>284</v>
      </c>
      <c r="BE41" s="18">
        <v>4</v>
      </c>
      <c r="BF41" s="18">
        <v>1098</v>
      </c>
      <c r="BG41" s="17">
        <v>279</v>
      </c>
      <c r="BH41" s="18">
        <v>280</v>
      </c>
      <c r="BI41" s="18">
        <v>0</v>
      </c>
      <c r="BJ41" s="18">
        <v>0</v>
      </c>
      <c r="BK41" s="17">
        <v>279</v>
      </c>
      <c r="BL41" s="17">
        <v>279</v>
      </c>
      <c r="BM41" s="17">
        <v>3</v>
      </c>
      <c r="BN41" s="18">
        <v>1372</v>
      </c>
      <c r="BO41" s="17">
        <v>279</v>
      </c>
      <c r="BP41" s="17">
        <v>275</v>
      </c>
      <c r="BQ41" s="17">
        <v>0</v>
      </c>
      <c r="BR41" s="18">
        <v>0</v>
      </c>
      <c r="BS41" s="17">
        <v>279</v>
      </c>
      <c r="BT41" s="17">
        <v>275</v>
      </c>
      <c r="BU41" s="18">
        <v>15</v>
      </c>
      <c r="BV41" s="18">
        <v>3940.78</v>
      </c>
      <c r="BW41" s="17">
        <v>279</v>
      </c>
      <c r="BX41" s="18">
        <v>260</v>
      </c>
      <c r="BY41" s="18">
        <v>8</v>
      </c>
      <c r="BZ41" s="18">
        <v>2046.99</v>
      </c>
      <c r="CA41" s="17">
        <v>279</v>
      </c>
      <c r="CB41" s="18">
        <v>253</v>
      </c>
      <c r="CC41" s="18">
        <v>14</v>
      </c>
      <c r="CD41" s="18">
        <v>4137.63</v>
      </c>
      <c r="CE41" s="17">
        <v>279</v>
      </c>
      <c r="CF41" s="18">
        <v>240</v>
      </c>
      <c r="CG41" s="18">
        <v>0</v>
      </c>
      <c r="CH41" s="18">
        <v>0</v>
      </c>
      <c r="CI41" s="17">
        <v>279</v>
      </c>
      <c r="CJ41" s="18">
        <v>237</v>
      </c>
      <c r="CK41" s="18">
        <v>7</v>
      </c>
      <c r="CL41" s="18">
        <v>1943</v>
      </c>
      <c r="CM41" s="17">
        <v>279</v>
      </c>
      <c r="CN41" s="18">
        <v>230</v>
      </c>
      <c r="CO41" s="17">
        <v>3</v>
      </c>
      <c r="CP41" s="18">
        <v>927</v>
      </c>
      <c r="CQ41" s="17">
        <v>279</v>
      </c>
      <c r="CR41" s="17">
        <v>255</v>
      </c>
      <c r="CS41" s="17">
        <v>3</v>
      </c>
      <c r="CT41" s="18">
        <v>1475.78</v>
      </c>
      <c r="CU41" s="17">
        <v>279</v>
      </c>
      <c r="CV41" s="17">
        <v>250</v>
      </c>
      <c r="CW41" s="17">
        <v>2</v>
      </c>
      <c r="CX41" s="18">
        <v>598</v>
      </c>
      <c r="CY41" s="17">
        <v>279</v>
      </c>
      <c r="CZ41" s="17">
        <v>248</v>
      </c>
      <c r="DA41" s="17">
        <v>3</v>
      </c>
      <c r="DB41" s="18">
        <v>887</v>
      </c>
      <c r="DC41" s="17">
        <v>279</v>
      </c>
      <c r="DD41" s="17">
        <v>237</v>
      </c>
      <c r="DE41" s="17">
        <v>0</v>
      </c>
      <c r="DF41" s="18">
        <v>0</v>
      </c>
      <c r="DG41" s="17">
        <v>279</v>
      </c>
      <c r="DH41" s="17">
        <v>230</v>
      </c>
      <c r="DI41" s="18">
        <v>2</v>
      </c>
      <c r="DJ41" s="18">
        <v>1176</v>
      </c>
      <c r="DK41" s="17">
        <v>279</v>
      </c>
      <c r="DL41" s="18">
        <v>231</v>
      </c>
      <c r="DM41" s="18">
        <v>3</v>
      </c>
      <c r="DN41" s="18">
        <v>857</v>
      </c>
      <c r="DO41" s="17">
        <v>279</v>
      </c>
      <c r="DP41" s="18">
        <v>216</v>
      </c>
      <c r="DQ41" s="18">
        <v>5</v>
      </c>
      <c r="DR41" s="18">
        <v>1383</v>
      </c>
      <c r="DS41" s="17">
        <v>279</v>
      </c>
      <c r="DT41" s="18">
        <v>206</v>
      </c>
      <c r="DU41" s="18">
        <v>5</v>
      </c>
      <c r="DV41" s="18">
        <v>1372.4</v>
      </c>
      <c r="DW41" s="17">
        <v>279</v>
      </c>
      <c r="DX41" s="18">
        <v>206</v>
      </c>
      <c r="DY41" s="17">
        <v>1</v>
      </c>
      <c r="DZ41" s="18">
        <v>279</v>
      </c>
      <c r="EA41" s="17">
        <v>279</v>
      </c>
      <c r="EB41" s="17">
        <v>204</v>
      </c>
      <c r="EC41" s="17"/>
      <c r="ED41" s="18"/>
      <c r="EE41" s="17"/>
      <c r="EF41" s="17"/>
      <c r="EG41" s="17">
        <v>570</v>
      </c>
      <c r="EH41" s="17">
        <v>169760.2</v>
      </c>
      <c r="EI41" s="17">
        <v>403</v>
      </c>
      <c r="EJ41" s="17">
        <v>117253.96</v>
      </c>
      <c r="EK41" s="17">
        <v>414</v>
      </c>
      <c r="EL41" s="17">
        <v>124424.38</v>
      </c>
      <c r="EM41" s="17">
        <v>177</v>
      </c>
      <c r="EN41" s="17">
        <v>59310.2</v>
      </c>
      <c r="EO41" s="18">
        <v>121</v>
      </c>
      <c r="EP41" s="41">
        <v>36014.04</v>
      </c>
      <c r="EQ41" s="41"/>
      <c r="ER41" s="41"/>
      <c r="ES41" s="41"/>
      <c r="ET41" s="41"/>
      <c r="EU41" s="41"/>
      <c r="EV41" s="41"/>
      <c r="EW41" s="18"/>
      <c r="EX41" s="41"/>
      <c r="EY41" s="41"/>
      <c r="EZ41" s="41"/>
      <c r="FA41" s="18"/>
      <c r="FB41" s="18"/>
      <c r="FC41" s="18">
        <f t="shared" si="1"/>
        <v>128</v>
      </c>
      <c r="FD41" s="18">
        <f t="shared" si="5"/>
        <v>38269.76</v>
      </c>
      <c r="FE41" s="18">
        <f t="shared" si="4"/>
        <v>1813</v>
      </c>
      <c r="FF41" s="18">
        <f t="shared" si="3"/>
        <v>545032.54</v>
      </c>
      <c r="FG41" s="145"/>
      <c r="FH41" s="146"/>
    </row>
    <row r="42" ht="16.5" spans="1:164">
      <c r="A42" s="136"/>
      <c r="B42" s="20" t="s">
        <v>211</v>
      </c>
      <c r="C42" s="18">
        <v>6939962755380</v>
      </c>
      <c r="D42" s="18">
        <v>21063510001496</v>
      </c>
      <c r="E42" s="148" t="s">
        <v>361</v>
      </c>
      <c r="F42" s="149"/>
      <c r="G42" s="148" t="s">
        <v>288</v>
      </c>
      <c r="H42" s="26">
        <f>VLOOKUP(C42,[3]Sheet2!K:P,6,0)</f>
        <v>0.916666666666667</v>
      </c>
      <c r="I42" s="17">
        <f>VLOOKUP(C42,[3]Sheet2!K:N,4,0)</f>
        <v>102</v>
      </c>
      <c r="J42" s="17">
        <f>VLOOKUP(C42,[3]Sheet2!K:Q,7,0)</f>
        <v>24</v>
      </c>
      <c r="K42" s="18">
        <f>VLOOKUP(C42,[3]Sheet2!K:O,5,0)</f>
        <v>70.8860759493671</v>
      </c>
      <c r="L42" s="27">
        <f t="shared" si="0"/>
        <v>0.000187589607535743</v>
      </c>
      <c r="M42" s="18">
        <v>0</v>
      </c>
      <c r="N42" s="18">
        <v>0</v>
      </c>
      <c r="O42" s="148">
        <v>699</v>
      </c>
      <c r="P42" s="17">
        <v>119</v>
      </c>
      <c r="Q42" s="18">
        <v>0</v>
      </c>
      <c r="R42" s="18">
        <v>0</v>
      </c>
      <c r="S42" s="17">
        <v>674</v>
      </c>
      <c r="T42" s="17">
        <v>119</v>
      </c>
      <c r="U42" s="18">
        <v>0</v>
      </c>
      <c r="V42" s="18">
        <v>0</v>
      </c>
      <c r="W42" s="17">
        <v>674</v>
      </c>
      <c r="X42" s="17">
        <v>119</v>
      </c>
      <c r="Y42" s="18">
        <v>0</v>
      </c>
      <c r="Z42" s="18">
        <v>0</v>
      </c>
      <c r="AA42" s="17">
        <v>674</v>
      </c>
      <c r="AB42" s="17">
        <v>119</v>
      </c>
      <c r="AC42" s="18">
        <v>0</v>
      </c>
      <c r="AD42" s="18">
        <v>0</v>
      </c>
      <c r="AE42" s="17">
        <v>674</v>
      </c>
      <c r="AF42" s="17">
        <v>119</v>
      </c>
      <c r="AG42" s="18">
        <v>1</v>
      </c>
      <c r="AH42" s="18">
        <v>699</v>
      </c>
      <c r="AI42" s="17">
        <v>674</v>
      </c>
      <c r="AJ42" s="17">
        <v>118</v>
      </c>
      <c r="AK42" s="17">
        <v>0</v>
      </c>
      <c r="AL42" s="18">
        <v>0</v>
      </c>
      <c r="AM42" s="17">
        <v>699</v>
      </c>
      <c r="AN42" s="17">
        <v>118</v>
      </c>
      <c r="AO42" s="17">
        <v>0</v>
      </c>
      <c r="AP42" s="18">
        <v>0</v>
      </c>
      <c r="AQ42" s="17">
        <v>699</v>
      </c>
      <c r="AR42" s="17">
        <v>118</v>
      </c>
      <c r="AS42" s="18">
        <v>0</v>
      </c>
      <c r="AT42" s="18">
        <v>0</v>
      </c>
      <c r="AU42" s="17">
        <v>699</v>
      </c>
      <c r="AV42" s="17">
        <v>118</v>
      </c>
      <c r="AW42" s="18">
        <v>3</v>
      </c>
      <c r="AX42" s="18">
        <v>2092</v>
      </c>
      <c r="AY42" s="17">
        <v>699</v>
      </c>
      <c r="AZ42" s="18">
        <v>115</v>
      </c>
      <c r="BA42" s="18">
        <v>1</v>
      </c>
      <c r="BB42" s="18">
        <v>599</v>
      </c>
      <c r="BC42" s="17">
        <v>699</v>
      </c>
      <c r="BD42" s="18">
        <v>114</v>
      </c>
      <c r="BE42" s="18">
        <v>1</v>
      </c>
      <c r="BF42" s="18">
        <v>599</v>
      </c>
      <c r="BG42" s="17">
        <v>699</v>
      </c>
      <c r="BH42" s="18">
        <v>113</v>
      </c>
      <c r="BI42" s="18">
        <v>0</v>
      </c>
      <c r="BJ42" s="18">
        <v>0</v>
      </c>
      <c r="BK42" s="17">
        <v>699</v>
      </c>
      <c r="BL42" s="17">
        <v>113</v>
      </c>
      <c r="BM42" s="17">
        <v>0</v>
      </c>
      <c r="BN42" s="18">
        <v>0</v>
      </c>
      <c r="BO42" s="17">
        <v>699</v>
      </c>
      <c r="BP42" s="17">
        <v>113</v>
      </c>
      <c r="BQ42" s="17">
        <v>0</v>
      </c>
      <c r="BR42" s="18">
        <v>0</v>
      </c>
      <c r="BS42" s="17">
        <v>699</v>
      </c>
      <c r="BT42" s="17">
        <v>113</v>
      </c>
      <c r="BU42" s="18">
        <v>1</v>
      </c>
      <c r="BV42" s="18">
        <v>566.36</v>
      </c>
      <c r="BW42" s="148">
        <v>699</v>
      </c>
      <c r="BX42" s="18">
        <v>118</v>
      </c>
      <c r="BY42" s="18">
        <v>1</v>
      </c>
      <c r="BZ42" s="18">
        <v>578.65</v>
      </c>
      <c r="CA42" s="148">
        <v>699</v>
      </c>
      <c r="CB42" s="18">
        <v>117</v>
      </c>
      <c r="CC42" s="18">
        <v>3</v>
      </c>
      <c r="CD42" s="18">
        <v>1587</v>
      </c>
      <c r="CE42" s="148">
        <v>699</v>
      </c>
      <c r="CF42" s="18">
        <v>115</v>
      </c>
      <c r="CG42" s="18">
        <v>0</v>
      </c>
      <c r="CH42" s="18">
        <v>0</v>
      </c>
      <c r="CI42" s="148">
        <v>699</v>
      </c>
      <c r="CJ42" s="18">
        <v>108</v>
      </c>
      <c r="CK42" s="18">
        <v>1</v>
      </c>
      <c r="CL42" s="18">
        <v>669</v>
      </c>
      <c r="CM42" s="148">
        <v>699</v>
      </c>
      <c r="CN42" s="18">
        <v>106</v>
      </c>
      <c r="CO42" s="17">
        <v>0</v>
      </c>
      <c r="CP42" s="18">
        <v>0</v>
      </c>
      <c r="CQ42" s="148">
        <v>699</v>
      </c>
      <c r="CR42" s="17">
        <v>112</v>
      </c>
      <c r="CS42" s="17">
        <v>1</v>
      </c>
      <c r="CT42" s="18">
        <v>699</v>
      </c>
      <c r="CU42" s="148">
        <v>699</v>
      </c>
      <c r="CV42" s="17">
        <v>111</v>
      </c>
      <c r="CW42" s="17">
        <v>0</v>
      </c>
      <c r="CX42" s="18">
        <v>0</v>
      </c>
      <c r="CY42" s="148">
        <v>699</v>
      </c>
      <c r="CZ42" s="17">
        <v>111</v>
      </c>
      <c r="DA42" s="17">
        <v>0</v>
      </c>
      <c r="DB42" s="18">
        <v>165.38</v>
      </c>
      <c r="DC42" s="148">
        <v>699</v>
      </c>
      <c r="DD42" s="17">
        <v>110</v>
      </c>
      <c r="DE42" s="17">
        <v>0</v>
      </c>
      <c r="DF42" s="18">
        <v>0</v>
      </c>
      <c r="DG42" s="148">
        <v>699</v>
      </c>
      <c r="DH42" s="17">
        <v>110</v>
      </c>
      <c r="DI42" s="18">
        <v>0</v>
      </c>
      <c r="DJ42" s="18">
        <v>0</v>
      </c>
      <c r="DK42" s="148">
        <v>699</v>
      </c>
      <c r="DL42" s="18">
        <v>110</v>
      </c>
      <c r="DM42" s="18">
        <v>0</v>
      </c>
      <c r="DN42" s="18">
        <v>0</v>
      </c>
      <c r="DO42" s="148">
        <v>699</v>
      </c>
      <c r="DP42" s="18">
        <v>110</v>
      </c>
      <c r="DQ42" s="18">
        <v>0</v>
      </c>
      <c r="DR42" s="18">
        <v>0</v>
      </c>
      <c r="DS42" s="148">
        <v>699</v>
      </c>
      <c r="DT42" s="18">
        <v>110</v>
      </c>
      <c r="DU42" s="18">
        <v>0</v>
      </c>
      <c r="DV42" s="18">
        <v>0</v>
      </c>
      <c r="DW42" s="148">
        <v>699</v>
      </c>
      <c r="DX42" s="18">
        <v>110</v>
      </c>
      <c r="DY42" s="17">
        <v>1</v>
      </c>
      <c r="DZ42" s="18">
        <v>691.74</v>
      </c>
      <c r="EA42" s="148">
        <v>699</v>
      </c>
      <c r="EB42" s="17">
        <v>109</v>
      </c>
      <c r="EC42" s="17"/>
      <c r="ED42" s="18"/>
      <c r="EE42" s="148"/>
      <c r="EF42" s="17"/>
      <c r="EG42" s="148"/>
      <c r="EH42" s="148"/>
      <c r="EI42" s="148"/>
      <c r="EJ42" s="148"/>
      <c r="EK42" s="148">
        <v>0</v>
      </c>
      <c r="EL42" s="148">
        <v>0</v>
      </c>
      <c r="EM42" s="17">
        <v>20</v>
      </c>
      <c r="EN42" s="17">
        <v>14049.35</v>
      </c>
      <c r="EO42" s="136">
        <v>22</v>
      </c>
      <c r="EP42" s="136">
        <v>18272.52</v>
      </c>
      <c r="EQ42" s="136"/>
      <c r="ER42" s="136"/>
      <c r="ES42" s="152"/>
      <c r="ET42" s="152"/>
      <c r="EU42" s="152"/>
      <c r="EV42" s="152"/>
      <c r="EW42" s="153"/>
      <c r="EX42" s="152"/>
      <c r="EY42" s="152"/>
      <c r="EZ42" s="152"/>
      <c r="FA42" s="153"/>
      <c r="FB42" s="153"/>
      <c r="FC42" s="18">
        <f t="shared" si="1"/>
        <v>14</v>
      </c>
      <c r="FD42" s="18">
        <f t="shared" si="5"/>
        <v>8946.13</v>
      </c>
      <c r="FE42" s="18">
        <f t="shared" si="4"/>
        <v>56</v>
      </c>
      <c r="FF42" s="18">
        <f t="shared" si="3"/>
        <v>41268</v>
      </c>
      <c r="FG42" s="145"/>
      <c r="FH42" s="146"/>
    </row>
    <row r="43" ht="16.5" spans="1:164">
      <c r="A43" s="16" t="s">
        <v>139</v>
      </c>
      <c r="B43" s="17" t="s">
        <v>218</v>
      </c>
      <c r="C43" s="18">
        <v>6939962741338</v>
      </c>
      <c r="D43" s="18">
        <v>21064011000038</v>
      </c>
      <c r="E43" s="17" t="s">
        <v>409</v>
      </c>
      <c r="F43" s="19" t="s">
        <v>410</v>
      </c>
      <c r="G43" s="17" t="s">
        <v>129</v>
      </c>
      <c r="H43" s="26">
        <f>VLOOKUP(C43,[3]Sheet2!K:P,6,0)</f>
        <v>0</v>
      </c>
      <c r="I43" s="17">
        <f>VLOOKUP(C43,[3]Sheet2!K:N,4,0)</f>
        <v>0</v>
      </c>
      <c r="J43" s="17">
        <f>VLOOKUP(C43,[3]Sheet2!K:Q,7,0)</f>
        <v>0</v>
      </c>
      <c r="K43" s="18" t="str">
        <f>VLOOKUP(C43,[3]Sheet2!K:O,5,0)</f>
        <v>-</v>
      </c>
      <c r="L43" s="27">
        <f t="shared" si="0"/>
        <v>0.000576168080288352</v>
      </c>
      <c r="M43" s="18">
        <v>2</v>
      </c>
      <c r="N43" s="18">
        <v>2001</v>
      </c>
      <c r="O43" s="17">
        <v>499</v>
      </c>
      <c r="P43" s="17">
        <v>112</v>
      </c>
      <c r="Q43" s="18">
        <v>0</v>
      </c>
      <c r="R43" s="18">
        <v>1000</v>
      </c>
      <c r="S43" s="17">
        <v>494</v>
      </c>
      <c r="T43" s="17">
        <v>111</v>
      </c>
      <c r="U43" s="18">
        <v>0</v>
      </c>
      <c r="V43" s="18">
        <v>0</v>
      </c>
      <c r="W43" s="17">
        <v>494</v>
      </c>
      <c r="X43" s="17">
        <v>112</v>
      </c>
      <c r="Y43" s="18">
        <v>1</v>
      </c>
      <c r="Z43" s="18">
        <v>519</v>
      </c>
      <c r="AA43" s="17">
        <v>494</v>
      </c>
      <c r="AB43" s="17">
        <v>117</v>
      </c>
      <c r="AC43" s="18">
        <v>0</v>
      </c>
      <c r="AD43" s="18">
        <v>13.51</v>
      </c>
      <c r="AE43" s="17">
        <v>494</v>
      </c>
      <c r="AF43" s="17">
        <v>115</v>
      </c>
      <c r="AG43" s="18">
        <v>1</v>
      </c>
      <c r="AH43" s="18">
        <v>499</v>
      </c>
      <c r="AI43" s="17">
        <v>494</v>
      </c>
      <c r="AJ43" s="17">
        <v>114</v>
      </c>
      <c r="AK43" s="17">
        <v>0</v>
      </c>
      <c r="AL43" s="18">
        <v>0</v>
      </c>
      <c r="AM43" s="17">
        <v>499</v>
      </c>
      <c r="AN43" s="17">
        <v>114</v>
      </c>
      <c r="AO43" s="17">
        <v>2</v>
      </c>
      <c r="AP43" s="18">
        <v>998</v>
      </c>
      <c r="AQ43" s="17">
        <v>499</v>
      </c>
      <c r="AR43" s="17">
        <v>112</v>
      </c>
      <c r="AS43" s="18">
        <v>1</v>
      </c>
      <c r="AT43" s="18">
        <v>487</v>
      </c>
      <c r="AU43" s="17">
        <v>499</v>
      </c>
      <c r="AV43" s="17">
        <v>113</v>
      </c>
      <c r="AW43" s="18">
        <v>2</v>
      </c>
      <c r="AX43" s="18">
        <v>1992.9</v>
      </c>
      <c r="AY43" s="17">
        <v>499</v>
      </c>
      <c r="AZ43" s="18">
        <v>110</v>
      </c>
      <c r="BA43" s="18">
        <v>0</v>
      </c>
      <c r="BB43" s="18">
        <v>0</v>
      </c>
      <c r="BC43" s="17">
        <v>499</v>
      </c>
      <c r="BD43" s="18">
        <v>112</v>
      </c>
      <c r="BE43" s="18">
        <v>2</v>
      </c>
      <c r="BF43" s="18">
        <v>988</v>
      </c>
      <c r="BG43" s="17">
        <v>499</v>
      </c>
      <c r="BH43" s="18">
        <v>108</v>
      </c>
      <c r="BI43" s="18">
        <v>4</v>
      </c>
      <c r="BJ43" s="18">
        <v>1991</v>
      </c>
      <c r="BK43" s="17">
        <v>499</v>
      </c>
      <c r="BL43" s="17">
        <v>102</v>
      </c>
      <c r="BM43" s="17">
        <v>0</v>
      </c>
      <c r="BN43" s="18">
        <v>998</v>
      </c>
      <c r="BO43" s="17">
        <v>499</v>
      </c>
      <c r="BP43" s="17">
        <v>101</v>
      </c>
      <c r="BQ43" s="17">
        <v>1</v>
      </c>
      <c r="BR43" s="18">
        <v>499</v>
      </c>
      <c r="BS43" s="17">
        <v>499</v>
      </c>
      <c r="BT43" s="17">
        <v>100</v>
      </c>
      <c r="BU43" s="18">
        <v>2</v>
      </c>
      <c r="BV43" s="18">
        <v>988</v>
      </c>
      <c r="BW43" s="17">
        <v>499</v>
      </c>
      <c r="BX43" s="18">
        <v>120</v>
      </c>
      <c r="BY43" s="18">
        <v>0</v>
      </c>
      <c r="BZ43" s="18">
        <v>0</v>
      </c>
      <c r="CA43" s="17">
        <v>499</v>
      </c>
      <c r="CB43" s="18">
        <v>120</v>
      </c>
      <c r="CC43" s="18">
        <v>8</v>
      </c>
      <c r="CD43" s="18">
        <v>3989.48</v>
      </c>
      <c r="CE43" s="17">
        <v>499</v>
      </c>
      <c r="CF43" s="18">
        <v>114</v>
      </c>
      <c r="CG43" s="18">
        <v>2</v>
      </c>
      <c r="CH43" s="18">
        <v>1016</v>
      </c>
      <c r="CI43" s="17">
        <v>499</v>
      </c>
      <c r="CJ43" s="18">
        <v>111</v>
      </c>
      <c r="CK43" s="18">
        <v>4</v>
      </c>
      <c r="CL43" s="18">
        <v>1913.05</v>
      </c>
      <c r="CM43" s="17">
        <v>499</v>
      </c>
      <c r="CN43" s="18">
        <v>104</v>
      </c>
      <c r="CO43" s="17">
        <v>3</v>
      </c>
      <c r="CP43" s="18">
        <v>1497</v>
      </c>
      <c r="CQ43" s="17">
        <v>499</v>
      </c>
      <c r="CR43" s="17">
        <v>101</v>
      </c>
      <c r="CS43" s="17">
        <v>2</v>
      </c>
      <c r="CT43" s="18">
        <v>968</v>
      </c>
      <c r="CU43" s="17">
        <v>499</v>
      </c>
      <c r="CV43" s="17">
        <v>99</v>
      </c>
      <c r="CW43" s="17">
        <v>0</v>
      </c>
      <c r="CX43" s="18">
        <v>0</v>
      </c>
      <c r="CY43" s="17">
        <v>499</v>
      </c>
      <c r="CZ43" s="17">
        <v>101</v>
      </c>
      <c r="DA43" s="17">
        <v>1</v>
      </c>
      <c r="DB43" s="18">
        <v>499</v>
      </c>
      <c r="DC43" s="17">
        <v>499</v>
      </c>
      <c r="DD43" s="17">
        <v>94</v>
      </c>
      <c r="DE43" s="17">
        <v>0</v>
      </c>
      <c r="DF43" s="18">
        <v>0</v>
      </c>
      <c r="DG43" s="17">
        <v>499</v>
      </c>
      <c r="DH43" s="17">
        <v>87</v>
      </c>
      <c r="DI43" s="18">
        <v>1</v>
      </c>
      <c r="DJ43" s="18">
        <v>499</v>
      </c>
      <c r="DK43" s="17">
        <v>499</v>
      </c>
      <c r="DL43" s="18">
        <v>86</v>
      </c>
      <c r="DM43" s="18">
        <v>2</v>
      </c>
      <c r="DN43" s="18">
        <v>1979</v>
      </c>
      <c r="DO43" s="17">
        <v>499</v>
      </c>
      <c r="DP43" s="18">
        <v>83</v>
      </c>
      <c r="DQ43" s="18">
        <v>0</v>
      </c>
      <c r="DR43" s="18">
        <v>0</v>
      </c>
      <c r="DS43" s="17">
        <v>499</v>
      </c>
      <c r="DT43" s="18">
        <v>79</v>
      </c>
      <c r="DU43" s="18">
        <v>2</v>
      </c>
      <c r="DV43" s="18">
        <v>2939</v>
      </c>
      <c r="DW43" s="17">
        <v>499</v>
      </c>
      <c r="DX43" s="18">
        <v>85</v>
      </c>
      <c r="DY43" s="17">
        <v>0</v>
      </c>
      <c r="DZ43" s="18">
        <v>1996</v>
      </c>
      <c r="EA43" s="17">
        <v>499</v>
      </c>
      <c r="EB43" s="17">
        <v>84</v>
      </c>
      <c r="EC43" s="17"/>
      <c r="ED43" s="18"/>
      <c r="EE43" s="17"/>
      <c r="EF43" s="17"/>
      <c r="EG43" s="17">
        <v>86</v>
      </c>
      <c r="EH43" s="17">
        <v>47351.11</v>
      </c>
      <c r="EI43" s="17">
        <v>19</v>
      </c>
      <c r="EJ43" s="17">
        <v>9417.02</v>
      </c>
      <c r="EK43" s="17">
        <v>51</v>
      </c>
      <c r="EL43" s="17">
        <v>29433.81</v>
      </c>
      <c r="EM43" s="17">
        <v>54</v>
      </c>
      <c r="EN43" s="17">
        <v>30806.3</v>
      </c>
      <c r="EO43" s="18">
        <v>51</v>
      </c>
      <c r="EP43" s="41">
        <v>28265.05</v>
      </c>
      <c r="EQ43" s="41"/>
      <c r="ER43" s="41"/>
      <c r="ES43" s="41"/>
      <c r="ET43" s="41"/>
      <c r="EU43" s="41"/>
      <c r="EV43" s="41"/>
      <c r="EW43" s="18"/>
      <c r="EX43" s="41"/>
      <c r="EY43" s="41"/>
      <c r="EZ43" s="41"/>
      <c r="FA43" s="18"/>
      <c r="FB43" s="18"/>
      <c r="FC43" s="18">
        <f t="shared" si="1"/>
        <v>43</v>
      </c>
      <c r="FD43" s="18">
        <f t="shared" si="5"/>
        <v>30269.94</v>
      </c>
      <c r="FE43" s="18">
        <f t="shared" si="4"/>
        <v>304</v>
      </c>
      <c r="FF43" s="18">
        <f t="shared" si="3"/>
        <v>175543.23</v>
      </c>
      <c r="FG43" s="145"/>
      <c r="FH43" s="146"/>
    </row>
    <row r="44" ht="16.5" spans="1:164">
      <c r="A44" s="16" t="s">
        <v>133</v>
      </c>
      <c r="B44" s="17" t="s">
        <v>218</v>
      </c>
      <c r="C44" s="18">
        <v>6939962760599</v>
      </c>
      <c r="D44" s="18">
        <v>21064011001539</v>
      </c>
      <c r="E44" s="17" t="s">
        <v>219</v>
      </c>
      <c r="F44" s="19" t="s">
        <v>411</v>
      </c>
      <c r="G44" s="17" t="s">
        <v>129</v>
      </c>
      <c r="H44" s="26">
        <f>VLOOKUP(C44,[3]Sheet2!K:P,6,0)</f>
        <v>1</v>
      </c>
      <c r="I44" s="17">
        <f>VLOOKUP(C44,[3]Sheet2!K:N,4,0)</f>
        <v>99</v>
      </c>
      <c r="J44" s="17">
        <f>VLOOKUP(C44,[3]Sheet2!K:Q,7,0)</f>
        <v>82</v>
      </c>
      <c r="K44" s="18">
        <f>VLOOKUP(C44,[3]Sheet2!K:O,5,0)</f>
        <v>86.490939044481</v>
      </c>
      <c r="L44" s="27">
        <f t="shared" si="0"/>
        <v>0.00062976511101285</v>
      </c>
      <c r="M44" s="18">
        <v>0</v>
      </c>
      <c r="N44" s="18">
        <v>689</v>
      </c>
      <c r="O44" s="17">
        <v>749</v>
      </c>
      <c r="P44" s="17">
        <v>115</v>
      </c>
      <c r="Q44" s="18">
        <v>3</v>
      </c>
      <c r="R44" s="18">
        <v>2049.48</v>
      </c>
      <c r="S44" s="17">
        <v>674</v>
      </c>
      <c r="T44" s="17">
        <v>112</v>
      </c>
      <c r="U44" s="18">
        <v>1</v>
      </c>
      <c r="V44" s="18">
        <v>672.1</v>
      </c>
      <c r="W44" s="17">
        <v>674</v>
      </c>
      <c r="X44" s="17">
        <v>111</v>
      </c>
      <c r="Y44" s="18">
        <v>3</v>
      </c>
      <c r="Z44" s="18">
        <v>2037.93</v>
      </c>
      <c r="AA44" s="17">
        <v>674</v>
      </c>
      <c r="AB44" s="17">
        <v>107</v>
      </c>
      <c r="AC44" s="18">
        <v>3</v>
      </c>
      <c r="AD44" s="18">
        <v>2054.21</v>
      </c>
      <c r="AE44" s="17">
        <v>674</v>
      </c>
      <c r="AF44" s="17">
        <v>101</v>
      </c>
      <c r="AG44" s="18">
        <v>4</v>
      </c>
      <c r="AH44" s="18">
        <v>2776</v>
      </c>
      <c r="AI44" s="17">
        <v>674</v>
      </c>
      <c r="AJ44" s="17">
        <v>94</v>
      </c>
      <c r="AK44" s="17">
        <v>1</v>
      </c>
      <c r="AL44" s="18">
        <v>696</v>
      </c>
      <c r="AM44" s="17">
        <v>699</v>
      </c>
      <c r="AN44" s="17">
        <v>93</v>
      </c>
      <c r="AO44" s="17">
        <v>0</v>
      </c>
      <c r="AP44" s="18">
        <v>0</v>
      </c>
      <c r="AQ44" s="17">
        <v>699</v>
      </c>
      <c r="AR44" s="17">
        <v>93</v>
      </c>
      <c r="AS44" s="18">
        <v>3</v>
      </c>
      <c r="AT44" s="18">
        <v>2097</v>
      </c>
      <c r="AU44" s="17">
        <v>699</v>
      </c>
      <c r="AV44" s="17">
        <v>90</v>
      </c>
      <c r="AW44" s="18">
        <v>1</v>
      </c>
      <c r="AX44" s="18">
        <v>699</v>
      </c>
      <c r="AY44" s="17">
        <v>699</v>
      </c>
      <c r="AZ44" s="18">
        <v>91</v>
      </c>
      <c r="BA44" s="18">
        <v>1</v>
      </c>
      <c r="BB44" s="18">
        <v>589</v>
      </c>
      <c r="BC44" s="17">
        <v>699</v>
      </c>
      <c r="BD44" s="18">
        <v>90</v>
      </c>
      <c r="BE44" s="18">
        <v>0</v>
      </c>
      <c r="BF44" s="18">
        <v>0</v>
      </c>
      <c r="BG44" s="17">
        <v>699</v>
      </c>
      <c r="BH44" s="18">
        <v>91</v>
      </c>
      <c r="BI44" s="18">
        <v>1</v>
      </c>
      <c r="BJ44" s="18">
        <v>646</v>
      </c>
      <c r="BK44" s="17">
        <v>699</v>
      </c>
      <c r="BL44" s="17">
        <v>90</v>
      </c>
      <c r="BM44" s="17">
        <v>2</v>
      </c>
      <c r="BN44" s="18">
        <v>1298</v>
      </c>
      <c r="BO44" s="17">
        <v>699</v>
      </c>
      <c r="BP44" s="17">
        <v>88</v>
      </c>
      <c r="BQ44" s="17">
        <v>0</v>
      </c>
      <c r="BR44" s="18">
        <v>0</v>
      </c>
      <c r="BS44" s="17">
        <v>699</v>
      </c>
      <c r="BT44" s="17">
        <v>88</v>
      </c>
      <c r="BU44" s="18">
        <v>3</v>
      </c>
      <c r="BV44" s="18">
        <v>1969.66</v>
      </c>
      <c r="BW44" s="17">
        <v>699</v>
      </c>
      <c r="BX44" s="18">
        <v>107</v>
      </c>
      <c r="BY44" s="18">
        <v>5</v>
      </c>
      <c r="BZ44" s="18">
        <v>3147.54</v>
      </c>
      <c r="CA44" s="17">
        <v>699</v>
      </c>
      <c r="CB44" s="18">
        <v>97</v>
      </c>
      <c r="CC44" s="18">
        <v>1</v>
      </c>
      <c r="CD44" s="18">
        <v>620.69</v>
      </c>
      <c r="CE44" s="17">
        <v>699</v>
      </c>
      <c r="CF44" s="18">
        <v>92</v>
      </c>
      <c r="CG44" s="18">
        <v>2</v>
      </c>
      <c r="CH44" s="18">
        <v>1348</v>
      </c>
      <c r="CI44" s="17">
        <v>699</v>
      </c>
      <c r="CJ44" s="18">
        <v>89</v>
      </c>
      <c r="CK44" s="18">
        <v>3</v>
      </c>
      <c r="CL44" s="18">
        <v>1979.88</v>
      </c>
      <c r="CM44" s="17">
        <v>699</v>
      </c>
      <c r="CN44" s="18">
        <v>88</v>
      </c>
      <c r="CO44" s="17">
        <v>1</v>
      </c>
      <c r="CP44" s="18">
        <v>699</v>
      </c>
      <c r="CQ44" s="17">
        <v>699</v>
      </c>
      <c r="CR44" s="17">
        <v>87</v>
      </c>
      <c r="CS44" s="17">
        <v>0</v>
      </c>
      <c r="CT44" s="18">
        <v>0</v>
      </c>
      <c r="CU44" s="17">
        <v>699</v>
      </c>
      <c r="CV44" s="17">
        <v>90</v>
      </c>
      <c r="CW44" s="17">
        <v>0</v>
      </c>
      <c r="CX44" s="18">
        <v>0</v>
      </c>
      <c r="CY44" s="17">
        <v>699</v>
      </c>
      <c r="CZ44" s="17">
        <v>92</v>
      </c>
      <c r="DA44" s="17">
        <v>0</v>
      </c>
      <c r="DB44" s="18">
        <v>0</v>
      </c>
      <c r="DC44" s="17">
        <v>699</v>
      </c>
      <c r="DD44" s="17">
        <v>88</v>
      </c>
      <c r="DE44" s="17">
        <v>2</v>
      </c>
      <c r="DF44" s="18">
        <v>1393</v>
      </c>
      <c r="DG44" s="17">
        <v>699</v>
      </c>
      <c r="DH44" s="17">
        <v>84</v>
      </c>
      <c r="DI44" s="18">
        <v>3</v>
      </c>
      <c r="DJ44" s="18">
        <v>2082.5</v>
      </c>
      <c r="DK44" s="17">
        <v>699</v>
      </c>
      <c r="DL44" s="18">
        <v>81</v>
      </c>
      <c r="DM44" s="18">
        <v>0</v>
      </c>
      <c r="DN44" s="18">
        <v>0</v>
      </c>
      <c r="DO44" s="17">
        <v>699</v>
      </c>
      <c r="DP44" s="18">
        <v>84</v>
      </c>
      <c r="DQ44" s="18">
        <v>1</v>
      </c>
      <c r="DR44" s="18">
        <v>684</v>
      </c>
      <c r="DS44" s="17">
        <v>699</v>
      </c>
      <c r="DT44" s="18">
        <v>82</v>
      </c>
      <c r="DU44" s="18">
        <v>3</v>
      </c>
      <c r="DV44" s="18">
        <v>2067</v>
      </c>
      <c r="DW44" s="17">
        <v>699</v>
      </c>
      <c r="DX44" s="18">
        <v>81</v>
      </c>
      <c r="DY44" s="17">
        <v>0</v>
      </c>
      <c r="DZ44" s="18">
        <v>0</v>
      </c>
      <c r="EA44" s="17">
        <v>699</v>
      </c>
      <c r="EB44" s="17">
        <v>81</v>
      </c>
      <c r="EC44" s="17"/>
      <c r="ED44" s="18"/>
      <c r="EE44" s="17"/>
      <c r="EF44" s="17"/>
      <c r="EG44" s="17">
        <v>80</v>
      </c>
      <c r="EH44" s="17">
        <v>63597</v>
      </c>
      <c r="EI44" s="17">
        <v>55</v>
      </c>
      <c r="EJ44" s="17">
        <v>40983.57</v>
      </c>
      <c r="EK44" s="17">
        <v>66</v>
      </c>
      <c r="EL44" s="17">
        <v>51258.04</v>
      </c>
      <c r="EM44" s="17">
        <v>46</v>
      </c>
      <c r="EN44" s="17">
        <v>33418.16</v>
      </c>
      <c r="EO44" s="16">
        <v>38</v>
      </c>
      <c r="EP44" s="16">
        <v>26817.9</v>
      </c>
      <c r="EQ44" s="16"/>
      <c r="ER44" s="16"/>
      <c r="ES44" s="41"/>
      <c r="ET44" s="41"/>
      <c r="EU44" s="41"/>
      <c r="EV44" s="41"/>
      <c r="EW44" s="18"/>
      <c r="EX44" s="41"/>
      <c r="EY44" s="41"/>
      <c r="EZ44" s="41"/>
      <c r="FA44" s="18"/>
      <c r="FB44" s="18"/>
      <c r="FC44" s="18">
        <f t="shared" si="1"/>
        <v>47</v>
      </c>
      <c r="FD44" s="18">
        <f t="shared" si="5"/>
        <v>32294.99</v>
      </c>
      <c r="FE44" s="18">
        <f t="shared" si="4"/>
        <v>332</v>
      </c>
      <c r="FF44" s="18">
        <f t="shared" si="3"/>
        <v>248369.66</v>
      </c>
      <c r="FG44" s="145"/>
      <c r="FH44" s="146"/>
    </row>
    <row r="45" ht="16.5" spans="1:164">
      <c r="A45" s="16" t="s">
        <v>126</v>
      </c>
      <c r="B45" s="17" t="s">
        <v>221</v>
      </c>
      <c r="C45" s="18">
        <v>6939962746685</v>
      </c>
      <c r="D45" s="18">
        <v>21064011000398</v>
      </c>
      <c r="E45" s="17" t="s">
        <v>222</v>
      </c>
      <c r="F45" s="19" t="s">
        <v>412</v>
      </c>
      <c r="G45" s="17" t="s">
        <v>129</v>
      </c>
      <c r="H45" s="26">
        <f>VLOOKUP(C45,[3]Sheet2!K:P,6,0)</f>
        <v>1</v>
      </c>
      <c r="I45" s="17">
        <f>VLOOKUP(C45,[3]Sheet2!K:N,4,0)</f>
        <v>1215</v>
      </c>
      <c r="J45" s="17">
        <f>VLOOKUP(C45,[3]Sheet2!K:Q,7,0)</f>
        <v>1020</v>
      </c>
      <c r="K45" s="18">
        <f>VLOOKUP(C45,[3]Sheet2!K:O,5,0)</f>
        <v>39.3841227286267</v>
      </c>
      <c r="L45" s="27">
        <f t="shared" si="0"/>
        <v>0.00715520360172046</v>
      </c>
      <c r="M45" s="18">
        <v>21</v>
      </c>
      <c r="N45" s="18">
        <v>1528.54</v>
      </c>
      <c r="O45" s="17">
        <v>79</v>
      </c>
      <c r="P45" s="17">
        <v>2589</v>
      </c>
      <c r="Q45" s="18">
        <v>19</v>
      </c>
      <c r="R45" s="18">
        <v>1355.12</v>
      </c>
      <c r="S45" s="17">
        <v>79</v>
      </c>
      <c r="T45" s="17">
        <v>2574</v>
      </c>
      <c r="U45" s="18">
        <v>14</v>
      </c>
      <c r="V45" s="18">
        <v>993.03</v>
      </c>
      <c r="W45" s="17">
        <v>79</v>
      </c>
      <c r="X45" s="17">
        <v>2570</v>
      </c>
      <c r="Y45" s="18">
        <v>9</v>
      </c>
      <c r="Z45" s="18">
        <v>770.86</v>
      </c>
      <c r="AA45" s="17">
        <v>79</v>
      </c>
      <c r="AB45" s="17">
        <v>2557</v>
      </c>
      <c r="AC45" s="18">
        <v>28</v>
      </c>
      <c r="AD45" s="18">
        <v>2042.98</v>
      </c>
      <c r="AE45" s="17">
        <v>79</v>
      </c>
      <c r="AF45" s="17">
        <v>2519</v>
      </c>
      <c r="AG45" s="18">
        <v>9</v>
      </c>
      <c r="AH45" s="18">
        <v>656.74</v>
      </c>
      <c r="AI45" s="17">
        <v>79</v>
      </c>
      <c r="AJ45" s="17">
        <v>2508</v>
      </c>
      <c r="AK45" s="17">
        <v>11</v>
      </c>
      <c r="AL45" s="18">
        <v>801.55</v>
      </c>
      <c r="AM45" s="17">
        <v>79</v>
      </c>
      <c r="AN45" s="17">
        <v>2497</v>
      </c>
      <c r="AO45" s="17">
        <v>17</v>
      </c>
      <c r="AP45" s="18">
        <v>1366.95</v>
      </c>
      <c r="AQ45" s="17">
        <v>79</v>
      </c>
      <c r="AR45" s="17">
        <v>2466</v>
      </c>
      <c r="AS45" s="18">
        <v>11</v>
      </c>
      <c r="AT45" s="18">
        <v>822.2</v>
      </c>
      <c r="AU45" s="17">
        <v>79</v>
      </c>
      <c r="AV45" s="17">
        <v>2479</v>
      </c>
      <c r="AW45" s="18">
        <v>19</v>
      </c>
      <c r="AX45" s="18">
        <v>1425.27</v>
      </c>
      <c r="AY45" s="17">
        <v>79</v>
      </c>
      <c r="AZ45" s="18">
        <v>2453</v>
      </c>
      <c r="BA45" s="18">
        <v>17</v>
      </c>
      <c r="BB45" s="18">
        <v>1229.52</v>
      </c>
      <c r="BC45" s="17">
        <v>79</v>
      </c>
      <c r="BD45" s="18">
        <v>2434</v>
      </c>
      <c r="BE45" s="18">
        <v>19</v>
      </c>
      <c r="BF45" s="18">
        <v>1497.45</v>
      </c>
      <c r="BG45" s="17">
        <v>79</v>
      </c>
      <c r="BH45" s="18">
        <v>2412</v>
      </c>
      <c r="BI45" s="18">
        <v>5</v>
      </c>
      <c r="BJ45" s="18">
        <v>372.79</v>
      </c>
      <c r="BK45" s="17">
        <v>79</v>
      </c>
      <c r="BL45" s="17">
        <v>2403</v>
      </c>
      <c r="BM45" s="17">
        <v>18</v>
      </c>
      <c r="BN45" s="18">
        <v>1345.45</v>
      </c>
      <c r="BO45" s="17">
        <v>79</v>
      </c>
      <c r="BP45" s="17">
        <v>2388</v>
      </c>
      <c r="BQ45" s="17">
        <v>13</v>
      </c>
      <c r="BR45" s="18">
        <v>1092.62</v>
      </c>
      <c r="BS45" s="17">
        <v>79</v>
      </c>
      <c r="BT45" s="17">
        <v>2374</v>
      </c>
      <c r="BU45" s="18">
        <v>38</v>
      </c>
      <c r="BV45" s="18">
        <v>2950.89</v>
      </c>
      <c r="BW45" s="17">
        <v>79</v>
      </c>
      <c r="BX45" s="18">
        <v>2338</v>
      </c>
      <c r="BY45" s="18">
        <v>23</v>
      </c>
      <c r="BZ45" s="18">
        <v>1778.27</v>
      </c>
      <c r="CA45" s="17">
        <v>79</v>
      </c>
      <c r="CB45" s="18">
        <v>2305</v>
      </c>
      <c r="CC45" s="18">
        <v>45</v>
      </c>
      <c r="CD45" s="18">
        <v>3667.04</v>
      </c>
      <c r="CE45" s="17">
        <v>79</v>
      </c>
      <c r="CF45" s="18">
        <v>2265</v>
      </c>
      <c r="CG45" s="18">
        <v>11</v>
      </c>
      <c r="CH45" s="18">
        <v>830.22</v>
      </c>
      <c r="CI45" s="17">
        <v>79</v>
      </c>
      <c r="CJ45" s="18">
        <v>2240</v>
      </c>
      <c r="CK45" s="18">
        <v>14</v>
      </c>
      <c r="CL45" s="18">
        <v>1068.51</v>
      </c>
      <c r="CM45" s="17">
        <v>79</v>
      </c>
      <c r="CN45" s="18">
        <v>2211</v>
      </c>
      <c r="CO45" s="17">
        <v>8</v>
      </c>
      <c r="CP45" s="18">
        <v>722.01</v>
      </c>
      <c r="CQ45" s="17">
        <v>79</v>
      </c>
      <c r="CR45" s="17">
        <v>2201</v>
      </c>
      <c r="CS45" s="17">
        <v>12</v>
      </c>
      <c r="CT45" s="18">
        <v>887.15</v>
      </c>
      <c r="CU45" s="17">
        <v>79</v>
      </c>
      <c r="CV45" s="17">
        <v>2197</v>
      </c>
      <c r="CW45" s="17">
        <v>13</v>
      </c>
      <c r="CX45" s="18">
        <v>962.57</v>
      </c>
      <c r="CY45" s="17">
        <v>79</v>
      </c>
      <c r="CZ45" s="17">
        <v>2179</v>
      </c>
      <c r="DA45" s="17">
        <v>15</v>
      </c>
      <c r="DB45" s="18">
        <v>1065.9</v>
      </c>
      <c r="DC45" s="17">
        <v>79</v>
      </c>
      <c r="DD45" s="17">
        <v>2153</v>
      </c>
      <c r="DE45" s="17">
        <v>17</v>
      </c>
      <c r="DF45" s="18">
        <v>1336.31</v>
      </c>
      <c r="DG45" s="17">
        <v>79</v>
      </c>
      <c r="DH45" s="17">
        <v>2115</v>
      </c>
      <c r="DI45" s="18">
        <v>16</v>
      </c>
      <c r="DJ45" s="18">
        <v>1323.1</v>
      </c>
      <c r="DK45" s="17">
        <v>79</v>
      </c>
      <c r="DL45" s="18">
        <v>2097</v>
      </c>
      <c r="DM45" s="18">
        <v>18</v>
      </c>
      <c r="DN45" s="18">
        <v>1280.61</v>
      </c>
      <c r="DO45" s="17">
        <v>79</v>
      </c>
      <c r="DP45" s="18">
        <v>2027</v>
      </c>
      <c r="DQ45" s="18">
        <v>46</v>
      </c>
      <c r="DR45" s="18">
        <v>3560.51</v>
      </c>
      <c r="DS45" s="17">
        <v>79</v>
      </c>
      <c r="DT45" s="18">
        <v>1981</v>
      </c>
      <c r="DU45" s="18">
        <v>19</v>
      </c>
      <c r="DV45" s="18">
        <v>1358.44</v>
      </c>
      <c r="DW45" s="17">
        <v>79</v>
      </c>
      <c r="DX45" s="18">
        <v>1965</v>
      </c>
      <c r="DY45" s="17">
        <v>9</v>
      </c>
      <c r="DZ45" s="18">
        <v>659.16</v>
      </c>
      <c r="EA45" s="17">
        <v>79</v>
      </c>
      <c r="EB45" s="17">
        <v>2013</v>
      </c>
      <c r="EC45" s="17"/>
      <c r="ED45" s="18"/>
      <c r="EE45" s="17"/>
      <c r="EF45" s="17"/>
      <c r="EG45" s="17">
        <v>751</v>
      </c>
      <c r="EH45" s="17">
        <v>58477.71</v>
      </c>
      <c r="EI45" s="17">
        <v>884</v>
      </c>
      <c r="EJ45" s="17">
        <v>67595.14</v>
      </c>
      <c r="EK45" s="17">
        <v>1063</v>
      </c>
      <c r="EL45" s="17">
        <v>83193.79</v>
      </c>
      <c r="EM45" s="17">
        <v>620</v>
      </c>
      <c r="EN45" s="17">
        <v>49140.48</v>
      </c>
      <c r="EO45" s="18">
        <v>442</v>
      </c>
      <c r="EP45" s="41">
        <v>33925.49</v>
      </c>
      <c r="EQ45" s="41"/>
      <c r="ER45" s="41"/>
      <c r="ES45" s="41"/>
      <c r="ET45" s="41"/>
      <c r="EU45" s="41"/>
      <c r="EV45" s="41"/>
      <c r="EW45" s="18"/>
      <c r="EX45" s="41"/>
      <c r="EY45" s="41"/>
      <c r="EZ45" s="41"/>
      <c r="FA45" s="18"/>
      <c r="FB45" s="18"/>
      <c r="FC45" s="18">
        <f t="shared" si="1"/>
        <v>534</v>
      </c>
      <c r="FD45" s="18">
        <f t="shared" si="5"/>
        <v>40751.76</v>
      </c>
      <c r="FE45" s="18">
        <f t="shared" si="4"/>
        <v>4294</v>
      </c>
      <c r="FF45" s="18">
        <f t="shared" si="3"/>
        <v>333084.37</v>
      </c>
      <c r="FG45" s="145"/>
      <c r="FH45" s="146"/>
    </row>
    <row r="46" ht="16.5" spans="1:164">
      <c r="A46" s="16" t="s">
        <v>133</v>
      </c>
      <c r="B46" s="17" t="s">
        <v>236</v>
      </c>
      <c r="C46" s="18">
        <v>6939962743738</v>
      </c>
      <c r="D46" s="18">
        <v>21064010000401</v>
      </c>
      <c r="E46" s="17" t="s">
        <v>413</v>
      </c>
      <c r="F46" s="19" t="s">
        <v>414</v>
      </c>
      <c r="G46" s="17" t="s">
        <v>129</v>
      </c>
      <c r="H46" s="26">
        <f>VLOOKUP(C46,[3]Sheet2!K:P,6,0)</f>
        <v>0</v>
      </c>
      <c r="I46" s="17">
        <f>VLOOKUP(C46,[3]Sheet2!K:N,4,0)</f>
        <v>1</v>
      </c>
      <c r="J46" s="17">
        <f>VLOOKUP(C46,[3]Sheet2!K:Q,7,0)</f>
        <v>0</v>
      </c>
      <c r="K46" s="18">
        <f>VLOOKUP(C46,[3]Sheet2!K:O,5,0)</f>
        <v>33.3333333333333</v>
      </c>
      <c r="L46" s="27">
        <f t="shared" si="0"/>
        <v>0.00419396765419196</v>
      </c>
      <c r="M46" s="18">
        <v>16</v>
      </c>
      <c r="N46" s="18">
        <v>2103.01</v>
      </c>
      <c r="O46" s="17">
        <v>129</v>
      </c>
      <c r="P46" s="17">
        <v>677</v>
      </c>
      <c r="Q46" s="18">
        <v>7</v>
      </c>
      <c r="R46" s="18">
        <v>868</v>
      </c>
      <c r="S46" s="17">
        <v>114</v>
      </c>
      <c r="T46" s="17">
        <v>670</v>
      </c>
      <c r="U46" s="18">
        <v>3</v>
      </c>
      <c r="V46" s="18">
        <v>691.3</v>
      </c>
      <c r="W46" s="17">
        <v>114</v>
      </c>
      <c r="X46" s="17">
        <v>665</v>
      </c>
      <c r="Y46" s="18">
        <v>8</v>
      </c>
      <c r="Z46" s="18">
        <v>1150.76</v>
      </c>
      <c r="AA46" s="17">
        <v>114</v>
      </c>
      <c r="AB46" s="17">
        <v>680</v>
      </c>
      <c r="AC46" s="18">
        <v>8</v>
      </c>
      <c r="AD46" s="18">
        <v>1087.35</v>
      </c>
      <c r="AE46" s="17">
        <v>114</v>
      </c>
      <c r="AF46" s="17">
        <v>672</v>
      </c>
      <c r="AG46" s="18">
        <v>13</v>
      </c>
      <c r="AH46" s="18">
        <v>1671.65</v>
      </c>
      <c r="AI46" s="17">
        <v>114</v>
      </c>
      <c r="AJ46" s="17">
        <v>647</v>
      </c>
      <c r="AK46" s="17">
        <v>5</v>
      </c>
      <c r="AL46" s="18">
        <v>642.64</v>
      </c>
      <c r="AM46" s="17">
        <v>129</v>
      </c>
      <c r="AN46" s="17">
        <v>641</v>
      </c>
      <c r="AO46" s="17">
        <v>8</v>
      </c>
      <c r="AP46" s="18">
        <v>1032</v>
      </c>
      <c r="AQ46" s="17">
        <v>129</v>
      </c>
      <c r="AR46" s="17">
        <v>639</v>
      </c>
      <c r="AS46" s="18">
        <v>6</v>
      </c>
      <c r="AT46" s="18">
        <v>769</v>
      </c>
      <c r="AU46" s="17">
        <v>129</v>
      </c>
      <c r="AV46" s="17">
        <v>639</v>
      </c>
      <c r="AW46" s="18">
        <v>9</v>
      </c>
      <c r="AX46" s="18">
        <v>1131</v>
      </c>
      <c r="AY46" s="17">
        <v>129</v>
      </c>
      <c r="AZ46" s="18">
        <v>618</v>
      </c>
      <c r="BA46" s="18">
        <v>7</v>
      </c>
      <c r="BB46" s="18">
        <v>878</v>
      </c>
      <c r="BC46" s="17">
        <v>129</v>
      </c>
      <c r="BD46" s="18">
        <v>605</v>
      </c>
      <c r="BE46" s="18">
        <v>15</v>
      </c>
      <c r="BF46" s="18">
        <v>2211.9</v>
      </c>
      <c r="BG46" s="17">
        <v>129</v>
      </c>
      <c r="BH46" s="18">
        <v>589</v>
      </c>
      <c r="BI46" s="18">
        <v>8</v>
      </c>
      <c r="BJ46" s="18">
        <v>990.04</v>
      </c>
      <c r="BK46" s="17">
        <v>129</v>
      </c>
      <c r="BL46" s="17">
        <v>580</v>
      </c>
      <c r="BM46" s="17">
        <v>7</v>
      </c>
      <c r="BN46" s="18">
        <v>1130.4</v>
      </c>
      <c r="BO46" s="17">
        <v>129</v>
      </c>
      <c r="BP46" s="17">
        <v>572</v>
      </c>
      <c r="BQ46" s="17">
        <v>8</v>
      </c>
      <c r="BR46" s="18">
        <v>1270.22</v>
      </c>
      <c r="BS46" s="17">
        <v>129</v>
      </c>
      <c r="BT46" s="17">
        <v>569</v>
      </c>
      <c r="BU46" s="18">
        <v>23</v>
      </c>
      <c r="BV46" s="18">
        <v>2675.08</v>
      </c>
      <c r="BW46" s="17">
        <v>129</v>
      </c>
      <c r="BX46" s="18">
        <v>553</v>
      </c>
      <c r="BY46" s="18">
        <v>22</v>
      </c>
      <c r="BZ46" s="18">
        <v>2836.82</v>
      </c>
      <c r="CA46" s="17">
        <v>129</v>
      </c>
      <c r="CB46" s="18">
        <v>524</v>
      </c>
      <c r="CC46" s="18">
        <v>39</v>
      </c>
      <c r="CD46" s="18">
        <v>4424.62</v>
      </c>
      <c r="CE46" s="17">
        <v>129</v>
      </c>
      <c r="CF46" s="18">
        <v>488</v>
      </c>
      <c r="CG46" s="18">
        <v>5</v>
      </c>
      <c r="CH46" s="18">
        <v>676.44</v>
      </c>
      <c r="CI46" s="17">
        <v>129</v>
      </c>
      <c r="CJ46" s="18">
        <v>471</v>
      </c>
      <c r="CK46" s="18">
        <v>12</v>
      </c>
      <c r="CL46" s="18">
        <v>1544.74</v>
      </c>
      <c r="CM46" s="17">
        <v>129</v>
      </c>
      <c r="CN46" s="18">
        <v>435</v>
      </c>
      <c r="CO46" s="17">
        <v>3</v>
      </c>
      <c r="CP46" s="18">
        <v>387</v>
      </c>
      <c r="CQ46" s="17">
        <v>129</v>
      </c>
      <c r="CR46" s="17">
        <v>432</v>
      </c>
      <c r="CS46" s="17">
        <v>3</v>
      </c>
      <c r="CT46" s="18">
        <v>358.16</v>
      </c>
      <c r="CU46" s="17">
        <v>129</v>
      </c>
      <c r="CV46" s="17">
        <v>435</v>
      </c>
      <c r="CW46" s="17">
        <v>9</v>
      </c>
      <c r="CX46" s="18">
        <v>1119</v>
      </c>
      <c r="CY46" s="17">
        <v>129</v>
      </c>
      <c r="CZ46" s="17">
        <v>443</v>
      </c>
      <c r="DA46" s="17">
        <v>9</v>
      </c>
      <c r="DB46" s="18">
        <v>1151</v>
      </c>
      <c r="DC46" s="17">
        <v>129</v>
      </c>
      <c r="DD46" s="17">
        <v>398</v>
      </c>
      <c r="DE46" s="17">
        <v>4</v>
      </c>
      <c r="DF46" s="18">
        <v>744</v>
      </c>
      <c r="DG46" s="17">
        <v>129</v>
      </c>
      <c r="DH46" s="17">
        <v>386</v>
      </c>
      <c r="DI46" s="18">
        <v>9</v>
      </c>
      <c r="DJ46" s="18">
        <v>1131</v>
      </c>
      <c r="DK46" s="17">
        <v>129</v>
      </c>
      <c r="DL46" s="18">
        <v>378</v>
      </c>
      <c r="DM46" s="18">
        <v>10</v>
      </c>
      <c r="DN46" s="18">
        <v>1240</v>
      </c>
      <c r="DO46" s="17">
        <v>129</v>
      </c>
      <c r="DP46" s="18">
        <v>344</v>
      </c>
      <c r="DQ46" s="18">
        <v>11</v>
      </c>
      <c r="DR46" s="18">
        <v>1414</v>
      </c>
      <c r="DS46" s="17">
        <v>129</v>
      </c>
      <c r="DT46" s="18">
        <v>351</v>
      </c>
      <c r="DU46" s="18">
        <v>15</v>
      </c>
      <c r="DV46" s="18">
        <v>1902</v>
      </c>
      <c r="DW46" s="17">
        <v>129</v>
      </c>
      <c r="DX46" s="18">
        <v>360</v>
      </c>
      <c r="DY46" s="17">
        <v>11</v>
      </c>
      <c r="DZ46" s="18">
        <v>1358.64</v>
      </c>
      <c r="EA46" s="17">
        <v>129</v>
      </c>
      <c r="EB46" s="17">
        <v>350</v>
      </c>
      <c r="EC46" s="17"/>
      <c r="ED46" s="18"/>
      <c r="EE46" s="17"/>
      <c r="EF46" s="17"/>
      <c r="EG46" s="17">
        <v>488</v>
      </c>
      <c r="EH46" s="17">
        <v>68055.32</v>
      </c>
      <c r="EI46" s="17">
        <v>89</v>
      </c>
      <c r="EJ46" s="17">
        <v>11392.74</v>
      </c>
      <c r="EK46" s="17">
        <v>419</v>
      </c>
      <c r="EL46" s="17">
        <v>54882.98</v>
      </c>
      <c r="EM46" s="17">
        <v>353</v>
      </c>
      <c r="EN46" s="17">
        <v>46154.51</v>
      </c>
      <c r="EO46" s="18">
        <v>342</v>
      </c>
      <c r="EP46" s="41">
        <v>44223.25</v>
      </c>
      <c r="EQ46" s="41"/>
      <c r="ER46" s="41"/>
      <c r="ES46" s="41"/>
      <c r="ET46" s="41"/>
      <c r="EU46" s="41"/>
      <c r="EV46" s="41"/>
      <c r="EW46" s="18"/>
      <c r="EX46" s="41"/>
      <c r="EY46" s="41"/>
      <c r="EZ46" s="41"/>
      <c r="FA46" s="18"/>
      <c r="FB46" s="18"/>
      <c r="FC46" s="18">
        <f t="shared" si="1"/>
        <v>313</v>
      </c>
      <c r="FD46" s="18">
        <f t="shared" si="5"/>
        <v>40589.77</v>
      </c>
      <c r="FE46" s="18">
        <f t="shared" si="4"/>
        <v>2004</v>
      </c>
      <c r="FF46" s="18">
        <f t="shared" si="3"/>
        <v>265298.57</v>
      </c>
      <c r="FG46" s="145"/>
      <c r="FH46" s="146"/>
    </row>
    <row r="47" ht="16.5" spans="1:164">
      <c r="A47" s="16" t="s">
        <v>133</v>
      </c>
      <c r="B47" s="17" t="s">
        <v>221</v>
      </c>
      <c r="C47" s="18">
        <v>6939962747644</v>
      </c>
      <c r="D47" s="18">
        <v>21064011000538</v>
      </c>
      <c r="E47" s="17" t="s">
        <v>224</v>
      </c>
      <c r="F47" s="19" t="s">
        <v>415</v>
      </c>
      <c r="G47" s="17" t="s">
        <v>129</v>
      </c>
      <c r="H47" s="26">
        <f>VLOOKUP(C47,[3]Sheet2!K:P,6,0)</f>
        <v>0.916666666666667</v>
      </c>
      <c r="I47" s="17">
        <f>VLOOKUP(C47,[3]Sheet2!K:N,4,0)</f>
        <v>282</v>
      </c>
      <c r="J47" s="17">
        <f>VLOOKUP(C47,[3]Sheet2!K:Q,7,0)</f>
        <v>776</v>
      </c>
      <c r="K47" s="18">
        <f>VLOOKUP(C47,[3]Sheet2!K:O,5,0)</f>
        <v>44.5674444206599</v>
      </c>
      <c r="L47" s="27">
        <f t="shared" si="0"/>
        <v>0.00466294167303131</v>
      </c>
      <c r="M47" s="18">
        <v>11</v>
      </c>
      <c r="N47" s="18">
        <v>1047.79</v>
      </c>
      <c r="O47" s="17">
        <v>99</v>
      </c>
      <c r="P47" s="17">
        <v>1011</v>
      </c>
      <c r="Q47" s="18">
        <v>10</v>
      </c>
      <c r="R47" s="18">
        <v>941.35</v>
      </c>
      <c r="S47" s="17">
        <v>99</v>
      </c>
      <c r="T47" s="17">
        <v>1001</v>
      </c>
      <c r="U47" s="18">
        <v>11</v>
      </c>
      <c r="V47" s="18">
        <v>1044</v>
      </c>
      <c r="W47" s="17">
        <v>99</v>
      </c>
      <c r="X47" s="17">
        <v>986</v>
      </c>
      <c r="Y47" s="18">
        <v>11</v>
      </c>
      <c r="Z47" s="18">
        <v>1124</v>
      </c>
      <c r="AA47" s="17">
        <v>99</v>
      </c>
      <c r="AB47" s="17">
        <v>1007</v>
      </c>
      <c r="AC47" s="18">
        <v>10</v>
      </c>
      <c r="AD47" s="18">
        <v>980.26</v>
      </c>
      <c r="AE47" s="17">
        <v>99</v>
      </c>
      <c r="AF47" s="17">
        <v>997</v>
      </c>
      <c r="AG47" s="18">
        <v>4</v>
      </c>
      <c r="AH47" s="18">
        <v>384</v>
      </c>
      <c r="AI47" s="17">
        <v>99</v>
      </c>
      <c r="AJ47" s="17">
        <v>977</v>
      </c>
      <c r="AK47" s="17">
        <v>6</v>
      </c>
      <c r="AL47" s="18">
        <v>575.67</v>
      </c>
      <c r="AM47" s="17">
        <v>99</v>
      </c>
      <c r="AN47" s="17">
        <v>970</v>
      </c>
      <c r="AO47" s="17">
        <v>9</v>
      </c>
      <c r="AP47" s="18">
        <v>859.56</v>
      </c>
      <c r="AQ47" s="17">
        <v>99</v>
      </c>
      <c r="AR47" s="17">
        <v>964</v>
      </c>
      <c r="AS47" s="18">
        <v>13</v>
      </c>
      <c r="AT47" s="18">
        <v>1248.35</v>
      </c>
      <c r="AU47" s="17">
        <v>99</v>
      </c>
      <c r="AV47" s="17">
        <v>955</v>
      </c>
      <c r="AW47" s="18">
        <v>8</v>
      </c>
      <c r="AX47" s="18">
        <v>755.73</v>
      </c>
      <c r="AY47" s="17">
        <v>99</v>
      </c>
      <c r="AZ47" s="18">
        <v>948</v>
      </c>
      <c r="BA47" s="18">
        <v>11</v>
      </c>
      <c r="BB47" s="18">
        <v>1067.46</v>
      </c>
      <c r="BC47" s="17">
        <v>99</v>
      </c>
      <c r="BD47" s="18">
        <v>948</v>
      </c>
      <c r="BE47" s="18">
        <v>6</v>
      </c>
      <c r="BF47" s="18">
        <v>545.86</v>
      </c>
      <c r="BG47" s="17">
        <v>99</v>
      </c>
      <c r="BH47" s="18">
        <v>946</v>
      </c>
      <c r="BI47" s="18">
        <v>8</v>
      </c>
      <c r="BJ47" s="18">
        <v>704.17</v>
      </c>
      <c r="BK47" s="17">
        <v>99</v>
      </c>
      <c r="BL47" s="17">
        <v>932</v>
      </c>
      <c r="BM47" s="17">
        <v>11</v>
      </c>
      <c r="BN47" s="18">
        <v>1027</v>
      </c>
      <c r="BO47" s="17">
        <v>99</v>
      </c>
      <c r="BP47" s="17">
        <v>920</v>
      </c>
      <c r="BQ47" s="17">
        <v>0</v>
      </c>
      <c r="BR47" s="18">
        <v>15</v>
      </c>
      <c r="BS47" s="17">
        <v>99</v>
      </c>
      <c r="BT47" s="17">
        <v>919</v>
      </c>
      <c r="BU47" s="18">
        <v>27</v>
      </c>
      <c r="BV47" s="18">
        <v>2468.52</v>
      </c>
      <c r="BW47" s="17">
        <v>99</v>
      </c>
      <c r="BX47" s="18">
        <v>896</v>
      </c>
      <c r="BY47" s="18">
        <v>18</v>
      </c>
      <c r="BZ47" s="18">
        <v>1510.16</v>
      </c>
      <c r="CA47" s="17">
        <v>99</v>
      </c>
      <c r="CB47" s="18">
        <v>874</v>
      </c>
      <c r="CC47" s="18">
        <v>48</v>
      </c>
      <c r="CD47" s="18">
        <v>4068.1</v>
      </c>
      <c r="CE47" s="17">
        <v>99</v>
      </c>
      <c r="CF47" s="18">
        <v>827</v>
      </c>
      <c r="CG47" s="18">
        <v>12</v>
      </c>
      <c r="CH47" s="18">
        <v>1113</v>
      </c>
      <c r="CI47" s="17">
        <v>99</v>
      </c>
      <c r="CJ47" s="18">
        <v>803</v>
      </c>
      <c r="CK47" s="18">
        <v>13</v>
      </c>
      <c r="CL47" s="18">
        <v>1077</v>
      </c>
      <c r="CM47" s="17">
        <v>99</v>
      </c>
      <c r="CN47" s="18">
        <v>789</v>
      </c>
      <c r="CO47" s="17">
        <v>5</v>
      </c>
      <c r="CP47" s="18">
        <v>659.11</v>
      </c>
      <c r="CQ47" s="17">
        <v>99</v>
      </c>
      <c r="CR47" s="17">
        <v>782</v>
      </c>
      <c r="CS47" s="17">
        <v>8</v>
      </c>
      <c r="CT47" s="18">
        <v>743.32</v>
      </c>
      <c r="CU47" s="17">
        <v>99</v>
      </c>
      <c r="CV47" s="17">
        <v>778</v>
      </c>
      <c r="CW47" s="17">
        <v>10</v>
      </c>
      <c r="CX47" s="18">
        <v>1102.77</v>
      </c>
      <c r="CY47" s="17">
        <v>99</v>
      </c>
      <c r="CZ47" s="17">
        <v>759</v>
      </c>
      <c r="DA47" s="17">
        <v>14</v>
      </c>
      <c r="DB47" s="18">
        <v>1335.18</v>
      </c>
      <c r="DC47" s="17">
        <v>99</v>
      </c>
      <c r="DD47" s="17">
        <v>748</v>
      </c>
      <c r="DE47" s="17">
        <v>10</v>
      </c>
      <c r="DF47" s="18">
        <v>1125.21</v>
      </c>
      <c r="DG47" s="17">
        <v>99</v>
      </c>
      <c r="DH47" s="17">
        <v>736</v>
      </c>
      <c r="DI47" s="18">
        <v>11</v>
      </c>
      <c r="DJ47" s="18">
        <v>1056</v>
      </c>
      <c r="DK47" s="17">
        <v>99</v>
      </c>
      <c r="DL47" s="18">
        <v>728</v>
      </c>
      <c r="DM47" s="18">
        <v>12</v>
      </c>
      <c r="DN47" s="18">
        <v>1226.92</v>
      </c>
      <c r="DO47" s="17">
        <v>99</v>
      </c>
      <c r="DP47" s="18">
        <v>687</v>
      </c>
      <c r="DQ47" s="18">
        <v>10</v>
      </c>
      <c r="DR47" s="18">
        <v>1020.26</v>
      </c>
      <c r="DS47" s="17">
        <v>99</v>
      </c>
      <c r="DT47" s="18">
        <v>676</v>
      </c>
      <c r="DU47" s="18">
        <v>10</v>
      </c>
      <c r="DV47" s="18">
        <v>989.96</v>
      </c>
      <c r="DW47" s="17">
        <v>99</v>
      </c>
      <c r="DX47" s="18">
        <v>674</v>
      </c>
      <c r="DY47" s="17">
        <v>11</v>
      </c>
      <c r="DZ47" s="18">
        <v>923.53</v>
      </c>
      <c r="EA47" s="17">
        <v>99</v>
      </c>
      <c r="EB47" s="17">
        <v>690</v>
      </c>
      <c r="EC47" s="17"/>
      <c r="ED47" s="18"/>
      <c r="EE47" s="17"/>
      <c r="EF47" s="17"/>
      <c r="EG47" s="17">
        <v>768</v>
      </c>
      <c r="EH47" s="17">
        <v>75151.95</v>
      </c>
      <c r="EI47" s="17">
        <v>634</v>
      </c>
      <c r="EJ47" s="17">
        <v>60125.04</v>
      </c>
      <c r="EK47" s="17">
        <v>882</v>
      </c>
      <c r="EL47" s="17">
        <v>84959.15</v>
      </c>
      <c r="EM47" s="17">
        <v>509</v>
      </c>
      <c r="EN47" s="17">
        <v>48817.12</v>
      </c>
      <c r="EO47" s="18">
        <v>422</v>
      </c>
      <c r="EP47" s="41">
        <v>41181.41</v>
      </c>
      <c r="EQ47" s="41"/>
      <c r="ER47" s="41"/>
      <c r="ES47" s="41"/>
      <c r="ET47" s="41"/>
      <c r="EU47" s="41"/>
      <c r="EV47" s="41"/>
      <c r="EW47" s="18"/>
      <c r="EX47" s="41"/>
      <c r="EY47" s="41"/>
      <c r="EZ47" s="41"/>
      <c r="FA47" s="18"/>
      <c r="FB47" s="18"/>
      <c r="FC47" s="18">
        <f t="shared" si="1"/>
        <v>348</v>
      </c>
      <c r="FD47" s="18">
        <f t="shared" si="5"/>
        <v>32739.24</v>
      </c>
      <c r="FE47" s="18">
        <f t="shared" si="4"/>
        <v>3563</v>
      </c>
      <c r="FF47" s="18">
        <f t="shared" si="3"/>
        <v>342973.91</v>
      </c>
      <c r="FG47" s="145"/>
      <c r="FH47" s="146"/>
    </row>
    <row r="48" ht="16.5" spans="1:164">
      <c r="A48" s="136"/>
      <c r="B48" s="20" t="s">
        <v>221</v>
      </c>
      <c r="C48" s="18">
        <v>6939962738024</v>
      </c>
      <c r="D48" s="18">
        <v>21064011000014</v>
      </c>
      <c r="E48" s="148" t="s">
        <v>226</v>
      </c>
      <c r="F48" s="149"/>
      <c r="G48" s="148" t="s">
        <v>288</v>
      </c>
      <c r="H48" s="26">
        <f>VLOOKUP(C48,[3]Sheet2!K:P,6,0)</f>
        <v>0.666666666666667</v>
      </c>
      <c r="I48" s="17">
        <f>VLOOKUP(C48,[3]Sheet2!K:N,4,0)</f>
        <v>82</v>
      </c>
      <c r="J48" s="17">
        <f>VLOOKUP(C48,[3]Sheet2!K:Q,7,0)</f>
        <v>0</v>
      </c>
      <c r="K48" s="18">
        <f>VLOOKUP(C48,[3]Sheet2!K:O,5,0)</f>
        <v>11.6225701943844</v>
      </c>
      <c r="L48" s="27">
        <f t="shared" si="0"/>
        <v>0.00147391834492369</v>
      </c>
      <c r="M48" s="18">
        <v>4</v>
      </c>
      <c r="N48" s="18">
        <v>436.61</v>
      </c>
      <c r="O48" s="148">
        <v>129</v>
      </c>
      <c r="P48" s="17">
        <v>394</v>
      </c>
      <c r="Q48" s="18">
        <v>1</v>
      </c>
      <c r="R48" s="18">
        <v>104</v>
      </c>
      <c r="S48" s="17">
        <v>97</v>
      </c>
      <c r="T48" s="17">
        <v>424</v>
      </c>
      <c r="U48" s="18">
        <v>2</v>
      </c>
      <c r="V48" s="18">
        <v>248</v>
      </c>
      <c r="W48" s="17">
        <v>97</v>
      </c>
      <c r="X48" s="17">
        <v>434</v>
      </c>
      <c r="Y48" s="18">
        <v>7</v>
      </c>
      <c r="Z48" s="18">
        <v>800.88</v>
      </c>
      <c r="AA48" s="17">
        <v>97</v>
      </c>
      <c r="AB48" s="17">
        <v>560</v>
      </c>
      <c r="AC48" s="18">
        <v>3</v>
      </c>
      <c r="AD48" s="18">
        <v>328.18</v>
      </c>
      <c r="AE48" s="17">
        <v>97</v>
      </c>
      <c r="AF48" s="17">
        <v>557</v>
      </c>
      <c r="AG48" s="18">
        <v>2</v>
      </c>
      <c r="AH48" s="18">
        <v>218</v>
      </c>
      <c r="AI48" s="17">
        <v>97</v>
      </c>
      <c r="AJ48" s="17">
        <v>555</v>
      </c>
      <c r="AK48" s="17">
        <v>1</v>
      </c>
      <c r="AL48" s="18">
        <v>109</v>
      </c>
      <c r="AM48" s="17">
        <v>109</v>
      </c>
      <c r="AN48" s="17">
        <v>542</v>
      </c>
      <c r="AO48" s="17">
        <v>4</v>
      </c>
      <c r="AP48" s="18">
        <v>384.61</v>
      </c>
      <c r="AQ48" s="17">
        <v>109</v>
      </c>
      <c r="AR48" s="17">
        <v>538</v>
      </c>
      <c r="AS48" s="18">
        <v>2</v>
      </c>
      <c r="AT48" s="18">
        <v>202.34</v>
      </c>
      <c r="AU48" s="17">
        <v>109</v>
      </c>
      <c r="AV48" s="17">
        <v>547</v>
      </c>
      <c r="AW48" s="18">
        <v>5</v>
      </c>
      <c r="AX48" s="18">
        <v>520.57</v>
      </c>
      <c r="AY48" s="17">
        <v>109</v>
      </c>
      <c r="AZ48" s="18">
        <v>529</v>
      </c>
      <c r="BA48" s="18">
        <v>5</v>
      </c>
      <c r="BB48" s="18">
        <v>535.55</v>
      </c>
      <c r="BC48" s="17">
        <v>109</v>
      </c>
      <c r="BD48" s="18">
        <v>524</v>
      </c>
      <c r="BE48" s="18">
        <v>2</v>
      </c>
      <c r="BF48" s="18">
        <v>203</v>
      </c>
      <c r="BG48" s="17">
        <v>109</v>
      </c>
      <c r="BH48" s="18">
        <v>523</v>
      </c>
      <c r="BI48" s="18">
        <v>2</v>
      </c>
      <c r="BJ48" s="18">
        <v>217.34</v>
      </c>
      <c r="BK48" s="17">
        <v>109</v>
      </c>
      <c r="BL48" s="17">
        <v>520</v>
      </c>
      <c r="BM48" s="17">
        <v>1</v>
      </c>
      <c r="BN48" s="18">
        <v>102.43</v>
      </c>
      <c r="BO48" s="17">
        <v>109</v>
      </c>
      <c r="BP48" s="17">
        <v>519</v>
      </c>
      <c r="BQ48" s="17">
        <v>3</v>
      </c>
      <c r="BR48" s="18">
        <v>302</v>
      </c>
      <c r="BS48" s="17">
        <v>109</v>
      </c>
      <c r="BT48" s="17">
        <v>528</v>
      </c>
      <c r="BU48" s="18">
        <v>9</v>
      </c>
      <c r="BV48" s="18">
        <v>995.44</v>
      </c>
      <c r="BW48" s="148">
        <v>109</v>
      </c>
      <c r="BX48" s="18">
        <v>519</v>
      </c>
      <c r="BY48" s="18">
        <v>10</v>
      </c>
      <c r="BZ48" s="18">
        <v>963.47</v>
      </c>
      <c r="CA48" s="148">
        <v>109</v>
      </c>
      <c r="CB48" s="18">
        <v>509</v>
      </c>
      <c r="CC48" s="18">
        <v>18</v>
      </c>
      <c r="CD48" s="18">
        <v>1805.68</v>
      </c>
      <c r="CE48" s="148">
        <v>109</v>
      </c>
      <c r="CF48" s="18">
        <v>491</v>
      </c>
      <c r="CG48" s="18">
        <v>4</v>
      </c>
      <c r="CH48" s="18">
        <v>427.98</v>
      </c>
      <c r="CI48" s="148">
        <v>109</v>
      </c>
      <c r="CJ48" s="18">
        <v>487</v>
      </c>
      <c r="CK48" s="18">
        <v>1</v>
      </c>
      <c r="CL48" s="18">
        <v>124</v>
      </c>
      <c r="CM48" s="148">
        <v>109</v>
      </c>
      <c r="CN48" s="18">
        <v>485</v>
      </c>
      <c r="CO48" s="17">
        <v>2</v>
      </c>
      <c r="CP48" s="18">
        <v>208</v>
      </c>
      <c r="CQ48" s="148">
        <v>109</v>
      </c>
      <c r="CR48" s="17">
        <v>483</v>
      </c>
      <c r="CS48" s="17">
        <v>1</v>
      </c>
      <c r="CT48" s="18">
        <v>94</v>
      </c>
      <c r="CU48" s="148">
        <v>109</v>
      </c>
      <c r="CV48" s="17">
        <v>482</v>
      </c>
      <c r="CW48" s="17">
        <v>1</v>
      </c>
      <c r="CX48" s="18">
        <v>106</v>
      </c>
      <c r="CY48" s="148">
        <v>109</v>
      </c>
      <c r="CZ48" s="17">
        <v>481</v>
      </c>
      <c r="DA48" s="17">
        <v>3</v>
      </c>
      <c r="DB48" s="18">
        <v>321.04</v>
      </c>
      <c r="DC48" s="148">
        <v>109</v>
      </c>
      <c r="DD48" s="17">
        <v>477</v>
      </c>
      <c r="DE48" s="17">
        <v>2</v>
      </c>
      <c r="DF48" s="18">
        <v>213</v>
      </c>
      <c r="DG48" s="148">
        <v>109</v>
      </c>
      <c r="DH48" s="17">
        <v>471</v>
      </c>
      <c r="DI48" s="18">
        <v>3</v>
      </c>
      <c r="DJ48" s="18">
        <v>317</v>
      </c>
      <c r="DK48" s="148">
        <v>109</v>
      </c>
      <c r="DL48" s="18">
        <v>469</v>
      </c>
      <c r="DM48" s="18">
        <v>2</v>
      </c>
      <c r="DN48" s="18">
        <v>203</v>
      </c>
      <c r="DO48" s="148">
        <v>109</v>
      </c>
      <c r="DP48" s="18">
        <v>455</v>
      </c>
      <c r="DQ48" s="18">
        <v>1</v>
      </c>
      <c r="DR48" s="18">
        <v>317</v>
      </c>
      <c r="DS48" s="148">
        <v>109</v>
      </c>
      <c r="DT48" s="18">
        <v>453</v>
      </c>
      <c r="DU48" s="18">
        <v>4</v>
      </c>
      <c r="DV48" s="18">
        <v>410.82</v>
      </c>
      <c r="DW48" s="148">
        <v>109</v>
      </c>
      <c r="DX48" s="18">
        <v>449</v>
      </c>
      <c r="DY48" s="17">
        <v>5</v>
      </c>
      <c r="DZ48" s="18">
        <v>727.75</v>
      </c>
      <c r="EA48" s="148">
        <v>109</v>
      </c>
      <c r="EB48" s="17">
        <v>447</v>
      </c>
      <c r="EC48" s="17"/>
      <c r="ED48" s="18"/>
      <c r="EE48" s="148"/>
      <c r="EF48" s="17"/>
      <c r="EG48" s="148"/>
      <c r="EH48" s="148"/>
      <c r="EI48" s="148"/>
      <c r="EJ48" s="148"/>
      <c r="EK48" s="148">
        <v>21</v>
      </c>
      <c r="EL48" s="148">
        <v>2658.17</v>
      </c>
      <c r="EM48" s="17">
        <v>159</v>
      </c>
      <c r="EN48" s="17">
        <v>19357.91</v>
      </c>
      <c r="EO48" s="136">
        <v>246</v>
      </c>
      <c r="EP48" s="136">
        <v>26503</v>
      </c>
      <c r="EQ48" s="136"/>
      <c r="ER48" s="136"/>
      <c r="ES48" s="152"/>
      <c r="ET48" s="152"/>
      <c r="EU48" s="152"/>
      <c r="EV48" s="152"/>
      <c r="EW48" s="153"/>
      <c r="EX48" s="152"/>
      <c r="EY48" s="152"/>
      <c r="EZ48" s="152"/>
      <c r="FA48" s="153"/>
      <c r="FB48" s="153"/>
      <c r="FC48" s="18">
        <f t="shared" si="1"/>
        <v>110</v>
      </c>
      <c r="FD48" s="18">
        <f t="shared" si="5"/>
        <v>11946.69</v>
      </c>
      <c r="FE48" s="18">
        <f t="shared" si="4"/>
        <v>536</v>
      </c>
      <c r="FF48" s="18">
        <f t="shared" si="3"/>
        <v>60465.77</v>
      </c>
      <c r="FG48" s="145"/>
      <c r="FH48" s="146"/>
    </row>
    <row r="49" ht="16.5" spans="1:164">
      <c r="A49" s="136"/>
      <c r="B49" s="17" t="s">
        <v>236</v>
      </c>
      <c r="C49" s="18">
        <v>6939962749129</v>
      </c>
      <c r="D49" s="18">
        <v>21064010000681</v>
      </c>
      <c r="E49" s="148" t="s">
        <v>416</v>
      </c>
      <c r="F49" s="149"/>
      <c r="G49" s="148" t="s">
        <v>288</v>
      </c>
      <c r="H49" s="26">
        <f>VLOOKUP(C49,[3]Sheet2!K:P,6,0)</f>
        <v>0.0416666666666667</v>
      </c>
      <c r="I49" s="17">
        <f>VLOOKUP(C49,[3]Sheet2!K:N,4,0)</f>
        <v>2</v>
      </c>
      <c r="J49" s="17">
        <f>VLOOKUP(C49,[3]Sheet2!K:Q,7,0)</f>
        <v>0</v>
      </c>
      <c r="K49" s="18">
        <f>VLOOKUP(C49,[3]Sheet2!K:O,5,0)</f>
        <v>200</v>
      </c>
      <c r="L49" s="27">
        <f t="shared" si="0"/>
        <v>0.000683362141737348</v>
      </c>
      <c r="M49" s="18">
        <v>1</v>
      </c>
      <c r="N49" s="18">
        <v>399</v>
      </c>
      <c r="O49" s="148">
        <v>399</v>
      </c>
      <c r="P49" s="17">
        <v>217</v>
      </c>
      <c r="Q49" s="18">
        <v>1</v>
      </c>
      <c r="R49" s="18">
        <v>399</v>
      </c>
      <c r="S49" s="17">
        <v>374</v>
      </c>
      <c r="T49" s="17">
        <v>216</v>
      </c>
      <c r="U49" s="18">
        <v>1</v>
      </c>
      <c r="V49" s="18">
        <v>384</v>
      </c>
      <c r="W49" s="17">
        <v>374</v>
      </c>
      <c r="X49" s="17">
        <v>215</v>
      </c>
      <c r="Y49" s="18">
        <v>2</v>
      </c>
      <c r="Z49" s="18">
        <v>772.41</v>
      </c>
      <c r="AA49" s="17">
        <v>374</v>
      </c>
      <c r="AB49" s="17">
        <v>213</v>
      </c>
      <c r="AC49" s="18">
        <v>2</v>
      </c>
      <c r="AD49" s="18">
        <v>769.26</v>
      </c>
      <c r="AE49" s="17">
        <v>374</v>
      </c>
      <c r="AF49" s="17">
        <v>211</v>
      </c>
      <c r="AG49" s="18">
        <v>0</v>
      </c>
      <c r="AH49" s="18">
        <v>0</v>
      </c>
      <c r="AI49" s="17">
        <v>374</v>
      </c>
      <c r="AJ49" s="17">
        <v>211</v>
      </c>
      <c r="AK49" s="17">
        <v>0</v>
      </c>
      <c r="AL49" s="18">
        <v>-35</v>
      </c>
      <c r="AM49" s="17">
        <v>369</v>
      </c>
      <c r="AN49" s="17">
        <v>210</v>
      </c>
      <c r="AO49" s="17">
        <v>1</v>
      </c>
      <c r="AP49" s="18">
        <v>369</v>
      </c>
      <c r="AQ49" s="17">
        <v>369</v>
      </c>
      <c r="AR49" s="17">
        <v>209</v>
      </c>
      <c r="AS49" s="18">
        <v>1</v>
      </c>
      <c r="AT49" s="18">
        <v>369</v>
      </c>
      <c r="AU49" s="17">
        <v>369</v>
      </c>
      <c r="AV49" s="17">
        <v>208</v>
      </c>
      <c r="AW49" s="18">
        <v>2</v>
      </c>
      <c r="AX49" s="18">
        <v>715.87</v>
      </c>
      <c r="AY49" s="17">
        <v>369</v>
      </c>
      <c r="AZ49" s="18">
        <v>206</v>
      </c>
      <c r="BA49" s="18">
        <v>1</v>
      </c>
      <c r="BB49" s="18">
        <v>358.9</v>
      </c>
      <c r="BC49" s="17">
        <v>369</v>
      </c>
      <c r="BD49" s="18">
        <v>205</v>
      </c>
      <c r="BE49" s="18">
        <v>2</v>
      </c>
      <c r="BF49" s="18">
        <v>716</v>
      </c>
      <c r="BG49" s="17">
        <v>369</v>
      </c>
      <c r="BH49" s="18">
        <v>203</v>
      </c>
      <c r="BI49" s="18">
        <v>1</v>
      </c>
      <c r="BJ49" s="18">
        <v>374</v>
      </c>
      <c r="BK49" s="17">
        <v>369</v>
      </c>
      <c r="BL49" s="17">
        <v>202</v>
      </c>
      <c r="BM49" s="17">
        <v>0</v>
      </c>
      <c r="BN49" s="18">
        <v>0</v>
      </c>
      <c r="BO49" s="17">
        <v>369</v>
      </c>
      <c r="BP49" s="17">
        <v>202</v>
      </c>
      <c r="BQ49" s="17">
        <v>0</v>
      </c>
      <c r="BR49" s="18">
        <v>758</v>
      </c>
      <c r="BS49" s="17">
        <v>369</v>
      </c>
      <c r="BT49" s="17">
        <v>201</v>
      </c>
      <c r="BU49" s="18">
        <v>1</v>
      </c>
      <c r="BV49" s="18">
        <v>1050.21</v>
      </c>
      <c r="BW49" s="148">
        <v>369</v>
      </c>
      <c r="BX49" s="18">
        <v>199</v>
      </c>
      <c r="BY49" s="18">
        <v>1</v>
      </c>
      <c r="BZ49" s="18">
        <v>358.17</v>
      </c>
      <c r="CA49" s="148">
        <v>369</v>
      </c>
      <c r="CB49" s="18">
        <v>198</v>
      </c>
      <c r="CC49" s="18">
        <v>12</v>
      </c>
      <c r="CD49" s="18">
        <v>4042.15</v>
      </c>
      <c r="CE49" s="148">
        <v>369</v>
      </c>
      <c r="CF49" s="18">
        <v>188</v>
      </c>
      <c r="CG49" s="18">
        <v>1</v>
      </c>
      <c r="CH49" s="18">
        <v>369</v>
      </c>
      <c r="CI49" s="148">
        <v>369</v>
      </c>
      <c r="CJ49" s="18">
        <v>185</v>
      </c>
      <c r="CK49" s="18">
        <v>2</v>
      </c>
      <c r="CL49" s="18">
        <v>658</v>
      </c>
      <c r="CM49" s="148">
        <v>369</v>
      </c>
      <c r="CN49" s="18">
        <v>182</v>
      </c>
      <c r="CO49" s="17">
        <v>1</v>
      </c>
      <c r="CP49" s="18">
        <v>369</v>
      </c>
      <c r="CQ49" s="148">
        <v>369</v>
      </c>
      <c r="CR49" s="17">
        <v>181</v>
      </c>
      <c r="CS49" s="17">
        <v>2</v>
      </c>
      <c r="CT49" s="18">
        <v>728</v>
      </c>
      <c r="CU49" s="148">
        <v>369</v>
      </c>
      <c r="CV49" s="17">
        <v>180</v>
      </c>
      <c r="CW49" s="17">
        <v>4</v>
      </c>
      <c r="CX49" s="18">
        <v>1467.48</v>
      </c>
      <c r="CY49" s="148">
        <v>369</v>
      </c>
      <c r="CZ49" s="17">
        <v>176</v>
      </c>
      <c r="DA49" s="17">
        <v>1</v>
      </c>
      <c r="DB49" s="18">
        <v>369</v>
      </c>
      <c r="DC49" s="148">
        <v>369</v>
      </c>
      <c r="DD49" s="17">
        <v>174</v>
      </c>
      <c r="DE49" s="17">
        <v>3</v>
      </c>
      <c r="DF49" s="18">
        <v>1107</v>
      </c>
      <c r="DG49" s="148">
        <v>369</v>
      </c>
      <c r="DH49" s="17">
        <v>171</v>
      </c>
      <c r="DI49" s="18">
        <v>1</v>
      </c>
      <c r="DJ49" s="18">
        <v>361.69</v>
      </c>
      <c r="DK49" s="148">
        <v>369</v>
      </c>
      <c r="DL49" s="18">
        <v>170</v>
      </c>
      <c r="DM49" s="18">
        <v>1</v>
      </c>
      <c r="DN49" s="18">
        <v>362.88</v>
      </c>
      <c r="DO49" s="148">
        <v>369</v>
      </c>
      <c r="DP49" s="18">
        <v>169</v>
      </c>
      <c r="DQ49" s="18">
        <v>0</v>
      </c>
      <c r="DR49" s="18">
        <v>0</v>
      </c>
      <c r="DS49" s="148">
        <v>369</v>
      </c>
      <c r="DT49" s="18">
        <v>168</v>
      </c>
      <c r="DU49" s="18">
        <v>3</v>
      </c>
      <c r="DV49" s="18">
        <v>1107</v>
      </c>
      <c r="DW49" s="148">
        <v>369</v>
      </c>
      <c r="DX49" s="18">
        <v>165</v>
      </c>
      <c r="DY49" s="17">
        <v>3</v>
      </c>
      <c r="DZ49" s="18">
        <v>1099</v>
      </c>
      <c r="EA49" s="148">
        <v>369</v>
      </c>
      <c r="EB49" s="17">
        <v>162</v>
      </c>
      <c r="EC49" s="17"/>
      <c r="ED49" s="18"/>
      <c r="EE49" s="148"/>
      <c r="EF49" s="17"/>
      <c r="EG49" s="148"/>
      <c r="EH49" s="148"/>
      <c r="EI49" s="148"/>
      <c r="EJ49" s="148"/>
      <c r="EK49" s="148">
        <v>0</v>
      </c>
      <c r="EL49" s="148">
        <v>0</v>
      </c>
      <c r="EM49" s="17">
        <v>17</v>
      </c>
      <c r="EN49" s="17">
        <v>6545.73</v>
      </c>
      <c r="EO49" s="136">
        <v>63</v>
      </c>
      <c r="EP49" s="136">
        <v>24272.7</v>
      </c>
      <c r="EQ49" s="136"/>
      <c r="ER49" s="136"/>
      <c r="ES49" s="152"/>
      <c r="ET49" s="152"/>
      <c r="EU49" s="152"/>
      <c r="EV49" s="152"/>
      <c r="EW49" s="153"/>
      <c r="EX49" s="152"/>
      <c r="EY49" s="152"/>
      <c r="EZ49" s="152"/>
      <c r="FA49" s="153"/>
      <c r="FB49" s="153"/>
      <c r="FC49" s="18">
        <f t="shared" si="1"/>
        <v>51</v>
      </c>
      <c r="FD49" s="18">
        <f t="shared" si="5"/>
        <v>19798.02</v>
      </c>
      <c r="FE49" s="18">
        <f t="shared" si="4"/>
        <v>131</v>
      </c>
      <c r="FF49" s="18">
        <f t="shared" si="3"/>
        <v>50616.45</v>
      </c>
      <c r="FG49" s="145"/>
      <c r="FH49" s="146"/>
    </row>
    <row r="50" ht="16.5" spans="1:164">
      <c r="A50" s="16" t="s">
        <v>133</v>
      </c>
      <c r="B50" s="17" t="s">
        <v>229</v>
      </c>
      <c r="C50" s="18">
        <v>6939962757186</v>
      </c>
      <c r="D50" s="18" t="s">
        <v>417</v>
      </c>
      <c r="E50" s="17" t="s">
        <v>418</v>
      </c>
      <c r="F50" s="19" t="s">
        <v>419</v>
      </c>
      <c r="G50" s="17" t="s">
        <v>129</v>
      </c>
      <c r="H50" s="26">
        <f>VLOOKUP(C50,[3]Sheet2!K:P,6,0)</f>
        <v>0</v>
      </c>
      <c r="I50" s="17">
        <f>VLOOKUP(C50,[3]Sheet2!K:N,4,0)</f>
        <v>0</v>
      </c>
      <c r="J50" s="17">
        <f>VLOOKUP(C50,[3]Sheet2!K:Q,7,0)</f>
        <v>0</v>
      </c>
      <c r="K50" s="18" t="str">
        <f>VLOOKUP(C50,[3]Sheet2!K:O,5,0)</f>
        <v>-</v>
      </c>
      <c r="L50" s="27">
        <f t="shared" si="0"/>
        <v>0.000361779957390361</v>
      </c>
      <c r="M50" s="18">
        <v>1</v>
      </c>
      <c r="N50" s="18">
        <v>159</v>
      </c>
      <c r="O50" s="17">
        <v>149</v>
      </c>
      <c r="P50" s="17">
        <v>66</v>
      </c>
      <c r="Q50" s="18">
        <v>1</v>
      </c>
      <c r="R50" s="18">
        <v>134</v>
      </c>
      <c r="S50" s="17">
        <v>134</v>
      </c>
      <c r="T50" s="17">
        <v>65</v>
      </c>
      <c r="U50" s="18">
        <v>0</v>
      </c>
      <c r="V50" s="18">
        <v>0</v>
      </c>
      <c r="W50" s="17">
        <v>134</v>
      </c>
      <c r="X50" s="17">
        <v>65</v>
      </c>
      <c r="Y50" s="18">
        <v>1</v>
      </c>
      <c r="Z50" s="18">
        <v>159</v>
      </c>
      <c r="AA50" s="17">
        <v>134</v>
      </c>
      <c r="AB50" s="17">
        <v>64</v>
      </c>
      <c r="AC50" s="18">
        <v>1</v>
      </c>
      <c r="AD50" s="18">
        <v>144</v>
      </c>
      <c r="AE50" s="17">
        <v>134</v>
      </c>
      <c r="AF50" s="17">
        <v>63</v>
      </c>
      <c r="AG50" s="18">
        <v>0</v>
      </c>
      <c r="AH50" s="18">
        <v>0</v>
      </c>
      <c r="AI50" s="17">
        <v>134</v>
      </c>
      <c r="AJ50" s="17">
        <v>63</v>
      </c>
      <c r="AK50" s="17">
        <v>0</v>
      </c>
      <c r="AL50" s="18">
        <v>0</v>
      </c>
      <c r="AM50" s="17">
        <v>149</v>
      </c>
      <c r="AN50" s="17">
        <v>63</v>
      </c>
      <c r="AO50" s="17">
        <v>3</v>
      </c>
      <c r="AP50" s="18">
        <v>447</v>
      </c>
      <c r="AQ50" s="17">
        <v>149</v>
      </c>
      <c r="AR50" s="17">
        <v>60</v>
      </c>
      <c r="AS50" s="18">
        <v>1</v>
      </c>
      <c r="AT50" s="18">
        <v>149</v>
      </c>
      <c r="AU50" s="17">
        <v>149</v>
      </c>
      <c r="AV50" s="17">
        <v>59</v>
      </c>
      <c r="AW50" s="18">
        <v>1</v>
      </c>
      <c r="AX50" s="18">
        <v>134</v>
      </c>
      <c r="AY50" s="17">
        <v>149</v>
      </c>
      <c r="AZ50" s="18">
        <v>58</v>
      </c>
      <c r="BA50" s="18">
        <v>0</v>
      </c>
      <c r="BB50" s="18">
        <v>0</v>
      </c>
      <c r="BC50" s="17">
        <v>149</v>
      </c>
      <c r="BD50" s="18">
        <v>58</v>
      </c>
      <c r="BE50" s="18">
        <v>0</v>
      </c>
      <c r="BF50" s="18">
        <v>0</v>
      </c>
      <c r="BG50" s="17">
        <v>149</v>
      </c>
      <c r="BH50" s="18">
        <v>58</v>
      </c>
      <c r="BI50" s="18">
        <v>0</v>
      </c>
      <c r="BJ50" s="18">
        <v>0</v>
      </c>
      <c r="BK50" s="17">
        <v>149</v>
      </c>
      <c r="BL50" s="17">
        <v>58</v>
      </c>
      <c r="BM50" s="17">
        <v>0</v>
      </c>
      <c r="BN50" s="18">
        <v>0</v>
      </c>
      <c r="BO50" s="17">
        <v>149</v>
      </c>
      <c r="BP50" s="17">
        <v>58</v>
      </c>
      <c r="BQ50" s="17">
        <v>0</v>
      </c>
      <c r="BR50" s="18">
        <v>0</v>
      </c>
      <c r="BS50" s="17">
        <v>149</v>
      </c>
      <c r="BT50" s="17">
        <v>58</v>
      </c>
      <c r="BU50" s="18">
        <v>4</v>
      </c>
      <c r="BV50" s="18">
        <v>592.28</v>
      </c>
      <c r="BW50" s="17">
        <v>149</v>
      </c>
      <c r="BX50" s="18">
        <v>54</v>
      </c>
      <c r="BY50" s="18">
        <v>1</v>
      </c>
      <c r="BZ50" s="18">
        <v>159</v>
      </c>
      <c r="CA50" s="17">
        <v>149</v>
      </c>
      <c r="CB50" s="18">
        <v>53</v>
      </c>
      <c r="CC50" s="18">
        <v>2</v>
      </c>
      <c r="CD50" s="18">
        <v>308</v>
      </c>
      <c r="CE50" s="17">
        <v>149</v>
      </c>
      <c r="CF50" s="18">
        <v>51</v>
      </c>
      <c r="CG50" s="18">
        <v>2</v>
      </c>
      <c r="CH50" s="18">
        <v>298.02</v>
      </c>
      <c r="CI50" s="17">
        <v>149</v>
      </c>
      <c r="CJ50" s="18">
        <v>50</v>
      </c>
      <c r="CK50" s="18">
        <v>3</v>
      </c>
      <c r="CL50" s="18">
        <v>497</v>
      </c>
      <c r="CM50" s="17">
        <v>149</v>
      </c>
      <c r="CN50" s="18">
        <v>46</v>
      </c>
      <c r="CO50" s="17">
        <v>0</v>
      </c>
      <c r="CP50" s="18">
        <v>0</v>
      </c>
      <c r="CQ50" s="17">
        <v>149</v>
      </c>
      <c r="CR50" s="17">
        <v>46</v>
      </c>
      <c r="CS50" s="17">
        <v>2</v>
      </c>
      <c r="CT50" s="18">
        <v>296.5</v>
      </c>
      <c r="CU50" s="17">
        <v>149</v>
      </c>
      <c r="CV50" s="17">
        <v>44</v>
      </c>
      <c r="CW50" s="17">
        <v>0</v>
      </c>
      <c r="CX50" s="18">
        <v>0</v>
      </c>
      <c r="CY50" s="17">
        <v>149</v>
      </c>
      <c r="CZ50" s="17">
        <v>44</v>
      </c>
      <c r="DA50" s="17">
        <v>1</v>
      </c>
      <c r="DB50" s="18">
        <v>149</v>
      </c>
      <c r="DC50" s="17">
        <v>149</v>
      </c>
      <c r="DD50" s="17">
        <v>43</v>
      </c>
      <c r="DE50" s="17">
        <v>2</v>
      </c>
      <c r="DF50" s="18">
        <v>298</v>
      </c>
      <c r="DG50" s="17">
        <v>149</v>
      </c>
      <c r="DH50" s="17">
        <v>41</v>
      </c>
      <c r="DI50" s="18">
        <v>0</v>
      </c>
      <c r="DJ50" s="18">
        <v>0</v>
      </c>
      <c r="DK50" s="17">
        <v>149</v>
      </c>
      <c r="DL50" s="18">
        <v>41</v>
      </c>
      <c r="DM50" s="18">
        <v>0</v>
      </c>
      <c r="DN50" s="18">
        <v>0</v>
      </c>
      <c r="DO50" s="17">
        <v>149</v>
      </c>
      <c r="DP50" s="18">
        <v>41</v>
      </c>
      <c r="DQ50" s="18">
        <v>0</v>
      </c>
      <c r="DR50" s="18">
        <v>0</v>
      </c>
      <c r="DS50" s="17">
        <v>149</v>
      </c>
      <c r="DT50" s="18">
        <v>41</v>
      </c>
      <c r="DU50" s="18">
        <v>0</v>
      </c>
      <c r="DV50" s="18">
        <v>0</v>
      </c>
      <c r="DW50" s="17">
        <v>149</v>
      </c>
      <c r="DX50" s="18">
        <v>41</v>
      </c>
      <c r="DY50" s="17">
        <v>1</v>
      </c>
      <c r="DZ50" s="18">
        <v>146</v>
      </c>
      <c r="EA50" s="17">
        <v>149</v>
      </c>
      <c r="EB50" s="17">
        <v>40</v>
      </c>
      <c r="EC50" s="17"/>
      <c r="ED50" s="18"/>
      <c r="EE50" s="17"/>
      <c r="EF50" s="17"/>
      <c r="EG50" s="17">
        <v>261</v>
      </c>
      <c r="EH50" s="17">
        <v>39901.66</v>
      </c>
      <c r="EI50" s="17">
        <v>128</v>
      </c>
      <c r="EJ50" s="17">
        <v>18953.83</v>
      </c>
      <c r="EK50" s="17">
        <v>169</v>
      </c>
      <c r="EL50" s="17">
        <v>25122.3</v>
      </c>
      <c r="EM50" s="17">
        <v>109</v>
      </c>
      <c r="EN50" s="17">
        <v>15823.06</v>
      </c>
      <c r="EO50" s="18">
        <v>88</v>
      </c>
      <c r="EP50" s="41">
        <v>12773.08</v>
      </c>
      <c r="EQ50" s="41"/>
      <c r="ER50" s="41"/>
      <c r="ES50" s="41"/>
      <c r="ET50" s="41"/>
      <c r="EU50" s="41"/>
      <c r="EV50" s="41"/>
      <c r="EW50" s="18"/>
      <c r="EX50" s="41"/>
      <c r="EY50" s="41"/>
      <c r="EZ50" s="41"/>
      <c r="FA50" s="18"/>
      <c r="FB50" s="18"/>
      <c r="FC50" s="18">
        <f t="shared" si="1"/>
        <v>27</v>
      </c>
      <c r="FD50" s="18">
        <f t="shared" si="5"/>
        <v>4069.8</v>
      </c>
      <c r="FE50" s="18">
        <f t="shared" si="4"/>
        <v>782</v>
      </c>
      <c r="FF50" s="18">
        <f t="shared" si="3"/>
        <v>116643.73</v>
      </c>
      <c r="FG50" s="145"/>
      <c r="FH50" s="146"/>
    </row>
    <row r="51" ht="16.5" spans="1:164">
      <c r="A51" s="16" t="s">
        <v>126</v>
      </c>
      <c r="B51" s="17" t="s">
        <v>229</v>
      </c>
      <c r="C51" s="18">
        <v>6939962760698</v>
      </c>
      <c r="D51" s="18" t="s">
        <v>230</v>
      </c>
      <c r="E51" s="17" t="s">
        <v>231</v>
      </c>
      <c r="F51" s="19" t="s">
        <v>420</v>
      </c>
      <c r="G51" s="17" t="s">
        <v>129</v>
      </c>
      <c r="H51" s="26">
        <f>VLOOKUP(C51,[3]Sheet2!K:P,6,0)</f>
        <v>1</v>
      </c>
      <c r="I51" s="17">
        <f>VLOOKUP(C51,[3]Sheet2!K:N,4,0)</f>
        <v>380</v>
      </c>
      <c r="J51" s="17">
        <f>VLOOKUP(C51,[3]Sheet2!K:Q,7,0)</f>
        <v>378</v>
      </c>
      <c r="K51" s="18">
        <f>VLOOKUP(C51,[3]Sheet2!K:O,5,0)</f>
        <v>49.7973408083639</v>
      </c>
      <c r="L51" s="27">
        <f t="shared" si="0"/>
        <v>0.00187589607535743</v>
      </c>
      <c r="M51" s="18">
        <v>8</v>
      </c>
      <c r="N51" s="18">
        <v>1241.15</v>
      </c>
      <c r="O51" s="17">
        <v>129</v>
      </c>
      <c r="P51" s="17">
        <v>298</v>
      </c>
      <c r="Q51" s="18">
        <v>4</v>
      </c>
      <c r="R51" s="18">
        <v>466.4</v>
      </c>
      <c r="S51" s="17">
        <v>114</v>
      </c>
      <c r="T51" s="17">
        <v>293</v>
      </c>
      <c r="U51" s="18">
        <v>0</v>
      </c>
      <c r="V51" s="18">
        <v>0</v>
      </c>
      <c r="W51" s="17">
        <v>114</v>
      </c>
      <c r="X51" s="17">
        <v>293</v>
      </c>
      <c r="Y51" s="18">
        <v>3</v>
      </c>
      <c r="Z51" s="18">
        <v>377.46</v>
      </c>
      <c r="AA51" s="17">
        <v>114</v>
      </c>
      <c r="AB51" s="17">
        <v>284</v>
      </c>
      <c r="AC51" s="18">
        <v>3</v>
      </c>
      <c r="AD51" s="18">
        <v>383.95</v>
      </c>
      <c r="AE51" s="17">
        <v>114</v>
      </c>
      <c r="AF51" s="17">
        <v>287</v>
      </c>
      <c r="AG51" s="18">
        <v>3</v>
      </c>
      <c r="AH51" s="18">
        <v>377.61</v>
      </c>
      <c r="AI51" s="17">
        <v>114</v>
      </c>
      <c r="AJ51" s="17">
        <v>290</v>
      </c>
      <c r="AK51" s="17">
        <v>5</v>
      </c>
      <c r="AL51" s="18">
        <v>624.05</v>
      </c>
      <c r="AM51" s="17">
        <v>129</v>
      </c>
      <c r="AN51" s="17">
        <v>285</v>
      </c>
      <c r="AO51" s="17">
        <v>3</v>
      </c>
      <c r="AP51" s="18">
        <v>387</v>
      </c>
      <c r="AQ51" s="17">
        <v>129</v>
      </c>
      <c r="AR51" s="17">
        <v>282</v>
      </c>
      <c r="AS51" s="18">
        <v>1</v>
      </c>
      <c r="AT51" s="18">
        <v>129</v>
      </c>
      <c r="AU51" s="17">
        <v>129</v>
      </c>
      <c r="AV51" s="17">
        <v>281</v>
      </c>
      <c r="AW51" s="18">
        <v>4</v>
      </c>
      <c r="AX51" s="18">
        <v>497.4</v>
      </c>
      <c r="AY51" s="17">
        <v>129</v>
      </c>
      <c r="AZ51" s="18">
        <v>271</v>
      </c>
      <c r="BA51" s="18">
        <v>9</v>
      </c>
      <c r="BB51" s="18">
        <v>931.71</v>
      </c>
      <c r="BC51" s="17">
        <v>129</v>
      </c>
      <c r="BD51" s="18">
        <v>256</v>
      </c>
      <c r="BE51" s="18">
        <v>2</v>
      </c>
      <c r="BF51" s="18">
        <v>218</v>
      </c>
      <c r="BG51" s="17">
        <v>129</v>
      </c>
      <c r="BH51" s="18">
        <v>254</v>
      </c>
      <c r="BI51" s="18">
        <v>3</v>
      </c>
      <c r="BJ51" s="18">
        <v>363.93</v>
      </c>
      <c r="BK51" s="17">
        <v>129</v>
      </c>
      <c r="BL51" s="17">
        <v>257</v>
      </c>
      <c r="BM51" s="17">
        <v>1</v>
      </c>
      <c r="BN51" s="18">
        <v>117.35</v>
      </c>
      <c r="BO51" s="17">
        <v>129</v>
      </c>
      <c r="BP51" s="17">
        <v>262</v>
      </c>
      <c r="BQ51" s="17">
        <v>1</v>
      </c>
      <c r="BR51" s="18">
        <v>114</v>
      </c>
      <c r="BS51" s="17">
        <v>129</v>
      </c>
      <c r="BT51" s="17">
        <v>261</v>
      </c>
      <c r="BU51" s="18">
        <v>6</v>
      </c>
      <c r="BV51" s="18">
        <v>547.06</v>
      </c>
      <c r="BW51" s="17">
        <v>129</v>
      </c>
      <c r="BX51" s="18">
        <v>255</v>
      </c>
      <c r="BY51" s="18">
        <v>6</v>
      </c>
      <c r="BZ51" s="18">
        <v>657.83</v>
      </c>
      <c r="CA51" s="17">
        <v>129</v>
      </c>
      <c r="CB51" s="18">
        <v>250</v>
      </c>
      <c r="CC51" s="18">
        <v>33</v>
      </c>
      <c r="CD51" s="18">
        <v>3192.65</v>
      </c>
      <c r="CE51" s="17">
        <v>129</v>
      </c>
      <c r="CF51" s="18">
        <v>217</v>
      </c>
      <c r="CG51" s="18">
        <v>2</v>
      </c>
      <c r="CH51" s="18">
        <v>232.56</v>
      </c>
      <c r="CI51" s="17">
        <v>129</v>
      </c>
      <c r="CJ51" s="18">
        <v>206</v>
      </c>
      <c r="CK51" s="18">
        <v>7</v>
      </c>
      <c r="CL51" s="18">
        <v>789.07</v>
      </c>
      <c r="CM51" s="17">
        <v>129</v>
      </c>
      <c r="CN51" s="18">
        <v>192</v>
      </c>
      <c r="CO51" s="17">
        <v>1</v>
      </c>
      <c r="CP51" s="18">
        <v>114</v>
      </c>
      <c r="CQ51" s="17">
        <v>129</v>
      </c>
      <c r="CR51" s="17">
        <v>191</v>
      </c>
      <c r="CS51" s="17">
        <v>4</v>
      </c>
      <c r="CT51" s="18">
        <v>512.96</v>
      </c>
      <c r="CU51" s="17">
        <v>129</v>
      </c>
      <c r="CV51" s="17">
        <v>188</v>
      </c>
      <c r="CW51" s="17">
        <v>2</v>
      </c>
      <c r="CX51" s="18">
        <v>248</v>
      </c>
      <c r="CY51" s="17">
        <v>129</v>
      </c>
      <c r="CZ51" s="17">
        <v>186</v>
      </c>
      <c r="DA51" s="17">
        <v>4</v>
      </c>
      <c r="DB51" s="18">
        <v>492.49</v>
      </c>
      <c r="DC51" s="17">
        <v>129</v>
      </c>
      <c r="DD51" s="17">
        <v>182</v>
      </c>
      <c r="DE51" s="17">
        <v>6</v>
      </c>
      <c r="DF51" s="18">
        <v>762</v>
      </c>
      <c r="DG51" s="17">
        <v>129</v>
      </c>
      <c r="DH51" s="17">
        <v>164</v>
      </c>
      <c r="DI51" s="18">
        <v>6</v>
      </c>
      <c r="DJ51" s="18">
        <v>769</v>
      </c>
      <c r="DK51" s="17">
        <v>129</v>
      </c>
      <c r="DL51" s="18">
        <v>158</v>
      </c>
      <c r="DM51" s="18">
        <v>1</v>
      </c>
      <c r="DN51" s="18">
        <v>124</v>
      </c>
      <c r="DO51" s="17">
        <v>129</v>
      </c>
      <c r="DP51" s="18">
        <v>145</v>
      </c>
      <c r="DQ51" s="18">
        <v>2</v>
      </c>
      <c r="DR51" s="18">
        <v>258</v>
      </c>
      <c r="DS51" s="17">
        <v>129</v>
      </c>
      <c r="DT51" s="18">
        <v>143</v>
      </c>
      <c r="DU51" s="18">
        <v>7</v>
      </c>
      <c r="DV51" s="18">
        <v>833</v>
      </c>
      <c r="DW51" s="17">
        <v>129</v>
      </c>
      <c r="DX51" s="18">
        <v>190</v>
      </c>
      <c r="DY51" s="17">
        <v>3</v>
      </c>
      <c r="DZ51" s="18">
        <v>387</v>
      </c>
      <c r="EA51" s="17">
        <v>129</v>
      </c>
      <c r="EB51" s="17">
        <v>199</v>
      </c>
      <c r="EC51" s="17"/>
      <c r="ED51" s="18"/>
      <c r="EE51" s="17"/>
      <c r="EF51" s="17"/>
      <c r="EG51" s="17">
        <v>261</v>
      </c>
      <c r="EH51" s="17">
        <v>35008.96</v>
      </c>
      <c r="EI51" s="17">
        <v>105</v>
      </c>
      <c r="EJ51" s="17">
        <v>12966.35</v>
      </c>
      <c r="EK51" s="17">
        <v>214</v>
      </c>
      <c r="EL51" s="17">
        <v>28302.01</v>
      </c>
      <c r="EM51" s="17">
        <v>153</v>
      </c>
      <c r="EN51" s="17">
        <v>19209.23</v>
      </c>
      <c r="EO51" s="16">
        <v>136</v>
      </c>
      <c r="EP51" s="16">
        <v>17206.84</v>
      </c>
      <c r="EQ51" s="16"/>
      <c r="ER51" s="16"/>
      <c r="ES51" s="41"/>
      <c r="ET51" s="41"/>
      <c r="EU51" s="41"/>
      <c r="EV51" s="41"/>
      <c r="EW51" s="18"/>
      <c r="EX51" s="41"/>
      <c r="EY51" s="41"/>
      <c r="EZ51" s="41"/>
      <c r="FA51" s="18"/>
      <c r="FB51" s="18"/>
      <c r="FC51" s="18">
        <f t="shared" si="1"/>
        <v>140</v>
      </c>
      <c r="FD51" s="18">
        <f t="shared" si="5"/>
        <v>16148.63</v>
      </c>
      <c r="FE51" s="18">
        <f t="shared" si="4"/>
        <v>1009</v>
      </c>
      <c r="FF51" s="18">
        <f t="shared" si="3"/>
        <v>128842.02</v>
      </c>
      <c r="FG51" s="145"/>
      <c r="FH51" s="146"/>
    </row>
    <row r="52" ht="16.5" spans="1:164">
      <c r="A52" s="136"/>
      <c r="B52" s="20" t="s">
        <v>236</v>
      </c>
      <c r="C52" s="18">
        <v>6939962757612</v>
      </c>
      <c r="D52" s="18">
        <v>21064011001059</v>
      </c>
      <c r="E52" s="148" t="s">
        <v>237</v>
      </c>
      <c r="F52" s="149"/>
      <c r="G52" s="148" t="s">
        <v>288</v>
      </c>
      <c r="H52" s="26">
        <f>VLOOKUP(C52,[3]Sheet2!K:P,6,0)</f>
        <v>1</v>
      </c>
      <c r="I52" s="17">
        <f>VLOOKUP(C52,[3]Sheet2!K:N,4,0)</f>
        <v>653</v>
      </c>
      <c r="J52" s="17">
        <f>VLOOKUP(C52,[3]Sheet2!K:Q,7,0)</f>
        <v>304</v>
      </c>
      <c r="K52" s="18">
        <f>VLOOKUP(C52,[3]Sheet2!K:O,5,0)</f>
        <v>41.1804433295545</v>
      </c>
      <c r="L52" s="27">
        <f t="shared" si="0"/>
        <v>0.0080529538663558</v>
      </c>
      <c r="M52" s="18">
        <v>45</v>
      </c>
      <c r="N52" s="18">
        <v>7839.04</v>
      </c>
      <c r="O52" s="148">
        <v>169</v>
      </c>
      <c r="P52" s="17">
        <v>1092</v>
      </c>
      <c r="Q52" s="18">
        <v>17</v>
      </c>
      <c r="R52" s="18">
        <v>2511.28</v>
      </c>
      <c r="S52" s="17">
        <v>134</v>
      </c>
      <c r="T52" s="17">
        <v>1087</v>
      </c>
      <c r="U52" s="18">
        <v>32</v>
      </c>
      <c r="V52" s="18">
        <v>5341.15</v>
      </c>
      <c r="W52" s="17">
        <v>134</v>
      </c>
      <c r="X52" s="17">
        <v>2048</v>
      </c>
      <c r="Y52" s="18">
        <v>21</v>
      </c>
      <c r="Z52" s="18">
        <v>3885.96</v>
      </c>
      <c r="AA52" s="17">
        <v>134</v>
      </c>
      <c r="AB52" s="17">
        <v>2726</v>
      </c>
      <c r="AC52" s="18">
        <v>21</v>
      </c>
      <c r="AD52" s="18">
        <v>3245.77</v>
      </c>
      <c r="AE52" s="17">
        <v>134</v>
      </c>
      <c r="AF52" s="17">
        <v>2704</v>
      </c>
      <c r="AG52" s="18">
        <v>12</v>
      </c>
      <c r="AH52" s="18">
        <v>2136.6</v>
      </c>
      <c r="AI52" s="17">
        <v>134</v>
      </c>
      <c r="AJ52" s="17">
        <v>2638</v>
      </c>
      <c r="AK52" s="17">
        <v>15</v>
      </c>
      <c r="AL52" s="18">
        <v>2318</v>
      </c>
      <c r="AM52" s="17">
        <v>159</v>
      </c>
      <c r="AN52" s="17">
        <v>2622</v>
      </c>
      <c r="AO52" s="17">
        <v>16</v>
      </c>
      <c r="AP52" s="18">
        <v>2495.58</v>
      </c>
      <c r="AQ52" s="17">
        <v>159</v>
      </c>
      <c r="AR52" s="17">
        <v>2624</v>
      </c>
      <c r="AS52" s="18">
        <v>13</v>
      </c>
      <c r="AT52" s="18">
        <v>2030.68</v>
      </c>
      <c r="AU52" s="17">
        <v>159</v>
      </c>
      <c r="AV52" s="17">
        <v>2626</v>
      </c>
      <c r="AW52" s="18">
        <v>14</v>
      </c>
      <c r="AX52" s="18">
        <v>2169.86</v>
      </c>
      <c r="AY52" s="17">
        <v>159</v>
      </c>
      <c r="AZ52" s="18">
        <v>2577</v>
      </c>
      <c r="BA52" s="18">
        <v>22</v>
      </c>
      <c r="BB52" s="18">
        <v>3688.35</v>
      </c>
      <c r="BC52" s="17">
        <v>159</v>
      </c>
      <c r="BD52" s="18">
        <v>2584</v>
      </c>
      <c r="BE52" s="18">
        <v>13</v>
      </c>
      <c r="BF52" s="18">
        <v>2029</v>
      </c>
      <c r="BG52" s="17">
        <v>159</v>
      </c>
      <c r="BH52" s="18">
        <v>2573</v>
      </c>
      <c r="BI52" s="18">
        <v>9</v>
      </c>
      <c r="BJ52" s="18">
        <v>1431</v>
      </c>
      <c r="BK52" s="17">
        <v>159</v>
      </c>
      <c r="BL52" s="17">
        <v>2564</v>
      </c>
      <c r="BM52" s="17">
        <v>15</v>
      </c>
      <c r="BN52" s="18">
        <v>2340.05</v>
      </c>
      <c r="BO52" s="17">
        <v>159</v>
      </c>
      <c r="BP52" s="17">
        <v>2549</v>
      </c>
      <c r="BQ52" s="17">
        <v>12</v>
      </c>
      <c r="BR52" s="18">
        <v>2468.34</v>
      </c>
      <c r="BS52" s="17">
        <v>159</v>
      </c>
      <c r="BT52" s="17">
        <v>2551</v>
      </c>
      <c r="BU52" s="18">
        <v>43</v>
      </c>
      <c r="BV52" s="18">
        <v>6673.38</v>
      </c>
      <c r="BW52" s="148">
        <v>159</v>
      </c>
      <c r="BX52" s="18">
        <v>2523</v>
      </c>
      <c r="BY52" s="18">
        <v>18</v>
      </c>
      <c r="BZ52" s="18">
        <v>2758.47</v>
      </c>
      <c r="CA52" s="148">
        <v>159</v>
      </c>
      <c r="CB52" s="18">
        <v>2489</v>
      </c>
      <c r="CC52" s="18">
        <v>57</v>
      </c>
      <c r="CD52" s="18">
        <v>8701.76</v>
      </c>
      <c r="CE52" s="148">
        <v>159</v>
      </c>
      <c r="CF52" s="18">
        <v>2418</v>
      </c>
      <c r="CG52" s="18">
        <v>17</v>
      </c>
      <c r="CH52" s="18">
        <v>2951.24</v>
      </c>
      <c r="CI52" s="148">
        <v>159</v>
      </c>
      <c r="CJ52" s="18">
        <v>2398</v>
      </c>
      <c r="CK52" s="18">
        <v>23</v>
      </c>
      <c r="CL52" s="18">
        <v>3895.97</v>
      </c>
      <c r="CM52" s="148">
        <v>159</v>
      </c>
      <c r="CN52" s="18">
        <v>2391</v>
      </c>
      <c r="CO52" s="17">
        <v>11</v>
      </c>
      <c r="CP52" s="18">
        <v>2626.38</v>
      </c>
      <c r="CQ52" s="148">
        <v>159</v>
      </c>
      <c r="CR52" s="17">
        <v>2376</v>
      </c>
      <c r="CS52" s="17">
        <v>24</v>
      </c>
      <c r="CT52" s="18">
        <v>4056.46</v>
      </c>
      <c r="CU52" s="148">
        <v>159</v>
      </c>
      <c r="CV52" s="17">
        <v>2351</v>
      </c>
      <c r="CW52" s="17">
        <v>10</v>
      </c>
      <c r="CX52" s="18">
        <v>1842.8</v>
      </c>
      <c r="CY52" s="148">
        <v>159</v>
      </c>
      <c r="CZ52" s="17">
        <v>2340</v>
      </c>
      <c r="DA52" s="17">
        <v>19</v>
      </c>
      <c r="DB52" s="18">
        <v>3078.32</v>
      </c>
      <c r="DC52" s="148">
        <v>159</v>
      </c>
      <c r="DD52" s="17">
        <v>2320</v>
      </c>
      <c r="DE52" s="17">
        <v>21</v>
      </c>
      <c r="DF52" s="18">
        <v>3270.26</v>
      </c>
      <c r="DG52" s="148">
        <v>159</v>
      </c>
      <c r="DH52" s="17">
        <v>2283</v>
      </c>
      <c r="DI52" s="18">
        <v>13</v>
      </c>
      <c r="DJ52" s="18">
        <v>1975.04</v>
      </c>
      <c r="DK52" s="148">
        <v>159</v>
      </c>
      <c r="DL52" s="18">
        <v>2268</v>
      </c>
      <c r="DM52" s="18">
        <v>19</v>
      </c>
      <c r="DN52" s="18">
        <v>2978.31</v>
      </c>
      <c r="DO52" s="148">
        <v>159</v>
      </c>
      <c r="DP52" s="18">
        <v>2233</v>
      </c>
      <c r="DQ52" s="18">
        <v>12</v>
      </c>
      <c r="DR52" s="18">
        <v>2173.13</v>
      </c>
      <c r="DS52" s="148">
        <v>159</v>
      </c>
      <c r="DT52" s="18">
        <v>2218</v>
      </c>
      <c r="DU52" s="18">
        <v>17</v>
      </c>
      <c r="DV52" s="18">
        <v>2598.84</v>
      </c>
      <c r="DW52" s="148">
        <v>159</v>
      </c>
      <c r="DX52" s="18">
        <v>2201</v>
      </c>
      <c r="DY52" s="17">
        <v>20</v>
      </c>
      <c r="DZ52" s="18">
        <v>3798.45</v>
      </c>
      <c r="EA52" s="148">
        <v>159</v>
      </c>
      <c r="EB52" s="17">
        <v>2193</v>
      </c>
      <c r="EC52" s="17"/>
      <c r="ED52" s="18"/>
      <c r="EE52" s="148"/>
      <c r="EF52" s="17"/>
      <c r="EG52" s="148"/>
      <c r="EH52" s="148"/>
      <c r="EI52" s="148"/>
      <c r="EJ52" s="148"/>
      <c r="EK52" s="148">
        <v>0</v>
      </c>
      <c r="EL52" s="148">
        <v>0</v>
      </c>
      <c r="EM52" s="17">
        <v>270</v>
      </c>
      <c r="EN52" s="17">
        <v>43632.04</v>
      </c>
      <c r="EO52" s="136">
        <v>957</v>
      </c>
      <c r="EP52" s="136">
        <v>152744.78</v>
      </c>
      <c r="EQ52" s="136"/>
      <c r="ER52" s="136"/>
      <c r="ES52" s="152"/>
      <c r="ET52" s="152"/>
      <c r="EU52" s="152"/>
      <c r="EV52" s="152"/>
      <c r="EW52" s="153"/>
      <c r="EX52" s="152"/>
      <c r="EY52" s="152"/>
      <c r="EZ52" s="152"/>
      <c r="FA52" s="153"/>
      <c r="FB52" s="153"/>
      <c r="FC52" s="18">
        <f t="shared" si="1"/>
        <v>601</v>
      </c>
      <c r="FD52" s="18">
        <f t="shared" si="5"/>
        <v>99309.47</v>
      </c>
      <c r="FE52" s="18">
        <f t="shared" si="4"/>
        <v>1828</v>
      </c>
      <c r="FF52" s="18">
        <f t="shared" si="3"/>
        <v>295686.29</v>
      </c>
      <c r="FG52" s="145"/>
      <c r="FH52" s="146"/>
    </row>
    <row r="53" ht="16.5" spans="1:164">
      <c r="A53" s="16" t="s">
        <v>126</v>
      </c>
      <c r="B53" s="20" t="s">
        <v>236</v>
      </c>
      <c r="C53" s="18">
        <v>6939962754604</v>
      </c>
      <c r="D53" s="18" t="s">
        <v>239</v>
      </c>
      <c r="E53" s="17" t="s">
        <v>240</v>
      </c>
      <c r="F53" s="19" t="s">
        <v>421</v>
      </c>
      <c r="G53" s="17" t="s">
        <v>129</v>
      </c>
      <c r="H53" s="26">
        <f>VLOOKUP(C53,[3]Sheet2!K:P,6,0)</f>
        <v>0.96</v>
      </c>
      <c r="I53" s="17">
        <f>VLOOKUP(C53,[3]Sheet2!K:N,4,0)</f>
        <v>598</v>
      </c>
      <c r="J53" s="17">
        <f>VLOOKUP(C53,[3]Sheet2!K:Q,7,0)</f>
        <v>6</v>
      </c>
      <c r="K53" s="18">
        <f>VLOOKUP(C53,[3]Sheet2!K:O,5,0)</f>
        <v>37.5310687655344</v>
      </c>
      <c r="L53" s="27">
        <f t="shared" si="0"/>
        <v>0.0239310742184883</v>
      </c>
      <c r="M53" s="18">
        <v>85</v>
      </c>
      <c r="N53" s="18">
        <v>12068.99</v>
      </c>
      <c r="O53" s="17">
        <v>139</v>
      </c>
      <c r="P53" s="17">
        <v>3992</v>
      </c>
      <c r="Q53" s="18">
        <v>82</v>
      </c>
      <c r="R53" s="18">
        <v>10992.13</v>
      </c>
      <c r="S53" s="17">
        <v>124</v>
      </c>
      <c r="T53" s="17">
        <v>3985</v>
      </c>
      <c r="U53" s="18">
        <v>42</v>
      </c>
      <c r="V53" s="18">
        <v>5756.18</v>
      </c>
      <c r="W53" s="17">
        <v>124</v>
      </c>
      <c r="X53" s="17">
        <v>4011</v>
      </c>
      <c r="Y53" s="18">
        <v>38</v>
      </c>
      <c r="Z53" s="18">
        <v>5168.86</v>
      </c>
      <c r="AA53" s="17">
        <v>124</v>
      </c>
      <c r="AB53" s="17">
        <v>4015</v>
      </c>
      <c r="AC53" s="18">
        <v>53</v>
      </c>
      <c r="AD53" s="18">
        <v>7320.1</v>
      </c>
      <c r="AE53" s="17">
        <v>124</v>
      </c>
      <c r="AF53" s="17">
        <v>4075</v>
      </c>
      <c r="AG53" s="18">
        <v>49</v>
      </c>
      <c r="AH53" s="18">
        <v>6646.39</v>
      </c>
      <c r="AI53" s="17">
        <v>124</v>
      </c>
      <c r="AJ53" s="17">
        <v>4396</v>
      </c>
      <c r="AK53" s="17">
        <v>48</v>
      </c>
      <c r="AL53" s="18">
        <v>6554.64</v>
      </c>
      <c r="AM53" s="17">
        <v>139</v>
      </c>
      <c r="AN53" s="17">
        <v>4336</v>
      </c>
      <c r="AO53" s="17">
        <v>56</v>
      </c>
      <c r="AP53" s="18">
        <v>7916.54</v>
      </c>
      <c r="AQ53" s="17">
        <v>139</v>
      </c>
      <c r="AR53" s="17">
        <v>4287</v>
      </c>
      <c r="AS53" s="18">
        <v>39</v>
      </c>
      <c r="AT53" s="18">
        <v>5253.02</v>
      </c>
      <c r="AU53" s="17">
        <v>139</v>
      </c>
      <c r="AV53" s="17">
        <v>4264</v>
      </c>
      <c r="AW53" s="18">
        <v>38</v>
      </c>
      <c r="AX53" s="18">
        <v>5202.77</v>
      </c>
      <c r="AY53" s="17">
        <v>139</v>
      </c>
      <c r="AZ53" s="18">
        <v>4215</v>
      </c>
      <c r="BA53" s="18">
        <v>29</v>
      </c>
      <c r="BB53" s="18">
        <v>3981.62</v>
      </c>
      <c r="BC53" s="17">
        <v>139</v>
      </c>
      <c r="BD53" s="18">
        <v>4231</v>
      </c>
      <c r="BE53" s="18">
        <v>38</v>
      </c>
      <c r="BF53" s="18">
        <v>5190.2</v>
      </c>
      <c r="BG53" s="17">
        <v>139</v>
      </c>
      <c r="BH53" s="18">
        <v>4194</v>
      </c>
      <c r="BI53" s="18">
        <v>27</v>
      </c>
      <c r="BJ53" s="18">
        <v>4274.42</v>
      </c>
      <c r="BK53" s="17">
        <v>139</v>
      </c>
      <c r="BL53" s="17">
        <v>4164</v>
      </c>
      <c r="BM53" s="17">
        <v>45</v>
      </c>
      <c r="BN53" s="18">
        <v>6278.81</v>
      </c>
      <c r="BO53" s="17">
        <v>139</v>
      </c>
      <c r="BP53" s="17">
        <v>4116</v>
      </c>
      <c r="BQ53" s="17">
        <v>45</v>
      </c>
      <c r="BR53" s="18">
        <v>6449.13</v>
      </c>
      <c r="BS53" s="17">
        <v>139</v>
      </c>
      <c r="BT53" s="17">
        <v>4060</v>
      </c>
      <c r="BU53" s="18">
        <v>123</v>
      </c>
      <c r="BV53" s="18">
        <v>15783.11</v>
      </c>
      <c r="BW53" s="17">
        <v>139</v>
      </c>
      <c r="BX53" s="18">
        <v>3939</v>
      </c>
      <c r="BY53" s="18">
        <v>85</v>
      </c>
      <c r="BZ53" s="18">
        <v>9823.13</v>
      </c>
      <c r="CA53" s="17">
        <v>139</v>
      </c>
      <c r="CB53" s="18">
        <v>3864</v>
      </c>
      <c r="CC53" s="18">
        <v>321</v>
      </c>
      <c r="CD53" s="18">
        <v>34386.22</v>
      </c>
      <c r="CE53" s="17">
        <v>139</v>
      </c>
      <c r="CF53" s="18">
        <v>3561</v>
      </c>
      <c r="CG53" s="18">
        <v>55</v>
      </c>
      <c r="CH53" s="18">
        <v>6363.02</v>
      </c>
      <c r="CI53" s="17">
        <v>139</v>
      </c>
      <c r="CJ53" s="18">
        <v>3448</v>
      </c>
      <c r="CK53" s="18">
        <v>78</v>
      </c>
      <c r="CL53" s="18">
        <v>8739.62</v>
      </c>
      <c r="CM53" s="17">
        <v>139</v>
      </c>
      <c r="CN53" s="18">
        <v>3340</v>
      </c>
      <c r="CO53" s="17">
        <v>41</v>
      </c>
      <c r="CP53" s="18">
        <v>5588.26</v>
      </c>
      <c r="CQ53" s="17">
        <v>139</v>
      </c>
      <c r="CR53" s="17">
        <v>3281</v>
      </c>
      <c r="CS53" s="17">
        <v>31</v>
      </c>
      <c r="CT53" s="18">
        <v>4466.18</v>
      </c>
      <c r="CU53" s="17">
        <v>139</v>
      </c>
      <c r="CV53" s="17">
        <v>3288</v>
      </c>
      <c r="CW53" s="17">
        <v>38</v>
      </c>
      <c r="CX53" s="18">
        <v>5192.43</v>
      </c>
      <c r="CY53" s="17">
        <v>139</v>
      </c>
      <c r="CZ53" s="17">
        <v>3253</v>
      </c>
      <c r="DA53" s="17">
        <v>52</v>
      </c>
      <c r="DB53" s="18">
        <v>7244.84</v>
      </c>
      <c r="DC53" s="17">
        <v>139</v>
      </c>
      <c r="DD53" s="17">
        <v>3225</v>
      </c>
      <c r="DE53" s="17">
        <v>56</v>
      </c>
      <c r="DF53" s="18">
        <v>7949.73</v>
      </c>
      <c r="DG53" s="17">
        <v>139</v>
      </c>
      <c r="DH53" s="17">
        <v>3035</v>
      </c>
      <c r="DI53" s="18">
        <v>29</v>
      </c>
      <c r="DJ53" s="18">
        <v>4226.06</v>
      </c>
      <c r="DK53" s="17">
        <v>139</v>
      </c>
      <c r="DL53" s="18">
        <v>3013</v>
      </c>
      <c r="DM53" s="18">
        <v>55</v>
      </c>
      <c r="DN53" s="18">
        <v>7485.87</v>
      </c>
      <c r="DO53" s="17">
        <v>139</v>
      </c>
      <c r="DP53" s="18">
        <v>2596</v>
      </c>
      <c r="DQ53" s="18">
        <v>49</v>
      </c>
      <c r="DR53" s="18">
        <v>6318.59</v>
      </c>
      <c r="DS53" s="17">
        <v>139</v>
      </c>
      <c r="DT53" s="18">
        <v>2606</v>
      </c>
      <c r="DU53" s="18">
        <v>31</v>
      </c>
      <c r="DV53" s="18">
        <v>4218.06</v>
      </c>
      <c r="DW53" s="17">
        <v>139</v>
      </c>
      <c r="DX53" s="18">
        <v>2651</v>
      </c>
      <c r="DY53" s="17">
        <v>28</v>
      </c>
      <c r="DZ53" s="18">
        <v>3489.6</v>
      </c>
      <c r="EA53" s="17">
        <v>139</v>
      </c>
      <c r="EB53" s="17">
        <v>2663</v>
      </c>
      <c r="EC53" s="17"/>
      <c r="ED53" s="18"/>
      <c r="EE53" s="17"/>
      <c r="EF53" s="17"/>
      <c r="EG53" s="17">
        <v>695</v>
      </c>
      <c r="EH53" s="17">
        <v>100030.38</v>
      </c>
      <c r="EI53" s="17">
        <v>609</v>
      </c>
      <c r="EJ53" s="17">
        <v>89577.39</v>
      </c>
      <c r="EK53" s="17">
        <v>2054</v>
      </c>
      <c r="EL53" s="17">
        <v>297075.1</v>
      </c>
      <c r="EM53" s="17">
        <v>2521</v>
      </c>
      <c r="EN53" s="17">
        <v>347550.53</v>
      </c>
      <c r="EO53" s="18">
        <v>2147</v>
      </c>
      <c r="EP53" s="41">
        <v>302330.97</v>
      </c>
      <c r="EQ53" s="41"/>
      <c r="ER53" s="41"/>
      <c r="ES53" s="41"/>
      <c r="ET53" s="41"/>
      <c r="EU53" s="41"/>
      <c r="EV53" s="41"/>
      <c r="EW53" s="18"/>
      <c r="EX53" s="41"/>
      <c r="EY53" s="41"/>
      <c r="EZ53" s="41"/>
      <c r="FA53" s="18"/>
      <c r="FB53" s="18"/>
      <c r="FC53" s="18">
        <f t="shared" si="1"/>
        <v>1786</v>
      </c>
      <c r="FD53" s="18">
        <f t="shared" si="5"/>
        <v>230328.52</v>
      </c>
      <c r="FE53" s="18">
        <f t="shared" si="4"/>
        <v>9812</v>
      </c>
      <c r="FF53" s="18">
        <f t="shared" si="3"/>
        <v>1366892.89</v>
      </c>
      <c r="FG53" s="145"/>
      <c r="FH53" s="146"/>
    </row>
    <row r="54" ht="16.5" spans="1:164">
      <c r="A54" s="16" t="s">
        <v>133</v>
      </c>
      <c r="B54" s="17" t="s">
        <v>46</v>
      </c>
      <c r="C54" s="18">
        <v>6939962757575</v>
      </c>
      <c r="D54" s="18">
        <v>21061220000353</v>
      </c>
      <c r="E54" s="17" t="s">
        <v>244</v>
      </c>
      <c r="F54" s="19" t="s">
        <v>422</v>
      </c>
      <c r="G54" s="17" t="s">
        <v>129</v>
      </c>
      <c r="H54" s="26">
        <f>VLOOKUP(C54,[3]Sheet2!K:P,6,0)</f>
        <v>1</v>
      </c>
      <c r="I54" s="17">
        <f>VLOOKUP(C54,[3]Sheet2!K:N,4,0)</f>
        <v>2938</v>
      </c>
      <c r="J54" s="17">
        <f>VLOOKUP(C54,[3]Sheet2!K:Q,7,0)</f>
        <v>2244</v>
      </c>
      <c r="K54" s="18">
        <f>VLOOKUP(C54,[3]Sheet2!K:O,5,0)</f>
        <v>68.3996663743878</v>
      </c>
      <c r="L54" s="27">
        <f t="shared" si="0"/>
        <v>0.0270531012581903</v>
      </c>
      <c r="M54" s="18">
        <v>89</v>
      </c>
      <c r="N54" s="18">
        <v>7004.09</v>
      </c>
      <c r="O54" s="17">
        <v>89</v>
      </c>
      <c r="P54" s="17">
        <v>1546</v>
      </c>
      <c r="Q54" s="18">
        <v>64</v>
      </c>
      <c r="R54" s="18">
        <v>5033.35</v>
      </c>
      <c r="S54" s="17">
        <v>79</v>
      </c>
      <c r="T54" s="17">
        <v>1600</v>
      </c>
      <c r="U54" s="18">
        <v>53</v>
      </c>
      <c r="V54" s="18">
        <v>4420.29</v>
      </c>
      <c r="W54" s="17">
        <v>79</v>
      </c>
      <c r="X54" s="17">
        <v>2556</v>
      </c>
      <c r="Y54" s="18">
        <v>64</v>
      </c>
      <c r="Z54" s="18">
        <v>4933.25</v>
      </c>
      <c r="AA54" s="17">
        <v>79</v>
      </c>
      <c r="AB54" s="17">
        <v>2138</v>
      </c>
      <c r="AC54" s="18">
        <v>58</v>
      </c>
      <c r="AD54" s="18">
        <v>4312.76</v>
      </c>
      <c r="AE54" s="17">
        <v>79</v>
      </c>
      <c r="AF54" s="17">
        <v>2083</v>
      </c>
      <c r="AG54" s="18">
        <v>47</v>
      </c>
      <c r="AH54" s="18">
        <v>3875.86</v>
      </c>
      <c r="AI54" s="17">
        <v>79</v>
      </c>
      <c r="AJ54" s="17">
        <v>2031</v>
      </c>
      <c r="AK54" s="17">
        <v>49</v>
      </c>
      <c r="AL54" s="18">
        <v>4049.38</v>
      </c>
      <c r="AM54" s="17">
        <v>79</v>
      </c>
      <c r="AN54" s="17">
        <v>2065</v>
      </c>
      <c r="AO54" s="17">
        <v>51</v>
      </c>
      <c r="AP54" s="18">
        <v>4347.92</v>
      </c>
      <c r="AQ54" s="17">
        <v>79</v>
      </c>
      <c r="AR54" s="17">
        <v>2176</v>
      </c>
      <c r="AS54" s="18">
        <v>43</v>
      </c>
      <c r="AT54" s="18">
        <v>3503.84</v>
      </c>
      <c r="AU54" s="17">
        <v>79</v>
      </c>
      <c r="AV54" s="17">
        <v>2195</v>
      </c>
      <c r="AW54" s="18">
        <v>65</v>
      </c>
      <c r="AX54" s="18">
        <v>5553.69</v>
      </c>
      <c r="AY54" s="17">
        <v>79</v>
      </c>
      <c r="AZ54" s="18">
        <v>2307</v>
      </c>
      <c r="BA54" s="18">
        <v>42</v>
      </c>
      <c r="BB54" s="18">
        <v>4105.76</v>
      </c>
      <c r="BC54" s="17">
        <v>79</v>
      </c>
      <c r="BD54" s="18">
        <v>2227</v>
      </c>
      <c r="BE54" s="18">
        <v>58</v>
      </c>
      <c r="BF54" s="18">
        <v>4834.16</v>
      </c>
      <c r="BG54" s="17">
        <v>79</v>
      </c>
      <c r="BH54" s="18">
        <v>2158</v>
      </c>
      <c r="BI54" s="18">
        <v>43</v>
      </c>
      <c r="BJ54" s="18">
        <v>3833.36</v>
      </c>
      <c r="BK54" s="17">
        <v>79</v>
      </c>
      <c r="BL54" s="17">
        <v>2106</v>
      </c>
      <c r="BM54" s="17">
        <v>42</v>
      </c>
      <c r="BN54" s="18">
        <v>3613.6</v>
      </c>
      <c r="BO54" s="17">
        <v>79</v>
      </c>
      <c r="BP54" s="17">
        <v>2060</v>
      </c>
      <c r="BQ54" s="17">
        <v>45</v>
      </c>
      <c r="BR54" s="18">
        <v>3731.36</v>
      </c>
      <c r="BS54" s="17">
        <v>79</v>
      </c>
      <c r="BT54" s="17">
        <v>2049</v>
      </c>
      <c r="BU54" s="18">
        <v>138</v>
      </c>
      <c r="BV54" s="18">
        <v>10853.01</v>
      </c>
      <c r="BW54" s="17">
        <v>79</v>
      </c>
      <c r="BX54" s="18">
        <v>1908</v>
      </c>
      <c r="BY54" s="18">
        <v>113</v>
      </c>
      <c r="BZ54" s="18">
        <v>8872.52</v>
      </c>
      <c r="CA54" s="17">
        <v>79</v>
      </c>
      <c r="CB54" s="18">
        <v>1783</v>
      </c>
      <c r="CC54" s="18">
        <v>180</v>
      </c>
      <c r="CD54" s="18">
        <v>13990.73</v>
      </c>
      <c r="CE54" s="17">
        <v>79</v>
      </c>
      <c r="CF54" s="18">
        <v>1611</v>
      </c>
      <c r="CG54" s="18">
        <v>41</v>
      </c>
      <c r="CH54" s="18">
        <v>3453.13</v>
      </c>
      <c r="CI54" s="17">
        <v>79</v>
      </c>
      <c r="CJ54" s="18">
        <v>1413</v>
      </c>
      <c r="CK54" s="18">
        <v>54</v>
      </c>
      <c r="CL54" s="18">
        <v>4370.49</v>
      </c>
      <c r="CM54" s="17">
        <v>79</v>
      </c>
      <c r="CN54" s="18">
        <v>1307</v>
      </c>
      <c r="CO54" s="17">
        <v>53</v>
      </c>
      <c r="CP54" s="18">
        <v>4142.86</v>
      </c>
      <c r="CQ54" s="17">
        <v>79</v>
      </c>
      <c r="CR54" s="17">
        <v>1801</v>
      </c>
      <c r="CS54" s="17">
        <v>68</v>
      </c>
      <c r="CT54" s="18">
        <v>5222.6</v>
      </c>
      <c r="CU54" s="17">
        <v>79</v>
      </c>
      <c r="CV54" s="17">
        <v>1767</v>
      </c>
      <c r="CW54" s="17">
        <v>78</v>
      </c>
      <c r="CX54" s="18">
        <v>5989.84</v>
      </c>
      <c r="CY54" s="17">
        <v>79</v>
      </c>
      <c r="CZ54" s="17">
        <v>1764</v>
      </c>
      <c r="DA54" s="17">
        <v>74</v>
      </c>
      <c r="DB54" s="18">
        <v>6398.9</v>
      </c>
      <c r="DC54" s="17">
        <v>79</v>
      </c>
      <c r="DD54" s="17">
        <v>2046</v>
      </c>
      <c r="DE54" s="17">
        <v>67</v>
      </c>
      <c r="DF54" s="18">
        <v>5341.49</v>
      </c>
      <c r="DG54" s="17">
        <v>79</v>
      </c>
      <c r="DH54" s="17">
        <v>1594</v>
      </c>
      <c r="DI54" s="18">
        <v>72</v>
      </c>
      <c r="DJ54" s="18">
        <v>6499.82</v>
      </c>
      <c r="DK54" s="17">
        <v>79</v>
      </c>
      <c r="DL54" s="18">
        <v>1513</v>
      </c>
      <c r="DM54" s="18">
        <v>73</v>
      </c>
      <c r="DN54" s="18">
        <v>5642.84</v>
      </c>
      <c r="DO54" s="17">
        <v>79</v>
      </c>
      <c r="DP54" s="18">
        <v>1001</v>
      </c>
      <c r="DQ54" s="18">
        <v>50</v>
      </c>
      <c r="DR54" s="18">
        <v>4179.43</v>
      </c>
      <c r="DS54" s="17">
        <v>79</v>
      </c>
      <c r="DT54" s="18">
        <v>980</v>
      </c>
      <c r="DU54" s="18">
        <v>69</v>
      </c>
      <c r="DV54" s="18">
        <v>6119.3</v>
      </c>
      <c r="DW54" s="17">
        <v>79</v>
      </c>
      <c r="DX54" s="18">
        <v>1527</v>
      </c>
      <c r="DY54" s="17">
        <v>76</v>
      </c>
      <c r="DZ54" s="18">
        <v>6524.32</v>
      </c>
      <c r="EA54" s="17">
        <v>79</v>
      </c>
      <c r="EB54" s="17">
        <v>1591</v>
      </c>
      <c r="EC54" s="17"/>
      <c r="ED54" s="18"/>
      <c r="EE54" s="17"/>
      <c r="EF54" s="17"/>
      <c r="EG54" s="17">
        <v>1108</v>
      </c>
      <c r="EH54" s="17">
        <v>92348.86</v>
      </c>
      <c r="EI54" s="17">
        <v>436</v>
      </c>
      <c r="EJ54" s="17">
        <v>33452.25</v>
      </c>
      <c r="EK54" s="17">
        <v>1200</v>
      </c>
      <c r="EL54" s="17">
        <v>93433.36</v>
      </c>
      <c r="EM54" s="17">
        <v>1463</v>
      </c>
      <c r="EN54" s="17">
        <v>121935.84</v>
      </c>
      <c r="EO54" s="16">
        <v>2202</v>
      </c>
      <c r="EP54" s="16">
        <v>178113.95</v>
      </c>
      <c r="EQ54" s="16"/>
      <c r="ER54" s="16"/>
      <c r="ES54" s="41"/>
      <c r="ET54" s="41"/>
      <c r="EU54" s="41"/>
      <c r="EV54" s="41"/>
      <c r="EW54" s="18"/>
      <c r="EX54" s="41"/>
      <c r="EY54" s="41"/>
      <c r="EZ54" s="41"/>
      <c r="FA54" s="18"/>
      <c r="FB54" s="18"/>
      <c r="FC54" s="18">
        <f t="shared" si="1"/>
        <v>2019</v>
      </c>
      <c r="FD54" s="18">
        <f t="shared" si="5"/>
        <v>164753.95</v>
      </c>
      <c r="FE54" s="18">
        <f t="shared" si="4"/>
        <v>8428</v>
      </c>
      <c r="FF54" s="18">
        <f t="shared" si="3"/>
        <v>684038.21</v>
      </c>
      <c r="FG54" s="145"/>
      <c r="FH54" s="146"/>
    </row>
    <row r="55" ht="16.5" spans="1:164">
      <c r="A55" s="16" t="s">
        <v>133</v>
      </c>
      <c r="B55" s="17" t="s">
        <v>46</v>
      </c>
      <c r="C55" s="18">
        <v>6939962758398</v>
      </c>
      <c r="D55" s="18">
        <v>21061210000469</v>
      </c>
      <c r="E55" s="17" t="s">
        <v>423</v>
      </c>
      <c r="F55" s="19" t="s">
        <v>424</v>
      </c>
      <c r="G55" s="17" t="s">
        <v>129</v>
      </c>
      <c r="H55" s="26">
        <f>VLOOKUP(C55,[3]Sheet2!K:P,6,0)</f>
        <v>0</v>
      </c>
      <c r="I55" s="17">
        <f>VLOOKUP(C55,[3]Sheet2!K:N,4,0)</f>
        <v>0</v>
      </c>
      <c r="J55" s="17">
        <f>VLOOKUP(C55,[3]Sheet2!K:Q,7,0)</f>
        <v>0</v>
      </c>
      <c r="K55" s="18" t="str">
        <f>VLOOKUP(C55,[3]Sheet2!K:O,5,0)</f>
        <v>-</v>
      </c>
      <c r="L55" s="27">
        <f t="shared" si="0"/>
        <v>0.00320242258578875</v>
      </c>
      <c r="M55" s="18">
        <v>16</v>
      </c>
      <c r="N55" s="18">
        <v>1731.21</v>
      </c>
      <c r="O55" s="17">
        <v>119</v>
      </c>
      <c r="P55" s="17">
        <v>419</v>
      </c>
      <c r="Q55" s="18">
        <v>7</v>
      </c>
      <c r="R55" s="18">
        <v>737.04</v>
      </c>
      <c r="S55" s="17">
        <v>94</v>
      </c>
      <c r="T55" s="17">
        <v>412</v>
      </c>
      <c r="U55" s="18">
        <v>6</v>
      </c>
      <c r="V55" s="18">
        <v>637.87</v>
      </c>
      <c r="W55" s="17">
        <v>94</v>
      </c>
      <c r="X55" s="17">
        <v>418</v>
      </c>
      <c r="Y55" s="18">
        <v>1</v>
      </c>
      <c r="Z55" s="18">
        <v>379.16</v>
      </c>
      <c r="AA55" s="17">
        <v>94</v>
      </c>
      <c r="AB55" s="17">
        <v>395</v>
      </c>
      <c r="AC55" s="18">
        <v>5</v>
      </c>
      <c r="AD55" s="18">
        <v>573.45</v>
      </c>
      <c r="AE55" s="17">
        <v>94</v>
      </c>
      <c r="AF55" s="17">
        <v>410</v>
      </c>
      <c r="AG55" s="18">
        <v>11</v>
      </c>
      <c r="AH55" s="18">
        <v>1187.57</v>
      </c>
      <c r="AI55" s="17">
        <v>94</v>
      </c>
      <c r="AJ55" s="17">
        <v>388</v>
      </c>
      <c r="AK55" s="17">
        <v>10</v>
      </c>
      <c r="AL55" s="18">
        <v>1055.34</v>
      </c>
      <c r="AM55" s="17">
        <v>119</v>
      </c>
      <c r="AN55" s="17">
        <v>386</v>
      </c>
      <c r="AO55" s="17">
        <v>10</v>
      </c>
      <c r="AP55" s="18">
        <v>1179.56</v>
      </c>
      <c r="AQ55" s="17">
        <v>119</v>
      </c>
      <c r="AR55" s="17">
        <v>388</v>
      </c>
      <c r="AS55" s="18">
        <v>2</v>
      </c>
      <c r="AT55" s="18">
        <v>484.64</v>
      </c>
      <c r="AU55" s="17">
        <v>119</v>
      </c>
      <c r="AV55" s="17">
        <v>396</v>
      </c>
      <c r="AW55" s="18">
        <v>8</v>
      </c>
      <c r="AX55" s="18">
        <v>972.94</v>
      </c>
      <c r="AY55" s="17">
        <v>119</v>
      </c>
      <c r="AZ55" s="18">
        <v>377</v>
      </c>
      <c r="BA55" s="18">
        <v>15</v>
      </c>
      <c r="BB55" s="18">
        <v>1462.34</v>
      </c>
      <c r="BC55" s="17">
        <v>119</v>
      </c>
      <c r="BD55" s="18">
        <v>349</v>
      </c>
      <c r="BE55" s="18">
        <v>8</v>
      </c>
      <c r="BF55" s="18">
        <v>773.3</v>
      </c>
      <c r="BG55" s="17">
        <v>119</v>
      </c>
      <c r="BH55" s="18">
        <v>337</v>
      </c>
      <c r="BI55" s="18">
        <v>7</v>
      </c>
      <c r="BJ55" s="18">
        <v>957.5</v>
      </c>
      <c r="BK55" s="17">
        <v>119</v>
      </c>
      <c r="BL55" s="17">
        <v>330</v>
      </c>
      <c r="BM55" s="17">
        <v>4</v>
      </c>
      <c r="BN55" s="18">
        <v>422.49</v>
      </c>
      <c r="BO55" s="17">
        <v>119</v>
      </c>
      <c r="BP55" s="17">
        <v>334</v>
      </c>
      <c r="BQ55" s="17">
        <v>5</v>
      </c>
      <c r="BR55" s="18">
        <v>743</v>
      </c>
      <c r="BS55" s="17">
        <v>119</v>
      </c>
      <c r="BT55" s="17">
        <v>340</v>
      </c>
      <c r="BU55" s="18">
        <v>10</v>
      </c>
      <c r="BV55" s="18">
        <v>1137.12</v>
      </c>
      <c r="BW55" s="17">
        <v>119</v>
      </c>
      <c r="BX55" s="18">
        <v>397</v>
      </c>
      <c r="BY55" s="18">
        <v>9</v>
      </c>
      <c r="BZ55" s="18">
        <v>953.17</v>
      </c>
      <c r="CA55" s="17">
        <v>119</v>
      </c>
      <c r="CB55" s="18">
        <v>388</v>
      </c>
      <c r="CC55" s="18">
        <v>23</v>
      </c>
      <c r="CD55" s="18">
        <v>2279.77</v>
      </c>
      <c r="CE55" s="17">
        <v>119</v>
      </c>
      <c r="CF55" s="18">
        <v>368</v>
      </c>
      <c r="CG55" s="18">
        <v>7</v>
      </c>
      <c r="CH55" s="18">
        <v>696.61</v>
      </c>
      <c r="CI55" s="17">
        <v>119</v>
      </c>
      <c r="CJ55" s="18">
        <v>343</v>
      </c>
      <c r="CK55" s="18">
        <v>9</v>
      </c>
      <c r="CL55" s="18">
        <v>965.89</v>
      </c>
      <c r="CM55" s="17">
        <v>119</v>
      </c>
      <c r="CN55" s="18">
        <v>309</v>
      </c>
      <c r="CO55" s="17">
        <v>3</v>
      </c>
      <c r="CP55" s="18">
        <v>500.48</v>
      </c>
      <c r="CQ55" s="17">
        <v>119</v>
      </c>
      <c r="CR55" s="17">
        <v>312</v>
      </c>
      <c r="CS55" s="17">
        <v>12</v>
      </c>
      <c r="CT55" s="18">
        <v>1272.92</v>
      </c>
      <c r="CU55" s="17">
        <v>119</v>
      </c>
      <c r="CV55" s="17">
        <v>317</v>
      </c>
      <c r="CW55" s="17">
        <v>9</v>
      </c>
      <c r="CX55" s="18">
        <v>942.37</v>
      </c>
      <c r="CY55" s="17">
        <v>119</v>
      </c>
      <c r="CZ55" s="17">
        <v>315</v>
      </c>
      <c r="DA55" s="17">
        <v>4</v>
      </c>
      <c r="DB55" s="18">
        <v>434.59</v>
      </c>
      <c r="DC55" s="17">
        <v>119</v>
      </c>
      <c r="DD55" s="17">
        <v>295</v>
      </c>
      <c r="DE55" s="17">
        <v>5</v>
      </c>
      <c r="DF55" s="18">
        <v>737.57</v>
      </c>
      <c r="DG55" s="17">
        <v>119</v>
      </c>
      <c r="DH55" s="17">
        <v>273</v>
      </c>
      <c r="DI55" s="18">
        <v>3</v>
      </c>
      <c r="DJ55" s="18">
        <v>327</v>
      </c>
      <c r="DK55" s="17">
        <v>119</v>
      </c>
      <c r="DL55" s="18">
        <v>286</v>
      </c>
      <c r="DM55" s="18">
        <v>9</v>
      </c>
      <c r="DN55" s="18">
        <v>919.65</v>
      </c>
      <c r="DO55" s="17">
        <v>119</v>
      </c>
      <c r="DP55" s="18">
        <v>268</v>
      </c>
      <c r="DQ55" s="18">
        <v>8</v>
      </c>
      <c r="DR55" s="18">
        <v>847</v>
      </c>
      <c r="DS55" s="17">
        <v>119</v>
      </c>
      <c r="DT55" s="18">
        <v>255</v>
      </c>
      <c r="DU55" s="18">
        <v>5</v>
      </c>
      <c r="DV55" s="18">
        <v>519.18</v>
      </c>
      <c r="DW55" s="17">
        <v>119</v>
      </c>
      <c r="DX55" s="18">
        <v>322</v>
      </c>
      <c r="DY55" s="17">
        <v>8</v>
      </c>
      <c r="DZ55" s="18">
        <v>1034.91</v>
      </c>
      <c r="EA55" s="17">
        <v>119</v>
      </c>
      <c r="EB55" s="17">
        <v>321</v>
      </c>
      <c r="EC55" s="17"/>
      <c r="ED55" s="18"/>
      <c r="EE55" s="17"/>
      <c r="EF55" s="17"/>
      <c r="EG55" s="17">
        <v>155</v>
      </c>
      <c r="EH55" s="17">
        <v>20993.85</v>
      </c>
      <c r="EI55" s="17">
        <v>211</v>
      </c>
      <c r="EJ55" s="17">
        <v>24652.74</v>
      </c>
      <c r="EK55" s="17">
        <v>287</v>
      </c>
      <c r="EL55" s="17">
        <v>34706.29</v>
      </c>
      <c r="EM55" s="17">
        <v>251</v>
      </c>
      <c r="EN55" s="17">
        <v>30759.16</v>
      </c>
      <c r="EO55" s="16">
        <v>247</v>
      </c>
      <c r="EP55" s="16">
        <v>28619.93</v>
      </c>
      <c r="EQ55" s="16"/>
      <c r="ER55" s="16"/>
      <c r="ES55" s="41"/>
      <c r="ET55" s="41"/>
      <c r="EU55" s="41"/>
      <c r="EV55" s="41"/>
      <c r="EW55" s="18"/>
      <c r="EX55" s="41"/>
      <c r="EY55" s="41"/>
      <c r="EZ55" s="41"/>
      <c r="FA55" s="18"/>
      <c r="FB55" s="18"/>
      <c r="FC55" s="18">
        <f t="shared" si="1"/>
        <v>239</v>
      </c>
      <c r="FD55" s="18">
        <f t="shared" si="5"/>
        <v>26865.64</v>
      </c>
      <c r="FE55" s="18">
        <f t="shared" si="4"/>
        <v>1390</v>
      </c>
      <c r="FF55" s="18">
        <f t="shared" si="3"/>
        <v>166597.61</v>
      </c>
      <c r="FG55" s="145"/>
      <c r="FH55" s="146"/>
    </row>
    <row r="56" ht="16.5" spans="1:164">
      <c r="A56" s="16" t="s">
        <v>133</v>
      </c>
      <c r="B56" s="17" t="s">
        <v>46</v>
      </c>
      <c r="C56" s="18">
        <v>6939962759265</v>
      </c>
      <c r="D56" s="18">
        <v>21061220000373</v>
      </c>
      <c r="E56" s="17" t="s">
        <v>246</v>
      </c>
      <c r="F56" s="19" t="s">
        <v>425</v>
      </c>
      <c r="G56" s="17" t="s">
        <v>129</v>
      </c>
      <c r="H56" s="26">
        <f>VLOOKUP(C56,[3]Sheet2!K:P,6,0)</f>
        <v>1</v>
      </c>
      <c r="I56" s="17">
        <f>VLOOKUP(C56,[3]Sheet2!K:N,4,0)</f>
        <v>570</v>
      </c>
      <c r="J56" s="17">
        <f>VLOOKUP(C56,[3]Sheet2!K:Q,7,0)</f>
        <v>1097</v>
      </c>
      <c r="K56" s="18">
        <f>VLOOKUP(C56,[3]Sheet2!K:O,5,0)</f>
        <v>75.9535859770399</v>
      </c>
      <c r="L56" s="27">
        <f t="shared" si="0"/>
        <v>0.00545349787621766</v>
      </c>
      <c r="M56" s="18">
        <v>6</v>
      </c>
      <c r="N56" s="18">
        <v>778.52</v>
      </c>
      <c r="O56" s="17">
        <v>149</v>
      </c>
      <c r="P56" s="17">
        <v>1093</v>
      </c>
      <c r="Q56" s="18">
        <v>15</v>
      </c>
      <c r="R56" s="18">
        <v>1954.5</v>
      </c>
      <c r="S56" s="17">
        <v>124</v>
      </c>
      <c r="T56" s="17">
        <v>1075</v>
      </c>
      <c r="U56" s="18">
        <v>12</v>
      </c>
      <c r="V56" s="18">
        <v>1796</v>
      </c>
      <c r="W56" s="17">
        <v>124</v>
      </c>
      <c r="X56" s="17">
        <v>1087</v>
      </c>
      <c r="Y56" s="18">
        <v>16</v>
      </c>
      <c r="Z56" s="18">
        <v>2076.59</v>
      </c>
      <c r="AA56" s="17">
        <v>124</v>
      </c>
      <c r="AB56" s="17">
        <v>921</v>
      </c>
      <c r="AC56" s="18">
        <v>17</v>
      </c>
      <c r="AD56" s="18">
        <v>2244.61</v>
      </c>
      <c r="AE56" s="17">
        <v>124</v>
      </c>
      <c r="AF56" s="17">
        <v>899</v>
      </c>
      <c r="AG56" s="18">
        <v>12</v>
      </c>
      <c r="AH56" s="18">
        <v>1816.49</v>
      </c>
      <c r="AI56" s="17">
        <v>124</v>
      </c>
      <c r="AJ56" s="17">
        <v>876</v>
      </c>
      <c r="AK56" s="17">
        <v>12</v>
      </c>
      <c r="AL56" s="18">
        <v>1569</v>
      </c>
      <c r="AM56" s="17">
        <v>139</v>
      </c>
      <c r="AN56" s="17">
        <v>864</v>
      </c>
      <c r="AO56" s="17">
        <v>14</v>
      </c>
      <c r="AP56" s="18">
        <v>1808</v>
      </c>
      <c r="AQ56" s="17">
        <v>139</v>
      </c>
      <c r="AR56" s="17">
        <v>861</v>
      </c>
      <c r="AS56" s="18">
        <v>16</v>
      </c>
      <c r="AT56" s="18">
        <v>2079</v>
      </c>
      <c r="AU56" s="17">
        <v>139</v>
      </c>
      <c r="AV56" s="17">
        <v>850</v>
      </c>
      <c r="AW56" s="18">
        <v>15</v>
      </c>
      <c r="AX56" s="18">
        <v>1906</v>
      </c>
      <c r="AY56" s="17">
        <v>139</v>
      </c>
      <c r="AZ56" s="18">
        <v>840</v>
      </c>
      <c r="BA56" s="18">
        <v>20</v>
      </c>
      <c r="BB56" s="18">
        <v>2645.84</v>
      </c>
      <c r="BC56" s="17">
        <v>139</v>
      </c>
      <c r="BD56" s="18">
        <v>813</v>
      </c>
      <c r="BE56" s="18">
        <v>11</v>
      </c>
      <c r="BF56" s="18">
        <v>1692.87</v>
      </c>
      <c r="BG56" s="17">
        <v>139</v>
      </c>
      <c r="BH56" s="18">
        <v>801</v>
      </c>
      <c r="BI56" s="18">
        <v>9</v>
      </c>
      <c r="BJ56" s="18">
        <v>1180</v>
      </c>
      <c r="BK56" s="17">
        <v>139</v>
      </c>
      <c r="BL56" s="17">
        <v>791</v>
      </c>
      <c r="BM56" s="17">
        <v>2</v>
      </c>
      <c r="BN56" s="18">
        <v>267</v>
      </c>
      <c r="BO56" s="17">
        <v>139</v>
      </c>
      <c r="BP56" s="17">
        <v>786</v>
      </c>
      <c r="BQ56" s="17">
        <v>4</v>
      </c>
      <c r="BR56" s="18">
        <v>779</v>
      </c>
      <c r="BS56" s="17">
        <v>139</v>
      </c>
      <c r="BT56" s="17">
        <v>781</v>
      </c>
      <c r="BU56" s="18">
        <v>12</v>
      </c>
      <c r="BV56" s="18">
        <v>1840.16</v>
      </c>
      <c r="BW56" s="17">
        <v>139</v>
      </c>
      <c r="BX56" s="18">
        <v>774</v>
      </c>
      <c r="BY56" s="18">
        <v>9</v>
      </c>
      <c r="BZ56" s="18">
        <v>1431.96</v>
      </c>
      <c r="CA56" s="17">
        <v>139</v>
      </c>
      <c r="CB56" s="18">
        <v>764</v>
      </c>
      <c r="CC56" s="18">
        <v>19</v>
      </c>
      <c r="CD56" s="18">
        <v>2433.71</v>
      </c>
      <c r="CE56" s="17">
        <v>139</v>
      </c>
      <c r="CF56" s="18">
        <v>746</v>
      </c>
      <c r="CG56" s="18">
        <v>7</v>
      </c>
      <c r="CH56" s="18">
        <v>891.7</v>
      </c>
      <c r="CI56" s="17">
        <v>139</v>
      </c>
      <c r="CJ56" s="18">
        <v>737</v>
      </c>
      <c r="CK56" s="18">
        <v>30</v>
      </c>
      <c r="CL56" s="18">
        <v>3840.54</v>
      </c>
      <c r="CM56" s="17">
        <v>139</v>
      </c>
      <c r="CN56" s="18">
        <v>705</v>
      </c>
      <c r="CO56" s="17">
        <v>9</v>
      </c>
      <c r="CP56" s="18">
        <v>1215</v>
      </c>
      <c r="CQ56" s="17">
        <v>139</v>
      </c>
      <c r="CR56" s="17">
        <v>696</v>
      </c>
      <c r="CS56" s="17">
        <v>7</v>
      </c>
      <c r="CT56" s="18">
        <v>928</v>
      </c>
      <c r="CU56" s="17">
        <v>139</v>
      </c>
      <c r="CV56" s="17">
        <v>690</v>
      </c>
      <c r="CW56" s="17">
        <v>9</v>
      </c>
      <c r="CX56" s="18">
        <v>1229.5</v>
      </c>
      <c r="CY56" s="17">
        <v>139</v>
      </c>
      <c r="CZ56" s="17">
        <v>680</v>
      </c>
      <c r="DA56" s="17">
        <v>36</v>
      </c>
      <c r="DB56" s="18">
        <v>4650</v>
      </c>
      <c r="DC56" s="17">
        <v>139</v>
      </c>
      <c r="DD56" s="17">
        <v>616</v>
      </c>
      <c r="DE56" s="17">
        <v>7</v>
      </c>
      <c r="DF56" s="18">
        <v>1062</v>
      </c>
      <c r="DG56" s="17">
        <v>139</v>
      </c>
      <c r="DH56" s="17">
        <v>585</v>
      </c>
      <c r="DI56" s="18">
        <v>7</v>
      </c>
      <c r="DJ56" s="18">
        <v>1219.12</v>
      </c>
      <c r="DK56" s="17">
        <v>139</v>
      </c>
      <c r="DL56" s="18">
        <v>595</v>
      </c>
      <c r="DM56" s="18">
        <v>40</v>
      </c>
      <c r="DN56" s="18">
        <v>5126</v>
      </c>
      <c r="DO56" s="17">
        <v>139</v>
      </c>
      <c r="DP56" s="18">
        <v>449</v>
      </c>
      <c r="DQ56" s="18">
        <v>16</v>
      </c>
      <c r="DR56" s="18">
        <v>2295.48</v>
      </c>
      <c r="DS56" s="17">
        <v>139</v>
      </c>
      <c r="DT56" s="18">
        <v>446</v>
      </c>
      <c r="DU56" s="18">
        <v>5</v>
      </c>
      <c r="DV56" s="18">
        <v>896.31</v>
      </c>
      <c r="DW56" s="17">
        <v>139</v>
      </c>
      <c r="DX56" s="18">
        <v>448</v>
      </c>
      <c r="DY56" s="17">
        <v>13</v>
      </c>
      <c r="DZ56" s="18">
        <v>1922</v>
      </c>
      <c r="EA56" s="17">
        <v>139</v>
      </c>
      <c r="EB56" s="17">
        <v>469</v>
      </c>
      <c r="EC56" s="17"/>
      <c r="ED56" s="18"/>
      <c r="EE56" s="17"/>
      <c r="EF56" s="17"/>
      <c r="EG56" s="17">
        <v>427</v>
      </c>
      <c r="EH56" s="17">
        <v>59415.66</v>
      </c>
      <c r="EI56" s="17">
        <v>310</v>
      </c>
      <c r="EJ56" s="17">
        <v>42598.2</v>
      </c>
      <c r="EK56" s="17">
        <v>437</v>
      </c>
      <c r="EL56" s="17">
        <v>64374.98</v>
      </c>
      <c r="EM56" s="17">
        <v>646</v>
      </c>
      <c r="EN56" s="17">
        <v>89377.89</v>
      </c>
      <c r="EO56" s="16">
        <v>575</v>
      </c>
      <c r="EP56" s="16">
        <v>82511.24</v>
      </c>
      <c r="EQ56" s="16"/>
      <c r="ER56" s="16"/>
      <c r="ES56" s="41"/>
      <c r="ET56" s="41"/>
      <c r="EU56" s="41"/>
      <c r="EV56" s="41"/>
      <c r="EW56" s="18"/>
      <c r="EX56" s="41"/>
      <c r="EY56" s="41"/>
      <c r="EZ56" s="41"/>
      <c r="FA56" s="18"/>
      <c r="FB56" s="18"/>
      <c r="FC56" s="18">
        <f t="shared" si="1"/>
        <v>407</v>
      </c>
      <c r="FD56" s="18">
        <f t="shared" si="5"/>
        <v>55574.9</v>
      </c>
      <c r="FE56" s="18">
        <f t="shared" si="4"/>
        <v>2802</v>
      </c>
      <c r="FF56" s="18">
        <f t="shared" si="3"/>
        <v>393852.87</v>
      </c>
      <c r="FG56" s="145"/>
      <c r="FH56" s="146"/>
    </row>
    <row r="57" ht="16.5" spans="1:164">
      <c r="A57" s="16" t="s">
        <v>139</v>
      </c>
      <c r="B57" s="17" t="s">
        <v>46</v>
      </c>
      <c r="C57" s="18">
        <v>6939962753065</v>
      </c>
      <c r="D57" s="18">
        <v>21061210000311</v>
      </c>
      <c r="E57" s="17" t="s">
        <v>248</v>
      </c>
      <c r="F57" s="19" t="s">
        <v>426</v>
      </c>
      <c r="G57" s="17" t="s">
        <v>129</v>
      </c>
      <c r="H57" s="26">
        <f>VLOOKUP(C57,[3]Sheet2!K:P,6,0)</f>
        <v>1</v>
      </c>
      <c r="I57" s="17">
        <f>VLOOKUP(C57,[3]Sheet2!K:N,4,0)</f>
        <v>930</v>
      </c>
      <c r="J57" s="17">
        <f>VLOOKUP(C57,[3]Sheet2!K:Q,7,0)</f>
        <v>605</v>
      </c>
      <c r="K57" s="18">
        <f>VLOOKUP(C57,[3]Sheet2!K:O,5,0)</f>
        <v>38.918547895058</v>
      </c>
      <c r="L57" s="27">
        <f t="shared" si="0"/>
        <v>0.00663263255215661</v>
      </c>
      <c r="M57" s="18">
        <v>19</v>
      </c>
      <c r="N57" s="18">
        <v>3543.8</v>
      </c>
      <c r="O57" s="17">
        <v>199</v>
      </c>
      <c r="P57" s="17">
        <v>472</v>
      </c>
      <c r="Q57" s="18">
        <v>21</v>
      </c>
      <c r="R57" s="18">
        <v>4165.01</v>
      </c>
      <c r="S57" s="17">
        <v>174</v>
      </c>
      <c r="T57" s="17">
        <v>459</v>
      </c>
      <c r="U57" s="18">
        <v>17</v>
      </c>
      <c r="V57" s="18">
        <v>3153</v>
      </c>
      <c r="W57" s="17">
        <v>174</v>
      </c>
      <c r="X57" s="17">
        <v>455</v>
      </c>
      <c r="Y57" s="18">
        <v>18</v>
      </c>
      <c r="Z57" s="18">
        <v>3440.41</v>
      </c>
      <c r="AA57" s="17">
        <v>174</v>
      </c>
      <c r="AB57" s="17">
        <v>631</v>
      </c>
      <c r="AC57" s="18">
        <v>11</v>
      </c>
      <c r="AD57" s="18">
        <v>2129.31</v>
      </c>
      <c r="AE57" s="17">
        <v>174</v>
      </c>
      <c r="AF57" s="17">
        <v>621</v>
      </c>
      <c r="AG57" s="18">
        <v>10</v>
      </c>
      <c r="AH57" s="18">
        <v>2193.46</v>
      </c>
      <c r="AI57" s="17">
        <v>174</v>
      </c>
      <c r="AJ57" s="17">
        <v>521</v>
      </c>
      <c r="AK57" s="17">
        <v>17</v>
      </c>
      <c r="AL57" s="18">
        <v>3172.63</v>
      </c>
      <c r="AM57" s="17">
        <v>189</v>
      </c>
      <c r="AN57" s="17">
        <v>506</v>
      </c>
      <c r="AO57" s="17">
        <v>22</v>
      </c>
      <c r="AP57" s="18">
        <v>4533.13</v>
      </c>
      <c r="AQ57" s="17">
        <v>189</v>
      </c>
      <c r="AR57" s="17">
        <v>519</v>
      </c>
      <c r="AS57" s="18">
        <v>16</v>
      </c>
      <c r="AT57" s="18">
        <v>2976.26</v>
      </c>
      <c r="AU57" s="17">
        <v>189</v>
      </c>
      <c r="AV57" s="17">
        <v>534</v>
      </c>
      <c r="AW57" s="18">
        <v>14</v>
      </c>
      <c r="AX57" s="18">
        <v>2591.9</v>
      </c>
      <c r="AY57" s="17">
        <v>189</v>
      </c>
      <c r="AZ57" s="18">
        <v>516</v>
      </c>
      <c r="BA57" s="18">
        <v>17</v>
      </c>
      <c r="BB57" s="18">
        <v>3171</v>
      </c>
      <c r="BC57" s="17">
        <v>189</v>
      </c>
      <c r="BD57" s="18">
        <v>488</v>
      </c>
      <c r="BE57" s="18">
        <v>15</v>
      </c>
      <c r="BF57" s="18">
        <v>2855</v>
      </c>
      <c r="BG57" s="17">
        <v>189</v>
      </c>
      <c r="BH57" s="18">
        <v>467</v>
      </c>
      <c r="BI57" s="18">
        <v>14</v>
      </c>
      <c r="BJ57" s="18">
        <v>3003.66</v>
      </c>
      <c r="BK57" s="17">
        <v>189</v>
      </c>
      <c r="BL57" s="17">
        <v>458</v>
      </c>
      <c r="BM57" s="17">
        <v>6</v>
      </c>
      <c r="BN57" s="18">
        <v>1093.25</v>
      </c>
      <c r="BO57" s="17">
        <v>189</v>
      </c>
      <c r="BP57" s="17">
        <v>458</v>
      </c>
      <c r="BQ57" s="17">
        <v>1</v>
      </c>
      <c r="BR57" s="18">
        <v>555</v>
      </c>
      <c r="BS57" s="17">
        <v>189</v>
      </c>
      <c r="BT57" s="17">
        <v>493</v>
      </c>
      <c r="BU57" s="18">
        <v>38</v>
      </c>
      <c r="BV57" s="18">
        <v>6950.34</v>
      </c>
      <c r="BW57" s="17">
        <v>189</v>
      </c>
      <c r="BX57" s="18">
        <v>456</v>
      </c>
      <c r="BY57" s="18">
        <v>33</v>
      </c>
      <c r="BZ57" s="18">
        <v>6228.09</v>
      </c>
      <c r="CA57" s="17">
        <v>189</v>
      </c>
      <c r="CB57" s="18">
        <v>421</v>
      </c>
      <c r="CC57" s="18">
        <v>73</v>
      </c>
      <c r="CD57" s="18">
        <v>12656.82</v>
      </c>
      <c r="CE57" s="17">
        <v>189</v>
      </c>
      <c r="CF57" s="18">
        <v>351</v>
      </c>
      <c r="CG57" s="18">
        <v>4</v>
      </c>
      <c r="CH57" s="18">
        <v>765.22</v>
      </c>
      <c r="CI57" s="17">
        <v>189</v>
      </c>
      <c r="CJ57" s="18">
        <v>340</v>
      </c>
      <c r="CK57" s="18">
        <v>20</v>
      </c>
      <c r="CL57" s="18">
        <v>3848.29</v>
      </c>
      <c r="CM57" s="17">
        <v>189</v>
      </c>
      <c r="CN57" s="18">
        <v>316</v>
      </c>
      <c r="CO57" s="17">
        <v>11</v>
      </c>
      <c r="CP57" s="18">
        <v>2189</v>
      </c>
      <c r="CQ57" s="17">
        <v>189</v>
      </c>
      <c r="CR57" s="17">
        <v>404</v>
      </c>
      <c r="CS57" s="17">
        <v>14</v>
      </c>
      <c r="CT57" s="18">
        <v>3133.65</v>
      </c>
      <c r="CU57" s="17">
        <v>189</v>
      </c>
      <c r="CV57" s="17">
        <v>399</v>
      </c>
      <c r="CW57" s="17">
        <v>7</v>
      </c>
      <c r="CX57" s="18">
        <v>1395</v>
      </c>
      <c r="CY57" s="17">
        <v>189</v>
      </c>
      <c r="CZ57" s="17">
        <v>401</v>
      </c>
      <c r="DA57" s="17">
        <v>7</v>
      </c>
      <c r="DB57" s="18">
        <v>1385</v>
      </c>
      <c r="DC57" s="17">
        <v>189</v>
      </c>
      <c r="DD57" s="17">
        <v>305</v>
      </c>
      <c r="DE57" s="17">
        <v>12</v>
      </c>
      <c r="DF57" s="18">
        <v>2715.9</v>
      </c>
      <c r="DG57" s="17">
        <v>189</v>
      </c>
      <c r="DH57" s="17">
        <v>426</v>
      </c>
      <c r="DI57" s="18">
        <v>9</v>
      </c>
      <c r="DJ57" s="18">
        <v>2487.09</v>
      </c>
      <c r="DK57" s="17">
        <v>189</v>
      </c>
      <c r="DL57" s="18">
        <v>435</v>
      </c>
      <c r="DM57" s="18">
        <v>10</v>
      </c>
      <c r="DN57" s="18">
        <v>1970.85</v>
      </c>
      <c r="DO57" s="17">
        <v>189</v>
      </c>
      <c r="DP57" s="18">
        <v>377</v>
      </c>
      <c r="DQ57" s="18">
        <v>17</v>
      </c>
      <c r="DR57" s="18">
        <v>3346.18</v>
      </c>
      <c r="DS57" s="17">
        <v>189</v>
      </c>
      <c r="DT57" s="18">
        <v>374</v>
      </c>
      <c r="DU57" s="18">
        <v>9</v>
      </c>
      <c r="DV57" s="18">
        <v>2509.81</v>
      </c>
      <c r="DW57" s="17">
        <v>189</v>
      </c>
      <c r="DX57" s="18">
        <v>465</v>
      </c>
      <c r="DY57" s="17">
        <v>13</v>
      </c>
      <c r="DZ57" s="18">
        <v>2947.5</v>
      </c>
      <c r="EA57" s="17">
        <v>189</v>
      </c>
      <c r="EB57" s="17">
        <v>502</v>
      </c>
      <c r="EC57" s="17"/>
      <c r="ED57" s="18"/>
      <c r="EE57" s="17"/>
      <c r="EF57" s="17"/>
      <c r="EG57" s="17">
        <v>613</v>
      </c>
      <c r="EH57" s="17">
        <v>124073.09</v>
      </c>
      <c r="EI57" s="17">
        <v>384</v>
      </c>
      <c r="EJ57" s="17">
        <v>77086.27</v>
      </c>
      <c r="EK57" s="17">
        <v>500</v>
      </c>
      <c r="EL57" s="17">
        <v>98203.2</v>
      </c>
      <c r="EM57" s="17">
        <v>383</v>
      </c>
      <c r="EN57" s="17">
        <v>76034.13</v>
      </c>
      <c r="EO57" s="18">
        <v>382</v>
      </c>
      <c r="EP57" s="41">
        <v>76213.8</v>
      </c>
      <c r="EQ57" s="41"/>
      <c r="ER57" s="41"/>
      <c r="ES57" s="41"/>
      <c r="ET57" s="41"/>
      <c r="EU57" s="41"/>
      <c r="EV57" s="41"/>
      <c r="EW57" s="18"/>
      <c r="EX57" s="41"/>
      <c r="EY57" s="41"/>
      <c r="EZ57" s="41"/>
      <c r="FA57" s="18"/>
      <c r="FB57" s="18"/>
      <c r="FC57" s="18">
        <f t="shared" si="1"/>
        <v>495</v>
      </c>
      <c r="FD57" s="18">
        <f t="shared" si="5"/>
        <v>97105.56</v>
      </c>
      <c r="FE57" s="18">
        <f t="shared" si="4"/>
        <v>2757</v>
      </c>
      <c r="FF57" s="18">
        <f t="shared" si="3"/>
        <v>548716.05</v>
      </c>
      <c r="FG57" s="145"/>
      <c r="FH57" s="146"/>
    </row>
    <row r="58" ht="16.5" spans="1:164">
      <c r="A58" s="16" t="s">
        <v>133</v>
      </c>
      <c r="B58" s="17" t="s">
        <v>45</v>
      </c>
      <c r="C58" s="18">
        <v>6939962758763</v>
      </c>
      <c r="D58" s="18">
        <v>21062010000878</v>
      </c>
      <c r="E58" s="17" t="s">
        <v>252</v>
      </c>
      <c r="F58" s="19" t="s">
        <v>392</v>
      </c>
      <c r="G58" s="17" t="s">
        <v>129</v>
      </c>
      <c r="H58" s="26">
        <f>VLOOKUP(C58,[3]Sheet2!K:P,6,0)</f>
        <v>1</v>
      </c>
      <c r="I58" s="17">
        <f>VLOOKUP(C58,[3]Sheet2!K:N,4,0)</f>
        <v>3296</v>
      </c>
      <c r="J58" s="17">
        <f>VLOOKUP(C58,[3]Sheet2!K:Q,7,0)</f>
        <v>1788</v>
      </c>
      <c r="K58" s="18">
        <f>VLOOKUP(C58,[3]Sheet2!K:O,5,0)</f>
        <v>53.0110887698831</v>
      </c>
      <c r="L58" s="27">
        <f t="shared" si="0"/>
        <v>0.0240382682799373</v>
      </c>
      <c r="M58" s="18">
        <v>124</v>
      </c>
      <c r="N58" s="18">
        <v>10597.79</v>
      </c>
      <c r="O58" s="17">
        <v>89</v>
      </c>
      <c r="P58" s="17">
        <v>2520</v>
      </c>
      <c r="Q58" s="18">
        <v>84</v>
      </c>
      <c r="R58" s="18">
        <v>6966.53</v>
      </c>
      <c r="S58" s="17">
        <v>89</v>
      </c>
      <c r="T58" s="17">
        <v>2488</v>
      </c>
      <c r="U58" s="18">
        <v>54</v>
      </c>
      <c r="V58" s="18">
        <v>4848.48</v>
      </c>
      <c r="W58" s="17">
        <v>89</v>
      </c>
      <c r="X58" s="17">
        <v>2446</v>
      </c>
      <c r="Y58" s="18">
        <v>53</v>
      </c>
      <c r="Z58" s="18">
        <v>4513.57</v>
      </c>
      <c r="AA58" s="17">
        <v>89</v>
      </c>
      <c r="AB58" s="17">
        <v>3346</v>
      </c>
      <c r="AC58" s="18">
        <v>61</v>
      </c>
      <c r="AD58" s="18">
        <v>5118.54</v>
      </c>
      <c r="AE58" s="17">
        <v>89</v>
      </c>
      <c r="AF58" s="17">
        <v>3070</v>
      </c>
      <c r="AG58" s="18">
        <v>54</v>
      </c>
      <c r="AH58" s="18">
        <v>4589.24</v>
      </c>
      <c r="AI58" s="17">
        <v>89</v>
      </c>
      <c r="AJ58" s="17">
        <v>2783</v>
      </c>
      <c r="AK58" s="17">
        <v>60</v>
      </c>
      <c r="AL58" s="18">
        <v>5068.5</v>
      </c>
      <c r="AM58" s="17">
        <v>89</v>
      </c>
      <c r="AN58" s="17">
        <v>2749</v>
      </c>
      <c r="AO58" s="17">
        <v>47</v>
      </c>
      <c r="AP58" s="18">
        <v>4352.7</v>
      </c>
      <c r="AQ58" s="17">
        <v>89</v>
      </c>
      <c r="AR58" s="17">
        <v>2865</v>
      </c>
      <c r="AS58" s="18">
        <v>38</v>
      </c>
      <c r="AT58" s="18">
        <v>3215.6</v>
      </c>
      <c r="AU58" s="17">
        <v>89</v>
      </c>
      <c r="AV58" s="17">
        <v>2900</v>
      </c>
      <c r="AW58" s="18">
        <v>38</v>
      </c>
      <c r="AX58" s="18">
        <v>3388.18</v>
      </c>
      <c r="AY58" s="17">
        <v>89</v>
      </c>
      <c r="AZ58" s="18">
        <v>3005</v>
      </c>
      <c r="BA58" s="18">
        <v>52</v>
      </c>
      <c r="BB58" s="18">
        <v>4614.11</v>
      </c>
      <c r="BC58" s="17">
        <v>89</v>
      </c>
      <c r="BD58" s="18">
        <v>2999</v>
      </c>
      <c r="BE58" s="18">
        <v>59</v>
      </c>
      <c r="BF58" s="18">
        <v>5445.56</v>
      </c>
      <c r="BG58" s="17">
        <v>89</v>
      </c>
      <c r="BH58" s="18">
        <v>2939</v>
      </c>
      <c r="BI58" s="18">
        <v>51</v>
      </c>
      <c r="BJ58" s="18">
        <v>4627.4</v>
      </c>
      <c r="BK58" s="17">
        <v>89</v>
      </c>
      <c r="BL58" s="17">
        <v>2884</v>
      </c>
      <c r="BM58" s="17">
        <v>32</v>
      </c>
      <c r="BN58" s="18">
        <v>3090.25</v>
      </c>
      <c r="BO58" s="17">
        <v>89</v>
      </c>
      <c r="BP58" s="17">
        <v>2849</v>
      </c>
      <c r="BQ58" s="17">
        <v>40</v>
      </c>
      <c r="BR58" s="18">
        <v>3408.19</v>
      </c>
      <c r="BS58" s="17">
        <v>89</v>
      </c>
      <c r="BT58" s="17">
        <v>2797</v>
      </c>
      <c r="BU58" s="18">
        <v>112</v>
      </c>
      <c r="BV58" s="18">
        <v>9564.14</v>
      </c>
      <c r="BW58" s="17">
        <v>89</v>
      </c>
      <c r="BX58" s="18">
        <v>2681</v>
      </c>
      <c r="BY58" s="18">
        <v>86</v>
      </c>
      <c r="BZ58" s="18">
        <v>7322</v>
      </c>
      <c r="CA58" s="17">
        <v>89</v>
      </c>
      <c r="CB58" s="18">
        <v>2580</v>
      </c>
      <c r="CC58" s="18">
        <v>215</v>
      </c>
      <c r="CD58" s="18">
        <v>18191.43</v>
      </c>
      <c r="CE58" s="17">
        <v>89</v>
      </c>
      <c r="CF58" s="18">
        <v>2389</v>
      </c>
      <c r="CG58" s="18">
        <v>47</v>
      </c>
      <c r="CH58" s="18">
        <v>4350.19</v>
      </c>
      <c r="CI58" s="17">
        <v>89</v>
      </c>
      <c r="CJ58" s="18">
        <v>2289</v>
      </c>
      <c r="CK58" s="18">
        <v>47</v>
      </c>
      <c r="CL58" s="18">
        <v>3956.38</v>
      </c>
      <c r="CM58" s="17">
        <v>89</v>
      </c>
      <c r="CN58" s="18">
        <v>2199</v>
      </c>
      <c r="CO58" s="17">
        <v>44</v>
      </c>
      <c r="CP58" s="18">
        <v>3715.23</v>
      </c>
      <c r="CQ58" s="17">
        <v>89</v>
      </c>
      <c r="CR58" s="17">
        <v>2166</v>
      </c>
      <c r="CS58" s="17">
        <v>49</v>
      </c>
      <c r="CT58" s="18">
        <v>4346.73</v>
      </c>
      <c r="CU58" s="17">
        <v>89</v>
      </c>
      <c r="CV58" s="17">
        <v>2129</v>
      </c>
      <c r="CW58" s="17">
        <v>43</v>
      </c>
      <c r="CX58" s="18">
        <v>3672.44</v>
      </c>
      <c r="CY58" s="17">
        <v>89</v>
      </c>
      <c r="CZ58" s="17">
        <v>2106</v>
      </c>
      <c r="DA58" s="17">
        <v>44</v>
      </c>
      <c r="DB58" s="18">
        <v>4276.56</v>
      </c>
      <c r="DC58" s="17">
        <v>89</v>
      </c>
      <c r="DD58" s="17">
        <v>2190</v>
      </c>
      <c r="DE58" s="17">
        <v>48</v>
      </c>
      <c r="DF58" s="18">
        <v>5187.74</v>
      </c>
      <c r="DG58" s="17">
        <v>89</v>
      </c>
      <c r="DH58" s="17">
        <v>1943</v>
      </c>
      <c r="DI58" s="18">
        <v>39</v>
      </c>
      <c r="DJ58" s="18">
        <v>3860.6</v>
      </c>
      <c r="DK58" s="17">
        <v>89</v>
      </c>
      <c r="DL58" s="18">
        <v>1899</v>
      </c>
      <c r="DM58" s="18">
        <v>47</v>
      </c>
      <c r="DN58" s="18">
        <v>4378.19</v>
      </c>
      <c r="DO58" s="17">
        <v>89</v>
      </c>
      <c r="DP58" s="18">
        <v>1543</v>
      </c>
      <c r="DQ58" s="18">
        <v>45</v>
      </c>
      <c r="DR58" s="18">
        <v>3817.94</v>
      </c>
      <c r="DS58" s="17">
        <v>89</v>
      </c>
      <c r="DT58" s="18">
        <v>1501</v>
      </c>
      <c r="DU58" s="18">
        <v>45</v>
      </c>
      <c r="DV58" s="18">
        <v>4481.64</v>
      </c>
      <c r="DW58" s="17">
        <v>89</v>
      </c>
      <c r="DX58" s="18">
        <v>1706</v>
      </c>
      <c r="DY58" s="17">
        <v>36</v>
      </c>
      <c r="DZ58" s="18">
        <v>3019.24</v>
      </c>
      <c r="EA58" s="17">
        <v>89</v>
      </c>
      <c r="EB58" s="17">
        <v>1764</v>
      </c>
      <c r="EC58" s="17"/>
      <c r="ED58" s="18"/>
      <c r="EE58" s="17"/>
      <c r="EF58" s="17"/>
      <c r="EG58" s="17">
        <v>1195</v>
      </c>
      <c r="EH58" s="17">
        <v>106769.58</v>
      </c>
      <c r="EI58" s="17">
        <v>1064</v>
      </c>
      <c r="EJ58" s="17">
        <v>90730.96</v>
      </c>
      <c r="EK58" s="17">
        <v>979</v>
      </c>
      <c r="EL58" s="17">
        <v>95535.45</v>
      </c>
      <c r="EM58" s="17">
        <v>1546</v>
      </c>
      <c r="EN58" s="17">
        <v>135058.18</v>
      </c>
      <c r="EO58" s="18">
        <v>2023</v>
      </c>
      <c r="EP58" s="41">
        <v>178165.36</v>
      </c>
      <c r="EQ58" s="41"/>
      <c r="ER58" s="41"/>
      <c r="ES58" s="41"/>
      <c r="ET58" s="41"/>
      <c r="EU58" s="41"/>
      <c r="EV58" s="41"/>
      <c r="EW58" s="18"/>
      <c r="EX58" s="41"/>
      <c r="EY58" s="41"/>
      <c r="EZ58" s="41"/>
      <c r="FA58" s="18"/>
      <c r="FB58" s="18"/>
      <c r="FC58" s="18">
        <f t="shared" si="1"/>
        <v>1794</v>
      </c>
      <c r="FD58" s="18">
        <f t="shared" si="5"/>
        <v>157985.09</v>
      </c>
      <c r="FE58" s="18">
        <f t="shared" si="4"/>
        <v>8601</v>
      </c>
      <c r="FF58" s="18">
        <f t="shared" si="3"/>
        <v>764244.62</v>
      </c>
      <c r="FG58" s="145"/>
      <c r="FH58" s="146"/>
    </row>
    <row r="59" ht="16.5" spans="1:164">
      <c r="A59" s="16" t="s">
        <v>126</v>
      </c>
      <c r="B59" s="17" t="s">
        <v>45</v>
      </c>
      <c r="C59" s="18">
        <v>6939962760711</v>
      </c>
      <c r="D59" s="18">
        <v>21062010001138</v>
      </c>
      <c r="E59" s="17" t="s">
        <v>254</v>
      </c>
      <c r="F59" s="19" t="s">
        <v>427</v>
      </c>
      <c r="G59" s="17" t="s">
        <v>129</v>
      </c>
      <c r="H59" s="26">
        <f>VLOOKUP(C59,[3]Sheet2!K:P,6,0)</f>
        <v>1</v>
      </c>
      <c r="I59" s="17">
        <f>VLOOKUP(C59,[3]Sheet2!K:N,4,0)</f>
        <v>2055</v>
      </c>
      <c r="J59" s="17">
        <f>VLOOKUP(C59,[3]Sheet2!K:Q,7,0)</f>
        <v>1980</v>
      </c>
      <c r="K59" s="18">
        <f>VLOOKUP(C59,[3]Sheet2!K:O,5,0)</f>
        <v>42.7897144842764</v>
      </c>
      <c r="L59" s="27">
        <f t="shared" si="0"/>
        <v>0.0112955742251879</v>
      </c>
      <c r="M59" s="18">
        <v>42</v>
      </c>
      <c r="N59" s="18">
        <v>5563.69</v>
      </c>
      <c r="O59" s="17">
        <v>149</v>
      </c>
      <c r="P59" s="17">
        <v>427</v>
      </c>
      <c r="Q59" s="18">
        <v>30</v>
      </c>
      <c r="R59" s="18">
        <v>4161.97</v>
      </c>
      <c r="S59" s="17">
        <v>124</v>
      </c>
      <c r="T59" s="17">
        <v>426</v>
      </c>
      <c r="U59" s="18">
        <v>26</v>
      </c>
      <c r="V59" s="18">
        <v>3593.89</v>
      </c>
      <c r="W59" s="17">
        <v>124</v>
      </c>
      <c r="X59" s="17">
        <v>720</v>
      </c>
      <c r="Y59" s="18">
        <v>16</v>
      </c>
      <c r="Z59" s="18">
        <v>2345.3</v>
      </c>
      <c r="AA59" s="17">
        <v>124</v>
      </c>
      <c r="AB59" s="17">
        <v>485</v>
      </c>
      <c r="AC59" s="18">
        <v>19</v>
      </c>
      <c r="AD59" s="18">
        <v>2791.4</v>
      </c>
      <c r="AE59" s="17">
        <v>124</v>
      </c>
      <c r="AF59" s="17">
        <v>465</v>
      </c>
      <c r="AG59" s="18">
        <v>27</v>
      </c>
      <c r="AH59" s="18">
        <v>3640.51</v>
      </c>
      <c r="AI59" s="17">
        <v>124</v>
      </c>
      <c r="AJ59" s="17">
        <v>480</v>
      </c>
      <c r="AK59" s="17">
        <v>22</v>
      </c>
      <c r="AL59" s="18">
        <v>2960.28</v>
      </c>
      <c r="AM59" s="17">
        <v>139</v>
      </c>
      <c r="AN59" s="17">
        <v>710</v>
      </c>
      <c r="AO59" s="17">
        <v>16</v>
      </c>
      <c r="AP59" s="18">
        <v>2439.02</v>
      </c>
      <c r="AQ59" s="17">
        <v>139</v>
      </c>
      <c r="AR59" s="17">
        <v>723</v>
      </c>
      <c r="AS59" s="18">
        <v>17</v>
      </c>
      <c r="AT59" s="18">
        <v>2309.18</v>
      </c>
      <c r="AU59" s="17">
        <v>139</v>
      </c>
      <c r="AV59" s="17">
        <v>754</v>
      </c>
      <c r="AW59" s="18">
        <v>18</v>
      </c>
      <c r="AX59" s="18">
        <v>2723.57</v>
      </c>
      <c r="AY59" s="17">
        <v>139</v>
      </c>
      <c r="AZ59" s="18">
        <v>688</v>
      </c>
      <c r="BA59" s="18">
        <v>26</v>
      </c>
      <c r="BB59" s="18">
        <v>4055.98</v>
      </c>
      <c r="BC59" s="17">
        <v>139</v>
      </c>
      <c r="BD59" s="18">
        <v>671</v>
      </c>
      <c r="BE59" s="18">
        <v>22</v>
      </c>
      <c r="BF59" s="18">
        <v>2982.87</v>
      </c>
      <c r="BG59" s="17">
        <v>139</v>
      </c>
      <c r="BH59" s="18">
        <v>633</v>
      </c>
      <c r="BI59" s="18">
        <v>21</v>
      </c>
      <c r="BJ59" s="18">
        <v>2996.85</v>
      </c>
      <c r="BK59" s="17">
        <v>139</v>
      </c>
      <c r="BL59" s="17">
        <v>645</v>
      </c>
      <c r="BM59" s="17">
        <v>9</v>
      </c>
      <c r="BN59" s="18">
        <v>1315.51</v>
      </c>
      <c r="BO59" s="17">
        <v>139</v>
      </c>
      <c r="BP59" s="17">
        <v>641</v>
      </c>
      <c r="BQ59" s="17">
        <v>9</v>
      </c>
      <c r="BR59" s="18">
        <v>1565.78</v>
      </c>
      <c r="BS59" s="17">
        <v>139</v>
      </c>
      <c r="BT59" s="17">
        <v>681</v>
      </c>
      <c r="BU59" s="18">
        <v>66</v>
      </c>
      <c r="BV59" s="18">
        <v>9404.19</v>
      </c>
      <c r="BW59" s="17">
        <v>139</v>
      </c>
      <c r="BX59" s="18">
        <v>610</v>
      </c>
      <c r="BY59" s="18">
        <v>62</v>
      </c>
      <c r="BZ59" s="18">
        <v>8846.6</v>
      </c>
      <c r="CA59" s="17">
        <v>139</v>
      </c>
      <c r="CB59" s="18">
        <v>528</v>
      </c>
      <c r="CC59" s="18">
        <v>141</v>
      </c>
      <c r="CD59" s="18">
        <v>19381.21</v>
      </c>
      <c r="CE59" s="17">
        <v>139</v>
      </c>
      <c r="CF59" s="18">
        <v>398</v>
      </c>
      <c r="CG59" s="18">
        <v>34</v>
      </c>
      <c r="CH59" s="18">
        <v>4826.21</v>
      </c>
      <c r="CI59" s="17">
        <v>139</v>
      </c>
      <c r="CJ59" s="18">
        <v>310</v>
      </c>
      <c r="CK59" s="18">
        <v>35</v>
      </c>
      <c r="CL59" s="18">
        <v>4967.91</v>
      </c>
      <c r="CM59" s="17">
        <v>139</v>
      </c>
      <c r="CN59" s="18">
        <v>265</v>
      </c>
      <c r="CO59" s="17">
        <v>13</v>
      </c>
      <c r="CP59" s="18">
        <v>2121.22</v>
      </c>
      <c r="CQ59" s="17">
        <v>139</v>
      </c>
      <c r="CR59" s="17">
        <v>375</v>
      </c>
      <c r="CS59" s="17">
        <v>17</v>
      </c>
      <c r="CT59" s="18">
        <v>2488.67</v>
      </c>
      <c r="CU59" s="17">
        <v>139</v>
      </c>
      <c r="CV59" s="17">
        <v>382</v>
      </c>
      <c r="CW59" s="17">
        <v>13</v>
      </c>
      <c r="CX59" s="18">
        <v>1896.19</v>
      </c>
      <c r="CY59" s="17">
        <v>139</v>
      </c>
      <c r="CZ59" s="17">
        <v>376</v>
      </c>
      <c r="DA59" s="17">
        <v>19</v>
      </c>
      <c r="DB59" s="18">
        <v>3077.96</v>
      </c>
      <c r="DC59" s="17">
        <v>139</v>
      </c>
      <c r="DD59" s="17">
        <v>264</v>
      </c>
      <c r="DE59" s="17">
        <v>14</v>
      </c>
      <c r="DF59" s="18">
        <v>2605.27</v>
      </c>
      <c r="DG59" s="17">
        <v>139</v>
      </c>
      <c r="DH59" s="17">
        <v>419</v>
      </c>
      <c r="DI59" s="18">
        <v>21</v>
      </c>
      <c r="DJ59" s="18">
        <v>3615.27</v>
      </c>
      <c r="DK59" s="17">
        <v>139</v>
      </c>
      <c r="DL59" s="18">
        <v>403</v>
      </c>
      <c r="DM59" s="18">
        <v>28</v>
      </c>
      <c r="DN59" s="18">
        <v>3973.3</v>
      </c>
      <c r="DO59" s="17">
        <v>139</v>
      </c>
      <c r="DP59" s="18">
        <v>267</v>
      </c>
      <c r="DQ59" s="18">
        <v>13</v>
      </c>
      <c r="DR59" s="18">
        <v>1888.8</v>
      </c>
      <c r="DS59" s="17">
        <v>139</v>
      </c>
      <c r="DT59" s="18">
        <v>278</v>
      </c>
      <c r="DU59" s="18">
        <v>24</v>
      </c>
      <c r="DV59" s="18">
        <v>3466</v>
      </c>
      <c r="DW59" s="17">
        <v>139</v>
      </c>
      <c r="DX59" s="18">
        <v>673</v>
      </c>
      <c r="DY59" s="17">
        <v>23</v>
      </c>
      <c r="DZ59" s="18">
        <v>3319.95</v>
      </c>
      <c r="EA59" s="17">
        <v>139</v>
      </c>
      <c r="EB59" s="17">
        <v>666</v>
      </c>
      <c r="EC59" s="17"/>
      <c r="ED59" s="18"/>
      <c r="EE59" s="17"/>
      <c r="EF59" s="17"/>
      <c r="EG59" s="17">
        <v>814</v>
      </c>
      <c r="EH59" s="17">
        <v>122220.74</v>
      </c>
      <c r="EI59" s="17">
        <v>345</v>
      </c>
      <c r="EJ59" s="17">
        <v>52199.53</v>
      </c>
      <c r="EK59" s="17">
        <v>288</v>
      </c>
      <c r="EL59" s="17">
        <v>43426.76</v>
      </c>
      <c r="EM59" s="17">
        <v>223</v>
      </c>
      <c r="EN59" s="17">
        <v>35398.07</v>
      </c>
      <c r="EO59" s="16">
        <v>462</v>
      </c>
      <c r="EP59" s="16">
        <v>66971.31</v>
      </c>
      <c r="EQ59" s="16"/>
      <c r="ER59" s="16"/>
      <c r="ES59" s="41"/>
      <c r="ET59" s="41"/>
      <c r="EU59" s="41"/>
      <c r="EV59" s="41"/>
      <c r="EW59" s="18"/>
      <c r="EX59" s="41"/>
      <c r="EY59" s="41"/>
      <c r="EZ59" s="41"/>
      <c r="FA59" s="18"/>
      <c r="FB59" s="18"/>
      <c r="FC59" s="18">
        <f t="shared" si="1"/>
        <v>843</v>
      </c>
      <c r="FD59" s="18">
        <f t="shared" si="5"/>
        <v>121324.55</v>
      </c>
      <c r="FE59" s="18">
        <f t="shared" si="4"/>
        <v>2975</v>
      </c>
      <c r="FF59" s="18">
        <f t="shared" si="3"/>
        <v>441540.96</v>
      </c>
      <c r="FG59" s="145"/>
      <c r="FH59" s="146"/>
    </row>
    <row r="60" ht="16.5" spans="1:164">
      <c r="A60" s="16" t="s">
        <v>126</v>
      </c>
      <c r="B60" s="17" t="s">
        <v>47</v>
      </c>
      <c r="C60" s="18">
        <v>6939962752488</v>
      </c>
      <c r="D60" s="18">
        <v>21062010000617</v>
      </c>
      <c r="E60" s="17" t="s">
        <v>259</v>
      </c>
      <c r="F60" s="19" t="s">
        <v>428</v>
      </c>
      <c r="G60" s="17" t="s">
        <v>129</v>
      </c>
      <c r="H60" s="26">
        <f>VLOOKUP(C60,[3]Sheet2!K:P,6,0)</f>
        <v>1</v>
      </c>
      <c r="I60" s="17">
        <f>VLOOKUP(C60,[3]Sheet2!K:N,4,0)</f>
        <v>4298</v>
      </c>
      <c r="J60" s="17">
        <f>VLOOKUP(C60,[3]Sheet2!K:Q,7,0)</f>
        <v>2378</v>
      </c>
      <c r="K60" s="18">
        <f>VLOOKUP(C60,[3]Sheet2!K:O,5,0)</f>
        <v>49.6462955484048</v>
      </c>
      <c r="L60" s="27">
        <f t="shared" si="0"/>
        <v>0.012380914097359</v>
      </c>
      <c r="M60" s="18">
        <v>75</v>
      </c>
      <c r="N60" s="18">
        <v>9248.67</v>
      </c>
      <c r="O60" s="17">
        <v>149</v>
      </c>
      <c r="P60" s="17">
        <v>741</v>
      </c>
      <c r="Q60" s="18">
        <v>50</v>
      </c>
      <c r="R60" s="18">
        <v>6236.92</v>
      </c>
      <c r="S60" s="17">
        <v>114</v>
      </c>
      <c r="T60" s="17">
        <v>736</v>
      </c>
      <c r="U60" s="18">
        <v>32</v>
      </c>
      <c r="V60" s="18">
        <v>4089.54</v>
      </c>
      <c r="W60" s="17">
        <v>114</v>
      </c>
      <c r="X60" s="17">
        <v>1074</v>
      </c>
      <c r="Y60" s="18">
        <v>26</v>
      </c>
      <c r="Z60" s="18">
        <v>3553.6</v>
      </c>
      <c r="AA60" s="17">
        <v>114</v>
      </c>
      <c r="AB60" s="17">
        <v>985</v>
      </c>
      <c r="AC60" s="18">
        <v>25</v>
      </c>
      <c r="AD60" s="18">
        <v>3411.44</v>
      </c>
      <c r="AE60" s="17">
        <v>114</v>
      </c>
      <c r="AF60" s="17">
        <v>958</v>
      </c>
      <c r="AG60" s="18">
        <v>16</v>
      </c>
      <c r="AH60" s="18">
        <v>2160.6</v>
      </c>
      <c r="AI60" s="17">
        <v>114</v>
      </c>
      <c r="AJ60" s="17">
        <v>928</v>
      </c>
      <c r="AK60" s="17">
        <v>16</v>
      </c>
      <c r="AL60" s="18">
        <v>2195.33</v>
      </c>
      <c r="AM60" s="17">
        <v>139</v>
      </c>
      <c r="AN60" s="17">
        <v>955</v>
      </c>
      <c r="AO60" s="17">
        <v>14</v>
      </c>
      <c r="AP60" s="18">
        <v>1916.52</v>
      </c>
      <c r="AQ60" s="17">
        <v>139</v>
      </c>
      <c r="AR60" s="17">
        <v>987</v>
      </c>
      <c r="AS60" s="18">
        <v>21</v>
      </c>
      <c r="AT60" s="18">
        <v>2884.83</v>
      </c>
      <c r="AU60" s="17">
        <v>139</v>
      </c>
      <c r="AV60" s="17">
        <v>1037</v>
      </c>
      <c r="AW60" s="18">
        <v>6</v>
      </c>
      <c r="AX60" s="18">
        <v>1635.9</v>
      </c>
      <c r="AY60" s="17">
        <v>139</v>
      </c>
      <c r="AZ60" s="18">
        <v>1061</v>
      </c>
      <c r="BA60" s="18">
        <v>25</v>
      </c>
      <c r="BB60" s="18">
        <v>3709.22</v>
      </c>
      <c r="BC60" s="17">
        <v>139</v>
      </c>
      <c r="BD60" s="18">
        <v>1047</v>
      </c>
      <c r="BE60" s="18">
        <v>27</v>
      </c>
      <c r="BF60" s="18">
        <v>4125.66</v>
      </c>
      <c r="BG60" s="17">
        <v>139</v>
      </c>
      <c r="BH60" s="18">
        <v>1003</v>
      </c>
      <c r="BI60" s="18">
        <v>25</v>
      </c>
      <c r="BJ60" s="18">
        <v>3419.15</v>
      </c>
      <c r="BK60" s="17">
        <v>139</v>
      </c>
      <c r="BL60" s="17">
        <v>984</v>
      </c>
      <c r="BM60" s="17">
        <v>12</v>
      </c>
      <c r="BN60" s="18">
        <v>1892.59</v>
      </c>
      <c r="BO60" s="17">
        <v>139</v>
      </c>
      <c r="BP60" s="17">
        <v>972</v>
      </c>
      <c r="BQ60" s="17">
        <v>15</v>
      </c>
      <c r="BR60" s="18">
        <v>2044.05</v>
      </c>
      <c r="BS60" s="17">
        <v>139</v>
      </c>
      <c r="BT60" s="17">
        <v>969</v>
      </c>
      <c r="BU60" s="18">
        <v>47</v>
      </c>
      <c r="BV60" s="18">
        <v>6900.6</v>
      </c>
      <c r="BW60" s="17">
        <v>139</v>
      </c>
      <c r="BX60" s="18">
        <v>923</v>
      </c>
      <c r="BY60" s="18">
        <v>33</v>
      </c>
      <c r="BZ60" s="18">
        <v>4595.91</v>
      </c>
      <c r="CA60" s="17">
        <v>139</v>
      </c>
      <c r="CB60" s="18">
        <v>877</v>
      </c>
      <c r="CC60" s="18">
        <v>64</v>
      </c>
      <c r="CD60" s="18">
        <v>8104.17</v>
      </c>
      <c r="CE60" s="17">
        <v>139</v>
      </c>
      <c r="CF60" s="18">
        <v>822</v>
      </c>
      <c r="CG60" s="18">
        <v>29</v>
      </c>
      <c r="CH60" s="18">
        <v>3948.83</v>
      </c>
      <c r="CI60" s="17">
        <v>139</v>
      </c>
      <c r="CJ60" s="18">
        <v>774</v>
      </c>
      <c r="CK60" s="18">
        <v>38</v>
      </c>
      <c r="CL60" s="18">
        <v>5533.77</v>
      </c>
      <c r="CM60" s="17">
        <v>139</v>
      </c>
      <c r="CN60" s="18">
        <v>702</v>
      </c>
      <c r="CO60" s="17">
        <v>35</v>
      </c>
      <c r="CP60" s="18">
        <v>4733.7</v>
      </c>
      <c r="CQ60" s="17">
        <v>139</v>
      </c>
      <c r="CR60" s="17">
        <v>784</v>
      </c>
      <c r="CS60" s="17">
        <v>31</v>
      </c>
      <c r="CT60" s="18">
        <v>4687.48</v>
      </c>
      <c r="CU60" s="17">
        <v>139</v>
      </c>
      <c r="CV60" s="17">
        <v>771</v>
      </c>
      <c r="CW60" s="17">
        <v>32</v>
      </c>
      <c r="CX60" s="18">
        <v>4283.23</v>
      </c>
      <c r="CY60" s="17">
        <v>139</v>
      </c>
      <c r="CZ60" s="17">
        <v>749</v>
      </c>
      <c r="DA60" s="17">
        <v>36</v>
      </c>
      <c r="DB60" s="18">
        <v>4912.9</v>
      </c>
      <c r="DC60" s="17">
        <v>139</v>
      </c>
      <c r="DD60" s="17">
        <v>782</v>
      </c>
      <c r="DE60" s="17">
        <v>50</v>
      </c>
      <c r="DF60" s="18">
        <v>7330.17</v>
      </c>
      <c r="DG60" s="17">
        <v>139</v>
      </c>
      <c r="DH60" s="17">
        <v>607</v>
      </c>
      <c r="DI60" s="18">
        <v>18</v>
      </c>
      <c r="DJ60" s="18">
        <v>2911.95</v>
      </c>
      <c r="DK60" s="17">
        <v>139</v>
      </c>
      <c r="DL60" s="18">
        <v>587</v>
      </c>
      <c r="DM60" s="18">
        <v>31</v>
      </c>
      <c r="DN60" s="18">
        <v>4138.28</v>
      </c>
      <c r="DO60" s="17">
        <v>139</v>
      </c>
      <c r="DP60" s="18">
        <v>451</v>
      </c>
      <c r="DQ60" s="18">
        <v>29</v>
      </c>
      <c r="DR60" s="18">
        <v>4462.89</v>
      </c>
      <c r="DS60" s="17">
        <v>139</v>
      </c>
      <c r="DT60" s="18">
        <v>424</v>
      </c>
      <c r="DU60" s="18">
        <v>31</v>
      </c>
      <c r="DV60" s="18">
        <v>4559.66</v>
      </c>
      <c r="DW60" s="17">
        <v>139</v>
      </c>
      <c r="DX60" s="18">
        <v>548</v>
      </c>
      <c r="DY60" s="17">
        <v>35</v>
      </c>
      <c r="DZ60" s="18">
        <v>5006.52</v>
      </c>
      <c r="EA60" s="17">
        <v>139</v>
      </c>
      <c r="EB60" s="17">
        <v>563</v>
      </c>
      <c r="EC60" s="17"/>
      <c r="ED60" s="18"/>
      <c r="EE60" s="17"/>
      <c r="EF60" s="17"/>
      <c r="EG60" s="17">
        <v>5505</v>
      </c>
      <c r="EH60" s="17">
        <v>771816.7</v>
      </c>
      <c r="EI60" s="17">
        <v>1037</v>
      </c>
      <c r="EJ60" s="17">
        <v>145173.03</v>
      </c>
      <c r="EK60" s="17">
        <v>1522</v>
      </c>
      <c r="EL60" s="17">
        <v>214995.36</v>
      </c>
      <c r="EM60" s="17">
        <v>708</v>
      </c>
      <c r="EN60" s="17">
        <v>96009.31</v>
      </c>
      <c r="EO60" s="18">
        <v>808</v>
      </c>
      <c r="EP60" s="41">
        <v>111319.36</v>
      </c>
      <c r="EQ60" s="41"/>
      <c r="ER60" s="41"/>
      <c r="ES60" s="41"/>
      <c r="ET60" s="41"/>
      <c r="EU60" s="41"/>
      <c r="EV60" s="41"/>
      <c r="EW60" s="18"/>
      <c r="EX60" s="41"/>
      <c r="EY60" s="41"/>
      <c r="EZ60" s="41"/>
      <c r="FA60" s="18"/>
      <c r="FB60" s="18"/>
      <c r="FC60" s="18">
        <f t="shared" si="1"/>
        <v>924</v>
      </c>
      <c r="FD60" s="18">
        <f t="shared" si="5"/>
        <v>128634.08</v>
      </c>
      <c r="FE60" s="18">
        <f t="shared" si="4"/>
        <v>10504</v>
      </c>
      <c r="FF60" s="18">
        <f t="shared" si="3"/>
        <v>1467947.84</v>
      </c>
      <c r="FG60" s="145"/>
      <c r="FH60" s="146"/>
    </row>
    <row r="61" ht="16.5" spans="1:164">
      <c r="A61" s="16" t="s">
        <v>133</v>
      </c>
      <c r="B61" s="17" t="s">
        <v>47</v>
      </c>
      <c r="C61" s="18">
        <v>6939962760575</v>
      </c>
      <c r="D61" s="18">
        <v>21062010001018</v>
      </c>
      <c r="E61" s="17" t="s">
        <v>261</v>
      </c>
      <c r="F61" s="19" t="s">
        <v>429</v>
      </c>
      <c r="G61" s="17" t="s">
        <v>129</v>
      </c>
      <c r="H61" s="26">
        <f>VLOOKUP(C61,[3]Sheet2!K:P,6,0)</f>
        <v>1</v>
      </c>
      <c r="I61" s="17">
        <f>VLOOKUP(C61,[3]Sheet2!K:N,4,0)</f>
        <v>794</v>
      </c>
      <c r="J61" s="17">
        <f>VLOOKUP(C61,[3]Sheet2!K:Q,7,0)</f>
        <v>140</v>
      </c>
      <c r="K61" s="18">
        <f>VLOOKUP(C61,[3]Sheet2!K:O,5,0)</f>
        <v>33.4106489356219</v>
      </c>
      <c r="L61" s="27">
        <f t="shared" si="0"/>
        <v>0.00183569830231405</v>
      </c>
      <c r="M61" s="18">
        <v>8</v>
      </c>
      <c r="N61" s="18">
        <v>1061.15</v>
      </c>
      <c r="O61" s="17">
        <v>129</v>
      </c>
      <c r="P61" s="17">
        <v>645</v>
      </c>
      <c r="Q61" s="18">
        <v>10</v>
      </c>
      <c r="R61" s="18">
        <v>1326.98</v>
      </c>
      <c r="S61" s="17">
        <v>124</v>
      </c>
      <c r="T61" s="17">
        <v>637</v>
      </c>
      <c r="U61" s="18">
        <v>0</v>
      </c>
      <c r="V61" s="18">
        <v>283</v>
      </c>
      <c r="W61" s="17">
        <v>124</v>
      </c>
      <c r="X61" s="17">
        <v>635</v>
      </c>
      <c r="Y61" s="18">
        <v>4</v>
      </c>
      <c r="Z61" s="18">
        <v>586</v>
      </c>
      <c r="AA61" s="17">
        <v>124</v>
      </c>
      <c r="AB61" s="17">
        <v>631</v>
      </c>
      <c r="AC61" s="18">
        <v>1</v>
      </c>
      <c r="AD61" s="18">
        <v>171.5</v>
      </c>
      <c r="AE61" s="17">
        <v>124</v>
      </c>
      <c r="AF61" s="17">
        <v>633</v>
      </c>
      <c r="AG61" s="18">
        <v>4</v>
      </c>
      <c r="AH61" s="18">
        <v>548</v>
      </c>
      <c r="AI61" s="17">
        <v>124</v>
      </c>
      <c r="AJ61" s="17">
        <v>621</v>
      </c>
      <c r="AK61" s="17">
        <v>2</v>
      </c>
      <c r="AL61" s="18">
        <v>288</v>
      </c>
      <c r="AM61" s="17">
        <v>149</v>
      </c>
      <c r="AN61" s="17">
        <v>619</v>
      </c>
      <c r="AO61" s="17">
        <v>3</v>
      </c>
      <c r="AP61" s="18">
        <v>444.19</v>
      </c>
      <c r="AQ61" s="17">
        <v>149</v>
      </c>
      <c r="AR61" s="17">
        <v>616</v>
      </c>
      <c r="AS61" s="18">
        <v>3</v>
      </c>
      <c r="AT61" s="18">
        <v>427</v>
      </c>
      <c r="AU61" s="17">
        <v>149</v>
      </c>
      <c r="AV61" s="17">
        <v>613</v>
      </c>
      <c r="AW61" s="18">
        <v>2</v>
      </c>
      <c r="AX61" s="18">
        <v>296.18</v>
      </c>
      <c r="AY61" s="17">
        <v>149</v>
      </c>
      <c r="AZ61" s="18">
        <v>619</v>
      </c>
      <c r="BA61" s="18">
        <v>2</v>
      </c>
      <c r="BB61" s="18">
        <v>298</v>
      </c>
      <c r="BC61" s="17">
        <v>149</v>
      </c>
      <c r="BD61" s="18">
        <v>617</v>
      </c>
      <c r="BE61" s="18">
        <v>4</v>
      </c>
      <c r="BF61" s="18">
        <v>591.15</v>
      </c>
      <c r="BG61" s="17">
        <v>149</v>
      </c>
      <c r="BH61" s="18">
        <v>613</v>
      </c>
      <c r="BI61" s="18">
        <v>4</v>
      </c>
      <c r="BJ61" s="18">
        <v>566</v>
      </c>
      <c r="BK61" s="17">
        <v>149</v>
      </c>
      <c r="BL61" s="17">
        <v>609</v>
      </c>
      <c r="BM61" s="17">
        <v>6</v>
      </c>
      <c r="BN61" s="18">
        <v>881</v>
      </c>
      <c r="BO61" s="17">
        <v>149</v>
      </c>
      <c r="BP61" s="17">
        <v>603</v>
      </c>
      <c r="BQ61" s="17">
        <v>2</v>
      </c>
      <c r="BR61" s="18">
        <v>298</v>
      </c>
      <c r="BS61" s="17">
        <v>149</v>
      </c>
      <c r="BT61" s="17">
        <v>600</v>
      </c>
      <c r="BU61" s="18">
        <v>7</v>
      </c>
      <c r="BV61" s="18">
        <v>1265.27</v>
      </c>
      <c r="BW61" s="17">
        <v>149</v>
      </c>
      <c r="BX61" s="18">
        <v>592</v>
      </c>
      <c r="BY61" s="18">
        <v>2</v>
      </c>
      <c r="BZ61" s="18">
        <v>284.22</v>
      </c>
      <c r="CA61" s="17">
        <v>149</v>
      </c>
      <c r="CB61" s="18">
        <v>589</v>
      </c>
      <c r="CC61" s="18">
        <v>13</v>
      </c>
      <c r="CD61" s="18">
        <v>1824.45</v>
      </c>
      <c r="CE61" s="17">
        <v>149</v>
      </c>
      <c r="CF61" s="18">
        <v>577</v>
      </c>
      <c r="CG61" s="18">
        <v>3</v>
      </c>
      <c r="CH61" s="18">
        <v>429.23</v>
      </c>
      <c r="CI61" s="17">
        <v>149</v>
      </c>
      <c r="CJ61" s="18">
        <v>573</v>
      </c>
      <c r="CK61" s="18">
        <v>9</v>
      </c>
      <c r="CL61" s="18">
        <v>1301.46</v>
      </c>
      <c r="CM61" s="17">
        <v>149</v>
      </c>
      <c r="CN61" s="18">
        <v>563</v>
      </c>
      <c r="CO61" s="17">
        <v>10</v>
      </c>
      <c r="CP61" s="18">
        <v>1484.49</v>
      </c>
      <c r="CQ61" s="17">
        <v>149</v>
      </c>
      <c r="CR61" s="17">
        <v>553</v>
      </c>
      <c r="CS61" s="17">
        <v>9</v>
      </c>
      <c r="CT61" s="18">
        <v>1301.14</v>
      </c>
      <c r="CU61" s="17">
        <v>149</v>
      </c>
      <c r="CV61" s="17">
        <v>543</v>
      </c>
      <c r="CW61" s="17">
        <v>0</v>
      </c>
      <c r="CX61" s="18">
        <v>0</v>
      </c>
      <c r="CY61" s="17">
        <v>149</v>
      </c>
      <c r="CZ61" s="17">
        <v>544</v>
      </c>
      <c r="DA61" s="17">
        <v>5</v>
      </c>
      <c r="DB61" s="18">
        <v>745</v>
      </c>
      <c r="DC61" s="17">
        <v>149</v>
      </c>
      <c r="DD61" s="17">
        <v>540</v>
      </c>
      <c r="DE61" s="17">
        <v>1</v>
      </c>
      <c r="DF61" s="18">
        <v>137.01</v>
      </c>
      <c r="DG61" s="17">
        <v>149</v>
      </c>
      <c r="DH61" s="17">
        <v>539</v>
      </c>
      <c r="DI61" s="18">
        <v>4</v>
      </c>
      <c r="DJ61" s="18">
        <v>862.38</v>
      </c>
      <c r="DK61" s="17">
        <v>149</v>
      </c>
      <c r="DL61" s="18">
        <v>534</v>
      </c>
      <c r="DM61" s="18">
        <v>6</v>
      </c>
      <c r="DN61" s="18">
        <v>829</v>
      </c>
      <c r="DO61" s="17">
        <v>149</v>
      </c>
      <c r="DP61" s="18">
        <v>516</v>
      </c>
      <c r="DQ61" s="18">
        <v>3</v>
      </c>
      <c r="DR61" s="18">
        <v>397.52</v>
      </c>
      <c r="DS61" s="17">
        <v>149</v>
      </c>
      <c r="DT61" s="18">
        <v>513</v>
      </c>
      <c r="DU61" s="18">
        <v>6</v>
      </c>
      <c r="DV61" s="18">
        <v>818.73</v>
      </c>
      <c r="DW61" s="17">
        <v>149</v>
      </c>
      <c r="DX61" s="18">
        <v>509</v>
      </c>
      <c r="DY61" s="17">
        <v>4</v>
      </c>
      <c r="DZ61" s="18">
        <v>842.29</v>
      </c>
      <c r="EA61" s="17">
        <v>149</v>
      </c>
      <c r="EB61" s="17">
        <v>504</v>
      </c>
      <c r="EC61" s="17"/>
      <c r="ED61" s="18"/>
      <c r="EE61" s="17"/>
      <c r="EF61" s="17"/>
      <c r="EG61" s="17">
        <v>2612</v>
      </c>
      <c r="EH61" s="17">
        <v>369312.22</v>
      </c>
      <c r="EI61" s="17">
        <v>829</v>
      </c>
      <c r="EJ61" s="17">
        <v>115732.74</v>
      </c>
      <c r="EK61" s="17">
        <v>992</v>
      </c>
      <c r="EL61" s="17">
        <v>141843.63</v>
      </c>
      <c r="EM61" s="17">
        <v>361</v>
      </c>
      <c r="EN61" s="17">
        <v>48442.51</v>
      </c>
      <c r="EO61" s="16">
        <v>208</v>
      </c>
      <c r="EP61" s="16">
        <v>29090.59</v>
      </c>
      <c r="EQ61" s="16"/>
      <c r="ER61" s="16"/>
      <c r="ES61" s="41"/>
      <c r="ET61" s="41"/>
      <c r="EU61" s="41"/>
      <c r="EV61" s="41"/>
      <c r="EW61" s="18"/>
      <c r="EX61" s="41"/>
      <c r="EY61" s="41"/>
      <c r="EZ61" s="41"/>
      <c r="FA61" s="18"/>
      <c r="FB61" s="18"/>
      <c r="FC61" s="18">
        <f t="shared" si="1"/>
        <v>137</v>
      </c>
      <c r="FD61" s="18">
        <f t="shared" si="5"/>
        <v>20588.34</v>
      </c>
      <c r="FE61" s="18">
        <f t="shared" si="4"/>
        <v>5139</v>
      </c>
      <c r="FF61" s="18">
        <f t="shared" si="3"/>
        <v>725010.03</v>
      </c>
      <c r="FG61" s="145"/>
      <c r="FH61" s="146"/>
    </row>
    <row r="62" ht="16.5" spans="1:164">
      <c r="A62" s="136"/>
      <c r="B62" s="20" t="s">
        <v>44</v>
      </c>
      <c r="C62" s="18">
        <v>6939962758572</v>
      </c>
      <c r="D62" s="18">
        <v>21064110000900</v>
      </c>
      <c r="E62" s="148" t="s">
        <v>269</v>
      </c>
      <c r="F62" s="149"/>
      <c r="G62" s="148" t="s">
        <v>288</v>
      </c>
      <c r="H62" s="26">
        <f>VLOOKUP(C62,[3]Sheet2!K:P,6,0)</f>
        <v>1</v>
      </c>
      <c r="I62" s="17">
        <f>VLOOKUP(C62,[3]Sheet2!K:N,4,0)</f>
        <v>1704</v>
      </c>
      <c r="J62" s="17">
        <f>VLOOKUP(C62,[3]Sheet2!K:Q,7,0)</f>
        <v>992</v>
      </c>
      <c r="K62" s="18">
        <f>VLOOKUP(C62,[3]Sheet2!K:O,5,0)</f>
        <v>97.6664210267747</v>
      </c>
      <c r="L62" s="27">
        <f t="shared" si="0"/>
        <v>0.00373839289303373</v>
      </c>
      <c r="M62" s="18">
        <v>23</v>
      </c>
      <c r="N62" s="18">
        <v>6567.47</v>
      </c>
      <c r="O62" s="148">
        <v>299</v>
      </c>
      <c r="P62" s="17">
        <v>463</v>
      </c>
      <c r="Q62" s="18">
        <v>18</v>
      </c>
      <c r="R62" s="18">
        <v>5630.19</v>
      </c>
      <c r="S62" s="17">
        <v>274</v>
      </c>
      <c r="T62" s="17">
        <v>500</v>
      </c>
      <c r="U62" s="18">
        <v>5</v>
      </c>
      <c r="V62" s="18">
        <v>1404.97</v>
      </c>
      <c r="W62" s="17">
        <v>274</v>
      </c>
      <c r="X62" s="17">
        <v>478</v>
      </c>
      <c r="Y62" s="18">
        <v>10</v>
      </c>
      <c r="Z62" s="18">
        <v>2843.25</v>
      </c>
      <c r="AA62" s="17">
        <v>274</v>
      </c>
      <c r="AB62" s="17">
        <v>482</v>
      </c>
      <c r="AC62" s="18">
        <v>10</v>
      </c>
      <c r="AD62" s="18">
        <v>2832.81</v>
      </c>
      <c r="AE62" s="17">
        <v>274</v>
      </c>
      <c r="AF62" s="17">
        <v>514</v>
      </c>
      <c r="AG62" s="18">
        <v>6</v>
      </c>
      <c r="AH62" s="18">
        <v>1767</v>
      </c>
      <c r="AI62" s="17">
        <v>274</v>
      </c>
      <c r="AJ62" s="17">
        <v>517</v>
      </c>
      <c r="AK62" s="17">
        <v>8</v>
      </c>
      <c r="AL62" s="18">
        <v>2376.7</v>
      </c>
      <c r="AM62" s="17">
        <v>299</v>
      </c>
      <c r="AN62" s="17">
        <v>509</v>
      </c>
      <c r="AO62" s="17">
        <v>3</v>
      </c>
      <c r="AP62" s="18">
        <v>872</v>
      </c>
      <c r="AQ62" s="17">
        <v>299</v>
      </c>
      <c r="AR62" s="17">
        <v>507</v>
      </c>
      <c r="AS62" s="18">
        <v>10</v>
      </c>
      <c r="AT62" s="18">
        <v>2951</v>
      </c>
      <c r="AU62" s="17">
        <v>299</v>
      </c>
      <c r="AV62" s="17">
        <v>524</v>
      </c>
      <c r="AW62" s="18">
        <v>9</v>
      </c>
      <c r="AX62" s="18">
        <v>2671</v>
      </c>
      <c r="AY62" s="17">
        <v>299</v>
      </c>
      <c r="AZ62" s="18">
        <v>475</v>
      </c>
      <c r="BA62" s="18">
        <v>0</v>
      </c>
      <c r="BB62" s="18">
        <v>0</v>
      </c>
      <c r="BC62" s="17">
        <v>299</v>
      </c>
      <c r="BD62" s="18">
        <v>485</v>
      </c>
      <c r="BE62" s="18">
        <v>4</v>
      </c>
      <c r="BF62" s="18">
        <v>1186.48</v>
      </c>
      <c r="BG62" s="17">
        <v>299</v>
      </c>
      <c r="BH62" s="18">
        <v>745</v>
      </c>
      <c r="BI62" s="18">
        <v>2</v>
      </c>
      <c r="BJ62" s="18">
        <v>598</v>
      </c>
      <c r="BK62" s="17">
        <v>299</v>
      </c>
      <c r="BL62" s="17">
        <v>753</v>
      </c>
      <c r="BM62" s="17">
        <v>5</v>
      </c>
      <c r="BN62" s="18">
        <v>1485</v>
      </c>
      <c r="BO62" s="17">
        <v>299</v>
      </c>
      <c r="BP62" s="17">
        <v>748</v>
      </c>
      <c r="BQ62" s="17">
        <v>7</v>
      </c>
      <c r="BR62" s="18">
        <v>2063.02</v>
      </c>
      <c r="BS62" s="17">
        <v>299</v>
      </c>
      <c r="BT62" s="17">
        <v>749</v>
      </c>
      <c r="BU62" s="18">
        <v>27</v>
      </c>
      <c r="BV62" s="18">
        <v>7527.24</v>
      </c>
      <c r="BW62" s="148">
        <v>299</v>
      </c>
      <c r="BX62" s="18">
        <v>751</v>
      </c>
      <c r="BY62" s="18">
        <v>18</v>
      </c>
      <c r="BZ62" s="18">
        <v>4943.07</v>
      </c>
      <c r="CA62" s="148">
        <v>299</v>
      </c>
      <c r="CB62" s="18">
        <v>703</v>
      </c>
      <c r="CC62" s="18">
        <v>27</v>
      </c>
      <c r="CD62" s="18">
        <v>7500.87</v>
      </c>
      <c r="CE62" s="148">
        <v>299</v>
      </c>
      <c r="CF62" s="18">
        <v>674</v>
      </c>
      <c r="CG62" s="18">
        <v>10</v>
      </c>
      <c r="CH62" s="18">
        <v>2829.23</v>
      </c>
      <c r="CI62" s="148">
        <v>299</v>
      </c>
      <c r="CJ62" s="18">
        <v>656</v>
      </c>
      <c r="CK62" s="18">
        <v>9</v>
      </c>
      <c r="CL62" s="18">
        <v>2306.1</v>
      </c>
      <c r="CM62" s="148">
        <v>299</v>
      </c>
      <c r="CN62" s="18">
        <v>644</v>
      </c>
      <c r="CO62" s="17">
        <v>6</v>
      </c>
      <c r="CP62" s="18">
        <v>1764</v>
      </c>
      <c r="CQ62" s="148">
        <v>299</v>
      </c>
      <c r="CR62" s="17">
        <v>638</v>
      </c>
      <c r="CS62" s="17">
        <v>7</v>
      </c>
      <c r="CT62" s="18">
        <v>2145.35</v>
      </c>
      <c r="CU62" s="148">
        <v>299</v>
      </c>
      <c r="CV62" s="17">
        <v>640</v>
      </c>
      <c r="CW62" s="17">
        <v>4</v>
      </c>
      <c r="CX62" s="18">
        <v>1173.68</v>
      </c>
      <c r="CY62" s="148">
        <v>299</v>
      </c>
      <c r="CZ62" s="17">
        <v>637</v>
      </c>
      <c r="DA62" s="17">
        <v>0</v>
      </c>
      <c r="DB62" s="18">
        <v>0</v>
      </c>
      <c r="DC62" s="148">
        <v>299</v>
      </c>
      <c r="DD62" s="17">
        <v>630</v>
      </c>
      <c r="DE62" s="17">
        <v>11</v>
      </c>
      <c r="DF62" s="18">
        <v>3265.81</v>
      </c>
      <c r="DG62" s="148">
        <v>299</v>
      </c>
      <c r="DH62" s="17">
        <v>602</v>
      </c>
      <c r="DI62" s="18">
        <v>4</v>
      </c>
      <c r="DJ62" s="18">
        <v>1196</v>
      </c>
      <c r="DK62" s="148">
        <v>299</v>
      </c>
      <c r="DL62" s="18">
        <v>597</v>
      </c>
      <c r="DM62" s="18">
        <v>10</v>
      </c>
      <c r="DN62" s="18">
        <v>2937.75</v>
      </c>
      <c r="DO62" s="148">
        <v>299</v>
      </c>
      <c r="DP62" s="18">
        <v>558</v>
      </c>
      <c r="DQ62" s="18">
        <v>5</v>
      </c>
      <c r="DR62" s="18">
        <v>2053</v>
      </c>
      <c r="DS62" s="148">
        <v>299</v>
      </c>
      <c r="DT62" s="18">
        <v>556</v>
      </c>
      <c r="DU62" s="18">
        <v>9</v>
      </c>
      <c r="DV62" s="18">
        <v>2665.48</v>
      </c>
      <c r="DW62" s="148">
        <v>299</v>
      </c>
      <c r="DX62" s="18">
        <v>551</v>
      </c>
      <c r="DY62" s="17">
        <v>12</v>
      </c>
      <c r="DZ62" s="18">
        <v>3516</v>
      </c>
      <c r="EA62" s="148">
        <v>299</v>
      </c>
      <c r="EB62" s="17">
        <v>576</v>
      </c>
      <c r="EC62" s="17"/>
      <c r="ED62" s="18"/>
      <c r="EE62" s="148"/>
      <c r="EF62" s="17"/>
      <c r="EG62" s="148"/>
      <c r="EH62" s="148"/>
      <c r="EI62" s="148"/>
      <c r="EJ62" s="148"/>
      <c r="EK62" s="148">
        <v>35</v>
      </c>
      <c r="EL62" s="148">
        <v>10721.55</v>
      </c>
      <c r="EM62" s="17">
        <v>161</v>
      </c>
      <c r="EN62" s="17">
        <v>47341.54</v>
      </c>
      <c r="EO62" s="136">
        <v>350</v>
      </c>
      <c r="EP62" s="136">
        <v>106185.96</v>
      </c>
      <c r="EQ62" s="136"/>
      <c r="ER62" s="136"/>
      <c r="ES62" s="152"/>
      <c r="ET62" s="152"/>
      <c r="EU62" s="152"/>
      <c r="EV62" s="152"/>
      <c r="EW62" s="153"/>
      <c r="EX62" s="152"/>
      <c r="EY62" s="152"/>
      <c r="EZ62" s="152"/>
      <c r="FA62" s="153"/>
      <c r="FB62" s="153"/>
      <c r="FC62" s="18">
        <f t="shared" si="1"/>
        <v>279</v>
      </c>
      <c r="FD62" s="18">
        <f t="shared" si="5"/>
        <v>81072.47</v>
      </c>
      <c r="FE62" s="18">
        <f t="shared" si="4"/>
        <v>825</v>
      </c>
      <c r="FF62" s="18">
        <f t="shared" si="3"/>
        <v>245321.52</v>
      </c>
      <c r="FG62" s="145"/>
      <c r="FH62" s="146"/>
    </row>
    <row r="63" ht="16.5" spans="1:164">
      <c r="A63" s="136"/>
      <c r="B63" s="20" t="s">
        <v>44</v>
      </c>
      <c r="C63" s="18">
        <v>6939962759012</v>
      </c>
      <c r="D63" s="18">
        <v>21064110001000</v>
      </c>
      <c r="E63" s="148" t="s">
        <v>272</v>
      </c>
      <c r="F63" s="149"/>
      <c r="G63" s="148" t="s">
        <v>288</v>
      </c>
      <c r="H63" s="26">
        <f>VLOOKUP(C63,[3]Sheet2!K:P,6,0)</f>
        <v>1</v>
      </c>
      <c r="I63" s="17">
        <f>VLOOKUP(C63,[3]Sheet2!K:N,4,0)</f>
        <v>766</v>
      </c>
      <c r="J63" s="17">
        <f>VLOOKUP(C63,[3]Sheet2!K:Q,7,0)</f>
        <v>948</v>
      </c>
      <c r="K63" s="18">
        <f>VLOOKUP(C63,[3]Sheet2!K:O,5,0)</f>
        <v>69.6212940921878</v>
      </c>
      <c r="L63" s="27">
        <f t="shared" si="0"/>
        <v>0.00333641516259999</v>
      </c>
      <c r="M63" s="18">
        <v>7</v>
      </c>
      <c r="N63" s="18">
        <v>1638.77</v>
      </c>
      <c r="O63" s="148">
        <v>249</v>
      </c>
      <c r="P63" s="17">
        <v>479</v>
      </c>
      <c r="Q63" s="18">
        <v>6</v>
      </c>
      <c r="R63" s="18">
        <v>1390.11</v>
      </c>
      <c r="S63" s="17">
        <v>224</v>
      </c>
      <c r="T63" s="17">
        <v>483</v>
      </c>
      <c r="U63" s="18">
        <v>4</v>
      </c>
      <c r="V63" s="18">
        <v>932.08</v>
      </c>
      <c r="W63" s="17">
        <v>224</v>
      </c>
      <c r="X63" s="17">
        <v>473</v>
      </c>
      <c r="Y63" s="18">
        <v>6</v>
      </c>
      <c r="Z63" s="18">
        <v>1378.26</v>
      </c>
      <c r="AA63" s="17">
        <v>224</v>
      </c>
      <c r="AB63" s="17">
        <v>480</v>
      </c>
      <c r="AC63" s="18">
        <v>4</v>
      </c>
      <c r="AD63" s="18">
        <v>923</v>
      </c>
      <c r="AE63" s="17">
        <v>224</v>
      </c>
      <c r="AF63" s="17">
        <v>477</v>
      </c>
      <c r="AG63" s="18">
        <v>3</v>
      </c>
      <c r="AH63" s="18">
        <v>725</v>
      </c>
      <c r="AI63" s="17">
        <v>224</v>
      </c>
      <c r="AJ63" s="17">
        <v>473</v>
      </c>
      <c r="AK63" s="17">
        <v>8</v>
      </c>
      <c r="AL63" s="18">
        <v>1879.35</v>
      </c>
      <c r="AM63" s="17">
        <v>239</v>
      </c>
      <c r="AN63" s="17">
        <v>465</v>
      </c>
      <c r="AO63" s="17">
        <v>8</v>
      </c>
      <c r="AP63" s="18">
        <v>1870.27</v>
      </c>
      <c r="AQ63" s="17">
        <v>239</v>
      </c>
      <c r="AR63" s="17">
        <v>457</v>
      </c>
      <c r="AS63" s="18">
        <v>6</v>
      </c>
      <c r="AT63" s="18">
        <v>1424</v>
      </c>
      <c r="AU63" s="17">
        <v>239</v>
      </c>
      <c r="AV63" s="17">
        <v>458</v>
      </c>
      <c r="AW63" s="18">
        <v>3</v>
      </c>
      <c r="AX63" s="18">
        <v>727.1</v>
      </c>
      <c r="AY63" s="17">
        <v>239</v>
      </c>
      <c r="AZ63" s="18">
        <v>449</v>
      </c>
      <c r="BA63" s="18">
        <v>5</v>
      </c>
      <c r="BB63" s="18">
        <v>1197</v>
      </c>
      <c r="BC63" s="17">
        <v>239</v>
      </c>
      <c r="BD63" s="18">
        <v>445</v>
      </c>
      <c r="BE63" s="18">
        <v>2</v>
      </c>
      <c r="BF63" s="18">
        <v>483</v>
      </c>
      <c r="BG63" s="17">
        <v>239</v>
      </c>
      <c r="BH63" s="18">
        <v>443</v>
      </c>
      <c r="BI63" s="18">
        <v>3</v>
      </c>
      <c r="BJ63" s="18">
        <v>747</v>
      </c>
      <c r="BK63" s="17">
        <v>239</v>
      </c>
      <c r="BL63" s="17">
        <v>441</v>
      </c>
      <c r="BM63" s="17">
        <v>3</v>
      </c>
      <c r="BN63" s="18">
        <v>1243.06</v>
      </c>
      <c r="BO63" s="17">
        <v>239</v>
      </c>
      <c r="BP63" s="17">
        <v>436</v>
      </c>
      <c r="BQ63" s="17">
        <v>2</v>
      </c>
      <c r="BR63" s="18">
        <v>508</v>
      </c>
      <c r="BS63" s="17">
        <v>239</v>
      </c>
      <c r="BT63" s="17">
        <v>433</v>
      </c>
      <c r="BU63" s="18">
        <v>26</v>
      </c>
      <c r="BV63" s="18">
        <v>6099</v>
      </c>
      <c r="BW63" s="148">
        <v>239</v>
      </c>
      <c r="BX63" s="18">
        <v>414</v>
      </c>
      <c r="BY63" s="18">
        <v>21</v>
      </c>
      <c r="BZ63" s="18">
        <v>4469.4</v>
      </c>
      <c r="CA63" s="148">
        <v>239</v>
      </c>
      <c r="CB63" s="18">
        <v>388</v>
      </c>
      <c r="CC63" s="18">
        <v>61</v>
      </c>
      <c r="CD63" s="18">
        <v>12306.01</v>
      </c>
      <c r="CE63" s="148">
        <v>239</v>
      </c>
      <c r="CF63" s="18">
        <v>328</v>
      </c>
      <c r="CG63" s="18">
        <v>10</v>
      </c>
      <c r="CH63" s="18">
        <v>2203.23</v>
      </c>
      <c r="CI63" s="148">
        <v>239</v>
      </c>
      <c r="CJ63" s="18">
        <v>295</v>
      </c>
      <c r="CK63" s="18">
        <v>21</v>
      </c>
      <c r="CL63" s="18">
        <v>4500.01</v>
      </c>
      <c r="CM63" s="148">
        <v>239</v>
      </c>
      <c r="CN63" s="18">
        <v>263</v>
      </c>
      <c r="CO63" s="17">
        <v>4</v>
      </c>
      <c r="CP63" s="18">
        <v>991</v>
      </c>
      <c r="CQ63" s="148">
        <v>239</v>
      </c>
      <c r="CR63" s="17">
        <v>260</v>
      </c>
      <c r="CS63" s="17">
        <v>2</v>
      </c>
      <c r="CT63" s="18">
        <v>996</v>
      </c>
      <c r="CU63" s="148">
        <v>239</v>
      </c>
      <c r="CV63" s="17">
        <v>259</v>
      </c>
      <c r="CW63" s="17">
        <v>6</v>
      </c>
      <c r="CX63" s="18">
        <v>1479</v>
      </c>
      <c r="CY63" s="148">
        <v>239</v>
      </c>
      <c r="CZ63" s="17">
        <v>264</v>
      </c>
      <c r="DA63" s="17">
        <v>4</v>
      </c>
      <c r="DB63" s="18">
        <v>981</v>
      </c>
      <c r="DC63" s="148">
        <v>239</v>
      </c>
      <c r="DD63" s="17">
        <v>252</v>
      </c>
      <c r="DE63" s="17">
        <v>6</v>
      </c>
      <c r="DF63" s="18">
        <v>1489</v>
      </c>
      <c r="DG63" s="148">
        <v>239</v>
      </c>
      <c r="DH63" s="17">
        <v>194</v>
      </c>
      <c r="DI63" s="18">
        <v>3</v>
      </c>
      <c r="DJ63" s="18">
        <v>732</v>
      </c>
      <c r="DK63" s="148">
        <v>239</v>
      </c>
      <c r="DL63" s="18">
        <v>193</v>
      </c>
      <c r="DM63" s="18">
        <v>2</v>
      </c>
      <c r="DN63" s="18">
        <v>487.23</v>
      </c>
      <c r="DO63" s="148">
        <v>239</v>
      </c>
      <c r="DP63" s="18">
        <v>198</v>
      </c>
      <c r="DQ63" s="18">
        <v>5</v>
      </c>
      <c r="DR63" s="18">
        <v>1215</v>
      </c>
      <c r="DS63" s="148">
        <v>239</v>
      </c>
      <c r="DT63" s="18">
        <v>206</v>
      </c>
      <c r="DU63" s="18">
        <v>3</v>
      </c>
      <c r="DV63" s="18">
        <v>747</v>
      </c>
      <c r="DW63" s="148">
        <v>239</v>
      </c>
      <c r="DX63" s="18">
        <v>283</v>
      </c>
      <c r="DY63" s="17">
        <v>5</v>
      </c>
      <c r="DZ63" s="18">
        <v>1245</v>
      </c>
      <c r="EA63" s="148">
        <v>239</v>
      </c>
      <c r="EB63" s="17">
        <v>286</v>
      </c>
      <c r="EC63" s="17"/>
      <c r="ED63" s="18"/>
      <c r="EE63" s="148"/>
      <c r="EF63" s="17"/>
      <c r="EG63" s="148"/>
      <c r="EH63" s="148"/>
      <c r="EI63" s="148"/>
      <c r="EJ63" s="148"/>
      <c r="EK63" s="148">
        <v>0</v>
      </c>
      <c r="EL63" s="148">
        <v>0</v>
      </c>
      <c r="EM63" s="17">
        <v>175</v>
      </c>
      <c r="EN63" s="17">
        <v>42684.58</v>
      </c>
      <c r="EO63" s="136">
        <v>229</v>
      </c>
      <c r="EP63" s="136">
        <v>60365.91</v>
      </c>
      <c r="EQ63" s="136"/>
      <c r="ER63" s="136"/>
      <c r="ES63" s="152"/>
      <c r="ET63" s="152"/>
      <c r="EU63" s="152"/>
      <c r="EV63" s="152"/>
      <c r="EW63" s="153"/>
      <c r="EX63" s="152"/>
      <c r="EY63" s="152"/>
      <c r="EZ63" s="152"/>
      <c r="FA63" s="153"/>
      <c r="FB63" s="153"/>
      <c r="FC63" s="18">
        <f t="shared" si="1"/>
        <v>249</v>
      </c>
      <c r="FD63" s="18">
        <f t="shared" si="5"/>
        <v>57005.88</v>
      </c>
      <c r="FE63" s="18">
        <f t="shared" si="4"/>
        <v>653</v>
      </c>
      <c r="FF63" s="18">
        <f t="shared" si="3"/>
        <v>160056.37</v>
      </c>
      <c r="FG63" s="145"/>
      <c r="FH63" s="146"/>
    </row>
    <row r="64" ht="16.5" spans="1:164">
      <c r="A64" s="136"/>
      <c r="B64" s="20" t="s">
        <v>42</v>
      </c>
      <c r="C64" s="18">
        <v>6939962755618</v>
      </c>
      <c r="D64" s="18">
        <v>21063510002237</v>
      </c>
      <c r="E64" s="148" t="s">
        <v>277</v>
      </c>
      <c r="F64" s="149"/>
      <c r="G64" s="148" t="s">
        <v>288</v>
      </c>
      <c r="H64" s="26">
        <f>VLOOKUP(C64,[3]Sheet2!K:P,6,0)</f>
        <v>1</v>
      </c>
      <c r="I64" s="17">
        <f>VLOOKUP(C64,[3]Sheet2!K:N,4,0)</f>
        <v>698</v>
      </c>
      <c r="J64" s="17">
        <f>VLOOKUP(C64,[3]Sheet2!K:Q,7,0)</f>
        <v>516</v>
      </c>
      <c r="K64" s="18">
        <f>VLOOKUP(C64,[3]Sheet2!K:O,5,0)</f>
        <v>56.6436991803546</v>
      </c>
      <c r="L64" s="27">
        <f t="shared" si="0"/>
        <v>0.00521231123795742</v>
      </c>
      <c r="M64" s="18">
        <v>28</v>
      </c>
      <c r="N64" s="18">
        <v>3225.09</v>
      </c>
      <c r="O64" s="148">
        <v>139</v>
      </c>
      <c r="P64" s="17">
        <v>702</v>
      </c>
      <c r="Q64" s="18">
        <v>19</v>
      </c>
      <c r="R64" s="18">
        <v>2189.88</v>
      </c>
      <c r="S64" s="17">
        <v>104</v>
      </c>
      <c r="T64" s="17">
        <v>683</v>
      </c>
      <c r="U64" s="18">
        <v>8</v>
      </c>
      <c r="V64" s="18">
        <v>931.11</v>
      </c>
      <c r="W64" s="17">
        <v>104</v>
      </c>
      <c r="X64" s="17">
        <v>660</v>
      </c>
      <c r="Y64" s="18">
        <v>13</v>
      </c>
      <c r="Z64" s="18">
        <v>1524.64</v>
      </c>
      <c r="AA64" s="17">
        <v>104</v>
      </c>
      <c r="AB64" s="17">
        <v>677</v>
      </c>
      <c r="AC64" s="18">
        <v>15</v>
      </c>
      <c r="AD64" s="18">
        <v>1734.65</v>
      </c>
      <c r="AE64" s="17">
        <v>104</v>
      </c>
      <c r="AF64" s="17">
        <v>662</v>
      </c>
      <c r="AG64" s="18">
        <v>20</v>
      </c>
      <c r="AH64" s="18">
        <v>2276.85</v>
      </c>
      <c r="AI64" s="17">
        <v>104</v>
      </c>
      <c r="AJ64" s="17">
        <v>634</v>
      </c>
      <c r="AK64" s="17">
        <v>10</v>
      </c>
      <c r="AL64" s="18">
        <v>1160.73</v>
      </c>
      <c r="AM64" s="17">
        <v>119</v>
      </c>
      <c r="AN64" s="17">
        <v>624</v>
      </c>
      <c r="AO64" s="17">
        <v>10</v>
      </c>
      <c r="AP64" s="18">
        <v>1158.78</v>
      </c>
      <c r="AQ64" s="17">
        <v>119</v>
      </c>
      <c r="AR64" s="17">
        <v>612</v>
      </c>
      <c r="AS64" s="18">
        <v>13</v>
      </c>
      <c r="AT64" s="18">
        <v>1713.31</v>
      </c>
      <c r="AU64" s="17">
        <v>119</v>
      </c>
      <c r="AV64" s="17">
        <v>614</v>
      </c>
      <c r="AW64" s="18">
        <v>9</v>
      </c>
      <c r="AX64" s="18">
        <v>1056</v>
      </c>
      <c r="AY64" s="17">
        <v>119</v>
      </c>
      <c r="AZ64" s="18">
        <v>556</v>
      </c>
      <c r="BA64" s="18">
        <v>14</v>
      </c>
      <c r="BB64" s="18">
        <v>1605.5</v>
      </c>
      <c r="BC64" s="17">
        <v>119</v>
      </c>
      <c r="BD64" s="18">
        <v>526</v>
      </c>
      <c r="BE64" s="18">
        <v>14</v>
      </c>
      <c r="BF64" s="18">
        <v>1880.56</v>
      </c>
      <c r="BG64" s="17">
        <v>119</v>
      </c>
      <c r="BH64" s="18">
        <v>526</v>
      </c>
      <c r="BI64" s="18">
        <v>10</v>
      </c>
      <c r="BJ64" s="18">
        <v>1157.65</v>
      </c>
      <c r="BK64" s="17">
        <v>119</v>
      </c>
      <c r="BL64" s="17">
        <v>533</v>
      </c>
      <c r="BM64" s="17">
        <v>8</v>
      </c>
      <c r="BN64" s="18">
        <v>930.73</v>
      </c>
      <c r="BO64" s="17">
        <v>119</v>
      </c>
      <c r="BP64" s="17">
        <v>524</v>
      </c>
      <c r="BQ64" s="17">
        <v>7</v>
      </c>
      <c r="BR64" s="18">
        <v>800.03</v>
      </c>
      <c r="BS64" s="17">
        <v>119</v>
      </c>
      <c r="BT64" s="17">
        <v>526</v>
      </c>
      <c r="BU64" s="18">
        <v>27</v>
      </c>
      <c r="BV64" s="18">
        <v>3159.61</v>
      </c>
      <c r="BW64" s="148">
        <v>119</v>
      </c>
      <c r="BX64" s="18">
        <v>525</v>
      </c>
      <c r="BY64" s="18">
        <v>20</v>
      </c>
      <c r="BZ64" s="18">
        <v>2251.11</v>
      </c>
      <c r="CA64" s="148">
        <v>119</v>
      </c>
      <c r="CB64" s="18">
        <v>479</v>
      </c>
      <c r="CC64" s="18">
        <v>44</v>
      </c>
      <c r="CD64" s="18">
        <v>4712.47</v>
      </c>
      <c r="CE64" s="148">
        <v>119</v>
      </c>
      <c r="CF64" s="18">
        <v>437</v>
      </c>
      <c r="CG64" s="18">
        <v>16</v>
      </c>
      <c r="CH64" s="18">
        <v>1810.51</v>
      </c>
      <c r="CI64" s="148">
        <v>119</v>
      </c>
      <c r="CJ64" s="18">
        <v>394</v>
      </c>
      <c r="CK64" s="18">
        <v>10</v>
      </c>
      <c r="CL64" s="18">
        <v>1033.66</v>
      </c>
      <c r="CM64" s="148">
        <v>119</v>
      </c>
      <c r="CN64" s="18">
        <v>392</v>
      </c>
      <c r="CO64" s="17">
        <v>6</v>
      </c>
      <c r="CP64" s="18">
        <v>809.78</v>
      </c>
      <c r="CQ64" s="148">
        <v>119</v>
      </c>
      <c r="CR64" s="17">
        <v>507</v>
      </c>
      <c r="CS64" s="17">
        <v>5</v>
      </c>
      <c r="CT64" s="18">
        <v>684.11</v>
      </c>
      <c r="CU64" s="148">
        <v>119</v>
      </c>
      <c r="CV64" s="17">
        <v>501</v>
      </c>
      <c r="CW64" s="17">
        <v>5</v>
      </c>
      <c r="CX64" s="18">
        <v>668.11</v>
      </c>
      <c r="CY64" s="148">
        <v>119</v>
      </c>
      <c r="CZ64" s="17">
        <v>504</v>
      </c>
      <c r="DA64" s="17">
        <v>8</v>
      </c>
      <c r="DB64" s="18">
        <v>1092</v>
      </c>
      <c r="DC64" s="148">
        <v>119</v>
      </c>
      <c r="DD64" s="17">
        <v>463</v>
      </c>
      <c r="DE64" s="17">
        <v>7</v>
      </c>
      <c r="DF64" s="18">
        <v>928</v>
      </c>
      <c r="DG64" s="148">
        <v>119</v>
      </c>
      <c r="DH64" s="17">
        <v>401</v>
      </c>
      <c r="DI64" s="18">
        <v>9</v>
      </c>
      <c r="DJ64" s="18">
        <v>1329</v>
      </c>
      <c r="DK64" s="148">
        <v>119</v>
      </c>
      <c r="DL64" s="18">
        <v>389</v>
      </c>
      <c r="DM64" s="18">
        <v>11</v>
      </c>
      <c r="DN64" s="18">
        <v>1286.75</v>
      </c>
      <c r="DO64" s="148">
        <v>119</v>
      </c>
      <c r="DP64" s="18">
        <v>361</v>
      </c>
      <c r="DQ64" s="18">
        <v>6</v>
      </c>
      <c r="DR64" s="18">
        <v>691</v>
      </c>
      <c r="DS64" s="148">
        <v>119</v>
      </c>
      <c r="DT64" s="18">
        <v>362</v>
      </c>
      <c r="DU64" s="18">
        <v>8</v>
      </c>
      <c r="DV64" s="18">
        <v>913.44</v>
      </c>
      <c r="DW64" s="148">
        <v>119</v>
      </c>
      <c r="DX64" s="18">
        <v>394</v>
      </c>
      <c r="DY64" s="17">
        <v>9</v>
      </c>
      <c r="DZ64" s="18">
        <v>1056</v>
      </c>
      <c r="EA64" s="148">
        <v>119</v>
      </c>
      <c r="EB64" s="17">
        <v>448</v>
      </c>
      <c r="EC64" s="17"/>
      <c r="ED64" s="18"/>
      <c r="EE64" s="148"/>
      <c r="EF64" s="17"/>
      <c r="EG64" s="148"/>
      <c r="EH64" s="148"/>
      <c r="EI64" s="148"/>
      <c r="EJ64" s="148"/>
      <c r="EK64" s="148">
        <v>61</v>
      </c>
      <c r="EL64" s="148">
        <v>9199.48</v>
      </c>
      <c r="EM64" s="17">
        <v>358</v>
      </c>
      <c r="EN64" s="17">
        <v>48874.99</v>
      </c>
      <c r="EO64" s="136">
        <v>390</v>
      </c>
      <c r="EP64" s="136">
        <v>51473.77</v>
      </c>
      <c r="EQ64" s="136"/>
      <c r="ER64" s="136"/>
      <c r="ES64" s="152"/>
      <c r="ET64" s="152"/>
      <c r="EU64" s="152"/>
      <c r="EV64" s="152"/>
      <c r="EW64" s="153"/>
      <c r="EX64" s="152"/>
      <c r="EY64" s="152"/>
      <c r="EZ64" s="152"/>
      <c r="FA64" s="153"/>
      <c r="FB64" s="153"/>
      <c r="FC64" s="18">
        <f t="shared" si="1"/>
        <v>389</v>
      </c>
      <c r="FD64" s="18">
        <f t="shared" si="5"/>
        <v>45771.06</v>
      </c>
      <c r="FE64" s="18">
        <f t="shared" si="4"/>
        <v>1198</v>
      </c>
      <c r="FF64" s="18">
        <f t="shared" si="3"/>
        <v>155319.3</v>
      </c>
      <c r="FG64" s="145"/>
      <c r="FH64" s="146"/>
    </row>
    <row r="65" ht="13" customHeight="1" spans="1:164">
      <c r="A65" s="16" t="s">
        <v>133</v>
      </c>
      <c r="B65" s="17" t="s">
        <v>42</v>
      </c>
      <c r="C65" s="21">
        <v>6939962746074</v>
      </c>
      <c r="D65" s="156">
        <v>21063510000696</v>
      </c>
      <c r="E65" s="22" t="s">
        <v>279</v>
      </c>
      <c r="F65" s="19" t="s">
        <v>384</v>
      </c>
      <c r="G65" s="17" t="s">
        <v>288</v>
      </c>
      <c r="H65" s="26">
        <f>VLOOKUP(C65,[3]Sheet2!K:P,6,0)</f>
        <v>1</v>
      </c>
      <c r="I65" s="17">
        <f>VLOOKUP(C65,[3]Sheet2!K:N,4,0)</f>
        <v>3107</v>
      </c>
      <c r="J65" s="17">
        <f>VLOOKUP(C65,[3]Sheet2!K:Q,7,0)</f>
        <v>1205</v>
      </c>
      <c r="K65" s="18">
        <f>VLOOKUP(C65,[3]Sheet2!K:O,5,0)</f>
        <v>42.2802850356295</v>
      </c>
      <c r="L65" s="27">
        <f t="shared" si="0"/>
        <v>0.0061904570486795</v>
      </c>
      <c r="M65" s="18">
        <v>21</v>
      </c>
      <c r="N65" s="18">
        <v>2994.89</v>
      </c>
      <c r="O65" s="17">
        <v>159</v>
      </c>
      <c r="P65" s="17">
        <v>309</v>
      </c>
      <c r="Q65" s="18">
        <v>17</v>
      </c>
      <c r="R65" s="18">
        <v>2361.92</v>
      </c>
      <c r="S65" s="17">
        <v>134</v>
      </c>
      <c r="T65" s="17">
        <v>308</v>
      </c>
      <c r="U65" s="18">
        <v>22</v>
      </c>
      <c r="V65" s="18">
        <v>3544.52</v>
      </c>
      <c r="W65" s="17">
        <v>134</v>
      </c>
      <c r="X65" s="17">
        <v>273</v>
      </c>
      <c r="Y65" s="18">
        <v>12</v>
      </c>
      <c r="Z65" s="18">
        <v>1736.55</v>
      </c>
      <c r="AA65" s="17">
        <v>134</v>
      </c>
      <c r="AB65" s="17">
        <v>434</v>
      </c>
      <c r="AC65" s="18">
        <v>14</v>
      </c>
      <c r="AD65" s="18">
        <v>2047.73</v>
      </c>
      <c r="AE65" s="17">
        <v>134</v>
      </c>
      <c r="AF65" s="17">
        <v>428</v>
      </c>
      <c r="AG65" s="18">
        <v>10</v>
      </c>
      <c r="AH65" s="18">
        <v>1460.41</v>
      </c>
      <c r="AI65" s="17">
        <v>134</v>
      </c>
      <c r="AJ65" s="17">
        <v>376</v>
      </c>
      <c r="AK65" s="17">
        <v>11</v>
      </c>
      <c r="AL65" s="18">
        <v>1898.53</v>
      </c>
      <c r="AM65" s="17">
        <v>149</v>
      </c>
      <c r="AN65" s="17">
        <v>380</v>
      </c>
      <c r="AO65" s="17">
        <v>9</v>
      </c>
      <c r="AP65" s="18">
        <v>1882</v>
      </c>
      <c r="AQ65" s="17">
        <v>149</v>
      </c>
      <c r="AR65" s="17">
        <v>385</v>
      </c>
      <c r="AS65" s="18">
        <v>12</v>
      </c>
      <c r="AT65" s="18">
        <v>1741.72</v>
      </c>
      <c r="AU65" s="17">
        <v>149</v>
      </c>
      <c r="AV65" s="17">
        <v>394</v>
      </c>
      <c r="AW65" s="18">
        <v>23</v>
      </c>
      <c r="AX65" s="18">
        <v>3883.2</v>
      </c>
      <c r="AY65" s="17">
        <v>149</v>
      </c>
      <c r="AZ65" s="18">
        <v>381</v>
      </c>
      <c r="BA65" s="18">
        <v>11</v>
      </c>
      <c r="BB65" s="18">
        <v>1609</v>
      </c>
      <c r="BC65" s="17">
        <v>149</v>
      </c>
      <c r="BD65" s="18">
        <v>313</v>
      </c>
      <c r="BE65" s="18">
        <v>11</v>
      </c>
      <c r="BF65" s="18">
        <v>1608.66</v>
      </c>
      <c r="BG65" s="17">
        <v>149</v>
      </c>
      <c r="BH65" s="18">
        <v>306</v>
      </c>
      <c r="BI65" s="18">
        <v>5</v>
      </c>
      <c r="BJ65" s="18">
        <v>627.43</v>
      </c>
      <c r="BK65" s="17">
        <v>149</v>
      </c>
      <c r="BL65" s="17">
        <v>298</v>
      </c>
      <c r="BM65" s="17">
        <v>13</v>
      </c>
      <c r="BN65" s="18">
        <v>2042</v>
      </c>
      <c r="BO65" s="17">
        <v>149</v>
      </c>
      <c r="BP65" s="17">
        <v>299</v>
      </c>
      <c r="BQ65" s="17">
        <v>10</v>
      </c>
      <c r="BR65" s="18">
        <v>1636.44</v>
      </c>
      <c r="BS65" s="17">
        <v>149</v>
      </c>
      <c r="BT65" s="17">
        <v>313</v>
      </c>
      <c r="BU65" s="18">
        <v>47</v>
      </c>
      <c r="BV65" s="18">
        <v>6657.94</v>
      </c>
      <c r="BW65" s="17">
        <v>149</v>
      </c>
      <c r="BX65" s="18">
        <v>294</v>
      </c>
      <c r="BY65" s="18">
        <v>29</v>
      </c>
      <c r="BZ65" s="18">
        <v>4124.3</v>
      </c>
      <c r="CA65" s="17">
        <v>149</v>
      </c>
      <c r="CB65" s="18">
        <v>261</v>
      </c>
      <c r="CC65" s="18">
        <v>75</v>
      </c>
      <c r="CD65" s="18">
        <v>10835.96</v>
      </c>
      <c r="CE65" s="17">
        <v>149</v>
      </c>
      <c r="CF65" s="18">
        <v>205</v>
      </c>
      <c r="CG65" s="18">
        <v>14</v>
      </c>
      <c r="CH65" s="18">
        <v>2274</v>
      </c>
      <c r="CI65" s="17">
        <v>149</v>
      </c>
      <c r="CJ65" s="18">
        <v>182</v>
      </c>
      <c r="CK65" s="18">
        <v>24</v>
      </c>
      <c r="CL65" s="18">
        <v>3587.89</v>
      </c>
      <c r="CM65" s="17">
        <v>149</v>
      </c>
      <c r="CN65" s="18">
        <v>158</v>
      </c>
      <c r="CO65" s="17">
        <v>9</v>
      </c>
      <c r="CP65" s="18">
        <v>1722.46</v>
      </c>
      <c r="CQ65" s="17">
        <v>149</v>
      </c>
      <c r="CR65" s="17">
        <v>244</v>
      </c>
      <c r="CS65" s="17">
        <v>10</v>
      </c>
      <c r="CT65" s="18">
        <v>1572</v>
      </c>
      <c r="CU65" s="17">
        <v>149</v>
      </c>
      <c r="CV65" s="17">
        <v>234</v>
      </c>
      <c r="CW65" s="17">
        <v>5</v>
      </c>
      <c r="CX65" s="18">
        <v>786.89</v>
      </c>
      <c r="CY65" s="17">
        <v>149</v>
      </c>
      <c r="CZ65" s="17">
        <v>227</v>
      </c>
      <c r="DA65" s="17">
        <v>5</v>
      </c>
      <c r="DB65" s="18">
        <v>786.52</v>
      </c>
      <c r="DC65" s="17">
        <v>149</v>
      </c>
      <c r="DD65" s="17">
        <v>126</v>
      </c>
      <c r="DE65" s="17">
        <v>12</v>
      </c>
      <c r="DF65" s="18">
        <v>2173.15</v>
      </c>
      <c r="DG65" s="17">
        <v>149</v>
      </c>
      <c r="DH65" s="17">
        <v>193</v>
      </c>
      <c r="DI65" s="18">
        <v>7</v>
      </c>
      <c r="DJ65" s="18">
        <v>1108</v>
      </c>
      <c r="DK65" s="17">
        <v>149</v>
      </c>
      <c r="DL65" s="18">
        <v>202</v>
      </c>
      <c r="DM65" s="18">
        <v>7</v>
      </c>
      <c r="DN65" s="18">
        <v>1111</v>
      </c>
      <c r="DO65" s="17">
        <v>149</v>
      </c>
      <c r="DP65" s="18">
        <v>180</v>
      </c>
      <c r="DQ65" s="18">
        <v>6</v>
      </c>
      <c r="DR65" s="18">
        <v>939</v>
      </c>
      <c r="DS65" s="17">
        <v>149</v>
      </c>
      <c r="DT65" s="18">
        <v>174</v>
      </c>
      <c r="DU65" s="18">
        <v>6</v>
      </c>
      <c r="DV65" s="18">
        <v>812.32</v>
      </c>
      <c r="DW65" s="17">
        <v>149</v>
      </c>
      <c r="DX65" s="18">
        <v>328</v>
      </c>
      <c r="DY65" s="17">
        <v>5</v>
      </c>
      <c r="DZ65" s="18">
        <v>801.51</v>
      </c>
      <c r="EA65" s="17">
        <v>149</v>
      </c>
      <c r="EB65" s="17">
        <v>350</v>
      </c>
      <c r="EC65" s="17"/>
      <c r="ED65" s="18"/>
      <c r="EE65" s="17"/>
      <c r="EF65" s="17"/>
      <c r="EG65" s="17">
        <v>131</v>
      </c>
      <c r="EH65" s="17">
        <v>8867.42</v>
      </c>
      <c r="EI65" s="17">
        <v>24</v>
      </c>
      <c r="EJ65" s="17">
        <v>1696.95</v>
      </c>
      <c r="EK65" s="17">
        <v>18</v>
      </c>
      <c r="EL65" s="17">
        <v>1092</v>
      </c>
      <c r="EM65" s="18">
        <v>0</v>
      </c>
      <c r="EN65" s="41">
        <v>0</v>
      </c>
      <c r="EO65" s="18">
        <v>244</v>
      </c>
      <c r="EP65" s="41">
        <v>39043.47</v>
      </c>
      <c r="EQ65" s="41"/>
      <c r="ER65" s="41"/>
      <c r="ES65" s="41"/>
      <c r="ET65" s="41"/>
      <c r="EU65" s="41"/>
      <c r="EV65" s="41"/>
      <c r="EW65" s="18"/>
      <c r="EX65" s="41"/>
      <c r="EY65" s="41"/>
      <c r="EZ65" s="41"/>
      <c r="FA65" s="18"/>
      <c r="FB65" s="18"/>
      <c r="FC65" s="18">
        <f t="shared" si="1"/>
        <v>462</v>
      </c>
      <c r="FD65" s="18">
        <f t="shared" si="5"/>
        <v>70367.94</v>
      </c>
      <c r="FE65" s="18">
        <f t="shared" si="4"/>
        <v>879</v>
      </c>
      <c r="FF65" s="18">
        <f t="shared" si="3"/>
        <v>121067.78</v>
      </c>
      <c r="FG65" s="145"/>
      <c r="FH65" s="146"/>
    </row>
    <row r="66" ht="15" customHeight="1" spans="1:164">
      <c r="A66" s="16" t="s">
        <v>126</v>
      </c>
      <c r="B66" s="17" t="s">
        <v>48</v>
      </c>
      <c r="C66" s="18">
        <v>6939962730912</v>
      </c>
      <c r="D66" s="18">
        <v>21061310000002</v>
      </c>
      <c r="E66" s="17" t="s">
        <v>284</v>
      </c>
      <c r="F66" s="19" t="s">
        <v>430</v>
      </c>
      <c r="G66" s="17" t="s">
        <v>129</v>
      </c>
      <c r="H66" s="26">
        <f>VLOOKUP(C66,[3]Sheet2!K:P,6,0)</f>
        <v>1</v>
      </c>
      <c r="I66" s="17">
        <f>VLOOKUP(C66,[3]Sheet2!K:N,4,0)</f>
        <v>277</v>
      </c>
      <c r="J66" s="17">
        <f>VLOOKUP(C66,[3]Sheet2!K:Q,7,0)</f>
        <v>302</v>
      </c>
      <c r="K66" s="18">
        <f>VLOOKUP(C66,[3]Sheet2!K:O,5,0)</f>
        <v>34.3790998802122</v>
      </c>
      <c r="L66" s="27">
        <f t="shared" si="0"/>
        <v>0.00183569830231405</v>
      </c>
      <c r="M66" s="18">
        <v>7</v>
      </c>
      <c r="N66" s="18">
        <v>1270.87</v>
      </c>
      <c r="O66" s="17">
        <v>199</v>
      </c>
      <c r="P66" s="17">
        <v>340</v>
      </c>
      <c r="Q66" s="18">
        <v>6</v>
      </c>
      <c r="R66" s="18">
        <v>1453.46</v>
      </c>
      <c r="S66" s="17">
        <v>174</v>
      </c>
      <c r="T66" s="17">
        <v>332</v>
      </c>
      <c r="U66" s="18">
        <v>7</v>
      </c>
      <c r="V66" s="18">
        <v>1331.94</v>
      </c>
      <c r="W66" s="17">
        <v>174</v>
      </c>
      <c r="X66" s="17">
        <v>320</v>
      </c>
      <c r="Y66" s="18">
        <v>3</v>
      </c>
      <c r="Z66" s="18">
        <v>597</v>
      </c>
      <c r="AA66" s="17">
        <v>174</v>
      </c>
      <c r="AB66" s="17">
        <v>321</v>
      </c>
      <c r="AC66" s="18">
        <v>4</v>
      </c>
      <c r="AD66" s="18">
        <v>793.81</v>
      </c>
      <c r="AE66" s="17">
        <v>174</v>
      </c>
      <c r="AF66" s="17">
        <v>318</v>
      </c>
      <c r="AG66" s="18">
        <v>3</v>
      </c>
      <c r="AH66" s="18">
        <v>575</v>
      </c>
      <c r="AI66" s="17">
        <v>174</v>
      </c>
      <c r="AJ66" s="17">
        <v>351</v>
      </c>
      <c r="AK66" s="17">
        <v>8</v>
      </c>
      <c r="AL66" s="18">
        <v>1578.26</v>
      </c>
      <c r="AM66" s="17">
        <v>199</v>
      </c>
      <c r="AN66" s="17">
        <v>343</v>
      </c>
      <c r="AO66" s="17">
        <v>5</v>
      </c>
      <c r="AP66" s="18">
        <v>968.7</v>
      </c>
      <c r="AQ66" s="17">
        <v>199</v>
      </c>
      <c r="AR66" s="17">
        <v>338</v>
      </c>
      <c r="AS66" s="18">
        <v>3</v>
      </c>
      <c r="AT66" s="18">
        <v>597</v>
      </c>
      <c r="AU66" s="17">
        <v>199</v>
      </c>
      <c r="AV66" s="17">
        <v>335</v>
      </c>
      <c r="AW66" s="18">
        <v>2</v>
      </c>
      <c r="AX66" s="18">
        <v>768.89</v>
      </c>
      <c r="AY66" s="17">
        <v>199</v>
      </c>
      <c r="AZ66" s="18">
        <v>326</v>
      </c>
      <c r="BA66" s="18">
        <v>2</v>
      </c>
      <c r="BB66" s="18">
        <v>398</v>
      </c>
      <c r="BC66" s="17">
        <v>199</v>
      </c>
      <c r="BD66" s="18">
        <v>325</v>
      </c>
      <c r="BE66" s="18">
        <v>2</v>
      </c>
      <c r="BF66" s="18">
        <v>398</v>
      </c>
      <c r="BG66" s="17">
        <v>199</v>
      </c>
      <c r="BH66" s="18">
        <v>323</v>
      </c>
      <c r="BI66" s="18">
        <v>2</v>
      </c>
      <c r="BJ66" s="18">
        <v>363</v>
      </c>
      <c r="BK66" s="17">
        <v>199</v>
      </c>
      <c r="BL66" s="17">
        <v>325</v>
      </c>
      <c r="BM66" s="17">
        <v>1</v>
      </c>
      <c r="BN66" s="18">
        <v>174</v>
      </c>
      <c r="BO66" s="17">
        <v>199</v>
      </c>
      <c r="BP66" s="17">
        <v>328</v>
      </c>
      <c r="BQ66" s="17">
        <v>0</v>
      </c>
      <c r="BR66" s="18">
        <v>388</v>
      </c>
      <c r="BS66" s="17">
        <v>199</v>
      </c>
      <c r="BT66" s="17">
        <v>329</v>
      </c>
      <c r="BU66" s="18">
        <v>16</v>
      </c>
      <c r="BV66" s="18">
        <v>2905.4</v>
      </c>
      <c r="BW66" s="17">
        <v>199</v>
      </c>
      <c r="BX66" s="18">
        <v>313</v>
      </c>
      <c r="BY66" s="18">
        <v>11</v>
      </c>
      <c r="BZ66" s="18">
        <v>1947.92</v>
      </c>
      <c r="CA66" s="17">
        <v>199</v>
      </c>
      <c r="CB66" s="18">
        <v>302</v>
      </c>
      <c r="CC66" s="18">
        <v>24</v>
      </c>
      <c r="CD66" s="18">
        <v>4264.13</v>
      </c>
      <c r="CE66" s="17">
        <v>199</v>
      </c>
      <c r="CF66" s="18">
        <v>279</v>
      </c>
      <c r="CG66" s="18">
        <v>7</v>
      </c>
      <c r="CH66" s="18">
        <v>1319.72</v>
      </c>
      <c r="CI66" s="17">
        <v>199</v>
      </c>
      <c r="CJ66" s="18">
        <v>272</v>
      </c>
      <c r="CK66" s="18">
        <v>4</v>
      </c>
      <c r="CL66" s="18">
        <v>707.4</v>
      </c>
      <c r="CM66" s="17">
        <v>199</v>
      </c>
      <c r="CN66" s="18">
        <v>266</v>
      </c>
      <c r="CO66" s="17">
        <v>3</v>
      </c>
      <c r="CP66" s="18">
        <v>612</v>
      </c>
      <c r="CQ66" s="17">
        <v>199</v>
      </c>
      <c r="CR66" s="17">
        <v>262</v>
      </c>
      <c r="CS66" s="17">
        <v>2</v>
      </c>
      <c r="CT66" s="18">
        <v>794.86</v>
      </c>
      <c r="CU66" s="17">
        <v>199</v>
      </c>
      <c r="CV66" s="17">
        <v>259</v>
      </c>
      <c r="CW66" s="17">
        <v>2</v>
      </c>
      <c r="CX66" s="18">
        <v>398</v>
      </c>
      <c r="CY66" s="17">
        <v>199</v>
      </c>
      <c r="CZ66" s="17">
        <v>258</v>
      </c>
      <c r="DA66" s="17">
        <v>0</v>
      </c>
      <c r="DB66" s="18">
        <v>0</v>
      </c>
      <c r="DC66" s="17">
        <v>199</v>
      </c>
      <c r="DD66" s="17">
        <v>258</v>
      </c>
      <c r="DE66" s="17">
        <v>1</v>
      </c>
      <c r="DF66" s="18">
        <v>199</v>
      </c>
      <c r="DG66" s="17">
        <v>199</v>
      </c>
      <c r="DH66" s="17">
        <v>286</v>
      </c>
      <c r="DI66" s="18">
        <v>1</v>
      </c>
      <c r="DJ66" s="18">
        <v>199</v>
      </c>
      <c r="DK66" s="17">
        <v>199</v>
      </c>
      <c r="DL66" s="18">
        <v>285</v>
      </c>
      <c r="DM66" s="18">
        <v>3</v>
      </c>
      <c r="DN66" s="18">
        <v>582</v>
      </c>
      <c r="DO66" s="17">
        <v>199</v>
      </c>
      <c r="DP66" s="18">
        <v>282</v>
      </c>
      <c r="DQ66" s="18">
        <v>3</v>
      </c>
      <c r="DR66" s="18">
        <v>597</v>
      </c>
      <c r="DS66" s="17">
        <v>199</v>
      </c>
      <c r="DT66" s="18">
        <v>279</v>
      </c>
      <c r="DU66" s="18">
        <v>3</v>
      </c>
      <c r="DV66" s="18">
        <v>597</v>
      </c>
      <c r="DW66" s="17">
        <v>199</v>
      </c>
      <c r="DX66" s="18">
        <v>276</v>
      </c>
      <c r="DY66" s="17">
        <v>2</v>
      </c>
      <c r="DZ66" s="18">
        <v>378.5</v>
      </c>
      <c r="EA66" s="17">
        <v>199</v>
      </c>
      <c r="EB66" s="17">
        <v>274</v>
      </c>
      <c r="EC66" s="17"/>
      <c r="ED66" s="18"/>
      <c r="EE66" s="17"/>
      <c r="EF66" s="17"/>
      <c r="EG66" s="17">
        <v>491</v>
      </c>
      <c r="EH66" s="17">
        <v>96819.52</v>
      </c>
      <c r="EI66" s="17">
        <v>248</v>
      </c>
      <c r="EJ66" s="17">
        <v>49009.78</v>
      </c>
      <c r="EK66" s="17">
        <v>193</v>
      </c>
      <c r="EL66" s="17">
        <v>38389.65</v>
      </c>
      <c r="EM66" s="17">
        <v>151</v>
      </c>
      <c r="EN66" s="17">
        <v>29611.61</v>
      </c>
      <c r="EO66" s="18">
        <v>114</v>
      </c>
      <c r="EP66" s="41">
        <v>22416.07</v>
      </c>
      <c r="EQ66" s="41"/>
      <c r="ER66" s="41"/>
      <c r="ES66" s="41"/>
      <c r="ET66" s="41"/>
      <c r="EU66" s="41"/>
      <c r="EV66" s="41"/>
      <c r="EW66" s="18"/>
      <c r="EX66" s="41"/>
      <c r="EY66" s="41"/>
      <c r="EZ66" s="41"/>
      <c r="FA66" s="18"/>
      <c r="FB66" s="18"/>
      <c r="FC66" s="18">
        <f t="shared" si="1"/>
        <v>137</v>
      </c>
      <c r="FD66" s="18">
        <f t="shared" si="5"/>
        <v>27157.86</v>
      </c>
      <c r="FE66" s="18">
        <f t="shared" si="4"/>
        <v>1334</v>
      </c>
      <c r="FF66" s="18">
        <f t="shared" si="3"/>
        <v>263404.49</v>
      </c>
      <c r="FG66" s="145"/>
      <c r="FH66" s="146"/>
    </row>
    <row r="67" ht="16.5" spans="1:164">
      <c r="A67" s="16"/>
      <c r="B67" s="17" t="s">
        <v>51</v>
      </c>
      <c r="C67" s="18">
        <v>6939962753539</v>
      </c>
      <c r="D67" s="18">
        <v>21065213000082</v>
      </c>
      <c r="E67" s="18" t="s">
        <v>325</v>
      </c>
      <c r="F67" s="19" t="s">
        <v>431</v>
      </c>
      <c r="G67" s="17" t="s">
        <v>129</v>
      </c>
      <c r="H67" s="26">
        <f>VLOOKUP(C67,[3]Sheet2!K:P,6,0)</f>
        <v>1</v>
      </c>
      <c r="I67" s="17">
        <f>VLOOKUP(C67,[3]Sheet2!K:N,4,0)</f>
        <v>628</v>
      </c>
      <c r="J67" s="17">
        <f>VLOOKUP(C67,[3]Sheet2!K:Q,7,0)</f>
        <v>1120</v>
      </c>
      <c r="K67" s="18">
        <f>VLOOKUP(C67,[3]Sheet2!K:O,5,0)</f>
        <v>48.7487420328749</v>
      </c>
      <c r="L67" s="27">
        <f t="shared" si="0"/>
        <v>0.00640484517157749</v>
      </c>
      <c r="M67" s="18">
        <v>15</v>
      </c>
      <c r="N67" s="18">
        <v>1530.88</v>
      </c>
      <c r="O67" s="17">
        <v>89</v>
      </c>
      <c r="P67" s="17">
        <v>556</v>
      </c>
      <c r="Q67" s="18">
        <v>15</v>
      </c>
      <c r="R67" s="18">
        <v>1495.34</v>
      </c>
      <c r="S67" s="17">
        <v>79</v>
      </c>
      <c r="T67" s="17">
        <v>548</v>
      </c>
      <c r="U67" s="18">
        <v>2</v>
      </c>
      <c r="V67" s="18">
        <v>542.81</v>
      </c>
      <c r="W67" s="17">
        <v>79</v>
      </c>
      <c r="X67" s="17">
        <v>578</v>
      </c>
      <c r="Y67" s="18">
        <v>14</v>
      </c>
      <c r="Z67" s="18">
        <v>1261.66</v>
      </c>
      <c r="AA67" s="17">
        <v>79</v>
      </c>
      <c r="AB67" s="17">
        <v>574</v>
      </c>
      <c r="AC67" s="18">
        <v>13</v>
      </c>
      <c r="AD67" s="18">
        <v>1252.82</v>
      </c>
      <c r="AE67" s="17">
        <v>79</v>
      </c>
      <c r="AF67" s="17">
        <v>604</v>
      </c>
      <c r="AG67" s="18">
        <v>42</v>
      </c>
      <c r="AH67" s="18">
        <v>2737.61</v>
      </c>
      <c r="AI67" s="17">
        <v>79</v>
      </c>
      <c r="AJ67" s="17">
        <v>530</v>
      </c>
      <c r="AK67" s="17">
        <v>19</v>
      </c>
      <c r="AL67" s="18">
        <v>1317.37</v>
      </c>
      <c r="AM67" s="17">
        <v>89</v>
      </c>
      <c r="AN67" s="17">
        <v>510</v>
      </c>
      <c r="AO67" s="17">
        <v>17</v>
      </c>
      <c r="AP67" s="18">
        <v>1471.05</v>
      </c>
      <c r="AQ67" s="17">
        <v>89</v>
      </c>
      <c r="AR67" s="17">
        <v>493</v>
      </c>
      <c r="AS67" s="18">
        <v>11</v>
      </c>
      <c r="AT67" s="18">
        <v>928.05</v>
      </c>
      <c r="AU67" s="17">
        <v>89</v>
      </c>
      <c r="AV67" s="17">
        <v>482</v>
      </c>
      <c r="AW67" s="18">
        <v>11</v>
      </c>
      <c r="AX67" s="18">
        <v>866.37</v>
      </c>
      <c r="AY67" s="17">
        <v>89</v>
      </c>
      <c r="AZ67" s="18">
        <v>499</v>
      </c>
      <c r="BA67" s="18">
        <v>17</v>
      </c>
      <c r="BB67" s="18">
        <v>1315.25</v>
      </c>
      <c r="BC67" s="17">
        <v>89</v>
      </c>
      <c r="BD67" s="18">
        <v>491</v>
      </c>
      <c r="BE67" s="18">
        <v>19</v>
      </c>
      <c r="BF67" s="18">
        <v>1456.3</v>
      </c>
      <c r="BG67" s="17">
        <v>89</v>
      </c>
      <c r="BH67" s="18">
        <v>469</v>
      </c>
      <c r="BI67" s="18">
        <v>17</v>
      </c>
      <c r="BJ67" s="18">
        <v>1465.01</v>
      </c>
      <c r="BK67" s="17">
        <v>89</v>
      </c>
      <c r="BL67" s="17">
        <v>454</v>
      </c>
      <c r="BM67" s="17">
        <v>11</v>
      </c>
      <c r="BN67" s="18">
        <v>973.54</v>
      </c>
      <c r="BO67" s="17">
        <v>89</v>
      </c>
      <c r="BP67" s="17">
        <v>443</v>
      </c>
      <c r="BQ67" s="17">
        <v>8</v>
      </c>
      <c r="BR67" s="18">
        <v>687.8</v>
      </c>
      <c r="BS67" s="17">
        <v>89</v>
      </c>
      <c r="BT67" s="17">
        <v>435</v>
      </c>
      <c r="BU67" s="18">
        <v>36</v>
      </c>
      <c r="BV67" s="18">
        <v>3285.44</v>
      </c>
      <c r="BW67" s="17">
        <v>89</v>
      </c>
      <c r="BX67" s="18">
        <v>697</v>
      </c>
      <c r="BY67" s="18">
        <v>26</v>
      </c>
      <c r="BZ67" s="18">
        <v>2208.68</v>
      </c>
      <c r="CA67" s="17">
        <v>89</v>
      </c>
      <c r="CB67" s="18">
        <v>673</v>
      </c>
      <c r="CC67" s="18">
        <v>51</v>
      </c>
      <c r="CD67" s="18">
        <v>4282.11</v>
      </c>
      <c r="CE67" s="17">
        <v>89</v>
      </c>
      <c r="CF67" s="18">
        <v>612</v>
      </c>
      <c r="CG67" s="18">
        <v>9</v>
      </c>
      <c r="CH67" s="18">
        <v>794.25</v>
      </c>
      <c r="CI67" s="17">
        <v>89</v>
      </c>
      <c r="CJ67" s="18">
        <v>559</v>
      </c>
      <c r="CK67" s="18">
        <v>6</v>
      </c>
      <c r="CL67" s="18">
        <v>497.63</v>
      </c>
      <c r="CM67" s="17">
        <v>89</v>
      </c>
      <c r="CN67" s="18">
        <v>503</v>
      </c>
      <c r="CO67" s="17">
        <v>4</v>
      </c>
      <c r="CP67" s="18">
        <v>340.91</v>
      </c>
      <c r="CQ67" s="17">
        <v>89</v>
      </c>
      <c r="CR67" s="17">
        <v>518</v>
      </c>
      <c r="CS67" s="17">
        <v>12</v>
      </c>
      <c r="CT67" s="18">
        <v>1018.08</v>
      </c>
      <c r="CU67" s="17">
        <v>89</v>
      </c>
      <c r="CV67" s="17">
        <v>525</v>
      </c>
      <c r="CW67" s="17">
        <v>9</v>
      </c>
      <c r="CX67" s="18">
        <v>771.64</v>
      </c>
      <c r="CY67" s="17">
        <v>89</v>
      </c>
      <c r="CZ67" s="17">
        <v>537</v>
      </c>
      <c r="DA67" s="17">
        <v>6</v>
      </c>
      <c r="DB67" s="18">
        <v>510.88</v>
      </c>
      <c r="DC67" s="17">
        <v>89</v>
      </c>
      <c r="DD67" s="17">
        <v>429</v>
      </c>
      <c r="DE67" s="17">
        <v>18</v>
      </c>
      <c r="DF67" s="18">
        <v>1576.55</v>
      </c>
      <c r="DG67" s="17">
        <v>89</v>
      </c>
      <c r="DH67" s="17">
        <v>413</v>
      </c>
      <c r="DI67" s="18">
        <v>11</v>
      </c>
      <c r="DJ67" s="18">
        <v>971.06</v>
      </c>
      <c r="DK67" s="17">
        <v>89</v>
      </c>
      <c r="DL67" s="18">
        <v>432</v>
      </c>
      <c r="DM67" s="18">
        <v>18</v>
      </c>
      <c r="DN67" s="18">
        <v>1547.95</v>
      </c>
      <c r="DO67" s="17">
        <v>89</v>
      </c>
      <c r="DP67" s="18">
        <v>393</v>
      </c>
      <c r="DQ67" s="18">
        <v>13</v>
      </c>
      <c r="DR67" s="18">
        <v>1089.76</v>
      </c>
      <c r="DS67" s="17">
        <v>89</v>
      </c>
      <c r="DT67" s="18">
        <v>392</v>
      </c>
      <c r="DU67" s="18">
        <v>14</v>
      </c>
      <c r="DV67" s="18">
        <v>1226.84</v>
      </c>
      <c r="DW67" s="17">
        <v>89</v>
      </c>
      <c r="DX67" s="18">
        <v>486</v>
      </c>
      <c r="DY67" s="17">
        <v>14</v>
      </c>
      <c r="DZ67" s="18">
        <v>1243.86</v>
      </c>
      <c r="EA67" s="17">
        <v>89</v>
      </c>
      <c r="EB67" s="17">
        <v>493</v>
      </c>
      <c r="EC67" s="17"/>
      <c r="ED67" s="18"/>
      <c r="EE67" s="17"/>
      <c r="EF67" s="17"/>
      <c r="EG67" s="17">
        <v>298</v>
      </c>
      <c r="EH67" s="17">
        <v>30102.35</v>
      </c>
      <c r="EI67" s="17">
        <v>241</v>
      </c>
      <c r="EJ67" s="17">
        <v>21350.76</v>
      </c>
      <c r="EK67" s="17">
        <v>331</v>
      </c>
      <c r="EL67" s="17">
        <v>31606.85</v>
      </c>
      <c r="EM67" s="17">
        <v>412</v>
      </c>
      <c r="EN67" s="17">
        <v>36755.15</v>
      </c>
      <c r="EO67" s="18">
        <v>448</v>
      </c>
      <c r="EP67" s="41">
        <v>40624.47</v>
      </c>
      <c r="EQ67" s="41"/>
      <c r="ER67" s="41"/>
      <c r="ES67" s="41"/>
      <c r="ET67" s="41"/>
      <c r="EU67" s="41"/>
      <c r="EV67" s="41"/>
      <c r="EW67" s="18"/>
      <c r="EX67" s="41"/>
      <c r="EY67" s="41"/>
      <c r="EZ67" s="41"/>
      <c r="FA67" s="18"/>
      <c r="FB67" s="18"/>
      <c r="FC67" s="18">
        <f t="shared" si="1"/>
        <v>478</v>
      </c>
      <c r="FD67" s="18">
        <f t="shared" si="5"/>
        <v>40667.5</v>
      </c>
      <c r="FE67" s="18">
        <f t="shared" si="4"/>
        <v>2208</v>
      </c>
      <c r="FF67" s="18">
        <f t="shared" si="3"/>
        <v>201107.08</v>
      </c>
      <c r="FG67" s="145"/>
      <c r="FH67" s="146"/>
    </row>
    <row r="68" ht="16.5" spans="1:164">
      <c r="A68" s="16" t="s">
        <v>126</v>
      </c>
      <c r="B68" s="17" t="s">
        <v>51</v>
      </c>
      <c r="C68" s="18">
        <v>6939962746593</v>
      </c>
      <c r="D68" s="18">
        <v>21065210000104</v>
      </c>
      <c r="E68" s="17" t="s">
        <v>329</v>
      </c>
      <c r="F68" s="19" t="s">
        <v>392</v>
      </c>
      <c r="G68" s="17" t="s">
        <v>129</v>
      </c>
      <c r="H68" s="26">
        <f>VLOOKUP(C68,[3]Sheet2!K:P,6,0)</f>
        <v>1</v>
      </c>
      <c r="I68" s="17">
        <f>VLOOKUP(C68,[3]Sheet2!K:N,4,0)</f>
        <v>1754</v>
      </c>
      <c r="J68" s="17">
        <f>VLOOKUP(C68,[3]Sheet2!K:Q,7,0)</f>
        <v>1633</v>
      </c>
      <c r="K68" s="18">
        <f>VLOOKUP(C68,[3]Sheet2!K:O,5,0)</f>
        <v>61.7619632628291</v>
      </c>
      <c r="L68" s="27">
        <f t="shared" si="0"/>
        <v>0.0291031876834023</v>
      </c>
      <c r="M68" s="18">
        <v>118</v>
      </c>
      <c r="N68" s="18">
        <v>12316.36</v>
      </c>
      <c r="O68" s="17">
        <v>119</v>
      </c>
      <c r="P68" s="17">
        <v>4525</v>
      </c>
      <c r="Q68" s="18">
        <v>87</v>
      </c>
      <c r="R68" s="18">
        <v>8893.46</v>
      </c>
      <c r="S68" s="17">
        <v>94</v>
      </c>
      <c r="T68" s="17">
        <v>4437</v>
      </c>
      <c r="U68" s="18">
        <v>56</v>
      </c>
      <c r="V68" s="18">
        <v>6088.49</v>
      </c>
      <c r="W68" s="17">
        <v>94</v>
      </c>
      <c r="X68" s="17">
        <v>4374</v>
      </c>
      <c r="Y68" s="18">
        <v>50</v>
      </c>
      <c r="Z68" s="18">
        <v>5775.03</v>
      </c>
      <c r="AA68" s="17">
        <v>94</v>
      </c>
      <c r="AB68" s="17">
        <v>4357</v>
      </c>
      <c r="AC68" s="18">
        <v>64</v>
      </c>
      <c r="AD68" s="18">
        <v>7425.65</v>
      </c>
      <c r="AE68" s="17">
        <v>94</v>
      </c>
      <c r="AF68" s="17">
        <v>4294</v>
      </c>
      <c r="AG68" s="18">
        <v>43</v>
      </c>
      <c r="AH68" s="18">
        <v>5222.39</v>
      </c>
      <c r="AI68" s="17">
        <v>94</v>
      </c>
      <c r="AJ68" s="17">
        <v>4228</v>
      </c>
      <c r="AK68" s="17">
        <v>48</v>
      </c>
      <c r="AL68" s="18">
        <v>5541.44</v>
      </c>
      <c r="AM68" s="17">
        <v>119</v>
      </c>
      <c r="AN68" s="17">
        <v>4181</v>
      </c>
      <c r="AO68" s="17">
        <v>54</v>
      </c>
      <c r="AP68" s="18">
        <v>6174.03</v>
      </c>
      <c r="AQ68" s="17">
        <v>119</v>
      </c>
      <c r="AR68" s="17">
        <v>4126</v>
      </c>
      <c r="AS68" s="18">
        <v>52</v>
      </c>
      <c r="AT68" s="18">
        <v>5612.14</v>
      </c>
      <c r="AU68" s="17">
        <v>119</v>
      </c>
      <c r="AV68" s="17">
        <v>4073</v>
      </c>
      <c r="AW68" s="18">
        <v>50</v>
      </c>
      <c r="AX68" s="18">
        <v>5171.01</v>
      </c>
      <c r="AY68" s="17">
        <v>119</v>
      </c>
      <c r="AZ68" s="18">
        <v>4030</v>
      </c>
      <c r="BA68" s="18">
        <v>52</v>
      </c>
      <c r="BB68" s="18">
        <v>5063.57</v>
      </c>
      <c r="BC68" s="17">
        <v>119</v>
      </c>
      <c r="BD68" s="18">
        <v>3977</v>
      </c>
      <c r="BE68" s="18">
        <v>64</v>
      </c>
      <c r="BF68" s="18">
        <v>6038.52</v>
      </c>
      <c r="BG68" s="17">
        <v>119</v>
      </c>
      <c r="BH68" s="18">
        <v>3912</v>
      </c>
      <c r="BI68" s="18">
        <v>23</v>
      </c>
      <c r="BJ68" s="18">
        <v>2695.08</v>
      </c>
      <c r="BK68" s="17">
        <v>119</v>
      </c>
      <c r="BL68" s="17">
        <v>3888</v>
      </c>
      <c r="BM68" s="17">
        <v>122</v>
      </c>
      <c r="BN68" s="18">
        <v>11987.42</v>
      </c>
      <c r="BO68" s="17">
        <v>119</v>
      </c>
      <c r="BP68" s="17">
        <v>3766</v>
      </c>
      <c r="BQ68" s="17">
        <v>7</v>
      </c>
      <c r="BR68" s="18">
        <v>1128</v>
      </c>
      <c r="BS68" s="17">
        <v>119</v>
      </c>
      <c r="BT68" s="17">
        <v>3756</v>
      </c>
      <c r="BU68" s="18">
        <v>191</v>
      </c>
      <c r="BV68" s="18">
        <v>18691.95</v>
      </c>
      <c r="BW68" s="17">
        <v>119</v>
      </c>
      <c r="BX68" s="18">
        <v>3563</v>
      </c>
      <c r="BY68" s="18">
        <v>108</v>
      </c>
      <c r="BZ68" s="18">
        <v>10156.76</v>
      </c>
      <c r="CA68" s="17">
        <v>119</v>
      </c>
      <c r="CB68" s="18">
        <v>3456</v>
      </c>
      <c r="CC68" s="18">
        <v>389</v>
      </c>
      <c r="CD68" s="18">
        <v>32646.17</v>
      </c>
      <c r="CE68" s="17">
        <v>119</v>
      </c>
      <c r="CF68" s="18">
        <v>3078</v>
      </c>
      <c r="CG68" s="18">
        <v>94</v>
      </c>
      <c r="CH68" s="18">
        <v>9365.93</v>
      </c>
      <c r="CI68" s="17">
        <v>119</v>
      </c>
      <c r="CJ68" s="18">
        <v>2797</v>
      </c>
      <c r="CK68" s="18">
        <v>79</v>
      </c>
      <c r="CL68" s="18">
        <v>8035.58</v>
      </c>
      <c r="CM68" s="17">
        <v>119</v>
      </c>
      <c r="CN68" s="18">
        <v>2620</v>
      </c>
      <c r="CO68" s="17">
        <v>67</v>
      </c>
      <c r="CP68" s="18">
        <v>8834.64</v>
      </c>
      <c r="CQ68" s="17">
        <v>119</v>
      </c>
      <c r="CR68" s="17">
        <v>2655</v>
      </c>
      <c r="CS68" s="17">
        <v>58</v>
      </c>
      <c r="CT68" s="18">
        <v>6772.94</v>
      </c>
      <c r="CU68" s="17">
        <v>119</v>
      </c>
      <c r="CV68" s="17">
        <v>2658</v>
      </c>
      <c r="CW68" s="17">
        <v>36</v>
      </c>
      <c r="CX68" s="18">
        <v>5055.41</v>
      </c>
      <c r="CY68" s="17">
        <v>119</v>
      </c>
      <c r="CZ68" s="17">
        <v>2704</v>
      </c>
      <c r="DA68" s="17">
        <v>26</v>
      </c>
      <c r="DB68" s="18">
        <v>4321.58</v>
      </c>
      <c r="DC68" s="17">
        <v>119</v>
      </c>
      <c r="DD68" s="17">
        <v>2642</v>
      </c>
      <c r="DE68" s="17">
        <v>27</v>
      </c>
      <c r="DF68" s="18">
        <v>3946.83</v>
      </c>
      <c r="DG68" s="17">
        <v>119</v>
      </c>
      <c r="DH68" s="17">
        <v>2562</v>
      </c>
      <c r="DI68" s="18">
        <v>37</v>
      </c>
      <c r="DJ68" s="18">
        <v>5947.25</v>
      </c>
      <c r="DK68" s="17">
        <v>119</v>
      </c>
      <c r="DL68" s="18">
        <v>2527</v>
      </c>
      <c r="DM68" s="18">
        <v>28</v>
      </c>
      <c r="DN68" s="18">
        <v>3642.35</v>
      </c>
      <c r="DO68" s="17">
        <v>119</v>
      </c>
      <c r="DP68" s="18">
        <v>2272</v>
      </c>
      <c r="DQ68" s="18">
        <v>32</v>
      </c>
      <c r="DR68" s="18">
        <v>3642.25</v>
      </c>
      <c r="DS68" s="17">
        <v>119</v>
      </c>
      <c r="DT68" s="18">
        <v>2318</v>
      </c>
      <c r="DU68" s="18">
        <v>36</v>
      </c>
      <c r="DV68" s="18">
        <v>4166.41</v>
      </c>
      <c r="DW68" s="17">
        <v>119</v>
      </c>
      <c r="DX68" s="18">
        <v>2361</v>
      </c>
      <c r="DY68" s="17">
        <v>74</v>
      </c>
      <c r="DZ68" s="18">
        <v>7399.11</v>
      </c>
      <c r="EA68" s="17">
        <v>119</v>
      </c>
      <c r="EB68" s="17">
        <v>2309</v>
      </c>
      <c r="EC68" s="17"/>
      <c r="ED68" s="18"/>
      <c r="EE68" s="17"/>
      <c r="EF68" s="17"/>
      <c r="EG68" s="17">
        <v>982</v>
      </c>
      <c r="EH68" s="17">
        <v>127975.11</v>
      </c>
      <c r="EI68" s="17">
        <v>754</v>
      </c>
      <c r="EJ68" s="17">
        <v>101105.64</v>
      </c>
      <c r="EK68" s="17">
        <v>1182</v>
      </c>
      <c r="EL68" s="17">
        <v>151549.84</v>
      </c>
      <c r="EM68" s="17">
        <v>1695</v>
      </c>
      <c r="EN68" s="17">
        <v>204897.27</v>
      </c>
      <c r="EO68" s="18">
        <v>1460</v>
      </c>
      <c r="EP68" s="41">
        <v>175514.54</v>
      </c>
      <c r="EQ68" s="41"/>
      <c r="ER68" s="41"/>
      <c r="ES68" s="41"/>
      <c r="ET68" s="41"/>
      <c r="EU68" s="41"/>
      <c r="EV68" s="41"/>
      <c r="EW68" s="18"/>
      <c r="EX68" s="41"/>
      <c r="EY68" s="41"/>
      <c r="EZ68" s="41"/>
      <c r="FA68" s="18"/>
      <c r="FB68" s="18"/>
      <c r="FC68" s="18">
        <f t="shared" si="1"/>
        <v>2172</v>
      </c>
      <c r="FD68" s="18">
        <f t="shared" si="5"/>
        <v>227757.75</v>
      </c>
      <c r="FE68" s="18">
        <f t="shared" si="4"/>
        <v>8245</v>
      </c>
      <c r="FF68" s="18">
        <f t="shared" si="3"/>
        <v>988800.15</v>
      </c>
      <c r="FG68" s="145"/>
      <c r="FH68" s="146"/>
    </row>
    <row r="69" ht="16.5" spans="1:164">
      <c r="A69" s="16"/>
      <c r="B69" s="17" t="s">
        <v>51</v>
      </c>
      <c r="C69" s="18">
        <v>6939962756165</v>
      </c>
      <c r="D69" s="18">
        <v>21065211000082</v>
      </c>
      <c r="E69" s="17" t="s">
        <v>333</v>
      </c>
      <c r="F69" s="19" t="s">
        <v>432</v>
      </c>
      <c r="G69" s="17" t="s">
        <v>129</v>
      </c>
      <c r="H69" s="26">
        <f>VLOOKUP(C69,[3]Sheet2!K:P,6,0)</f>
        <v>1</v>
      </c>
      <c r="I69" s="17">
        <f>VLOOKUP(C69,[3]Sheet2!K:N,4,0)</f>
        <v>1538</v>
      </c>
      <c r="J69" s="17">
        <f>VLOOKUP(C69,[3]Sheet2!K:Q,7,0)</f>
        <v>1260</v>
      </c>
      <c r="K69" s="18">
        <f>VLOOKUP(C69,[3]Sheet2!K:O,5,0)</f>
        <v>63.6878612716763</v>
      </c>
      <c r="L69" s="27">
        <f t="shared" ref="L69:L81" si="6">FC69/$FC$79</f>
        <v>0.0123943133550401</v>
      </c>
      <c r="M69" s="18">
        <v>39</v>
      </c>
      <c r="N69" s="18">
        <v>2040.64</v>
      </c>
      <c r="O69" s="17">
        <v>69</v>
      </c>
      <c r="P69" s="17">
        <v>1730</v>
      </c>
      <c r="Q69" s="18">
        <v>40</v>
      </c>
      <c r="R69" s="18">
        <v>1879.62</v>
      </c>
      <c r="S69" s="17">
        <v>49.5</v>
      </c>
      <c r="T69" s="17">
        <v>1690</v>
      </c>
      <c r="U69" s="18">
        <v>17</v>
      </c>
      <c r="V69" s="18">
        <v>913.33</v>
      </c>
      <c r="W69" s="17">
        <v>49.5</v>
      </c>
      <c r="X69" s="17">
        <v>1645</v>
      </c>
      <c r="Y69" s="18">
        <v>20</v>
      </c>
      <c r="Z69" s="18">
        <v>930.31</v>
      </c>
      <c r="AA69" s="17">
        <v>49.5</v>
      </c>
      <c r="AB69" s="17">
        <v>1625</v>
      </c>
      <c r="AC69" s="18">
        <v>27</v>
      </c>
      <c r="AD69" s="18">
        <v>1287.93</v>
      </c>
      <c r="AE69" s="17">
        <v>49.5</v>
      </c>
      <c r="AF69" s="17">
        <v>1612</v>
      </c>
      <c r="AG69" s="18">
        <v>19</v>
      </c>
      <c r="AH69" s="18">
        <v>896.41</v>
      </c>
      <c r="AI69" s="17">
        <v>49.5</v>
      </c>
      <c r="AJ69" s="17">
        <v>1542</v>
      </c>
      <c r="AK69" s="17">
        <v>18</v>
      </c>
      <c r="AL69" s="18">
        <v>841</v>
      </c>
      <c r="AM69" s="17">
        <v>49.5</v>
      </c>
      <c r="AN69" s="17">
        <v>1547</v>
      </c>
      <c r="AO69" s="17">
        <v>20</v>
      </c>
      <c r="AP69" s="18">
        <v>926.27</v>
      </c>
      <c r="AQ69" s="17">
        <v>49.5</v>
      </c>
      <c r="AR69" s="17">
        <v>1527</v>
      </c>
      <c r="AS69" s="18">
        <v>39</v>
      </c>
      <c r="AT69" s="18">
        <v>1833.2</v>
      </c>
      <c r="AU69" s="17">
        <v>49.5</v>
      </c>
      <c r="AV69" s="17">
        <v>1491</v>
      </c>
      <c r="AW69" s="18">
        <v>45</v>
      </c>
      <c r="AX69" s="18">
        <v>2225.83</v>
      </c>
      <c r="AY69" s="17">
        <v>49.5</v>
      </c>
      <c r="AZ69" s="18">
        <v>1468</v>
      </c>
      <c r="BA69" s="18">
        <v>25</v>
      </c>
      <c r="BB69" s="18">
        <v>1228.66</v>
      </c>
      <c r="BC69" s="17">
        <v>49.5</v>
      </c>
      <c r="BD69" s="18">
        <v>1441</v>
      </c>
      <c r="BE69" s="18">
        <v>21</v>
      </c>
      <c r="BF69" s="18">
        <v>1072.29</v>
      </c>
      <c r="BG69" s="17">
        <v>49.5</v>
      </c>
      <c r="BH69" s="18">
        <v>1421</v>
      </c>
      <c r="BI69" s="18">
        <v>27</v>
      </c>
      <c r="BJ69" s="18">
        <v>1277.96</v>
      </c>
      <c r="BK69" s="17">
        <v>49.5</v>
      </c>
      <c r="BL69" s="17">
        <v>1379</v>
      </c>
      <c r="BM69" s="17">
        <v>35</v>
      </c>
      <c r="BN69" s="18">
        <v>1707.83</v>
      </c>
      <c r="BO69" s="17">
        <v>49.5</v>
      </c>
      <c r="BP69" s="17">
        <v>1339</v>
      </c>
      <c r="BQ69" s="17">
        <v>12</v>
      </c>
      <c r="BR69" s="18">
        <v>570.05</v>
      </c>
      <c r="BS69" s="17">
        <v>49.5</v>
      </c>
      <c r="BT69" s="17">
        <v>1350</v>
      </c>
      <c r="BU69" s="18">
        <v>62</v>
      </c>
      <c r="BV69" s="18">
        <v>3052.87</v>
      </c>
      <c r="BW69" s="17">
        <v>49.5</v>
      </c>
      <c r="BX69" s="18">
        <v>1289</v>
      </c>
      <c r="BY69" s="18">
        <v>40</v>
      </c>
      <c r="BZ69" s="18">
        <v>1949.9</v>
      </c>
      <c r="CA69" s="17">
        <v>49.5</v>
      </c>
      <c r="CB69" s="18">
        <v>1271</v>
      </c>
      <c r="CC69" s="18">
        <v>119</v>
      </c>
      <c r="CD69" s="18">
        <v>5827.99</v>
      </c>
      <c r="CE69" s="17">
        <v>49.5</v>
      </c>
      <c r="CF69" s="18">
        <v>1155</v>
      </c>
      <c r="CG69" s="18">
        <v>34</v>
      </c>
      <c r="CH69" s="18">
        <v>1808.72</v>
      </c>
      <c r="CI69" s="17">
        <v>49.5</v>
      </c>
      <c r="CJ69" s="18">
        <v>1076</v>
      </c>
      <c r="CK69" s="18">
        <v>32</v>
      </c>
      <c r="CL69" s="18">
        <v>1608.98</v>
      </c>
      <c r="CM69" s="17">
        <v>49.5</v>
      </c>
      <c r="CN69" s="18">
        <v>1000</v>
      </c>
      <c r="CO69" s="17">
        <v>19</v>
      </c>
      <c r="CP69" s="18">
        <v>890.23</v>
      </c>
      <c r="CQ69" s="17">
        <v>49.5</v>
      </c>
      <c r="CR69" s="17">
        <v>1152</v>
      </c>
      <c r="CS69" s="17">
        <v>15</v>
      </c>
      <c r="CT69" s="18">
        <v>787.09</v>
      </c>
      <c r="CU69" s="17">
        <v>49.5</v>
      </c>
      <c r="CV69" s="17">
        <v>1156</v>
      </c>
      <c r="CW69" s="17">
        <v>17</v>
      </c>
      <c r="CX69" s="18">
        <v>812.11</v>
      </c>
      <c r="CY69" s="17">
        <v>49.5</v>
      </c>
      <c r="CZ69" s="17">
        <v>1149</v>
      </c>
      <c r="DA69" s="17">
        <v>32</v>
      </c>
      <c r="DB69" s="18">
        <v>1806.33</v>
      </c>
      <c r="DC69" s="17">
        <v>49.5</v>
      </c>
      <c r="DD69" s="17">
        <v>1163</v>
      </c>
      <c r="DE69" s="17">
        <v>18</v>
      </c>
      <c r="DF69" s="18">
        <v>918.37</v>
      </c>
      <c r="DG69" s="17">
        <v>49.5</v>
      </c>
      <c r="DH69" s="17">
        <v>1095</v>
      </c>
      <c r="DI69" s="18">
        <v>16</v>
      </c>
      <c r="DJ69" s="18">
        <v>1083.38</v>
      </c>
      <c r="DK69" s="17">
        <v>49.5</v>
      </c>
      <c r="DL69" s="18">
        <v>1075</v>
      </c>
      <c r="DM69" s="18">
        <v>23</v>
      </c>
      <c r="DN69" s="18">
        <v>1192.55</v>
      </c>
      <c r="DO69" s="17">
        <v>49.5</v>
      </c>
      <c r="DP69" s="18">
        <v>941</v>
      </c>
      <c r="DQ69" s="18">
        <v>41</v>
      </c>
      <c r="DR69" s="18">
        <v>1846.01</v>
      </c>
      <c r="DS69" s="17">
        <v>49.5</v>
      </c>
      <c r="DT69" s="18">
        <v>901</v>
      </c>
      <c r="DU69" s="18">
        <v>32</v>
      </c>
      <c r="DV69" s="18">
        <v>1503.32</v>
      </c>
      <c r="DW69" s="17">
        <v>49.5</v>
      </c>
      <c r="DX69" s="18">
        <v>904</v>
      </c>
      <c r="DY69" s="17">
        <v>21</v>
      </c>
      <c r="DZ69" s="18">
        <v>1171.68</v>
      </c>
      <c r="EA69" s="17">
        <v>49.5</v>
      </c>
      <c r="EB69" s="17">
        <v>907</v>
      </c>
      <c r="EC69" s="17"/>
      <c r="ED69" s="18"/>
      <c r="EE69" s="17"/>
      <c r="EF69" s="17"/>
      <c r="EG69" s="17">
        <v>553</v>
      </c>
      <c r="EH69" s="17">
        <v>27026.64</v>
      </c>
      <c r="EI69" s="17">
        <v>262</v>
      </c>
      <c r="EJ69" s="17">
        <v>12196.11</v>
      </c>
      <c r="EK69" s="17">
        <v>1171</v>
      </c>
      <c r="EL69" s="17">
        <v>54952.96</v>
      </c>
      <c r="EM69" s="17">
        <v>715</v>
      </c>
      <c r="EN69" s="17">
        <v>35250.09</v>
      </c>
      <c r="EO69" s="18">
        <v>741</v>
      </c>
      <c r="EP69" s="41">
        <v>36448.31</v>
      </c>
      <c r="EQ69" s="41"/>
      <c r="ER69" s="41"/>
      <c r="ES69" s="41"/>
      <c r="ET69" s="41"/>
      <c r="EU69" s="41"/>
      <c r="EV69" s="41"/>
      <c r="EW69" s="18"/>
      <c r="EX69" s="41"/>
      <c r="EY69" s="41"/>
      <c r="EZ69" s="41"/>
      <c r="FA69" s="18"/>
      <c r="FB69" s="18"/>
      <c r="FC69" s="18">
        <f t="shared" ref="FC69:FC81" si="7">M69+Q69+U69+Y69+AC69+AG69+AK69+AO69+AS69+AW69+BA69+BE69+BI69+BM69+BQ69+BU69+BY69+CC69+CG69+CK69+CO69+CS69+CW69+DA69+DE69+DI69+DM69+DQ69+DU69+DY69+EC69</f>
        <v>925</v>
      </c>
      <c r="FD69" s="18">
        <f t="shared" si="5"/>
        <v>45890.86</v>
      </c>
      <c r="FE69" s="18">
        <f t="shared" ref="FE69:FE82" si="8">EI69+EK69+EM69+EO69+EQ69+ES69+FC69+EU69+EW69+EY69+FA69+EG69</f>
        <v>4367</v>
      </c>
      <c r="FF69" s="18">
        <f t="shared" ref="FF69:FF82" si="9">EJ69+EL69+EN69+EP69+FD69+ER69+ET69+EV69+EX69+EZ69+FB69+EH69</f>
        <v>211764.97</v>
      </c>
      <c r="FG69" s="145"/>
      <c r="FH69" s="146"/>
    </row>
    <row r="70" ht="16.5" spans="1:164">
      <c r="A70" s="16"/>
      <c r="B70" s="17" t="s">
        <v>51</v>
      </c>
      <c r="C70" s="18">
        <v>6939962756172</v>
      </c>
      <c r="D70" s="18">
        <v>21065210000349</v>
      </c>
      <c r="E70" s="17" t="s">
        <v>335</v>
      </c>
      <c r="F70" s="19" t="s">
        <v>433</v>
      </c>
      <c r="G70" s="17" t="s">
        <v>129</v>
      </c>
      <c r="H70" s="26">
        <f>VLOOKUP(C70,[3]Sheet2!K:P,6,0)</f>
        <v>1</v>
      </c>
      <c r="I70" s="17">
        <f>VLOOKUP(C70,[3]Sheet2!K:N,4,0)</f>
        <v>10139</v>
      </c>
      <c r="J70" s="17">
        <f>VLOOKUP(C70,[3]Sheet2!K:Q,7,0)</f>
        <v>8904</v>
      </c>
      <c r="K70" s="18">
        <f>VLOOKUP(C70,[3]Sheet2!K:O,5,0)</f>
        <v>61.4468814590363</v>
      </c>
      <c r="L70" s="27">
        <f t="shared" si="6"/>
        <v>0.0478621484369766</v>
      </c>
      <c r="M70" s="18">
        <v>161</v>
      </c>
      <c r="N70" s="18">
        <v>13349.35</v>
      </c>
      <c r="O70" s="17">
        <v>89</v>
      </c>
      <c r="P70" s="17">
        <v>1995</v>
      </c>
      <c r="Q70" s="18">
        <v>83</v>
      </c>
      <c r="R70" s="18">
        <v>7009.85</v>
      </c>
      <c r="S70" s="17">
        <v>71</v>
      </c>
      <c r="T70" s="17">
        <v>2157</v>
      </c>
      <c r="U70" s="18">
        <v>69</v>
      </c>
      <c r="V70" s="18">
        <v>6221.18</v>
      </c>
      <c r="W70" s="17">
        <v>71</v>
      </c>
      <c r="X70" s="17">
        <v>2293</v>
      </c>
      <c r="Y70" s="18">
        <v>56</v>
      </c>
      <c r="Z70" s="18">
        <v>4676.98</v>
      </c>
      <c r="AA70" s="17">
        <v>71</v>
      </c>
      <c r="AB70" s="17">
        <v>2346</v>
      </c>
      <c r="AC70" s="18">
        <v>77</v>
      </c>
      <c r="AD70" s="18">
        <v>6412.63</v>
      </c>
      <c r="AE70" s="17">
        <v>71</v>
      </c>
      <c r="AF70" s="17">
        <v>2438</v>
      </c>
      <c r="AG70" s="18">
        <v>74</v>
      </c>
      <c r="AH70" s="18">
        <v>6182.84</v>
      </c>
      <c r="AI70" s="17">
        <v>71</v>
      </c>
      <c r="AJ70" s="17">
        <v>2452</v>
      </c>
      <c r="AK70" s="17">
        <v>73</v>
      </c>
      <c r="AL70" s="18">
        <v>5723.79</v>
      </c>
      <c r="AM70" s="17">
        <v>79</v>
      </c>
      <c r="AN70" s="17">
        <v>4305</v>
      </c>
      <c r="AO70" s="17">
        <v>72</v>
      </c>
      <c r="AP70" s="18">
        <v>5579.61</v>
      </c>
      <c r="AQ70" s="17">
        <v>79</v>
      </c>
      <c r="AR70" s="17">
        <v>4240</v>
      </c>
      <c r="AS70" s="18">
        <v>80</v>
      </c>
      <c r="AT70" s="18">
        <v>6053.65</v>
      </c>
      <c r="AU70" s="17">
        <v>79</v>
      </c>
      <c r="AV70" s="17">
        <v>4158</v>
      </c>
      <c r="AW70" s="18">
        <v>97</v>
      </c>
      <c r="AX70" s="18">
        <v>7575.65</v>
      </c>
      <c r="AY70" s="17">
        <v>79</v>
      </c>
      <c r="AZ70" s="18">
        <v>3691</v>
      </c>
      <c r="BA70" s="18">
        <v>88</v>
      </c>
      <c r="BB70" s="18">
        <v>6960.05</v>
      </c>
      <c r="BC70" s="17">
        <v>79</v>
      </c>
      <c r="BD70" s="18">
        <v>3575</v>
      </c>
      <c r="BE70" s="18">
        <v>82</v>
      </c>
      <c r="BF70" s="18">
        <v>6655.28</v>
      </c>
      <c r="BG70" s="17">
        <v>79</v>
      </c>
      <c r="BH70" s="18">
        <v>3358</v>
      </c>
      <c r="BI70" s="18">
        <v>83</v>
      </c>
      <c r="BJ70" s="18">
        <v>6479.5</v>
      </c>
      <c r="BK70" s="17">
        <v>79</v>
      </c>
      <c r="BL70" s="17">
        <v>3332</v>
      </c>
      <c r="BM70" s="17">
        <v>99</v>
      </c>
      <c r="BN70" s="18">
        <v>7638.32</v>
      </c>
      <c r="BO70" s="17">
        <v>79</v>
      </c>
      <c r="BP70" s="17">
        <v>3324</v>
      </c>
      <c r="BQ70" s="17">
        <v>70</v>
      </c>
      <c r="BR70" s="18">
        <v>5435.82</v>
      </c>
      <c r="BS70" s="17">
        <v>79</v>
      </c>
      <c r="BT70" s="17">
        <v>3477</v>
      </c>
      <c r="BU70" s="18">
        <v>215</v>
      </c>
      <c r="BV70" s="18">
        <v>16284.76</v>
      </c>
      <c r="BW70" s="17">
        <v>79</v>
      </c>
      <c r="BX70" s="18">
        <v>3240</v>
      </c>
      <c r="BY70" s="18">
        <v>134</v>
      </c>
      <c r="BZ70" s="18">
        <v>9744.99</v>
      </c>
      <c r="CA70" s="17">
        <v>79</v>
      </c>
      <c r="CB70" s="18">
        <v>3160</v>
      </c>
      <c r="CC70" s="18">
        <v>350</v>
      </c>
      <c r="CD70" s="18">
        <v>20653.14</v>
      </c>
      <c r="CE70" s="17">
        <v>79</v>
      </c>
      <c r="CF70" s="18">
        <v>2862</v>
      </c>
      <c r="CG70" s="18">
        <v>66</v>
      </c>
      <c r="CH70" s="18">
        <v>4857.27</v>
      </c>
      <c r="CI70" s="17">
        <v>79</v>
      </c>
      <c r="CJ70" s="18">
        <v>2508</v>
      </c>
      <c r="CK70" s="18">
        <v>96</v>
      </c>
      <c r="CL70" s="18">
        <v>6886.64</v>
      </c>
      <c r="CM70" s="17">
        <v>79</v>
      </c>
      <c r="CN70" s="18">
        <v>2135</v>
      </c>
      <c r="CO70" s="17">
        <v>74</v>
      </c>
      <c r="CP70" s="18">
        <v>4986.34</v>
      </c>
      <c r="CQ70" s="17">
        <v>79</v>
      </c>
      <c r="CR70" s="17">
        <v>2061</v>
      </c>
      <c r="CS70" s="17">
        <v>131</v>
      </c>
      <c r="CT70" s="18">
        <v>8711.32</v>
      </c>
      <c r="CU70" s="17">
        <v>79</v>
      </c>
      <c r="CV70" s="17">
        <v>2126</v>
      </c>
      <c r="CW70" s="17">
        <v>133</v>
      </c>
      <c r="CX70" s="18">
        <v>8730.6</v>
      </c>
      <c r="CY70" s="17">
        <v>79</v>
      </c>
      <c r="CZ70" s="17">
        <v>2119</v>
      </c>
      <c r="DA70" s="17">
        <v>181</v>
      </c>
      <c r="DB70" s="18">
        <v>12278.71</v>
      </c>
      <c r="DC70" s="17">
        <v>79</v>
      </c>
      <c r="DD70" s="17">
        <v>1758</v>
      </c>
      <c r="DE70" s="17">
        <v>165</v>
      </c>
      <c r="DF70" s="18">
        <v>11219.44</v>
      </c>
      <c r="DG70" s="17">
        <v>79</v>
      </c>
      <c r="DH70" s="17">
        <v>1449</v>
      </c>
      <c r="DI70" s="18">
        <v>187</v>
      </c>
      <c r="DJ70" s="18">
        <v>12665.02</v>
      </c>
      <c r="DK70" s="17">
        <v>79</v>
      </c>
      <c r="DL70" s="18">
        <v>1291</v>
      </c>
      <c r="DM70" s="18">
        <v>143</v>
      </c>
      <c r="DN70" s="18">
        <v>10160.81</v>
      </c>
      <c r="DO70" s="17">
        <v>79</v>
      </c>
      <c r="DP70" s="18">
        <v>1181</v>
      </c>
      <c r="DQ70" s="18">
        <v>110</v>
      </c>
      <c r="DR70" s="18">
        <v>8422.22</v>
      </c>
      <c r="DS70" s="17">
        <v>79</v>
      </c>
      <c r="DT70" s="18">
        <v>1193</v>
      </c>
      <c r="DU70" s="18">
        <v>153</v>
      </c>
      <c r="DV70" s="18">
        <v>12487.05</v>
      </c>
      <c r="DW70" s="17">
        <v>79</v>
      </c>
      <c r="DX70" s="18">
        <v>2339</v>
      </c>
      <c r="DY70" s="17">
        <v>170</v>
      </c>
      <c r="DZ70" s="18">
        <v>13133.86</v>
      </c>
      <c r="EA70" s="17">
        <v>79</v>
      </c>
      <c r="EB70" s="17">
        <v>2319</v>
      </c>
      <c r="EC70" s="17"/>
      <c r="ED70" s="18"/>
      <c r="EE70" s="17"/>
      <c r="EF70" s="17"/>
      <c r="EG70" s="17">
        <v>640</v>
      </c>
      <c r="EH70" s="17">
        <v>62854.29</v>
      </c>
      <c r="EI70" s="17">
        <v>605</v>
      </c>
      <c r="EJ70" s="17">
        <v>55015.34</v>
      </c>
      <c r="EK70" s="17">
        <v>790</v>
      </c>
      <c r="EL70" s="17">
        <v>66921.53</v>
      </c>
      <c r="EM70" s="17">
        <v>1623</v>
      </c>
      <c r="EN70" s="17">
        <v>133747.8</v>
      </c>
      <c r="EO70" s="18">
        <v>2701</v>
      </c>
      <c r="EP70" s="41">
        <v>222052.08</v>
      </c>
      <c r="EQ70" s="41"/>
      <c r="ER70" s="41"/>
      <c r="ES70" s="41"/>
      <c r="ET70" s="41"/>
      <c r="EU70" s="41"/>
      <c r="EV70" s="41"/>
      <c r="EW70" s="18"/>
      <c r="EX70" s="41"/>
      <c r="EY70" s="41"/>
      <c r="EZ70" s="41"/>
      <c r="FA70" s="18"/>
      <c r="FB70" s="18"/>
      <c r="FC70" s="18">
        <f t="shared" si="7"/>
        <v>3572</v>
      </c>
      <c r="FD70" s="18">
        <f t="shared" si="5"/>
        <v>263176.67</v>
      </c>
      <c r="FE70" s="18">
        <f t="shared" si="8"/>
        <v>9931</v>
      </c>
      <c r="FF70" s="18">
        <f t="shared" si="9"/>
        <v>803767.71</v>
      </c>
      <c r="FG70" s="145"/>
      <c r="FH70" s="146"/>
    </row>
    <row r="71" ht="16.5" spans="1:164">
      <c r="A71" s="16"/>
      <c r="B71" s="17" t="s">
        <v>51</v>
      </c>
      <c r="C71" s="18">
        <v>6939962756189</v>
      </c>
      <c r="D71" s="18">
        <v>21065210000350</v>
      </c>
      <c r="E71" s="18" t="s">
        <v>337</v>
      </c>
      <c r="F71" s="19" t="s">
        <v>434</v>
      </c>
      <c r="G71" s="17" t="s">
        <v>129</v>
      </c>
      <c r="H71" s="26">
        <f>VLOOKUP(C71,[3]Sheet2!K:P,6,0)</f>
        <v>0.875</v>
      </c>
      <c r="I71" s="17">
        <f>VLOOKUP(C71,[3]Sheet2!K:N,4,0)</f>
        <v>109</v>
      </c>
      <c r="J71" s="17">
        <f>VLOOKUP(C71,[3]Sheet2!K:Q,7,0)</f>
        <v>0</v>
      </c>
      <c r="K71" s="18">
        <f>VLOOKUP(C71,[3]Sheet2!K:O,5,0)</f>
        <v>31.4639175257732</v>
      </c>
      <c r="L71" s="27">
        <f t="shared" si="6"/>
        <v>0.00439495651940882</v>
      </c>
      <c r="M71" s="18">
        <v>22</v>
      </c>
      <c r="N71" s="18">
        <v>2150.89</v>
      </c>
      <c r="O71" s="17">
        <v>109</v>
      </c>
      <c r="P71" s="17">
        <v>543</v>
      </c>
      <c r="Q71" s="18">
        <v>13</v>
      </c>
      <c r="R71" s="18">
        <v>1210.68</v>
      </c>
      <c r="S71" s="17">
        <v>84</v>
      </c>
      <c r="T71" s="17">
        <v>530</v>
      </c>
      <c r="U71" s="18">
        <v>6</v>
      </c>
      <c r="V71" s="18">
        <v>581.49</v>
      </c>
      <c r="W71" s="17">
        <v>84</v>
      </c>
      <c r="X71" s="17">
        <v>523</v>
      </c>
      <c r="Y71" s="18">
        <v>9</v>
      </c>
      <c r="Z71" s="18">
        <v>867.16</v>
      </c>
      <c r="AA71" s="17">
        <v>84</v>
      </c>
      <c r="AB71" s="17">
        <v>514</v>
      </c>
      <c r="AC71" s="18">
        <v>6</v>
      </c>
      <c r="AD71" s="18">
        <v>582.92</v>
      </c>
      <c r="AE71" s="17">
        <v>84</v>
      </c>
      <c r="AF71" s="17">
        <v>516</v>
      </c>
      <c r="AG71" s="18">
        <v>12</v>
      </c>
      <c r="AH71" s="18">
        <v>1050.4</v>
      </c>
      <c r="AI71" s="17">
        <v>84</v>
      </c>
      <c r="AJ71" s="17">
        <v>492</v>
      </c>
      <c r="AK71" s="17">
        <v>9</v>
      </c>
      <c r="AL71" s="18">
        <v>813.91</v>
      </c>
      <c r="AM71" s="17">
        <v>99</v>
      </c>
      <c r="AN71" s="17">
        <v>481</v>
      </c>
      <c r="AO71" s="17">
        <v>13</v>
      </c>
      <c r="AP71" s="18">
        <v>1225.98</v>
      </c>
      <c r="AQ71" s="17">
        <v>99</v>
      </c>
      <c r="AR71" s="17">
        <v>463</v>
      </c>
      <c r="AS71" s="18">
        <v>9</v>
      </c>
      <c r="AT71" s="18">
        <v>781.57</v>
      </c>
      <c r="AU71" s="17">
        <v>99</v>
      </c>
      <c r="AV71" s="17">
        <v>478</v>
      </c>
      <c r="AW71" s="18">
        <v>19</v>
      </c>
      <c r="AX71" s="18">
        <v>1416.84</v>
      </c>
      <c r="AY71" s="17">
        <v>99</v>
      </c>
      <c r="AZ71" s="18">
        <v>460</v>
      </c>
      <c r="BA71" s="18">
        <v>11</v>
      </c>
      <c r="BB71" s="18">
        <v>964.52</v>
      </c>
      <c r="BC71" s="17">
        <v>99</v>
      </c>
      <c r="BD71" s="18">
        <v>441</v>
      </c>
      <c r="BE71" s="18">
        <v>11</v>
      </c>
      <c r="BF71" s="18">
        <v>1060.22</v>
      </c>
      <c r="BG71" s="17">
        <v>99</v>
      </c>
      <c r="BH71" s="18">
        <v>427</v>
      </c>
      <c r="BI71" s="18">
        <v>5</v>
      </c>
      <c r="BJ71" s="18">
        <v>481.71</v>
      </c>
      <c r="BK71" s="17">
        <v>99</v>
      </c>
      <c r="BL71" s="17">
        <v>426</v>
      </c>
      <c r="BM71" s="17">
        <v>7</v>
      </c>
      <c r="BN71" s="18">
        <v>693</v>
      </c>
      <c r="BO71" s="17">
        <v>99</v>
      </c>
      <c r="BP71" s="17">
        <v>427</v>
      </c>
      <c r="BQ71" s="17">
        <v>13</v>
      </c>
      <c r="BR71" s="18">
        <v>1232.72</v>
      </c>
      <c r="BS71" s="17">
        <v>99</v>
      </c>
      <c r="BT71" s="17">
        <v>417</v>
      </c>
      <c r="BU71" s="18">
        <v>19</v>
      </c>
      <c r="BV71" s="18">
        <v>1709.21</v>
      </c>
      <c r="BW71" s="17">
        <v>99</v>
      </c>
      <c r="BX71" s="18">
        <v>409</v>
      </c>
      <c r="BY71" s="18">
        <v>7</v>
      </c>
      <c r="BZ71" s="18">
        <v>624.36</v>
      </c>
      <c r="CA71" s="17">
        <v>99</v>
      </c>
      <c r="CB71" s="18">
        <v>406</v>
      </c>
      <c r="CC71" s="18">
        <v>36</v>
      </c>
      <c r="CD71" s="18">
        <v>3287.6</v>
      </c>
      <c r="CE71" s="17">
        <v>99</v>
      </c>
      <c r="CF71" s="18">
        <v>374</v>
      </c>
      <c r="CG71" s="18">
        <v>9</v>
      </c>
      <c r="CH71" s="18">
        <v>850.62</v>
      </c>
      <c r="CI71" s="17">
        <v>99</v>
      </c>
      <c r="CJ71" s="18">
        <v>350</v>
      </c>
      <c r="CK71" s="18">
        <v>10</v>
      </c>
      <c r="CL71" s="18">
        <v>970.73</v>
      </c>
      <c r="CM71" s="17">
        <v>99</v>
      </c>
      <c r="CN71" s="18">
        <v>343</v>
      </c>
      <c r="CO71" s="17">
        <v>5</v>
      </c>
      <c r="CP71" s="18">
        <v>527.06</v>
      </c>
      <c r="CQ71" s="17">
        <v>99</v>
      </c>
      <c r="CR71" s="17">
        <v>446</v>
      </c>
      <c r="CS71" s="17">
        <v>5</v>
      </c>
      <c r="CT71" s="18">
        <v>545</v>
      </c>
      <c r="CU71" s="17">
        <v>99</v>
      </c>
      <c r="CV71" s="17">
        <v>440</v>
      </c>
      <c r="CW71" s="17">
        <v>9</v>
      </c>
      <c r="CX71" s="18">
        <v>979.95</v>
      </c>
      <c r="CY71" s="17">
        <v>99</v>
      </c>
      <c r="CZ71" s="17">
        <v>435</v>
      </c>
      <c r="DA71" s="17">
        <v>16</v>
      </c>
      <c r="DB71" s="18">
        <v>1707.34</v>
      </c>
      <c r="DC71" s="17">
        <v>99</v>
      </c>
      <c r="DD71" s="17">
        <v>400</v>
      </c>
      <c r="DE71" s="17">
        <v>1</v>
      </c>
      <c r="DF71" s="18">
        <v>94</v>
      </c>
      <c r="DG71" s="17">
        <v>99</v>
      </c>
      <c r="DH71" s="17">
        <v>358</v>
      </c>
      <c r="DI71" s="18">
        <v>14</v>
      </c>
      <c r="DJ71" s="18">
        <v>1486</v>
      </c>
      <c r="DK71" s="17">
        <v>99</v>
      </c>
      <c r="DL71" s="18">
        <v>343</v>
      </c>
      <c r="DM71" s="18">
        <v>5</v>
      </c>
      <c r="DN71" s="18">
        <v>595</v>
      </c>
      <c r="DO71" s="17">
        <v>99</v>
      </c>
      <c r="DP71" s="18">
        <v>350</v>
      </c>
      <c r="DQ71" s="18">
        <v>4</v>
      </c>
      <c r="DR71" s="18">
        <v>638.51</v>
      </c>
      <c r="DS71" s="17">
        <v>99</v>
      </c>
      <c r="DT71" s="18">
        <v>353</v>
      </c>
      <c r="DU71" s="18">
        <v>13</v>
      </c>
      <c r="DV71" s="18">
        <v>1394.81</v>
      </c>
      <c r="DW71" s="17">
        <v>99</v>
      </c>
      <c r="DX71" s="18">
        <v>408</v>
      </c>
      <c r="DY71" s="17">
        <v>10</v>
      </c>
      <c r="DZ71" s="18">
        <v>1019.95</v>
      </c>
      <c r="EA71" s="17">
        <v>99</v>
      </c>
      <c r="EB71" s="17">
        <v>411</v>
      </c>
      <c r="EC71" s="17"/>
      <c r="ED71" s="18"/>
      <c r="EE71" s="17"/>
      <c r="EF71" s="17"/>
      <c r="EG71" s="17">
        <v>194</v>
      </c>
      <c r="EH71" s="17">
        <v>24250.2</v>
      </c>
      <c r="EI71" s="17">
        <v>347</v>
      </c>
      <c r="EJ71" s="17">
        <v>38781.53</v>
      </c>
      <c r="EK71" s="17">
        <v>348</v>
      </c>
      <c r="EL71" s="17">
        <v>36095.49</v>
      </c>
      <c r="EM71" s="17">
        <v>357</v>
      </c>
      <c r="EN71" s="17">
        <v>36589.78</v>
      </c>
      <c r="EO71" s="18">
        <v>277</v>
      </c>
      <c r="EP71" s="41">
        <v>29080.09</v>
      </c>
      <c r="EQ71" s="41"/>
      <c r="ER71" s="41"/>
      <c r="ES71" s="41"/>
      <c r="ET71" s="41"/>
      <c r="EU71" s="41"/>
      <c r="EV71" s="41"/>
      <c r="EW71" s="18"/>
      <c r="EX71" s="41"/>
      <c r="EY71" s="41"/>
      <c r="EZ71" s="41"/>
      <c r="FA71" s="18"/>
      <c r="FB71" s="18"/>
      <c r="FC71" s="18">
        <f t="shared" si="7"/>
        <v>328</v>
      </c>
      <c r="FD71" s="18">
        <f t="shared" si="5"/>
        <v>31544.15</v>
      </c>
      <c r="FE71" s="18">
        <f t="shared" si="8"/>
        <v>1851</v>
      </c>
      <c r="FF71" s="18">
        <f t="shared" si="9"/>
        <v>196341.24</v>
      </c>
      <c r="FG71" s="145"/>
      <c r="FH71" s="146"/>
    </row>
    <row r="72" ht="16.5" spans="1:164">
      <c r="A72" s="136"/>
      <c r="B72" s="17" t="s">
        <v>51</v>
      </c>
      <c r="C72" s="18">
        <v>6939962759364</v>
      </c>
      <c r="D72" s="18">
        <v>21065210000488</v>
      </c>
      <c r="E72" s="148" t="s">
        <v>339</v>
      </c>
      <c r="F72" s="149"/>
      <c r="G72" s="148" t="s">
        <v>288</v>
      </c>
      <c r="H72" s="26">
        <f>VLOOKUP(C72,[3]Sheet2!K:P,6,0)</f>
        <v>0.958333333333333</v>
      </c>
      <c r="I72" s="17">
        <f>VLOOKUP(C72,[3]Sheet2!K:N,4,0)</f>
        <v>112</v>
      </c>
      <c r="J72" s="17">
        <f>VLOOKUP(C72,[3]Sheet2!K:Q,7,0)</f>
        <v>20</v>
      </c>
      <c r="K72" s="18">
        <f>VLOOKUP(C72,[3]Sheet2!K:O,5,0)</f>
        <v>131.051836940111</v>
      </c>
      <c r="L72" s="27">
        <f t="shared" si="6"/>
        <v>0.000803955460867468</v>
      </c>
      <c r="M72" s="18">
        <v>0</v>
      </c>
      <c r="N72" s="18">
        <v>0</v>
      </c>
      <c r="O72" s="148">
        <v>339</v>
      </c>
      <c r="P72" s="17">
        <v>331</v>
      </c>
      <c r="Q72" s="18">
        <v>1</v>
      </c>
      <c r="R72" s="18">
        <v>291.63</v>
      </c>
      <c r="S72" s="17">
        <v>274</v>
      </c>
      <c r="T72" s="17">
        <v>330</v>
      </c>
      <c r="U72" s="18">
        <v>3</v>
      </c>
      <c r="V72" s="18">
        <v>967</v>
      </c>
      <c r="W72" s="17">
        <v>274</v>
      </c>
      <c r="X72" s="17">
        <v>327</v>
      </c>
      <c r="Y72" s="18">
        <v>0</v>
      </c>
      <c r="Z72" s="18">
        <v>0</v>
      </c>
      <c r="AA72" s="17">
        <v>274</v>
      </c>
      <c r="AB72" s="17">
        <v>331</v>
      </c>
      <c r="AC72" s="18">
        <v>2</v>
      </c>
      <c r="AD72" s="18">
        <v>598</v>
      </c>
      <c r="AE72" s="17">
        <v>274</v>
      </c>
      <c r="AF72" s="17">
        <v>329</v>
      </c>
      <c r="AG72" s="18">
        <v>1</v>
      </c>
      <c r="AH72" s="18">
        <v>134</v>
      </c>
      <c r="AI72" s="17">
        <v>274</v>
      </c>
      <c r="AJ72" s="17">
        <v>328</v>
      </c>
      <c r="AK72" s="17">
        <v>0</v>
      </c>
      <c r="AL72" s="18">
        <v>0</v>
      </c>
      <c r="AM72" s="17">
        <v>299</v>
      </c>
      <c r="AN72" s="17">
        <v>328</v>
      </c>
      <c r="AO72" s="17">
        <v>1</v>
      </c>
      <c r="AP72" s="18">
        <v>279.2</v>
      </c>
      <c r="AQ72" s="17">
        <v>299</v>
      </c>
      <c r="AR72" s="17">
        <v>327</v>
      </c>
      <c r="AS72" s="18">
        <v>1</v>
      </c>
      <c r="AT72" s="18">
        <v>190.84</v>
      </c>
      <c r="AU72" s="17">
        <v>299</v>
      </c>
      <c r="AV72" s="17">
        <v>326</v>
      </c>
      <c r="AW72" s="18">
        <v>6</v>
      </c>
      <c r="AX72" s="18">
        <v>1194</v>
      </c>
      <c r="AY72" s="17">
        <v>299</v>
      </c>
      <c r="AZ72" s="18">
        <v>321</v>
      </c>
      <c r="BA72" s="18">
        <v>8</v>
      </c>
      <c r="BB72" s="18">
        <v>1511.8</v>
      </c>
      <c r="BC72" s="17">
        <v>299</v>
      </c>
      <c r="BD72" s="18">
        <v>311</v>
      </c>
      <c r="BE72" s="18">
        <v>3</v>
      </c>
      <c r="BF72" s="18">
        <v>597</v>
      </c>
      <c r="BG72" s="17">
        <v>299</v>
      </c>
      <c r="BH72" s="18">
        <v>308</v>
      </c>
      <c r="BI72" s="18">
        <v>1</v>
      </c>
      <c r="BJ72" s="18">
        <v>299</v>
      </c>
      <c r="BK72" s="17">
        <v>299</v>
      </c>
      <c r="BL72" s="17">
        <v>307</v>
      </c>
      <c r="BM72" s="17">
        <v>4</v>
      </c>
      <c r="BN72" s="18">
        <v>815.08</v>
      </c>
      <c r="BO72" s="17">
        <v>299</v>
      </c>
      <c r="BP72" s="17">
        <v>303</v>
      </c>
      <c r="BQ72" s="17">
        <v>0</v>
      </c>
      <c r="BR72" s="18">
        <v>0</v>
      </c>
      <c r="BS72" s="17">
        <v>299</v>
      </c>
      <c r="BT72" s="17">
        <v>303</v>
      </c>
      <c r="BU72" s="18">
        <v>3</v>
      </c>
      <c r="BV72" s="18">
        <v>727.89</v>
      </c>
      <c r="BW72" s="148">
        <v>299</v>
      </c>
      <c r="BX72" s="18">
        <v>300</v>
      </c>
      <c r="BY72" s="18">
        <v>1</v>
      </c>
      <c r="BZ72" s="18">
        <v>199</v>
      </c>
      <c r="CA72" s="148">
        <v>299</v>
      </c>
      <c r="CB72" s="18">
        <v>298</v>
      </c>
      <c r="CC72" s="18">
        <v>8</v>
      </c>
      <c r="CD72" s="18">
        <v>2303.33</v>
      </c>
      <c r="CE72" s="148">
        <v>299</v>
      </c>
      <c r="CF72" s="18">
        <v>289</v>
      </c>
      <c r="CG72" s="18">
        <v>1</v>
      </c>
      <c r="CH72" s="18">
        <v>196.86</v>
      </c>
      <c r="CI72" s="148">
        <v>299</v>
      </c>
      <c r="CJ72" s="18">
        <v>288</v>
      </c>
      <c r="CK72" s="18">
        <v>3</v>
      </c>
      <c r="CL72" s="18">
        <v>627</v>
      </c>
      <c r="CM72" s="148">
        <v>299</v>
      </c>
      <c r="CN72" s="18">
        <v>285</v>
      </c>
      <c r="CO72" s="17">
        <v>1</v>
      </c>
      <c r="CP72" s="18">
        <v>299</v>
      </c>
      <c r="CQ72" s="148">
        <v>299</v>
      </c>
      <c r="CR72" s="17">
        <v>284</v>
      </c>
      <c r="CS72" s="17">
        <v>0</v>
      </c>
      <c r="CT72" s="18">
        <v>0</v>
      </c>
      <c r="CU72" s="148">
        <v>299</v>
      </c>
      <c r="CV72" s="17">
        <v>284</v>
      </c>
      <c r="CW72" s="17">
        <v>4</v>
      </c>
      <c r="CX72" s="18">
        <v>1184.46</v>
      </c>
      <c r="CY72" s="148">
        <v>299</v>
      </c>
      <c r="CZ72" s="17">
        <v>280</v>
      </c>
      <c r="DA72" s="17">
        <v>0</v>
      </c>
      <c r="DB72" s="18">
        <v>0</v>
      </c>
      <c r="DC72" s="148">
        <v>299</v>
      </c>
      <c r="DD72" s="17">
        <v>280</v>
      </c>
      <c r="DE72" s="17">
        <v>0</v>
      </c>
      <c r="DF72" s="18">
        <v>0</v>
      </c>
      <c r="DG72" s="148">
        <v>299</v>
      </c>
      <c r="DH72" s="17">
        <v>280</v>
      </c>
      <c r="DI72" s="18">
        <v>2</v>
      </c>
      <c r="DJ72" s="18">
        <v>598</v>
      </c>
      <c r="DK72" s="148">
        <v>299</v>
      </c>
      <c r="DL72" s="18">
        <v>278</v>
      </c>
      <c r="DM72" s="18">
        <v>0</v>
      </c>
      <c r="DN72" s="18">
        <v>65.96</v>
      </c>
      <c r="DO72" s="148">
        <v>299</v>
      </c>
      <c r="DP72" s="18">
        <v>277</v>
      </c>
      <c r="DQ72" s="18">
        <v>1</v>
      </c>
      <c r="DR72" s="18">
        <v>299</v>
      </c>
      <c r="DS72" s="148">
        <v>299</v>
      </c>
      <c r="DT72" s="18">
        <v>277</v>
      </c>
      <c r="DU72" s="18">
        <v>2</v>
      </c>
      <c r="DV72" s="18">
        <v>598</v>
      </c>
      <c r="DW72" s="148">
        <v>299</v>
      </c>
      <c r="DX72" s="18">
        <v>275</v>
      </c>
      <c r="DY72" s="17">
        <v>3</v>
      </c>
      <c r="DZ72" s="18">
        <v>1097</v>
      </c>
      <c r="EA72" s="148">
        <v>299</v>
      </c>
      <c r="EB72" s="17">
        <v>273</v>
      </c>
      <c r="EC72" s="17"/>
      <c r="ED72" s="18"/>
      <c r="EE72" s="148"/>
      <c r="EF72" s="17"/>
      <c r="EG72" s="148"/>
      <c r="EH72" s="148"/>
      <c r="EI72" s="148"/>
      <c r="EJ72" s="148"/>
      <c r="EK72" s="148">
        <v>1</v>
      </c>
      <c r="EL72" s="148">
        <v>324.91</v>
      </c>
      <c r="EM72" s="17">
        <v>36</v>
      </c>
      <c r="EN72" s="17">
        <v>12079.66</v>
      </c>
      <c r="EO72" s="136">
        <v>60</v>
      </c>
      <c r="EP72" s="136">
        <v>18632.84</v>
      </c>
      <c r="EQ72" s="136"/>
      <c r="ER72" s="136"/>
      <c r="ES72" s="152"/>
      <c r="ET72" s="152"/>
      <c r="EU72" s="152"/>
      <c r="EV72" s="152"/>
      <c r="EW72" s="153"/>
      <c r="EX72" s="152"/>
      <c r="EY72" s="152"/>
      <c r="EZ72" s="152"/>
      <c r="FA72" s="153"/>
      <c r="FB72" s="153"/>
      <c r="FC72" s="18">
        <f t="shared" si="7"/>
        <v>60</v>
      </c>
      <c r="FD72" s="18">
        <f t="shared" si="5"/>
        <v>15073.05</v>
      </c>
      <c r="FE72" s="18">
        <f t="shared" si="8"/>
        <v>157</v>
      </c>
      <c r="FF72" s="18">
        <f t="shared" si="9"/>
        <v>46110.46</v>
      </c>
      <c r="FG72" s="145"/>
      <c r="FH72" s="146"/>
    </row>
    <row r="73" ht="16.5" spans="1:164">
      <c r="A73" s="136"/>
      <c r="B73" s="17" t="s">
        <v>51</v>
      </c>
      <c r="C73" s="18">
        <v>6939962759371</v>
      </c>
      <c r="D73" s="18">
        <v>21065211000122</v>
      </c>
      <c r="E73" s="148" t="s">
        <v>347</v>
      </c>
      <c r="F73" s="149"/>
      <c r="G73" s="148" t="s">
        <v>288</v>
      </c>
      <c r="H73" s="26">
        <f>VLOOKUP(C73,[3]Sheet2!K:P,6,0)</f>
        <v>1</v>
      </c>
      <c r="I73" s="17">
        <f>VLOOKUP(C73,[3]Sheet2!K:N,4,0)</f>
        <v>99</v>
      </c>
      <c r="J73" s="17">
        <f>VLOOKUP(C73,[3]Sheet2!K:Q,7,0)</f>
        <v>72</v>
      </c>
      <c r="K73" s="18">
        <f>VLOOKUP(C73,[3]Sheet2!K:O,5,0)</f>
        <v>104.040758959944</v>
      </c>
      <c r="L73" s="27">
        <f t="shared" si="6"/>
        <v>0.00062976511101285</v>
      </c>
      <c r="M73" s="18">
        <v>3</v>
      </c>
      <c r="N73" s="18">
        <v>327</v>
      </c>
      <c r="O73" s="148">
        <v>169</v>
      </c>
      <c r="P73" s="17">
        <v>237</v>
      </c>
      <c r="Q73" s="18">
        <v>1</v>
      </c>
      <c r="R73" s="18">
        <v>104</v>
      </c>
      <c r="S73" s="17">
        <v>94</v>
      </c>
      <c r="T73" s="17">
        <v>236</v>
      </c>
      <c r="U73" s="18">
        <v>2</v>
      </c>
      <c r="V73" s="18">
        <v>208</v>
      </c>
      <c r="W73" s="17">
        <v>94</v>
      </c>
      <c r="X73" s="17">
        <v>234</v>
      </c>
      <c r="Y73" s="18">
        <v>1</v>
      </c>
      <c r="Z73" s="18">
        <v>104</v>
      </c>
      <c r="AA73" s="17">
        <v>94</v>
      </c>
      <c r="AB73" s="17">
        <v>239</v>
      </c>
      <c r="AC73" s="18">
        <v>1</v>
      </c>
      <c r="AD73" s="18">
        <v>119</v>
      </c>
      <c r="AE73" s="17">
        <v>94</v>
      </c>
      <c r="AF73" s="17">
        <v>244</v>
      </c>
      <c r="AG73" s="18">
        <v>2</v>
      </c>
      <c r="AH73" s="18">
        <v>198</v>
      </c>
      <c r="AI73" s="17">
        <v>94</v>
      </c>
      <c r="AJ73" s="17">
        <v>236</v>
      </c>
      <c r="AK73" s="17">
        <v>0</v>
      </c>
      <c r="AL73" s="18">
        <v>0</v>
      </c>
      <c r="AM73" s="17">
        <v>99</v>
      </c>
      <c r="AN73" s="17">
        <v>236</v>
      </c>
      <c r="AO73" s="17">
        <v>0</v>
      </c>
      <c r="AP73" s="18">
        <v>0</v>
      </c>
      <c r="AQ73" s="17">
        <v>99</v>
      </c>
      <c r="AR73" s="17">
        <v>236</v>
      </c>
      <c r="AS73" s="18">
        <v>0</v>
      </c>
      <c r="AT73" s="18">
        <v>0</v>
      </c>
      <c r="AU73" s="17">
        <v>99</v>
      </c>
      <c r="AV73" s="17">
        <v>235</v>
      </c>
      <c r="AW73" s="18">
        <v>2</v>
      </c>
      <c r="AX73" s="18">
        <v>198</v>
      </c>
      <c r="AY73" s="17">
        <v>99</v>
      </c>
      <c r="AZ73" s="18">
        <v>233</v>
      </c>
      <c r="BA73" s="18">
        <v>1</v>
      </c>
      <c r="BB73" s="18">
        <v>84</v>
      </c>
      <c r="BC73" s="17">
        <v>99</v>
      </c>
      <c r="BD73" s="18">
        <v>237</v>
      </c>
      <c r="BE73" s="18">
        <v>2</v>
      </c>
      <c r="BF73" s="18">
        <v>218</v>
      </c>
      <c r="BG73" s="17">
        <v>99</v>
      </c>
      <c r="BH73" s="18">
        <v>235</v>
      </c>
      <c r="BI73" s="18">
        <v>0</v>
      </c>
      <c r="BJ73" s="18">
        <v>0</v>
      </c>
      <c r="BK73" s="17">
        <v>99</v>
      </c>
      <c r="BL73" s="17">
        <v>235</v>
      </c>
      <c r="BM73" s="17">
        <v>3</v>
      </c>
      <c r="BN73" s="18">
        <v>282</v>
      </c>
      <c r="BO73" s="17">
        <v>99</v>
      </c>
      <c r="BP73" s="17">
        <v>232</v>
      </c>
      <c r="BQ73" s="17">
        <v>0</v>
      </c>
      <c r="BR73" s="18">
        <v>0</v>
      </c>
      <c r="BS73" s="17">
        <v>99</v>
      </c>
      <c r="BT73" s="17">
        <v>232</v>
      </c>
      <c r="BU73" s="18">
        <v>2</v>
      </c>
      <c r="BV73" s="18">
        <v>174.52</v>
      </c>
      <c r="BW73" s="148">
        <v>99</v>
      </c>
      <c r="BX73" s="18">
        <v>229</v>
      </c>
      <c r="BY73" s="18">
        <v>3</v>
      </c>
      <c r="BZ73" s="18">
        <v>298.12</v>
      </c>
      <c r="CA73" s="148">
        <v>99</v>
      </c>
      <c r="CB73" s="18">
        <v>226</v>
      </c>
      <c r="CC73" s="18">
        <v>2</v>
      </c>
      <c r="CD73" s="18">
        <v>188</v>
      </c>
      <c r="CE73" s="148">
        <v>99</v>
      </c>
      <c r="CF73" s="18">
        <v>224</v>
      </c>
      <c r="CG73" s="18">
        <v>2</v>
      </c>
      <c r="CH73" s="18">
        <v>191.21</v>
      </c>
      <c r="CI73" s="148">
        <v>99</v>
      </c>
      <c r="CJ73" s="18">
        <v>222</v>
      </c>
      <c r="CK73" s="18">
        <v>1</v>
      </c>
      <c r="CL73" s="18">
        <v>94</v>
      </c>
      <c r="CM73" s="148">
        <v>99</v>
      </c>
      <c r="CN73" s="18">
        <v>221</v>
      </c>
      <c r="CO73" s="17">
        <v>1</v>
      </c>
      <c r="CP73" s="18">
        <v>99</v>
      </c>
      <c r="CQ73" s="148">
        <v>99</v>
      </c>
      <c r="CR73" s="17">
        <v>220</v>
      </c>
      <c r="CS73" s="17">
        <v>3</v>
      </c>
      <c r="CT73" s="18">
        <v>282</v>
      </c>
      <c r="CU73" s="148">
        <v>99</v>
      </c>
      <c r="CV73" s="17">
        <v>217</v>
      </c>
      <c r="CW73" s="17">
        <v>6</v>
      </c>
      <c r="CX73" s="18">
        <v>594</v>
      </c>
      <c r="CY73" s="148">
        <v>99</v>
      </c>
      <c r="CZ73" s="17">
        <v>211</v>
      </c>
      <c r="DA73" s="17">
        <v>-1</v>
      </c>
      <c r="DB73" s="18">
        <v>-99</v>
      </c>
      <c r="DC73" s="148">
        <v>99</v>
      </c>
      <c r="DD73" s="17">
        <v>211</v>
      </c>
      <c r="DE73" s="17">
        <v>0</v>
      </c>
      <c r="DF73" s="18">
        <v>0</v>
      </c>
      <c r="DG73" s="148">
        <v>99</v>
      </c>
      <c r="DH73" s="17">
        <v>211</v>
      </c>
      <c r="DI73" s="18">
        <v>0</v>
      </c>
      <c r="DJ73" s="18">
        <v>0</v>
      </c>
      <c r="DK73" s="148">
        <v>99</v>
      </c>
      <c r="DL73" s="18">
        <v>212</v>
      </c>
      <c r="DM73" s="18">
        <v>2</v>
      </c>
      <c r="DN73" s="18">
        <v>190.86</v>
      </c>
      <c r="DO73" s="148">
        <v>99</v>
      </c>
      <c r="DP73" s="18">
        <v>210</v>
      </c>
      <c r="DQ73" s="18">
        <v>2</v>
      </c>
      <c r="DR73" s="18">
        <v>198</v>
      </c>
      <c r="DS73" s="148">
        <v>99</v>
      </c>
      <c r="DT73" s="18">
        <v>208</v>
      </c>
      <c r="DU73" s="18">
        <v>2</v>
      </c>
      <c r="DV73" s="18">
        <v>182.16</v>
      </c>
      <c r="DW73" s="148">
        <v>99</v>
      </c>
      <c r="DX73" s="18">
        <v>207</v>
      </c>
      <c r="DY73" s="17">
        <v>4</v>
      </c>
      <c r="DZ73" s="18">
        <v>388.46</v>
      </c>
      <c r="EA73" s="148">
        <v>99</v>
      </c>
      <c r="EB73" s="17">
        <v>203</v>
      </c>
      <c r="EC73" s="17"/>
      <c r="ED73" s="18"/>
      <c r="EE73" s="148"/>
      <c r="EF73" s="17"/>
      <c r="EG73" s="148"/>
      <c r="EH73" s="148"/>
      <c r="EI73" s="148"/>
      <c r="EJ73" s="148"/>
      <c r="EK73" s="148">
        <v>0</v>
      </c>
      <c r="EL73" s="148">
        <v>0</v>
      </c>
      <c r="EM73" s="17">
        <v>41</v>
      </c>
      <c r="EN73" s="17">
        <v>5120.99</v>
      </c>
      <c r="EO73" s="136">
        <v>63</v>
      </c>
      <c r="EP73" s="136">
        <v>6403.74</v>
      </c>
      <c r="EQ73" s="136"/>
      <c r="ER73" s="136"/>
      <c r="ES73" s="152"/>
      <c r="ET73" s="152"/>
      <c r="EU73" s="152"/>
      <c r="EV73" s="152"/>
      <c r="EW73" s="153"/>
      <c r="EX73" s="152"/>
      <c r="EY73" s="152"/>
      <c r="EZ73" s="152"/>
      <c r="FA73" s="153"/>
      <c r="FB73" s="153"/>
      <c r="FC73" s="18">
        <f t="shared" si="7"/>
        <v>47</v>
      </c>
      <c r="FD73" s="18">
        <f t="shared" si="5"/>
        <v>4623.33</v>
      </c>
      <c r="FE73" s="18">
        <f t="shared" si="8"/>
        <v>151</v>
      </c>
      <c r="FF73" s="18">
        <f t="shared" si="9"/>
        <v>16148.06</v>
      </c>
      <c r="FG73" s="145"/>
      <c r="FH73" s="146"/>
    </row>
    <row r="74" ht="16.5" spans="1:164">
      <c r="A74" s="136"/>
      <c r="B74" s="17" t="s">
        <v>51</v>
      </c>
      <c r="C74" s="18">
        <v>6939962759395</v>
      </c>
      <c r="D74" s="18">
        <v>21065212000210</v>
      </c>
      <c r="E74" s="148" t="s">
        <v>349</v>
      </c>
      <c r="F74" s="149"/>
      <c r="G74" s="148" t="s">
        <v>288</v>
      </c>
      <c r="H74" s="26">
        <f>VLOOKUP(C74,[3]Sheet2!K:P,6,0)</f>
        <v>1</v>
      </c>
      <c r="I74" s="17">
        <f>VLOOKUP(C74,[3]Sheet2!K:N,4,0)</f>
        <v>243</v>
      </c>
      <c r="J74" s="17">
        <f>VLOOKUP(C74,[3]Sheet2!K:Q,7,0)</f>
        <v>224</v>
      </c>
      <c r="K74" s="18">
        <f>VLOOKUP(C74,[3]Sheet2!K:O,5,0)</f>
        <v>124.406478810739</v>
      </c>
      <c r="L74" s="27">
        <f t="shared" si="6"/>
        <v>0.00142032131419919</v>
      </c>
      <c r="M74" s="18">
        <v>5</v>
      </c>
      <c r="N74" s="18">
        <v>502.31</v>
      </c>
      <c r="O74" s="148">
        <v>139</v>
      </c>
      <c r="P74" s="17">
        <v>227</v>
      </c>
      <c r="Q74" s="18">
        <v>4</v>
      </c>
      <c r="R74" s="18">
        <v>397.09</v>
      </c>
      <c r="S74" s="17">
        <v>94</v>
      </c>
      <c r="T74" s="17">
        <v>232</v>
      </c>
      <c r="U74" s="18">
        <v>3</v>
      </c>
      <c r="V74" s="18">
        <v>329.1</v>
      </c>
      <c r="W74" s="17">
        <v>94</v>
      </c>
      <c r="X74" s="17">
        <v>228</v>
      </c>
      <c r="Y74" s="18">
        <v>1</v>
      </c>
      <c r="Z74" s="18">
        <v>104</v>
      </c>
      <c r="AA74" s="17">
        <v>94</v>
      </c>
      <c r="AB74" s="17">
        <v>235</v>
      </c>
      <c r="AC74" s="18">
        <v>1</v>
      </c>
      <c r="AD74" s="18">
        <v>119</v>
      </c>
      <c r="AE74" s="17">
        <v>94</v>
      </c>
      <c r="AF74" s="17">
        <v>234</v>
      </c>
      <c r="AG74" s="18">
        <v>1</v>
      </c>
      <c r="AH74" s="18">
        <v>99</v>
      </c>
      <c r="AI74" s="17">
        <v>94</v>
      </c>
      <c r="AJ74" s="17">
        <v>233</v>
      </c>
      <c r="AK74" s="17">
        <v>3</v>
      </c>
      <c r="AL74" s="18">
        <v>287</v>
      </c>
      <c r="AM74" s="17">
        <v>99</v>
      </c>
      <c r="AN74" s="17">
        <v>231</v>
      </c>
      <c r="AO74" s="17">
        <v>4</v>
      </c>
      <c r="AP74" s="18">
        <v>370.65</v>
      </c>
      <c r="AQ74" s="17">
        <v>99</v>
      </c>
      <c r="AR74" s="17">
        <v>227</v>
      </c>
      <c r="AS74" s="18">
        <v>0</v>
      </c>
      <c r="AT74" s="18">
        <v>193</v>
      </c>
      <c r="AU74" s="17">
        <v>99</v>
      </c>
      <c r="AV74" s="17">
        <v>225</v>
      </c>
      <c r="AW74" s="18">
        <v>3</v>
      </c>
      <c r="AX74" s="18">
        <v>282</v>
      </c>
      <c r="AY74" s="17">
        <v>99</v>
      </c>
      <c r="AZ74" s="18">
        <v>223</v>
      </c>
      <c r="BA74" s="18">
        <v>4</v>
      </c>
      <c r="BB74" s="18">
        <v>393.96</v>
      </c>
      <c r="BC74" s="17">
        <v>99</v>
      </c>
      <c r="BD74" s="18">
        <v>218</v>
      </c>
      <c r="BE74" s="18">
        <v>2</v>
      </c>
      <c r="BF74" s="18">
        <v>215.8</v>
      </c>
      <c r="BG74" s="17">
        <v>99</v>
      </c>
      <c r="BH74" s="18">
        <v>214</v>
      </c>
      <c r="BI74" s="18">
        <v>2</v>
      </c>
      <c r="BJ74" s="18">
        <v>421.63</v>
      </c>
      <c r="BK74" s="17">
        <v>99</v>
      </c>
      <c r="BL74" s="17">
        <v>212</v>
      </c>
      <c r="BM74" s="17">
        <v>6</v>
      </c>
      <c r="BN74" s="18">
        <v>566</v>
      </c>
      <c r="BO74" s="17">
        <v>99</v>
      </c>
      <c r="BP74" s="17">
        <v>206</v>
      </c>
      <c r="BQ74" s="17">
        <v>1</v>
      </c>
      <c r="BR74" s="18">
        <v>99</v>
      </c>
      <c r="BS74" s="17">
        <v>99</v>
      </c>
      <c r="BT74" s="17">
        <v>205</v>
      </c>
      <c r="BU74" s="18">
        <v>4</v>
      </c>
      <c r="BV74" s="18">
        <v>391.83</v>
      </c>
      <c r="BW74" s="148">
        <v>99</v>
      </c>
      <c r="BX74" s="18">
        <v>224</v>
      </c>
      <c r="BY74" s="18">
        <v>10</v>
      </c>
      <c r="BZ74" s="18">
        <v>972.6</v>
      </c>
      <c r="CA74" s="148">
        <v>99</v>
      </c>
      <c r="CB74" s="18">
        <v>214</v>
      </c>
      <c r="CC74" s="18">
        <v>10</v>
      </c>
      <c r="CD74" s="18">
        <v>939.89</v>
      </c>
      <c r="CE74" s="148">
        <v>99</v>
      </c>
      <c r="CF74" s="18">
        <v>203</v>
      </c>
      <c r="CG74" s="18">
        <v>4</v>
      </c>
      <c r="CH74" s="18">
        <v>458.94</v>
      </c>
      <c r="CI74" s="148">
        <v>99</v>
      </c>
      <c r="CJ74" s="18">
        <v>174</v>
      </c>
      <c r="CK74" s="18">
        <v>2</v>
      </c>
      <c r="CL74" s="18">
        <v>189.9</v>
      </c>
      <c r="CM74" s="148">
        <v>99</v>
      </c>
      <c r="CN74" s="18">
        <v>172</v>
      </c>
      <c r="CO74" s="17">
        <v>6</v>
      </c>
      <c r="CP74" s="18">
        <v>570.07</v>
      </c>
      <c r="CQ74" s="148">
        <v>99</v>
      </c>
      <c r="CR74" s="17">
        <v>175</v>
      </c>
      <c r="CS74" s="17">
        <v>1</v>
      </c>
      <c r="CT74" s="18">
        <v>94.3</v>
      </c>
      <c r="CU74" s="148">
        <v>99</v>
      </c>
      <c r="CV74" s="17">
        <v>188</v>
      </c>
      <c r="CW74" s="17">
        <v>4</v>
      </c>
      <c r="CX74" s="18">
        <v>396</v>
      </c>
      <c r="CY74" s="148">
        <v>99</v>
      </c>
      <c r="CZ74" s="17">
        <v>184</v>
      </c>
      <c r="DA74" s="17">
        <v>6</v>
      </c>
      <c r="DB74" s="18">
        <v>585.77</v>
      </c>
      <c r="DC74" s="148">
        <v>99</v>
      </c>
      <c r="DD74" s="17">
        <v>178</v>
      </c>
      <c r="DE74" s="17">
        <v>4</v>
      </c>
      <c r="DF74" s="18">
        <v>390.42</v>
      </c>
      <c r="DG74" s="148">
        <v>99</v>
      </c>
      <c r="DH74" s="17">
        <v>174</v>
      </c>
      <c r="DI74" s="18">
        <v>3</v>
      </c>
      <c r="DJ74" s="18">
        <v>284.37</v>
      </c>
      <c r="DK74" s="148">
        <v>99</v>
      </c>
      <c r="DL74" s="18">
        <v>172</v>
      </c>
      <c r="DM74" s="18">
        <v>2</v>
      </c>
      <c r="DN74" s="18">
        <v>198</v>
      </c>
      <c r="DO74" s="148">
        <v>99</v>
      </c>
      <c r="DP74" s="18">
        <v>168</v>
      </c>
      <c r="DQ74" s="18">
        <v>0</v>
      </c>
      <c r="DR74" s="18">
        <v>0</v>
      </c>
      <c r="DS74" s="148">
        <v>99</v>
      </c>
      <c r="DT74" s="18">
        <v>168</v>
      </c>
      <c r="DU74" s="18">
        <v>5</v>
      </c>
      <c r="DV74" s="18">
        <v>482.19</v>
      </c>
      <c r="DW74" s="148">
        <v>99</v>
      </c>
      <c r="DX74" s="18">
        <v>180</v>
      </c>
      <c r="DY74" s="17">
        <v>5</v>
      </c>
      <c r="DZ74" s="18">
        <v>486.21</v>
      </c>
      <c r="EA74" s="148">
        <v>99</v>
      </c>
      <c r="EB74" s="17">
        <v>175</v>
      </c>
      <c r="EC74" s="17"/>
      <c r="ED74" s="18"/>
      <c r="EE74" s="148"/>
      <c r="EF74" s="17"/>
      <c r="EG74" s="148"/>
      <c r="EH74" s="148"/>
      <c r="EI74" s="148"/>
      <c r="EJ74" s="148"/>
      <c r="EK74" s="148">
        <v>0</v>
      </c>
      <c r="EL74" s="148">
        <v>0</v>
      </c>
      <c r="EM74" s="17">
        <v>47</v>
      </c>
      <c r="EN74" s="17">
        <v>4958.03</v>
      </c>
      <c r="EO74" s="136">
        <v>92</v>
      </c>
      <c r="EP74" s="136">
        <v>9283.68</v>
      </c>
      <c r="EQ74" s="136"/>
      <c r="ER74" s="136"/>
      <c r="ES74" s="152"/>
      <c r="ET74" s="152"/>
      <c r="EU74" s="152"/>
      <c r="EV74" s="152"/>
      <c r="EW74" s="153"/>
      <c r="EX74" s="152"/>
      <c r="EY74" s="152"/>
      <c r="EZ74" s="152"/>
      <c r="FA74" s="153"/>
      <c r="FB74" s="153"/>
      <c r="FC74" s="18">
        <f t="shared" si="7"/>
        <v>106</v>
      </c>
      <c r="FD74" s="18">
        <f t="shared" si="5"/>
        <v>10820.03</v>
      </c>
      <c r="FE74" s="18">
        <f t="shared" si="8"/>
        <v>245</v>
      </c>
      <c r="FF74" s="18">
        <f t="shared" si="9"/>
        <v>25061.74</v>
      </c>
      <c r="FG74" s="145"/>
      <c r="FH74" s="146"/>
    </row>
    <row r="75" ht="16.5" spans="1:164">
      <c r="A75" s="136"/>
      <c r="B75" s="17" t="s">
        <v>51</v>
      </c>
      <c r="C75" s="18">
        <v>6939962759388</v>
      </c>
      <c r="D75" s="18">
        <v>21065212000209</v>
      </c>
      <c r="E75" s="148" t="s">
        <v>435</v>
      </c>
      <c r="F75" s="149"/>
      <c r="G75" s="148" t="s">
        <v>288</v>
      </c>
      <c r="H75" s="26">
        <f>VLOOKUP(C75,[3]Sheet2!K:P,6,0)</f>
        <v>0</v>
      </c>
      <c r="I75" s="17">
        <f>VLOOKUP(C75,[3]Sheet2!K:N,4,0)</f>
        <v>0</v>
      </c>
      <c r="J75" s="17">
        <f>VLOOKUP(C75,[3]Sheet2!K:Q,7,0)</f>
        <v>0</v>
      </c>
      <c r="K75" s="18" t="str">
        <f>VLOOKUP(C75,[3]Sheet2!K:O,5,0)</f>
        <v>-</v>
      </c>
      <c r="L75" s="27">
        <f t="shared" si="6"/>
        <v>0.000321582184346987</v>
      </c>
      <c r="M75" s="18">
        <v>0</v>
      </c>
      <c r="N75" s="18">
        <v>0</v>
      </c>
      <c r="O75" s="148">
        <v>249</v>
      </c>
      <c r="P75" s="17">
        <v>353</v>
      </c>
      <c r="Q75" s="18">
        <v>0</v>
      </c>
      <c r="R75" s="18">
        <v>0</v>
      </c>
      <c r="S75" s="17">
        <v>194</v>
      </c>
      <c r="T75" s="17">
        <v>353</v>
      </c>
      <c r="U75" s="18">
        <v>0</v>
      </c>
      <c r="V75" s="18">
        <v>0</v>
      </c>
      <c r="W75" s="17">
        <v>194</v>
      </c>
      <c r="X75" s="17">
        <v>353</v>
      </c>
      <c r="Y75" s="18">
        <v>0</v>
      </c>
      <c r="Z75" s="18">
        <v>0</v>
      </c>
      <c r="AA75" s="17">
        <v>194</v>
      </c>
      <c r="AB75" s="17">
        <v>353</v>
      </c>
      <c r="AC75" s="18">
        <v>0</v>
      </c>
      <c r="AD75" s="18">
        <v>0</v>
      </c>
      <c r="AE75" s="17">
        <v>194</v>
      </c>
      <c r="AF75" s="17">
        <v>353</v>
      </c>
      <c r="AG75" s="18">
        <v>1</v>
      </c>
      <c r="AH75" s="18">
        <v>134.5</v>
      </c>
      <c r="AI75" s="17">
        <v>194</v>
      </c>
      <c r="AJ75" s="17">
        <v>352</v>
      </c>
      <c r="AK75" s="17">
        <v>5</v>
      </c>
      <c r="AL75" s="18">
        <v>725.77</v>
      </c>
      <c r="AM75" s="17">
        <v>199</v>
      </c>
      <c r="AN75" s="17">
        <v>347</v>
      </c>
      <c r="AO75" s="17">
        <v>2</v>
      </c>
      <c r="AP75" s="18">
        <v>294.19</v>
      </c>
      <c r="AQ75" s="17">
        <v>199</v>
      </c>
      <c r="AR75" s="17">
        <v>345</v>
      </c>
      <c r="AS75" s="18">
        <v>0</v>
      </c>
      <c r="AT75" s="18">
        <v>0</v>
      </c>
      <c r="AU75" s="17">
        <v>199</v>
      </c>
      <c r="AV75" s="17">
        <v>345</v>
      </c>
      <c r="AW75" s="18">
        <v>2</v>
      </c>
      <c r="AX75" s="18">
        <v>338</v>
      </c>
      <c r="AY75" s="17">
        <v>199</v>
      </c>
      <c r="AZ75" s="18">
        <v>343</v>
      </c>
      <c r="BA75" s="18">
        <v>2</v>
      </c>
      <c r="BB75" s="18">
        <v>647.23</v>
      </c>
      <c r="BC75" s="17">
        <v>199</v>
      </c>
      <c r="BD75" s="18">
        <v>340</v>
      </c>
      <c r="BE75" s="18">
        <v>1</v>
      </c>
      <c r="BF75" s="18">
        <v>169</v>
      </c>
      <c r="BG75" s="17">
        <v>199</v>
      </c>
      <c r="BH75" s="18">
        <v>339</v>
      </c>
      <c r="BI75" s="18">
        <v>1</v>
      </c>
      <c r="BJ75" s="18">
        <v>199</v>
      </c>
      <c r="BK75" s="17">
        <v>199</v>
      </c>
      <c r="BL75" s="17">
        <v>338</v>
      </c>
      <c r="BM75" s="17">
        <v>0</v>
      </c>
      <c r="BN75" s="18">
        <v>0</v>
      </c>
      <c r="BO75" s="17">
        <v>199</v>
      </c>
      <c r="BP75" s="17">
        <v>338</v>
      </c>
      <c r="BQ75" s="17">
        <v>0</v>
      </c>
      <c r="BR75" s="18">
        <v>0</v>
      </c>
      <c r="BS75" s="17">
        <v>199</v>
      </c>
      <c r="BT75" s="17">
        <v>338</v>
      </c>
      <c r="BU75" s="18">
        <v>3</v>
      </c>
      <c r="BV75" s="18">
        <v>557</v>
      </c>
      <c r="BW75" s="148">
        <v>199</v>
      </c>
      <c r="BX75" s="18">
        <v>335</v>
      </c>
      <c r="BY75" s="18">
        <v>2</v>
      </c>
      <c r="BZ75" s="18">
        <v>395.2</v>
      </c>
      <c r="CA75" s="148">
        <v>199</v>
      </c>
      <c r="CB75" s="18">
        <v>333</v>
      </c>
      <c r="CC75" s="18">
        <v>0</v>
      </c>
      <c r="CD75" s="18">
        <v>0</v>
      </c>
      <c r="CE75" s="148">
        <v>199</v>
      </c>
      <c r="CF75" s="18">
        <v>323</v>
      </c>
      <c r="CG75" s="18">
        <v>0</v>
      </c>
      <c r="CH75" s="18">
        <v>0</v>
      </c>
      <c r="CI75" s="148">
        <v>199</v>
      </c>
      <c r="CJ75" s="18">
        <v>317</v>
      </c>
      <c r="CK75" s="18">
        <v>0</v>
      </c>
      <c r="CL75" s="18">
        <v>0</v>
      </c>
      <c r="CM75" s="148">
        <v>199</v>
      </c>
      <c r="CN75" s="18">
        <v>317</v>
      </c>
      <c r="CO75" s="17">
        <v>0</v>
      </c>
      <c r="CP75" s="18">
        <v>0</v>
      </c>
      <c r="CQ75" s="148">
        <v>199</v>
      </c>
      <c r="CR75" s="17">
        <v>317</v>
      </c>
      <c r="CS75" s="17">
        <v>1</v>
      </c>
      <c r="CT75" s="18">
        <v>199</v>
      </c>
      <c r="CU75" s="148">
        <v>199</v>
      </c>
      <c r="CV75" s="17">
        <v>322</v>
      </c>
      <c r="CW75" s="17">
        <v>0</v>
      </c>
      <c r="CX75" s="18">
        <v>0</v>
      </c>
      <c r="CY75" s="148">
        <v>199</v>
      </c>
      <c r="CZ75" s="17">
        <v>321</v>
      </c>
      <c r="DA75" s="17">
        <v>0</v>
      </c>
      <c r="DB75" s="18">
        <v>0</v>
      </c>
      <c r="DC75" s="148">
        <v>199</v>
      </c>
      <c r="DD75" s="17">
        <v>321</v>
      </c>
      <c r="DE75" s="17">
        <v>0</v>
      </c>
      <c r="DF75" s="18">
        <v>0</v>
      </c>
      <c r="DG75" s="148">
        <v>199</v>
      </c>
      <c r="DH75" s="17">
        <v>321</v>
      </c>
      <c r="DI75" s="18">
        <v>1</v>
      </c>
      <c r="DJ75" s="18">
        <v>199</v>
      </c>
      <c r="DK75" s="148">
        <v>199</v>
      </c>
      <c r="DL75" s="18">
        <v>320</v>
      </c>
      <c r="DM75" s="18">
        <v>1</v>
      </c>
      <c r="DN75" s="18">
        <v>199</v>
      </c>
      <c r="DO75" s="148">
        <v>199</v>
      </c>
      <c r="DP75" s="18">
        <v>319</v>
      </c>
      <c r="DQ75" s="18">
        <v>0</v>
      </c>
      <c r="DR75" s="18">
        <v>0</v>
      </c>
      <c r="DS75" s="148">
        <v>199</v>
      </c>
      <c r="DT75" s="18">
        <v>329</v>
      </c>
      <c r="DU75" s="18">
        <v>2</v>
      </c>
      <c r="DV75" s="18">
        <v>388.42</v>
      </c>
      <c r="DW75" s="148">
        <v>199</v>
      </c>
      <c r="DX75" s="18">
        <v>327</v>
      </c>
      <c r="DY75" s="17">
        <v>0</v>
      </c>
      <c r="DZ75" s="18">
        <v>0</v>
      </c>
      <c r="EA75" s="148">
        <v>199</v>
      </c>
      <c r="EB75" s="17">
        <v>327</v>
      </c>
      <c r="EC75" s="17"/>
      <c r="ED75" s="18"/>
      <c r="EE75" s="148"/>
      <c r="EF75" s="17"/>
      <c r="EG75" s="148"/>
      <c r="EH75" s="148"/>
      <c r="EI75" s="148"/>
      <c r="EJ75" s="148"/>
      <c r="EK75" s="148">
        <v>0</v>
      </c>
      <c r="EL75" s="148">
        <v>0</v>
      </c>
      <c r="EM75" s="17">
        <v>16</v>
      </c>
      <c r="EN75" s="17">
        <v>3234.67</v>
      </c>
      <c r="EO75" s="136">
        <v>14</v>
      </c>
      <c r="EP75" s="136">
        <v>2778.71</v>
      </c>
      <c r="EQ75" s="136"/>
      <c r="ER75" s="136"/>
      <c r="ES75" s="152"/>
      <c r="ET75" s="152"/>
      <c r="EU75" s="152"/>
      <c r="EV75" s="152"/>
      <c r="EW75" s="153"/>
      <c r="EX75" s="152"/>
      <c r="EY75" s="152"/>
      <c r="EZ75" s="152"/>
      <c r="FA75" s="153"/>
      <c r="FB75" s="153"/>
      <c r="FC75" s="18">
        <f t="shared" si="7"/>
        <v>24</v>
      </c>
      <c r="FD75" s="18">
        <f t="shared" si="5"/>
        <v>4445.31</v>
      </c>
      <c r="FE75" s="18">
        <f t="shared" si="8"/>
        <v>54</v>
      </c>
      <c r="FF75" s="18">
        <f t="shared" si="9"/>
        <v>10458.69</v>
      </c>
      <c r="FG75" s="145"/>
      <c r="FH75" s="146"/>
    </row>
    <row r="76" ht="16.5" spans="1:164">
      <c r="A76" s="136"/>
      <c r="B76" s="20" t="s">
        <v>49</v>
      </c>
      <c r="C76" s="18">
        <v>6939962744384</v>
      </c>
      <c r="D76" s="18">
        <v>21062110000185</v>
      </c>
      <c r="E76" s="148" t="s">
        <v>355</v>
      </c>
      <c r="F76" s="149" t="s">
        <v>436</v>
      </c>
      <c r="G76" s="148" t="s">
        <v>129</v>
      </c>
      <c r="H76" s="26">
        <f>VLOOKUP(C76,[3]Sheet2!K:P,6,0)</f>
        <v>1</v>
      </c>
      <c r="I76" s="17">
        <f>VLOOKUP(C76,[3]Sheet2!K:N,4,0)</f>
        <v>1559</v>
      </c>
      <c r="J76" s="17">
        <f>VLOOKUP(C76,[3]Sheet2!K:Q,7,0)</f>
        <v>1101</v>
      </c>
      <c r="K76" s="18">
        <f>VLOOKUP(C76,[3]Sheet2!K:O,5,0)</f>
        <v>95.9075462854465</v>
      </c>
      <c r="L76" s="27">
        <f t="shared" si="6"/>
        <v>0.00399297878897509</v>
      </c>
      <c r="M76" s="18">
        <v>12</v>
      </c>
      <c r="N76" s="18">
        <v>3527.08</v>
      </c>
      <c r="O76" s="148">
        <v>299</v>
      </c>
      <c r="P76" s="17">
        <v>121</v>
      </c>
      <c r="Q76" s="18">
        <v>10</v>
      </c>
      <c r="R76" s="18">
        <v>2940.53</v>
      </c>
      <c r="S76" s="17">
        <v>299</v>
      </c>
      <c r="T76" s="17">
        <v>111</v>
      </c>
      <c r="U76" s="18">
        <v>10</v>
      </c>
      <c r="V76" s="18">
        <v>2960</v>
      </c>
      <c r="W76" s="17">
        <v>299</v>
      </c>
      <c r="X76" s="17">
        <v>310</v>
      </c>
      <c r="Y76" s="18">
        <v>5</v>
      </c>
      <c r="Z76" s="18">
        <v>1462</v>
      </c>
      <c r="AA76" s="17">
        <v>299</v>
      </c>
      <c r="AB76" s="17">
        <v>235</v>
      </c>
      <c r="AC76" s="18">
        <v>9</v>
      </c>
      <c r="AD76" s="18">
        <v>2649.22</v>
      </c>
      <c r="AE76" s="17">
        <v>299</v>
      </c>
      <c r="AF76" s="17">
        <v>209</v>
      </c>
      <c r="AG76" s="18">
        <v>7</v>
      </c>
      <c r="AH76" s="18">
        <v>2073.72</v>
      </c>
      <c r="AI76" s="17">
        <v>299</v>
      </c>
      <c r="AJ76" s="17">
        <v>185</v>
      </c>
      <c r="AK76" s="17">
        <v>4</v>
      </c>
      <c r="AL76" s="18">
        <v>1163.24</v>
      </c>
      <c r="AM76" s="17">
        <v>299</v>
      </c>
      <c r="AN76" s="17">
        <v>257</v>
      </c>
      <c r="AO76" s="17">
        <v>5</v>
      </c>
      <c r="AP76" s="18">
        <v>1446.17</v>
      </c>
      <c r="AQ76" s="17">
        <v>299</v>
      </c>
      <c r="AR76" s="17">
        <v>334</v>
      </c>
      <c r="AS76" s="18">
        <v>21</v>
      </c>
      <c r="AT76" s="18">
        <v>5734.21</v>
      </c>
      <c r="AU76" s="17">
        <v>299</v>
      </c>
      <c r="AV76" s="17">
        <v>335</v>
      </c>
      <c r="AW76" s="18">
        <v>14</v>
      </c>
      <c r="AX76" s="18">
        <v>3913.63</v>
      </c>
      <c r="AY76" s="17">
        <v>299</v>
      </c>
      <c r="AZ76" s="18">
        <v>294</v>
      </c>
      <c r="BA76" s="18">
        <v>16</v>
      </c>
      <c r="BB76" s="18">
        <v>4725.33</v>
      </c>
      <c r="BC76" s="17">
        <v>299</v>
      </c>
      <c r="BD76" s="18">
        <v>279</v>
      </c>
      <c r="BE76" s="18">
        <v>14</v>
      </c>
      <c r="BF76" s="18">
        <v>5284.07</v>
      </c>
      <c r="BG76" s="17">
        <v>299</v>
      </c>
      <c r="BH76" s="18">
        <v>265</v>
      </c>
      <c r="BI76" s="18">
        <v>6</v>
      </c>
      <c r="BJ76" s="18">
        <v>2349.33</v>
      </c>
      <c r="BK76" s="17">
        <v>299</v>
      </c>
      <c r="BL76" s="17">
        <v>265</v>
      </c>
      <c r="BM76" s="17">
        <v>5</v>
      </c>
      <c r="BN76" s="18">
        <v>1461.87</v>
      </c>
      <c r="BO76" s="17">
        <v>299</v>
      </c>
      <c r="BP76" s="17">
        <v>267</v>
      </c>
      <c r="BQ76" s="17">
        <v>8</v>
      </c>
      <c r="BR76" s="18">
        <v>2387</v>
      </c>
      <c r="BS76" s="17">
        <v>299</v>
      </c>
      <c r="BT76" s="17">
        <v>284</v>
      </c>
      <c r="BU76" s="18">
        <v>29</v>
      </c>
      <c r="BV76" s="18">
        <v>8267.63</v>
      </c>
      <c r="BW76" s="148">
        <v>299</v>
      </c>
      <c r="BX76" s="18">
        <v>349</v>
      </c>
      <c r="BY76" s="18">
        <v>9</v>
      </c>
      <c r="BZ76" s="18">
        <v>3053.18</v>
      </c>
      <c r="CA76" s="148">
        <v>299</v>
      </c>
      <c r="CB76" s="18">
        <v>337</v>
      </c>
      <c r="CC76" s="18">
        <v>40</v>
      </c>
      <c r="CD76" s="18">
        <v>11338.09</v>
      </c>
      <c r="CE76" s="148">
        <v>299</v>
      </c>
      <c r="CF76" s="18">
        <v>290</v>
      </c>
      <c r="CG76" s="18">
        <v>3</v>
      </c>
      <c r="CH76" s="18">
        <v>893.15</v>
      </c>
      <c r="CI76" s="148">
        <v>299</v>
      </c>
      <c r="CJ76" s="18">
        <v>254</v>
      </c>
      <c r="CK76" s="18">
        <v>6</v>
      </c>
      <c r="CL76" s="18">
        <v>2349.1</v>
      </c>
      <c r="CM76" s="148">
        <v>299</v>
      </c>
      <c r="CN76" s="18">
        <v>241</v>
      </c>
      <c r="CO76" s="17">
        <v>6</v>
      </c>
      <c r="CP76" s="18">
        <v>1772</v>
      </c>
      <c r="CQ76" s="148">
        <v>299</v>
      </c>
      <c r="CR76" s="17">
        <v>249</v>
      </c>
      <c r="CS76" s="17">
        <v>10</v>
      </c>
      <c r="CT76" s="18">
        <v>3004.13</v>
      </c>
      <c r="CU76" s="148">
        <v>299</v>
      </c>
      <c r="CV76" s="17">
        <v>241</v>
      </c>
      <c r="CW76" s="17">
        <v>8</v>
      </c>
      <c r="CX76" s="18">
        <v>2448.24</v>
      </c>
      <c r="CY76" s="148">
        <v>299</v>
      </c>
      <c r="CZ76" s="17">
        <v>252</v>
      </c>
      <c r="DA76" s="17">
        <v>8</v>
      </c>
      <c r="DB76" s="18">
        <v>2460.52</v>
      </c>
      <c r="DC76" s="148">
        <v>299</v>
      </c>
      <c r="DD76" s="17">
        <v>223</v>
      </c>
      <c r="DE76" s="17">
        <v>3</v>
      </c>
      <c r="DF76" s="18">
        <v>2123</v>
      </c>
      <c r="DG76" s="148">
        <v>299</v>
      </c>
      <c r="DH76" s="17">
        <v>318</v>
      </c>
      <c r="DI76" s="18">
        <v>5</v>
      </c>
      <c r="DJ76" s="18">
        <v>1535</v>
      </c>
      <c r="DK76" s="148">
        <v>299</v>
      </c>
      <c r="DL76" s="18">
        <v>313</v>
      </c>
      <c r="DM76" s="18">
        <v>2</v>
      </c>
      <c r="DN76" s="18">
        <v>618</v>
      </c>
      <c r="DO76" s="148">
        <v>299</v>
      </c>
      <c r="DP76" s="18">
        <v>259</v>
      </c>
      <c r="DQ76" s="18">
        <v>6</v>
      </c>
      <c r="DR76" s="18">
        <v>1816.43</v>
      </c>
      <c r="DS76" s="148">
        <v>299</v>
      </c>
      <c r="DT76" s="18">
        <v>263</v>
      </c>
      <c r="DU76" s="18">
        <v>11</v>
      </c>
      <c r="DV76" s="18">
        <v>3369.72</v>
      </c>
      <c r="DW76" s="148">
        <v>299</v>
      </c>
      <c r="DX76" s="18">
        <v>362</v>
      </c>
      <c r="DY76" s="17">
        <v>6</v>
      </c>
      <c r="DZ76" s="18">
        <v>1818.08</v>
      </c>
      <c r="EA76" s="148">
        <v>299</v>
      </c>
      <c r="EB76" s="17">
        <v>371</v>
      </c>
      <c r="EC76" s="17"/>
      <c r="ED76" s="18"/>
      <c r="EE76" s="148"/>
      <c r="EF76" s="17"/>
      <c r="EG76" s="148"/>
      <c r="EH76" s="148"/>
      <c r="EI76" s="148"/>
      <c r="EJ76" s="148"/>
      <c r="EK76" s="148"/>
      <c r="EL76" s="148"/>
      <c r="EM76" s="17">
        <v>33</v>
      </c>
      <c r="EN76" s="17">
        <v>9636.01</v>
      </c>
      <c r="EO76" s="136">
        <v>174</v>
      </c>
      <c r="EP76" s="136">
        <v>52039.29</v>
      </c>
      <c r="EQ76" s="136"/>
      <c r="ER76" s="136"/>
      <c r="ES76" s="152"/>
      <c r="ET76" s="152"/>
      <c r="EU76" s="152"/>
      <c r="EV76" s="152"/>
      <c r="EW76" s="153"/>
      <c r="EX76" s="152"/>
      <c r="EY76" s="152"/>
      <c r="EZ76" s="152"/>
      <c r="FA76" s="153"/>
      <c r="FB76" s="153"/>
      <c r="FC76" s="18">
        <f t="shared" si="7"/>
        <v>298</v>
      </c>
      <c r="FD76" s="18">
        <f t="shared" si="5"/>
        <v>90943.67</v>
      </c>
      <c r="FE76" s="18">
        <f t="shared" si="8"/>
        <v>505</v>
      </c>
      <c r="FF76" s="18">
        <f t="shared" si="9"/>
        <v>152618.97</v>
      </c>
      <c r="FG76" s="145"/>
      <c r="FH76" s="146"/>
    </row>
    <row r="77" ht="16.5" spans="1:164">
      <c r="A77" s="136"/>
      <c r="B77" s="20" t="s">
        <v>437</v>
      </c>
      <c r="C77" s="18">
        <v>6939962756912</v>
      </c>
      <c r="D77" s="18">
        <v>21064210000021</v>
      </c>
      <c r="E77" s="148" t="s">
        <v>438</v>
      </c>
      <c r="F77" s="149" t="s">
        <v>439</v>
      </c>
      <c r="G77" s="148" t="s">
        <v>129</v>
      </c>
      <c r="H77" s="26">
        <f>VLOOKUP(C77,[3]Sheet2!K:P,6,0)</f>
        <v>0</v>
      </c>
      <c r="I77" s="17">
        <f>VLOOKUP(C77,[3]Sheet2!K:N,4,0)</f>
        <v>0</v>
      </c>
      <c r="J77" s="17">
        <f>VLOOKUP(C77,[3]Sheet2!K:Q,7,0)</f>
        <v>0</v>
      </c>
      <c r="K77" s="18" t="str">
        <f>VLOOKUP(C77,[3]Sheet2!K:O,5,0)</f>
        <v>-</v>
      </c>
      <c r="L77" s="27">
        <f t="shared" si="6"/>
        <v>0.000200988865216867</v>
      </c>
      <c r="M77" s="18">
        <v>2</v>
      </c>
      <c r="N77" s="18">
        <v>248</v>
      </c>
      <c r="O77" s="148">
        <v>119</v>
      </c>
      <c r="P77" s="17">
        <v>82</v>
      </c>
      <c r="Q77" s="18">
        <v>1</v>
      </c>
      <c r="R77" s="18">
        <v>114</v>
      </c>
      <c r="S77" s="17">
        <v>114</v>
      </c>
      <c r="T77" s="17">
        <v>81</v>
      </c>
      <c r="U77" s="18">
        <v>0</v>
      </c>
      <c r="V77" s="18">
        <v>0</v>
      </c>
      <c r="W77" s="17">
        <v>114</v>
      </c>
      <c r="X77" s="17">
        <v>73</v>
      </c>
      <c r="Y77" s="18">
        <v>0</v>
      </c>
      <c r="Z77" s="18">
        <v>0</v>
      </c>
      <c r="AA77" s="17">
        <v>114</v>
      </c>
      <c r="AB77" s="17">
        <v>73</v>
      </c>
      <c r="AC77" s="18">
        <v>0</v>
      </c>
      <c r="AD77" s="18">
        <v>0</v>
      </c>
      <c r="AE77" s="17">
        <v>114</v>
      </c>
      <c r="AF77" s="17">
        <v>77</v>
      </c>
      <c r="AG77" s="18">
        <v>1</v>
      </c>
      <c r="AH77" s="18">
        <v>129</v>
      </c>
      <c r="AI77" s="17">
        <v>114</v>
      </c>
      <c r="AJ77" s="17">
        <v>76</v>
      </c>
      <c r="AK77" s="17">
        <v>0</v>
      </c>
      <c r="AL77" s="18">
        <v>0</v>
      </c>
      <c r="AM77" s="17">
        <v>119</v>
      </c>
      <c r="AN77" s="17">
        <v>76</v>
      </c>
      <c r="AO77" s="17">
        <v>0</v>
      </c>
      <c r="AP77" s="18">
        <v>0</v>
      </c>
      <c r="AQ77" s="17">
        <v>119</v>
      </c>
      <c r="AR77" s="17">
        <v>80</v>
      </c>
      <c r="AS77" s="18">
        <v>0</v>
      </c>
      <c r="AT77" s="18">
        <v>0</v>
      </c>
      <c r="AU77" s="17">
        <v>119</v>
      </c>
      <c r="AV77" s="17">
        <v>80</v>
      </c>
      <c r="AW77" s="18">
        <v>0</v>
      </c>
      <c r="AX77" s="18">
        <v>0</v>
      </c>
      <c r="AY77" s="17">
        <v>119</v>
      </c>
      <c r="AZ77" s="18">
        <v>80</v>
      </c>
      <c r="BA77" s="18">
        <v>0</v>
      </c>
      <c r="BB77" s="18">
        <v>0</v>
      </c>
      <c r="BC77" s="17">
        <v>119</v>
      </c>
      <c r="BD77" s="18">
        <v>80</v>
      </c>
      <c r="BE77" s="18">
        <v>1</v>
      </c>
      <c r="BF77" s="18">
        <v>129</v>
      </c>
      <c r="BG77" s="17">
        <v>119</v>
      </c>
      <c r="BH77" s="18">
        <v>79</v>
      </c>
      <c r="BI77" s="18">
        <v>1</v>
      </c>
      <c r="BJ77" s="18">
        <v>119</v>
      </c>
      <c r="BK77" s="17">
        <v>119</v>
      </c>
      <c r="BL77" s="17">
        <v>78</v>
      </c>
      <c r="BM77" s="17">
        <v>0</v>
      </c>
      <c r="BN77" s="18">
        <v>0</v>
      </c>
      <c r="BO77" s="17">
        <v>119</v>
      </c>
      <c r="BP77" s="17">
        <v>78</v>
      </c>
      <c r="BQ77" s="17">
        <v>1</v>
      </c>
      <c r="BR77" s="18">
        <v>119</v>
      </c>
      <c r="BS77" s="17">
        <v>119</v>
      </c>
      <c r="BT77" s="17">
        <v>77</v>
      </c>
      <c r="BU77" s="18">
        <v>1</v>
      </c>
      <c r="BV77" s="18">
        <v>139</v>
      </c>
      <c r="BW77" s="148">
        <v>119</v>
      </c>
      <c r="BX77" s="18">
        <v>76</v>
      </c>
      <c r="BY77" s="18">
        <v>0</v>
      </c>
      <c r="BZ77" s="18">
        <v>0</v>
      </c>
      <c r="CA77" s="148">
        <v>119</v>
      </c>
      <c r="CB77" s="18">
        <v>76</v>
      </c>
      <c r="CC77" s="18">
        <v>1</v>
      </c>
      <c r="CD77" s="18">
        <v>91.3</v>
      </c>
      <c r="CE77" s="148">
        <v>119</v>
      </c>
      <c r="CF77" s="18">
        <v>75</v>
      </c>
      <c r="CG77" s="18">
        <v>1</v>
      </c>
      <c r="CH77" s="18">
        <v>147.17</v>
      </c>
      <c r="CI77" s="148">
        <v>119</v>
      </c>
      <c r="CJ77" s="18">
        <v>66</v>
      </c>
      <c r="CK77" s="18">
        <v>1</v>
      </c>
      <c r="CL77" s="18">
        <v>149</v>
      </c>
      <c r="CM77" s="148">
        <v>119</v>
      </c>
      <c r="CN77" s="18">
        <v>65</v>
      </c>
      <c r="CO77" s="17">
        <v>0</v>
      </c>
      <c r="CP77" s="18">
        <v>0</v>
      </c>
      <c r="CQ77" s="148">
        <v>119</v>
      </c>
      <c r="CR77" s="17">
        <v>65</v>
      </c>
      <c r="CS77" s="17">
        <v>1</v>
      </c>
      <c r="CT77" s="18">
        <v>119</v>
      </c>
      <c r="CU77" s="148">
        <v>119</v>
      </c>
      <c r="CV77" s="17">
        <v>64</v>
      </c>
      <c r="CW77" s="17">
        <v>0</v>
      </c>
      <c r="CX77" s="18">
        <v>0</v>
      </c>
      <c r="CY77" s="148">
        <v>119</v>
      </c>
      <c r="CZ77" s="17">
        <v>64</v>
      </c>
      <c r="DA77" s="17">
        <v>2</v>
      </c>
      <c r="DB77" s="18">
        <v>238</v>
      </c>
      <c r="DC77" s="148">
        <v>119</v>
      </c>
      <c r="DD77" s="17">
        <v>62</v>
      </c>
      <c r="DE77" s="17">
        <v>0</v>
      </c>
      <c r="DF77" s="18">
        <v>0</v>
      </c>
      <c r="DG77" s="148">
        <v>119</v>
      </c>
      <c r="DH77" s="17">
        <v>62</v>
      </c>
      <c r="DI77" s="18">
        <v>0</v>
      </c>
      <c r="DJ77" s="18">
        <v>0</v>
      </c>
      <c r="DK77" s="148">
        <v>119</v>
      </c>
      <c r="DL77" s="18">
        <v>62</v>
      </c>
      <c r="DM77" s="18">
        <v>0</v>
      </c>
      <c r="DN77" s="18">
        <v>0</v>
      </c>
      <c r="DO77" s="148">
        <v>119</v>
      </c>
      <c r="DP77" s="18">
        <v>66</v>
      </c>
      <c r="DQ77" s="18">
        <v>0</v>
      </c>
      <c r="DR77" s="18">
        <v>0</v>
      </c>
      <c r="DS77" s="148">
        <v>119</v>
      </c>
      <c r="DT77" s="18">
        <v>66</v>
      </c>
      <c r="DU77" s="18">
        <v>0</v>
      </c>
      <c r="DV77" s="18">
        <v>0</v>
      </c>
      <c r="DW77" s="148">
        <v>119</v>
      </c>
      <c r="DX77" s="18">
        <v>66</v>
      </c>
      <c r="DY77" s="17">
        <v>1</v>
      </c>
      <c r="DZ77" s="18">
        <v>109</v>
      </c>
      <c r="EA77" s="148">
        <v>119</v>
      </c>
      <c r="EB77" s="17">
        <v>65</v>
      </c>
      <c r="EC77" s="17"/>
      <c r="ED77" s="18"/>
      <c r="EE77" s="148"/>
      <c r="EF77" s="17"/>
      <c r="EG77" s="148"/>
      <c r="EH77" s="148"/>
      <c r="EI77" s="148"/>
      <c r="EJ77" s="148"/>
      <c r="EK77" s="148"/>
      <c r="EL77" s="148"/>
      <c r="EM77" s="17">
        <v>0</v>
      </c>
      <c r="EN77" s="17">
        <v>0</v>
      </c>
      <c r="EO77" s="136">
        <v>13</v>
      </c>
      <c r="EP77" s="136">
        <v>1474.86</v>
      </c>
      <c r="EQ77" s="136"/>
      <c r="ER77" s="136"/>
      <c r="ES77" s="152"/>
      <c r="ET77" s="152"/>
      <c r="EU77" s="152"/>
      <c r="EV77" s="152"/>
      <c r="EW77" s="153"/>
      <c r="EX77" s="152"/>
      <c r="EY77" s="152"/>
      <c r="EZ77" s="152"/>
      <c r="FA77" s="153"/>
      <c r="FB77" s="153"/>
      <c r="FC77" s="18">
        <f t="shared" si="7"/>
        <v>15</v>
      </c>
      <c r="FD77" s="18">
        <f t="shared" si="5"/>
        <v>1850.47</v>
      </c>
      <c r="FE77" s="18">
        <f t="shared" si="8"/>
        <v>28</v>
      </c>
      <c r="FF77" s="18">
        <f t="shared" si="9"/>
        <v>3325.33</v>
      </c>
      <c r="FG77" s="145"/>
      <c r="FH77" s="146"/>
    </row>
    <row r="78" ht="21" customHeight="1" spans="1:164">
      <c r="A78" s="16" t="s">
        <v>133</v>
      </c>
      <c r="B78" s="17" t="s">
        <v>440</v>
      </c>
      <c r="C78" s="18">
        <v>6938980101353</v>
      </c>
      <c r="D78" s="18"/>
      <c r="E78" s="17" t="s">
        <v>441</v>
      </c>
      <c r="F78" s="19" t="s">
        <v>441</v>
      </c>
      <c r="G78" s="17" t="s">
        <v>129</v>
      </c>
      <c r="H78" s="26">
        <f>VLOOKUP(C78,[3]Sheet2!K:P,6,0)</f>
        <v>0.291666666666667</v>
      </c>
      <c r="I78" s="17">
        <f>VLOOKUP(C78,[3]Sheet2!K:N,4,0)</f>
        <v>90</v>
      </c>
      <c r="J78" s="17">
        <f>VLOOKUP(C78,[3]Sheet2!K:Q,7,0)</f>
        <v>0</v>
      </c>
      <c r="K78" s="18" t="str">
        <f>VLOOKUP(C78,[3]Sheet2!K:O,5,0)</f>
        <v>-</v>
      </c>
      <c r="L78" s="27">
        <f t="shared" si="6"/>
        <v>0</v>
      </c>
      <c r="M78" s="18">
        <v>0</v>
      </c>
      <c r="N78" s="18">
        <v>0</v>
      </c>
      <c r="O78" s="17"/>
      <c r="P78" s="17">
        <v>330</v>
      </c>
      <c r="Q78" s="18">
        <v>0</v>
      </c>
      <c r="R78" s="18">
        <v>0</v>
      </c>
      <c r="S78" s="17">
        <v>0</v>
      </c>
      <c r="T78" s="17">
        <v>330</v>
      </c>
      <c r="U78" s="18">
        <v>0</v>
      </c>
      <c r="V78" s="18">
        <v>0</v>
      </c>
      <c r="W78" s="17">
        <v>0</v>
      </c>
      <c r="X78" s="17">
        <v>330</v>
      </c>
      <c r="Y78" s="18">
        <v>0</v>
      </c>
      <c r="Z78" s="18">
        <v>0</v>
      </c>
      <c r="AA78" s="17">
        <v>0</v>
      </c>
      <c r="AB78" s="17">
        <v>330</v>
      </c>
      <c r="AC78" s="18">
        <v>0</v>
      </c>
      <c r="AD78" s="18">
        <v>0</v>
      </c>
      <c r="AE78" s="17">
        <v>0</v>
      </c>
      <c r="AF78" s="17">
        <v>330</v>
      </c>
      <c r="AG78" s="18">
        <v>0</v>
      </c>
      <c r="AH78" s="18">
        <v>0</v>
      </c>
      <c r="AI78" s="17">
        <v>0</v>
      </c>
      <c r="AJ78" s="17">
        <v>330</v>
      </c>
      <c r="AK78" s="17">
        <v>0</v>
      </c>
      <c r="AL78" s="18">
        <v>0</v>
      </c>
      <c r="AM78" s="17">
        <v>0</v>
      </c>
      <c r="AN78" s="17">
        <v>330</v>
      </c>
      <c r="AO78" s="17">
        <v>0</v>
      </c>
      <c r="AP78" s="18">
        <v>0</v>
      </c>
      <c r="AQ78" s="17">
        <v>0</v>
      </c>
      <c r="AR78" s="17">
        <v>330</v>
      </c>
      <c r="AS78" s="18">
        <v>0</v>
      </c>
      <c r="AT78" s="18">
        <v>0</v>
      </c>
      <c r="AU78" s="17">
        <v>0</v>
      </c>
      <c r="AV78" s="17">
        <v>330</v>
      </c>
      <c r="AW78" s="18">
        <v>0</v>
      </c>
      <c r="AX78" s="18">
        <v>0</v>
      </c>
      <c r="AY78" s="17">
        <v>0</v>
      </c>
      <c r="AZ78" s="18">
        <v>330</v>
      </c>
      <c r="BA78" s="18">
        <v>0</v>
      </c>
      <c r="BB78" s="18">
        <v>0</v>
      </c>
      <c r="BC78" s="17">
        <v>0</v>
      </c>
      <c r="BD78" s="18">
        <v>330</v>
      </c>
      <c r="BE78" s="18">
        <v>0</v>
      </c>
      <c r="BF78" s="18">
        <v>0</v>
      </c>
      <c r="BG78" s="17">
        <v>0</v>
      </c>
      <c r="BH78" s="18">
        <v>330</v>
      </c>
      <c r="BI78" s="18">
        <v>0</v>
      </c>
      <c r="BJ78" s="18">
        <v>0</v>
      </c>
      <c r="BK78" s="17">
        <v>0</v>
      </c>
      <c r="BL78" s="17">
        <v>330</v>
      </c>
      <c r="BM78" s="17">
        <v>0</v>
      </c>
      <c r="BN78" s="18">
        <v>0</v>
      </c>
      <c r="BO78" s="17">
        <v>0</v>
      </c>
      <c r="BP78" s="17">
        <v>330</v>
      </c>
      <c r="BQ78" s="17">
        <v>0</v>
      </c>
      <c r="BR78" s="18">
        <v>0</v>
      </c>
      <c r="BS78" s="17">
        <v>0</v>
      </c>
      <c r="BT78" s="17">
        <v>330</v>
      </c>
      <c r="BU78" s="18">
        <v>0</v>
      </c>
      <c r="BV78" s="18">
        <v>0</v>
      </c>
      <c r="BW78" s="17">
        <v>0</v>
      </c>
      <c r="BX78" s="18">
        <v>330</v>
      </c>
      <c r="BY78" s="18">
        <v>0</v>
      </c>
      <c r="BZ78" s="18">
        <v>0</v>
      </c>
      <c r="CA78" s="17">
        <v>0</v>
      </c>
      <c r="CB78" s="18">
        <v>330</v>
      </c>
      <c r="CC78" s="18">
        <v>0</v>
      </c>
      <c r="CD78" s="18">
        <v>0</v>
      </c>
      <c r="CE78" s="17">
        <v>0</v>
      </c>
      <c r="CF78" s="18">
        <v>330</v>
      </c>
      <c r="CG78" s="18">
        <v>0</v>
      </c>
      <c r="CH78" s="18">
        <v>0</v>
      </c>
      <c r="CI78" s="17">
        <v>0</v>
      </c>
      <c r="CJ78" s="18">
        <v>330</v>
      </c>
      <c r="CK78" s="18">
        <v>0</v>
      </c>
      <c r="CL78" s="18">
        <v>0</v>
      </c>
      <c r="CM78" s="17">
        <v>0</v>
      </c>
      <c r="CN78" s="18">
        <v>330</v>
      </c>
      <c r="CO78" s="17">
        <v>0</v>
      </c>
      <c r="CP78" s="18">
        <v>0</v>
      </c>
      <c r="CQ78" s="17">
        <v>0</v>
      </c>
      <c r="CR78" s="17">
        <v>330</v>
      </c>
      <c r="CS78" s="17">
        <v>0</v>
      </c>
      <c r="CT78" s="18">
        <v>0</v>
      </c>
      <c r="CU78" s="17">
        <v>0</v>
      </c>
      <c r="CV78" s="17">
        <v>330</v>
      </c>
      <c r="CW78" s="17">
        <v>0</v>
      </c>
      <c r="CX78" s="18">
        <v>0</v>
      </c>
      <c r="CY78" s="17">
        <v>0</v>
      </c>
      <c r="CZ78" s="17">
        <v>330</v>
      </c>
      <c r="DA78" s="17">
        <v>0</v>
      </c>
      <c r="DB78" s="18">
        <v>0</v>
      </c>
      <c r="DC78" s="17">
        <v>0</v>
      </c>
      <c r="DD78" s="17">
        <v>330</v>
      </c>
      <c r="DE78" s="17">
        <v>0</v>
      </c>
      <c r="DF78" s="18">
        <v>0</v>
      </c>
      <c r="DG78" s="17">
        <v>0</v>
      </c>
      <c r="DH78" s="17">
        <v>330</v>
      </c>
      <c r="DI78" s="18">
        <v>0</v>
      </c>
      <c r="DJ78" s="18">
        <v>0</v>
      </c>
      <c r="DK78" s="17">
        <v>0</v>
      </c>
      <c r="DL78" s="18">
        <v>330</v>
      </c>
      <c r="DM78" s="18">
        <v>0</v>
      </c>
      <c r="DN78" s="18">
        <v>0</v>
      </c>
      <c r="DO78" s="17">
        <v>0</v>
      </c>
      <c r="DP78" s="18">
        <v>330</v>
      </c>
      <c r="DQ78" s="18">
        <v>0</v>
      </c>
      <c r="DR78" s="18">
        <v>0</v>
      </c>
      <c r="DS78" s="17">
        <v>0</v>
      </c>
      <c r="DT78" s="18">
        <v>330</v>
      </c>
      <c r="DU78" s="18">
        <v>0</v>
      </c>
      <c r="DV78" s="18">
        <v>0</v>
      </c>
      <c r="DW78" s="17">
        <v>0</v>
      </c>
      <c r="DX78" s="18">
        <v>330</v>
      </c>
      <c r="DY78" s="17">
        <v>0</v>
      </c>
      <c r="DZ78" s="18">
        <v>0</v>
      </c>
      <c r="EA78" s="17">
        <v>0</v>
      </c>
      <c r="EB78" s="17">
        <v>330</v>
      </c>
      <c r="EC78" s="17"/>
      <c r="ED78" s="18"/>
      <c r="EE78" s="17"/>
      <c r="EF78" s="17"/>
      <c r="EG78" s="17">
        <v>372</v>
      </c>
      <c r="EH78" s="17">
        <v>0</v>
      </c>
      <c r="EI78" s="17">
        <v>0</v>
      </c>
      <c r="EJ78" s="17">
        <v>0</v>
      </c>
      <c r="EK78" s="17">
        <v>299</v>
      </c>
      <c r="EL78" s="17">
        <v>0</v>
      </c>
      <c r="EM78" s="17">
        <v>0</v>
      </c>
      <c r="EN78" s="17">
        <v>0</v>
      </c>
      <c r="EO78" s="16">
        <v>246</v>
      </c>
      <c r="EP78" s="16">
        <v>0</v>
      </c>
      <c r="EQ78" s="16"/>
      <c r="ER78" s="16"/>
      <c r="ES78" s="41"/>
      <c r="ET78" s="41"/>
      <c r="EU78" s="41"/>
      <c r="EV78" s="41"/>
      <c r="EW78" s="18"/>
      <c r="EX78" s="41"/>
      <c r="EY78" s="41"/>
      <c r="EZ78" s="41"/>
      <c r="FA78" s="18"/>
      <c r="FB78" s="18"/>
      <c r="FC78" s="18">
        <f t="shared" si="7"/>
        <v>0</v>
      </c>
      <c r="FD78" s="18">
        <f t="shared" si="5"/>
        <v>0</v>
      </c>
      <c r="FE78" s="18">
        <f t="shared" si="8"/>
        <v>917</v>
      </c>
      <c r="FF78" s="18">
        <f t="shared" si="9"/>
        <v>0</v>
      </c>
      <c r="FG78" s="145"/>
      <c r="FH78" s="146"/>
    </row>
    <row r="79" ht="16.5" spans="1:164">
      <c r="A79" s="137" t="s">
        <v>365</v>
      </c>
      <c r="B79" s="137"/>
      <c r="C79" s="137"/>
      <c r="D79" s="137"/>
      <c r="E79" s="137"/>
      <c r="F79" s="138"/>
      <c r="G79" s="137"/>
      <c r="H79" s="139">
        <f>[3]Sheet2!P2</f>
        <v>0.935035460992908</v>
      </c>
      <c r="I79" s="137">
        <f>SUM(I5:I78)-I78</f>
        <v>119165</v>
      </c>
      <c r="J79" s="137">
        <f>SUM(J5:J78)</f>
        <v>67601</v>
      </c>
      <c r="K79" s="137"/>
      <c r="L79" s="159">
        <f>SUM(L5:L78)</f>
        <v>1</v>
      </c>
      <c r="M79" s="137">
        <f>SUM(M5:M78)</f>
        <v>3958</v>
      </c>
      <c r="N79" s="137">
        <f>SUM(N5:N78)</f>
        <v>557441.1</v>
      </c>
      <c r="O79" s="137"/>
      <c r="P79" s="137">
        <f>SUM(P5:P78)</f>
        <v>119489</v>
      </c>
      <c r="Q79" s="137">
        <f>SUM(Q5:Q78)</f>
        <v>3444</v>
      </c>
      <c r="R79" s="137">
        <f>SUM(R5:R78)</f>
        <v>487106.86</v>
      </c>
      <c r="S79" s="137"/>
      <c r="T79" s="137">
        <f>SUM(T5:T78)</f>
        <v>117453</v>
      </c>
      <c r="U79" s="137">
        <f>SUM(U5:U78)</f>
        <v>2529</v>
      </c>
      <c r="V79" s="137">
        <f>SUM(V5:V78)</f>
        <v>356561.29</v>
      </c>
      <c r="W79" s="137"/>
      <c r="X79" s="137">
        <f>SUM(X5:X78)</f>
        <v>116638</v>
      </c>
      <c r="Y79" s="137">
        <f>SUM(Y5:Y78)</f>
        <v>1885</v>
      </c>
      <c r="Z79" s="137">
        <f>SUM(Z5:Z78)</f>
        <v>284852.17</v>
      </c>
      <c r="AA79" s="137"/>
      <c r="AB79" s="137">
        <f>SUM(AB5:AB78)</f>
        <v>122568</v>
      </c>
      <c r="AC79" s="137">
        <f>SUM(AC5:AC78)</f>
        <v>2085</v>
      </c>
      <c r="AD79" s="137">
        <f>SUM(AD5:AD78)</f>
        <v>306663.47</v>
      </c>
      <c r="AE79" s="137"/>
      <c r="AF79" s="137">
        <f>SUM(AF5:AF78)</f>
        <v>121956</v>
      </c>
      <c r="AG79" s="137">
        <f>SUM(AG5:AG78)</f>
        <v>1913</v>
      </c>
      <c r="AH79" s="137">
        <f>SUM(AH5:AH78)</f>
        <v>274715.85</v>
      </c>
      <c r="AI79" s="137"/>
      <c r="AJ79" s="137">
        <f>SUM(AJ5:AJ78)</f>
        <v>119407</v>
      </c>
      <c r="AK79" s="137">
        <f>SUM(AK5:AK78)</f>
        <v>1982</v>
      </c>
      <c r="AL79" s="137">
        <f>SUM(AL5:AL78)</f>
        <v>288588.5</v>
      </c>
      <c r="AM79" s="137"/>
      <c r="AN79" s="137">
        <f>SUM(AN5:AN78)</f>
        <v>121526</v>
      </c>
      <c r="AO79" s="137">
        <f>SUM(AO5:AO78)</f>
        <v>2094</v>
      </c>
      <c r="AP79" s="137">
        <f>SUM(AP5:AP78)</f>
        <v>306832.64</v>
      </c>
      <c r="AQ79" s="137"/>
      <c r="AR79" s="137">
        <f>SUM(AR5:AR78)</f>
        <v>121256</v>
      </c>
      <c r="AS79" s="137">
        <f>SUM(AS5:AS78)</f>
        <v>2082</v>
      </c>
      <c r="AT79" s="137">
        <f>SUM(AT5:AT78)</f>
        <v>299782.06</v>
      </c>
      <c r="AU79" s="137"/>
      <c r="AV79" s="137">
        <f>SUM(AV5:AV78)</f>
        <v>120901</v>
      </c>
      <c r="AW79" s="137">
        <f>SUM(AW5:AW78)</f>
        <v>2113</v>
      </c>
      <c r="AX79" s="137">
        <f>SUM(AX5:AX78)</f>
        <v>303065</v>
      </c>
      <c r="AY79" s="137"/>
      <c r="AZ79" s="137">
        <f>SUM(AZ5:AZ78)</f>
        <v>118926</v>
      </c>
      <c r="BA79" s="137">
        <f>SUM(BA5:BA78)</f>
        <v>2127</v>
      </c>
      <c r="BB79" s="137">
        <f>SUM(BB5:BB78)</f>
        <v>287281.24</v>
      </c>
      <c r="BC79" s="137"/>
      <c r="BD79" s="137">
        <f>SUM(BD5:BD78)</f>
        <v>117402</v>
      </c>
      <c r="BE79" s="137">
        <f>SUM(BE5:BE78)</f>
        <v>1982</v>
      </c>
      <c r="BF79" s="137">
        <f>SUM(BF5:BF78)</f>
        <v>279355.43</v>
      </c>
      <c r="BG79" s="137"/>
      <c r="BH79" s="137">
        <f>SUM(BH5:BH78)</f>
        <v>117851</v>
      </c>
      <c r="BI79" s="137">
        <f>SUM(BI5:BI78)</f>
        <v>1782</v>
      </c>
      <c r="BJ79" s="137">
        <f>SUM(BJ5:BJ78)</f>
        <v>264883.51</v>
      </c>
      <c r="BK79" s="137"/>
      <c r="BL79" s="137">
        <f>SUM(BL5:BL78)</f>
        <v>116264</v>
      </c>
      <c r="BM79" s="137">
        <f>SUM(BM5:BM78)</f>
        <v>1637</v>
      </c>
      <c r="BN79" s="137">
        <f>SUM(BN5:BN78)</f>
        <v>225210.53</v>
      </c>
      <c r="BO79" s="137"/>
      <c r="BP79" s="137">
        <f>SUM(BP5:BP78)</f>
        <v>115296</v>
      </c>
      <c r="BQ79" s="137">
        <f>SUM(BQ5:BQ78)</f>
        <v>1416</v>
      </c>
      <c r="BR79" s="137">
        <f>SUM(BR5:BR78)</f>
        <v>195482.06</v>
      </c>
      <c r="BS79" s="137"/>
      <c r="BT79" s="137">
        <f>SUM(BT5:BT78)</f>
        <v>114962</v>
      </c>
      <c r="BU79" s="137">
        <f>SUM(BU5:BU78)</f>
        <v>5073</v>
      </c>
      <c r="BV79" s="137">
        <f>SUM(BV5:BV78)</f>
        <v>755605.76</v>
      </c>
      <c r="BW79" s="137"/>
      <c r="BX79" s="137">
        <f>SUM(BX5:BX78)</f>
        <v>111866</v>
      </c>
      <c r="BY79" s="137">
        <f>SUM(BY5:BY78)</f>
        <v>3282</v>
      </c>
      <c r="BZ79" s="137">
        <f>SUM(BZ5:BZ78)</f>
        <v>549183.55</v>
      </c>
      <c r="CA79" s="137"/>
      <c r="CB79" s="137">
        <f>SUM(CB5:CB78)</f>
        <v>108007</v>
      </c>
      <c r="CC79" s="137">
        <f>SUM(CC5:CC78)</f>
        <v>8551</v>
      </c>
      <c r="CD79" s="137">
        <f>SUM(CD5:CD78)</f>
        <v>1207370.69</v>
      </c>
      <c r="CE79" s="137"/>
      <c r="CF79" s="137">
        <f>SUM(CF5:CF78)</f>
        <v>100771</v>
      </c>
      <c r="CG79" s="137">
        <f>SUM(CG5:CG78)</f>
        <v>2295</v>
      </c>
      <c r="CH79" s="137">
        <f>SUM(CH5:CH78)</f>
        <v>337830.44</v>
      </c>
      <c r="CI79" s="137"/>
      <c r="CJ79" s="137">
        <f>SUM(CJ5:CJ78)</f>
        <v>96221</v>
      </c>
      <c r="CK79" s="137">
        <f>SUM(CK5:CK78)</f>
        <v>2464</v>
      </c>
      <c r="CL79" s="137">
        <f>SUM(CL5:CL78)</f>
        <v>373421.88</v>
      </c>
      <c r="CM79" s="137"/>
      <c r="CN79" s="137">
        <f>SUM(CN5:CN78)</f>
        <v>92449</v>
      </c>
      <c r="CO79" s="137">
        <f>SUM(CO5:CO78)</f>
        <v>1472</v>
      </c>
      <c r="CP79" s="137">
        <f>SUM(CP5:CP78)</f>
        <v>205826.82</v>
      </c>
      <c r="CQ79" s="137"/>
      <c r="CR79" s="137">
        <f>SUM(CR5:CR78)</f>
        <v>94390</v>
      </c>
      <c r="CS79" s="137">
        <f>SUM(CS5:CS78)</f>
        <v>1624</v>
      </c>
      <c r="CT79" s="137">
        <f>SUM(CT5:CT78)</f>
        <v>226161.82</v>
      </c>
      <c r="CU79" s="137"/>
      <c r="CV79" s="137">
        <f>SUM(CV5:CV78)</f>
        <v>94096</v>
      </c>
      <c r="CW79" s="137">
        <f>SUM(CW5:CW78)</f>
        <v>1767</v>
      </c>
      <c r="CX79" s="137">
        <f>SUM(CX5:CX78)</f>
        <v>245626.98</v>
      </c>
      <c r="CY79" s="137"/>
      <c r="CZ79" s="137">
        <f>SUM(CZ5:CZ78)</f>
        <v>93658</v>
      </c>
      <c r="DA79" s="137">
        <f>SUM(DA5:DA78)</f>
        <v>1979</v>
      </c>
      <c r="DB79" s="137">
        <f>SUM(DB5:DB78)</f>
        <v>278634.73</v>
      </c>
      <c r="DC79" s="137"/>
      <c r="DD79" s="137">
        <f>SUM(DD5:DD78)</f>
        <v>92197</v>
      </c>
      <c r="DE79" s="137">
        <f>SUM(DE5:DE78)</f>
        <v>1813</v>
      </c>
      <c r="DF79" s="137">
        <f>SUM(DF5:DF78)</f>
        <v>252414.19</v>
      </c>
      <c r="DG79" s="137"/>
      <c r="DH79" s="137">
        <f>SUM(DH5:DH78)</f>
        <v>89758</v>
      </c>
      <c r="DI79" s="137">
        <f>SUM(DI5:DI78)</f>
        <v>1899</v>
      </c>
      <c r="DJ79" s="137">
        <f>SUM(DJ5:DJ78)</f>
        <v>262014.42</v>
      </c>
      <c r="DK79" s="137"/>
      <c r="DL79" s="137">
        <f>SUM(DL5:DL78)</f>
        <v>88318</v>
      </c>
      <c r="DM79" s="137">
        <f>SUM(DM5:DM78)</f>
        <v>2116</v>
      </c>
      <c r="DN79" s="137">
        <f>SUM(DN5:DN78)</f>
        <v>292434.11</v>
      </c>
      <c r="DO79" s="137"/>
      <c r="DP79" s="137">
        <f>SUM(DP5:DP78)</f>
        <v>79690</v>
      </c>
      <c r="DQ79" s="137">
        <f>SUM(DQ5:DQ78)</f>
        <v>2206</v>
      </c>
      <c r="DR79" s="137">
        <f>SUM(DR5:DR78)</f>
        <v>309865.89</v>
      </c>
      <c r="DS79" s="137"/>
      <c r="DT79" s="137">
        <f>SUM(DT5:DT78)</f>
        <v>78587</v>
      </c>
      <c r="DU79" s="137">
        <f>SUM(DU5:DU78)</f>
        <v>2452</v>
      </c>
      <c r="DV79" s="137">
        <f>SUM(DV5:DV78)</f>
        <v>342942.42</v>
      </c>
      <c r="DW79" s="137"/>
      <c r="DX79" s="137">
        <f>SUM(DX5:DX78)</f>
        <v>83985</v>
      </c>
      <c r="DY79" s="137">
        <f>SUM(DY5:DY78)</f>
        <v>2609</v>
      </c>
      <c r="DZ79" s="137">
        <f>SUM(DZ5:DZ78)</f>
        <v>361959.14</v>
      </c>
      <c r="EA79" s="137"/>
      <c r="EB79" s="137">
        <f>SUM(EB5:EB78)</f>
        <v>84185</v>
      </c>
      <c r="EC79" s="137">
        <f>SUM(EC5:EC78)</f>
        <v>0</v>
      </c>
      <c r="ED79" s="137">
        <f>SUM(ED5:ED78)</f>
        <v>0</v>
      </c>
      <c r="EE79" s="137"/>
      <c r="EF79" s="137">
        <f t="shared" ref="EF79:EP79" si="10">SUM(EF5:EF78)</f>
        <v>0</v>
      </c>
      <c r="EG79" s="137">
        <f t="shared" si="10"/>
        <v>94444</v>
      </c>
      <c r="EH79" s="137">
        <f t="shared" si="10"/>
        <v>15725698.2086333</v>
      </c>
      <c r="EI79" s="137">
        <f t="shared" si="10"/>
        <v>56633</v>
      </c>
      <c r="EJ79" s="137">
        <f t="shared" si="10"/>
        <v>8444316.309</v>
      </c>
      <c r="EK79" s="137">
        <f t="shared" si="10"/>
        <v>79738</v>
      </c>
      <c r="EL79" s="137">
        <f t="shared" si="10"/>
        <v>11869835.608</v>
      </c>
      <c r="EM79" s="137">
        <f t="shared" si="10"/>
        <v>73672</v>
      </c>
      <c r="EN79" s="137">
        <f t="shared" si="10"/>
        <v>10794139.34</v>
      </c>
      <c r="EO79" s="137">
        <f t="shared" si="10"/>
        <v>109676.88</v>
      </c>
      <c r="EP79" s="137">
        <f t="shared" si="10"/>
        <v>10091135.72</v>
      </c>
      <c r="EQ79" s="160"/>
      <c r="ER79" s="160"/>
      <c r="ES79" s="160"/>
      <c r="ET79" s="160"/>
      <c r="EU79" s="160"/>
      <c r="EV79" s="160"/>
      <c r="EW79" s="137"/>
      <c r="EX79" s="160"/>
      <c r="EY79" s="160"/>
      <c r="EZ79" s="160"/>
      <c r="FA79" s="137"/>
      <c r="FB79" s="137"/>
      <c r="FC79" s="137">
        <f>SUM(FC5:FC78)</f>
        <v>74631</v>
      </c>
      <c r="FD79" s="18">
        <f t="shared" si="5"/>
        <v>10719114.55</v>
      </c>
      <c r="FE79" s="137">
        <f t="shared" si="8"/>
        <v>488794.88</v>
      </c>
      <c r="FF79" s="137">
        <f t="shared" si="9"/>
        <v>67644239.7356333</v>
      </c>
      <c r="FG79" s="137">
        <v>15000000</v>
      </c>
      <c r="FH79" s="139">
        <f>FD79/FG79</f>
        <v>0.714607636666667</v>
      </c>
    </row>
    <row r="80" ht="124" customHeight="1" spans="1:164">
      <c r="A80" s="157"/>
      <c r="B80" s="158"/>
      <c r="C80" s="263"/>
      <c r="D80" s="158"/>
      <c r="E80" s="158"/>
      <c r="F80" s="158"/>
      <c r="G80" s="158"/>
      <c r="H80" s="158"/>
      <c r="I80" s="158"/>
      <c r="J80" s="158"/>
      <c r="K80" s="158"/>
      <c r="L80" s="158"/>
      <c r="M80" s="158"/>
      <c r="N80" s="158"/>
      <c r="O80" s="158"/>
      <c r="P80" s="158"/>
      <c r="Q80" s="158"/>
      <c r="R80" s="158"/>
      <c r="S80" s="158"/>
      <c r="T80" s="158"/>
      <c r="U80" s="158"/>
      <c r="V80" s="158"/>
      <c r="W80" s="158"/>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c r="BA80" s="158"/>
      <c r="BB80" s="158"/>
      <c r="BC80" s="158"/>
      <c r="BD80" s="158"/>
      <c r="BE80" s="158"/>
      <c r="BF80" s="158"/>
      <c r="BG80" s="158"/>
      <c r="BH80" s="158"/>
      <c r="BI80" s="158"/>
      <c r="BJ80" s="158"/>
      <c r="BK80" s="158"/>
      <c r="BL80" s="158"/>
      <c r="BM80" s="158"/>
      <c r="BN80" s="158"/>
      <c r="BO80" s="158"/>
      <c r="BP80" s="158"/>
      <c r="BQ80" s="158"/>
      <c r="BR80" s="158"/>
      <c r="BS80" s="158"/>
      <c r="BT80" s="158"/>
      <c r="BU80" s="158"/>
      <c r="BV80" s="158"/>
      <c r="BW80" s="158"/>
      <c r="BX80" s="158"/>
      <c r="BY80" s="158"/>
      <c r="BZ80" s="158"/>
      <c r="CA80" s="158"/>
      <c r="CB80" s="158"/>
      <c r="CC80" s="158"/>
      <c r="CD80" s="158"/>
      <c r="CE80" s="158"/>
      <c r="CF80" s="158"/>
      <c r="CG80" s="158"/>
      <c r="CH80" s="158"/>
      <c r="CI80" s="158"/>
      <c r="CJ80" s="158"/>
      <c r="CK80" s="158"/>
      <c r="CL80" s="158"/>
      <c r="CM80" s="158"/>
      <c r="CN80" s="158"/>
      <c r="CO80" s="158"/>
      <c r="CP80" s="158"/>
      <c r="CQ80" s="158"/>
      <c r="CR80" s="158"/>
      <c r="CS80" s="158"/>
      <c r="CT80" s="158"/>
      <c r="CU80" s="158"/>
      <c r="CV80" s="158"/>
      <c r="CW80" s="158"/>
      <c r="CX80" s="158"/>
      <c r="CY80" s="158"/>
      <c r="CZ80" s="158"/>
      <c r="DA80" s="158"/>
      <c r="DB80" s="158"/>
      <c r="DC80" s="158"/>
      <c r="DD80" s="158"/>
      <c r="DE80" s="158"/>
      <c r="DF80" s="158"/>
      <c r="DG80" s="158"/>
      <c r="DH80" s="158"/>
      <c r="DI80" s="158"/>
      <c r="DJ80" s="158"/>
      <c r="DK80" s="158"/>
      <c r="DL80" s="158"/>
      <c r="DM80" s="158"/>
      <c r="DN80" s="158"/>
      <c r="DO80" s="158"/>
      <c r="DP80" s="158"/>
      <c r="DQ80" s="158"/>
      <c r="DR80" s="158"/>
      <c r="DS80" s="158"/>
      <c r="DT80" s="158"/>
      <c r="DU80" s="158"/>
      <c r="DV80" s="158"/>
      <c r="DW80" s="158"/>
      <c r="DX80" s="158"/>
      <c r="DY80" s="158"/>
      <c r="DZ80" s="158"/>
      <c r="EA80" s="158"/>
      <c r="EB80" s="158"/>
      <c r="EC80" s="158"/>
      <c r="ED80" s="158"/>
      <c r="EE80" s="158"/>
      <c r="EF80" s="158"/>
      <c r="EG80" s="158"/>
      <c r="EH80" s="158"/>
      <c r="EI80" s="158"/>
      <c r="EJ80" s="158"/>
      <c r="EK80" s="158"/>
      <c r="EL80" s="158"/>
      <c r="EM80" s="158"/>
      <c r="EN80" s="158"/>
      <c r="EO80" s="158"/>
      <c r="EP80" s="158"/>
      <c r="EQ80" s="158"/>
      <c r="ER80" s="158"/>
      <c r="ES80" s="158"/>
      <c r="ET80" s="158"/>
      <c r="EU80" s="158"/>
      <c r="EV80" s="158"/>
      <c r="EW80" s="158"/>
      <c r="EX80" s="158"/>
      <c r="EY80" s="158"/>
      <c r="EZ80" s="158"/>
      <c r="FA80" s="158"/>
      <c r="FB80" s="158"/>
      <c r="FC80" s="158"/>
      <c r="FD80" s="158"/>
      <c r="FE80" s="158"/>
      <c r="FF80" s="158"/>
      <c r="FG80" s="158"/>
      <c r="FH80" s="161"/>
    </row>
    <row r="82" spans="64:64">
      <c r="BL82" s="57"/>
    </row>
    <row r="84" spans="159:159">
      <c r="FC84" s="57"/>
    </row>
    <row r="85" spans="64:64">
      <c r="BL85" s="57"/>
    </row>
  </sheetData>
  <mergeCells count="58">
    <mergeCell ref="M3:P3"/>
    <mergeCell ref="Q3:T3"/>
    <mergeCell ref="U3:X3"/>
    <mergeCell ref="Y3:AB3"/>
    <mergeCell ref="AC3:AF3"/>
    <mergeCell ref="AG3:AJ3"/>
    <mergeCell ref="AK3:AN3"/>
    <mergeCell ref="AO3:AR3"/>
    <mergeCell ref="AS3:AV3"/>
    <mergeCell ref="AW3:AZ3"/>
    <mergeCell ref="BA3:BD3"/>
    <mergeCell ref="BE3:BH3"/>
    <mergeCell ref="BI3:BL3"/>
    <mergeCell ref="BM3:BP3"/>
    <mergeCell ref="BQ3:BT3"/>
    <mergeCell ref="BU3:BX3"/>
    <mergeCell ref="BY3:CB3"/>
    <mergeCell ref="CC3:CF3"/>
    <mergeCell ref="CG3:CJ3"/>
    <mergeCell ref="CK3:CN3"/>
    <mergeCell ref="CO3:CR3"/>
    <mergeCell ref="CS3:CV3"/>
    <mergeCell ref="CW3:CZ3"/>
    <mergeCell ref="DA3:DD3"/>
    <mergeCell ref="DE3:DH3"/>
    <mergeCell ref="DI3:DL3"/>
    <mergeCell ref="DM3:DP3"/>
    <mergeCell ref="DQ3:DT3"/>
    <mergeCell ref="DU3:DX3"/>
    <mergeCell ref="DY3:EB3"/>
    <mergeCell ref="EC3:EF3"/>
    <mergeCell ref="EG3:EH3"/>
    <mergeCell ref="EI3:EJ3"/>
    <mergeCell ref="EK3:EL3"/>
    <mergeCell ref="EM3:EN3"/>
    <mergeCell ref="EO3:EP3"/>
    <mergeCell ref="EQ3:ER3"/>
    <mergeCell ref="ES3:ET3"/>
    <mergeCell ref="EU3:EV3"/>
    <mergeCell ref="EW3:EX3"/>
    <mergeCell ref="EY3:EZ3"/>
    <mergeCell ref="FA3:FB3"/>
    <mergeCell ref="FC3:FD3"/>
    <mergeCell ref="FE3:FF3"/>
    <mergeCell ref="A80:FH80"/>
    <mergeCell ref="A3:A4"/>
    <mergeCell ref="B3:B4"/>
    <mergeCell ref="C3:C4"/>
    <mergeCell ref="D3:D4"/>
    <mergeCell ref="E3:E4"/>
    <mergeCell ref="G3:G4"/>
    <mergeCell ref="H3:H4"/>
    <mergeCell ref="I3:I4"/>
    <mergeCell ref="J3:J4"/>
    <mergeCell ref="K3:K4"/>
    <mergeCell ref="L3:L4"/>
    <mergeCell ref="A1:FH2"/>
    <mergeCell ref="FG5:FH78"/>
  </mergeCells>
  <conditionalFormatting sqref="H5">
    <cfRule type="cellIs" dxfId="2" priority="208" operator="lessThan">
      <formula>0.9</formula>
    </cfRule>
  </conditionalFormatting>
  <conditionalFormatting sqref="K5">
    <cfRule type="colorScale" priority="207">
      <colorScale>
        <cfvo type="num" val="0"/>
        <cfvo type="num" val="20"/>
        <cfvo type="num" val="35"/>
        <color rgb="FF00B050"/>
        <color rgb="FFFFFF00"/>
        <color theme="9" tint="0.4"/>
      </colorScale>
    </cfRule>
  </conditionalFormatting>
  <conditionalFormatting sqref="H6">
    <cfRule type="cellIs" dxfId="2" priority="195" operator="lessThan">
      <formula>0.9</formula>
    </cfRule>
  </conditionalFormatting>
  <conditionalFormatting sqref="K6">
    <cfRule type="colorScale" priority="194">
      <colorScale>
        <cfvo type="num" val="0"/>
        <cfvo type="num" val="20"/>
        <cfvo type="num" val="35"/>
        <color rgb="FF00B050"/>
        <color rgb="FFFFFF00"/>
        <color theme="9" tint="0.4"/>
      </colorScale>
    </cfRule>
  </conditionalFormatting>
  <conditionalFormatting sqref="H7">
    <cfRule type="cellIs" dxfId="2" priority="193" operator="lessThan">
      <formula>0.9</formula>
    </cfRule>
  </conditionalFormatting>
  <conditionalFormatting sqref="K7">
    <cfRule type="colorScale" priority="192">
      <colorScale>
        <cfvo type="num" val="0"/>
        <cfvo type="num" val="20"/>
        <cfvo type="num" val="35"/>
        <color rgb="FF00B050"/>
        <color rgb="FFFFFF00"/>
        <color theme="9" tint="0.4"/>
      </colorScale>
    </cfRule>
  </conditionalFormatting>
  <conditionalFormatting sqref="H8">
    <cfRule type="cellIs" dxfId="2" priority="191" operator="lessThan">
      <formula>0.9</formula>
    </cfRule>
  </conditionalFormatting>
  <conditionalFormatting sqref="K8">
    <cfRule type="colorScale" priority="190">
      <colorScale>
        <cfvo type="num" val="0"/>
        <cfvo type="num" val="20"/>
        <cfvo type="num" val="35"/>
        <color rgb="FF00B050"/>
        <color rgb="FFFFFF00"/>
        <color theme="9" tint="0.4"/>
      </colorScale>
    </cfRule>
  </conditionalFormatting>
  <conditionalFormatting sqref="H9">
    <cfRule type="cellIs" dxfId="2" priority="189" operator="lessThan">
      <formula>0.9</formula>
    </cfRule>
  </conditionalFormatting>
  <conditionalFormatting sqref="K9">
    <cfRule type="colorScale" priority="188">
      <colorScale>
        <cfvo type="num" val="0"/>
        <cfvo type="num" val="20"/>
        <cfvo type="num" val="35"/>
        <color rgb="FF00B050"/>
        <color rgb="FFFFFF00"/>
        <color theme="9" tint="0.4"/>
      </colorScale>
    </cfRule>
  </conditionalFormatting>
  <conditionalFormatting sqref="H10">
    <cfRule type="cellIs" dxfId="2" priority="187" operator="lessThan">
      <formula>0.9</formula>
    </cfRule>
  </conditionalFormatting>
  <conditionalFormatting sqref="K10">
    <cfRule type="colorScale" priority="186">
      <colorScale>
        <cfvo type="num" val="0"/>
        <cfvo type="num" val="20"/>
        <cfvo type="num" val="35"/>
        <color rgb="FF00B050"/>
        <color rgb="FFFFFF00"/>
        <color theme="9" tint="0.4"/>
      </colorScale>
    </cfRule>
  </conditionalFormatting>
  <conditionalFormatting sqref="H11">
    <cfRule type="cellIs" dxfId="2" priority="185" operator="lessThan">
      <formula>0.9</formula>
    </cfRule>
  </conditionalFormatting>
  <conditionalFormatting sqref="K11">
    <cfRule type="colorScale" priority="184">
      <colorScale>
        <cfvo type="num" val="0"/>
        <cfvo type="num" val="20"/>
        <cfvo type="num" val="35"/>
        <color rgb="FF00B050"/>
        <color rgb="FFFFFF00"/>
        <color theme="9" tint="0.4"/>
      </colorScale>
    </cfRule>
  </conditionalFormatting>
  <conditionalFormatting sqref="H12">
    <cfRule type="cellIs" dxfId="2" priority="183" operator="lessThan">
      <formula>0.9</formula>
    </cfRule>
  </conditionalFormatting>
  <conditionalFormatting sqref="K12">
    <cfRule type="colorScale" priority="182">
      <colorScale>
        <cfvo type="num" val="0"/>
        <cfvo type="num" val="20"/>
        <cfvo type="num" val="35"/>
        <color rgb="FF00B050"/>
        <color rgb="FFFFFF00"/>
        <color theme="9" tint="0.4"/>
      </colorScale>
    </cfRule>
  </conditionalFormatting>
  <conditionalFormatting sqref="H13">
    <cfRule type="cellIs" dxfId="2" priority="181" operator="lessThan">
      <formula>0.9</formula>
    </cfRule>
  </conditionalFormatting>
  <conditionalFormatting sqref="K13">
    <cfRule type="colorScale" priority="180">
      <colorScale>
        <cfvo type="num" val="0"/>
        <cfvo type="num" val="20"/>
        <cfvo type="num" val="35"/>
        <color rgb="FF00B050"/>
        <color rgb="FFFFFF00"/>
        <color theme="9" tint="0.4"/>
      </colorScale>
    </cfRule>
  </conditionalFormatting>
  <conditionalFormatting sqref="H18">
    <cfRule type="cellIs" dxfId="2" priority="26" operator="lessThan">
      <formula>0.9</formula>
    </cfRule>
  </conditionalFormatting>
  <conditionalFormatting sqref="K18">
    <cfRule type="colorScale" priority="25">
      <colorScale>
        <cfvo type="num" val="0"/>
        <cfvo type="num" val="20"/>
        <cfvo type="num" val="35"/>
        <color rgb="FF00B050"/>
        <color rgb="FFFFFF00"/>
        <color theme="9" tint="0.4"/>
      </colorScale>
    </cfRule>
  </conditionalFormatting>
  <conditionalFormatting sqref="U18">
    <cfRule type="colorScale" priority="24">
      <colorScale>
        <cfvo type="num" val="0"/>
        <cfvo type="num" val="10"/>
        <cfvo type="num" val="100"/>
        <color rgb="FF00B050"/>
        <color rgb="FFFFFF00"/>
        <color theme="9" tint="0.399975585192419"/>
      </colorScale>
    </cfRule>
  </conditionalFormatting>
  <conditionalFormatting sqref="X18">
    <cfRule type="cellIs" dxfId="0" priority="23" operator="lessThan">
      <formula>200</formula>
    </cfRule>
  </conditionalFormatting>
  <conditionalFormatting sqref="EG18:EH18">
    <cfRule type="cellIs" dxfId="0" priority="27" operator="lessThan">
      <formula>200</formula>
    </cfRule>
  </conditionalFormatting>
  <conditionalFormatting sqref="H19">
    <cfRule type="cellIs" dxfId="2" priority="179" operator="lessThan">
      <formula>0.9</formula>
    </cfRule>
  </conditionalFormatting>
  <conditionalFormatting sqref="K19">
    <cfRule type="colorScale" priority="178">
      <colorScale>
        <cfvo type="num" val="0"/>
        <cfvo type="num" val="20"/>
        <cfvo type="num" val="35"/>
        <color rgb="FF00B050"/>
        <color rgb="FFFFFF00"/>
        <color theme="9" tint="0.4"/>
      </colorScale>
    </cfRule>
  </conditionalFormatting>
  <conditionalFormatting sqref="H20">
    <cfRule type="cellIs" dxfId="2" priority="177" operator="lessThan">
      <formula>0.9</formula>
    </cfRule>
  </conditionalFormatting>
  <conditionalFormatting sqref="K20">
    <cfRule type="colorScale" priority="176">
      <colorScale>
        <cfvo type="num" val="0"/>
        <cfvo type="num" val="20"/>
        <cfvo type="num" val="35"/>
        <color rgb="FF00B050"/>
        <color rgb="FFFFFF00"/>
        <color theme="9" tint="0.4"/>
      </colorScale>
    </cfRule>
  </conditionalFormatting>
  <conditionalFormatting sqref="H21">
    <cfRule type="cellIs" dxfId="2" priority="175" operator="lessThan">
      <formula>0.9</formula>
    </cfRule>
  </conditionalFormatting>
  <conditionalFormatting sqref="K21">
    <cfRule type="colorScale" priority="174">
      <colorScale>
        <cfvo type="num" val="0"/>
        <cfvo type="num" val="20"/>
        <cfvo type="num" val="35"/>
        <color rgb="FF00B050"/>
        <color rgb="FFFFFF00"/>
        <color theme="9" tint="0.4"/>
      </colorScale>
    </cfRule>
  </conditionalFormatting>
  <conditionalFormatting sqref="H22">
    <cfRule type="cellIs" dxfId="2" priority="173" operator="lessThan">
      <formula>0.9</formula>
    </cfRule>
  </conditionalFormatting>
  <conditionalFormatting sqref="K22">
    <cfRule type="colorScale" priority="172">
      <colorScale>
        <cfvo type="num" val="0"/>
        <cfvo type="num" val="20"/>
        <cfvo type="num" val="35"/>
        <color rgb="FF00B050"/>
        <color rgb="FFFFFF00"/>
        <color theme="9" tint="0.4"/>
      </colorScale>
    </cfRule>
  </conditionalFormatting>
  <conditionalFormatting sqref="H25">
    <cfRule type="cellIs" dxfId="2" priority="171" operator="lessThan">
      <formula>0.9</formula>
    </cfRule>
  </conditionalFormatting>
  <conditionalFormatting sqref="K25">
    <cfRule type="colorScale" priority="170">
      <colorScale>
        <cfvo type="num" val="0"/>
        <cfvo type="num" val="20"/>
        <cfvo type="num" val="35"/>
        <color rgb="FF00B050"/>
        <color rgb="FFFFFF00"/>
        <color theme="9" tint="0.4"/>
      </colorScale>
    </cfRule>
  </conditionalFormatting>
  <conditionalFormatting sqref="H26">
    <cfRule type="cellIs" dxfId="2" priority="169" operator="lessThan">
      <formula>0.9</formula>
    </cfRule>
  </conditionalFormatting>
  <conditionalFormatting sqref="K26">
    <cfRule type="colorScale" priority="168">
      <colorScale>
        <cfvo type="num" val="0"/>
        <cfvo type="num" val="20"/>
        <cfvo type="num" val="35"/>
        <color rgb="FF00B050"/>
        <color rgb="FFFFFF00"/>
        <color theme="9" tint="0.4"/>
      </colorScale>
    </cfRule>
  </conditionalFormatting>
  <conditionalFormatting sqref="H27">
    <cfRule type="cellIs" dxfId="2" priority="167" operator="lessThan">
      <formula>0.9</formula>
    </cfRule>
  </conditionalFormatting>
  <conditionalFormatting sqref="K27">
    <cfRule type="colorScale" priority="166">
      <colorScale>
        <cfvo type="num" val="0"/>
        <cfvo type="num" val="20"/>
        <cfvo type="num" val="35"/>
        <color rgb="FF00B050"/>
        <color rgb="FFFFFF00"/>
        <color theme="9" tint="0.4"/>
      </colorScale>
    </cfRule>
  </conditionalFormatting>
  <conditionalFormatting sqref="H28">
    <cfRule type="cellIs" dxfId="2" priority="165" operator="lessThan">
      <formula>0.9</formula>
    </cfRule>
  </conditionalFormatting>
  <conditionalFormatting sqref="K28">
    <cfRule type="colorScale" priority="164">
      <colorScale>
        <cfvo type="num" val="0"/>
        <cfvo type="num" val="20"/>
        <cfvo type="num" val="35"/>
        <color rgb="FF00B050"/>
        <color rgb="FFFFFF00"/>
        <color theme="9" tint="0.4"/>
      </colorScale>
    </cfRule>
  </conditionalFormatting>
  <conditionalFormatting sqref="H32">
    <cfRule type="cellIs" dxfId="2" priority="163" operator="lessThan">
      <formula>0.9</formula>
    </cfRule>
  </conditionalFormatting>
  <conditionalFormatting sqref="K32">
    <cfRule type="colorScale" priority="162">
      <colorScale>
        <cfvo type="num" val="0"/>
        <cfvo type="num" val="20"/>
        <cfvo type="num" val="35"/>
        <color rgb="FF00B050"/>
        <color rgb="FFFFFF00"/>
        <color theme="9" tint="0.4"/>
      </colorScale>
    </cfRule>
  </conditionalFormatting>
  <conditionalFormatting sqref="H33">
    <cfRule type="cellIs" dxfId="2" priority="161" operator="lessThan">
      <formula>0.9</formula>
    </cfRule>
  </conditionalFormatting>
  <conditionalFormatting sqref="K33">
    <cfRule type="colorScale" priority="160">
      <colorScale>
        <cfvo type="num" val="0"/>
        <cfvo type="num" val="20"/>
        <cfvo type="num" val="35"/>
        <color rgb="FF00B050"/>
        <color rgb="FFFFFF00"/>
        <color theme="9" tint="0.4"/>
      </colorScale>
    </cfRule>
  </conditionalFormatting>
  <conditionalFormatting sqref="H34">
    <cfRule type="cellIs" dxfId="2" priority="159" operator="lessThan">
      <formula>0.9</formula>
    </cfRule>
  </conditionalFormatting>
  <conditionalFormatting sqref="K34">
    <cfRule type="colorScale" priority="158">
      <colorScale>
        <cfvo type="num" val="0"/>
        <cfvo type="num" val="20"/>
        <cfvo type="num" val="35"/>
        <color rgb="FF00B050"/>
        <color rgb="FFFFFF00"/>
        <color theme="9" tint="0.4"/>
      </colorScale>
    </cfRule>
  </conditionalFormatting>
  <conditionalFormatting sqref="H35">
    <cfRule type="cellIs" dxfId="2" priority="157" operator="lessThan">
      <formula>0.9</formula>
    </cfRule>
  </conditionalFormatting>
  <conditionalFormatting sqref="K35">
    <cfRule type="colorScale" priority="156">
      <colorScale>
        <cfvo type="num" val="0"/>
        <cfvo type="num" val="20"/>
        <cfvo type="num" val="35"/>
        <color rgb="FF00B050"/>
        <color rgb="FFFFFF00"/>
        <color theme="9" tint="0.4"/>
      </colorScale>
    </cfRule>
  </conditionalFormatting>
  <conditionalFormatting sqref="H36">
    <cfRule type="cellIs" dxfId="2" priority="155" operator="lessThan">
      <formula>0.9</formula>
    </cfRule>
  </conditionalFormatting>
  <conditionalFormatting sqref="K36">
    <cfRule type="colorScale" priority="154">
      <colorScale>
        <cfvo type="num" val="0"/>
        <cfvo type="num" val="20"/>
        <cfvo type="num" val="35"/>
        <color rgb="FF00B050"/>
        <color rgb="FFFFFF00"/>
        <color theme="9" tint="0.4"/>
      </colorScale>
    </cfRule>
  </conditionalFormatting>
  <conditionalFormatting sqref="H37">
    <cfRule type="cellIs" dxfId="2" priority="153" operator="lessThan">
      <formula>0.9</formula>
    </cfRule>
  </conditionalFormatting>
  <conditionalFormatting sqref="K37">
    <cfRule type="colorScale" priority="152">
      <colorScale>
        <cfvo type="num" val="0"/>
        <cfvo type="num" val="20"/>
        <cfvo type="num" val="35"/>
        <color rgb="FF00B050"/>
        <color rgb="FFFFFF00"/>
        <color theme="9" tint="0.4"/>
      </colorScale>
    </cfRule>
  </conditionalFormatting>
  <conditionalFormatting sqref="H39">
    <cfRule type="cellIs" dxfId="2" priority="151" operator="lessThan">
      <formula>0.9</formula>
    </cfRule>
  </conditionalFormatting>
  <conditionalFormatting sqref="K39">
    <cfRule type="colorScale" priority="150">
      <colorScale>
        <cfvo type="num" val="0"/>
        <cfvo type="num" val="20"/>
        <cfvo type="num" val="35"/>
        <color rgb="FF00B050"/>
        <color rgb="FFFFFF00"/>
        <color theme="9" tint="0.4"/>
      </colorScale>
    </cfRule>
  </conditionalFormatting>
  <conditionalFormatting sqref="H40">
    <cfRule type="cellIs" dxfId="2" priority="149" operator="lessThan">
      <formula>0.9</formula>
    </cfRule>
  </conditionalFormatting>
  <conditionalFormatting sqref="K40">
    <cfRule type="colorScale" priority="148">
      <colorScale>
        <cfvo type="num" val="0"/>
        <cfvo type="num" val="20"/>
        <cfvo type="num" val="35"/>
        <color rgb="FF00B050"/>
        <color rgb="FFFFFF00"/>
        <color theme="9" tint="0.4"/>
      </colorScale>
    </cfRule>
  </conditionalFormatting>
  <conditionalFormatting sqref="H41">
    <cfRule type="cellIs" dxfId="2" priority="147" operator="lessThan">
      <formula>0.9</formula>
    </cfRule>
  </conditionalFormatting>
  <conditionalFormatting sqref="K41">
    <cfRule type="colorScale" priority="146">
      <colorScale>
        <cfvo type="num" val="0"/>
        <cfvo type="num" val="20"/>
        <cfvo type="num" val="35"/>
        <color rgb="FF00B050"/>
        <color rgb="FFFFFF00"/>
        <color theme="9" tint="0.4"/>
      </colorScale>
    </cfRule>
  </conditionalFormatting>
  <conditionalFormatting sqref="H43">
    <cfRule type="cellIs" dxfId="2" priority="145" operator="lessThan">
      <formula>0.9</formula>
    </cfRule>
  </conditionalFormatting>
  <conditionalFormatting sqref="K43">
    <cfRule type="colorScale" priority="144">
      <colorScale>
        <cfvo type="num" val="0"/>
        <cfvo type="num" val="20"/>
        <cfvo type="num" val="35"/>
        <color rgb="FF00B050"/>
        <color rgb="FFFFFF00"/>
        <color theme="9" tint="0.4"/>
      </colorScale>
    </cfRule>
  </conditionalFormatting>
  <conditionalFormatting sqref="H44">
    <cfRule type="cellIs" dxfId="2" priority="143" operator="lessThan">
      <formula>0.9</formula>
    </cfRule>
  </conditionalFormatting>
  <conditionalFormatting sqref="K44">
    <cfRule type="colorScale" priority="142">
      <colorScale>
        <cfvo type="num" val="0"/>
        <cfvo type="num" val="20"/>
        <cfvo type="num" val="35"/>
        <color rgb="FF00B050"/>
        <color rgb="FFFFFF00"/>
        <color theme="9" tint="0.4"/>
      </colorScale>
    </cfRule>
  </conditionalFormatting>
  <conditionalFormatting sqref="H45">
    <cfRule type="cellIs" dxfId="2" priority="141" operator="lessThan">
      <formula>0.9</formula>
    </cfRule>
  </conditionalFormatting>
  <conditionalFormatting sqref="K45">
    <cfRule type="colorScale" priority="140">
      <colorScale>
        <cfvo type="num" val="0"/>
        <cfvo type="num" val="20"/>
        <cfvo type="num" val="35"/>
        <color rgb="FF00B050"/>
        <color rgb="FFFFFF00"/>
        <color theme="9" tint="0.4"/>
      </colorScale>
    </cfRule>
  </conditionalFormatting>
  <conditionalFormatting sqref="H46">
    <cfRule type="cellIs" dxfId="2" priority="139" operator="lessThan">
      <formula>0.9</formula>
    </cfRule>
  </conditionalFormatting>
  <conditionalFormatting sqref="K46">
    <cfRule type="colorScale" priority="138">
      <colorScale>
        <cfvo type="num" val="0"/>
        <cfvo type="num" val="20"/>
        <cfvo type="num" val="35"/>
        <color rgb="FF00B050"/>
        <color rgb="FFFFFF00"/>
        <color theme="9" tint="0.4"/>
      </colorScale>
    </cfRule>
  </conditionalFormatting>
  <conditionalFormatting sqref="H47">
    <cfRule type="cellIs" dxfId="2" priority="137" operator="lessThan">
      <formula>0.9</formula>
    </cfRule>
  </conditionalFormatting>
  <conditionalFormatting sqref="K47">
    <cfRule type="colorScale" priority="136">
      <colorScale>
        <cfvo type="num" val="0"/>
        <cfvo type="num" val="20"/>
        <cfvo type="num" val="35"/>
        <color rgb="FF00B050"/>
        <color rgb="FFFFFF00"/>
        <color theme="9" tint="0.4"/>
      </colorScale>
    </cfRule>
  </conditionalFormatting>
  <conditionalFormatting sqref="H50">
    <cfRule type="cellIs" dxfId="2" priority="135" operator="lessThan">
      <formula>0.9</formula>
    </cfRule>
  </conditionalFormatting>
  <conditionalFormatting sqref="K50">
    <cfRule type="colorScale" priority="134">
      <colorScale>
        <cfvo type="num" val="0"/>
        <cfvo type="num" val="20"/>
        <cfvo type="num" val="35"/>
        <color rgb="FF00B050"/>
        <color rgb="FFFFFF00"/>
        <color theme="9" tint="0.4"/>
      </colorScale>
    </cfRule>
  </conditionalFormatting>
  <conditionalFormatting sqref="H51">
    <cfRule type="cellIs" dxfId="2" priority="133" operator="lessThan">
      <formula>0.9</formula>
    </cfRule>
  </conditionalFormatting>
  <conditionalFormatting sqref="K51">
    <cfRule type="colorScale" priority="132">
      <colorScale>
        <cfvo type="num" val="0"/>
        <cfvo type="num" val="20"/>
        <cfvo type="num" val="35"/>
        <color rgb="FF00B050"/>
        <color rgb="FFFFFF00"/>
        <color theme="9" tint="0.4"/>
      </colorScale>
    </cfRule>
  </conditionalFormatting>
  <conditionalFormatting sqref="H53">
    <cfRule type="cellIs" dxfId="2" priority="131" operator="lessThan">
      <formula>0.9</formula>
    </cfRule>
  </conditionalFormatting>
  <conditionalFormatting sqref="K53">
    <cfRule type="colorScale" priority="130">
      <colorScale>
        <cfvo type="num" val="0"/>
        <cfvo type="num" val="20"/>
        <cfvo type="num" val="35"/>
        <color rgb="FF00B050"/>
        <color rgb="FFFFFF00"/>
        <color theme="9" tint="0.4"/>
      </colorScale>
    </cfRule>
  </conditionalFormatting>
  <conditionalFormatting sqref="H54">
    <cfRule type="cellIs" dxfId="2" priority="129" operator="lessThan">
      <formula>0.9</formula>
    </cfRule>
  </conditionalFormatting>
  <conditionalFormatting sqref="K54">
    <cfRule type="colorScale" priority="128">
      <colorScale>
        <cfvo type="num" val="0"/>
        <cfvo type="num" val="20"/>
        <cfvo type="num" val="35"/>
        <color rgb="FF00B050"/>
        <color rgb="FFFFFF00"/>
        <color theme="9" tint="0.4"/>
      </colorScale>
    </cfRule>
  </conditionalFormatting>
  <conditionalFormatting sqref="H55">
    <cfRule type="cellIs" dxfId="2" priority="127" operator="lessThan">
      <formula>0.9</formula>
    </cfRule>
  </conditionalFormatting>
  <conditionalFormatting sqref="K55">
    <cfRule type="colorScale" priority="126">
      <colorScale>
        <cfvo type="num" val="0"/>
        <cfvo type="num" val="20"/>
        <cfvo type="num" val="35"/>
        <color rgb="FF00B050"/>
        <color rgb="FFFFFF00"/>
        <color theme="9" tint="0.4"/>
      </colorScale>
    </cfRule>
  </conditionalFormatting>
  <conditionalFormatting sqref="H56">
    <cfRule type="cellIs" dxfId="2" priority="125" operator="lessThan">
      <formula>0.9</formula>
    </cfRule>
  </conditionalFormatting>
  <conditionalFormatting sqref="K56">
    <cfRule type="colorScale" priority="124">
      <colorScale>
        <cfvo type="num" val="0"/>
        <cfvo type="num" val="20"/>
        <cfvo type="num" val="35"/>
        <color rgb="FF00B050"/>
        <color rgb="FFFFFF00"/>
        <color theme="9" tint="0.4"/>
      </colorScale>
    </cfRule>
  </conditionalFormatting>
  <conditionalFormatting sqref="H57">
    <cfRule type="cellIs" dxfId="2" priority="123" operator="lessThan">
      <formula>0.9</formula>
    </cfRule>
  </conditionalFormatting>
  <conditionalFormatting sqref="K57">
    <cfRule type="colorScale" priority="122">
      <colorScale>
        <cfvo type="num" val="0"/>
        <cfvo type="num" val="20"/>
        <cfvo type="num" val="35"/>
        <color rgb="FF00B050"/>
        <color rgb="FFFFFF00"/>
        <color theme="9" tint="0.4"/>
      </colorScale>
    </cfRule>
  </conditionalFormatting>
  <conditionalFormatting sqref="H58">
    <cfRule type="cellIs" dxfId="2" priority="121" operator="lessThan">
      <formula>0.9</formula>
    </cfRule>
  </conditionalFormatting>
  <conditionalFormatting sqref="K58">
    <cfRule type="colorScale" priority="120">
      <colorScale>
        <cfvo type="num" val="0"/>
        <cfvo type="num" val="20"/>
        <cfvo type="num" val="35"/>
        <color rgb="FF00B050"/>
        <color rgb="FFFFFF00"/>
        <color theme="9" tint="0.4"/>
      </colorScale>
    </cfRule>
  </conditionalFormatting>
  <conditionalFormatting sqref="H59">
    <cfRule type="cellIs" dxfId="2" priority="119" operator="lessThan">
      <formula>0.9</formula>
    </cfRule>
  </conditionalFormatting>
  <conditionalFormatting sqref="K59">
    <cfRule type="colorScale" priority="118">
      <colorScale>
        <cfvo type="num" val="0"/>
        <cfvo type="num" val="20"/>
        <cfvo type="num" val="35"/>
        <color rgb="FF00B050"/>
        <color rgb="FFFFFF00"/>
        <color theme="9" tint="0.4"/>
      </colorScale>
    </cfRule>
  </conditionalFormatting>
  <conditionalFormatting sqref="H60">
    <cfRule type="cellIs" dxfId="2" priority="117" operator="lessThan">
      <formula>0.9</formula>
    </cfRule>
  </conditionalFormatting>
  <conditionalFormatting sqref="K60">
    <cfRule type="colorScale" priority="116">
      <colorScale>
        <cfvo type="num" val="0"/>
        <cfvo type="num" val="20"/>
        <cfvo type="num" val="35"/>
        <color rgb="FF00B050"/>
        <color rgb="FFFFFF00"/>
        <color theme="9" tint="0.4"/>
      </colorScale>
    </cfRule>
  </conditionalFormatting>
  <conditionalFormatting sqref="H61">
    <cfRule type="cellIs" dxfId="2" priority="115" operator="lessThan">
      <formula>0.9</formula>
    </cfRule>
  </conditionalFormatting>
  <conditionalFormatting sqref="K61">
    <cfRule type="colorScale" priority="114">
      <colorScale>
        <cfvo type="num" val="0"/>
        <cfvo type="num" val="20"/>
        <cfvo type="num" val="35"/>
        <color rgb="FF00B050"/>
        <color rgb="FFFFFF00"/>
        <color theme="9" tint="0.4"/>
      </colorScale>
    </cfRule>
  </conditionalFormatting>
  <conditionalFormatting sqref="C65">
    <cfRule type="duplicateValues" dxfId="1" priority="34"/>
    <cfRule type="duplicateValues" dxfId="1" priority="33"/>
    <cfRule type="duplicateValues" dxfId="1" priority="32"/>
    <cfRule type="duplicateValues" dxfId="1" priority="31"/>
    <cfRule type="duplicateValues" dxfId="1" priority="30"/>
    <cfRule type="duplicateValues" dxfId="1" priority="29"/>
  </conditionalFormatting>
  <conditionalFormatting sqref="D65">
    <cfRule type="duplicateValues" dxfId="1" priority="28"/>
  </conditionalFormatting>
  <conditionalFormatting sqref="H65">
    <cfRule type="cellIs" dxfId="2" priority="38" operator="lessThan">
      <formula>0.9</formula>
    </cfRule>
  </conditionalFormatting>
  <conditionalFormatting sqref="K65">
    <cfRule type="colorScale" priority="37">
      <colorScale>
        <cfvo type="num" val="0"/>
        <cfvo type="num" val="20"/>
        <cfvo type="num" val="35"/>
        <color rgb="FF00B050"/>
        <color rgb="FFFFFF00"/>
        <color theme="9" tint="0.4"/>
      </colorScale>
    </cfRule>
  </conditionalFormatting>
  <conditionalFormatting sqref="U65">
    <cfRule type="colorScale" priority="36">
      <colorScale>
        <cfvo type="num" val="0"/>
        <cfvo type="num" val="10"/>
        <cfvo type="num" val="100"/>
        <color rgb="FF00B050"/>
        <color rgb="FFFFFF00"/>
        <color theme="9" tint="0.399975585192419"/>
      </colorScale>
    </cfRule>
  </conditionalFormatting>
  <conditionalFormatting sqref="X65">
    <cfRule type="cellIs" dxfId="0" priority="35" operator="lessThan">
      <formula>200</formula>
    </cfRule>
  </conditionalFormatting>
  <conditionalFormatting sqref="EG65:EH65">
    <cfRule type="cellIs" dxfId="0" priority="39" operator="lessThan">
      <formula>200</formula>
    </cfRule>
  </conditionalFormatting>
  <conditionalFormatting sqref="H66">
    <cfRule type="cellIs" dxfId="2" priority="113" operator="lessThan">
      <formula>0.9</formula>
    </cfRule>
  </conditionalFormatting>
  <conditionalFormatting sqref="K66">
    <cfRule type="colorScale" priority="112">
      <colorScale>
        <cfvo type="num" val="0"/>
        <cfvo type="num" val="20"/>
        <cfvo type="num" val="35"/>
        <color rgb="FF00B050"/>
        <color rgb="FFFFFF00"/>
        <color theme="9" tint="0.4"/>
      </colorScale>
    </cfRule>
  </conditionalFormatting>
  <conditionalFormatting sqref="C67">
    <cfRule type="duplicateValues" dxfId="1" priority="81"/>
  </conditionalFormatting>
  <conditionalFormatting sqref="D67">
    <cfRule type="duplicateValues" dxfId="1" priority="82"/>
  </conditionalFormatting>
  <conditionalFormatting sqref="H67">
    <cfRule type="cellIs" dxfId="2" priority="79" operator="lessThan">
      <formula>0.9</formula>
    </cfRule>
  </conditionalFormatting>
  <conditionalFormatting sqref="K67">
    <cfRule type="colorScale" priority="78">
      <colorScale>
        <cfvo type="num" val="0"/>
        <cfvo type="num" val="20"/>
        <cfvo type="num" val="35"/>
        <color rgb="FF00B050"/>
        <color rgb="FFFFFF00"/>
        <color theme="9" tint="0.4"/>
      </colorScale>
    </cfRule>
  </conditionalFormatting>
  <conditionalFormatting sqref="EG67:EH67">
    <cfRule type="cellIs" dxfId="0" priority="80" operator="lessThan">
      <formula>200</formula>
    </cfRule>
  </conditionalFormatting>
  <conditionalFormatting sqref="H68">
    <cfRule type="cellIs" dxfId="2" priority="89" operator="lessThan">
      <formula>0.9</formula>
    </cfRule>
  </conditionalFormatting>
  <conditionalFormatting sqref="K68">
    <cfRule type="colorScale" priority="88">
      <colorScale>
        <cfvo type="num" val="0"/>
        <cfvo type="num" val="20"/>
        <cfvo type="num" val="35"/>
        <color rgb="FF00B050"/>
        <color rgb="FFFFFF00"/>
        <color theme="9" tint="0.4"/>
      </colorScale>
    </cfRule>
  </conditionalFormatting>
  <conditionalFormatting sqref="EG68:EH68">
    <cfRule type="cellIs" dxfId="0" priority="90" operator="lessThan">
      <formula>200</formula>
    </cfRule>
  </conditionalFormatting>
  <conditionalFormatting sqref="H69">
    <cfRule type="cellIs" dxfId="2" priority="111" operator="lessThan">
      <formula>0.9</formula>
    </cfRule>
  </conditionalFormatting>
  <conditionalFormatting sqref="K69">
    <cfRule type="colorScale" priority="110">
      <colorScale>
        <cfvo type="num" val="0"/>
        <cfvo type="num" val="20"/>
        <cfvo type="num" val="35"/>
        <color rgb="FF00B050"/>
        <color rgb="FFFFFF00"/>
        <color theme="9" tint="0.4"/>
      </colorScale>
    </cfRule>
  </conditionalFormatting>
  <conditionalFormatting sqref="H70">
    <cfRule type="cellIs" dxfId="2" priority="109" operator="lessThan">
      <formula>0.9</formula>
    </cfRule>
  </conditionalFormatting>
  <conditionalFormatting sqref="K70">
    <cfRule type="colorScale" priority="108">
      <colorScale>
        <cfvo type="num" val="0"/>
        <cfvo type="num" val="20"/>
        <cfvo type="num" val="35"/>
        <color rgb="FF00B050"/>
        <color rgb="FFFFFF00"/>
        <color theme="9" tint="0.4"/>
      </colorScale>
    </cfRule>
  </conditionalFormatting>
  <conditionalFormatting sqref="C71">
    <cfRule type="duplicateValues" dxfId="1" priority="86"/>
  </conditionalFormatting>
  <conditionalFormatting sqref="D71">
    <cfRule type="duplicateValues" dxfId="1" priority="87"/>
  </conditionalFormatting>
  <conditionalFormatting sqref="H71">
    <cfRule type="cellIs" dxfId="2" priority="84" operator="lessThan">
      <formula>0.9</formula>
    </cfRule>
  </conditionalFormatting>
  <conditionalFormatting sqref="K71">
    <cfRule type="colorScale" priority="83">
      <colorScale>
        <cfvo type="num" val="0"/>
        <cfvo type="num" val="20"/>
        <cfvo type="num" val="35"/>
        <color rgb="FF00B050"/>
        <color rgb="FFFFFF00"/>
        <color theme="9" tint="0.4"/>
      </colorScale>
    </cfRule>
  </conditionalFormatting>
  <conditionalFormatting sqref="EG71:EH71">
    <cfRule type="cellIs" dxfId="0" priority="85" operator="lessThan">
      <formula>200</formula>
    </cfRule>
  </conditionalFormatting>
  <conditionalFormatting sqref="H76">
    <cfRule type="cellIs" dxfId="2" priority="54" operator="lessThan">
      <formula>0.9</formula>
    </cfRule>
  </conditionalFormatting>
  <conditionalFormatting sqref="K76">
    <cfRule type="colorScale" priority="53">
      <colorScale>
        <cfvo type="num" val="0"/>
        <cfvo type="num" val="20"/>
        <cfvo type="num" val="35"/>
        <color rgb="FF00B050"/>
        <color rgb="FFFFFF00"/>
        <color theme="9" tint="0.4"/>
      </colorScale>
    </cfRule>
  </conditionalFormatting>
  <conditionalFormatting sqref="H77">
    <cfRule type="cellIs" dxfId="2" priority="52" operator="lessThan">
      <formula>0.9</formula>
    </cfRule>
  </conditionalFormatting>
  <conditionalFormatting sqref="K77">
    <cfRule type="colorScale" priority="51">
      <colorScale>
        <cfvo type="num" val="0"/>
        <cfvo type="num" val="20"/>
        <cfvo type="num" val="35"/>
        <color rgb="FF00B050"/>
        <color rgb="FFFFFF00"/>
        <color theme="9" tint="0.4"/>
      </colorScale>
    </cfRule>
  </conditionalFormatting>
  <conditionalFormatting sqref="C69:C70">
    <cfRule type="duplicateValues" dxfId="1" priority="204"/>
  </conditionalFormatting>
  <conditionalFormatting sqref="D69:D70">
    <cfRule type="duplicateValues" dxfId="1" priority="205"/>
  </conditionalFormatting>
  <conditionalFormatting sqref="M5:M78">
    <cfRule type="colorScale" priority="47">
      <colorScale>
        <cfvo type="num" val="0"/>
        <cfvo type="num" val="10"/>
        <cfvo type="num" val="100"/>
        <color rgb="FF00B050"/>
        <color rgb="FFFFFF00"/>
        <color theme="9" tint="0.399975585192419"/>
      </colorScale>
    </cfRule>
  </conditionalFormatting>
  <conditionalFormatting sqref="P5:P78">
    <cfRule type="cellIs" dxfId="0" priority="46" operator="lessThan">
      <formula>200</formula>
    </cfRule>
  </conditionalFormatting>
  <conditionalFormatting sqref="Q5:Q78">
    <cfRule type="colorScale" priority="209">
      <colorScale>
        <cfvo type="num" val="0"/>
        <cfvo type="num" val="10"/>
        <cfvo type="num" val="100"/>
        <color rgb="FF00B050"/>
        <color rgb="FFFFFF00"/>
        <color theme="9" tint="0.399975585192419"/>
      </colorScale>
    </cfRule>
  </conditionalFormatting>
  <conditionalFormatting sqref="T5:T78">
    <cfRule type="cellIs" dxfId="0" priority="206" operator="lessThan">
      <formula>200</formula>
    </cfRule>
  </conditionalFormatting>
  <conditionalFormatting sqref="Y5:Y78">
    <cfRule type="colorScale" priority="11">
      <colorScale>
        <cfvo type="num" val="0"/>
        <cfvo type="num" val="10"/>
        <cfvo type="num" val="100"/>
        <color rgb="FF00B050"/>
        <color rgb="FFFFFF00"/>
        <color theme="9" tint="0.399975585192419"/>
      </colorScale>
    </cfRule>
  </conditionalFormatting>
  <conditionalFormatting sqref="AB5:AB78">
    <cfRule type="cellIs" dxfId="0" priority="10" operator="lessThan">
      <formula>200</formula>
    </cfRule>
  </conditionalFormatting>
  <conditionalFormatting sqref="AC5:AC78">
    <cfRule type="colorScale" priority="9">
      <colorScale>
        <cfvo type="num" val="0"/>
        <cfvo type="num" val="10"/>
        <cfvo type="num" val="100"/>
        <color rgb="FF00B050"/>
        <color rgb="FFFFFF00"/>
        <color theme="9" tint="0.399975585192419"/>
      </colorScale>
    </cfRule>
  </conditionalFormatting>
  <conditionalFormatting sqref="AF5:AF78">
    <cfRule type="cellIs" dxfId="0" priority="8" operator="lessThan">
      <formula>200</formula>
    </cfRule>
  </conditionalFormatting>
  <conditionalFormatting sqref="AG5:AG78">
    <cfRule type="colorScale" priority="7">
      <colorScale>
        <cfvo type="num" val="0"/>
        <cfvo type="num" val="10"/>
        <cfvo type="num" val="100"/>
        <color rgb="FF00B050"/>
        <color rgb="FFFFFF00"/>
        <color theme="9" tint="0.399975585192419"/>
      </colorScale>
    </cfRule>
  </conditionalFormatting>
  <conditionalFormatting sqref="AJ5:AJ78">
    <cfRule type="cellIs" dxfId="0" priority="6" operator="lessThan">
      <formula>200</formula>
    </cfRule>
  </conditionalFormatting>
  <conditionalFormatting sqref="AK5:AK78">
    <cfRule type="colorScale" priority="5">
      <colorScale>
        <cfvo type="num" val="0"/>
        <cfvo type="num" val="10"/>
        <cfvo type="num" val="100"/>
        <color rgb="FF00B050"/>
        <color rgb="FFFFFF00"/>
        <color theme="9" tint="0.399975585192419"/>
      </colorScale>
    </cfRule>
  </conditionalFormatting>
  <conditionalFormatting sqref="AN5:AN78">
    <cfRule type="cellIs" dxfId="0" priority="4" operator="lessThan">
      <formula>200</formula>
    </cfRule>
  </conditionalFormatting>
  <conditionalFormatting sqref="AO5:AO78">
    <cfRule type="colorScale" priority="3">
      <colorScale>
        <cfvo type="num" val="0"/>
        <cfvo type="num" val="10"/>
        <cfvo type="num" val="100"/>
        <color rgb="FF00B050"/>
        <color rgb="FFFFFF00"/>
        <color theme="9" tint="0.399975585192419"/>
      </colorScale>
    </cfRule>
  </conditionalFormatting>
  <conditionalFormatting sqref="AR5:AR78">
    <cfRule type="cellIs" dxfId="0" priority="2" operator="lessThan">
      <formula>200</formula>
    </cfRule>
  </conditionalFormatting>
  <conditionalFormatting sqref="AS5:AS78">
    <cfRule type="colorScale" priority="77">
      <colorScale>
        <cfvo type="num" val="0"/>
        <cfvo type="num" val="10"/>
        <cfvo type="num" val="100"/>
        <color rgb="FF00B050"/>
        <color rgb="FFFFFF00"/>
        <color theme="9" tint="0.399975585192419"/>
      </colorScale>
    </cfRule>
  </conditionalFormatting>
  <conditionalFormatting sqref="AV5:AV78">
    <cfRule type="cellIs" dxfId="0" priority="76" operator="lessThan">
      <formula>200</formula>
    </cfRule>
  </conditionalFormatting>
  <conditionalFormatting sqref="AW5:AW78">
    <cfRule type="colorScale" priority="75">
      <colorScale>
        <cfvo type="num" val="0"/>
        <cfvo type="num" val="10"/>
        <cfvo type="num" val="100"/>
        <color rgb="FF00B050"/>
        <color rgb="FFFFFF00"/>
        <color theme="9" tint="0.399975585192419"/>
      </colorScale>
    </cfRule>
  </conditionalFormatting>
  <conditionalFormatting sqref="AZ5:AZ78">
    <cfRule type="cellIs" dxfId="0" priority="74" operator="lessThan">
      <formula>200</formula>
    </cfRule>
  </conditionalFormatting>
  <conditionalFormatting sqref="BA5:BA78">
    <cfRule type="colorScale" priority="73">
      <colorScale>
        <cfvo type="num" val="0"/>
        <cfvo type="num" val="10"/>
        <cfvo type="num" val="100"/>
        <color rgb="FF00B050"/>
        <color rgb="FFFFFF00"/>
        <color theme="9" tint="0.399975585192419"/>
      </colorScale>
    </cfRule>
  </conditionalFormatting>
  <conditionalFormatting sqref="BD5:BD78">
    <cfRule type="cellIs" dxfId="0" priority="72" operator="lessThan">
      <formula>200</formula>
    </cfRule>
  </conditionalFormatting>
  <conditionalFormatting sqref="BE5:BE78">
    <cfRule type="colorScale" priority="71">
      <colorScale>
        <cfvo type="num" val="0"/>
        <cfvo type="num" val="10"/>
        <cfvo type="num" val="100"/>
        <color rgb="FF00B050"/>
        <color rgb="FFFFFF00"/>
        <color theme="9" tint="0.399975585192419"/>
      </colorScale>
    </cfRule>
  </conditionalFormatting>
  <conditionalFormatting sqref="BH5:BH78">
    <cfRule type="cellIs" dxfId="0" priority="20" operator="lessThan">
      <formula>200</formula>
    </cfRule>
  </conditionalFormatting>
  <conditionalFormatting sqref="BI5:BI78">
    <cfRule type="colorScale" priority="70">
      <colorScale>
        <cfvo type="num" val="0"/>
        <cfvo type="num" val="10"/>
        <cfvo type="num" val="100"/>
        <color rgb="FF00B050"/>
        <color rgb="FFFFFF00"/>
        <color theme="9" tint="0.399975585192419"/>
      </colorScale>
    </cfRule>
  </conditionalFormatting>
  <conditionalFormatting sqref="BL5:BL78">
    <cfRule type="cellIs" dxfId="0" priority="69" operator="lessThan">
      <formula>200</formula>
    </cfRule>
  </conditionalFormatting>
  <conditionalFormatting sqref="BM5:BM78">
    <cfRule type="colorScale" priority="105">
      <colorScale>
        <cfvo type="num" val="0"/>
        <cfvo type="num" val="10"/>
        <cfvo type="num" val="100"/>
        <color rgb="FF00B050"/>
        <color rgb="FFFFFF00"/>
        <color theme="9" tint="0.399975585192419"/>
      </colorScale>
    </cfRule>
  </conditionalFormatting>
  <conditionalFormatting sqref="BP5:BP78">
    <cfRule type="cellIs" dxfId="0" priority="104" operator="lessThan">
      <formula>200</formula>
    </cfRule>
  </conditionalFormatting>
  <conditionalFormatting sqref="BQ5:BQ78">
    <cfRule type="colorScale" priority="103">
      <colorScale>
        <cfvo type="num" val="0"/>
        <cfvo type="num" val="10"/>
        <cfvo type="num" val="100"/>
        <color rgb="FF00B050"/>
        <color rgb="FFFFFF00"/>
        <color theme="9" tint="0.399975585192419"/>
      </colorScale>
    </cfRule>
  </conditionalFormatting>
  <conditionalFormatting sqref="BT5:BT78">
    <cfRule type="cellIs" dxfId="0" priority="102" operator="lessThan">
      <formula>200</formula>
    </cfRule>
  </conditionalFormatting>
  <conditionalFormatting sqref="BU5:BU78">
    <cfRule type="colorScale" priority="101">
      <colorScale>
        <cfvo type="num" val="0"/>
        <cfvo type="num" val="10"/>
        <cfvo type="num" val="100"/>
        <color rgb="FF00B050"/>
        <color rgb="FFFFFF00"/>
        <color theme="9" tint="0.399975585192419"/>
      </colorScale>
    </cfRule>
  </conditionalFormatting>
  <conditionalFormatting sqref="BX5:BX78">
    <cfRule type="cellIs" dxfId="0" priority="100" operator="lessThan">
      <formula>200</formula>
    </cfRule>
  </conditionalFormatting>
  <conditionalFormatting sqref="BY5:BY78">
    <cfRule type="colorScale" priority="99">
      <colorScale>
        <cfvo type="num" val="0"/>
        <cfvo type="num" val="10"/>
        <cfvo type="num" val="100"/>
        <color rgb="FF00B050"/>
        <color rgb="FFFFFF00"/>
        <color theme="9" tint="0.399975585192419"/>
      </colorScale>
    </cfRule>
  </conditionalFormatting>
  <conditionalFormatting sqref="CB5:CB78">
    <cfRule type="cellIs" dxfId="0" priority="98" operator="lessThan">
      <formula>200</formula>
    </cfRule>
  </conditionalFormatting>
  <conditionalFormatting sqref="CC5:CC78">
    <cfRule type="colorScale" priority="199">
      <colorScale>
        <cfvo type="num" val="0"/>
        <cfvo type="num" val="10"/>
        <cfvo type="num" val="100"/>
        <color rgb="FF00B050"/>
        <color rgb="FFFFFF00"/>
        <color theme="9" tint="0.399975585192419"/>
      </colorScale>
    </cfRule>
  </conditionalFormatting>
  <conditionalFormatting sqref="CF5:CF78">
    <cfRule type="cellIs" dxfId="0" priority="198" operator="lessThan">
      <formula>200</formula>
    </cfRule>
  </conditionalFormatting>
  <conditionalFormatting sqref="CG5:CG78">
    <cfRule type="colorScale" priority="197">
      <colorScale>
        <cfvo type="num" val="0"/>
        <cfvo type="num" val="10"/>
        <cfvo type="num" val="100"/>
        <color rgb="FF00B050"/>
        <color rgb="FFFFFF00"/>
        <color theme="9" tint="0.399975585192419"/>
      </colorScale>
    </cfRule>
  </conditionalFormatting>
  <conditionalFormatting sqref="CJ5:CJ78">
    <cfRule type="cellIs" dxfId="0" priority="196" operator="lessThan">
      <formula>200</formula>
    </cfRule>
  </conditionalFormatting>
  <conditionalFormatting sqref="CK5:CK78">
    <cfRule type="colorScale" priority="97">
      <colorScale>
        <cfvo type="num" val="0"/>
        <cfvo type="num" val="10"/>
        <cfvo type="num" val="100"/>
        <color rgb="FF00B050"/>
        <color rgb="FFFFFF00"/>
        <color theme="9" tint="0.399975585192419"/>
      </colorScale>
    </cfRule>
  </conditionalFormatting>
  <conditionalFormatting sqref="CN5:CN78">
    <cfRule type="cellIs" dxfId="0" priority="96" operator="lessThan">
      <formula>200</formula>
    </cfRule>
  </conditionalFormatting>
  <conditionalFormatting sqref="CO5:CO78">
    <cfRule type="colorScale" priority="19">
      <colorScale>
        <cfvo type="num" val="0"/>
        <cfvo type="num" val="10"/>
        <cfvo type="num" val="100"/>
        <color rgb="FF00B050"/>
        <color rgb="FFFFFF00"/>
        <color theme="9" tint="0.399975585192419"/>
      </colorScale>
    </cfRule>
  </conditionalFormatting>
  <conditionalFormatting sqref="CR5:CR78">
    <cfRule type="cellIs" dxfId="0" priority="18" operator="lessThan">
      <formula>200</formula>
    </cfRule>
  </conditionalFormatting>
  <conditionalFormatting sqref="CS5:CS78">
    <cfRule type="colorScale" priority="17">
      <colorScale>
        <cfvo type="num" val="0"/>
        <cfvo type="num" val="10"/>
        <cfvo type="num" val="100"/>
        <color rgb="FF00B050"/>
        <color rgb="FFFFFF00"/>
        <color theme="9" tint="0.399975585192419"/>
      </colorScale>
    </cfRule>
  </conditionalFormatting>
  <conditionalFormatting sqref="CV5:CV78">
    <cfRule type="cellIs" dxfId="0" priority="16" operator="lessThan">
      <formula>200</formula>
    </cfRule>
  </conditionalFormatting>
  <conditionalFormatting sqref="CW5:CW78">
    <cfRule type="colorScale" priority="15">
      <colorScale>
        <cfvo type="num" val="0"/>
        <cfvo type="num" val="10"/>
        <cfvo type="num" val="100"/>
        <color rgb="FF00B050"/>
        <color rgb="FFFFFF00"/>
        <color theme="9" tint="0.399975585192419"/>
      </colorScale>
    </cfRule>
  </conditionalFormatting>
  <conditionalFormatting sqref="CZ5:CZ78">
    <cfRule type="cellIs" dxfId="0" priority="14" operator="lessThan">
      <formula>200</formula>
    </cfRule>
  </conditionalFormatting>
  <conditionalFormatting sqref="DA5:DA78">
    <cfRule type="colorScale" priority="63">
      <colorScale>
        <cfvo type="num" val="0"/>
        <cfvo type="num" val="10"/>
        <cfvo type="num" val="100"/>
        <color rgb="FF00B050"/>
        <color rgb="FFFFFF00"/>
        <color theme="9" tint="0.399975585192419"/>
      </colorScale>
    </cfRule>
  </conditionalFormatting>
  <conditionalFormatting sqref="DD5:DD78">
    <cfRule type="cellIs" dxfId="0" priority="62" operator="lessThan">
      <formula>200</formula>
    </cfRule>
  </conditionalFormatting>
  <conditionalFormatting sqref="DE5:DE78">
    <cfRule type="colorScale" priority="61">
      <colorScale>
        <cfvo type="num" val="0"/>
        <cfvo type="num" val="10"/>
        <cfvo type="num" val="100"/>
        <color rgb="FF00B050"/>
        <color rgb="FFFFFF00"/>
        <color theme="9" tint="0.399975585192419"/>
      </colorScale>
    </cfRule>
  </conditionalFormatting>
  <conditionalFormatting sqref="DH5:DH78">
    <cfRule type="cellIs" dxfId="0" priority="60" operator="lessThan">
      <formula>200</formula>
    </cfRule>
  </conditionalFormatting>
  <conditionalFormatting sqref="DI5:DI78">
    <cfRule type="colorScale" priority="59">
      <colorScale>
        <cfvo type="num" val="0"/>
        <cfvo type="num" val="10"/>
        <cfvo type="num" val="100"/>
        <color rgb="FF00B050"/>
        <color rgb="FFFFFF00"/>
        <color theme="9" tint="0.399975585192419"/>
      </colorScale>
    </cfRule>
  </conditionalFormatting>
  <conditionalFormatting sqref="DL5:DL78">
    <cfRule type="cellIs" dxfId="0" priority="58" operator="lessThan">
      <formula>200</formula>
    </cfRule>
  </conditionalFormatting>
  <conditionalFormatting sqref="DM5:DM78">
    <cfRule type="colorScale" priority="203">
      <colorScale>
        <cfvo type="num" val="0"/>
        <cfvo type="num" val="10"/>
        <cfvo type="num" val="100"/>
        <color rgb="FF00B050"/>
        <color rgb="FFFFFF00"/>
        <color theme="9" tint="0.399975585192419"/>
      </colorScale>
    </cfRule>
  </conditionalFormatting>
  <conditionalFormatting sqref="DP5:DP78">
    <cfRule type="cellIs" dxfId="0" priority="202" operator="lessThan">
      <formula>200</formula>
    </cfRule>
  </conditionalFormatting>
  <conditionalFormatting sqref="DQ5:DQ78">
    <cfRule type="colorScale" priority="57">
      <colorScale>
        <cfvo type="num" val="0"/>
        <cfvo type="num" val="10"/>
        <cfvo type="num" val="100"/>
        <color rgb="FF00B050"/>
        <color rgb="FFFFFF00"/>
        <color theme="9" tint="0.399975585192419"/>
      </colorScale>
    </cfRule>
  </conditionalFormatting>
  <conditionalFormatting sqref="DT5:DT78">
    <cfRule type="cellIs" dxfId="0" priority="56" operator="lessThan">
      <formula>200</formula>
    </cfRule>
  </conditionalFormatting>
  <conditionalFormatting sqref="DU5:DU78">
    <cfRule type="colorScale" priority="13">
      <colorScale>
        <cfvo type="num" val="0"/>
        <cfvo type="num" val="10"/>
        <cfvo type="num" val="100"/>
        <color rgb="FF00B050"/>
        <color rgb="FFFFFF00"/>
        <color theme="9" tint="0.399975585192419"/>
      </colorScale>
    </cfRule>
  </conditionalFormatting>
  <conditionalFormatting sqref="DX5:DX78">
    <cfRule type="cellIs" dxfId="0" priority="50" operator="lessThan">
      <formula>200</formula>
    </cfRule>
  </conditionalFormatting>
  <conditionalFormatting sqref="DY5:DY78">
    <cfRule type="colorScale" priority="49">
      <colorScale>
        <cfvo type="num" val="0"/>
        <cfvo type="num" val="10"/>
        <cfvo type="num" val="100"/>
        <color rgb="FF00B050"/>
        <color rgb="FFFFFF00"/>
        <color theme="9" tint="0.399975585192419"/>
      </colorScale>
    </cfRule>
  </conditionalFormatting>
  <conditionalFormatting sqref="EB5:EB78">
    <cfRule type="cellIs" dxfId="0" priority="48" operator="lessThan">
      <formula>200</formula>
    </cfRule>
  </conditionalFormatting>
  <conditionalFormatting sqref="EC5:EC78">
    <cfRule type="colorScale" priority="201">
      <colorScale>
        <cfvo type="num" val="0"/>
        <cfvo type="num" val="10"/>
        <cfvo type="num" val="100"/>
        <color rgb="FF00B050"/>
        <color rgb="FFFFFF00"/>
        <color theme="9" tint="0.399975585192419"/>
      </colorScale>
    </cfRule>
  </conditionalFormatting>
  <conditionalFormatting sqref="EF5:EF78">
    <cfRule type="cellIs" dxfId="0" priority="12" operator="lessThan">
      <formula>200</formula>
    </cfRule>
  </conditionalFormatting>
  <conditionalFormatting sqref="U5:U17 U19:U64 U66:U78">
    <cfRule type="colorScale" priority="45">
      <colorScale>
        <cfvo type="num" val="0"/>
        <cfvo type="num" val="10"/>
        <cfvo type="num" val="100"/>
        <color rgb="FF00B050"/>
        <color rgb="FFFFFF00"/>
        <color theme="9" tint="0.399975585192419"/>
      </colorScale>
    </cfRule>
  </conditionalFormatting>
  <conditionalFormatting sqref="X5:X17 X19:X64 X66:X78">
    <cfRule type="cellIs" dxfId="0" priority="44" operator="lessThan">
      <formula>200</formula>
    </cfRule>
  </conditionalFormatting>
  <conditionalFormatting sqref="EG5:EH17 EG19:EH64 EG69:EH70 EG72:EH75 EG78:EH78 EG66:EH66">
    <cfRule type="cellIs" dxfId="0" priority="200" operator="lessThan">
      <formula>200</formula>
    </cfRule>
  </conditionalFormatting>
  <conditionalFormatting sqref="H14:H17 H62:H64 H78 H72:H75 H23:H24 H52 H48:H49 H29:H31 H42 H38">
    <cfRule type="cellIs" dxfId="2" priority="107" operator="lessThan">
      <formula>0.9</formula>
    </cfRule>
  </conditionalFormatting>
  <conditionalFormatting sqref="K14:K17 K62:K64 K78 K72:K75 K23:K24 K52 K48:K49 K29:K31 K42 K38">
    <cfRule type="colorScale" priority="106">
      <colorScale>
        <cfvo type="num" val="0"/>
        <cfvo type="num" val="20"/>
        <cfvo type="num" val="35"/>
        <color rgb="FF00B050"/>
        <color rgb="FFFFFF00"/>
        <color theme="9" tint="0.4"/>
      </colorScale>
    </cfRule>
  </conditionalFormatting>
  <conditionalFormatting sqref="EG76:EH77">
    <cfRule type="cellIs" dxfId="0" priority="55" operator="lessThan">
      <formula>200</formula>
    </cfRule>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C117"/>
  <sheetViews>
    <sheetView zoomScale="90" zoomScaleNormal="90" workbookViewId="0">
      <pane xSplit="1" ySplit="4" topLeftCell="HK48" activePane="bottomRight" state="frozen"/>
      <selection/>
      <selection pane="topRight"/>
      <selection pane="bottomLeft"/>
      <selection pane="bottomRight" activeCell="A1" sqref="$A1:$XFD1048576"/>
    </sheetView>
  </sheetViews>
  <sheetFormatPr defaultColWidth="9" defaultRowHeight="16.5"/>
  <cols>
    <col min="1" max="1" width="9" hidden="1" customWidth="1"/>
    <col min="2" max="2" width="9" customWidth="1"/>
    <col min="3" max="3" width="15.3833333333333" hidden="1" customWidth="1"/>
    <col min="4" max="4" width="16.5" hidden="1" customWidth="1"/>
    <col min="5" max="5" width="17.5" customWidth="1"/>
    <col min="6" max="6" width="13.7666666666667" customWidth="1"/>
    <col min="8" max="8" width="10.5083333333333" customWidth="1"/>
    <col min="9" max="12" width="9" customWidth="1"/>
    <col min="13" max="15" width="9" hidden="1" customWidth="1"/>
    <col min="16" max="16" width="10.3833333333333" hidden="1" customWidth="1"/>
    <col min="17" max="17" width="8.375" hidden="1" customWidth="1"/>
    <col min="18" max="19" width="9.94166666666667" hidden="1" customWidth="1"/>
    <col min="20" max="23" width="9" hidden="1" customWidth="1"/>
    <col min="24" max="24" width="8.375" hidden="1" customWidth="1"/>
    <col min="25" max="26" width="9.94166666666667" hidden="1" customWidth="1"/>
    <col min="27" max="31" width="9" hidden="1" customWidth="1"/>
    <col min="32" max="33" width="9.94166666666667" hidden="1" customWidth="1"/>
    <col min="34" max="38" width="9" hidden="1" customWidth="1"/>
    <col min="39" max="40" width="9.94166666666667" hidden="1" customWidth="1"/>
    <col min="41" max="45" width="9" hidden="1" customWidth="1"/>
    <col min="46" max="47" width="9.94166666666667" hidden="1" customWidth="1"/>
    <col min="48" max="52" width="9" hidden="1" customWidth="1"/>
    <col min="53" max="54" width="9.94166666666667" hidden="1" customWidth="1"/>
    <col min="55" max="59" width="9" hidden="1" customWidth="1"/>
    <col min="60" max="61" width="9.94166666666667" hidden="1" customWidth="1"/>
    <col min="62" max="65" width="8.375" hidden="1" customWidth="1"/>
    <col min="66" max="66" width="9" hidden="1" customWidth="1"/>
    <col min="67" max="68" width="9.94166666666667" hidden="1" customWidth="1"/>
    <col min="69" max="72" width="8.375" hidden="1" customWidth="1"/>
    <col min="73" max="73" width="9" hidden="1" customWidth="1"/>
    <col min="74" max="75" width="9.94166666666667" hidden="1" customWidth="1"/>
    <col min="76" max="79" width="8.375" style="112" hidden="1" customWidth="1"/>
    <col min="80" max="80" width="9" hidden="1" customWidth="1"/>
    <col min="81" max="82" width="9.94166666666667" hidden="1" customWidth="1"/>
    <col min="83" max="85" width="8.375" style="112" hidden="1" customWidth="1"/>
    <col min="86" max="86" width="8.375" style="260" hidden="1" customWidth="1"/>
    <col min="87" max="87" width="9" hidden="1" customWidth="1"/>
    <col min="88" max="89" width="9.94166666666667" hidden="1" customWidth="1"/>
    <col min="90" max="90" width="8.375" style="113" hidden="1" customWidth="1"/>
    <col min="91" max="93" width="8.375" hidden="1" customWidth="1"/>
    <col min="94" max="94" width="9" hidden="1" customWidth="1"/>
    <col min="95" max="96" width="9.94166666666667" hidden="1" customWidth="1"/>
    <col min="97" max="100" width="8.375" hidden="1" customWidth="1"/>
    <col min="101" max="101" width="9" hidden="1" customWidth="1"/>
    <col min="102" max="103" width="9.94166666666667" hidden="1" customWidth="1"/>
    <col min="104" max="107" width="8.375" hidden="1" customWidth="1"/>
    <col min="108" max="108" width="9" hidden="1" customWidth="1"/>
    <col min="109" max="110" width="9.94166666666667" hidden="1" customWidth="1"/>
    <col min="111" max="111" width="11.4583333333333" style="9" hidden="1" customWidth="1"/>
    <col min="112" max="114" width="8.375" hidden="1" customWidth="1"/>
    <col min="115" max="115" width="9" hidden="1" customWidth="1"/>
    <col min="116" max="117" width="9.94166666666667" hidden="1" customWidth="1"/>
    <col min="118" max="122" width="8.375" hidden="1" customWidth="1"/>
    <col min="123" max="124" width="9.94166666666667" hidden="1" customWidth="1"/>
    <col min="125" max="128" width="8.375" hidden="1" customWidth="1"/>
    <col min="129" max="129" width="9" hidden="1" customWidth="1"/>
    <col min="130" max="131" width="9.94166666666667" hidden="1" customWidth="1"/>
    <col min="132" max="135" width="8.375" hidden="1" customWidth="1"/>
    <col min="136" max="136" width="9" hidden="1" customWidth="1"/>
    <col min="137" max="138" width="9.94166666666667" hidden="1" customWidth="1"/>
    <col min="139" max="142" width="8.375" hidden="1" customWidth="1"/>
    <col min="143" max="143" width="9" hidden="1" customWidth="1"/>
    <col min="144" max="145" width="9.94166666666667" hidden="1" customWidth="1"/>
    <col min="146" max="149" width="8.375" hidden="1" customWidth="1"/>
    <col min="150" max="150" width="9" hidden="1" customWidth="1"/>
    <col min="151" max="152" width="9.94166666666667" hidden="1" customWidth="1"/>
    <col min="153" max="156" width="8.375" hidden="1" customWidth="1"/>
    <col min="157" max="159" width="8.375" style="112" hidden="1" customWidth="1"/>
    <col min="160" max="163" width="8.375" hidden="1" customWidth="1"/>
    <col min="164" max="166" width="8.375" style="112" hidden="1" customWidth="1"/>
    <col min="167" max="170" width="8.375" hidden="1" customWidth="1"/>
    <col min="171" max="173" width="8.375" style="112" hidden="1" customWidth="1"/>
    <col min="174" max="193" width="8.375" hidden="1" customWidth="1"/>
    <col min="194" max="194" width="11.4333333333333" hidden="1" customWidth="1"/>
    <col min="195" max="208" width="8.375" hidden="1" customWidth="1"/>
    <col min="209" max="222" width="8.375" customWidth="1"/>
    <col min="223" max="230" width="8.375" hidden="1" customWidth="1"/>
    <col min="231" max="231" width="9.69166666666667" hidden="1" customWidth="1"/>
    <col min="232" max="234" width="8.375" hidden="1" customWidth="1"/>
    <col min="235" max="235" width="9.4" hidden="1" customWidth="1"/>
    <col min="236" max="236" width="8.375" hidden="1" customWidth="1"/>
    <col min="237" max="237" width="9.55833333333333" hidden="1" customWidth="1"/>
    <col min="238" max="238" width="8.375" hidden="1" customWidth="1"/>
    <col min="239" max="239" width="8.88333333333333" hidden="1" customWidth="1"/>
    <col min="240" max="251" width="8.375" hidden="1" customWidth="1"/>
    <col min="252" max="252" width="8.375" customWidth="1"/>
    <col min="253" max="253" width="11.4333333333333" customWidth="1"/>
    <col min="254" max="254" width="8.60833333333333" customWidth="1"/>
    <col min="255" max="255" width="10" customWidth="1"/>
    <col min="256" max="256" width="9" customWidth="1"/>
    <col min="257" max="257" width="9.725"/>
    <col min="258" max="258" width="14.5333333333333" customWidth="1"/>
    <col min="259" max="259" width="11"/>
    <col min="261" max="261" width="13.7666666666667" customWidth="1"/>
    <col min="262" max="262" width="13.525" customWidth="1"/>
    <col min="263" max="263" width="11.5" customWidth="1"/>
    <col min="264" max="264" width="12.625"/>
  </cols>
  <sheetData>
    <row r="1" ht="14" customHeight="1" spans="1:260">
      <c r="A1" s="10" t="s">
        <v>61</v>
      </c>
      <c r="B1" s="10"/>
      <c r="C1" s="10"/>
      <c r="D1" s="10"/>
      <c r="E1" s="10"/>
      <c r="F1" s="11"/>
      <c r="G1" s="10"/>
      <c r="H1" s="10"/>
      <c r="I1" s="10"/>
      <c r="J1" s="10"/>
      <c r="K1" s="10"/>
      <c r="L1" s="10"/>
      <c r="M1" s="10"/>
      <c r="N1" s="10"/>
      <c r="O1" s="10"/>
      <c r="P1" s="10"/>
      <c r="Q1" s="10"/>
      <c r="R1" s="10"/>
      <c r="S1" s="10"/>
      <c r="T1" s="10"/>
      <c r="U1" s="10"/>
      <c r="V1" s="10"/>
      <c r="W1" s="28"/>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18"/>
      <c r="CM1" s="10"/>
      <c r="CN1" s="10"/>
      <c r="CO1" s="28"/>
      <c r="CP1" s="10"/>
      <c r="CQ1" s="10"/>
      <c r="CR1" s="10"/>
      <c r="CS1" s="10"/>
      <c r="CT1" s="10"/>
      <c r="CU1" s="10"/>
      <c r="CV1" s="28"/>
      <c r="CW1" s="10"/>
      <c r="CX1" s="10"/>
      <c r="CY1" s="10"/>
      <c r="CZ1" s="10"/>
      <c r="DA1" s="10"/>
      <c r="DB1" s="10"/>
      <c r="DC1" s="28"/>
      <c r="DD1" s="10"/>
      <c r="DE1" s="10"/>
      <c r="DF1" s="10"/>
      <c r="DG1" s="124"/>
      <c r="DH1" s="10"/>
      <c r="DI1" s="10"/>
      <c r="DJ1" s="10"/>
      <c r="DK1" s="10"/>
      <c r="DL1" s="10"/>
      <c r="DM1" s="10"/>
      <c r="DN1" s="10"/>
      <c r="DO1" s="10"/>
      <c r="DP1" s="10"/>
      <c r="DQ1" s="10"/>
      <c r="DR1" s="10"/>
      <c r="DS1" s="10"/>
      <c r="DT1" s="10"/>
      <c r="DU1" s="10"/>
      <c r="DV1" s="10"/>
      <c r="DW1" s="10"/>
      <c r="DX1" s="10"/>
      <c r="DY1" s="10"/>
      <c r="DZ1" s="10"/>
      <c r="EA1" s="10"/>
      <c r="EB1" s="10"/>
      <c r="EC1" s="10"/>
      <c r="ED1" s="10"/>
      <c r="EE1" s="28"/>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28"/>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0"/>
      <c r="IS1" s="10"/>
      <c r="IT1" s="10"/>
      <c r="IU1" s="10"/>
      <c r="IV1" s="10"/>
      <c r="IW1" s="10"/>
      <c r="IX1" s="10"/>
      <c r="IY1" s="10"/>
      <c r="IZ1" s="10"/>
    </row>
    <row r="2" ht="13.5" spans="1:260">
      <c r="A2" s="10"/>
      <c r="B2" s="10"/>
      <c r="C2" s="10"/>
      <c r="D2" s="10"/>
      <c r="E2" s="10"/>
      <c r="F2" s="11"/>
      <c r="G2" s="10"/>
      <c r="H2" s="10"/>
      <c r="I2" s="10"/>
      <c r="J2" s="10"/>
      <c r="K2" s="10"/>
      <c r="L2" s="10"/>
      <c r="M2" s="10"/>
      <c r="N2" s="10"/>
      <c r="O2" s="10"/>
      <c r="P2" s="10"/>
      <c r="Q2" s="10"/>
      <c r="R2" s="10"/>
      <c r="S2" s="10"/>
      <c r="T2" s="10"/>
      <c r="U2" s="10"/>
      <c r="V2" s="10"/>
      <c r="W2" s="28"/>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18"/>
      <c r="CM2" s="10"/>
      <c r="CN2" s="10"/>
      <c r="CO2" s="28"/>
      <c r="CP2" s="10"/>
      <c r="CQ2" s="10"/>
      <c r="CR2" s="10"/>
      <c r="CS2" s="10"/>
      <c r="CT2" s="10"/>
      <c r="CU2" s="10"/>
      <c r="CV2" s="28"/>
      <c r="CW2" s="10"/>
      <c r="CX2" s="10"/>
      <c r="CY2" s="10"/>
      <c r="CZ2" s="10"/>
      <c r="DA2" s="10"/>
      <c r="DB2" s="10"/>
      <c r="DC2" s="28"/>
      <c r="DD2" s="10"/>
      <c r="DE2" s="10"/>
      <c r="DF2" s="10"/>
      <c r="DG2" s="124"/>
      <c r="DH2" s="10"/>
      <c r="DI2" s="10"/>
      <c r="DJ2" s="10"/>
      <c r="DK2" s="10"/>
      <c r="DL2" s="10"/>
      <c r="DM2" s="10"/>
      <c r="DN2" s="10"/>
      <c r="DO2" s="10"/>
      <c r="DP2" s="10"/>
      <c r="DQ2" s="10"/>
      <c r="DR2" s="10"/>
      <c r="DS2" s="10"/>
      <c r="DT2" s="10"/>
      <c r="DU2" s="10"/>
      <c r="DV2" s="10"/>
      <c r="DW2" s="10"/>
      <c r="DX2" s="10"/>
      <c r="DY2" s="10"/>
      <c r="DZ2" s="10"/>
      <c r="EA2" s="10"/>
      <c r="EB2" s="10"/>
      <c r="EC2" s="10"/>
      <c r="ED2" s="10"/>
      <c r="EE2" s="28"/>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28"/>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row>
    <row r="3" spans="1:260">
      <c r="A3" s="12" t="s">
        <v>62</v>
      </c>
      <c r="B3" s="13" t="s">
        <v>63</v>
      </c>
      <c r="C3" s="13" t="s">
        <v>64</v>
      </c>
      <c r="D3" s="13" t="s">
        <v>65</v>
      </c>
      <c r="E3" s="13" t="s">
        <v>66</v>
      </c>
      <c r="F3" s="14" t="s">
        <v>67</v>
      </c>
      <c r="G3" s="13" t="s">
        <v>68</v>
      </c>
      <c r="H3" s="13" t="s">
        <v>69</v>
      </c>
      <c r="I3" s="13" t="s">
        <v>70</v>
      </c>
      <c r="J3" s="23" t="s">
        <v>71</v>
      </c>
      <c r="K3" s="23" t="s">
        <v>72</v>
      </c>
      <c r="L3" s="24" t="s">
        <v>73</v>
      </c>
      <c r="M3" s="25" t="s">
        <v>74</v>
      </c>
      <c r="N3" s="25"/>
      <c r="O3" s="25"/>
      <c r="P3" s="25"/>
      <c r="Q3" s="38"/>
      <c r="R3" s="13"/>
      <c r="S3" s="13"/>
      <c r="T3" s="12" t="s">
        <v>75</v>
      </c>
      <c r="U3" s="12"/>
      <c r="V3" s="12"/>
      <c r="W3" s="12"/>
      <c r="X3" s="38"/>
      <c r="Y3" s="13"/>
      <c r="Z3" s="13"/>
      <c r="AA3" s="31" t="s">
        <v>76</v>
      </c>
      <c r="AB3" s="25"/>
      <c r="AC3" s="25"/>
      <c r="AD3" s="25"/>
      <c r="AE3" s="25"/>
      <c r="AF3" s="13"/>
      <c r="AG3" s="13"/>
      <c r="AH3" s="12" t="s">
        <v>77</v>
      </c>
      <c r="AI3" s="12"/>
      <c r="AJ3" s="12"/>
      <c r="AK3" s="12"/>
      <c r="AL3" s="12"/>
      <c r="AM3" s="13"/>
      <c r="AN3" s="13"/>
      <c r="AO3" s="12" t="s">
        <v>78</v>
      </c>
      <c r="AP3" s="12"/>
      <c r="AQ3" s="13"/>
      <c r="AR3" s="13"/>
      <c r="AS3" s="13"/>
      <c r="AT3" s="13"/>
      <c r="AU3" s="13"/>
      <c r="AV3" s="13" t="s">
        <v>79</v>
      </c>
      <c r="AW3" s="13"/>
      <c r="AX3" s="13"/>
      <c r="AY3" s="13"/>
      <c r="AZ3" s="13"/>
      <c r="BA3" s="13"/>
      <c r="BB3" s="13"/>
      <c r="BC3" s="13" t="s">
        <v>80</v>
      </c>
      <c r="BD3" s="13"/>
      <c r="BE3" s="13"/>
      <c r="BF3" s="13"/>
      <c r="BG3" s="13"/>
      <c r="BH3" s="13"/>
      <c r="BI3" s="13"/>
      <c r="BJ3" s="13" t="s">
        <v>81</v>
      </c>
      <c r="BK3" s="13"/>
      <c r="BL3" s="13"/>
      <c r="BM3" s="13"/>
      <c r="BN3" s="13"/>
      <c r="BO3" s="13"/>
      <c r="BP3" s="13"/>
      <c r="BQ3" s="13" t="s">
        <v>82</v>
      </c>
      <c r="BR3" s="13"/>
      <c r="BS3" s="13"/>
      <c r="BT3" s="13"/>
      <c r="BU3" s="13"/>
      <c r="BV3" s="13"/>
      <c r="BW3" s="13"/>
      <c r="BX3" s="13" t="s">
        <v>83</v>
      </c>
      <c r="BY3" s="13"/>
      <c r="BZ3" s="13"/>
      <c r="CA3" s="13"/>
      <c r="CB3" s="13"/>
      <c r="CC3" s="13"/>
      <c r="CD3" s="13"/>
      <c r="CE3" s="13" t="s">
        <v>84</v>
      </c>
      <c r="CF3" s="13"/>
      <c r="CG3" s="13"/>
      <c r="CH3" s="12"/>
      <c r="CI3" s="13"/>
      <c r="CJ3" s="13"/>
      <c r="CK3" s="13"/>
      <c r="CL3" s="119" t="s">
        <v>85</v>
      </c>
      <c r="CM3" s="13"/>
      <c r="CN3" s="13"/>
      <c r="CO3" s="13"/>
      <c r="CP3" s="13"/>
      <c r="CQ3" s="13"/>
      <c r="CR3" s="13"/>
      <c r="CS3" s="13" t="s">
        <v>86</v>
      </c>
      <c r="CT3" s="13"/>
      <c r="CU3" s="13"/>
      <c r="CV3" s="13"/>
      <c r="CW3" s="13"/>
      <c r="CX3" s="13"/>
      <c r="CY3" s="13"/>
      <c r="CZ3" s="13" t="s">
        <v>87</v>
      </c>
      <c r="DA3" s="13"/>
      <c r="DB3" s="13"/>
      <c r="DC3" s="13"/>
      <c r="DD3" s="13"/>
      <c r="DE3" s="13"/>
      <c r="DF3" s="13"/>
      <c r="DG3" s="125" t="s">
        <v>88</v>
      </c>
      <c r="DH3" s="125"/>
      <c r="DI3" s="125"/>
      <c r="DJ3" s="125"/>
      <c r="DK3" s="13"/>
      <c r="DL3" s="13"/>
      <c r="DM3" s="13"/>
      <c r="DN3" s="13" t="s">
        <v>89</v>
      </c>
      <c r="DO3" s="13"/>
      <c r="DP3" s="13"/>
      <c r="DQ3" s="13"/>
      <c r="DR3" s="38"/>
      <c r="DS3" s="13"/>
      <c r="DT3" s="13"/>
      <c r="DU3" s="37" t="s">
        <v>90</v>
      </c>
      <c r="DV3" s="38"/>
      <c r="DW3" s="38"/>
      <c r="DX3" s="38"/>
      <c r="DY3" s="13"/>
      <c r="DZ3" s="13"/>
      <c r="EA3" s="13"/>
      <c r="EB3" s="37" t="s">
        <v>91</v>
      </c>
      <c r="EC3" s="38"/>
      <c r="ED3" s="38"/>
      <c r="EE3" s="38"/>
      <c r="EF3" s="13"/>
      <c r="EG3" s="13"/>
      <c r="EH3" s="13"/>
      <c r="EI3" s="13"/>
      <c r="EJ3" s="13"/>
      <c r="EK3" s="13" t="s">
        <v>92</v>
      </c>
      <c r="EL3" s="12"/>
      <c r="EM3" s="13"/>
      <c r="EN3" s="13"/>
      <c r="EO3" s="13"/>
      <c r="EP3" s="13"/>
      <c r="EQ3" s="13"/>
      <c r="ER3" s="13" t="s">
        <v>93</v>
      </c>
      <c r="ES3" s="12"/>
      <c r="ET3" s="13"/>
      <c r="EU3" s="13"/>
      <c r="EV3" s="13"/>
      <c r="EW3" s="13"/>
      <c r="EX3" s="13"/>
      <c r="EY3" s="13" t="s">
        <v>94</v>
      </c>
      <c r="EZ3" s="12"/>
      <c r="FA3" s="13"/>
      <c r="FB3" s="13"/>
      <c r="FC3" s="13"/>
      <c r="FD3" s="13"/>
      <c r="FE3" s="13"/>
      <c r="FF3" s="13" t="s">
        <v>95</v>
      </c>
      <c r="FG3" s="12"/>
      <c r="FH3" s="13"/>
      <c r="FI3" s="13"/>
      <c r="FJ3" s="13"/>
      <c r="FK3" s="37" t="s">
        <v>96</v>
      </c>
      <c r="FL3" s="38"/>
      <c r="FM3" s="38"/>
      <c r="FN3" s="38"/>
      <c r="FO3" s="13"/>
      <c r="FP3" s="13"/>
      <c r="FQ3" s="13"/>
      <c r="FR3" s="38" t="s">
        <v>97</v>
      </c>
      <c r="FS3" s="38"/>
      <c r="FT3" s="38"/>
      <c r="FU3" s="38"/>
      <c r="FV3" s="38"/>
      <c r="FW3" s="13"/>
      <c r="FX3" s="13"/>
      <c r="FY3" s="38" t="s">
        <v>98</v>
      </c>
      <c r="FZ3" s="38"/>
      <c r="GA3" s="38"/>
      <c r="GB3" s="38"/>
      <c r="GC3" s="38"/>
      <c r="GD3" s="13"/>
      <c r="GE3" s="13"/>
      <c r="GF3" s="38" t="s">
        <v>99</v>
      </c>
      <c r="GG3" s="38"/>
      <c r="GH3" s="38"/>
      <c r="GI3" s="38"/>
      <c r="GJ3" s="38"/>
      <c r="GK3" s="13"/>
      <c r="GL3" s="13"/>
      <c r="GM3" s="38" t="s">
        <v>100</v>
      </c>
      <c r="GN3" s="38"/>
      <c r="GO3" s="38"/>
      <c r="GP3" s="38"/>
      <c r="GQ3" s="38"/>
      <c r="GR3" s="13"/>
      <c r="GS3" s="13"/>
      <c r="GT3" s="38" t="s">
        <v>101</v>
      </c>
      <c r="GU3" s="38"/>
      <c r="GV3" s="38"/>
      <c r="GW3" s="38"/>
      <c r="GX3" s="38"/>
      <c r="GY3" s="13"/>
      <c r="GZ3" s="13"/>
      <c r="HA3" s="38" t="s">
        <v>102</v>
      </c>
      <c r="HB3" s="38"/>
      <c r="HC3" s="38"/>
      <c r="HD3" s="38"/>
      <c r="HE3" s="38"/>
      <c r="HF3" s="13"/>
      <c r="HG3" s="13"/>
      <c r="HH3" s="37" t="s">
        <v>103</v>
      </c>
      <c r="HI3" s="38"/>
      <c r="HJ3" s="38"/>
      <c r="HK3" s="38"/>
      <c r="HL3" s="38"/>
      <c r="HM3" s="13"/>
      <c r="HN3" s="13"/>
      <c r="HO3" s="37" t="s">
        <v>104</v>
      </c>
      <c r="HP3" s="38"/>
      <c r="HQ3" s="38"/>
      <c r="HR3" s="38"/>
      <c r="HS3" s="38"/>
      <c r="HT3" s="13"/>
      <c r="HU3" s="13"/>
      <c r="HV3" s="13" t="s">
        <v>105</v>
      </c>
      <c r="HW3" s="13"/>
      <c r="HX3" s="13" t="s">
        <v>106</v>
      </c>
      <c r="HY3" s="13"/>
      <c r="HZ3" s="13" t="s">
        <v>31</v>
      </c>
      <c r="IA3" s="13"/>
      <c r="IB3" s="13" t="s">
        <v>107</v>
      </c>
      <c r="IC3" s="13"/>
      <c r="ID3" s="12" t="s">
        <v>108</v>
      </c>
      <c r="IE3" s="12"/>
      <c r="IF3" s="12" t="s">
        <v>109</v>
      </c>
      <c r="IG3" s="12"/>
      <c r="IH3" s="12" t="s">
        <v>110</v>
      </c>
      <c r="II3" s="12"/>
      <c r="IJ3" s="12" t="s">
        <v>111</v>
      </c>
      <c r="IK3" s="12"/>
      <c r="IL3" s="12" t="s">
        <v>112</v>
      </c>
      <c r="IM3" s="12"/>
      <c r="IN3" s="12" t="s">
        <v>113</v>
      </c>
      <c r="IO3" s="12"/>
      <c r="IP3" s="12" t="s">
        <v>114</v>
      </c>
      <c r="IQ3" s="12"/>
      <c r="IR3" s="31" t="s">
        <v>115</v>
      </c>
      <c r="IS3" s="25"/>
      <c r="IT3" s="25"/>
      <c r="IU3" s="25"/>
      <c r="IV3" s="29"/>
      <c r="IW3" s="12" t="s">
        <v>116</v>
      </c>
      <c r="IX3" s="12"/>
      <c r="IY3" s="13" t="s">
        <v>117</v>
      </c>
      <c r="IZ3" s="13" t="s">
        <v>118</v>
      </c>
    </row>
    <row r="4" spans="1:260">
      <c r="A4" s="12"/>
      <c r="B4" s="13"/>
      <c r="C4" s="13"/>
      <c r="D4" s="13"/>
      <c r="E4" s="13"/>
      <c r="F4" s="15"/>
      <c r="G4" s="13"/>
      <c r="H4" s="13"/>
      <c r="I4" s="13"/>
      <c r="J4" s="23"/>
      <c r="K4" s="23"/>
      <c r="L4" s="24"/>
      <c r="M4" s="24" t="s">
        <v>119</v>
      </c>
      <c r="N4" s="24" t="s">
        <v>120</v>
      </c>
      <c r="O4" s="12" t="s">
        <v>121</v>
      </c>
      <c r="P4" s="12" t="s">
        <v>28</v>
      </c>
      <c r="Q4" s="13" t="s">
        <v>122</v>
      </c>
      <c r="R4" s="35" t="s">
        <v>123</v>
      </c>
      <c r="S4" s="35" t="s">
        <v>124</v>
      </c>
      <c r="T4" s="13" t="s">
        <v>119</v>
      </c>
      <c r="U4" s="13" t="s">
        <v>120</v>
      </c>
      <c r="V4" s="12" t="s">
        <v>121</v>
      </c>
      <c r="W4" s="30" t="s">
        <v>28</v>
      </c>
      <c r="X4" s="13" t="s">
        <v>122</v>
      </c>
      <c r="Y4" s="35" t="s">
        <v>123</v>
      </c>
      <c r="Z4" s="35" t="s">
        <v>124</v>
      </c>
      <c r="AA4" s="13" t="s">
        <v>119</v>
      </c>
      <c r="AB4" s="13" t="s">
        <v>120</v>
      </c>
      <c r="AC4" s="12" t="s">
        <v>121</v>
      </c>
      <c r="AD4" s="12" t="s">
        <v>28</v>
      </c>
      <c r="AE4" s="13" t="s">
        <v>122</v>
      </c>
      <c r="AF4" s="35" t="s">
        <v>123</v>
      </c>
      <c r="AG4" s="35" t="s">
        <v>124</v>
      </c>
      <c r="AH4" s="13" t="s">
        <v>119</v>
      </c>
      <c r="AI4" s="13" t="s">
        <v>120</v>
      </c>
      <c r="AJ4" s="12" t="s">
        <v>121</v>
      </c>
      <c r="AK4" s="12" t="s">
        <v>28</v>
      </c>
      <c r="AL4" s="13" t="s">
        <v>122</v>
      </c>
      <c r="AM4" s="35" t="s">
        <v>123</v>
      </c>
      <c r="AN4" s="35" t="s">
        <v>124</v>
      </c>
      <c r="AO4" s="13" t="s">
        <v>119</v>
      </c>
      <c r="AP4" s="13" t="s">
        <v>120</v>
      </c>
      <c r="AQ4" s="13" t="s">
        <v>121</v>
      </c>
      <c r="AR4" s="12" t="s">
        <v>28</v>
      </c>
      <c r="AS4" s="13" t="s">
        <v>122</v>
      </c>
      <c r="AT4" s="35" t="s">
        <v>123</v>
      </c>
      <c r="AU4" s="35" t="s">
        <v>124</v>
      </c>
      <c r="AV4" s="13" t="s">
        <v>119</v>
      </c>
      <c r="AW4" s="13" t="s">
        <v>120</v>
      </c>
      <c r="AX4" s="13" t="s">
        <v>121</v>
      </c>
      <c r="AY4" s="12" t="s">
        <v>28</v>
      </c>
      <c r="AZ4" s="13" t="s">
        <v>122</v>
      </c>
      <c r="BA4" s="35" t="s">
        <v>123</v>
      </c>
      <c r="BB4" s="35" t="s">
        <v>124</v>
      </c>
      <c r="BC4" s="13" t="s">
        <v>119</v>
      </c>
      <c r="BD4" s="13" t="s">
        <v>120</v>
      </c>
      <c r="BE4" s="13" t="s">
        <v>121</v>
      </c>
      <c r="BF4" s="12" t="s">
        <v>28</v>
      </c>
      <c r="BG4" s="13" t="s">
        <v>122</v>
      </c>
      <c r="BH4" s="35" t="s">
        <v>123</v>
      </c>
      <c r="BI4" s="35" t="s">
        <v>124</v>
      </c>
      <c r="BJ4" s="13" t="s">
        <v>119</v>
      </c>
      <c r="BK4" s="13" t="s">
        <v>120</v>
      </c>
      <c r="BL4" s="13" t="s">
        <v>121</v>
      </c>
      <c r="BM4" s="12" t="s">
        <v>28</v>
      </c>
      <c r="BN4" s="13" t="s">
        <v>122</v>
      </c>
      <c r="BO4" s="35" t="s">
        <v>123</v>
      </c>
      <c r="BP4" s="35" t="s">
        <v>124</v>
      </c>
      <c r="BQ4" s="13" t="s">
        <v>119</v>
      </c>
      <c r="BR4" s="13" t="s">
        <v>120</v>
      </c>
      <c r="BS4" s="13" t="s">
        <v>121</v>
      </c>
      <c r="BT4" s="12" t="s">
        <v>28</v>
      </c>
      <c r="BU4" s="13" t="s">
        <v>122</v>
      </c>
      <c r="BV4" s="35" t="s">
        <v>123</v>
      </c>
      <c r="BW4" s="35" t="s">
        <v>124</v>
      </c>
      <c r="BX4" s="13" t="s">
        <v>119</v>
      </c>
      <c r="BY4" s="13" t="s">
        <v>120</v>
      </c>
      <c r="BZ4" s="13" t="s">
        <v>121</v>
      </c>
      <c r="CA4" s="30" t="s">
        <v>28</v>
      </c>
      <c r="CB4" s="13" t="s">
        <v>122</v>
      </c>
      <c r="CC4" s="35" t="s">
        <v>123</v>
      </c>
      <c r="CD4" s="35" t="s">
        <v>124</v>
      </c>
      <c r="CE4" s="13" t="s">
        <v>119</v>
      </c>
      <c r="CF4" s="13" t="s">
        <v>120</v>
      </c>
      <c r="CG4" s="13" t="s">
        <v>121</v>
      </c>
      <c r="CH4" s="12" t="s">
        <v>28</v>
      </c>
      <c r="CI4" s="13" t="s">
        <v>122</v>
      </c>
      <c r="CJ4" s="35" t="s">
        <v>123</v>
      </c>
      <c r="CK4" s="35" t="s">
        <v>124</v>
      </c>
      <c r="CL4" s="119" t="s">
        <v>119</v>
      </c>
      <c r="CM4" s="13" t="s">
        <v>120</v>
      </c>
      <c r="CN4" s="13" t="s">
        <v>121</v>
      </c>
      <c r="CO4" s="30" t="s">
        <v>28</v>
      </c>
      <c r="CP4" s="13" t="s">
        <v>122</v>
      </c>
      <c r="CQ4" s="35" t="s">
        <v>123</v>
      </c>
      <c r="CR4" s="35" t="s">
        <v>124</v>
      </c>
      <c r="CS4" s="13" t="s">
        <v>119</v>
      </c>
      <c r="CT4" s="13" t="s">
        <v>120</v>
      </c>
      <c r="CU4" s="13" t="s">
        <v>121</v>
      </c>
      <c r="CV4" s="30" t="s">
        <v>28</v>
      </c>
      <c r="CW4" s="13" t="s">
        <v>122</v>
      </c>
      <c r="CX4" s="35" t="s">
        <v>123</v>
      </c>
      <c r="CY4" s="35" t="s">
        <v>124</v>
      </c>
      <c r="CZ4" s="13" t="s">
        <v>119</v>
      </c>
      <c r="DA4" s="13" t="s">
        <v>120</v>
      </c>
      <c r="DB4" s="13" t="s">
        <v>121</v>
      </c>
      <c r="DC4" s="30" t="s">
        <v>28</v>
      </c>
      <c r="DD4" s="13" t="s">
        <v>122</v>
      </c>
      <c r="DE4" s="35" t="s">
        <v>123</v>
      </c>
      <c r="DF4" s="35" t="s">
        <v>124</v>
      </c>
      <c r="DG4" s="125" t="s">
        <v>119</v>
      </c>
      <c r="DH4" s="125" t="s">
        <v>120</v>
      </c>
      <c r="DI4" s="125" t="s">
        <v>121</v>
      </c>
      <c r="DJ4" s="127" t="s">
        <v>28</v>
      </c>
      <c r="DK4" s="13" t="s">
        <v>122</v>
      </c>
      <c r="DL4" s="35" t="s">
        <v>123</v>
      </c>
      <c r="DM4" s="35" t="s">
        <v>124</v>
      </c>
      <c r="DN4" s="13" t="s">
        <v>119</v>
      </c>
      <c r="DO4" s="13" t="s">
        <v>120</v>
      </c>
      <c r="DP4" s="13" t="s">
        <v>121</v>
      </c>
      <c r="DQ4" s="12" t="s">
        <v>28</v>
      </c>
      <c r="DR4" s="13" t="s">
        <v>122</v>
      </c>
      <c r="DS4" s="35" t="s">
        <v>123</v>
      </c>
      <c r="DT4" s="35" t="s">
        <v>124</v>
      </c>
      <c r="DU4" s="13" t="s">
        <v>119</v>
      </c>
      <c r="DV4" s="13" t="s">
        <v>120</v>
      </c>
      <c r="DW4" s="13" t="s">
        <v>121</v>
      </c>
      <c r="DX4" s="12" t="s">
        <v>28</v>
      </c>
      <c r="DY4" s="13" t="s">
        <v>122</v>
      </c>
      <c r="DZ4" s="35" t="s">
        <v>123</v>
      </c>
      <c r="EA4" s="35" t="s">
        <v>124</v>
      </c>
      <c r="EB4" s="13" t="s">
        <v>119</v>
      </c>
      <c r="EC4" s="13" t="s">
        <v>120</v>
      </c>
      <c r="ED4" s="13" t="s">
        <v>121</v>
      </c>
      <c r="EE4" s="30" t="s">
        <v>28</v>
      </c>
      <c r="EF4" s="13" t="s">
        <v>122</v>
      </c>
      <c r="EG4" s="35" t="s">
        <v>123</v>
      </c>
      <c r="EH4" s="35" t="s">
        <v>124</v>
      </c>
      <c r="EI4" s="13" t="s">
        <v>119</v>
      </c>
      <c r="EJ4" s="13" t="s">
        <v>120</v>
      </c>
      <c r="EK4" s="13" t="s">
        <v>121</v>
      </c>
      <c r="EL4" s="12" t="s">
        <v>28</v>
      </c>
      <c r="EM4" s="13" t="s">
        <v>122</v>
      </c>
      <c r="EN4" s="35" t="s">
        <v>123</v>
      </c>
      <c r="EO4" s="35" t="s">
        <v>124</v>
      </c>
      <c r="EP4" s="13" t="s">
        <v>119</v>
      </c>
      <c r="EQ4" s="13" t="s">
        <v>120</v>
      </c>
      <c r="ER4" s="13" t="s">
        <v>121</v>
      </c>
      <c r="ES4" s="12" t="s">
        <v>28</v>
      </c>
      <c r="ET4" s="13" t="s">
        <v>122</v>
      </c>
      <c r="EU4" s="35" t="s">
        <v>123</v>
      </c>
      <c r="EV4" s="35" t="s">
        <v>124</v>
      </c>
      <c r="EW4" s="13" t="s">
        <v>119</v>
      </c>
      <c r="EX4" s="13" t="s">
        <v>120</v>
      </c>
      <c r="EY4" s="13" t="s">
        <v>121</v>
      </c>
      <c r="EZ4" s="12" t="s">
        <v>28</v>
      </c>
      <c r="FA4" s="13" t="s">
        <v>122</v>
      </c>
      <c r="FB4" s="35" t="s">
        <v>123</v>
      </c>
      <c r="FC4" s="35" t="s">
        <v>124</v>
      </c>
      <c r="FD4" s="13" t="s">
        <v>119</v>
      </c>
      <c r="FE4" s="13" t="s">
        <v>120</v>
      </c>
      <c r="FF4" s="13" t="s">
        <v>121</v>
      </c>
      <c r="FG4" s="12" t="s">
        <v>28</v>
      </c>
      <c r="FH4" s="13" t="s">
        <v>122</v>
      </c>
      <c r="FI4" s="35" t="s">
        <v>123</v>
      </c>
      <c r="FJ4" s="35" t="s">
        <v>124</v>
      </c>
      <c r="FK4" s="13" t="s">
        <v>119</v>
      </c>
      <c r="FL4" s="13" t="s">
        <v>120</v>
      </c>
      <c r="FM4" s="13" t="s">
        <v>121</v>
      </c>
      <c r="FN4" s="12" t="s">
        <v>28</v>
      </c>
      <c r="FO4" s="13" t="s">
        <v>122</v>
      </c>
      <c r="FP4" s="35" t="s">
        <v>123</v>
      </c>
      <c r="FQ4" s="35" t="s">
        <v>124</v>
      </c>
      <c r="FR4" s="13" t="s">
        <v>119</v>
      </c>
      <c r="FS4" s="13" t="s">
        <v>120</v>
      </c>
      <c r="FT4" s="13" t="s">
        <v>121</v>
      </c>
      <c r="FU4" s="12" t="s">
        <v>28</v>
      </c>
      <c r="FV4" s="13" t="s">
        <v>122</v>
      </c>
      <c r="FW4" s="35" t="s">
        <v>123</v>
      </c>
      <c r="FX4" s="35" t="s">
        <v>124</v>
      </c>
      <c r="FY4" s="13" t="s">
        <v>119</v>
      </c>
      <c r="FZ4" s="13" t="s">
        <v>120</v>
      </c>
      <c r="GA4" s="13" t="s">
        <v>121</v>
      </c>
      <c r="GB4" s="12" t="s">
        <v>28</v>
      </c>
      <c r="GC4" s="13" t="s">
        <v>122</v>
      </c>
      <c r="GD4" s="35" t="s">
        <v>123</v>
      </c>
      <c r="GE4" s="35" t="s">
        <v>124</v>
      </c>
      <c r="GF4" s="13" t="s">
        <v>119</v>
      </c>
      <c r="GG4" s="13" t="s">
        <v>120</v>
      </c>
      <c r="GH4" s="13" t="s">
        <v>121</v>
      </c>
      <c r="GI4" s="13" t="s">
        <v>28</v>
      </c>
      <c r="GJ4" s="13" t="s">
        <v>122</v>
      </c>
      <c r="GK4" s="35" t="s">
        <v>123</v>
      </c>
      <c r="GL4" s="35" t="s">
        <v>124</v>
      </c>
      <c r="GM4" s="13" t="s">
        <v>119</v>
      </c>
      <c r="GN4" s="13" t="s">
        <v>120</v>
      </c>
      <c r="GO4" s="13" t="s">
        <v>121</v>
      </c>
      <c r="GP4" s="12" t="s">
        <v>28</v>
      </c>
      <c r="GQ4" s="13" t="s">
        <v>122</v>
      </c>
      <c r="GR4" s="35" t="s">
        <v>123</v>
      </c>
      <c r="GS4" s="35" t="s">
        <v>124</v>
      </c>
      <c r="GT4" s="13" t="s">
        <v>119</v>
      </c>
      <c r="GU4" s="13" t="s">
        <v>120</v>
      </c>
      <c r="GV4" s="13" t="s">
        <v>121</v>
      </c>
      <c r="GW4" s="30" t="s">
        <v>28</v>
      </c>
      <c r="GX4" s="13" t="s">
        <v>122</v>
      </c>
      <c r="GY4" s="35" t="s">
        <v>123</v>
      </c>
      <c r="GZ4" s="35" t="s">
        <v>124</v>
      </c>
      <c r="HA4" s="13" t="s">
        <v>119</v>
      </c>
      <c r="HB4" s="13" t="s">
        <v>120</v>
      </c>
      <c r="HC4" s="13" t="s">
        <v>121</v>
      </c>
      <c r="HD4" s="12" t="s">
        <v>28</v>
      </c>
      <c r="HE4" s="13" t="s">
        <v>122</v>
      </c>
      <c r="HF4" s="35" t="s">
        <v>123</v>
      </c>
      <c r="HG4" s="35" t="s">
        <v>124</v>
      </c>
      <c r="HH4" s="13" t="s">
        <v>119</v>
      </c>
      <c r="HI4" s="13" t="s">
        <v>120</v>
      </c>
      <c r="HJ4" s="13" t="s">
        <v>121</v>
      </c>
      <c r="HK4" s="12" t="s">
        <v>28</v>
      </c>
      <c r="HL4" s="13" t="s">
        <v>122</v>
      </c>
      <c r="HM4" s="35" t="s">
        <v>123</v>
      </c>
      <c r="HN4" s="35" t="s">
        <v>124</v>
      </c>
      <c r="HO4" s="13" t="s">
        <v>119</v>
      </c>
      <c r="HP4" s="13" t="s">
        <v>120</v>
      </c>
      <c r="HQ4" s="13" t="s">
        <v>121</v>
      </c>
      <c r="HR4" s="13" t="s">
        <v>28</v>
      </c>
      <c r="HS4" s="13" t="s">
        <v>122</v>
      </c>
      <c r="HT4" s="35" t="s">
        <v>123</v>
      </c>
      <c r="HU4" s="35" t="s">
        <v>124</v>
      </c>
      <c r="HV4" s="13" t="s">
        <v>121</v>
      </c>
      <c r="HW4" s="13" t="s">
        <v>28</v>
      </c>
      <c r="HX4" s="13" t="s">
        <v>121</v>
      </c>
      <c r="HY4" s="13" t="s">
        <v>28</v>
      </c>
      <c r="HZ4" s="13" t="s">
        <v>121</v>
      </c>
      <c r="IA4" s="13" t="s">
        <v>28</v>
      </c>
      <c r="IB4" s="12" t="s">
        <v>121</v>
      </c>
      <c r="IC4" s="30" t="s">
        <v>28</v>
      </c>
      <c r="ID4" s="12" t="s">
        <v>121</v>
      </c>
      <c r="IE4" s="30" t="s">
        <v>28</v>
      </c>
      <c r="IF4" s="12" t="s">
        <v>121</v>
      </c>
      <c r="IG4" s="12" t="s">
        <v>28</v>
      </c>
      <c r="IH4" s="12" t="s">
        <v>121</v>
      </c>
      <c r="II4" s="12" t="s">
        <v>28</v>
      </c>
      <c r="IJ4" s="12" t="s">
        <v>121</v>
      </c>
      <c r="IK4" s="12" t="s">
        <v>28</v>
      </c>
      <c r="IL4" s="12" t="s">
        <v>121</v>
      </c>
      <c r="IM4" s="12" t="s">
        <v>28</v>
      </c>
      <c r="IN4" s="12" t="s">
        <v>121</v>
      </c>
      <c r="IO4" s="12" t="s">
        <v>28</v>
      </c>
      <c r="IP4" s="12" t="s">
        <v>121</v>
      </c>
      <c r="IQ4" s="12" t="s">
        <v>28</v>
      </c>
      <c r="IR4" s="12" t="s">
        <v>121</v>
      </c>
      <c r="IS4" s="12" t="s">
        <v>28</v>
      </c>
      <c r="IT4" s="34" t="s">
        <v>125</v>
      </c>
      <c r="IU4" s="35" t="s">
        <v>123</v>
      </c>
      <c r="IV4" s="35" t="s">
        <v>124</v>
      </c>
      <c r="IW4" s="12" t="s">
        <v>121</v>
      </c>
      <c r="IX4" s="12" t="s">
        <v>28</v>
      </c>
      <c r="IY4" s="13"/>
      <c r="IZ4" s="13"/>
    </row>
    <row r="5" spans="1:260">
      <c r="A5" s="16" t="s">
        <v>126</v>
      </c>
      <c r="B5" s="17" t="s">
        <v>35</v>
      </c>
      <c r="C5" s="18">
        <v>6939962741710</v>
      </c>
      <c r="D5" s="18">
        <v>21061011000035</v>
      </c>
      <c r="E5" s="17" t="s">
        <v>127</v>
      </c>
      <c r="F5" s="19" t="s">
        <v>128</v>
      </c>
      <c r="G5" s="17" t="s">
        <v>129</v>
      </c>
      <c r="H5" s="26">
        <f>VLOOKUP(C5,供应链!E:J,6,0)</f>
        <v>1</v>
      </c>
      <c r="I5" s="17">
        <f>VLOOKUP(C5,供应链!E:H,4,0)</f>
        <v>5135</v>
      </c>
      <c r="J5" s="17">
        <f>VLOOKUP(C5,供应链!E:K,7,0)</f>
        <v>0</v>
      </c>
      <c r="K5" s="18">
        <f>VLOOKUP(C5,供应链!E:I,5,0)</f>
        <v>30.7594665906012</v>
      </c>
      <c r="L5" s="27">
        <f t="shared" ref="L5:L68" si="0">IR5/$IR$111</f>
        <v>0.0611962647921303</v>
      </c>
      <c r="M5" s="17">
        <v>4989</v>
      </c>
      <c r="N5" s="26">
        <v>0.0607336139506915</v>
      </c>
      <c r="O5" s="18">
        <v>303</v>
      </c>
      <c r="P5" s="18">
        <v>26970</v>
      </c>
      <c r="Q5" s="40">
        <f>IFERROR(P5/O5,0)</f>
        <v>89.009900990099</v>
      </c>
      <c r="R5" s="17">
        <f t="shared" ref="R5:R68" si="1">(Q5-$IT5)*O5</f>
        <v>-4845</v>
      </c>
      <c r="S5" s="36">
        <f>IFERROR(R5/P5,0)</f>
        <v>-0.17964404894327</v>
      </c>
      <c r="T5" s="17">
        <v>3755</v>
      </c>
      <c r="U5" s="26">
        <v>0.0540612516644474</v>
      </c>
      <c r="V5" s="18">
        <v>203</v>
      </c>
      <c r="W5" s="18">
        <v>18042</v>
      </c>
      <c r="X5" s="40">
        <f t="shared" ref="X5:X68" si="2">IFERROR(W5/V5,0)</f>
        <v>88.8768472906404</v>
      </c>
      <c r="Y5" s="17">
        <f>(X5-$IT5)*V5</f>
        <v>-3273</v>
      </c>
      <c r="Z5" s="36">
        <f>IFERROR(Y5/W5,0)</f>
        <v>-0.181410043232458</v>
      </c>
      <c r="AA5" s="17">
        <v>3759</v>
      </c>
      <c r="AB5" s="26">
        <v>0.0718276137270551</v>
      </c>
      <c r="AC5" s="18">
        <v>270</v>
      </c>
      <c r="AD5" s="18">
        <v>23922</v>
      </c>
      <c r="AE5" s="40">
        <v>99</v>
      </c>
      <c r="AF5" s="17">
        <f>(AE5-$IT5)*AC5</f>
        <v>-1620</v>
      </c>
      <c r="AG5" s="36">
        <f>IFERROR(AF5/AD5,0)</f>
        <v>-0.0677200902934537</v>
      </c>
      <c r="AH5" s="17">
        <v>2772</v>
      </c>
      <c r="AI5" s="26">
        <v>0.0526695526695527</v>
      </c>
      <c r="AJ5" s="18">
        <v>146</v>
      </c>
      <c r="AK5" s="18">
        <v>13567</v>
      </c>
      <c r="AL5" s="40">
        <v>99</v>
      </c>
      <c r="AM5" s="17">
        <f>(AL5-$IT5)*AJ5</f>
        <v>-876</v>
      </c>
      <c r="AN5" s="36">
        <f>IFERROR(AM5/AK5,0)</f>
        <v>-0.0645684381219135</v>
      </c>
      <c r="AO5" s="17">
        <v>2826</v>
      </c>
      <c r="AP5" s="26">
        <v>0.062278839348903</v>
      </c>
      <c r="AQ5" s="18">
        <v>176</v>
      </c>
      <c r="AR5" s="18">
        <v>16039</v>
      </c>
      <c r="AS5" s="40">
        <v>99</v>
      </c>
      <c r="AT5" s="17">
        <f>(AS5-$IT5)*AQ5</f>
        <v>-1056</v>
      </c>
      <c r="AU5" s="36">
        <f>IFERROR(AT5/AR5,0)</f>
        <v>-0.0658395161793129</v>
      </c>
      <c r="AV5" s="17">
        <v>3485</v>
      </c>
      <c r="AW5" s="26">
        <v>0.0625538020086083</v>
      </c>
      <c r="AX5" s="18">
        <v>218</v>
      </c>
      <c r="AY5" s="18">
        <v>19453</v>
      </c>
      <c r="AZ5" s="40">
        <v>99</v>
      </c>
      <c r="BA5" s="17">
        <f>(AZ5-$IT5)*AX5</f>
        <v>-1308</v>
      </c>
      <c r="BB5" s="36">
        <f>IFERROR(BA5/AY5,0)</f>
        <v>-0.0672389862746106</v>
      </c>
      <c r="BC5" s="17">
        <v>4165</v>
      </c>
      <c r="BD5" s="26">
        <v>0.0645858343337335</v>
      </c>
      <c r="BE5" s="17">
        <v>269</v>
      </c>
      <c r="BF5" s="18">
        <v>24148</v>
      </c>
      <c r="BG5" s="40">
        <v>99</v>
      </c>
      <c r="BH5" s="17">
        <f t="shared" ref="BH5:BH68" si="3">(BG5-$IT5)*BE5</f>
        <v>-1614</v>
      </c>
      <c r="BI5" s="36">
        <f t="shared" ref="BI5:BI68" si="4">IFERROR(BH5/BF5,0)</f>
        <v>-0.0668378333609409</v>
      </c>
      <c r="BJ5" s="17">
        <v>4216</v>
      </c>
      <c r="BK5" s="32">
        <v>0.0654648956356736</v>
      </c>
      <c r="BL5" s="17">
        <v>276</v>
      </c>
      <c r="BM5" s="18">
        <v>24733</v>
      </c>
      <c r="BN5" s="40">
        <v>99</v>
      </c>
      <c r="BO5" s="17">
        <f t="shared" ref="BO5:BO68" si="5">(BN5-$IT5)*BL5</f>
        <v>-1656</v>
      </c>
      <c r="BP5" s="36">
        <f t="shared" ref="BP5:BP68" si="6">IFERROR(BO5/BM5,0)</f>
        <v>-0.0669550802571463</v>
      </c>
      <c r="BQ5" s="17">
        <v>3852</v>
      </c>
      <c r="BR5" s="32">
        <v>0.0539979231568017</v>
      </c>
      <c r="BS5" s="18">
        <v>208</v>
      </c>
      <c r="BT5" s="18">
        <v>18890</v>
      </c>
      <c r="BU5" s="40">
        <v>99</v>
      </c>
      <c r="BV5" s="17">
        <f t="shared" ref="BV5:BV68" si="7">(BU5-$IT5)*BS5</f>
        <v>-1248</v>
      </c>
      <c r="BW5" s="36">
        <f t="shared" ref="BW5:BW68" si="8">IFERROR(BV5/BT5,0)</f>
        <v>-0.0660667019587083</v>
      </c>
      <c r="BX5" s="112">
        <v>3021</v>
      </c>
      <c r="BY5" s="117">
        <v>0.0519695465077789</v>
      </c>
      <c r="BZ5" s="18">
        <v>157</v>
      </c>
      <c r="CA5" s="112">
        <v>14417</v>
      </c>
      <c r="CB5" s="40">
        <v>99</v>
      </c>
      <c r="CC5" s="17">
        <f t="shared" ref="CC5:CC68" si="9">(CB5-$IT5)*BZ5</f>
        <v>-942</v>
      </c>
      <c r="CD5" s="36">
        <f t="shared" ref="CD5:CD68" si="10">IFERROR(CC5/CA5,0)</f>
        <v>-0.0653395297218561</v>
      </c>
      <c r="CE5" s="112">
        <v>3174</v>
      </c>
      <c r="CF5" s="117">
        <v>0.0554505356017643</v>
      </c>
      <c r="CG5" s="112">
        <v>176</v>
      </c>
      <c r="CH5" s="260">
        <v>16106.4858757062</v>
      </c>
      <c r="CI5" s="40">
        <v>99</v>
      </c>
      <c r="CJ5" s="17">
        <f t="shared" ref="CJ5:CJ68" si="11">(CI5-$IT5)*CG5</f>
        <v>-1056</v>
      </c>
      <c r="CK5" s="36">
        <f t="shared" ref="CK5:CK68" si="12">IFERROR(CJ5/CH5,0)</f>
        <v>-0.0655636498333128</v>
      </c>
      <c r="CL5" s="120">
        <v>3269</v>
      </c>
      <c r="CM5" s="121">
        <v>0.0553686142551239</v>
      </c>
      <c r="CN5" s="55">
        <v>181</v>
      </c>
      <c r="CO5" s="55">
        <v>16620</v>
      </c>
      <c r="CP5" s="40">
        <v>99</v>
      </c>
      <c r="CQ5" s="17">
        <f t="shared" ref="CQ5:CQ68" si="13">(CP5-$IT5)*CN5</f>
        <v>-1086</v>
      </c>
      <c r="CR5" s="36">
        <f t="shared" ref="CR5:CR68" si="14">IFERROR(CQ5/CO5,0)</f>
        <v>-0.0653429602888087</v>
      </c>
      <c r="CS5" s="122">
        <v>2996</v>
      </c>
      <c r="CT5" s="121">
        <v>0.058411214953271</v>
      </c>
      <c r="CU5" s="122">
        <v>175</v>
      </c>
      <c r="CV5" s="122">
        <v>16453</v>
      </c>
      <c r="CW5" s="40">
        <v>99</v>
      </c>
      <c r="CX5" s="17">
        <f t="shared" ref="CX5:CX68" si="15">(CW5-$IT5)*CU5</f>
        <v>-1050</v>
      </c>
      <c r="CY5" s="36">
        <f t="shared" ref="CY5:CY68" si="16">IFERROR(CX5/CV5,0)</f>
        <v>-0.0638181486658968</v>
      </c>
      <c r="CZ5" s="112">
        <v>3010</v>
      </c>
      <c r="DA5" s="117">
        <v>0.0362126245847176</v>
      </c>
      <c r="DB5" s="112">
        <v>109</v>
      </c>
      <c r="DC5" s="112">
        <v>10056</v>
      </c>
      <c r="DD5" s="40">
        <v>99</v>
      </c>
      <c r="DE5" s="17">
        <f t="shared" ref="DE5:DE68" si="17">(DD5-$IT5)*DB5</f>
        <v>-654</v>
      </c>
      <c r="DF5" s="36">
        <f t="shared" ref="DF5:DF68" si="18">IFERROR(DE5/DC5,0)</f>
        <v>-0.065035799522673</v>
      </c>
      <c r="DG5" s="126">
        <v>2987</v>
      </c>
      <c r="DH5" s="32">
        <v>0.00033478406427854</v>
      </c>
      <c r="DI5" s="17">
        <v>1</v>
      </c>
      <c r="DJ5" s="18">
        <v>87</v>
      </c>
      <c r="DK5" s="40">
        <v>99</v>
      </c>
      <c r="DL5" s="17">
        <f t="shared" ref="DL5:DL68" si="19">(DK5-$IT5)*DI5</f>
        <v>-6</v>
      </c>
      <c r="DM5" s="36">
        <f t="shared" ref="DM5:DM68" si="20">IFERROR(DL5/DJ5,0)</f>
        <v>-0.0689655172413793</v>
      </c>
      <c r="DN5" s="33">
        <v>5530</v>
      </c>
      <c r="DO5" s="32">
        <v>0.0784810126582278</v>
      </c>
      <c r="DP5" s="18">
        <v>434</v>
      </c>
      <c r="DQ5" s="18">
        <v>36691</v>
      </c>
      <c r="DR5" s="40">
        <v>89</v>
      </c>
      <c r="DS5" s="17">
        <f t="shared" ref="DS5:DS68" si="21">(DR5-$IT5)*DP5</f>
        <v>-6944</v>
      </c>
      <c r="DT5" s="36">
        <f t="shared" ref="DT5:DT68" si="22">IFERROR(DS5/DQ5,0)</f>
        <v>-0.189256220871603</v>
      </c>
      <c r="DU5" s="18">
        <v>4684</v>
      </c>
      <c r="DV5" s="26">
        <v>0.0439795046968403</v>
      </c>
      <c r="DW5" s="18">
        <v>206</v>
      </c>
      <c r="DX5" s="18">
        <v>18080</v>
      </c>
      <c r="DY5" s="40">
        <f t="shared" ref="DY5:DY68" si="23">IFERROR(DX5/DW5,0)</f>
        <v>87.7669902912621</v>
      </c>
      <c r="DZ5" s="17">
        <f t="shared" ref="DZ5:DZ68" si="24">(DY5-$IT5)*DW5</f>
        <v>-3550</v>
      </c>
      <c r="EA5" s="36">
        <f t="shared" ref="EA5:EA68" si="25">IFERROR(DZ5/DX5,0)</f>
        <v>-0.196349557522124</v>
      </c>
      <c r="EB5" s="18">
        <v>6483</v>
      </c>
      <c r="EC5" s="26">
        <v>0.0757365417245103</v>
      </c>
      <c r="ED5" s="18">
        <v>491</v>
      </c>
      <c r="EE5" s="18">
        <v>41172</v>
      </c>
      <c r="EF5" s="40">
        <v>89</v>
      </c>
      <c r="EG5" s="17">
        <f t="shared" ref="EG5:EG68" si="26">(EF5-$IT5)*ED5</f>
        <v>-7856</v>
      </c>
      <c r="EH5" s="36">
        <f t="shared" ref="EH5:EH68" si="27">IFERROR(EG5/EE5,0)</f>
        <v>-0.19080928786554</v>
      </c>
      <c r="EI5" s="18">
        <v>3543</v>
      </c>
      <c r="EJ5" s="26">
        <v>0.0841095117132374</v>
      </c>
      <c r="EK5" s="18">
        <v>298</v>
      </c>
      <c r="EL5" s="18">
        <v>27375</v>
      </c>
      <c r="EM5" s="40">
        <v>99</v>
      </c>
      <c r="EN5" s="17">
        <f t="shared" ref="EN5:EN68" si="28">(EM5-$IT5)*EK5</f>
        <v>-1788</v>
      </c>
      <c r="EO5" s="36">
        <f t="shared" ref="EO5:EO68" si="29">IFERROR(EN5/EL5,0)</f>
        <v>-0.0653150684931507</v>
      </c>
      <c r="EP5" s="18">
        <v>3699</v>
      </c>
      <c r="EQ5" s="26">
        <v>0.0600162206001622</v>
      </c>
      <c r="ER5" s="18">
        <v>222</v>
      </c>
      <c r="ES5" s="18">
        <v>19658</v>
      </c>
      <c r="ET5" s="40">
        <v>99</v>
      </c>
      <c r="EU5" s="17">
        <f t="shared" ref="EU5:EU68" si="30">(ET5-$IT5)*ER5</f>
        <v>-1332</v>
      </c>
      <c r="EV5" s="36">
        <f t="shared" ref="EV5:EV68" si="31">IFERROR(EU5/ES5,0)</f>
        <v>-0.0677586733136636</v>
      </c>
      <c r="EW5" s="18">
        <v>2351</v>
      </c>
      <c r="EX5" s="26">
        <v>0.0493407060825181</v>
      </c>
      <c r="EY5" s="17">
        <v>116</v>
      </c>
      <c r="EZ5" s="18">
        <v>10835</v>
      </c>
      <c r="FA5" s="40">
        <v>99</v>
      </c>
      <c r="FB5" s="17">
        <f>(FA5-$IT5)*EY5</f>
        <v>-696</v>
      </c>
      <c r="FC5" s="36">
        <f>IFERROR(FB5/EZ5,0)</f>
        <v>-0.0642362713428703</v>
      </c>
      <c r="FD5" s="18">
        <v>2220</v>
      </c>
      <c r="FE5" s="26">
        <v>0.0585585585585586</v>
      </c>
      <c r="FF5" s="17">
        <v>130</v>
      </c>
      <c r="FG5" s="18">
        <v>12615</v>
      </c>
      <c r="FH5" s="40">
        <v>99</v>
      </c>
      <c r="FI5" s="17">
        <f>(FH5-$IT5)*FF5</f>
        <v>-780</v>
      </c>
      <c r="FJ5" s="36">
        <f>IFERROR(FI5/FG5,0)</f>
        <v>-0.0618311533888228</v>
      </c>
      <c r="FK5" s="18">
        <v>2203</v>
      </c>
      <c r="FL5" s="26">
        <v>0.0558329550612801</v>
      </c>
      <c r="FM5" s="17">
        <v>123</v>
      </c>
      <c r="FN5" s="18">
        <v>11801</v>
      </c>
      <c r="FO5" s="40">
        <v>99</v>
      </c>
      <c r="FP5" s="17">
        <f>(FO5-$IT5)*FM5</f>
        <v>-738</v>
      </c>
      <c r="FQ5" s="36">
        <f>IFERROR(FP5/FN5,0)</f>
        <v>-0.0625370731293958</v>
      </c>
      <c r="FR5" s="18">
        <v>2186</v>
      </c>
      <c r="FS5" s="26">
        <v>0.0443732845379689</v>
      </c>
      <c r="FT5" s="17">
        <v>97</v>
      </c>
      <c r="FU5" s="18">
        <v>9240</v>
      </c>
      <c r="FV5" s="40">
        <v>99</v>
      </c>
      <c r="FW5" s="17">
        <f>(FV5-$IT5)*FT5</f>
        <v>-582</v>
      </c>
      <c r="FX5" s="36">
        <f>IFERROR(FW5/FU5,0)</f>
        <v>-0.062987012987013</v>
      </c>
      <c r="FY5" s="18">
        <v>2746</v>
      </c>
      <c r="FZ5" s="26">
        <v>0.056081573197378</v>
      </c>
      <c r="GA5" s="17">
        <v>154</v>
      </c>
      <c r="GB5" s="18">
        <v>14729</v>
      </c>
      <c r="GC5" s="40">
        <v>99</v>
      </c>
      <c r="GD5" s="17">
        <f>(GC5-$IT5)*GA5</f>
        <v>-924</v>
      </c>
      <c r="GE5" s="36">
        <f>IFERROR(GD5/GB5,0)</f>
        <v>-0.0627333831217326</v>
      </c>
      <c r="GF5" s="18">
        <v>3078</v>
      </c>
      <c r="GG5" s="26">
        <v>0.0500324886289799</v>
      </c>
      <c r="GH5" s="18">
        <v>154</v>
      </c>
      <c r="GI5" s="18">
        <v>14860</v>
      </c>
      <c r="GJ5" s="40">
        <v>99</v>
      </c>
      <c r="GK5" s="17">
        <f>(GJ5-$IT5)*GH5</f>
        <v>-924</v>
      </c>
      <c r="GL5" s="36">
        <f>IFERROR(GK5/GI5,0)</f>
        <v>-0.0621803499327052</v>
      </c>
      <c r="GM5" s="18">
        <v>3248</v>
      </c>
      <c r="GN5" s="26">
        <v>0.0541871921182266</v>
      </c>
      <c r="GO5" s="18">
        <v>176</v>
      </c>
      <c r="GP5" s="18">
        <v>17109</v>
      </c>
      <c r="GQ5" s="40">
        <v>99</v>
      </c>
      <c r="GR5" s="17">
        <f>(GQ5-$IT5)*GO5</f>
        <v>-1056</v>
      </c>
      <c r="GS5" s="36">
        <f>IFERROR(GR5/GP5,0)</f>
        <v>-0.0617219007539891</v>
      </c>
      <c r="GT5" s="18">
        <v>2933</v>
      </c>
      <c r="GU5" s="26">
        <v>0.0463689055574497</v>
      </c>
      <c r="GV5" s="18">
        <v>136</v>
      </c>
      <c r="GW5" s="18">
        <v>13041</v>
      </c>
      <c r="GX5" s="40">
        <v>99</v>
      </c>
      <c r="GY5" s="17">
        <f t="shared" ref="GY5:GY68" si="32">(GX5-$IT5)*GV5</f>
        <v>-816</v>
      </c>
      <c r="GZ5" s="36">
        <f t="shared" ref="GZ5:GZ68" si="33">IFERROR(GY5/GW5,0)</f>
        <v>-0.0625718886588452</v>
      </c>
      <c r="HA5" s="18">
        <v>2722</v>
      </c>
      <c r="HB5" s="26">
        <v>0.0455547391623806</v>
      </c>
      <c r="HC5" s="18">
        <v>124</v>
      </c>
      <c r="HD5" s="18">
        <v>11884</v>
      </c>
      <c r="HE5" s="40">
        <v>99</v>
      </c>
      <c r="HF5" s="17">
        <f>(HE5-$IT5)*HC5</f>
        <v>-744</v>
      </c>
      <c r="HG5" s="36">
        <f>IFERROR(HF5/HD5,0)</f>
        <v>-0.0626051834399192</v>
      </c>
      <c r="HH5" s="18">
        <v>2539</v>
      </c>
      <c r="HI5" s="26">
        <v>0.0614415124064592</v>
      </c>
      <c r="HJ5" s="17">
        <v>156</v>
      </c>
      <c r="HK5" s="18">
        <v>14905</v>
      </c>
      <c r="HL5" s="40">
        <v>99</v>
      </c>
      <c r="HM5" s="17">
        <f>(HL5-$IT5)*HJ5</f>
        <v>-936</v>
      </c>
      <c r="HN5" s="36">
        <f>IFERROR(HM5/HK5,0)</f>
        <v>-0.0627977188862798</v>
      </c>
      <c r="HO5" s="18"/>
      <c r="HP5" s="26"/>
      <c r="HQ5" s="17"/>
      <c r="HR5" s="18"/>
      <c r="HS5" s="40"/>
      <c r="HT5" s="17"/>
      <c r="HU5" s="36"/>
      <c r="HV5" s="17">
        <v>14758</v>
      </c>
      <c r="HW5" s="17">
        <v>1615816.99916667</v>
      </c>
      <c r="HX5" s="18">
        <v>3353</v>
      </c>
      <c r="HY5" s="18">
        <v>332416.75</v>
      </c>
      <c r="HZ5" s="17">
        <v>7925</v>
      </c>
      <c r="IA5" s="17">
        <v>781950</v>
      </c>
      <c r="IB5" s="17">
        <v>7154</v>
      </c>
      <c r="IC5" s="17">
        <v>674704</v>
      </c>
      <c r="ID5" s="17">
        <v>6626</v>
      </c>
      <c r="IE5" s="17">
        <v>611465</v>
      </c>
      <c r="IF5" s="41"/>
      <c r="IG5" s="41"/>
      <c r="IH5" s="41"/>
      <c r="II5" s="41"/>
      <c r="IJ5" s="41"/>
      <c r="IK5" s="41"/>
      <c r="IL5" s="18"/>
      <c r="IM5" s="41"/>
      <c r="IN5" s="41"/>
      <c r="IO5" s="41"/>
      <c r="IP5" s="18"/>
      <c r="IQ5" s="18"/>
      <c r="IR5" s="18">
        <f t="shared" ref="IR5:IR68" si="34">O5+V5+AC5+AJ5+AQ5+AX5+BE5+BL5+BS5+BZ5+CG5+CN5+CU5+DB5+DI5+DP5+DW5+ED5+EK5+ER5+EY5+FF5+FM5+FT5+GA5+GH5+GO5+GV5+HC5+HJ5+HQ5</f>
        <v>5885</v>
      </c>
      <c r="IS5" s="18">
        <f t="shared" ref="IS5:IS68" si="35">P5+W5+AD5+AK5+AR5+AY5+BF5+BM5+BT5+CA5+CH5+CO5+CV5+DC5+DJ5+DQ5+DX5+EE5+EL5+ES5+EZ5+FG5+FN5+FU5+GB5+GI5+GP5+GW5+HD5+HK5+HR5</f>
        <v>533498.485875706</v>
      </c>
      <c r="IT5" s="17">
        <v>105</v>
      </c>
      <c r="IU5" s="18">
        <f>R5+Y5+AF5+AM5+AT5+BA5+BH5+BO5+BV5+CC5+CJ5+CQ5+CX5+DE5+DL5+DS5+DZ5+EG5+EN5+EU5+FB5+FI5+FP5+FW5+GD5+GK5+GR5+GY5+HF5+HM5+HT5</f>
        <v>-51956</v>
      </c>
      <c r="IV5" s="36">
        <f t="shared" ref="IV5:IV68" si="36">IFERROR(IU5/IS5,0)</f>
        <v>-0.0973873429363484</v>
      </c>
      <c r="IW5" s="18">
        <f t="shared" ref="IW5:IW68" si="37">HX5+HZ5+IB5+ID5+IF5+IH5+IR5+IJ5+IL5+IN5+IP5+HV5</f>
        <v>45701</v>
      </c>
      <c r="IX5" s="42">
        <f t="shared" ref="IX5:IX68" si="38">HY5+IA5+IC5+IE5+IS5+IG5+II5+IK5+IM5+IO5+IQ5+HW5</f>
        <v>4549851.23504238</v>
      </c>
      <c r="IY5" s="43" t="s">
        <v>449</v>
      </c>
      <c r="IZ5" s="43"/>
    </row>
    <row r="6" spans="1:260">
      <c r="A6" s="16" t="s">
        <v>126</v>
      </c>
      <c r="B6" s="17" t="s">
        <v>35</v>
      </c>
      <c r="C6" s="18">
        <v>6939962740379</v>
      </c>
      <c r="D6" s="18">
        <v>21061010000091</v>
      </c>
      <c r="E6" s="17" t="s">
        <v>131</v>
      </c>
      <c r="F6" s="19" t="s">
        <v>132</v>
      </c>
      <c r="G6" s="17" t="s">
        <v>129</v>
      </c>
      <c r="H6" s="26">
        <f>VLOOKUP(C6,供应链!E:J,6,0)</f>
        <v>0.96</v>
      </c>
      <c r="I6" s="17">
        <f>VLOOKUP(C6,供应链!E:H,4,0)</f>
        <v>376</v>
      </c>
      <c r="J6" s="17">
        <f>VLOOKUP(C6,供应链!E:K,7,0)</f>
        <v>0</v>
      </c>
      <c r="K6" s="18">
        <f>VLOOKUP(C6,供应链!E:I,5,0)</f>
        <v>12.2618215699977</v>
      </c>
      <c r="L6" s="27">
        <f t="shared" si="0"/>
        <v>0.0120312792463033</v>
      </c>
      <c r="M6" s="17">
        <v>1299</v>
      </c>
      <c r="N6" s="26">
        <v>0.0708237105465743</v>
      </c>
      <c r="O6" s="18">
        <v>92</v>
      </c>
      <c r="P6" s="18">
        <v>12126</v>
      </c>
      <c r="Q6" s="40">
        <f t="shared" ref="Q6:Q37" si="39">IFERROR(P6/O6,0)</f>
        <v>131.804347826087</v>
      </c>
      <c r="R6" s="17">
        <f t="shared" si="1"/>
        <v>-2502</v>
      </c>
      <c r="S6" s="36">
        <f t="shared" ref="S5:S68" si="40">IFERROR(R6/P6,0)</f>
        <v>-0.206333498268184</v>
      </c>
      <c r="T6" s="17">
        <v>991</v>
      </c>
      <c r="U6" s="26">
        <v>0.0393541876892028</v>
      </c>
      <c r="V6" s="18">
        <v>39</v>
      </c>
      <c r="W6" s="18">
        <v>5418</v>
      </c>
      <c r="X6" s="40">
        <f t="shared" si="2"/>
        <v>138.923076923077</v>
      </c>
      <c r="Y6" s="17">
        <f>(X6-$IT6)*V6</f>
        <v>-783</v>
      </c>
      <c r="Z6" s="36">
        <f>IFERROR(Y6/W6,0)</f>
        <v>-0.144518272425249</v>
      </c>
      <c r="AA6" s="17">
        <v>919</v>
      </c>
      <c r="AB6" s="26">
        <v>0.0522306855277476</v>
      </c>
      <c r="AC6" s="18">
        <v>48</v>
      </c>
      <c r="AD6" s="18">
        <v>6963</v>
      </c>
      <c r="AE6" s="40">
        <v>159</v>
      </c>
      <c r="AF6" s="17">
        <f t="shared" ref="AF6:AF37" si="41">(AE6-$IT6)*AC6</f>
        <v>0</v>
      </c>
      <c r="AG6" s="36">
        <f t="shared" ref="AG6:AG37" si="42">IFERROR(AF6/AD6,0)</f>
        <v>0</v>
      </c>
      <c r="AH6" s="17">
        <v>744</v>
      </c>
      <c r="AI6" s="26">
        <v>0.0483870967741935</v>
      </c>
      <c r="AJ6" s="18">
        <v>36</v>
      </c>
      <c r="AK6" s="18">
        <v>5260</v>
      </c>
      <c r="AL6" s="40">
        <v>159</v>
      </c>
      <c r="AM6" s="17">
        <f t="shared" ref="AM6:AM37" si="43">(AL6-$IT6)*AJ6</f>
        <v>0</v>
      </c>
      <c r="AN6" s="36">
        <f t="shared" ref="AN6:AN37" si="44">IFERROR(AM6/AK6,0)</f>
        <v>0</v>
      </c>
      <c r="AO6" s="17">
        <v>780</v>
      </c>
      <c r="AP6" s="26">
        <v>0.0666666666666667</v>
      </c>
      <c r="AQ6" s="18">
        <v>52</v>
      </c>
      <c r="AR6" s="18">
        <v>8045</v>
      </c>
      <c r="AS6" s="40">
        <v>159</v>
      </c>
      <c r="AT6" s="17">
        <f t="shared" ref="AT6:AT37" si="45">(AS6-$IT6)*AQ6</f>
        <v>0</v>
      </c>
      <c r="AU6" s="36">
        <f t="shared" ref="AU6:AU37" si="46">IFERROR(AT6/AR6,0)</f>
        <v>0</v>
      </c>
      <c r="AV6" s="17">
        <v>960</v>
      </c>
      <c r="AW6" s="26">
        <v>0.0333333333333333</v>
      </c>
      <c r="AX6" s="18">
        <v>32</v>
      </c>
      <c r="AY6" s="18">
        <v>4857</v>
      </c>
      <c r="AZ6" s="40">
        <v>159</v>
      </c>
      <c r="BA6" s="17">
        <f t="shared" ref="BA6:BA37" si="47">(AZ6-$IT6)*AX6</f>
        <v>0</v>
      </c>
      <c r="BB6" s="36">
        <f t="shared" ref="BB6:BB37" si="48">IFERROR(BA6/AY6,0)</f>
        <v>0</v>
      </c>
      <c r="BC6" s="17">
        <v>763</v>
      </c>
      <c r="BD6" s="26">
        <v>0.055045871559633</v>
      </c>
      <c r="BE6" s="17">
        <v>42</v>
      </c>
      <c r="BF6" s="18">
        <v>6298</v>
      </c>
      <c r="BG6" s="40">
        <v>159</v>
      </c>
      <c r="BH6" s="17">
        <f t="shared" si="3"/>
        <v>0</v>
      </c>
      <c r="BI6" s="36">
        <f t="shared" si="4"/>
        <v>0</v>
      </c>
      <c r="BJ6" s="17">
        <v>948</v>
      </c>
      <c r="BK6" s="32">
        <v>0.0305907172995781</v>
      </c>
      <c r="BL6" s="17">
        <v>29</v>
      </c>
      <c r="BM6" s="18">
        <v>4296</v>
      </c>
      <c r="BN6" s="40">
        <v>159</v>
      </c>
      <c r="BO6" s="17">
        <f t="shared" si="5"/>
        <v>0</v>
      </c>
      <c r="BP6" s="36">
        <f t="shared" si="6"/>
        <v>0</v>
      </c>
      <c r="BQ6" s="17">
        <v>826</v>
      </c>
      <c r="BR6" s="32">
        <v>0.0581113801452785</v>
      </c>
      <c r="BS6" s="18">
        <v>48</v>
      </c>
      <c r="BT6" s="18">
        <v>6799</v>
      </c>
      <c r="BU6" s="40">
        <v>159</v>
      </c>
      <c r="BV6" s="17">
        <f t="shared" si="7"/>
        <v>0</v>
      </c>
      <c r="BW6" s="36">
        <f t="shared" si="8"/>
        <v>0</v>
      </c>
      <c r="BX6" s="112">
        <v>728</v>
      </c>
      <c r="BY6" s="117">
        <v>0.0645604395604396</v>
      </c>
      <c r="BZ6" s="18">
        <v>47</v>
      </c>
      <c r="CA6" s="112">
        <v>6701</v>
      </c>
      <c r="CB6" s="40">
        <v>159</v>
      </c>
      <c r="CC6" s="17">
        <f t="shared" si="9"/>
        <v>0</v>
      </c>
      <c r="CD6" s="36">
        <f t="shared" si="10"/>
        <v>0</v>
      </c>
      <c r="CE6" s="112">
        <v>685</v>
      </c>
      <c r="CF6" s="117">
        <v>0.0481751824817518</v>
      </c>
      <c r="CG6" s="112">
        <v>33</v>
      </c>
      <c r="CH6" s="260">
        <v>4791.95454545455</v>
      </c>
      <c r="CI6" s="40">
        <v>159</v>
      </c>
      <c r="CJ6" s="17">
        <f t="shared" si="11"/>
        <v>0</v>
      </c>
      <c r="CK6" s="36">
        <f t="shared" si="12"/>
        <v>0</v>
      </c>
      <c r="CL6" s="120">
        <v>610</v>
      </c>
      <c r="CM6" s="121">
        <v>0.0524590163934426</v>
      </c>
      <c r="CN6" s="55">
        <v>32</v>
      </c>
      <c r="CO6" s="55">
        <v>4585</v>
      </c>
      <c r="CP6" s="40">
        <v>159</v>
      </c>
      <c r="CQ6" s="17">
        <f t="shared" si="13"/>
        <v>0</v>
      </c>
      <c r="CR6" s="36">
        <f t="shared" si="14"/>
        <v>0</v>
      </c>
      <c r="CS6" s="122">
        <v>695</v>
      </c>
      <c r="CT6" s="121">
        <v>0.0460431654676259</v>
      </c>
      <c r="CU6" s="122">
        <v>32</v>
      </c>
      <c r="CV6" s="122">
        <v>4536</v>
      </c>
      <c r="CW6" s="40">
        <v>159</v>
      </c>
      <c r="CX6" s="17">
        <f t="shared" si="15"/>
        <v>0</v>
      </c>
      <c r="CY6" s="36">
        <f t="shared" si="16"/>
        <v>0</v>
      </c>
      <c r="CZ6" s="112">
        <v>884</v>
      </c>
      <c r="DA6" s="117">
        <v>0.0339366515837104</v>
      </c>
      <c r="DB6" s="112">
        <v>30</v>
      </c>
      <c r="DC6" s="112">
        <v>4326</v>
      </c>
      <c r="DD6" s="40">
        <v>159</v>
      </c>
      <c r="DE6" s="17">
        <f t="shared" si="17"/>
        <v>0</v>
      </c>
      <c r="DF6" s="36">
        <f t="shared" si="18"/>
        <v>0</v>
      </c>
      <c r="DG6" s="126">
        <v>1119</v>
      </c>
      <c r="DH6" s="32">
        <v>0.00178731009830206</v>
      </c>
      <c r="DI6" s="17">
        <v>2</v>
      </c>
      <c r="DJ6" s="18">
        <v>304</v>
      </c>
      <c r="DK6" s="40">
        <v>159</v>
      </c>
      <c r="DL6" s="17">
        <f t="shared" si="19"/>
        <v>0</v>
      </c>
      <c r="DM6" s="36">
        <f t="shared" si="20"/>
        <v>0</v>
      </c>
      <c r="DN6" s="33">
        <v>1790</v>
      </c>
      <c r="DO6" s="32">
        <v>0.0575418994413408</v>
      </c>
      <c r="DP6" s="18">
        <v>103</v>
      </c>
      <c r="DQ6" s="18">
        <v>13483</v>
      </c>
      <c r="DR6" s="40">
        <f t="shared" ref="DR5:DR68" si="49">IFERROR(DQ6/DP6,0)</f>
        <v>130.902912621359</v>
      </c>
      <c r="DS6" s="17">
        <f t="shared" si="21"/>
        <v>-2894</v>
      </c>
      <c r="DT6" s="36">
        <f t="shared" si="22"/>
        <v>-0.214640658607135</v>
      </c>
      <c r="DU6" s="18">
        <v>1524</v>
      </c>
      <c r="DV6" s="26">
        <v>0.0465879265091864</v>
      </c>
      <c r="DW6" s="18">
        <v>71</v>
      </c>
      <c r="DX6" s="18">
        <v>9301</v>
      </c>
      <c r="DY6" s="40">
        <f t="shared" si="23"/>
        <v>131</v>
      </c>
      <c r="DZ6" s="17">
        <f t="shared" si="24"/>
        <v>-1988</v>
      </c>
      <c r="EA6" s="36">
        <f t="shared" si="25"/>
        <v>-0.213740458015267</v>
      </c>
      <c r="EB6" s="18">
        <v>2133</v>
      </c>
      <c r="EC6" s="26">
        <v>0.0618846694796062</v>
      </c>
      <c r="ED6" s="18">
        <v>132</v>
      </c>
      <c r="EE6" s="18">
        <v>16228</v>
      </c>
      <c r="EF6" s="40">
        <f t="shared" ref="EF5:EF68" si="50">IFERROR(EE6/ED6,0)</f>
        <v>122.939393939394</v>
      </c>
      <c r="EG6" s="17">
        <f t="shared" si="26"/>
        <v>-4759.99999999999</v>
      </c>
      <c r="EH6" s="36">
        <f t="shared" si="27"/>
        <v>-0.293320187330539</v>
      </c>
      <c r="EI6" s="18">
        <v>1006</v>
      </c>
      <c r="EJ6" s="26">
        <v>0.0377733598409543</v>
      </c>
      <c r="EK6" s="18">
        <v>38</v>
      </c>
      <c r="EL6" s="18">
        <v>5003</v>
      </c>
      <c r="EM6" s="40">
        <v>159</v>
      </c>
      <c r="EN6" s="17">
        <f t="shared" si="28"/>
        <v>0</v>
      </c>
      <c r="EO6" s="36">
        <f t="shared" si="29"/>
        <v>0</v>
      </c>
      <c r="EP6" s="18">
        <v>1045</v>
      </c>
      <c r="EQ6" s="26">
        <v>0.0430622009569378</v>
      </c>
      <c r="ER6" s="18">
        <v>45</v>
      </c>
      <c r="ES6" s="18">
        <v>5941</v>
      </c>
      <c r="ET6" s="40">
        <v>159</v>
      </c>
      <c r="EU6" s="17">
        <f t="shared" si="30"/>
        <v>0</v>
      </c>
      <c r="EV6" s="36">
        <f t="shared" si="31"/>
        <v>0</v>
      </c>
      <c r="EW6" s="18">
        <v>513</v>
      </c>
      <c r="EX6" s="26">
        <v>0.037037037037037</v>
      </c>
      <c r="EY6" s="17">
        <v>19</v>
      </c>
      <c r="EZ6" s="18">
        <v>2797</v>
      </c>
      <c r="FA6" s="40">
        <v>159</v>
      </c>
      <c r="FB6" s="17">
        <f t="shared" ref="FB6:FB37" si="51">(FA6-$IT6)*EY6</f>
        <v>0</v>
      </c>
      <c r="FC6" s="36">
        <f t="shared" ref="FC6:FC37" si="52">IFERROR(FB6/EZ6,0)</f>
        <v>0</v>
      </c>
      <c r="FD6" s="18">
        <v>454</v>
      </c>
      <c r="FE6" s="26">
        <v>0.0242290748898678</v>
      </c>
      <c r="FF6" s="17">
        <v>11</v>
      </c>
      <c r="FG6" s="18">
        <v>1707</v>
      </c>
      <c r="FH6" s="40">
        <v>159</v>
      </c>
      <c r="FI6" s="17">
        <f t="shared" ref="FI6:FI37" si="53">(FH6-$IT6)*FF6</f>
        <v>0</v>
      </c>
      <c r="FJ6" s="36">
        <f t="shared" ref="FJ6:FJ37" si="54">IFERROR(FI6/FG6,0)</f>
        <v>0</v>
      </c>
      <c r="FK6" s="18">
        <v>424</v>
      </c>
      <c r="FL6" s="26">
        <v>0.0542452830188679</v>
      </c>
      <c r="FM6" s="17">
        <v>23</v>
      </c>
      <c r="FN6" s="18">
        <v>3723</v>
      </c>
      <c r="FO6" s="40">
        <v>159</v>
      </c>
      <c r="FP6" s="17">
        <f t="shared" ref="FP6:FP37" si="55">(FO6-$IT6)*FM6</f>
        <v>0</v>
      </c>
      <c r="FQ6" s="36">
        <f t="shared" ref="FQ6:FQ37" si="56">IFERROR(FP6/FN6,0)</f>
        <v>0</v>
      </c>
      <c r="FR6" s="18">
        <v>349</v>
      </c>
      <c r="FS6" s="26">
        <v>0.0315186246418338</v>
      </c>
      <c r="FT6" s="17">
        <v>11</v>
      </c>
      <c r="FU6" s="18">
        <v>1720</v>
      </c>
      <c r="FV6" s="40">
        <v>159</v>
      </c>
      <c r="FW6" s="17">
        <f t="shared" ref="FW6:FW37" si="57">(FV6-$IT6)*FT6</f>
        <v>0</v>
      </c>
      <c r="FX6" s="36">
        <f t="shared" ref="FX6:FX37" si="58">IFERROR(FW6/FU6,0)</f>
        <v>0</v>
      </c>
      <c r="FY6" s="18">
        <v>475</v>
      </c>
      <c r="FZ6" s="26">
        <v>0.0442105263157895</v>
      </c>
      <c r="GA6" s="17">
        <v>21</v>
      </c>
      <c r="GB6" s="18">
        <v>3285</v>
      </c>
      <c r="GC6" s="40">
        <v>159</v>
      </c>
      <c r="GD6" s="17">
        <f t="shared" ref="GD6:GD37" si="59">(GC6-$IT6)*GA6</f>
        <v>0</v>
      </c>
      <c r="GE6" s="36">
        <f t="shared" ref="GE6:GE37" si="60">IFERROR(GD6/GB6,0)</f>
        <v>0</v>
      </c>
      <c r="GF6" s="18">
        <v>466</v>
      </c>
      <c r="GG6" s="26">
        <v>0.0386266094420601</v>
      </c>
      <c r="GH6" s="18">
        <v>18</v>
      </c>
      <c r="GI6" s="18">
        <v>2824</v>
      </c>
      <c r="GJ6" s="40">
        <v>159</v>
      </c>
      <c r="GK6" s="17">
        <f t="shared" ref="GK6:GK37" si="61">(GJ6-$IT6)*GH6</f>
        <v>0</v>
      </c>
      <c r="GL6" s="36">
        <f t="shared" ref="GL6:GL37" si="62">IFERROR(GK6/GI6,0)</f>
        <v>0</v>
      </c>
      <c r="GM6" s="18">
        <v>541</v>
      </c>
      <c r="GN6" s="26">
        <v>0.0314232902033272</v>
      </c>
      <c r="GO6" s="18">
        <v>17</v>
      </c>
      <c r="GP6" s="18">
        <v>2655</v>
      </c>
      <c r="GQ6" s="40">
        <v>159</v>
      </c>
      <c r="GR6" s="17">
        <f t="shared" ref="GR6:GR37" si="63">(GQ6-$IT6)*GO6</f>
        <v>0</v>
      </c>
      <c r="GS6" s="36">
        <f t="shared" ref="GS6:GS37" si="64">IFERROR(GR6/GP6,0)</f>
        <v>0</v>
      </c>
      <c r="GT6" s="18">
        <v>496</v>
      </c>
      <c r="GU6" s="26">
        <v>0.0362903225806452</v>
      </c>
      <c r="GV6" s="18">
        <v>18</v>
      </c>
      <c r="GW6" s="18">
        <v>2728</v>
      </c>
      <c r="GX6" s="40">
        <v>159</v>
      </c>
      <c r="GY6" s="17">
        <f t="shared" si="32"/>
        <v>0</v>
      </c>
      <c r="GZ6" s="36">
        <f t="shared" si="33"/>
        <v>0</v>
      </c>
      <c r="HA6" s="18">
        <v>481</v>
      </c>
      <c r="HB6" s="26">
        <v>0.0353430353430353</v>
      </c>
      <c r="HC6" s="18">
        <v>17</v>
      </c>
      <c r="HD6" s="18">
        <v>2670</v>
      </c>
      <c r="HE6" s="40">
        <v>159</v>
      </c>
      <c r="HF6" s="17">
        <f t="shared" ref="HF6:HF37" si="65">(HE6-$IT6)*HC6</f>
        <v>0</v>
      </c>
      <c r="HG6" s="36">
        <f t="shared" ref="HG6:HG37" si="66">IFERROR(HF6/HD6,0)</f>
        <v>0</v>
      </c>
      <c r="HH6" s="18">
        <v>449</v>
      </c>
      <c r="HI6" s="26">
        <v>0.0423162583518931</v>
      </c>
      <c r="HJ6" s="17">
        <v>19</v>
      </c>
      <c r="HK6" s="18">
        <v>2954</v>
      </c>
      <c r="HL6" s="40">
        <v>159</v>
      </c>
      <c r="HM6" s="17">
        <f t="shared" ref="HM6:HM37" si="67">(HL6-$IT6)*HJ6</f>
        <v>0</v>
      </c>
      <c r="HN6" s="36">
        <f t="shared" ref="HN6:HN37" si="68">IFERROR(HM6/HK6,0)</f>
        <v>0</v>
      </c>
      <c r="HO6" s="18"/>
      <c r="HP6" s="26"/>
      <c r="HQ6" s="17"/>
      <c r="HR6" s="18"/>
      <c r="HS6" s="40"/>
      <c r="HT6" s="17"/>
      <c r="HU6" s="36"/>
      <c r="HV6" s="17">
        <v>473</v>
      </c>
      <c r="HW6" s="17">
        <v>75308.21</v>
      </c>
      <c r="HX6" s="18">
        <v>1034</v>
      </c>
      <c r="HY6" s="18">
        <v>158000.82</v>
      </c>
      <c r="HZ6" s="17">
        <v>1799</v>
      </c>
      <c r="IA6" s="17">
        <v>272219</v>
      </c>
      <c r="IB6" s="17">
        <v>986</v>
      </c>
      <c r="IC6" s="17">
        <v>154826</v>
      </c>
      <c r="ID6" s="17">
        <v>939</v>
      </c>
      <c r="IE6" s="17">
        <v>137246</v>
      </c>
      <c r="IF6" s="41"/>
      <c r="IG6" s="41"/>
      <c r="IH6" s="41"/>
      <c r="II6" s="41"/>
      <c r="IJ6" s="41"/>
      <c r="IK6" s="41"/>
      <c r="IL6" s="18"/>
      <c r="IM6" s="41"/>
      <c r="IN6" s="41"/>
      <c r="IO6" s="41"/>
      <c r="IP6" s="18"/>
      <c r="IQ6" s="18"/>
      <c r="IR6" s="18">
        <f t="shared" si="34"/>
        <v>1157</v>
      </c>
      <c r="IS6" s="18">
        <f t="shared" si="35"/>
        <v>162324.954545455</v>
      </c>
      <c r="IT6" s="17">
        <v>159</v>
      </c>
      <c r="IU6" s="18">
        <f t="shared" ref="IU6:IU37" si="69">R6+Y6+AF6+AM6+AT6+BA6+BH6+BO6+BV6+CC6+CJ6+CQ6+CX6+DE6+DL6+DS6+DZ6+EG6+EN6+EU6+FB6+FI6+FP6+FW6+GD6+GK6+GR6+GY6+HF6+HM6+HT6</f>
        <v>-12927</v>
      </c>
      <c r="IV6" s="36">
        <f t="shared" si="36"/>
        <v>-0.0796365539494431</v>
      </c>
      <c r="IW6" s="18">
        <f t="shared" si="37"/>
        <v>6388</v>
      </c>
      <c r="IX6" s="42">
        <f t="shared" si="38"/>
        <v>959924.984545455</v>
      </c>
      <c r="IY6" s="43"/>
      <c r="IZ6" s="43"/>
    </row>
    <row r="7" hidden="1" spans="1:260">
      <c r="A7" s="16" t="s">
        <v>133</v>
      </c>
      <c r="B7" s="17" t="s">
        <v>35</v>
      </c>
      <c r="C7" s="18">
        <v>6939962742878</v>
      </c>
      <c r="D7" s="18">
        <v>21061010000465</v>
      </c>
      <c r="E7" s="17" t="s">
        <v>134</v>
      </c>
      <c r="F7" s="19" t="s">
        <v>135</v>
      </c>
      <c r="G7" s="17" t="s">
        <v>136</v>
      </c>
      <c r="H7" s="26">
        <f>VLOOKUP(C7,供应链!E:J,6,0)</f>
        <v>0</v>
      </c>
      <c r="I7" s="17">
        <f>VLOOKUP(C7,供应链!E:H,4,0)</f>
        <v>0</v>
      </c>
      <c r="J7" s="17">
        <f>VLOOKUP(C7,供应链!E:K,7,0)</f>
        <v>0</v>
      </c>
      <c r="K7" s="18" t="str">
        <f>VLOOKUP(C7,供应链!E:I,5,0)</f>
        <v>-</v>
      </c>
      <c r="L7" s="27">
        <f t="shared" si="0"/>
        <v>0.00271405694320238</v>
      </c>
      <c r="M7" s="17">
        <v>324</v>
      </c>
      <c r="N7" s="26">
        <v>0.0246913580246914</v>
      </c>
      <c r="O7" s="18">
        <v>8</v>
      </c>
      <c r="P7" s="18">
        <v>1315</v>
      </c>
      <c r="Q7" s="40">
        <f t="shared" si="39"/>
        <v>164.375</v>
      </c>
      <c r="R7" s="17">
        <f t="shared" si="1"/>
        <v>-117</v>
      </c>
      <c r="S7" s="36">
        <f t="shared" si="40"/>
        <v>-0.0889733840304183</v>
      </c>
      <c r="T7" s="17">
        <v>249</v>
      </c>
      <c r="U7" s="26">
        <v>0.0281124497991968</v>
      </c>
      <c r="V7" s="18">
        <v>7</v>
      </c>
      <c r="W7" s="18">
        <v>1183</v>
      </c>
      <c r="X7" s="40">
        <f t="shared" si="2"/>
        <v>169</v>
      </c>
      <c r="Y7" s="17">
        <f t="shared" ref="Y7:Y38" si="70">(X7-$IT7)*V7</f>
        <v>-70</v>
      </c>
      <c r="Z7" s="36">
        <f t="shared" ref="Z7:Z38" si="71">IFERROR(Y7/W7,0)</f>
        <v>-0.0591715976331361</v>
      </c>
      <c r="AA7" s="17">
        <v>261</v>
      </c>
      <c r="AB7" s="26">
        <v>0.0191570881226054</v>
      </c>
      <c r="AC7" s="18">
        <v>5</v>
      </c>
      <c r="AD7" s="18">
        <v>815</v>
      </c>
      <c r="AE7" s="40"/>
      <c r="AF7" s="17">
        <f t="shared" si="41"/>
        <v>-895</v>
      </c>
      <c r="AG7" s="36">
        <f t="shared" si="42"/>
        <v>-1.09815950920245</v>
      </c>
      <c r="AH7" s="17">
        <v>242</v>
      </c>
      <c r="AI7" s="26">
        <v>0.0371900826446281</v>
      </c>
      <c r="AJ7" s="18">
        <v>9</v>
      </c>
      <c r="AK7" s="18">
        <v>1521</v>
      </c>
      <c r="AL7" s="40"/>
      <c r="AM7" s="17">
        <f t="shared" si="43"/>
        <v>-1611</v>
      </c>
      <c r="AN7" s="36">
        <f t="shared" si="44"/>
        <v>-1.05917159763314</v>
      </c>
      <c r="AO7" s="17">
        <v>210</v>
      </c>
      <c r="AP7" s="26">
        <v>0.019047619047619</v>
      </c>
      <c r="AQ7" s="18">
        <v>4</v>
      </c>
      <c r="AR7" s="18">
        <v>676</v>
      </c>
      <c r="AS7" s="40"/>
      <c r="AT7" s="17">
        <f t="shared" si="45"/>
        <v>-716</v>
      </c>
      <c r="AU7" s="36">
        <f t="shared" si="46"/>
        <v>-1.05917159763314</v>
      </c>
      <c r="AV7" s="17">
        <v>265</v>
      </c>
      <c r="AW7" s="26">
        <v>0.0188679245283019</v>
      </c>
      <c r="AX7" s="18">
        <v>5</v>
      </c>
      <c r="AY7" s="18">
        <v>825</v>
      </c>
      <c r="AZ7" s="40"/>
      <c r="BA7" s="17">
        <f t="shared" si="47"/>
        <v>-895</v>
      </c>
      <c r="BB7" s="36">
        <f t="shared" si="48"/>
        <v>-1.08484848484848</v>
      </c>
      <c r="BC7" s="17">
        <v>243</v>
      </c>
      <c r="BD7" s="26">
        <v>0.0164609053497942</v>
      </c>
      <c r="BE7" s="17">
        <v>4</v>
      </c>
      <c r="BF7" s="18">
        <v>676</v>
      </c>
      <c r="BG7" s="40"/>
      <c r="BH7" s="17">
        <f t="shared" si="3"/>
        <v>-716</v>
      </c>
      <c r="BI7" s="36">
        <f t="shared" si="4"/>
        <v>-1.05917159763314</v>
      </c>
      <c r="BJ7" s="17">
        <v>256</v>
      </c>
      <c r="BK7" s="32">
        <v>0.0390625</v>
      </c>
      <c r="BL7" s="17">
        <v>10</v>
      </c>
      <c r="BM7" s="18">
        <v>1600</v>
      </c>
      <c r="BN7" s="40"/>
      <c r="BO7" s="17">
        <f t="shared" si="5"/>
        <v>-1790</v>
      </c>
      <c r="BP7" s="36">
        <f t="shared" si="6"/>
        <v>-1.11875</v>
      </c>
      <c r="BQ7" s="17">
        <v>244</v>
      </c>
      <c r="BR7" s="32">
        <v>0.0286885245901639</v>
      </c>
      <c r="BS7" s="18">
        <v>7</v>
      </c>
      <c r="BT7" s="18">
        <v>1088</v>
      </c>
      <c r="BU7" s="40"/>
      <c r="BV7" s="17">
        <f t="shared" si="7"/>
        <v>-1253</v>
      </c>
      <c r="BW7" s="36">
        <f t="shared" si="8"/>
        <v>-1.15165441176471</v>
      </c>
      <c r="BX7" s="112">
        <v>257</v>
      </c>
      <c r="BY7" s="117">
        <v>0.0272373540856031</v>
      </c>
      <c r="BZ7" s="18">
        <v>7</v>
      </c>
      <c r="CA7" s="112">
        <v>1063</v>
      </c>
      <c r="CB7" s="40"/>
      <c r="CC7" s="17">
        <f t="shared" si="9"/>
        <v>-1253</v>
      </c>
      <c r="CD7" s="36">
        <f t="shared" si="10"/>
        <v>-1.17873941674506</v>
      </c>
      <c r="CE7" s="112">
        <v>241</v>
      </c>
      <c r="CF7" s="117">
        <v>0.033195020746888</v>
      </c>
      <c r="CG7" s="112">
        <v>8</v>
      </c>
      <c r="CH7" s="260">
        <v>1297.77777777778</v>
      </c>
      <c r="CI7" s="40"/>
      <c r="CJ7" s="17">
        <f t="shared" si="11"/>
        <v>-1432</v>
      </c>
      <c r="CK7" s="36">
        <f t="shared" si="12"/>
        <v>-1.10342465753424</v>
      </c>
      <c r="CL7" s="120">
        <v>171</v>
      </c>
      <c r="CM7" s="121">
        <v>0.0350877192982456</v>
      </c>
      <c r="CN7" s="55">
        <v>6</v>
      </c>
      <c r="CO7" s="55">
        <v>1014</v>
      </c>
      <c r="CP7" s="40"/>
      <c r="CQ7" s="17">
        <f t="shared" si="13"/>
        <v>-1074</v>
      </c>
      <c r="CR7" s="36">
        <f t="shared" si="14"/>
        <v>-1.05917159763314</v>
      </c>
      <c r="CS7" s="122">
        <v>183</v>
      </c>
      <c r="CT7" s="121">
        <v>0.0437158469945355</v>
      </c>
      <c r="CU7" s="122">
        <v>8</v>
      </c>
      <c r="CV7" s="122">
        <v>1232</v>
      </c>
      <c r="CW7" s="40"/>
      <c r="CX7" s="17">
        <f t="shared" si="15"/>
        <v>-1432</v>
      </c>
      <c r="CY7" s="36">
        <f t="shared" si="16"/>
        <v>-1.16233766233766</v>
      </c>
      <c r="CZ7" s="112">
        <v>202</v>
      </c>
      <c r="DA7" s="117">
        <v>0.0396039603960396</v>
      </c>
      <c r="DB7" s="112">
        <v>8</v>
      </c>
      <c r="DC7" s="112">
        <v>1238</v>
      </c>
      <c r="DD7" s="40"/>
      <c r="DE7" s="17">
        <f t="shared" si="17"/>
        <v>-1432</v>
      </c>
      <c r="DF7" s="36">
        <f t="shared" si="18"/>
        <v>-1.15670436187399</v>
      </c>
      <c r="DG7" s="126">
        <v>249</v>
      </c>
      <c r="DH7" s="32">
        <v>0.0200803212851406</v>
      </c>
      <c r="DI7" s="17">
        <v>5</v>
      </c>
      <c r="DJ7" s="18">
        <v>670</v>
      </c>
      <c r="DK7" s="40"/>
      <c r="DL7" s="17">
        <f t="shared" si="19"/>
        <v>-895</v>
      </c>
      <c r="DM7" s="36">
        <f t="shared" si="20"/>
        <v>-1.33582089552239</v>
      </c>
      <c r="DN7" s="33">
        <v>353</v>
      </c>
      <c r="DO7" s="32">
        <v>0.0764872521246459</v>
      </c>
      <c r="DP7" s="18">
        <v>27</v>
      </c>
      <c r="DQ7" s="18">
        <v>3668</v>
      </c>
      <c r="DR7" s="40">
        <f t="shared" si="49"/>
        <v>135.851851851852</v>
      </c>
      <c r="DS7" s="17">
        <f t="shared" si="21"/>
        <v>-1165</v>
      </c>
      <c r="DT7" s="36">
        <f t="shared" si="22"/>
        <v>-0.317611777535442</v>
      </c>
      <c r="DU7" s="18">
        <v>272</v>
      </c>
      <c r="DV7" s="26">
        <v>0.0882352941176471</v>
      </c>
      <c r="DW7" s="18">
        <v>24</v>
      </c>
      <c r="DX7" s="18">
        <v>3301</v>
      </c>
      <c r="DY7" s="40">
        <f t="shared" si="23"/>
        <v>137.541666666667</v>
      </c>
      <c r="DZ7" s="17">
        <f t="shared" si="24"/>
        <v>-995</v>
      </c>
      <c r="EA7" s="36">
        <f t="shared" si="25"/>
        <v>-0.301423810966374</v>
      </c>
      <c r="EB7" s="18">
        <v>460</v>
      </c>
      <c r="EC7" s="26">
        <v>0.0804347826086956</v>
      </c>
      <c r="ED7" s="18">
        <v>37</v>
      </c>
      <c r="EE7" s="18">
        <v>5114</v>
      </c>
      <c r="EF7" s="40">
        <f t="shared" si="50"/>
        <v>138.216216216216</v>
      </c>
      <c r="EG7" s="17">
        <f t="shared" si="26"/>
        <v>-1509.00000000001</v>
      </c>
      <c r="EH7" s="36">
        <f t="shared" si="27"/>
        <v>-0.295072350410639</v>
      </c>
      <c r="EI7" s="18">
        <v>212</v>
      </c>
      <c r="EJ7" s="26">
        <v>0.0660377358490566</v>
      </c>
      <c r="EK7" s="18">
        <v>14</v>
      </c>
      <c r="EL7" s="18">
        <v>1906</v>
      </c>
      <c r="EM7" s="40"/>
      <c r="EN7" s="17">
        <f t="shared" si="28"/>
        <v>-2506</v>
      </c>
      <c r="EO7" s="36">
        <f t="shared" si="29"/>
        <v>-1.31479538300105</v>
      </c>
      <c r="EP7" s="18">
        <v>204</v>
      </c>
      <c r="EQ7" s="26">
        <v>0.053921568627451</v>
      </c>
      <c r="ER7" s="18">
        <v>11</v>
      </c>
      <c r="ES7" s="18">
        <v>1524</v>
      </c>
      <c r="ET7" s="40"/>
      <c r="EU7" s="17">
        <f t="shared" si="30"/>
        <v>-1969</v>
      </c>
      <c r="EV7" s="36">
        <f t="shared" si="31"/>
        <v>-1.29199475065617</v>
      </c>
      <c r="EW7" s="18">
        <v>169</v>
      </c>
      <c r="EX7" s="26">
        <v>0.0414201183431953</v>
      </c>
      <c r="EY7" s="17">
        <v>7</v>
      </c>
      <c r="EZ7" s="18">
        <v>960</v>
      </c>
      <c r="FA7" s="40"/>
      <c r="FB7" s="17">
        <f t="shared" si="51"/>
        <v>-1253</v>
      </c>
      <c r="FC7" s="36">
        <f t="shared" si="52"/>
        <v>-1.30520833333333</v>
      </c>
      <c r="FD7" s="18">
        <v>139</v>
      </c>
      <c r="FE7" s="26">
        <v>0.0287769784172662</v>
      </c>
      <c r="FF7" s="17">
        <v>4</v>
      </c>
      <c r="FG7" s="18">
        <v>546</v>
      </c>
      <c r="FH7" s="40"/>
      <c r="FI7" s="17">
        <f t="shared" si="53"/>
        <v>-716</v>
      </c>
      <c r="FJ7" s="36">
        <f t="shared" si="54"/>
        <v>-1.31135531135531</v>
      </c>
      <c r="FK7" s="18">
        <v>130</v>
      </c>
      <c r="FL7" s="26">
        <v>0.0538461538461538</v>
      </c>
      <c r="FM7" s="17">
        <v>7</v>
      </c>
      <c r="FN7" s="18">
        <v>939</v>
      </c>
      <c r="FO7" s="40"/>
      <c r="FP7" s="17">
        <f t="shared" si="55"/>
        <v>-1253</v>
      </c>
      <c r="FQ7" s="36">
        <f t="shared" si="56"/>
        <v>-1.33439829605964</v>
      </c>
      <c r="FR7" s="18">
        <v>109</v>
      </c>
      <c r="FS7" s="26">
        <v>0.055045871559633</v>
      </c>
      <c r="FT7" s="17">
        <v>6</v>
      </c>
      <c r="FU7" s="18">
        <v>817</v>
      </c>
      <c r="FV7" s="40"/>
      <c r="FW7" s="17">
        <f t="shared" si="57"/>
        <v>-1074</v>
      </c>
      <c r="FX7" s="36">
        <f t="shared" si="58"/>
        <v>-1.31456548347613</v>
      </c>
      <c r="FY7" s="18">
        <v>113</v>
      </c>
      <c r="FZ7" s="26">
        <v>0.0265486725663717</v>
      </c>
      <c r="GA7" s="17">
        <v>3</v>
      </c>
      <c r="GB7" s="18">
        <v>439</v>
      </c>
      <c r="GC7" s="40"/>
      <c r="GD7" s="17">
        <f t="shared" si="59"/>
        <v>-537</v>
      </c>
      <c r="GE7" s="36">
        <f t="shared" si="60"/>
        <v>-1.22323462414579</v>
      </c>
      <c r="GF7" s="18">
        <v>119</v>
      </c>
      <c r="GG7" s="26">
        <v>0.0168067226890756</v>
      </c>
      <c r="GH7" s="18">
        <v>2</v>
      </c>
      <c r="GI7" s="18">
        <v>278</v>
      </c>
      <c r="GJ7" s="40"/>
      <c r="GK7" s="17">
        <f t="shared" si="61"/>
        <v>-358</v>
      </c>
      <c r="GL7" s="36">
        <f t="shared" si="62"/>
        <v>-1.28776978417266</v>
      </c>
      <c r="GM7" s="18">
        <v>102</v>
      </c>
      <c r="GN7" s="26">
        <v>0</v>
      </c>
      <c r="GO7" s="18">
        <v>0</v>
      </c>
      <c r="GP7" s="18">
        <v>0</v>
      </c>
      <c r="GQ7" s="40"/>
      <c r="GR7" s="17">
        <f t="shared" si="63"/>
        <v>0</v>
      </c>
      <c r="GS7" s="36">
        <f t="shared" si="64"/>
        <v>0</v>
      </c>
      <c r="GT7" s="18">
        <v>104</v>
      </c>
      <c r="GU7" s="26">
        <v>0.0480769230769231</v>
      </c>
      <c r="GV7" s="18">
        <v>5</v>
      </c>
      <c r="GW7" s="18">
        <v>695</v>
      </c>
      <c r="GX7" s="40"/>
      <c r="GY7" s="17">
        <f t="shared" si="32"/>
        <v>-895</v>
      </c>
      <c r="GZ7" s="36">
        <f t="shared" si="33"/>
        <v>-1.28776978417266</v>
      </c>
      <c r="HA7" s="18">
        <v>69</v>
      </c>
      <c r="HB7" s="26">
        <v>0.0869565217391304</v>
      </c>
      <c r="HC7" s="18">
        <v>6</v>
      </c>
      <c r="HD7" s="18">
        <v>804</v>
      </c>
      <c r="HE7" s="40"/>
      <c r="HF7" s="17">
        <f t="shared" si="65"/>
        <v>-1074</v>
      </c>
      <c r="HG7" s="36">
        <f t="shared" si="66"/>
        <v>-1.33582089552239</v>
      </c>
      <c r="HH7" s="18">
        <v>86</v>
      </c>
      <c r="HI7" s="26">
        <v>0.0813953488372093</v>
      </c>
      <c r="HJ7" s="17">
        <v>7</v>
      </c>
      <c r="HK7" s="18">
        <v>938</v>
      </c>
      <c r="HL7" s="40"/>
      <c r="HM7" s="17">
        <f t="shared" si="67"/>
        <v>-1253</v>
      </c>
      <c r="HN7" s="36">
        <f t="shared" si="68"/>
        <v>-1.33582089552239</v>
      </c>
      <c r="HO7" s="18"/>
      <c r="HP7" s="26"/>
      <c r="HQ7" s="17"/>
      <c r="HR7" s="18"/>
      <c r="HS7" s="40"/>
      <c r="HT7" s="17"/>
      <c r="HU7" s="36"/>
      <c r="HV7" s="17">
        <v>444</v>
      </c>
      <c r="HW7" s="17">
        <v>75149.96</v>
      </c>
      <c r="HX7" s="18">
        <v>292</v>
      </c>
      <c r="HY7" s="18">
        <v>48012.58</v>
      </c>
      <c r="HZ7" s="17">
        <v>373</v>
      </c>
      <c r="IA7" s="17">
        <v>65342</v>
      </c>
      <c r="IB7" s="17">
        <v>411</v>
      </c>
      <c r="IC7" s="17">
        <v>69235</v>
      </c>
      <c r="ID7" s="17">
        <v>313</v>
      </c>
      <c r="IE7" s="17">
        <v>52165</v>
      </c>
      <c r="IF7" s="41"/>
      <c r="IG7" s="41"/>
      <c r="IH7" s="41"/>
      <c r="II7" s="41"/>
      <c r="IJ7" s="41"/>
      <c r="IK7" s="41"/>
      <c r="IL7" s="18"/>
      <c r="IM7" s="41"/>
      <c r="IN7" s="41"/>
      <c r="IO7" s="41"/>
      <c r="IP7" s="18"/>
      <c r="IQ7" s="18"/>
      <c r="IR7" s="18">
        <f t="shared" si="34"/>
        <v>261</v>
      </c>
      <c r="IS7" s="18">
        <f t="shared" si="35"/>
        <v>38142.7777777778</v>
      </c>
      <c r="IT7" s="17">
        <v>179</v>
      </c>
      <c r="IU7" s="18">
        <f t="shared" si="69"/>
        <v>-32138</v>
      </c>
      <c r="IV7" s="36">
        <f t="shared" si="36"/>
        <v>-0.842571041554394</v>
      </c>
      <c r="IW7" s="18">
        <f t="shared" si="37"/>
        <v>2094</v>
      </c>
      <c r="IX7" s="42">
        <f t="shared" si="38"/>
        <v>348047.317777778</v>
      </c>
      <c r="IY7" s="43"/>
      <c r="IZ7" s="43"/>
    </row>
    <row r="8" spans="1:260">
      <c r="A8" s="16" t="s">
        <v>133</v>
      </c>
      <c r="B8" s="17" t="s">
        <v>35</v>
      </c>
      <c r="C8" s="18">
        <v>6939962747989</v>
      </c>
      <c r="D8" s="18">
        <v>21061010001504</v>
      </c>
      <c r="E8" s="17" t="s">
        <v>137</v>
      </c>
      <c r="F8" s="19" t="s">
        <v>138</v>
      </c>
      <c r="G8" s="17" t="s">
        <v>129</v>
      </c>
      <c r="H8" s="26">
        <f>VLOOKUP(C8,供应链!E:J,6,0)</f>
        <v>1</v>
      </c>
      <c r="I8" s="17">
        <f>VLOOKUP(C8,供应链!E:H,4,0)</f>
        <v>447</v>
      </c>
      <c r="J8" s="17">
        <f>VLOOKUP(C8,供应链!E:K,7,0)</f>
        <v>17</v>
      </c>
      <c r="K8" s="18">
        <f>VLOOKUP(C8,供应链!E:I,5,0)</f>
        <v>33.2461658067708</v>
      </c>
      <c r="L8" s="27">
        <f t="shared" si="0"/>
        <v>0.00558409417049685</v>
      </c>
      <c r="M8" s="17">
        <v>900</v>
      </c>
      <c r="N8" s="26">
        <v>0.0777777777777778</v>
      </c>
      <c r="O8" s="18">
        <v>70</v>
      </c>
      <c r="P8" s="18">
        <v>11876</v>
      </c>
      <c r="Q8" s="40">
        <f t="shared" si="39"/>
        <v>169.657142857143</v>
      </c>
      <c r="R8" s="17">
        <f t="shared" si="1"/>
        <v>-2754</v>
      </c>
      <c r="S8" s="36">
        <f t="shared" si="40"/>
        <v>-0.231896261367464</v>
      </c>
      <c r="T8" s="17">
        <v>577</v>
      </c>
      <c r="U8" s="26">
        <v>0.0589254766031196</v>
      </c>
      <c r="V8" s="18">
        <v>34</v>
      </c>
      <c r="W8" s="18">
        <v>6282</v>
      </c>
      <c r="X8" s="40">
        <f t="shared" si="2"/>
        <v>184.764705882353</v>
      </c>
      <c r="Y8" s="17">
        <f t="shared" si="70"/>
        <v>-824</v>
      </c>
      <c r="Z8" s="36">
        <f t="shared" si="71"/>
        <v>-0.131168417701369</v>
      </c>
      <c r="AA8" s="17">
        <v>583</v>
      </c>
      <c r="AB8" s="26">
        <v>0.0463121783876501</v>
      </c>
      <c r="AC8" s="18">
        <v>27</v>
      </c>
      <c r="AD8" s="18">
        <v>4932</v>
      </c>
      <c r="AE8" s="40">
        <v>199</v>
      </c>
      <c r="AF8" s="17">
        <f t="shared" si="41"/>
        <v>-270</v>
      </c>
      <c r="AG8" s="36">
        <f t="shared" si="42"/>
        <v>-0.0547445255474453</v>
      </c>
      <c r="AH8" s="17">
        <v>379</v>
      </c>
      <c r="AI8" s="26">
        <v>0.0422163588390501</v>
      </c>
      <c r="AJ8" s="18">
        <v>16</v>
      </c>
      <c r="AK8" s="18">
        <v>3293</v>
      </c>
      <c r="AL8" s="40">
        <v>199</v>
      </c>
      <c r="AM8" s="17">
        <f t="shared" si="43"/>
        <v>-160</v>
      </c>
      <c r="AN8" s="36">
        <f t="shared" si="44"/>
        <v>-0.0485879137564531</v>
      </c>
      <c r="AO8" s="17">
        <v>373</v>
      </c>
      <c r="AP8" s="26">
        <v>0.0509383378016086</v>
      </c>
      <c r="AQ8" s="18">
        <v>19</v>
      </c>
      <c r="AR8" s="18">
        <v>3540</v>
      </c>
      <c r="AS8" s="40">
        <v>199</v>
      </c>
      <c r="AT8" s="17">
        <f t="shared" si="45"/>
        <v>-190</v>
      </c>
      <c r="AU8" s="36">
        <f t="shared" si="46"/>
        <v>-0.0536723163841808</v>
      </c>
      <c r="AV8" s="17">
        <v>361</v>
      </c>
      <c r="AW8" s="26">
        <v>0.0332409972299169</v>
      </c>
      <c r="AX8" s="18">
        <v>12</v>
      </c>
      <c r="AY8" s="18">
        <v>2280</v>
      </c>
      <c r="AZ8" s="40">
        <v>199</v>
      </c>
      <c r="BA8" s="17">
        <f t="shared" si="47"/>
        <v>-120</v>
      </c>
      <c r="BB8" s="36">
        <f t="shared" si="48"/>
        <v>-0.0526315789473684</v>
      </c>
      <c r="BC8" s="17">
        <v>345</v>
      </c>
      <c r="BD8" s="26">
        <v>0.0927536231884058</v>
      </c>
      <c r="BE8" s="17">
        <v>32</v>
      </c>
      <c r="BF8" s="18">
        <v>5525</v>
      </c>
      <c r="BG8" s="40">
        <v>199</v>
      </c>
      <c r="BH8" s="17">
        <f t="shared" si="3"/>
        <v>-320</v>
      </c>
      <c r="BI8" s="36">
        <f t="shared" si="4"/>
        <v>-0.0579185520361991</v>
      </c>
      <c r="BJ8" s="17">
        <v>324</v>
      </c>
      <c r="BK8" s="32">
        <v>0.0216049382716049</v>
      </c>
      <c r="BL8" s="17">
        <v>7</v>
      </c>
      <c r="BM8" s="18">
        <v>1331</v>
      </c>
      <c r="BN8" s="40">
        <v>199</v>
      </c>
      <c r="BO8" s="17">
        <f t="shared" si="5"/>
        <v>-70</v>
      </c>
      <c r="BP8" s="36">
        <f t="shared" si="6"/>
        <v>-0.0525920360631104</v>
      </c>
      <c r="BQ8" s="17">
        <v>345</v>
      </c>
      <c r="BR8" s="32">
        <v>0.0347826086956522</v>
      </c>
      <c r="BS8" s="18">
        <v>12</v>
      </c>
      <c r="BT8" s="18">
        <v>2298</v>
      </c>
      <c r="BU8" s="40">
        <v>199</v>
      </c>
      <c r="BV8" s="17">
        <f t="shared" si="7"/>
        <v>-120</v>
      </c>
      <c r="BW8" s="36">
        <f t="shared" si="8"/>
        <v>-0.0522193211488251</v>
      </c>
      <c r="BX8" s="112">
        <v>284</v>
      </c>
      <c r="BY8" s="117">
        <v>0.0528169014084507</v>
      </c>
      <c r="BZ8" s="18">
        <v>15</v>
      </c>
      <c r="CA8" s="112">
        <v>2905</v>
      </c>
      <c r="CB8" s="40">
        <v>199</v>
      </c>
      <c r="CC8" s="17">
        <f t="shared" si="9"/>
        <v>-150</v>
      </c>
      <c r="CD8" s="36">
        <f t="shared" si="10"/>
        <v>-0.0516351118760757</v>
      </c>
      <c r="CE8" s="112">
        <v>263</v>
      </c>
      <c r="CF8" s="117">
        <v>0.0342205323193916</v>
      </c>
      <c r="CG8" s="112">
        <v>9</v>
      </c>
      <c r="CH8" s="260">
        <v>1715.29166666667</v>
      </c>
      <c r="CI8" s="40">
        <v>199</v>
      </c>
      <c r="CJ8" s="17">
        <f t="shared" si="11"/>
        <v>-90</v>
      </c>
      <c r="CK8" s="36">
        <f t="shared" si="12"/>
        <v>-0.0524692107756212</v>
      </c>
      <c r="CL8" s="120">
        <v>227</v>
      </c>
      <c r="CM8" s="121">
        <v>0.0352422907488987</v>
      </c>
      <c r="CN8" s="55">
        <v>8</v>
      </c>
      <c r="CO8" s="55">
        <v>1507</v>
      </c>
      <c r="CP8" s="40">
        <v>199</v>
      </c>
      <c r="CQ8" s="17">
        <f t="shared" si="13"/>
        <v>-80</v>
      </c>
      <c r="CR8" s="36">
        <f t="shared" si="14"/>
        <v>-0.053085600530856</v>
      </c>
      <c r="CS8" s="122">
        <v>254</v>
      </c>
      <c r="CT8" s="121">
        <v>0.0275590551181102</v>
      </c>
      <c r="CU8" s="122">
        <v>7</v>
      </c>
      <c r="CV8" s="122">
        <v>1345</v>
      </c>
      <c r="CW8" s="40">
        <v>199</v>
      </c>
      <c r="CX8" s="17">
        <f t="shared" si="15"/>
        <v>-70</v>
      </c>
      <c r="CY8" s="36">
        <f t="shared" si="16"/>
        <v>-0.0520446096654275</v>
      </c>
      <c r="CZ8" s="112">
        <v>255</v>
      </c>
      <c r="DA8" s="117">
        <v>0.0392156862745098</v>
      </c>
      <c r="DB8" s="112">
        <v>10</v>
      </c>
      <c r="DC8" s="112">
        <v>1937</v>
      </c>
      <c r="DD8" s="40">
        <v>199</v>
      </c>
      <c r="DE8" s="17">
        <f t="shared" si="17"/>
        <v>-100</v>
      </c>
      <c r="DF8" s="36">
        <f t="shared" si="18"/>
        <v>-0.0516262261228704</v>
      </c>
      <c r="DG8" s="126">
        <v>436</v>
      </c>
      <c r="DH8" s="32">
        <v>0.0275229357798165</v>
      </c>
      <c r="DI8" s="17">
        <v>12</v>
      </c>
      <c r="DJ8" s="18">
        <v>2287</v>
      </c>
      <c r="DK8" s="40">
        <v>199</v>
      </c>
      <c r="DL8" s="17">
        <f t="shared" si="19"/>
        <v>-120</v>
      </c>
      <c r="DM8" s="36">
        <f t="shared" si="20"/>
        <v>-0.0524704853519895</v>
      </c>
      <c r="DN8" s="33">
        <v>613</v>
      </c>
      <c r="DO8" s="32">
        <v>0.0717781402936378</v>
      </c>
      <c r="DP8" s="18">
        <v>44</v>
      </c>
      <c r="DQ8" s="18">
        <v>7503</v>
      </c>
      <c r="DR8" s="40">
        <f t="shared" si="49"/>
        <v>170.522727272727</v>
      </c>
      <c r="DS8" s="17">
        <f t="shared" si="21"/>
        <v>-1693</v>
      </c>
      <c r="DT8" s="36">
        <f t="shared" si="22"/>
        <v>-0.225643076102892</v>
      </c>
      <c r="DU8" s="18">
        <v>449</v>
      </c>
      <c r="DV8" s="26">
        <v>0.0356347438752784</v>
      </c>
      <c r="DW8" s="18">
        <v>16</v>
      </c>
      <c r="DX8" s="18">
        <v>2626</v>
      </c>
      <c r="DY8" s="40">
        <f t="shared" si="23"/>
        <v>164.125</v>
      </c>
      <c r="DZ8" s="17">
        <f t="shared" si="24"/>
        <v>-718</v>
      </c>
      <c r="EA8" s="36">
        <f t="shared" si="25"/>
        <v>-0.273419649657273</v>
      </c>
      <c r="EB8" s="18">
        <v>520</v>
      </c>
      <c r="EC8" s="26">
        <v>0.0692307692307692</v>
      </c>
      <c r="ED8" s="18">
        <v>36</v>
      </c>
      <c r="EE8" s="18">
        <v>6442</v>
      </c>
      <c r="EF8" s="40">
        <f t="shared" si="50"/>
        <v>178.944444444444</v>
      </c>
      <c r="EG8" s="17">
        <f t="shared" si="26"/>
        <v>-1082.00000000002</v>
      </c>
      <c r="EH8" s="36">
        <f t="shared" si="27"/>
        <v>-0.167960260788577</v>
      </c>
      <c r="EI8" s="18">
        <v>280</v>
      </c>
      <c r="EJ8" s="26">
        <v>0.0607142857142857</v>
      </c>
      <c r="EK8" s="18">
        <v>17</v>
      </c>
      <c r="EL8" s="18">
        <v>3297</v>
      </c>
      <c r="EM8" s="40">
        <v>199</v>
      </c>
      <c r="EN8" s="17">
        <f t="shared" si="28"/>
        <v>-170</v>
      </c>
      <c r="EO8" s="36">
        <f t="shared" si="29"/>
        <v>-0.0515620260843191</v>
      </c>
      <c r="EP8" s="18">
        <v>244</v>
      </c>
      <c r="EQ8" s="26">
        <v>0.0491803278688525</v>
      </c>
      <c r="ER8" s="18">
        <v>12</v>
      </c>
      <c r="ES8" s="18">
        <v>2302</v>
      </c>
      <c r="ET8" s="40">
        <v>199</v>
      </c>
      <c r="EU8" s="17">
        <f t="shared" si="30"/>
        <v>-120</v>
      </c>
      <c r="EV8" s="36">
        <f t="shared" si="31"/>
        <v>-0.052128583840139</v>
      </c>
      <c r="EW8" s="18">
        <v>161</v>
      </c>
      <c r="EX8" s="26">
        <v>0.0434782608695652</v>
      </c>
      <c r="EY8" s="17">
        <v>7</v>
      </c>
      <c r="EZ8" s="18">
        <v>1327</v>
      </c>
      <c r="FA8" s="40">
        <v>199</v>
      </c>
      <c r="FB8" s="17">
        <f t="shared" si="51"/>
        <v>-70</v>
      </c>
      <c r="FC8" s="36">
        <f t="shared" si="52"/>
        <v>-0.052750565184627</v>
      </c>
      <c r="FD8" s="18">
        <v>247</v>
      </c>
      <c r="FE8" s="26">
        <v>0.0809716599190283</v>
      </c>
      <c r="FF8" s="17">
        <v>20</v>
      </c>
      <c r="FG8" s="18">
        <v>3782</v>
      </c>
      <c r="FH8" s="40">
        <v>199</v>
      </c>
      <c r="FI8" s="17">
        <f t="shared" si="53"/>
        <v>-200</v>
      </c>
      <c r="FJ8" s="36">
        <f t="shared" si="54"/>
        <v>-0.0528820729772607</v>
      </c>
      <c r="FK8" s="18">
        <v>213</v>
      </c>
      <c r="FL8" s="26">
        <v>0.0751173708920188</v>
      </c>
      <c r="FM8" s="17">
        <v>16</v>
      </c>
      <c r="FN8" s="18">
        <v>3099</v>
      </c>
      <c r="FO8" s="40">
        <v>199</v>
      </c>
      <c r="FP8" s="17">
        <f t="shared" si="55"/>
        <v>-160</v>
      </c>
      <c r="FQ8" s="36">
        <f t="shared" si="56"/>
        <v>-0.0516295579219103</v>
      </c>
      <c r="FR8" s="18">
        <v>204</v>
      </c>
      <c r="FS8" s="26">
        <v>0.0637254901960784</v>
      </c>
      <c r="FT8" s="17">
        <v>13</v>
      </c>
      <c r="FU8" s="18">
        <v>2548</v>
      </c>
      <c r="FV8" s="40">
        <v>199</v>
      </c>
      <c r="FW8" s="17">
        <f t="shared" si="57"/>
        <v>-130</v>
      </c>
      <c r="FX8" s="36">
        <f t="shared" si="58"/>
        <v>-0.0510204081632653</v>
      </c>
      <c r="FY8" s="18">
        <v>252</v>
      </c>
      <c r="FZ8" s="26">
        <v>0.0476190476190476</v>
      </c>
      <c r="GA8" s="17">
        <v>12</v>
      </c>
      <c r="GB8" s="18">
        <v>2377</v>
      </c>
      <c r="GC8" s="40">
        <v>199</v>
      </c>
      <c r="GD8" s="17">
        <f t="shared" si="59"/>
        <v>-120</v>
      </c>
      <c r="GE8" s="36">
        <f t="shared" si="60"/>
        <v>-0.0504838031131679</v>
      </c>
      <c r="GF8" s="18">
        <v>346</v>
      </c>
      <c r="GG8" s="26">
        <v>0.046242774566474</v>
      </c>
      <c r="GH8" s="18">
        <v>16</v>
      </c>
      <c r="GI8" s="18">
        <v>3295</v>
      </c>
      <c r="GJ8" s="40">
        <v>199</v>
      </c>
      <c r="GK8" s="17">
        <f t="shared" si="61"/>
        <v>-160</v>
      </c>
      <c r="GL8" s="36">
        <f t="shared" si="62"/>
        <v>-0.0485584218512898</v>
      </c>
      <c r="GM8" s="18">
        <v>320</v>
      </c>
      <c r="GN8" s="26">
        <v>0.025</v>
      </c>
      <c r="GO8" s="18">
        <v>8</v>
      </c>
      <c r="GP8" s="18">
        <v>1565</v>
      </c>
      <c r="GQ8" s="40">
        <v>199</v>
      </c>
      <c r="GR8" s="17">
        <f t="shared" si="63"/>
        <v>-80</v>
      </c>
      <c r="GS8" s="36">
        <f t="shared" si="64"/>
        <v>-0.0511182108626198</v>
      </c>
      <c r="GT8" s="18">
        <v>200</v>
      </c>
      <c r="GU8" s="26">
        <v>0.025</v>
      </c>
      <c r="GV8" s="18">
        <v>5</v>
      </c>
      <c r="GW8" s="18">
        <v>975</v>
      </c>
      <c r="GX8" s="40">
        <v>199</v>
      </c>
      <c r="GY8" s="17">
        <f t="shared" si="32"/>
        <v>-50</v>
      </c>
      <c r="GZ8" s="36">
        <f t="shared" si="33"/>
        <v>-0.0512820512820513</v>
      </c>
      <c r="HA8" s="18">
        <v>254</v>
      </c>
      <c r="HB8" s="26">
        <v>0.0590551181102362</v>
      </c>
      <c r="HC8" s="18">
        <v>15</v>
      </c>
      <c r="HD8" s="18">
        <v>2945</v>
      </c>
      <c r="HE8" s="40">
        <v>199</v>
      </c>
      <c r="HF8" s="17">
        <f t="shared" si="65"/>
        <v>-150</v>
      </c>
      <c r="HG8" s="36">
        <f t="shared" si="66"/>
        <v>-0.0509337860780985</v>
      </c>
      <c r="HH8" s="18">
        <v>254</v>
      </c>
      <c r="HI8" s="26">
        <v>0.0393700787401575</v>
      </c>
      <c r="HJ8" s="17">
        <v>10</v>
      </c>
      <c r="HK8" s="18">
        <v>1996</v>
      </c>
      <c r="HL8" s="40">
        <v>199</v>
      </c>
      <c r="HM8" s="17">
        <f t="shared" si="67"/>
        <v>-100</v>
      </c>
      <c r="HN8" s="36">
        <f t="shared" si="68"/>
        <v>-0.0501002004008016</v>
      </c>
      <c r="HO8" s="18"/>
      <c r="HP8" s="26"/>
      <c r="HQ8" s="17"/>
      <c r="HR8" s="18"/>
      <c r="HS8" s="40"/>
      <c r="HT8" s="17"/>
      <c r="HU8" s="36"/>
      <c r="HV8" s="17">
        <v>677</v>
      </c>
      <c r="HW8" s="17">
        <v>138800.62</v>
      </c>
      <c r="HX8" s="18">
        <v>336</v>
      </c>
      <c r="HY8" s="18">
        <v>66028.47</v>
      </c>
      <c r="HZ8" s="17">
        <v>525</v>
      </c>
      <c r="IA8" s="17">
        <v>105233</v>
      </c>
      <c r="IB8" s="17">
        <v>522</v>
      </c>
      <c r="IC8" s="17">
        <v>103025</v>
      </c>
      <c r="ID8" s="17">
        <v>625</v>
      </c>
      <c r="IE8" s="17">
        <v>117697</v>
      </c>
      <c r="IF8" s="41"/>
      <c r="IG8" s="41"/>
      <c r="IH8" s="41"/>
      <c r="II8" s="41"/>
      <c r="IJ8" s="41"/>
      <c r="IK8" s="41"/>
      <c r="IL8" s="18"/>
      <c r="IM8" s="41"/>
      <c r="IN8" s="41"/>
      <c r="IO8" s="41"/>
      <c r="IP8" s="18"/>
      <c r="IQ8" s="18"/>
      <c r="IR8" s="18">
        <f t="shared" si="34"/>
        <v>537</v>
      </c>
      <c r="IS8" s="18">
        <f t="shared" si="35"/>
        <v>99132.2916666667</v>
      </c>
      <c r="IT8" s="17">
        <v>209</v>
      </c>
      <c r="IU8" s="18">
        <f t="shared" si="69"/>
        <v>-10441</v>
      </c>
      <c r="IV8" s="36">
        <f t="shared" si="36"/>
        <v>-0.105323904294556</v>
      </c>
      <c r="IW8" s="18">
        <f t="shared" si="37"/>
        <v>3222</v>
      </c>
      <c r="IX8" s="42">
        <f t="shared" si="38"/>
        <v>629916.381666667</v>
      </c>
      <c r="IY8" s="43"/>
      <c r="IZ8" s="43"/>
    </row>
    <row r="9" spans="1:260">
      <c r="A9" s="16" t="s">
        <v>139</v>
      </c>
      <c r="B9" s="17" t="s">
        <v>35</v>
      </c>
      <c r="C9" s="18">
        <v>6939962746371</v>
      </c>
      <c r="D9" s="18">
        <v>21061010001183</v>
      </c>
      <c r="E9" s="17" t="s">
        <v>140</v>
      </c>
      <c r="F9" s="19" t="s">
        <v>141</v>
      </c>
      <c r="G9" s="17" t="s">
        <v>129</v>
      </c>
      <c r="H9" s="26">
        <f>VLOOKUP(C9,供应链!E:J,6,0)</f>
        <v>0.96</v>
      </c>
      <c r="I9" s="17">
        <f>VLOOKUP(C9,供应链!E:H,4,0)</f>
        <v>360</v>
      </c>
      <c r="J9" s="17">
        <f>VLOOKUP(C9,供应链!E:K,7,0)</f>
        <v>0</v>
      </c>
      <c r="K9" s="18">
        <f>VLOOKUP(C9,供应链!E:I,5,0)</f>
        <v>35.958904109589</v>
      </c>
      <c r="L9" s="27">
        <f t="shared" si="0"/>
        <v>0.00370193207578562</v>
      </c>
      <c r="M9" s="17">
        <v>584</v>
      </c>
      <c r="N9" s="26">
        <v>0.0376712328767123</v>
      </c>
      <c r="O9" s="18">
        <v>22</v>
      </c>
      <c r="P9" s="18">
        <v>5937</v>
      </c>
      <c r="Q9" s="40">
        <f t="shared" si="39"/>
        <v>269.863636363636</v>
      </c>
      <c r="R9" s="17">
        <f t="shared" si="1"/>
        <v>-421</v>
      </c>
      <c r="S9" s="36">
        <f t="shared" si="40"/>
        <v>-0.0709112346302846</v>
      </c>
      <c r="T9" s="17">
        <v>403</v>
      </c>
      <c r="U9" s="26">
        <v>0.0496277915632754</v>
      </c>
      <c r="V9" s="18">
        <v>20</v>
      </c>
      <c r="W9" s="18">
        <v>5458</v>
      </c>
      <c r="X9" s="40">
        <f t="shared" si="2"/>
        <v>272.9</v>
      </c>
      <c r="Y9" s="17">
        <f t="shared" si="70"/>
        <v>-322</v>
      </c>
      <c r="Z9" s="36">
        <f t="shared" si="71"/>
        <v>-0.0589959692194944</v>
      </c>
      <c r="AA9" s="17">
        <v>481</v>
      </c>
      <c r="AB9" s="26">
        <v>0.0665280665280665</v>
      </c>
      <c r="AC9" s="18">
        <v>32</v>
      </c>
      <c r="AD9" s="18">
        <v>8903</v>
      </c>
      <c r="AE9" s="40">
        <v>279</v>
      </c>
      <c r="AF9" s="17">
        <f t="shared" si="41"/>
        <v>-320</v>
      </c>
      <c r="AG9" s="36">
        <f t="shared" si="42"/>
        <v>-0.0359429405818264</v>
      </c>
      <c r="AH9" s="17">
        <v>453</v>
      </c>
      <c r="AI9" s="26">
        <v>0.0816777041942605</v>
      </c>
      <c r="AJ9" s="18">
        <v>37</v>
      </c>
      <c r="AK9" s="18">
        <v>10648</v>
      </c>
      <c r="AL9" s="40">
        <v>279</v>
      </c>
      <c r="AM9" s="17">
        <f t="shared" si="43"/>
        <v>-370</v>
      </c>
      <c r="AN9" s="36">
        <f t="shared" si="44"/>
        <v>-0.034748309541698</v>
      </c>
      <c r="AO9" s="17">
        <v>370</v>
      </c>
      <c r="AP9" s="26">
        <v>0.0216216216216216</v>
      </c>
      <c r="AQ9" s="18">
        <v>8</v>
      </c>
      <c r="AR9" s="18">
        <v>2311</v>
      </c>
      <c r="AS9" s="40">
        <v>279</v>
      </c>
      <c r="AT9" s="17">
        <f t="shared" si="45"/>
        <v>-80</v>
      </c>
      <c r="AU9" s="36">
        <f t="shared" si="46"/>
        <v>-0.0346170488965816</v>
      </c>
      <c r="AV9" s="17">
        <v>431</v>
      </c>
      <c r="AW9" s="26">
        <v>0.00928074245939675</v>
      </c>
      <c r="AX9" s="18">
        <v>4</v>
      </c>
      <c r="AY9" s="18">
        <v>1187</v>
      </c>
      <c r="AZ9" s="40">
        <v>279</v>
      </c>
      <c r="BA9" s="17">
        <f t="shared" si="47"/>
        <v>-40</v>
      </c>
      <c r="BB9" s="36">
        <f t="shared" si="48"/>
        <v>-0.033698399326032</v>
      </c>
      <c r="BC9" s="17">
        <v>386</v>
      </c>
      <c r="BD9" s="26">
        <v>0.0155440414507772</v>
      </c>
      <c r="BE9" s="17">
        <v>6</v>
      </c>
      <c r="BF9" s="18">
        <v>1774</v>
      </c>
      <c r="BG9" s="40">
        <v>279</v>
      </c>
      <c r="BH9" s="17">
        <f t="shared" si="3"/>
        <v>-60</v>
      </c>
      <c r="BI9" s="36">
        <f t="shared" si="4"/>
        <v>-0.0338218714768884</v>
      </c>
      <c r="BJ9" s="17">
        <v>411</v>
      </c>
      <c r="BK9" s="32">
        <v>0.0170316301703163</v>
      </c>
      <c r="BL9" s="17">
        <v>7</v>
      </c>
      <c r="BM9" s="18">
        <v>1954</v>
      </c>
      <c r="BN9" s="40">
        <v>279</v>
      </c>
      <c r="BO9" s="17">
        <f t="shared" si="5"/>
        <v>-70</v>
      </c>
      <c r="BP9" s="36">
        <f t="shared" si="6"/>
        <v>-0.0358239508700102</v>
      </c>
      <c r="BQ9" s="17">
        <v>415</v>
      </c>
      <c r="BR9" s="32">
        <v>0.0192771084337349</v>
      </c>
      <c r="BS9" s="18">
        <v>8</v>
      </c>
      <c r="BT9" s="18">
        <v>2414</v>
      </c>
      <c r="BU9" s="40">
        <v>279</v>
      </c>
      <c r="BV9" s="17">
        <f t="shared" si="7"/>
        <v>-80</v>
      </c>
      <c r="BW9" s="36">
        <f t="shared" si="8"/>
        <v>-0.0331400165700083</v>
      </c>
      <c r="BX9" s="112">
        <v>399</v>
      </c>
      <c r="BY9" s="117">
        <v>0.0200501253132832</v>
      </c>
      <c r="BZ9" s="18">
        <v>8</v>
      </c>
      <c r="CA9" s="112">
        <v>2343</v>
      </c>
      <c r="CB9" s="40">
        <v>279</v>
      </c>
      <c r="CC9" s="17">
        <f t="shared" si="9"/>
        <v>-80</v>
      </c>
      <c r="CD9" s="36">
        <f t="shared" si="10"/>
        <v>-0.0341442594963722</v>
      </c>
      <c r="CE9" s="112">
        <v>320</v>
      </c>
      <c r="CF9" s="117">
        <v>0.0125</v>
      </c>
      <c r="CG9" s="112">
        <v>4</v>
      </c>
      <c r="CH9" s="260">
        <v>1188</v>
      </c>
      <c r="CI9" s="40">
        <v>279</v>
      </c>
      <c r="CJ9" s="17">
        <f t="shared" si="11"/>
        <v>-40</v>
      </c>
      <c r="CK9" s="36">
        <f t="shared" si="12"/>
        <v>-0.0336700336700337</v>
      </c>
      <c r="CL9" s="120">
        <v>294</v>
      </c>
      <c r="CM9" s="121">
        <v>0.0204081632653061</v>
      </c>
      <c r="CN9" s="55">
        <v>6</v>
      </c>
      <c r="CO9" s="55">
        <v>1649</v>
      </c>
      <c r="CP9" s="40">
        <v>279</v>
      </c>
      <c r="CQ9" s="17">
        <f t="shared" si="13"/>
        <v>-60</v>
      </c>
      <c r="CR9" s="36">
        <f t="shared" si="14"/>
        <v>-0.0363856882959369</v>
      </c>
      <c r="CS9" s="122">
        <v>299</v>
      </c>
      <c r="CT9" s="121">
        <v>0.0100334448160535</v>
      </c>
      <c r="CU9" s="122">
        <v>3</v>
      </c>
      <c r="CV9" s="122">
        <v>867</v>
      </c>
      <c r="CW9" s="40">
        <v>279</v>
      </c>
      <c r="CX9" s="17">
        <f t="shared" si="15"/>
        <v>-30</v>
      </c>
      <c r="CY9" s="36">
        <f t="shared" si="16"/>
        <v>-0.0346020761245675</v>
      </c>
      <c r="CZ9" s="112">
        <v>309</v>
      </c>
      <c r="DA9" s="117">
        <v>0.00970873786407767</v>
      </c>
      <c r="DB9" s="112">
        <v>3</v>
      </c>
      <c r="DC9" s="112">
        <v>869</v>
      </c>
      <c r="DD9" s="40">
        <v>279</v>
      </c>
      <c r="DE9" s="17">
        <f t="shared" si="17"/>
        <v>-30</v>
      </c>
      <c r="DF9" s="36">
        <f t="shared" si="18"/>
        <v>-0.0345224395857307</v>
      </c>
      <c r="DG9" s="126">
        <v>409</v>
      </c>
      <c r="DH9" s="32">
        <v>0.00244498777506112</v>
      </c>
      <c r="DI9" s="17">
        <v>1</v>
      </c>
      <c r="DJ9" s="18">
        <v>259</v>
      </c>
      <c r="DK9" s="40">
        <v>279</v>
      </c>
      <c r="DL9" s="17">
        <f t="shared" si="19"/>
        <v>-10</v>
      </c>
      <c r="DM9" s="36">
        <f t="shared" si="20"/>
        <v>-0.0386100386100386</v>
      </c>
      <c r="DN9" s="33">
        <v>610</v>
      </c>
      <c r="DO9" s="32">
        <v>0.0508196721311475</v>
      </c>
      <c r="DP9" s="18">
        <v>31</v>
      </c>
      <c r="DQ9" s="18">
        <v>7689</v>
      </c>
      <c r="DR9" s="40">
        <f t="shared" si="49"/>
        <v>248.032258064516</v>
      </c>
      <c r="DS9" s="17">
        <f t="shared" si="21"/>
        <v>-1270</v>
      </c>
      <c r="DT9" s="36">
        <f t="shared" si="22"/>
        <v>-0.165171023540122</v>
      </c>
      <c r="DU9" s="18">
        <v>635</v>
      </c>
      <c r="DV9" s="26">
        <v>0.015748031496063</v>
      </c>
      <c r="DW9" s="18">
        <v>10</v>
      </c>
      <c r="DX9" s="18">
        <v>2530</v>
      </c>
      <c r="DY9" s="40">
        <f t="shared" si="23"/>
        <v>253</v>
      </c>
      <c r="DZ9" s="17">
        <f t="shared" si="24"/>
        <v>-360</v>
      </c>
      <c r="EA9" s="36">
        <f t="shared" si="25"/>
        <v>-0.142292490118577</v>
      </c>
      <c r="EB9" s="18">
        <v>1026</v>
      </c>
      <c r="EC9" s="26">
        <v>0.0341130604288499</v>
      </c>
      <c r="ED9" s="18">
        <v>35</v>
      </c>
      <c r="EE9" s="18">
        <v>8751</v>
      </c>
      <c r="EF9" s="40">
        <f t="shared" si="50"/>
        <v>250.028571428571</v>
      </c>
      <c r="EG9" s="17">
        <f t="shared" si="26"/>
        <v>-1364.00000000001</v>
      </c>
      <c r="EH9" s="36">
        <f t="shared" si="27"/>
        <v>-0.155867900811338</v>
      </c>
      <c r="EI9" s="18">
        <v>521</v>
      </c>
      <c r="EJ9" s="26">
        <v>0.017274472168906</v>
      </c>
      <c r="EK9" s="18">
        <v>9</v>
      </c>
      <c r="EL9" s="18">
        <v>1991</v>
      </c>
      <c r="EM9" s="40">
        <v>279</v>
      </c>
      <c r="EN9" s="17">
        <f t="shared" si="28"/>
        <v>-90</v>
      </c>
      <c r="EO9" s="36">
        <f t="shared" si="29"/>
        <v>-0.0452034153691612</v>
      </c>
      <c r="EP9" s="18">
        <v>460</v>
      </c>
      <c r="EQ9" s="26">
        <v>0.0521739130434783</v>
      </c>
      <c r="ER9" s="18">
        <v>24</v>
      </c>
      <c r="ES9" s="18">
        <v>5546</v>
      </c>
      <c r="ET9" s="40">
        <v>279</v>
      </c>
      <c r="EU9" s="17">
        <f t="shared" si="30"/>
        <v>-240</v>
      </c>
      <c r="EV9" s="36">
        <f t="shared" si="31"/>
        <v>-0.0432744320230797</v>
      </c>
      <c r="EW9" s="18">
        <v>248</v>
      </c>
      <c r="EX9" s="26">
        <v>0.0161290322580645</v>
      </c>
      <c r="EY9" s="17">
        <v>4</v>
      </c>
      <c r="EZ9" s="18">
        <v>1086</v>
      </c>
      <c r="FA9" s="40">
        <v>279</v>
      </c>
      <c r="FB9" s="17">
        <f t="shared" si="51"/>
        <v>-40</v>
      </c>
      <c r="FC9" s="36">
        <f t="shared" si="52"/>
        <v>-0.0368324125230203</v>
      </c>
      <c r="FD9" s="18">
        <v>189</v>
      </c>
      <c r="FE9" s="26">
        <v>0.0529100529100529</v>
      </c>
      <c r="FF9" s="17">
        <v>10</v>
      </c>
      <c r="FG9" s="18">
        <v>2745</v>
      </c>
      <c r="FH9" s="40">
        <v>279</v>
      </c>
      <c r="FI9" s="17">
        <f t="shared" si="53"/>
        <v>-100</v>
      </c>
      <c r="FJ9" s="36">
        <f t="shared" si="54"/>
        <v>-0.0364298724954463</v>
      </c>
      <c r="FK9" s="18">
        <v>175</v>
      </c>
      <c r="FL9" s="26">
        <v>0.0228571428571429</v>
      </c>
      <c r="FM9" s="17">
        <v>4</v>
      </c>
      <c r="FN9" s="18">
        <v>1096</v>
      </c>
      <c r="FO9" s="40">
        <v>279</v>
      </c>
      <c r="FP9" s="17">
        <f t="shared" si="55"/>
        <v>-40</v>
      </c>
      <c r="FQ9" s="36">
        <f t="shared" si="56"/>
        <v>-0.0364963503649635</v>
      </c>
      <c r="FR9" s="18">
        <v>170</v>
      </c>
      <c r="FS9" s="26">
        <v>0.0411764705882353</v>
      </c>
      <c r="FT9" s="17">
        <v>7</v>
      </c>
      <c r="FU9" s="18">
        <v>1925</v>
      </c>
      <c r="FV9" s="40">
        <v>279</v>
      </c>
      <c r="FW9" s="17">
        <f t="shared" si="57"/>
        <v>-70</v>
      </c>
      <c r="FX9" s="36">
        <f t="shared" si="58"/>
        <v>-0.0363636363636364</v>
      </c>
      <c r="FY9" s="18">
        <v>213</v>
      </c>
      <c r="FZ9" s="26">
        <v>0.0516431924882629</v>
      </c>
      <c r="GA9" s="17">
        <v>11</v>
      </c>
      <c r="GB9" s="18">
        <v>3011</v>
      </c>
      <c r="GC9" s="40">
        <v>279</v>
      </c>
      <c r="GD9" s="17">
        <f t="shared" si="59"/>
        <v>-110</v>
      </c>
      <c r="GE9" s="36">
        <f t="shared" si="60"/>
        <v>-0.0365327133842577</v>
      </c>
      <c r="GF9" s="18">
        <v>222</v>
      </c>
      <c r="GG9" s="26">
        <v>0.0495495495495496</v>
      </c>
      <c r="GH9" s="18">
        <v>11</v>
      </c>
      <c r="GI9" s="18">
        <v>2998</v>
      </c>
      <c r="GJ9" s="40">
        <v>279</v>
      </c>
      <c r="GK9" s="17">
        <f t="shared" si="61"/>
        <v>-110</v>
      </c>
      <c r="GL9" s="36">
        <f t="shared" si="62"/>
        <v>-0.0366911274182789</v>
      </c>
      <c r="GM9" s="18">
        <v>209</v>
      </c>
      <c r="GN9" s="26">
        <v>0.0287081339712919</v>
      </c>
      <c r="GO9" s="18">
        <v>6</v>
      </c>
      <c r="GP9" s="18">
        <v>1662</v>
      </c>
      <c r="GQ9" s="40">
        <v>279</v>
      </c>
      <c r="GR9" s="17">
        <f t="shared" si="63"/>
        <v>-60</v>
      </c>
      <c r="GS9" s="36">
        <f t="shared" si="64"/>
        <v>-0.036101083032491</v>
      </c>
      <c r="GT9" s="18">
        <v>209</v>
      </c>
      <c r="GU9" s="26">
        <v>0.0334928229665072</v>
      </c>
      <c r="GV9" s="18">
        <v>7</v>
      </c>
      <c r="GW9" s="18">
        <v>1911</v>
      </c>
      <c r="GX9" s="40">
        <v>279</v>
      </c>
      <c r="GY9" s="17">
        <f t="shared" si="32"/>
        <v>-70</v>
      </c>
      <c r="GZ9" s="36">
        <f t="shared" si="33"/>
        <v>-0.0366300366300366</v>
      </c>
      <c r="HA9" s="18">
        <v>200</v>
      </c>
      <c r="HB9" s="26">
        <v>0.055</v>
      </c>
      <c r="HC9" s="18">
        <v>11</v>
      </c>
      <c r="HD9" s="18">
        <v>3025</v>
      </c>
      <c r="HE9" s="40">
        <v>279</v>
      </c>
      <c r="HF9" s="17">
        <f t="shared" si="65"/>
        <v>-110</v>
      </c>
      <c r="HG9" s="36">
        <f t="shared" si="66"/>
        <v>-0.0363636363636364</v>
      </c>
      <c r="HH9" s="18">
        <v>174</v>
      </c>
      <c r="HI9" s="26">
        <v>0.0402298850574713</v>
      </c>
      <c r="HJ9" s="17">
        <v>7</v>
      </c>
      <c r="HK9" s="18">
        <v>1933</v>
      </c>
      <c r="HL9" s="40">
        <v>279</v>
      </c>
      <c r="HM9" s="17">
        <f t="shared" si="67"/>
        <v>-70</v>
      </c>
      <c r="HN9" s="36">
        <f t="shared" si="68"/>
        <v>-0.0362131401965856</v>
      </c>
      <c r="HO9" s="18"/>
      <c r="HP9" s="26"/>
      <c r="HQ9" s="17"/>
      <c r="HR9" s="18"/>
      <c r="HS9" s="40"/>
      <c r="HT9" s="17"/>
      <c r="HU9" s="36"/>
      <c r="HV9" s="17">
        <v>1606</v>
      </c>
      <c r="HW9" s="17">
        <v>421335.81</v>
      </c>
      <c r="HX9" s="18">
        <v>426</v>
      </c>
      <c r="HY9" s="18">
        <v>116874.07</v>
      </c>
      <c r="HZ9" s="17">
        <v>730</v>
      </c>
      <c r="IA9" s="17">
        <v>197383</v>
      </c>
      <c r="IB9" s="17">
        <v>633</v>
      </c>
      <c r="IC9" s="17">
        <v>172204</v>
      </c>
      <c r="ID9" s="17">
        <v>361</v>
      </c>
      <c r="IE9" s="17">
        <v>96940</v>
      </c>
      <c r="IF9" s="41"/>
      <c r="IG9" s="41"/>
      <c r="IH9" s="41"/>
      <c r="II9" s="41"/>
      <c r="IJ9" s="41"/>
      <c r="IK9" s="41"/>
      <c r="IL9" s="18"/>
      <c r="IM9" s="41"/>
      <c r="IN9" s="41"/>
      <c r="IO9" s="41"/>
      <c r="IP9" s="18"/>
      <c r="IQ9" s="18"/>
      <c r="IR9" s="18">
        <f t="shared" si="34"/>
        <v>356</v>
      </c>
      <c r="IS9" s="18">
        <f t="shared" si="35"/>
        <v>95660</v>
      </c>
      <c r="IT9" s="17">
        <v>289</v>
      </c>
      <c r="IU9" s="18">
        <f t="shared" si="69"/>
        <v>-6117.00000000001</v>
      </c>
      <c r="IV9" s="36">
        <f t="shared" si="36"/>
        <v>-0.0639452226636004</v>
      </c>
      <c r="IW9" s="18">
        <f t="shared" si="37"/>
        <v>4112</v>
      </c>
      <c r="IX9" s="42">
        <f t="shared" si="38"/>
        <v>1100396.88</v>
      </c>
      <c r="IY9" s="43"/>
      <c r="IZ9" s="43"/>
    </row>
    <row r="10" spans="1:260">
      <c r="A10" s="16" t="s">
        <v>139</v>
      </c>
      <c r="B10" s="17" t="s">
        <v>35</v>
      </c>
      <c r="C10" s="18">
        <v>6939962758275</v>
      </c>
      <c r="D10" s="18">
        <v>21061010002783</v>
      </c>
      <c r="E10" s="17" t="s">
        <v>142</v>
      </c>
      <c r="F10" s="19" t="s">
        <v>143</v>
      </c>
      <c r="G10" s="17" t="s">
        <v>129</v>
      </c>
      <c r="H10" s="26">
        <f>VLOOKUP(C10,供应链!E:J,6,0)</f>
        <v>1</v>
      </c>
      <c r="I10" s="17">
        <f>VLOOKUP(C10,供应链!E:H,4,0)</f>
        <v>700</v>
      </c>
      <c r="J10" s="17">
        <f>VLOOKUP(C10,供应链!E:K,7,0)</f>
        <v>63</v>
      </c>
      <c r="K10" s="18">
        <f>VLOOKUP(C10,供应链!E:I,5,0)</f>
        <v>35.9429316338355</v>
      </c>
      <c r="L10" s="27">
        <f t="shared" si="0"/>
        <v>0.0071542956970239</v>
      </c>
      <c r="M10" s="17">
        <v>897</v>
      </c>
      <c r="N10" s="26">
        <v>0.064659977703456</v>
      </c>
      <c r="O10" s="18">
        <v>58</v>
      </c>
      <c r="P10" s="18">
        <v>14009</v>
      </c>
      <c r="Q10" s="40">
        <f t="shared" si="39"/>
        <v>241.534482758621</v>
      </c>
      <c r="R10" s="17">
        <f t="shared" si="1"/>
        <v>-3333</v>
      </c>
      <c r="S10" s="36">
        <f t="shared" si="40"/>
        <v>-0.237918480976515</v>
      </c>
      <c r="T10" s="17">
        <v>707</v>
      </c>
      <c r="U10" s="26">
        <v>0.041018387553041</v>
      </c>
      <c r="V10" s="18">
        <v>29</v>
      </c>
      <c r="W10" s="18">
        <v>7424</v>
      </c>
      <c r="X10" s="40">
        <f t="shared" si="2"/>
        <v>256</v>
      </c>
      <c r="Y10" s="17">
        <f t="shared" si="70"/>
        <v>-1247</v>
      </c>
      <c r="Z10" s="36">
        <f t="shared" si="71"/>
        <v>-0.16796875</v>
      </c>
      <c r="AA10" s="17">
        <v>737</v>
      </c>
      <c r="AB10" s="26">
        <v>0.0352781546811398</v>
      </c>
      <c r="AC10" s="18">
        <v>26</v>
      </c>
      <c r="AD10" s="18">
        <v>6582</v>
      </c>
      <c r="AE10" s="40">
        <v>259</v>
      </c>
      <c r="AF10" s="17">
        <f t="shared" si="41"/>
        <v>-1040</v>
      </c>
      <c r="AG10" s="36">
        <f t="shared" si="42"/>
        <v>-0.158006684898207</v>
      </c>
      <c r="AH10" s="17">
        <v>649</v>
      </c>
      <c r="AI10" s="26">
        <v>0.0154083204930663</v>
      </c>
      <c r="AJ10" s="18">
        <v>10</v>
      </c>
      <c r="AK10" s="18">
        <v>2743</v>
      </c>
      <c r="AL10" s="40">
        <v>259</v>
      </c>
      <c r="AM10" s="17">
        <f t="shared" si="43"/>
        <v>-400</v>
      </c>
      <c r="AN10" s="36">
        <f t="shared" si="44"/>
        <v>-0.1458257382428</v>
      </c>
      <c r="AO10" s="17">
        <v>547</v>
      </c>
      <c r="AP10" s="26">
        <v>0.00731261425959781</v>
      </c>
      <c r="AQ10" s="18">
        <v>4</v>
      </c>
      <c r="AR10" s="18">
        <v>1126</v>
      </c>
      <c r="AS10" s="40">
        <v>259</v>
      </c>
      <c r="AT10" s="17">
        <f t="shared" si="45"/>
        <v>-160</v>
      </c>
      <c r="AU10" s="36">
        <f t="shared" si="46"/>
        <v>-0.142095914742451</v>
      </c>
      <c r="AV10" s="17">
        <v>623</v>
      </c>
      <c r="AW10" s="26">
        <v>0.0224719101123595</v>
      </c>
      <c r="AX10" s="18">
        <v>14</v>
      </c>
      <c r="AY10" s="18">
        <v>3801</v>
      </c>
      <c r="AZ10" s="40">
        <v>259</v>
      </c>
      <c r="BA10" s="17">
        <f t="shared" si="47"/>
        <v>-560</v>
      </c>
      <c r="BB10" s="36">
        <f t="shared" si="48"/>
        <v>-0.147329650092081</v>
      </c>
      <c r="BC10" s="17">
        <v>707</v>
      </c>
      <c r="BD10" s="26">
        <v>0.0226308345120226</v>
      </c>
      <c r="BE10" s="17">
        <v>16</v>
      </c>
      <c r="BF10" s="18">
        <v>4389</v>
      </c>
      <c r="BG10" s="40">
        <v>259</v>
      </c>
      <c r="BH10" s="17">
        <f t="shared" si="3"/>
        <v>-640</v>
      </c>
      <c r="BI10" s="36">
        <f t="shared" si="4"/>
        <v>-0.145819093187514</v>
      </c>
      <c r="BJ10" s="17">
        <v>674</v>
      </c>
      <c r="BK10" s="32">
        <v>0.0356083086053412</v>
      </c>
      <c r="BL10" s="17">
        <v>24</v>
      </c>
      <c r="BM10" s="18">
        <v>6324</v>
      </c>
      <c r="BN10" s="40">
        <v>259</v>
      </c>
      <c r="BO10" s="17">
        <f t="shared" si="5"/>
        <v>-960</v>
      </c>
      <c r="BP10" s="36">
        <f t="shared" si="6"/>
        <v>-0.15180265654649</v>
      </c>
      <c r="BQ10" s="17">
        <v>845</v>
      </c>
      <c r="BR10" s="32">
        <v>0.0189349112426036</v>
      </c>
      <c r="BS10" s="18">
        <v>16</v>
      </c>
      <c r="BT10" s="18">
        <v>4088</v>
      </c>
      <c r="BU10" s="40">
        <v>259</v>
      </c>
      <c r="BV10" s="17">
        <f t="shared" si="7"/>
        <v>-640</v>
      </c>
      <c r="BW10" s="36">
        <f t="shared" si="8"/>
        <v>-0.156555772994129</v>
      </c>
      <c r="BX10" s="112">
        <v>590</v>
      </c>
      <c r="BY10" s="117">
        <v>0.0169491525423729</v>
      </c>
      <c r="BZ10" s="18">
        <v>10</v>
      </c>
      <c r="CA10" s="112">
        <v>2640</v>
      </c>
      <c r="CB10" s="40">
        <v>259</v>
      </c>
      <c r="CC10" s="17">
        <f t="shared" si="9"/>
        <v>-400</v>
      </c>
      <c r="CD10" s="36">
        <f t="shared" si="10"/>
        <v>-0.151515151515152</v>
      </c>
      <c r="CE10" s="112">
        <v>698</v>
      </c>
      <c r="CF10" s="117">
        <v>0.0114613180515759</v>
      </c>
      <c r="CG10" s="112">
        <v>8</v>
      </c>
      <c r="CH10" s="260">
        <v>2132.44444444444</v>
      </c>
      <c r="CI10" s="40">
        <v>259</v>
      </c>
      <c r="CJ10" s="17">
        <f t="shared" si="11"/>
        <v>-320</v>
      </c>
      <c r="CK10" s="36">
        <f t="shared" si="12"/>
        <v>-0.150062526052522</v>
      </c>
      <c r="CL10" s="120">
        <v>587</v>
      </c>
      <c r="CM10" s="121">
        <v>0.0323679727427598</v>
      </c>
      <c r="CN10" s="55">
        <v>19</v>
      </c>
      <c r="CO10" s="55">
        <v>4963</v>
      </c>
      <c r="CP10" s="40">
        <v>259</v>
      </c>
      <c r="CQ10" s="17">
        <f t="shared" si="13"/>
        <v>-760</v>
      </c>
      <c r="CR10" s="36">
        <f t="shared" si="14"/>
        <v>-0.153133185573242</v>
      </c>
      <c r="CS10" s="122">
        <v>495</v>
      </c>
      <c r="CT10" s="121">
        <v>0.0121212121212121</v>
      </c>
      <c r="CU10" s="122">
        <v>6</v>
      </c>
      <c r="CV10" s="122">
        <v>1614</v>
      </c>
      <c r="CW10" s="40">
        <v>259</v>
      </c>
      <c r="CX10" s="17">
        <f t="shared" si="15"/>
        <v>-240</v>
      </c>
      <c r="CY10" s="36">
        <f t="shared" si="16"/>
        <v>-0.148698884758364</v>
      </c>
      <c r="CZ10" s="112">
        <v>674</v>
      </c>
      <c r="DA10" s="117">
        <v>0.00593471810089021</v>
      </c>
      <c r="DB10" s="112">
        <v>4</v>
      </c>
      <c r="DC10" s="112">
        <v>1111</v>
      </c>
      <c r="DD10" s="40">
        <v>259</v>
      </c>
      <c r="DE10" s="17">
        <f t="shared" si="17"/>
        <v>-160</v>
      </c>
      <c r="DF10" s="36">
        <f t="shared" si="18"/>
        <v>-0.144014401440144</v>
      </c>
      <c r="DG10" s="126">
        <v>895</v>
      </c>
      <c r="DH10" s="32">
        <v>0</v>
      </c>
      <c r="DI10" s="17">
        <v>0</v>
      </c>
      <c r="DJ10" s="18">
        <v>0</v>
      </c>
      <c r="DK10" s="40">
        <v>259</v>
      </c>
      <c r="DL10" s="17">
        <f t="shared" si="19"/>
        <v>0</v>
      </c>
      <c r="DM10" s="36">
        <f t="shared" si="20"/>
        <v>0</v>
      </c>
      <c r="DN10" s="33">
        <v>1345</v>
      </c>
      <c r="DO10" s="32">
        <v>0.0646840148698885</v>
      </c>
      <c r="DP10" s="18">
        <v>87</v>
      </c>
      <c r="DQ10" s="18">
        <v>18636</v>
      </c>
      <c r="DR10" s="40">
        <f t="shared" si="49"/>
        <v>214.206896551724</v>
      </c>
      <c r="DS10" s="17">
        <f t="shared" si="21"/>
        <v>-7377</v>
      </c>
      <c r="DT10" s="36">
        <f t="shared" si="22"/>
        <v>-0.395846748229234</v>
      </c>
      <c r="DU10" s="18">
        <v>1034</v>
      </c>
      <c r="DV10" s="26">
        <v>0.0125725338491296</v>
      </c>
      <c r="DW10" s="18">
        <v>13</v>
      </c>
      <c r="DX10" s="18">
        <v>3380</v>
      </c>
      <c r="DY10" s="40">
        <f t="shared" si="23"/>
        <v>260</v>
      </c>
      <c r="DZ10" s="17">
        <f t="shared" si="24"/>
        <v>-507</v>
      </c>
      <c r="EA10" s="36">
        <f t="shared" si="25"/>
        <v>-0.15</v>
      </c>
      <c r="EB10" s="18">
        <v>1655</v>
      </c>
      <c r="EC10" s="26">
        <v>0.0459214501510574</v>
      </c>
      <c r="ED10" s="18">
        <v>76</v>
      </c>
      <c r="EE10" s="18">
        <v>18999</v>
      </c>
      <c r="EF10" s="40">
        <f t="shared" si="50"/>
        <v>249.986842105263</v>
      </c>
      <c r="EG10" s="17">
        <f t="shared" si="26"/>
        <v>-3725.00000000001</v>
      </c>
      <c r="EH10" s="36">
        <f t="shared" si="27"/>
        <v>-0.196062950681615</v>
      </c>
      <c r="EI10" s="18">
        <v>1005</v>
      </c>
      <c r="EJ10" s="26">
        <v>0.0248756218905473</v>
      </c>
      <c r="EK10" s="18">
        <v>25</v>
      </c>
      <c r="EL10" s="18">
        <v>6222</v>
      </c>
      <c r="EM10" s="40">
        <v>259</v>
      </c>
      <c r="EN10" s="17">
        <f t="shared" si="28"/>
        <v>-1000</v>
      </c>
      <c r="EO10" s="36">
        <f t="shared" si="29"/>
        <v>-0.160720025715204</v>
      </c>
      <c r="EP10" s="18">
        <v>821</v>
      </c>
      <c r="EQ10" s="26">
        <v>0.0219244823386114</v>
      </c>
      <c r="ER10" s="18">
        <v>18</v>
      </c>
      <c r="ES10" s="18">
        <v>4474</v>
      </c>
      <c r="ET10" s="40">
        <v>259</v>
      </c>
      <c r="EU10" s="17">
        <f t="shared" si="30"/>
        <v>-720</v>
      </c>
      <c r="EV10" s="36">
        <f t="shared" si="31"/>
        <v>-0.16092981671882</v>
      </c>
      <c r="EW10" s="18">
        <v>427</v>
      </c>
      <c r="EX10" s="26">
        <v>0.0281030444964871</v>
      </c>
      <c r="EY10" s="17">
        <v>12</v>
      </c>
      <c r="EZ10" s="18">
        <v>3088</v>
      </c>
      <c r="FA10" s="40">
        <v>259</v>
      </c>
      <c r="FB10" s="17">
        <f t="shared" si="51"/>
        <v>-480</v>
      </c>
      <c r="FC10" s="36">
        <f t="shared" si="52"/>
        <v>-0.155440414507772</v>
      </c>
      <c r="FD10" s="18">
        <v>579</v>
      </c>
      <c r="FE10" s="26">
        <v>0.0207253886010363</v>
      </c>
      <c r="FF10" s="17">
        <v>12</v>
      </c>
      <c r="FG10" s="18">
        <v>3083</v>
      </c>
      <c r="FH10" s="40">
        <v>259</v>
      </c>
      <c r="FI10" s="17">
        <f t="shared" si="53"/>
        <v>-480</v>
      </c>
      <c r="FJ10" s="36">
        <f t="shared" si="54"/>
        <v>-0.155692507298086</v>
      </c>
      <c r="FK10" s="18">
        <v>425</v>
      </c>
      <c r="FL10" s="26">
        <v>0.0352941176470588</v>
      </c>
      <c r="FM10" s="17">
        <v>15</v>
      </c>
      <c r="FN10" s="18">
        <v>3850</v>
      </c>
      <c r="FO10" s="40">
        <v>259</v>
      </c>
      <c r="FP10" s="17">
        <f t="shared" si="55"/>
        <v>-600</v>
      </c>
      <c r="FQ10" s="36">
        <f t="shared" si="56"/>
        <v>-0.155844155844156</v>
      </c>
      <c r="FR10" s="18">
        <v>660</v>
      </c>
      <c r="FS10" s="26">
        <v>0.0378787878787879</v>
      </c>
      <c r="FT10" s="17">
        <v>25</v>
      </c>
      <c r="FU10" s="18">
        <v>6037</v>
      </c>
      <c r="FV10" s="40">
        <v>259</v>
      </c>
      <c r="FW10" s="17">
        <f t="shared" si="57"/>
        <v>-1000</v>
      </c>
      <c r="FX10" s="36">
        <f t="shared" si="58"/>
        <v>-0.165645188007288</v>
      </c>
      <c r="FY10" s="18">
        <v>835</v>
      </c>
      <c r="FZ10" s="26">
        <v>0.0347305389221557</v>
      </c>
      <c r="GA10" s="17">
        <v>29</v>
      </c>
      <c r="GB10" s="18">
        <v>6853</v>
      </c>
      <c r="GC10" s="40">
        <v>239</v>
      </c>
      <c r="GD10" s="17">
        <f t="shared" si="59"/>
        <v>-1740</v>
      </c>
      <c r="GE10" s="36">
        <f t="shared" si="60"/>
        <v>-0.253903399970816</v>
      </c>
      <c r="GF10" s="18">
        <v>858</v>
      </c>
      <c r="GG10" s="26">
        <v>0.0384615384615385</v>
      </c>
      <c r="GH10" s="18">
        <v>33</v>
      </c>
      <c r="GI10" s="18">
        <v>7776</v>
      </c>
      <c r="GJ10" s="40">
        <v>239</v>
      </c>
      <c r="GK10" s="17">
        <f t="shared" si="61"/>
        <v>-1980</v>
      </c>
      <c r="GL10" s="36">
        <f t="shared" si="62"/>
        <v>-0.25462962962963</v>
      </c>
      <c r="GM10" s="18">
        <v>1117</v>
      </c>
      <c r="GN10" s="26">
        <v>0.0349149507609669</v>
      </c>
      <c r="GO10" s="18">
        <v>39</v>
      </c>
      <c r="GP10" s="18">
        <v>9197</v>
      </c>
      <c r="GQ10" s="40">
        <v>239</v>
      </c>
      <c r="GR10" s="17">
        <f t="shared" si="63"/>
        <v>-2340</v>
      </c>
      <c r="GS10" s="36">
        <f t="shared" si="64"/>
        <v>-0.254430792649777</v>
      </c>
      <c r="GT10" s="18">
        <v>903</v>
      </c>
      <c r="GU10" s="26">
        <v>0.026578073089701</v>
      </c>
      <c r="GV10" s="18">
        <v>24</v>
      </c>
      <c r="GW10" s="18">
        <v>5966</v>
      </c>
      <c r="GX10" s="40">
        <v>239</v>
      </c>
      <c r="GY10" s="17">
        <f t="shared" si="32"/>
        <v>-1440</v>
      </c>
      <c r="GZ10" s="36">
        <f t="shared" si="33"/>
        <v>-0.241367750586658</v>
      </c>
      <c r="HA10" s="18">
        <v>714</v>
      </c>
      <c r="HB10" s="26">
        <v>0.0336134453781513</v>
      </c>
      <c r="HC10" s="18">
        <v>24</v>
      </c>
      <c r="HD10" s="18">
        <v>6177</v>
      </c>
      <c r="HE10" s="40">
        <v>239</v>
      </c>
      <c r="HF10" s="17">
        <f t="shared" si="65"/>
        <v>-1440</v>
      </c>
      <c r="HG10" s="36">
        <f t="shared" si="66"/>
        <v>-0.233122875182127</v>
      </c>
      <c r="HH10" s="18">
        <v>615</v>
      </c>
      <c r="HI10" s="26">
        <v>0.0195121951219512</v>
      </c>
      <c r="HJ10" s="17">
        <v>12</v>
      </c>
      <c r="HK10" s="18">
        <v>3208</v>
      </c>
      <c r="HL10" s="40">
        <v>239</v>
      </c>
      <c r="HM10" s="17">
        <f t="shared" si="67"/>
        <v>-720</v>
      </c>
      <c r="HN10" s="36">
        <f t="shared" si="68"/>
        <v>-0.224438902743142</v>
      </c>
      <c r="HO10" s="18"/>
      <c r="HP10" s="26"/>
      <c r="HQ10" s="17"/>
      <c r="HR10" s="18"/>
      <c r="HS10" s="40"/>
      <c r="HT10" s="17"/>
      <c r="HU10" s="36"/>
      <c r="HV10" s="17">
        <v>1062</v>
      </c>
      <c r="HW10" s="17">
        <v>273868.13</v>
      </c>
      <c r="HX10" s="18">
        <v>598</v>
      </c>
      <c r="HY10" s="18">
        <v>169069.5</v>
      </c>
      <c r="HZ10" s="17">
        <v>953</v>
      </c>
      <c r="IA10" s="17">
        <v>263381</v>
      </c>
      <c r="IB10" s="17">
        <v>690</v>
      </c>
      <c r="IC10" s="17">
        <v>190669</v>
      </c>
      <c r="ID10" s="17">
        <v>659</v>
      </c>
      <c r="IE10" s="17">
        <v>158306</v>
      </c>
      <c r="IF10" s="16"/>
      <c r="IG10" s="16"/>
      <c r="IH10" s="41"/>
      <c r="II10" s="41"/>
      <c r="IJ10" s="41"/>
      <c r="IK10" s="41"/>
      <c r="IL10" s="18"/>
      <c r="IM10" s="41"/>
      <c r="IN10" s="41"/>
      <c r="IO10" s="41"/>
      <c r="IP10" s="18"/>
      <c r="IQ10" s="18"/>
      <c r="IR10" s="18">
        <f t="shared" si="34"/>
        <v>688</v>
      </c>
      <c r="IS10" s="18">
        <f t="shared" si="35"/>
        <v>169892.444444444</v>
      </c>
      <c r="IT10" s="17">
        <v>299</v>
      </c>
      <c r="IU10" s="18">
        <f t="shared" si="69"/>
        <v>-36409</v>
      </c>
      <c r="IV10" s="36">
        <f t="shared" si="36"/>
        <v>-0.214306175410325</v>
      </c>
      <c r="IW10" s="18">
        <f t="shared" si="37"/>
        <v>4650</v>
      </c>
      <c r="IX10" s="42">
        <f t="shared" si="38"/>
        <v>1225186.07444444</v>
      </c>
      <c r="IY10" s="43"/>
      <c r="IZ10" s="43"/>
    </row>
    <row r="11" hidden="1" spans="1:260">
      <c r="A11" s="16" t="s">
        <v>133</v>
      </c>
      <c r="B11" s="17" t="s">
        <v>35</v>
      </c>
      <c r="C11" s="18">
        <v>6939962753867</v>
      </c>
      <c r="D11" s="18" t="s">
        <v>144</v>
      </c>
      <c r="E11" s="17" t="s">
        <v>145</v>
      </c>
      <c r="F11" s="19" t="s">
        <v>146</v>
      </c>
      <c r="G11" s="17" t="s">
        <v>136</v>
      </c>
      <c r="H11" s="26">
        <f>VLOOKUP(C11,供应链!E:J,6,0)</f>
        <v>0</v>
      </c>
      <c r="I11" s="17">
        <f>VLOOKUP(C11,供应链!E:H,4,0)</f>
        <v>3</v>
      </c>
      <c r="J11" s="17">
        <f>VLOOKUP(C11,供应链!E:K,7,0)</f>
        <v>0</v>
      </c>
      <c r="K11" s="18" t="str">
        <f>VLOOKUP(C11,供应链!E:I,5,0)</f>
        <v>-</v>
      </c>
      <c r="L11" s="27">
        <f t="shared" si="0"/>
        <v>0.00016637896969823</v>
      </c>
      <c r="M11" s="17">
        <v>142</v>
      </c>
      <c r="N11" s="26">
        <v>0.0140845070422535</v>
      </c>
      <c r="O11" s="18">
        <v>2</v>
      </c>
      <c r="P11" s="18">
        <v>718</v>
      </c>
      <c r="Q11" s="40">
        <f t="shared" si="39"/>
        <v>359</v>
      </c>
      <c r="R11" s="17">
        <f t="shared" si="1"/>
        <v>-40</v>
      </c>
      <c r="S11" s="36">
        <f t="shared" si="40"/>
        <v>-0.0557103064066852</v>
      </c>
      <c r="T11" s="17">
        <v>86</v>
      </c>
      <c r="U11" s="26">
        <v>0</v>
      </c>
      <c r="V11" s="18">
        <v>0</v>
      </c>
      <c r="W11" s="18">
        <v>0</v>
      </c>
      <c r="X11" s="40">
        <f t="shared" si="2"/>
        <v>0</v>
      </c>
      <c r="Y11" s="17">
        <f t="shared" si="70"/>
        <v>0</v>
      </c>
      <c r="Z11" s="36">
        <f t="shared" si="71"/>
        <v>0</v>
      </c>
      <c r="AA11" s="17">
        <v>113</v>
      </c>
      <c r="AB11" s="26">
        <v>0</v>
      </c>
      <c r="AC11" s="18">
        <v>0</v>
      </c>
      <c r="AD11" s="18">
        <v>0</v>
      </c>
      <c r="AE11" s="40"/>
      <c r="AF11" s="17">
        <f t="shared" si="41"/>
        <v>0</v>
      </c>
      <c r="AG11" s="36">
        <f t="shared" si="42"/>
        <v>0</v>
      </c>
      <c r="AH11" s="17">
        <v>109</v>
      </c>
      <c r="AI11" s="26">
        <v>0.0275229357798165</v>
      </c>
      <c r="AJ11" s="18">
        <v>3</v>
      </c>
      <c r="AK11" s="18">
        <v>1027</v>
      </c>
      <c r="AL11" s="40"/>
      <c r="AM11" s="17">
        <f t="shared" si="43"/>
        <v>-1137</v>
      </c>
      <c r="AN11" s="36">
        <f t="shared" si="44"/>
        <v>-1.10710808179163</v>
      </c>
      <c r="AO11" s="17">
        <v>78</v>
      </c>
      <c r="AP11" s="26">
        <v>0</v>
      </c>
      <c r="AQ11" s="18">
        <v>0</v>
      </c>
      <c r="AR11" s="18">
        <v>0</v>
      </c>
      <c r="AS11" s="40"/>
      <c r="AT11" s="17">
        <f t="shared" si="45"/>
        <v>0</v>
      </c>
      <c r="AU11" s="36">
        <f t="shared" si="46"/>
        <v>0</v>
      </c>
      <c r="AV11" s="17">
        <v>115</v>
      </c>
      <c r="AW11" s="26">
        <v>0.00869565217391304</v>
      </c>
      <c r="AX11" s="18">
        <v>1</v>
      </c>
      <c r="AY11" s="18">
        <v>309</v>
      </c>
      <c r="AZ11" s="40"/>
      <c r="BA11" s="17">
        <f t="shared" si="47"/>
        <v>-379</v>
      </c>
      <c r="BB11" s="36">
        <f t="shared" si="48"/>
        <v>-1.22653721682848</v>
      </c>
      <c r="BC11" s="17">
        <v>103</v>
      </c>
      <c r="BD11" s="26">
        <v>0</v>
      </c>
      <c r="BE11" s="17">
        <v>0</v>
      </c>
      <c r="BF11" s="18">
        <v>0</v>
      </c>
      <c r="BG11" s="40"/>
      <c r="BH11" s="17">
        <f t="shared" si="3"/>
        <v>0</v>
      </c>
      <c r="BI11" s="36">
        <f t="shared" si="4"/>
        <v>0</v>
      </c>
      <c r="BJ11" s="17">
        <v>96</v>
      </c>
      <c r="BK11" s="32">
        <v>0.0104166666666667</v>
      </c>
      <c r="BL11" s="17">
        <v>1</v>
      </c>
      <c r="BM11" s="18">
        <v>299</v>
      </c>
      <c r="BN11" s="40"/>
      <c r="BO11" s="17">
        <f t="shared" si="5"/>
        <v>-379</v>
      </c>
      <c r="BP11" s="36">
        <f t="shared" si="6"/>
        <v>-1.26755852842809</v>
      </c>
      <c r="BQ11" s="17">
        <v>90</v>
      </c>
      <c r="BR11" s="32">
        <v>0</v>
      </c>
      <c r="BS11" s="18">
        <v>0</v>
      </c>
      <c r="BT11" s="18">
        <v>0</v>
      </c>
      <c r="BU11" s="40"/>
      <c r="BV11" s="17">
        <f t="shared" si="7"/>
        <v>0</v>
      </c>
      <c r="BW11" s="36">
        <f t="shared" si="8"/>
        <v>0</v>
      </c>
      <c r="BX11" s="112">
        <v>93</v>
      </c>
      <c r="BY11" s="117">
        <v>0</v>
      </c>
      <c r="BZ11" s="18">
        <v>0</v>
      </c>
      <c r="CA11" s="112">
        <v>0</v>
      </c>
      <c r="CB11" s="40"/>
      <c r="CC11" s="17">
        <f t="shared" si="9"/>
        <v>0</v>
      </c>
      <c r="CD11" s="36">
        <f t="shared" si="10"/>
        <v>0</v>
      </c>
      <c r="CE11" s="112">
        <v>99</v>
      </c>
      <c r="CF11" s="117">
        <v>0</v>
      </c>
      <c r="CG11" s="112">
        <v>0</v>
      </c>
      <c r="CH11" s="260">
        <v>0</v>
      </c>
      <c r="CI11" s="40"/>
      <c r="CJ11" s="17">
        <f t="shared" si="11"/>
        <v>0</v>
      </c>
      <c r="CK11" s="36">
        <f t="shared" si="12"/>
        <v>0</v>
      </c>
      <c r="CL11" s="120">
        <v>66</v>
      </c>
      <c r="CM11" s="121">
        <v>0</v>
      </c>
      <c r="CN11" s="55">
        <v>0</v>
      </c>
      <c r="CO11" s="55">
        <v>0</v>
      </c>
      <c r="CP11" s="40"/>
      <c r="CQ11" s="17">
        <f t="shared" si="13"/>
        <v>0</v>
      </c>
      <c r="CR11" s="36">
        <f t="shared" si="14"/>
        <v>0</v>
      </c>
      <c r="CS11" s="122">
        <v>55</v>
      </c>
      <c r="CT11" s="121">
        <v>0.0181818181818182</v>
      </c>
      <c r="CU11" s="122">
        <v>1</v>
      </c>
      <c r="CV11" s="122">
        <v>299</v>
      </c>
      <c r="CW11" s="40"/>
      <c r="CX11" s="17">
        <f t="shared" si="15"/>
        <v>-379</v>
      </c>
      <c r="CY11" s="36">
        <f t="shared" si="16"/>
        <v>-1.26755852842809</v>
      </c>
      <c r="CZ11" s="112">
        <v>75</v>
      </c>
      <c r="DA11" s="117">
        <v>0</v>
      </c>
      <c r="DB11" s="112">
        <v>0</v>
      </c>
      <c r="DC11" s="112">
        <v>0</v>
      </c>
      <c r="DD11" s="40"/>
      <c r="DE11" s="17">
        <f t="shared" si="17"/>
        <v>0</v>
      </c>
      <c r="DF11" s="36">
        <f t="shared" si="18"/>
        <v>0</v>
      </c>
      <c r="DG11" s="126">
        <v>96</v>
      </c>
      <c r="DH11" s="32">
        <v>0.0208333333333333</v>
      </c>
      <c r="DI11" s="17">
        <v>2</v>
      </c>
      <c r="DJ11" s="18">
        <v>598</v>
      </c>
      <c r="DK11" s="40"/>
      <c r="DL11" s="17">
        <f t="shared" si="19"/>
        <v>-758</v>
      </c>
      <c r="DM11" s="36">
        <f t="shared" si="20"/>
        <v>-1.26755852842809</v>
      </c>
      <c r="DN11" s="33">
        <v>142</v>
      </c>
      <c r="DO11" s="32">
        <v>0</v>
      </c>
      <c r="DP11" s="18">
        <v>0</v>
      </c>
      <c r="DQ11" s="18">
        <v>0</v>
      </c>
      <c r="DR11" s="40">
        <f t="shared" si="49"/>
        <v>0</v>
      </c>
      <c r="DS11" s="17">
        <f t="shared" si="21"/>
        <v>0</v>
      </c>
      <c r="DT11" s="36">
        <f t="shared" si="22"/>
        <v>0</v>
      </c>
      <c r="DU11" s="18">
        <v>133</v>
      </c>
      <c r="DV11" s="26">
        <v>0</v>
      </c>
      <c r="DW11" s="18">
        <v>0</v>
      </c>
      <c r="DX11" s="18">
        <v>0</v>
      </c>
      <c r="DY11" s="40">
        <f t="shared" si="23"/>
        <v>0</v>
      </c>
      <c r="DZ11" s="17">
        <f t="shared" si="24"/>
        <v>0</v>
      </c>
      <c r="EA11" s="36">
        <f t="shared" si="25"/>
        <v>0</v>
      </c>
      <c r="EB11" s="18">
        <v>193</v>
      </c>
      <c r="EC11" s="26">
        <v>0.0103626943005181</v>
      </c>
      <c r="ED11" s="18">
        <v>2</v>
      </c>
      <c r="EE11" s="18">
        <v>593</v>
      </c>
      <c r="EF11" s="40">
        <f t="shared" si="50"/>
        <v>296.5</v>
      </c>
      <c r="EG11" s="17">
        <f t="shared" si="26"/>
        <v>-165</v>
      </c>
      <c r="EH11" s="36">
        <f t="shared" si="27"/>
        <v>-0.278246205733558</v>
      </c>
      <c r="EI11" s="18">
        <v>92</v>
      </c>
      <c r="EJ11" s="26">
        <v>0</v>
      </c>
      <c r="EK11" s="18">
        <v>0</v>
      </c>
      <c r="EL11" s="18">
        <v>0</v>
      </c>
      <c r="EM11" s="40"/>
      <c r="EN11" s="17">
        <f t="shared" si="28"/>
        <v>0</v>
      </c>
      <c r="EO11" s="36">
        <f t="shared" si="29"/>
        <v>0</v>
      </c>
      <c r="EP11" s="18">
        <v>103</v>
      </c>
      <c r="EQ11" s="26">
        <v>0.00970873786407767</v>
      </c>
      <c r="ER11" s="18">
        <v>1</v>
      </c>
      <c r="ES11" s="18">
        <v>299</v>
      </c>
      <c r="ET11" s="40"/>
      <c r="EU11" s="17">
        <f t="shared" si="30"/>
        <v>-379</v>
      </c>
      <c r="EV11" s="36">
        <f t="shared" si="31"/>
        <v>-1.26755852842809</v>
      </c>
      <c r="EW11" s="18">
        <v>61</v>
      </c>
      <c r="EX11" s="26">
        <v>0.0163934426229508</v>
      </c>
      <c r="EY11" s="17">
        <v>1</v>
      </c>
      <c r="EZ11" s="18">
        <v>299</v>
      </c>
      <c r="FA11" s="40"/>
      <c r="FB11" s="17">
        <f t="shared" si="51"/>
        <v>-379</v>
      </c>
      <c r="FC11" s="36">
        <f t="shared" si="52"/>
        <v>-1.26755852842809</v>
      </c>
      <c r="FD11" s="18">
        <v>53</v>
      </c>
      <c r="FE11" s="26">
        <v>0</v>
      </c>
      <c r="FF11" s="17">
        <v>0</v>
      </c>
      <c r="FG11" s="18">
        <v>0</v>
      </c>
      <c r="FH11" s="40"/>
      <c r="FI11" s="17">
        <f t="shared" si="53"/>
        <v>0</v>
      </c>
      <c r="FJ11" s="36">
        <f t="shared" si="54"/>
        <v>0</v>
      </c>
      <c r="FK11" s="18">
        <v>59</v>
      </c>
      <c r="FL11" s="26">
        <v>0.0169491525423729</v>
      </c>
      <c r="FM11" s="17">
        <v>1</v>
      </c>
      <c r="FN11" s="18">
        <v>289</v>
      </c>
      <c r="FO11" s="40"/>
      <c r="FP11" s="17">
        <f t="shared" si="55"/>
        <v>-379</v>
      </c>
      <c r="FQ11" s="36">
        <f t="shared" si="56"/>
        <v>-1.31141868512111</v>
      </c>
      <c r="FR11" s="18">
        <v>59</v>
      </c>
      <c r="FS11" s="26">
        <v>0</v>
      </c>
      <c r="FT11" s="17">
        <v>0</v>
      </c>
      <c r="FU11" s="18">
        <v>0</v>
      </c>
      <c r="FV11" s="40"/>
      <c r="FW11" s="17">
        <f t="shared" si="57"/>
        <v>0</v>
      </c>
      <c r="FX11" s="36">
        <f t="shared" si="58"/>
        <v>0</v>
      </c>
      <c r="FY11" s="18">
        <v>55</v>
      </c>
      <c r="FZ11" s="26">
        <v>0</v>
      </c>
      <c r="GA11" s="17">
        <v>0</v>
      </c>
      <c r="GB11" s="18">
        <v>0</v>
      </c>
      <c r="GC11" s="40"/>
      <c r="GD11" s="17">
        <f t="shared" si="59"/>
        <v>0</v>
      </c>
      <c r="GE11" s="36">
        <f t="shared" si="60"/>
        <v>0</v>
      </c>
      <c r="GF11" s="18">
        <v>44</v>
      </c>
      <c r="GG11" s="26">
        <v>0</v>
      </c>
      <c r="GH11" s="18">
        <v>0</v>
      </c>
      <c r="GI11" s="18">
        <v>0</v>
      </c>
      <c r="GJ11" s="40"/>
      <c r="GK11" s="17">
        <f t="shared" si="61"/>
        <v>0</v>
      </c>
      <c r="GL11" s="36">
        <f t="shared" si="62"/>
        <v>0</v>
      </c>
      <c r="GM11" s="18">
        <v>60</v>
      </c>
      <c r="GN11" s="26">
        <v>0.0166666666666667</v>
      </c>
      <c r="GO11" s="18">
        <v>1</v>
      </c>
      <c r="GP11" s="18">
        <v>284</v>
      </c>
      <c r="GQ11" s="40"/>
      <c r="GR11" s="17">
        <f t="shared" si="63"/>
        <v>-379</v>
      </c>
      <c r="GS11" s="36">
        <f t="shared" si="64"/>
        <v>-1.33450704225352</v>
      </c>
      <c r="GT11" s="18">
        <v>69</v>
      </c>
      <c r="GU11" s="26">
        <v>0</v>
      </c>
      <c r="GV11" s="18">
        <v>0</v>
      </c>
      <c r="GW11" s="18">
        <v>0</v>
      </c>
      <c r="GX11" s="40"/>
      <c r="GY11" s="17">
        <f t="shared" si="32"/>
        <v>0</v>
      </c>
      <c r="GZ11" s="36">
        <f t="shared" si="33"/>
        <v>0</v>
      </c>
      <c r="HA11" s="18">
        <v>50</v>
      </c>
      <c r="HB11" s="26">
        <v>0</v>
      </c>
      <c r="HC11" s="18">
        <v>0</v>
      </c>
      <c r="HD11" s="18">
        <v>0</v>
      </c>
      <c r="HE11" s="40"/>
      <c r="HF11" s="17">
        <f t="shared" si="65"/>
        <v>0</v>
      </c>
      <c r="HG11" s="36">
        <f t="shared" si="66"/>
        <v>0</v>
      </c>
      <c r="HH11" s="18">
        <v>51</v>
      </c>
      <c r="HI11" s="26">
        <v>0</v>
      </c>
      <c r="HJ11" s="17">
        <v>0</v>
      </c>
      <c r="HK11" s="18">
        <v>0</v>
      </c>
      <c r="HL11" s="40"/>
      <c r="HM11" s="17">
        <f t="shared" si="67"/>
        <v>0</v>
      </c>
      <c r="HN11" s="36">
        <f t="shared" si="68"/>
        <v>0</v>
      </c>
      <c r="HO11" s="18"/>
      <c r="HP11" s="26"/>
      <c r="HQ11" s="17"/>
      <c r="HR11" s="18"/>
      <c r="HS11" s="40"/>
      <c r="HT11" s="17"/>
      <c r="HU11" s="36"/>
      <c r="HV11" s="17">
        <v>241</v>
      </c>
      <c r="HW11" s="17">
        <v>85089.54</v>
      </c>
      <c r="HX11" s="18">
        <v>44</v>
      </c>
      <c r="HY11" s="18">
        <v>16417.21</v>
      </c>
      <c r="HZ11" s="17">
        <v>146</v>
      </c>
      <c r="IA11" s="17">
        <v>53603</v>
      </c>
      <c r="IB11" s="17">
        <v>185</v>
      </c>
      <c r="IC11" s="17">
        <v>68201</v>
      </c>
      <c r="ID11" s="17">
        <v>100</v>
      </c>
      <c r="IE11" s="17">
        <v>35358</v>
      </c>
      <c r="IF11" s="16"/>
      <c r="IG11" s="16"/>
      <c r="IH11" s="41"/>
      <c r="II11" s="41"/>
      <c r="IJ11" s="41"/>
      <c r="IK11" s="41"/>
      <c r="IL11" s="18"/>
      <c r="IM11" s="41"/>
      <c r="IN11" s="41"/>
      <c r="IO11" s="41"/>
      <c r="IP11" s="18"/>
      <c r="IQ11" s="18"/>
      <c r="IR11" s="18">
        <f t="shared" si="34"/>
        <v>16</v>
      </c>
      <c r="IS11" s="18">
        <f t="shared" si="35"/>
        <v>5014</v>
      </c>
      <c r="IT11" s="17">
        <v>379</v>
      </c>
      <c r="IU11" s="18">
        <f t="shared" si="69"/>
        <v>-4753</v>
      </c>
      <c r="IV11" s="36">
        <f t="shared" si="36"/>
        <v>-0.947945751894695</v>
      </c>
      <c r="IW11" s="18">
        <f t="shared" si="37"/>
        <v>732</v>
      </c>
      <c r="IX11" s="42">
        <f t="shared" si="38"/>
        <v>263682.75</v>
      </c>
      <c r="IY11" s="43"/>
      <c r="IZ11" s="43"/>
    </row>
    <row r="12" spans="1:260">
      <c r="A12" s="16"/>
      <c r="B12" s="20" t="s">
        <v>35</v>
      </c>
      <c r="C12" s="18">
        <v>6939962731049</v>
      </c>
      <c r="D12" s="18">
        <v>21061011000009</v>
      </c>
      <c r="E12" s="17" t="s">
        <v>147</v>
      </c>
      <c r="F12" s="19" t="s">
        <v>148</v>
      </c>
      <c r="G12" s="17" t="s">
        <v>129</v>
      </c>
      <c r="H12" s="26">
        <f>VLOOKUP(C12,供应链!E:J,6,0)</f>
        <v>1.04166666666667</v>
      </c>
      <c r="I12" s="17">
        <f>VLOOKUP(C12,供应链!E:H,4,0)</f>
        <v>327</v>
      </c>
      <c r="J12" s="17">
        <f>VLOOKUP(C12,供应链!E:K,7,0)</f>
        <v>12</v>
      </c>
      <c r="K12" s="18">
        <f>VLOOKUP(C12,供应链!E:I,5,0)</f>
        <v>38.9016393442623</v>
      </c>
      <c r="L12" s="27">
        <f t="shared" si="0"/>
        <v>0.00275565168562694</v>
      </c>
      <c r="M12" s="17">
        <v>633</v>
      </c>
      <c r="N12" s="26">
        <v>0.0315955766192733</v>
      </c>
      <c r="O12" s="18">
        <v>20</v>
      </c>
      <c r="P12" s="18">
        <v>3054</v>
      </c>
      <c r="Q12" s="40">
        <f t="shared" si="39"/>
        <v>152.7</v>
      </c>
      <c r="R12" s="17">
        <f t="shared" si="1"/>
        <v>73.9999999999998</v>
      </c>
      <c r="S12" s="36">
        <f t="shared" si="40"/>
        <v>0.0242305173542894</v>
      </c>
      <c r="T12" s="17">
        <v>405</v>
      </c>
      <c r="U12" s="26">
        <v>0.0320987654320988</v>
      </c>
      <c r="V12" s="18">
        <v>13</v>
      </c>
      <c r="W12" s="18">
        <v>1948</v>
      </c>
      <c r="X12" s="40">
        <f t="shared" si="2"/>
        <v>149.846153846154</v>
      </c>
      <c r="Y12" s="17">
        <f t="shared" si="70"/>
        <v>10.9999999999999</v>
      </c>
      <c r="Z12" s="36">
        <f t="shared" si="71"/>
        <v>0.00564681724845992</v>
      </c>
      <c r="AA12" s="17">
        <v>552</v>
      </c>
      <c r="AB12" s="26">
        <v>0.0217391304347826</v>
      </c>
      <c r="AC12" s="18">
        <v>12</v>
      </c>
      <c r="AD12" s="18">
        <v>1834</v>
      </c>
      <c r="AE12" s="40">
        <v>159</v>
      </c>
      <c r="AF12" s="17">
        <f t="shared" si="41"/>
        <v>120</v>
      </c>
      <c r="AG12" s="36">
        <f t="shared" si="42"/>
        <v>0.0654307524536532</v>
      </c>
      <c r="AH12" s="17">
        <v>392</v>
      </c>
      <c r="AI12" s="26">
        <v>0.0153061224489796</v>
      </c>
      <c r="AJ12" s="18">
        <v>6</v>
      </c>
      <c r="AK12" s="18">
        <v>1026</v>
      </c>
      <c r="AL12" s="40">
        <v>159</v>
      </c>
      <c r="AM12" s="17">
        <f t="shared" si="43"/>
        <v>60</v>
      </c>
      <c r="AN12" s="36">
        <f t="shared" si="44"/>
        <v>0.0584795321637427</v>
      </c>
      <c r="AO12" s="17">
        <v>314</v>
      </c>
      <c r="AP12" s="26">
        <v>0.0286624203821656</v>
      </c>
      <c r="AQ12" s="18">
        <v>9</v>
      </c>
      <c r="AR12" s="18">
        <v>1418</v>
      </c>
      <c r="AS12" s="40">
        <v>159</v>
      </c>
      <c r="AT12" s="17">
        <f t="shared" si="45"/>
        <v>90</v>
      </c>
      <c r="AU12" s="36">
        <f t="shared" si="46"/>
        <v>0.0634696755994358</v>
      </c>
      <c r="AV12" s="17">
        <v>438</v>
      </c>
      <c r="AW12" s="26">
        <v>0.0319634703196347</v>
      </c>
      <c r="AX12" s="18">
        <v>14</v>
      </c>
      <c r="AY12" s="18">
        <v>2193</v>
      </c>
      <c r="AZ12" s="40">
        <v>159</v>
      </c>
      <c r="BA12" s="17">
        <f t="shared" si="47"/>
        <v>140</v>
      </c>
      <c r="BB12" s="36">
        <f t="shared" si="48"/>
        <v>0.0638394892840857</v>
      </c>
      <c r="BC12" s="17">
        <v>399</v>
      </c>
      <c r="BD12" s="26">
        <v>0.012531328320802</v>
      </c>
      <c r="BE12" s="17">
        <v>5</v>
      </c>
      <c r="BF12" s="18">
        <v>774</v>
      </c>
      <c r="BG12" s="40">
        <v>159</v>
      </c>
      <c r="BH12" s="17">
        <f t="shared" si="3"/>
        <v>50</v>
      </c>
      <c r="BI12" s="36">
        <f t="shared" si="4"/>
        <v>0.0645994832041344</v>
      </c>
      <c r="BJ12" s="17">
        <v>445</v>
      </c>
      <c r="BK12" s="32">
        <v>0.0224719101123595</v>
      </c>
      <c r="BL12" s="17">
        <v>10</v>
      </c>
      <c r="BM12" s="18">
        <v>1555</v>
      </c>
      <c r="BN12" s="40">
        <v>159</v>
      </c>
      <c r="BO12" s="17">
        <f t="shared" si="5"/>
        <v>100</v>
      </c>
      <c r="BP12" s="36">
        <f t="shared" si="6"/>
        <v>0.0643086816720257</v>
      </c>
      <c r="BQ12" s="17">
        <v>479</v>
      </c>
      <c r="BR12" s="32">
        <v>0.0104384133611691</v>
      </c>
      <c r="BS12" s="18">
        <v>5</v>
      </c>
      <c r="BT12" s="18">
        <v>785</v>
      </c>
      <c r="BU12" s="40">
        <v>159</v>
      </c>
      <c r="BV12" s="17">
        <f t="shared" si="7"/>
        <v>50</v>
      </c>
      <c r="BW12" s="36">
        <f t="shared" si="8"/>
        <v>0.0636942675159236</v>
      </c>
      <c r="BX12" s="112">
        <v>419</v>
      </c>
      <c r="BY12" s="117">
        <v>0.0167064439140811</v>
      </c>
      <c r="BZ12" s="18">
        <v>7</v>
      </c>
      <c r="CA12" s="112">
        <v>1093</v>
      </c>
      <c r="CB12" s="40">
        <v>159</v>
      </c>
      <c r="CC12" s="17">
        <f t="shared" si="9"/>
        <v>70</v>
      </c>
      <c r="CD12" s="36">
        <f t="shared" si="10"/>
        <v>0.0640439158279963</v>
      </c>
      <c r="CE12" s="112">
        <v>401</v>
      </c>
      <c r="CF12" s="117">
        <v>0.0199501246882793</v>
      </c>
      <c r="CG12" s="112">
        <v>8</v>
      </c>
      <c r="CH12" s="260">
        <v>1336</v>
      </c>
      <c r="CI12" s="40">
        <v>159</v>
      </c>
      <c r="CJ12" s="17">
        <f t="shared" si="11"/>
        <v>80</v>
      </c>
      <c r="CK12" s="36">
        <f t="shared" si="12"/>
        <v>0.0598802395209581</v>
      </c>
      <c r="CL12" s="120">
        <v>397</v>
      </c>
      <c r="CM12" s="121">
        <v>0.0125944584382872</v>
      </c>
      <c r="CN12" s="55">
        <v>5</v>
      </c>
      <c r="CO12" s="55">
        <v>782</v>
      </c>
      <c r="CP12" s="40">
        <v>159</v>
      </c>
      <c r="CQ12" s="17">
        <f t="shared" si="13"/>
        <v>50</v>
      </c>
      <c r="CR12" s="36">
        <f t="shared" si="14"/>
        <v>0.0639386189258312</v>
      </c>
      <c r="CS12" s="122">
        <v>314</v>
      </c>
      <c r="CT12" s="121">
        <v>0.00636942675159236</v>
      </c>
      <c r="CU12" s="122">
        <v>2</v>
      </c>
      <c r="CV12" s="122">
        <v>319</v>
      </c>
      <c r="CW12" s="40">
        <v>159</v>
      </c>
      <c r="CX12" s="17">
        <f t="shared" si="15"/>
        <v>20</v>
      </c>
      <c r="CY12" s="36">
        <f t="shared" si="16"/>
        <v>0.0626959247648903</v>
      </c>
      <c r="CZ12" s="112">
        <v>307</v>
      </c>
      <c r="DA12" s="117">
        <v>0.0162866449511401</v>
      </c>
      <c r="DB12" s="112">
        <v>5</v>
      </c>
      <c r="DC12" s="112">
        <v>801</v>
      </c>
      <c r="DD12" s="40">
        <v>159</v>
      </c>
      <c r="DE12" s="17">
        <f t="shared" si="17"/>
        <v>50</v>
      </c>
      <c r="DF12" s="36">
        <f t="shared" si="18"/>
        <v>0.0624219725343321</v>
      </c>
      <c r="DG12" s="126">
        <v>474</v>
      </c>
      <c r="DH12" s="32">
        <v>0.00421940928270042</v>
      </c>
      <c r="DI12" s="17">
        <v>2</v>
      </c>
      <c r="DJ12" s="18">
        <v>323</v>
      </c>
      <c r="DK12" s="40">
        <v>159</v>
      </c>
      <c r="DL12" s="17">
        <f t="shared" si="19"/>
        <v>20</v>
      </c>
      <c r="DM12" s="36">
        <f t="shared" si="20"/>
        <v>0.0619195046439628</v>
      </c>
      <c r="DN12" s="33">
        <v>549</v>
      </c>
      <c r="DO12" s="32">
        <v>0.0418943533697632</v>
      </c>
      <c r="DP12" s="18">
        <v>23</v>
      </c>
      <c r="DQ12" s="18">
        <v>3490</v>
      </c>
      <c r="DR12" s="40">
        <f t="shared" si="49"/>
        <v>151.739130434783</v>
      </c>
      <c r="DS12" s="17">
        <f t="shared" si="21"/>
        <v>62.9999999999997</v>
      </c>
      <c r="DT12" s="36">
        <f t="shared" si="22"/>
        <v>0.018051575931232</v>
      </c>
      <c r="DU12" s="18">
        <v>489</v>
      </c>
      <c r="DV12" s="26">
        <v>0.0184049079754601</v>
      </c>
      <c r="DW12" s="18">
        <v>9</v>
      </c>
      <c r="DX12" s="18">
        <v>1343</v>
      </c>
      <c r="DY12" s="40">
        <f t="shared" si="23"/>
        <v>149.222222222222</v>
      </c>
      <c r="DZ12" s="17">
        <f t="shared" si="24"/>
        <v>2.00000000000006</v>
      </c>
      <c r="EA12" s="36">
        <f t="shared" si="25"/>
        <v>0.00148920327624725</v>
      </c>
      <c r="EB12" s="18">
        <v>762</v>
      </c>
      <c r="EC12" s="26">
        <v>0.0288713910761155</v>
      </c>
      <c r="ED12" s="18">
        <v>22</v>
      </c>
      <c r="EE12" s="18">
        <v>3327</v>
      </c>
      <c r="EF12" s="40">
        <f t="shared" si="50"/>
        <v>151.227272727273</v>
      </c>
      <c r="EG12" s="17">
        <f t="shared" si="26"/>
        <v>49.0000000000061</v>
      </c>
      <c r="EH12" s="36">
        <f t="shared" si="27"/>
        <v>0.0147279831680211</v>
      </c>
      <c r="EI12" s="18">
        <v>458</v>
      </c>
      <c r="EJ12" s="26">
        <v>0.0196506550218341</v>
      </c>
      <c r="EK12" s="18">
        <v>9</v>
      </c>
      <c r="EL12" s="18">
        <v>1420</v>
      </c>
      <c r="EM12" s="40">
        <v>159</v>
      </c>
      <c r="EN12" s="17">
        <f t="shared" si="28"/>
        <v>90</v>
      </c>
      <c r="EO12" s="36">
        <f t="shared" si="29"/>
        <v>0.0633802816901408</v>
      </c>
      <c r="EP12" s="18">
        <v>411</v>
      </c>
      <c r="EQ12" s="26">
        <v>0.0121654501216545</v>
      </c>
      <c r="ER12" s="18">
        <v>5</v>
      </c>
      <c r="ES12" s="18">
        <v>824</v>
      </c>
      <c r="ET12" s="40">
        <v>159</v>
      </c>
      <c r="EU12" s="17">
        <f t="shared" si="30"/>
        <v>50</v>
      </c>
      <c r="EV12" s="36">
        <f t="shared" si="31"/>
        <v>0.0606796116504854</v>
      </c>
      <c r="EW12" s="18">
        <v>253</v>
      </c>
      <c r="EX12" s="26">
        <v>0.0316205533596838</v>
      </c>
      <c r="EY12" s="17">
        <v>8</v>
      </c>
      <c r="EZ12" s="18">
        <v>1237</v>
      </c>
      <c r="FA12" s="40">
        <v>159</v>
      </c>
      <c r="FB12" s="17">
        <f t="shared" si="51"/>
        <v>80</v>
      </c>
      <c r="FC12" s="36">
        <f t="shared" si="52"/>
        <v>0.0646725949878739</v>
      </c>
      <c r="FD12" s="18">
        <v>252</v>
      </c>
      <c r="FE12" s="26">
        <v>0.00793650793650794</v>
      </c>
      <c r="FF12" s="17">
        <v>2</v>
      </c>
      <c r="FG12" s="18">
        <v>308</v>
      </c>
      <c r="FH12" s="40">
        <v>159</v>
      </c>
      <c r="FI12" s="17">
        <f t="shared" si="53"/>
        <v>20</v>
      </c>
      <c r="FJ12" s="36">
        <f t="shared" si="54"/>
        <v>0.0649350649350649</v>
      </c>
      <c r="FK12" s="18">
        <v>222</v>
      </c>
      <c r="FL12" s="26">
        <v>0.0315315315315315</v>
      </c>
      <c r="FM12" s="17">
        <v>7</v>
      </c>
      <c r="FN12" s="18">
        <v>1098</v>
      </c>
      <c r="FO12" s="40">
        <v>159</v>
      </c>
      <c r="FP12" s="17">
        <f t="shared" si="55"/>
        <v>70</v>
      </c>
      <c r="FQ12" s="36">
        <f t="shared" si="56"/>
        <v>0.063752276867031</v>
      </c>
      <c r="FR12" s="18">
        <v>219</v>
      </c>
      <c r="FS12" s="26">
        <v>0.0182648401826484</v>
      </c>
      <c r="FT12" s="17">
        <v>4</v>
      </c>
      <c r="FU12" s="18">
        <v>636</v>
      </c>
      <c r="FV12" s="40">
        <v>159</v>
      </c>
      <c r="FW12" s="17">
        <f t="shared" si="57"/>
        <v>40</v>
      </c>
      <c r="FX12" s="36">
        <f t="shared" si="58"/>
        <v>0.0628930817610063</v>
      </c>
      <c r="FY12" s="18">
        <v>253</v>
      </c>
      <c r="FZ12" s="26">
        <v>0.0276679841897233</v>
      </c>
      <c r="GA12" s="17">
        <v>7</v>
      </c>
      <c r="GB12" s="18">
        <v>1073</v>
      </c>
      <c r="GC12" s="40">
        <v>159</v>
      </c>
      <c r="GD12" s="17">
        <f t="shared" si="59"/>
        <v>70</v>
      </c>
      <c r="GE12" s="36">
        <f t="shared" si="60"/>
        <v>0.065237651444548</v>
      </c>
      <c r="GF12" s="18">
        <v>248</v>
      </c>
      <c r="GG12" s="26">
        <v>0.0201612903225806</v>
      </c>
      <c r="GH12" s="18">
        <v>5</v>
      </c>
      <c r="GI12" s="18">
        <v>802</v>
      </c>
      <c r="GJ12" s="40">
        <v>159</v>
      </c>
      <c r="GK12" s="17">
        <f t="shared" si="61"/>
        <v>50</v>
      </c>
      <c r="GL12" s="36">
        <f t="shared" si="62"/>
        <v>0.0623441396508728</v>
      </c>
      <c r="GM12" s="18">
        <v>277</v>
      </c>
      <c r="GN12" s="26">
        <v>0.0433212996389892</v>
      </c>
      <c r="GO12" s="18">
        <v>12</v>
      </c>
      <c r="GP12" s="18">
        <v>1853</v>
      </c>
      <c r="GQ12" s="40">
        <v>159</v>
      </c>
      <c r="GR12" s="17">
        <f t="shared" si="63"/>
        <v>120</v>
      </c>
      <c r="GS12" s="36">
        <f t="shared" si="64"/>
        <v>0.0647598488936859</v>
      </c>
      <c r="GT12" s="18">
        <v>279</v>
      </c>
      <c r="GU12" s="26">
        <v>0.028673835125448</v>
      </c>
      <c r="GV12" s="18">
        <v>8</v>
      </c>
      <c r="GW12" s="18">
        <v>1247</v>
      </c>
      <c r="GX12" s="40">
        <v>159</v>
      </c>
      <c r="GY12" s="17">
        <f t="shared" si="32"/>
        <v>80</v>
      </c>
      <c r="GZ12" s="36">
        <f t="shared" si="33"/>
        <v>0.0641539695268645</v>
      </c>
      <c r="HA12" s="18">
        <v>328</v>
      </c>
      <c r="HB12" s="26">
        <v>0.0426829268292683</v>
      </c>
      <c r="HC12" s="18">
        <v>14</v>
      </c>
      <c r="HD12" s="18">
        <v>2191</v>
      </c>
      <c r="HE12" s="40">
        <v>159</v>
      </c>
      <c r="HF12" s="17">
        <f t="shared" si="65"/>
        <v>140</v>
      </c>
      <c r="HG12" s="36">
        <f t="shared" si="66"/>
        <v>0.0638977635782748</v>
      </c>
      <c r="HH12" s="18">
        <v>376</v>
      </c>
      <c r="HI12" s="26">
        <v>0.0186170212765957</v>
      </c>
      <c r="HJ12" s="17">
        <v>7</v>
      </c>
      <c r="HK12" s="18">
        <v>1068</v>
      </c>
      <c r="HL12" s="40">
        <v>159</v>
      </c>
      <c r="HM12" s="17">
        <f t="shared" si="67"/>
        <v>70</v>
      </c>
      <c r="HN12" s="36">
        <f t="shared" si="68"/>
        <v>0.0655430711610487</v>
      </c>
      <c r="HO12" s="18"/>
      <c r="HP12" s="26"/>
      <c r="HQ12" s="17"/>
      <c r="HR12" s="18"/>
      <c r="HS12" s="40"/>
      <c r="HT12" s="17"/>
      <c r="HU12" s="36"/>
      <c r="HV12" s="17">
        <v>438</v>
      </c>
      <c r="HW12" s="17">
        <v>66967.03</v>
      </c>
      <c r="HX12" s="18">
        <v>263</v>
      </c>
      <c r="HY12" s="18">
        <v>43205.6</v>
      </c>
      <c r="HZ12" s="17">
        <v>313</v>
      </c>
      <c r="IA12" s="17">
        <v>52421</v>
      </c>
      <c r="IB12" s="17">
        <v>338</v>
      </c>
      <c r="IC12" s="17">
        <v>53856</v>
      </c>
      <c r="ID12" s="17">
        <v>365</v>
      </c>
      <c r="IE12" s="17">
        <v>56659</v>
      </c>
      <c r="IF12" s="16"/>
      <c r="IG12" s="16"/>
      <c r="IH12" s="41"/>
      <c r="II12" s="41"/>
      <c r="IJ12" s="41"/>
      <c r="IK12" s="41"/>
      <c r="IL12" s="18"/>
      <c r="IM12" s="41"/>
      <c r="IN12" s="41"/>
      <c r="IO12" s="41"/>
      <c r="IP12" s="18"/>
      <c r="IQ12" s="18"/>
      <c r="IR12" s="18">
        <f t="shared" si="34"/>
        <v>265</v>
      </c>
      <c r="IS12" s="18">
        <f t="shared" si="35"/>
        <v>41158</v>
      </c>
      <c r="IT12" s="17">
        <v>149</v>
      </c>
      <c r="IU12" s="18">
        <f t="shared" si="69"/>
        <v>1979.00000000001</v>
      </c>
      <c r="IV12" s="36">
        <f t="shared" si="36"/>
        <v>0.0480829972301862</v>
      </c>
      <c r="IW12" s="18">
        <f t="shared" si="37"/>
        <v>1982</v>
      </c>
      <c r="IX12" s="42">
        <f t="shared" si="38"/>
        <v>314266.63</v>
      </c>
      <c r="IY12" s="43"/>
      <c r="IZ12" s="43"/>
    </row>
    <row r="13" spans="1:260">
      <c r="A13" s="16"/>
      <c r="B13" s="20" t="s">
        <v>35</v>
      </c>
      <c r="C13" s="18">
        <v>6939962759098</v>
      </c>
      <c r="D13" s="18">
        <v>21061010002767</v>
      </c>
      <c r="E13" s="17" t="s">
        <v>149</v>
      </c>
      <c r="F13" s="19" t="s">
        <v>150</v>
      </c>
      <c r="G13" s="17" t="s">
        <v>129</v>
      </c>
      <c r="H13" s="26">
        <f>VLOOKUP(C13,供应链!E:J,6,0)</f>
        <v>1</v>
      </c>
      <c r="I13" s="17">
        <f>VLOOKUP(C13,供应链!E:H,4,0)</f>
        <v>2324</v>
      </c>
      <c r="J13" s="17">
        <f>VLOOKUP(C13,供应链!E:K,7,0)</f>
        <v>2</v>
      </c>
      <c r="K13" s="18">
        <f>VLOOKUP(C13,供应链!E:I,5,0)</f>
        <v>18.6701627514085</v>
      </c>
      <c r="L13" s="27">
        <f t="shared" si="0"/>
        <v>0.0472724247655096</v>
      </c>
      <c r="M13" s="17">
        <v>3729</v>
      </c>
      <c r="N13" s="26">
        <v>0.102976669348351</v>
      </c>
      <c r="O13" s="18">
        <v>384</v>
      </c>
      <c r="P13" s="18">
        <v>47735</v>
      </c>
      <c r="Q13" s="40">
        <f t="shared" si="39"/>
        <v>124.309895833333</v>
      </c>
      <c r="R13" s="17">
        <f t="shared" si="1"/>
        <v>-17161</v>
      </c>
      <c r="S13" s="36">
        <f t="shared" si="40"/>
        <v>-0.359505603854614</v>
      </c>
      <c r="T13" s="17">
        <v>2642</v>
      </c>
      <c r="U13" s="26">
        <v>0.0545041635124905</v>
      </c>
      <c r="V13" s="18">
        <v>144</v>
      </c>
      <c r="W13" s="18">
        <v>19255</v>
      </c>
      <c r="X13" s="40">
        <f t="shared" si="2"/>
        <v>133.715277777778</v>
      </c>
      <c r="Y13" s="17">
        <f t="shared" si="70"/>
        <v>-5081</v>
      </c>
      <c r="Z13" s="36">
        <f t="shared" si="71"/>
        <v>-0.263879511815113</v>
      </c>
      <c r="AA13" s="17">
        <v>2602</v>
      </c>
      <c r="AB13" s="26">
        <v>0.058032282859339</v>
      </c>
      <c r="AC13" s="18">
        <v>151</v>
      </c>
      <c r="AD13" s="18">
        <v>19944</v>
      </c>
      <c r="AE13" s="40">
        <v>149</v>
      </c>
      <c r="AF13" s="17">
        <f t="shared" si="41"/>
        <v>-3020</v>
      </c>
      <c r="AG13" s="36">
        <f t="shared" si="42"/>
        <v>-0.151423987164059</v>
      </c>
      <c r="AH13" s="17">
        <v>1954</v>
      </c>
      <c r="AI13" s="26">
        <v>0.0562947799385875</v>
      </c>
      <c r="AJ13" s="18">
        <v>110</v>
      </c>
      <c r="AK13" s="18">
        <v>14984</v>
      </c>
      <c r="AL13" s="40">
        <v>149</v>
      </c>
      <c r="AM13" s="17">
        <f t="shared" si="43"/>
        <v>-2200</v>
      </c>
      <c r="AN13" s="36">
        <f t="shared" si="44"/>
        <v>-0.146823278163374</v>
      </c>
      <c r="AO13" s="17">
        <v>1857</v>
      </c>
      <c r="AP13" s="26">
        <v>0.0387722132471729</v>
      </c>
      <c r="AQ13" s="18">
        <v>72</v>
      </c>
      <c r="AR13" s="18">
        <v>10741</v>
      </c>
      <c r="AS13" s="40">
        <v>149</v>
      </c>
      <c r="AT13" s="17">
        <f t="shared" si="45"/>
        <v>-1440</v>
      </c>
      <c r="AU13" s="36">
        <f t="shared" si="46"/>
        <v>-0.13406572944791</v>
      </c>
      <c r="AV13" s="17">
        <v>2103</v>
      </c>
      <c r="AW13" s="26">
        <v>0.0366143604374703</v>
      </c>
      <c r="AX13" s="18">
        <v>77</v>
      </c>
      <c r="AY13" s="18">
        <v>11410</v>
      </c>
      <c r="AZ13" s="40">
        <v>149</v>
      </c>
      <c r="BA13" s="17">
        <f t="shared" si="47"/>
        <v>-1540</v>
      </c>
      <c r="BB13" s="36">
        <f t="shared" si="48"/>
        <v>-0.134969325153374</v>
      </c>
      <c r="BC13" s="17">
        <v>2259</v>
      </c>
      <c r="BD13" s="26">
        <v>0.0327578574590527</v>
      </c>
      <c r="BE13" s="17">
        <v>74</v>
      </c>
      <c r="BF13" s="18">
        <v>10985</v>
      </c>
      <c r="BG13" s="40">
        <v>149</v>
      </c>
      <c r="BH13" s="17">
        <f t="shared" si="3"/>
        <v>-1480</v>
      </c>
      <c r="BI13" s="36">
        <f t="shared" si="4"/>
        <v>-0.134729176149294</v>
      </c>
      <c r="BJ13" s="17">
        <v>1826</v>
      </c>
      <c r="BK13" s="32">
        <v>0.0366922234392114</v>
      </c>
      <c r="BL13" s="17">
        <v>67</v>
      </c>
      <c r="BM13" s="18">
        <v>9973</v>
      </c>
      <c r="BN13" s="40">
        <v>149</v>
      </c>
      <c r="BO13" s="17">
        <f t="shared" si="5"/>
        <v>-1340</v>
      </c>
      <c r="BP13" s="36">
        <f t="shared" si="6"/>
        <v>-0.134362779504663</v>
      </c>
      <c r="BQ13" s="17">
        <v>1642</v>
      </c>
      <c r="BR13" s="32">
        <v>0.0274056029232643</v>
      </c>
      <c r="BS13" s="18">
        <v>45</v>
      </c>
      <c r="BT13" s="18">
        <v>6734</v>
      </c>
      <c r="BU13" s="40">
        <v>149</v>
      </c>
      <c r="BV13" s="17">
        <f t="shared" si="7"/>
        <v>-900</v>
      </c>
      <c r="BW13" s="36">
        <f t="shared" si="8"/>
        <v>-0.133650133650134</v>
      </c>
      <c r="BX13" s="112">
        <v>1450</v>
      </c>
      <c r="BY13" s="117">
        <v>0.0351724137931035</v>
      </c>
      <c r="BZ13" s="18">
        <v>51</v>
      </c>
      <c r="CA13" s="112">
        <v>7709</v>
      </c>
      <c r="CB13" s="40">
        <v>149</v>
      </c>
      <c r="CC13" s="17">
        <f t="shared" si="9"/>
        <v>-1020</v>
      </c>
      <c r="CD13" s="36">
        <f t="shared" si="10"/>
        <v>-0.132312881048126</v>
      </c>
      <c r="CE13" s="112">
        <v>1655</v>
      </c>
      <c r="CF13" s="117">
        <v>0.0338368580060423</v>
      </c>
      <c r="CG13" s="112">
        <v>56</v>
      </c>
      <c r="CH13" s="260">
        <v>8259.78723404255</v>
      </c>
      <c r="CI13" s="40">
        <v>149</v>
      </c>
      <c r="CJ13" s="17">
        <f t="shared" si="11"/>
        <v>-1120</v>
      </c>
      <c r="CK13" s="36">
        <f t="shared" si="12"/>
        <v>-0.135596713119188</v>
      </c>
      <c r="CL13" s="120">
        <v>1752</v>
      </c>
      <c r="CM13" s="121">
        <v>0.0371004566210046</v>
      </c>
      <c r="CN13" s="55">
        <v>65</v>
      </c>
      <c r="CO13" s="55">
        <v>9608</v>
      </c>
      <c r="CP13" s="40">
        <v>149</v>
      </c>
      <c r="CQ13" s="17">
        <f t="shared" si="13"/>
        <v>-1300</v>
      </c>
      <c r="CR13" s="36">
        <f t="shared" si="14"/>
        <v>-0.135303913405495</v>
      </c>
      <c r="CS13" s="122">
        <v>1377</v>
      </c>
      <c r="CT13" s="121">
        <v>0.0268700072621641</v>
      </c>
      <c r="CU13" s="122">
        <v>37</v>
      </c>
      <c r="CV13" s="122">
        <v>5581</v>
      </c>
      <c r="CW13" s="40">
        <v>149</v>
      </c>
      <c r="CX13" s="17">
        <f t="shared" si="15"/>
        <v>-740</v>
      </c>
      <c r="CY13" s="36">
        <f t="shared" si="16"/>
        <v>-0.132592725318043</v>
      </c>
      <c r="CZ13" s="112">
        <v>1640</v>
      </c>
      <c r="DA13" s="117">
        <v>0.0152439024390244</v>
      </c>
      <c r="DB13" s="112">
        <v>25</v>
      </c>
      <c r="DC13" s="112">
        <v>3781</v>
      </c>
      <c r="DD13" s="40">
        <v>149</v>
      </c>
      <c r="DE13" s="17">
        <f t="shared" si="17"/>
        <v>-500</v>
      </c>
      <c r="DF13" s="36">
        <f t="shared" si="18"/>
        <v>-0.132240148108966</v>
      </c>
      <c r="DG13" s="126">
        <v>2507</v>
      </c>
      <c r="DH13" s="32">
        <v>0.00159553250897487</v>
      </c>
      <c r="DI13" s="17">
        <v>4</v>
      </c>
      <c r="DJ13" s="18">
        <v>540</v>
      </c>
      <c r="DK13" s="40">
        <v>149</v>
      </c>
      <c r="DL13" s="17">
        <f t="shared" si="19"/>
        <v>-80</v>
      </c>
      <c r="DM13" s="36">
        <f t="shared" si="20"/>
        <v>-0.148148148148148</v>
      </c>
      <c r="DN13" s="33">
        <v>4664</v>
      </c>
      <c r="DO13" s="32">
        <v>0.175385934819897</v>
      </c>
      <c r="DP13" s="18">
        <v>818</v>
      </c>
      <c r="DQ13" s="18">
        <v>78959</v>
      </c>
      <c r="DR13" s="40">
        <f t="shared" si="49"/>
        <v>96.5268948655257</v>
      </c>
      <c r="DS13" s="17">
        <f t="shared" si="21"/>
        <v>-59283</v>
      </c>
      <c r="DT13" s="36">
        <f t="shared" si="22"/>
        <v>-0.750807381045859</v>
      </c>
      <c r="DU13" s="18">
        <v>4543</v>
      </c>
      <c r="DV13" s="26">
        <v>0.0424829407880255</v>
      </c>
      <c r="DW13" s="18">
        <v>193</v>
      </c>
      <c r="DX13" s="18">
        <v>23907</v>
      </c>
      <c r="DY13" s="40">
        <f t="shared" si="23"/>
        <v>123.870466321244</v>
      </c>
      <c r="DZ13" s="17">
        <f t="shared" si="24"/>
        <v>-8710</v>
      </c>
      <c r="EA13" s="36">
        <f t="shared" si="25"/>
        <v>-0.364328439369222</v>
      </c>
      <c r="EB13" s="18">
        <v>7808</v>
      </c>
      <c r="EC13" s="26">
        <v>0.13921618852459</v>
      </c>
      <c r="ED13" s="18">
        <v>1087</v>
      </c>
      <c r="EE13" s="18">
        <v>115783</v>
      </c>
      <c r="EF13" s="40">
        <f t="shared" si="50"/>
        <v>106.516099356026</v>
      </c>
      <c r="EG13" s="17">
        <f t="shared" si="26"/>
        <v>-67919.9999999997</v>
      </c>
      <c r="EH13" s="36">
        <f t="shared" si="27"/>
        <v>-0.58661461527167</v>
      </c>
      <c r="EI13" s="18">
        <v>3794</v>
      </c>
      <c r="EJ13" s="26">
        <v>0.0500790722192936</v>
      </c>
      <c r="EK13" s="18">
        <v>190</v>
      </c>
      <c r="EL13" s="18">
        <v>23227</v>
      </c>
      <c r="EM13" s="40">
        <v>149</v>
      </c>
      <c r="EN13" s="17">
        <f t="shared" si="28"/>
        <v>-3800</v>
      </c>
      <c r="EO13" s="36">
        <f t="shared" si="29"/>
        <v>-0.163602703749946</v>
      </c>
      <c r="EP13" s="18">
        <v>3109</v>
      </c>
      <c r="EQ13" s="26">
        <v>0.0588613702155034</v>
      </c>
      <c r="ER13" s="18">
        <v>183</v>
      </c>
      <c r="ES13" s="18">
        <v>22947</v>
      </c>
      <c r="ET13" s="40">
        <v>149</v>
      </c>
      <c r="EU13" s="17">
        <f t="shared" si="30"/>
        <v>-3660</v>
      </c>
      <c r="EV13" s="36">
        <f t="shared" si="31"/>
        <v>-0.159497973591319</v>
      </c>
      <c r="EW13" s="18">
        <v>1756</v>
      </c>
      <c r="EX13" s="26">
        <v>0.041002277904328</v>
      </c>
      <c r="EY13" s="17">
        <v>72</v>
      </c>
      <c r="EZ13" s="18">
        <v>10456</v>
      </c>
      <c r="FA13" s="40">
        <v>149</v>
      </c>
      <c r="FB13" s="17">
        <f t="shared" si="51"/>
        <v>-1440</v>
      </c>
      <c r="FC13" s="36">
        <f t="shared" si="52"/>
        <v>-0.137719969395562</v>
      </c>
      <c r="FD13" s="18">
        <v>1763</v>
      </c>
      <c r="FE13" s="26">
        <v>0.0374361883153715</v>
      </c>
      <c r="FF13" s="17">
        <v>66</v>
      </c>
      <c r="FG13" s="18">
        <v>9569</v>
      </c>
      <c r="FH13" s="40">
        <v>149</v>
      </c>
      <c r="FI13" s="17">
        <f t="shared" si="53"/>
        <v>-1320</v>
      </c>
      <c r="FJ13" s="36">
        <f t="shared" si="54"/>
        <v>-0.137945448845229</v>
      </c>
      <c r="FK13" s="18">
        <v>1331</v>
      </c>
      <c r="FL13" s="26">
        <v>0.0518407212622089</v>
      </c>
      <c r="FM13" s="17">
        <v>69</v>
      </c>
      <c r="FN13" s="18">
        <v>9955</v>
      </c>
      <c r="FO13" s="40">
        <v>149</v>
      </c>
      <c r="FP13" s="17">
        <f t="shared" si="55"/>
        <v>-1380</v>
      </c>
      <c r="FQ13" s="36">
        <f t="shared" si="56"/>
        <v>-0.138623807132094</v>
      </c>
      <c r="FR13" s="18">
        <v>1272</v>
      </c>
      <c r="FS13" s="26">
        <v>0.050314465408805</v>
      </c>
      <c r="FT13" s="17">
        <v>64</v>
      </c>
      <c r="FU13" s="18">
        <v>9237</v>
      </c>
      <c r="FV13" s="40">
        <v>149</v>
      </c>
      <c r="FW13" s="17">
        <f t="shared" si="57"/>
        <v>-1280</v>
      </c>
      <c r="FX13" s="36">
        <f t="shared" si="58"/>
        <v>-0.138573129804049</v>
      </c>
      <c r="FY13" s="18">
        <v>1324</v>
      </c>
      <c r="FZ13" s="26">
        <v>0.047583081570997</v>
      </c>
      <c r="GA13" s="17">
        <v>63</v>
      </c>
      <c r="GB13" s="18">
        <v>9172</v>
      </c>
      <c r="GC13" s="40">
        <v>149</v>
      </c>
      <c r="GD13" s="17">
        <f t="shared" si="59"/>
        <v>-1260</v>
      </c>
      <c r="GE13" s="36">
        <f t="shared" si="60"/>
        <v>-0.137374618403838</v>
      </c>
      <c r="GF13" s="18">
        <v>1305</v>
      </c>
      <c r="GG13" s="26">
        <v>0.0551724137931034</v>
      </c>
      <c r="GH13" s="18">
        <v>72</v>
      </c>
      <c r="GI13" s="18">
        <v>10476</v>
      </c>
      <c r="GJ13" s="40">
        <v>149</v>
      </c>
      <c r="GK13" s="17">
        <f t="shared" si="61"/>
        <v>-1440</v>
      </c>
      <c r="GL13" s="36">
        <f t="shared" si="62"/>
        <v>-0.13745704467354</v>
      </c>
      <c r="GM13" s="18">
        <v>1357</v>
      </c>
      <c r="GN13" s="26">
        <v>0.0478997789240973</v>
      </c>
      <c r="GO13" s="18">
        <v>65</v>
      </c>
      <c r="GP13" s="18">
        <v>9448</v>
      </c>
      <c r="GQ13" s="40">
        <v>149</v>
      </c>
      <c r="GR13" s="17">
        <f t="shared" si="63"/>
        <v>-1300</v>
      </c>
      <c r="GS13" s="36">
        <f t="shared" si="64"/>
        <v>-0.137595258255716</v>
      </c>
      <c r="GT13" s="18">
        <v>1322</v>
      </c>
      <c r="GU13" s="26">
        <v>0.0703479576399395</v>
      </c>
      <c r="GV13" s="18">
        <v>93</v>
      </c>
      <c r="GW13" s="18">
        <v>13438</v>
      </c>
      <c r="GX13" s="40">
        <v>149</v>
      </c>
      <c r="GY13" s="17">
        <f t="shared" si="32"/>
        <v>-1860</v>
      </c>
      <c r="GZ13" s="36">
        <f t="shared" si="33"/>
        <v>-0.138413454383093</v>
      </c>
      <c r="HA13" s="18">
        <v>1400</v>
      </c>
      <c r="HB13" s="26">
        <v>0.0514285714285714</v>
      </c>
      <c r="HC13" s="18">
        <v>72</v>
      </c>
      <c r="HD13" s="18">
        <v>10464</v>
      </c>
      <c r="HE13" s="40">
        <v>149</v>
      </c>
      <c r="HF13" s="17">
        <f t="shared" si="65"/>
        <v>-1440</v>
      </c>
      <c r="HG13" s="36">
        <f t="shared" si="66"/>
        <v>-0.137614678899083</v>
      </c>
      <c r="HH13" s="18">
        <v>1275</v>
      </c>
      <c r="HI13" s="26">
        <v>0.0603921568627451</v>
      </c>
      <c r="HJ13" s="17">
        <v>77</v>
      </c>
      <c r="HK13" s="18">
        <v>11206</v>
      </c>
      <c r="HL13" s="40">
        <v>149</v>
      </c>
      <c r="HM13" s="17">
        <f t="shared" si="67"/>
        <v>-1540</v>
      </c>
      <c r="HN13" s="36">
        <f t="shared" si="68"/>
        <v>-0.137426378725683</v>
      </c>
      <c r="HO13" s="18"/>
      <c r="HP13" s="26"/>
      <c r="HQ13" s="17"/>
      <c r="HR13" s="18"/>
      <c r="HS13" s="40"/>
      <c r="HT13" s="17"/>
      <c r="HU13" s="36"/>
      <c r="HV13" s="17">
        <v>3386</v>
      </c>
      <c r="HW13" s="17">
        <v>642687.1</v>
      </c>
      <c r="HX13" s="18">
        <v>3450</v>
      </c>
      <c r="HY13" s="18">
        <v>547362.985</v>
      </c>
      <c r="HZ13" s="17">
        <v>2799</v>
      </c>
      <c r="IA13" s="17">
        <v>429555</v>
      </c>
      <c r="IB13" s="17">
        <v>3791</v>
      </c>
      <c r="IC13" s="17">
        <v>562191</v>
      </c>
      <c r="ID13" s="17">
        <v>4538</v>
      </c>
      <c r="IE13" s="17">
        <v>626254</v>
      </c>
      <c r="IF13" s="16"/>
      <c r="IG13" s="16"/>
      <c r="IH13" s="41"/>
      <c r="II13" s="41"/>
      <c r="IJ13" s="41"/>
      <c r="IK13" s="41"/>
      <c r="IL13" s="18"/>
      <c r="IM13" s="41"/>
      <c r="IN13" s="41"/>
      <c r="IO13" s="41"/>
      <c r="IP13" s="18"/>
      <c r="IQ13" s="18"/>
      <c r="IR13" s="18">
        <f t="shared" si="34"/>
        <v>4546</v>
      </c>
      <c r="IS13" s="18">
        <f t="shared" si="35"/>
        <v>555483.787234043</v>
      </c>
      <c r="IT13" s="17">
        <v>169</v>
      </c>
      <c r="IU13" s="18">
        <f t="shared" si="69"/>
        <v>-196555</v>
      </c>
      <c r="IV13" s="36">
        <f t="shared" si="36"/>
        <v>-0.353844710713735</v>
      </c>
      <c r="IW13" s="18">
        <f t="shared" si="37"/>
        <v>22510</v>
      </c>
      <c r="IX13" s="42">
        <f t="shared" si="38"/>
        <v>3363533.87223404</v>
      </c>
      <c r="IY13" s="43"/>
      <c r="IZ13" s="43"/>
    </row>
    <row r="14" spans="1:260">
      <c r="A14" s="16"/>
      <c r="B14" s="20" t="s">
        <v>35</v>
      </c>
      <c r="C14" s="18">
        <v>6939962760834</v>
      </c>
      <c r="D14" s="18">
        <v>21061010003316</v>
      </c>
      <c r="E14" s="17" t="s">
        <v>151</v>
      </c>
      <c r="F14" s="19" t="s">
        <v>152</v>
      </c>
      <c r="G14" s="17" t="s">
        <v>129</v>
      </c>
      <c r="H14" s="26">
        <f>VLOOKUP(C14,供应链!E:J,6,0)</f>
        <v>0.958333333333333</v>
      </c>
      <c r="I14" s="17">
        <f>VLOOKUP(C14,供应链!E:H,4,0)</f>
        <v>230</v>
      </c>
      <c r="J14" s="17">
        <f>VLOOKUP(C14,供应链!E:K,7,0)</f>
        <v>87</v>
      </c>
      <c r="K14" s="18">
        <f>VLOOKUP(C14,供应链!E:I,5,0)</f>
        <v>25.1710761452295</v>
      </c>
      <c r="L14" s="27">
        <f t="shared" si="0"/>
        <v>0.0040138926439698</v>
      </c>
      <c r="M14" s="17">
        <v>555</v>
      </c>
      <c r="N14" s="26">
        <v>0.0486486486486487</v>
      </c>
      <c r="O14" s="18">
        <v>27</v>
      </c>
      <c r="P14" s="18">
        <v>4998</v>
      </c>
      <c r="Q14" s="40">
        <f t="shared" si="39"/>
        <v>185.111111111111</v>
      </c>
      <c r="R14" s="17">
        <f t="shared" si="1"/>
        <v>-645</v>
      </c>
      <c r="S14" s="36">
        <f t="shared" si="40"/>
        <v>-0.129051620648259</v>
      </c>
      <c r="T14" s="17">
        <v>422</v>
      </c>
      <c r="U14" s="26">
        <v>0.033175355450237</v>
      </c>
      <c r="V14" s="18">
        <v>14</v>
      </c>
      <c r="W14" s="18">
        <v>2614</v>
      </c>
      <c r="X14" s="40">
        <f t="shared" si="2"/>
        <v>186.714285714286</v>
      </c>
      <c r="Y14" s="17">
        <f t="shared" si="70"/>
        <v>-312</v>
      </c>
      <c r="Z14" s="36">
        <f t="shared" si="71"/>
        <v>-0.119357306809487</v>
      </c>
      <c r="AA14" s="17">
        <v>444</v>
      </c>
      <c r="AB14" s="26">
        <v>0.0630630630630631</v>
      </c>
      <c r="AC14" s="18">
        <v>28</v>
      </c>
      <c r="AD14" s="18">
        <v>5089</v>
      </c>
      <c r="AE14" s="40">
        <v>199</v>
      </c>
      <c r="AF14" s="17">
        <f t="shared" si="41"/>
        <v>-280</v>
      </c>
      <c r="AG14" s="36">
        <f t="shared" si="42"/>
        <v>-0.0550206327372765</v>
      </c>
      <c r="AH14" s="17">
        <v>478</v>
      </c>
      <c r="AI14" s="26">
        <v>0.0230125523012552</v>
      </c>
      <c r="AJ14" s="18">
        <v>11</v>
      </c>
      <c r="AK14" s="18">
        <v>2046</v>
      </c>
      <c r="AL14" s="40">
        <v>199</v>
      </c>
      <c r="AM14" s="17">
        <f t="shared" si="43"/>
        <v>-110</v>
      </c>
      <c r="AN14" s="36">
        <f t="shared" si="44"/>
        <v>-0.0537634408602151</v>
      </c>
      <c r="AO14" s="17">
        <v>421</v>
      </c>
      <c r="AP14" s="26">
        <v>0.0261282660332542</v>
      </c>
      <c r="AQ14" s="18">
        <v>11</v>
      </c>
      <c r="AR14" s="18">
        <v>2081</v>
      </c>
      <c r="AS14" s="40">
        <v>199</v>
      </c>
      <c r="AT14" s="17">
        <f t="shared" si="45"/>
        <v>-110</v>
      </c>
      <c r="AU14" s="36">
        <f t="shared" si="46"/>
        <v>-0.0528592023065834</v>
      </c>
      <c r="AV14" s="17">
        <v>370</v>
      </c>
      <c r="AW14" s="26">
        <v>0.0216216216216216</v>
      </c>
      <c r="AX14" s="18">
        <v>8</v>
      </c>
      <c r="AY14" s="18">
        <v>1550</v>
      </c>
      <c r="AZ14" s="40">
        <v>199</v>
      </c>
      <c r="BA14" s="17">
        <f t="shared" si="47"/>
        <v>-80</v>
      </c>
      <c r="BB14" s="36">
        <f t="shared" si="48"/>
        <v>-0.0516129032258065</v>
      </c>
      <c r="BC14" s="17">
        <v>380</v>
      </c>
      <c r="BD14" s="26">
        <v>0.0342105263157895</v>
      </c>
      <c r="BE14" s="17">
        <v>13</v>
      </c>
      <c r="BF14" s="18">
        <v>2545</v>
      </c>
      <c r="BG14" s="40">
        <v>199</v>
      </c>
      <c r="BH14" s="17">
        <f t="shared" si="3"/>
        <v>-130</v>
      </c>
      <c r="BI14" s="36">
        <f t="shared" si="4"/>
        <v>-0.0510805500982318</v>
      </c>
      <c r="BJ14" s="17">
        <v>347</v>
      </c>
      <c r="BK14" s="32">
        <v>0.0115273775216138</v>
      </c>
      <c r="BL14" s="17">
        <v>4</v>
      </c>
      <c r="BM14" s="18">
        <v>761</v>
      </c>
      <c r="BN14" s="40">
        <v>199</v>
      </c>
      <c r="BO14" s="17">
        <f t="shared" si="5"/>
        <v>-40</v>
      </c>
      <c r="BP14" s="36">
        <f t="shared" si="6"/>
        <v>-0.0525624178712221</v>
      </c>
      <c r="BQ14" s="17">
        <v>382</v>
      </c>
      <c r="BR14" s="32">
        <v>0.0261780104712042</v>
      </c>
      <c r="BS14" s="18">
        <v>10</v>
      </c>
      <c r="BT14" s="18">
        <v>1907</v>
      </c>
      <c r="BU14" s="40">
        <v>199</v>
      </c>
      <c r="BV14" s="17">
        <f t="shared" si="7"/>
        <v>-100</v>
      </c>
      <c r="BW14" s="36">
        <f t="shared" si="8"/>
        <v>-0.0524383848977451</v>
      </c>
      <c r="BX14" s="112">
        <v>345</v>
      </c>
      <c r="BY14" s="117">
        <v>0.0144927536231884</v>
      </c>
      <c r="BZ14" s="18">
        <v>5</v>
      </c>
      <c r="CA14" s="112">
        <v>950</v>
      </c>
      <c r="CB14" s="40">
        <v>199</v>
      </c>
      <c r="CC14" s="17">
        <f t="shared" si="9"/>
        <v>-50</v>
      </c>
      <c r="CD14" s="36">
        <f t="shared" si="10"/>
        <v>-0.0526315789473684</v>
      </c>
      <c r="CE14" s="112">
        <v>260</v>
      </c>
      <c r="CF14" s="117">
        <v>0.0461538461538462</v>
      </c>
      <c r="CG14" s="112">
        <v>12</v>
      </c>
      <c r="CH14" s="260">
        <v>2280.92307692308</v>
      </c>
      <c r="CI14" s="40">
        <v>199</v>
      </c>
      <c r="CJ14" s="17">
        <f t="shared" si="11"/>
        <v>-120</v>
      </c>
      <c r="CK14" s="36">
        <f t="shared" si="12"/>
        <v>-0.0526102792391744</v>
      </c>
      <c r="CL14" s="120">
        <v>325</v>
      </c>
      <c r="CM14" s="121">
        <v>0.0338461538461538</v>
      </c>
      <c r="CN14" s="55">
        <v>11</v>
      </c>
      <c r="CO14" s="55">
        <v>2073</v>
      </c>
      <c r="CP14" s="40">
        <v>199</v>
      </c>
      <c r="CQ14" s="17">
        <f t="shared" si="13"/>
        <v>-110</v>
      </c>
      <c r="CR14" s="36">
        <f t="shared" si="14"/>
        <v>-0.0530631934394597</v>
      </c>
      <c r="CS14" s="122">
        <v>302</v>
      </c>
      <c r="CT14" s="121">
        <v>0.0231788079470199</v>
      </c>
      <c r="CU14" s="122">
        <v>7</v>
      </c>
      <c r="CV14" s="122">
        <v>1358</v>
      </c>
      <c r="CW14" s="40">
        <v>199</v>
      </c>
      <c r="CX14" s="17">
        <f t="shared" si="15"/>
        <v>-70</v>
      </c>
      <c r="CY14" s="36">
        <f t="shared" si="16"/>
        <v>-0.0515463917525773</v>
      </c>
      <c r="CZ14" s="112">
        <v>403</v>
      </c>
      <c r="DA14" s="117">
        <v>0.0272952853598015</v>
      </c>
      <c r="DB14" s="112">
        <v>11</v>
      </c>
      <c r="DC14" s="112">
        <v>2135</v>
      </c>
      <c r="DD14" s="40">
        <v>199</v>
      </c>
      <c r="DE14" s="17">
        <f t="shared" si="17"/>
        <v>-110</v>
      </c>
      <c r="DF14" s="36">
        <f t="shared" si="18"/>
        <v>-0.0515222482435597</v>
      </c>
      <c r="DG14" s="126">
        <v>372</v>
      </c>
      <c r="DH14" s="32">
        <v>0</v>
      </c>
      <c r="DI14" s="17">
        <v>0</v>
      </c>
      <c r="DJ14" s="18">
        <v>0</v>
      </c>
      <c r="DK14" s="40">
        <v>199</v>
      </c>
      <c r="DL14" s="17">
        <f t="shared" si="19"/>
        <v>0</v>
      </c>
      <c r="DM14" s="36">
        <f t="shared" si="20"/>
        <v>0</v>
      </c>
      <c r="DN14" s="33">
        <v>660</v>
      </c>
      <c r="DO14" s="32">
        <v>0.0712121212121212</v>
      </c>
      <c r="DP14" s="18">
        <v>47</v>
      </c>
      <c r="DQ14" s="18">
        <v>8471</v>
      </c>
      <c r="DR14" s="40">
        <f t="shared" si="49"/>
        <v>180.234042553192</v>
      </c>
      <c r="DS14" s="17">
        <f t="shared" si="21"/>
        <v>-1352</v>
      </c>
      <c r="DT14" s="36">
        <f t="shared" si="22"/>
        <v>-0.159603352614803</v>
      </c>
      <c r="DU14" s="18">
        <v>543</v>
      </c>
      <c r="DV14" s="26">
        <v>0.0276243093922652</v>
      </c>
      <c r="DW14" s="18">
        <v>15</v>
      </c>
      <c r="DX14" s="18">
        <v>2702</v>
      </c>
      <c r="DY14" s="40">
        <f t="shared" si="23"/>
        <v>180.133333333333</v>
      </c>
      <c r="DZ14" s="17">
        <f t="shared" si="24"/>
        <v>-433</v>
      </c>
      <c r="EA14" s="36">
        <f t="shared" si="25"/>
        <v>-0.160251665433013</v>
      </c>
      <c r="EB14" s="18">
        <v>770</v>
      </c>
      <c r="EC14" s="26">
        <v>0.0545454545454545</v>
      </c>
      <c r="ED14" s="18">
        <v>42</v>
      </c>
      <c r="EE14" s="18">
        <v>7574</v>
      </c>
      <c r="EF14" s="40">
        <f t="shared" si="50"/>
        <v>180.333333333333</v>
      </c>
      <c r="EG14" s="17">
        <f t="shared" si="26"/>
        <v>-1204.00000000001</v>
      </c>
      <c r="EH14" s="36">
        <f t="shared" si="27"/>
        <v>-0.158964879852128</v>
      </c>
      <c r="EI14" s="18">
        <v>435</v>
      </c>
      <c r="EJ14" s="26">
        <v>0.032183908045977</v>
      </c>
      <c r="EK14" s="18">
        <v>14</v>
      </c>
      <c r="EL14" s="18">
        <v>2710</v>
      </c>
      <c r="EM14" s="40">
        <v>199</v>
      </c>
      <c r="EN14" s="17">
        <f t="shared" si="28"/>
        <v>-140</v>
      </c>
      <c r="EO14" s="36">
        <f t="shared" si="29"/>
        <v>-0.0516605166051661</v>
      </c>
      <c r="EP14" s="18">
        <v>390</v>
      </c>
      <c r="EQ14" s="26">
        <v>0.0512820512820513</v>
      </c>
      <c r="ER14" s="18">
        <v>20</v>
      </c>
      <c r="ES14" s="18">
        <v>3843</v>
      </c>
      <c r="ET14" s="40">
        <v>199</v>
      </c>
      <c r="EU14" s="17">
        <f t="shared" si="30"/>
        <v>-200</v>
      </c>
      <c r="EV14" s="36">
        <f t="shared" si="31"/>
        <v>-0.0520426749934947</v>
      </c>
      <c r="EW14" s="18">
        <v>270</v>
      </c>
      <c r="EX14" s="26">
        <v>0.0333333333333333</v>
      </c>
      <c r="EY14" s="17">
        <v>9</v>
      </c>
      <c r="EZ14" s="18">
        <v>1731</v>
      </c>
      <c r="FA14" s="40">
        <v>199</v>
      </c>
      <c r="FB14" s="17">
        <f t="shared" si="51"/>
        <v>-90</v>
      </c>
      <c r="FC14" s="36">
        <f t="shared" si="52"/>
        <v>-0.0519930675909879</v>
      </c>
      <c r="FD14" s="18">
        <v>240</v>
      </c>
      <c r="FE14" s="26">
        <v>0.00833333333333333</v>
      </c>
      <c r="FF14" s="17">
        <v>2</v>
      </c>
      <c r="FG14" s="18">
        <v>388</v>
      </c>
      <c r="FH14" s="40">
        <v>199</v>
      </c>
      <c r="FI14" s="17">
        <f t="shared" si="53"/>
        <v>-20</v>
      </c>
      <c r="FJ14" s="36">
        <f t="shared" si="54"/>
        <v>-0.0515463917525773</v>
      </c>
      <c r="FK14" s="18">
        <v>228</v>
      </c>
      <c r="FL14" s="26">
        <v>0.0394736842105263</v>
      </c>
      <c r="FM14" s="17">
        <v>9</v>
      </c>
      <c r="FN14" s="18">
        <v>1772</v>
      </c>
      <c r="FO14" s="40">
        <v>199</v>
      </c>
      <c r="FP14" s="17">
        <f t="shared" si="55"/>
        <v>-90</v>
      </c>
      <c r="FQ14" s="36">
        <f t="shared" si="56"/>
        <v>-0.0507900677200903</v>
      </c>
      <c r="FR14" s="18">
        <v>245</v>
      </c>
      <c r="FS14" s="26">
        <v>0.0448979591836735</v>
      </c>
      <c r="FT14" s="17">
        <v>11</v>
      </c>
      <c r="FU14" s="18">
        <v>2157</v>
      </c>
      <c r="FV14" s="40">
        <v>199</v>
      </c>
      <c r="FW14" s="17">
        <f t="shared" si="57"/>
        <v>-110</v>
      </c>
      <c r="FX14" s="36">
        <f t="shared" si="58"/>
        <v>-0.0509967547519703</v>
      </c>
      <c r="FY14" s="18">
        <v>265</v>
      </c>
      <c r="FZ14" s="26">
        <v>0.0226415094339623</v>
      </c>
      <c r="GA14" s="17">
        <v>6</v>
      </c>
      <c r="GB14" s="18">
        <v>1171</v>
      </c>
      <c r="GC14" s="40">
        <v>199</v>
      </c>
      <c r="GD14" s="17">
        <f t="shared" si="59"/>
        <v>-60</v>
      </c>
      <c r="GE14" s="36">
        <f t="shared" si="60"/>
        <v>-0.0512382578992314</v>
      </c>
      <c r="GF14" s="18">
        <v>237</v>
      </c>
      <c r="GG14" s="26">
        <v>0.0126582278481013</v>
      </c>
      <c r="GH14" s="18">
        <v>3</v>
      </c>
      <c r="GI14" s="18">
        <v>597</v>
      </c>
      <c r="GJ14" s="40">
        <v>199</v>
      </c>
      <c r="GK14" s="17">
        <f t="shared" si="61"/>
        <v>-30</v>
      </c>
      <c r="GL14" s="36">
        <f t="shared" si="62"/>
        <v>-0.050251256281407</v>
      </c>
      <c r="GM14" s="18">
        <v>260</v>
      </c>
      <c r="GN14" s="26">
        <v>0.0653846153846154</v>
      </c>
      <c r="GO14" s="18">
        <v>17</v>
      </c>
      <c r="GP14" s="18">
        <v>3328</v>
      </c>
      <c r="GQ14" s="40">
        <v>199</v>
      </c>
      <c r="GR14" s="17">
        <f t="shared" si="63"/>
        <v>-170</v>
      </c>
      <c r="GS14" s="36">
        <f t="shared" si="64"/>
        <v>-0.0510817307692308</v>
      </c>
      <c r="GT14" s="18">
        <v>301</v>
      </c>
      <c r="GU14" s="26">
        <v>0.0166112956810631</v>
      </c>
      <c r="GV14" s="18">
        <v>5</v>
      </c>
      <c r="GW14" s="18">
        <v>985</v>
      </c>
      <c r="GX14" s="40">
        <v>199</v>
      </c>
      <c r="GY14" s="17">
        <f t="shared" si="32"/>
        <v>-50</v>
      </c>
      <c r="GZ14" s="36">
        <f t="shared" si="33"/>
        <v>-0.050761421319797</v>
      </c>
      <c r="HA14" s="18">
        <v>245</v>
      </c>
      <c r="HB14" s="26">
        <v>0.0326530612244898</v>
      </c>
      <c r="HC14" s="18">
        <v>8</v>
      </c>
      <c r="HD14" s="18">
        <v>1582</v>
      </c>
      <c r="HE14" s="40">
        <v>199</v>
      </c>
      <c r="HF14" s="17">
        <f t="shared" si="65"/>
        <v>-80</v>
      </c>
      <c r="HG14" s="36">
        <f t="shared" si="66"/>
        <v>-0.0505689001264222</v>
      </c>
      <c r="HH14" s="18">
        <v>275</v>
      </c>
      <c r="HI14" s="26">
        <v>0.0218181818181818</v>
      </c>
      <c r="HJ14" s="17">
        <v>6</v>
      </c>
      <c r="HK14" s="18">
        <v>1194</v>
      </c>
      <c r="HL14" s="40">
        <v>199</v>
      </c>
      <c r="HM14" s="17">
        <f t="shared" si="67"/>
        <v>-60</v>
      </c>
      <c r="HN14" s="36">
        <f t="shared" si="68"/>
        <v>-0.050251256281407</v>
      </c>
      <c r="HO14" s="18"/>
      <c r="HP14" s="26"/>
      <c r="HQ14" s="17"/>
      <c r="HR14" s="18"/>
      <c r="HS14" s="40"/>
      <c r="HT14" s="17"/>
      <c r="HU14" s="36"/>
      <c r="HV14" s="17">
        <v>336</v>
      </c>
      <c r="HW14" s="17">
        <v>67171.74</v>
      </c>
      <c r="HX14" s="18">
        <v>270</v>
      </c>
      <c r="HY14" s="18">
        <v>55027.01</v>
      </c>
      <c r="HZ14" s="17">
        <v>508</v>
      </c>
      <c r="IA14" s="17">
        <v>103825</v>
      </c>
      <c r="IB14" s="17">
        <v>467</v>
      </c>
      <c r="IC14" s="17">
        <v>94765</v>
      </c>
      <c r="ID14" s="17">
        <v>307</v>
      </c>
      <c r="IE14" s="17">
        <v>59654</v>
      </c>
      <c r="IF14" s="16"/>
      <c r="IG14" s="16"/>
      <c r="IH14" s="41"/>
      <c r="II14" s="41"/>
      <c r="IJ14" s="41"/>
      <c r="IK14" s="41"/>
      <c r="IL14" s="18"/>
      <c r="IM14" s="41"/>
      <c r="IN14" s="41"/>
      <c r="IO14" s="41"/>
      <c r="IP14" s="18"/>
      <c r="IQ14" s="18"/>
      <c r="IR14" s="18">
        <f t="shared" si="34"/>
        <v>386</v>
      </c>
      <c r="IS14" s="18">
        <f t="shared" si="35"/>
        <v>72592.9230769231</v>
      </c>
      <c r="IT14" s="17">
        <v>209</v>
      </c>
      <c r="IU14" s="18">
        <f t="shared" si="69"/>
        <v>-6356.00000000001</v>
      </c>
      <c r="IV14" s="36">
        <f t="shared" si="36"/>
        <v>-0.0875567442471614</v>
      </c>
      <c r="IW14" s="18">
        <f t="shared" si="37"/>
        <v>2274</v>
      </c>
      <c r="IX14" s="42">
        <f t="shared" si="38"/>
        <v>453035.673076923</v>
      </c>
      <c r="IY14" s="43"/>
      <c r="IZ14" s="43"/>
    </row>
    <row r="15" spans="1:260">
      <c r="A15" s="16" t="s">
        <v>133</v>
      </c>
      <c r="B15" s="17" t="s">
        <v>35</v>
      </c>
      <c r="C15" s="21">
        <v>6939962741451</v>
      </c>
      <c r="D15" s="21">
        <v>21061010000202</v>
      </c>
      <c r="E15" s="22" t="s">
        <v>153</v>
      </c>
      <c r="F15" s="19" t="s">
        <v>154</v>
      </c>
      <c r="G15" s="17" t="s">
        <v>129</v>
      </c>
      <c r="H15" s="26">
        <f>VLOOKUP(C15,供应链!E:J,6,0)</f>
        <v>1</v>
      </c>
      <c r="I15" s="17">
        <f>VLOOKUP(C15,供应链!E:H,4,0)</f>
        <v>823</v>
      </c>
      <c r="J15" s="17">
        <f>VLOOKUP(C15,供应链!E:K,7,0)</f>
        <v>0</v>
      </c>
      <c r="K15" s="18">
        <f>VLOOKUP(C15,供应链!E:I,5,0)</f>
        <v>27.7834935536765</v>
      </c>
      <c r="L15" s="27">
        <f t="shared" si="0"/>
        <v>0.0102531040076534</v>
      </c>
      <c r="M15" s="17">
        <v>1383</v>
      </c>
      <c r="N15" s="26">
        <v>0.0535068691250904</v>
      </c>
      <c r="O15" s="18">
        <v>74</v>
      </c>
      <c r="P15" s="18">
        <v>14818</v>
      </c>
      <c r="Q15" s="40">
        <f t="shared" si="39"/>
        <v>200.243243243243</v>
      </c>
      <c r="R15" s="17">
        <f t="shared" si="1"/>
        <v>-2128</v>
      </c>
      <c r="S15" s="36">
        <f t="shared" si="40"/>
        <v>-0.143609124038332</v>
      </c>
      <c r="T15" s="17">
        <v>1062</v>
      </c>
      <c r="U15" s="26">
        <v>0.032015065913371</v>
      </c>
      <c r="V15" s="18">
        <v>34</v>
      </c>
      <c r="W15" s="18">
        <v>6775</v>
      </c>
      <c r="X15" s="40">
        <f t="shared" si="2"/>
        <v>199.264705882353</v>
      </c>
      <c r="Y15" s="17">
        <f t="shared" si="70"/>
        <v>-1011</v>
      </c>
      <c r="Z15" s="36">
        <f t="shared" si="71"/>
        <v>-0.149225092250923</v>
      </c>
      <c r="AA15" s="17">
        <v>1111</v>
      </c>
      <c r="AB15" s="26">
        <v>0.0351035103510351</v>
      </c>
      <c r="AC15" s="18">
        <v>39</v>
      </c>
      <c r="AD15" s="18">
        <v>7873</v>
      </c>
      <c r="AE15" s="40">
        <v>209</v>
      </c>
      <c r="AF15" s="17">
        <f t="shared" si="41"/>
        <v>-780</v>
      </c>
      <c r="AG15" s="36">
        <f t="shared" si="42"/>
        <v>-0.0990727803886701</v>
      </c>
      <c r="AH15" s="17">
        <v>710</v>
      </c>
      <c r="AI15" s="26">
        <v>0.0380281690140845</v>
      </c>
      <c r="AJ15" s="18">
        <v>27</v>
      </c>
      <c r="AK15" s="18">
        <v>5788</v>
      </c>
      <c r="AL15" s="40">
        <v>209</v>
      </c>
      <c r="AM15" s="17">
        <f t="shared" si="43"/>
        <v>-540</v>
      </c>
      <c r="AN15" s="36">
        <f t="shared" si="44"/>
        <v>-0.0932964754664824</v>
      </c>
      <c r="AO15" s="17">
        <v>661</v>
      </c>
      <c r="AP15" s="26">
        <v>0.0499243570347958</v>
      </c>
      <c r="AQ15" s="18">
        <v>33</v>
      </c>
      <c r="AR15" s="18">
        <v>6896</v>
      </c>
      <c r="AS15" s="40">
        <v>209</v>
      </c>
      <c r="AT15" s="17">
        <f t="shared" si="45"/>
        <v>-660</v>
      </c>
      <c r="AU15" s="36">
        <f t="shared" si="46"/>
        <v>-0.095707656612529</v>
      </c>
      <c r="AV15" s="17">
        <v>790</v>
      </c>
      <c r="AW15" s="26">
        <v>0.0430379746835443</v>
      </c>
      <c r="AX15" s="18">
        <v>34</v>
      </c>
      <c r="AY15" s="18">
        <v>7174</v>
      </c>
      <c r="AZ15" s="40">
        <v>209</v>
      </c>
      <c r="BA15" s="17">
        <f t="shared" si="47"/>
        <v>-680</v>
      </c>
      <c r="BB15" s="36">
        <f t="shared" si="48"/>
        <v>-0.0947867298578199</v>
      </c>
      <c r="BC15" s="17">
        <v>800</v>
      </c>
      <c r="BD15" s="26">
        <v>0.05</v>
      </c>
      <c r="BE15" s="17">
        <v>40</v>
      </c>
      <c r="BF15" s="18">
        <v>8340</v>
      </c>
      <c r="BG15" s="40">
        <v>209</v>
      </c>
      <c r="BH15" s="17">
        <f t="shared" si="3"/>
        <v>-800</v>
      </c>
      <c r="BI15" s="36">
        <f t="shared" si="4"/>
        <v>-0.0959232613908873</v>
      </c>
      <c r="BJ15" s="17">
        <v>760</v>
      </c>
      <c r="BK15" s="32">
        <v>0.0407894736842105</v>
      </c>
      <c r="BL15" s="17">
        <v>31</v>
      </c>
      <c r="BM15" s="18">
        <v>6525</v>
      </c>
      <c r="BN15" s="40">
        <v>209</v>
      </c>
      <c r="BO15" s="17">
        <f t="shared" si="5"/>
        <v>-620</v>
      </c>
      <c r="BP15" s="36">
        <f t="shared" si="6"/>
        <v>-0.0950191570881226</v>
      </c>
      <c r="BQ15" s="17">
        <v>692</v>
      </c>
      <c r="BR15" s="32">
        <v>0.0361271676300578</v>
      </c>
      <c r="BS15" s="18">
        <v>25</v>
      </c>
      <c r="BT15" s="18">
        <v>5225</v>
      </c>
      <c r="BU15" s="40">
        <v>209</v>
      </c>
      <c r="BV15" s="17">
        <f t="shared" si="7"/>
        <v>-500</v>
      </c>
      <c r="BW15" s="36">
        <f t="shared" si="8"/>
        <v>-0.0956937799043062</v>
      </c>
      <c r="BX15" s="112">
        <v>598</v>
      </c>
      <c r="BY15" s="117">
        <v>0.0301003344481605</v>
      </c>
      <c r="BZ15" s="18">
        <v>18</v>
      </c>
      <c r="CA15" s="112">
        <v>3808</v>
      </c>
      <c r="CB15" s="40">
        <v>209</v>
      </c>
      <c r="CC15" s="17">
        <f t="shared" si="9"/>
        <v>-360</v>
      </c>
      <c r="CD15" s="36">
        <f t="shared" si="10"/>
        <v>-0.0945378151260504</v>
      </c>
      <c r="CE15" s="112">
        <v>627</v>
      </c>
      <c r="CF15" s="117">
        <v>0.0398724082934609</v>
      </c>
      <c r="CG15" s="112">
        <v>25</v>
      </c>
      <c r="CH15" s="260">
        <v>5386.53846153846</v>
      </c>
      <c r="CI15" s="40">
        <v>209</v>
      </c>
      <c r="CJ15" s="17">
        <f t="shared" si="11"/>
        <v>-500</v>
      </c>
      <c r="CK15" s="36">
        <f t="shared" si="12"/>
        <v>-0.0928239914316316</v>
      </c>
      <c r="CL15" s="120">
        <v>550</v>
      </c>
      <c r="CM15" s="121">
        <v>0.0272727272727273</v>
      </c>
      <c r="CN15" s="55">
        <v>15</v>
      </c>
      <c r="CO15" s="55">
        <v>3232</v>
      </c>
      <c r="CP15" s="40">
        <v>209</v>
      </c>
      <c r="CQ15" s="17">
        <f t="shared" si="13"/>
        <v>-300</v>
      </c>
      <c r="CR15" s="36">
        <f t="shared" si="14"/>
        <v>-0.0928217821782178</v>
      </c>
      <c r="CS15" s="122">
        <v>477</v>
      </c>
      <c r="CT15" s="121">
        <v>0.0167714884696017</v>
      </c>
      <c r="CU15" s="122">
        <v>8</v>
      </c>
      <c r="CV15" s="122">
        <v>1785</v>
      </c>
      <c r="CW15" s="40">
        <v>209</v>
      </c>
      <c r="CX15" s="17">
        <f t="shared" si="15"/>
        <v>-160</v>
      </c>
      <c r="CY15" s="36">
        <f t="shared" si="16"/>
        <v>-0.0896358543417367</v>
      </c>
      <c r="CZ15" s="112">
        <v>522</v>
      </c>
      <c r="DA15" s="117">
        <v>0.0153256704980843</v>
      </c>
      <c r="DB15" s="112">
        <v>8</v>
      </c>
      <c r="DC15" s="112">
        <v>1792</v>
      </c>
      <c r="DD15" s="40">
        <v>209</v>
      </c>
      <c r="DE15" s="17">
        <f t="shared" si="17"/>
        <v>-160</v>
      </c>
      <c r="DF15" s="36">
        <f t="shared" si="18"/>
        <v>-0.0892857142857143</v>
      </c>
      <c r="DG15" s="126">
        <v>689</v>
      </c>
      <c r="DH15" s="32">
        <v>0</v>
      </c>
      <c r="DI15" s="17">
        <v>0</v>
      </c>
      <c r="DJ15" s="18">
        <v>0</v>
      </c>
      <c r="DK15" s="40">
        <v>209</v>
      </c>
      <c r="DL15" s="17">
        <f t="shared" si="19"/>
        <v>0</v>
      </c>
      <c r="DM15" s="36">
        <f t="shared" si="20"/>
        <v>0</v>
      </c>
      <c r="DN15" s="33">
        <v>1150</v>
      </c>
      <c r="DO15" s="32">
        <v>0.0643478260869565</v>
      </c>
      <c r="DP15" s="18">
        <v>74</v>
      </c>
      <c r="DQ15" s="18">
        <v>14861</v>
      </c>
      <c r="DR15" s="40">
        <f t="shared" si="49"/>
        <v>200.824324324324</v>
      </c>
      <c r="DS15" s="17">
        <f t="shared" si="21"/>
        <v>-2085</v>
      </c>
      <c r="DT15" s="36">
        <f t="shared" si="22"/>
        <v>-0.140300114393379</v>
      </c>
      <c r="DU15" s="18">
        <v>954</v>
      </c>
      <c r="DV15" s="26">
        <v>0.019916142557652</v>
      </c>
      <c r="DW15" s="18">
        <v>19</v>
      </c>
      <c r="DX15" s="18">
        <v>3925</v>
      </c>
      <c r="DY15" s="40">
        <f t="shared" si="23"/>
        <v>206.578947368421</v>
      </c>
      <c r="DZ15" s="17">
        <f t="shared" si="24"/>
        <v>-426</v>
      </c>
      <c r="EA15" s="36">
        <f t="shared" si="25"/>
        <v>-0.108535031847134</v>
      </c>
      <c r="EB15" s="18">
        <v>1895</v>
      </c>
      <c r="EC15" s="26">
        <v>0.083377308707124</v>
      </c>
      <c r="ED15" s="18">
        <v>158</v>
      </c>
      <c r="EE15" s="18">
        <v>28054</v>
      </c>
      <c r="EF15" s="40">
        <f t="shared" si="50"/>
        <v>177.556962025316</v>
      </c>
      <c r="EG15" s="17">
        <f t="shared" si="26"/>
        <v>-8128.00000000007</v>
      </c>
      <c r="EH15" s="36">
        <f t="shared" si="27"/>
        <v>-0.289726955157912</v>
      </c>
      <c r="EI15" s="18">
        <v>825</v>
      </c>
      <c r="EJ15" s="26">
        <v>0.0339393939393939</v>
      </c>
      <c r="EK15" s="18">
        <v>28</v>
      </c>
      <c r="EL15" s="18">
        <v>5630</v>
      </c>
      <c r="EM15" s="40">
        <v>209</v>
      </c>
      <c r="EN15" s="17">
        <f t="shared" si="28"/>
        <v>-560</v>
      </c>
      <c r="EO15" s="36">
        <f t="shared" si="29"/>
        <v>-0.0994671403197158</v>
      </c>
      <c r="EP15" s="18">
        <v>704</v>
      </c>
      <c r="EQ15" s="26">
        <v>0.0426136363636364</v>
      </c>
      <c r="ER15" s="18">
        <v>30</v>
      </c>
      <c r="ES15" s="18">
        <v>6060</v>
      </c>
      <c r="ET15" s="40">
        <v>209</v>
      </c>
      <c r="EU15" s="17">
        <f t="shared" si="30"/>
        <v>-600</v>
      </c>
      <c r="EV15" s="36">
        <f t="shared" si="31"/>
        <v>-0.099009900990099</v>
      </c>
      <c r="EW15" s="18">
        <v>432</v>
      </c>
      <c r="EX15" s="26">
        <v>0.0509259259259259</v>
      </c>
      <c r="EY15" s="17">
        <v>22</v>
      </c>
      <c r="EZ15" s="18">
        <v>4548</v>
      </c>
      <c r="FA15" s="40">
        <v>209</v>
      </c>
      <c r="FB15" s="17">
        <f t="shared" si="51"/>
        <v>-440</v>
      </c>
      <c r="FC15" s="36">
        <f t="shared" si="52"/>
        <v>-0.0967458223394899</v>
      </c>
      <c r="FD15" s="18">
        <v>561</v>
      </c>
      <c r="FE15" s="26">
        <v>0.0516934046345811</v>
      </c>
      <c r="FF15" s="17">
        <v>29</v>
      </c>
      <c r="FG15" s="18">
        <v>5990</v>
      </c>
      <c r="FH15" s="40">
        <v>209</v>
      </c>
      <c r="FI15" s="17">
        <f t="shared" si="53"/>
        <v>-580</v>
      </c>
      <c r="FJ15" s="36">
        <f t="shared" si="54"/>
        <v>-0.0968280467445743</v>
      </c>
      <c r="FK15" s="18">
        <v>415</v>
      </c>
      <c r="FL15" s="26">
        <v>0.0481927710843374</v>
      </c>
      <c r="FM15" s="17">
        <v>20</v>
      </c>
      <c r="FN15" s="18">
        <v>4157</v>
      </c>
      <c r="FO15" s="40">
        <v>209</v>
      </c>
      <c r="FP15" s="17">
        <f t="shared" si="55"/>
        <v>-400</v>
      </c>
      <c r="FQ15" s="36">
        <f t="shared" si="56"/>
        <v>-0.0962232379119557</v>
      </c>
      <c r="FR15" s="18">
        <v>411</v>
      </c>
      <c r="FS15" s="26">
        <v>0.0583941605839416</v>
      </c>
      <c r="FT15" s="17">
        <v>24</v>
      </c>
      <c r="FU15" s="18">
        <v>4953</v>
      </c>
      <c r="FV15" s="40">
        <v>209</v>
      </c>
      <c r="FW15" s="17">
        <f t="shared" si="57"/>
        <v>-480</v>
      </c>
      <c r="FX15" s="36">
        <f t="shared" si="58"/>
        <v>-0.0969109630526953</v>
      </c>
      <c r="FY15" s="18">
        <v>601</v>
      </c>
      <c r="FZ15" s="26">
        <v>0.0682196339434276</v>
      </c>
      <c r="GA15" s="17">
        <v>41</v>
      </c>
      <c r="GB15" s="18">
        <v>8081</v>
      </c>
      <c r="GC15" s="40">
        <v>199</v>
      </c>
      <c r="GD15" s="17">
        <f t="shared" si="59"/>
        <v>-1230</v>
      </c>
      <c r="GE15" s="36">
        <f t="shared" si="60"/>
        <v>-0.15220888503898</v>
      </c>
      <c r="GF15" s="18">
        <v>664</v>
      </c>
      <c r="GG15" s="26">
        <v>0.0647590361445783</v>
      </c>
      <c r="GH15" s="18">
        <v>43</v>
      </c>
      <c r="GI15" s="18">
        <v>8475</v>
      </c>
      <c r="GJ15" s="40">
        <v>199</v>
      </c>
      <c r="GK15" s="17">
        <f t="shared" si="61"/>
        <v>-1290</v>
      </c>
      <c r="GL15" s="36">
        <f t="shared" si="62"/>
        <v>-0.152212389380531</v>
      </c>
      <c r="GM15" s="18">
        <v>766</v>
      </c>
      <c r="GN15" s="26">
        <v>0.0483028720626632</v>
      </c>
      <c r="GO15" s="18">
        <v>37</v>
      </c>
      <c r="GP15" s="18">
        <v>7276</v>
      </c>
      <c r="GQ15" s="40">
        <v>199</v>
      </c>
      <c r="GR15" s="17">
        <f t="shared" si="63"/>
        <v>-1110</v>
      </c>
      <c r="GS15" s="36">
        <f t="shared" si="64"/>
        <v>-0.152556349642661</v>
      </c>
      <c r="GT15" s="18">
        <v>583</v>
      </c>
      <c r="GU15" s="26">
        <v>0.0411663807890223</v>
      </c>
      <c r="GV15" s="18">
        <v>24</v>
      </c>
      <c r="GW15" s="18">
        <v>5063</v>
      </c>
      <c r="GX15" s="40">
        <v>199</v>
      </c>
      <c r="GY15" s="17">
        <f t="shared" si="32"/>
        <v>-720</v>
      </c>
      <c r="GZ15" s="36">
        <f t="shared" si="33"/>
        <v>-0.142208176970176</v>
      </c>
      <c r="HA15" s="18">
        <v>449</v>
      </c>
      <c r="HB15" s="26">
        <v>0.0244988864142539</v>
      </c>
      <c r="HC15" s="18">
        <v>11</v>
      </c>
      <c r="HD15" s="18">
        <v>2372</v>
      </c>
      <c r="HE15" s="40">
        <v>199</v>
      </c>
      <c r="HF15" s="17">
        <f t="shared" si="65"/>
        <v>-330</v>
      </c>
      <c r="HG15" s="36">
        <f t="shared" si="66"/>
        <v>-0.139123102866779</v>
      </c>
      <c r="HH15" s="18">
        <v>376</v>
      </c>
      <c r="HI15" s="26">
        <v>0.0398936170212766</v>
      </c>
      <c r="HJ15" s="17">
        <v>15</v>
      </c>
      <c r="HK15" s="18">
        <v>3275</v>
      </c>
      <c r="HL15" s="40">
        <v>199</v>
      </c>
      <c r="HM15" s="17">
        <f t="shared" si="67"/>
        <v>-450</v>
      </c>
      <c r="HN15" s="36">
        <f t="shared" si="68"/>
        <v>-0.137404580152672</v>
      </c>
      <c r="HO15" s="18"/>
      <c r="HP15" s="26"/>
      <c r="HQ15" s="17"/>
      <c r="HR15" s="18"/>
      <c r="HS15" s="40"/>
      <c r="HT15" s="17"/>
      <c r="HU15" s="36"/>
      <c r="HV15" s="17">
        <v>1834</v>
      </c>
      <c r="HW15" s="17">
        <v>366837.03</v>
      </c>
      <c r="HX15" s="18">
        <v>845</v>
      </c>
      <c r="HY15" s="18">
        <v>175988.11</v>
      </c>
      <c r="HZ15" s="17">
        <v>1812</v>
      </c>
      <c r="IA15" s="17">
        <v>373313</v>
      </c>
      <c r="IB15" s="18">
        <v>1080</v>
      </c>
      <c r="IC15" s="17">
        <v>230926</v>
      </c>
      <c r="ID15" s="17">
        <v>991</v>
      </c>
      <c r="IE15" s="17">
        <v>199289</v>
      </c>
      <c r="IF15" s="41"/>
      <c r="IG15" s="41"/>
      <c r="IH15" s="41"/>
      <c r="II15" s="41"/>
      <c r="IJ15" s="41"/>
      <c r="IK15" s="41"/>
      <c r="IL15" s="18"/>
      <c r="IM15" s="41"/>
      <c r="IN15" s="41"/>
      <c r="IO15" s="41"/>
      <c r="IP15" s="18"/>
      <c r="IQ15" s="18"/>
      <c r="IR15" s="18">
        <f t="shared" si="34"/>
        <v>986</v>
      </c>
      <c r="IS15" s="18">
        <f t="shared" si="35"/>
        <v>198137.538461538</v>
      </c>
      <c r="IT15" s="17">
        <v>229</v>
      </c>
      <c r="IU15" s="18">
        <f t="shared" si="69"/>
        <v>-28028.0000000001</v>
      </c>
      <c r="IV15" s="36">
        <f t="shared" si="36"/>
        <v>-0.141457293845612</v>
      </c>
      <c r="IW15" s="18">
        <f t="shared" si="37"/>
        <v>7548</v>
      </c>
      <c r="IX15" s="42">
        <f t="shared" si="38"/>
        <v>1544490.67846154</v>
      </c>
      <c r="IY15" s="43"/>
      <c r="IZ15" s="43"/>
    </row>
    <row r="16" spans="1:260">
      <c r="A16" s="16"/>
      <c r="B16" s="17" t="s">
        <v>35</v>
      </c>
      <c r="C16" s="21">
        <v>6939962759043</v>
      </c>
      <c r="D16" s="21">
        <v>21061010002803</v>
      </c>
      <c r="E16" s="22" t="s">
        <v>155</v>
      </c>
      <c r="F16" s="19" t="s">
        <v>156</v>
      </c>
      <c r="G16" s="17" t="s">
        <v>129</v>
      </c>
      <c r="H16" s="26">
        <f>VLOOKUP(C16,供应链!E:J,6,0)</f>
        <v>0.958333333333333</v>
      </c>
      <c r="I16" s="17">
        <f>VLOOKUP(C16,供应链!E:H,4,0)</f>
        <v>174</v>
      </c>
      <c r="J16" s="17">
        <f>VLOOKUP(C16,供应链!E:K,7,0)</f>
        <v>0</v>
      </c>
      <c r="K16" s="18">
        <f>VLOOKUP(C16,供应链!E:I,5,0)</f>
        <v>94.4430085293358</v>
      </c>
      <c r="L16" s="27">
        <f t="shared" si="0"/>
        <v>0.000665515878792921</v>
      </c>
      <c r="M16" s="17">
        <v>367</v>
      </c>
      <c r="N16" s="26">
        <v>0.0108991825613079</v>
      </c>
      <c r="O16" s="18">
        <v>4</v>
      </c>
      <c r="P16" s="18">
        <v>1276</v>
      </c>
      <c r="Q16" s="40">
        <f t="shared" si="39"/>
        <v>319</v>
      </c>
      <c r="R16" s="17">
        <f t="shared" si="1"/>
        <v>-80</v>
      </c>
      <c r="S16" s="36">
        <f t="shared" si="40"/>
        <v>-0.0626959247648903</v>
      </c>
      <c r="T16" s="17">
        <v>267</v>
      </c>
      <c r="U16" s="26">
        <v>0.0224719101123595</v>
      </c>
      <c r="V16" s="18">
        <v>6</v>
      </c>
      <c r="W16" s="18">
        <v>2006</v>
      </c>
      <c r="X16" s="40">
        <f t="shared" si="2"/>
        <v>334.333333333333</v>
      </c>
      <c r="Y16" s="17">
        <f t="shared" si="70"/>
        <v>-28.0000000000001</v>
      </c>
      <c r="Z16" s="36">
        <f t="shared" si="71"/>
        <v>-0.0139581256231307</v>
      </c>
      <c r="AA16" s="17">
        <v>293</v>
      </c>
      <c r="AB16" s="26">
        <v>0.0102389078498294</v>
      </c>
      <c r="AC16" s="18">
        <v>3</v>
      </c>
      <c r="AD16" s="18">
        <v>957</v>
      </c>
      <c r="AE16" s="40">
        <v>319</v>
      </c>
      <c r="AF16" s="17">
        <f t="shared" si="41"/>
        <v>-60</v>
      </c>
      <c r="AG16" s="36">
        <f t="shared" si="42"/>
        <v>-0.0626959247648903</v>
      </c>
      <c r="AH16" s="17">
        <v>276</v>
      </c>
      <c r="AI16" s="26">
        <v>0.0217391304347826</v>
      </c>
      <c r="AJ16" s="18">
        <v>6</v>
      </c>
      <c r="AK16" s="18">
        <v>2003</v>
      </c>
      <c r="AL16" s="40">
        <v>319</v>
      </c>
      <c r="AM16" s="17">
        <f t="shared" si="43"/>
        <v>-120</v>
      </c>
      <c r="AN16" s="36">
        <f t="shared" si="44"/>
        <v>-0.0599101347978033</v>
      </c>
      <c r="AO16" s="17">
        <v>232</v>
      </c>
      <c r="AP16" s="26">
        <v>0.00431034482758621</v>
      </c>
      <c r="AQ16" s="18">
        <v>1</v>
      </c>
      <c r="AR16" s="18">
        <v>319</v>
      </c>
      <c r="AS16" s="40">
        <v>319</v>
      </c>
      <c r="AT16" s="17">
        <f t="shared" si="45"/>
        <v>-20</v>
      </c>
      <c r="AU16" s="36">
        <f t="shared" si="46"/>
        <v>-0.0626959247648903</v>
      </c>
      <c r="AV16" s="17">
        <v>183</v>
      </c>
      <c r="AW16" s="26">
        <v>0.0109289617486339</v>
      </c>
      <c r="AX16" s="18">
        <v>2</v>
      </c>
      <c r="AY16" s="18">
        <v>628</v>
      </c>
      <c r="AZ16" s="40">
        <v>319</v>
      </c>
      <c r="BA16" s="17">
        <f t="shared" si="47"/>
        <v>-40</v>
      </c>
      <c r="BB16" s="36">
        <f t="shared" si="48"/>
        <v>-0.0636942675159236</v>
      </c>
      <c r="BC16" s="17">
        <v>200</v>
      </c>
      <c r="BD16" s="26">
        <v>0.02</v>
      </c>
      <c r="BE16" s="17">
        <v>4</v>
      </c>
      <c r="BF16" s="18">
        <v>1296</v>
      </c>
      <c r="BG16" s="40">
        <v>319</v>
      </c>
      <c r="BH16" s="17">
        <f t="shared" si="3"/>
        <v>-80</v>
      </c>
      <c r="BI16" s="36">
        <f t="shared" si="4"/>
        <v>-0.0617283950617284</v>
      </c>
      <c r="BJ16" s="17">
        <v>200</v>
      </c>
      <c r="BK16" s="32">
        <v>0.02</v>
      </c>
      <c r="BL16" s="17">
        <v>4</v>
      </c>
      <c r="BM16" s="18">
        <v>1287</v>
      </c>
      <c r="BN16" s="40">
        <v>319</v>
      </c>
      <c r="BO16" s="17">
        <f t="shared" si="5"/>
        <v>-80</v>
      </c>
      <c r="BP16" s="36">
        <f t="shared" si="6"/>
        <v>-0.0621600621600622</v>
      </c>
      <c r="BQ16" s="17">
        <v>196</v>
      </c>
      <c r="BR16" s="32">
        <v>0.00510204081632653</v>
      </c>
      <c r="BS16" s="18">
        <v>1</v>
      </c>
      <c r="BT16" s="18">
        <v>319</v>
      </c>
      <c r="BU16" s="40">
        <v>319</v>
      </c>
      <c r="BV16" s="17">
        <f t="shared" si="7"/>
        <v>-20</v>
      </c>
      <c r="BW16" s="36">
        <f t="shared" si="8"/>
        <v>-0.0626959247648903</v>
      </c>
      <c r="BX16" s="112">
        <v>170</v>
      </c>
      <c r="BY16" s="117">
        <v>0</v>
      </c>
      <c r="BZ16" s="18">
        <v>0</v>
      </c>
      <c r="CA16" s="112">
        <v>0</v>
      </c>
      <c r="CB16" s="40">
        <v>319</v>
      </c>
      <c r="CC16" s="17">
        <f t="shared" si="9"/>
        <v>0</v>
      </c>
      <c r="CD16" s="36">
        <f t="shared" si="10"/>
        <v>0</v>
      </c>
      <c r="CE16" s="112">
        <v>177</v>
      </c>
      <c r="CF16" s="117">
        <v>0</v>
      </c>
      <c r="CG16" s="112">
        <v>0</v>
      </c>
      <c r="CH16" s="260">
        <v>0</v>
      </c>
      <c r="CI16" s="40">
        <v>319</v>
      </c>
      <c r="CJ16" s="17">
        <f t="shared" si="11"/>
        <v>0</v>
      </c>
      <c r="CK16" s="36">
        <f t="shared" si="12"/>
        <v>0</v>
      </c>
      <c r="CL16" s="120">
        <v>150</v>
      </c>
      <c r="CM16" s="121">
        <v>0.00666666666666667</v>
      </c>
      <c r="CN16" s="55">
        <v>1</v>
      </c>
      <c r="CO16" s="55">
        <v>319</v>
      </c>
      <c r="CP16" s="40">
        <v>319</v>
      </c>
      <c r="CQ16" s="17">
        <f t="shared" si="13"/>
        <v>-20</v>
      </c>
      <c r="CR16" s="36">
        <f t="shared" si="14"/>
        <v>-0.0626959247648903</v>
      </c>
      <c r="CS16" s="122">
        <v>147</v>
      </c>
      <c r="CT16" s="121">
        <v>0</v>
      </c>
      <c r="CU16" s="122">
        <v>0</v>
      </c>
      <c r="CV16" s="122">
        <v>0</v>
      </c>
      <c r="CW16" s="40">
        <v>319</v>
      </c>
      <c r="CX16" s="17">
        <f t="shared" si="15"/>
        <v>0</v>
      </c>
      <c r="CY16" s="36">
        <f t="shared" si="16"/>
        <v>0</v>
      </c>
      <c r="CZ16" s="112">
        <v>143</v>
      </c>
      <c r="DA16" s="117">
        <v>0</v>
      </c>
      <c r="DB16" s="112">
        <v>0</v>
      </c>
      <c r="DC16" s="112">
        <v>0</v>
      </c>
      <c r="DD16" s="40">
        <v>319</v>
      </c>
      <c r="DE16" s="17">
        <f t="shared" si="17"/>
        <v>0</v>
      </c>
      <c r="DF16" s="36">
        <f t="shared" si="18"/>
        <v>0</v>
      </c>
      <c r="DG16" s="126">
        <v>273</v>
      </c>
      <c r="DH16" s="32">
        <v>0</v>
      </c>
      <c r="DI16" s="17">
        <v>0</v>
      </c>
      <c r="DJ16" s="18">
        <v>0</v>
      </c>
      <c r="DK16" s="40">
        <v>319</v>
      </c>
      <c r="DL16" s="17">
        <f t="shared" si="19"/>
        <v>0</v>
      </c>
      <c r="DM16" s="36">
        <f t="shared" si="20"/>
        <v>0</v>
      </c>
      <c r="DN16" s="33">
        <v>391</v>
      </c>
      <c r="DO16" s="32">
        <v>0.00767263427109974</v>
      </c>
      <c r="DP16" s="18">
        <v>3</v>
      </c>
      <c r="DQ16" s="18">
        <v>967</v>
      </c>
      <c r="DR16" s="40">
        <f t="shared" si="49"/>
        <v>322.333333333333</v>
      </c>
      <c r="DS16" s="17">
        <f t="shared" si="21"/>
        <v>-50.0000000000001</v>
      </c>
      <c r="DT16" s="36">
        <f t="shared" si="22"/>
        <v>-0.0517063081695968</v>
      </c>
      <c r="DU16" s="18">
        <v>336</v>
      </c>
      <c r="DV16" s="26">
        <v>0.00595238095238095</v>
      </c>
      <c r="DW16" s="18">
        <v>2</v>
      </c>
      <c r="DX16" s="18">
        <v>648</v>
      </c>
      <c r="DY16" s="40">
        <f t="shared" si="23"/>
        <v>324</v>
      </c>
      <c r="DZ16" s="17">
        <f t="shared" si="24"/>
        <v>-30</v>
      </c>
      <c r="EA16" s="36">
        <f t="shared" si="25"/>
        <v>-0.0462962962962963</v>
      </c>
      <c r="EB16" s="18">
        <v>516</v>
      </c>
      <c r="EC16" s="26">
        <v>0.00968992248062015</v>
      </c>
      <c r="ED16" s="18">
        <v>5</v>
      </c>
      <c r="EE16" s="18">
        <v>1626</v>
      </c>
      <c r="EF16" s="40">
        <f t="shared" si="50"/>
        <v>325.2</v>
      </c>
      <c r="EG16" s="17">
        <f t="shared" si="26"/>
        <v>-69.0000000000001</v>
      </c>
      <c r="EH16" s="36">
        <f t="shared" si="27"/>
        <v>-0.0424354243542436</v>
      </c>
      <c r="EI16" s="18">
        <v>207</v>
      </c>
      <c r="EJ16" s="26">
        <v>0.0193236714975845</v>
      </c>
      <c r="EK16" s="18">
        <v>4</v>
      </c>
      <c r="EL16" s="18">
        <v>1356</v>
      </c>
      <c r="EM16" s="40">
        <v>319</v>
      </c>
      <c r="EN16" s="17">
        <f t="shared" si="28"/>
        <v>-80</v>
      </c>
      <c r="EO16" s="36">
        <f t="shared" si="29"/>
        <v>-0.0589970501474926</v>
      </c>
      <c r="EP16" s="18">
        <v>217</v>
      </c>
      <c r="EQ16" s="26">
        <v>0</v>
      </c>
      <c r="ER16" s="18">
        <v>0</v>
      </c>
      <c r="ES16" s="18">
        <v>0</v>
      </c>
      <c r="ET16" s="40">
        <v>319</v>
      </c>
      <c r="EU16" s="17">
        <f t="shared" si="30"/>
        <v>0</v>
      </c>
      <c r="EV16" s="36">
        <f t="shared" si="31"/>
        <v>0</v>
      </c>
      <c r="EW16" s="18">
        <v>122</v>
      </c>
      <c r="EX16" s="26">
        <v>0.00819672131147541</v>
      </c>
      <c r="EY16" s="17">
        <v>1</v>
      </c>
      <c r="EZ16" s="18">
        <v>319</v>
      </c>
      <c r="FA16" s="40">
        <v>319</v>
      </c>
      <c r="FB16" s="17">
        <f t="shared" si="51"/>
        <v>-20</v>
      </c>
      <c r="FC16" s="36">
        <f t="shared" si="52"/>
        <v>-0.0626959247648903</v>
      </c>
      <c r="FD16" s="18">
        <v>95</v>
      </c>
      <c r="FE16" s="26">
        <v>0</v>
      </c>
      <c r="FF16" s="17">
        <v>0</v>
      </c>
      <c r="FG16" s="18">
        <v>0</v>
      </c>
      <c r="FH16" s="40">
        <v>319</v>
      </c>
      <c r="FI16" s="17">
        <f t="shared" si="53"/>
        <v>0</v>
      </c>
      <c r="FJ16" s="36">
        <f t="shared" si="54"/>
        <v>0</v>
      </c>
      <c r="FK16" s="18">
        <v>128</v>
      </c>
      <c r="FL16" s="26">
        <v>0</v>
      </c>
      <c r="FM16" s="17">
        <v>0</v>
      </c>
      <c r="FN16" s="18">
        <v>0</v>
      </c>
      <c r="FO16" s="40">
        <v>319</v>
      </c>
      <c r="FP16" s="17">
        <f t="shared" si="55"/>
        <v>0</v>
      </c>
      <c r="FQ16" s="36">
        <f t="shared" si="56"/>
        <v>0</v>
      </c>
      <c r="FR16" s="18">
        <v>101</v>
      </c>
      <c r="FS16" s="26">
        <v>0.0198019801980198</v>
      </c>
      <c r="FT16" s="17">
        <v>2</v>
      </c>
      <c r="FU16" s="18">
        <v>638</v>
      </c>
      <c r="FV16" s="40">
        <v>319</v>
      </c>
      <c r="FW16" s="17">
        <f t="shared" si="57"/>
        <v>-40</v>
      </c>
      <c r="FX16" s="36">
        <f t="shared" si="58"/>
        <v>-0.0626959247648903</v>
      </c>
      <c r="FY16" s="18">
        <v>139</v>
      </c>
      <c r="FZ16" s="26">
        <v>0.0215827338129496</v>
      </c>
      <c r="GA16" s="17">
        <v>3</v>
      </c>
      <c r="GB16" s="18">
        <v>947</v>
      </c>
      <c r="GC16" s="40">
        <v>319</v>
      </c>
      <c r="GD16" s="17">
        <f t="shared" si="59"/>
        <v>-60</v>
      </c>
      <c r="GE16" s="36">
        <f t="shared" si="60"/>
        <v>-0.0633579725448786</v>
      </c>
      <c r="GF16" s="18">
        <v>157</v>
      </c>
      <c r="GG16" s="26">
        <v>0.0191082802547771</v>
      </c>
      <c r="GH16" s="18">
        <v>3</v>
      </c>
      <c r="GI16" s="18">
        <v>957</v>
      </c>
      <c r="GJ16" s="40">
        <v>319</v>
      </c>
      <c r="GK16" s="17">
        <f t="shared" si="61"/>
        <v>-60</v>
      </c>
      <c r="GL16" s="36">
        <f t="shared" si="62"/>
        <v>-0.0626959247648903</v>
      </c>
      <c r="GM16" s="18">
        <v>154</v>
      </c>
      <c r="GN16" s="26">
        <v>0.012987012987013</v>
      </c>
      <c r="GO16" s="18">
        <v>2</v>
      </c>
      <c r="GP16" s="18">
        <v>638</v>
      </c>
      <c r="GQ16" s="40">
        <v>319</v>
      </c>
      <c r="GR16" s="17">
        <f t="shared" si="63"/>
        <v>-40</v>
      </c>
      <c r="GS16" s="36">
        <f t="shared" si="64"/>
        <v>-0.0626959247648903</v>
      </c>
      <c r="GT16" s="18">
        <v>138</v>
      </c>
      <c r="GU16" s="26">
        <v>0.0144927536231884</v>
      </c>
      <c r="GV16" s="18">
        <v>2</v>
      </c>
      <c r="GW16" s="18">
        <v>638</v>
      </c>
      <c r="GX16" s="40">
        <v>319</v>
      </c>
      <c r="GY16" s="17">
        <f t="shared" si="32"/>
        <v>-40</v>
      </c>
      <c r="GZ16" s="36">
        <f t="shared" si="33"/>
        <v>-0.0626959247648903</v>
      </c>
      <c r="HA16" s="18">
        <v>116</v>
      </c>
      <c r="HB16" s="26">
        <v>0.0172413793103448</v>
      </c>
      <c r="HC16" s="18">
        <v>2</v>
      </c>
      <c r="HD16" s="18">
        <v>638</v>
      </c>
      <c r="HE16" s="40">
        <v>319</v>
      </c>
      <c r="HF16" s="17">
        <f t="shared" si="65"/>
        <v>-40</v>
      </c>
      <c r="HG16" s="36">
        <f t="shared" si="66"/>
        <v>-0.0626959247648903</v>
      </c>
      <c r="HH16" s="18">
        <v>115</v>
      </c>
      <c r="HI16" s="26">
        <v>0.0260869565217391</v>
      </c>
      <c r="HJ16" s="17">
        <v>3</v>
      </c>
      <c r="HK16" s="18">
        <v>942</v>
      </c>
      <c r="HL16" s="40">
        <v>319</v>
      </c>
      <c r="HM16" s="17">
        <f t="shared" si="67"/>
        <v>-60</v>
      </c>
      <c r="HN16" s="36">
        <f t="shared" si="68"/>
        <v>-0.0636942675159236</v>
      </c>
      <c r="HO16" s="18"/>
      <c r="HP16" s="26"/>
      <c r="HQ16" s="17"/>
      <c r="HR16" s="18"/>
      <c r="HS16" s="40"/>
      <c r="HT16" s="17"/>
      <c r="HU16" s="36"/>
      <c r="HV16" s="17">
        <v>233</v>
      </c>
      <c r="HW16" s="17">
        <v>71423.18</v>
      </c>
      <c r="HX16" s="18">
        <v>27</v>
      </c>
      <c r="HY16" s="18">
        <v>9200</v>
      </c>
      <c r="HZ16" s="17">
        <v>196</v>
      </c>
      <c r="IA16" s="17">
        <v>66000</v>
      </c>
      <c r="IB16" s="18">
        <v>93</v>
      </c>
      <c r="IC16" s="17">
        <v>31114</v>
      </c>
      <c r="ID16" s="17">
        <v>93</v>
      </c>
      <c r="IE16" s="17">
        <v>30272</v>
      </c>
      <c r="IF16" s="41"/>
      <c r="IG16" s="41"/>
      <c r="IH16" s="41"/>
      <c r="II16" s="41"/>
      <c r="IJ16" s="41"/>
      <c r="IK16" s="41"/>
      <c r="IL16" s="18"/>
      <c r="IM16" s="41"/>
      <c r="IN16" s="41"/>
      <c r="IO16" s="41"/>
      <c r="IP16" s="18"/>
      <c r="IQ16" s="18"/>
      <c r="IR16" s="18">
        <f t="shared" si="34"/>
        <v>64</v>
      </c>
      <c r="IS16" s="18">
        <f t="shared" si="35"/>
        <v>20724</v>
      </c>
      <c r="IT16" s="17">
        <v>339</v>
      </c>
      <c r="IU16" s="18">
        <f t="shared" si="69"/>
        <v>-1137</v>
      </c>
      <c r="IV16" s="36">
        <f t="shared" si="36"/>
        <v>-0.0548639258830342</v>
      </c>
      <c r="IW16" s="18">
        <f t="shared" si="37"/>
        <v>706</v>
      </c>
      <c r="IX16" s="42">
        <f t="shared" si="38"/>
        <v>228733.18</v>
      </c>
      <c r="IY16" s="43"/>
      <c r="IZ16" s="43"/>
    </row>
    <row r="17" spans="1:260">
      <c r="A17" s="16"/>
      <c r="B17" s="17" t="s">
        <v>35</v>
      </c>
      <c r="C17" s="21">
        <v>6939962763910</v>
      </c>
      <c r="D17" s="21">
        <v>21061010003591</v>
      </c>
      <c r="E17" s="22" t="s">
        <v>157</v>
      </c>
      <c r="F17" s="19" t="s">
        <v>158</v>
      </c>
      <c r="G17" s="17" t="s">
        <v>129</v>
      </c>
      <c r="H17" s="26">
        <f>VLOOKUP(C17,供应链!E:J,6,0)</f>
        <v>1</v>
      </c>
      <c r="I17" s="17">
        <f>VLOOKUP(C17,供应链!E:H,4,0)</f>
        <v>421</v>
      </c>
      <c r="J17" s="17">
        <f>VLOOKUP(C17,供应链!E:K,7,0)</f>
        <v>1</v>
      </c>
      <c r="K17" s="18">
        <f>VLOOKUP(C17,供应链!E:I,5,0)</f>
        <v>45.9647302904564</v>
      </c>
      <c r="L17" s="27">
        <f t="shared" si="0"/>
        <v>0.00444023875382152</v>
      </c>
      <c r="M17" s="17">
        <v>938</v>
      </c>
      <c r="N17" s="26">
        <v>0.0255863539445629</v>
      </c>
      <c r="O17" s="18">
        <v>24</v>
      </c>
      <c r="P17" s="18">
        <v>6686</v>
      </c>
      <c r="Q17" s="40">
        <f t="shared" si="39"/>
        <v>278.583333333333</v>
      </c>
      <c r="R17" s="17">
        <f t="shared" si="1"/>
        <v>-10.0000000000005</v>
      </c>
      <c r="S17" s="36">
        <f t="shared" si="40"/>
        <v>-0.00149566257852235</v>
      </c>
      <c r="T17" s="17">
        <v>673</v>
      </c>
      <c r="U17" s="26">
        <v>0.0193164933135215</v>
      </c>
      <c r="V17" s="18">
        <v>13</v>
      </c>
      <c r="W17" s="18">
        <v>3409</v>
      </c>
      <c r="X17" s="40">
        <f t="shared" si="2"/>
        <v>262.230769230769</v>
      </c>
      <c r="Y17" s="17">
        <f t="shared" si="70"/>
        <v>-218</v>
      </c>
      <c r="Z17" s="36">
        <f t="shared" si="71"/>
        <v>-0.0639483719565855</v>
      </c>
      <c r="AA17" s="17">
        <v>914</v>
      </c>
      <c r="AB17" s="26">
        <v>0.0328227571115974</v>
      </c>
      <c r="AC17" s="18">
        <v>30</v>
      </c>
      <c r="AD17" s="18">
        <v>7949</v>
      </c>
      <c r="AE17" s="40">
        <v>259</v>
      </c>
      <c r="AF17" s="17">
        <f t="shared" si="41"/>
        <v>-600</v>
      </c>
      <c r="AG17" s="36">
        <f t="shared" si="42"/>
        <v>-0.0754811926028431</v>
      </c>
      <c r="AH17" s="17">
        <v>10461</v>
      </c>
      <c r="AI17" s="26">
        <v>0.0142433801739795</v>
      </c>
      <c r="AJ17" s="18">
        <v>149</v>
      </c>
      <c r="AK17" s="18">
        <v>40488</v>
      </c>
      <c r="AL17" s="40">
        <v>259</v>
      </c>
      <c r="AM17" s="17">
        <f t="shared" si="43"/>
        <v>-2980</v>
      </c>
      <c r="AN17" s="36">
        <f t="shared" si="44"/>
        <v>-0.0736020549298558</v>
      </c>
      <c r="AO17" s="17">
        <v>2197</v>
      </c>
      <c r="AP17" s="26">
        <v>0.00910332271279017</v>
      </c>
      <c r="AQ17" s="18">
        <v>20</v>
      </c>
      <c r="AR17" s="18">
        <v>5473</v>
      </c>
      <c r="AS17" s="40">
        <v>259</v>
      </c>
      <c r="AT17" s="17">
        <f t="shared" si="45"/>
        <v>-400</v>
      </c>
      <c r="AU17" s="36">
        <f t="shared" si="46"/>
        <v>-0.0730860588342774</v>
      </c>
      <c r="AV17" s="17">
        <v>836</v>
      </c>
      <c r="AW17" s="26">
        <v>0.00478468899521531</v>
      </c>
      <c r="AX17" s="18">
        <v>4</v>
      </c>
      <c r="AY17" s="18">
        <v>1128</v>
      </c>
      <c r="AZ17" s="40">
        <v>259</v>
      </c>
      <c r="BA17" s="17">
        <f t="shared" si="47"/>
        <v>-80</v>
      </c>
      <c r="BB17" s="36">
        <f t="shared" si="48"/>
        <v>-0.0709219858156028</v>
      </c>
      <c r="BC17" s="17">
        <v>606</v>
      </c>
      <c r="BD17" s="26">
        <v>0.00165016501650165</v>
      </c>
      <c r="BE17" s="17">
        <v>1</v>
      </c>
      <c r="BF17" s="18">
        <v>279</v>
      </c>
      <c r="BG17" s="40">
        <v>259</v>
      </c>
      <c r="BH17" s="17">
        <f t="shared" si="3"/>
        <v>-20</v>
      </c>
      <c r="BI17" s="36">
        <f t="shared" si="4"/>
        <v>-0.0716845878136201</v>
      </c>
      <c r="BJ17" s="17">
        <v>544</v>
      </c>
      <c r="BK17" s="32">
        <v>0.00735294117647059</v>
      </c>
      <c r="BL17" s="17">
        <v>4</v>
      </c>
      <c r="BM17" s="18">
        <v>1169</v>
      </c>
      <c r="BN17" s="40">
        <v>259</v>
      </c>
      <c r="BO17" s="17">
        <f t="shared" si="5"/>
        <v>-80</v>
      </c>
      <c r="BP17" s="36">
        <f t="shared" si="6"/>
        <v>-0.0684345594525235</v>
      </c>
      <c r="BQ17" s="17">
        <v>642</v>
      </c>
      <c r="BR17" s="32">
        <v>0.00623052959501558</v>
      </c>
      <c r="BS17" s="18">
        <v>4</v>
      </c>
      <c r="BT17" s="18">
        <v>1097</v>
      </c>
      <c r="BU17" s="40">
        <v>259</v>
      </c>
      <c r="BV17" s="17">
        <f t="shared" si="7"/>
        <v>-80</v>
      </c>
      <c r="BW17" s="36">
        <f t="shared" si="8"/>
        <v>-0.072926162260711</v>
      </c>
      <c r="BX17" s="112">
        <v>512</v>
      </c>
      <c r="BY17" s="117">
        <v>0.005859375</v>
      </c>
      <c r="BZ17" s="18">
        <v>3</v>
      </c>
      <c r="CA17" s="112">
        <v>880</v>
      </c>
      <c r="CB17" s="40">
        <v>259</v>
      </c>
      <c r="CC17" s="17">
        <f t="shared" si="9"/>
        <v>-60</v>
      </c>
      <c r="CD17" s="36">
        <f t="shared" si="10"/>
        <v>-0.0681818181818182</v>
      </c>
      <c r="CE17" s="112">
        <v>507</v>
      </c>
      <c r="CF17" s="117">
        <v>0</v>
      </c>
      <c r="CG17" s="112">
        <v>0</v>
      </c>
      <c r="CH17" s="260">
        <v>0</v>
      </c>
      <c r="CI17" s="40">
        <v>259</v>
      </c>
      <c r="CJ17" s="17">
        <f t="shared" si="11"/>
        <v>0</v>
      </c>
      <c r="CK17" s="36">
        <f t="shared" si="12"/>
        <v>0</v>
      </c>
      <c r="CL17" s="120">
        <v>410</v>
      </c>
      <c r="CM17" s="121">
        <v>0.00731707317073171</v>
      </c>
      <c r="CN17" s="55">
        <v>3</v>
      </c>
      <c r="CO17" s="55">
        <v>906</v>
      </c>
      <c r="CP17" s="40">
        <v>259</v>
      </c>
      <c r="CQ17" s="17">
        <f t="shared" si="13"/>
        <v>-60</v>
      </c>
      <c r="CR17" s="36">
        <f t="shared" si="14"/>
        <v>-0.0662251655629139</v>
      </c>
      <c r="CS17" s="122">
        <v>401</v>
      </c>
      <c r="CT17" s="121">
        <v>0.0149625935162095</v>
      </c>
      <c r="CU17" s="122">
        <v>6</v>
      </c>
      <c r="CV17" s="122">
        <v>1695</v>
      </c>
      <c r="CW17" s="40">
        <v>259</v>
      </c>
      <c r="CX17" s="17">
        <f t="shared" si="15"/>
        <v>-120</v>
      </c>
      <c r="CY17" s="36">
        <f t="shared" si="16"/>
        <v>-0.0707964601769911</v>
      </c>
      <c r="CZ17" s="112">
        <v>560</v>
      </c>
      <c r="DA17" s="117">
        <v>0.00178571428571429</v>
      </c>
      <c r="DB17" s="112">
        <v>1</v>
      </c>
      <c r="DC17" s="112">
        <v>279</v>
      </c>
      <c r="DD17" s="40">
        <v>259</v>
      </c>
      <c r="DE17" s="17">
        <f t="shared" si="17"/>
        <v>-20</v>
      </c>
      <c r="DF17" s="36">
        <f t="shared" si="18"/>
        <v>-0.0716845878136201</v>
      </c>
      <c r="DG17" s="126">
        <v>773</v>
      </c>
      <c r="DH17" s="32">
        <v>0</v>
      </c>
      <c r="DI17" s="17">
        <v>0</v>
      </c>
      <c r="DJ17" s="18">
        <v>0</v>
      </c>
      <c r="DK17" s="40">
        <v>259</v>
      </c>
      <c r="DL17" s="17">
        <f t="shared" si="19"/>
        <v>0</v>
      </c>
      <c r="DM17" s="36">
        <f t="shared" si="20"/>
        <v>0</v>
      </c>
      <c r="DN17" s="33">
        <v>1184</v>
      </c>
      <c r="DO17" s="32">
        <v>0.0135135135135135</v>
      </c>
      <c r="DP17" s="18">
        <v>16</v>
      </c>
      <c r="DQ17" s="18">
        <v>4139</v>
      </c>
      <c r="DR17" s="40">
        <f t="shared" si="49"/>
        <v>258.6875</v>
      </c>
      <c r="DS17" s="17">
        <f t="shared" si="21"/>
        <v>-325</v>
      </c>
      <c r="DT17" s="36">
        <f t="shared" si="22"/>
        <v>-0.0785213819763228</v>
      </c>
      <c r="DU17" s="18">
        <v>862</v>
      </c>
      <c r="DV17" s="26">
        <v>0.00696055684454756</v>
      </c>
      <c r="DW17" s="18">
        <v>6</v>
      </c>
      <c r="DX17" s="18">
        <v>1529</v>
      </c>
      <c r="DY17" s="40">
        <f t="shared" si="23"/>
        <v>254.833333333333</v>
      </c>
      <c r="DZ17" s="17">
        <f t="shared" si="24"/>
        <v>-145</v>
      </c>
      <c r="EA17" s="36">
        <f t="shared" si="25"/>
        <v>-0.0948332243296272</v>
      </c>
      <c r="EB17" s="18">
        <v>1228</v>
      </c>
      <c r="EC17" s="26">
        <v>0.0211726384364821</v>
      </c>
      <c r="ED17" s="18">
        <v>26</v>
      </c>
      <c r="EE17" s="18">
        <v>6758</v>
      </c>
      <c r="EF17" s="40">
        <f t="shared" si="50"/>
        <v>259.923076923077</v>
      </c>
      <c r="EG17" s="17">
        <f t="shared" si="26"/>
        <v>-495.999999999997</v>
      </c>
      <c r="EH17" s="36">
        <f t="shared" si="27"/>
        <v>-0.0733944954128437</v>
      </c>
      <c r="EI17" s="18">
        <v>555</v>
      </c>
      <c r="EJ17" s="26">
        <v>0.0144144144144144</v>
      </c>
      <c r="EK17" s="18">
        <v>8</v>
      </c>
      <c r="EL17" s="18">
        <v>2121</v>
      </c>
      <c r="EM17" s="40">
        <v>259</v>
      </c>
      <c r="EN17" s="17">
        <f t="shared" si="28"/>
        <v>-160</v>
      </c>
      <c r="EO17" s="36">
        <f t="shared" si="29"/>
        <v>-0.0754361150400754</v>
      </c>
      <c r="EP17" s="18">
        <v>550</v>
      </c>
      <c r="EQ17" s="26">
        <v>0.0127272727272727</v>
      </c>
      <c r="ER17" s="18">
        <v>7</v>
      </c>
      <c r="ES17" s="18">
        <v>1838</v>
      </c>
      <c r="ET17" s="40">
        <v>259</v>
      </c>
      <c r="EU17" s="17">
        <f t="shared" si="30"/>
        <v>-140</v>
      </c>
      <c r="EV17" s="36">
        <f t="shared" si="31"/>
        <v>-0.0761697497279652</v>
      </c>
      <c r="EW17" s="18">
        <v>387</v>
      </c>
      <c r="EX17" s="26">
        <v>0.0335917312661499</v>
      </c>
      <c r="EY17" s="17">
        <v>13</v>
      </c>
      <c r="EZ17" s="18">
        <v>3346</v>
      </c>
      <c r="FA17" s="40">
        <v>259</v>
      </c>
      <c r="FB17" s="17">
        <f t="shared" si="51"/>
        <v>-260</v>
      </c>
      <c r="FC17" s="36">
        <f t="shared" si="52"/>
        <v>-0.0777047220561865</v>
      </c>
      <c r="FD17" s="18">
        <v>355</v>
      </c>
      <c r="FE17" s="26">
        <v>0.0394366197183099</v>
      </c>
      <c r="FF17" s="17">
        <v>14</v>
      </c>
      <c r="FG17" s="18">
        <v>3521</v>
      </c>
      <c r="FH17" s="40">
        <v>259</v>
      </c>
      <c r="FI17" s="17">
        <f t="shared" si="53"/>
        <v>-280</v>
      </c>
      <c r="FJ17" s="36">
        <f t="shared" si="54"/>
        <v>-0.0795228628230616</v>
      </c>
      <c r="FK17" s="18">
        <v>376</v>
      </c>
      <c r="FL17" s="26">
        <v>0.023936170212766</v>
      </c>
      <c r="FM17" s="17">
        <v>9</v>
      </c>
      <c r="FN17" s="18">
        <v>2276</v>
      </c>
      <c r="FO17" s="40">
        <v>259</v>
      </c>
      <c r="FP17" s="17">
        <f t="shared" si="55"/>
        <v>-180</v>
      </c>
      <c r="FQ17" s="36">
        <f t="shared" si="56"/>
        <v>-0.0790861159929701</v>
      </c>
      <c r="FR17" s="18">
        <v>399</v>
      </c>
      <c r="FS17" s="26">
        <v>0.0100250626566416</v>
      </c>
      <c r="FT17" s="17">
        <v>4</v>
      </c>
      <c r="FU17" s="18">
        <v>1026</v>
      </c>
      <c r="FV17" s="40">
        <v>259</v>
      </c>
      <c r="FW17" s="17">
        <f t="shared" si="57"/>
        <v>-80</v>
      </c>
      <c r="FX17" s="36">
        <f t="shared" si="58"/>
        <v>-0.0779727095516569</v>
      </c>
      <c r="FY17" s="18">
        <v>483</v>
      </c>
      <c r="FZ17" s="26">
        <v>0.0186335403726708</v>
      </c>
      <c r="GA17" s="17">
        <v>9</v>
      </c>
      <c r="GB17" s="18">
        <v>2278</v>
      </c>
      <c r="GC17" s="40">
        <v>259</v>
      </c>
      <c r="GD17" s="17">
        <f t="shared" si="59"/>
        <v>-180</v>
      </c>
      <c r="GE17" s="36">
        <f t="shared" si="60"/>
        <v>-0.0790166812993854</v>
      </c>
      <c r="GF17" s="18">
        <v>513</v>
      </c>
      <c r="GG17" s="26">
        <v>0.0409356725146199</v>
      </c>
      <c r="GH17" s="18">
        <v>21</v>
      </c>
      <c r="GI17" s="18">
        <v>5388</v>
      </c>
      <c r="GJ17" s="40">
        <v>259</v>
      </c>
      <c r="GK17" s="17">
        <f t="shared" si="61"/>
        <v>-420</v>
      </c>
      <c r="GL17" s="36">
        <f t="shared" si="62"/>
        <v>-0.0779510022271715</v>
      </c>
      <c r="GM17" s="18">
        <v>721</v>
      </c>
      <c r="GN17" s="26">
        <v>0.0180305131761442</v>
      </c>
      <c r="GO17" s="18">
        <v>13</v>
      </c>
      <c r="GP17" s="18">
        <v>3327</v>
      </c>
      <c r="GQ17" s="40">
        <v>259</v>
      </c>
      <c r="GR17" s="17">
        <f t="shared" si="63"/>
        <v>-260</v>
      </c>
      <c r="GS17" s="36">
        <f t="shared" si="64"/>
        <v>-0.0781484821160204</v>
      </c>
      <c r="GT17" s="18">
        <v>530</v>
      </c>
      <c r="GU17" s="26">
        <v>0.0188679245283019</v>
      </c>
      <c r="GV17" s="18">
        <v>10</v>
      </c>
      <c r="GW17" s="18">
        <v>2590</v>
      </c>
      <c r="GX17" s="40">
        <v>259</v>
      </c>
      <c r="GY17" s="17">
        <f t="shared" si="32"/>
        <v>-200</v>
      </c>
      <c r="GZ17" s="36">
        <f t="shared" si="33"/>
        <v>-0.0772200772200772</v>
      </c>
      <c r="HA17" s="18">
        <v>486</v>
      </c>
      <c r="HB17" s="26">
        <v>0.0102880658436214</v>
      </c>
      <c r="HC17" s="18">
        <v>5</v>
      </c>
      <c r="HD17" s="18">
        <v>1277</v>
      </c>
      <c r="HE17" s="40">
        <v>259</v>
      </c>
      <c r="HF17" s="17">
        <f t="shared" si="65"/>
        <v>-100</v>
      </c>
      <c r="HG17" s="36">
        <f t="shared" si="66"/>
        <v>-0.0783085356303837</v>
      </c>
      <c r="HH17" s="18">
        <v>485</v>
      </c>
      <c r="HI17" s="26">
        <v>0.00824742268041237</v>
      </c>
      <c r="HJ17" s="17">
        <v>4</v>
      </c>
      <c r="HK17" s="18">
        <v>1036</v>
      </c>
      <c r="HL17" s="40">
        <v>259</v>
      </c>
      <c r="HM17" s="17">
        <f t="shared" si="67"/>
        <v>-80</v>
      </c>
      <c r="HN17" s="36">
        <f t="shared" si="68"/>
        <v>-0.0772200772200772</v>
      </c>
      <c r="HO17" s="18"/>
      <c r="HP17" s="26"/>
      <c r="HQ17" s="17"/>
      <c r="HR17" s="18"/>
      <c r="HS17" s="40"/>
      <c r="HT17" s="17"/>
      <c r="HU17" s="36"/>
      <c r="HV17" s="17">
        <v>646</v>
      </c>
      <c r="HW17" s="17">
        <v>184187.66</v>
      </c>
      <c r="HX17" s="18">
        <v>181</v>
      </c>
      <c r="HY17" s="18">
        <v>51223.82</v>
      </c>
      <c r="HZ17" s="17">
        <v>399</v>
      </c>
      <c r="IA17" s="17">
        <v>111460</v>
      </c>
      <c r="IB17" s="18">
        <v>370</v>
      </c>
      <c r="IC17" s="17">
        <v>104251</v>
      </c>
      <c r="ID17" s="17">
        <v>218</v>
      </c>
      <c r="IE17" s="17">
        <v>59151</v>
      </c>
      <c r="IF17" s="41"/>
      <c r="IG17" s="41"/>
      <c r="IH17" s="41"/>
      <c r="II17" s="41"/>
      <c r="IJ17" s="41"/>
      <c r="IK17" s="41"/>
      <c r="IL17" s="18"/>
      <c r="IM17" s="41"/>
      <c r="IN17" s="41"/>
      <c r="IO17" s="41"/>
      <c r="IP17" s="18"/>
      <c r="IQ17" s="18"/>
      <c r="IR17" s="18">
        <f t="shared" si="34"/>
        <v>427</v>
      </c>
      <c r="IS17" s="18">
        <f t="shared" si="35"/>
        <v>113888</v>
      </c>
      <c r="IT17" s="17">
        <v>279</v>
      </c>
      <c r="IU17" s="18">
        <f t="shared" si="69"/>
        <v>-8034</v>
      </c>
      <c r="IV17" s="36">
        <f t="shared" si="36"/>
        <v>-0.0705429896038213</v>
      </c>
      <c r="IW17" s="18">
        <f t="shared" si="37"/>
        <v>2241</v>
      </c>
      <c r="IX17" s="42">
        <f t="shared" si="38"/>
        <v>624161.48</v>
      </c>
      <c r="IY17" s="43"/>
      <c r="IZ17" s="43"/>
    </row>
    <row r="18" spans="1:260">
      <c r="A18" s="16"/>
      <c r="B18" s="17" t="s">
        <v>35</v>
      </c>
      <c r="C18" s="21">
        <v>6939962759814</v>
      </c>
      <c r="D18" s="21">
        <v>21061010003070</v>
      </c>
      <c r="E18" s="22" t="s">
        <v>159</v>
      </c>
      <c r="F18" s="19" t="s">
        <v>160</v>
      </c>
      <c r="G18" s="17" t="s">
        <v>129</v>
      </c>
      <c r="H18" s="26">
        <f>VLOOKUP(C18,供应链!E:J,6,0)</f>
        <v>1</v>
      </c>
      <c r="I18" s="17">
        <f>VLOOKUP(C18,供应链!E:H,4,0)</f>
        <v>1594</v>
      </c>
      <c r="J18" s="17">
        <f>VLOOKUP(C18,供应链!E:K,7,0)</f>
        <v>0</v>
      </c>
      <c r="K18" s="18">
        <f>VLOOKUP(C18,供应链!E:I,5,0)</f>
        <v>31.7683569171198</v>
      </c>
      <c r="L18" s="27">
        <f t="shared" si="0"/>
        <v>0.0172722167917975</v>
      </c>
      <c r="M18" s="17">
        <v>2350</v>
      </c>
      <c r="N18" s="26">
        <v>0.0659574468085106</v>
      </c>
      <c r="O18" s="18">
        <v>155</v>
      </c>
      <c r="P18" s="18">
        <v>25698</v>
      </c>
      <c r="Q18" s="40">
        <f t="shared" si="39"/>
        <v>165.793548387097</v>
      </c>
      <c r="R18" s="17">
        <f t="shared" si="1"/>
        <v>-3597</v>
      </c>
      <c r="S18" s="36">
        <f t="shared" si="40"/>
        <v>-0.139971982255429</v>
      </c>
      <c r="T18" s="17">
        <v>1330</v>
      </c>
      <c r="U18" s="26">
        <v>0.0744360902255639</v>
      </c>
      <c r="V18" s="18">
        <v>99</v>
      </c>
      <c r="W18" s="18">
        <v>15850</v>
      </c>
      <c r="X18" s="40">
        <f t="shared" si="2"/>
        <v>160.10101010101</v>
      </c>
      <c r="Y18" s="17">
        <f t="shared" si="70"/>
        <v>-2861</v>
      </c>
      <c r="Z18" s="36">
        <f t="shared" si="71"/>
        <v>-0.180504731861199</v>
      </c>
      <c r="AA18" s="17">
        <v>1460</v>
      </c>
      <c r="AB18" s="26">
        <v>0.0561643835616438</v>
      </c>
      <c r="AC18" s="18">
        <v>82</v>
      </c>
      <c r="AD18" s="18">
        <v>13639</v>
      </c>
      <c r="AE18" s="40">
        <v>169</v>
      </c>
      <c r="AF18" s="17">
        <f t="shared" si="41"/>
        <v>-1640</v>
      </c>
      <c r="AG18" s="36">
        <f t="shared" si="42"/>
        <v>-0.120243419605543</v>
      </c>
      <c r="AH18" s="17">
        <v>988</v>
      </c>
      <c r="AI18" s="26">
        <v>0.0293522267206478</v>
      </c>
      <c r="AJ18" s="18">
        <v>29</v>
      </c>
      <c r="AK18" s="18">
        <v>5226</v>
      </c>
      <c r="AL18" s="40">
        <v>169</v>
      </c>
      <c r="AM18" s="17">
        <f t="shared" si="43"/>
        <v>-580</v>
      </c>
      <c r="AN18" s="36">
        <f t="shared" si="44"/>
        <v>-0.110983543819365</v>
      </c>
      <c r="AO18" s="17">
        <v>777</v>
      </c>
      <c r="AP18" s="26">
        <v>0.0334620334620335</v>
      </c>
      <c r="AQ18" s="18">
        <v>26</v>
      </c>
      <c r="AR18" s="18">
        <v>4683</v>
      </c>
      <c r="AS18" s="40">
        <v>169</v>
      </c>
      <c r="AT18" s="17">
        <f t="shared" si="45"/>
        <v>-520</v>
      </c>
      <c r="AU18" s="36">
        <f t="shared" si="46"/>
        <v>-0.111039931667734</v>
      </c>
      <c r="AV18" s="17">
        <v>883</v>
      </c>
      <c r="AW18" s="26">
        <v>0.028312570781427</v>
      </c>
      <c r="AX18" s="18">
        <v>25</v>
      </c>
      <c r="AY18" s="18">
        <v>4449</v>
      </c>
      <c r="AZ18" s="40">
        <v>169</v>
      </c>
      <c r="BA18" s="17">
        <f t="shared" si="47"/>
        <v>-500</v>
      </c>
      <c r="BB18" s="36">
        <f t="shared" si="48"/>
        <v>-0.112384805574286</v>
      </c>
      <c r="BC18" s="17">
        <v>988</v>
      </c>
      <c r="BD18" s="26">
        <v>0.0374493927125506</v>
      </c>
      <c r="BE18" s="17">
        <v>37</v>
      </c>
      <c r="BF18" s="18">
        <v>6548</v>
      </c>
      <c r="BG18" s="40">
        <v>169</v>
      </c>
      <c r="BH18" s="17">
        <f t="shared" si="3"/>
        <v>-740</v>
      </c>
      <c r="BI18" s="36">
        <f t="shared" si="4"/>
        <v>-0.113011606597434</v>
      </c>
      <c r="BJ18" s="17">
        <v>896</v>
      </c>
      <c r="BK18" s="32">
        <v>0.0301339285714286</v>
      </c>
      <c r="BL18" s="17">
        <v>27</v>
      </c>
      <c r="BM18" s="18">
        <v>4736</v>
      </c>
      <c r="BN18" s="40">
        <v>169</v>
      </c>
      <c r="BO18" s="17">
        <f t="shared" si="5"/>
        <v>-540</v>
      </c>
      <c r="BP18" s="36">
        <f t="shared" si="6"/>
        <v>-0.11402027027027</v>
      </c>
      <c r="BQ18" s="17">
        <v>852</v>
      </c>
      <c r="BR18" s="32">
        <v>0.0363849765258216</v>
      </c>
      <c r="BS18" s="18">
        <v>31</v>
      </c>
      <c r="BT18" s="18">
        <v>5565</v>
      </c>
      <c r="BU18" s="40">
        <v>169</v>
      </c>
      <c r="BV18" s="17">
        <f t="shared" si="7"/>
        <v>-620</v>
      </c>
      <c r="BW18" s="36">
        <f t="shared" si="8"/>
        <v>-0.11141060197664</v>
      </c>
      <c r="BX18" s="112">
        <v>720</v>
      </c>
      <c r="BY18" s="117">
        <v>0.025</v>
      </c>
      <c r="BZ18" s="18">
        <v>18</v>
      </c>
      <c r="CA18" s="112">
        <v>3146</v>
      </c>
      <c r="CB18" s="40">
        <v>169</v>
      </c>
      <c r="CC18" s="17">
        <f t="shared" si="9"/>
        <v>-360</v>
      </c>
      <c r="CD18" s="36">
        <f t="shared" si="10"/>
        <v>-0.114431023521933</v>
      </c>
      <c r="CE18" s="112">
        <v>724</v>
      </c>
      <c r="CF18" s="117">
        <v>0.0386740331491713</v>
      </c>
      <c r="CG18" s="112">
        <v>28</v>
      </c>
      <c r="CH18" s="260">
        <v>5079.58620689655</v>
      </c>
      <c r="CI18" s="40">
        <v>169</v>
      </c>
      <c r="CJ18" s="17">
        <f t="shared" si="11"/>
        <v>-560</v>
      </c>
      <c r="CK18" s="36">
        <f t="shared" si="12"/>
        <v>-0.110245200532218</v>
      </c>
      <c r="CL18" s="120">
        <v>806</v>
      </c>
      <c r="CM18" s="121">
        <v>0.0372208436724566</v>
      </c>
      <c r="CN18" s="55">
        <v>30</v>
      </c>
      <c r="CO18" s="55">
        <v>5318</v>
      </c>
      <c r="CP18" s="40">
        <v>169</v>
      </c>
      <c r="CQ18" s="17">
        <f t="shared" si="13"/>
        <v>-600</v>
      </c>
      <c r="CR18" s="36">
        <f t="shared" si="14"/>
        <v>-0.112824370063934</v>
      </c>
      <c r="CS18" s="122">
        <v>997</v>
      </c>
      <c r="CT18" s="121">
        <v>0.0170511534603811</v>
      </c>
      <c r="CU18" s="122">
        <v>17</v>
      </c>
      <c r="CV18" s="122">
        <v>3095</v>
      </c>
      <c r="CW18" s="40">
        <v>169</v>
      </c>
      <c r="CX18" s="17">
        <f t="shared" si="15"/>
        <v>-340</v>
      </c>
      <c r="CY18" s="36">
        <f t="shared" si="16"/>
        <v>-0.109854604200323</v>
      </c>
      <c r="CZ18" s="112">
        <v>782</v>
      </c>
      <c r="DA18" s="117">
        <v>0.0217391304347826</v>
      </c>
      <c r="DB18" s="112">
        <v>17</v>
      </c>
      <c r="DC18" s="112">
        <v>3186</v>
      </c>
      <c r="DD18" s="40">
        <v>169</v>
      </c>
      <c r="DE18" s="17">
        <f t="shared" si="17"/>
        <v>-340</v>
      </c>
      <c r="DF18" s="36">
        <f t="shared" si="18"/>
        <v>-0.106716886377903</v>
      </c>
      <c r="DG18" s="126">
        <v>1203</v>
      </c>
      <c r="DH18" s="32">
        <v>0.000831255195344971</v>
      </c>
      <c r="DI18" s="17">
        <v>1</v>
      </c>
      <c r="DJ18" s="18">
        <v>181</v>
      </c>
      <c r="DK18" s="40">
        <v>169</v>
      </c>
      <c r="DL18" s="17">
        <f t="shared" si="19"/>
        <v>-20</v>
      </c>
      <c r="DM18" s="36">
        <f t="shared" si="20"/>
        <v>-0.110497237569061</v>
      </c>
      <c r="DN18" s="33">
        <v>1752</v>
      </c>
      <c r="DO18" s="32">
        <v>0.111301369863014</v>
      </c>
      <c r="DP18" s="18">
        <v>195</v>
      </c>
      <c r="DQ18" s="18">
        <v>29290</v>
      </c>
      <c r="DR18" s="40">
        <f t="shared" si="49"/>
        <v>150.205128205128</v>
      </c>
      <c r="DS18" s="17">
        <f t="shared" si="21"/>
        <v>-7565</v>
      </c>
      <c r="DT18" s="36">
        <f t="shared" si="22"/>
        <v>-0.258279276203482</v>
      </c>
      <c r="DU18" s="18">
        <v>1602</v>
      </c>
      <c r="DV18" s="26">
        <v>0.0224719101123595</v>
      </c>
      <c r="DW18" s="18">
        <v>36</v>
      </c>
      <c r="DX18" s="18">
        <v>6012</v>
      </c>
      <c r="DY18" s="40">
        <f t="shared" si="23"/>
        <v>167</v>
      </c>
      <c r="DZ18" s="17">
        <f t="shared" si="24"/>
        <v>-792</v>
      </c>
      <c r="EA18" s="36">
        <f t="shared" si="25"/>
        <v>-0.131736526946108</v>
      </c>
      <c r="EB18" s="18">
        <v>2628</v>
      </c>
      <c r="EC18" s="26">
        <v>0.0483257229832572</v>
      </c>
      <c r="ED18" s="18">
        <v>127</v>
      </c>
      <c r="EE18" s="18">
        <v>21333</v>
      </c>
      <c r="EF18" s="40">
        <f t="shared" si="50"/>
        <v>167.976377952756</v>
      </c>
      <c r="EG18" s="17">
        <f t="shared" si="26"/>
        <v>-2669.99999999999</v>
      </c>
      <c r="EH18" s="36">
        <f t="shared" si="27"/>
        <v>-0.125158205596962</v>
      </c>
      <c r="EI18" s="18">
        <v>1100</v>
      </c>
      <c r="EJ18" s="26">
        <v>0.0372727272727273</v>
      </c>
      <c r="EK18" s="18">
        <v>41</v>
      </c>
      <c r="EL18" s="18">
        <v>6942</v>
      </c>
      <c r="EM18" s="40">
        <v>169</v>
      </c>
      <c r="EN18" s="17">
        <f t="shared" si="28"/>
        <v>-820</v>
      </c>
      <c r="EO18" s="36">
        <f t="shared" si="29"/>
        <v>-0.118121578795736</v>
      </c>
      <c r="EP18" s="18">
        <v>1062</v>
      </c>
      <c r="EQ18" s="26">
        <v>0.0536723163841808</v>
      </c>
      <c r="ER18" s="18">
        <v>57</v>
      </c>
      <c r="ES18" s="18">
        <v>9761</v>
      </c>
      <c r="ET18" s="40">
        <v>169</v>
      </c>
      <c r="EU18" s="17">
        <f t="shared" si="30"/>
        <v>-1140</v>
      </c>
      <c r="EV18" s="36">
        <f t="shared" si="31"/>
        <v>-0.116791312365536</v>
      </c>
      <c r="EW18" s="18">
        <v>761</v>
      </c>
      <c r="EX18" s="26">
        <v>0.0578186596583443</v>
      </c>
      <c r="EY18" s="17">
        <v>44</v>
      </c>
      <c r="EZ18" s="18">
        <v>7233</v>
      </c>
      <c r="FA18" s="40">
        <v>169</v>
      </c>
      <c r="FB18" s="17">
        <f t="shared" si="51"/>
        <v>-880</v>
      </c>
      <c r="FC18" s="36">
        <f t="shared" si="52"/>
        <v>-0.12166459283838</v>
      </c>
      <c r="FD18" s="18">
        <v>766</v>
      </c>
      <c r="FE18" s="26">
        <v>0.0691906005221932</v>
      </c>
      <c r="FF18" s="17">
        <v>53</v>
      </c>
      <c r="FG18" s="18">
        <v>8788</v>
      </c>
      <c r="FH18" s="40">
        <v>169</v>
      </c>
      <c r="FI18" s="17">
        <f t="shared" si="53"/>
        <v>-1060</v>
      </c>
      <c r="FJ18" s="36">
        <f t="shared" si="54"/>
        <v>-0.12061902594447</v>
      </c>
      <c r="FK18" s="18">
        <v>831</v>
      </c>
      <c r="FL18" s="26">
        <v>0.075812274368231</v>
      </c>
      <c r="FM18" s="17">
        <v>63</v>
      </c>
      <c r="FN18" s="18">
        <v>10454</v>
      </c>
      <c r="FO18" s="40">
        <v>169</v>
      </c>
      <c r="FP18" s="17">
        <f t="shared" si="55"/>
        <v>-1260</v>
      </c>
      <c r="FQ18" s="36">
        <f t="shared" si="56"/>
        <v>-0.120528027549263</v>
      </c>
      <c r="FR18" s="18">
        <v>992</v>
      </c>
      <c r="FS18" s="26">
        <v>0.0695564516129032</v>
      </c>
      <c r="FT18" s="17">
        <v>69</v>
      </c>
      <c r="FU18" s="18">
        <v>11759</v>
      </c>
      <c r="FV18" s="40">
        <v>169</v>
      </c>
      <c r="FW18" s="17">
        <f t="shared" si="57"/>
        <v>-1380</v>
      </c>
      <c r="FX18" s="36">
        <f t="shared" si="58"/>
        <v>-0.117356918105281</v>
      </c>
      <c r="FY18" s="18">
        <v>1045</v>
      </c>
      <c r="FZ18" s="26">
        <v>0.062200956937799</v>
      </c>
      <c r="GA18" s="17">
        <v>65</v>
      </c>
      <c r="GB18" s="18">
        <v>11202</v>
      </c>
      <c r="GC18" s="40">
        <v>169</v>
      </c>
      <c r="GD18" s="17">
        <f t="shared" si="59"/>
        <v>-1300</v>
      </c>
      <c r="GE18" s="36">
        <f t="shared" si="60"/>
        <v>-0.116050705231209</v>
      </c>
      <c r="GF18" s="18">
        <v>1104</v>
      </c>
      <c r="GG18" s="26">
        <v>0.0534420289855072</v>
      </c>
      <c r="GH18" s="18">
        <v>59</v>
      </c>
      <c r="GI18" s="18">
        <v>9868</v>
      </c>
      <c r="GJ18" s="40">
        <v>169</v>
      </c>
      <c r="GK18" s="17">
        <f t="shared" si="61"/>
        <v>-1180</v>
      </c>
      <c r="GL18" s="36">
        <f t="shared" si="62"/>
        <v>-0.119578435346575</v>
      </c>
      <c r="GM18" s="18">
        <v>1334</v>
      </c>
      <c r="GN18" s="26">
        <v>0.04047976011994</v>
      </c>
      <c r="GO18" s="18">
        <v>54</v>
      </c>
      <c r="GP18" s="18">
        <v>8915</v>
      </c>
      <c r="GQ18" s="40">
        <v>169</v>
      </c>
      <c r="GR18" s="17">
        <f t="shared" si="63"/>
        <v>-1080</v>
      </c>
      <c r="GS18" s="36">
        <f t="shared" si="64"/>
        <v>-0.121144139091419</v>
      </c>
      <c r="GT18" s="18">
        <v>1055</v>
      </c>
      <c r="GU18" s="26">
        <v>0.0417061611374408</v>
      </c>
      <c r="GV18" s="18">
        <v>44</v>
      </c>
      <c r="GW18" s="18">
        <v>7273</v>
      </c>
      <c r="GX18" s="40">
        <v>169</v>
      </c>
      <c r="GY18" s="17">
        <f t="shared" si="32"/>
        <v>-880</v>
      </c>
      <c r="GZ18" s="36">
        <f t="shared" si="33"/>
        <v>-0.12099546267015</v>
      </c>
      <c r="HA18" s="18">
        <v>1115</v>
      </c>
      <c r="HB18" s="26">
        <v>0.0690582959641256</v>
      </c>
      <c r="HC18" s="18">
        <v>77</v>
      </c>
      <c r="HD18" s="18">
        <v>12805</v>
      </c>
      <c r="HE18" s="40">
        <v>169</v>
      </c>
      <c r="HF18" s="17">
        <f t="shared" si="65"/>
        <v>-1540</v>
      </c>
      <c r="HG18" s="36">
        <f t="shared" si="66"/>
        <v>-0.12026552128075</v>
      </c>
      <c r="HH18" s="18">
        <v>899</v>
      </c>
      <c r="HI18" s="26">
        <v>0.0611790878754171</v>
      </c>
      <c r="HJ18" s="17">
        <v>55</v>
      </c>
      <c r="HK18" s="18">
        <v>9147</v>
      </c>
      <c r="HL18" s="40">
        <v>169</v>
      </c>
      <c r="HM18" s="17">
        <f t="shared" si="67"/>
        <v>-1100</v>
      </c>
      <c r="HN18" s="36">
        <f t="shared" si="68"/>
        <v>-0.120258008090084</v>
      </c>
      <c r="HO18" s="18"/>
      <c r="HP18" s="26"/>
      <c r="HQ18" s="17"/>
      <c r="HR18" s="18"/>
      <c r="HS18" s="40"/>
      <c r="HT18" s="17"/>
      <c r="HU18" s="36"/>
      <c r="HV18" s="17">
        <v>2352</v>
      </c>
      <c r="HW18" s="17">
        <v>413449.44</v>
      </c>
      <c r="HX18" s="18">
        <v>1051</v>
      </c>
      <c r="HY18" s="18">
        <v>185285.41</v>
      </c>
      <c r="HZ18" s="17">
        <v>3129</v>
      </c>
      <c r="IA18" s="17">
        <v>531283</v>
      </c>
      <c r="IB18" s="18">
        <v>2766</v>
      </c>
      <c r="IC18" s="17">
        <v>481223</v>
      </c>
      <c r="ID18" s="17">
        <v>1642</v>
      </c>
      <c r="IE18" s="17">
        <v>280204</v>
      </c>
      <c r="IF18" s="41"/>
      <c r="IG18" s="41"/>
      <c r="IH18" s="41"/>
      <c r="II18" s="41"/>
      <c r="IJ18" s="41"/>
      <c r="IK18" s="41"/>
      <c r="IL18" s="18"/>
      <c r="IM18" s="41"/>
      <c r="IN18" s="41"/>
      <c r="IO18" s="41"/>
      <c r="IP18" s="18"/>
      <c r="IQ18" s="18"/>
      <c r="IR18" s="18">
        <f t="shared" si="34"/>
        <v>1661</v>
      </c>
      <c r="IS18" s="18">
        <f t="shared" si="35"/>
        <v>277181.586206897</v>
      </c>
      <c r="IT18" s="17">
        <v>189</v>
      </c>
      <c r="IU18" s="18">
        <f t="shared" si="69"/>
        <v>-38465</v>
      </c>
      <c r="IV18" s="36">
        <f t="shared" si="36"/>
        <v>-0.138771844574439</v>
      </c>
      <c r="IW18" s="18">
        <f t="shared" si="37"/>
        <v>12601</v>
      </c>
      <c r="IX18" s="42">
        <f t="shared" si="38"/>
        <v>2168626.4362069</v>
      </c>
      <c r="IY18" s="43"/>
      <c r="IZ18" s="43"/>
    </row>
    <row r="19" spans="1:260">
      <c r="A19" s="16"/>
      <c r="B19" s="17" t="s">
        <v>35</v>
      </c>
      <c r="C19" s="21">
        <v>6939962766423</v>
      </c>
      <c r="D19" s="21">
        <v>21061011000715</v>
      </c>
      <c r="E19" s="18" t="s">
        <v>161</v>
      </c>
      <c r="F19" s="19" t="s">
        <v>162</v>
      </c>
      <c r="G19" s="17" t="s">
        <v>129</v>
      </c>
      <c r="H19" s="26">
        <f>VLOOKUP(C19,供应链!E:J,6,0)</f>
        <v>1</v>
      </c>
      <c r="I19" s="17">
        <f>VLOOKUP(C19,供应链!E:H,4,0)</f>
        <v>859</v>
      </c>
      <c r="J19" s="17">
        <f>VLOOKUP(C19,供应链!E:K,7,0)</f>
        <v>168</v>
      </c>
      <c r="K19" s="18">
        <f>VLOOKUP(C19,供应链!E:I,5,0)</f>
        <v>62.231219379423</v>
      </c>
      <c r="L19" s="27">
        <f t="shared" si="0"/>
        <v>0.00527213360231267</v>
      </c>
      <c r="M19" s="17">
        <v>2076</v>
      </c>
      <c r="N19" s="26">
        <v>0.0279383429672447</v>
      </c>
      <c r="O19" s="18">
        <v>58</v>
      </c>
      <c r="P19" s="18">
        <v>4501</v>
      </c>
      <c r="Q19" s="40">
        <f t="shared" si="39"/>
        <v>77.6034482758621</v>
      </c>
      <c r="R19" s="17">
        <f t="shared" si="1"/>
        <v>-2401</v>
      </c>
      <c r="S19" s="36">
        <f t="shared" si="40"/>
        <v>-0.53343701399689</v>
      </c>
      <c r="T19" s="17">
        <v>1793</v>
      </c>
      <c r="U19" s="26">
        <v>0.0139431121026213</v>
      </c>
      <c r="V19" s="18">
        <v>25</v>
      </c>
      <c r="W19" s="18">
        <v>2044</v>
      </c>
      <c r="X19" s="40">
        <f t="shared" si="2"/>
        <v>81.76</v>
      </c>
      <c r="Y19" s="17">
        <f t="shared" si="70"/>
        <v>-931</v>
      </c>
      <c r="Z19" s="36">
        <f t="shared" si="71"/>
        <v>-0.455479452054794</v>
      </c>
      <c r="AA19" s="17">
        <v>2031</v>
      </c>
      <c r="AB19" s="26">
        <v>0.0192023633677991</v>
      </c>
      <c r="AC19" s="18">
        <v>39</v>
      </c>
      <c r="AD19" s="18">
        <v>3138</v>
      </c>
      <c r="AE19" s="40">
        <v>99</v>
      </c>
      <c r="AF19" s="17">
        <f t="shared" si="41"/>
        <v>-780</v>
      </c>
      <c r="AG19" s="36">
        <f t="shared" si="42"/>
        <v>-0.248565965583174</v>
      </c>
      <c r="AH19" s="17">
        <v>1568</v>
      </c>
      <c r="AI19" s="26">
        <v>0.00573979591836735</v>
      </c>
      <c r="AJ19" s="18">
        <v>9</v>
      </c>
      <c r="AK19" s="18">
        <v>991</v>
      </c>
      <c r="AL19" s="40">
        <v>99</v>
      </c>
      <c r="AM19" s="17">
        <f t="shared" si="43"/>
        <v>-180</v>
      </c>
      <c r="AN19" s="36">
        <f t="shared" si="44"/>
        <v>-0.181634712411705</v>
      </c>
      <c r="AO19" s="17">
        <v>1235</v>
      </c>
      <c r="AP19" s="26">
        <v>0.0048582995951417</v>
      </c>
      <c r="AQ19" s="18">
        <v>6</v>
      </c>
      <c r="AR19" s="18">
        <v>613</v>
      </c>
      <c r="AS19" s="40">
        <v>99</v>
      </c>
      <c r="AT19" s="17">
        <f t="shared" si="45"/>
        <v>-120</v>
      </c>
      <c r="AU19" s="36">
        <f t="shared" si="46"/>
        <v>-0.195758564437194</v>
      </c>
      <c r="AV19" s="17">
        <v>1422</v>
      </c>
      <c r="AW19" s="26">
        <v>0.00492264416315049</v>
      </c>
      <c r="AX19" s="18">
        <v>7</v>
      </c>
      <c r="AY19" s="18">
        <v>756</v>
      </c>
      <c r="AZ19" s="40">
        <v>99</v>
      </c>
      <c r="BA19" s="17">
        <f t="shared" si="47"/>
        <v>-140</v>
      </c>
      <c r="BB19" s="36">
        <f t="shared" si="48"/>
        <v>-0.185185185185185</v>
      </c>
      <c r="BC19" s="17">
        <v>1497</v>
      </c>
      <c r="BD19" s="26">
        <v>0.00601202404809619</v>
      </c>
      <c r="BE19" s="17">
        <v>9</v>
      </c>
      <c r="BF19" s="18">
        <v>940</v>
      </c>
      <c r="BG19" s="40">
        <v>99</v>
      </c>
      <c r="BH19" s="17">
        <f t="shared" si="3"/>
        <v>-180</v>
      </c>
      <c r="BI19" s="36">
        <f t="shared" si="4"/>
        <v>-0.191489361702128</v>
      </c>
      <c r="BJ19" s="17">
        <v>1241</v>
      </c>
      <c r="BK19" s="32">
        <v>0.0064464141821112</v>
      </c>
      <c r="BL19" s="17">
        <v>8</v>
      </c>
      <c r="BM19" s="18">
        <v>851</v>
      </c>
      <c r="BN19" s="40">
        <v>99</v>
      </c>
      <c r="BO19" s="17">
        <f t="shared" si="5"/>
        <v>-160</v>
      </c>
      <c r="BP19" s="36">
        <f t="shared" si="6"/>
        <v>-0.188014101057579</v>
      </c>
      <c r="BQ19" s="17">
        <v>1242</v>
      </c>
      <c r="BR19" s="32">
        <v>0.00402576489533011</v>
      </c>
      <c r="BS19" s="18">
        <v>5</v>
      </c>
      <c r="BT19" s="18">
        <v>536</v>
      </c>
      <c r="BU19" s="40">
        <v>99</v>
      </c>
      <c r="BV19" s="17">
        <f t="shared" si="7"/>
        <v>-100</v>
      </c>
      <c r="BW19" s="36">
        <f t="shared" si="8"/>
        <v>-0.186567164179104</v>
      </c>
      <c r="BX19" s="112">
        <v>1095</v>
      </c>
      <c r="BY19" s="117">
        <v>0.0045662100456621</v>
      </c>
      <c r="BZ19" s="18">
        <v>5</v>
      </c>
      <c r="CA19" s="112">
        <v>566</v>
      </c>
      <c r="CB19" s="40">
        <v>99</v>
      </c>
      <c r="CC19" s="17">
        <f t="shared" si="9"/>
        <v>-100</v>
      </c>
      <c r="CD19" s="36">
        <f t="shared" si="10"/>
        <v>-0.176678445229682</v>
      </c>
      <c r="CE19" s="112">
        <v>1101</v>
      </c>
      <c r="CF19" s="117">
        <v>0.0036330608537693</v>
      </c>
      <c r="CG19" s="112">
        <v>4</v>
      </c>
      <c r="CH19" s="260">
        <v>436.8</v>
      </c>
      <c r="CI19" s="40">
        <v>99</v>
      </c>
      <c r="CJ19" s="17">
        <f t="shared" si="11"/>
        <v>-80</v>
      </c>
      <c r="CK19" s="36">
        <f t="shared" si="12"/>
        <v>-0.183150183150183</v>
      </c>
      <c r="CL19" s="120">
        <v>997</v>
      </c>
      <c r="CM19" s="121">
        <v>0.00401203610832497</v>
      </c>
      <c r="CN19" s="55">
        <v>4</v>
      </c>
      <c r="CO19" s="55">
        <v>383</v>
      </c>
      <c r="CP19" s="40">
        <v>99</v>
      </c>
      <c r="CQ19" s="17">
        <f t="shared" si="13"/>
        <v>-80</v>
      </c>
      <c r="CR19" s="36">
        <f t="shared" si="14"/>
        <v>-0.2088772845953</v>
      </c>
      <c r="CS19" s="122">
        <v>931</v>
      </c>
      <c r="CT19" s="121">
        <v>0.0118152524167562</v>
      </c>
      <c r="CU19" s="122">
        <v>11</v>
      </c>
      <c r="CV19" s="122">
        <v>1063</v>
      </c>
      <c r="CW19" s="40">
        <v>99</v>
      </c>
      <c r="CX19" s="17">
        <f t="shared" si="15"/>
        <v>-220</v>
      </c>
      <c r="CY19" s="36">
        <f t="shared" si="16"/>
        <v>-0.206961429915334</v>
      </c>
      <c r="CZ19" s="112">
        <v>1227</v>
      </c>
      <c r="DA19" s="117">
        <v>0.0105949470252649</v>
      </c>
      <c r="DB19" s="112">
        <v>13</v>
      </c>
      <c r="DC19" s="112">
        <v>1196</v>
      </c>
      <c r="DD19" s="40">
        <v>99</v>
      </c>
      <c r="DE19" s="17">
        <f t="shared" si="17"/>
        <v>-260</v>
      </c>
      <c r="DF19" s="36">
        <f t="shared" si="18"/>
        <v>-0.217391304347826</v>
      </c>
      <c r="DG19" s="126">
        <v>1225</v>
      </c>
      <c r="DH19" s="32">
        <v>0.00163265306122449</v>
      </c>
      <c r="DI19" s="17">
        <v>2</v>
      </c>
      <c r="DJ19" s="18">
        <v>198</v>
      </c>
      <c r="DK19" s="40">
        <v>99</v>
      </c>
      <c r="DL19" s="17">
        <f t="shared" si="19"/>
        <v>-40</v>
      </c>
      <c r="DM19" s="36">
        <f t="shared" si="20"/>
        <v>-0.202020202020202</v>
      </c>
      <c r="DN19" s="33">
        <v>2104</v>
      </c>
      <c r="DO19" s="32">
        <v>0.0270912547528517</v>
      </c>
      <c r="DP19" s="18">
        <v>57</v>
      </c>
      <c r="DQ19" s="18">
        <v>4455</v>
      </c>
      <c r="DR19" s="40">
        <f t="shared" si="49"/>
        <v>78.1578947368421</v>
      </c>
      <c r="DS19" s="17">
        <f t="shared" si="21"/>
        <v>-2328</v>
      </c>
      <c r="DT19" s="36">
        <f t="shared" si="22"/>
        <v>-0.522558922558922</v>
      </c>
      <c r="DU19" s="18">
        <v>1668</v>
      </c>
      <c r="DV19" s="26">
        <v>0.013189448441247</v>
      </c>
      <c r="DW19" s="18">
        <v>22</v>
      </c>
      <c r="DX19" s="18">
        <v>1672</v>
      </c>
      <c r="DY19" s="40">
        <f t="shared" si="23"/>
        <v>76</v>
      </c>
      <c r="DZ19" s="17">
        <f t="shared" si="24"/>
        <v>-946</v>
      </c>
      <c r="EA19" s="36">
        <f t="shared" si="25"/>
        <v>-0.565789473684211</v>
      </c>
      <c r="EB19" s="18">
        <v>1992</v>
      </c>
      <c r="EC19" s="26">
        <v>0.017570281124498</v>
      </c>
      <c r="ED19" s="18">
        <v>35</v>
      </c>
      <c r="EE19" s="18">
        <v>2770</v>
      </c>
      <c r="EF19" s="40">
        <f t="shared" si="50"/>
        <v>79.1428571428571</v>
      </c>
      <c r="EG19" s="17">
        <f t="shared" si="26"/>
        <v>-1395</v>
      </c>
      <c r="EH19" s="36">
        <f t="shared" si="27"/>
        <v>-0.50361010830325</v>
      </c>
      <c r="EI19" s="18">
        <v>1223</v>
      </c>
      <c r="EJ19" s="26">
        <v>0.0196238757154538</v>
      </c>
      <c r="EK19" s="18">
        <v>24</v>
      </c>
      <c r="EL19" s="18">
        <v>1901</v>
      </c>
      <c r="EM19" s="40">
        <v>99</v>
      </c>
      <c r="EN19" s="17">
        <f t="shared" si="28"/>
        <v>-480</v>
      </c>
      <c r="EO19" s="36">
        <f t="shared" si="29"/>
        <v>-0.252498684902683</v>
      </c>
      <c r="EP19" s="18">
        <v>1539</v>
      </c>
      <c r="EQ19" s="26">
        <v>0.0129954515919428</v>
      </c>
      <c r="ER19" s="18">
        <v>20</v>
      </c>
      <c r="ES19" s="18">
        <v>1560</v>
      </c>
      <c r="ET19" s="40">
        <v>99</v>
      </c>
      <c r="EU19" s="17">
        <f t="shared" si="30"/>
        <v>-400</v>
      </c>
      <c r="EV19" s="36">
        <f t="shared" si="31"/>
        <v>-0.256410256410256</v>
      </c>
      <c r="EW19" s="18">
        <v>932</v>
      </c>
      <c r="EX19" s="26">
        <v>0.00751072961373391</v>
      </c>
      <c r="EY19" s="17">
        <v>7</v>
      </c>
      <c r="EZ19" s="18">
        <v>663</v>
      </c>
      <c r="FA19" s="40">
        <v>99</v>
      </c>
      <c r="FB19" s="17">
        <f t="shared" si="51"/>
        <v>-140</v>
      </c>
      <c r="FC19" s="36">
        <f t="shared" si="52"/>
        <v>-0.211161387631976</v>
      </c>
      <c r="FD19" s="18">
        <v>878</v>
      </c>
      <c r="FE19" s="26">
        <v>0.0159453302961276</v>
      </c>
      <c r="FF19" s="17">
        <v>14</v>
      </c>
      <c r="FG19" s="18">
        <v>1450</v>
      </c>
      <c r="FH19" s="40">
        <v>99</v>
      </c>
      <c r="FI19" s="17">
        <f t="shared" si="53"/>
        <v>-280</v>
      </c>
      <c r="FJ19" s="36">
        <f t="shared" si="54"/>
        <v>-0.193103448275862</v>
      </c>
      <c r="FK19" s="18">
        <v>890</v>
      </c>
      <c r="FL19" s="26">
        <v>0.00224719101123596</v>
      </c>
      <c r="FM19" s="17">
        <v>2</v>
      </c>
      <c r="FN19" s="18">
        <v>183</v>
      </c>
      <c r="FO19" s="40">
        <v>99</v>
      </c>
      <c r="FP19" s="17">
        <f t="shared" si="55"/>
        <v>-40</v>
      </c>
      <c r="FQ19" s="36">
        <f t="shared" si="56"/>
        <v>-0.218579234972678</v>
      </c>
      <c r="FR19" s="18">
        <v>845</v>
      </c>
      <c r="FS19" s="26">
        <v>0.0142011834319527</v>
      </c>
      <c r="FT19" s="17">
        <v>12</v>
      </c>
      <c r="FU19" s="18">
        <v>1126</v>
      </c>
      <c r="FV19" s="40">
        <v>99</v>
      </c>
      <c r="FW19" s="17">
        <f t="shared" si="57"/>
        <v>-240</v>
      </c>
      <c r="FX19" s="36">
        <f t="shared" si="58"/>
        <v>-0.213143872113677</v>
      </c>
      <c r="FY19" s="18">
        <v>1241</v>
      </c>
      <c r="FZ19" s="26">
        <v>0.0145044319097502</v>
      </c>
      <c r="GA19" s="17">
        <v>18</v>
      </c>
      <c r="GB19" s="18">
        <v>1521</v>
      </c>
      <c r="GC19" s="40">
        <v>89</v>
      </c>
      <c r="GD19" s="17">
        <f t="shared" si="59"/>
        <v>-540</v>
      </c>
      <c r="GE19" s="36">
        <f t="shared" si="60"/>
        <v>-0.355029585798817</v>
      </c>
      <c r="GF19" s="18">
        <v>1252</v>
      </c>
      <c r="GG19" s="26">
        <v>0.0151757188498403</v>
      </c>
      <c r="GH19" s="18">
        <v>19</v>
      </c>
      <c r="GI19" s="18">
        <v>1637</v>
      </c>
      <c r="GJ19" s="40">
        <v>89</v>
      </c>
      <c r="GK19" s="17">
        <f t="shared" si="61"/>
        <v>-570</v>
      </c>
      <c r="GL19" s="36">
        <f t="shared" si="62"/>
        <v>-0.348197923029933</v>
      </c>
      <c r="GM19" s="18">
        <v>1494</v>
      </c>
      <c r="GN19" s="26">
        <v>0.0140562248995984</v>
      </c>
      <c r="GO19" s="18">
        <v>21</v>
      </c>
      <c r="GP19" s="18">
        <v>1780</v>
      </c>
      <c r="GQ19" s="40">
        <v>89</v>
      </c>
      <c r="GR19" s="17">
        <f t="shared" si="63"/>
        <v>-630</v>
      </c>
      <c r="GS19" s="36">
        <f t="shared" si="64"/>
        <v>-0.353932584269663</v>
      </c>
      <c r="GT19" s="18">
        <v>1362</v>
      </c>
      <c r="GU19" s="26">
        <v>0.0117474302496329</v>
      </c>
      <c r="GV19" s="18">
        <v>16</v>
      </c>
      <c r="GW19" s="18">
        <v>1388</v>
      </c>
      <c r="GX19" s="40">
        <v>89</v>
      </c>
      <c r="GY19" s="17">
        <f t="shared" si="32"/>
        <v>-480</v>
      </c>
      <c r="GZ19" s="36">
        <f t="shared" si="33"/>
        <v>-0.345821325648415</v>
      </c>
      <c r="HA19" s="18">
        <v>1281</v>
      </c>
      <c r="HB19" s="26">
        <v>0.014832162373146</v>
      </c>
      <c r="HC19" s="18">
        <v>19</v>
      </c>
      <c r="HD19" s="18">
        <v>1667</v>
      </c>
      <c r="HE19" s="40">
        <v>89</v>
      </c>
      <c r="HF19" s="17">
        <f t="shared" si="65"/>
        <v>-570</v>
      </c>
      <c r="HG19" s="36">
        <f t="shared" si="66"/>
        <v>-0.341931613677265</v>
      </c>
      <c r="HH19" s="18">
        <v>1510</v>
      </c>
      <c r="HI19" s="26">
        <v>0.0105960264900662</v>
      </c>
      <c r="HJ19" s="17">
        <v>16</v>
      </c>
      <c r="HK19" s="18">
        <v>1371</v>
      </c>
      <c r="HL19" s="40">
        <v>89</v>
      </c>
      <c r="HM19" s="17">
        <f t="shared" si="67"/>
        <v>-480</v>
      </c>
      <c r="HN19" s="36">
        <f t="shared" si="68"/>
        <v>-0.350109409190372</v>
      </c>
      <c r="HO19" s="18"/>
      <c r="HP19" s="26"/>
      <c r="HQ19" s="17"/>
      <c r="HR19" s="18"/>
      <c r="HS19" s="40"/>
      <c r="HT19" s="17"/>
      <c r="HU19" s="36"/>
      <c r="HV19" s="17">
        <v>290</v>
      </c>
      <c r="HW19" s="17">
        <v>28490.3</v>
      </c>
      <c r="HX19" s="18">
        <v>374</v>
      </c>
      <c r="HY19" s="18">
        <v>40049.9</v>
      </c>
      <c r="HZ19" s="17">
        <v>749</v>
      </c>
      <c r="IA19" s="17">
        <v>73993</v>
      </c>
      <c r="IB19" s="18">
        <v>846</v>
      </c>
      <c r="IC19" s="17">
        <v>80716</v>
      </c>
      <c r="ID19" s="17">
        <v>758</v>
      </c>
      <c r="IE19" s="17">
        <v>65957</v>
      </c>
      <c r="IF19" s="41"/>
      <c r="IG19" s="41"/>
      <c r="IH19" s="41"/>
      <c r="II19" s="41"/>
      <c r="IJ19" s="41"/>
      <c r="IK19" s="41"/>
      <c r="IL19" s="18"/>
      <c r="IM19" s="41"/>
      <c r="IN19" s="41"/>
      <c r="IO19" s="41"/>
      <c r="IP19" s="18"/>
      <c r="IQ19" s="18"/>
      <c r="IR19" s="18">
        <f t="shared" si="34"/>
        <v>507</v>
      </c>
      <c r="IS19" s="18">
        <f t="shared" si="35"/>
        <v>43356.8</v>
      </c>
      <c r="IT19" s="17">
        <v>119</v>
      </c>
      <c r="IU19" s="18">
        <f t="shared" si="69"/>
        <v>-15291</v>
      </c>
      <c r="IV19" s="36">
        <f t="shared" si="36"/>
        <v>-0.352678241936674</v>
      </c>
      <c r="IW19" s="18">
        <f t="shared" si="37"/>
        <v>3524</v>
      </c>
      <c r="IX19" s="42">
        <f t="shared" si="38"/>
        <v>332563</v>
      </c>
      <c r="IY19" s="43"/>
      <c r="IZ19" s="43"/>
    </row>
    <row r="20" spans="1:260">
      <c r="A20" s="16" t="s">
        <v>126</v>
      </c>
      <c r="B20" s="17" t="s">
        <v>37</v>
      </c>
      <c r="C20" s="18">
        <v>6939962741307</v>
      </c>
      <c r="D20" s="18">
        <v>21066010001275</v>
      </c>
      <c r="E20" s="17" t="s">
        <v>163</v>
      </c>
      <c r="F20" s="19" t="s">
        <v>164</v>
      </c>
      <c r="G20" s="17" t="s">
        <v>129</v>
      </c>
      <c r="H20" s="26">
        <f>VLOOKUP(C20,供应链!E:J,6,0)</f>
        <v>1</v>
      </c>
      <c r="I20" s="17">
        <f>VLOOKUP(C20,供应链!E:H,4,0)</f>
        <v>1034</v>
      </c>
      <c r="J20" s="17">
        <f>VLOOKUP(C20,供应链!E:K,7,0)</f>
        <v>736</v>
      </c>
      <c r="K20" s="18">
        <f>VLOOKUP(C20,供应链!E:I,5,0)</f>
        <v>43.9432219243602</v>
      </c>
      <c r="L20" s="27">
        <f t="shared" si="0"/>
        <v>0.010294698750078</v>
      </c>
      <c r="M20" s="17">
        <v>1701</v>
      </c>
      <c r="N20" s="26">
        <v>0.078777189888301</v>
      </c>
      <c r="O20" s="18">
        <v>134</v>
      </c>
      <c r="P20" s="18">
        <v>17918</v>
      </c>
      <c r="Q20" s="40">
        <f t="shared" si="39"/>
        <v>133.716417910448</v>
      </c>
      <c r="R20" s="17">
        <f t="shared" si="1"/>
        <v>-4728</v>
      </c>
      <c r="S20" s="36">
        <f t="shared" si="40"/>
        <v>-0.263868735349927</v>
      </c>
      <c r="T20" s="17">
        <v>1542</v>
      </c>
      <c r="U20" s="26">
        <v>0.0609597924773022</v>
      </c>
      <c r="V20" s="18">
        <v>94</v>
      </c>
      <c r="W20" s="18">
        <v>12656</v>
      </c>
      <c r="X20" s="40">
        <f t="shared" si="2"/>
        <v>134.63829787234</v>
      </c>
      <c r="Y20" s="17">
        <f t="shared" si="70"/>
        <v>-3230</v>
      </c>
      <c r="Z20" s="36">
        <f t="shared" si="71"/>
        <v>-0.255214917825537</v>
      </c>
      <c r="AA20" s="17">
        <v>1702</v>
      </c>
      <c r="AB20" s="26">
        <v>0.0499412455934195</v>
      </c>
      <c r="AC20" s="18">
        <v>85</v>
      </c>
      <c r="AD20" s="18">
        <v>11429</v>
      </c>
      <c r="AE20" s="40">
        <v>159</v>
      </c>
      <c r="AF20" s="17">
        <f t="shared" si="41"/>
        <v>-850</v>
      </c>
      <c r="AG20" s="36">
        <f t="shared" si="42"/>
        <v>-0.0743722110420859</v>
      </c>
      <c r="AH20" s="17">
        <v>1030</v>
      </c>
      <c r="AI20" s="26">
        <v>0.0650485436893204</v>
      </c>
      <c r="AJ20" s="18">
        <v>67</v>
      </c>
      <c r="AK20" s="18">
        <v>9057</v>
      </c>
      <c r="AL20" s="40">
        <v>159</v>
      </c>
      <c r="AM20" s="17">
        <f t="shared" si="43"/>
        <v>-670</v>
      </c>
      <c r="AN20" s="36">
        <f t="shared" si="44"/>
        <v>-0.0739759302197196</v>
      </c>
      <c r="AO20" s="17">
        <v>750</v>
      </c>
      <c r="AP20" s="26">
        <v>0.0306666666666667</v>
      </c>
      <c r="AQ20" s="18">
        <v>23</v>
      </c>
      <c r="AR20" s="18">
        <v>3496</v>
      </c>
      <c r="AS20" s="40">
        <v>159</v>
      </c>
      <c r="AT20" s="17">
        <f t="shared" si="45"/>
        <v>-230</v>
      </c>
      <c r="AU20" s="36">
        <f t="shared" si="46"/>
        <v>-0.0657894736842105</v>
      </c>
      <c r="AV20" s="17">
        <v>1079</v>
      </c>
      <c r="AW20" s="26">
        <v>0.0222428174235403</v>
      </c>
      <c r="AX20" s="18">
        <v>24</v>
      </c>
      <c r="AY20" s="18">
        <v>3895</v>
      </c>
      <c r="AZ20" s="40">
        <v>159</v>
      </c>
      <c r="BA20" s="17">
        <f t="shared" si="47"/>
        <v>-240</v>
      </c>
      <c r="BB20" s="36">
        <f t="shared" si="48"/>
        <v>-0.061617458279846</v>
      </c>
      <c r="BC20" s="17">
        <v>1239</v>
      </c>
      <c r="BD20" s="26">
        <v>0.0250201775625504</v>
      </c>
      <c r="BE20" s="17">
        <v>31</v>
      </c>
      <c r="BF20" s="18">
        <v>5009</v>
      </c>
      <c r="BG20" s="40">
        <v>159</v>
      </c>
      <c r="BH20" s="17">
        <f t="shared" si="3"/>
        <v>-310</v>
      </c>
      <c r="BI20" s="36">
        <f t="shared" si="4"/>
        <v>-0.0618886005190657</v>
      </c>
      <c r="BJ20" s="17">
        <v>922</v>
      </c>
      <c r="BK20" s="32">
        <v>0.0238611713665944</v>
      </c>
      <c r="BL20" s="17">
        <v>22</v>
      </c>
      <c r="BM20" s="18">
        <v>3636</v>
      </c>
      <c r="BN20" s="40">
        <v>159</v>
      </c>
      <c r="BO20" s="17">
        <f t="shared" si="5"/>
        <v>-220</v>
      </c>
      <c r="BP20" s="36">
        <f t="shared" si="6"/>
        <v>-0.0605060506050605</v>
      </c>
      <c r="BQ20" s="17">
        <v>845</v>
      </c>
      <c r="BR20" s="32">
        <v>0.0189349112426036</v>
      </c>
      <c r="BS20" s="18">
        <v>16</v>
      </c>
      <c r="BT20" s="18">
        <v>2570</v>
      </c>
      <c r="BU20" s="40">
        <v>159</v>
      </c>
      <c r="BV20" s="17">
        <f t="shared" si="7"/>
        <v>-160</v>
      </c>
      <c r="BW20" s="36">
        <f t="shared" si="8"/>
        <v>-0.0622568093385214</v>
      </c>
      <c r="BX20" s="112">
        <v>665</v>
      </c>
      <c r="BY20" s="117">
        <v>0.0270676691729323</v>
      </c>
      <c r="BZ20" s="18">
        <v>18</v>
      </c>
      <c r="CA20" s="112">
        <v>2904</v>
      </c>
      <c r="CB20" s="40">
        <v>159</v>
      </c>
      <c r="CC20" s="17">
        <f t="shared" si="9"/>
        <v>-180</v>
      </c>
      <c r="CD20" s="36">
        <f t="shared" si="10"/>
        <v>-0.0619834710743802</v>
      </c>
      <c r="CE20" s="112">
        <v>681</v>
      </c>
      <c r="CF20" s="117">
        <v>0.0146842878120411</v>
      </c>
      <c r="CG20" s="112">
        <v>10</v>
      </c>
      <c r="CH20" s="260">
        <v>1568.18181818182</v>
      </c>
      <c r="CI20" s="40">
        <v>159</v>
      </c>
      <c r="CJ20" s="17">
        <f t="shared" si="11"/>
        <v>-100</v>
      </c>
      <c r="CK20" s="36">
        <f t="shared" si="12"/>
        <v>-0.0637681159420289</v>
      </c>
      <c r="CL20" s="120">
        <v>570</v>
      </c>
      <c r="CM20" s="121">
        <v>0.0298245614035088</v>
      </c>
      <c r="CN20" s="55">
        <v>17</v>
      </c>
      <c r="CO20" s="55">
        <v>2720</v>
      </c>
      <c r="CP20" s="40">
        <v>159</v>
      </c>
      <c r="CQ20" s="17">
        <f t="shared" si="13"/>
        <v>-170</v>
      </c>
      <c r="CR20" s="36">
        <f t="shared" si="14"/>
        <v>-0.0625</v>
      </c>
      <c r="CS20" s="122">
        <v>450</v>
      </c>
      <c r="CT20" s="121">
        <v>0.0266666666666667</v>
      </c>
      <c r="CU20" s="122">
        <v>12</v>
      </c>
      <c r="CV20" s="122">
        <v>1970</v>
      </c>
      <c r="CW20" s="40">
        <v>159</v>
      </c>
      <c r="CX20" s="17">
        <f t="shared" si="15"/>
        <v>-120</v>
      </c>
      <c r="CY20" s="36">
        <f t="shared" si="16"/>
        <v>-0.0609137055837563</v>
      </c>
      <c r="CZ20" s="112">
        <v>473</v>
      </c>
      <c r="DA20" s="117">
        <v>0.0169133192389006</v>
      </c>
      <c r="DB20" s="112">
        <v>8</v>
      </c>
      <c r="DC20" s="112">
        <v>1334</v>
      </c>
      <c r="DD20" s="40">
        <v>159</v>
      </c>
      <c r="DE20" s="17">
        <f t="shared" si="17"/>
        <v>-80</v>
      </c>
      <c r="DF20" s="36">
        <f t="shared" si="18"/>
        <v>-0.0599700149925037</v>
      </c>
      <c r="DG20" s="126">
        <v>534</v>
      </c>
      <c r="DH20" s="32">
        <v>0</v>
      </c>
      <c r="DI20" s="17">
        <v>0</v>
      </c>
      <c r="DJ20" s="18">
        <v>0</v>
      </c>
      <c r="DK20" s="40">
        <v>159</v>
      </c>
      <c r="DL20" s="17">
        <f t="shared" si="19"/>
        <v>0</v>
      </c>
      <c r="DM20" s="36">
        <f t="shared" si="20"/>
        <v>0</v>
      </c>
      <c r="DN20" s="33">
        <v>1040</v>
      </c>
      <c r="DO20" s="32">
        <v>0.0576923076923077</v>
      </c>
      <c r="DP20" s="18">
        <v>60</v>
      </c>
      <c r="DQ20" s="18">
        <v>7859</v>
      </c>
      <c r="DR20" s="40">
        <f t="shared" si="49"/>
        <v>130.983333333333</v>
      </c>
      <c r="DS20" s="17">
        <f t="shared" si="21"/>
        <v>-2281</v>
      </c>
      <c r="DT20" s="36">
        <f t="shared" si="22"/>
        <v>-0.290240488611783</v>
      </c>
      <c r="DU20" s="18">
        <v>1294</v>
      </c>
      <c r="DV20" s="26">
        <v>0.0200927357032458</v>
      </c>
      <c r="DW20" s="18">
        <v>26</v>
      </c>
      <c r="DX20" s="18">
        <v>3519</v>
      </c>
      <c r="DY20" s="40">
        <f t="shared" si="23"/>
        <v>135.346153846154</v>
      </c>
      <c r="DZ20" s="17">
        <f t="shared" si="24"/>
        <v>-875</v>
      </c>
      <c r="EA20" s="36">
        <f t="shared" si="25"/>
        <v>-0.248650184711566</v>
      </c>
      <c r="EB20" s="18">
        <v>1695</v>
      </c>
      <c r="EC20" s="26">
        <v>0.0277286135693215</v>
      </c>
      <c r="ED20" s="18">
        <v>47</v>
      </c>
      <c r="EE20" s="18">
        <v>6240</v>
      </c>
      <c r="EF20" s="40">
        <f t="shared" si="50"/>
        <v>132.765957446808</v>
      </c>
      <c r="EG20" s="17">
        <f t="shared" si="26"/>
        <v>-1703.00000000002</v>
      </c>
      <c r="EH20" s="36">
        <f t="shared" si="27"/>
        <v>-0.272916666666671</v>
      </c>
      <c r="EI20" s="18">
        <v>801</v>
      </c>
      <c r="EJ20" s="26">
        <v>0.0536828963795256</v>
      </c>
      <c r="EK20" s="18">
        <v>43</v>
      </c>
      <c r="EL20" s="18">
        <v>5833</v>
      </c>
      <c r="EM20" s="40">
        <v>159</v>
      </c>
      <c r="EN20" s="17">
        <f t="shared" si="28"/>
        <v>-430</v>
      </c>
      <c r="EO20" s="36">
        <f t="shared" si="29"/>
        <v>-0.0737184981998971</v>
      </c>
      <c r="EP20" s="18">
        <v>922</v>
      </c>
      <c r="EQ20" s="26">
        <v>0.052060737527115</v>
      </c>
      <c r="ER20" s="18">
        <v>48</v>
      </c>
      <c r="ES20" s="18">
        <v>6593</v>
      </c>
      <c r="ET20" s="40">
        <v>159</v>
      </c>
      <c r="EU20" s="17">
        <f t="shared" si="30"/>
        <v>-480</v>
      </c>
      <c r="EV20" s="36">
        <f t="shared" si="31"/>
        <v>-0.0728044896101926</v>
      </c>
      <c r="EW20" s="18">
        <v>445</v>
      </c>
      <c r="EX20" s="26">
        <v>0.0269662921348315</v>
      </c>
      <c r="EY20" s="17">
        <v>12</v>
      </c>
      <c r="EZ20" s="18">
        <v>1868</v>
      </c>
      <c r="FA20" s="40">
        <v>159</v>
      </c>
      <c r="FB20" s="17">
        <f t="shared" si="51"/>
        <v>-120</v>
      </c>
      <c r="FC20" s="36">
        <f t="shared" si="52"/>
        <v>-0.0642398286937901</v>
      </c>
      <c r="FD20" s="18">
        <v>390</v>
      </c>
      <c r="FE20" s="26">
        <v>0.0179487179487179</v>
      </c>
      <c r="FF20" s="17">
        <v>7</v>
      </c>
      <c r="FG20" s="18">
        <v>1093</v>
      </c>
      <c r="FH20" s="40">
        <v>159</v>
      </c>
      <c r="FI20" s="17">
        <f t="shared" si="53"/>
        <v>-70</v>
      </c>
      <c r="FJ20" s="36">
        <f t="shared" si="54"/>
        <v>-0.0640439158279963</v>
      </c>
      <c r="FK20" s="18">
        <v>553</v>
      </c>
      <c r="FL20" s="26">
        <v>0.0379746835443038</v>
      </c>
      <c r="FM20" s="17">
        <v>21</v>
      </c>
      <c r="FN20" s="18">
        <v>3268</v>
      </c>
      <c r="FO20" s="40">
        <v>159</v>
      </c>
      <c r="FP20" s="17">
        <f t="shared" si="55"/>
        <v>-210</v>
      </c>
      <c r="FQ20" s="36">
        <f t="shared" si="56"/>
        <v>-0.0642594859241126</v>
      </c>
      <c r="FR20" s="18">
        <v>551</v>
      </c>
      <c r="FS20" s="26">
        <v>0.0362976406533575</v>
      </c>
      <c r="FT20" s="17">
        <v>20</v>
      </c>
      <c r="FU20" s="18">
        <v>3150</v>
      </c>
      <c r="FV20" s="40">
        <v>159</v>
      </c>
      <c r="FW20" s="17">
        <f t="shared" si="57"/>
        <v>-200</v>
      </c>
      <c r="FX20" s="36">
        <f t="shared" si="58"/>
        <v>-0.0634920634920635</v>
      </c>
      <c r="FY20" s="18">
        <v>546</v>
      </c>
      <c r="FZ20" s="26">
        <v>0.0366300366300366</v>
      </c>
      <c r="GA20" s="17">
        <v>20</v>
      </c>
      <c r="GB20" s="18">
        <v>3123</v>
      </c>
      <c r="GC20" s="40">
        <v>159</v>
      </c>
      <c r="GD20" s="17">
        <f t="shared" si="59"/>
        <v>-200</v>
      </c>
      <c r="GE20" s="36">
        <f t="shared" si="60"/>
        <v>-0.064040986231188</v>
      </c>
      <c r="GF20" s="18">
        <v>682</v>
      </c>
      <c r="GG20" s="26">
        <v>0.0425219941348974</v>
      </c>
      <c r="GH20" s="18">
        <v>29</v>
      </c>
      <c r="GI20" s="18">
        <v>4420</v>
      </c>
      <c r="GJ20" s="40">
        <v>159</v>
      </c>
      <c r="GK20" s="17">
        <f t="shared" si="61"/>
        <v>-290</v>
      </c>
      <c r="GL20" s="36">
        <f t="shared" si="62"/>
        <v>-0.0656108597285068</v>
      </c>
      <c r="GM20" s="18">
        <v>693</v>
      </c>
      <c r="GN20" s="26">
        <v>0.0404040404040404</v>
      </c>
      <c r="GO20" s="18">
        <v>28</v>
      </c>
      <c r="GP20" s="18">
        <v>4403</v>
      </c>
      <c r="GQ20" s="40">
        <v>159</v>
      </c>
      <c r="GR20" s="17">
        <f t="shared" si="63"/>
        <v>-280</v>
      </c>
      <c r="GS20" s="36">
        <f t="shared" si="64"/>
        <v>-0.0635930047694754</v>
      </c>
      <c r="GT20" s="18">
        <v>677</v>
      </c>
      <c r="GU20" s="26">
        <v>0.0295420974889217</v>
      </c>
      <c r="GV20" s="18">
        <v>20</v>
      </c>
      <c r="GW20" s="18">
        <v>3105</v>
      </c>
      <c r="GX20" s="40">
        <v>159</v>
      </c>
      <c r="GY20" s="17">
        <f t="shared" si="32"/>
        <v>-200</v>
      </c>
      <c r="GZ20" s="36">
        <f t="shared" si="33"/>
        <v>-0.0644122383252818</v>
      </c>
      <c r="HA20" s="18">
        <v>528</v>
      </c>
      <c r="HB20" s="26">
        <v>0.0492424242424242</v>
      </c>
      <c r="HC20" s="18">
        <v>26</v>
      </c>
      <c r="HD20" s="18">
        <v>4093</v>
      </c>
      <c r="HE20" s="40">
        <v>159</v>
      </c>
      <c r="HF20" s="17">
        <f t="shared" si="65"/>
        <v>-260</v>
      </c>
      <c r="HG20" s="36">
        <f t="shared" si="66"/>
        <v>-0.0635230881993648</v>
      </c>
      <c r="HH20" s="18">
        <v>525</v>
      </c>
      <c r="HI20" s="26">
        <v>0.0419047619047619</v>
      </c>
      <c r="HJ20" s="17">
        <v>22</v>
      </c>
      <c r="HK20" s="18">
        <v>3462</v>
      </c>
      <c r="HL20" s="40">
        <v>159</v>
      </c>
      <c r="HM20" s="17">
        <f t="shared" si="67"/>
        <v>-220</v>
      </c>
      <c r="HN20" s="36">
        <f t="shared" si="68"/>
        <v>-0.0635470826112074</v>
      </c>
      <c r="HO20" s="18"/>
      <c r="HP20" s="26"/>
      <c r="HQ20" s="17"/>
      <c r="HR20" s="18"/>
      <c r="HS20" s="40"/>
      <c r="HT20" s="17"/>
      <c r="HU20" s="36"/>
      <c r="HV20" s="17">
        <v>943</v>
      </c>
      <c r="HW20" s="17">
        <v>161561.1</v>
      </c>
      <c r="HX20" s="18">
        <v>1372</v>
      </c>
      <c r="HY20" s="18">
        <v>217868.61</v>
      </c>
      <c r="HZ20" s="17">
        <v>461</v>
      </c>
      <c r="IA20" s="17">
        <v>72795</v>
      </c>
      <c r="IB20" s="17">
        <v>547</v>
      </c>
      <c r="IC20" s="17">
        <v>80873</v>
      </c>
      <c r="ID20" s="17">
        <v>1309</v>
      </c>
      <c r="IE20" s="17">
        <v>193528</v>
      </c>
      <c r="IF20" s="41"/>
      <c r="IG20" s="41"/>
      <c r="IH20" s="41"/>
      <c r="II20" s="41"/>
      <c r="IJ20" s="41"/>
      <c r="IK20" s="41"/>
      <c r="IL20" s="18"/>
      <c r="IM20" s="41"/>
      <c r="IN20" s="41"/>
      <c r="IO20" s="41"/>
      <c r="IP20" s="18"/>
      <c r="IQ20" s="18"/>
      <c r="IR20" s="18">
        <f t="shared" si="34"/>
        <v>990</v>
      </c>
      <c r="IS20" s="18">
        <f t="shared" si="35"/>
        <v>142191.181818182</v>
      </c>
      <c r="IT20" s="17">
        <v>169</v>
      </c>
      <c r="IU20" s="18">
        <f t="shared" si="69"/>
        <v>-19107</v>
      </c>
      <c r="IV20" s="36">
        <f t="shared" si="36"/>
        <v>-0.134375421567506</v>
      </c>
      <c r="IW20" s="18">
        <f t="shared" si="37"/>
        <v>5622</v>
      </c>
      <c r="IX20" s="42">
        <f t="shared" si="38"/>
        <v>868816.891818182</v>
      </c>
      <c r="IY20" s="43"/>
      <c r="IZ20" s="43"/>
    </row>
    <row r="21" spans="1:260">
      <c r="A21" s="16" t="s">
        <v>126</v>
      </c>
      <c r="B21" s="17" t="s">
        <v>37</v>
      </c>
      <c r="C21" s="18">
        <v>6939962739281</v>
      </c>
      <c r="D21" s="18">
        <v>21066010001274</v>
      </c>
      <c r="E21" s="17" t="s">
        <v>165</v>
      </c>
      <c r="F21" s="19" t="s">
        <v>166</v>
      </c>
      <c r="G21" s="17" t="s">
        <v>129</v>
      </c>
      <c r="H21" s="26">
        <f>VLOOKUP(C21,供应链!E:J,6,0)</f>
        <v>1</v>
      </c>
      <c r="I21" s="17">
        <f>VLOOKUP(C21,供应链!E:H,4,0)</f>
        <v>2288</v>
      </c>
      <c r="J21" s="17">
        <f>VLOOKUP(C21,供应链!E:K,7,0)</f>
        <v>247</v>
      </c>
      <c r="K21" s="18">
        <f>VLOOKUP(C21,供应链!E:I,5,0)</f>
        <v>28.668862752034</v>
      </c>
      <c r="L21" s="27">
        <f t="shared" si="0"/>
        <v>0.0296050579206788</v>
      </c>
      <c r="M21" s="17">
        <v>2251</v>
      </c>
      <c r="N21" s="26">
        <v>0.0706352732119058</v>
      </c>
      <c r="O21" s="18">
        <v>159</v>
      </c>
      <c r="P21" s="18">
        <v>26012</v>
      </c>
      <c r="Q21" s="40">
        <f t="shared" si="39"/>
        <v>163.59748427673</v>
      </c>
      <c r="R21" s="17">
        <f t="shared" si="1"/>
        <v>-2449</v>
      </c>
      <c r="S21" s="36">
        <f t="shared" si="40"/>
        <v>-0.094148854374904</v>
      </c>
      <c r="T21" s="17">
        <v>1909</v>
      </c>
      <c r="U21" s="26">
        <v>0.0508119434258774</v>
      </c>
      <c r="V21" s="18">
        <v>97</v>
      </c>
      <c r="W21" s="18">
        <v>15843</v>
      </c>
      <c r="X21" s="40">
        <f t="shared" si="2"/>
        <v>163.329896907216</v>
      </c>
      <c r="Y21" s="17">
        <f t="shared" si="70"/>
        <v>-1520</v>
      </c>
      <c r="Z21" s="36">
        <f t="shared" si="71"/>
        <v>-0.0959414252351196</v>
      </c>
      <c r="AA21" s="17">
        <v>2354</v>
      </c>
      <c r="AB21" s="26">
        <v>0.0514018691588785</v>
      </c>
      <c r="AC21" s="18">
        <v>121</v>
      </c>
      <c r="AD21" s="18">
        <v>19755</v>
      </c>
      <c r="AE21" s="40">
        <v>169</v>
      </c>
      <c r="AF21" s="17">
        <f t="shared" si="41"/>
        <v>-1210</v>
      </c>
      <c r="AG21" s="36">
        <f t="shared" si="42"/>
        <v>-0.0612503163756011</v>
      </c>
      <c r="AH21" s="17">
        <v>1536</v>
      </c>
      <c r="AI21" s="26">
        <v>0.0533854166666667</v>
      </c>
      <c r="AJ21" s="18">
        <v>82</v>
      </c>
      <c r="AK21" s="18">
        <v>13832</v>
      </c>
      <c r="AL21" s="40">
        <v>169</v>
      </c>
      <c r="AM21" s="17">
        <f t="shared" si="43"/>
        <v>-820</v>
      </c>
      <c r="AN21" s="36">
        <f t="shared" si="44"/>
        <v>-0.0592828224407172</v>
      </c>
      <c r="AO21" s="17">
        <v>1604</v>
      </c>
      <c r="AP21" s="26">
        <v>0.0473815461346633</v>
      </c>
      <c r="AQ21" s="18">
        <v>76</v>
      </c>
      <c r="AR21" s="18">
        <v>12786</v>
      </c>
      <c r="AS21" s="40">
        <v>169</v>
      </c>
      <c r="AT21" s="17">
        <f t="shared" si="45"/>
        <v>-760</v>
      </c>
      <c r="AU21" s="36">
        <f t="shared" si="46"/>
        <v>-0.0594400125136868</v>
      </c>
      <c r="AV21" s="17">
        <v>1803</v>
      </c>
      <c r="AW21" s="26">
        <v>0.0621186910704382</v>
      </c>
      <c r="AX21" s="18">
        <v>112</v>
      </c>
      <c r="AY21" s="18">
        <v>18961</v>
      </c>
      <c r="AZ21" s="40">
        <v>169</v>
      </c>
      <c r="BA21" s="17">
        <f t="shared" si="47"/>
        <v>-1120</v>
      </c>
      <c r="BB21" s="36">
        <f t="shared" si="48"/>
        <v>-0.0590686145245504</v>
      </c>
      <c r="BC21" s="17">
        <v>2324</v>
      </c>
      <c r="BD21" s="26">
        <v>0.0533562822719449</v>
      </c>
      <c r="BE21" s="17">
        <v>124</v>
      </c>
      <c r="BF21" s="18">
        <v>20680</v>
      </c>
      <c r="BG21" s="40">
        <v>169</v>
      </c>
      <c r="BH21" s="17">
        <f t="shared" si="3"/>
        <v>-1240</v>
      </c>
      <c r="BI21" s="36">
        <f t="shared" si="4"/>
        <v>-0.0599613152804642</v>
      </c>
      <c r="BJ21" s="17">
        <v>2443</v>
      </c>
      <c r="BK21" s="32">
        <v>0.0417519443307409</v>
      </c>
      <c r="BL21" s="17">
        <v>102</v>
      </c>
      <c r="BM21" s="18">
        <v>17351</v>
      </c>
      <c r="BN21" s="40">
        <v>169</v>
      </c>
      <c r="BO21" s="17">
        <f t="shared" si="5"/>
        <v>-1020</v>
      </c>
      <c r="BP21" s="36">
        <f t="shared" si="6"/>
        <v>-0.0587862371044897</v>
      </c>
      <c r="BQ21" s="17">
        <v>2241</v>
      </c>
      <c r="BR21" s="32">
        <v>0.0437304774654172</v>
      </c>
      <c r="BS21" s="18">
        <v>98</v>
      </c>
      <c r="BT21" s="18">
        <v>16343</v>
      </c>
      <c r="BU21" s="40">
        <v>169</v>
      </c>
      <c r="BV21" s="17">
        <f t="shared" si="7"/>
        <v>-980</v>
      </c>
      <c r="BW21" s="36">
        <f t="shared" si="8"/>
        <v>-0.0599645107997308</v>
      </c>
      <c r="BX21" s="112">
        <v>1989</v>
      </c>
      <c r="BY21" s="117">
        <v>0.0377073906485671</v>
      </c>
      <c r="BZ21" s="18">
        <v>75</v>
      </c>
      <c r="CA21" s="112">
        <v>12481</v>
      </c>
      <c r="CB21" s="40">
        <v>169</v>
      </c>
      <c r="CC21" s="17">
        <f t="shared" si="9"/>
        <v>-750</v>
      </c>
      <c r="CD21" s="36">
        <f t="shared" si="10"/>
        <v>-0.0600913388350292</v>
      </c>
      <c r="CE21" s="112">
        <v>2122</v>
      </c>
      <c r="CF21" s="117">
        <v>0.0367577756833176</v>
      </c>
      <c r="CG21" s="112">
        <v>78</v>
      </c>
      <c r="CH21" s="260">
        <v>13255.0632911392</v>
      </c>
      <c r="CI21" s="40">
        <v>169</v>
      </c>
      <c r="CJ21" s="17">
        <f t="shared" si="11"/>
        <v>-780</v>
      </c>
      <c r="CK21" s="36">
        <f t="shared" si="12"/>
        <v>-0.0588454376163875</v>
      </c>
      <c r="CL21" s="120">
        <v>2309</v>
      </c>
      <c r="CM21" s="121">
        <v>0.0437418796015591</v>
      </c>
      <c r="CN21" s="55">
        <v>101</v>
      </c>
      <c r="CO21" s="55">
        <v>16873</v>
      </c>
      <c r="CP21" s="40">
        <v>169</v>
      </c>
      <c r="CQ21" s="17">
        <f t="shared" si="13"/>
        <v>-1010</v>
      </c>
      <c r="CR21" s="36">
        <f t="shared" si="14"/>
        <v>-0.0598589462454809</v>
      </c>
      <c r="CS21" s="122">
        <v>1851</v>
      </c>
      <c r="CT21" s="121">
        <v>0.0345759049162615</v>
      </c>
      <c r="CU21" s="122">
        <v>64</v>
      </c>
      <c r="CV21" s="122">
        <v>10966</v>
      </c>
      <c r="CW21" s="40">
        <v>169</v>
      </c>
      <c r="CX21" s="17">
        <f t="shared" si="15"/>
        <v>-640</v>
      </c>
      <c r="CY21" s="36">
        <f t="shared" si="16"/>
        <v>-0.0583622104687215</v>
      </c>
      <c r="CZ21" s="112">
        <v>1675</v>
      </c>
      <c r="DA21" s="117">
        <v>0.0328358208955224</v>
      </c>
      <c r="DB21" s="112">
        <v>55</v>
      </c>
      <c r="DC21" s="112">
        <v>9382</v>
      </c>
      <c r="DD21" s="40">
        <v>169</v>
      </c>
      <c r="DE21" s="17">
        <f t="shared" si="17"/>
        <v>-550</v>
      </c>
      <c r="DF21" s="36">
        <f t="shared" si="18"/>
        <v>-0.0586228949051375</v>
      </c>
      <c r="DG21" s="126">
        <v>2074</v>
      </c>
      <c r="DH21" s="32">
        <v>0.00530376084860174</v>
      </c>
      <c r="DI21" s="17">
        <v>11</v>
      </c>
      <c r="DJ21" s="18">
        <v>1723</v>
      </c>
      <c r="DK21" s="40">
        <v>169</v>
      </c>
      <c r="DL21" s="17">
        <f t="shared" si="19"/>
        <v>-110</v>
      </c>
      <c r="DM21" s="36">
        <f t="shared" si="20"/>
        <v>-0.0638421358096344</v>
      </c>
      <c r="DN21" s="33">
        <v>3198</v>
      </c>
      <c r="DO21" s="32">
        <v>0.0637898686679174</v>
      </c>
      <c r="DP21" s="18">
        <v>204</v>
      </c>
      <c r="DQ21" s="18">
        <v>32093</v>
      </c>
      <c r="DR21" s="40">
        <f t="shared" si="49"/>
        <v>157.31862745098</v>
      </c>
      <c r="DS21" s="17">
        <f t="shared" si="21"/>
        <v>-4423</v>
      </c>
      <c r="DT21" s="36">
        <f t="shared" si="22"/>
        <v>-0.137818215810301</v>
      </c>
      <c r="DU21" s="18">
        <v>2769</v>
      </c>
      <c r="DV21" s="26">
        <v>0.0278078728782954</v>
      </c>
      <c r="DW21" s="18">
        <v>77</v>
      </c>
      <c r="DX21" s="18">
        <v>12397</v>
      </c>
      <c r="DY21" s="40">
        <f t="shared" si="23"/>
        <v>161</v>
      </c>
      <c r="DZ21" s="17">
        <f t="shared" si="24"/>
        <v>-1386</v>
      </c>
      <c r="EA21" s="36">
        <f t="shared" si="25"/>
        <v>-0.111801242236025</v>
      </c>
      <c r="EB21" s="18">
        <v>3564</v>
      </c>
      <c r="EC21" s="26">
        <v>0.0516273849607183</v>
      </c>
      <c r="ED21" s="18">
        <v>184</v>
      </c>
      <c r="EE21" s="18">
        <v>29125</v>
      </c>
      <c r="EF21" s="40">
        <f t="shared" si="50"/>
        <v>158.288043478261</v>
      </c>
      <c r="EG21" s="17">
        <f t="shared" si="26"/>
        <v>-3810.99999999998</v>
      </c>
      <c r="EH21" s="36">
        <f t="shared" si="27"/>
        <v>-0.130849785407725</v>
      </c>
      <c r="EI21" s="18">
        <v>1784</v>
      </c>
      <c r="EJ21" s="26">
        <v>0.0325112107623318</v>
      </c>
      <c r="EK21" s="18">
        <v>58</v>
      </c>
      <c r="EL21" s="18">
        <v>9391</v>
      </c>
      <c r="EM21" s="40">
        <v>169</v>
      </c>
      <c r="EN21" s="17">
        <f t="shared" si="28"/>
        <v>-580</v>
      </c>
      <c r="EO21" s="36">
        <f t="shared" si="29"/>
        <v>-0.0617612607815994</v>
      </c>
      <c r="EP21" s="18">
        <v>1820</v>
      </c>
      <c r="EQ21" s="26">
        <v>0.0379120879120879</v>
      </c>
      <c r="ER21" s="18">
        <v>69</v>
      </c>
      <c r="ES21" s="18">
        <v>11393</v>
      </c>
      <c r="ET21" s="40">
        <v>169</v>
      </c>
      <c r="EU21" s="17">
        <f t="shared" si="30"/>
        <v>-690</v>
      </c>
      <c r="EV21" s="36">
        <f t="shared" si="31"/>
        <v>-0.0605635039059071</v>
      </c>
      <c r="EW21" s="18">
        <v>1222</v>
      </c>
      <c r="EX21" s="26">
        <v>0.0523731587561375</v>
      </c>
      <c r="EY21" s="17">
        <v>64</v>
      </c>
      <c r="EZ21" s="18">
        <v>10540</v>
      </c>
      <c r="FA21" s="40">
        <v>169</v>
      </c>
      <c r="FB21" s="17">
        <f t="shared" si="51"/>
        <v>-640</v>
      </c>
      <c r="FC21" s="36">
        <f t="shared" si="52"/>
        <v>-0.0607210626185958</v>
      </c>
      <c r="FD21" s="18">
        <v>1240</v>
      </c>
      <c r="FE21" s="26">
        <v>0.0508064516129032</v>
      </c>
      <c r="FF21" s="17">
        <v>63</v>
      </c>
      <c r="FG21" s="18">
        <v>10347</v>
      </c>
      <c r="FH21" s="40">
        <v>169</v>
      </c>
      <c r="FI21" s="17">
        <f t="shared" si="53"/>
        <v>-630</v>
      </c>
      <c r="FJ21" s="36">
        <f t="shared" si="54"/>
        <v>-0.0608872136851261</v>
      </c>
      <c r="FK21" s="18">
        <v>1296</v>
      </c>
      <c r="FL21" s="26">
        <v>0.0563271604938272</v>
      </c>
      <c r="FM21" s="17">
        <v>73</v>
      </c>
      <c r="FN21" s="18">
        <v>12159</v>
      </c>
      <c r="FO21" s="40">
        <v>169</v>
      </c>
      <c r="FP21" s="17">
        <f t="shared" si="55"/>
        <v>-730</v>
      </c>
      <c r="FQ21" s="36">
        <f t="shared" si="56"/>
        <v>-0.0600378320585574</v>
      </c>
      <c r="FR21" s="18">
        <v>1412</v>
      </c>
      <c r="FS21" s="26">
        <v>0.0658640226628895</v>
      </c>
      <c r="FT21" s="17">
        <v>93</v>
      </c>
      <c r="FU21" s="18">
        <v>15544</v>
      </c>
      <c r="FV21" s="40">
        <v>169</v>
      </c>
      <c r="FW21" s="17">
        <f t="shared" si="57"/>
        <v>-930</v>
      </c>
      <c r="FX21" s="36">
        <f t="shared" si="58"/>
        <v>-0.0598301595470921</v>
      </c>
      <c r="FY21" s="18">
        <v>1714</v>
      </c>
      <c r="FZ21" s="26">
        <v>0.0665110851808635</v>
      </c>
      <c r="GA21" s="17">
        <v>114</v>
      </c>
      <c r="GB21" s="18">
        <v>18859</v>
      </c>
      <c r="GC21" s="40">
        <v>169</v>
      </c>
      <c r="GD21" s="17">
        <f t="shared" si="59"/>
        <v>-1140</v>
      </c>
      <c r="GE21" s="36">
        <f t="shared" si="60"/>
        <v>-0.0604485921841031</v>
      </c>
      <c r="GF21" s="18">
        <v>1774</v>
      </c>
      <c r="GG21" s="26">
        <v>0.0620067643742954</v>
      </c>
      <c r="GH21" s="18">
        <v>110</v>
      </c>
      <c r="GI21" s="18">
        <v>18388</v>
      </c>
      <c r="GJ21" s="40">
        <v>169</v>
      </c>
      <c r="GK21" s="17">
        <f t="shared" si="61"/>
        <v>-1100</v>
      </c>
      <c r="GL21" s="36">
        <f t="shared" si="62"/>
        <v>-0.0598216227974766</v>
      </c>
      <c r="GM21" s="18">
        <v>1796</v>
      </c>
      <c r="GN21" s="26">
        <v>0.0579064587973274</v>
      </c>
      <c r="GO21" s="18">
        <v>104</v>
      </c>
      <c r="GP21" s="18">
        <v>17142</v>
      </c>
      <c r="GQ21" s="40">
        <v>169</v>
      </c>
      <c r="GR21" s="17">
        <f t="shared" si="63"/>
        <v>-1040</v>
      </c>
      <c r="GS21" s="36">
        <f t="shared" si="64"/>
        <v>-0.0606697001516742</v>
      </c>
      <c r="GT21" s="18">
        <v>1765</v>
      </c>
      <c r="GU21" s="26">
        <v>0.054957507082153</v>
      </c>
      <c r="GV21" s="18">
        <v>97</v>
      </c>
      <c r="GW21" s="18">
        <v>16026</v>
      </c>
      <c r="GX21" s="40">
        <v>169</v>
      </c>
      <c r="GY21" s="17">
        <f t="shared" si="32"/>
        <v>-970</v>
      </c>
      <c r="GZ21" s="36">
        <f t="shared" si="33"/>
        <v>-0.0605266442031698</v>
      </c>
      <c r="HA21" s="18">
        <v>1812</v>
      </c>
      <c r="HB21" s="26">
        <v>0.0496688741721854</v>
      </c>
      <c r="HC21" s="18">
        <v>90</v>
      </c>
      <c r="HD21" s="18">
        <v>14805</v>
      </c>
      <c r="HE21" s="40">
        <v>169</v>
      </c>
      <c r="HF21" s="17">
        <f t="shared" si="65"/>
        <v>-900</v>
      </c>
      <c r="HG21" s="36">
        <f t="shared" si="66"/>
        <v>-0.060790273556231</v>
      </c>
      <c r="HH21" s="18">
        <v>1859</v>
      </c>
      <c r="HI21" s="26">
        <v>0.0494889725658956</v>
      </c>
      <c r="HJ21" s="17">
        <v>92</v>
      </c>
      <c r="HK21" s="18">
        <v>15380</v>
      </c>
      <c r="HL21" s="40">
        <v>169</v>
      </c>
      <c r="HM21" s="17">
        <f t="shared" si="67"/>
        <v>-920</v>
      </c>
      <c r="HN21" s="36">
        <f t="shared" si="68"/>
        <v>-0.0598179453836151</v>
      </c>
      <c r="HO21" s="18"/>
      <c r="HP21" s="26"/>
      <c r="HQ21" s="17"/>
      <c r="HR21" s="18"/>
      <c r="HS21" s="40"/>
      <c r="HT21" s="17"/>
      <c r="HU21" s="36"/>
      <c r="HV21" s="17">
        <v>11655</v>
      </c>
      <c r="HW21" s="17">
        <v>2108816.81916667</v>
      </c>
      <c r="HX21" s="18">
        <v>5186</v>
      </c>
      <c r="HY21" s="18">
        <v>928099.265</v>
      </c>
      <c r="HZ21" s="17">
        <v>3643</v>
      </c>
      <c r="IA21" s="17">
        <v>626849</v>
      </c>
      <c r="IB21" s="17">
        <v>2776</v>
      </c>
      <c r="IC21" s="17">
        <v>472201</v>
      </c>
      <c r="ID21" s="17">
        <v>2285</v>
      </c>
      <c r="IE21" s="17">
        <v>379061</v>
      </c>
      <c r="IF21" s="41"/>
      <c r="IG21" s="41"/>
      <c r="IH21" s="41"/>
      <c r="II21" s="41"/>
      <c r="IJ21" s="41"/>
      <c r="IK21" s="41"/>
      <c r="IL21" s="18"/>
      <c r="IM21" s="41"/>
      <c r="IN21" s="41"/>
      <c r="IO21" s="41"/>
      <c r="IP21" s="18"/>
      <c r="IQ21" s="18"/>
      <c r="IR21" s="18">
        <f t="shared" si="34"/>
        <v>2847</v>
      </c>
      <c r="IS21" s="18">
        <f t="shared" si="35"/>
        <v>469832.063291139</v>
      </c>
      <c r="IT21" s="17">
        <v>179</v>
      </c>
      <c r="IU21" s="18">
        <f t="shared" si="69"/>
        <v>-34849</v>
      </c>
      <c r="IV21" s="36">
        <f t="shared" si="36"/>
        <v>-0.0741733115357971</v>
      </c>
      <c r="IW21" s="18">
        <f t="shared" si="37"/>
        <v>28392</v>
      </c>
      <c r="IX21" s="42">
        <f t="shared" si="38"/>
        <v>4984859.14745781</v>
      </c>
      <c r="IY21" s="43"/>
      <c r="IZ21" s="43"/>
    </row>
    <row r="22" spans="1:260">
      <c r="A22" s="16" t="s">
        <v>133</v>
      </c>
      <c r="B22" s="17" t="s">
        <v>37</v>
      </c>
      <c r="C22" s="18">
        <v>6939962760605</v>
      </c>
      <c r="D22" s="18">
        <v>21066010002313</v>
      </c>
      <c r="E22" s="17" t="s">
        <v>167</v>
      </c>
      <c r="F22" s="19" t="s">
        <v>168</v>
      </c>
      <c r="G22" s="17" t="s">
        <v>129</v>
      </c>
      <c r="H22" s="26">
        <f>VLOOKUP(C22,供应链!E:J,6,0)</f>
        <v>0.88</v>
      </c>
      <c r="I22" s="17">
        <f>VLOOKUP(C22,供应链!E:H,4,0)</f>
        <v>173</v>
      </c>
      <c r="J22" s="17">
        <f>VLOOKUP(C22,供应链!E:K,7,0)</f>
        <v>1</v>
      </c>
      <c r="K22" s="18">
        <f>VLOOKUP(C22,供应链!E:I,5,0)</f>
        <v>15.624064651302</v>
      </c>
      <c r="L22" s="27">
        <f t="shared" si="0"/>
        <v>0.00376432418942246</v>
      </c>
      <c r="M22" s="17">
        <v>495</v>
      </c>
      <c r="N22" s="26">
        <v>0.0383838383838384</v>
      </c>
      <c r="O22" s="18">
        <v>19</v>
      </c>
      <c r="P22" s="18">
        <v>3220</v>
      </c>
      <c r="Q22" s="40">
        <f t="shared" si="39"/>
        <v>169.473684210526</v>
      </c>
      <c r="R22" s="17">
        <f t="shared" si="1"/>
        <v>-371</v>
      </c>
      <c r="S22" s="36">
        <f t="shared" si="40"/>
        <v>-0.115217391304348</v>
      </c>
      <c r="T22" s="17">
        <v>361</v>
      </c>
      <c r="U22" s="26">
        <v>0.03601108033241</v>
      </c>
      <c r="V22" s="18">
        <v>13</v>
      </c>
      <c r="W22" s="18">
        <v>2259</v>
      </c>
      <c r="X22" s="40">
        <f t="shared" si="2"/>
        <v>173.769230769231</v>
      </c>
      <c r="Y22" s="17">
        <f t="shared" si="70"/>
        <v>-198</v>
      </c>
      <c r="Z22" s="36">
        <f t="shared" si="71"/>
        <v>-0.0876494023904382</v>
      </c>
      <c r="AA22" s="17">
        <v>397</v>
      </c>
      <c r="AB22" s="26">
        <v>0.0302267002518892</v>
      </c>
      <c r="AC22" s="18">
        <v>12</v>
      </c>
      <c r="AD22" s="18">
        <v>2053</v>
      </c>
      <c r="AE22" s="40">
        <v>169</v>
      </c>
      <c r="AF22" s="17">
        <f t="shared" si="41"/>
        <v>-240</v>
      </c>
      <c r="AG22" s="36">
        <f t="shared" si="42"/>
        <v>-0.11690209449586</v>
      </c>
      <c r="AH22" s="17">
        <v>295</v>
      </c>
      <c r="AI22" s="26">
        <v>0.0542372881355932</v>
      </c>
      <c r="AJ22" s="18">
        <v>16</v>
      </c>
      <c r="AK22" s="18">
        <v>2851</v>
      </c>
      <c r="AL22" s="40">
        <v>169</v>
      </c>
      <c r="AM22" s="17">
        <f t="shared" si="43"/>
        <v>-320</v>
      </c>
      <c r="AN22" s="36">
        <f t="shared" si="44"/>
        <v>-0.112241318835496</v>
      </c>
      <c r="AO22" s="17">
        <v>288</v>
      </c>
      <c r="AP22" s="26">
        <v>0.0138888888888889</v>
      </c>
      <c r="AQ22" s="18">
        <v>4</v>
      </c>
      <c r="AR22" s="18">
        <v>698</v>
      </c>
      <c r="AS22" s="40">
        <v>169</v>
      </c>
      <c r="AT22" s="17">
        <f t="shared" si="45"/>
        <v>-80</v>
      </c>
      <c r="AU22" s="36">
        <f t="shared" si="46"/>
        <v>-0.114613180515759</v>
      </c>
      <c r="AV22" s="17">
        <v>326</v>
      </c>
      <c r="AW22" s="26">
        <v>0.0276073619631902</v>
      </c>
      <c r="AX22" s="18">
        <v>9</v>
      </c>
      <c r="AY22" s="18">
        <v>1516</v>
      </c>
      <c r="AZ22" s="40">
        <v>169</v>
      </c>
      <c r="BA22" s="17">
        <f t="shared" si="47"/>
        <v>-180</v>
      </c>
      <c r="BB22" s="36">
        <f t="shared" si="48"/>
        <v>-0.118733509234828</v>
      </c>
      <c r="BC22" s="17">
        <v>413</v>
      </c>
      <c r="BD22" s="26">
        <v>0.0145278450363196</v>
      </c>
      <c r="BE22" s="17">
        <v>6</v>
      </c>
      <c r="BF22" s="18">
        <v>1044</v>
      </c>
      <c r="BG22" s="40">
        <v>169</v>
      </c>
      <c r="BH22" s="17">
        <f t="shared" si="3"/>
        <v>-120</v>
      </c>
      <c r="BI22" s="36">
        <f t="shared" si="4"/>
        <v>-0.114942528735632</v>
      </c>
      <c r="BJ22" s="17">
        <v>408</v>
      </c>
      <c r="BK22" s="32">
        <v>0.0343137254901961</v>
      </c>
      <c r="BL22" s="17">
        <v>14</v>
      </c>
      <c r="BM22" s="18">
        <v>2439</v>
      </c>
      <c r="BN22" s="40">
        <v>169</v>
      </c>
      <c r="BO22" s="17">
        <f t="shared" si="5"/>
        <v>-280</v>
      </c>
      <c r="BP22" s="36">
        <f t="shared" si="6"/>
        <v>-0.11480114801148</v>
      </c>
      <c r="BQ22" s="17">
        <v>409</v>
      </c>
      <c r="BR22" s="32">
        <v>0.0220048899755501</v>
      </c>
      <c r="BS22" s="18">
        <v>9</v>
      </c>
      <c r="BT22" s="18">
        <v>1538</v>
      </c>
      <c r="BU22" s="40">
        <v>169</v>
      </c>
      <c r="BV22" s="17">
        <f t="shared" si="7"/>
        <v>-180</v>
      </c>
      <c r="BW22" s="36">
        <f t="shared" si="8"/>
        <v>-0.11703511053316</v>
      </c>
      <c r="BX22" s="112">
        <v>334</v>
      </c>
      <c r="BY22" s="117">
        <v>0.0239520958083832</v>
      </c>
      <c r="BZ22" s="18">
        <v>8</v>
      </c>
      <c r="CA22" s="112">
        <v>1386</v>
      </c>
      <c r="CB22" s="40">
        <v>169</v>
      </c>
      <c r="CC22" s="17">
        <f t="shared" si="9"/>
        <v>-160</v>
      </c>
      <c r="CD22" s="36">
        <f t="shared" si="10"/>
        <v>-0.115440115440115</v>
      </c>
      <c r="CE22" s="112">
        <v>432</v>
      </c>
      <c r="CF22" s="117">
        <v>0.0162037037037037</v>
      </c>
      <c r="CG22" s="112">
        <v>7</v>
      </c>
      <c r="CH22" s="260">
        <v>1197</v>
      </c>
      <c r="CI22" s="40">
        <v>169</v>
      </c>
      <c r="CJ22" s="17">
        <f t="shared" si="11"/>
        <v>-140</v>
      </c>
      <c r="CK22" s="36">
        <f t="shared" si="12"/>
        <v>-0.116959064327485</v>
      </c>
      <c r="CL22" s="120">
        <v>265</v>
      </c>
      <c r="CM22" s="121">
        <v>0.030188679245283</v>
      </c>
      <c r="CN22" s="55">
        <v>8</v>
      </c>
      <c r="CO22" s="55">
        <v>1421</v>
      </c>
      <c r="CP22" s="40">
        <v>169</v>
      </c>
      <c r="CQ22" s="17">
        <f t="shared" si="13"/>
        <v>-160</v>
      </c>
      <c r="CR22" s="36">
        <f t="shared" si="14"/>
        <v>-0.112596762843068</v>
      </c>
      <c r="CS22" s="122">
        <v>271</v>
      </c>
      <c r="CT22" s="121">
        <v>0.03690036900369</v>
      </c>
      <c r="CU22" s="122">
        <v>10</v>
      </c>
      <c r="CV22" s="122">
        <v>1765</v>
      </c>
      <c r="CW22" s="40">
        <v>169</v>
      </c>
      <c r="CX22" s="17">
        <f t="shared" si="15"/>
        <v>-200</v>
      </c>
      <c r="CY22" s="36">
        <f t="shared" si="16"/>
        <v>-0.113314447592068</v>
      </c>
      <c r="CZ22" s="112">
        <v>238</v>
      </c>
      <c r="DA22" s="117">
        <v>0.0294117647058824</v>
      </c>
      <c r="DB22" s="112">
        <v>7</v>
      </c>
      <c r="DC22" s="112">
        <v>1303</v>
      </c>
      <c r="DD22" s="40">
        <v>169</v>
      </c>
      <c r="DE22" s="17">
        <f t="shared" si="17"/>
        <v>-140</v>
      </c>
      <c r="DF22" s="36">
        <f t="shared" si="18"/>
        <v>-0.107444359171144</v>
      </c>
      <c r="DG22" s="126">
        <v>310</v>
      </c>
      <c r="DH22" s="32">
        <v>0</v>
      </c>
      <c r="DI22" s="17">
        <v>0</v>
      </c>
      <c r="DJ22" s="18">
        <v>0</v>
      </c>
      <c r="DK22" s="40">
        <v>169</v>
      </c>
      <c r="DL22" s="17">
        <f t="shared" si="19"/>
        <v>0</v>
      </c>
      <c r="DM22" s="36">
        <f t="shared" si="20"/>
        <v>0</v>
      </c>
      <c r="DN22" s="33">
        <v>529</v>
      </c>
      <c r="DO22" s="32">
        <v>0.0680529300567108</v>
      </c>
      <c r="DP22" s="18">
        <v>36</v>
      </c>
      <c r="DQ22" s="18">
        <v>5637</v>
      </c>
      <c r="DR22" s="40">
        <f t="shared" si="49"/>
        <v>156.583333333333</v>
      </c>
      <c r="DS22" s="17">
        <f t="shared" si="21"/>
        <v>-1167</v>
      </c>
      <c r="DT22" s="36">
        <f t="shared" si="22"/>
        <v>-0.207025013304949</v>
      </c>
      <c r="DU22" s="18">
        <v>456</v>
      </c>
      <c r="DV22" s="26">
        <v>0.037280701754386</v>
      </c>
      <c r="DW22" s="18">
        <v>17</v>
      </c>
      <c r="DX22" s="18">
        <v>3005</v>
      </c>
      <c r="DY22" s="40">
        <f t="shared" si="23"/>
        <v>176.764705882353</v>
      </c>
      <c r="DZ22" s="17">
        <f t="shared" si="24"/>
        <v>-208</v>
      </c>
      <c r="EA22" s="36">
        <f t="shared" si="25"/>
        <v>-0.0692179700499169</v>
      </c>
      <c r="EB22" s="18">
        <v>691</v>
      </c>
      <c r="EC22" s="26">
        <v>0.0752532561505065</v>
      </c>
      <c r="ED22" s="18">
        <v>52</v>
      </c>
      <c r="EE22" s="18">
        <v>7726</v>
      </c>
      <c r="EF22" s="40">
        <f t="shared" si="50"/>
        <v>148.576923076923</v>
      </c>
      <c r="EG22" s="17">
        <f t="shared" si="26"/>
        <v>-2102</v>
      </c>
      <c r="EH22" s="36">
        <f t="shared" si="27"/>
        <v>-0.272068340667875</v>
      </c>
      <c r="EI22" s="18">
        <v>368</v>
      </c>
      <c r="EJ22" s="26">
        <v>0.0271739130434783</v>
      </c>
      <c r="EK22" s="18">
        <v>10</v>
      </c>
      <c r="EL22" s="18">
        <v>1651</v>
      </c>
      <c r="EM22" s="40">
        <v>169</v>
      </c>
      <c r="EN22" s="17">
        <f t="shared" si="28"/>
        <v>-200</v>
      </c>
      <c r="EO22" s="36">
        <f t="shared" si="29"/>
        <v>-0.121138703815869</v>
      </c>
      <c r="EP22" s="18">
        <v>321</v>
      </c>
      <c r="EQ22" s="26">
        <v>0.0373831775700935</v>
      </c>
      <c r="ER22" s="18">
        <v>12</v>
      </c>
      <c r="ES22" s="18">
        <v>2088</v>
      </c>
      <c r="ET22" s="40">
        <v>169</v>
      </c>
      <c r="EU22" s="17">
        <f t="shared" si="30"/>
        <v>-240</v>
      </c>
      <c r="EV22" s="36">
        <f t="shared" si="31"/>
        <v>-0.114942528735632</v>
      </c>
      <c r="EW22" s="18">
        <v>257</v>
      </c>
      <c r="EX22" s="26">
        <v>0.0505836575875486</v>
      </c>
      <c r="EY22" s="17">
        <v>13</v>
      </c>
      <c r="EZ22" s="18">
        <v>2147</v>
      </c>
      <c r="FA22" s="40">
        <v>169</v>
      </c>
      <c r="FB22" s="17">
        <f t="shared" si="51"/>
        <v>-260</v>
      </c>
      <c r="FC22" s="36">
        <f t="shared" si="52"/>
        <v>-0.121099208197485</v>
      </c>
      <c r="FD22" s="18">
        <v>226</v>
      </c>
      <c r="FE22" s="26">
        <v>0.0442477876106195</v>
      </c>
      <c r="FF22" s="17">
        <v>10</v>
      </c>
      <c r="FG22" s="18">
        <v>1649</v>
      </c>
      <c r="FH22" s="40">
        <v>169</v>
      </c>
      <c r="FI22" s="17">
        <f t="shared" si="53"/>
        <v>-200</v>
      </c>
      <c r="FJ22" s="36">
        <f t="shared" si="54"/>
        <v>-0.121285627653123</v>
      </c>
      <c r="FK22" s="18">
        <v>214</v>
      </c>
      <c r="FL22" s="26">
        <v>0.0467289719626168</v>
      </c>
      <c r="FM22" s="17">
        <v>10</v>
      </c>
      <c r="FN22" s="18">
        <v>1615</v>
      </c>
      <c r="FO22" s="40">
        <v>169</v>
      </c>
      <c r="FP22" s="17">
        <f t="shared" si="55"/>
        <v>-200</v>
      </c>
      <c r="FQ22" s="36">
        <f t="shared" si="56"/>
        <v>-0.123839009287926</v>
      </c>
      <c r="FR22" s="18">
        <v>201</v>
      </c>
      <c r="FS22" s="26">
        <v>0.0398009950248756</v>
      </c>
      <c r="FT22" s="17">
        <v>8</v>
      </c>
      <c r="FU22" s="18">
        <v>1342</v>
      </c>
      <c r="FV22" s="40">
        <v>169</v>
      </c>
      <c r="FW22" s="17">
        <f t="shared" si="57"/>
        <v>-160</v>
      </c>
      <c r="FX22" s="36">
        <f t="shared" si="58"/>
        <v>-0.119225037257824</v>
      </c>
      <c r="FY22" s="18">
        <v>254</v>
      </c>
      <c r="FZ22" s="26">
        <v>0.0590551181102362</v>
      </c>
      <c r="GA22" s="17">
        <v>15</v>
      </c>
      <c r="GB22" s="18">
        <v>2467</v>
      </c>
      <c r="GC22" s="40">
        <v>169</v>
      </c>
      <c r="GD22" s="17">
        <f t="shared" si="59"/>
        <v>-300</v>
      </c>
      <c r="GE22" s="36">
        <f t="shared" si="60"/>
        <v>-0.121605188488042</v>
      </c>
      <c r="GF22" s="18">
        <v>212</v>
      </c>
      <c r="GG22" s="26">
        <v>0.0424528301886792</v>
      </c>
      <c r="GH22" s="18">
        <v>9</v>
      </c>
      <c r="GI22" s="18">
        <v>1503</v>
      </c>
      <c r="GJ22" s="40">
        <v>169</v>
      </c>
      <c r="GK22" s="17">
        <f t="shared" si="61"/>
        <v>-180</v>
      </c>
      <c r="GL22" s="36">
        <f t="shared" si="62"/>
        <v>-0.119760479041916</v>
      </c>
      <c r="GM22" s="18">
        <v>209</v>
      </c>
      <c r="GN22" s="26">
        <v>0.0430622009569378</v>
      </c>
      <c r="GO22" s="18">
        <v>9</v>
      </c>
      <c r="GP22" s="18">
        <v>1491</v>
      </c>
      <c r="GQ22" s="40">
        <v>169</v>
      </c>
      <c r="GR22" s="17">
        <f t="shared" si="63"/>
        <v>-180</v>
      </c>
      <c r="GS22" s="36">
        <f t="shared" si="64"/>
        <v>-0.120724346076459</v>
      </c>
      <c r="GT22" s="18">
        <v>234</v>
      </c>
      <c r="GU22" s="26">
        <v>0.0384615384615385</v>
      </c>
      <c r="GV22" s="18">
        <v>9</v>
      </c>
      <c r="GW22" s="18">
        <v>1561</v>
      </c>
      <c r="GX22" s="40">
        <v>169</v>
      </c>
      <c r="GY22" s="17">
        <f t="shared" si="32"/>
        <v>-180</v>
      </c>
      <c r="GZ22" s="36">
        <f t="shared" si="33"/>
        <v>-0.11531069827034</v>
      </c>
      <c r="HA22" s="18">
        <v>234</v>
      </c>
      <c r="HB22" s="26">
        <v>0.0256410256410256</v>
      </c>
      <c r="HC22" s="18">
        <v>6</v>
      </c>
      <c r="HD22" s="18">
        <v>1027</v>
      </c>
      <c r="HE22" s="40">
        <v>169</v>
      </c>
      <c r="HF22" s="17">
        <f t="shared" si="65"/>
        <v>-120</v>
      </c>
      <c r="HG22" s="36">
        <f t="shared" si="66"/>
        <v>-0.116845180136319</v>
      </c>
      <c r="HH22" s="18">
        <v>200</v>
      </c>
      <c r="HI22" s="26">
        <v>0.02</v>
      </c>
      <c r="HJ22" s="17">
        <v>4</v>
      </c>
      <c r="HK22" s="18">
        <v>711</v>
      </c>
      <c r="HL22" s="40">
        <v>169</v>
      </c>
      <c r="HM22" s="17">
        <f t="shared" si="67"/>
        <v>-80</v>
      </c>
      <c r="HN22" s="36">
        <f t="shared" si="68"/>
        <v>-0.112517580872011</v>
      </c>
      <c r="HO22" s="18"/>
      <c r="HP22" s="26"/>
      <c r="HQ22" s="17"/>
      <c r="HR22" s="18"/>
      <c r="HS22" s="40"/>
      <c r="HT22" s="17"/>
      <c r="HU22" s="36"/>
      <c r="HV22" s="17">
        <v>827</v>
      </c>
      <c r="HW22" s="17">
        <v>153934.45</v>
      </c>
      <c r="HX22" s="18">
        <v>391</v>
      </c>
      <c r="HY22" s="18">
        <v>73929.69</v>
      </c>
      <c r="HZ22" s="17">
        <v>738</v>
      </c>
      <c r="IA22" s="17">
        <v>131956</v>
      </c>
      <c r="IB22" s="17">
        <v>530</v>
      </c>
      <c r="IC22" s="17">
        <v>94079</v>
      </c>
      <c r="ID22" s="17">
        <v>548</v>
      </c>
      <c r="IE22" s="17">
        <v>86028</v>
      </c>
      <c r="IF22" s="16"/>
      <c r="IG22" s="16"/>
      <c r="IH22" s="41"/>
      <c r="II22" s="41"/>
      <c r="IJ22" s="41"/>
      <c r="IK22" s="41"/>
      <c r="IL22" s="18"/>
      <c r="IM22" s="41"/>
      <c r="IN22" s="41"/>
      <c r="IO22" s="41"/>
      <c r="IP22" s="18"/>
      <c r="IQ22" s="18"/>
      <c r="IR22" s="18">
        <f t="shared" si="34"/>
        <v>362</v>
      </c>
      <c r="IS22" s="18">
        <f t="shared" si="35"/>
        <v>60310</v>
      </c>
      <c r="IT22" s="17">
        <v>189</v>
      </c>
      <c r="IU22" s="18">
        <f t="shared" si="69"/>
        <v>-8546</v>
      </c>
      <c r="IV22" s="36">
        <f t="shared" si="36"/>
        <v>-0.141701210412867</v>
      </c>
      <c r="IW22" s="18">
        <f t="shared" si="37"/>
        <v>3396</v>
      </c>
      <c r="IX22" s="42">
        <f t="shared" si="38"/>
        <v>600237.14</v>
      </c>
      <c r="IY22" s="43"/>
      <c r="IZ22" s="43"/>
    </row>
    <row r="23" spans="1:260">
      <c r="A23" s="16" t="s">
        <v>139</v>
      </c>
      <c r="B23" s="17" t="s">
        <v>37</v>
      </c>
      <c r="C23" s="18">
        <v>6939962745992</v>
      </c>
      <c r="D23" s="18">
        <v>21066010001053</v>
      </c>
      <c r="E23" s="17" t="s">
        <v>169</v>
      </c>
      <c r="F23" s="19" t="s">
        <v>170</v>
      </c>
      <c r="G23" s="17" t="s">
        <v>129</v>
      </c>
      <c r="H23" s="26">
        <f>VLOOKUP(C23,供应链!E:J,6,0)</f>
        <v>1</v>
      </c>
      <c r="I23" s="17">
        <f>VLOOKUP(C23,供应链!E:H,4,0)</f>
        <v>822</v>
      </c>
      <c r="J23" s="17">
        <f>VLOOKUP(C23,供应链!E:K,7,0)</f>
        <v>157</v>
      </c>
      <c r="K23" s="18">
        <f>VLOOKUP(C23,供应链!E:I,5,0)</f>
        <v>58.0535571542766</v>
      </c>
      <c r="L23" s="27">
        <f t="shared" si="0"/>
        <v>0.00584406131065033</v>
      </c>
      <c r="M23" s="17">
        <v>700</v>
      </c>
      <c r="N23" s="26">
        <v>0.05</v>
      </c>
      <c r="O23" s="18">
        <v>35</v>
      </c>
      <c r="P23" s="18">
        <v>7801</v>
      </c>
      <c r="Q23" s="40">
        <f t="shared" si="39"/>
        <v>222.885714285714</v>
      </c>
      <c r="R23" s="17">
        <f t="shared" si="1"/>
        <v>-1264</v>
      </c>
      <c r="S23" s="36">
        <f t="shared" si="40"/>
        <v>-0.162030508909114</v>
      </c>
      <c r="T23" s="17">
        <v>606</v>
      </c>
      <c r="U23" s="26">
        <v>0.0627062706270627</v>
      </c>
      <c r="V23" s="18">
        <v>38</v>
      </c>
      <c r="W23" s="18">
        <v>8838</v>
      </c>
      <c r="X23" s="40">
        <f t="shared" si="2"/>
        <v>232.578947368421</v>
      </c>
      <c r="Y23" s="17">
        <f t="shared" si="70"/>
        <v>-1004</v>
      </c>
      <c r="Z23" s="36">
        <f t="shared" si="71"/>
        <v>-0.113600362072867</v>
      </c>
      <c r="AA23" s="17">
        <v>700</v>
      </c>
      <c r="AB23" s="26">
        <v>0.0342857142857143</v>
      </c>
      <c r="AC23" s="18">
        <v>24</v>
      </c>
      <c r="AD23" s="18">
        <v>5495</v>
      </c>
      <c r="AE23" s="40">
        <v>249</v>
      </c>
      <c r="AF23" s="17">
        <f t="shared" si="41"/>
        <v>-240</v>
      </c>
      <c r="AG23" s="36">
        <f t="shared" si="42"/>
        <v>-0.0436760691537762</v>
      </c>
      <c r="AH23" s="17">
        <v>372</v>
      </c>
      <c r="AI23" s="26">
        <v>0.0268817204301075</v>
      </c>
      <c r="AJ23" s="18">
        <v>10</v>
      </c>
      <c r="AK23" s="18">
        <v>2513</v>
      </c>
      <c r="AL23" s="40">
        <v>249</v>
      </c>
      <c r="AM23" s="17">
        <f t="shared" si="43"/>
        <v>-100</v>
      </c>
      <c r="AN23" s="36">
        <f t="shared" si="44"/>
        <v>-0.0397930760047752</v>
      </c>
      <c r="AO23" s="17">
        <v>348</v>
      </c>
      <c r="AP23" s="26">
        <v>0.0373563218390805</v>
      </c>
      <c r="AQ23" s="18">
        <v>13</v>
      </c>
      <c r="AR23" s="18">
        <v>3208</v>
      </c>
      <c r="AS23" s="40">
        <v>249</v>
      </c>
      <c r="AT23" s="17">
        <f t="shared" si="45"/>
        <v>-130</v>
      </c>
      <c r="AU23" s="36">
        <f t="shared" si="46"/>
        <v>-0.0405236907730673</v>
      </c>
      <c r="AV23" s="17">
        <v>472</v>
      </c>
      <c r="AW23" s="26">
        <v>0.0317796610169492</v>
      </c>
      <c r="AX23" s="18">
        <v>15</v>
      </c>
      <c r="AY23" s="18">
        <v>3573</v>
      </c>
      <c r="AZ23" s="40">
        <v>249</v>
      </c>
      <c r="BA23" s="17">
        <f t="shared" si="47"/>
        <v>-150</v>
      </c>
      <c r="BB23" s="36">
        <f t="shared" si="48"/>
        <v>-0.0419815281276238</v>
      </c>
      <c r="BC23" s="17">
        <v>542</v>
      </c>
      <c r="BD23" s="26">
        <v>0.0479704797047971</v>
      </c>
      <c r="BE23" s="17">
        <v>26</v>
      </c>
      <c r="BF23" s="18">
        <v>6170</v>
      </c>
      <c r="BG23" s="40">
        <v>249</v>
      </c>
      <c r="BH23" s="17">
        <f t="shared" si="3"/>
        <v>-260</v>
      </c>
      <c r="BI23" s="36">
        <f t="shared" si="4"/>
        <v>-0.0421393841166937</v>
      </c>
      <c r="BJ23" s="17">
        <v>562</v>
      </c>
      <c r="BK23" s="32">
        <v>0.0516014234875445</v>
      </c>
      <c r="BL23" s="17">
        <v>29</v>
      </c>
      <c r="BM23" s="18">
        <v>6899</v>
      </c>
      <c r="BN23" s="40">
        <v>249</v>
      </c>
      <c r="BO23" s="17">
        <f t="shared" si="5"/>
        <v>-290</v>
      </c>
      <c r="BP23" s="36">
        <f t="shared" si="6"/>
        <v>-0.0420350775474706</v>
      </c>
      <c r="BQ23" s="17">
        <v>475</v>
      </c>
      <c r="BR23" s="32">
        <v>0.0526315789473684</v>
      </c>
      <c r="BS23" s="18">
        <v>25</v>
      </c>
      <c r="BT23" s="18">
        <v>6105</v>
      </c>
      <c r="BU23" s="40">
        <v>249</v>
      </c>
      <c r="BV23" s="17">
        <f t="shared" si="7"/>
        <v>-250</v>
      </c>
      <c r="BW23" s="36">
        <f t="shared" si="8"/>
        <v>-0.0409500409500409</v>
      </c>
      <c r="BX23" s="112">
        <v>437</v>
      </c>
      <c r="BY23" s="117">
        <v>0.0663615560640732</v>
      </c>
      <c r="BZ23" s="18">
        <v>29</v>
      </c>
      <c r="CA23" s="112">
        <v>6951</v>
      </c>
      <c r="CB23" s="40">
        <v>249</v>
      </c>
      <c r="CC23" s="17">
        <f t="shared" si="9"/>
        <v>-290</v>
      </c>
      <c r="CD23" s="36">
        <f t="shared" si="10"/>
        <v>-0.0417206157387426</v>
      </c>
      <c r="CE23" s="112">
        <v>470</v>
      </c>
      <c r="CF23" s="117">
        <v>0.0319148936170213</v>
      </c>
      <c r="CG23" s="112">
        <v>15</v>
      </c>
      <c r="CH23" s="260">
        <v>3674.0625</v>
      </c>
      <c r="CI23" s="40">
        <v>249</v>
      </c>
      <c r="CJ23" s="17">
        <f t="shared" si="11"/>
        <v>-150</v>
      </c>
      <c r="CK23" s="36">
        <f t="shared" si="12"/>
        <v>-0.0408267415156928</v>
      </c>
      <c r="CL23" s="120">
        <v>427</v>
      </c>
      <c r="CM23" s="121">
        <v>0.0468384074941452</v>
      </c>
      <c r="CN23" s="55">
        <v>20</v>
      </c>
      <c r="CO23" s="55">
        <v>4904</v>
      </c>
      <c r="CP23" s="40">
        <v>249</v>
      </c>
      <c r="CQ23" s="17">
        <f t="shared" si="13"/>
        <v>-200</v>
      </c>
      <c r="CR23" s="36">
        <f t="shared" si="14"/>
        <v>-0.0407830342577488</v>
      </c>
      <c r="CS23" s="122">
        <v>290</v>
      </c>
      <c r="CT23" s="121">
        <v>0.0172413793103448</v>
      </c>
      <c r="CU23" s="122">
        <v>5</v>
      </c>
      <c r="CV23" s="122">
        <v>1234</v>
      </c>
      <c r="CW23" s="40">
        <v>249</v>
      </c>
      <c r="CX23" s="17">
        <f t="shared" si="15"/>
        <v>-50</v>
      </c>
      <c r="CY23" s="36">
        <f t="shared" si="16"/>
        <v>-0.0405186385737439</v>
      </c>
      <c r="CZ23" s="112">
        <v>324</v>
      </c>
      <c r="DA23" s="117">
        <v>0.0154320987654321</v>
      </c>
      <c r="DB23" s="112">
        <v>5</v>
      </c>
      <c r="DC23" s="112">
        <v>1287</v>
      </c>
      <c r="DD23" s="40">
        <v>249</v>
      </c>
      <c r="DE23" s="17">
        <f t="shared" si="17"/>
        <v>-50</v>
      </c>
      <c r="DF23" s="36">
        <f t="shared" si="18"/>
        <v>-0.0388500388500388</v>
      </c>
      <c r="DG23" s="126">
        <v>550</v>
      </c>
      <c r="DH23" s="32">
        <v>0</v>
      </c>
      <c r="DI23" s="17">
        <v>0</v>
      </c>
      <c r="DJ23" s="18">
        <v>0</v>
      </c>
      <c r="DK23" s="40">
        <v>249</v>
      </c>
      <c r="DL23" s="17">
        <f t="shared" si="19"/>
        <v>0</v>
      </c>
      <c r="DM23" s="36">
        <f t="shared" si="20"/>
        <v>0</v>
      </c>
      <c r="DN23" s="33">
        <v>791</v>
      </c>
      <c r="DO23" s="32">
        <v>0.0707964601769911</v>
      </c>
      <c r="DP23" s="18">
        <v>56</v>
      </c>
      <c r="DQ23" s="18">
        <v>12210</v>
      </c>
      <c r="DR23" s="40">
        <f t="shared" si="49"/>
        <v>218.035714285714</v>
      </c>
      <c r="DS23" s="17">
        <f t="shared" si="21"/>
        <v>-2294</v>
      </c>
      <c r="DT23" s="36">
        <f t="shared" si="22"/>
        <v>-0.187878787878788</v>
      </c>
      <c r="DU23" s="18">
        <v>665</v>
      </c>
      <c r="DV23" s="26">
        <v>0.0270676691729323</v>
      </c>
      <c r="DW23" s="18">
        <v>18</v>
      </c>
      <c r="DX23" s="18">
        <v>4061</v>
      </c>
      <c r="DY23" s="40">
        <f t="shared" si="23"/>
        <v>225.611111111111</v>
      </c>
      <c r="DZ23" s="17">
        <f t="shared" si="24"/>
        <v>-601</v>
      </c>
      <c r="EA23" s="36">
        <f t="shared" si="25"/>
        <v>-0.147993105146516</v>
      </c>
      <c r="EB23" s="18">
        <v>864</v>
      </c>
      <c r="EC23" s="26">
        <v>0.0555555555555556</v>
      </c>
      <c r="ED23" s="18">
        <v>48</v>
      </c>
      <c r="EE23" s="18">
        <v>10913</v>
      </c>
      <c r="EF23" s="40">
        <f t="shared" si="50"/>
        <v>227.354166666667</v>
      </c>
      <c r="EG23" s="17">
        <f t="shared" si="26"/>
        <v>-1518.99999999998</v>
      </c>
      <c r="EH23" s="36">
        <f t="shared" si="27"/>
        <v>-0.139191789608722</v>
      </c>
      <c r="EI23" s="18">
        <v>400</v>
      </c>
      <c r="EJ23" s="26">
        <v>0.0475</v>
      </c>
      <c r="EK23" s="18">
        <v>19</v>
      </c>
      <c r="EL23" s="18">
        <v>4540</v>
      </c>
      <c r="EM23" s="40">
        <v>249</v>
      </c>
      <c r="EN23" s="17">
        <f t="shared" si="28"/>
        <v>-190</v>
      </c>
      <c r="EO23" s="36">
        <f t="shared" si="29"/>
        <v>-0.0418502202643172</v>
      </c>
      <c r="EP23" s="18">
        <v>386</v>
      </c>
      <c r="EQ23" s="26">
        <v>0.0414507772020725</v>
      </c>
      <c r="ER23" s="18">
        <v>16</v>
      </c>
      <c r="ES23" s="18">
        <v>4055</v>
      </c>
      <c r="ET23" s="40">
        <v>249</v>
      </c>
      <c r="EU23" s="17">
        <f t="shared" si="30"/>
        <v>-160</v>
      </c>
      <c r="EV23" s="36">
        <f t="shared" si="31"/>
        <v>-0.0394574599260173</v>
      </c>
      <c r="EW23" s="18">
        <v>254</v>
      </c>
      <c r="EX23" s="26">
        <v>0.0236220472440945</v>
      </c>
      <c r="EY23" s="17">
        <v>6</v>
      </c>
      <c r="EZ23" s="18">
        <v>1486</v>
      </c>
      <c r="FA23" s="40">
        <v>249</v>
      </c>
      <c r="FB23" s="17">
        <f t="shared" si="51"/>
        <v>-60</v>
      </c>
      <c r="FC23" s="36">
        <f t="shared" si="52"/>
        <v>-0.0403768506056528</v>
      </c>
      <c r="FD23" s="18">
        <v>260</v>
      </c>
      <c r="FE23" s="26">
        <v>0.0423076923076923</v>
      </c>
      <c r="FF23" s="17">
        <v>11</v>
      </c>
      <c r="FG23" s="18">
        <v>2704</v>
      </c>
      <c r="FH23" s="40">
        <v>249</v>
      </c>
      <c r="FI23" s="17">
        <f t="shared" si="53"/>
        <v>-110</v>
      </c>
      <c r="FJ23" s="36">
        <f t="shared" si="54"/>
        <v>-0.0406804733727811</v>
      </c>
      <c r="FK23" s="18">
        <v>285</v>
      </c>
      <c r="FL23" s="26">
        <v>0.0315789473684211</v>
      </c>
      <c r="FM23" s="17">
        <v>9</v>
      </c>
      <c r="FN23" s="18">
        <v>2206</v>
      </c>
      <c r="FO23" s="40">
        <v>249</v>
      </c>
      <c r="FP23" s="17">
        <f t="shared" si="55"/>
        <v>-90</v>
      </c>
      <c r="FQ23" s="36">
        <f t="shared" si="56"/>
        <v>-0.0407978241160471</v>
      </c>
      <c r="FR23" s="18">
        <v>281</v>
      </c>
      <c r="FS23" s="26">
        <v>0.0462633451957295</v>
      </c>
      <c r="FT23" s="17">
        <v>13</v>
      </c>
      <c r="FU23" s="18">
        <v>3135</v>
      </c>
      <c r="FV23" s="40">
        <v>249</v>
      </c>
      <c r="FW23" s="17">
        <f t="shared" si="57"/>
        <v>-130</v>
      </c>
      <c r="FX23" s="36">
        <f t="shared" si="58"/>
        <v>-0.0414673046251994</v>
      </c>
      <c r="FY23" s="18">
        <v>351</v>
      </c>
      <c r="FZ23" s="26">
        <v>0.037037037037037</v>
      </c>
      <c r="GA23" s="17">
        <v>13</v>
      </c>
      <c r="GB23" s="18">
        <v>3080</v>
      </c>
      <c r="GC23" s="40">
        <v>239</v>
      </c>
      <c r="GD23" s="17">
        <f t="shared" si="59"/>
        <v>-260</v>
      </c>
      <c r="GE23" s="36">
        <f t="shared" si="60"/>
        <v>-0.0844155844155844</v>
      </c>
      <c r="GF23" s="18">
        <v>324</v>
      </c>
      <c r="GG23" s="26">
        <v>0.0432098765432099</v>
      </c>
      <c r="GH23" s="18">
        <v>14</v>
      </c>
      <c r="GI23" s="18">
        <v>3261</v>
      </c>
      <c r="GJ23" s="40">
        <v>239</v>
      </c>
      <c r="GK23" s="17">
        <f t="shared" si="61"/>
        <v>-280</v>
      </c>
      <c r="GL23" s="36">
        <f t="shared" si="62"/>
        <v>-0.0858632321373812</v>
      </c>
      <c r="GM23" s="18">
        <v>341</v>
      </c>
      <c r="GN23" s="26">
        <v>0.032258064516129</v>
      </c>
      <c r="GO23" s="18">
        <v>11</v>
      </c>
      <c r="GP23" s="18">
        <v>2592</v>
      </c>
      <c r="GQ23" s="40">
        <v>239</v>
      </c>
      <c r="GR23" s="17">
        <f t="shared" si="63"/>
        <v>-220</v>
      </c>
      <c r="GS23" s="36">
        <f t="shared" si="64"/>
        <v>-0.0848765432098765</v>
      </c>
      <c r="GT23" s="18">
        <v>309</v>
      </c>
      <c r="GU23" s="26">
        <v>0.0453074433656958</v>
      </c>
      <c r="GV23" s="18">
        <v>14</v>
      </c>
      <c r="GW23" s="18">
        <v>3331</v>
      </c>
      <c r="GX23" s="40">
        <v>239</v>
      </c>
      <c r="GY23" s="17">
        <f t="shared" si="32"/>
        <v>-280</v>
      </c>
      <c r="GZ23" s="36">
        <f t="shared" si="33"/>
        <v>-0.0840588411888322</v>
      </c>
      <c r="HA23" s="18">
        <v>320</v>
      </c>
      <c r="HB23" s="26">
        <v>0.025</v>
      </c>
      <c r="HC23" s="18">
        <v>8</v>
      </c>
      <c r="HD23" s="18">
        <v>1872</v>
      </c>
      <c r="HE23" s="40">
        <v>239</v>
      </c>
      <c r="HF23" s="17">
        <f t="shared" si="65"/>
        <v>-160</v>
      </c>
      <c r="HG23" s="36">
        <f t="shared" si="66"/>
        <v>-0.0854700854700855</v>
      </c>
      <c r="HH23" s="18">
        <v>280</v>
      </c>
      <c r="HI23" s="26">
        <v>0.0607142857142857</v>
      </c>
      <c r="HJ23" s="17">
        <v>17</v>
      </c>
      <c r="HK23" s="18">
        <v>4083</v>
      </c>
      <c r="HL23" s="40">
        <v>239</v>
      </c>
      <c r="HM23" s="17">
        <f t="shared" si="67"/>
        <v>-340</v>
      </c>
      <c r="HN23" s="36">
        <f t="shared" si="68"/>
        <v>-0.0832721038452119</v>
      </c>
      <c r="HO23" s="18"/>
      <c r="HP23" s="26"/>
      <c r="HQ23" s="17"/>
      <c r="HR23" s="18"/>
      <c r="HS23" s="40"/>
      <c r="HT23" s="17"/>
      <c r="HU23" s="36"/>
      <c r="HV23" s="17">
        <v>1142</v>
      </c>
      <c r="HW23" s="17">
        <v>272161.02</v>
      </c>
      <c r="HX23" s="18">
        <v>636</v>
      </c>
      <c r="HY23" s="18">
        <v>159286.31</v>
      </c>
      <c r="HZ23" s="17">
        <v>1324</v>
      </c>
      <c r="IA23" s="17">
        <v>317830</v>
      </c>
      <c r="IB23" s="17">
        <v>855</v>
      </c>
      <c r="IC23" s="17">
        <v>206589</v>
      </c>
      <c r="ID23" s="17">
        <v>524</v>
      </c>
      <c r="IE23" s="17">
        <v>122779</v>
      </c>
      <c r="IF23" s="41"/>
      <c r="IG23" s="41"/>
      <c r="IH23" s="41"/>
      <c r="II23" s="41"/>
      <c r="IJ23" s="41"/>
      <c r="IK23" s="41"/>
      <c r="IL23" s="18"/>
      <c r="IM23" s="41"/>
      <c r="IN23" s="41"/>
      <c r="IO23" s="41"/>
      <c r="IP23" s="18"/>
      <c r="IQ23" s="18"/>
      <c r="IR23" s="18">
        <f t="shared" si="34"/>
        <v>562</v>
      </c>
      <c r="IS23" s="18">
        <f t="shared" si="35"/>
        <v>132181.0625</v>
      </c>
      <c r="IT23" s="17">
        <v>259</v>
      </c>
      <c r="IU23" s="18">
        <f t="shared" si="69"/>
        <v>-11122</v>
      </c>
      <c r="IV23" s="36">
        <f t="shared" si="36"/>
        <v>-0.0841421591689807</v>
      </c>
      <c r="IW23" s="18">
        <f t="shared" si="37"/>
        <v>5043</v>
      </c>
      <c r="IX23" s="42">
        <f t="shared" si="38"/>
        <v>1210826.3925</v>
      </c>
      <c r="IY23" s="43"/>
      <c r="IZ23" s="43"/>
    </row>
    <row r="24" spans="1:260">
      <c r="A24" s="16"/>
      <c r="B24" s="20" t="s">
        <v>37</v>
      </c>
      <c r="C24" s="18">
        <v>6939962755359</v>
      </c>
      <c r="D24" s="18">
        <v>21066010002753</v>
      </c>
      <c r="E24" s="17" t="s">
        <v>171</v>
      </c>
      <c r="F24" s="19" t="s">
        <v>172</v>
      </c>
      <c r="G24" s="17" t="s">
        <v>129</v>
      </c>
      <c r="H24" s="26">
        <f>VLOOKUP(C24,供应链!E:J,6,0)</f>
        <v>0.541666666666667</v>
      </c>
      <c r="I24" s="17">
        <f>VLOOKUP(C24,供应链!E:H,4,0)</f>
        <v>29</v>
      </c>
      <c r="J24" s="17">
        <f>VLOOKUP(C24,供应链!E:K,7,0)</f>
        <v>0</v>
      </c>
      <c r="K24" s="18">
        <f>VLOOKUP(C24,供应链!E:I,5,0)</f>
        <v>56.4411492122335</v>
      </c>
      <c r="L24" s="27">
        <f t="shared" si="0"/>
        <v>0.000187176340910509</v>
      </c>
      <c r="M24" s="17">
        <v>155</v>
      </c>
      <c r="N24" s="26">
        <v>0</v>
      </c>
      <c r="O24" s="18">
        <v>0</v>
      </c>
      <c r="P24" s="18">
        <v>0</v>
      </c>
      <c r="Q24" s="40">
        <f t="shared" si="39"/>
        <v>0</v>
      </c>
      <c r="R24" s="17">
        <f t="shared" si="1"/>
        <v>0</v>
      </c>
      <c r="S24" s="36">
        <f t="shared" si="40"/>
        <v>0</v>
      </c>
      <c r="T24" s="17">
        <v>122</v>
      </c>
      <c r="U24" s="26">
        <v>0.00819672131147541</v>
      </c>
      <c r="V24" s="18">
        <v>1</v>
      </c>
      <c r="W24" s="18">
        <v>359</v>
      </c>
      <c r="X24" s="40">
        <f t="shared" si="2"/>
        <v>359</v>
      </c>
      <c r="Y24" s="17">
        <f t="shared" si="70"/>
        <v>-40</v>
      </c>
      <c r="Z24" s="36">
        <f t="shared" si="71"/>
        <v>-0.11142061281337</v>
      </c>
      <c r="AA24" s="17">
        <v>150</v>
      </c>
      <c r="AB24" s="26">
        <v>0.00666666666666667</v>
      </c>
      <c r="AC24" s="18">
        <v>1</v>
      </c>
      <c r="AD24" s="18">
        <v>359</v>
      </c>
      <c r="AE24" s="40">
        <v>359</v>
      </c>
      <c r="AF24" s="17">
        <f t="shared" si="41"/>
        <v>-40</v>
      </c>
      <c r="AG24" s="36">
        <f t="shared" si="42"/>
        <v>-0.11142061281337</v>
      </c>
      <c r="AH24" s="17">
        <v>69</v>
      </c>
      <c r="AI24" s="26">
        <v>0.0144927536231884</v>
      </c>
      <c r="AJ24" s="18">
        <v>1</v>
      </c>
      <c r="AK24" s="18">
        <v>369</v>
      </c>
      <c r="AL24" s="40">
        <v>359</v>
      </c>
      <c r="AM24" s="17">
        <f t="shared" si="43"/>
        <v>-40</v>
      </c>
      <c r="AN24" s="36">
        <f t="shared" si="44"/>
        <v>-0.10840108401084</v>
      </c>
      <c r="AO24" s="17">
        <v>81</v>
      </c>
      <c r="AP24" s="26">
        <v>0</v>
      </c>
      <c r="AQ24" s="18">
        <v>0</v>
      </c>
      <c r="AR24" s="18">
        <v>0</v>
      </c>
      <c r="AS24" s="40">
        <v>359</v>
      </c>
      <c r="AT24" s="17">
        <f t="shared" si="45"/>
        <v>0</v>
      </c>
      <c r="AU24" s="36">
        <f t="shared" si="46"/>
        <v>0</v>
      </c>
      <c r="AV24" s="17">
        <v>61</v>
      </c>
      <c r="AW24" s="26">
        <v>0</v>
      </c>
      <c r="AX24" s="18">
        <v>0</v>
      </c>
      <c r="AY24" s="18">
        <v>0</v>
      </c>
      <c r="AZ24" s="40">
        <v>359</v>
      </c>
      <c r="BA24" s="17">
        <f t="shared" si="47"/>
        <v>0</v>
      </c>
      <c r="BB24" s="36">
        <f t="shared" si="48"/>
        <v>0</v>
      </c>
      <c r="BC24" s="17">
        <v>114</v>
      </c>
      <c r="BD24" s="26">
        <v>0.0087719298245614</v>
      </c>
      <c r="BE24" s="17">
        <v>1</v>
      </c>
      <c r="BF24" s="18">
        <v>370</v>
      </c>
      <c r="BG24" s="40">
        <v>359</v>
      </c>
      <c r="BH24" s="17">
        <f t="shared" si="3"/>
        <v>-40</v>
      </c>
      <c r="BI24" s="36">
        <f t="shared" si="4"/>
        <v>-0.108108108108108</v>
      </c>
      <c r="BJ24" s="17">
        <v>77</v>
      </c>
      <c r="BK24" s="32">
        <v>0.025974025974026</v>
      </c>
      <c r="BL24" s="17">
        <v>2</v>
      </c>
      <c r="BM24" s="18">
        <v>728</v>
      </c>
      <c r="BN24" s="40">
        <v>359</v>
      </c>
      <c r="BO24" s="17">
        <f t="shared" si="5"/>
        <v>-80</v>
      </c>
      <c r="BP24" s="36">
        <f t="shared" si="6"/>
        <v>-0.10989010989011</v>
      </c>
      <c r="BQ24" s="17">
        <v>78</v>
      </c>
      <c r="BR24" s="32">
        <v>0</v>
      </c>
      <c r="BS24" s="18">
        <v>0</v>
      </c>
      <c r="BT24" s="18">
        <v>0</v>
      </c>
      <c r="BU24" s="40">
        <v>359</v>
      </c>
      <c r="BV24" s="17">
        <f t="shared" si="7"/>
        <v>0</v>
      </c>
      <c r="BW24" s="36">
        <f t="shared" si="8"/>
        <v>0</v>
      </c>
      <c r="BX24" s="112">
        <v>71</v>
      </c>
      <c r="BY24" s="117">
        <v>0</v>
      </c>
      <c r="BZ24" s="18">
        <v>0</v>
      </c>
      <c r="CA24" s="112">
        <v>0</v>
      </c>
      <c r="CB24" s="40">
        <v>359</v>
      </c>
      <c r="CC24" s="17">
        <f t="shared" si="9"/>
        <v>0</v>
      </c>
      <c r="CD24" s="36">
        <f t="shared" si="10"/>
        <v>0</v>
      </c>
      <c r="CE24" s="112">
        <v>0</v>
      </c>
      <c r="CF24" s="117">
        <v>0</v>
      </c>
      <c r="CG24" s="112">
        <v>0</v>
      </c>
      <c r="CH24" s="260">
        <v>0</v>
      </c>
      <c r="CI24" s="40">
        <v>359</v>
      </c>
      <c r="CJ24" s="17">
        <f t="shared" si="11"/>
        <v>0</v>
      </c>
      <c r="CK24" s="36">
        <f t="shared" si="12"/>
        <v>0</v>
      </c>
      <c r="CL24" s="120">
        <v>62</v>
      </c>
      <c r="CM24" s="121">
        <v>0</v>
      </c>
      <c r="CN24" s="55">
        <v>0</v>
      </c>
      <c r="CO24" s="55">
        <v>0</v>
      </c>
      <c r="CP24" s="40">
        <v>359</v>
      </c>
      <c r="CQ24" s="17">
        <f t="shared" si="13"/>
        <v>0</v>
      </c>
      <c r="CR24" s="36">
        <f t="shared" si="14"/>
        <v>0</v>
      </c>
      <c r="CS24" s="122">
        <v>57</v>
      </c>
      <c r="CT24" s="121">
        <v>0</v>
      </c>
      <c r="CU24" s="122">
        <v>0</v>
      </c>
      <c r="CV24" s="122">
        <v>0</v>
      </c>
      <c r="CW24" s="40">
        <v>359</v>
      </c>
      <c r="CX24" s="17">
        <f t="shared" si="15"/>
        <v>0</v>
      </c>
      <c r="CY24" s="36">
        <f t="shared" si="16"/>
        <v>0</v>
      </c>
      <c r="CZ24" s="112">
        <v>74</v>
      </c>
      <c r="DA24" s="117">
        <v>0</v>
      </c>
      <c r="DB24" s="112">
        <v>0</v>
      </c>
      <c r="DC24" s="112">
        <v>0</v>
      </c>
      <c r="DD24" s="40">
        <v>359</v>
      </c>
      <c r="DE24" s="17">
        <f t="shared" si="17"/>
        <v>0</v>
      </c>
      <c r="DF24" s="36">
        <f t="shared" si="18"/>
        <v>0</v>
      </c>
      <c r="DG24" s="126">
        <v>101</v>
      </c>
      <c r="DH24" s="32">
        <v>0</v>
      </c>
      <c r="DI24" s="17">
        <v>0</v>
      </c>
      <c r="DJ24" s="18">
        <v>0</v>
      </c>
      <c r="DK24" s="40">
        <v>359</v>
      </c>
      <c r="DL24" s="17">
        <f t="shared" si="19"/>
        <v>0</v>
      </c>
      <c r="DM24" s="36">
        <f t="shared" si="20"/>
        <v>0</v>
      </c>
      <c r="DN24" s="33">
        <v>126</v>
      </c>
      <c r="DO24" s="32">
        <v>0.0158730158730159</v>
      </c>
      <c r="DP24" s="18">
        <v>2</v>
      </c>
      <c r="DQ24" s="18">
        <v>731</v>
      </c>
      <c r="DR24" s="40">
        <f t="shared" si="49"/>
        <v>365.5</v>
      </c>
      <c r="DS24" s="17">
        <f t="shared" si="21"/>
        <v>-67</v>
      </c>
      <c r="DT24" s="36">
        <f t="shared" si="22"/>
        <v>-0.0916552667578659</v>
      </c>
      <c r="DU24" s="18">
        <v>103</v>
      </c>
      <c r="DV24" s="26">
        <v>0.00970873786407767</v>
      </c>
      <c r="DW24" s="18">
        <v>1</v>
      </c>
      <c r="DX24" s="18">
        <v>349</v>
      </c>
      <c r="DY24" s="40">
        <f t="shared" si="23"/>
        <v>349</v>
      </c>
      <c r="DZ24" s="17">
        <f t="shared" si="24"/>
        <v>-50</v>
      </c>
      <c r="EA24" s="36">
        <f t="shared" si="25"/>
        <v>-0.143266475644699</v>
      </c>
      <c r="EB24" s="18">
        <v>143</v>
      </c>
      <c r="EC24" s="26">
        <v>0.020979020979021</v>
      </c>
      <c r="ED24" s="18">
        <v>3</v>
      </c>
      <c r="EE24" s="18">
        <v>1079</v>
      </c>
      <c r="EF24" s="40">
        <f t="shared" si="50"/>
        <v>359.666666666667</v>
      </c>
      <c r="EG24" s="17">
        <f t="shared" si="26"/>
        <v>-117.999999999999</v>
      </c>
      <c r="EH24" s="36">
        <f t="shared" si="27"/>
        <v>-0.109360518999072</v>
      </c>
      <c r="EI24" s="18">
        <v>79</v>
      </c>
      <c r="EJ24" s="26">
        <v>0</v>
      </c>
      <c r="EK24" s="18">
        <v>0</v>
      </c>
      <c r="EL24" s="18">
        <v>0</v>
      </c>
      <c r="EM24" s="40">
        <v>359</v>
      </c>
      <c r="EN24" s="17">
        <f t="shared" si="28"/>
        <v>0</v>
      </c>
      <c r="EO24" s="36">
        <f t="shared" si="29"/>
        <v>0</v>
      </c>
      <c r="EP24" s="18">
        <v>80</v>
      </c>
      <c r="EQ24" s="26">
        <v>0.0125</v>
      </c>
      <c r="ER24" s="18">
        <v>1</v>
      </c>
      <c r="ES24" s="18">
        <v>419</v>
      </c>
      <c r="ET24" s="40">
        <v>359</v>
      </c>
      <c r="EU24" s="17">
        <f t="shared" si="30"/>
        <v>-40</v>
      </c>
      <c r="EV24" s="36">
        <f t="shared" si="31"/>
        <v>-0.0954653937947494</v>
      </c>
      <c r="EW24" s="18">
        <v>75</v>
      </c>
      <c r="EX24" s="26">
        <v>0</v>
      </c>
      <c r="EY24" s="17">
        <v>0</v>
      </c>
      <c r="EZ24" s="18">
        <v>0</v>
      </c>
      <c r="FA24" s="40">
        <v>359</v>
      </c>
      <c r="FB24" s="17">
        <f t="shared" si="51"/>
        <v>0</v>
      </c>
      <c r="FC24" s="36">
        <f t="shared" si="52"/>
        <v>0</v>
      </c>
      <c r="FD24" s="18">
        <v>93</v>
      </c>
      <c r="FE24" s="26">
        <v>0</v>
      </c>
      <c r="FF24" s="17">
        <v>0</v>
      </c>
      <c r="FG24" s="18">
        <v>0</v>
      </c>
      <c r="FH24" s="40">
        <v>359</v>
      </c>
      <c r="FI24" s="17">
        <f t="shared" si="53"/>
        <v>0</v>
      </c>
      <c r="FJ24" s="36">
        <f t="shared" si="54"/>
        <v>0</v>
      </c>
      <c r="FK24" s="18">
        <v>50</v>
      </c>
      <c r="FL24" s="26">
        <v>0</v>
      </c>
      <c r="FM24" s="17">
        <v>0</v>
      </c>
      <c r="FN24" s="18">
        <v>0</v>
      </c>
      <c r="FO24" s="40">
        <v>359</v>
      </c>
      <c r="FP24" s="17">
        <f t="shared" si="55"/>
        <v>0</v>
      </c>
      <c r="FQ24" s="36">
        <f t="shared" si="56"/>
        <v>0</v>
      </c>
      <c r="FR24" s="18">
        <v>39</v>
      </c>
      <c r="FS24" s="26">
        <v>0</v>
      </c>
      <c r="FT24" s="17">
        <v>0</v>
      </c>
      <c r="FU24" s="18">
        <v>0</v>
      </c>
      <c r="FV24" s="40">
        <v>359</v>
      </c>
      <c r="FW24" s="17">
        <f t="shared" si="57"/>
        <v>0</v>
      </c>
      <c r="FX24" s="36">
        <f t="shared" si="58"/>
        <v>0</v>
      </c>
      <c r="FY24" s="18">
        <v>56</v>
      </c>
      <c r="FZ24" s="26">
        <v>0.0178571428571429</v>
      </c>
      <c r="GA24" s="17">
        <v>1</v>
      </c>
      <c r="GB24" s="18">
        <v>359</v>
      </c>
      <c r="GC24" s="40">
        <v>359</v>
      </c>
      <c r="GD24" s="17">
        <f t="shared" si="59"/>
        <v>-40</v>
      </c>
      <c r="GE24" s="36">
        <f t="shared" si="60"/>
        <v>-0.11142061281337</v>
      </c>
      <c r="GF24" s="18">
        <v>58</v>
      </c>
      <c r="GG24" s="26">
        <v>0.0344827586206897</v>
      </c>
      <c r="GH24" s="18">
        <v>2</v>
      </c>
      <c r="GI24" s="18">
        <v>698</v>
      </c>
      <c r="GJ24" s="40">
        <v>359</v>
      </c>
      <c r="GK24" s="17">
        <f t="shared" si="61"/>
        <v>-80</v>
      </c>
      <c r="GL24" s="36">
        <f t="shared" si="62"/>
        <v>-0.114613180515759</v>
      </c>
      <c r="GM24" s="18">
        <v>72</v>
      </c>
      <c r="GN24" s="26">
        <v>0</v>
      </c>
      <c r="GO24" s="18">
        <v>0</v>
      </c>
      <c r="GP24" s="18">
        <v>0</v>
      </c>
      <c r="GQ24" s="40">
        <v>359</v>
      </c>
      <c r="GR24" s="17">
        <f t="shared" si="63"/>
        <v>0</v>
      </c>
      <c r="GS24" s="36">
        <f t="shared" si="64"/>
        <v>0</v>
      </c>
      <c r="GT24" s="18">
        <v>62</v>
      </c>
      <c r="GU24" s="26">
        <v>0.032258064516129</v>
      </c>
      <c r="GV24" s="18">
        <v>2</v>
      </c>
      <c r="GW24" s="18">
        <v>703</v>
      </c>
      <c r="GX24" s="40">
        <v>359</v>
      </c>
      <c r="GY24" s="17">
        <f t="shared" si="32"/>
        <v>-80</v>
      </c>
      <c r="GZ24" s="36">
        <f t="shared" si="33"/>
        <v>-0.113798008534851</v>
      </c>
      <c r="HA24" s="18">
        <v>48</v>
      </c>
      <c r="HB24" s="26">
        <v>0</v>
      </c>
      <c r="HC24" s="18">
        <v>0</v>
      </c>
      <c r="HD24" s="18">
        <v>0</v>
      </c>
      <c r="HE24" s="40">
        <v>359</v>
      </c>
      <c r="HF24" s="17">
        <f t="shared" si="65"/>
        <v>0</v>
      </c>
      <c r="HG24" s="36">
        <f t="shared" si="66"/>
        <v>0</v>
      </c>
      <c r="HH24" s="18">
        <v>79</v>
      </c>
      <c r="HI24" s="26">
        <v>0</v>
      </c>
      <c r="HJ24" s="17">
        <v>0</v>
      </c>
      <c r="HK24" s="18">
        <v>0</v>
      </c>
      <c r="HL24" s="40">
        <v>359</v>
      </c>
      <c r="HM24" s="17">
        <f t="shared" si="67"/>
        <v>0</v>
      </c>
      <c r="HN24" s="36">
        <f t="shared" si="68"/>
        <v>0</v>
      </c>
      <c r="HO24" s="18"/>
      <c r="HP24" s="26"/>
      <c r="HQ24" s="17"/>
      <c r="HR24" s="18"/>
      <c r="HS24" s="40"/>
      <c r="HT24" s="17"/>
      <c r="HU24" s="36"/>
      <c r="HV24" s="17">
        <v>72</v>
      </c>
      <c r="HW24" s="17">
        <v>24446.23</v>
      </c>
      <c r="HX24" s="18">
        <v>19</v>
      </c>
      <c r="HY24" s="18">
        <v>7488.79</v>
      </c>
      <c r="HZ24" s="17">
        <v>10</v>
      </c>
      <c r="IA24" s="17">
        <v>3980</v>
      </c>
      <c r="IB24" s="17">
        <v>22</v>
      </c>
      <c r="IC24" s="17">
        <v>8535</v>
      </c>
      <c r="ID24" s="17">
        <v>18</v>
      </c>
      <c r="IE24" s="17">
        <v>6664</v>
      </c>
      <c r="IF24" s="16"/>
      <c r="IG24" s="16"/>
      <c r="IH24" s="41"/>
      <c r="II24" s="41"/>
      <c r="IJ24" s="41"/>
      <c r="IK24" s="41"/>
      <c r="IL24" s="18"/>
      <c r="IM24" s="41"/>
      <c r="IN24" s="41"/>
      <c r="IO24" s="41"/>
      <c r="IP24" s="18"/>
      <c r="IQ24" s="18"/>
      <c r="IR24" s="18">
        <f t="shared" si="34"/>
        <v>18</v>
      </c>
      <c r="IS24" s="18">
        <f t="shared" si="35"/>
        <v>6523</v>
      </c>
      <c r="IT24" s="17">
        <v>399</v>
      </c>
      <c r="IU24" s="18">
        <f t="shared" si="69"/>
        <v>-714.999999999999</v>
      </c>
      <c r="IV24" s="36">
        <f t="shared" si="36"/>
        <v>-0.109612141652614</v>
      </c>
      <c r="IW24" s="18">
        <f t="shared" si="37"/>
        <v>159</v>
      </c>
      <c r="IX24" s="42">
        <f t="shared" si="38"/>
        <v>57637.02</v>
      </c>
      <c r="IY24" s="43"/>
      <c r="IZ24" s="43"/>
    </row>
    <row r="25" spans="1:260">
      <c r="A25" s="16"/>
      <c r="B25" s="20" t="s">
        <v>37</v>
      </c>
      <c r="C25" s="18">
        <v>6939962762180</v>
      </c>
      <c r="D25" s="18">
        <v>21066010002513</v>
      </c>
      <c r="E25" s="17" t="s">
        <v>173</v>
      </c>
      <c r="F25" s="19" t="s">
        <v>174</v>
      </c>
      <c r="G25" s="17" t="s">
        <v>129</v>
      </c>
      <c r="H25" s="26">
        <f>VLOOKUP(C25,供应链!E:J,6,0)</f>
        <v>0.916666666666667</v>
      </c>
      <c r="I25" s="17">
        <f>VLOOKUP(C25,供应链!E:H,4,0)</f>
        <v>139</v>
      </c>
      <c r="J25" s="17">
        <f>VLOOKUP(C25,供应链!E:K,7,0)</f>
        <v>0</v>
      </c>
      <c r="K25" s="18">
        <f>VLOOKUP(C25,供应链!E:I,5,0)</f>
        <v>25.9882478632479</v>
      </c>
      <c r="L25" s="27">
        <f t="shared" si="0"/>
        <v>0.00212133186365243</v>
      </c>
      <c r="M25" s="17">
        <v>602</v>
      </c>
      <c r="N25" s="26">
        <v>0.0498338870431894</v>
      </c>
      <c r="O25" s="18">
        <v>30</v>
      </c>
      <c r="P25" s="18">
        <v>8565</v>
      </c>
      <c r="Q25" s="40">
        <f t="shared" si="39"/>
        <v>285.5</v>
      </c>
      <c r="R25" s="17">
        <f t="shared" si="1"/>
        <v>195</v>
      </c>
      <c r="S25" s="36">
        <f t="shared" si="40"/>
        <v>0.0227670753064799</v>
      </c>
      <c r="T25" s="17">
        <v>541</v>
      </c>
      <c r="U25" s="26">
        <v>0.0129390018484288</v>
      </c>
      <c r="V25" s="18">
        <v>7</v>
      </c>
      <c r="W25" s="18">
        <v>1888</v>
      </c>
      <c r="X25" s="40">
        <f t="shared" si="2"/>
        <v>269.714285714286</v>
      </c>
      <c r="Y25" s="17">
        <f t="shared" si="70"/>
        <v>-64.9999999999999</v>
      </c>
      <c r="Z25" s="36">
        <f t="shared" si="71"/>
        <v>-0.0344279661016949</v>
      </c>
      <c r="AA25" s="17">
        <v>554</v>
      </c>
      <c r="AB25" s="26">
        <v>0.0180505415162455</v>
      </c>
      <c r="AC25" s="18">
        <v>10</v>
      </c>
      <c r="AD25" s="18">
        <v>2589</v>
      </c>
      <c r="AE25" s="40">
        <v>269</v>
      </c>
      <c r="AF25" s="17">
        <f t="shared" si="41"/>
        <v>-100</v>
      </c>
      <c r="AG25" s="36">
        <f t="shared" si="42"/>
        <v>-0.0386249517188103</v>
      </c>
      <c r="AH25" s="17">
        <v>436</v>
      </c>
      <c r="AI25" s="26">
        <v>0.018348623853211</v>
      </c>
      <c r="AJ25" s="18">
        <v>8</v>
      </c>
      <c r="AK25" s="18">
        <v>2000</v>
      </c>
      <c r="AL25" s="40">
        <v>269</v>
      </c>
      <c r="AM25" s="17">
        <f t="shared" si="43"/>
        <v>-80</v>
      </c>
      <c r="AN25" s="36">
        <f t="shared" si="44"/>
        <v>-0.04</v>
      </c>
      <c r="AO25" s="17">
        <v>396</v>
      </c>
      <c r="AP25" s="26">
        <v>0.0202020202020202</v>
      </c>
      <c r="AQ25" s="18">
        <v>8</v>
      </c>
      <c r="AR25" s="18">
        <v>2123</v>
      </c>
      <c r="AS25" s="40">
        <v>269</v>
      </c>
      <c r="AT25" s="17">
        <f t="shared" si="45"/>
        <v>-80</v>
      </c>
      <c r="AU25" s="36">
        <f t="shared" si="46"/>
        <v>-0.0376825247291569</v>
      </c>
      <c r="AV25" s="17">
        <v>490</v>
      </c>
      <c r="AW25" s="26">
        <v>0.0102040816326531</v>
      </c>
      <c r="AX25" s="18">
        <v>5</v>
      </c>
      <c r="AY25" s="18">
        <v>1295</v>
      </c>
      <c r="AZ25" s="40">
        <v>269</v>
      </c>
      <c r="BA25" s="17">
        <f t="shared" si="47"/>
        <v>-50</v>
      </c>
      <c r="BB25" s="36">
        <f t="shared" si="48"/>
        <v>-0.0386100386100386</v>
      </c>
      <c r="BC25" s="17">
        <v>471</v>
      </c>
      <c r="BD25" s="26">
        <v>0.0106157112526539</v>
      </c>
      <c r="BE25" s="17">
        <v>5</v>
      </c>
      <c r="BF25" s="18">
        <v>1340</v>
      </c>
      <c r="BG25" s="40">
        <v>269</v>
      </c>
      <c r="BH25" s="17">
        <f t="shared" si="3"/>
        <v>-50</v>
      </c>
      <c r="BI25" s="36">
        <f t="shared" si="4"/>
        <v>-0.0373134328358209</v>
      </c>
      <c r="BJ25" s="17">
        <v>431</v>
      </c>
      <c r="BK25" s="32">
        <v>0.00928074245939675</v>
      </c>
      <c r="BL25" s="17">
        <v>4</v>
      </c>
      <c r="BM25" s="18">
        <v>1020</v>
      </c>
      <c r="BN25" s="40">
        <v>269</v>
      </c>
      <c r="BO25" s="17">
        <f t="shared" si="5"/>
        <v>-40</v>
      </c>
      <c r="BP25" s="36">
        <f t="shared" si="6"/>
        <v>-0.0392156862745098</v>
      </c>
      <c r="BQ25" s="17">
        <v>475</v>
      </c>
      <c r="BR25" s="32">
        <v>0.0231578947368421</v>
      </c>
      <c r="BS25" s="18">
        <v>11</v>
      </c>
      <c r="BT25" s="18">
        <v>2846</v>
      </c>
      <c r="BU25" s="40">
        <v>269</v>
      </c>
      <c r="BV25" s="17">
        <f t="shared" si="7"/>
        <v>-110</v>
      </c>
      <c r="BW25" s="36">
        <f t="shared" si="8"/>
        <v>-0.0386507378777231</v>
      </c>
      <c r="BX25" s="112">
        <v>444</v>
      </c>
      <c r="BY25" s="117">
        <v>0.00225225225225225</v>
      </c>
      <c r="BZ25" s="18">
        <v>1</v>
      </c>
      <c r="CA25" s="112">
        <v>259</v>
      </c>
      <c r="CB25" s="40">
        <v>269</v>
      </c>
      <c r="CC25" s="17">
        <f t="shared" si="9"/>
        <v>-10</v>
      </c>
      <c r="CD25" s="36">
        <f t="shared" si="10"/>
        <v>-0.0386100386100386</v>
      </c>
      <c r="CE25" s="112">
        <v>386</v>
      </c>
      <c r="CF25" s="117">
        <v>0.00518134715025907</v>
      </c>
      <c r="CG25" s="112">
        <v>2</v>
      </c>
      <c r="CH25" s="260">
        <v>520</v>
      </c>
      <c r="CI25" s="40">
        <v>269</v>
      </c>
      <c r="CJ25" s="17">
        <f t="shared" si="11"/>
        <v>-20</v>
      </c>
      <c r="CK25" s="36">
        <f t="shared" si="12"/>
        <v>-0.0384615384615385</v>
      </c>
      <c r="CL25" s="120">
        <v>379</v>
      </c>
      <c r="CM25" s="121">
        <v>0.00527704485488127</v>
      </c>
      <c r="CN25" s="55">
        <v>2</v>
      </c>
      <c r="CO25" s="55">
        <v>518</v>
      </c>
      <c r="CP25" s="40">
        <v>269</v>
      </c>
      <c r="CQ25" s="17">
        <f t="shared" si="13"/>
        <v>-20</v>
      </c>
      <c r="CR25" s="36">
        <f t="shared" si="14"/>
        <v>-0.0386100386100386</v>
      </c>
      <c r="CS25" s="122">
        <v>384</v>
      </c>
      <c r="CT25" s="121">
        <v>0.0078125</v>
      </c>
      <c r="CU25" s="122">
        <v>3</v>
      </c>
      <c r="CV25" s="122">
        <v>781</v>
      </c>
      <c r="CW25" s="40">
        <v>269</v>
      </c>
      <c r="CX25" s="17">
        <f t="shared" si="15"/>
        <v>-30</v>
      </c>
      <c r="CY25" s="36">
        <f t="shared" si="16"/>
        <v>-0.0384122919334187</v>
      </c>
      <c r="CZ25" s="112">
        <v>429</v>
      </c>
      <c r="DA25" s="117">
        <v>0.00699300699300699</v>
      </c>
      <c r="DB25" s="112">
        <v>3</v>
      </c>
      <c r="DC25" s="112">
        <v>781</v>
      </c>
      <c r="DD25" s="40">
        <v>269</v>
      </c>
      <c r="DE25" s="17">
        <f t="shared" si="17"/>
        <v>-30</v>
      </c>
      <c r="DF25" s="36">
        <f t="shared" si="18"/>
        <v>-0.0384122919334187</v>
      </c>
      <c r="DG25" s="126">
        <v>541</v>
      </c>
      <c r="DH25" s="32">
        <v>0.00184842883548983</v>
      </c>
      <c r="DI25" s="17">
        <v>1</v>
      </c>
      <c r="DJ25" s="18">
        <v>279</v>
      </c>
      <c r="DK25" s="40">
        <v>269</v>
      </c>
      <c r="DL25" s="17">
        <f t="shared" si="19"/>
        <v>-10</v>
      </c>
      <c r="DM25" s="36">
        <f t="shared" si="20"/>
        <v>-0.03584229390681</v>
      </c>
      <c r="DN25" s="33">
        <v>674</v>
      </c>
      <c r="DO25" s="32">
        <v>0.0370919881305638</v>
      </c>
      <c r="DP25" s="18">
        <v>25</v>
      </c>
      <c r="DQ25" s="18">
        <v>6508</v>
      </c>
      <c r="DR25" s="40">
        <f t="shared" si="49"/>
        <v>260.32</v>
      </c>
      <c r="DS25" s="17">
        <f t="shared" si="21"/>
        <v>-467</v>
      </c>
      <c r="DT25" s="36">
        <f t="shared" si="22"/>
        <v>-0.0717578365089121</v>
      </c>
      <c r="DU25" s="18">
        <v>686</v>
      </c>
      <c r="DV25" s="26">
        <v>0.0145772594752187</v>
      </c>
      <c r="DW25" s="18">
        <v>10</v>
      </c>
      <c r="DX25" s="18">
        <v>2638</v>
      </c>
      <c r="DY25" s="40">
        <f t="shared" si="23"/>
        <v>263.8</v>
      </c>
      <c r="DZ25" s="17">
        <f t="shared" si="24"/>
        <v>-152</v>
      </c>
      <c r="EA25" s="36">
        <f t="shared" si="25"/>
        <v>-0.0576194086429113</v>
      </c>
      <c r="EB25" s="18">
        <v>811</v>
      </c>
      <c r="EC25" s="26">
        <v>0.0258939580764488</v>
      </c>
      <c r="ED25" s="18">
        <v>21</v>
      </c>
      <c r="EE25" s="18">
        <v>5529</v>
      </c>
      <c r="EF25" s="40">
        <f t="shared" si="50"/>
        <v>263.285714285714</v>
      </c>
      <c r="EG25" s="17">
        <f t="shared" si="26"/>
        <v>-330.000000000006</v>
      </c>
      <c r="EH25" s="36">
        <f t="shared" si="27"/>
        <v>-0.0596852957135117</v>
      </c>
      <c r="EI25" s="18">
        <v>490</v>
      </c>
      <c r="EJ25" s="26">
        <v>0.0102040816326531</v>
      </c>
      <c r="EK25" s="18">
        <v>5</v>
      </c>
      <c r="EL25" s="18">
        <v>1345</v>
      </c>
      <c r="EM25" s="40">
        <v>269</v>
      </c>
      <c r="EN25" s="17">
        <f t="shared" si="28"/>
        <v>-50</v>
      </c>
      <c r="EO25" s="36">
        <f t="shared" si="29"/>
        <v>-0.0371747211895911</v>
      </c>
      <c r="EP25" s="18">
        <v>516</v>
      </c>
      <c r="EQ25" s="26">
        <v>0.0155038759689922</v>
      </c>
      <c r="ER25" s="18">
        <v>8</v>
      </c>
      <c r="ES25" s="18">
        <v>2141</v>
      </c>
      <c r="ET25" s="40">
        <v>269</v>
      </c>
      <c r="EU25" s="17">
        <f t="shared" si="30"/>
        <v>-80</v>
      </c>
      <c r="EV25" s="36">
        <f t="shared" si="31"/>
        <v>-0.0373657169546941</v>
      </c>
      <c r="EW25" s="18">
        <v>354</v>
      </c>
      <c r="EX25" s="26">
        <v>0.0112994350282486</v>
      </c>
      <c r="EY25" s="17">
        <v>4</v>
      </c>
      <c r="EZ25" s="18">
        <v>1071</v>
      </c>
      <c r="FA25" s="40">
        <v>269</v>
      </c>
      <c r="FB25" s="17">
        <f t="shared" si="51"/>
        <v>-40</v>
      </c>
      <c r="FC25" s="36">
        <f t="shared" si="52"/>
        <v>-0.0373482726423903</v>
      </c>
      <c r="FD25" s="18">
        <v>264</v>
      </c>
      <c r="FE25" s="26">
        <v>0.00757575757575758</v>
      </c>
      <c r="FF25" s="17">
        <v>2</v>
      </c>
      <c r="FG25" s="18">
        <v>516</v>
      </c>
      <c r="FH25" s="40">
        <v>269</v>
      </c>
      <c r="FI25" s="17">
        <f t="shared" si="53"/>
        <v>-20</v>
      </c>
      <c r="FJ25" s="36">
        <f t="shared" si="54"/>
        <v>-0.0387596899224806</v>
      </c>
      <c r="FK25" s="18">
        <v>320</v>
      </c>
      <c r="FL25" s="26">
        <v>0.009375</v>
      </c>
      <c r="FM25" s="17">
        <v>3</v>
      </c>
      <c r="FN25" s="18">
        <v>785</v>
      </c>
      <c r="FO25" s="40">
        <v>269</v>
      </c>
      <c r="FP25" s="17">
        <f t="shared" si="55"/>
        <v>-30</v>
      </c>
      <c r="FQ25" s="36">
        <f t="shared" si="56"/>
        <v>-0.0382165605095541</v>
      </c>
      <c r="FR25" s="18">
        <v>206</v>
      </c>
      <c r="FS25" s="26">
        <v>0.00970873786407767</v>
      </c>
      <c r="FT25" s="17">
        <v>2</v>
      </c>
      <c r="FU25" s="18">
        <v>538</v>
      </c>
      <c r="FV25" s="40">
        <v>269</v>
      </c>
      <c r="FW25" s="17">
        <f t="shared" si="57"/>
        <v>-20</v>
      </c>
      <c r="FX25" s="36">
        <f t="shared" si="58"/>
        <v>-0.0371747211895911</v>
      </c>
      <c r="FY25" s="18">
        <v>203</v>
      </c>
      <c r="FZ25" s="26">
        <v>0.00492610837438424</v>
      </c>
      <c r="GA25" s="17">
        <v>1</v>
      </c>
      <c r="GB25" s="18">
        <v>257</v>
      </c>
      <c r="GC25" s="40">
        <v>259</v>
      </c>
      <c r="GD25" s="17">
        <f t="shared" si="59"/>
        <v>-20</v>
      </c>
      <c r="GE25" s="36">
        <f t="shared" si="60"/>
        <v>-0.0778210116731518</v>
      </c>
      <c r="GF25" s="18">
        <v>274</v>
      </c>
      <c r="GG25" s="26">
        <v>0.0218978102189781</v>
      </c>
      <c r="GH25" s="18">
        <v>6</v>
      </c>
      <c r="GI25" s="18">
        <v>1582</v>
      </c>
      <c r="GJ25" s="40">
        <v>259</v>
      </c>
      <c r="GK25" s="17">
        <f t="shared" si="61"/>
        <v>-120</v>
      </c>
      <c r="GL25" s="36">
        <f t="shared" si="62"/>
        <v>-0.0758533501896334</v>
      </c>
      <c r="GM25" s="18">
        <v>287</v>
      </c>
      <c r="GN25" s="26">
        <v>0.00348432055749129</v>
      </c>
      <c r="GO25" s="18">
        <v>1</v>
      </c>
      <c r="GP25" s="18">
        <v>257</v>
      </c>
      <c r="GQ25" s="40">
        <v>259</v>
      </c>
      <c r="GR25" s="17">
        <f t="shared" si="63"/>
        <v>-20</v>
      </c>
      <c r="GS25" s="36">
        <f t="shared" si="64"/>
        <v>-0.0778210116731518</v>
      </c>
      <c r="GT25" s="18">
        <v>292</v>
      </c>
      <c r="GU25" s="26">
        <v>0.0102739726027397</v>
      </c>
      <c r="GV25" s="18">
        <v>3</v>
      </c>
      <c r="GW25" s="18">
        <v>782</v>
      </c>
      <c r="GX25" s="40">
        <v>259</v>
      </c>
      <c r="GY25" s="17">
        <f t="shared" si="32"/>
        <v>-60</v>
      </c>
      <c r="GZ25" s="36">
        <f t="shared" si="33"/>
        <v>-0.0767263427109974</v>
      </c>
      <c r="HA25" s="18">
        <v>238</v>
      </c>
      <c r="HB25" s="26">
        <v>0.0210084033613445</v>
      </c>
      <c r="HC25" s="18">
        <v>5</v>
      </c>
      <c r="HD25" s="18">
        <v>1313</v>
      </c>
      <c r="HE25" s="40">
        <v>259</v>
      </c>
      <c r="HF25" s="17">
        <f t="shared" si="65"/>
        <v>-100</v>
      </c>
      <c r="HG25" s="36">
        <f t="shared" si="66"/>
        <v>-0.0761614623000762</v>
      </c>
      <c r="HH25" s="18">
        <v>293</v>
      </c>
      <c r="HI25" s="26">
        <v>0.0273037542662116</v>
      </c>
      <c r="HJ25" s="17">
        <v>8</v>
      </c>
      <c r="HK25" s="18">
        <v>2122</v>
      </c>
      <c r="HL25" s="40">
        <v>259</v>
      </c>
      <c r="HM25" s="17">
        <f t="shared" si="67"/>
        <v>-160</v>
      </c>
      <c r="HN25" s="36">
        <f t="shared" si="68"/>
        <v>-0.0754005655042413</v>
      </c>
      <c r="HO25" s="18"/>
      <c r="HP25" s="26"/>
      <c r="HQ25" s="17"/>
      <c r="HR25" s="18"/>
      <c r="HS25" s="40"/>
      <c r="HT25" s="17"/>
      <c r="HU25" s="36"/>
      <c r="HV25" s="17">
        <v>321</v>
      </c>
      <c r="HW25" s="17">
        <v>88956.76</v>
      </c>
      <c r="HX25" s="18">
        <v>416</v>
      </c>
      <c r="HY25" s="18">
        <v>122841.68</v>
      </c>
      <c r="HZ25" s="17">
        <v>256</v>
      </c>
      <c r="IA25" s="17">
        <v>73936</v>
      </c>
      <c r="IB25" s="17">
        <v>307</v>
      </c>
      <c r="IC25" s="17">
        <v>81533</v>
      </c>
      <c r="ID25" s="17">
        <v>219</v>
      </c>
      <c r="IE25" s="17">
        <v>58206</v>
      </c>
      <c r="IF25" s="16"/>
      <c r="IG25" s="16"/>
      <c r="IH25" s="41"/>
      <c r="II25" s="41"/>
      <c r="IJ25" s="41"/>
      <c r="IK25" s="41"/>
      <c r="IL25" s="18"/>
      <c r="IM25" s="41"/>
      <c r="IN25" s="41"/>
      <c r="IO25" s="41"/>
      <c r="IP25" s="18"/>
      <c r="IQ25" s="18"/>
      <c r="IR25" s="18">
        <f t="shared" si="34"/>
        <v>204</v>
      </c>
      <c r="IS25" s="18">
        <f t="shared" si="35"/>
        <v>54188</v>
      </c>
      <c r="IT25" s="17">
        <v>279</v>
      </c>
      <c r="IU25" s="18">
        <f t="shared" si="69"/>
        <v>-2169.00000000001</v>
      </c>
      <c r="IV25" s="36">
        <f t="shared" si="36"/>
        <v>-0.040027312320071</v>
      </c>
      <c r="IW25" s="18">
        <f t="shared" si="37"/>
        <v>1723</v>
      </c>
      <c r="IX25" s="42">
        <f t="shared" si="38"/>
        <v>479661.44</v>
      </c>
      <c r="IY25" s="43"/>
      <c r="IZ25" s="43"/>
    </row>
    <row r="26" spans="1:260">
      <c r="A26" s="16"/>
      <c r="B26" s="20" t="s">
        <v>37</v>
      </c>
      <c r="C26" s="18">
        <v>6939962758039</v>
      </c>
      <c r="D26" s="18">
        <v>21066010002093</v>
      </c>
      <c r="E26" s="17" t="s">
        <v>175</v>
      </c>
      <c r="F26" s="19" t="s">
        <v>176</v>
      </c>
      <c r="G26" s="17" t="s">
        <v>129</v>
      </c>
      <c r="H26" s="26">
        <f>VLOOKUP(C26,供应链!E:J,6,0)</f>
        <v>0.625</v>
      </c>
      <c r="I26" s="17">
        <f>VLOOKUP(C26,供应链!E:H,4,0)</f>
        <v>534</v>
      </c>
      <c r="J26" s="17">
        <f>VLOOKUP(C26,供应链!E:K,7,0)</f>
        <v>0</v>
      </c>
      <c r="K26" s="18">
        <f>VLOOKUP(C26,供应链!E:I,5,0)</f>
        <v>7.29389573644672</v>
      </c>
      <c r="L26" s="27">
        <f t="shared" si="0"/>
        <v>0.0287315683297631</v>
      </c>
      <c r="M26" s="17">
        <v>1203</v>
      </c>
      <c r="N26" s="26">
        <v>0.105569409808811</v>
      </c>
      <c r="O26" s="18">
        <v>127</v>
      </c>
      <c r="P26" s="18">
        <v>15282</v>
      </c>
      <c r="Q26" s="40">
        <f t="shared" si="39"/>
        <v>120.330708661417</v>
      </c>
      <c r="R26" s="17">
        <f t="shared" si="1"/>
        <v>-4911</v>
      </c>
      <c r="S26" s="36">
        <f t="shared" si="40"/>
        <v>-0.321358460934433</v>
      </c>
      <c r="T26" s="17">
        <v>1280</v>
      </c>
      <c r="U26" s="26">
        <v>0.03984375</v>
      </c>
      <c r="V26" s="18">
        <v>51</v>
      </c>
      <c r="W26" s="18">
        <v>6417</v>
      </c>
      <c r="X26" s="40">
        <f t="shared" si="2"/>
        <v>125.823529411765</v>
      </c>
      <c r="Y26" s="17">
        <f t="shared" si="70"/>
        <v>-1692</v>
      </c>
      <c r="Z26" s="36">
        <f t="shared" si="71"/>
        <v>-0.26367461430575</v>
      </c>
      <c r="AA26" s="17">
        <v>1011</v>
      </c>
      <c r="AB26" s="26">
        <v>0.0652818991097923</v>
      </c>
      <c r="AC26" s="18">
        <v>66</v>
      </c>
      <c r="AD26" s="18">
        <v>8171</v>
      </c>
      <c r="AE26" s="40">
        <v>139</v>
      </c>
      <c r="AF26" s="17">
        <f t="shared" si="41"/>
        <v>-1320</v>
      </c>
      <c r="AG26" s="36">
        <f t="shared" si="42"/>
        <v>-0.16154693427977</v>
      </c>
      <c r="AH26" s="17">
        <v>673</v>
      </c>
      <c r="AI26" s="26">
        <v>0.0757800891530461</v>
      </c>
      <c r="AJ26" s="18">
        <v>51</v>
      </c>
      <c r="AK26" s="18">
        <v>6366</v>
      </c>
      <c r="AL26" s="40">
        <v>139</v>
      </c>
      <c r="AM26" s="17">
        <f t="shared" si="43"/>
        <v>-1020</v>
      </c>
      <c r="AN26" s="36">
        <f t="shared" si="44"/>
        <v>-0.160226201696513</v>
      </c>
      <c r="AO26" s="17">
        <v>705</v>
      </c>
      <c r="AP26" s="26">
        <v>0.0539007092198582</v>
      </c>
      <c r="AQ26" s="18">
        <v>38</v>
      </c>
      <c r="AR26" s="18">
        <v>5326</v>
      </c>
      <c r="AS26" s="40">
        <v>139</v>
      </c>
      <c r="AT26" s="17">
        <f t="shared" si="45"/>
        <v>-760</v>
      </c>
      <c r="AU26" s="36">
        <f t="shared" si="46"/>
        <v>-0.142696207285017</v>
      </c>
      <c r="AV26" s="17">
        <v>857</v>
      </c>
      <c r="AW26" s="26">
        <v>0.0490081680280047</v>
      </c>
      <c r="AX26" s="18">
        <v>42</v>
      </c>
      <c r="AY26" s="18">
        <v>5975</v>
      </c>
      <c r="AZ26" s="40">
        <v>139</v>
      </c>
      <c r="BA26" s="17">
        <f t="shared" si="47"/>
        <v>-840</v>
      </c>
      <c r="BB26" s="36">
        <f t="shared" si="48"/>
        <v>-0.140585774058577</v>
      </c>
      <c r="BC26" s="17">
        <v>953</v>
      </c>
      <c r="BD26" s="26">
        <v>0.0430220356768101</v>
      </c>
      <c r="BE26" s="17">
        <v>41</v>
      </c>
      <c r="BF26" s="18">
        <v>5808</v>
      </c>
      <c r="BG26" s="40">
        <v>139</v>
      </c>
      <c r="BH26" s="17">
        <f t="shared" si="3"/>
        <v>-820</v>
      </c>
      <c r="BI26" s="36">
        <f t="shared" si="4"/>
        <v>-0.141184573002755</v>
      </c>
      <c r="BJ26" s="17">
        <v>961</v>
      </c>
      <c r="BK26" s="32">
        <v>0.0520291363163371</v>
      </c>
      <c r="BL26" s="17">
        <v>50</v>
      </c>
      <c r="BM26" s="18">
        <v>7014</v>
      </c>
      <c r="BN26" s="40">
        <v>139</v>
      </c>
      <c r="BO26" s="17">
        <f t="shared" si="5"/>
        <v>-1000</v>
      </c>
      <c r="BP26" s="36">
        <f t="shared" si="6"/>
        <v>-0.142571998859424</v>
      </c>
      <c r="BQ26" s="17">
        <v>881</v>
      </c>
      <c r="BR26" s="32">
        <v>0.0317820658342792</v>
      </c>
      <c r="BS26" s="18">
        <v>28</v>
      </c>
      <c r="BT26" s="18">
        <v>3884</v>
      </c>
      <c r="BU26" s="40">
        <v>139</v>
      </c>
      <c r="BV26" s="17">
        <f t="shared" si="7"/>
        <v>-560</v>
      </c>
      <c r="BW26" s="36">
        <f t="shared" si="8"/>
        <v>-0.144181256436663</v>
      </c>
      <c r="BX26" s="112">
        <v>913</v>
      </c>
      <c r="BY26" s="117">
        <v>0.0438116100766703</v>
      </c>
      <c r="BZ26" s="18">
        <v>40</v>
      </c>
      <c r="CA26" s="112">
        <v>5558</v>
      </c>
      <c r="CB26" s="40">
        <v>139</v>
      </c>
      <c r="CC26" s="17">
        <f t="shared" si="9"/>
        <v>-800</v>
      </c>
      <c r="CD26" s="36">
        <f t="shared" si="10"/>
        <v>-0.143936667866139</v>
      </c>
      <c r="CE26" s="112">
        <v>817</v>
      </c>
      <c r="CF26" s="117">
        <v>0.0416156670746634</v>
      </c>
      <c r="CG26" s="112">
        <v>34</v>
      </c>
      <c r="CH26" s="260">
        <v>4791.08571428571</v>
      </c>
      <c r="CI26" s="40">
        <v>139</v>
      </c>
      <c r="CJ26" s="17">
        <f t="shared" si="11"/>
        <v>-680</v>
      </c>
      <c r="CK26" s="36">
        <f t="shared" si="12"/>
        <v>-0.141930251419303</v>
      </c>
      <c r="CL26" s="120">
        <v>885</v>
      </c>
      <c r="CM26" s="121">
        <v>0.0418079096045198</v>
      </c>
      <c r="CN26" s="55">
        <v>37</v>
      </c>
      <c r="CO26" s="55">
        <v>5312</v>
      </c>
      <c r="CP26" s="40">
        <v>139</v>
      </c>
      <c r="CQ26" s="17">
        <f t="shared" si="13"/>
        <v>-740</v>
      </c>
      <c r="CR26" s="36">
        <f t="shared" si="14"/>
        <v>-0.139307228915663</v>
      </c>
      <c r="CS26" s="122">
        <v>873</v>
      </c>
      <c r="CT26" s="121">
        <v>0.0435280641466208</v>
      </c>
      <c r="CU26" s="122">
        <v>38</v>
      </c>
      <c r="CV26" s="122">
        <v>5360</v>
      </c>
      <c r="CW26" s="40">
        <v>139</v>
      </c>
      <c r="CX26" s="17">
        <f t="shared" si="15"/>
        <v>-760</v>
      </c>
      <c r="CY26" s="36">
        <f t="shared" si="16"/>
        <v>-0.141791044776119</v>
      </c>
      <c r="CZ26" s="112">
        <v>944</v>
      </c>
      <c r="DA26" s="117">
        <v>0.0455508474576271</v>
      </c>
      <c r="DB26" s="112">
        <v>43</v>
      </c>
      <c r="DC26" s="112">
        <v>6253</v>
      </c>
      <c r="DD26" s="40">
        <v>139</v>
      </c>
      <c r="DE26" s="17">
        <f t="shared" si="17"/>
        <v>-860</v>
      </c>
      <c r="DF26" s="36">
        <f t="shared" si="18"/>
        <v>-0.13753398368783</v>
      </c>
      <c r="DG26" s="126">
        <v>1157</v>
      </c>
      <c r="DH26" s="32">
        <v>0.000864304235090752</v>
      </c>
      <c r="DI26" s="17">
        <v>1</v>
      </c>
      <c r="DJ26" s="18">
        <v>159</v>
      </c>
      <c r="DK26" s="40">
        <v>139</v>
      </c>
      <c r="DL26" s="17">
        <f t="shared" si="19"/>
        <v>-20</v>
      </c>
      <c r="DM26" s="36">
        <f t="shared" si="20"/>
        <v>-0.125786163522013</v>
      </c>
      <c r="DN26" s="33">
        <v>3314</v>
      </c>
      <c r="DO26" s="32">
        <v>0.272178636089318</v>
      </c>
      <c r="DP26" s="18">
        <v>902</v>
      </c>
      <c r="DQ26" s="18">
        <v>89769</v>
      </c>
      <c r="DR26" s="40">
        <f t="shared" si="49"/>
        <v>99.5221729490022</v>
      </c>
      <c r="DS26" s="17">
        <f t="shared" si="21"/>
        <v>-53649</v>
      </c>
      <c r="DT26" s="36">
        <f t="shared" si="22"/>
        <v>-0.597633927079504</v>
      </c>
      <c r="DU26" s="18">
        <v>1666</v>
      </c>
      <c r="DV26" s="26">
        <v>0.0600240096038415</v>
      </c>
      <c r="DW26" s="18">
        <v>100</v>
      </c>
      <c r="DX26" s="18">
        <v>11147</v>
      </c>
      <c r="DY26" s="40">
        <f t="shared" si="23"/>
        <v>111.47</v>
      </c>
      <c r="DZ26" s="17">
        <f t="shared" si="24"/>
        <v>-4753</v>
      </c>
      <c r="EA26" s="36">
        <f t="shared" si="25"/>
        <v>-0.426392751412936</v>
      </c>
      <c r="EB26" s="18">
        <v>3953</v>
      </c>
      <c r="EC26" s="26">
        <v>0.156589931697445</v>
      </c>
      <c r="ED26" s="18">
        <v>619</v>
      </c>
      <c r="EE26" s="18">
        <v>58571</v>
      </c>
      <c r="EF26" s="40">
        <f t="shared" si="50"/>
        <v>94.6219709208401</v>
      </c>
      <c r="EG26" s="17">
        <f t="shared" si="26"/>
        <v>-39850</v>
      </c>
      <c r="EH26" s="36">
        <f t="shared" si="27"/>
        <v>-0.680370831981697</v>
      </c>
      <c r="EI26" s="18">
        <v>1303</v>
      </c>
      <c r="EJ26" s="26">
        <v>0.0429777436684574</v>
      </c>
      <c r="EK26" s="18">
        <v>56</v>
      </c>
      <c r="EL26" s="18">
        <v>6859</v>
      </c>
      <c r="EM26" s="40">
        <v>139</v>
      </c>
      <c r="EN26" s="17">
        <f t="shared" si="28"/>
        <v>-1120</v>
      </c>
      <c r="EO26" s="36">
        <f t="shared" si="29"/>
        <v>-0.163289109199592</v>
      </c>
      <c r="EP26" s="18">
        <v>1282</v>
      </c>
      <c r="EQ26" s="26">
        <v>0.0546021840873635</v>
      </c>
      <c r="ER26" s="18">
        <v>70</v>
      </c>
      <c r="ES26" s="18">
        <v>8632</v>
      </c>
      <c r="ET26" s="40">
        <v>139</v>
      </c>
      <c r="EU26" s="17">
        <f t="shared" si="30"/>
        <v>-1400</v>
      </c>
      <c r="EV26" s="36">
        <f t="shared" si="31"/>
        <v>-0.162187210379981</v>
      </c>
      <c r="EW26" s="18">
        <v>716</v>
      </c>
      <c r="EX26" s="26">
        <v>0.0405027932960894</v>
      </c>
      <c r="EY26" s="17">
        <v>29</v>
      </c>
      <c r="EZ26" s="18">
        <v>3918</v>
      </c>
      <c r="FA26" s="40">
        <v>139</v>
      </c>
      <c r="FB26" s="17">
        <f t="shared" si="51"/>
        <v>-580</v>
      </c>
      <c r="FC26" s="36">
        <f t="shared" si="52"/>
        <v>-0.148034711587545</v>
      </c>
      <c r="FD26" s="18">
        <v>689</v>
      </c>
      <c r="FE26" s="26">
        <v>0.0507982583454282</v>
      </c>
      <c r="FF26" s="17">
        <v>35</v>
      </c>
      <c r="FG26" s="18">
        <v>4747</v>
      </c>
      <c r="FH26" s="40">
        <v>139</v>
      </c>
      <c r="FI26" s="17">
        <f t="shared" si="53"/>
        <v>-700</v>
      </c>
      <c r="FJ26" s="36">
        <f t="shared" si="54"/>
        <v>-0.147461554666105</v>
      </c>
      <c r="FK26" s="18">
        <v>719</v>
      </c>
      <c r="FL26" s="26">
        <v>0.0472878998609179</v>
      </c>
      <c r="FM26" s="17">
        <v>34</v>
      </c>
      <c r="FN26" s="18">
        <v>4655</v>
      </c>
      <c r="FO26" s="40">
        <v>139</v>
      </c>
      <c r="FP26" s="17">
        <f t="shared" si="55"/>
        <v>-680</v>
      </c>
      <c r="FQ26" s="36">
        <f t="shared" si="56"/>
        <v>-0.146079484425349</v>
      </c>
      <c r="FR26" s="18">
        <v>609</v>
      </c>
      <c r="FS26" s="26">
        <v>0.0574712643678161</v>
      </c>
      <c r="FT26" s="17">
        <v>35</v>
      </c>
      <c r="FU26" s="18">
        <v>4805</v>
      </c>
      <c r="FV26" s="40">
        <v>139</v>
      </c>
      <c r="FW26" s="17">
        <f t="shared" si="57"/>
        <v>-700</v>
      </c>
      <c r="FX26" s="36">
        <f t="shared" si="58"/>
        <v>-0.145681581685744</v>
      </c>
      <c r="FY26" s="18">
        <v>665</v>
      </c>
      <c r="FZ26" s="26">
        <v>0.0526315789473684</v>
      </c>
      <c r="GA26" s="17">
        <v>35</v>
      </c>
      <c r="GB26" s="18">
        <v>4738</v>
      </c>
      <c r="GC26" s="40">
        <v>139</v>
      </c>
      <c r="GD26" s="17">
        <f t="shared" si="59"/>
        <v>-700</v>
      </c>
      <c r="GE26" s="36">
        <f t="shared" si="60"/>
        <v>-0.147741663149008</v>
      </c>
      <c r="GF26" s="18">
        <v>625</v>
      </c>
      <c r="GG26" s="26">
        <v>0.0704</v>
      </c>
      <c r="GH26" s="18">
        <v>44</v>
      </c>
      <c r="GI26" s="18">
        <v>6020</v>
      </c>
      <c r="GJ26" s="40">
        <v>139</v>
      </c>
      <c r="GK26" s="17">
        <f t="shared" si="61"/>
        <v>-880</v>
      </c>
      <c r="GL26" s="36">
        <f t="shared" si="62"/>
        <v>-0.146179401993355</v>
      </c>
      <c r="GM26" s="18">
        <v>671</v>
      </c>
      <c r="GN26" s="26">
        <v>0.0432190760059613</v>
      </c>
      <c r="GO26" s="18">
        <v>29</v>
      </c>
      <c r="GP26" s="18">
        <v>3973</v>
      </c>
      <c r="GQ26" s="40">
        <v>139</v>
      </c>
      <c r="GR26" s="17">
        <f t="shared" si="63"/>
        <v>-580</v>
      </c>
      <c r="GS26" s="36">
        <f t="shared" si="64"/>
        <v>-0.145985401459854</v>
      </c>
      <c r="GT26" s="18">
        <v>601</v>
      </c>
      <c r="GU26" s="26">
        <v>0.0615640599001664</v>
      </c>
      <c r="GV26" s="18">
        <v>37</v>
      </c>
      <c r="GW26" s="18">
        <v>5036</v>
      </c>
      <c r="GX26" s="40">
        <v>139</v>
      </c>
      <c r="GY26" s="17">
        <f t="shared" si="32"/>
        <v>-740</v>
      </c>
      <c r="GZ26" s="36">
        <f t="shared" si="33"/>
        <v>-0.146942017474186</v>
      </c>
      <c r="HA26" s="18">
        <v>564</v>
      </c>
      <c r="HB26" s="26">
        <v>0.0407801418439716</v>
      </c>
      <c r="HC26" s="18">
        <v>23</v>
      </c>
      <c r="HD26" s="18">
        <v>3151</v>
      </c>
      <c r="HE26" s="40">
        <v>139</v>
      </c>
      <c r="HF26" s="17">
        <f t="shared" si="65"/>
        <v>-460</v>
      </c>
      <c r="HG26" s="36">
        <f t="shared" si="66"/>
        <v>-0.145985401459854</v>
      </c>
      <c r="HH26" s="18">
        <v>528</v>
      </c>
      <c r="HI26" s="26">
        <v>0.053030303030303</v>
      </c>
      <c r="HJ26" s="17">
        <v>28</v>
      </c>
      <c r="HK26" s="18">
        <v>3873</v>
      </c>
      <c r="HL26" s="40">
        <v>139</v>
      </c>
      <c r="HM26" s="17">
        <f t="shared" si="67"/>
        <v>-560</v>
      </c>
      <c r="HN26" s="36">
        <f t="shared" si="68"/>
        <v>-0.144590756519494</v>
      </c>
      <c r="HO26" s="18"/>
      <c r="HP26" s="26"/>
      <c r="HQ26" s="17"/>
      <c r="HR26" s="18"/>
      <c r="HS26" s="40"/>
      <c r="HT26" s="17"/>
      <c r="HU26" s="36"/>
      <c r="HV26" s="17">
        <v>538</v>
      </c>
      <c r="HW26" s="17">
        <v>83069.8</v>
      </c>
      <c r="HX26" s="18">
        <v>480</v>
      </c>
      <c r="HY26" s="18">
        <v>70711.81</v>
      </c>
      <c r="HZ26" s="17">
        <v>1596</v>
      </c>
      <c r="IA26" s="17">
        <v>228708</v>
      </c>
      <c r="IB26" s="17">
        <v>2210</v>
      </c>
      <c r="IC26" s="17">
        <v>308246</v>
      </c>
      <c r="ID26" s="17">
        <v>1721</v>
      </c>
      <c r="IE26" s="17">
        <v>237307</v>
      </c>
      <c r="IF26" s="16"/>
      <c r="IG26" s="16"/>
      <c r="IH26" s="41"/>
      <c r="II26" s="41"/>
      <c r="IJ26" s="41"/>
      <c r="IK26" s="41"/>
      <c r="IL26" s="18"/>
      <c r="IM26" s="41"/>
      <c r="IN26" s="41"/>
      <c r="IO26" s="41"/>
      <c r="IP26" s="18"/>
      <c r="IQ26" s="18"/>
      <c r="IR26" s="18">
        <f t="shared" si="34"/>
        <v>2763</v>
      </c>
      <c r="IS26" s="18">
        <f t="shared" si="35"/>
        <v>311570.085714286</v>
      </c>
      <c r="IT26" s="17">
        <v>159</v>
      </c>
      <c r="IU26" s="18">
        <f t="shared" si="69"/>
        <v>-124135</v>
      </c>
      <c r="IV26" s="36">
        <f t="shared" si="36"/>
        <v>-0.398417581442121</v>
      </c>
      <c r="IW26" s="18">
        <f t="shared" si="37"/>
        <v>9308</v>
      </c>
      <c r="IX26" s="42">
        <f t="shared" si="38"/>
        <v>1239612.69571429</v>
      </c>
      <c r="IY26" s="43"/>
      <c r="IZ26" s="43"/>
    </row>
    <row r="27" spans="1:260">
      <c r="A27" s="16"/>
      <c r="B27" s="20" t="s">
        <v>37</v>
      </c>
      <c r="C27" s="18">
        <v>6939962768182</v>
      </c>
      <c r="D27" s="18" t="s">
        <v>177</v>
      </c>
      <c r="E27" s="17" t="s">
        <v>178</v>
      </c>
      <c r="F27" s="19" t="s">
        <v>179</v>
      </c>
      <c r="G27" s="17" t="s">
        <v>129</v>
      </c>
      <c r="H27" s="26">
        <f>VLOOKUP(C27,供应链!E:J,6,0)</f>
        <v>0.84</v>
      </c>
      <c r="I27" s="17">
        <f>VLOOKUP(C27,供应链!E:H,4,0)</f>
        <v>63</v>
      </c>
      <c r="J27" s="17">
        <f>VLOOKUP(C27,供应链!E:K,7,0)</f>
        <v>0</v>
      </c>
      <c r="K27" s="18">
        <f>VLOOKUP(C27,供应链!E:I,5,0)</f>
        <v>74.5772266065389</v>
      </c>
      <c r="L27" s="27">
        <f t="shared" si="0"/>
        <v>0.000280764511365763</v>
      </c>
      <c r="M27" s="17">
        <v>192</v>
      </c>
      <c r="N27" s="26">
        <v>0.00520833333333333</v>
      </c>
      <c r="O27" s="18">
        <v>1</v>
      </c>
      <c r="P27" s="18">
        <v>369</v>
      </c>
      <c r="Q27" s="40">
        <f t="shared" si="39"/>
        <v>369</v>
      </c>
      <c r="R27" s="17">
        <f t="shared" si="1"/>
        <v>-30</v>
      </c>
      <c r="S27" s="36">
        <f t="shared" si="40"/>
        <v>-0.0813008130081301</v>
      </c>
      <c r="T27" s="17">
        <v>167</v>
      </c>
      <c r="U27" s="26">
        <v>0</v>
      </c>
      <c r="V27" s="18">
        <v>0</v>
      </c>
      <c r="W27" s="18">
        <v>0</v>
      </c>
      <c r="X27" s="40">
        <f t="shared" si="2"/>
        <v>0</v>
      </c>
      <c r="Y27" s="17">
        <f t="shared" si="70"/>
        <v>0</v>
      </c>
      <c r="Z27" s="36">
        <f t="shared" si="71"/>
        <v>0</v>
      </c>
      <c r="AA27" s="17">
        <v>163</v>
      </c>
      <c r="AB27" s="26">
        <v>0</v>
      </c>
      <c r="AC27" s="18">
        <v>0</v>
      </c>
      <c r="AD27" s="18">
        <v>0</v>
      </c>
      <c r="AE27" s="40">
        <v>359</v>
      </c>
      <c r="AF27" s="17">
        <f t="shared" si="41"/>
        <v>0</v>
      </c>
      <c r="AG27" s="36">
        <f t="shared" si="42"/>
        <v>0</v>
      </c>
      <c r="AH27" s="17">
        <v>79</v>
      </c>
      <c r="AI27" s="26">
        <v>0</v>
      </c>
      <c r="AJ27" s="18">
        <v>0</v>
      </c>
      <c r="AK27" s="18">
        <v>0</v>
      </c>
      <c r="AL27" s="40">
        <v>359</v>
      </c>
      <c r="AM27" s="17">
        <f t="shared" si="43"/>
        <v>0</v>
      </c>
      <c r="AN27" s="36">
        <f t="shared" si="44"/>
        <v>0</v>
      </c>
      <c r="AO27" s="17">
        <v>82</v>
      </c>
      <c r="AP27" s="26">
        <v>0</v>
      </c>
      <c r="AQ27" s="18">
        <v>0</v>
      </c>
      <c r="AR27" s="18">
        <v>0</v>
      </c>
      <c r="AS27" s="40">
        <v>359</v>
      </c>
      <c r="AT27" s="17">
        <f t="shared" si="45"/>
        <v>0</v>
      </c>
      <c r="AU27" s="36">
        <f t="shared" si="46"/>
        <v>0</v>
      </c>
      <c r="AV27" s="17">
        <v>90</v>
      </c>
      <c r="AW27" s="26">
        <v>0.0111111111111111</v>
      </c>
      <c r="AX27" s="18">
        <v>1</v>
      </c>
      <c r="AY27" s="18">
        <v>406</v>
      </c>
      <c r="AZ27" s="40">
        <v>359</v>
      </c>
      <c r="BA27" s="17">
        <f t="shared" si="47"/>
        <v>-40</v>
      </c>
      <c r="BB27" s="36">
        <f t="shared" si="48"/>
        <v>-0.0985221674876847</v>
      </c>
      <c r="BC27" s="17">
        <v>64</v>
      </c>
      <c r="BD27" s="26">
        <v>0.03125</v>
      </c>
      <c r="BE27" s="17">
        <v>2</v>
      </c>
      <c r="BF27" s="18">
        <v>787</v>
      </c>
      <c r="BG27" s="40">
        <v>359</v>
      </c>
      <c r="BH27" s="17">
        <f t="shared" si="3"/>
        <v>-80</v>
      </c>
      <c r="BI27" s="36">
        <f t="shared" si="4"/>
        <v>-0.101651842439644</v>
      </c>
      <c r="BJ27" s="17">
        <v>63</v>
      </c>
      <c r="BK27" s="32">
        <v>0.0158730158730159</v>
      </c>
      <c r="BL27" s="17">
        <v>1</v>
      </c>
      <c r="BM27" s="18">
        <v>359</v>
      </c>
      <c r="BN27" s="40">
        <v>359</v>
      </c>
      <c r="BO27" s="17">
        <f t="shared" si="5"/>
        <v>-40</v>
      </c>
      <c r="BP27" s="36">
        <f t="shared" si="6"/>
        <v>-0.11142061281337</v>
      </c>
      <c r="BQ27" s="17">
        <v>83</v>
      </c>
      <c r="BR27" s="32">
        <v>0.036144578313253</v>
      </c>
      <c r="BS27" s="18">
        <v>3</v>
      </c>
      <c r="BT27" s="18">
        <v>1087</v>
      </c>
      <c r="BU27" s="40">
        <v>359</v>
      </c>
      <c r="BV27" s="17">
        <f t="shared" si="7"/>
        <v>-120</v>
      </c>
      <c r="BW27" s="36">
        <f t="shared" si="8"/>
        <v>-0.110395584176633</v>
      </c>
      <c r="BX27" s="112">
        <v>75</v>
      </c>
      <c r="BY27" s="117">
        <v>0</v>
      </c>
      <c r="BZ27" s="18">
        <v>0</v>
      </c>
      <c r="CA27" s="112">
        <v>0</v>
      </c>
      <c r="CB27" s="40">
        <v>359</v>
      </c>
      <c r="CC27" s="17">
        <f t="shared" si="9"/>
        <v>0</v>
      </c>
      <c r="CD27" s="36">
        <f t="shared" si="10"/>
        <v>0</v>
      </c>
      <c r="CE27" s="112">
        <v>0</v>
      </c>
      <c r="CF27" s="117">
        <v>0</v>
      </c>
      <c r="CG27" s="112">
        <v>0</v>
      </c>
      <c r="CH27" s="260">
        <v>0</v>
      </c>
      <c r="CI27" s="40">
        <v>359</v>
      </c>
      <c r="CJ27" s="17">
        <f t="shared" si="11"/>
        <v>0</v>
      </c>
      <c r="CK27" s="36">
        <f t="shared" si="12"/>
        <v>0</v>
      </c>
      <c r="CL27" s="120">
        <v>66</v>
      </c>
      <c r="CM27" s="121">
        <v>0</v>
      </c>
      <c r="CN27" s="55">
        <v>0</v>
      </c>
      <c r="CO27" s="55">
        <v>0</v>
      </c>
      <c r="CP27" s="40">
        <v>359</v>
      </c>
      <c r="CQ27" s="17">
        <f t="shared" si="13"/>
        <v>0</v>
      </c>
      <c r="CR27" s="36">
        <f t="shared" si="14"/>
        <v>0</v>
      </c>
      <c r="CS27" s="122">
        <v>42</v>
      </c>
      <c r="CT27" s="121">
        <v>0</v>
      </c>
      <c r="CU27" s="122">
        <v>0</v>
      </c>
      <c r="CV27" s="122">
        <v>0</v>
      </c>
      <c r="CW27" s="40">
        <v>359</v>
      </c>
      <c r="CX27" s="17">
        <f t="shared" si="15"/>
        <v>0</v>
      </c>
      <c r="CY27" s="36">
        <f t="shared" si="16"/>
        <v>0</v>
      </c>
      <c r="CZ27" s="112">
        <v>73</v>
      </c>
      <c r="DA27" s="117">
        <v>0.0273972602739726</v>
      </c>
      <c r="DB27" s="112">
        <v>2</v>
      </c>
      <c r="DC27" s="112">
        <v>738</v>
      </c>
      <c r="DD27" s="40">
        <v>359</v>
      </c>
      <c r="DE27" s="17">
        <f t="shared" si="17"/>
        <v>-80</v>
      </c>
      <c r="DF27" s="36">
        <f t="shared" si="18"/>
        <v>-0.10840108401084</v>
      </c>
      <c r="DG27" s="126">
        <v>100</v>
      </c>
      <c r="DH27" s="32">
        <v>0</v>
      </c>
      <c r="DI27" s="17">
        <v>0</v>
      </c>
      <c r="DJ27" s="18">
        <v>0</v>
      </c>
      <c r="DK27" s="40">
        <v>359</v>
      </c>
      <c r="DL27" s="17">
        <f t="shared" si="19"/>
        <v>0</v>
      </c>
      <c r="DM27" s="36">
        <f t="shared" si="20"/>
        <v>0</v>
      </c>
      <c r="DN27" s="33">
        <v>127</v>
      </c>
      <c r="DO27" s="32">
        <v>0.015748031496063</v>
      </c>
      <c r="DP27" s="18">
        <v>2</v>
      </c>
      <c r="DQ27" s="18">
        <v>708</v>
      </c>
      <c r="DR27" s="40">
        <f t="shared" si="49"/>
        <v>354</v>
      </c>
      <c r="DS27" s="17">
        <f t="shared" si="21"/>
        <v>-90</v>
      </c>
      <c r="DT27" s="36">
        <f t="shared" si="22"/>
        <v>-0.127118644067797</v>
      </c>
      <c r="DU27" s="18">
        <v>105</v>
      </c>
      <c r="DV27" s="26">
        <v>0.019047619047619</v>
      </c>
      <c r="DW27" s="18">
        <v>2</v>
      </c>
      <c r="DX27" s="18">
        <v>813</v>
      </c>
      <c r="DY27" s="40">
        <f t="shared" si="23"/>
        <v>406.5</v>
      </c>
      <c r="DZ27" s="17">
        <f t="shared" si="24"/>
        <v>15</v>
      </c>
      <c r="EA27" s="36">
        <f t="shared" si="25"/>
        <v>0.018450184501845</v>
      </c>
      <c r="EB27" s="18">
        <v>254</v>
      </c>
      <c r="EC27" s="26">
        <v>0.0078740157480315</v>
      </c>
      <c r="ED27" s="18">
        <v>2</v>
      </c>
      <c r="EE27" s="18">
        <v>718</v>
      </c>
      <c r="EF27" s="40">
        <f t="shared" si="50"/>
        <v>359</v>
      </c>
      <c r="EG27" s="17">
        <f t="shared" si="26"/>
        <v>-80</v>
      </c>
      <c r="EH27" s="36">
        <f t="shared" si="27"/>
        <v>-0.11142061281337</v>
      </c>
      <c r="EI27" s="18">
        <v>94</v>
      </c>
      <c r="EJ27" s="26">
        <v>0.0106382978723404</v>
      </c>
      <c r="EK27" s="18">
        <v>1</v>
      </c>
      <c r="EL27" s="18">
        <v>349</v>
      </c>
      <c r="EM27" s="40">
        <v>359</v>
      </c>
      <c r="EN27" s="17">
        <f t="shared" si="28"/>
        <v>-40</v>
      </c>
      <c r="EO27" s="36">
        <f t="shared" si="29"/>
        <v>-0.114613180515759</v>
      </c>
      <c r="EP27" s="18">
        <v>433</v>
      </c>
      <c r="EQ27" s="26">
        <v>0.0023094688221709</v>
      </c>
      <c r="ER27" s="18">
        <v>1</v>
      </c>
      <c r="ES27" s="18">
        <v>359</v>
      </c>
      <c r="ET27" s="40">
        <v>359</v>
      </c>
      <c r="EU27" s="17">
        <f t="shared" si="30"/>
        <v>-40</v>
      </c>
      <c r="EV27" s="36">
        <f t="shared" si="31"/>
        <v>-0.11142061281337</v>
      </c>
      <c r="EW27" s="18">
        <v>52</v>
      </c>
      <c r="EX27" s="26">
        <v>0.0192307692307692</v>
      </c>
      <c r="EY27" s="17">
        <v>1</v>
      </c>
      <c r="EZ27" s="18">
        <v>359</v>
      </c>
      <c r="FA27" s="40">
        <v>359</v>
      </c>
      <c r="FB27" s="17">
        <f t="shared" si="51"/>
        <v>-40</v>
      </c>
      <c r="FC27" s="36">
        <f t="shared" si="52"/>
        <v>-0.11142061281337</v>
      </c>
      <c r="FD27" s="18">
        <v>47</v>
      </c>
      <c r="FE27" s="26">
        <v>0.0425531914893617</v>
      </c>
      <c r="FF27" s="17">
        <v>2</v>
      </c>
      <c r="FG27" s="18">
        <v>718</v>
      </c>
      <c r="FH27" s="40">
        <v>359</v>
      </c>
      <c r="FI27" s="17">
        <f t="shared" si="53"/>
        <v>-80</v>
      </c>
      <c r="FJ27" s="36">
        <f t="shared" si="54"/>
        <v>-0.11142061281337</v>
      </c>
      <c r="FK27" s="18">
        <v>43</v>
      </c>
      <c r="FL27" s="26">
        <v>0.0232558139534884</v>
      </c>
      <c r="FM27" s="17">
        <v>1</v>
      </c>
      <c r="FN27" s="18">
        <v>359</v>
      </c>
      <c r="FO27" s="40">
        <v>359</v>
      </c>
      <c r="FP27" s="17">
        <f t="shared" si="55"/>
        <v>-40</v>
      </c>
      <c r="FQ27" s="36">
        <f t="shared" si="56"/>
        <v>-0.11142061281337</v>
      </c>
      <c r="FR27" s="18">
        <v>45</v>
      </c>
      <c r="FS27" s="26">
        <v>0.0222222222222222</v>
      </c>
      <c r="FT27" s="17">
        <v>1</v>
      </c>
      <c r="FU27" s="18">
        <v>359</v>
      </c>
      <c r="FV27" s="40">
        <v>359</v>
      </c>
      <c r="FW27" s="17">
        <f t="shared" si="57"/>
        <v>-40</v>
      </c>
      <c r="FX27" s="36">
        <f t="shared" si="58"/>
        <v>-0.11142061281337</v>
      </c>
      <c r="FY27" s="18">
        <v>32</v>
      </c>
      <c r="FZ27" s="26">
        <v>0</v>
      </c>
      <c r="GA27" s="17">
        <v>0</v>
      </c>
      <c r="GB27" s="18">
        <v>0</v>
      </c>
      <c r="GC27" s="40">
        <v>359</v>
      </c>
      <c r="GD27" s="17">
        <f t="shared" si="59"/>
        <v>0</v>
      </c>
      <c r="GE27" s="36">
        <f t="shared" si="60"/>
        <v>0</v>
      </c>
      <c r="GF27" s="18">
        <v>54</v>
      </c>
      <c r="GG27" s="26">
        <v>0.037037037037037</v>
      </c>
      <c r="GH27" s="18">
        <v>2</v>
      </c>
      <c r="GI27" s="18">
        <v>718</v>
      </c>
      <c r="GJ27" s="40">
        <v>359</v>
      </c>
      <c r="GK27" s="17">
        <f t="shared" si="61"/>
        <v>-80</v>
      </c>
      <c r="GL27" s="36">
        <f t="shared" si="62"/>
        <v>-0.11142061281337</v>
      </c>
      <c r="GM27" s="18">
        <v>54</v>
      </c>
      <c r="GN27" s="26">
        <v>0</v>
      </c>
      <c r="GO27" s="18">
        <v>0</v>
      </c>
      <c r="GP27" s="18">
        <v>0</v>
      </c>
      <c r="GQ27" s="40">
        <v>359</v>
      </c>
      <c r="GR27" s="17">
        <f t="shared" si="63"/>
        <v>0</v>
      </c>
      <c r="GS27" s="36">
        <f t="shared" si="64"/>
        <v>0</v>
      </c>
      <c r="GT27" s="18">
        <v>42</v>
      </c>
      <c r="GU27" s="26">
        <v>0</v>
      </c>
      <c r="GV27" s="18">
        <v>0</v>
      </c>
      <c r="GW27" s="18">
        <v>0</v>
      </c>
      <c r="GX27" s="40">
        <v>359</v>
      </c>
      <c r="GY27" s="17">
        <f t="shared" si="32"/>
        <v>0</v>
      </c>
      <c r="GZ27" s="36">
        <f t="shared" si="33"/>
        <v>0</v>
      </c>
      <c r="HA27" s="18">
        <v>43</v>
      </c>
      <c r="HB27" s="26">
        <v>0</v>
      </c>
      <c r="HC27" s="18">
        <v>0</v>
      </c>
      <c r="HD27" s="18">
        <v>0</v>
      </c>
      <c r="HE27" s="40">
        <v>359</v>
      </c>
      <c r="HF27" s="17">
        <f t="shared" si="65"/>
        <v>0</v>
      </c>
      <c r="HG27" s="36">
        <f t="shared" si="66"/>
        <v>0</v>
      </c>
      <c r="HH27" s="18">
        <v>63</v>
      </c>
      <c r="HI27" s="26">
        <v>0.0317460317460317</v>
      </c>
      <c r="HJ27" s="17">
        <v>2</v>
      </c>
      <c r="HK27" s="18">
        <v>718</v>
      </c>
      <c r="HL27" s="40">
        <v>359</v>
      </c>
      <c r="HM27" s="17">
        <f t="shared" si="67"/>
        <v>-80</v>
      </c>
      <c r="HN27" s="36">
        <f t="shared" si="68"/>
        <v>-0.11142061281337</v>
      </c>
      <c r="HO27" s="18"/>
      <c r="HP27" s="26"/>
      <c r="HQ27" s="17"/>
      <c r="HR27" s="18"/>
      <c r="HS27" s="40"/>
      <c r="HT27" s="17"/>
      <c r="HU27" s="36"/>
      <c r="HV27" s="17">
        <v>32</v>
      </c>
      <c r="HW27" s="17">
        <v>11949.3</v>
      </c>
      <c r="HX27" s="18">
        <v>13</v>
      </c>
      <c r="HY27" s="18">
        <v>5517</v>
      </c>
      <c r="HZ27" s="17">
        <v>25</v>
      </c>
      <c r="IA27" s="17">
        <v>9915</v>
      </c>
      <c r="IB27" s="17">
        <v>21</v>
      </c>
      <c r="IC27" s="17">
        <v>8124</v>
      </c>
      <c r="ID27" s="17">
        <v>26</v>
      </c>
      <c r="IE27" s="17">
        <v>9712</v>
      </c>
      <c r="IF27" s="16"/>
      <c r="IG27" s="16"/>
      <c r="IH27" s="41"/>
      <c r="II27" s="41"/>
      <c r="IJ27" s="41"/>
      <c r="IK27" s="41"/>
      <c r="IL27" s="18"/>
      <c r="IM27" s="41"/>
      <c r="IN27" s="41"/>
      <c r="IO27" s="41"/>
      <c r="IP27" s="18"/>
      <c r="IQ27" s="18"/>
      <c r="IR27" s="18">
        <f t="shared" si="34"/>
        <v>27</v>
      </c>
      <c r="IS27" s="18">
        <f t="shared" si="35"/>
        <v>9924</v>
      </c>
      <c r="IT27" s="17">
        <v>399</v>
      </c>
      <c r="IU27" s="18">
        <f t="shared" si="69"/>
        <v>-985</v>
      </c>
      <c r="IV27" s="36">
        <f t="shared" si="36"/>
        <v>-0.0992543329302701</v>
      </c>
      <c r="IW27" s="18">
        <f t="shared" si="37"/>
        <v>144</v>
      </c>
      <c r="IX27" s="42">
        <f t="shared" si="38"/>
        <v>55141.3</v>
      </c>
      <c r="IY27" s="43"/>
      <c r="IZ27" s="43"/>
    </row>
    <row r="28" spans="1:260">
      <c r="A28" s="16" t="s">
        <v>126</v>
      </c>
      <c r="B28" s="17" t="s">
        <v>38</v>
      </c>
      <c r="C28" s="18">
        <v>6939962734354</v>
      </c>
      <c r="D28" s="18">
        <v>21061110000011</v>
      </c>
      <c r="E28" s="17" t="s">
        <v>180</v>
      </c>
      <c r="F28" s="19" t="s">
        <v>181</v>
      </c>
      <c r="G28" s="17" t="s">
        <v>129</v>
      </c>
      <c r="H28" s="26">
        <f>VLOOKUP(C28,供应链!E:J,6,0)</f>
        <v>0.96</v>
      </c>
      <c r="I28" s="17">
        <f>VLOOKUP(C28,供应链!E:H,4,0)</f>
        <v>428</v>
      </c>
      <c r="J28" s="17">
        <f>VLOOKUP(C28,供应链!E:K,7,0)</f>
        <v>58</v>
      </c>
      <c r="K28" s="18">
        <f>VLOOKUP(C28,供应链!E:I,5,0)</f>
        <v>29.9981245311328</v>
      </c>
      <c r="L28" s="27">
        <f t="shared" si="0"/>
        <v>0.0067591456439906</v>
      </c>
      <c r="M28" s="17">
        <v>848</v>
      </c>
      <c r="N28" s="26">
        <v>0.0813679245283019</v>
      </c>
      <c r="O28" s="18">
        <v>69</v>
      </c>
      <c r="P28" s="18">
        <v>11228</v>
      </c>
      <c r="Q28" s="40">
        <f t="shared" si="39"/>
        <v>162.724637681159</v>
      </c>
      <c r="R28" s="17">
        <f t="shared" si="1"/>
        <v>-1813</v>
      </c>
      <c r="S28" s="36">
        <f t="shared" si="40"/>
        <v>-0.161471321695761</v>
      </c>
      <c r="T28" s="17">
        <v>860</v>
      </c>
      <c r="U28" s="26">
        <v>0.0581395348837209</v>
      </c>
      <c r="V28" s="18">
        <v>50</v>
      </c>
      <c r="W28" s="18">
        <v>8078</v>
      </c>
      <c r="X28" s="40">
        <f t="shared" si="2"/>
        <v>161.56</v>
      </c>
      <c r="Y28" s="17">
        <f t="shared" si="70"/>
        <v>-1372</v>
      </c>
      <c r="Z28" s="36">
        <f t="shared" si="71"/>
        <v>-0.169844020797227</v>
      </c>
      <c r="AA28" s="17">
        <v>997</v>
      </c>
      <c r="AB28" s="26">
        <v>0.0401203610832497</v>
      </c>
      <c r="AC28" s="18">
        <v>40</v>
      </c>
      <c r="AD28" s="18">
        <v>6434</v>
      </c>
      <c r="AE28" s="40">
        <v>199</v>
      </c>
      <c r="AF28" s="17">
        <f t="shared" si="41"/>
        <v>400</v>
      </c>
      <c r="AG28" s="36">
        <f t="shared" si="42"/>
        <v>0.0621697233447311</v>
      </c>
      <c r="AH28" s="17">
        <v>612</v>
      </c>
      <c r="AI28" s="26">
        <v>0.0245098039215686</v>
      </c>
      <c r="AJ28" s="18">
        <v>15</v>
      </c>
      <c r="AK28" s="18">
        <v>2613</v>
      </c>
      <c r="AL28" s="40">
        <v>199</v>
      </c>
      <c r="AM28" s="17">
        <f t="shared" si="43"/>
        <v>150</v>
      </c>
      <c r="AN28" s="36">
        <f t="shared" si="44"/>
        <v>0.0574052812858783</v>
      </c>
      <c r="AO28" s="17">
        <v>566</v>
      </c>
      <c r="AP28" s="26">
        <v>0.0247349823321555</v>
      </c>
      <c r="AQ28" s="18">
        <v>14</v>
      </c>
      <c r="AR28" s="18">
        <v>2395</v>
      </c>
      <c r="AS28" s="40">
        <v>199</v>
      </c>
      <c r="AT28" s="17">
        <f t="shared" si="45"/>
        <v>140</v>
      </c>
      <c r="AU28" s="36">
        <f t="shared" si="46"/>
        <v>0.058455114822547</v>
      </c>
      <c r="AV28" s="17">
        <v>782</v>
      </c>
      <c r="AW28" s="26">
        <v>0.0370843989769821</v>
      </c>
      <c r="AX28" s="18">
        <v>29</v>
      </c>
      <c r="AY28" s="18">
        <v>5020</v>
      </c>
      <c r="AZ28" s="40">
        <v>199</v>
      </c>
      <c r="BA28" s="17">
        <f t="shared" si="47"/>
        <v>290</v>
      </c>
      <c r="BB28" s="36">
        <f t="shared" si="48"/>
        <v>0.0577689243027888</v>
      </c>
      <c r="BC28" s="17">
        <v>852</v>
      </c>
      <c r="BD28" s="26">
        <v>0.0246478873239437</v>
      </c>
      <c r="BE28" s="17">
        <v>21</v>
      </c>
      <c r="BF28" s="18">
        <v>3603</v>
      </c>
      <c r="BG28" s="40">
        <v>199</v>
      </c>
      <c r="BH28" s="17">
        <f t="shared" si="3"/>
        <v>210</v>
      </c>
      <c r="BI28" s="36">
        <f t="shared" si="4"/>
        <v>0.0582847626977519</v>
      </c>
      <c r="BJ28" s="17">
        <v>855</v>
      </c>
      <c r="BK28" s="32">
        <v>0.039766081871345</v>
      </c>
      <c r="BL28" s="17">
        <v>34</v>
      </c>
      <c r="BM28" s="18">
        <v>5779</v>
      </c>
      <c r="BN28" s="40">
        <v>199</v>
      </c>
      <c r="BO28" s="17">
        <f t="shared" si="5"/>
        <v>340</v>
      </c>
      <c r="BP28" s="36">
        <f t="shared" si="6"/>
        <v>0.0588337082540232</v>
      </c>
      <c r="BQ28" s="17">
        <v>781</v>
      </c>
      <c r="BR28" s="32">
        <v>0.0422535211267606</v>
      </c>
      <c r="BS28" s="18">
        <v>33</v>
      </c>
      <c r="BT28" s="18">
        <v>5700</v>
      </c>
      <c r="BU28" s="40">
        <v>199</v>
      </c>
      <c r="BV28" s="17">
        <f t="shared" si="7"/>
        <v>330</v>
      </c>
      <c r="BW28" s="36">
        <f t="shared" si="8"/>
        <v>0.0578947368421053</v>
      </c>
      <c r="BX28" s="112">
        <v>735</v>
      </c>
      <c r="BY28" s="117">
        <v>0.0244897959183673</v>
      </c>
      <c r="BZ28" s="18">
        <v>18</v>
      </c>
      <c r="CA28" s="112">
        <v>3117</v>
      </c>
      <c r="CB28" s="40">
        <v>199</v>
      </c>
      <c r="CC28" s="17">
        <f t="shared" si="9"/>
        <v>180</v>
      </c>
      <c r="CD28" s="36">
        <f t="shared" si="10"/>
        <v>0.0577478344562079</v>
      </c>
      <c r="CE28" s="112">
        <v>613</v>
      </c>
      <c r="CF28" s="117">
        <v>0.0212071778140294</v>
      </c>
      <c r="CG28" s="112">
        <v>13</v>
      </c>
      <c r="CH28" s="260">
        <v>2252.71428571429</v>
      </c>
      <c r="CI28" s="40">
        <v>199</v>
      </c>
      <c r="CJ28" s="17">
        <f t="shared" si="11"/>
        <v>130</v>
      </c>
      <c r="CK28" s="36">
        <f t="shared" si="12"/>
        <v>0.0577081615828523</v>
      </c>
      <c r="CL28" s="120">
        <v>657</v>
      </c>
      <c r="CM28" s="121">
        <v>0.0167427701674277</v>
      </c>
      <c r="CN28" s="55">
        <v>11</v>
      </c>
      <c r="CO28" s="55">
        <v>1930</v>
      </c>
      <c r="CP28" s="40">
        <v>199</v>
      </c>
      <c r="CQ28" s="17">
        <f t="shared" si="13"/>
        <v>110</v>
      </c>
      <c r="CR28" s="36">
        <f t="shared" si="14"/>
        <v>0.0569948186528497</v>
      </c>
      <c r="CS28" s="122">
        <v>651</v>
      </c>
      <c r="CT28" s="121">
        <v>0.0153609831029186</v>
      </c>
      <c r="CU28" s="122">
        <v>10</v>
      </c>
      <c r="CV28" s="122">
        <v>1798</v>
      </c>
      <c r="CW28" s="40">
        <v>199</v>
      </c>
      <c r="CX28" s="17">
        <f t="shared" si="15"/>
        <v>100</v>
      </c>
      <c r="CY28" s="36">
        <f t="shared" si="16"/>
        <v>0.0556173526140156</v>
      </c>
      <c r="CZ28" s="112">
        <v>764</v>
      </c>
      <c r="DA28" s="117">
        <v>0.0209424083769634</v>
      </c>
      <c r="DB28" s="112">
        <v>16</v>
      </c>
      <c r="DC28" s="112">
        <v>2846</v>
      </c>
      <c r="DD28" s="40">
        <v>199</v>
      </c>
      <c r="DE28" s="17">
        <f t="shared" si="17"/>
        <v>160</v>
      </c>
      <c r="DF28" s="36">
        <f t="shared" si="18"/>
        <v>0.05621925509487</v>
      </c>
      <c r="DG28" s="126">
        <v>797</v>
      </c>
      <c r="DH28" s="32">
        <v>0</v>
      </c>
      <c r="DI28" s="17">
        <v>0</v>
      </c>
      <c r="DJ28" s="18">
        <v>0</v>
      </c>
      <c r="DK28" s="40">
        <v>199</v>
      </c>
      <c r="DL28" s="17">
        <f t="shared" si="19"/>
        <v>0</v>
      </c>
      <c r="DM28" s="36">
        <f t="shared" si="20"/>
        <v>0</v>
      </c>
      <c r="DN28" s="33">
        <v>1194</v>
      </c>
      <c r="DO28" s="32">
        <v>0.0460636515912898</v>
      </c>
      <c r="DP28" s="18">
        <v>55</v>
      </c>
      <c r="DQ28" s="18">
        <v>9469</v>
      </c>
      <c r="DR28" s="40">
        <f t="shared" si="49"/>
        <v>172.163636363636</v>
      </c>
      <c r="DS28" s="17">
        <f t="shared" si="21"/>
        <v>-926</v>
      </c>
      <c r="DT28" s="36">
        <f t="shared" si="22"/>
        <v>-0.0977927975498997</v>
      </c>
      <c r="DU28" s="18">
        <v>1168</v>
      </c>
      <c r="DV28" s="26">
        <v>0.0308219178082192</v>
      </c>
      <c r="DW28" s="18">
        <v>36</v>
      </c>
      <c r="DX28" s="18">
        <v>6191</v>
      </c>
      <c r="DY28" s="40">
        <f t="shared" si="23"/>
        <v>171.972222222222</v>
      </c>
      <c r="DZ28" s="17">
        <f t="shared" si="24"/>
        <v>-613</v>
      </c>
      <c r="EA28" s="36">
        <f t="shared" si="25"/>
        <v>-0.0990146987562591</v>
      </c>
      <c r="EB28" s="18">
        <v>1551</v>
      </c>
      <c r="EC28" s="26">
        <v>0.0515796260477112</v>
      </c>
      <c r="ED28" s="18">
        <v>80</v>
      </c>
      <c r="EE28" s="18">
        <v>13576</v>
      </c>
      <c r="EF28" s="40">
        <f t="shared" si="50"/>
        <v>169.7</v>
      </c>
      <c r="EG28" s="17">
        <f t="shared" si="26"/>
        <v>-1544</v>
      </c>
      <c r="EH28" s="36">
        <f t="shared" si="27"/>
        <v>-0.113730111962286</v>
      </c>
      <c r="EI28" s="18">
        <v>781</v>
      </c>
      <c r="EJ28" s="26">
        <v>0.0332906530089629</v>
      </c>
      <c r="EK28" s="18">
        <v>26</v>
      </c>
      <c r="EL28" s="18">
        <v>4398</v>
      </c>
      <c r="EM28" s="40">
        <v>199</v>
      </c>
      <c r="EN28" s="17">
        <f t="shared" si="28"/>
        <v>260</v>
      </c>
      <c r="EO28" s="36">
        <f t="shared" si="29"/>
        <v>0.0591177808094588</v>
      </c>
      <c r="EP28" s="18">
        <v>831</v>
      </c>
      <c r="EQ28" s="26">
        <v>0.0373044524669073</v>
      </c>
      <c r="ER28" s="18">
        <v>31</v>
      </c>
      <c r="ES28" s="18">
        <v>5396</v>
      </c>
      <c r="ET28" s="40">
        <v>199</v>
      </c>
      <c r="EU28" s="17">
        <f t="shared" si="30"/>
        <v>310</v>
      </c>
      <c r="EV28" s="36">
        <f t="shared" si="31"/>
        <v>0.0574499629355078</v>
      </c>
      <c r="EW28" s="18">
        <v>443</v>
      </c>
      <c r="EX28" s="26">
        <v>0.00451467268623025</v>
      </c>
      <c r="EY28" s="17">
        <v>2</v>
      </c>
      <c r="EZ28" s="18">
        <v>378</v>
      </c>
      <c r="FA28" s="40">
        <v>199</v>
      </c>
      <c r="FB28" s="17">
        <f t="shared" si="51"/>
        <v>20</v>
      </c>
      <c r="FC28" s="36">
        <f t="shared" si="52"/>
        <v>0.0529100529100529</v>
      </c>
      <c r="FD28" s="18">
        <v>382</v>
      </c>
      <c r="FE28" s="26">
        <v>0.0130890052356021</v>
      </c>
      <c r="FF28" s="17">
        <v>5</v>
      </c>
      <c r="FG28" s="18">
        <v>970</v>
      </c>
      <c r="FH28" s="40">
        <v>199</v>
      </c>
      <c r="FI28" s="17">
        <f t="shared" si="53"/>
        <v>50</v>
      </c>
      <c r="FJ28" s="36">
        <f t="shared" si="54"/>
        <v>0.0515463917525773</v>
      </c>
      <c r="FK28" s="18">
        <v>405</v>
      </c>
      <c r="FL28" s="26">
        <v>0.0123456790123457</v>
      </c>
      <c r="FM28" s="17">
        <v>5</v>
      </c>
      <c r="FN28" s="18">
        <v>975</v>
      </c>
      <c r="FO28" s="40">
        <v>199</v>
      </c>
      <c r="FP28" s="17">
        <f t="shared" si="55"/>
        <v>50</v>
      </c>
      <c r="FQ28" s="36">
        <f t="shared" si="56"/>
        <v>0.0512820512820513</v>
      </c>
      <c r="FR28" s="18">
        <v>348</v>
      </c>
      <c r="FS28" s="26">
        <v>0.00862068965517241</v>
      </c>
      <c r="FT28" s="17">
        <v>3</v>
      </c>
      <c r="FU28" s="18">
        <v>567</v>
      </c>
      <c r="FV28" s="40">
        <v>199</v>
      </c>
      <c r="FW28" s="17">
        <f t="shared" si="57"/>
        <v>30</v>
      </c>
      <c r="FX28" s="36">
        <f t="shared" si="58"/>
        <v>0.0529100529100529</v>
      </c>
      <c r="FY28" s="18">
        <v>448</v>
      </c>
      <c r="FZ28" s="26">
        <v>0.00223214285714286</v>
      </c>
      <c r="GA28" s="17">
        <v>1</v>
      </c>
      <c r="GB28" s="18">
        <v>199</v>
      </c>
      <c r="GC28" s="40">
        <v>199</v>
      </c>
      <c r="GD28" s="17">
        <f t="shared" si="59"/>
        <v>10</v>
      </c>
      <c r="GE28" s="36">
        <f t="shared" si="60"/>
        <v>0.050251256281407</v>
      </c>
      <c r="GF28" s="18">
        <v>464</v>
      </c>
      <c r="GG28" s="26">
        <v>0.0280172413793103</v>
      </c>
      <c r="GH28" s="18">
        <v>13</v>
      </c>
      <c r="GI28" s="18">
        <v>2519</v>
      </c>
      <c r="GJ28" s="40">
        <v>199</v>
      </c>
      <c r="GK28" s="17">
        <f t="shared" si="61"/>
        <v>130</v>
      </c>
      <c r="GL28" s="36">
        <f t="shared" si="62"/>
        <v>0.0516077808654228</v>
      </c>
      <c r="GM28" s="18">
        <v>503</v>
      </c>
      <c r="GN28" s="26">
        <v>0.0119284294234592</v>
      </c>
      <c r="GO28" s="18">
        <v>6</v>
      </c>
      <c r="GP28" s="18">
        <v>1175</v>
      </c>
      <c r="GQ28" s="40">
        <v>199</v>
      </c>
      <c r="GR28" s="17">
        <f t="shared" si="63"/>
        <v>60</v>
      </c>
      <c r="GS28" s="36">
        <f t="shared" si="64"/>
        <v>0.051063829787234</v>
      </c>
      <c r="GT28" s="18">
        <v>456</v>
      </c>
      <c r="GU28" s="26">
        <v>0.0131578947368421</v>
      </c>
      <c r="GV28" s="18">
        <v>6</v>
      </c>
      <c r="GW28" s="18">
        <v>1180</v>
      </c>
      <c r="GX28" s="40">
        <v>199</v>
      </c>
      <c r="GY28" s="17">
        <f t="shared" si="32"/>
        <v>60</v>
      </c>
      <c r="GZ28" s="36">
        <f t="shared" si="33"/>
        <v>0.0508474576271186</v>
      </c>
      <c r="HA28" s="18">
        <v>401</v>
      </c>
      <c r="HB28" s="26">
        <v>0.00249376558603491</v>
      </c>
      <c r="HC28" s="18">
        <v>1</v>
      </c>
      <c r="HD28" s="18">
        <v>184</v>
      </c>
      <c r="HE28" s="40">
        <v>199</v>
      </c>
      <c r="HF28" s="17">
        <f t="shared" si="65"/>
        <v>10</v>
      </c>
      <c r="HG28" s="36">
        <f t="shared" si="66"/>
        <v>0.0543478260869565</v>
      </c>
      <c r="HH28" s="18">
        <v>364</v>
      </c>
      <c r="HI28" s="26">
        <v>0.0192307692307692</v>
      </c>
      <c r="HJ28" s="17">
        <v>7</v>
      </c>
      <c r="HK28" s="18">
        <v>1368</v>
      </c>
      <c r="HL28" s="40">
        <v>199</v>
      </c>
      <c r="HM28" s="17">
        <f t="shared" si="67"/>
        <v>70</v>
      </c>
      <c r="HN28" s="36">
        <f t="shared" si="68"/>
        <v>0.0511695906432749</v>
      </c>
      <c r="HO28" s="18"/>
      <c r="HP28" s="26"/>
      <c r="HQ28" s="17"/>
      <c r="HR28" s="18"/>
      <c r="HS28" s="40"/>
      <c r="HT28" s="17"/>
      <c r="HU28" s="36"/>
      <c r="HV28" s="17">
        <v>303</v>
      </c>
      <c r="HW28" s="17">
        <v>58879.2</v>
      </c>
      <c r="HX28" s="18">
        <v>258</v>
      </c>
      <c r="HY28" s="18">
        <v>49596.23</v>
      </c>
      <c r="HZ28" s="17">
        <v>402</v>
      </c>
      <c r="IA28" s="17">
        <v>78283</v>
      </c>
      <c r="IB28" s="17">
        <v>508</v>
      </c>
      <c r="IC28" s="17">
        <v>95890</v>
      </c>
      <c r="ID28" s="17">
        <v>475</v>
      </c>
      <c r="IE28" s="17">
        <v>87821</v>
      </c>
      <c r="IF28" s="41"/>
      <c r="IG28" s="41"/>
      <c r="IH28" s="41"/>
      <c r="II28" s="41"/>
      <c r="IJ28" s="41"/>
      <c r="IK28" s="41"/>
      <c r="IL28" s="18"/>
      <c r="IM28" s="41"/>
      <c r="IN28" s="41"/>
      <c r="IO28" s="41"/>
      <c r="IP28" s="18"/>
      <c r="IQ28" s="18"/>
      <c r="IR28" s="18">
        <f t="shared" si="34"/>
        <v>650</v>
      </c>
      <c r="IS28" s="18">
        <f t="shared" si="35"/>
        <v>111338.714285714</v>
      </c>
      <c r="IT28" s="17">
        <v>189</v>
      </c>
      <c r="IU28" s="18">
        <f t="shared" si="69"/>
        <v>-2668</v>
      </c>
      <c r="IV28" s="36">
        <f t="shared" si="36"/>
        <v>-0.0239629136829572</v>
      </c>
      <c r="IW28" s="18">
        <f t="shared" si="37"/>
        <v>2596</v>
      </c>
      <c r="IX28" s="42">
        <f t="shared" si="38"/>
        <v>481808.144285714</v>
      </c>
      <c r="IY28" s="43"/>
      <c r="IZ28" s="43"/>
    </row>
    <row r="29" spans="1:260">
      <c r="A29" s="16" t="s">
        <v>126</v>
      </c>
      <c r="B29" s="17" t="s">
        <v>38</v>
      </c>
      <c r="C29" s="18">
        <v>6939962756264</v>
      </c>
      <c r="D29" s="18">
        <v>21061110001704</v>
      </c>
      <c r="E29" s="17" t="s">
        <v>182</v>
      </c>
      <c r="F29" s="19" t="s">
        <v>183</v>
      </c>
      <c r="G29" s="17" t="s">
        <v>129</v>
      </c>
      <c r="H29" s="26">
        <f>VLOOKUP(C29,供应链!E:J,6,0)</f>
        <v>1</v>
      </c>
      <c r="I29" s="17">
        <f>VLOOKUP(C29,供应链!E:H,4,0)</f>
        <v>2585</v>
      </c>
      <c r="J29" s="17">
        <f>VLOOKUP(C29,供应链!E:K,7,0)</f>
        <v>904</v>
      </c>
      <c r="K29" s="18">
        <f>VLOOKUP(C29,供应链!E:I,5,0)</f>
        <v>28.5760473176971</v>
      </c>
      <c r="L29" s="27">
        <f t="shared" si="0"/>
        <v>0.0341804795873802</v>
      </c>
      <c r="M29" s="17">
        <v>1805</v>
      </c>
      <c r="N29" s="26">
        <v>0.096398891966759</v>
      </c>
      <c r="O29" s="18">
        <v>174</v>
      </c>
      <c r="P29" s="18">
        <v>33433</v>
      </c>
      <c r="Q29" s="40">
        <f t="shared" si="39"/>
        <v>192.14367816092</v>
      </c>
      <c r="R29" s="17">
        <f t="shared" si="1"/>
        <v>-6413</v>
      </c>
      <c r="S29" s="36">
        <f t="shared" si="40"/>
        <v>-0.191816468758412</v>
      </c>
      <c r="T29" s="17">
        <v>1436</v>
      </c>
      <c r="U29" s="26">
        <v>0.0793871866295265</v>
      </c>
      <c r="V29" s="18">
        <v>114</v>
      </c>
      <c r="W29" s="18">
        <v>21798</v>
      </c>
      <c r="X29" s="40">
        <f t="shared" si="2"/>
        <v>191.210526315789</v>
      </c>
      <c r="Y29" s="17">
        <f t="shared" si="70"/>
        <v>-4308</v>
      </c>
      <c r="Z29" s="36">
        <f t="shared" si="71"/>
        <v>-0.197632810349573</v>
      </c>
      <c r="AA29" s="17">
        <v>1473</v>
      </c>
      <c r="AB29" s="26">
        <v>0.0916496945010183</v>
      </c>
      <c r="AC29" s="18">
        <v>135</v>
      </c>
      <c r="AD29" s="18">
        <v>26191</v>
      </c>
      <c r="AE29" s="40">
        <v>219</v>
      </c>
      <c r="AF29" s="17">
        <f t="shared" si="41"/>
        <v>-1350</v>
      </c>
      <c r="AG29" s="36">
        <f t="shared" si="42"/>
        <v>-0.0515444236569814</v>
      </c>
      <c r="AH29" s="17">
        <v>1205</v>
      </c>
      <c r="AI29" s="26">
        <v>0.10954356846473</v>
      </c>
      <c r="AJ29" s="18">
        <v>132</v>
      </c>
      <c r="AK29" s="18">
        <v>24935</v>
      </c>
      <c r="AL29" s="40">
        <v>219</v>
      </c>
      <c r="AM29" s="17">
        <f t="shared" si="43"/>
        <v>-1320</v>
      </c>
      <c r="AN29" s="36">
        <f t="shared" si="44"/>
        <v>-0.0529376378584319</v>
      </c>
      <c r="AO29" s="17">
        <v>1145</v>
      </c>
      <c r="AP29" s="26">
        <v>0.0838427947598253</v>
      </c>
      <c r="AQ29" s="18">
        <v>96</v>
      </c>
      <c r="AR29" s="18">
        <v>18139</v>
      </c>
      <c r="AS29" s="40">
        <v>219</v>
      </c>
      <c r="AT29" s="17">
        <f t="shared" si="45"/>
        <v>-960</v>
      </c>
      <c r="AU29" s="36">
        <f t="shared" si="46"/>
        <v>-0.0529246375213628</v>
      </c>
      <c r="AV29" s="17">
        <v>1595</v>
      </c>
      <c r="AW29" s="26">
        <v>0.0689655172413793</v>
      </c>
      <c r="AX29" s="18">
        <v>110</v>
      </c>
      <c r="AY29" s="18">
        <v>20907</v>
      </c>
      <c r="AZ29" s="40">
        <v>219</v>
      </c>
      <c r="BA29" s="17">
        <f t="shared" si="47"/>
        <v>-1100</v>
      </c>
      <c r="BB29" s="36">
        <f t="shared" si="48"/>
        <v>-0.0526139570478787</v>
      </c>
      <c r="BC29" s="17">
        <v>1617</v>
      </c>
      <c r="BD29" s="26">
        <v>0.0773036487322202</v>
      </c>
      <c r="BE29" s="17">
        <v>125</v>
      </c>
      <c r="BF29" s="18">
        <v>23755</v>
      </c>
      <c r="BG29" s="40">
        <v>219</v>
      </c>
      <c r="BH29" s="17">
        <f t="shared" si="3"/>
        <v>-1250</v>
      </c>
      <c r="BI29" s="36">
        <f t="shared" si="4"/>
        <v>-0.052620500947169</v>
      </c>
      <c r="BJ29" s="17">
        <v>1801</v>
      </c>
      <c r="BK29" s="32">
        <v>0.0838423098278734</v>
      </c>
      <c r="BL29" s="17">
        <v>151</v>
      </c>
      <c r="BM29" s="18">
        <v>29024</v>
      </c>
      <c r="BN29" s="40">
        <v>219</v>
      </c>
      <c r="BO29" s="17">
        <f t="shared" si="5"/>
        <v>-1510</v>
      </c>
      <c r="BP29" s="36">
        <f t="shared" si="6"/>
        <v>-0.0520259095920617</v>
      </c>
      <c r="BQ29" s="17">
        <v>1824</v>
      </c>
      <c r="BR29" s="32">
        <v>0.0531798245614035</v>
      </c>
      <c r="BS29" s="18">
        <v>97</v>
      </c>
      <c r="BT29" s="18">
        <v>18152</v>
      </c>
      <c r="BU29" s="40">
        <v>219</v>
      </c>
      <c r="BV29" s="17">
        <f t="shared" si="7"/>
        <v>-970</v>
      </c>
      <c r="BW29" s="36">
        <f t="shared" si="8"/>
        <v>-0.0534376377258704</v>
      </c>
      <c r="BX29" s="112">
        <v>1794</v>
      </c>
      <c r="BY29" s="117">
        <v>0.0568561872909699</v>
      </c>
      <c r="BZ29" s="18">
        <v>102</v>
      </c>
      <c r="CA29" s="112">
        <v>18983</v>
      </c>
      <c r="CB29" s="40">
        <v>219</v>
      </c>
      <c r="CC29" s="17">
        <f t="shared" si="9"/>
        <v>-1020</v>
      </c>
      <c r="CD29" s="36">
        <f t="shared" si="10"/>
        <v>-0.053732286782911</v>
      </c>
      <c r="CE29" s="112">
        <v>1214</v>
      </c>
      <c r="CF29" s="117">
        <v>0.0757825370675453</v>
      </c>
      <c r="CG29" s="112">
        <v>92</v>
      </c>
      <c r="CH29" s="260">
        <v>17273.3695652174</v>
      </c>
      <c r="CI29" s="40">
        <v>219</v>
      </c>
      <c r="CJ29" s="17">
        <f t="shared" si="11"/>
        <v>-920</v>
      </c>
      <c r="CK29" s="36">
        <f t="shared" si="12"/>
        <v>-0.0532611773589655</v>
      </c>
      <c r="CL29" s="120">
        <v>1611</v>
      </c>
      <c r="CM29" s="121">
        <v>0.0701427684667908</v>
      </c>
      <c r="CN29" s="55">
        <v>113</v>
      </c>
      <c r="CO29" s="55">
        <v>21485</v>
      </c>
      <c r="CP29" s="40">
        <v>219</v>
      </c>
      <c r="CQ29" s="17">
        <f t="shared" si="13"/>
        <v>-1130</v>
      </c>
      <c r="CR29" s="36">
        <f t="shared" si="14"/>
        <v>-0.0525948336048406</v>
      </c>
      <c r="CS29" s="122">
        <v>1522</v>
      </c>
      <c r="CT29" s="121">
        <v>0.057161629434954</v>
      </c>
      <c r="CU29" s="122">
        <v>87</v>
      </c>
      <c r="CV29" s="122">
        <v>16359</v>
      </c>
      <c r="CW29" s="40">
        <v>219</v>
      </c>
      <c r="CX29" s="17">
        <f t="shared" si="15"/>
        <v>-870</v>
      </c>
      <c r="CY29" s="36">
        <f t="shared" si="16"/>
        <v>-0.053181734824867</v>
      </c>
      <c r="CZ29" s="112">
        <v>1540</v>
      </c>
      <c r="DA29" s="117">
        <v>0.0487012987012987</v>
      </c>
      <c r="DB29" s="112">
        <v>75</v>
      </c>
      <c r="DC29" s="112">
        <v>14198</v>
      </c>
      <c r="DD29" s="40">
        <v>219</v>
      </c>
      <c r="DE29" s="17">
        <f t="shared" si="17"/>
        <v>-750</v>
      </c>
      <c r="DF29" s="36">
        <f t="shared" si="18"/>
        <v>-0.0528243414565432</v>
      </c>
      <c r="DG29" s="126">
        <v>1881</v>
      </c>
      <c r="DH29" s="32">
        <v>0.0217969165337586</v>
      </c>
      <c r="DI29" s="17">
        <v>41</v>
      </c>
      <c r="DJ29" s="18">
        <v>7478</v>
      </c>
      <c r="DK29" s="40">
        <v>219</v>
      </c>
      <c r="DL29" s="17">
        <f t="shared" si="19"/>
        <v>-410</v>
      </c>
      <c r="DM29" s="36">
        <f t="shared" si="20"/>
        <v>-0.0548274939823482</v>
      </c>
      <c r="DN29" s="33">
        <v>2897</v>
      </c>
      <c r="DO29" s="32">
        <v>0.0804280289955126</v>
      </c>
      <c r="DP29" s="18">
        <v>233</v>
      </c>
      <c r="DQ29" s="18">
        <v>45054</v>
      </c>
      <c r="DR29" s="40">
        <f t="shared" si="49"/>
        <v>193.364806866953</v>
      </c>
      <c r="DS29" s="17">
        <f t="shared" si="21"/>
        <v>-8303</v>
      </c>
      <c r="DT29" s="36">
        <f t="shared" si="22"/>
        <v>-0.184289963155325</v>
      </c>
      <c r="DU29" s="18">
        <v>2407</v>
      </c>
      <c r="DV29" s="26">
        <v>0.046530951391774</v>
      </c>
      <c r="DW29" s="18">
        <v>112</v>
      </c>
      <c r="DX29" s="18">
        <v>21311</v>
      </c>
      <c r="DY29" s="40">
        <f t="shared" si="23"/>
        <v>190.276785714286</v>
      </c>
      <c r="DZ29" s="17">
        <f t="shared" si="24"/>
        <v>-4337</v>
      </c>
      <c r="EA29" s="36">
        <f t="shared" si="25"/>
        <v>-0.203509924452161</v>
      </c>
      <c r="EB29" s="18">
        <v>3694</v>
      </c>
      <c r="EC29" s="26">
        <v>0.0720086626962642</v>
      </c>
      <c r="ED29" s="18">
        <v>266</v>
      </c>
      <c r="EE29" s="18">
        <v>51141</v>
      </c>
      <c r="EF29" s="40">
        <f t="shared" si="50"/>
        <v>192.259398496241</v>
      </c>
      <c r="EG29" s="17">
        <f t="shared" si="26"/>
        <v>-9772.99999999989</v>
      </c>
      <c r="EH29" s="36">
        <f t="shared" si="27"/>
        <v>-0.191099118124399</v>
      </c>
      <c r="EI29" s="18">
        <v>1805</v>
      </c>
      <c r="EJ29" s="26">
        <v>0.0548476454293629</v>
      </c>
      <c r="EK29" s="18">
        <v>99</v>
      </c>
      <c r="EL29" s="18">
        <v>18966</v>
      </c>
      <c r="EM29" s="40">
        <v>219</v>
      </c>
      <c r="EN29" s="17">
        <f t="shared" si="28"/>
        <v>-990</v>
      </c>
      <c r="EO29" s="36">
        <f t="shared" si="29"/>
        <v>-0.0521986713065486</v>
      </c>
      <c r="EP29" s="18">
        <v>1574</v>
      </c>
      <c r="EQ29" s="26">
        <v>0.0717916137229987</v>
      </c>
      <c r="ER29" s="18">
        <v>113</v>
      </c>
      <c r="ES29" s="18">
        <v>21933</v>
      </c>
      <c r="ET29" s="40">
        <v>219</v>
      </c>
      <c r="EU29" s="17">
        <f t="shared" si="30"/>
        <v>-1130</v>
      </c>
      <c r="EV29" s="36">
        <f t="shared" si="31"/>
        <v>-0.0515205398258332</v>
      </c>
      <c r="EW29" s="18">
        <v>1794</v>
      </c>
      <c r="EX29" s="26">
        <v>0.0278706800445931</v>
      </c>
      <c r="EY29" s="17">
        <v>50</v>
      </c>
      <c r="EZ29" s="18">
        <v>9581</v>
      </c>
      <c r="FA29" s="40">
        <v>219</v>
      </c>
      <c r="FB29" s="17">
        <f t="shared" si="51"/>
        <v>-500</v>
      </c>
      <c r="FC29" s="36">
        <f t="shared" si="52"/>
        <v>-0.0521866193507985</v>
      </c>
      <c r="FD29" s="18">
        <v>2436</v>
      </c>
      <c r="FE29" s="26">
        <v>0.0587027914614121</v>
      </c>
      <c r="FF29" s="17">
        <v>143</v>
      </c>
      <c r="FG29" s="18">
        <v>26747</v>
      </c>
      <c r="FH29" s="40">
        <v>219</v>
      </c>
      <c r="FI29" s="17">
        <f t="shared" si="53"/>
        <v>-1430</v>
      </c>
      <c r="FJ29" s="36">
        <f t="shared" si="54"/>
        <v>-0.0534639398811082</v>
      </c>
      <c r="FK29" s="18">
        <v>2171</v>
      </c>
      <c r="FL29" s="26">
        <v>0.0350069092584063</v>
      </c>
      <c r="FM29" s="17">
        <v>76</v>
      </c>
      <c r="FN29" s="18">
        <v>14730</v>
      </c>
      <c r="FO29" s="40">
        <v>219</v>
      </c>
      <c r="FP29" s="17">
        <f t="shared" si="55"/>
        <v>-760</v>
      </c>
      <c r="FQ29" s="36">
        <f t="shared" si="56"/>
        <v>-0.0515953835709437</v>
      </c>
      <c r="FR29" s="18">
        <v>1008</v>
      </c>
      <c r="FS29" s="26">
        <v>0.0674603174603175</v>
      </c>
      <c r="FT29" s="17">
        <v>68</v>
      </c>
      <c r="FU29" s="18">
        <v>13027</v>
      </c>
      <c r="FV29" s="40">
        <v>219</v>
      </c>
      <c r="FW29" s="17">
        <f t="shared" si="57"/>
        <v>-680</v>
      </c>
      <c r="FX29" s="36">
        <f t="shared" si="58"/>
        <v>-0.0521992784217395</v>
      </c>
      <c r="FY29" s="18">
        <v>1169</v>
      </c>
      <c r="FZ29" s="26">
        <v>0.0718562874251497</v>
      </c>
      <c r="GA29" s="17">
        <v>84</v>
      </c>
      <c r="GB29" s="18">
        <v>16085</v>
      </c>
      <c r="GC29" s="40">
        <v>219</v>
      </c>
      <c r="GD29" s="17">
        <f t="shared" si="59"/>
        <v>-840</v>
      </c>
      <c r="GE29" s="36">
        <f t="shared" si="60"/>
        <v>-0.0522225676095741</v>
      </c>
      <c r="GF29" s="18">
        <v>1060</v>
      </c>
      <c r="GG29" s="26">
        <v>0.0641509433962264</v>
      </c>
      <c r="GH29" s="18">
        <v>68</v>
      </c>
      <c r="GI29" s="18">
        <v>13164</v>
      </c>
      <c r="GJ29" s="40">
        <v>219</v>
      </c>
      <c r="GK29" s="17">
        <f t="shared" si="61"/>
        <v>-680</v>
      </c>
      <c r="GL29" s="36">
        <f t="shared" si="62"/>
        <v>-0.051656031601337</v>
      </c>
      <c r="GM29" s="18">
        <v>1171</v>
      </c>
      <c r="GN29" s="26">
        <v>0.0546541417591802</v>
      </c>
      <c r="GO29" s="18">
        <v>64</v>
      </c>
      <c r="GP29" s="18">
        <v>12105</v>
      </c>
      <c r="GQ29" s="40">
        <v>219</v>
      </c>
      <c r="GR29" s="17">
        <f t="shared" si="63"/>
        <v>-640</v>
      </c>
      <c r="GS29" s="36">
        <f t="shared" si="64"/>
        <v>-0.0528707145807518</v>
      </c>
      <c r="GT29" s="18">
        <v>1107</v>
      </c>
      <c r="GU29" s="26">
        <v>0.0659439927732611</v>
      </c>
      <c r="GV29" s="18">
        <v>73</v>
      </c>
      <c r="GW29" s="18">
        <v>13918</v>
      </c>
      <c r="GX29" s="40">
        <v>219</v>
      </c>
      <c r="GY29" s="17">
        <f t="shared" si="32"/>
        <v>-730</v>
      </c>
      <c r="GZ29" s="36">
        <f t="shared" si="33"/>
        <v>-0.0524500646644633</v>
      </c>
      <c r="HA29" s="18">
        <v>1199</v>
      </c>
      <c r="HB29" s="26">
        <v>0.0950792326939116</v>
      </c>
      <c r="HC29" s="18">
        <v>114</v>
      </c>
      <c r="HD29" s="18">
        <v>21441</v>
      </c>
      <c r="HE29" s="40">
        <v>219</v>
      </c>
      <c r="HF29" s="17">
        <f t="shared" si="65"/>
        <v>-1140</v>
      </c>
      <c r="HG29" s="36">
        <f t="shared" si="66"/>
        <v>-0.0531691618861061</v>
      </c>
      <c r="HH29" s="18">
        <v>1104</v>
      </c>
      <c r="HI29" s="26">
        <v>0.072463768115942</v>
      </c>
      <c r="HJ29" s="17">
        <v>80</v>
      </c>
      <c r="HK29" s="18">
        <v>15358</v>
      </c>
      <c r="HL29" s="40">
        <v>219</v>
      </c>
      <c r="HM29" s="17">
        <f t="shared" si="67"/>
        <v>-800</v>
      </c>
      <c r="HN29" s="36">
        <f t="shared" si="68"/>
        <v>-0.0520901159005079</v>
      </c>
      <c r="HO29" s="18"/>
      <c r="HP29" s="26"/>
      <c r="HQ29" s="17"/>
      <c r="HR29" s="18"/>
      <c r="HS29" s="40"/>
      <c r="HT29" s="17"/>
      <c r="HU29" s="36"/>
      <c r="HV29" s="17">
        <v>7232</v>
      </c>
      <c r="HW29" s="17">
        <v>1546781.5825</v>
      </c>
      <c r="HX29" s="18">
        <v>1548</v>
      </c>
      <c r="HY29" s="18">
        <v>326179.9</v>
      </c>
      <c r="HZ29" s="17">
        <v>3638</v>
      </c>
      <c r="IA29" s="17">
        <v>743316</v>
      </c>
      <c r="IB29" s="17">
        <v>3976</v>
      </c>
      <c r="IC29" s="17">
        <v>773812</v>
      </c>
      <c r="ID29" s="17">
        <v>3702</v>
      </c>
      <c r="IE29" s="17">
        <v>700853</v>
      </c>
      <c r="IF29" s="41"/>
      <c r="IG29" s="41"/>
      <c r="IH29" s="41"/>
      <c r="II29" s="41"/>
      <c r="IJ29" s="41"/>
      <c r="IK29" s="41"/>
      <c r="IL29" s="18"/>
      <c r="IM29" s="41"/>
      <c r="IN29" s="41"/>
      <c r="IO29" s="41"/>
      <c r="IP29" s="18"/>
      <c r="IQ29" s="18"/>
      <c r="IR29" s="18">
        <f t="shared" si="34"/>
        <v>3287</v>
      </c>
      <c r="IS29" s="18">
        <f t="shared" si="35"/>
        <v>626671.369565217</v>
      </c>
      <c r="IT29" s="17">
        <v>229</v>
      </c>
      <c r="IU29" s="18">
        <f t="shared" si="69"/>
        <v>-57013.9999999999</v>
      </c>
      <c r="IV29" s="36">
        <f t="shared" si="36"/>
        <v>-0.0909791044699489</v>
      </c>
      <c r="IW29" s="18">
        <f t="shared" si="37"/>
        <v>23383</v>
      </c>
      <c r="IX29" s="42">
        <f t="shared" si="38"/>
        <v>4717613.85206522</v>
      </c>
      <c r="IY29" s="43"/>
      <c r="IZ29" s="43"/>
    </row>
    <row r="30" spans="1:260">
      <c r="A30" s="16" t="s">
        <v>133</v>
      </c>
      <c r="B30" s="17" t="s">
        <v>38</v>
      </c>
      <c r="C30" s="18">
        <v>6939962748214</v>
      </c>
      <c r="D30" s="18">
        <v>21061110001246</v>
      </c>
      <c r="E30" s="17" t="s">
        <v>184</v>
      </c>
      <c r="F30" s="19" t="s">
        <v>185</v>
      </c>
      <c r="G30" s="17" t="s">
        <v>129</v>
      </c>
      <c r="H30" s="26">
        <f>VLOOKUP(C30,供应链!E:J,6,0)</f>
        <v>0.8</v>
      </c>
      <c r="I30" s="17">
        <f>VLOOKUP(C30,供应链!E:H,4,0)</f>
        <v>156</v>
      </c>
      <c r="J30" s="17">
        <f>VLOOKUP(C30,供应链!E:K,7,0)</f>
        <v>0</v>
      </c>
      <c r="K30" s="18">
        <f>VLOOKUP(C30,供应链!E:I,5,0)</f>
        <v>12.9383886255924</v>
      </c>
      <c r="L30" s="27">
        <f t="shared" si="0"/>
        <v>0.00427385978412329</v>
      </c>
      <c r="M30" s="17">
        <v>456</v>
      </c>
      <c r="N30" s="26">
        <v>0.0328947368421053</v>
      </c>
      <c r="O30" s="18">
        <v>15</v>
      </c>
      <c r="P30" s="18">
        <v>4135</v>
      </c>
      <c r="Q30" s="40">
        <f t="shared" si="39"/>
        <v>275.666666666667</v>
      </c>
      <c r="R30" s="17">
        <f t="shared" si="1"/>
        <v>-350</v>
      </c>
      <c r="S30" s="36">
        <f t="shared" si="40"/>
        <v>-0.0846432889963724</v>
      </c>
      <c r="T30" s="17">
        <v>358</v>
      </c>
      <c r="U30" s="26">
        <v>0.0111731843575419</v>
      </c>
      <c r="V30" s="18">
        <v>4</v>
      </c>
      <c r="W30" s="18">
        <v>1096</v>
      </c>
      <c r="X30" s="40">
        <f t="shared" si="2"/>
        <v>274</v>
      </c>
      <c r="Y30" s="17">
        <f t="shared" si="70"/>
        <v>-100</v>
      </c>
      <c r="Z30" s="36">
        <f t="shared" si="71"/>
        <v>-0.0912408759124088</v>
      </c>
      <c r="AA30" s="17">
        <v>418</v>
      </c>
      <c r="AB30" s="26">
        <v>0.0382775119617225</v>
      </c>
      <c r="AC30" s="18">
        <v>16</v>
      </c>
      <c r="AD30" s="18">
        <v>4315</v>
      </c>
      <c r="AE30" s="40">
        <v>279</v>
      </c>
      <c r="AF30" s="17">
        <f t="shared" si="41"/>
        <v>-320</v>
      </c>
      <c r="AG30" s="36">
        <f t="shared" si="42"/>
        <v>-0.0741599073001159</v>
      </c>
      <c r="AH30" s="17">
        <v>290</v>
      </c>
      <c r="AI30" s="26">
        <v>0.0379310344827586</v>
      </c>
      <c r="AJ30" s="18">
        <v>11</v>
      </c>
      <c r="AK30" s="18">
        <v>3003</v>
      </c>
      <c r="AL30" s="40">
        <v>279</v>
      </c>
      <c r="AM30" s="17">
        <f t="shared" si="43"/>
        <v>-220</v>
      </c>
      <c r="AN30" s="36">
        <f t="shared" si="44"/>
        <v>-0.0732600732600733</v>
      </c>
      <c r="AO30" s="17">
        <v>265</v>
      </c>
      <c r="AP30" s="26">
        <v>0.030188679245283</v>
      </c>
      <c r="AQ30" s="18">
        <v>8</v>
      </c>
      <c r="AR30" s="18">
        <v>2208</v>
      </c>
      <c r="AS30" s="40">
        <v>279</v>
      </c>
      <c r="AT30" s="17">
        <f t="shared" si="45"/>
        <v>-160</v>
      </c>
      <c r="AU30" s="36">
        <f t="shared" si="46"/>
        <v>-0.072463768115942</v>
      </c>
      <c r="AV30" s="17">
        <v>323</v>
      </c>
      <c r="AW30" s="26">
        <v>0.0402476780185759</v>
      </c>
      <c r="AX30" s="18">
        <v>13</v>
      </c>
      <c r="AY30" s="18">
        <v>3651</v>
      </c>
      <c r="AZ30" s="40">
        <v>279</v>
      </c>
      <c r="BA30" s="17">
        <f t="shared" si="47"/>
        <v>-260</v>
      </c>
      <c r="BB30" s="36">
        <f t="shared" si="48"/>
        <v>-0.0712133662010408</v>
      </c>
      <c r="BC30" s="17">
        <v>346</v>
      </c>
      <c r="BD30" s="26">
        <v>0.0404624277456647</v>
      </c>
      <c r="BE30" s="17">
        <v>14</v>
      </c>
      <c r="BF30" s="18">
        <v>3866</v>
      </c>
      <c r="BG30" s="40">
        <v>279</v>
      </c>
      <c r="BH30" s="17">
        <f t="shared" si="3"/>
        <v>-280</v>
      </c>
      <c r="BI30" s="36">
        <f t="shared" si="4"/>
        <v>-0.0724262803931712</v>
      </c>
      <c r="BJ30" s="17">
        <v>329</v>
      </c>
      <c r="BK30" s="32">
        <v>0.0486322188449848</v>
      </c>
      <c r="BL30" s="17">
        <v>16</v>
      </c>
      <c r="BM30" s="18">
        <v>4425</v>
      </c>
      <c r="BN30" s="40">
        <v>279</v>
      </c>
      <c r="BO30" s="17">
        <f t="shared" si="5"/>
        <v>-320</v>
      </c>
      <c r="BP30" s="36">
        <f t="shared" si="6"/>
        <v>-0.072316384180791</v>
      </c>
      <c r="BQ30" s="17">
        <v>282</v>
      </c>
      <c r="BR30" s="32">
        <v>0.0177304964539007</v>
      </c>
      <c r="BS30" s="18">
        <v>5</v>
      </c>
      <c r="BT30" s="18">
        <v>1384</v>
      </c>
      <c r="BU30" s="40">
        <v>279</v>
      </c>
      <c r="BV30" s="17">
        <f t="shared" si="7"/>
        <v>-100</v>
      </c>
      <c r="BW30" s="36">
        <f t="shared" si="8"/>
        <v>-0.0722543352601156</v>
      </c>
      <c r="BX30" s="112">
        <v>327</v>
      </c>
      <c r="BY30" s="117">
        <v>0.0305810397553517</v>
      </c>
      <c r="BZ30" s="18">
        <v>10</v>
      </c>
      <c r="CA30" s="112">
        <v>2768</v>
      </c>
      <c r="CB30" s="40">
        <v>279</v>
      </c>
      <c r="CC30" s="17">
        <f t="shared" si="9"/>
        <v>-200</v>
      </c>
      <c r="CD30" s="36">
        <f t="shared" si="10"/>
        <v>-0.0722543352601156</v>
      </c>
      <c r="CE30" s="112">
        <v>351</v>
      </c>
      <c r="CF30" s="117">
        <v>0.105413105413105</v>
      </c>
      <c r="CG30" s="112">
        <v>37</v>
      </c>
      <c r="CH30" s="260">
        <v>8247.39572192513</v>
      </c>
      <c r="CI30" s="40">
        <v>279</v>
      </c>
      <c r="CJ30" s="17">
        <f t="shared" si="11"/>
        <v>-740</v>
      </c>
      <c r="CK30" s="36">
        <f t="shared" si="12"/>
        <v>-0.0897252932865536</v>
      </c>
      <c r="CL30" s="120">
        <v>294</v>
      </c>
      <c r="CM30" s="121">
        <v>0.0272108843537415</v>
      </c>
      <c r="CN30" s="55">
        <v>8</v>
      </c>
      <c r="CO30" s="55">
        <v>2125</v>
      </c>
      <c r="CP30" s="40">
        <v>279</v>
      </c>
      <c r="CQ30" s="17">
        <f t="shared" si="13"/>
        <v>-160</v>
      </c>
      <c r="CR30" s="36">
        <f t="shared" si="14"/>
        <v>-0.0752941176470588</v>
      </c>
      <c r="CS30" s="122">
        <v>280</v>
      </c>
      <c r="CT30" s="121">
        <v>0.025</v>
      </c>
      <c r="CU30" s="122">
        <v>7</v>
      </c>
      <c r="CV30" s="122">
        <v>2003</v>
      </c>
      <c r="CW30" s="40">
        <v>279</v>
      </c>
      <c r="CX30" s="17">
        <f t="shared" si="15"/>
        <v>-140</v>
      </c>
      <c r="CY30" s="36">
        <f t="shared" si="16"/>
        <v>-0.0698951572641038</v>
      </c>
      <c r="CZ30" s="112">
        <v>369</v>
      </c>
      <c r="DA30" s="117">
        <v>0.013550135501355</v>
      </c>
      <c r="DB30" s="112">
        <v>5</v>
      </c>
      <c r="DC30" s="112">
        <v>1396</v>
      </c>
      <c r="DD30" s="40">
        <v>279</v>
      </c>
      <c r="DE30" s="17">
        <f t="shared" si="17"/>
        <v>-100</v>
      </c>
      <c r="DF30" s="36">
        <f t="shared" si="18"/>
        <v>-0.0716332378223496</v>
      </c>
      <c r="DG30" s="126">
        <v>475</v>
      </c>
      <c r="DH30" s="32">
        <v>0.00421052631578947</v>
      </c>
      <c r="DI30" s="17">
        <v>2</v>
      </c>
      <c r="DJ30" s="18">
        <v>523</v>
      </c>
      <c r="DK30" s="40">
        <v>279</v>
      </c>
      <c r="DL30" s="17">
        <f t="shared" si="19"/>
        <v>-40</v>
      </c>
      <c r="DM30" s="36">
        <f t="shared" si="20"/>
        <v>-0.0764818355640535</v>
      </c>
      <c r="DN30" s="33">
        <v>736</v>
      </c>
      <c r="DO30" s="32">
        <v>0.0394021739130435</v>
      </c>
      <c r="DP30" s="18">
        <v>29</v>
      </c>
      <c r="DQ30" s="18">
        <v>7718</v>
      </c>
      <c r="DR30" s="40">
        <f t="shared" si="49"/>
        <v>266.137931034483</v>
      </c>
      <c r="DS30" s="17">
        <f t="shared" si="21"/>
        <v>-953.000000000001</v>
      </c>
      <c r="DT30" s="36">
        <f t="shared" si="22"/>
        <v>-0.123477584866546</v>
      </c>
      <c r="DU30" s="18">
        <v>634</v>
      </c>
      <c r="DV30" s="26">
        <v>0.0441640378548896</v>
      </c>
      <c r="DW30" s="18">
        <v>28</v>
      </c>
      <c r="DX30" s="18">
        <v>7212</v>
      </c>
      <c r="DY30" s="40">
        <f t="shared" si="23"/>
        <v>257.571428571429</v>
      </c>
      <c r="DZ30" s="17">
        <f t="shared" si="24"/>
        <v>-1160</v>
      </c>
      <c r="EA30" s="36">
        <f t="shared" si="25"/>
        <v>-0.160843039378813</v>
      </c>
      <c r="EB30" s="18">
        <v>762</v>
      </c>
      <c r="EC30" s="26">
        <v>0.0695538057742782</v>
      </c>
      <c r="ED30" s="18">
        <v>53</v>
      </c>
      <c r="EE30" s="18">
        <v>14308</v>
      </c>
      <c r="EF30" s="40">
        <f t="shared" si="50"/>
        <v>269.962264150943</v>
      </c>
      <c r="EG30" s="17">
        <f t="shared" si="26"/>
        <v>-1539.00000000002</v>
      </c>
      <c r="EH30" s="36">
        <f t="shared" si="27"/>
        <v>-0.107562202963379</v>
      </c>
      <c r="EI30" s="18">
        <v>411</v>
      </c>
      <c r="EJ30" s="26">
        <v>0.0194647201946472</v>
      </c>
      <c r="EK30" s="18">
        <v>8</v>
      </c>
      <c r="EL30" s="18">
        <v>2186</v>
      </c>
      <c r="EM30" s="40">
        <v>279</v>
      </c>
      <c r="EN30" s="17">
        <f t="shared" si="28"/>
        <v>-160</v>
      </c>
      <c r="EO30" s="36">
        <f t="shared" si="29"/>
        <v>-0.0731930466605673</v>
      </c>
      <c r="EP30" s="18">
        <v>363</v>
      </c>
      <c r="EQ30" s="26">
        <v>0.0385674931129477</v>
      </c>
      <c r="ER30" s="18">
        <v>14</v>
      </c>
      <c r="ES30" s="18">
        <v>3800</v>
      </c>
      <c r="ET30" s="40">
        <v>279</v>
      </c>
      <c r="EU30" s="17">
        <f t="shared" si="30"/>
        <v>-280</v>
      </c>
      <c r="EV30" s="36">
        <f t="shared" si="31"/>
        <v>-0.0736842105263158</v>
      </c>
      <c r="EW30" s="18">
        <v>245</v>
      </c>
      <c r="EX30" s="26">
        <v>0.036734693877551</v>
      </c>
      <c r="EY30" s="17">
        <v>9</v>
      </c>
      <c r="EZ30" s="18">
        <v>2449</v>
      </c>
      <c r="FA30" s="40">
        <v>279</v>
      </c>
      <c r="FB30" s="17">
        <f t="shared" si="51"/>
        <v>-180</v>
      </c>
      <c r="FC30" s="36">
        <f t="shared" si="52"/>
        <v>-0.0734993875051041</v>
      </c>
      <c r="FD30" s="18">
        <v>250</v>
      </c>
      <c r="FE30" s="26">
        <v>0.032</v>
      </c>
      <c r="FF30" s="17">
        <v>8</v>
      </c>
      <c r="FG30" s="18">
        <v>2182</v>
      </c>
      <c r="FH30" s="40">
        <v>279</v>
      </c>
      <c r="FI30" s="17">
        <f t="shared" si="53"/>
        <v>-160</v>
      </c>
      <c r="FJ30" s="36">
        <f t="shared" si="54"/>
        <v>-0.073327222731439</v>
      </c>
      <c r="FK30" s="18">
        <v>238</v>
      </c>
      <c r="FL30" s="26">
        <v>0.0336134453781513</v>
      </c>
      <c r="FM30" s="17">
        <v>8</v>
      </c>
      <c r="FN30" s="18">
        <v>2202</v>
      </c>
      <c r="FO30" s="40">
        <v>279</v>
      </c>
      <c r="FP30" s="17">
        <f t="shared" si="55"/>
        <v>-160</v>
      </c>
      <c r="FQ30" s="36">
        <f t="shared" si="56"/>
        <v>-0.072661217075386</v>
      </c>
      <c r="FR30" s="18">
        <v>250</v>
      </c>
      <c r="FS30" s="26">
        <v>0.048</v>
      </c>
      <c r="FT30" s="17">
        <v>12</v>
      </c>
      <c r="FU30" s="18">
        <v>3304</v>
      </c>
      <c r="FV30" s="40">
        <v>279</v>
      </c>
      <c r="FW30" s="17">
        <f t="shared" si="57"/>
        <v>-240</v>
      </c>
      <c r="FX30" s="36">
        <f t="shared" si="58"/>
        <v>-0.0726392251815981</v>
      </c>
      <c r="FY30" s="18">
        <v>254</v>
      </c>
      <c r="FZ30" s="26">
        <v>0.0196850393700787</v>
      </c>
      <c r="GA30" s="17">
        <v>5</v>
      </c>
      <c r="GB30" s="18">
        <v>1381</v>
      </c>
      <c r="GC30" s="40">
        <v>279</v>
      </c>
      <c r="GD30" s="17">
        <f t="shared" si="59"/>
        <v>-100</v>
      </c>
      <c r="GE30" s="36">
        <f t="shared" si="60"/>
        <v>-0.0724112961622013</v>
      </c>
      <c r="GF30" s="18">
        <v>273</v>
      </c>
      <c r="GG30" s="26">
        <v>0.032967032967033</v>
      </c>
      <c r="GH30" s="18">
        <v>9</v>
      </c>
      <c r="GI30" s="18">
        <v>2471</v>
      </c>
      <c r="GJ30" s="40">
        <v>279</v>
      </c>
      <c r="GK30" s="17">
        <f t="shared" si="61"/>
        <v>-180</v>
      </c>
      <c r="GL30" s="36">
        <f t="shared" si="62"/>
        <v>-0.0728450020234723</v>
      </c>
      <c r="GM30" s="18">
        <v>288</v>
      </c>
      <c r="GN30" s="26">
        <v>0.0486111111111111</v>
      </c>
      <c r="GO30" s="18">
        <v>14</v>
      </c>
      <c r="GP30" s="18">
        <v>3862</v>
      </c>
      <c r="GQ30" s="40">
        <v>279</v>
      </c>
      <c r="GR30" s="17">
        <f t="shared" si="63"/>
        <v>-280</v>
      </c>
      <c r="GS30" s="36">
        <f t="shared" si="64"/>
        <v>-0.0725012946659762</v>
      </c>
      <c r="GT30" s="18">
        <v>317</v>
      </c>
      <c r="GU30" s="26">
        <v>0.0410094637223975</v>
      </c>
      <c r="GV30" s="18">
        <v>13</v>
      </c>
      <c r="GW30" s="18">
        <v>3584</v>
      </c>
      <c r="GX30" s="40">
        <v>279</v>
      </c>
      <c r="GY30" s="17">
        <f t="shared" si="32"/>
        <v>-260</v>
      </c>
      <c r="GZ30" s="36">
        <f t="shared" si="33"/>
        <v>-0.0725446428571429</v>
      </c>
      <c r="HA30" s="18">
        <v>321</v>
      </c>
      <c r="HB30" s="26">
        <v>0.0716510903426791</v>
      </c>
      <c r="HC30" s="18">
        <v>23</v>
      </c>
      <c r="HD30" s="18">
        <v>6362</v>
      </c>
      <c r="HE30" s="40">
        <v>279</v>
      </c>
      <c r="HF30" s="17">
        <f t="shared" si="65"/>
        <v>-460</v>
      </c>
      <c r="HG30" s="36">
        <f t="shared" si="66"/>
        <v>-0.0723043068217542</v>
      </c>
      <c r="HH30" s="18">
        <v>290</v>
      </c>
      <c r="HI30" s="26">
        <v>0.0241379310344828</v>
      </c>
      <c r="HJ30" s="17">
        <v>7</v>
      </c>
      <c r="HK30" s="18">
        <v>1928</v>
      </c>
      <c r="HL30" s="40">
        <v>279</v>
      </c>
      <c r="HM30" s="17">
        <f t="shared" si="67"/>
        <v>-140</v>
      </c>
      <c r="HN30" s="36">
        <f t="shared" si="68"/>
        <v>-0.0726141078838174</v>
      </c>
      <c r="HO30" s="18"/>
      <c r="HP30" s="26"/>
      <c r="HQ30" s="17"/>
      <c r="HR30" s="18"/>
      <c r="HS30" s="40"/>
      <c r="HT30" s="17"/>
      <c r="HU30" s="36"/>
      <c r="HV30" s="17">
        <v>582</v>
      </c>
      <c r="HW30" s="17">
        <v>161380.53</v>
      </c>
      <c r="HX30" s="18">
        <v>109</v>
      </c>
      <c r="HY30" s="18">
        <v>31715.96</v>
      </c>
      <c r="HZ30" s="17">
        <v>332</v>
      </c>
      <c r="IA30" s="17">
        <v>94412</v>
      </c>
      <c r="IB30" s="17">
        <v>423</v>
      </c>
      <c r="IC30" s="17">
        <v>119532</v>
      </c>
      <c r="ID30" s="17">
        <v>338</v>
      </c>
      <c r="IE30" s="17">
        <v>94358</v>
      </c>
      <c r="IF30" s="41"/>
      <c r="IG30" s="41"/>
      <c r="IH30" s="41"/>
      <c r="II30" s="41"/>
      <c r="IJ30" s="41"/>
      <c r="IK30" s="41"/>
      <c r="IL30" s="18"/>
      <c r="IM30" s="41"/>
      <c r="IN30" s="41"/>
      <c r="IO30" s="41"/>
      <c r="IP30" s="18"/>
      <c r="IQ30" s="18"/>
      <c r="IR30" s="18">
        <f t="shared" si="34"/>
        <v>411</v>
      </c>
      <c r="IS30" s="18">
        <f t="shared" si="35"/>
        <v>110094.395721925</v>
      </c>
      <c r="IT30" s="17">
        <v>299</v>
      </c>
      <c r="IU30" s="18">
        <f t="shared" si="69"/>
        <v>-9742.00000000002</v>
      </c>
      <c r="IV30" s="36">
        <f t="shared" si="36"/>
        <v>-0.0884877012687024</v>
      </c>
      <c r="IW30" s="18">
        <f t="shared" si="37"/>
        <v>2195</v>
      </c>
      <c r="IX30" s="42">
        <f t="shared" si="38"/>
        <v>611492.885721925</v>
      </c>
      <c r="IY30" s="43"/>
      <c r="IZ30" s="43"/>
    </row>
    <row r="31" spans="1:260">
      <c r="A31" s="16" t="s">
        <v>126</v>
      </c>
      <c r="B31" s="17" t="s">
        <v>38</v>
      </c>
      <c r="C31" s="18">
        <v>6939962757315</v>
      </c>
      <c r="D31" s="18">
        <v>21061110001764</v>
      </c>
      <c r="E31" s="17" t="s">
        <v>186</v>
      </c>
      <c r="F31" s="19" t="s">
        <v>187</v>
      </c>
      <c r="G31" s="17" t="s">
        <v>129</v>
      </c>
      <c r="H31" s="26">
        <f>VLOOKUP(C31,供应链!E:J,6,0)</f>
        <v>0.84</v>
      </c>
      <c r="I31" s="17">
        <f>VLOOKUP(C31,供应链!E:H,4,0)</f>
        <v>952</v>
      </c>
      <c r="J31" s="17">
        <f>VLOOKUP(C31,供应链!E:K,7,0)</f>
        <v>7</v>
      </c>
      <c r="K31" s="18">
        <f>VLOOKUP(C31,供应链!E:I,5,0)</f>
        <v>16.2423021302179</v>
      </c>
      <c r="L31" s="27">
        <f t="shared" si="0"/>
        <v>0.0229083043903251</v>
      </c>
      <c r="M31" s="17">
        <v>3808</v>
      </c>
      <c r="N31" s="26">
        <v>0.0564600840336134</v>
      </c>
      <c r="O31" s="18">
        <v>215</v>
      </c>
      <c r="P31" s="18">
        <v>55979</v>
      </c>
      <c r="Q31" s="40">
        <f t="shared" si="39"/>
        <v>260.367441860465</v>
      </c>
      <c r="R31" s="17">
        <f t="shared" si="1"/>
        <v>-12606</v>
      </c>
      <c r="S31" s="36">
        <f t="shared" si="40"/>
        <v>-0.225191589703282</v>
      </c>
      <c r="T31" s="17">
        <v>2557</v>
      </c>
      <c r="U31" s="26">
        <v>0.0207274149393821</v>
      </c>
      <c r="V31" s="18">
        <v>53</v>
      </c>
      <c r="W31" s="18">
        <v>13790</v>
      </c>
      <c r="X31" s="40">
        <f t="shared" si="2"/>
        <v>260.188679245283</v>
      </c>
      <c r="Y31" s="17">
        <f t="shared" si="70"/>
        <v>-3117</v>
      </c>
      <c r="Z31" s="36">
        <f t="shared" si="71"/>
        <v>-0.226033357505439</v>
      </c>
      <c r="AA31" s="17">
        <v>2450</v>
      </c>
      <c r="AB31" s="26">
        <v>0.023265306122449</v>
      </c>
      <c r="AC31" s="18">
        <v>57</v>
      </c>
      <c r="AD31" s="18">
        <v>14823</v>
      </c>
      <c r="AE31" s="40">
        <v>279</v>
      </c>
      <c r="AF31" s="17">
        <f t="shared" si="41"/>
        <v>-2280</v>
      </c>
      <c r="AG31" s="36">
        <f t="shared" si="42"/>
        <v>-0.153815017202995</v>
      </c>
      <c r="AH31" s="17">
        <v>1867</v>
      </c>
      <c r="AI31" s="26">
        <v>0.0192822710230316</v>
      </c>
      <c r="AJ31" s="18">
        <v>36</v>
      </c>
      <c r="AK31" s="18">
        <v>9753</v>
      </c>
      <c r="AL31" s="40">
        <v>279</v>
      </c>
      <c r="AM31" s="17">
        <f t="shared" si="43"/>
        <v>-1440</v>
      </c>
      <c r="AN31" s="36">
        <f t="shared" si="44"/>
        <v>-0.147646877883728</v>
      </c>
      <c r="AO31" s="17">
        <v>1656</v>
      </c>
      <c r="AP31" s="26">
        <v>0.0265700483091787</v>
      </c>
      <c r="AQ31" s="18">
        <v>44</v>
      </c>
      <c r="AR31" s="18">
        <v>12092</v>
      </c>
      <c r="AS31" s="40">
        <v>279</v>
      </c>
      <c r="AT31" s="17">
        <f t="shared" si="45"/>
        <v>-1760</v>
      </c>
      <c r="AU31" s="36">
        <f t="shared" si="46"/>
        <v>-0.14555077737347</v>
      </c>
      <c r="AV31" s="17">
        <v>1858</v>
      </c>
      <c r="AW31" s="26">
        <v>0.0258342303552207</v>
      </c>
      <c r="AX31" s="18">
        <v>48</v>
      </c>
      <c r="AY31" s="18">
        <v>13270</v>
      </c>
      <c r="AZ31" s="40">
        <v>279</v>
      </c>
      <c r="BA31" s="17">
        <f t="shared" si="47"/>
        <v>-1920</v>
      </c>
      <c r="BB31" s="36">
        <f t="shared" si="48"/>
        <v>-0.144687264506405</v>
      </c>
      <c r="BC31" s="17">
        <v>2110</v>
      </c>
      <c r="BD31" s="26">
        <v>0.0208530805687204</v>
      </c>
      <c r="BE31" s="17">
        <v>44</v>
      </c>
      <c r="BF31" s="18">
        <v>12203</v>
      </c>
      <c r="BG31" s="40">
        <v>279</v>
      </c>
      <c r="BH31" s="17">
        <f t="shared" si="3"/>
        <v>-1760</v>
      </c>
      <c r="BI31" s="36">
        <f t="shared" si="4"/>
        <v>-0.144226829468164</v>
      </c>
      <c r="BJ31" s="17">
        <v>2053</v>
      </c>
      <c r="BK31" s="32">
        <v>0.0155869459327813</v>
      </c>
      <c r="BL31" s="17">
        <v>32</v>
      </c>
      <c r="BM31" s="18">
        <v>8630</v>
      </c>
      <c r="BN31" s="40">
        <v>279</v>
      </c>
      <c r="BO31" s="17">
        <f t="shared" si="5"/>
        <v>-1280</v>
      </c>
      <c r="BP31" s="36">
        <f t="shared" si="6"/>
        <v>-0.148319814600232</v>
      </c>
      <c r="BQ31" s="17">
        <v>2090</v>
      </c>
      <c r="BR31" s="32">
        <v>0.0263157894736842</v>
      </c>
      <c r="BS31" s="18">
        <v>55</v>
      </c>
      <c r="BT31" s="18">
        <v>14093</v>
      </c>
      <c r="BU31" s="40">
        <v>279</v>
      </c>
      <c r="BV31" s="17">
        <f t="shared" si="7"/>
        <v>-2200</v>
      </c>
      <c r="BW31" s="36">
        <f t="shared" si="8"/>
        <v>-0.156105868161499</v>
      </c>
      <c r="BX31" s="112">
        <v>1785</v>
      </c>
      <c r="BY31" s="117">
        <v>0.0280112044817927</v>
      </c>
      <c r="BZ31" s="18">
        <v>50</v>
      </c>
      <c r="CA31" s="112">
        <v>12995</v>
      </c>
      <c r="CB31" s="40">
        <v>279</v>
      </c>
      <c r="CC31" s="17">
        <f t="shared" si="9"/>
        <v>-2000</v>
      </c>
      <c r="CD31" s="36">
        <f t="shared" si="10"/>
        <v>-0.15390534821085</v>
      </c>
      <c r="CE31" s="112">
        <v>1947</v>
      </c>
      <c r="CF31" s="117">
        <v>0.0231124807395994</v>
      </c>
      <c r="CG31" s="112">
        <v>45</v>
      </c>
      <c r="CH31" s="260">
        <v>12071.358974359</v>
      </c>
      <c r="CI31" s="40">
        <v>279</v>
      </c>
      <c r="CJ31" s="17">
        <f t="shared" si="11"/>
        <v>-1800</v>
      </c>
      <c r="CK31" s="36">
        <f t="shared" si="12"/>
        <v>-0.149113285738865</v>
      </c>
      <c r="CL31" s="120">
        <v>1740</v>
      </c>
      <c r="CM31" s="121">
        <v>0.0298850574712644</v>
      </c>
      <c r="CN31" s="55">
        <v>52</v>
      </c>
      <c r="CO31" s="55">
        <v>13945</v>
      </c>
      <c r="CP31" s="40">
        <v>279</v>
      </c>
      <c r="CQ31" s="17">
        <f t="shared" si="13"/>
        <v>-2080</v>
      </c>
      <c r="CR31" s="36">
        <f t="shared" si="14"/>
        <v>-0.149157404087487</v>
      </c>
      <c r="CS31" s="122">
        <v>1545</v>
      </c>
      <c r="CT31" s="121">
        <v>0.0155339805825243</v>
      </c>
      <c r="CU31" s="122">
        <v>24</v>
      </c>
      <c r="CV31" s="122">
        <v>6505</v>
      </c>
      <c r="CW31" s="40">
        <v>279</v>
      </c>
      <c r="CX31" s="17">
        <f t="shared" si="15"/>
        <v>-960</v>
      </c>
      <c r="CY31" s="36">
        <f t="shared" si="16"/>
        <v>-0.147578785549577</v>
      </c>
      <c r="CZ31" s="112">
        <v>1624</v>
      </c>
      <c r="DA31" s="117">
        <v>0.0147783251231527</v>
      </c>
      <c r="DB31" s="112">
        <v>24</v>
      </c>
      <c r="DC31" s="112">
        <v>6317</v>
      </c>
      <c r="DD31" s="40">
        <v>279</v>
      </c>
      <c r="DE31" s="17">
        <f t="shared" si="17"/>
        <v>-960</v>
      </c>
      <c r="DF31" s="36">
        <f t="shared" si="18"/>
        <v>-0.151970872249486</v>
      </c>
      <c r="DG31" s="126">
        <v>2897</v>
      </c>
      <c r="DH31" s="32">
        <v>0.00310666206420435</v>
      </c>
      <c r="DI31" s="17">
        <v>9</v>
      </c>
      <c r="DJ31" s="18">
        <v>2281</v>
      </c>
      <c r="DK31" s="40">
        <v>279</v>
      </c>
      <c r="DL31" s="17">
        <f t="shared" si="19"/>
        <v>-360</v>
      </c>
      <c r="DM31" s="36">
        <f t="shared" si="20"/>
        <v>-0.157825515124945</v>
      </c>
      <c r="DN31" s="33">
        <v>5047</v>
      </c>
      <c r="DO31" s="32">
        <v>0.0792550029720626</v>
      </c>
      <c r="DP31" s="18">
        <v>400</v>
      </c>
      <c r="DQ31" s="18">
        <v>85678</v>
      </c>
      <c r="DR31" s="40">
        <f t="shared" si="49"/>
        <v>214.195</v>
      </c>
      <c r="DS31" s="17">
        <f t="shared" si="21"/>
        <v>-41922</v>
      </c>
      <c r="DT31" s="36">
        <f t="shared" si="22"/>
        <v>-0.489297135787483</v>
      </c>
      <c r="DU31" s="18">
        <v>4517</v>
      </c>
      <c r="DV31" s="26">
        <v>0.0172680982953288</v>
      </c>
      <c r="DW31" s="18">
        <v>78</v>
      </c>
      <c r="DX31" s="18">
        <v>18991</v>
      </c>
      <c r="DY31" s="40">
        <f t="shared" si="23"/>
        <v>243.474358974359</v>
      </c>
      <c r="DZ31" s="17">
        <f t="shared" si="24"/>
        <v>-5891</v>
      </c>
      <c r="EA31" s="36">
        <f t="shared" si="25"/>
        <v>-0.310199568216524</v>
      </c>
      <c r="EB31" s="18">
        <v>6562</v>
      </c>
      <c r="EC31" s="26">
        <v>0.0612618104236513</v>
      </c>
      <c r="ED31" s="18">
        <v>402</v>
      </c>
      <c r="EE31" s="18">
        <v>90362</v>
      </c>
      <c r="EF31" s="40">
        <f t="shared" si="50"/>
        <v>224.781094527363</v>
      </c>
      <c r="EG31" s="17">
        <f t="shared" si="26"/>
        <v>-37876.0000000001</v>
      </c>
      <c r="EH31" s="36">
        <f t="shared" si="27"/>
        <v>-0.419158495827893</v>
      </c>
      <c r="EI31" s="18">
        <v>3082</v>
      </c>
      <c r="EJ31" s="26">
        <v>0.0317975340687865</v>
      </c>
      <c r="EK31" s="18">
        <v>98</v>
      </c>
      <c r="EL31" s="18">
        <v>24403</v>
      </c>
      <c r="EM31" s="40">
        <v>279</v>
      </c>
      <c r="EN31" s="17">
        <f t="shared" si="28"/>
        <v>-3920</v>
      </c>
      <c r="EO31" s="36">
        <f t="shared" si="29"/>
        <v>-0.160635987378601</v>
      </c>
      <c r="EP31" s="18">
        <v>2650</v>
      </c>
      <c r="EQ31" s="26">
        <v>0.0324528301886792</v>
      </c>
      <c r="ER31" s="18">
        <v>86</v>
      </c>
      <c r="ES31" s="18">
        <v>21187</v>
      </c>
      <c r="ET31" s="40">
        <v>279</v>
      </c>
      <c r="EU31" s="17">
        <f t="shared" si="30"/>
        <v>-3440</v>
      </c>
      <c r="EV31" s="36">
        <f t="shared" si="31"/>
        <v>-0.162363713597961</v>
      </c>
      <c r="EW31" s="18">
        <v>1504</v>
      </c>
      <c r="EX31" s="26">
        <v>0.0272606382978723</v>
      </c>
      <c r="EY31" s="17">
        <v>41</v>
      </c>
      <c r="EZ31" s="18">
        <v>10684</v>
      </c>
      <c r="FA31" s="40">
        <v>279</v>
      </c>
      <c r="FB31" s="17">
        <f t="shared" si="51"/>
        <v>-1640</v>
      </c>
      <c r="FC31" s="36">
        <f t="shared" si="52"/>
        <v>-0.15350056158742</v>
      </c>
      <c r="FD31" s="18">
        <v>1386</v>
      </c>
      <c r="FE31" s="26">
        <v>0.018037518037518</v>
      </c>
      <c r="FF31" s="17">
        <v>25</v>
      </c>
      <c r="FG31" s="18">
        <v>6808</v>
      </c>
      <c r="FH31" s="40">
        <v>279</v>
      </c>
      <c r="FI31" s="17">
        <f t="shared" si="53"/>
        <v>-1000</v>
      </c>
      <c r="FJ31" s="36">
        <f t="shared" si="54"/>
        <v>-0.146886016451234</v>
      </c>
      <c r="FK31" s="18">
        <v>1235</v>
      </c>
      <c r="FL31" s="26">
        <v>0.0161943319838057</v>
      </c>
      <c r="FM31" s="17">
        <v>20</v>
      </c>
      <c r="FN31" s="18">
        <v>5451</v>
      </c>
      <c r="FO31" s="40">
        <v>279</v>
      </c>
      <c r="FP31" s="17">
        <f t="shared" si="55"/>
        <v>-800</v>
      </c>
      <c r="FQ31" s="36">
        <f t="shared" si="56"/>
        <v>-0.146762062006971</v>
      </c>
      <c r="FR31" s="18">
        <v>1293</v>
      </c>
      <c r="FS31" s="26">
        <v>0.0293890177880897</v>
      </c>
      <c r="FT31" s="17">
        <v>38</v>
      </c>
      <c r="FU31" s="18">
        <v>10409</v>
      </c>
      <c r="FV31" s="40">
        <v>279</v>
      </c>
      <c r="FW31" s="17">
        <f t="shared" si="57"/>
        <v>-1520</v>
      </c>
      <c r="FX31" s="36">
        <f t="shared" si="58"/>
        <v>-0.1460274762225</v>
      </c>
      <c r="FY31" s="18">
        <v>1355</v>
      </c>
      <c r="FZ31" s="26">
        <v>0.0339483394833948</v>
      </c>
      <c r="GA31" s="17">
        <v>46</v>
      </c>
      <c r="GB31" s="18">
        <v>12647</v>
      </c>
      <c r="GC31" s="40">
        <v>279</v>
      </c>
      <c r="GD31" s="17">
        <f t="shared" si="59"/>
        <v>-1840</v>
      </c>
      <c r="GE31" s="36">
        <f t="shared" si="60"/>
        <v>-0.145489048786273</v>
      </c>
      <c r="GF31" s="18">
        <v>1345</v>
      </c>
      <c r="GG31" s="26">
        <v>0.0297397769516729</v>
      </c>
      <c r="GH31" s="18">
        <v>40</v>
      </c>
      <c r="GI31" s="18">
        <v>10908</v>
      </c>
      <c r="GJ31" s="40">
        <v>279</v>
      </c>
      <c r="GK31" s="17">
        <f t="shared" si="61"/>
        <v>-1600</v>
      </c>
      <c r="GL31" s="36">
        <f t="shared" si="62"/>
        <v>-0.146681334800147</v>
      </c>
      <c r="GM31" s="18">
        <v>1343</v>
      </c>
      <c r="GN31" s="26">
        <v>0.0148920327624721</v>
      </c>
      <c r="GO31" s="18">
        <v>20</v>
      </c>
      <c r="GP31" s="18">
        <v>5518</v>
      </c>
      <c r="GQ31" s="40">
        <v>279</v>
      </c>
      <c r="GR31" s="17">
        <f t="shared" si="63"/>
        <v>-800</v>
      </c>
      <c r="GS31" s="36">
        <f t="shared" si="64"/>
        <v>-0.144980065241029</v>
      </c>
      <c r="GT31" s="18">
        <v>1284</v>
      </c>
      <c r="GU31" s="26">
        <v>0.0303738317757009</v>
      </c>
      <c r="GV31" s="18">
        <v>39</v>
      </c>
      <c r="GW31" s="18">
        <v>10751</v>
      </c>
      <c r="GX31" s="40">
        <v>279</v>
      </c>
      <c r="GY31" s="17">
        <f t="shared" si="32"/>
        <v>-1560</v>
      </c>
      <c r="GZ31" s="36">
        <f t="shared" si="33"/>
        <v>-0.145102781136638</v>
      </c>
      <c r="HA31" s="18">
        <v>1307</v>
      </c>
      <c r="HB31" s="26">
        <v>0.0321346595256312</v>
      </c>
      <c r="HC31" s="18">
        <v>42</v>
      </c>
      <c r="HD31" s="18">
        <v>11519</v>
      </c>
      <c r="HE31" s="40">
        <v>279</v>
      </c>
      <c r="HF31" s="17">
        <f t="shared" si="65"/>
        <v>-1680</v>
      </c>
      <c r="HG31" s="36">
        <f t="shared" si="66"/>
        <v>-0.145845993575831</v>
      </c>
      <c r="HH31" s="18">
        <v>1303</v>
      </c>
      <c r="HI31" s="26">
        <v>0.0306983883346124</v>
      </c>
      <c r="HJ31" s="17">
        <v>40</v>
      </c>
      <c r="HK31" s="18">
        <v>10920</v>
      </c>
      <c r="HL31" s="40">
        <v>279</v>
      </c>
      <c r="HM31" s="17">
        <f t="shared" si="67"/>
        <v>-1600</v>
      </c>
      <c r="HN31" s="36">
        <f t="shared" si="68"/>
        <v>-0.146520146520147</v>
      </c>
      <c r="HO31" s="18"/>
      <c r="HP31" s="26"/>
      <c r="HQ31" s="17"/>
      <c r="HR31" s="18"/>
      <c r="HS31" s="40"/>
      <c r="HT31" s="17"/>
      <c r="HU31" s="36"/>
      <c r="HV31" s="17">
        <v>4467</v>
      </c>
      <c r="HW31" s="17">
        <v>1315684.96916667</v>
      </c>
      <c r="HX31" s="18">
        <v>679</v>
      </c>
      <c r="HY31" s="18">
        <v>194633.77</v>
      </c>
      <c r="HZ31" s="17">
        <v>2584</v>
      </c>
      <c r="IA31" s="17">
        <v>719677</v>
      </c>
      <c r="IB31" s="17">
        <v>2812</v>
      </c>
      <c r="IC31" s="17">
        <v>767519</v>
      </c>
      <c r="ID31" s="17">
        <v>1815</v>
      </c>
      <c r="IE31" s="17">
        <v>492091</v>
      </c>
      <c r="IF31" s="41"/>
      <c r="IG31" s="41"/>
      <c r="IH31" s="41"/>
      <c r="II31" s="41"/>
      <c r="IJ31" s="41"/>
      <c r="IK31" s="41"/>
      <c r="IL31" s="18"/>
      <c r="IM31" s="41"/>
      <c r="IN31" s="41"/>
      <c r="IO31" s="41"/>
      <c r="IP31" s="18"/>
      <c r="IQ31" s="18"/>
      <c r="IR31" s="18">
        <f t="shared" si="34"/>
        <v>2203</v>
      </c>
      <c r="IS31" s="18">
        <f t="shared" si="35"/>
        <v>544983.358974359</v>
      </c>
      <c r="IT31" s="17">
        <v>319</v>
      </c>
      <c r="IU31" s="18">
        <f t="shared" si="69"/>
        <v>-143612</v>
      </c>
      <c r="IV31" s="36">
        <f t="shared" si="36"/>
        <v>-0.263516303085425</v>
      </c>
      <c r="IW31" s="18">
        <f t="shared" si="37"/>
        <v>14560</v>
      </c>
      <c r="IX31" s="42">
        <f t="shared" si="38"/>
        <v>4034589.09814103</v>
      </c>
      <c r="IY31" s="43"/>
      <c r="IZ31" s="43"/>
    </row>
    <row r="32" spans="1:260">
      <c r="A32" s="16"/>
      <c r="B32" s="20" t="s">
        <v>38</v>
      </c>
      <c r="C32" s="18">
        <v>6939962759173</v>
      </c>
      <c r="D32" s="18">
        <v>21061110001946</v>
      </c>
      <c r="E32" s="17" t="s">
        <v>188</v>
      </c>
      <c r="F32" s="19" t="s">
        <v>189</v>
      </c>
      <c r="G32" s="17" t="s">
        <v>129</v>
      </c>
      <c r="H32" s="26">
        <f>VLOOKUP(C32,供应链!E:J,6,0)</f>
        <v>1.04166666666667</v>
      </c>
      <c r="I32" s="17">
        <f>VLOOKUP(C32,供应链!E:H,4,0)</f>
        <v>563</v>
      </c>
      <c r="J32" s="17">
        <f>VLOOKUP(C32,供应链!E:K,7,0)</f>
        <v>6</v>
      </c>
      <c r="K32" s="18">
        <f>VLOOKUP(C32,供应链!E:I,5,0)</f>
        <v>14.5112763563426</v>
      </c>
      <c r="L32" s="27">
        <f t="shared" si="0"/>
        <v>0.0142669966516232</v>
      </c>
      <c r="M32" s="17">
        <v>1443</v>
      </c>
      <c r="N32" s="26">
        <v>0.0304920304920305</v>
      </c>
      <c r="O32" s="18">
        <v>44</v>
      </c>
      <c r="P32" s="18">
        <v>8492</v>
      </c>
      <c r="Q32" s="40">
        <f t="shared" si="39"/>
        <v>193</v>
      </c>
      <c r="R32" s="17">
        <f t="shared" si="1"/>
        <v>-1144</v>
      </c>
      <c r="S32" s="36">
        <f t="shared" si="40"/>
        <v>-0.134715025906736</v>
      </c>
      <c r="T32" s="17">
        <v>1194</v>
      </c>
      <c r="U32" s="26">
        <v>0.025963149078727</v>
      </c>
      <c r="V32" s="18">
        <v>31</v>
      </c>
      <c r="W32" s="18">
        <v>6092</v>
      </c>
      <c r="X32" s="40">
        <f t="shared" si="2"/>
        <v>196.516129032258</v>
      </c>
      <c r="Y32" s="17">
        <f t="shared" si="70"/>
        <v>-697</v>
      </c>
      <c r="Z32" s="36">
        <f t="shared" si="71"/>
        <v>-0.114412344057781</v>
      </c>
      <c r="AA32" s="17">
        <v>1384</v>
      </c>
      <c r="AB32" s="26">
        <v>0.0245664739884393</v>
      </c>
      <c r="AC32" s="18">
        <v>34</v>
      </c>
      <c r="AD32" s="18">
        <v>6533</v>
      </c>
      <c r="AE32" s="40">
        <v>199</v>
      </c>
      <c r="AF32" s="17">
        <f t="shared" si="41"/>
        <v>-680</v>
      </c>
      <c r="AG32" s="36">
        <f t="shared" si="42"/>
        <v>-0.104086943211388</v>
      </c>
      <c r="AH32" s="17">
        <v>807</v>
      </c>
      <c r="AI32" s="26">
        <v>0.0495662949194548</v>
      </c>
      <c r="AJ32" s="18">
        <v>40</v>
      </c>
      <c r="AK32" s="18">
        <v>7627</v>
      </c>
      <c r="AL32" s="40">
        <v>199</v>
      </c>
      <c r="AM32" s="17">
        <f t="shared" si="43"/>
        <v>-800</v>
      </c>
      <c r="AN32" s="36">
        <f t="shared" si="44"/>
        <v>-0.104890520519208</v>
      </c>
      <c r="AO32" s="17">
        <v>730</v>
      </c>
      <c r="AP32" s="26">
        <v>0.0328767123287671</v>
      </c>
      <c r="AQ32" s="18">
        <v>24</v>
      </c>
      <c r="AR32" s="18">
        <v>4494</v>
      </c>
      <c r="AS32" s="40">
        <v>199</v>
      </c>
      <c r="AT32" s="17">
        <f t="shared" si="45"/>
        <v>-480</v>
      </c>
      <c r="AU32" s="36">
        <f t="shared" si="46"/>
        <v>-0.106809078771696</v>
      </c>
      <c r="AV32" s="17">
        <v>721</v>
      </c>
      <c r="AW32" s="26">
        <v>0.029126213592233</v>
      </c>
      <c r="AX32" s="18">
        <v>21</v>
      </c>
      <c r="AY32" s="18">
        <v>4125</v>
      </c>
      <c r="AZ32" s="40">
        <v>199</v>
      </c>
      <c r="BA32" s="17">
        <f t="shared" si="47"/>
        <v>-420</v>
      </c>
      <c r="BB32" s="36">
        <f t="shared" si="48"/>
        <v>-0.101818181818182</v>
      </c>
      <c r="BC32" s="17">
        <v>910</v>
      </c>
      <c r="BD32" s="26">
        <v>0.056043956043956</v>
      </c>
      <c r="BE32" s="17">
        <v>51</v>
      </c>
      <c r="BF32" s="18">
        <v>9646</v>
      </c>
      <c r="BG32" s="40">
        <v>199</v>
      </c>
      <c r="BH32" s="17">
        <f t="shared" si="3"/>
        <v>-1020</v>
      </c>
      <c r="BI32" s="36">
        <f t="shared" si="4"/>
        <v>-0.105743313290483</v>
      </c>
      <c r="BJ32" s="17">
        <v>908</v>
      </c>
      <c r="BK32" s="32">
        <v>0.026431718061674</v>
      </c>
      <c r="BL32" s="17">
        <v>24</v>
      </c>
      <c r="BM32" s="18">
        <v>4703</v>
      </c>
      <c r="BN32" s="40">
        <v>199</v>
      </c>
      <c r="BO32" s="17">
        <f t="shared" si="5"/>
        <v>-480</v>
      </c>
      <c r="BP32" s="36">
        <f t="shared" si="6"/>
        <v>-0.10206251328939</v>
      </c>
      <c r="BQ32" s="17">
        <v>891</v>
      </c>
      <c r="BR32" s="32">
        <v>0.0291806958473625</v>
      </c>
      <c r="BS32" s="18">
        <v>26</v>
      </c>
      <c r="BT32" s="18">
        <v>5136</v>
      </c>
      <c r="BU32" s="40">
        <v>199</v>
      </c>
      <c r="BV32" s="17">
        <f t="shared" si="7"/>
        <v>-520</v>
      </c>
      <c r="BW32" s="36">
        <f t="shared" si="8"/>
        <v>-0.101246105919003</v>
      </c>
      <c r="BX32" s="112">
        <v>681</v>
      </c>
      <c r="BY32" s="117">
        <v>0.0220264317180617</v>
      </c>
      <c r="BZ32" s="18">
        <v>15</v>
      </c>
      <c r="CA32" s="112">
        <v>2805</v>
      </c>
      <c r="CB32" s="40">
        <v>199</v>
      </c>
      <c r="CC32" s="17">
        <f t="shared" si="9"/>
        <v>-300</v>
      </c>
      <c r="CD32" s="36">
        <f t="shared" si="10"/>
        <v>-0.106951871657754</v>
      </c>
      <c r="CE32" s="112">
        <v>561</v>
      </c>
      <c r="CF32" s="117">
        <v>0.0249554367201426</v>
      </c>
      <c r="CG32" s="112">
        <v>14</v>
      </c>
      <c r="CH32" s="260">
        <v>2752.91666666667</v>
      </c>
      <c r="CI32" s="40">
        <v>199</v>
      </c>
      <c r="CJ32" s="17">
        <f t="shared" si="11"/>
        <v>-280</v>
      </c>
      <c r="CK32" s="36">
        <f t="shared" si="12"/>
        <v>-0.101710307249886</v>
      </c>
      <c r="CL32" s="120">
        <v>460</v>
      </c>
      <c r="CM32" s="121">
        <v>0.0369565217391304</v>
      </c>
      <c r="CN32" s="55">
        <v>17</v>
      </c>
      <c r="CO32" s="55">
        <v>3546</v>
      </c>
      <c r="CP32" s="40">
        <v>199</v>
      </c>
      <c r="CQ32" s="17">
        <f t="shared" si="13"/>
        <v>-340</v>
      </c>
      <c r="CR32" s="36">
        <f t="shared" si="14"/>
        <v>-0.095882684715172</v>
      </c>
      <c r="CS32" s="122">
        <v>425</v>
      </c>
      <c r="CT32" s="121">
        <v>0.0352941176470588</v>
      </c>
      <c r="CU32" s="122">
        <v>15</v>
      </c>
      <c r="CV32" s="122">
        <v>2859</v>
      </c>
      <c r="CW32" s="40">
        <v>199</v>
      </c>
      <c r="CX32" s="17">
        <f t="shared" si="15"/>
        <v>-300</v>
      </c>
      <c r="CY32" s="36">
        <f t="shared" si="16"/>
        <v>-0.104931794333683</v>
      </c>
      <c r="CZ32" s="112">
        <v>608</v>
      </c>
      <c r="DA32" s="117">
        <v>0.0230263157894737</v>
      </c>
      <c r="DB32" s="112">
        <v>14</v>
      </c>
      <c r="DC32" s="112">
        <v>2558</v>
      </c>
      <c r="DD32" s="40">
        <v>199</v>
      </c>
      <c r="DE32" s="17">
        <f t="shared" si="17"/>
        <v>-280</v>
      </c>
      <c r="DF32" s="36">
        <f t="shared" si="18"/>
        <v>-0.109460516028147</v>
      </c>
      <c r="DG32" s="126">
        <v>906</v>
      </c>
      <c r="DH32" s="32">
        <v>0.0154525386313466</v>
      </c>
      <c r="DI32" s="17">
        <v>14</v>
      </c>
      <c r="DJ32" s="18">
        <v>2421</v>
      </c>
      <c r="DK32" s="40">
        <v>199</v>
      </c>
      <c r="DL32" s="17">
        <f t="shared" si="19"/>
        <v>-280</v>
      </c>
      <c r="DM32" s="36">
        <f t="shared" si="20"/>
        <v>-0.115654688145394</v>
      </c>
      <c r="DN32" s="33">
        <v>2591</v>
      </c>
      <c r="DO32" s="32">
        <v>0.204168274797376</v>
      </c>
      <c r="DP32" s="18">
        <v>529</v>
      </c>
      <c r="DQ32" s="18">
        <v>82971</v>
      </c>
      <c r="DR32" s="40">
        <f t="shared" si="49"/>
        <v>156.844990548204</v>
      </c>
      <c r="DS32" s="17">
        <f t="shared" si="21"/>
        <v>-32880</v>
      </c>
      <c r="DT32" s="36">
        <f t="shared" si="22"/>
        <v>-0.396283038652059</v>
      </c>
      <c r="DU32" s="18">
        <v>1188</v>
      </c>
      <c r="DV32" s="26">
        <v>0.0294612794612795</v>
      </c>
      <c r="DW32" s="18">
        <v>35</v>
      </c>
      <c r="DX32" s="18">
        <v>6577</v>
      </c>
      <c r="DY32" s="40">
        <f t="shared" si="23"/>
        <v>187.914285714286</v>
      </c>
      <c r="DZ32" s="17">
        <f t="shared" si="24"/>
        <v>-1088</v>
      </c>
      <c r="EA32" s="36">
        <f t="shared" si="25"/>
        <v>-0.165424965789874</v>
      </c>
      <c r="EB32" s="18">
        <v>1791</v>
      </c>
      <c r="EC32" s="26">
        <v>0.0429927414852038</v>
      </c>
      <c r="ED32" s="18">
        <v>77</v>
      </c>
      <c r="EE32" s="18">
        <v>13826</v>
      </c>
      <c r="EF32" s="40">
        <f t="shared" si="50"/>
        <v>179.558441558442</v>
      </c>
      <c r="EG32" s="17">
        <f t="shared" si="26"/>
        <v>-3036.99999999996</v>
      </c>
      <c r="EH32" s="36">
        <f t="shared" si="27"/>
        <v>-0.219658614205118</v>
      </c>
      <c r="EI32" s="18">
        <v>600</v>
      </c>
      <c r="EJ32" s="26">
        <v>0.0183333333333333</v>
      </c>
      <c r="EK32" s="18">
        <v>11</v>
      </c>
      <c r="EL32" s="18">
        <v>2188</v>
      </c>
      <c r="EM32" s="40">
        <v>199</v>
      </c>
      <c r="EN32" s="17">
        <f t="shared" si="28"/>
        <v>-220</v>
      </c>
      <c r="EO32" s="36">
        <f t="shared" si="29"/>
        <v>-0.10054844606947</v>
      </c>
      <c r="EP32" s="18">
        <v>575</v>
      </c>
      <c r="EQ32" s="26">
        <v>0.0365217391304348</v>
      </c>
      <c r="ER32" s="18">
        <v>21</v>
      </c>
      <c r="ES32" s="18">
        <v>4303</v>
      </c>
      <c r="ET32" s="40">
        <v>199</v>
      </c>
      <c r="EU32" s="17">
        <f t="shared" si="30"/>
        <v>-420</v>
      </c>
      <c r="EV32" s="36">
        <f t="shared" si="31"/>
        <v>-0.0976063211712759</v>
      </c>
      <c r="EW32" s="18">
        <v>342</v>
      </c>
      <c r="EX32" s="26">
        <v>0.0263157894736842</v>
      </c>
      <c r="EY32" s="17">
        <v>9</v>
      </c>
      <c r="EZ32" s="18">
        <v>1731</v>
      </c>
      <c r="FA32" s="40">
        <v>199</v>
      </c>
      <c r="FB32" s="17">
        <f t="shared" si="51"/>
        <v>-180</v>
      </c>
      <c r="FC32" s="36">
        <f t="shared" si="52"/>
        <v>-0.103986135181976</v>
      </c>
      <c r="FD32" s="18">
        <v>375</v>
      </c>
      <c r="FE32" s="26">
        <v>0.0453333333333333</v>
      </c>
      <c r="FF32" s="17">
        <v>17</v>
      </c>
      <c r="FG32" s="18">
        <v>3174</v>
      </c>
      <c r="FH32" s="40">
        <v>199</v>
      </c>
      <c r="FI32" s="17">
        <f t="shared" si="53"/>
        <v>-340</v>
      </c>
      <c r="FJ32" s="36">
        <f t="shared" si="54"/>
        <v>-0.107120352867045</v>
      </c>
      <c r="FK32" s="18">
        <v>554</v>
      </c>
      <c r="FL32" s="26">
        <v>0.0379061371841155</v>
      </c>
      <c r="FM32" s="17">
        <v>21</v>
      </c>
      <c r="FN32" s="18">
        <v>3870</v>
      </c>
      <c r="FO32" s="40">
        <v>199</v>
      </c>
      <c r="FP32" s="17">
        <f t="shared" si="55"/>
        <v>-420</v>
      </c>
      <c r="FQ32" s="36">
        <f t="shared" si="56"/>
        <v>-0.108527131782946</v>
      </c>
      <c r="FR32" s="18">
        <v>776</v>
      </c>
      <c r="FS32" s="26">
        <v>0.047680412371134</v>
      </c>
      <c r="FT32" s="17">
        <v>37</v>
      </c>
      <c r="FU32" s="18">
        <v>6878</v>
      </c>
      <c r="FV32" s="40">
        <v>199</v>
      </c>
      <c r="FW32" s="17">
        <f t="shared" si="57"/>
        <v>-740</v>
      </c>
      <c r="FX32" s="36">
        <f t="shared" si="58"/>
        <v>-0.10758941552777</v>
      </c>
      <c r="FY32" s="18">
        <v>895</v>
      </c>
      <c r="FZ32" s="26">
        <v>0.0513966480446927</v>
      </c>
      <c r="GA32" s="17">
        <v>46</v>
      </c>
      <c r="GB32" s="18">
        <v>8480</v>
      </c>
      <c r="GC32" s="40">
        <v>199</v>
      </c>
      <c r="GD32" s="17">
        <f t="shared" si="59"/>
        <v>-920</v>
      </c>
      <c r="GE32" s="36">
        <f t="shared" si="60"/>
        <v>-0.108490566037736</v>
      </c>
      <c r="GF32" s="18">
        <v>858</v>
      </c>
      <c r="GG32" s="26">
        <v>0.034965034965035</v>
      </c>
      <c r="GH32" s="18">
        <v>30</v>
      </c>
      <c r="GI32" s="18">
        <v>5520</v>
      </c>
      <c r="GJ32" s="40">
        <v>199</v>
      </c>
      <c r="GK32" s="17">
        <f t="shared" si="61"/>
        <v>-600</v>
      </c>
      <c r="GL32" s="36">
        <f t="shared" si="62"/>
        <v>-0.108695652173913</v>
      </c>
      <c r="GM32" s="18">
        <v>731</v>
      </c>
      <c r="GN32" s="26">
        <v>0.0465116279069767</v>
      </c>
      <c r="GO32" s="18">
        <v>34</v>
      </c>
      <c r="GP32" s="18">
        <v>6302</v>
      </c>
      <c r="GQ32" s="40">
        <v>199</v>
      </c>
      <c r="GR32" s="17">
        <f t="shared" si="63"/>
        <v>-680</v>
      </c>
      <c r="GS32" s="36">
        <f t="shared" si="64"/>
        <v>-0.107902253252936</v>
      </c>
      <c r="GT32" s="18">
        <v>868</v>
      </c>
      <c r="GU32" s="26">
        <v>0.0472350230414747</v>
      </c>
      <c r="GV32" s="18">
        <v>41</v>
      </c>
      <c r="GW32" s="18">
        <v>7589</v>
      </c>
      <c r="GX32" s="40">
        <v>199</v>
      </c>
      <c r="GY32" s="17">
        <f t="shared" si="32"/>
        <v>-820</v>
      </c>
      <c r="GZ32" s="36">
        <f t="shared" si="33"/>
        <v>-0.10805112663065</v>
      </c>
      <c r="HA32" s="18">
        <v>847</v>
      </c>
      <c r="HB32" s="26">
        <v>0.050767414403778</v>
      </c>
      <c r="HC32" s="18">
        <v>43</v>
      </c>
      <c r="HD32" s="18">
        <v>8086</v>
      </c>
      <c r="HE32" s="40">
        <v>199</v>
      </c>
      <c r="HF32" s="17">
        <f t="shared" si="65"/>
        <v>-860</v>
      </c>
      <c r="HG32" s="36">
        <f t="shared" si="66"/>
        <v>-0.106356665842196</v>
      </c>
      <c r="HH32" s="18">
        <v>838</v>
      </c>
      <c r="HI32" s="26">
        <v>0.0441527446300716</v>
      </c>
      <c r="HJ32" s="17">
        <v>37</v>
      </c>
      <c r="HK32" s="18">
        <v>6888</v>
      </c>
      <c r="HL32" s="40">
        <v>199</v>
      </c>
      <c r="HM32" s="17">
        <f t="shared" si="67"/>
        <v>-740</v>
      </c>
      <c r="HN32" s="36">
        <f t="shared" si="68"/>
        <v>-0.107433217189315</v>
      </c>
      <c r="HO32" s="18"/>
      <c r="HP32" s="26"/>
      <c r="HQ32" s="17"/>
      <c r="HR32" s="18"/>
      <c r="HS32" s="40"/>
      <c r="HT32" s="17"/>
      <c r="HU32" s="36"/>
      <c r="HV32" s="17">
        <v>639</v>
      </c>
      <c r="HW32" s="17">
        <v>129232.8</v>
      </c>
      <c r="HX32" s="18">
        <v>186</v>
      </c>
      <c r="HY32" s="18">
        <v>39443.84</v>
      </c>
      <c r="HZ32" s="17">
        <v>542</v>
      </c>
      <c r="IA32" s="17">
        <v>110734</v>
      </c>
      <c r="IB32" s="17">
        <v>413</v>
      </c>
      <c r="IC32" s="17">
        <v>84416</v>
      </c>
      <c r="ID32" s="17">
        <v>643</v>
      </c>
      <c r="IE32" s="17">
        <v>122567</v>
      </c>
      <c r="IF32" s="16"/>
      <c r="IG32" s="16"/>
      <c r="IH32" s="41"/>
      <c r="II32" s="41"/>
      <c r="IJ32" s="41"/>
      <c r="IK32" s="41"/>
      <c r="IL32" s="18"/>
      <c r="IM32" s="41"/>
      <c r="IN32" s="41"/>
      <c r="IO32" s="41"/>
      <c r="IP32" s="18"/>
      <c r="IQ32" s="18"/>
      <c r="IR32" s="18">
        <f t="shared" si="34"/>
        <v>1372</v>
      </c>
      <c r="IS32" s="18">
        <f t="shared" si="35"/>
        <v>242172.916666667</v>
      </c>
      <c r="IT32" s="17">
        <v>219</v>
      </c>
      <c r="IU32" s="18">
        <f t="shared" si="69"/>
        <v>-51966</v>
      </c>
      <c r="IV32" s="36">
        <f t="shared" si="36"/>
        <v>-0.214582211401977</v>
      </c>
      <c r="IW32" s="18">
        <f t="shared" si="37"/>
        <v>3795</v>
      </c>
      <c r="IX32" s="42">
        <f t="shared" si="38"/>
        <v>728566.556666667</v>
      </c>
      <c r="IY32" s="43"/>
      <c r="IZ32" s="43"/>
    </row>
    <row r="33" spans="1:260">
      <c r="A33" s="16"/>
      <c r="B33" s="20" t="s">
        <v>38</v>
      </c>
      <c r="C33" s="18">
        <v>6939962757322</v>
      </c>
      <c r="D33" s="18">
        <v>21061110001765</v>
      </c>
      <c r="E33" s="17" t="s">
        <v>190</v>
      </c>
      <c r="F33" s="19" t="s">
        <v>191</v>
      </c>
      <c r="G33" s="17" t="s">
        <v>129</v>
      </c>
      <c r="H33" s="26">
        <f>VLOOKUP(C33,供应链!E:J,6,0)</f>
        <v>0.875</v>
      </c>
      <c r="I33" s="17">
        <f>VLOOKUP(C33,供应链!E:H,4,0)</f>
        <v>147</v>
      </c>
      <c r="J33" s="17">
        <f>VLOOKUP(C33,供应链!E:K,7,0)</f>
        <v>0</v>
      </c>
      <c r="K33" s="18">
        <f>VLOOKUP(C33,供应链!E:I,5,0)</f>
        <v>22.051575112508</v>
      </c>
      <c r="L33" s="27">
        <f t="shared" si="0"/>
        <v>0.00224611609092611</v>
      </c>
      <c r="M33" s="17">
        <v>827</v>
      </c>
      <c r="N33" s="26">
        <v>0.0193470374848851</v>
      </c>
      <c r="O33" s="18">
        <v>16</v>
      </c>
      <c r="P33" s="18">
        <v>4505</v>
      </c>
      <c r="Q33" s="40">
        <f t="shared" si="39"/>
        <v>281.5625</v>
      </c>
      <c r="R33" s="17">
        <f t="shared" si="1"/>
        <v>-599</v>
      </c>
      <c r="S33" s="36">
        <f t="shared" si="40"/>
        <v>-0.132963374028857</v>
      </c>
      <c r="T33" s="17">
        <v>504</v>
      </c>
      <c r="U33" s="26">
        <v>0.0138888888888889</v>
      </c>
      <c r="V33" s="18">
        <v>7</v>
      </c>
      <c r="W33" s="18">
        <v>1971</v>
      </c>
      <c r="X33" s="40">
        <f t="shared" si="2"/>
        <v>281.571428571429</v>
      </c>
      <c r="Y33" s="17">
        <f t="shared" si="70"/>
        <v>-262</v>
      </c>
      <c r="Z33" s="36">
        <f t="shared" si="71"/>
        <v>-0.132927447995941</v>
      </c>
      <c r="AA33" s="17">
        <v>556</v>
      </c>
      <c r="AB33" s="26">
        <v>0.0107913669064748</v>
      </c>
      <c r="AC33" s="18">
        <v>6</v>
      </c>
      <c r="AD33" s="18">
        <v>1814</v>
      </c>
      <c r="AE33" s="40">
        <v>299</v>
      </c>
      <c r="AF33" s="17">
        <f t="shared" si="41"/>
        <v>-120</v>
      </c>
      <c r="AG33" s="36">
        <f t="shared" si="42"/>
        <v>-0.0661521499448732</v>
      </c>
      <c r="AH33" s="17">
        <v>523</v>
      </c>
      <c r="AI33" s="26">
        <v>0.017208413001912</v>
      </c>
      <c r="AJ33" s="18">
        <v>9</v>
      </c>
      <c r="AK33" s="18">
        <v>2759</v>
      </c>
      <c r="AL33" s="40">
        <v>299</v>
      </c>
      <c r="AM33" s="17">
        <f t="shared" si="43"/>
        <v>-180</v>
      </c>
      <c r="AN33" s="36">
        <f t="shared" si="44"/>
        <v>-0.0652410293584632</v>
      </c>
      <c r="AO33" s="17">
        <v>453</v>
      </c>
      <c r="AP33" s="26">
        <v>0.0132450331125828</v>
      </c>
      <c r="AQ33" s="18">
        <v>6</v>
      </c>
      <c r="AR33" s="18">
        <v>1794</v>
      </c>
      <c r="AS33" s="40">
        <v>299</v>
      </c>
      <c r="AT33" s="17">
        <f t="shared" si="45"/>
        <v>-120</v>
      </c>
      <c r="AU33" s="36">
        <f t="shared" si="46"/>
        <v>-0.0668896321070234</v>
      </c>
      <c r="AV33" s="17">
        <v>496</v>
      </c>
      <c r="AW33" s="26">
        <v>0.0141129032258065</v>
      </c>
      <c r="AX33" s="18">
        <v>7</v>
      </c>
      <c r="AY33" s="18">
        <v>2063</v>
      </c>
      <c r="AZ33" s="40">
        <v>299</v>
      </c>
      <c r="BA33" s="17">
        <f t="shared" si="47"/>
        <v>-140</v>
      </c>
      <c r="BB33" s="36">
        <f t="shared" si="48"/>
        <v>-0.0678623364032962</v>
      </c>
      <c r="BC33" s="17">
        <v>510</v>
      </c>
      <c r="BD33" s="26">
        <v>0.0156862745098039</v>
      </c>
      <c r="BE33" s="17">
        <v>8</v>
      </c>
      <c r="BF33" s="18">
        <v>2491</v>
      </c>
      <c r="BG33" s="40">
        <v>299</v>
      </c>
      <c r="BH33" s="17">
        <f t="shared" si="3"/>
        <v>-160</v>
      </c>
      <c r="BI33" s="36">
        <f t="shared" si="4"/>
        <v>-0.0642312324367724</v>
      </c>
      <c r="BJ33" s="17">
        <v>508</v>
      </c>
      <c r="BK33" s="32">
        <v>0.0137795275590551</v>
      </c>
      <c r="BL33" s="17">
        <v>7</v>
      </c>
      <c r="BM33" s="18">
        <v>2133</v>
      </c>
      <c r="BN33" s="40">
        <v>299</v>
      </c>
      <c r="BO33" s="17">
        <f t="shared" si="5"/>
        <v>-140</v>
      </c>
      <c r="BP33" s="36">
        <f t="shared" si="6"/>
        <v>-0.0656352555086732</v>
      </c>
      <c r="BQ33" s="17">
        <v>614</v>
      </c>
      <c r="BR33" s="32">
        <v>0.00814332247557003</v>
      </c>
      <c r="BS33" s="18">
        <v>5</v>
      </c>
      <c r="BT33" s="18">
        <v>1485</v>
      </c>
      <c r="BU33" s="40">
        <v>299</v>
      </c>
      <c r="BV33" s="17">
        <f t="shared" si="7"/>
        <v>-100</v>
      </c>
      <c r="BW33" s="36">
        <f t="shared" si="8"/>
        <v>-0.0673400673400673</v>
      </c>
      <c r="BX33" s="112">
        <v>509</v>
      </c>
      <c r="BY33" s="117">
        <v>0.00785854616895874</v>
      </c>
      <c r="BZ33" s="18">
        <v>4</v>
      </c>
      <c r="CA33" s="112">
        <v>1246</v>
      </c>
      <c r="CB33" s="40">
        <v>299</v>
      </c>
      <c r="CC33" s="17">
        <f t="shared" si="9"/>
        <v>-80</v>
      </c>
      <c r="CD33" s="36">
        <f t="shared" si="10"/>
        <v>-0.0642054574638844</v>
      </c>
      <c r="CE33" s="112">
        <v>481</v>
      </c>
      <c r="CF33" s="117">
        <v>0.0103950103950104</v>
      </c>
      <c r="CG33" s="112">
        <v>5</v>
      </c>
      <c r="CH33" s="260">
        <v>1570</v>
      </c>
      <c r="CI33" s="40">
        <v>299</v>
      </c>
      <c r="CJ33" s="17">
        <f t="shared" si="11"/>
        <v>-100</v>
      </c>
      <c r="CK33" s="36">
        <f t="shared" si="12"/>
        <v>-0.0636942675159236</v>
      </c>
      <c r="CL33" s="120">
        <v>420</v>
      </c>
      <c r="CM33" s="121">
        <v>0.00952380952380952</v>
      </c>
      <c r="CN33" s="55">
        <v>4</v>
      </c>
      <c r="CO33" s="55">
        <v>1202</v>
      </c>
      <c r="CP33" s="40">
        <v>299</v>
      </c>
      <c r="CQ33" s="17">
        <f t="shared" si="13"/>
        <v>-80</v>
      </c>
      <c r="CR33" s="36">
        <f t="shared" si="14"/>
        <v>-0.0665557404326123</v>
      </c>
      <c r="CS33" s="122">
        <v>407</v>
      </c>
      <c r="CT33" s="121">
        <v>0.00491400491400491</v>
      </c>
      <c r="CU33" s="122">
        <v>2</v>
      </c>
      <c r="CV33" s="122">
        <v>598</v>
      </c>
      <c r="CW33" s="40">
        <v>299</v>
      </c>
      <c r="CX33" s="17">
        <f t="shared" si="15"/>
        <v>-40</v>
      </c>
      <c r="CY33" s="36">
        <f t="shared" si="16"/>
        <v>-0.0668896321070234</v>
      </c>
      <c r="CZ33" s="112">
        <v>463</v>
      </c>
      <c r="DA33" s="117">
        <v>0.0107991360691145</v>
      </c>
      <c r="DB33" s="112">
        <v>5</v>
      </c>
      <c r="DC33" s="112">
        <v>1605</v>
      </c>
      <c r="DD33" s="40">
        <v>299</v>
      </c>
      <c r="DE33" s="17">
        <f t="shared" si="17"/>
        <v>-100</v>
      </c>
      <c r="DF33" s="36">
        <f t="shared" si="18"/>
        <v>-0.0623052959501558</v>
      </c>
      <c r="DG33" s="126">
        <v>754</v>
      </c>
      <c r="DH33" s="32">
        <v>0</v>
      </c>
      <c r="DI33" s="17">
        <v>0</v>
      </c>
      <c r="DJ33" s="18">
        <v>0</v>
      </c>
      <c r="DK33" s="40">
        <v>299</v>
      </c>
      <c r="DL33" s="17">
        <f t="shared" si="19"/>
        <v>0</v>
      </c>
      <c r="DM33" s="36">
        <f t="shared" si="20"/>
        <v>0</v>
      </c>
      <c r="DN33" s="33">
        <v>1077</v>
      </c>
      <c r="DO33" s="32">
        <v>0.0139275766016713</v>
      </c>
      <c r="DP33" s="18">
        <v>15</v>
      </c>
      <c r="DQ33" s="18">
        <v>4328</v>
      </c>
      <c r="DR33" s="40">
        <f t="shared" si="49"/>
        <v>288.533333333333</v>
      </c>
      <c r="DS33" s="17">
        <f t="shared" si="21"/>
        <v>-457</v>
      </c>
      <c r="DT33" s="36">
        <f t="shared" si="22"/>
        <v>-0.105591497227357</v>
      </c>
      <c r="DU33" s="18">
        <v>856</v>
      </c>
      <c r="DV33" s="26">
        <v>0.00700934579439252</v>
      </c>
      <c r="DW33" s="18">
        <v>6</v>
      </c>
      <c r="DX33" s="18">
        <v>1684</v>
      </c>
      <c r="DY33" s="40">
        <f t="shared" si="23"/>
        <v>280.666666666667</v>
      </c>
      <c r="DZ33" s="17">
        <f t="shared" si="24"/>
        <v>-230</v>
      </c>
      <c r="EA33" s="36">
        <f t="shared" si="25"/>
        <v>-0.136579572446556</v>
      </c>
      <c r="EB33" s="18">
        <v>1333</v>
      </c>
      <c r="EC33" s="26">
        <v>0.0172543135783946</v>
      </c>
      <c r="ED33" s="18">
        <v>23</v>
      </c>
      <c r="EE33" s="18">
        <v>6679</v>
      </c>
      <c r="EF33" s="40">
        <f t="shared" si="50"/>
        <v>290.391304347826</v>
      </c>
      <c r="EG33" s="17">
        <f t="shared" si="26"/>
        <v>-658.000000000002</v>
      </c>
      <c r="EH33" s="36">
        <f t="shared" si="27"/>
        <v>-0.0985177421769729</v>
      </c>
      <c r="EI33" s="18">
        <v>624</v>
      </c>
      <c r="EJ33" s="26">
        <v>0.0112179487179487</v>
      </c>
      <c r="EK33" s="18">
        <v>7</v>
      </c>
      <c r="EL33" s="18">
        <v>2120</v>
      </c>
      <c r="EM33" s="40">
        <v>299</v>
      </c>
      <c r="EN33" s="17">
        <f t="shared" si="28"/>
        <v>-140</v>
      </c>
      <c r="EO33" s="36">
        <f t="shared" si="29"/>
        <v>-0.0660377358490566</v>
      </c>
      <c r="EP33" s="18">
        <v>574</v>
      </c>
      <c r="EQ33" s="26">
        <v>0.0104529616724739</v>
      </c>
      <c r="ER33" s="18">
        <v>6</v>
      </c>
      <c r="ES33" s="18">
        <v>1840</v>
      </c>
      <c r="ET33" s="40">
        <v>299</v>
      </c>
      <c r="EU33" s="17">
        <f t="shared" si="30"/>
        <v>-120</v>
      </c>
      <c r="EV33" s="36">
        <f t="shared" si="31"/>
        <v>-0.0652173913043478</v>
      </c>
      <c r="EW33" s="18">
        <v>336</v>
      </c>
      <c r="EX33" s="26">
        <v>0.0208333333333333</v>
      </c>
      <c r="EY33" s="17">
        <v>7</v>
      </c>
      <c r="EZ33" s="18">
        <v>2063</v>
      </c>
      <c r="FA33" s="40">
        <v>299</v>
      </c>
      <c r="FB33" s="17">
        <f t="shared" si="51"/>
        <v>-140</v>
      </c>
      <c r="FC33" s="36">
        <f t="shared" si="52"/>
        <v>-0.0678623364032962</v>
      </c>
      <c r="FD33" s="18">
        <v>281</v>
      </c>
      <c r="FE33" s="26">
        <v>0.0177935943060498</v>
      </c>
      <c r="FF33" s="17">
        <v>5</v>
      </c>
      <c r="FG33" s="18">
        <v>1485</v>
      </c>
      <c r="FH33" s="40">
        <v>299</v>
      </c>
      <c r="FI33" s="17">
        <f t="shared" si="53"/>
        <v>-100</v>
      </c>
      <c r="FJ33" s="36">
        <f t="shared" si="54"/>
        <v>-0.0673400673400673</v>
      </c>
      <c r="FK33" s="18">
        <v>269</v>
      </c>
      <c r="FL33" s="26">
        <v>0.0185873605947955</v>
      </c>
      <c r="FM33" s="17">
        <v>5</v>
      </c>
      <c r="FN33" s="18">
        <v>1495</v>
      </c>
      <c r="FO33" s="40">
        <v>299</v>
      </c>
      <c r="FP33" s="17">
        <f t="shared" si="55"/>
        <v>-100</v>
      </c>
      <c r="FQ33" s="36">
        <f t="shared" si="56"/>
        <v>-0.0668896321070234</v>
      </c>
      <c r="FR33" s="18">
        <v>246</v>
      </c>
      <c r="FS33" s="26">
        <v>0.00813008130081301</v>
      </c>
      <c r="FT33" s="17">
        <v>2</v>
      </c>
      <c r="FU33" s="18">
        <v>598</v>
      </c>
      <c r="FV33" s="40">
        <v>299</v>
      </c>
      <c r="FW33" s="17">
        <f t="shared" si="57"/>
        <v>-40</v>
      </c>
      <c r="FX33" s="36">
        <f t="shared" si="58"/>
        <v>-0.0668896321070234</v>
      </c>
      <c r="FY33" s="18">
        <v>266</v>
      </c>
      <c r="FZ33" s="26">
        <v>0.0300751879699248</v>
      </c>
      <c r="GA33" s="17">
        <v>8</v>
      </c>
      <c r="GB33" s="18">
        <v>2362</v>
      </c>
      <c r="GC33" s="40">
        <v>299</v>
      </c>
      <c r="GD33" s="17">
        <f t="shared" si="59"/>
        <v>-160</v>
      </c>
      <c r="GE33" s="36">
        <f t="shared" si="60"/>
        <v>-0.0677392040643522</v>
      </c>
      <c r="GF33" s="18">
        <v>286</v>
      </c>
      <c r="GG33" s="26">
        <v>0.020979020979021</v>
      </c>
      <c r="GH33" s="18">
        <v>6</v>
      </c>
      <c r="GI33" s="18">
        <v>1794</v>
      </c>
      <c r="GJ33" s="40">
        <v>299</v>
      </c>
      <c r="GK33" s="17">
        <f t="shared" si="61"/>
        <v>-120</v>
      </c>
      <c r="GL33" s="36">
        <f t="shared" si="62"/>
        <v>-0.0668896321070234</v>
      </c>
      <c r="GM33" s="18">
        <v>286</v>
      </c>
      <c r="GN33" s="26">
        <v>0.027972027972028</v>
      </c>
      <c r="GO33" s="18">
        <v>8</v>
      </c>
      <c r="GP33" s="18">
        <v>2382</v>
      </c>
      <c r="GQ33" s="40">
        <v>299</v>
      </c>
      <c r="GR33" s="17">
        <f t="shared" si="63"/>
        <v>-160</v>
      </c>
      <c r="GS33" s="36">
        <f t="shared" si="64"/>
        <v>-0.0671704450041982</v>
      </c>
      <c r="GT33" s="18">
        <v>307</v>
      </c>
      <c r="GU33" s="26">
        <v>0.0260586319218241</v>
      </c>
      <c r="GV33" s="18">
        <v>8</v>
      </c>
      <c r="GW33" s="18">
        <v>2260</v>
      </c>
      <c r="GX33" s="40">
        <v>299</v>
      </c>
      <c r="GY33" s="17">
        <f t="shared" si="32"/>
        <v>-160</v>
      </c>
      <c r="GZ33" s="36">
        <f t="shared" si="33"/>
        <v>-0.0707964601769911</v>
      </c>
      <c r="HA33" s="18">
        <v>372</v>
      </c>
      <c r="HB33" s="26">
        <v>0.0295698924731183</v>
      </c>
      <c r="HC33" s="18">
        <v>11</v>
      </c>
      <c r="HD33" s="18">
        <v>3044</v>
      </c>
      <c r="HE33" s="40">
        <v>299</v>
      </c>
      <c r="HF33" s="17">
        <f t="shared" si="65"/>
        <v>-220</v>
      </c>
      <c r="HG33" s="36">
        <f t="shared" si="66"/>
        <v>-0.0722733245729304</v>
      </c>
      <c r="HH33" s="18">
        <v>303</v>
      </c>
      <c r="HI33" s="26">
        <v>0.0264026402640264</v>
      </c>
      <c r="HJ33" s="17">
        <v>8</v>
      </c>
      <c r="HK33" s="18">
        <v>2212</v>
      </c>
      <c r="HL33" s="40">
        <v>299</v>
      </c>
      <c r="HM33" s="17">
        <f t="shared" si="67"/>
        <v>-160</v>
      </c>
      <c r="HN33" s="36">
        <f t="shared" si="68"/>
        <v>-0.0723327305605787</v>
      </c>
      <c r="HO33" s="18"/>
      <c r="HP33" s="26"/>
      <c r="HQ33" s="17"/>
      <c r="HR33" s="18"/>
      <c r="HS33" s="40"/>
      <c r="HT33" s="17"/>
      <c r="HU33" s="36"/>
      <c r="HV33" s="17">
        <v>609</v>
      </c>
      <c r="HW33" s="17">
        <v>173361.25</v>
      </c>
      <c r="HX33" s="18">
        <v>101</v>
      </c>
      <c r="HY33" s="18">
        <v>32002.83</v>
      </c>
      <c r="HZ33" s="17">
        <v>234</v>
      </c>
      <c r="IA33" s="17">
        <v>72465</v>
      </c>
      <c r="IB33" s="17">
        <v>245</v>
      </c>
      <c r="IC33" s="17">
        <v>73889</v>
      </c>
      <c r="ID33" s="17">
        <v>242</v>
      </c>
      <c r="IE33" s="17">
        <v>72237</v>
      </c>
      <c r="IF33" s="16"/>
      <c r="IG33" s="16"/>
      <c r="IH33" s="41"/>
      <c r="II33" s="41"/>
      <c r="IJ33" s="41"/>
      <c r="IK33" s="41"/>
      <c r="IL33" s="18"/>
      <c r="IM33" s="41"/>
      <c r="IN33" s="41"/>
      <c r="IO33" s="41"/>
      <c r="IP33" s="18"/>
      <c r="IQ33" s="18"/>
      <c r="IR33" s="18">
        <f t="shared" si="34"/>
        <v>216</v>
      </c>
      <c r="IS33" s="18">
        <f t="shared" si="35"/>
        <v>63582</v>
      </c>
      <c r="IT33" s="17">
        <v>319</v>
      </c>
      <c r="IU33" s="18">
        <f t="shared" si="69"/>
        <v>-5186</v>
      </c>
      <c r="IV33" s="36">
        <f t="shared" si="36"/>
        <v>-0.0815639646440817</v>
      </c>
      <c r="IW33" s="18">
        <f t="shared" si="37"/>
        <v>1647</v>
      </c>
      <c r="IX33" s="42">
        <f t="shared" si="38"/>
        <v>487537.08</v>
      </c>
      <c r="IY33" s="43"/>
      <c r="IZ33" s="43"/>
    </row>
    <row r="34" spans="1:260">
      <c r="A34" s="16"/>
      <c r="B34" s="20" t="s">
        <v>38</v>
      </c>
      <c r="C34" s="18">
        <v>6939962758466</v>
      </c>
      <c r="D34" s="18">
        <v>21061110001766</v>
      </c>
      <c r="E34" s="17" t="s">
        <v>192</v>
      </c>
      <c r="F34" s="19" t="s">
        <v>193</v>
      </c>
      <c r="G34" s="17" t="s">
        <v>129</v>
      </c>
      <c r="H34" s="26">
        <f>VLOOKUP(C34,供应链!E:J,6,0)</f>
        <v>0</v>
      </c>
      <c r="I34" s="17">
        <f>VLOOKUP(C34,供应链!E:H,4,0)</f>
        <v>0</v>
      </c>
      <c r="J34" s="17">
        <f>VLOOKUP(C34,供应链!E:K,7,0)</f>
        <v>0</v>
      </c>
      <c r="K34" s="18" t="str">
        <f>VLOOKUP(C34,供应链!E:I,5,0)</f>
        <v>-</v>
      </c>
      <c r="L34" s="27">
        <f t="shared" si="0"/>
        <v>0.000925483018946405</v>
      </c>
      <c r="M34" s="17">
        <v>430</v>
      </c>
      <c r="N34" s="26">
        <v>0.00930232558139535</v>
      </c>
      <c r="O34" s="18">
        <v>4</v>
      </c>
      <c r="P34" s="18">
        <v>1476</v>
      </c>
      <c r="Q34" s="40">
        <f t="shared" si="39"/>
        <v>369</v>
      </c>
      <c r="R34" s="17">
        <f t="shared" si="1"/>
        <v>-40</v>
      </c>
      <c r="S34" s="36">
        <f t="shared" si="40"/>
        <v>-0.02710027100271</v>
      </c>
      <c r="T34" s="17">
        <v>291</v>
      </c>
      <c r="U34" s="26">
        <v>0.00343642611683849</v>
      </c>
      <c r="V34" s="18">
        <v>1</v>
      </c>
      <c r="W34" s="18">
        <v>429</v>
      </c>
      <c r="X34" s="40">
        <f t="shared" si="2"/>
        <v>429</v>
      </c>
      <c r="Y34" s="17">
        <f t="shared" si="70"/>
        <v>50</v>
      </c>
      <c r="Z34" s="36">
        <f t="shared" si="71"/>
        <v>0.116550116550117</v>
      </c>
      <c r="AA34" s="17">
        <v>310</v>
      </c>
      <c r="AB34" s="26">
        <v>0.00645161290322581</v>
      </c>
      <c r="AC34" s="18">
        <v>2</v>
      </c>
      <c r="AD34" s="18">
        <v>768</v>
      </c>
      <c r="AE34" s="40">
        <v>299</v>
      </c>
      <c r="AF34" s="17">
        <f t="shared" si="41"/>
        <v>-160</v>
      </c>
      <c r="AG34" s="36">
        <f t="shared" si="42"/>
        <v>-0.208333333333333</v>
      </c>
      <c r="AH34" s="17">
        <v>206</v>
      </c>
      <c r="AI34" s="26">
        <v>0.00485436893203883</v>
      </c>
      <c r="AJ34" s="18">
        <v>1</v>
      </c>
      <c r="AK34" s="18">
        <v>369</v>
      </c>
      <c r="AL34" s="40">
        <v>299</v>
      </c>
      <c r="AM34" s="17">
        <f t="shared" si="43"/>
        <v>-80</v>
      </c>
      <c r="AN34" s="36">
        <f t="shared" si="44"/>
        <v>-0.21680216802168</v>
      </c>
      <c r="AO34" s="17">
        <v>160</v>
      </c>
      <c r="AP34" s="26">
        <v>0.00625</v>
      </c>
      <c r="AQ34" s="18">
        <v>1</v>
      </c>
      <c r="AR34" s="18">
        <v>369</v>
      </c>
      <c r="AS34" s="40">
        <v>299</v>
      </c>
      <c r="AT34" s="17">
        <f t="shared" si="45"/>
        <v>-80</v>
      </c>
      <c r="AU34" s="36">
        <f t="shared" si="46"/>
        <v>-0.21680216802168</v>
      </c>
      <c r="AV34" s="17">
        <v>198</v>
      </c>
      <c r="AW34" s="26">
        <v>0.0151515151515152</v>
      </c>
      <c r="AX34" s="18">
        <v>3</v>
      </c>
      <c r="AY34" s="18">
        <v>1087</v>
      </c>
      <c r="AZ34" s="40">
        <v>299</v>
      </c>
      <c r="BA34" s="17">
        <f t="shared" si="47"/>
        <v>-240</v>
      </c>
      <c r="BB34" s="36">
        <f t="shared" si="48"/>
        <v>-0.220791168353266</v>
      </c>
      <c r="BC34" s="17">
        <v>225</v>
      </c>
      <c r="BD34" s="26">
        <v>0.00888888888888889</v>
      </c>
      <c r="BE34" s="17">
        <v>2</v>
      </c>
      <c r="BF34" s="18">
        <v>748</v>
      </c>
      <c r="BG34" s="40">
        <v>299</v>
      </c>
      <c r="BH34" s="17">
        <f t="shared" si="3"/>
        <v>-160</v>
      </c>
      <c r="BI34" s="36">
        <f t="shared" si="4"/>
        <v>-0.213903743315508</v>
      </c>
      <c r="BJ34" s="17">
        <v>177</v>
      </c>
      <c r="BK34" s="32">
        <v>0.0169491525423729</v>
      </c>
      <c r="BL34" s="17">
        <v>3</v>
      </c>
      <c r="BM34" s="18">
        <v>1087</v>
      </c>
      <c r="BN34" s="40">
        <v>299</v>
      </c>
      <c r="BO34" s="17">
        <f t="shared" si="5"/>
        <v>-240</v>
      </c>
      <c r="BP34" s="36">
        <f t="shared" si="6"/>
        <v>-0.220791168353266</v>
      </c>
      <c r="BQ34" s="17">
        <v>179</v>
      </c>
      <c r="BR34" s="32">
        <v>0.0279329608938547</v>
      </c>
      <c r="BS34" s="18">
        <v>5</v>
      </c>
      <c r="BT34" s="18">
        <v>1849</v>
      </c>
      <c r="BU34" s="40">
        <v>299</v>
      </c>
      <c r="BV34" s="17">
        <f t="shared" si="7"/>
        <v>-400</v>
      </c>
      <c r="BW34" s="36">
        <f t="shared" si="8"/>
        <v>-0.216333153055706</v>
      </c>
      <c r="BX34" s="112">
        <v>190</v>
      </c>
      <c r="BY34" s="117">
        <v>0.0105263157894737</v>
      </c>
      <c r="BZ34" s="18">
        <v>2</v>
      </c>
      <c r="CA34" s="112">
        <v>756</v>
      </c>
      <c r="CB34" s="40">
        <v>299</v>
      </c>
      <c r="CC34" s="17">
        <f t="shared" si="9"/>
        <v>-160</v>
      </c>
      <c r="CD34" s="36">
        <f t="shared" si="10"/>
        <v>-0.211640211640212</v>
      </c>
      <c r="CE34" s="112">
        <v>170</v>
      </c>
      <c r="CF34" s="117">
        <v>0.00588235294117647</v>
      </c>
      <c r="CG34" s="112">
        <v>1</v>
      </c>
      <c r="CH34" s="260">
        <v>369</v>
      </c>
      <c r="CI34" s="40">
        <v>299</v>
      </c>
      <c r="CJ34" s="17">
        <f t="shared" si="11"/>
        <v>-80</v>
      </c>
      <c r="CK34" s="36">
        <f t="shared" si="12"/>
        <v>-0.21680216802168</v>
      </c>
      <c r="CL34" s="120">
        <v>136</v>
      </c>
      <c r="CM34" s="121">
        <v>0.0147058823529412</v>
      </c>
      <c r="CN34" s="55">
        <v>2</v>
      </c>
      <c r="CO34" s="55">
        <v>738</v>
      </c>
      <c r="CP34" s="40">
        <v>299</v>
      </c>
      <c r="CQ34" s="17">
        <f t="shared" si="13"/>
        <v>-160</v>
      </c>
      <c r="CR34" s="36">
        <f t="shared" si="14"/>
        <v>-0.21680216802168</v>
      </c>
      <c r="CS34" s="122">
        <v>145</v>
      </c>
      <c r="CT34" s="121">
        <v>0.0137931034482759</v>
      </c>
      <c r="CU34" s="122">
        <v>2</v>
      </c>
      <c r="CV34" s="122">
        <v>766</v>
      </c>
      <c r="CW34" s="40">
        <v>299</v>
      </c>
      <c r="CX34" s="17">
        <f t="shared" si="15"/>
        <v>-160</v>
      </c>
      <c r="CY34" s="36">
        <f t="shared" si="16"/>
        <v>-0.2088772845953</v>
      </c>
      <c r="CZ34" s="112">
        <v>162</v>
      </c>
      <c r="DA34" s="117">
        <v>0.00617283950617284</v>
      </c>
      <c r="DB34" s="112">
        <v>1</v>
      </c>
      <c r="DC34" s="112">
        <v>379</v>
      </c>
      <c r="DD34" s="40">
        <v>299</v>
      </c>
      <c r="DE34" s="17">
        <f t="shared" si="17"/>
        <v>-80</v>
      </c>
      <c r="DF34" s="36">
        <f t="shared" si="18"/>
        <v>-0.211081794195251</v>
      </c>
      <c r="DG34" s="126">
        <v>311</v>
      </c>
      <c r="DH34" s="32">
        <v>0</v>
      </c>
      <c r="DI34" s="17">
        <v>0</v>
      </c>
      <c r="DJ34" s="18">
        <v>0</v>
      </c>
      <c r="DK34" s="40">
        <v>299</v>
      </c>
      <c r="DL34" s="17">
        <f t="shared" si="19"/>
        <v>0</v>
      </c>
      <c r="DM34" s="36">
        <f t="shared" si="20"/>
        <v>0</v>
      </c>
      <c r="DN34" s="33">
        <v>455</v>
      </c>
      <c r="DO34" s="32">
        <v>0.0263736263736264</v>
      </c>
      <c r="DP34" s="18">
        <v>12</v>
      </c>
      <c r="DQ34" s="18">
        <v>3635</v>
      </c>
      <c r="DR34" s="40">
        <f t="shared" si="49"/>
        <v>302.916666666667</v>
      </c>
      <c r="DS34" s="17">
        <f t="shared" si="21"/>
        <v>-913</v>
      </c>
      <c r="DT34" s="36">
        <f t="shared" si="22"/>
        <v>-0.251169188445667</v>
      </c>
      <c r="DU34" s="18">
        <v>387</v>
      </c>
      <c r="DV34" s="26">
        <v>0.0129198966408269</v>
      </c>
      <c r="DW34" s="18">
        <v>5</v>
      </c>
      <c r="DX34" s="18">
        <v>1525</v>
      </c>
      <c r="DY34" s="40">
        <f t="shared" si="23"/>
        <v>305</v>
      </c>
      <c r="DZ34" s="17">
        <f t="shared" si="24"/>
        <v>-370</v>
      </c>
      <c r="EA34" s="36">
        <f t="shared" si="25"/>
        <v>-0.242622950819672</v>
      </c>
      <c r="EB34" s="18">
        <v>580</v>
      </c>
      <c r="EC34" s="26">
        <v>0.0224137931034483</v>
      </c>
      <c r="ED34" s="18">
        <v>13</v>
      </c>
      <c r="EE34" s="18">
        <v>3926</v>
      </c>
      <c r="EF34" s="40">
        <f t="shared" si="50"/>
        <v>302</v>
      </c>
      <c r="EG34" s="17">
        <f t="shared" si="26"/>
        <v>-1001</v>
      </c>
      <c r="EH34" s="36">
        <f t="shared" si="27"/>
        <v>-0.254966887417219</v>
      </c>
      <c r="EI34" s="18">
        <v>291</v>
      </c>
      <c r="EJ34" s="26">
        <v>0.0240549828178694</v>
      </c>
      <c r="EK34" s="18">
        <v>7</v>
      </c>
      <c r="EL34" s="18">
        <v>2177</v>
      </c>
      <c r="EM34" s="40">
        <v>299</v>
      </c>
      <c r="EN34" s="17">
        <f t="shared" si="28"/>
        <v>-560</v>
      </c>
      <c r="EO34" s="36">
        <f t="shared" si="29"/>
        <v>-0.257234726688103</v>
      </c>
      <c r="EP34" s="18">
        <v>233</v>
      </c>
      <c r="EQ34" s="26">
        <v>0.0171673819742489</v>
      </c>
      <c r="ER34" s="18">
        <v>4</v>
      </c>
      <c r="ES34" s="18">
        <v>1335</v>
      </c>
      <c r="ET34" s="40">
        <v>299</v>
      </c>
      <c r="EU34" s="17">
        <f t="shared" si="30"/>
        <v>-320</v>
      </c>
      <c r="EV34" s="36">
        <f t="shared" si="31"/>
        <v>-0.239700374531835</v>
      </c>
      <c r="EW34" s="18">
        <v>154</v>
      </c>
      <c r="EX34" s="26">
        <v>0.012987012987013</v>
      </c>
      <c r="EY34" s="17">
        <v>2</v>
      </c>
      <c r="EZ34" s="18">
        <v>588</v>
      </c>
      <c r="FA34" s="40">
        <v>299</v>
      </c>
      <c r="FB34" s="17">
        <f t="shared" si="51"/>
        <v>-160</v>
      </c>
      <c r="FC34" s="36">
        <f t="shared" si="52"/>
        <v>-0.272108843537415</v>
      </c>
      <c r="FD34" s="18">
        <v>143</v>
      </c>
      <c r="FE34" s="26">
        <v>0.020979020979021</v>
      </c>
      <c r="FF34" s="17">
        <v>3</v>
      </c>
      <c r="FG34" s="18">
        <v>887</v>
      </c>
      <c r="FH34" s="40">
        <v>299</v>
      </c>
      <c r="FI34" s="17">
        <f t="shared" si="53"/>
        <v>-240</v>
      </c>
      <c r="FJ34" s="36">
        <f t="shared" si="54"/>
        <v>-0.270574971815107</v>
      </c>
      <c r="FK34" s="18">
        <v>147</v>
      </c>
      <c r="FL34" s="26">
        <v>0.00680272108843537</v>
      </c>
      <c r="FM34" s="17">
        <v>1</v>
      </c>
      <c r="FN34" s="18">
        <v>299</v>
      </c>
      <c r="FO34" s="40">
        <v>299</v>
      </c>
      <c r="FP34" s="17">
        <f t="shared" si="55"/>
        <v>-80</v>
      </c>
      <c r="FQ34" s="36">
        <f t="shared" si="56"/>
        <v>-0.267558528428094</v>
      </c>
      <c r="FR34" s="18">
        <v>106</v>
      </c>
      <c r="FS34" s="26">
        <v>0.0283018867924528</v>
      </c>
      <c r="FT34" s="17">
        <v>3</v>
      </c>
      <c r="FU34" s="18">
        <v>897</v>
      </c>
      <c r="FV34" s="40">
        <v>299</v>
      </c>
      <c r="FW34" s="17">
        <f t="shared" si="57"/>
        <v>-240</v>
      </c>
      <c r="FX34" s="36">
        <f t="shared" si="58"/>
        <v>-0.267558528428094</v>
      </c>
      <c r="FY34" s="18">
        <v>120</v>
      </c>
      <c r="FZ34" s="26">
        <v>0.025</v>
      </c>
      <c r="GA34" s="17">
        <v>3</v>
      </c>
      <c r="GB34" s="18">
        <v>897</v>
      </c>
      <c r="GC34" s="40">
        <v>299</v>
      </c>
      <c r="GD34" s="17">
        <f t="shared" si="59"/>
        <v>-240</v>
      </c>
      <c r="GE34" s="36">
        <f t="shared" si="60"/>
        <v>-0.267558528428094</v>
      </c>
      <c r="GF34" s="18">
        <v>119</v>
      </c>
      <c r="GG34" s="26">
        <v>0</v>
      </c>
      <c r="GH34" s="18">
        <v>0</v>
      </c>
      <c r="GI34" s="18">
        <v>0</v>
      </c>
      <c r="GJ34" s="40">
        <v>299</v>
      </c>
      <c r="GK34" s="17">
        <f t="shared" si="61"/>
        <v>0</v>
      </c>
      <c r="GL34" s="36">
        <f t="shared" si="62"/>
        <v>0</v>
      </c>
      <c r="GM34" s="18">
        <v>100</v>
      </c>
      <c r="GN34" s="26">
        <v>0.02</v>
      </c>
      <c r="GO34" s="18">
        <v>2</v>
      </c>
      <c r="GP34" s="18">
        <v>598</v>
      </c>
      <c r="GQ34" s="40">
        <v>299</v>
      </c>
      <c r="GR34" s="17">
        <f t="shared" si="63"/>
        <v>-160</v>
      </c>
      <c r="GS34" s="36">
        <f t="shared" si="64"/>
        <v>-0.267558528428094</v>
      </c>
      <c r="GT34" s="18">
        <v>121</v>
      </c>
      <c r="GU34" s="26">
        <v>0.00826446280991736</v>
      </c>
      <c r="GV34" s="18">
        <v>1</v>
      </c>
      <c r="GW34" s="18">
        <v>289</v>
      </c>
      <c r="GX34" s="40">
        <v>299</v>
      </c>
      <c r="GY34" s="17">
        <f t="shared" si="32"/>
        <v>-80</v>
      </c>
      <c r="GZ34" s="36">
        <f t="shared" si="33"/>
        <v>-0.27681660899654</v>
      </c>
      <c r="HA34" s="18">
        <v>132</v>
      </c>
      <c r="HB34" s="26">
        <v>0.00757575757575758</v>
      </c>
      <c r="HC34" s="18">
        <v>1</v>
      </c>
      <c r="HD34" s="18">
        <v>299</v>
      </c>
      <c r="HE34" s="40">
        <v>299</v>
      </c>
      <c r="HF34" s="17">
        <f t="shared" si="65"/>
        <v>-80</v>
      </c>
      <c r="HG34" s="36">
        <f t="shared" si="66"/>
        <v>-0.267558528428094</v>
      </c>
      <c r="HH34" s="18">
        <v>109</v>
      </c>
      <c r="HI34" s="26">
        <v>0.018348623853211</v>
      </c>
      <c r="HJ34" s="17">
        <v>2</v>
      </c>
      <c r="HK34" s="18">
        <v>588</v>
      </c>
      <c r="HL34" s="40">
        <v>299</v>
      </c>
      <c r="HM34" s="17">
        <f t="shared" si="67"/>
        <v>-160</v>
      </c>
      <c r="HN34" s="36">
        <f t="shared" si="68"/>
        <v>-0.272108843537415</v>
      </c>
      <c r="HO34" s="18"/>
      <c r="HP34" s="26"/>
      <c r="HQ34" s="17"/>
      <c r="HR34" s="18"/>
      <c r="HS34" s="40"/>
      <c r="HT34" s="17"/>
      <c r="HU34" s="36"/>
      <c r="HV34" s="17">
        <v>151</v>
      </c>
      <c r="HW34" s="17">
        <v>50627.26</v>
      </c>
      <c r="HX34" s="18">
        <v>58</v>
      </c>
      <c r="HY34" s="18">
        <v>21502</v>
      </c>
      <c r="HZ34" s="17">
        <v>166</v>
      </c>
      <c r="IA34" s="17">
        <v>63530</v>
      </c>
      <c r="IB34" s="17">
        <v>137</v>
      </c>
      <c r="IC34" s="17">
        <v>51970</v>
      </c>
      <c r="ID34" s="17">
        <v>78</v>
      </c>
      <c r="IE34" s="17">
        <v>29540</v>
      </c>
      <c r="IF34" s="16"/>
      <c r="IG34" s="16"/>
      <c r="IH34" s="41"/>
      <c r="II34" s="41"/>
      <c r="IJ34" s="41"/>
      <c r="IK34" s="41"/>
      <c r="IL34" s="18"/>
      <c r="IM34" s="41"/>
      <c r="IN34" s="41"/>
      <c r="IO34" s="41"/>
      <c r="IP34" s="18"/>
      <c r="IQ34" s="18"/>
      <c r="IR34" s="18">
        <f t="shared" si="34"/>
        <v>89</v>
      </c>
      <c r="IS34" s="18">
        <f t="shared" si="35"/>
        <v>29130</v>
      </c>
      <c r="IT34" s="17">
        <v>379</v>
      </c>
      <c r="IU34" s="18">
        <f t="shared" si="69"/>
        <v>-6594</v>
      </c>
      <c r="IV34" s="36">
        <f t="shared" si="36"/>
        <v>-0.226364572605561</v>
      </c>
      <c r="IW34" s="18">
        <f t="shared" si="37"/>
        <v>679</v>
      </c>
      <c r="IX34" s="42">
        <f t="shared" si="38"/>
        <v>246299.26</v>
      </c>
      <c r="IY34" s="43"/>
      <c r="IZ34" s="43"/>
    </row>
    <row r="35" spans="1:260">
      <c r="A35" s="16"/>
      <c r="B35" s="17" t="s">
        <v>39</v>
      </c>
      <c r="C35" s="18">
        <v>6939962755656</v>
      </c>
      <c r="D35" s="18">
        <v>21063510001616</v>
      </c>
      <c r="E35" s="17" t="s">
        <v>194</v>
      </c>
      <c r="F35" s="19" t="s">
        <v>195</v>
      </c>
      <c r="G35" s="17" t="s">
        <v>129</v>
      </c>
      <c r="H35" s="26">
        <f>VLOOKUP(C35,供应链!E:J,6,0)</f>
        <v>0.76</v>
      </c>
      <c r="I35" s="17">
        <f>VLOOKUP(C35,供应链!E:H,4,0)</f>
        <v>236</v>
      </c>
      <c r="J35" s="17">
        <f>VLOOKUP(C35,供应链!E:K,7,0)</f>
        <v>84</v>
      </c>
      <c r="K35" s="18">
        <f>VLOOKUP(C35,供应链!E:I,5,0)</f>
        <v>10.6301745956844</v>
      </c>
      <c r="L35" s="27">
        <f t="shared" si="0"/>
        <v>0.00789260237505979</v>
      </c>
      <c r="M35" s="17">
        <v>472</v>
      </c>
      <c r="N35" s="26">
        <v>0.110169491525424</v>
      </c>
      <c r="O35" s="18">
        <v>52</v>
      </c>
      <c r="P35" s="18">
        <v>4686</v>
      </c>
      <c r="Q35" s="40">
        <f t="shared" si="39"/>
        <v>90.1153846153846</v>
      </c>
      <c r="R35" s="17">
        <f t="shared" si="1"/>
        <v>-1502</v>
      </c>
      <c r="S35" s="36">
        <f t="shared" si="40"/>
        <v>-0.320529236022194</v>
      </c>
      <c r="T35" s="17">
        <v>353</v>
      </c>
      <c r="U35" s="26">
        <v>0.0594900849858357</v>
      </c>
      <c r="V35" s="18">
        <v>21</v>
      </c>
      <c r="W35" s="18">
        <v>1879</v>
      </c>
      <c r="X35" s="40">
        <f t="shared" si="2"/>
        <v>89.4761904761905</v>
      </c>
      <c r="Y35" s="17">
        <f t="shared" si="70"/>
        <v>-620</v>
      </c>
      <c r="Z35" s="36">
        <f t="shared" si="71"/>
        <v>-0.329962746141565</v>
      </c>
      <c r="AA35" s="17">
        <v>375</v>
      </c>
      <c r="AB35" s="26">
        <v>0.109333333333333</v>
      </c>
      <c r="AC35" s="18">
        <v>41</v>
      </c>
      <c r="AD35" s="18">
        <v>3728</v>
      </c>
      <c r="AE35" s="40">
        <v>109</v>
      </c>
      <c r="AF35" s="17">
        <f t="shared" si="41"/>
        <v>-410</v>
      </c>
      <c r="AG35" s="36">
        <f t="shared" si="42"/>
        <v>-0.109978540772532</v>
      </c>
      <c r="AH35" s="17">
        <v>388</v>
      </c>
      <c r="AI35" s="26">
        <v>0.175257731958763</v>
      </c>
      <c r="AJ35" s="18">
        <v>68</v>
      </c>
      <c r="AK35" s="18">
        <v>6118</v>
      </c>
      <c r="AL35" s="40">
        <v>109</v>
      </c>
      <c r="AM35" s="17">
        <f t="shared" si="43"/>
        <v>-680</v>
      </c>
      <c r="AN35" s="36">
        <f t="shared" si="44"/>
        <v>-0.111147433801896</v>
      </c>
      <c r="AO35" s="17">
        <v>330</v>
      </c>
      <c r="AP35" s="26">
        <v>0.0424242424242424</v>
      </c>
      <c r="AQ35" s="18">
        <v>14</v>
      </c>
      <c r="AR35" s="18">
        <v>1391</v>
      </c>
      <c r="AS35" s="40">
        <v>109</v>
      </c>
      <c r="AT35" s="17">
        <f t="shared" si="45"/>
        <v>-140</v>
      </c>
      <c r="AU35" s="36">
        <f t="shared" si="46"/>
        <v>-0.100647016534867</v>
      </c>
      <c r="AV35" s="17">
        <v>350</v>
      </c>
      <c r="AW35" s="26">
        <v>0.0742857142857143</v>
      </c>
      <c r="AX35" s="18">
        <v>26</v>
      </c>
      <c r="AY35" s="18">
        <v>2539</v>
      </c>
      <c r="AZ35" s="40">
        <v>109</v>
      </c>
      <c r="BA35" s="17">
        <f t="shared" si="47"/>
        <v>-260</v>
      </c>
      <c r="BB35" s="36">
        <f t="shared" si="48"/>
        <v>-0.102402520677432</v>
      </c>
      <c r="BC35" s="17">
        <v>355</v>
      </c>
      <c r="BD35" s="26">
        <v>0.0507042253521127</v>
      </c>
      <c r="BE35" s="17">
        <v>18</v>
      </c>
      <c r="BF35" s="18">
        <v>1872</v>
      </c>
      <c r="BG35" s="40">
        <v>109</v>
      </c>
      <c r="BH35" s="17">
        <f t="shared" si="3"/>
        <v>-180</v>
      </c>
      <c r="BI35" s="36">
        <f t="shared" si="4"/>
        <v>-0.0961538461538462</v>
      </c>
      <c r="BJ35" s="17">
        <v>359</v>
      </c>
      <c r="BK35" s="32">
        <v>0.0724233983286908</v>
      </c>
      <c r="BL35" s="17">
        <v>26</v>
      </c>
      <c r="BM35" s="18">
        <v>2492</v>
      </c>
      <c r="BN35" s="40">
        <v>109</v>
      </c>
      <c r="BO35" s="17">
        <f t="shared" si="5"/>
        <v>-260</v>
      </c>
      <c r="BP35" s="36">
        <f t="shared" si="6"/>
        <v>-0.104333868378812</v>
      </c>
      <c r="BQ35" s="17">
        <v>281</v>
      </c>
      <c r="BR35" s="32">
        <v>0.0676156583629893</v>
      </c>
      <c r="BS35" s="18">
        <v>19</v>
      </c>
      <c r="BT35" s="18">
        <v>1882</v>
      </c>
      <c r="BU35" s="40">
        <v>109</v>
      </c>
      <c r="BV35" s="17">
        <f t="shared" si="7"/>
        <v>-190</v>
      </c>
      <c r="BW35" s="36">
        <f t="shared" si="8"/>
        <v>-0.100956429330499</v>
      </c>
      <c r="BX35" s="112">
        <v>295</v>
      </c>
      <c r="BY35" s="117">
        <v>0.0508474576271186</v>
      </c>
      <c r="BZ35" s="18">
        <v>15</v>
      </c>
      <c r="CA35" s="112">
        <v>1495</v>
      </c>
      <c r="CB35" s="40">
        <v>109</v>
      </c>
      <c r="CC35" s="17">
        <f t="shared" si="9"/>
        <v>-150</v>
      </c>
      <c r="CD35" s="36">
        <f t="shared" si="10"/>
        <v>-0.100334448160535</v>
      </c>
      <c r="CE35" s="112">
        <v>257</v>
      </c>
      <c r="CF35" s="117">
        <v>0.0894941634241245</v>
      </c>
      <c r="CG35" s="112">
        <v>23</v>
      </c>
      <c r="CH35" s="260">
        <v>2366.89285714286</v>
      </c>
      <c r="CI35" s="40">
        <v>109</v>
      </c>
      <c r="CJ35" s="17">
        <f t="shared" si="11"/>
        <v>-230</v>
      </c>
      <c r="CK35" s="36">
        <f t="shared" si="12"/>
        <v>-0.0971738113560574</v>
      </c>
      <c r="CL35" s="120">
        <v>293</v>
      </c>
      <c r="CM35" s="121">
        <v>0.0614334470989761</v>
      </c>
      <c r="CN35" s="55">
        <v>18</v>
      </c>
      <c r="CO35" s="55">
        <v>1829</v>
      </c>
      <c r="CP35" s="40">
        <v>109</v>
      </c>
      <c r="CQ35" s="17">
        <f t="shared" si="13"/>
        <v>-180</v>
      </c>
      <c r="CR35" s="36">
        <f t="shared" si="14"/>
        <v>-0.0984144341170038</v>
      </c>
      <c r="CS35" s="122">
        <v>263</v>
      </c>
      <c r="CT35" s="121">
        <v>0.0532319391634981</v>
      </c>
      <c r="CU35" s="122">
        <v>14</v>
      </c>
      <c r="CV35" s="122">
        <v>1402</v>
      </c>
      <c r="CW35" s="40">
        <v>109</v>
      </c>
      <c r="CX35" s="17">
        <f t="shared" si="15"/>
        <v>-140</v>
      </c>
      <c r="CY35" s="36">
        <f t="shared" si="16"/>
        <v>-0.0998573466476462</v>
      </c>
      <c r="CZ35" s="112">
        <v>338</v>
      </c>
      <c r="DA35" s="117">
        <v>0.0532544378698225</v>
      </c>
      <c r="DB35" s="112">
        <v>18</v>
      </c>
      <c r="DC35" s="112">
        <v>1814</v>
      </c>
      <c r="DD35" s="40">
        <v>109</v>
      </c>
      <c r="DE35" s="17">
        <f t="shared" si="17"/>
        <v>-180</v>
      </c>
      <c r="DF35" s="36">
        <f t="shared" si="18"/>
        <v>-0.0992282249173098</v>
      </c>
      <c r="DG35" s="126">
        <v>285</v>
      </c>
      <c r="DH35" s="32">
        <v>0.0385964912280702</v>
      </c>
      <c r="DI35" s="17">
        <v>11</v>
      </c>
      <c r="DJ35" s="18">
        <v>1053</v>
      </c>
      <c r="DK35" s="40">
        <v>109</v>
      </c>
      <c r="DL35" s="17">
        <f t="shared" si="19"/>
        <v>-110</v>
      </c>
      <c r="DM35" s="36">
        <f t="shared" si="20"/>
        <v>-0.104463437796771</v>
      </c>
      <c r="DN35" s="33">
        <v>463</v>
      </c>
      <c r="DO35" s="32">
        <v>0.127429805615551</v>
      </c>
      <c r="DP35" s="18">
        <v>59</v>
      </c>
      <c r="DQ35" s="18">
        <v>5195</v>
      </c>
      <c r="DR35" s="40">
        <f t="shared" si="49"/>
        <v>88.0508474576271</v>
      </c>
      <c r="DS35" s="17">
        <f t="shared" si="21"/>
        <v>-1826</v>
      </c>
      <c r="DT35" s="36">
        <f t="shared" si="22"/>
        <v>-0.351491819056785</v>
      </c>
      <c r="DU35" s="18">
        <v>504</v>
      </c>
      <c r="DV35" s="26">
        <v>0.103174603174603</v>
      </c>
      <c r="DW35" s="18">
        <v>52</v>
      </c>
      <c r="DX35" s="18">
        <v>4688</v>
      </c>
      <c r="DY35" s="40">
        <f t="shared" si="23"/>
        <v>90.1538461538462</v>
      </c>
      <c r="DZ35" s="17">
        <f t="shared" si="24"/>
        <v>-1500</v>
      </c>
      <c r="EA35" s="36">
        <f t="shared" si="25"/>
        <v>-0.319965870307167</v>
      </c>
      <c r="EB35" s="18">
        <v>673</v>
      </c>
      <c r="EC35" s="26">
        <v>0.0965824665676077</v>
      </c>
      <c r="ED35" s="18">
        <v>65</v>
      </c>
      <c r="EE35" s="18">
        <v>5902</v>
      </c>
      <c r="EF35" s="40">
        <f t="shared" si="50"/>
        <v>90.8</v>
      </c>
      <c r="EG35" s="17">
        <f t="shared" si="26"/>
        <v>-1833</v>
      </c>
      <c r="EH35" s="36">
        <f t="shared" si="27"/>
        <v>-0.31057268722467</v>
      </c>
      <c r="EI35" s="18">
        <v>331</v>
      </c>
      <c r="EJ35" s="26">
        <v>0.0483383685800604</v>
      </c>
      <c r="EK35" s="18">
        <v>16</v>
      </c>
      <c r="EL35" s="18">
        <v>1573</v>
      </c>
      <c r="EM35" s="40">
        <v>109</v>
      </c>
      <c r="EN35" s="17">
        <f t="shared" si="28"/>
        <v>-160</v>
      </c>
      <c r="EO35" s="36">
        <f t="shared" si="29"/>
        <v>-0.101716465352829</v>
      </c>
      <c r="EP35" s="18">
        <v>351</v>
      </c>
      <c r="EQ35" s="26">
        <v>0.0626780626780627</v>
      </c>
      <c r="ER35" s="18">
        <v>22</v>
      </c>
      <c r="ES35" s="18">
        <v>2136</v>
      </c>
      <c r="ET35" s="40">
        <v>109</v>
      </c>
      <c r="EU35" s="17">
        <f t="shared" si="30"/>
        <v>-220</v>
      </c>
      <c r="EV35" s="36">
        <f t="shared" si="31"/>
        <v>-0.102996254681648</v>
      </c>
      <c r="EW35" s="18">
        <v>264</v>
      </c>
      <c r="EX35" s="26">
        <v>0.0303030303030303</v>
      </c>
      <c r="EY35" s="17">
        <v>8</v>
      </c>
      <c r="EZ35" s="18">
        <v>844</v>
      </c>
      <c r="FA35" s="40">
        <v>109</v>
      </c>
      <c r="FB35" s="17">
        <f t="shared" si="51"/>
        <v>-80</v>
      </c>
      <c r="FC35" s="36">
        <f t="shared" si="52"/>
        <v>-0.0947867298578199</v>
      </c>
      <c r="FD35" s="18">
        <v>236</v>
      </c>
      <c r="FE35" s="26">
        <v>0.0635593220338983</v>
      </c>
      <c r="FF35" s="17">
        <v>15</v>
      </c>
      <c r="FG35" s="18">
        <v>1615</v>
      </c>
      <c r="FH35" s="40">
        <v>109</v>
      </c>
      <c r="FI35" s="17">
        <f t="shared" si="53"/>
        <v>-150</v>
      </c>
      <c r="FJ35" s="36">
        <f t="shared" si="54"/>
        <v>-0.0928792569659443</v>
      </c>
      <c r="FK35" s="18">
        <v>260</v>
      </c>
      <c r="FL35" s="26">
        <v>0.0423076923076923</v>
      </c>
      <c r="FM35" s="17">
        <v>11</v>
      </c>
      <c r="FN35" s="18">
        <v>1085</v>
      </c>
      <c r="FO35" s="40">
        <v>109</v>
      </c>
      <c r="FP35" s="17">
        <f t="shared" si="55"/>
        <v>-110</v>
      </c>
      <c r="FQ35" s="36">
        <f t="shared" si="56"/>
        <v>-0.101382488479263</v>
      </c>
      <c r="FR35" s="18">
        <v>295</v>
      </c>
      <c r="FS35" s="26">
        <v>0.0372881355932203</v>
      </c>
      <c r="FT35" s="17">
        <v>11</v>
      </c>
      <c r="FU35" s="18">
        <v>1162</v>
      </c>
      <c r="FV35" s="40">
        <v>109</v>
      </c>
      <c r="FW35" s="17">
        <f t="shared" si="57"/>
        <v>-110</v>
      </c>
      <c r="FX35" s="36">
        <f t="shared" si="58"/>
        <v>-0.0946643717728055</v>
      </c>
      <c r="FY35" s="18">
        <v>395</v>
      </c>
      <c r="FZ35" s="26">
        <v>0.0506329113924051</v>
      </c>
      <c r="GA35" s="17">
        <v>20</v>
      </c>
      <c r="GB35" s="18">
        <v>2078</v>
      </c>
      <c r="GC35" s="40">
        <v>109</v>
      </c>
      <c r="GD35" s="17">
        <f t="shared" si="59"/>
        <v>-200</v>
      </c>
      <c r="GE35" s="36">
        <f t="shared" si="60"/>
        <v>-0.0962463907603465</v>
      </c>
      <c r="GF35" s="18">
        <v>297</v>
      </c>
      <c r="GG35" s="26">
        <v>0.063973063973064</v>
      </c>
      <c r="GH35" s="18">
        <v>19</v>
      </c>
      <c r="GI35" s="18">
        <v>2032</v>
      </c>
      <c r="GJ35" s="40">
        <v>109</v>
      </c>
      <c r="GK35" s="17">
        <f t="shared" si="61"/>
        <v>-190</v>
      </c>
      <c r="GL35" s="36">
        <f t="shared" si="62"/>
        <v>-0.093503937007874</v>
      </c>
      <c r="GM35" s="18">
        <v>344</v>
      </c>
      <c r="GN35" s="26">
        <v>0.0901162790697674</v>
      </c>
      <c r="GO35" s="18">
        <v>31</v>
      </c>
      <c r="GP35" s="18">
        <v>3214</v>
      </c>
      <c r="GQ35" s="40">
        <v>109</v>
      </c>
      <c r="GR35" s="17">
        <f t="shared" si="63"/>
        <v>-310</v>
      </c>
      <c r="GS35" s="36">
        <f t="shared" si="64"/>
        <v>-0.0964530180460485</v>
      </c>
      <c r="GT35" s="18">
        <v>279</v>
      </c>
      <c r="GU35" s="26">
        <v>0.0501792114695341</v>
      </c>
      <c r="GV35" s="18">
        <v>14</v>
      </c>
      <c r="GW35" s="18">
        <v>1458</v>
      </c>
      <c r="GX35" s="40">
        <v>109</v>
      </c>
      <c r="GY35" s="17">
        <f t="shared" si="32"/>
        <v>-140</v>
      </c>
      <c r="GZ35" s="36">
        <f t="shared" si="33"/>
        <v>-0.0960219478737997</v>
      </c>
      <c r="HA35" s="18">
        <v>282</v>
      </c>
      <c r="HB35" s="26">
        <v>0.0709219858156028</v>
      </c>
      <c r="HC35" s="18">
        <v>20</v>
      </c>
      <c r="HD35" s="18">
        <v>2127</v>
      </c>
      <c r="HE35" s="40">
        <v>109</v>
      </c>
      <c r="HF35" s="17">
        <f t="shared" si="65"/>
        <v>-200</v>
      </c>
      <c r="HG35" s="36">
        <f t="shared" si="66"/>
        <v>-0.0940291490362012</v>
      </c>
      <c r="HH35" s="18">
        <v>263</v>
      </c>
      <c r="HI35" s="26">
        <v>0.0456273764258555</v>
      </c>
      <c r="HJ35" s="17">
        <v>12</v>
      </c>
      <c r="HK35" s="18">
        <v>1257</v>
      </c>
      <c r="HL35" s="40">
        <v>109</v>
      </c>
      <c r="HM35" s="17">
        <f t="shared" si="67"/>
        <v>-120</v>
      </c>
      <c r="HN35" s="36">
        <f t="shared" si="68"/>
        <v>-0.0954653937947494</v>
      </c>
      <c r="HO35" s="18"/>
      <c r="HP35" s="26"/>
      <c r="HQ35" s="17"/>
      <c r="HR35" s="18"/>
      <c r="HS35" s="40"/>
      <c r="HT35" s="17"/>
      <c r="HU35" s="36"/>
      <c r="HV35" s="17">
        <v>573</v>
      </c>
      <c r="HW35" s="17">
        <v>63284.18</v>
      </c>
      <c r="HX35" s="18">
        <v>493</v>
      </c>
      <c r="HY35" s="18">
        <v>51417.41</v>
      </c>
      <c r="HZ35" s="17">
        <v>644</v>
      </c>
      <c r="IA35" s="17">
        <v>71197</v>
      </c>
      <c r="IB35" s="17">
        <v>544</v>
      </c>
      <c r="IC35" s="17">
        <v>56623</v>
      </c>
      <c r="ID35" s="17">
        <v>585</v>
      </c>
      <c r="IE35" s="17">
        <v>57950</v>
      </c>
      <c r="IF35" s="41"/>
      <c r="IG35" s="41"/>
      <c r="IH35" s="41"/>
      <c r="II35" s="41"/>
      <c r="IJ35" s="41"/>
      <c r="IK35" s="41"/>
      <c r="IL35" s="18"/>
      <c r="IM35" s="41"/>
      <c r="IN35" s="41"/>
      <c r="IO35" s="41"/>
      <c r="IP35" s="18"/>
      <c r="IQ35" s="18"/>
      <c r="IR35" s="18">
        <f t="shared" si="34"/>
        <v>759</v>
      </c>
      <c r="IS35" s="18">
        <f t="shared" si="35"/>
        <v>72912.8928571429</v>
      </c>
      <c r="IT35" s="17">
        <v>119</v>
      </c>
      <c r="IU35" s="18">
        <f t="shared" si="69"/>
        <v>-12381</v>
      </c>
      <c r="IV35" s="36">
        <f t="shared" si="36"/>
        <v>-0.169805359722291</v>
      </c>
      <c r="IW35" s="18">
        <f t="shared" si="37"/>
        <v>3598</v>
      </c>
      <c r="IX35" s="42">
        <f t="shared" si="38"/>
        <v>373384.482857143</v>
      </c>
      <c r="IY35" s="43"/>
      <c r="IZ35" s="43"/>
    </row>
    <row r="36" spans="1:260">
      <c r="A36" s="16" t="s">
        <v>126</v>
      </c>
      <c r="B36" s="17" t="s">
        <v>39</v>
      </c>
      <c r="C36" s="18">
        <v>6939962746630</v>
      </c>
      <c r="D36" s="18">
        <v>21063510000796</v>
      </c>
      <c r="E36" s="17" t="s">
        <v>196</v>
      </c>
      <c r="F36" s="19" t="s">
        <v>197</v>
      </c>
      <c r="G36" s="17" t="s">
        <v>129</v>
      </c>
      <c r="H36" s="26">
        <f>VLOOKUP(C36,供应链!E:J,6,0)</f>
        <v>1</v>
      </c>
      <c r="I36" s="17">
        <f>VLOOKUP(C36,供应链!E:H,4,0)</f>
        <v>2574</v>
      </c>
      <c r="J36" s="17">
        <f>VLOOKUP(C36,供应链!E:K,7,0)</f>
        <v>0</v>
      </c>
      <c r="K36" s="18">
        <f>VLOOKUP(C36,供应链!E:I,5,0)</f>
        <v>27.9509175806277</v>
      </c>
      <c r="L36" s="27">
        <f t="shared" si="0"/>
        <v>0.0326310754320654</v>
      </c>
      <c r="M36" s="17">
        <v>908</v>
      </c>
      <c r="N36" s="26">
        <v>0.171806167400881</v>
      </c>
      <c r="O36" s="18">
        <v>156</v>
      </c>
      <c r="P36" s="18">
        <v>8739</v>
      </c>
      <c r="Q36" s="40">
        <f t="shared" si="39"/>
        <v>56.0192307692308</v>
      </c>
      <c r="R36" s="17">
        <f t="shared" si="1"/>
        <v>-2025</v>
      </c>
      <c r="S36" s="36">
        <f t="shared" si="40"/>
        <v>-0.231719876416066</v>
      </c>
      <c r="T36" s="17">
        <v>790</v>
      </c>
      <c r="U36" s="26">
        <v>0.134177215189873</v>
      </c>
      <c r="V36" s="18">
        <v>106</v>
      </c>
      <c r="W36" s="18">
        <v>5771</v>
      </c>
      <c r="X36" s="40">
        <f t="shared" si="2"/>
        <v>54.4433962264151</v>
      </c>
      <c r="Y36" s="17">
        <f t="shared" si="70"/>
        <v>-1543</v>
      </c>
      <c r="Z36" s="36">
        <f t="shared" si="71"/>
        <v>-0.2673713394559</v>
      </c>
      <c r="AA36" s="17">
        <v>723</v>
      </c>
      <c r="AB36" s="26">
        <v>0.232365145228216</v>
      </c>
      <c r="AC36" s="18">
        <v>168</v>
      </c>
      <c r="AD36" s="18">
        <v>9776</v>
      </c>
      <c r="AE36" s="40">
        <v>69</v>
      </c>
      <c r="AF36" s="17">
        <f t="shared" si="41"/>
        <v>0</v>
      </c>
      <c r="AG36" s="36">
        <f t="shared" si="42"/>
        <v>0</v>
      </c>
      <c r="AH36" s="17">
        <v>614</v>
      </c>
      <c r="AI36" s="26">
        <v>0.151465798045603</v>
      </c>
      <c r="AJ36" s="18">
        <v>93</v>
      </c>
      <c r="AK36" s="18">
        <v>5296</v>
      </c>
      <c r="AL36" s="40">
        <v>69</v>
      </c>
      <c r="AM36" s="17">
        <f t="shared" si="43"/>
        <v>0</v>
      </c>
      <c r="AN36" s="36">
        <f t="shared" si="44"/>
        <v>0</v>
      </c>
      <c r="AO36" s="17">
        <v>706</v>
      </c>
      <c r="AP36" s="26">
        <v>0.123229461756374</v>
      </c>
      <c r="AQ36" s="18">
        <v>87</v>
      </c>
      <c r="AR36" s="18">
        <v>4994</v>
      </c>
      <c r="AS36" s="40">
        <v>69</v>
      </c>
      <c r="AT36" s="17">
        <f t="shared" si="45"/>
        <v>0</v>
      </c>
      <c r="AU36" s="36">
        <f t="shared" si="46"/>
        <v>0</v>
      </c>
      <c r="AV36" s="17">
        <v>726</v>
      </c>
      <c r="AW36" s="26">
        <v>0.163911845730028</v>
      </c>
      <c r="AX36" s="18">
        <v>119</v>
      </c>
      <c r="AY36" s="18">
        <v>6847</v>
      </c>
      <c r="AZ36" s="40">
        <v>69</v>
      </c>
      <c r="BA36" s="17">
        <f t="shared" si="47"/>
        <v>0</v>
      </c>
      <c r="BB36" s="36">
        <f t="shared" si="48"/>
        <v>0</v>
      </c>
      <c r="BC36" s="17">
        <v>825</v>
      </c>
      <c r="BD36" s="26">
        <v>0.112727272727273</v>
      </c>
      <c r="BE36" s="17">
        <v>93</v>
      </c>
      <c r="BF36" s="18">
        <v>5314</v>
      </c>
      <c r="BG36" s="40">
        <v>69</v>
      </c>
      <c r="BH36" s="17">
        <f t="shared" si="3"/>
        <v>0</v>
      </c>
      <c r="BI36" s="36">
        <f t="shared" si="4"/>
        <v>0</v>
      </c>
      <c r="BJ36" s="17">
        <v>704</v>
      </c>
      <c r="BK36" s="32">
        <v>0.142045454545455</v>
      </c>
      <c r="BL36" s="17">
        <v>100</v>
      </c>
      <c r="BM36" s="18">
        <v>5699</v>
      </c>
      <c r="BN36" s="40">
        <v>69</v>
      </c>
      <c r="BO36" s="17">
        <f t="shared" si="5"/>
        <v>0</v>
      </c>
      <c r="BP36" s="36">
        <f t="shared" si="6"/>
        <v>0</v>
      </c>
      <c r="BQ36" s="17">
        <v>727</v>
      </c>
      <c r="BR36" s="32">
        <v>0.149931224209078</v>
      </c>
      <c r="BS36" s="18">
        <v>109</v>
      </c>
      <c r="BT36" s="18">
        <v>6101</v>
      </c>
      <c r="BU36" s="40">
        <v>69</v>
      </c>
      <c r="BV36" s="17">
        <f t="shared" si="7"/>
        <v>0</v>
      </c>
      <c r="BW36" s="36">
        <f t="shared" si="8"/>
        <v>0</v>
      </c>
      <c r="BX36" s="112">
        <v>705</v>
      </c>
      <c r="BY36" s="117">
        <v>0.134751773049645</v>
      </c>
      <c r="BZ36" s="18">
        <v>95</v>
      </c>
      <c r="CA36" s="112">
        <v>5274</v>
      </c>
      <c r="CB36" s="40">
        <v>69</v>
      </c>
      <c r="CC36" s="17">
        <f t="shared" si="9"/>
        <v>0</v>
      </c>
      <c r="CD36" s="36">
        <f t="shared" si="10"/>
        <v>0</v>
      </c>
      <c r="CE36" s="112">
        <v>869</v>
      </c>
      <c r="CF36" s="117">
        <v>0.117376294591484</v>
      </c>
      <c r="CG36" s="112">
        <v>102</v>
      </c>
      <c r="CH36" s="260">
        <v>5765.47572815534</v>
      </c>
      <c r="CI36" s="40">
        <v>69</v>
      </c>
      <c r="CJ36" s="17">
        <f t="shared" si="11"/>
        <v>0</v>
      </c>
      <c r="CK36" s="36">
        <f t="shared" si="12"/>
        <v>0</v>
      </c>
      <c r="CL36" s="120">
        <v>800</v>
      </c>
      <c r="CM36" s="121">
        <v>0.15125</v>
      </c>
      <c r="CN36" s="55">
        <v>121</v>
      </c>
      <c r="CO36" s="55">
        <v>6893</v>
      </c>
      <c r="CP36" s="40">
        <v>69</v>
      </c>
      <c r="CQ36" s="17">
        <f t="shared" si="13"/>
        <v>0</v>
      </c>
      <c r="CR36" s="36">
        <f t="shared" si="14"/>
        <v>0</v>
      </c>
      <c r="CS36" s="122">
        <v>666</v>
      </c>
      <c r="CT36" s="121">
        <v>0.151651651651652</v>
      </c>
      <c r="CU36" s="122">
        <v>101</v>
      </c>
      <c r="CV36" s="122">
        <v>5933</v>
      </c>
      <c r="CW36" s="40">
        <v>69</v>
      </c>
      <c r="CX36" s="17">
        <f t="shared" si="15"/>
        <v>0</v>
      </c>
      <c r="CY36" s="36">
        <f t="shared" si="16"/>
        <v>0</v>
      </c>
      <c r="CZ36" s="112">
        <v>714</v>
      </c>
      <c r="DA36" s="117">
        <v>0.126050420168067</v>
      </c>
      <c r="DB36" s="112">
        <v>90</v>
      </c>
      <c r="DC36" s="112">
        <v>5295</v>
      </c>
      <c r="DD36" s="40">
        <v>69</v>
      </c>
      <c r="DE36" s="17">
        <f t="shared" si="17"/>
        <v>0</v>
      </c>
      <c r="DF36" s="36">
        <f t="shared" si="18"/>
        <v>0</v>
      </c>
      <c r="DG36" s="126">
        <v>823</v>
      </c>
      <c r="DH36" s="32">
        <v>0</v>
      </c>
      <c r="DI36" s="17">
        <v>0</v>
      </c>
      <c r="DJ36" s="18">
        <v>0</v>
      </c>
      <c r="DK36" s="40">
        <v>69</v>
      </c>
      <c r="DL36" s="17">
        <f t="shared" si="19"/>
        <v>0</v>
      </c>
      <c r="DM36" s="36">
        <f t="shared" si="20"/>
        <v>0</v>
      </c>
      <c r="DN36" s="33">
        <v>1294</v>
      </c>
      <c r="DO36" s="32">
        <v>0.231839258114374</v>
      </c>
      <c r="DP36" s="18">
        <v>300</v>
      </c>
      <c r="DQ36" s="18">
        <v>16317</v>
      </c>
      <c r="DR36" s="40">
        <f t="shared" si="49"/>
        <v>54.39</v>
      </c>
      <c r="DS36" s="17">
        <f t="shared" si="21"/>
        <v>-4383</v>
      </c>
      <c r="DT36" s="36">
        <f t="shared" si="22"/>
        <v>-0.26861555432984</v>
      </c>
      <c r="DU36" s="18">
        <v>1146</v>
      </c>
      <c r="DV36" s="26">
        <v>0.128272251308901</v>
      </c>
      <c r="DW36" s="18">
        <v>147</v>
      </c>
      <c r="DX36" s="18">
        <v>8034</v>
      </c>
      <c r="DY36" s="40">
        <f t="shared" si="23"/>
        <v>54.6530612244898</v>
      </c>
      <c r="DZ36" s="17">
        <f t="shared" si="24"/>
        <v>-2109</v>
      </c>
      <c r="EA36" s="36">
        <f t="shared" si="25"/>
        <v>-0.262509335324869</v>
      </c>
      <c r="EB36" s="18">
        <v>1649</v>
      </c>
      <c r="EC36" s="26">
        <v>0.152213462704669</v>
      </c>
      <c r="ED36" s="18">
        <v>251</v>
      </c>
      <c r="EE36" s="18">
        <v>13498</v>
      </c>
      <c r="EF36" s="40">
        <f t="shared" si="50"/>
        <v>53.7768924302789</v>
      </c>
      <c r="EG36" s="17">
        <f t="shared" si="26"/>
        <v>-3821</v>
      </c>
      <c r="EH36" s="36">
        <f t="shared" si="27"/>
        <v>-0.283078974662913</v>
      </c>
      <c r="EI36" s="18">
        <v>907</v>
      </c>
      <c r="EJ36" s="26">
        <v>0.158765159867696</v>
      </c>
      <c r="EK36" s="18">
        <v>144</v>
      </c>
      <c r="EL36" s="18">
        <v>7865</v>
      </c>
      <c r="EM36" s="40">
        <v>69</v>
      </c>
      <c r="EN36" s="17">
        <f t="shared" si="28"/>
        <v>0</v>
      </c>
      <c r="EO36" s="36">
        <f t="shared" si="29"/>
        <v>0</v>
      </c>
      <c r="EP36" s="18">
        <v>975</v>
      </c>
      <c r="EQ36" s="26">
        <v>0.153846153846154</v>
      </c>
      <c r="ER36" s="18">
        <v>150</v>
      </c>
      <c r="ES36" s="18">
        <v>8346</v>
      </c>
      <c r="ET36" s="40">
        <v>69</v>
      </c>
      <c r="EU36" s="17">
        <f t="shared" si="30"/>
        <v>0</v>
      </c>
      <c r="EV36" s="36">
        <f t="shared" si="31"/>
        <v>0</v>
      </c>
      <c r="EW36" s="18">
        <v>573</v>
      </c>
      <c r="EX36" s="26">
        <v>0.075043630017452</v>
      </c>
      <c r="EY36" s="17">
        <v>43</v>
      </c>
      <c r="EZ36" s="18">
        <v>2901</v>
      </c>
      <c r="FA36" s="40">
        <v>69</v>
      </c>
      <c r="FB36" s="17">
        <f t="shared" si="51"/>
        <v>0</v>
      </c>
      <c r="FC36" s="36">
        <f t="shared" si="52"/>
        <v>0</v>
      </c>
      <c r="FD36" s="18">
        <v>527</v>
      </c>
      <c r="FE36" s="26">
        <v>0.235294117647059</v>
      </c>
      <c r="FF36" s="17">
        <v>124</v>
      </c>
      <c r="FG36" s="18">
        <v>8550</v>
      </c>
      <c r="FH36" s="40">
        <v>69</v>
      </c>
      <c r="FI36" s="17">
        <f t="shared" si="53"/>
        <v>0</v>
      </c>
      <c r="FJ36" s="36">
        <f t="shared" si="54"/>
        <v>0</v>
      </c>
      <c r="FK36" s="18">
        <v>528</v>
      </c>
      <c r="FL36" s="26">
        <v>0.107954545454545</v>
      </c>
      <c r="FM36" s="17">
        <v>57</v>
      </c>
      <c r="FN36" s="18">
        <v>3942</v>
      </c>
      <c r="FO36" s="40">
        <v>69</v>
      </c>
      <c r="FP36" s="17">
        <f t="shared" si="55"/>
        <v>0</v>
      </c>
      <c r="FQ36" s="36">
        <f t="shared" si="56"/>
        <v>0</v>
      </c>
      <c r="FR36" s="18">
        <v>524</v>
      </c>
      <c r="FS36" s="26">
        <v>0.0687022900763359</v>
      </c>
      <c r="FT36" s="17">
        <v>36</v>
      </c>
      <c r="FU36" s="18">
        <v>2473</v>
      </c>
      <c r="FV36" s="40">
        <v>69</v>
      </c>
      <c r="FW36" s="17">
        <f t="shared" si="57"/>
        <v>0</v>
      </c>
      <c r="FX36" s="36">
        <f t="shared" si="58"/>
        <v>0</v>
      </c>
      <c r="FY36" s="18">
        <v>564</v>
      </c>
      <c r="FZ36" s="26">
        <v>0.113475177304965</v>
      </c>
      <c r="GA36" s="17">
        <v>64</v>
      </c>
      <c r="GB36" s="18">
        <v>4390</v>
      </c>
      <c r="GC36" s="40">
        <v>69</v>
      </c>
      <c r="GD36" s="17">
        <f t="shared" si="59"/>
        <v>0</v>
      </c>
      <c r="GE36" s="36">
        <f t="shared" si="60"/>
        <v>0</v>
      </c>
      <c r="GF36" s="18">
        <v>556</v>
      </c>
      <c r="GG36" s="26">
        <v>0.102517985611511</v>
      </c>
      <c r="GH36" s="18">
        <v>57</v>
      </c>
      <c r="GI36" s="18">
        <v>3925</v>
      </c>
      <c r="GJ36" s="40">
        <v>69</v>
      </c>
      <c r="GK36" s="17">
        <f t="shared" si="61"/>
        <v>0</v>
      </c>
      <c r="GL36" s="36">
        <f t="shared" si="62"/>
        <v>0</v>
      </c>
      <c r="GM36" s="18">
        <v>531</v>
      </c>
      <c r="GN36" s="26">
        <v>0.103578154425612</v>
      </c>
      <c r="GO36" s="18">
        <v>55</v>
      </c>
      <c r="GP36" s="18">
        <v>3801</v>
      </c>
      <c r="GQ36" s="40">
        <v>69</v>
      </c>
      <c r="GR36" s="17">
        <f t="shared" si="63"/>
        <v>0</v>
      </c>
      <c r="GS36" s="36">
        <f t="shared" si="64"/>
        <v>0</v>
      </c>
      <c r="GT36" s="18">
        <v>552</v>
      </c>
      <c r="GU36" s="26">
        <v>0.0996376811594203</v>
      </c>
      <c r="GV36" s="18">
        <v>55</v>
      </c>
      <c r="GW36" s="18">
        <v>3834</v>
      </c>
      <c r="GX36" s="40">
        <v>69</v>
      </c>
      <c r="GY36" s="17">
        <f t="shared" si="32"/>
        <v>0</v>
      </c>
      <c r="GZ36" s="36">
        <f t="shared" si="33"/>
        <v>0</v>
      </c>
      <c r="HA36" s="18">
        <v>447</v>
      </c>
      <c r="HB36" s="26">
        <v>0.12751677852349</v>
      </c>
      <c r="HC36" s="18">
        <v>57</v>
      </c>
      <c r="HD36" s="18">
        <v>3924</v>
      </c>
      <c r="HE36" s="40">
        <v>69</v>
      </c>
      <c r="HF36" s="17">
        <f t="shared" si="65"/>
        <v>0</v>
      </c>
      <c r="HG36" s="36">
        <f t="shared" si="66"/>
        <v>0</v>
      </c>
      <c r="HH36" s="18">
        <v>489</v>
      </c>
      <c r="HI36" s="26">
        <v>0.118609406952965</v>
      </c>
      <c r="HJ36" s="17">
        <v>58</v>
      </c>
      <c r="HK36" s="18">
        <v>3994</v>
      </c>
      <c r="HL36" s="40">
        <v>69</v>
      </c>
      <c r="HM36" s="17">
        <f t="shared" si="67"/>
        <v>0</v>
      </c>
      <c r="HN36" s="36">
        <f t="shared" si="68"/>
        <v>0</v>
      </c>
      <c r="HO36" s="18"/>
      <c r="HP36" s="26"/>
      <c r="HQ36" s="17"/>
      <c r="HR36" s="18"/>
      <c r="HS36" s="40"/>
      <c r="HT36" s="17"/>
      <c r="HU36" s="36"/>
      <c r="HV36" s="17">
        <v>5329</v>
      </c>
      <c r="HW36" s="17">
        <v>391011.42</v>
      </c>
      <c r="HX36" s="18">
        <v>854</v>
      </c>
      <c r="HY36" s="18">
        <v>56881.75</v>
      </c>
      <c r="HZ36" s="17">
        <v>1636</v>
      </c>
      <c r="IA36" s="17">
        <v>108366</v>
      </c>
      <c r="IB36" s="17">
        <v>3217</v>
      </c>
      <c r="IC36" s="17">
        <v>203102.603773585</v>
      </c>
      <c r="ID36" s="17">
        <v>2879</v>
      </c>
      <c r="IE36" s="17">
        <v>175208</v>
      </c>
      <c r="IF36" s="41"/>
      <c r="IG36" s="41"/>
      <c r="IH36" s="41"/>
      <c r="II36" s="41"/>
      <c r="IJ36" s="41"/>
      <c r="IK36" s="41"/>
      <c r="IL36" s="18"/>
      <c r="IM36" s="41"/>
      <c r="IN36" s="41"/>
      <c r="IO36" s="41"/>
      <c r="IP36" s="18"/>
      <c r="IQ36" s="18"/>
      <c r="IR36" s="18">
        <f t="shared" si="34"/>
        <v>3138</v>
      </c>
      <c r="IS36" s="18">
        <f t="shared" si="35"/>
        <v>183491.475728155</v>
      </c>
      <c r="IT36" s="17">
        <v>69</v>
      </c>
      <c r="IU36" s="18">
        <f t="shared" si="69"/>
        <v>-13881</v>
      </c>
      <c r="IV36" s="36">
        <f t="shared" si="36"/>
        <v>-0.075649290763593</v>
      </c>
      <c r="IW36" s="18">
        <f t="shared" si="37"/>
        <v>17053</v>
      </c>
      <c r="IX36" s="42">
        <f t="shared" si="38"/>
        <v>1118061.24950174</v>
      </c>
      <c r="IY36" s="43"/>
      <c r="IZ36" s="43"/>
    </row>
    <row r="37" spans="1:260">
      <c r="A37" s="16" t="s">
        <v>133</v>
      </c>
      <c r="B37" s="17" t="s">
        <v>39</v>
      </c>
      <c r="C37" s="18">
        <v>6939962758060</v>
      </c>
      <c r="D37" s="18">
        <v>21063510001896</v>
      </c>
      <c r="E37" s="17" t="s">
        <v>198</v>
      </c>
      <c r="F37" s="19" t="s">
        <v>199</v>
      </c>
      <c r="G37" s="17" t="s">
        <v>129</v>
      </c>
      <c r="H37" s="26">
        <f>VLOOKUP(C37,供应链!E:J,6,0)</f>
        <v>1</v>
      </c>
      <c r="I37" s="17">
        <f>VLOOKUP(C37,供应链!E:H,4,0)</f>
        <v>5447</v>
      </c>
      <c r="J37" s="17">
        <f>VLOOKUP(C37,供应链!E:K,7,0)</f>
        <v>6</v>
      </c>
      <c r="K37" s="18">
        <f>VLOOKUP(C37,供应链!E:I,5,0)</f>
        <v>26.8474380549355</v>
      </c>
      <c r="L37" s="27">
        <f t="shared" si="0"/>
        <v>0.0790196119210532</v>
      </c>
      <c r="M37" s="17">
        <v>4162</v>
      </c>
      <c r="N37" s="26">
        <v>0.197260932244113</v>
      </c>
      <c r="O37" s="18">
        <v>821</v>
      </c>
      <c r="P37" s="18">
        <v>44326</v>
      </c>
      <c r="Q37" s="40">
        <f t="shared" si="39"/>
        <v>53.9902557856273</v>
      </c>
      <c r="R37" s="17">
        <f t="shared" si="1"/>
        <v>-20533</v>
      </c>
      <c r="S37" s="36">
        <f t="shared" si="40"/>
        <v>-0.46322699995488</v>
      </c>
      <c r="T37" s="17">
        <v>3618</v>
      </c>
      <c r="U37" s="26">
        <v>0.145107794361526</v>
      </c>
      <c r="V37" s="18">
        <v>525</v>
      </c>
      <c r="W37" s="18">
        <v>28479</v>
      </c>
      <c r="X37" s="40">
        <f t="shared" si="2"/>
        <v>54.2457142857143</v>
      </c>
      <c r="Y37" s="17">
        <f t="shared" si="70"/>
        <v>-12996</v>
      </c>
      <c r="Z37" s="36">
        <f t="shared" si="71"/>
        <v>-0.456336247761508</v>
      </c>
      <c r="AA37" s="17">
        <v>2331</v>
      </c>
      <c r="AB37" s="26">
        <v>0.101673101673102</v>
      </c>
      <c r="AC37" s="18">
        <v>237</v>
      </c>
      <c r="AD37" s="18">
        <v>14547</v>
      </c>
      <c r="AE37" s="40">
        <v>69</v>
      </c>
      <c r="AF37" s="17">
        <f t="shared" si="41"/>
        <v>-2370</v>
      </c>
      <c r="AG37" s="36">
        <f t="shared" si="42"/>
        <v>-0.162920189729841</v>
      </c>
      <c r="AH37" s="17">
        <v>1915</v>
      </c>
      <c r="AI37" s="26">
        <v>0.101827676240209</v>
      </c>
      <c r="AJ37" s="18">
        <v>195</v>
      </c>
      <c r="AK37" s="18">
        <v>12539</v>
      </c>
      <c r="AL37" s="40">
        <v>69</v>
      </c>
      <c r="AM37" s="17">
        <f t="shared" si="43"/>
        <v>-1950</v>
      </c>
      <c r="AN37" s="36">
        <f t="shared" si="44"/>
        <v>-0.155514793843209</v>
      </c>
      <c r="AO37" s="17">
        <v>1777</v>
      </c>
      <c r="AP37" s="26">
        <v>0.120427687113112</v>
      </c>
      <c r="AQ37" s="18">
        <v>214</v>
      </c>
      <c r="AR37" s="18">
        <v>13815</v>
      </c>
      <c r="AS37" s="40">
        <v>69</v>
      </c>
      <c r="AT37" s="17">
        <f t="shared" si="45"/>
        <v>-2140</v>
      </c>
      <c r="AU37" s="36">
        <f t="shared" si="46"/>
        <v>-0.15490408975751</v>
      </c>
      <c r="AV37" s="17">
        <v>2364</v>
      </c>
      <c r="AW37" s="26">
        <v>0.118866328257191</v>
      </c>
      <c r="AX37" s="18">
        <v>281</v>
      </c>
      <c r="AY37" s="18">
        <v>17888</v>
      </c>
      <c r="AZ37" s="40">
        <v>69</v>
      </c>
      <c r="BA37" s="17">
        <f t="shared" si="47"/>
        <v>-2810</v>
      </c>
      <c r="BB37" s="36">
        <f t="shared" si="48"/>
        <v>-0.1570885509839</v>
      </c>
      <c r="BC37" s="17">
        <v>2556</v>
      </c>
      <c r="BD37" s="26">
        <v>0.109154929577465</v>
      </c>
      <c r="BE37" s="17">
        <v>279</v>
      </c>
      <c r="BF37" s="18">
        <v>17488</v>
      </c>
      <c r="BG37" s="40">
        <v>69</v>
      </c>
      <c r="BH37" s="17">
        <f t="shared" si="3"/>
        <v>-2790</v>
      </c>
      <c r="BI37" s="36">
        <f t="shared" si="4"/>
        <v>-0.159537968892955</v>
      </c>
      <c r="BJ37" s="17">
        <v>2178</v>
      </c>
      <c r="BK37" s="32">
        <v>0.12534435261708</v>
      </c>
      <c r="BL37" s="17">
        <v>273</v>
      </c>
      <c r="BM37" s="18">
        <v>17202</v>
      </c>
      <c r="BN37" s="40">
        <v>69</v>
      </c>
      <c r="BO37" s="17">
        <f t="shared" si="5"/>
        <v>-2730</v>
      </c>
      <c r="BP37" s="36">
        <f t="shared" si="6"/>
        <v>-0.158702476456226</v>
      </c>
      <c r="BQ37" s="17">
        <v>2237</v>
      </c>
      <c r="BR37" s="32">
        <v>0.10415735359857</v>
      </c>
      <c r="BS37" s="18">
        <v>233</v>
      </c>
      <c r="BT37" s="18">
        <v>14853</v>
      </c>
      <c r="BU37" s="40">
        <v>69</v>
      </c>
      <c r="BV37" s="17">
        <f t="shared" si="7"/>
        <v>-2330</v>
      </c>
      <c r="BW37" s="36">
        <f t="shared" si="8"/>
        <v>-0.156870665858749</v>
      </c>
      <c r="BX37" s="112">
        <v>1846</v>
      </c>
      <c r="BY37" s="117">
        <v>0.121343445287107</v>
      </c>
      <c r="BZ37" s="18">
        <v>224</v>
      </c>
      <c r="CA37" s="112">
        <v>14515</v>
      </c>
      <c r="CB37" s="40">
        <v>69</v>
      </c>
      <c r="CC37" s="17">
        <f t="shared" si="9"/>
        <v>-2240</v>
      </c>
      <c r="CD37" s="36">
        <f t="shared" si="10"/>
        <v>-0.154323114019979</v>
      </c>
      <c r="CE37" s="112">
        <v>2066</v>
      </c>
      <c r="CF37" s="117">
        <v>0.0939012584704743</v>
      </c>
      <c r="CG37" s="112">
        <v>194</v>
      </c>
      <c r="CH37" s="260">
        <v>12230.9828009828</v>
      </c>
      <c r="CI37" s="40">
        <v>69</v>
      </c>
      <c r="CJ37" s="17">
        <f t="shared" si="11"/>
        <v>-1940</v>
      </c>
      <c r="CK37" s="36">
        <f t="shared" si="12"/>
        <v>-0.158613582535993</v>
      </c>
      <c r="CL37" s="120">
        <v>2058</v>
      </c>
      <c r="CM37" s="121">
        <v>0.107871720116618</v>
      </c>
      <c r="CN37" s="55">
        <v>222</v>
      </c>
      <c r="CO37" s="55">
        <v>13975</v>
      </c>
      <c r="CP37" s="40">
        <v>69</v>
      </c>
      <c r="CQ37" s="17">
        <f t="shared" si="13"/>
        <v>-2220</v>
      </c>
      <c r="CR37" s="36">
        <f t="shared" si="14"/>
        <v>-0.158855098389982</v>
      </c>
      <c r="CS37" s="122">
        <v>1904</v>
      </c>
      <c r="CT37" s="121">
        <v>0.101365546218487</v>
      </c>
      <c r="CU37" s="122">
        <v>193</v>
      </c>
      <c r="CV37" s="122">
        <v>12514</v>
      </c>
      <c r="CW37" s="40">
        <v>69</v>
      </c>
      <c r="CX37" s="17">
        <f t="shared" si="15"/>
        <v>-1930</v>
      </c>
      <c r="CY37" s="36">
        <f t="shared" si="16"/>
        <v>-0.154227265462682</v>
      </c>
      <c r="CZ37" s="112">
        <v>2045</v>
      </c>
      <c r="DA37" s="117">
        <v>0.0889975550122249</v>
      </c>
      <c r="DB37" s="112">
        <v>182</v>
      </c>
      <c r="DC37" s="112">
        <v>11785</v>
      </c>
      <c r="DD37" s="40">
        <v>69</v>
      </c>
      <c r="DE37" s="17">
        <f t="shared" si="17"/>
        <v>-1820</v>
      </c>
      <c r="DF37" s="36">
        <f t="shared" si="18"/>
        <v>-0.154433602036487</v>
      </c>
      <c r="DG37" s="126">
        <v>2634</v>
      </c>
      <c r="DH37" s="32">
        <v>0.00531511009870919</v>
      </c>
      <c r="DI37" s="17">
        <v>14</v>
      </c>
      <c r="DJ37" s="18">
        <v>869</v>
      </c>
      <c r="DK37" s="40">
        <v>69</v>
      </c>
      <c r="DL37" s="17">
        <f t="shared" si="19"/>
        <v>-140</v>
      </c>
      <c r="DM37" s="36">
        <f t="shared" si="20"/>
        <v>-0.161104718066743</v>
      </c>
      <c r="DN37" s="33">
        <v>4227</v>
      </c>
      <c r="DO37" s="32">
        <v>0.106458481192335</v>
      </c>
      <c r="DP37" s="18">
        <v>450</v>
      </c>
      <c r="DQ37" s="18">
        <v>27532</v>
      </c>
      <c r="DR37" s="40">
        <f t="shared" si="49"/>
        <v>61.1822222222222</v>
      </c>
      <c r="DS37" s="17">
        <f t="shared" si="21"/>
        <v>-8018</v>
      </c>
      <c r="DT37" s="36">
        <f t="shared" si="22"/>
        <v>-0.291224756646811</v>
      </c>
      <c r="DU37" s="18">
        <v>3536</v>
      </c>
      <c r="DV37" s="26">
        <v>0.083710407239819</v>
      </c>
      <c r="DW37" s="18">
        <v>296</v>
      </c>
      <c r="DX37" s="18">
        <v>18281</v>
      </c>
      <c r="DY37" s="40">
        <f t="shared" si="23"/>
        <v>61.7601351351351</v>
      </c>
      <c r="DZ37" s="17">
        <f t="shared" si="24"/>
        <v>-5103</v>
      </c>
      <c r="EA37" s="36">
        <f t="shared" si="25"/>
        <v>-0.279142278868771</v>
      </c>
      <c r="EB37" s="18">
        <v>4575</v>
      </c>
      <c r="EC37" s="26">
        <v>0.112568306010929</v>
      </c>
      <c r="ED37" s="18">
        <v>515</v>
      </c>
      <c r="EE37" s="18">
        <v>31591</v>
      </c>
      <c r="EF37" s="40">
        <f t="shared" si="50"/>
        <v>61.3417475728155</v>
      </c>
      <c r="EG37" s="17">
        <f t="shared" si="26"/>
        <v>-9094.00000000002</v>
      </c>
      <c r="EH37" s="36">
        <f t="shared" si="27"/>
        <v>-0.287866797505619</v>
      </c>
      <c r="EI37" s="18">
        <v>2223</v>
      </c>
      <c r="EJ37" s="26">
        <v>0.0994152046783626</v>
      </c>
      <c r="EK37" s="18">
        <v>221</v>
      </c>
      <c r="EL37" s="18">
        <v>13699</v>
      </c>
      <c r="EM37" s="40">
        <v>69</v>
      </c>
      <c r="EN37" s="17">
        <f t="shared" si="28"/>
        <v>-2210</v>
      </c>
      <c r="EO37" s="36">
        <f t="shared" si="29"/>
        <v>-0.161325644207606</v>
      </c>
      <c r="EP37" s="18">
        <v>2207</v>
      </c>
      <c r="EQ37" s="26">
        <v>0.13049388309923</v>
      </c>
      <c r="ER37" s="18">
        <v>288</v>
      </c>
      <c r="ES37" s="18">
        <v>17964</v>
      </c>
      <c r="ET37" s="40">
        <v>69</v>
      </c>
      <c r="EU37" s="17">
        <f t="shared" si="30"/>
        <v>-2880</v>
      </c>
      <c r="EV37" s="36">
        <f t="shared" si="31"/>
        <v>-0.160320641282565</v>
      </c>
      <c r="EW37" s="18">
        <v>1529</v>
      </c>
      <c r="EX37" s="26">
        <v>0.114453891432309</v>
      </c>
      <c r="EY37" s="17">
        <v>175</v>
      </c>
      <c r="EZ37" s="18">
        <v>11912</v>
      </c>
      <c r="FA37" s="40">
        <v>69</v>
      </c>
      <c r="FB37" s="17">
        <f t="shared" si="51"/>
        <v>-1750</v>
      </c>
      <c r="FC37" s="36">
        <f t="shared" si="52"/>
        <v>-0.146910678307589</v>
      </c>
      <c r="FD37" s="18">
        <v>1438</v>
      </c>
      <c r="FE37" s="26">
        <v>0.115438108484006</v>
      </c>
      <c r="FF37" s="17">
        <v>166</v>
      </c>
      <c r="FG37" s="18">
        <v>11378</v>
      </c>
      <c r="FH37" s="40">
        <v>69</v>
      </c>
      <c r="FI37" s="17">
        <f t="shared" si="53"/>
        <v>-1660</v>
      </c>
      <c r="FJ37" s="36">
        <f t="shared" si="54"/>
        <v>-0.145895587976797</v>
      </c>
      <c r="FK37" s="18">
        <v>1352</v>
      </c>
      <c r="FL37" s="26">
        <v>0.114644970414201</v>
      </c>
      <c r="FM37" s="17">
        <v>155</v>
      </c>
      <c r="FN37" s="18">
        <v>10717</v>
      </c>
      <c r="FO37" s="40">
        <v>69</v>
      </c>
      <c r="FP37" s="17">
        <f t="shared" si="55"/>
        <v>-1550</v>
      </c>
      <c r="FQ37" s="36">
        <f t="shared" si="56"/>
        <v>-0.144630027059812</v>
      </c>
      <c r="FR37" s="18">
        <v>1281</v>
      </c>
      <c r="FS37" s="26">
        <v>0.121779859484778</v>
      </c>
      <c r="FT37" s="17">
        <v>156</v>
      </c>
      <c r="FU37" s="18">
        <v>10540</v>
      </c>
      <c r="FV37" s="40">
        <v>69</v>
      </c>
      <c r="FW37" s="17">
        <f t="shared" si="57"/>
        <v>-1560</v>
      </c>
      <c r="FX37" s="36">
        <f t="shared" si="58"/>
        <v>-0.148007590132827</v>
      </c>
      <c r="FY37" s="18">
        <v>1506</v>
      </c>
      <c r="FZ37" s="26">
        <v>0.104249667994688</v>
      </c>
      <c r="GA37" s="17">
        <v>157</v>
      </c>
      <c r="GB37" s="18">
        <v>10657</v>
      </c>
      <c r="GC37" s="40">
        <v>69</v>
      </c>
      <c r="GD37" s="17">
        <f t="shared" si="59"/>
        <v>-1570</v>
      </c>
      <c r="GE37" s="36">
        <f t="shared" si="60"/>
        <v>-0.147321009665009</v>
      </c>
      <c r="GF37" s="18">
        <v>1588</v>
      </c>
      <c r="GG37" s="26">
        <v>0.104534005037783</v>
      </c>
      <c r="GH37" s="18">
        <v>166</v>
      </c>
      <c r="GI37" s="18">
        <v>11283</v>
      </c>
      <c r="GJ37" s="40">
        <v>69</v>
      </c>
      <c r="GK37" s="17">
        <f t="shared" si="61"/>
        <v>-1660</v>
      </c>
      <c r="GL37" s="36">
        <f t="shared" si="62"/>
        <v>-0.14712399184614</v>
      </c>
      <c r="GM37" s="18">
        <v>1517</v>
      </c>
      <c r="GN37" s="26">
        <v>0.123928806855636</v>
      </c>
      <c r="GO37" s="18">
        <v>188</v>
      </c>
      <c r="GP37" s="18">
        <v>12801</v>
      </c>
      <c r="GQ37" s="40">
        <v>69</v>
      </c>
      <c r="GR37" s="17">
        <f t="shared" si="63"/>
        <v>-1880</v>
      </c>
      <c r="GS37" s="36">
        <f t="shared" si="64"/>
        <v>-0.146863526287009</v>
      </c>
      <c r="GT37" s="18">
        <v>1537</v>
      </c>
      <c r="GU37" s="26">
        <v>0.150943396226415</v>
      </c>
      <c r="GV37" s="18">
        <v>232</v>
      </c>
      <c r="GW37" s="18">
        <v>15549</v>
      </c>
      <c r="GX37" s="40">
        <v>69</v>
      </c>
      <c r="GY37" s="17">
        <f t="shared" si="32"/>
        <v>-2320</v>
      </c>
      <c r="GZ37" s="36">
        <f t="shared" si="33"/>
        <v>-0.149205736703325</v>
      </c>
      <c r="HA37" s="18">
        <v>1495</v>
      </c>
      <c r="HB37" s="26">
        <v>0.100334448160535</v>
      </c>
      <c r="HC37" s="18">
        <v>150</v>
      </c>
      <c r="HD37" s="18">
        <v>10205</v>
      </c>
      <c r="HE37" s="40">
        <v>69</v>
      </c>
      <c r="HF37" s="17">
        <f t="shared" si="65"/>
        <v>-1500</v>
      </c>
      <c r="HG37" s="36">
        <f t="shared" si="66"/>
        <v>-0.146986771190593</v>
      </c>
      <c r="HH37" s="18">
        <v>1407</v>
      </c>
      <c r="HI37" s="26">
        <v>0.14001421464108</v>
      </c>
      <c r="HJ37" s="17">
        <v>197</v>
      </c>
      <c r="HK37" s="18">
        <v>13461</v>
      </c>
      <c r="HL37" s="40">
        <v>69</v>
      </c>
      <c r="HM37" s="17">
        <f t="shared" si="67"/>
        <v>-1970</v>
      </c>
      <c r="HN37" s="36">
        <f t="shared" si="68"/>
        <v>-0.146348711091301</v>
      </c>
      <c r="HO37" s="18"/>
      <c r="HP37" s="26"/>
      <c r="HQ37" s="17"/>
      <c r="HR37" s="18"/>
      <c r="HS37" s="40"/>
      <c r="HT37" s="17"/>
      <c r="HU37" s="36"/>
      <c r="HV37" s="17">
        <v>7790</v>
      </c>
      <c r="HW37" s="17">
        <v>507333.77</v>
      </c>
      <c r="HX37" s="18">
        <v>2210</v>
      </c>
      <c r="HY37" s="18">
        <v>166796.13</v>
      </c>
      <c r="HZ37" s="17">
        <v>6241</v>
      </c>
      <c r="IA37" s="17">
        <v>431268</v>
      </c>
      <c r="IB37" s="17">
        <v>7344</v>
      </c>
      <c r="IC37" s="17">
        <v>497821.097560976</v>
      </c>
      <c r="ID37" s="17">
        <v>8883</v>
      </c>
      <c r="IE37" s="17">
        <v>587825</v>
      </c>
      <c r="IF37" s="41"/>
      <c r="IG37" s="41"/>
      <c r="IH37" s="41"/>
      <c r="II37" s="41"/>
      <c r="IJ37" s="41"/>
      <c r="IK37" s="41"/>
      <c r="IL37" s="18"/>
      <c r="IM37" s="41"/>
      <c r="IN37" s="41"/>
      <c r="IO37" s="41"/>
      <c r="IP37" s="18"/>
      <c r="IQ37" s="18"/>
      <c r="IR37" s="18">
        <f t="shared" si="34"/>
        <v>7599</v>
      </c>
      <c r="IS37" s="18">
        <f t="shared" si="35"/>
        <v>474595.982800983</v>
      </c>
      <c r="IT37" s="17">
        <v>79</v>
      </c>
      <c r="IU37" s="18">
        <f t="shared" si="69"/>
        <v>-105664</v>
      </c>
      <c r="IV37" s="36">
        <f t="shared" si="36"/>
        <v>-0.222639895467276</v>
      </c>
      <c r="IW37" s="18">
        <f t="shared" si="37"/>
        <v>40067</v>
      </c>
      <c r="IX37" s="42">
        <f t="shared" si="38"/>
        <v>2665639.98036196</v>
      </c>
      <c r="IY37" s="43"/>
      <c r="IZ37" s="43"/>
    </row>
    <row r="38" spans="1:260">
      <c r="A38" s="16" t="s">
        <v>133</v>
      </c>
      <c r="B38" s="17" t="s">
        <v>39</v>
      </c>
      <c r="C38" s="18">
        <v>6939962746296</v>
      </c>
      <c r="D38" s="18">
        <v>21063510000676</v>
      </c>
      <c r="E38" s="17" t="s">
        <v>200</v>
      </c>
      <c r="F38" s="19" t="s">
        <v>201</v>
      </c>
      <c r="G38" s="17" t="s">
        <v>129</v>
      </c>
      <c r="H38" s="26">
        <f>VLOOKUP(C38,供应链!E:J,6,0)</f>
        <v>1</v>
      </c>
      <c r="I38" s="17">
        <f>VLOOKUP(C38,供应链!E:H,4,0)</f>
        <v>2610</v>
      </c>
      <c r="J38" s="17">
        <f>VLOOKUP(C38,供应链!E:K,7,0)</f>
        <v>6</v>
      </c>
      <c r="K38" s="18">
        <f>VLOOKUP(C38,供应链!E:I,5,0)</f>
        <v>27.2194991135412</v>
      </c>
      <c r="L38" s="27">
        <f t="shared" si="0"/>
        <v>0.0323191148638812</v>
      </c>
      <c r="M38" s="17">
        <v>1564</v>
      </c>
      <c r="N38" s="26">
        <v>0.0952685421994885</v>
      </c>
      <c r="O38" s="18">
        <v>149</v>
      </c>
      <c r="P38" s="18">
        <v>10454</v>
      </c>
      <c r="Q38" s="40">
        <f t="shared" ref="Q38:Q69" si="72">IFERROR(P38/O38,0)</f>
        <v>70.1610738255034</v>
      </c>
      <c r="R38" s="17">
        <f t="shared" si="1"/>
        <v>-3403</v>
      </c>
      <c r="S38" s="36">
        <f t="shared" si="40"/>
        <v>-0.325521331547733</v>
      </c>
      <c r="T38" s="17">
        <v>1296</v>
      </c>
      <c r="U38" s="26">
        <v>0.0709876543209877</v>
      </c>
      <c r="V38" s="18">
        <v>92</v>
      </c>
      <c r="W38" s="18">
        <v>6668</v>
      </c>
      <c r="X38" s="40">
        <f t="shared" si="2"/>
        <v>72.4782608695652</v>
      </c>
      <c r="Y38" s="17">
        <f t="shared" si="70"/>
        <v>-1888</v>
      </c>
      <c r="Z38" s="36">
        <f t="shared" si="71"/>
        <v>-0.283143371325735</v>
      </c>
      <c r="AA38" s="17">
        <v>1234</v>
      </c>
      <c r="AB38" s="26">
        <v>0.0842787682333874</v>
      </c>
      <c r="AC38" s="18">
        <v>104</v>
      </c>
      <c r="AD38" s="18">
        <v>7545</v>
      </c>
      <c r="AE38" s="40">
        <v>79</v>
      </c>
      <c r="AF38" s="17">
        <f t="shared" ref="AF38:AF69" si="73">(AE38-$IT38)*AC38</f>
        <v>-1456</v>
      </c>
      <c r="AG38" s="36">
        <f t="shared" ref="AG38:AG69" si="74">IFERROR(AF38/AD38,0)</f>
        <v>-0.19297548045063</v>
      </c>
      <c r="AH38" s="17">
        <v>918</v>
      </c>
      <c r="AI38" s="26">
        <v>0.079520697167756</v>
      </c>
      <c r="AJ38" s="18">
        <v>73</v>
      </c>
      <c r="AK38" s="18">
        <v>5350</v>
      </c>
      <c r="AL38" s="40">
        <v>79</v>
      </c>
      <c r="AM38" s="17">
        <f t="shared" ref="AM38:AM69" si="75">(AL38-$IT38)*AJ38</f>
        <v>-1022</v>
      </c>
      <c r="AN38" s="36">
        <f t="shared" ref="AN38:AN69" si="76">IFERROR(AM38/AK38,0)</f>
        <v>-0.191028037383178</v>
      </c>
      <c r="AO38" s="17">
        <v>872</v>
      </c>
      <c r="AP38" s="26">
        <v>0.069954128440367</v>
      </c>
      <c r="AQ38" s="18">
        <v>61</v>
      </c>
      <c r="AR38" s="18">
        <v>4469</v>
      </c>
      <c r="AS38" s="40">
        <v>79</v>
      </c>
      <c r="AT38" s="17">
        <f t="shared" ref="AT38:AT69" si="77">(AS38-$IT38)*AQ38</f>
        <v>-854</v>
      </c>
      <c r="AU38" s="36">
        <f t="shared" ref="AU38:AU69" si="78">IFERROR(AT38/AR38,0)</f>
        <v>-0.191094204520027</v>
      </c>
      <c r="AV38" s="17">
        <v>982</v>
      </c>
      <c r="AW38" s="26">
        <v>0.0875763747454175</v>
      </c>
      <c r="AX38" s="18">
        <v>86</v>
      </c>
      <c r="AY38" s="18">
        <v>6227</v>
      </c>
      <c r="AZ38" s="40">
        <v>79</v>
      </c>
      <c r="BA38" s="17">
        <f t="shared" ref="BA38:BA69" si="79">(AZ38-$IT38)*AX38</f>
        <v>-1204</v>
      </c>
      <c r="BB38" s="36">
        <f t="shared" ref="BB38:BB69" si="80">IFERROR(BA38/AY38,0)</f>
        <v>-0.193351533643809</v>
      </c>
      <c r="BC38" s="17">
        <v>1022</v>
      </c>
      <c r="BD38" s="26">
        <v>0.0900195694716243</v>
      </c>
      <c r="BE38" s="17">
        <v>92</v>
      </c>
      <c r="BF38" s="18">
        <v>6552</v>
      </c>
      <c r="BG38" s="40">
        <v>79</v>
      </c>
      <c r="BH38" s="17">
        <f t="shared" si="3"/>
        <v>-1288</v>
      </c>
      <c r="BI38" s="36">
        <f t="shared" si="4"/>
        <v>-0.196581196581197</v>
      </c>
      <c r="BJ38" s="17">
        <v>1038</v>
      </c>
      <c r="BK38" s="32">
        <v>0.0712909441233141</v>
      </c>
      <c r="BL38" s="17">
        <v>74</v>
      </c>
      <c r="BM38" s="18">
        <v>5205</v>
      </c>
      <c r="BN38" s="40">
        <v>79</v>
      </c>
      <c r="BO38" s="17">
        <f t="shared" si="5"/>
        <v>-1036</v>
      </c>
      <c r="BP38" s="36">
        <f t="shared" si="6"/>
        <v>-0.199039385206532</v>
      </c>
      <c r="BQ38" s="17">
        <v>1007</v>
      </c>
      <c r="BR38" s="32">
        <v>0.0724925521350546</v>
      </c>
      <c r="BS38" s="18">
        <v>73</v>
      </c>
      <c r="BT38" s="18">
        <v>5371</v>
      </c>
      <c r="BU38" s="40">
        <v>79</v>
      </c>
      <c r="BV38" s="17">
        <f t="shared" si="7"/>
        <v>-1022</v>
      </c>
      <c r="BW38" s="36">
        <f t="shared" si="8"/>
        <v>-0.190281139452616</v>
      </c>
      <c r="BX38" s="112">
        <v>967</v>
      </c>
      <c r="BY38" s="117">
        <v>0.0682523267838676</v>
      </c>
      <c r="BZ38" s="18">
        <v>66</v>
      </c>
      <c r="CA38" s="112">
        <v>4798</v>
      </c>
      <c r="CB38" s="40">
        <v>79</v>
      </c>
      <c r="CC38" s="17">
        <f t="shared" si="9"/>
        <v>-924</v>
      </c>
      <c r="CD38" s="36">
        <f t="shared" si="10"/>
        <v>-0.192580241767403</v>
      </c>
      <c r="CE38" s="112">
        <v>916</v>
      </c>
      <c r="CF38" s="117">
        <v>0.0895196506550218</v>
      </c>
      <c r="CG38" s="112">
        <v>82</v>
      </c>
      <c r="CH38" s="260">
        <v>6066.02409638554</v>
      </c>
      <c r="CI38" s="40">
        <v>79</v>
      </c>
      <c r="CJ38" s="17">
        <f t="shared" si="11"/>
        <v>-1148</v>
      </c>
      <c r="CK38" s="36">
        <f t="shared" si="12"/>
        <v>-0.189250814332248</v>
      </c>
      <c r="CL38" s="120">
        <v>894</v>
      </c>
      <c r="CM38" s="121">
        <v>0.0838926174496644</v>
      </c>
      <c r="CN38" s="55">
        <v>75</v>
      </c>
      <c r="CO38" s="55">
        <v>5586</v>
      </c>
      <c r="CP38" s="40">
        <v>79</v>
      </c>
      <c r="CQ38" s="17">
        <f t="shared" si="13"/>
        <v>-1050</v>
      </c>
      <c r="CR38" s="36">
        <f t="shared" si="14"/>
        <v>-0.18796992481203</v>
      </c>
      <c r="CS38" s="122">
        <v>821</v>
      </c>
      <c r="CT38" s="121">
        <v>0.0657734470158343</v>
      </c>
      <c r="CU38" s="122">
        <v>54</v>
      </c>
      <c r="CV38" s="122">
        <v>4094</v>
      </c>
      <c r="CW38" s="40">
        <v>79</v>
      </c>
      <c r="CX38" s="17">
        <f t="shared" si="15"/>
        <v>-756</v>
      </c>
      <c r="CY38" s="36">
        <f t="shared" si="16"/>
        <v>-0.184660478749389</v>
      </c>
      <c r="CZ38" s="112">
        <v>954</v>
      </c>
      <c r="DA38" s="117">
        <v>0.0524109014675052</v>
      </c>
      <c r="DB38" s="112">
        <v>50</v>
      </c>
      <c r="DC38" s="112">
        <v>3773</v>
      </c>
      <c r="DD38" s="40">
        <v>79</v>
      </c>
      <c r="DE38" s="17">
        <f t="shared" si="17"/>
        <v>-700</v>
      </c>
      <c r="DF38" s="36">
        <f t="shared" si="18"/>
        <v>-0.185528756957328</v>
      </c>
      <c r="DG38" s="126">
        <v>1104</v>
      </c>
      <c r="DH38" s="32">
        <v>0.00271739130434783</v>
      </c>
      <c r="DI38" s="17">
        <v>3</v>
      </c>
      <c r="DJ38" s="18">
        <v>224</v>
      </c>
      <c r="DK38" s="40">
        <v>79</v>
      </c>
      <c r="DL38" s="17">
        <f t="shared" si="19"/>
        <v>-42</v>
      </c>
      <c r="DM38" s="36">
        <f t="shared" si="20"/>
        <v>-0.1875</v>
      </c>
      <c r="DN38" s="33">
        <v>2099</v>
      </c>
      <c r="DO38" s="32">
        <v>0.181038589804669</v>
      </c>
      <c r="DP38" s="18">
        <v>380</v>
      </c>
      <c r="DQ38" s="18">
        <v>20179</v>
      </c>
      <c r="DR38" s="40">
        <f t="shared" si="49"/>
        <v>53.1026315789474</v>
      </c>
      <c r="DS38" s="17">
        <f t="shared" si="21"/>
        <v>-15161</v>
      </c>
      <c r="DT38" s="36">
        <f t="shared" si="22"/>
        <v>-0.751325635561723</v>
      </c>
      <c r="DU38" s="18">
        <v>1736</v>
      </c>
      <c r="DV38" s="26">
        <v>0.0869815668202765</v>
      </c>
      <c r="DW38" s="18">
        <v>151</v>
      </c>
      <c r="DX38" s="18">
        <v>9239</v>
      </c>
      <c r="DY38" s="40">
        <f t="shared" si="23"/>
        <v>61.1854304635762</v>
      </c>
      <c r="DZ38" s="17">
        <f t="shared" si="24"/>
        <v>-4804</v>
      </c>
      <c r="EA38" s="36">
        <f t="shared" si="25"/>
        <v>-0.519969693689793</v>
      </c>
      <c r="EB38" s="18">
        <v>3707</v>
      </c>
      <c r="EC38" s="26">
        <v>0.135149716752091</v>
      </c>
      <c r="ED38" s="18">
        <v>501</v>
      </c>
      <c r="EE38" s="18">
        <v>27587</v>
      </c>
      <c r="EF38" s="40">
        <f t="shared" si="50"/>
        <v>55.063872255489</v>
      </c>
      <c r="EG38" s="17">
        <f t="shared" si="26"/>
        <v>-19006</v>
      </c>
      <c r="EH38" s="36">
        <f t="shared" si="27"/>
        <v>-0.688947692753834</v>
      </c>
      <c r="EI38" s="18">
        <v>1686</v>
      </c>
      <c r="EJ38" s="26">
        <v>0.0575326215895611</v>
      </c>
      <c r="EK38" s="18">
        <v>97</v>
      </c>
      <c r="EL38" s="18">
        <v>6678</v>
      </c>
      <c r="EM38" s="40">
        <v>79</v>
      </c>
      <c r="EN38" s="17">
        <f t="shared" si="28"/>
        <v>-1358</v>
      </c>
      <c r="EO38" s="36">
        <f t="shared" si="29"/>
        <v>-0.20335429769392</v>
      </c>
      <c r="EP38" s="18">
        <v>1459</v>
      </c>
      <c r="EQ38" s="26">
        <v>0.0726525017135024</v>
      </c>
      <c r="ER38" s="18">
        <v>106</v>
      </c>
      <c r="ES38" s="18">
        <v>7676</v>
      </c>
      <c r="ET38" s="40">
        <v>79</v>
      </c>
      <c r="EU38" s="17">
        <f t="shared" si="30"/>
        <v>-1484</v>
      </c>
      <c r="EV38" s="36">
        <f t="shared" si="31"/>
        <v>-0.19332985930172</v>
      </c>
      <c r="EW38" s="18">
        <v>1014</v>
      </c>
      <c r="EX38" s="26">
        <v>0.0660749506903353</v>
      </c>
      <c r="EY38" s="17">
        <v>67</v>
      </c>
      <c r="EZ38" s="18">
        <v>5205</v>
      </c>
      <c r="FA38" s="40">
        <v>79</v>
      </c>
      <c r="FB38" s="17">
        <f t="shared" ref="FB38:FB69" si="81">(FA38-$IT38)*EY38</f>
        <v>-938</v>
      </c>
      <c r="FC38" s="36">
        <f t="shared" ref="FC38:FC69" si="82">IFERROR(FB38/EZ38,0)</f>
        <v>-0.180211335254563</v>
      </c>
      <c r="FD38" s="18">
        <v>886</v>
      </c>
      <c r="FE38" s="26">
        <v>0.064334085778781</v>
      </c>
      <c r="FF38" s="17">
        <v>57</v>
      </c>
      <c r="FG38" s="18">
        <v>4641</v>
      </c>
      <c r="FH38" s="40">
        <v>79</v>
      </c>
      <c r="FI38" s="17">
        <f t="shared" ref="FI38:FI69" si="83">(FH38-$IT38)*FF38</f>
        <v>-798</v>
      </c>
      <c r="FJ38" s="36">
        <f t="shared" ref="FJ38:FJ69" si="84">IFERROR(FI38/FG38,0)</f>
        <v>-0.171945701357466</v>
      </c>
      <c r="FK38" s="18">
        <v>757</v>
      </c>
      <c r="FL38" s="26">
        <v>0.0673712021136063</v>
      </c>
      <c r="FM38" s="17">
        <v>51</v>
      </c>
      <c r="FN38" s="18">
        <v>4556</v>
      </c>
      <c r="FO38" s="40">
        <v>79</v>
      </c>
      <c r="FP38" s="17">
        <f t="shared" ref="FP38:FP69" si="85">(FO38-$IT38)*FM38</f>
        <v>-714</v>
      </c>
      <c r="FQ38" s="36">
        <f t="shared" ref="FQ38:FQ69" si="86">IFERROR(FP38/FN38,0)</f>
        <v>-0.156716417910448</v>
      </c>
      <c r="FR38" s="18">
        <v>649</v>
      </c>
      <c r="FS38" s="26">
        <v>0.0878274268104777</v>
      </c>
      <c r="FT38" s="17">
        <v>57</v>
      </c>
      <c r="FU38" s="18">
        <v>4744</v>
      </c>
      <c r="FV38" s="40">
        <v>79</v>
      </c>
      <c r="FW38" s="17">
        <f t="shared" ref="FW38:FW69" si="87">(FV38-$IT38)*FT38</f>
        <v>-798</v>
      </c>
      <c r="FX38" s="36">
        <f t="shared" ref="FX38:FX69" si="88">IFERROR(FW38/FU38,0)</f>
        <v>-0.168212478920742</v>
      </c>
      <c r="FY38" s="18">
        <v>825</v>
      </c>
      <c r="FZ38" s="26">
        <v>0.0921212121212121</v>
      </c>
      <c r="GA38" s="17">
        <v>76</v>
      </c>
      <c r="GB38" s="18">
        <v>5959</v>
      </c>
      <c r="GC38" s="40">
        <v>79</v>
      </c>
      <c r="GD38" s="17">
        <f t="shared" ref="GD38:GD69" si="89">(GC38-$IT38)*GA38</f>
        <v>-1064</v>
      </c>
      <c r="GE38" s="36">
        <f t="shared" ref="GE38:GE69" si="90">IFERROR(GD38/GB38,0)</f>
        <v>-0.178553448565196</v>
      </c>
      <c r="GF38" s="18">
        <v>936</v>
      </c>
      <c r="GG38" s="26">
        <v>0.104700854700855</v>
      </c>
      <c r="GH38" s="18">
        <v>98</v>
      </c>
      <c r="GI38" s="18">
        <v>7642</v>
      </c>
      <c r="GJ38" s="40">
        <v>79</v>
      </c>
      <c r="GK38" s="17">
        <f t="shared" ref="GK38:GK69" si="91">(GJ38-$IT38)*GH38</f>
        <v>-1372</v>
      </c>
      <c r="GL38" s="36">
        <f t="shared" ref="GL38:GL69" si="92">IFERROR(GK38/GI38,0)</f>
        <v>-0.179534153362994</v>
      </c>
      <c r="GM38" s="18">
        <v>1016</v>
      </c>
      <c r="GN38" s="26">
        <v>0.0905511811023622</v>
      </c>
      <c r="GO38" s="18">
        <v>92</v>
      </c>
      <c r="GP38" s="18">
        <v>7237</v>
      </c>
      <c r="GQ38" s="40">
        <v>79</v>
      </c>
      <c r="GR38" s="17">
        <f t="shared" ref="GR38:GR69" si="93">(GQ38-$IT38)*GO38</f>
        <v>-1288</v>
      </c>
      <c r="GS38" s="36">
        <f t="shared" ref="GS38:GS69" si="94">IFERROR(GR38/GP38,0)</f>
        <v>-0.177974298742573</v>
      </c>
      <c r="GT38" s="18">
        <v>926</v>
      </c>
      <c r="GU38" s="26">
        <v>0.0831533477321814</v>
      </c>
      <c r="GV38" s="18">
        <v>77</v>
      </c>
      <c r="GW38" s="18">
        <v>6052</v>
      </c>
      <c r="GX38" s="40">
        <v>79</v>
      </c>
      <c r="GY38" s="17">
        <f t="shared" si="32"/>
        <v>-1078</v>
      </c>
      <c r="GZ38" s="36">
        <f t="shared" si="33"/>
        <v>-0.178122934567085</v>
      </c>
      <c r="HA38" s="18">
        <v>860</v>
      </c>
      <c r="HB38" s="26">
        <v>0.103488372093023</v>
      </c>
      <c r="HC38" s="18">
        <v>89</v>
      </c>
      <c r="HD38" s="18">
        <v>6872</v>
      </c>
      <c r="HE38" s="40">
        <v>79</v>
      </c>
      <c r="HF38" s="17">
        <f t="shared" ref="HF38:HF69" si="95">(HE38-$IT38)*HC38</f>
        <v>-1246</v>
      </c>
      <c r="HG38" s="36">
        <f t="shared" ref="HG38:HG69" si="96">IFERROR(HF38/HD38,0)</f>
        <v>-0.181315483119907</v>
      </c>
      <c r="HH38" s="18">
        <v>826</v>
      </c>
      <c r="HI38" s="26">
        <v>0.0907990314769976</v>
      </c>
      <c r="HJ38" s="17">
        <v>75</v>
      </c>
      <c r="HK38" s="18">
        <v>5837</v>
      </c>
      <c r="HL38" s="40">
        <v>79</v>
      </c>
      <c r="HM38" s="17">
        <f t="shared" ref="HM38:HM69" si="97">(HL38-$IT38)*HJ38</f>
        <v>-1050</v>
      </c>
      <c r="HN38" s="36">
        <f t="shared" ref="HN38:HN69" si="98">IFERROR(HM38/HK38,0)</f>
        <v>-0.17988692821655</v>
      </c>
      <c r="HO38" s="18"/>
      <c r="HP38" s="26"/>
      <c r="HQ38" s="17"/>
      <c r="HR38" s="18"/>
      <c r="HS38" s="40"/>
      <c r="HT38" s="17"/>
      <c r="HU38" s="36"/>
      <c r="HV38" s="17">
        <v>3068</v>
      </c>
      <c r="HW38" s="17">
        <v>257562.65</v>
      </c>
      <c r="HX38" s="18">
        <v>1931</v>
      </c>
      <c r="HY38" s="18">
        <v>169685.53</v>
      </c>
      <c r="HZ38" s="17">
        <v>4511</v>
      </c>
      <c r="IA38" s="17">
        <v>357707</v>
      </c>
      <c r="IB38" s="17">
        <v>4323</v>
      </c>
      <c r="IC38" s="17">
        <v>333897</v>
      </c>
      <c r="ID38" s="17">
        <v>3568</v>
      </c>
      <c r="IE38" s="17">
        <v>269045</v>
      </c>
      <c r="IF38" s="41"/>
      <c r="IG38" s="41"/>
      <c r="IH38" s="41"/>
      <c r="II38" s="41"/>
      <c r="IJ38" s="41"/>
      <c r="IK38" s="41"/>
      <c r="IL38" s="18"/>
      <c r="IM38" s="41"/>
      <c r="IN38" s="41"/>
      <c r="IO38" s="41"/>
      <c r="IP38" s="18"/>
      <c r="IQ38" s="18"/>
      <c r="IR38" s="18">
        <f t="shared" si="34"/>
        <v>3108</v>
      </c>
      <c r="IS38" s="18">
        <f t="shared" si="35"/>
        <v>212486.024096386</v>
      </c>
      <c r="IT38" s="17">
        <v>93</v>
      </c>
      <c r="IU38" s="18">
        <f t="shared" ref="IU38:IU69" si="99">R38+Y38+AF38+AM38+AT38+BA38+BH38+BO38+BV38+CC38+CJ38+CQ38+CX38+DE38+DL38+DS38+DZ38+EG38+EN38+EU38+FB38+FI38+FP38+FW38+GD38+GK38+GR38+GY38+HF38+HM38+HT38</f>
        <v>-69952</v>
      </c>
      <c r="IV38" s="36">
        <f t="shared" si="36"/>
        <v>-0.329207533989479</v>
      </c>
      <c r="IW38" s="18">
        <f t="shared" si="37"/>
        <v>20509</v>
      </c>
      <c r="IX38" s="42">
        <f t="shared" si="38"/>
        <v>1600383.20409639</v>
      </c>
      <c r="IY38" s="43"/>
      <c r="IZ38" s="43"/>
    </row>
    <row r="39" spans="1:260">
      <c r="A39" s="16" t="s">
        <v>126</v>
      </c>
      <c r="B39" s="17" t="s">
        <v>39</v>
      </c>
      <c r="C39" s="18">
        <v>6939962755908</v>
      </c>
      <c r="D39" s="18">
        <v>21063510001636</v>
      </c>
      <c r="E39" s="17" t="s">
        <v>202</v>
      </c>
      <c r="F39" s="19" t="s">
        <v>203</v>
      </c>
      <c r="G39" s="17" t="s">
        <v>129</v>
      </c>
      <c r="H39" s="26">
        <f>VLOOKUP(C39,供应链!E:J,6,0)</f>
        <v>0.92</v>
      </c>
      <c r="I39" s="17">
        <f>VLOOKUP(C39,供应链!E:H,4,0)</f>
        <v>287</v>
      </c>
      <c r="J39" s="17">
        <f>VLOOKUP(C39,供应链!E:K,7,0)</f>
        <v>0</v>
      </c>
      <c r="K39" s="18">
        <f>VLOOKUP(C39,供应链!E:I,5,0)</f>
        <v>9.00318181139178</v>
      </c>
      <c r="L39" s="27">
        <f t="shared" si="0"/>
        <v>0.0111577896553876</v>
      </c>
      <c r="M39" s="17">
        <v>963</v>
      </c>
      <c r="N39" s="26">
        <v>0.0664589823468328</v>
      </c>
      <c r="O39" s="18">
        <v>64</v>
      </c>
      <c r="P39" s="18">
        <v>5021</v>
      </c>
      <c r="Q39" s="40">
        <f t="shared" si="72"/>
        <v>78.453125</v>
      </c>
      <c r="R39" s="17">
        <f t="shared" si="1"/>
        <v>-1955</v>
      </c>
      <c r="S39" s="36">
        <f t="shared" si="40"/>
        <v>-0.38936466839275</v>
      </c>
      <c r="T39" s="17">
        <v>765</v>
      </c>
      <c r="U39" s="26">
        <v>0.0718954248366013</v>
      </c>
      <c r="V39" s="18">
        <v>55</v>
      </c>
      <c r="W39" s="18">
        <v>4421</v>
      </c>
      <c r="X39" s="40">
        <f t="shared" si="2"/>
        <v>80.3818181818182</v>
      </c>
      <c r="Y39" s="17">
        <f t="shared" ref="Y39:Y70" si="100">(X39-$IT39)*V39</f>
        <v>-1574</v>
      </c>
      <c r="Z39" s="36">
        <f t="shared" ref="Z39:Z70" si="101">IFERROR(Y39/W39,0)</f>
        <v>-0.356028047952952</v>
      </c>
      <c r="AA39" s="17">
        <v>740</v>
      </c>
      <c r="AB39" s="26">
        <v>0.0891891891891892</v>
      </c>
      <c r="AC39" s="18">
        <v>66</v>
      </c>
      <c r="AD39" s="18">
        <v>5222</v>
      </c>
      <c r="AE39" s="40">
        <v>99</v>
      </c>
      <c r="AF39" s="17">
        <f t="shared" si="73"/>
        <v>-660</v>
      </c>
      <c r="AG39" s="36">
        <f t="shared" si="74"/>
        <v>-0.12638835695136</v>
      </c>
      <c r="AH39" s="17">
        <v>551</v>
      </c>
      <c r="AI39" s="26">
        <v>0.0635208711433757</v>
      </c>
      <c r="AJ39" s="18">
        <v>35</v>
      </c>
      <c r="AK39" s="18">
        <v>2940</v>
      </c>
      <c r="AL39" s="40">
        <v>99</v>
      </c>
      <c r="AM39" s="17">
        <f t="shared" si="75"/>
        <v>-350</v>
      </c>
      <c r="AN39" s="36">
        <f t="shared" si="76"/>
        <v>-0.119047619047619</v>
      </c>
      <c r="AO39" s="17">
        <v>470</v>
      </c>
      <c r="AP39" s="26">
        <v>0.0553191489361702</v>
      </c>
      <c r="AQ39" s="18">
        <v>26</v>
      </c>
      <c r="AR39" s="18">
        <v>2352</v>
      </c>
      <c r="AS39" s="40">
        <v>99</v>
      </c>
      <c r="AT39" s="17">
        <f t="shared" si="77"/>
        <v>-260</v>
      </c>
      <c r="AU39" s="36">
        <f t="shared" si="78"/>
        <v>-0.110544217687075</v>
      </c>
      <c r="AV39" s="17">
        <v>564</v>
      </c>
      <c r="AW39" s="26">
        <v>0.0443262411347518</v>
      </c>
      <c r="AX39" s="18">
        <v>25</v>
      </c>
      <c r="AY39" s="18">
        <v>2354</v>
      </c>
      <c r="AZ39" s="40">
        <v>99</v>
      </c>
      <c r="BA39" s="17">
        <f t="shared" si="79"/>
        <v>-250</v>
      </c>
      <c r="BB39" s="36">
        <f t="shared" si="80"/>
        <v>-0.106202209005947</v>
      </c>
      <c r="BC39" s="17">
        <v>513</v>
      </c>
      <c r="BD39" s="26">
        <v>0.0604288499025341</v>
      </c>
      <c r="BE39" s="17">
        <v>31</v>
      </c>
      <c r="BF39" s="18">
        <v>2768</v>
      </c>
      <c r="BG39" s="40">
        <v>99</v>
      </c>
      <c r="BH39" s="17">
        <f t="shared" si="3"/>
        <v>-310</v>
      </c>
      <c r="BI39" s="36">
        <f t="shared" si="4"/>
        <v>-0.111994219653179</v>
      </c>
      <c r="BJ39" s="17">
        <v>426</v>
      </c>
      <c r="BK39" s="32">
        <v>0.039906103286385</v>
      </c>
      <c r="BL39" s="17">
        <v>17</v>
      </c>
      <c r="BM39" s="18">
        <v>1517</v>
      </c>
      <c r="BN39" s="40">
        <v>99</v>
      </c>
      <c r="BO39" s="17">
        <f t="shared" si="5"/>
        <v>-170</v>
      </c>
      <c r="BP39" s="36">
        <f t="shared" si="6"/>
        <v>-0.11206328279499</v>
      </c>
      <c r="BQ39" s="17">
        <v>481</v>
      </c>
      <c r="BR39" s="32">
        <v>0.0498960498960499</v>
      </c>
      <c r="BS39" s="18">
        <v>24</v>
      </c>
      <c r="BT39" s="18">
        <v>2181</v>
      </c>
      <c r="BU39" s="40">
        <v>99</v>
      </c>
      <c r="BV39" s="17">
        <f t="shared" si="7"/>
        <v>-240</v>
      </c>
      <c r="BW39" s="36">
        <f t="shared" si="8"/>
        <v>-0.110041265474553</v>
      </c>
      <c r="BX39" s="112">
        <v>405</v>
      </c>
      <c r="BY39" s="117">
        <v>0.0765432098765432</v>
      </c>
      <c r="BZ39" s="18">
        <v>31</v>
      </c>
      <c r="CA39" s="112">
        <v>2849</v>
      </c>
      <c r="CB39" s="40">
        <v>99</v>
      </c>
      <c r="CC39" s="17">
        <f t="shared" si="9"/>
        <v>-310</v>
      </c>
      <c r="CD39" s="36">
        <f t="shared" si="10"/>
        <v>-0.108810108810109</v>
      </c>
      <c r="CE39" s="112">
        <v>344</v>
      </c>
      <c r="CF39" s="117">
        <v>0.0523255813953488</v>
      </c>
      <c r="CG39" s="112">
        <v>18</v>
      </c>
      <c r="CH39" s="260">
        <v>1629.86666666667</v>
      </c>
      <c r="CI39" s="40">
        <v>99</v>
      </c>
      <c r="CJ39" s="17">
        <f t="shared" si="11"/>
        <v>-180</v>
      </c>
      <c r="CK39" s="36">
        <f t="shared" si="12"/>
        <v>-0.110438481675392</v>
      </c>
      <c r="CL39" s="120">
        <v>308</v>
      </c>
      <c r="CM39" s="121">
        <v>0.0649350649350649</v>
      </c>
      <c r="CN39" s="55">
        <v>20</v>
      </c>
      <c r="CO39" s="55">
        <v>1843</v>
      </c>
      <c r="CP39" s="40">
        <v>99</v>
      </c>
      <c r="CQ39" s="17">
        <f t="shared" si="13"/>
        <v>-200</v>
      </c>
      <c r="CR39" s="36">
        <f t="shared" si="14"/>
        <v>-0.10851871947911</v>
      </c>
      <c r="CS39" s="122">
        <v>347</v>
      </c>
      <c r="CT39" s="121">
        <v>0.037463976945245</v>
      </c>
      <c r="CU39" s="122">
        <v>13</v>
      </c>
      <c r="CV39" s="122">
        <v>1201</v>
      </c>
      <c r="CW39" s="40">
        <v>99</v>
      </c>
      <c r="CX39" s="17">
        <f t="shared" si="15"/>
        <v>-130</v>
      </c>
      <c r="CY39" s="36">
        <f t="shared" si="16"/>
        <v>-0.108243130724396</v>
      </c>
      <c r="CZ39" s="112">
        <v>394</v>
      </c>
      <c r="DA39" s="117">
        <v>0.0583756345177665</v>
      </c>
      <c r="DB39" s="112">
        <v>23</v>
      </c>
      <c r="DC39" s="112">
        <v>2126</v>
      </c>
      <c r="DD39" s="40">
        <v>99</v>
      </c>
      <c r="DE39" s="17">
        <f t="shared" si="17"/>
        <v>-230</v>
      </c>
      <c r="DF39" s="36">
        <f t="shared" si="18"/>
        <v>-0.108184383819379</v>
      </c>
      <c r="DG39" s="126">
        <v>650</v>
      </c>
      <c r="DH39" s="32">
        <v>0.0215384615384615</v>
      </c>
      <c r="DI39" s="17">
        <v>14</v>
      </c>
      <c r="DJ39" s="18">
        <v>1376</v>
      </c>
      <c r="DK39" s="40">
        <v>99</v>
      </c>
      <c r="DL39" s="17">
        <f t="shared" si="19"/>
        <v>-140</v>
      </c>
      <c r="DM39" s="36">
        <f t="shared" si="20"/>
        <v>-0.101744186046512</v>
      </c>
      <c r="DN39" s="33">
        <v>938</v>
      </c>
      <c r="DO39" s="32">
        <v>0.106609808102345</v>
      </c>
      <c r="DP39" s="18">
        <v>100</v>
      </c>
      <c r="DQ39" s="18">
        <v>7939</v>
      </c>
      <c r="DR39" s="40">
        <f t="shared" si="49"/>
        <v>79.39</v>
      </c>
      <c r="DS39" s="17">
        <f t="shared" si="21"/>
        <v>-2961</v>
      </c>
      <c r="DT39" s="36">
        <f t="shared" si="22"/>
        <v>-0.37296888776924</v>
      </c>
      <c r="DU39" s="18">
        <v>804</v>
      </c>
      <c r="DV39" s="26">
        <v>0.0671641791044776</v>
      </c>
      <c r="DW39" s="18">
        <v>54</v>
      </c>
      <c r="DX39" s="18">
        <v>4260</v>
      </c>
      <c r="DY39" s="40">
        <f t="shared" si="23"/>
        <v>78.8888888888889</v>
      </c>
      <c r="DZ39" s="17">
        <f t="shared" si="24"/>
        <v>-1626</v>
      </c>
      <c r="EA39" s="36">
        <f t="shared" si="25"/>
        <v>-0.38169014084507</v>
      </c>
      <c r="EB39" s="18">
        <v>1251</v>
      </c>
      <c r="EC39" s="26">
        <v>0.147082334132694</v>
      </c>
      <c r="ED39" s="18">
        <v>184</v>
      </c>
      <c r="EE39" s="18">
        <v>12662</v>
      </c>
      <c r="EF39" s="40">
        <f t="shared" si="50"/>
        <v>68.8152173913043</v>
      </c>
      <c r="EG39" s="17">
        <f t="shared" si="26"/>
        <v>-7394.00000000001</v>
      </c>
      <c r="EH39" s="36">
        <f t="shared" si="27"/>
        <v>-0.583951982309272</v>
      </c>
      <c r="EI39" s="18">
        <v>553</v>
      </c>
      <c r="EJ39" s="26">
        <v>0.054249547920434</v>
      </c>
      <c r="EK39" s="18">
        <v>30</v>
      </c>
      <c r="EL39" s="18">
        <v>2583</v>
      </c>
      <c r="EM39" s="40">
        <v>99</v>
      </c>
      <c r="EN39" s="17">
        <f t="shared" si="28"/>
        <v>-300</v>
      </c>
      <c r="EO39" s="36">
        <f t="shared" si="29"/>
        <v>-0.116144018583043</v>
      </c>
      <c r="EP39" s="18">
        <v>544</v>
      </c>
      <c r="EQ39" s="26">
        <v>0.0477941176470588</v>
      </c>
      <c r="ER39" s="18">
        <v>26</v>
      </c>
      <c r="ES39" s="18">
        <v>2342</v>
      </c>
      <c r="ET39" s="40">
        <v>99</v>
      </c>
      <c r="EU39" s="17">
        <f t="shared" si="30"/>
        <v>-260</v>
      </c>
      <c r="EV39" s="36">
        <f t="shared" si="31"/>
        <v>-0.111016225448335</v>
      </c>
      <c r="EW39" s="18">
        <v>297</v>
      </c>
      <c r="EX39" s="26">
        <v>0.0875420875420875</v>
      </c>
      <c r="EY39" s="17">
        <v>26</v>
      </c>
      <c r="EZ39" s="18">
        <v>2439</v>
      </c>
      <c r="FA39" s="40">
        <v>99</v>
      </c>
      <c r="FB39" s="17">
        <f t="shared" si="81"/>
        <v>-260</v>
      </c>
      <c r="FC39" s="36">
        <f t="shared" si="82"/>
        <v>-0.10660106601066</v>
      </c>
      <c r="FD39" s="18">
        <v>321</v>
      </c>
      <c r="FE39" s="26">
        <v>0.0623052959501558</v>
      </c>
      <c r="FF39" s="17">
        <v>20</v>
      </c>
      <c r="FG39" s="18">
        <v>1898</v>
      </c>
      <c r="FH39" s="40">
        <v>99</v>
      </c>
      <c r="FI39" s="17">
        <f t="shared" si="83"/>
        <v>-200</v>
      </c>
      <c r="FJ39" s="36">
        <f t="shared" si="84"/>
        <v>-0.105374077976818</v>
      </c>
      <c r="FK39" s="18">
        <v>301</v>
      </c>
      <c r="FL39" s="26">
        <v>0.053156146179402</v>
      </c>
      <c r="FM39" s="17">
        <v>16</v>
      </c>
      <c r="FN39" s="18">
        <v>1576</v>
      </c>
      <c r="FO39" s="40">
        <v>99</v>
      </c>
      <c r="FP39" s="17">
        <f t="shared" si="85"/>
        <v>-160</v>
      </c>
      <c r="FQ39" s="36">
        <f t="shared" si="86"/>
        <v>-0.101522842639594</v>
      </c>
      <c r="FR39" s="18">
        <v>272</v>
      </c>
      <c r="FS39" s="26">
        <v>0.0698529411764706</v>
      </c>
      <c r="FT39" s="17">
        <v>19</v>
      </c>
      <c r="FU39" s="18">
        <v>1827</v>
      </c>
      <c r="FV39" s="40">
        <v>99</v>
      </c>
      <c r="FW39" s="17">
        <f t="shared" si="87"/>
        <v>-190</v>
      </c>
      <c r="FX39" s="36">
        <f t="shared" si="88"/>
        <v>-0.103995621237001</v>
      </c>
      <c r="FY39" s="18">
        <v>314</v>
      </c>
      <c r="FZ39" s="26">
        <v>0.089171974522293</v>
      </c>
      <c r="GA39" s="17">
        <v>28</v>
      </c>
      <c r="GB39" s="18">
        <v>2771</v>
      </c>
      <c r="GC39" s="40">
        <v>99</v>
      </c>
      <c r="GD39" s="17">
        <f t="shared" si="89"/>
        <v>-280</v>
      </c>
      <c r="GE39" s="36">
        <f t="shared" si="90"/>
        <v>-0.101046553590761</v>
      </c>
      <c r="GF39" s="18">
        <v>354</v>
      </c>
      <c r="GG39" s="26">
        <v>0.0932203389830508</v>
      </c>
      <c r="GH39" s="18">
        <v>33</v>
      </c>
      <c r="GI39" s="18">
        <v>3222</v>
      </c>
      <c r="GJ39" s="40">
        <v>99</v>
      </c>
      <c r="GK39" s="17">
        <f t="shared" si="91"/>
        <v>-330</v>
      </c>
      <c r="GL39" s="36">
        <f t="shared" si="92"/>
        <v>-0.102420856610801</v>
      </c>
      <c r="GM39" s="18">
        <v>347</v>
      </c>
      <c r="GN39" s="26">
        <v>0.069164265129683</v>
      </c>
      <c r="GO39" s="18">
        <v>24</v>
      </c>
      <c r="GP39" s="18">
        <v>2349</v>
      </c>
      <c r="GQ39" s="40">
        <v>99</v>
      </c>
      <c r="GR39" s="17">
        <f t="shared" si="93"/>
        <v>-240</v>
      </c>
      <c r="GS39" s="36">
        <f t="shared" si="94"/>
        <v>-0.102171136653895</v>
      </c>
      <c r="GT39" s="18">
        <v>298</v>
      </c>
      <c r="GU39" s="26">
        <v>0.0771812080536913</v>
      </c>
      <c r="GV39" s="18">
        <v>23</v>
      </c>
      <c r="GW39" s="18">
        <v>2249</v>
      </c>
      <c r="GX39" s="40">
        <v>99</v>
      </c>
      <c r="GY39" s="17">
        <f t="shared" si="32"/>
        <v>-230</v>
      </c>
      <c r="GZ39" s="36">
        <f t="shared" si="33"/>
        <v>-0.10226767452201</v>
      </c>
      <c r="HA39" s="18">
        <v>279</v>
      </c>
      <c r="HB39" s="26">
        <v>0.0537634408602151</v>
      </c>
      <c r="HC39" s="18">
        <v>15</v>
      </c>
      <c r="HD39" s="18">
        <v>1463</v>
      </c>
      <c r="HE39" s="40">
        <v>99</v>
      </c>
      <c r="HF39" s="17">
        <f t="shared" si="95"/>
        <v>-150</v>
      </c>
      <c r="HG39" s="36">
        <f t="shared" si="96"/>
        <v>-0.102529049897471</v>
      </c>
      <c r="HH39" s="18">
        <v>262</v>
      </c>
      <c r="HI39" s="26">
        <v>0.049618320610687</v>
      </c>
      <c r="HJ39" s="17">
        <v>13</v>
      </c>
      <c r="HK39" s="18">
        <v>1265</v>
      </c>
      <c r="HL39" s="40">
        <v>99</v>
      </c>
      <c r="HM39" s="17">
        <f t="shared" si="97"/>
        <v>-130</v>
      </c>
      <c r="HN39" s="36">
        <f t="shared" si="98"/>
        <v>-0.102766798418972</v>
      </c>
      <c r="HO39" s="18"/>
      <c r="HP39" s="26"/>
      <c r="HQ39" s="17"/>
      <c r="HR39" s="18"/>
      <c r="HS39" s="40"/>
      <c r="HT39" s="17"/>
      <c r="HU39" s="36"/>
      <c r="HV39" s="17">
        <v>1279</v>
      </c>
      <c r="HW39" s="17">
        <v>120650.97</v>
      </c>
      <c r="HX39" s="18">
        <v>368</v>
      </c>
      <c r="HY39" s="18">
        <v>36283.05</v>
      </c>
      <c r="HZ39" s="17">
        <v>774</v>
      </c>
      <c r="IA39" s="17">
        <v>77051</v>
      </c>
      <c r="IB39" s="17">
        <v>943</v>
      </c>
      <c r="IC39" s="17">
        <v>90370</v>
      </c>
      <c r="ID39" s="17">
        <v>956</v>
      </c>
      <c r="IE39" s="17">
        <v>88949</v>
      </c>
      <c r="IF39" s="41"/>
      <c r="IG39" s="41"/>
      <c r="IH39" s="41"/>
      <c r="II39" s="41"/>
      <c r="IJ39" s="41"/>
      <c r="IK39" s="41"/>
      <c r="IL39" s="18"/>
      <c r="IM39" s="41"/>
      <c r="IN39" s="41"/>
      <c r="IO39" s="41"/>
      <c r="IP39" s="18"/>
      <c r="IQ39" s="18"/>
      <c r="IR39" s="18">
        <f t="shared" si="34"/>
        <v>1073</v>
      </c>
      <c r="IS39" s="18">
        <f t="shared" si="35"/>
        <v>90645.8666666667</v>
      </c>
      <c r="IT39" s="17">
        <v>109</v>
      </c>
      <c r="IU39" s="18">
        <f t="shared" si="99"/>
        <v>-21670</v>
      </c>
      <c r="IV39" s="36">
        <f t="shared" si="36"/>
        <v>-0.239062196621578</v>
      </c>
      <c r="IW39" s="18">
        <f t="shared" si="37"/>
        <v>5393</v>
      </c>
      <c r="IX39" s="42">
        <f t="shared" si="38"/>
        <v>503949.886666667</v>
      </c>
      <c r="IY39" s="43"/>
      <c r="IZ39" s="43"/>
    </row>
    <row r="40" spans="1:260">
      <c r="A40" s="16" t="s">
        <v>133</v>
      </c>
      <c r="B40" s="17" t="s">
        <v>39</v>
      </c>
      <c r="C40" s="18">
        <v>6939962760186</v>
      </c>
      <c r="D40" s="18">
        <v>21063510001977</v>
      </c>
      <c r="E40" s="17" t="s">
        <v>204</v>
      </c>
      <c r="F40" s="19" t="s">
        <v>205</v>
      </c>
      <c r="G40" s="17" t="s">
        <v>129</v>
      </c>
      <c r="H40" s="26">
        <f>VLOOKUP(C40,供应链!E:J,6,0)</f>
        <v>0.88</v>
      </c>
      <c r="I40" s="17">
        <f>VLOOKUP(C40,供应链!E:H,4,0)</f>
        <v>302</v>
      </c>
      <c r="J40" s="17">
        <f>VLOOKUP(C40,供应链!E:K,7,0)</f>
        <v>0</v>
      </c>
      <c r="K40" s="18">
        <f>VLOOKUP(C40,供应链!E:I,5,0)</f>
        <v>21.9097630069785</v>
      </c>
      <c r="L40" s="27">
        <f t="shared" si="0"/>
        <v>0.00506415989018988</v>
      </c>
      <c r="M40" s="17">
        <v>593</v>
      </c>
      <c r="N40" s="26">
        <v>0.0623946037099494</v>
      </c>
      <c r="O40" s="18">
        <v>37</v>
      </c>
      <c r="P40" s="18">
        <v>5130</v>
      </c>
      <c r="Q40" s="40">
        <f t="shared" si="72"/>
        <v>138.648648648649</v>
      </c>
      <c r="R40" s="17">
        <f t="shared" si="1"/>
        <v>-753</v>
      </c>
      <c r="S40" s="36">
        <f t="shared" si="40"/>
        <v>-0.146783625730994</v>
      </c>
      <c r="T40" s="17">
        <v>530</v>
      </c>
      <c r="U40" s="26">
        <v>0.0320754716981132</v>
      </c>
      <c r="V40" s="18">
        <v>17</v>
      </c>
      <c r="W40" s="18">
        <v>2444</v>
      </c>
      <c r="X40" s="40">
        <f t="shared" si="2"/>
        <v>143.764705882353</v>
      </c>
      <c r="Y40" s="17">
        <f t="shared" si="100"/>
        <v>-259</v>
      </c>
      <c r="Z40" s="36">
        <f t="shared" si="101"/>
        <v>-0.105973813420622</v>
      </c>
      <c r="AA40" s="17">
        <v>483</v>
      </c>
      <c r="AB40" s="26">
        <v>0.0683229813664596</v>
      </c>
      <c r="AC40" s="18">
        <v>33</v>
      </c>
      <c r="AD40" s="18">
        <v>4320</v>
      </c>
      <c r="AE40" s="40">
        <v>149</v>
      </c>
      <c r="AF40" s="17">
        <f t="shared" si="73"/>
        <v>-330</v>
      </c>
      <c r="AG40" s="36">
        <f t="shared" si="74"/>
        <v>-0.0763888888888889</v>
      </c>
      <c r="AH40" s="17">
        <v>416</v>
      </c>
      <c r="AI40" s="26">
        <v>0.0384615384615385</v>
      </c>
      <c r="AJ40" s="18">
        <v>16</v>
      </c>
      <c r="AK40" s="18">
        <v>2235</v>
      </c>
      <c r="AL40" s="40">
        <v>149</v>
      </c>
      <c r="AM40" s="17">
        <f t="shared" si="75"/>
        <v>-160</v>
      </c>
      <c r="AN40" s="36">
        <f t="shared" si="76"/>
        <v>-0.0715883668903803</v>
      </c>
      <c r="AO40" s="17">
        <v>382</v>
      </c>
      <c r="AP40" s="26">
        <v>0.0575916230366492</v>
      </c>
      <c r="AQ40" s="18">
        <v>22</v>
      </c>
      <c r="AR40" s="18">
        <v>3134</v>
      </c>
      <c r="AS40" s="40">
        <v>149</v>
      </c>
      <c r="AT40" s="17">
        <f t="shared" si="77"/>
        <v>-220</v>
      </c>
      <c r="AU40" s="36">
        <f t="shared" si="78"/>
        <v>-0.0701978302488832</v>
      </c>
      <c r="AV40" s="17">
        <v>382</v>
      </c>
      <c r="AW40" s="26">
        <v>0.0445026178010471</v>
      </c>
      <c r="AX40" s="18">
        <v>17</v>
      </c>
      <c r="AY40" s="18">
        <v>2450</v>
      </c>
      <c r="AZ40" s="40">
        <v>149</v>
      </c>
      <c r="BA40" s="17">
        <f t="shared" si="79"/>
        <v>-170</v>
      </c>
      <c r="BB40" s="36">
        <f t="shared" si="80"/>
        <v>-0.0693877551020408</v>
      </c>
      <c r="BC40" s="17">
        <v>425</v>
      </c>
      <c r="BD40" s="26">
        <v>0.0564705882352941</v>
      </c>
      <c r="BE40" s="17">
        <v>24</v>
      </c>
      <c r="BF40" s="18">
        <v>3280</v>
      </c>
      <c r="BG40" s="40">
        <v>149</v>
      </c>
      <c r="BH40" s="17">
        <f t="shared" si="3"/>
        <v>-240</v>
      </c>
      <c r="BI40" s="36">
        <f t="shared" si="4"/>
        <v>-0.0731707317073171</v>
      </c>
      <c r="BJ40" s="17">
        <v>406</v>
      </c>
      <c r="BK40" s="32">
        <v>0.0467980295566502</v>
      </c>
      <c r="BL40" s="17">
        <v>19</v>
      </c>
      <c r="BM40" s="18">
        <v>2615</v>
      </c>
      <c r="BN40" s="40">
        <v>149</v>
      </c>
      <c r="BO40" s="17">
        <f t="shared" si="5"/>
        <v>-190</v>
      </c>
      <c r="BP40" s="36">
        <f t="shared" si="6"/>
        <v>-0.0726577437858509</v>
      </c>
      <c r="BQ40" s="17">
        <v>370</v>
      </c>
      <c r="BR40" s="32">
        <v>0.0405405405405405</v>
      </c>
      <c r="BS40" s="18">
        <v>15</v>
      </c>
      <c r="BT40" s="18">
        <v>1990</v>
      </c>
      <c r="BU40" s="40">
        <v>149</v>
      </c>
      <c r="BV40" s="17">
        <f t="shared" si="7"/>
        <v>-150</v>
      </c>
      <c r="BW40" s="36">
        <f t="shared" si="8"/>
        <v>-0.0753768844221105</v>
      </c>
      <c r="BX40" s="112">
        <v>430</v>
      </c>
      <c r="BY40" s="117">
        <v>0.0511627906976744</v>
      </c>
      <c r="BZ40" s="18">
        <v>22</v>
      </c>
      <c r="CA40" s="112">
        <v>2842</v>
      </c>
      <c r="CB40" s="40">
        <v>149</v>
      </c>
      <c r="CC40" s="17">
        <f t="shared" si="9"/>
        <v>-220</v>
      </c>
      <c r="CD40" s="36">
        <f t="shared" si="10"/>
        <v>-0.0774102744546094</v>
      </c>
      <c r="CE40" s="112">
        <v>439</v>
      </c>
      <c r="CF40" s="117">
        <v>0.0637813211845103</v>
      </c>
      <c r="CG40" s="112">
        <v>28</v>
      </c>
      <c r="CH40" s="260">
        <v>3562.75862068965</v>
      </c>
      <c r="CI40" s="40">
        <v>149</v>
      </c>
      <c r="CJ40" s="17">
        <f t="shared" si="11"/>
        <v>-280</v>
      </c>
      <c r="CK40" s="36">
        <f t="shared" si="12"/>
        <v>-0.0785907859078592</v>
      </c>
      <c r="CL40" s="120">
        <v>499</v>
      </c>
      <c r="CM40" s="121">
        <v>0.0741482965931864</v>
      </c>
      <c r="CN40" s="55">
        <v>37</v>
      </c>
      <c r="CO40" s="55">
        <v>4761</v>
      </c>
      <c r="CP40" s="40">
        <v>149</v>
      </c>
      <c r="CQ40" s="17">
        <f t="shared" si="13"/>
        <v>-370</v>
      </c>
      <c r="CR40" s="36">
        <f t="shared" si="14"/>
        <v>-0.077714765805503</v>
      </c>
      <c r="CS40" s="122">
        <v>462</v>
      </c>
      <c r="CT40" s="121">
        <v>0.0562770562770563</v>
      </c>
      <c r="CU40" s="122">
        <v>26</v>
      </c>
      <c r="CV40" s="122">
        <v>3381</v>
      </c>
      <c r="CW40" s="40">
        <v>149</v>
      </c>
      <c r="CX40" s="17">
        <f t="shared" si="15"/>
        <v>-260</v>
      </c>
      <c r="CY40" s="36">
        <f t="shared" si="16"/>
        <v>-0.0769003253475303</v>
      </c>
      <c r="CZ40" s="112">
        <v>483</v>
      </c>
      <c r="DA40" s="117">
        <v>0.0186335403726708</v>
      </c>
      <c r="DB40" s="112">
        <v>9</v>
      </c>
      <c r="DC40" s="112">
        <v>1192</v>
      </c>
      <c r="DD40" s="40">
        <v>149</v>
      </c>
      <c r="DE40" s="17">
        <f t="shared" si="17"/>
        <v>-90</v>
      </c>
      <c r="DF40" s="36">
        <f t="shared" si="18"/>
        <v>-0.075503355704698</v>
      </c>
      <c r="DG40" s="126">
        <v>366</v>
      </c>
      <c r="DH40" s="32">
        <v>0.00546448087431694</v>
      </c>
      <c r="DI40" s="17">
        <v>2</v>
      </c>
      <c r="DJ40" s="18">
        <v>243</v>
      </c>
      <c r="DK40" s="40">
        <v>149</v>
      </c>
      <c r="DL40" s="17">
        <f t="shared" si="19"/>
        <v>-20</v>
      </c>
      <c r="DM40" s="36">
        <f t="shared" si="20"/>
        <v>-0.0823045267489712</v>
      </c>
      <c r="DN40" s="33">
        <v>456</v>
      </c>
      <c r="DO40" s="32">
        <v>0.0679824561403509</v>
      </c>
      <c r="DP40" s="18">
        <v>31</v>
      </c>
      <c r="DQ40" s="18">
        <v>4106</v>
      </c>
      <c r="DR40" s="40">
        <f t="shared" si="49"/>
        <v>132.451612903226</v>
      </c>
      <c r="DS40" s="17">
        <f t="shared" si="21"/>
        <v>-823</v>
      </c>
      <c r="DT40" s="36">
        <f t="shared" si="22"/>
        <v>-0.20043838285436</v>
      </c>
      <c r="DU40" s="18">
        <v>366</v>
      </c>
      <c r="DV40" s="26">
        <v>0.0218579234972678</v>
      </c>
      <c r="DW40" s="18">
        <v>8</v>
      </c>
      <c r="DX40" s="18">
        <v>1098</v>
      </c>
      <c r="DY40" s="40">
        <f t="shared" si="23"/>
        <v>137.25</v>
      </c>
      <c r="DZ40" s="17">
        <f t="shared" si="24"/>
        <v>-174</v>
      </c>
      <c r="EA40" s="36">
        <f t="shared" si="25"/>
        <v>-0.158469945355191</v>
      </c>
      <c r="EB40" s="18">
        <v>398</v>
      </c>
      <c r="EC40" s="26">
        <v>0.042713567839196</v>
      </c>
      <c r="ED40" s="18">
        <v>17</v>
      </c>
      <c r="EE40" s="18">
        <v>2213</v>
      </c>
      <c r="EF40" s="40">
        <f t="shared" si="50"/>
        <v>130.176470588235</v>
      </c>
      <c r="EG40" s="17">
        <f t="shared" si="26"/>
        <v>-490.000000000005</v>
      </c>
      <c r="EH40" s="36">
        <f t="shared" si="27"/>
        <v>-0.221418888386808</v>
      </c>
      <c r="EI40" s="18">
        <v>252</v>
      </c>
      <c r="EJ40" s="26">
        <v>0.0357142857142857</v>
      </c>
      <c r="EK40" s="18">
        <v>9</v>
      </c>
      <c r="EL40" s="18">
        <v>1201</v>
      </c>
      <c r="EM40" s="40">
        <v>149</v>
      </c>
      <c r="EN40" s="17">
        <f t="shared" si="28"/>
        <v>-90</v>
      </c>
      <c r="EO40" s="36">
        <f t="shared" si="29"/>
        <v>-0.0749375520399667</v>
      </c>
      <c r="EP40" s="18">
        <v>269</v>
      </c>
      <c r="EQ40" s="26">
        <v>0.0223048327137546</v>
      </c>
      <c r="ER40" s="18">
        <v>6</v>
      </c>
      <c r="ES40" s="18">
        <v>854</v>
      </c>
      <c r="ET40" s="40">
        <v>149</v>
      </c>
      <c r="EU40" s="17">
        <f t="shared" si="30"/>
        <v>-60</v>
      </c>
      <c r="EV40" s="36">
        <f t="shared" si="31"/>
        <v>-0.0702576112412178</v>
      </c>
      <c r="EW40" s="18">
        <v>185</v>
      </c>
      <c r="EX40" s="26">
        <v>0.0486486486486487</v>
      </c>
      <c r="EY40" s="17">
        <v>9</v>
      </c>
      <c r="EZ40" s="18">
        <v>1275</v>
      </c>
      <c r="FA40" s="40">
        <v>149</v>
      </c>
      <c r="FB40" s="17">
        <f t="shared" si="81"/>
        <v>-90</v>
      </c>
      <c r="FC40" s="36">
        <f t="shared" si="82"/>
        <v>-0.0705882352941176</v>
      </c>
      <c r="FD40" s="18">
        <v>220</v>
      </c>
      <c r="FE40" s="26">
        <v>0.0363636363636364</v>
      </c>
      <c r="FF40" s="17">
        <v>8</v>
      </c>
      <c r="FG40" s="18">
        <v>1164</v>
      </c>
      <c r="FH40" s="40">
        <v>149</v>
      </c>
      <c r="FI40" s="17">
        <f t="shared" si="83"/>
        <v>-80</v>
      </c>
      <c r="FJ40" s="36">
        <f t="shared" si="84"/>
        <v>-0.0687285223367698</v>
      </c>
      <c r="FK40" s="18">
        <v>206</v>
      </c>
      <c r="FL40" s="26">
        <v>0.0388349514563107</v>
      </c>
      <c r="FM40" s="17">
        <v>8</v>
      </c>
      <c r="FN40" s="18">
        <v>1172</v>
      </c>
      <c r="FO40" s="40">
        <v>149</v>
      </c>
      <c r="FP40" s="17">
        <f t="shared" si="85"/>
        <v>-80</v>
      </c>
      <c r="FQ40" s="36">
        <f t="shared" si="86"/>
        <v>-0.068259385665529</v>
      </c>
      <c r="FR40" s="18">
        <v>224</v>
      </c>
      <c r="FS40" s="26">
        <v>0.0223214285714286</v>
      </c>
      <c r="FT40" s="17">
        <v>5</v>
      </c>
      <c r="FU40" s="18">
        <v>735</v>
      </c>
      <c r="FV40" s="40">
        <v>149</v>
      </c>
      <c r="FW40" s="17">
        <f t="shared" si="87"/>
        <v>-50</v>
      </c>
      <c r="FX40" s="36">
        <f t="shared" si="88"/>
        <v>-0.0680272108843537</v>
      </c>
      <c r="FY40" s="18">
        <v>240</v>
      </c>
      <c r="FZ40" s="26">
        <v>0.0333333333333333</v>
      </c>
      <c r="GA40" s="17">
        <v>8</v>
      </c>
      <c r="GB40" s="18">
        <v>1124</v>
      </c>
      <c r="GC40" s="40">
        <v>149</v>
      </c>
      <c r="GD40" s="17">
        <f t="shared" si="89"/>
        <v>-80</v>
      </c>
      <c r="GE40" s="36">
        <f t="shared" si="90"/>
        <v>-0.0711743772241993</v>
      </c>
      <c r="GF40" s="18">
        <v>248</v>
      </c>
      <c r="GG40" s="26">
        <v>0.0403225806451613</v>
      </c>
      <c r="GH40" s="18">
        <v>10</v>
      </c>
      <c r="GI40" s="18">
        <v>1420</v>
      </c>
      <c r="GJ40" s="40">
        <v>149</v>
      </c>
      <c r="GK40" s="17">
        <f t="shared" si="91"/>
        <v>-100</v>
      </c>
      <c r="GL40" s="36">
        <f t="shared" si="92"/>
        <v>-0.0704225352112676</v>
      </c>
      <c r="GM40" s="18">
        <v>285</v>
      </c>
      <c r="GN40" s="26">
        <v>0.0421052631578947</v>
      </c>
      <c r="GO40" s="18">
        <v>12</v>
      </c>
      <c r="GP40" s="18">
        <v>1685</v>
      </c>
      <c r="GQ40" s="40">
        <v>149</v>
      </c>
      <c r="GR40" s="17">
        <f t="shared" si="93"/>
        <v>-120</v>
      </c>
      <c r="GS40" s="36">
        <f t="shared" si="94"/>
        <v>-0.0712166172106825</v>
      </c>
      <c r="GT40" s="18">
        <v>296</v>
      </c>
      <c r="GU40" s="26">
        <v>0.0439189189189189</v>
      </c>
      <c r="GV40" s="18">
        <v>13</v>
      </c>
      <c r="GW40" s="18">
        <v>1867</v>
      </c>
      <c r="GX40" s="40">
        <v>149</v>
      </c>
      <c r="GY40" s="17">
        <f t="shared" si="32"/>
        <v>-130</v>
      </c>
      <c r="GZ40" s="36">
        <f t="shared" si="33"/>
        <v>-0.0696304231387252</v>
      </c>
      <c r="HA40" s="18">
        <v>267</v>
      </c>
      <c r="HB40" s="26">
        <v>0.0149812734082397</v>
      </c>
      <c r="HC40" s="18">
        <v>4</v>
      </c>
      <c r="HD40" s="18">
        <v>566</v>
      </c>
      <c r="HE40" s="40">
        <v>149</v>
      </c>
      <c r="HF40" s="17">
        <f t="shared" si="95"/>
        <v>-40</v>
      </c>
      <c r="HG40" s="36">
        <f t="shared" si="96"/>
        <v>-0.0706713780918728</v>
      </c>
      <c r="HH40" s="18">
        <v>225</v>
      </c>
      <c r="HI40" s="26">
        <v>0.0666666666666667</v>
      </c>
      <c r="HJ40" s="17">
        <v>15</v>
      </c>
      <c r="HK40" s="18">
        <v>2078</v>
      </c>
      <c r="HL40" s="40">
        <v>149</v>
      </c>
      <c r="HM40" s="17">
        <f t="shared" si="97"/>
        <v>-150</v>
      </c>
      <c r="HN40" s="36">
        <f t="shared" si="98"/>
        <v>-0.0721847930702599</v>
      </c>
      <c r="HO40" s="18"/>
      <c r="HP40" s="26"/>
      <c r="HQ40" s="17"/>
      <c r="HR40" s="18"/>
      <c r="HS40" s="40"/>
      <c r="HT40" s="17"/>
      <c r="HU40" s="36"/>
      <c r="HV40" s="17">
        <v>942</v>
      </c>
      <c r="HW40" s="17">
        <v>139016.43</v>
      </c>
      <c r="HX40" s="18">
        <v>207</v>
      </c>
      <c r="HY40" s="18">
        <v>28454.98</v>
      </c>
      <c r="HZ40" s="17">
        <v>297</v>
      </c>
      <c r="IA40" s="17">
        <v>41862</v>
      </c>
      <c r="IB40" s="17">
        <v>618</v>
      </c>
      <c r="IC40" s="17">
        <v>83691</v>
      </c>
      <c r="ID40" s="17">
        <v>740</v>
      </c>
      <c r="IE40" s="17">
        <v>100711</v>
      </c>
      <c r="IF40" s="16"/>
      <c r="IG40" s="16"/>
      <c r="IH40" s="41"/>
      <c r="II40" s="41"/>
      <c r="IJ40" s="41"/>
      <c r="IK40" s="41"/>
      <c r="IL40" s="18"/>
      <c r="IM40" s="41"/>
      <c r="IN40" s="41"/>
      <c r="IO40" s="41"/>
      <c r="IP40" s="18"/>
      <c r="IQ40" s="18"/>
      <c r="IR40" s="18">
        <f t="shared" si="34"/>
        <v>487</v>
      </c>
      <c r="IS40" s="18">
        <f t="shared" si="35"/>
        <v>66137.7586206897</v>
      </c>
      <c r="IT40" s="17">
        <v>159</v>
      </c>
      <c r="IU40" s="18">
        <f t="shared" si="99"/>
        <v>-6269.00000000001</v>
      </c>
      <c r="IV40" s="36">
        <f t="shared" si="36"/>
        <v>-0.0947870041371329</v>
      </c>
      <c r="IW40" s="18">
        <f t="shared" si="37"/>
        <v>3291</v>
      </c>
      <c r="IX40" s="42">
        <f t="shared" si="38"/>
        <v>459873.16862069</v>
      </c>
      <c r="IY40" s="43"/>
      <c r="IZ40" s="43"/>
    </row>
    <row r="41" spans="1:260">
      <c r="A41" s="16"/>
      <c r="B41" s="20" t="s">
        <v>39</v>
      </c>
      <c r="C41" s="18">
        <v>6939962765129</v>
      </c>
      <c r="D41" s="18">
        <v>21063510002596</v>
      </c>
      <c r="E41" s="17" t="s">
        <v>206</v>
      </c>
      <c r="F41" s="19" t="s">
        <v>207</v>
      </c>
      <c r="G41" s="17" t="s">
        <v>129</v>
      </c>
      <c r="H41" s="26">
        <f>VLOOKUP(C41,供应链!E:J,6,0)</f>
        <v>1</v>
      </c>
      <c r="I41" s="17">
        <f>VLOOKUP(C41,供应链!E:H,4,0)</f>
        <v>605</v>
      </c>
      <c r="J41" s="17">
        <f>VLOOKUP(C41,供应链!E:K,7,0)</f>
        <v>200</v>
      </c>
      <c r="K41" s="18">
        <f>VLOOKUP(C41,供应链!E:I,5,0)</f>
        <v>41.1587982832618</v>
      </c>
      <c r="L41" s="27">
        <f t="shared" si="0"/>
        <v>0.00608323107959154</v>
      </c>
      <c r="M41" s="17">
        <v>766</v>
      </c>
      <c r="N41" s="26">
        <v>0.0704960835509138</v>
      </c>
      <c r="O41" s="18">
        <v>54</v>
      </c>
      <c r="P41" s="18">
        <v>4097</v>
      </c>
      <c r="Q41" s="40">
        <f t="shared" si="72"/>
        <v>75.8703703703704</v>
      </c>
      <c r="R41" s="17">
        <f t="shared" si="1"/>
        <v>-709</v>
      </c>
      <c r="S41" s="36">
        <f t="shared" si="40"/>
        <v>-0.173053453746644</v>
      </c>
      <c r="T41" s="17">
        <v>768</v>
      </c>
      <c r="U41" s="26">
        <v>0.046875</v>
      </c>
      <c r="V41" s="18">
        <v>36</v>
      </c>
      <c r="W41" s="18">
        <v>2654</v>
      </c>
      <c r="X41" s="40">
        <f t="shared" si="2"/>
        <v>73.7222222222222</v>
      </c>
      <c r="Y41" s="17">
        <f t="shared" si="100"/>
        <v>-550</v>
      </c>
      <c r="Z41" s="36">
        <f t="shared" si="101"/>
        <v>-0.20723436322532</v>
      </c>
      <c r="AA41" s="17">
        <v>749</v>
      </c>
      <c r="AB41" s="26">
        <v>0.0534045393858478</v>
      </c>
      <c r="AC41" s="18">
        <v>40</v>
      </c>
      <c r="AD41" s="18">
        <v>2964</v>
      </c>
      <c r="AE41" s="40">
        <v>99</v>
      </c>
      <c r="AF41" s="17">
        <f t="shared" si="73"/>
        <v>400</v>
      </c>
      <c r="AG41" s="36">
        <f t="shared" si="74"/>
        <v>0.134952766531714</v>
      </c>
      <c r="AH41" s="17">
        <v>517</v>
      </c>
      <c r="AI41" s="26">
        <v>0.0290135396518375</v>
      </c>
      <c r="AJ41" s="18">
        <v>15</v>
      </c>
      <c r="AK41" s="18">
        <v>1295</v>
      </c>
      <c r="AL41" s="40">
        <v>99</v>
      </c>
      <c r="AM41" s="17">
        <f t="shared" si="75"/>
        <v>150</v>
      </c>
      <c r="AN41" s="36">
        <f t="shared" si="76"/>
        <v>0.115830115830116</v>
      </c>
      <c r="AO41" s="17">
        <v>449</v>
      </c>
      <c r="AP41" s="26">
        <v>0.0356347438752784</v>
      </c>
      <c r="AQ41" s="18">
        <v>16</v>
      </c>
      <c r="AR41" s="18">
        <v>1426</v>
      </c>
      <c r="AS41" s="40">
        <v>99</v>
      </c>
      <c r="AT41" s="17">
        <f t="shared" si="77"/>
        <v>160</v>
      </c>
      <c r="AU41" s="36">
        <f t="shared" si="78"/>
        <v>0.112201963534362</v>
      </c>
      <c r="AV41" s="17">
        <v>640</v>
      </c>
      <c r="AW41" s="26">
        <v>0.0265625</v>
      </c>
      <c r="AX41" s="18">
        <v>17</v>
      </c>
      <c r="AY41" s="18">
        <v>1534</v>
      </c>
      <c r="AZ41" s="40">
        <v>99</v>
      </c>
      <c r="BA41" s="17">
        <f t="shared" si="79"/>
        <v>170</v>
      </c>
      <c r="BB41" s="36">
        <f t="shared" si="80"/>
        <v>0.110821382007823</v>
      </c>
      <c r="BC41" s="17">
        <v>597</v>
      </c>
      <c r="BD41" s="26">
        <v>0.0284757118927973</v>
      </c>
      <c r="BE41" s="17">
        <v>17</v>
      </c>
      <c r="BF41" s="18">
        <v>1461</v>
      </c>
      <c r="BG41" s="40">
        <v>99</v>
      </c>
      <c r="BH41" s="17">
        <f t="shared" si="3"/>
        <v>170</v>
      </c>
      <c r="BI41" s="36">
        <f t="shared" si="4"/>
        <v>0.116358658453114</v>
      </c>
      <c r="BJ41" s="17">
        <v>495</v>
      </c>
      <c r="BK41" s="32">
        <v>0.0343434343434343</v>
      </c>
      <c r="BL41" s="17">
        <v>17</v>
      </c>
      <c r="BM41" s="18">
        <v>1491</v>
      </c>
      <c r="BN41" s="40">
        <v>99</v>
      </c>
      <c r="BO41" s="17">
        <f t="shared" si="5"/>
        <v>170</v>
      </c>
      <c r="BP41" s="36">
        <f t="shared" si="6"/>
        <v>0.1140174379611</v>
      </c>
      <c r="BQ41" s="17">
        <v>490</v>
      </c>
      <c r="BR41" s="32">
        <v>0.0224489795918367</v>
      </c>
      <c r="BS41" s="18">
        <v>11</v>
      </c>
      <c r="BT41" s="18">
        <v>927</v>
      </c>
      <c r="BU41" s="40">
        <v>99</v>
      </c>
      <c r="BV41" s="17">
        <f t="shared" si="7"/>
        <v>110</v>
      </c>
      <c r="BW41" s="36">
        <f t="shared" si="8"/>
        <v>0.11866235167206</v>
      </c>
      <c r="BX41" s="112">
        <v>388</v>
      </c>
      <c r="BY41" s="117">
        <v>0.0231958762886598</v>
      </c>
      <c r="BZ41" s="18">
        <v>9</v>
      </c>
      <c r="CA41" s="112">
        <v>809</v>
      </c>
      <c r="CB41" s="40">
        <v>99</v>
      </c>
      <c r="CC41" s="17">
        <f t="shared" si="9"/>
        <v>90</v>
      </c>
      <c r="CD41" s="36">
        <f t="shared" si="10"/>
        <v>0.111248454882571</v>
      </c>
      <c r="CE41" s="112">
        <v>367</v>
      </c>
      <c r="CF41" s="117">
        <v>0.0272479564032698</v>
      </c>
      <c r="CG41" s="112">
        <v>10</v>
      </c>
      <c r="CH41" s="260">
        <v>922.727272727273</v>
      </c>
      <c r="CI41" s="40">
        <v>99</v>
      </c>
      <c r="CJ41" s="17">
        <f t="shared" si="11"/>
        <v>100</v>
      </c>
      <c r="CK41" s="36">
        <f t="shared" si="12"/>
        <v>0.108374384236453</v>
      </c>
      <c r="CL41" s="120">
        <v>311</v>
      </c>
      <c r="CM41" s="121">
        <v>0.0385852090032154</v>
      </c>
      <c r="CN41" s="55">
        <v>12</v>
      </c>
      <c r="CO41" s="55">
        <v>1036</v>
      </c>
      <c r="CP41" s="40">
        <v>99</v>
      </c>
      <c r="CQ41" s="17">
        <f t="shared" si="13"/>
        <v>120</v>
      </c>
      <c r="CR41" s="36">
        <f t="shared" si="14"/>
        <v>0.115830115830116</v>
      </c>
      <c r="CS41" s="122">
        <v>377</v>
      </c>
      <c r="CT41" s="121">
        <v>0.0212201591511936</v>
      </c>
      <c r="CU41" s="122">
        <v>8</v>
      </c>
      <c r="CV41" s="122">
        <v>698</v>
      </c>
      <c r="CW41" s="40">
        <v>99</v>
      </c>
      <c r="CX41" s="17">
        <f t="shared" si="15"/>
        <v>80</v>
      </c>
      <c r="CY41" s="36">
        <f t="shared" si="16"/>
        <v>0.114613180515759</v>
      </c>
      <c r="CZ41" s="112">
        <v>348</v>
      </c>
      <c r="DA41" s="117">
        <v>0.0373563218390805</v>
      </c>
      <c r="DB41" s="112">
        <v>13</v>
      </c>
      <c r="DC41" s="112">
        <v>1137</v>
      </c>
      <c r="DD41" s="40">
        <v>99</v>
      </c>
      <c r="DE41" s="17">
        <f t="shared" si="17"/>
        <v>130</v>
      </c>
      <c r="DF41" s="36">
        <f t="shared" si="18"/>
        <v>0.114335971855761</v>
      </c>
      <c r="DG41" s="126">
        <v>502</v>
      </c>
      <c r="DH41" s="32">
        <v>0.0119521912350598</v>
      </c>
      <c r="DI41" s="17">
        <v>6</v>
      </c>
      <c r="DJ41" s="18">
        <v>542</v>
      </c>
      <c r="DK41" s="40">
        <v>99</v>
      </c>
      <c r="DL41" s="17">
        <f t="shared" si="19"/>
        <v>60</v>
      </c>
      <c r="DM41" s="36">
        <f t="shared" si="20"/>
        <v>0.11070110701107</v>
      </c>
      <c r="DN41" s="33">
        <v>874</v>
      </c>
      <c r="DO41" s="32">
        <v>0.068649885583524</v>
      </c>
      <c r="DP41" s="18">
        <v>60</v>
      </c>
      <c r="DQ41" s="18">
        <v>4335</v>
      </c>
      <c r="DR41" s="40">
        <f t="shared" si="49"/>
        <v>72.25</v>
      </c>
      <c r="DS41" s="17">
        <f t="shared" si="21"/>
        <v>-1005</v>
      </c>
      <c r="DT41" s="36">
        <f t="shared" si="22"/>
        <v>-0.231833910034602</v>
      </c>
      <c r="DU41" s="18">
        <v>685</v>
      </c>
      <c r="DV41" s="26">
        <v>0.054014598540146</v>
      </c>
      <c r="DW41" s="18">
        <v>37</v>
      </c>
      <c r="DX41" s="18">
        <v>2699</v>
      </c>
      <c r="DY41" s="40">
        <f t="shared" si="23"/>
        <v>72.945945945946</v>
      </c>
      <c r="DZ41" s="17">
        <f t="shared" si="24"/>
        <v>-594</v>
      </c>
      <c r="EA41" s="36">
        <f t="shared" si="25"/>
        <v>-0.220081511670989</v>
      </c>
      <c r="EB41" s="18">
        <v>802</v>
      </c>
      <c r="EC41" s="26">
        <v>0.0598503740648379</v>
      </c>
      <c r="ED41" s="18">
        <v>48</v>
      </c>
      <c r="EE41" s="18">
        <v>3614</v>
      </c>
      <c r="EF41" s="40">
        <f t="shared" si="50"/>
        <v>75.2916666666667</v>
      </c>
      <c r="EG41" s="17">
        <f t="shared" si="26"/>
        <v>-657.999999999998</v>
      </c>
      <c r="EH41" s="36">
        <f t="shared" si="27"/>
        <v>-0.182069728832318</v>
      </c>
      <c r="EI41" s="18">
        <v>421</v>
      </c>
      <c r="EJ41" s="26">
        <v>0.0237529691211401</v>
      </c>
      <c r="EK41" s="18">
        <v>10</v>
      </c>
      <c r="EL41" s="18">
        <v>820</v>
      </c>
      <c r="EM41" s="40">
        <v>99</v>
      </c>
      <c r="EN41" s="17">
        <f t="shared" si="28"/>
        <v>100</v>
      </c>
      <c r="EO41" s="36">
        <f t="shared" si="29"/>
        <v>0.121951219512195</v>
      </c>
      <c r="EP41" s="18">
        <v>417</v>
      </c>
      <c r="EQ41" s="26">
        <v>0.0431654676258993</v>
      </c>
      <c r="ER41" s="18">
        <v>18</v>
      </c>
      <c r="ES41" s="18">
        <v>1607</v>
      </c>
      <c r="ET41" s="40">
        <v>99</v>
      </c>
      <c r="EU41" s="17">
        <f t="shared" si="30"/>
        <v>180</v>
      </c>
      <c r="EV41" s="36">
        <f t="shared" si="31"/>
        <v>0.112009956440572</v>
      </c>
      <c r="EW41" s="18">
        <v>291</v>
      </c>
      <c r="EX41" s="26">
        <v>0.0274914089347079</v>
      </c>
      <c r="EY41" s="17">
        <v>8</v>
      </c>
      <c r="EZ41" s="18">
        <v>760</v>
      </c>
      <c r="FA41" s="40">
        <v>99</v>
      </c>
      <c r="FB41" s="17">
        <f t="shared" si="81"/>
        <v>80</v>
      </c>
      <c r="FC41" s="36">
        <f t="shared" si="82"/>
        <v>0.105263157894737</v>
      </c>
      <c r="FD41" s="18">
        <v>291</v>
      </c>
      <c r="FE41" s="26">
        <v>0.0549828178694158</v>
      </c>
      <c r="FF41" s="17">
        <v>16</v>
      </c>
      <c r="FG41" s="18">
        <v>1538</v>
      </c>
      <c r="FH41" s="40">
        <v>99</v>
      </c>
      <c r="FI41" s="17">
        <f t="shared" si="83"/>
        <v>160</v>
      </c>
      <c r="FJ41" s="36">
        <f t="shared" si="84"/>
        <v>0.104031209362809</v>
      </c>
      <c r="FK41" s="18">
        <v>354</v>
      </c>
      <c r="FL41" s="26">
        <v>0.0338983050847458</v>
      </c>
      <c r="FM41" s="17">
        <v>12</v>
      </c>
      <c r="FN41" s="18">
        <v>1140</v>
      </c>
      <c r="FO41" s="40">
        <v>99</v>
      </c>
      <c r="FP41" s="17">
        <f t="shared" si="85"/>
        <v>120</v>
      </c>
      <c r="FQ41" s="36">
        <f t="shared" si="86"/>
        <v>0.105263157894737</v>
      </c>
      <c r="FR41" s="18">
        <v>305</v>
      </c>
      <c r="FS41" s="26">
        <v>0.0557377049180328</v>
      </c>
      <c r="FT41" s="17">
        <v>17</v>
      </c>
      <c r="FU41" s="18">
        <v>1665</v>
      </c>
      <c r="FV41" s="40">
        <v>99</v>
      </c>
      <c r="FW41" s="17">
        <f t="shared" si="87"/>
        <v>170</v>
      </c>
      <c r="FX41" s="36">
        <f t="shared" si="88"/>
        <v>0.102102102102102</v>
      </c>
      <c r="FY41" s="18">
        <v>322</v>
      </c>
      <c r="FZ41" s="26">
        <v>0.0217391304347826</v>
      </c>
      <c r="GA41" s="17">
        <v>7</v>
      </c>
      <c r="GB41" s="18">
        <v>674</v>
      </c>
      <c r="GC41" s="40">
        <v>99</v>
      </c>
      <c r="GD41" s="17">
        <f t="shared" si="89"/>
        <v>70</v>
      </c>
      <c r="GE41" s="36">
        <f t="shared" si="90"/>
        <v>0.103857566765579</v>
      </c>
      <c r="GF41" s="18">
        <v>307</v>
      </c>
      <c r="GG41" s="26">
        <v>0.0325732899022801</v>
      </c>
      <c r="GH41" s="18">
        <v>10</v>
      </c>
      <c r="GI41" s="18">
        <v>985</v>
      </c>
      <c r="GJ41" s="40">
        <v>99</v>
      </c>
      <c r="GK41" s="17">
        <f t="shared" si="91"/>
        <v>100</v>
      </c>
      <c r="GL41" s="36">
        <f t="shared" si="92"/>
        <v>0.101522842639594</v>
      </c>
      <c r="GM41" s="18">
        <v>308</v>
      </c>
      <c r="GN41" s="26">
        <v>0.0422077922077922</v>
      </c>
      <c r="GO41" s="18">
        <v>13</v>
      </c>
      <c r="GP41" s="18">
        <v>1273</v>
      </c>
      <c r="GQ41" s="40">
        <v>99</v>
      </c>
      <c r="GR41" s="17">
        <f t="shared" si="93"/>
        <v>130</v>
      </c>
      <c r="GS41" s="36">
        <f t="shared" si="94"/>
        <v>0.102120974076984</v>
      </c>
      <c r="GT41" s="18">
        <v>405</v>
      </c>
      <c r="GU41" s="26">
        <v>0.0419753086419753</v>
      </c>
      <c r="GV41" s="18">
        <v>17</v>
      </c>
      <c r="GW41" s="18">
        <v>1743</v>
      </c>
      <c r="GX41" s="40">
        <v>99</v>
      </c>
      <c r="GY41" s="17">
        <f t="shared" si="32"/>
        <v>170</v>
      </c>
      <c r="GZ41" s="36">
        <f t="shared" si="33"/>
        <v>0.0975329890992542</v>
      </c>
      <c r="HA41" s="18">
        <v>369</v>
      </c>
      <c r="HB41" s="26">
        <v>0.037940379403794</v>
      </c>
      <c r="HC41" s="18">
        <v>14</v>
      </c>
      <c r="HD41" s="18">
        <v>1361</v>
      </c>
      <c r="HE41" s="40">
        <v>99</v>
      </c>
      <c r="HF41" s="17">
        <f t="shared" si="95"/>
        <v>140</v>
      </c>
      <c r="HG41" s="36">
        <f t="shared" si="96"/>
        <v>0.102865540044085</v>
      </c>
      <c r="HH41" s="18">
        <v>364</v>
      </c>
      <c r="HI41" s="26">
        <v>0.0467032967032967</v>
      </c>
      <c r="HJ41" s="17">
        <v>17</v>
      </c>
      <c r="HK41" s="18">
        <v>1640</v>
      </c>
      <c r="HL41" s="40">
        <v>99</v>
      </c>
      <c r="HM41" s="17">
        <f t="shared" si="97"/>
        <v>170</v>
      </c>
      <c r="HN41" s="36">
        <f t="shared" si="98"/>
        <v>0.103658536585366</v>
      </c>
      <c r="HO41" s="18"/>
      <c r="HP41" s="26"/>
      <c r="HQ41" s="17"/>
      <c r="HR41" s="18"/>
      <c r="HS41" s="40"/>
      <c r="HT41" s="17"/>
      <c r="HU41" s="36"/>
      <c r="HV41" s="17">
        <v>282</v>
      </c>
      <c r="HW41" s="17">
        <v>33986.31</v>
      </c>
      <c r="HX41" s="18">
        <v>236</v>
      </c>
      <c r="HY41" s="18">
        <v>25787.55</v>
      </c>
      <c r="HZ41" s="17">
        <v>450</v>
      </c>
      <c r="IA41" s="17">
        <v>45195</v>
      </c>
      <c r="IB41" s="17">
        <v>485</v>
      </c>
      <c r="IC41" s="17">
        <v>48055</v>
      </c>
      <c r="ID41" s="17">
        <v>695</v>
      </c>
      <c r="IE41" s="17">
        <v>60351</v>
      </c>
      <c r="IF41" s="16"/>
      <c r="IG41" s="16"/>
      <c r="IH41" s="41"/>
      <c r="II41" s="41"/>
      <c r="IJ41" s="41"/>
      <c r="IK41" s="41"/>
      <c r="IL41" s="18"/>
      <c r="IM41" s="41"/>
      <c r="IN41" s="41"/>
      <c r="IO41" s="41"/>
      <c r="IP41" s="18"/>
      <c r="IQ41" s="18"/>
      <c r="IR41" s="18">
        <f t="shared" si="34"/>
        <v>585</v>
      </c>
      <c r="IS41" s="18">
        <f t="shared" si="35"/>
        <v>48847.7272727273</v>
      </c>
      <c r="IT41" s="17">
        <v>89</v>
      </c>
      <c r="IU41" s="18">
        <f t="shared" si="99"/>
        <v>-15.9999999999984</v>
      </c>
      <c r="IV41" s="36">
        <f t="shared" si="36"/>
        <v>-0.000327548504164114</v>
      </c>
      <c r="IW41" s="18">
        <f t="shared" si="37"/>
        <v>2733</v>
      </c>
      <c r="IX41" s="42">
        <f t="shared" si="38"/>
        <v>262222.587272727</v>
      </c>
      <c r="IY41" s="43"/>
      <c r="IZ41" s="43"/>
    </row>
    <row r="42" spans="1:260">
      <c r="A42" s="16"/>
      <c r="B42" s="20" t="s">
        <v>39</v>
      </c>
      <c r="C42" s="18">
        <v>6939962767864</v>
      </c>
      <c r="D42" s="18" t="s">
        <v>208</v>
      </c>
      <c r="E42" s="17" t="s">
        <v>209</v>
      </c>
      <c r="F42" s="19" t="s">
        <v>210</v>
      </c>
      <c r="G42" s="17" t="s">
        <v>129</v>
      </c>
      <c r="H42" s="26">
        <f>VLOOKUP(C42,供应链!E:J,6,0)</f>
        <v>0.88</v>
      </c>
      <c r="I42" s="17">
        <f>VLOOKUP(C42,供应链!E:H,4,0)</f>
        <v>231</v>
      </c>
      <c r="J42" s="17">
        <f>VLOOKUP(C42,供应链!E:K,7,0)</f>
        <v>0</v>
      </c>
      <c r="K42" s="18">
        <f>VLOOKUP(C42,供应链!E:I,5,0)</f>
        <v>38.904483118133</v>
      </c>
      <c r="L42" s="27">
        <f t="shared" si="0"/>
        <v>0.00246448848865503</v>
      </c>
      <c r="M42" s="17">
        <v>384</v>
      </c>
      <c r="N42" s="26">
        <v>0.0442708333333333</v>
      </c>
      <c r="O42" s="18">
        <v>17</v>
      </c>
      <c r="P42" s="18">
        <v>2006</v>
      </c>
      <c r="Q42" s="40">
        <f t="shared" si="72"/>
        <v>118</v>
      </c>
      <c r="R42" s="17">
        <f t="shared" si="1"/>
        <v>-187</v>
      </c>
      <c r="S42" s="36">
        <f t="shared" si="40"/>
        <v>-0.0932203389830508</v>
      </c>
      <c r="T42" s="17">
        <v>350</v>
      </c>
      <c r="U42" s="26">
        <v>0.04</v>
      </c>
      <c r="V42" s="18">
        <v>14</v>
      </c>
      <c r="W42" s="18">
        <v>1575</v>
      </c>
      <c r="X42" s="40">
        <f t="shared" si="2"/>
        <v>112.5</v>
      </c>
      <c r="Y42" s="17">
        <f t="shared" si="100"/>
        <v>-231</v>
      </c>
      <c r="Z42" s="36">
        <f t="shared" si="101"/>
        <v>-0.146666666666667</v>
      </c>
      <c r="AA42" s="17">
        <v>310</v>
      </c>
      <c r="AB42" s="26">
        <v>0.0645161290322581</v>
      </c>
      <c r="AC42" s="18">
        <v>20</v>
      </c>
      <c r="AD42" s="18">
        <v>2231</v>
      </c>
      <c r="AE42" s="40">
        <v>139</v>
      </c>
      <c r="AF42" s="17">
        <f t="shared" si="73"/>
        <v>200</v>
      </c>
      <c r="AG42" s="36">
        <f t="shared" si="74"/>
        <v>0.0896458987001345</v>
      </c>
      <c r="AH42" s="17">
        <v>283</v>
      </c>
      <c r="AI42" s="26">
        <v>0.00706713780918728</v>
      </c>
      <c r="AJ42" s="18">
        <v>2</v>
      </c>
      <c r="AK42" s="18">
        <v>248</v>
      </c>
      <c r="AL42" s="40">
        <v>139</v>
      </c>
      <c r="AM42" s="17">
        <f t="shared" si="75"/>
        <v>20</v>
      </c>
      <c r="AN42" s="36">
        <f t="shared" si="76"/>
        <v>0.0806451612903226</v>
      </c>
      <c r="AO42" s="17">
        <v>263</v>
      </c>
      <c r="AP42" s="26">
        <v>0.0456273764258555</v>
      </c>
      <c r="AQ42" s="18">
        <v>12</v>
      </c>
      <c r="AR42" s="18">
        <v>1523</v>
      </c>
      <c r="AS42" s="40">
        <v>139</v>
      </c>
      <c r="AT42" s="17">
        <f t="shared" si="77"/>
        <v>120</v>
      </c>
      <c r="AU42" s="36">
        <f t="shared" si="78"/>
        <v>0.0787918581746553</v>
      </c>
      <c r="AV42" s="17">
        <v>289</v>
      </c>
      <c r="AW42" s="26">
        <v>0.0449826989619377</v>
      </c>
      <c r="AX42" s="18">
        <v>13</v>
      </c>
      <c r="AY42" s="18">
        <v>1573</v>
      </c>
      <c r="AZ42" s="40">
        <v>139</v>
      </c>
      <c r="BA42" s="17">
        <f t="shared" si="79"/>
        <v>130</v>
      </c>
      <c r="BB42" s="36">
        <f t="shared" si="80"/>
        <v>0.0826446280991736</v>
      </c>
      <c r="BC42" s="17">
        <v>274</v>
      </c>
      <c r="BD42" s="26">
        <v>0.0437956204379562</v>
      </c>
      <c r="BE42" s="17">
        <v>12</v>
      </c>
      <c r="BF42" s="18">
        <v>1504</v>
      </c>
      <c r="BG42" s="40">
        <v>139</v>
      </c>
      <c r="BH42" s="17">
        <f t="shared" si="3"/>
        <v>120</v>
      </c>
      <c r="BI42" s="36">
        <f t="shared" si="4"/>
        <v>0.0797872340425532</v>
      </c>
      <c r="BJ42" s="17">
        <v>270</v>
      </c>
      <c r="BK42" s="32">
        <v>0.037037037037037</v>
      </c>
      <c r="BL42" s="17">
        <v>10</v>
      </c>
      <c r="BM42" s="18">
        <v>1228</v>
      </c>
      <c r="BN42" s="40">
        <v>139</v>
      </c>
      <c r="BO42" s="17">
        <f t="shared" si="5"/>
        <v>100</v>
      </c>
      <c r="BP42" s="36">
        <f t="shared" si="6"/>
        <v>0.0814332247557003</v>
      </c>
      <c r="BQ42" s="17">
        <v>264</v>
      </c>
      <c r="BR42" s="32">
        <v>0.0340909090909091</v>
      </c>
      <c r="BS42" s="18">
        <v>9</v>
      </c>
      <c r="BT42" s="18">
        <v>1110</v>
      </c>
      <c r="BU42" s="40">
        <v>139</v>
      </c>
      <c r="BV42" s="17">
        <f t="shared" si="7"/>
        <v>90</v>
      </c>
      <c r="BW42" s="36">
        <f t="shared" si="8"/>
        <v>0.0810810810810811</v>
      </c>
      <c r="BX42" s="112">
        <v>212</v>
      </c>
      <c r="BY42" s="117">
        <v>0.0377358490566038</v>
      </c>
      <c r="BZ42" s="18">
        <v>8</v>
      </c>
      <c r="CA42" s="112">
        <v>953</v>
      </c>
      <c r="CB42" s="40">
        <v>139</v>
      </c>
      <c r="CC42" s="17">
        <f t="shared" si="9"/>
        <v>80</v>
      </c>
      <c r="CD42" s="36">
        <f t="shared" si="10"/>
        <v>0.0839454354669465</v>
      </c>
      <c r="CE42" s="112">
        <v>243</v>
      </c>
      <c r="CF42" s="117">
        <v>0.037037037037037</v>
      </c>
      <c r="CG42" s="112">
        <v>9</v>
      </c>
      <c r="CH42" s="260">
        <v>1133.1</v>
      </c>
      <c r="CI42" s="40">
        <v>139</v>
      </c>
      <c r="CJ42" s="17">
        <f t="shared" si="11"/>
        <v>90</v>
      </c>
      <c r="CK42" s="36">
        <f t="shared" si="12"/>
        <v>0.079428117553614</v>
      </c>
      <c r="CL42" s="120">
        <v>198</v>
      </c>
      <c r="CM42" s="121">
        <v>0.0404040404040404</v>
      </c>
      <c r="CN42" s="55">
        <v>8</v>
      </c>
      <c r="CO42" s="55">
        <v>1007</v>
      </c>
      <c r="CP42" s="40">
        <v>139</v>
      </c>
      <c r="CQ42" s="17">
        <f t="shared" si="13"/>
        <v>80</v>
      </c>
      <c r="CR42" s="36">
        <f t="shared" si="14"/>
        <v>0.0794438927507448</v>
      </c>
      <c r="CS42" s="122">
        <v>199</v>
      </c>
      <c r="CT42" s="121">
        <v>0.0402010050251256</v>
      </c>
      <c r="CU42" s="122">
        <v>8</v>
      </c>
      <c r="CV42" s="122">
        <v>1016</v>
      </c>
      <c r="CW42" s="40">
        <v>139</v>
      </c>
      <c r="CX42" s="17">
        <f t="shared" si="15"/>
        <v>80</v>
      </c>
      <c r="CY42" s="36">
        <f t="shared" si="16"/>
        <v>0.078740157480315</v>
      </c>
      <c r="CZ42" s="112">
        <v>209</v>
      </c>
      <c r="DA42" s="117">
        <v>0.00956937799043062</v>
      </c>
      <c r="DB42" s="112">
        <v>2</v>
      </c>
      <c r="DC42" s="112">
        <v>258</v>
      </c>
      <c r="DD42" s="40">
        <v>139</v>
      </c>
      <c r="DE42" s="17">
        <f t="shared" si="17"/>
        <v>20</v>
      </c>
      <c r="DF42" s="36">
        <f t="shared" si="18"/>
        <v>0.0775193798449612</v>
      </c>
      <c r="DG42" s="126">
        <v>242</v>
      </c>
      <c r="DH42" s="32">
        <v>0</v>
      </c>
      <c r="DI42" s="17">
        <v>0</v>
      </c>
      <c r="DJ42" s="18">
        <v>0</v>
      </c>
      <c r="DK42" s="40">
        <v>139</v>
      </c>
      <c r="DL42" s="17">
        <f t="shared" si="19"/>
        <v>0</v>
      </c>
      <c r="DM42" s="36">
        <f t="shared" si="20"/>
        <v>0</v>
      </c>
      <c r="DN42" s="33">
        <v>401</v>
      </c>
      <c r="DO42" s="32">
        <v>0.0423940149625935</v>
      </c>
      <c r="DP42" s="18">
        <v>17</v>
      </c>
      <c r="DQ42" s="18">
        <v>1857</v>
      </c>
      <c r="DR42" s="40">
        <f t="shared" si="49"/>
        <v>109.235294117647</v>
      </c>
      <c r="DS42" s="17">
        <f t="shared" si="21"/>
        <v>-336</v>
      </c>
      <c r="DT42" s="36">
        <f t="shared" si="22"/>
        <v>-0.180936995153473</v>
      </c>
      <c r="DU42" s="18">
        <v>398</v>
      </c>
      <c r="DV42" s="26">
        <v>0.0175879396984925</v>
      </c>
      <c r="DW42" s="18">
        <v>7</v>
      </c>
      <c r="DX42" s="18">
        <v>795</v>
      </c>
      <c r="DY42" s="40">
        <f t="shared" si="23"/>
        <v>113.571428571429</v>
      </c>
      <c r="DZ42" s="17">
        <f t="shared" si="24"/>
        <v>-108</v>
      </c>
      <c r="EA42" s="36">
        <f t="shared" si="25"/>
        <v>-0.135849056603774</v>
      </c>
      <c r="EB42" s="18">
        <v>419</v>
      </c>
      <c r="EC42" s="26">
        <v>0.0596658711217184</v>
      </c>
      <c r="ED42" s="18">
        <v>25</v>
      </c>
      <c r="EE42" s="18">
        <v>2335</v>
      </c>
      <c r="EF42" s="40">
        <f t="shared" si="50"/>
        <v>93.4</v>
      </c>
      <c r="EG42" s="17">
        <f t="shared" si="26"/>
        <v>-890</v>
      </c>
      <c r="EH42" s="36">
        <f t="shared" si="27"/>
        <v>-0.381156316916488</v>
      </c>
      <c r="EI42" s="18">
        <v>291</v>
      </c>
      <c r="EJ42" s="26">
        <v>0.0171821305841924</v>
      </c>
      <c r="EK42" s="18">
        <v>5</v>
      </c>
      <c r="EL42" s="18">
        <v>596</v>
      </c>
      <c r="EM42" s="40">
        <v>139</v>
      </c>
      <c r="EN42" s="17">
        <f t="shared" si="28"/>
        <v>50</v>
      </c>
      <c r="EO42" s="36">
        <f t="shared" si="29"/>
        <v>0.0838926174496644</v>
      </c>
      <c r="EP42" s="18">
        <v>232</v>
      </c>
      <c r="EQ42" s="26">
        <v>0.0258620689655172</v>
      </c>
      <c r="ER42" s="18">
        <v>6</v>
      </c>
      <c r="ES42" s="18">
        <v>692</v>
      </c>
      <c r="ET42" s="40">
        <v>139</v>
      </c>
      <c r="EU42" s="17">
        <f t="shared" si="30"/>
        <v>60</v>
      </c>
      <c r="EV42" s="36">
        <f t="shared" si="31"/>
        <v>0.0867052023121387</v>
      </c>
      <c r="EW42" s="18">
        <v>112</v>
      </c>
      <c r="EX42" s="26">
        <v>0.0178571428571429</v>
      </c>
      <c r="EY42" s="17">
        <v>2</v>
      </c>
      <c r="EZ42" s="18">
        <v>278</v>
      </c>
      <c r="FA42" s="40">
        <v>139</v>
      </c>
      <c r="FB42" s="17">
        <f t="shared" si="81"/>
        <v>20</v>
      </c>
      <c r="FC42" s="36">
        <f t="shared" si="82"/>
        <v>0.0719424460431655</v>
      </c>
      <c r="FD42" s="18">
        <v>131</v>
      </c>
      <c r="FE42" s="26">
        <v>0.0381679389312977</v>
      </c>
      <c r="FF42" s="17">
        <v>5</v>
      </c>
      <c r="FG42" s="18">
        <v>685</v>
      </c>
      <c r="FH42" s="40">
        <v>139</v>
      </c>
      <c r="FI42" s="17">
        <f t="shared" si="83"/>
        <v>50</v>
      </c>
      <c r="FJ42" s="36">
        <f t="shared" si="84"/>
        <v>0.072992700729927</v>
      </c>
      <c r="FK42" s="18">
        <v>187</v>
      </c>
      <c r="FL42" s="26">
        <v>0.0213903743315508</v>
      </c>
      <c r="FM42" s="17">
        <v>4</v>
      </c>
      <c r="FN42" s="18">
        <v>556</v>
      </c>
      <c r="FO42" s="40">
        <v>139</v>
      </c>
      <c r="FP42" s="17">
        <f t="shared" si="85"/>
        <v>40</v>
      </c>
      <c r="FQ42" s="36">
        <f t="shared" si="86"/>
        <v>0.0719424460431655</v>
      </c>
      <c r="FR42" s="18">
        <v>136</v>
      </c>
      <c r="FS42" s="26">
        <v>0.0220588235294118</v>
      </c>
      <c r="FT42" s="17">
        <v>3</v>
      </c>
      <c r="FU42" s="18">
        <v>417</v>
      </c>
      <c r="FV42" s="40">
        <v>139</v>
      </c>
      <c r="FW42" s="17">
        <f t="shared" si="87"/>
        <v>30</v>
      </c>
      <c r="FX42" s="36">
        <f t="shared" si="88"/>
        <v>0.0719424460431655</v>
      </c>
      <c r="FY42" s="18">
        <v>153</v>
      </c>
      <c r="FZ42" s="26">
        <v>0.0196078431372549</v>
      </c>
      <c r="GA42" s="17">
        <v>3</v>
      </c>
      <c r="GB42" s="18">
        <v>417</v>
      </c>
      <c r="GC42" s="40">
        <v>139</v>
      </c>
      <c r="GD42" s="17">
        <f t="shared" si="89"/>
        <v>30</v>
      </c>
      <c r="GE42" s="36">
        <f t="shared" si="90"/>
        <v>0.0719424460431655</v>
      </c>
      <c r="GF42" s="18">
        <v>143</v>
      </c>
      <c r="GG42" s="26">
        <v>0.013986013986014</v>
      </c>
      <c r="GH42" s="18">
        <v>2</v>
      </c>
      <c r="GI42" s="18">
        <v>278</v>
      </c>
      <c r="GJ42" s="40">
        <v>139</v>
      </c>
      <c r="GK42" s="17">
        <f t="shared" si="91"/>
        <v>20</v>
      </c>
      <c r="GL42" s="36">
        <f t="shared" si="92"/>
        <v>0.0719424460431655</v>
      </c>
      <c r="GM42" s="18">
        <v>152</v>
      </c>
      <c r="GN42" s="26">
        <v>0.0328947368421053</v>
      </c>
      <c r="GO42" s="18">
        <v>5</v>
      </c>
      <c r="GP42" s="18">
        <v>680</v>
      </c>
      <c r="GQ42" s="40">
        <v>139</v>
      </c>
      <c r="GR42" s="17">
        <f t="shared" si="93"/>
        <v>50</v>
      </c>
      <c r="GS42" s="36">
        <f t="shared" si="94"/>
        <v>0.0735294117647059</v>
      </c>
      <c r="GT42" s="18">
        <v>133</v>
      </c>
      <c r="GU42" s="26">
        <v>0.0225563909774436</v>
      </c>
      <c r="GV42" s="18">
        <v>3</v>
      </c>
      <c r="GW42" s="18">
        <v>417</v>
      </c>
      <c r="GX42" s="40">
        <v>139</v>
      </c>
      <c r="GY42" s="17">
        <f t="shared" si="32"/>
        <v>30</v>
      </c>
      <c r="GZ42" s="36">
        <f t="shared" si="33"/>
        <v>0.0719424460431655</v>
      </c>
      <c r="HA42" s="18">
        <v>113</v>
      </c>
      <c r="HB42" s="26">
        <v>0.0265486725663717</v>
      </c>
      <c r="HC42" s="18">
        <v>3</v>
      </c>
      <c r="HD42" s="18">
        <v>417</v>
      </c>
      <c r="HE42" s="40">
        <v>139</v>
      </c>
      <c r="HF42" s="17">
        <f t="shared" si="95"/>
        <v>30</v>
      </c>
      <c r="HG42" s="36">
        <f t="shared" si="96"/>
        <v>0.0719424460431655</v>
      </c>
      <c r="HH42" s="18">
        <v>141</v>
      </c>
      <c r="HI42" s="26">
        <v>0.0212765957446809</v>
      </c>
      <c r="HJ42" s="17">
        <v>3</v>
      </c>
      <c r="HK42" s="18">
        <v>417</v>
      </c>
      <c r="HL42" s="40">
        <v>139</v>
      </c>
      <c r="HM42" s="17">
        <f t="shared" si="97"/>
        <v>30</v>
      </c>
      <c r="HN42" s="36">
        <f t="shared" si="98"/>
        <v>0.0719424460431655</v>
      </c>
      <c r="HO42" s="18"/>
      <c r="HP42" s="26"/>
      <c r="HQ42" s="17"/>
      <c r="HR42" s="18"/>
      <c r="HS42" s="40"/>
      <c r="HT42" s="17"/>
      <c r="HU42" s="36"/>
      <c r="HV42" s="17">
        <v>269</v>
      </c>
      <c r="HW42" s="17">
        <v>39151.56</v>
      </c>
      <c r="HX42" s="18">
        <v>294</v>
      </c>
      <c r="HY42" s="18">
        <v>41026.1</v>
      </c>
      <c r="HZ42" s="17">
        <v>433</v>
      </c>
      <c r="IA42" s="17">
        <v>58970</v>
      </c>
      <c r="IB42" s="17">
        <v>330</v>
      </c>
      <c r="IC42" s="17">
        <v>44298</v>
      </c>
      <c r="ID42" s="17">
        <v>300</v>
      </c>
      <c r="IE42" s="17">
        <v>37781</v>
      </c>
      <c r="IF42" s="16"/>
      <c r="IG42" s="16"/>
      <c r="IH42" s="41"/>
      <c r="II42" s="41"/>
      <c r="IJ42" s="41"/>
      <c r="IK42" s="41"/>
      <c r="IL42" s="18"/>
      <c r="IM42" s="41"/>
      <c r="IN42" s="41"/>
      <c r="IO42" s="41"/>
      <c r="IP42" s="18"/>
      <c r="IQ42" s="18"/>
      <c r="IR42" s="18">
        <f t="shared" si="34"/>
        <v>237</v>
      </c>
      <c r="IS42" s="18">
        <f t="shared" si="35"/>
        <v>28202.1</v>
      </c>
      <c r="IT42" s="17">
        <v>129</v>
      </c>
      <c r="IU42" s="18">
        <f t="shared" si="99"/>
        <v>-182</v>
      </c>
      <c r="IV42" s="36">
        <f t="shared" si="36"/>
        <v>-0.00645342013537999</v>
      </c>
      <c r="IW42" s="18">
        <f t="shared" si="37"/>
        <v>1863</v>
      </c>
      <c r="IX42" s="42">
        <f t="shared" si="38"/>
        <v>249428.76</v>
      </c>
      <c r="IY42" s="43"/>
      <c r="IZ42" s="43"/>
    </row>
    <row r="43" spans="1:260">
      <c r="A43" s="16" t="s">
        <v>126</v>
      </c>
      <c r="B43" s="17" t="s">
        <v>211</v>
      </c>
      <c r="C43" s="18">
        <v>6939962759074</v>
      </c>
      <c r="D43" s="18">
        <v>21063410000241</v>
      </c>
      <c r="E43" s="17" t="s">
        <v>212</v>
      </c>
      <c r="F43" s="19" t="s">
        <v>213</v>
      </c>
      <c r="G43" s="17" t="s">
        <v>129</v>
      </c>
      <c r="H43" s="26">
        <f>VLOOKUP(C43,供应链!E:J,6,0)</f>
        <v>1</v>
      </c>
      <c r="I43" s="17">
        <f>VLOOKUP(C43,供应链!E:H,4,0)</f>
        <v>726</v>
      </c>
      <c r="J43" s="17">
        <f>VLOOKUP(C43,供应链!E:K,7,0)</f>
        <v>4</v>
      </c>
      <c r="K43" s="18">
        <f>VLOOKUP(C43,供应链!E:I,5,0)</f>
        <v>38.8948089511341</v>
      </c>
      <c r="L43" s="27">
        <f t="shared" si="0"/>
        <v>0.00661356404550465</v>
      </c>
      <c r="M43" s="17">
        <v>812</v>
      </c>
      <c r="N43" s="26">
        <v>0.0529556650246305</v>
      </c>
      <c r="O43" s="18">
        <v>43</v>
      </c>
      <c r="P43" s="18">
        <v>7982</v>
      </c>
      <c r="Q43" s="40">
        <f t="shared" si="72"/>
        <v>185.627906976744</v>
      </c>
      <c r="R43" s="17">
        <f t="shared" si="1"/>
        <v>-575</v>
      </c>
      <c r="S43" s="36">
        <f t="shared" si="40"/>
        <v>-0.0720370834377349</v>
      </c>
      <c r="T43" s="17">
        <v>619</v>
      </c>
      <c r="U43" s="26">
        <v>0.0290791599353796</v>
      </c>
      <c r="V43" s="18">
        <v>18</v>
      </c>
      <c r="W43" s="18">
        <v>3288</v>
      </c>
      <c r="X43" s="40">
        <f t="shared" si="2"/>
        <v>182.666666666667</v>
      </c>
      <c r="Y43" s="17">
        <f t="shared" si="100"/>
        <v>-294</v>
      </c>
      <c r="Z43" s="36">
        <f t="shared" si="101"/>
        <v>-0.0894160583941606</v>
      </c>
      <c r="AA43" s="17">
        <v>593</v>
      </c>
      <c r="AB43" s="26">
        <v>0.0320404721753794</v>
      </c>
      <c r="AC43" s="18">
        <v>19</v>
      </c>
      <c r="AD43" s="18">
        <v>3481</v>
      </c>
      <c r="AE43" s="40">
        <v>199</v>
      </c>
      <c r="AF43" s="17">
        <f t="shared" si="73"/>
        <v>0</v>
      </c>
      <c r="AG43" s="36">
        <f t="shared" si="74"/>
        <v>0</v>
      </c>
      <c r="AH43" s="17">
        <v>452</v>
      </c>
      <c r="AI43" s="26">
        <v>0.0243362831858407</v>
      </c>
      <c r="AJ43" s="18">
        <v>11</v>
      </c>
      <c r="AK43" s="18">
        <v>2104</v>
      </c>
      <c r="AL43" s="40">
        <v>199</v>
      </c>
      <c r="AM43" s="17">
        <f t="shared" si="75"/>
        <v>0</v>
      </c>
      <c r="AN43" s="36">
        <f t="shared" si="76"/>
        <v>0</v>
      </c>
      <c r="AO43" s="17">
        <v>419</v>
      </c>
      <c r="AP43" s="26">
        <v>0.0214797136038186</v>
      </c>
      <c r="AQ43" s="18">
        <v>9</v>
      </c>
      <c r="AR43" s="18">
        <v>1711</v>
      </c>
      <c r="AS43" s="40">
        <v>199</v>
      </c>
      <c r="AT43" s="17">
        <f t="shared" si="77"/>
        <v>0</v>
      </c>
      <c r="AU43" s="36">
        <f t="shared" si="78"/>
        <v>0</v>
      </c>
      <c r="AV43" s="17">
        <v>512</v>
      </c>
      <c r="AW43" s="26">
        <v>0.03515625</v>
      </c>
      <c r="AX43" s="18">
        <v>18</v>
      </c>
      <c r="AY43" s="18">
        <v>3345</v>
      </c>
      <c r="AZ43" s="40">
        <v>199</v>
      </c>
      <c r="BA43" s="17">
        <f t="shared" si="79"/>
        <v>0</v>
      </c>
      <c r="BB43" s="36">
        <f t="shared" si="80"/>
        <v>0</v>
      </c>
      <c r="BC43" s="17">
        <v>521</v>
      </c>
      <c r="BD43" s="26">
        <v>0.0499040307101727</v>
      </c>
      <c r="BE43" s="17">
        <v>26</v>
      </c>
      <c r="BF43" s="18">
        <v>4847</v>
      </c>
      <c r="BG43" s="40">
        <v>199</v>
      </c>
      <c r="BH43" s="17">
        <f t="shared" si="3"/>
        <v>0</v>
      </c>
      <c r="BI43" s="36">
        <f t="shared" si="4"/>
        <v>0</v>
      </c>
      <c r="BJ43" s="17">
        <v>563</v>
      </c>
      <c r="BK43" s="32">
        <v>0.0426287744227353</v>
      </c>
      <c r="BL43" s="17">
        <v>24</v>
      </c>
      <c r="BM43" s="18">
        <v>4528</v>
      </c>
      <c r="BN43" s="40">
        <v>199</v>
      </c>
      <c r="BO43" s="17">
        <f t="shared" si="5"/>
        <v>0</v>
      </c>
      <c r="BP43" s="36">
        <f t="shared" si="6"/>
        <v>0</v>
      </c>
      <c r="BQ43" s="17">
        <v>571</v>
      </c>
      <c r="BR43" s="32">
        <v>0.0245183887915937</v>
      </c>
      <c r="BS43" s="18">
        <v>14</v>
      </c>
      <c r="BT43" s="18">
        <v>2628</v>
      </c>
      <c r="BU43" s="40">
        <v>199</v>
      </c>
      <c r="BV43" s="17">
        <f t="shared" si="7"/>
        <v>0</v>
      </c>
      <c r="BW43" s="36">
        <f t="shared" si="8"/>
        <v>0</v>
      </c>
      <c r="BX43" s="112">
        <v>471</v>
      </c>
      <c r="BY43" s="117">
        <v>0.0382165605095541</v>
      </c>
      <c r="BZ43" s="18">
        <v>18</v>
      </c>
      <c r="CA43" s="112">
        <v>3370</v>
      </c>
      <c r="CB43" s="40">
        <v>199</v>
      </c>
      <c r="CC43" s="17">
        <f t="shared" si="9"/>
        <v>0</v>
      </c>
      <c r="CD43" s="36">
        <f t="shared" si="10"/>
        <v>0</v>
      </c>
      <c r="CE43" s="112">
        <v>538</v>
      </c>
      <c r="CF43" s="117">
        <v>0.0427509293680297</v>
      </c>
      <c r="CG43" s="112">
        <v>23</v>
      </c>
      <c r="CH43" s="260">
        <v>4299.17391304348</v>
      </c>
      <c r="CI43" s="40">
        <v>199</v>
      </c>
      <c r="CJ43" s="17">
        <f t="shared" si="11"/>
        <v>0</v>
      </c>
      <c r="CK43" s="36">
        <f t="shared" si="12"/>
        <v>0</v>
      </c>
      <c r="CL43" s="120">
        <v>527</v>
      </c>
      <c r="CM43" s="121">
        <v>0.0398481973434535</v>
      </c>
      <c r="CN43" s="55">
        <v>21</v>
      </c>
      <c r="CO43" s="55">
        <v>3886</v>
      </c>
      <c r="CP43" s="40">
        <v>199</v>
      </c>
      <c r="CQ43" s="17">
        <f t="shared" si="13"/>
        <v>0</v>
      </c>
      <c r="CR43" s="36">
        <f t="shared" si="14"/>
        <v>0</v>
      </c>
      <c r="CS43" s="122">
        <v>484</v>
      </c>
      <c r="CT43" s="121">
        <v>0.0309917355371901</v>
      </c>
      <c r="CU43" s="122">
        <v>15</v>
      </c>
      <c r="CV43" s="122">
        <v>2901</v>
      </c>
      <c r="CW43" s="40">
        <v>199</v>
      </c>
      <c r="CX43" s="17">
        <f t="shared" si="15"/>
        <v>0</v>
      </c>
      <c r="CY43" s="36">
        <f t="shared" si="16"/>
        <v>0</v>
      </c>
      <c r="CZ43" s="112">
        <v>710</v>
      </c>
      <c r="DA43" s="117">
        <v>0.0169014084507042</v>
      </c>
      <c r="DB43" s="112">
        <v>12</v>
      </c>
      <c r="DC43" s="112">
        <v>2295</v>
      </c>
      <c r="DD43" s="40">
        <v>199</v>
      </c>
      <c r="DE43" s="17">
        <f t="shared" si="17"/>
        <v>0</v>
      </c>
      <c r="DF43" s="36">
        <f t="shared" si="18"/>
        <v>0</v>
      </c>
      <c r="DG43" s="126">
        <v>639</v>
      </c>
      <c r="DH43" s="32">
        <v>0</v>
      </c>
      <c r="DI43" s="17">
        <v>0</v>
      </c>
      <c r="DJ43" s="18">
        <v>0</v>
      </c>
      <c r="DK43" s="40">
        <v>199</v>
      </c>
      <c r="DL43" s="17">
        <f t="shared" si="19"/>
        <v>0</v>
      </c>
      <c r="DM43" s="36">
        <f t="shared" si="20"/>
        <v>0</v>
      </c>
      <c r="DN43" s="33">
        <v>861</v>
      </c>
      <c r="DO43" s="32">
        <v>0.0545876887340302</v>
      </c>
      <c r="DP43" s="18">
        <v>47</v>
      </c>
      <c r="DQ43" s="18">
        <v>8700</v>
      </c>
      <c r="DR43" s="40">
        <f t="shared" si="49"/>
        <v>185.106382978723</v>
      </c>
      <c r="DS43" s="17">
        <f t="shared" si="21"/>
        <v>-652.999999999999</v>
      </c>
      <c r="DT43" s="36">
        <f t="shared" si="22"/>
        <v>-0.0750574712643678</v>
      </c>
      <c r="DU43" s="18">
        <v>872</v>
      </c>
      <c r="DV43" s="26">
        <v>0.0470183486238532</v>
      </c>
      <c r="DW43" s="18">
        <v>41</v>
      </c>
      <c r="DX43" s="18">
        <v>7759</v>
      </c>
      <c r="DY43" s="40">
        <f t="shared" si="23"/>
        <v>189.243902439024</v>
      </c>
      <c r="DZ43" s="17">
        <f t="shared" si="24"/>
        <v>-400</v>
      </c>
      <c r="EA43" s="36">
        <f t="shared" si="25"/>
        <v>-0.0515530351849465</v>
      </c>
      <c r="EB43" s="18">
        <v>1065</v>
      </c>
      <c r="EC43" s="26">
        <v>0.0723004694835681</v>
      </c>
      <c r="ED43" s="18">
        <v>77</v>
      </c>
      <c r="EE43" s="18">
        <v>12211</v>
      </c>
      <c r="EF43" s="40">
        <f t="shared" si="50"/>
        <v>158.584415584416</v>
      </c>
      <c r="EG43" s="17">
        <f t="shared" si="26"/>
        <v>-3111.99999999997</v>
      </c>
      <c r="EH43" s="36">
        <f t="shared" si="27"/>
        <v>-0.254852182458436</v>
      </c>
      <c r="EI43" s="18">
        <v>579</v>
      </c>
      <c r="EJ43" s="26">
        <v>0.0379965457685665</v>
      </c>
      <c r="EK43" s="18">
        <v>22</v>
      </c>
      <c r="EL43" s="18">
        <v>3871</v>
      </c>
      <c r="EM43" s="40">
        <v>199</v>
      </c>
      <c r="EN43" s="17">
        <f t="shared" si="28"/>
        <v>0</v>
      </c>
      <c r="EO43" s="36">
        <f t="shared" si="29"/>
        <v>0</v>
      </c>
      <c r="EP43" s="18">
        <v>575</v>
      </c>
      <c r="EQ43" s="26">
        <v>0.031304347826087</v>
      </c>
      <c r="ER43" s="18">
        <v>18</v>
      </c>
      <c r="ES43" s="18">
        <v>3238</v>
      </c>
      <c r="ET43" s="40">
        <v>199</v>
      </c>
      <c r="EU43" s="17">
        <f t="shared" si="30"/>
        <v>0</v>
      </c>
      <c r="EV43" s="36">
        <f t="shared" si="31"/>
        <v>0</v>
      </c>
      <c r="EW43" s="18">
        <v>350</v>
      </c>
      <c r="EX43" s="26">
        <v>0.02</v>
      </c>
      <c r="EY43" s="17">
        <v>7</v>
      </c>
      <c r="EZ43" s="18">
        <v>1381</v>
      </c>
      <c r="FA43" s="40">
        <v>199</v>
      </c>
      <c r="FB43" s="17">
        <f t="shared" si="81"/>
        <v>0</v>
      </c>
      <c r="FC43" s="36">
        <f t="shared" si="82"/>
        <v>0</v>
      </c>
      <c r="FD43" s="18">
        <v>280</v>
      </c>
      <c r="FE43" s="26">
        <v>0.0285714285714286</v>
      </c>
      <c r="FF43" s="17">
        <v>8</v>
      </c>
      <c r="FG43" s="18">
        <v>1553</v>
      </c>
      <c r="FH43" s="40">
        <v>199</v>
      </c>
      <c r="FI43" s="17">
        <f t="shared" si="83"/>
        <v>0</v>
      </c>
      <c r="FJ43" s="36">
        <f t="shared" si="84"/>
        <v>0</v>
      </c>
      <c r="FK43" s="18">
        <v>301</v>
      </c>
      <c r="FL43" s="26">
        <v>0.0299003322259136</v>
      </c>
      <c r="FM43" s="17">
        <v>9</v>
      </c>
      <c r="FN43" s="18">
        <v>1761</v>
      </c>
      <c r="FO43" s="40">
        <v>199</v>
      </c>
      <c r="FP43" s="17">
        <f t="shared" si="85"/>
        <v>0</v>
      </c>
      <c r="FQ43" s="36">
        <f t="shared" si="86"/>
        <v>0</v>
      </c>
      <c r="FR43" s="18">
        <v>345</v>
      </c>
      <c r="FS43" s="26">
        <v>0.0579710144927536</v>
      </c>
      <c r="FT43" s="17">
        <v>20</v>
      </c>
      <c r="FU43" s="18">
        <v>3950</v>
      </c>
      <c r="FV43" s="40">
        <v>199</v>
      </c>
      <c r="FW43" s="17">
        <f t="shared" si="87"/>
        <v>0</v>
      </c>
      <c r="FX43" s="36">
        <f t="shared" si="88"/>
        <v>0</v>
      </c>
      <c r="FY43" s="18">
        <v>414</v>
      </c>
      <c r="FZ43" s="26">
        <v>0.0531400966183575</v>
      </c>
      <c r="GA43" s="17">
        <v>22</v>
      </c>
      <c r="GB43" s="18">
        <v>4128</v>
      </c>
      <c r="GC43" s="40">
        <v>199</v>
      </c>
      <c r="GD43" s="17">
        <f t="shared" si="89"/>
        <v>0</v>
      </c>
      <c r="GE43" s="36">
        <f t="shared" si="90"/>
        <v>0</v>
      </c>
      <c r="GF43" s="18">
        <v>416</v>
      </c>
      <c r="GG43" s="26">
        <v>0.0408653846153846</v>
      </c>
      <c r="GH43" s="18">
        <v>17</v>
      </c>
      <c r="GI43" s="18">
        <v>3143</v>
      </c>
      <c r="GJ43" s="40">
        <v>199</v>
      </c>
      <c r="GK43" s="17">
        <f t="shared" si="91"/>
        <v>0</v>
      </c>
      <c r="GL43" s="36">
        <f t="shared" si="92"/>
        <v>0</v>
      </c>
      <c r="GM43" s="18">
        <v>451</v>
      </c>
      <c r="GN43" s="26">
        <v>0.0177383592017738</v>
      </c>
      <c r="GO43" s="18">
        <v>8</v>
      </c>
      <c r="GP43" s="18">
        <v>1487</v>
      </c>
      <c r="GQ43" s="40">
        <v>199</v>
      </c>
      <c r="GR43" s="17">
        <f t="shared" si="93"/>
        <v>0</v>
      </c>
      <c r="GS43" s="36">
        <f t="shared" si="94"/>
        <v>0</v>
      </c>
      <c r="GT43" s="18">
        <v>438</v>
      </c>
      <c r="GU43" s="26">
        <v>0.0410958904109589</v>
      </c>
      <c r="GV43" s="18">
        <v>18</v>
      </c>
      <c r="GW43" s="18">
        <v>3357</v>
      </c>
      <c r="GX43" s="40">
        <v>199</v>
      </c>
      <c r="GY43" s="17">
        <f t="shared" si="32"/>
        <v>0</v>
      </c>
      <c r="GZ43" s="36">
        <f t="shared" si="33"/>
        <v>0</v>
      </c>
      <c r="HA43" s="18">
        <v>449</v>
      </c>
      <c r="HB43" s="26">
        <v>0.0467706013363029</v>
      </c>
      <c r="HC43" s="18">
        <v>21</v>
      </c>
      <c r="HD43" s="18">
        <v>3910</v>
      </c>
      <c r="HE43" s="40">
        <v>199</v>
      </c>
      <c r="HF43" s="17">
        <f t="shared" si="95"/>
        <v>0</v>
      </c>
      <c r="HG43" s="36">
        <f t="shared" si="96"/>
        <v>0</v>
      </c>
      <c r="HH43" s="18">
        <v>478</v>
      </c>
      <c r="HI43" s="26">
        <v>0.0627615062761506</v>
      </c>
      <c r="HJ43" s="17">
        <v>30</v>
      </c>
      <c r="HK43" s="18">
        <v>5603</v>
      </c>
      <c r="HL43" s="40">
        <v>199</v>
      </c>
      <c r="HM43" s="17">
        <f t="shared" si="97"/>
        <v>0</v>
      </c>
      <c r="HN43" s="36">
        <f t="shared" si="98"/>
        <v>0</v>
      </c>
      <c r="HO43" s="18"/>
      <c r="HP43" s="26"/>
      <c r="HQ43" s="17"/>
      <c r="HR43" s="18"/>
      <c r="HS43" s="40"/>
      <c r="HT43" s="17"/>
      <c r="HU43" s="36"/>
      <c r="HV43" s="17">
        <v>764</v>
      </c>
      <c r="HW43" s="17">
        <v>150041.73</v>
      </c>
      <c r="HX43" s="18">
        <v>485</v>
      </c>
      <c r="HY43" s="18">
        <v>94415.08</v>
      </c>
      <c r="HZ43" s="17">
        <v>1849</v>
      </c>
      <c r="IA43" s="17">
        <v>350808</v>
      </c>
      <c r="IB43" s="17">
        <v>1096</v>
      </c>
      <c r="IC43" s="17">
        <v>210499</v>
      </c>
      <c r="ID43" s="17">
        <v>870</v>
      </c>
      <c r="IE43" s="17">
        <v>161760</v>
      </c>
      <c r="IF43" s="16"/>
      <c r="IG43" s="16"/>
      <c r="IH43" s="41"/>
      <c r="II43" s="41"/>
      <c r="IJ43" s="41"/>
      <c r="IK43" s="41"/>
      <c r="IL43" s="18"/>
      <c r="IM43" s="41"/>
      <c r="IN43" s="41"/>
      <c r="IO43" s="41"/>
      <c r="IP43" s="18"/>
      <c r="IQ43" s="18"/>
      <c r="IR43" s="18">
        <f t="shared" si="34"/>
        <v>636</v>
      </c>
      <c r="IS43" s="18">
        <f t="shared" si="35"/>
        <v>116717.173913043</v>
      </c>
      <c r="IT43" s="17">
        <v>199</v>
      </c>
      <c r="IU43" s="18">
        <f t="shared" si="99"/>
        <v>-5033.99999999997</v>
      </c>
      <c r="IV43" s="36">
        <f t="shared" si="36"/>
        <v>-0.0431298996645549</v>
      </c>
      <c r="IW43" s="18">
        <f t="shared" si="37"/>
        <v>5700</v>
      </c>
      <c r="IX43" s="42">
        <f t="shared" si="38"/>
        <v>1084240.98391304</v>
      </c>
      <c r="IY43" s="43"/>
      <c r="IZ43" s="43"/>
    </row>
    <row r="44" spans="1:260">
      <c r="A44" s="16" t="s">
        <v>126</v>
      </c>
      <c r="B44" s="17" t="s">
        <v>211</v>
      </c>
      <c r="C44" s="18">
        <v>6939962747057</v>
      </c>
      <c r="D44" s="18">
        <v>21063410000101</v>
      </c>
      <c r="E44" s="17" t="s">
        <v>214</v>
      </c>
      <c r="F44" s="19" t="s">
        <v>215</v>
      </c>
      <c r="G44" s="17" t="s">
        <v>129</v>
      </c>
      <c r="H44" s="26">
        <f>VLOOKUP(C44,供应链!E:J,6,0)</f>
        <v>1</v>
      </c>
      <c r="I44" s="17">
        <f>VLOOKUP(C44,供应链!E:H,4,0)</f>
        <v>318</v>
      </c>
      <c r="J44" s="17">
        <f>VLOOKUP(C44,供应链!E:K,7,0)</f>
        <v>94</v>
      </c>
      <c r="K44" s="18">
        <f>VLOOKUP(C44,供应链!E:I,5,0)</f>
        <v>45.887417650512</v>
      </c>
      <c r="L44" s="27">
        <f t="shared" si="0"/>
        <v>0.0027452530000208</v>
      </c>
      <c r="M44" s="17">
        <v>332</v>
      </c>
      <c r="N44" s="26">
        <v>0.0753012048192771</v>
      </c>
      <c r="O44" s="18">
        <v>25</v>
      </c>
      <c r="P44" s="18">
        <v>5036</v>
      </c>
      <c r="Q44" s="40">
        <f t="shared" si="72"/>
        <v>201.44</v>
      </c>
      <c r="R44" s="17">
        <f t="shared" si="1"/>
        <v>-439</v>
      </c>
      <c r="S44" s="36">
        <f t="shared" si="40"/>
        <v>-0.0871723590150913</v>
      </c>
      <c r="T44" s="17">
        <v>265</v>
      </c>
      <c r="U44" s="26">
        <v>0.030188679245283</v>
      </c>
      <c r="V44" s="18">
        <v>8</v>
      </c>
      <c r="W44" s="18">
        <v>1596</v>
      </c>
      <c r="X44" s="40">
        <f t="shared" si="2"/>
        <v>199.5</v>
      </c>
      <c r="Y44" s="17">
        <f t="shared" si="100"/>
        <v>-156</v>
      </c>
      <c r="Z44" s="36">
        <f t="shared" si="101"/>
        <v>-0.0977443609022556</v>
      </c>
      <c r="AA44" s="17">
        <v>293</v>
      </c>
      <c r="AB44" s="26">
        <v>0.0477815699658703</v>
      </c>
      <c r="AC44" s="18">
        <v>14</v>
      </c>
      <c r="AD44" s="18">
        <v>2756</v>
      </c>
      <c r="AE44" s="40">
        <v>209</v>
      </c>
      <c r="AF44" s="17">
        <f t="shared" si="73"/>
        <v>-140</v>
      </c>
      <c r="AG44" s="36">
        <f t="shared" si="74"/>
        <v>-0.0507982583454282</v>
      </c>
      <c r="AH44" s="17">
        <v>206</v>
      </c>
      <c r="AI44" s="26">
        <v>0.0533980582524272</v>
      </c>
      <c r="AJ44" s="18">
        <v>11</v>
      </c>
      <c r="AK44" s="18">
        <v>2351</v>
      </c>
      <c r="AL44" s="40">
        <v>209</v>
      </c>
      <c r="AM44" s="17">
        <f t="shared" si="75"/>
        <v>-110</v>
      </c>
      <c r="AN44" s="36">
        <f t="shared" si="76"/>
        <v>-0.0467886005954913</v>
      </c>
      <c r="AO44" s="17">
        <v>208</v>
      </c>
      <c r="AP44" s="26">
        <v>0.0240384615384615</v>
      </c>
      <c r="AQ44" s="18">
        <v>5</v>
      </c>
      <c r="AR44" s="18">
        <v>1050</v>
      </c>
      <c r="AS44" s="40">
        <v>209</v>
      </c>
      <c r="AT44" s="17">
        <f t="shared" si="77"/>
        <v>-50</v>
      </c>
      <c r="AU44" s="36">
        <f t="shared" si="78"/>
        <v>-0.0476190476190476</v>
      </c>
      <c r="AV44" s="17">
        <v>213</v>
      </c>
      <c r="AW44" s="26">
        <v>0.0469483568075117</v>
      </c>
      <c r="AX44" s="18">
        <v>10</v>
      </c>
      <c r="AY44" s="18">
        <v>2111</v>
      </c>
      <c r="AZ44" s="40">
        <v>209</v>
      </c>
      <c r="BA44" s="17">
        <f t="shared" si="79"/>
        <v>-100</v>
      </c>
      <c r="BB44" s="36">
        <f t="shared" si="80"/>
        <v>-0.0473709142586452</v>
      </c>
      <c r="BC44" s="17">
        <v>254</v>
      </c>
      <c r="BD44" s="26">
        <v>0.031496062992126</v>
      </c>
      <c r="BE44" s="17">
        <v>8</v>
      </c>
      <c r="BF44" s="18">
        <v>1712</v>
      </c>
      <c r="BG44" s="40">
        <v>209</v>
      </c>
      <c r="BH44" s="17">
        <f t="shared" si="3"/>
        <v>-80</v>
      </c>
      <c r="BI44" s="36">
        <f t="shared" si="4"/>
        <v>-0.0467289719626168</v>
      </c>
      <c r="BJ44" s="17">
        <v>234</v>
      </c>
      <c r="BK44" s="32">
        <v>0.047008547008547</v>
      </c>
      <c r="BL44" s="17">
        <v>11</v>
      </c>
      <c r="BM44" s="18">
        <v>2303</v>
      </c>
      <c r="BN44" s="40">
        <v>209</v>
      </c>
      <c r="BO44" s="17">
        <f t="shared" si="5"/>
        <v>-110</v>
      </c>
      <c r="BP44" s="36">
        <f t="shared" si="6"/>
        <v>-0.0477637863656101</v>
      </c>
      <c r="BQ44" s="17">
        <v>199</v>
      </c>
      <c r="BR44" s="32">
        <v>0.0251256281407035</v>
      </c>
      <c r="BS44" s="18">
        <v>5</v>
      </c>
      <c r="BT44" s="18">
        <v>1036</v>
      </c>
      <c r="BU44" s="40">
        <v>209</v>
      </c>
      <c r="BV44" s="17">
        <f t="shared" si="7"/>
        <v>-50</v>
      </c>
      <c r="BW44" s="36">
        <f t="shared" si="8"/>
        <v>-0.0482625482625483</v>
      </c>
      <c r="BX44" s="112">
        <v>214</v>
      </c>
      <c r="BY44" s="117">
        <v>0.0420560747663551</v>
      </c>
      <c r="BZ44" s="18">
        <v>9</v>
      </c>
      <c r="CA44" s="112">
        <v>1903</v>
      </c>
      <c r="CB44" s="40">
        <v>209</v>
      </c>
      <c r="CC44" s="17">
        <f t="shared" si="9"/>
        <v>-90</v>
      </c>
      <c r="CD44" s="36">
        <f t="shared" si="10"/>
        <v>-0.047293746715712</v>
      </c>
      <c r="CE44" s="112">
        <v>190</v>
      </c>
      <c r="CF44" s="117">
        <v>0.0210526315789474</v>
      </c>
      <c r="CG44" s="112">
        <v>4</v>
      </c>
      <c r="CH44" s="260">
        <v>846.4</v>
      </c>
      <c r="CI44" s="40">
        <v>209</v>
      </c>
      <c r="CJ44" s="17">
        <f t="shared" si="11"/>
        <v>-40</v>
      </c>
      <c r="CK44" s="36">
        <f t="shared" si="12"/>
        <v>-0.0472589792060491</v>
      </c>
      <c r="CL44" s="120">
        <v>194</v>
      </c>
      <c r="CM44" s="121">
        <v>0.0412371134020619</v>
      </c>
      <c r="CN44" s="55">
        <v>8</v>
      </c>
      <c r="CO44" s="55">
        <v>1669</v>
      </c>
      <c r="CP44" s="40">
        <v>209</v>
      </c>
      <c r="CQ44" s="17">
        <f t="shared" si="13"/>
        <v>-80</v>
      </c>
      <c r="CR44" s="36">
        <f t="shared" si="14"/>
        <v>-0.0479328939484721</v>
      </c>
      <c r="CS44" s="122">
        <v>171</v>
      </c>
      <c r="CT44" s="121">
        <v>0.0526315789473684</v>
      </c>
      <c r="CU44" s="122">
        <v>9</v>
      </c>
      <c r="CV44" s="122">
        <v>1915</v>
      </c>
      <c r="CW44" s="40">
        <v>209</v>
      </c>
      <c r="CX44" s="17">
        <f t="shared" si="15"/>
        <v>-90</v>
      </c>
      <c r="CY44" s="36">
        <f t="shared" si="16"/>
        <v>-0.0469973890339426</v>
      </c>
      <c r="CZ44" s="112">
        <v>178</v>
      </c>
      <c r="DA44" s="117">
        <v>0</v>
      </c>
      <c r="DB44" s="112">
        <v>0</v>
      </c>
      <c r="DC44" s="112">
        <v>0</v>
      </c>
      <c r="DD44" s="40">
        <v>209</v>
      </c>
      <c r="DE44" s="17">
        <f t="shared" si="17"/>
        <v>0</v>
      </c>
      <c r="DF44" s="36">
        <f t="shared" si="18"/>
        <v>0</v>
      </c>
      <c r="DG44" s="126">
        <v>214</v>
      </c>
      <c r="DH44" s="32">
        <v>0</v>
      </c>
      <c r="DI44" s="17">
        <v>0</v>
      </c>
      <c r="DJ44" s="18">
        <v>0</v>
      </c>
      <c r="DK44" s="40">
        <v>209</v>
      </c>
      <c r="DL44" s="17">
        <f t="shared" si="19"/>
        <v>0</v>
      </c>
      <c r="DM44" s="36">
        <f t="shared" si="20"/>
        <v>0</v>
      </c>
      <c r="DN44" s="33">
        <v>312</v>
      </c>
      <c r="DO44" s="32">
        <v>0.0769230769230769</v>
      </c>
      <c r="DP44" s="18">
        <v>24</v>
      </c>
      <c r="DQ44" s="18">
        <v>4768</v>
      </c>
      <c r="DR44" s="40">
        <f t="shared" si="49"/>
        <v>198.666666666667</v>
      </c>
      <c r="DS44" s="17">
        <f t="shared" si="21"/>
        <v>-488</v>
      </c>
      <c r="DT44" s="36">
        <f t="shared" si="22"/>
        <v>-0.102348993288591</v>
      </c>
      <c r="DU44" s="18">
        <v>290</v>
      </c>
      <c r="DV44" s="26">
        <v>0.0551724137931034</v>
      </c>
      <c r="DW44" s="18">
        <v>16</v>
      </c>
      <c r="DX44" s="18">
        <v>3262</v>
      </c>
      <c r="DY44" s="40">
        <f t="shared" si="23"/>
        <v>203.875</v>
      </c>
      <c r="DZ44" s="17">
        <f t="shared" si="24"/>
        <v>-242</v>
      </c>
      <c r="EA44" s="36">
        <f t="shared" si="25"/>
        <v>-0.0741876149601472</v>
      </c>
      <c r="EB44" s="18">
        <v>430</v>
      </c>
      <c r="EC44" s="26">
        <v>0.0558139534883721</v>
      </c>
      <c r="ED44" s="18">
        <v>24</v>
      </c>
      <c r="EE44" s="18">
        <v>4684</v>
      </c>
      <c r="EF44" s="40">
        <f t="shared" si="50"/>
        <v>195.166666666667</v>
      </c>
      <c r="EG44" s="17">
        <f t="shared" si="26"/>
        <v>-571.999999999992</v>
      </c>
      <c r="EH44" s="36">
        <f t="shared" si="27"/>
        <v>-0.122117847993167</v>
      </c>
      <c r="EI44" s="18">
        <v>248</v>
      </c>
      <c r="EJ44" s="26">
        <v>0.0282258064516129</v>
      </c>
      <c r="EK44" s="18">
        <v>7</v>
      </c>
      <c r="EL44" s="18">
        <v>1466</v>
      </c>
      <c r="EM44" s="40">
        <v>209</v>
      </c>
      <c r="EN44" s="17">
        <f t="shared" si="28"/>
        <v>-70</v>
      </c>
      <c r="EO44" s="36">
        <f t="shared" si="29"/>
        <v>-0.0477489768076398</v>
      </c>
      <c r="EP44" s="18">
        <v>206</v>
      </c>
      <c r="EQ44" s="26">
        <v>0.0339805825242718</v>
      </c>
      <c r="ER44" s="18">
        <v>7</v>
      </c>
      <c r="ES44" s="18">
        <v>1440</v>
      </c>
      <c r="ET44" s="40">
        <v>209</v>
      </c>
      <c r="EU44" s="17">
        <f t="shared" si="30"/>
        <v>-70</v>
      </c>
      <c r="EV44" s="36">
        <f t="shared" si="31"/>
        <v>-0.0486111111111111</v>
      </c>
      <c r="EW44" s="18">
        <v>133</v>
      </c>
      <c r="EX44" s="26">
        <v>0.0526315789473684</v>
      </c>
      <c r="EY44" s="17">
        <v>7</v>
      </c>
      <c r="EZ44" s="18">
        <v>1430</v>
      </c>
      <c r="FA44" s="40">
        <v>209</v>
      </c>
      <c r="FB44" s="17">
        <f t="shared" si="81"/>
        <v>-70</v>
      </c>
      <c r="FC44" s="36">
        <f t="shared" si="82"/>
        <v>-0.048951048951049</v>
      </c>
      <c r="FD44" s="18">
        <v>99</v>
      </c>
      <c r="FE44" s="26">
        <v>0.0404040404040404</v>
      </c>
      <c r="FF44" s="17">
        <v>4</v>
      </c>
      <c r="FG44" s="18">
        <v>820</v>
      </c>
      <c r="FH44" s="40">
        <v>209</v>
      </c>
      <c r="FI44" s="17">
        <f t="shared" si="83"/>
        <v>-40</v>
      </c>
      <c r="FJ44" s="36">
        <f t="shared" si="84"/>
        <v>-0.0487804878048781</v>
      </c>
      <c r="FK44" s="18">
        <v>123</v>
      </c>
      <c r="FL44" s="26">
        <v>0.040650406504065</v>
      </c>
      <c r="FM44" s="17">
        <v>5</v>
      </c>
      <c r="FN44" s="18">
        <v>1023</v>
      </c>
      <c r="FO44" s="40">
        <v>209</v>
      </c>
      <c r="FP44" s="17">
        <f t="shared" si="85"/>
        <v>-50</v>
      </c>
      <c r="FQ44" s="36">
        <f t="shared" si="86"/>
        <v>-0.0488758553274682</v>
      </c>
      <c r="FR44" s="18">
        <v>87</v>
      </c>
      <c r="FS44" s="26">
        <v>0.0229885057471264</v>
      </c>
      <c r="FT44" s="17">
        <v>2</v>
      </c>
      <c r="FU44" s="18">
        <v>410</v>
      </c>
      <c r="FV44" s="40">
        <v>209</v>
      </c>
      <c r="FW44" s="17">
        <f t="shared" si="87"/>
        <v>-20</v>
      </c>
      <c r="FX44" s="36">
        <f t="shared" si="88"/>
        <v>-0.0487804878048781</v>
      </c>
      <c r="FY44" s="18">
        <v>137</v>
      </c>
      <c r="FZ44" s="26">
        <v>0.072992700729927</v>
      </c>
      <c r="GA44" s="17">
        <v>10</v>
      </c>
      <c r="GB44" s="18">
        <v>2044</v>
      </c>
      <c r="GC44" s="40">
        <v>209</v>
      </c>
      <c r="GD44" s="17">
        <f t="shared" si="89"/>
        <v>-100</v>
      </c>
      <c r="GE44" s="36">
        <f t="shared" si="90"/>
        <v>-0.0489236790606654</v>
      </c>
      <c r="GF44" s="18">
        <v>140</v>
      </c>
      <c r="GG44" s="26">
        <v>0.0428571428571429</v>
      </c>
      <c r="GH44" s="18">
        <v>6</v>
      </c>
      <c r="GI44" s="18">
        <v>1224</v>
      </c>
      <c r="GJ44" s="40">
        <v>209</v>
      </c>
      <c r="GK44" s="17">
        <f t="shared" si="91"/>
        <v>-60</v>
      </c>
      <c r="GL44" s="36">
        <f t="shared" si="92"/>
        <v>-0.0490196078431373</v>
      </c>
      <c r="GM44" s="18">
        <v>131</v>
      </c>
      <c r="GN44" s="26">
        <v>0.0381679389312977</v>
      </c>
      <c r="GO44" s="18">
        <v>5</v>
      </c>
      <c r="GP44" s="18">
        <v>1035</v>
      </c>
      <c r="GQ44" s="40">
        <v>209</v>
      </c>
      <c r="GR44" s="17">
        <f t="shared" si="93"/>
        <v>-50</v>
      </c>
      <c r="GS44" s="36">
        <f t="shared" si="94"/>
        <v>-0.0483091787439614</v>
      </c>
      <c r="GT44" s="18">
        <v>137</v>
      </c>
      <c r="GU44" s="26">
        <v>0.0364963503649635</v>
      </c>
      <c r="GV44" s="18">
        <v>5</v>
      </c>
      <c r="GW44" s="18">
        <v>1041</v>
      </c>
      <c r="GX44" s="40">
        <v>209</v>
      </c>
      <c r="GY44" s="17">
        <f t="shared" si="32"/>
        <v>-50</v>
      </c>
      <c r="GZ44" s="36">
        <f t="shared" si="33"/>
        <v>-0.048030739673391</v>
      </c>
      <c r="HA44" s="18">
        <v>292</v>
      </c>
      <c r="HB44" s="26">
        <v>0.023972602739726</v>
      </c>
      <c r="HC44" s="18">
        <v>7</v>
      </c>
      <c r="HD44" s="18">
        <v>1427</v>
      </c>
      <c r="HE44" s="40">
        <v>209</v>
      </c>
      <c r="HF44" s="17">
        <f t="shared" si="95"/>
        <v>-70</v>
      </c>
      <c r="HG44" s="36">
        <f t="shared" si="96"/>
        <v>-0.0490539593552908</v>
      </c>
      <c r="HH44" s="18">
        <v>280</v>
      </c>
      <c r="HI44" s="26">
        <v>0.0285714285714286</v>
      </c>
      <c r="HJ44" s="17">
        <v>8</v>
      </c>
      <c r="HK44" s="18">
        <v>1660</v>
      </c>
      <c r="HL44" s="40">
        <v>209</v>
      </c>
      <c r="HM44" s="17">
        <f t="shared" si="97"/>
        <v>-80</v>
      </c>
      <c r="HN44" s="36">
        <f t="shared" si="98"/>
        <v>-0.0481927710843374</v>
      </c>
      <c r="HO44" s="18"/>
      <c r="HP44" s="26"/>
      <c r="HQ44" s="17"/>
      <c r="HR44" s="18"/>
      <c r="HS44" s="40"/>
      <c r="HT44" s="17"/>
      <c r="HU44" s="36"/>
      <c r="HV44" s="17">
        <v>535</v>
      </c>
      <c r="HW44" s="17">
        <v>116084.37</v>
      </c>
      <c r="HX44" s="18">
        <v>478</v>
      </c>
      <c r="HY44" s="18">
        <v>98381.24</v>
      </c>
      <c r="HZ44" s="17">
        <v>724</v>
      </c>
      <c r="IA44" s="17">
        <v>152988</v>
      </c>
      <c r="IB44" s="17">
        <v>511</v>
      </c>
      <c r="IC44" s="17">
        <v>107134</v>
      </c>
      <c r="ID44" s="17">
        <v>289</v>
      </c>
      <c r="IE44" s="17">
        <v>59230</v>
      </c>
      <c r="IF44" s="41"/>
      <c r="IG44" s="41"/>
      <c r="IH44" s="41"/>
      <c r="II44" s="41"/>
      <c r="IJ44" s="41"/>
      <c r="IK44" s="41"/>
      <c r="IL44" s="18"/>
      <c r="IM44" s="41"/>
      <c r="IN44" s="41"/>
      <c r="IO44" s="41"/>
      <c r="IP44" s="18"/>
      <c r="IQ44" s="18"/>
      <c r="IR44" s="18">
        <f t="shared" si="34"/>
        <v>264</v>
      </c>
      <c r="IS44" s="18">
        <f t="shared" si="35"/>
        <v>54018.4</v>
      </c>
      <c r="IT44" s="17">
        <v>219</v>
      </c>
      <c r="IU44" s="18">
        <f t="shared" si="99"/>
        <v>-3566.99999999999</v>
      </c>
      <c r="IV44" s="36">
        <f t="shared" si="36"/>
        <v>-0.0660330554033439</v>
      </c>
      <c r="IW44" s="18">
        <f t="shared" si="37"/>
        <v>2801</v>
      </c>
      <c r="IX44" s="42">
        <f t="shared" si="38"/>
        <v>587836.01</v>
      </c>
      <c r="IY44" s="43"/>
      <c r="IZ44" s="43"/>
    </row>
    <row r="45" spans="1:260">
      <c r="A45" s="16" t="s">
        <v>133</v>
      </c>
      <c r="B45" s="17" t="s">
        <v>211</v>
      </c>
      <c r="C45" s="18">
        <v>6939962748184</v>
      </c>
      <c r="D45" s="18">
        <v>21063410000161</v>
      </c>
      <c r="E45" s="17" t="s">
        <v>216</v>
      </c>
      <c r="F45" s="19" t="s">
        <v>217</v>
      </c>
      <c r="G45" s="17" t="s">
        <v>129</v>
      </c>
      <c r="H45" s="26">
        <f>VLOOKUP(C45,供应链!E:J,6,0)</f>
        <v>0.791666666666667</v>
      </c>
      <c r="I45" s="17">
        <f>VLOOKUP(C45,供应链!E:H,4,0)</f>
        <v>114</v>
      </c>
      <c r="J45" s="17">
        <f>VLOOKUP(C45,供应链!E:K,7,0)</f>
        <v>15</v>
      </c>
      <c r="K45" s="18">
        <f>VLOOKUP(C45,供应链!E:I,5,0)</f>
        <v>33.2369942196532</v>
      </c>
      <c r="L45" s="27">
        <f t="shared" si="0"/>
        <v>0.0013726265000104</v>
      </c>
      <c r="M45" s="17">
        <v>269</v>
      </c>
      <c r="N45" s="26">
        <v>0.0297397769516729</v>
      </c>
      <c r="O45" s="18">
        <v>8</v>
      </c>
      <c r="P45" s="18">
        <v>2052</v>
      </c>
      <c r="Q45" s="40">
        <f t="shared" si="72"/>
        <v>256.5</v>
      </c>
      <c r="R45" s="17">
        <f t="shared" si="1"/>
        <v>-180</v>
      </c>
      <c r="S45" s="36">
        <f t="shared" si="40"/>
        <v>-0.087719298245614</v>
      </c>
      <c r="T45" s="17">
        <v>219</v>
      </c>
      <c r="U45" s="26">
        <v>0.0182648401826484</v>
      </c>
      <c r="V45" s="18">
        <v>4</v>
      </c>
      <c r="W45" s="18">
        <v>1034</v>
      </c>
      <c r="X45" s="40">
        <f t="shared" si="2"/>
        <v>258.5</v>
      </c>
      <c r="Y45" s="17">
        <f t="shared" si="100"/>
        <v>-82</v>
      </c>
      <c r="Z45" s="36">
        <f t="shared" si="101"/>
        <v>-0.0793036750483559</v>
      </c>
      <c r="AA45" s="17">
        <v>249</v>
      </c>
      <c r="AB45" s="26">
        <v>0.00401606425702811</v>
      </c>
      <c r="AC45" s="18">
        <v>1</v>
      </c>
      <c r="AD45" s="18">
        <v>269</v>
      </c>
      <c r="AE45" s="40">
        <v>279</v>
      </c>
      <c r="AF45" s="17">
        <f t="shared" si="73"/>
        <v>0</v>
      </c>
      <c r="AG45" s="36">
        <f t="shared" si="74"/>
        <v>0</v>
      </c>
      <c r="AH45" s="17">
        <v>155</v>
      </c>
      <c r="AI45" s="26">
        <v>0.0193548387096774</v>
      </c>
      <c r="AJ45" s="18">
        <v>3</v>
      </c>
      <c r="AK45" s="18">
        <v>766</v>
      </c>
      <c r="AL45" s="40">
        <v>279</v>
      </c>
      <c r="AM45" s="17">
        <f t="shared" si="75"/>
        <v>0</v>
      </c>
      <c r="AN45" s="36">
        <f t="shared" si="76"/>
        <v>0</v>
      </c>
      <c r="AO45" s="17">
        <v>153</v>
      </c>
      <c r="AP45" s="26">
        <v>0.0065359477124183</v>
      </c>
      <c r="AQ45" s="18">
        <v>1</v>
      </c>
      <c r="AR45" s="18">
        <v>269</v>
      </c>
      <c r="AS45" s="40">
        <v>279</v>
      </c>
      <c r="AT45" s="17">
        <f t="shared" si="77"/>
        <v>0</v>
      </c>
      <c r="AU45" s="36">
        <f t="shared" si="78"/>
        <v>0</v>
      </c>
      <c r="AV45" s="17">
        <v>158</v>
      </c>
      <c r="AW45" s="26">
        <v>0.0253164556962025</v>
      </c>
      <c r="AX45" s="18">
        <v>4</v>
      </c>
      <c r="AY45" s="18">
        <v>1051</v>
      </c>
      <c r="AZ45" s="40">
        <v>279</v>
      </c>
      <c r="BA45" s="17">
        <f t="shared" si="79"/>
        <v>0</v>
      </c>
      <c r="BB45" s="36">
        <f t="shared" si="80"/>
        <v>0</v>
      </c>
      <c r="BC45" s="17">
        <v>206</v>
      </c>
      <c r="BD45" s="26">
        <v>0.0242718446601942</v>
      </c>
      <c r="BE45" s="17">
        <v>5</v>
      </c>
      <c r="BF45" s="18">
        <v>1238</v>
      </c>
      <c r="BG45" s="40">
        <v>279</v>
      </c>
      <c r="BH45" s="17">
        <f t="shared" si="3"/>
        <v>0</v>
      </c>
      <c r="BI45" s="36">
        <f t="shared" si="4"/>
        <v>0</v>
      </c>
      <c r="BJ45" s="17">
        <v>176</v>
      </c>
      <c r="BK45" s="32">
        <v>0.0397727272727273</v>
      </c>
      <c r="BL45" s="17">
        <v>7</v>
      </c>
      <c r="BM45" s="18">
        <v>1756</v>
      </c>
      <c r="BN45" s="40">
        <v>279</v>
      </c>
      <c r="BO45" s="17">
        <f t="shared" si="5"/>
        <v>0</v>
      </c>
      <c r="BP45" s="36">
        <f t="shared" si="6"/>
        <v>0</v>
      </c>
      <c r="BQ45" s="17">
        <v>172</v>
      </c>
      <c r="BR45" s="32">
        <v>0.0232558139534884</v>
      </c>
      <c r="BS45" s="18">
        <v>4</v>
      </c>
      <c r="BT45" s="18">
        <v>1018</v>
      </c>
      <c r="BU45" s="40">
        <v>279</v>
      </c>
      <c r="BV45" s="17">
        <f t="shared" si="7"/>
        <v>0</v>
      </c>
      <c r="BW45" s="36">
        <f t="shared" si="8"/>
        <v>0</v>
      </c>
      <c r="BX45" s="112">
        <v>156</v>
      </c>
      <c r="BY45" s="117">
        <v>0.0256410256410256</v>
      </c>
      <c r="BZ45" s="18">
        <v>4</v>
      </c>
      <c r="CA45" s="112">
        <v>1042</v>
      </c>
      <c r="CB45" s="40">
        <v>279</v>
      </c>
      <c r="CC45" s="17">
        <f t="shared" si="9"/>
        <v>0</v>
      </c>
      <c r="CD45" s="36">
        <f t="shared" si="10"/>
        <v>0</v>
      </c>
      <c r="CE45" s="112">
        <v>147</v>
      </c>
      <c r="CF45" s="117">
        <v>0.0408163265306122</v>
      </c>
      <c r="CG45" s="112">
        <v>6</v>
      </c>
      <c r="CH45" s="260">
        <v>1596</v>
      </c>
      <c r="CI45" s="40">
        <v>279</v>
      </c>
      <c r="CJ45" s="17">
        <f t="shared" si="11"/>
        <v>0</v>
      </c>
      <c r="CK45" s="36">
        <f t="shared" si="12"/>
        <v>0</v>
      </c>
      <c r="CL45" s="120">
        <v>174</v>
      </c>
      <c r="CM45" s="121">
        <v>0.0114942528735632</v>
      </c>
      <c r="CN45" s="55">
        <v>2</v>
      </c>
      <c r="CO45" s="55">
        <v>547</v>
      </c>
      <c r="CP45" s="40">
        <v>279</v>
      </c>
      <c r="CQ45" s="17">
        <f t="shared" si="13"/>
        <v>0</v>
      </c>
      <c r="CR45" s="36">
        <f t="shared" si="14"/>
        <v>0</v>
      </c>
      <c r="CS45" s="122">
        <v>136</v>
      </c>
      <c r="CT45" s="121">
        <v>0.0147058823529412</v>
      </c>
      <c r="CU45" s="122">
        <v>2</v>
      </c>
      <c r="CV45" s="122">
        <v>518</v>
      </c>
      <c r="CW45" s="40">
        <v>279</v>
      </c>
      <c r="CX45" s="17">
        <f t="shared" si="15"/>
        <v>0</v>
      </c>
      <c r="CY45" s="36">
        <f t="shared" si="16"/>
        <v>0</v>
      </c>
      <c r="CZ45" s="112">
        <v>161</v>
      </c>
      <c r="DA45" s="117">
        <v>0.0124223602484472</v>
      </c>
      <c r="DB45" s="112">
        <v>2</v>
      </c>
      <c r="DC45" s="112">
        <v>518</v>
      </c>
      <c r="DD45" s="40">
        <v>279</v>
      </c>
      <c r="DE45" s="17">
        <f t="shared" si="17"/>
        <v>0</v>
      </c>
      <c r="DF45" s="36">
        <f t="shared" si="18"/>
        <v>0</v>
      </c>
      <c r="DG45" s="126">
        <v>200</v>
      </c>
      <c r="DH45" s="32">
        <v>0.005</v>
      </c>
      <c r="DI45" s="17">
        <v>1</v>
      </c>
      <c r="DJ45" s="18">
        <v>279</v>
      </c>
      <c r="DK45" s="40">
        <v>279</v>
      </c>
      <c r="DL45" s="17">
        <f t="shared" si="19"/>
        <v>0</v>
      </c>
      <c r="DM45" s="36">
        <f t="shared" si="20"/>
        <v>0</v>
      </c>
      <c r="DN45" s="33">
        <v>284</v>
      </c>
      <c r="DO45" s="32">
        <v>0.0422535211267606</v>
      </c>
      <c r="DP45" s="18">
        <v>12</v>
      </c>
      <c r="DQ45" s="18">
        <v>2958</v>
      </c>
      <c r="DR45" s="40">
        <f t="shared" si="49"/>
        <v>246.5</v>
      </c>
      <c r="DS45" s="17">
        <f t="shared" si="21"/>
        <v>-390</v>
      </c>
      <c r="DT45" s="36">
        <f t="shared" si="22"/>
        <v>-0.13184584178499</v>
      </c>
      <c r="DU45" s="18">
        <v>304</v>
      </c>
      <c r="DV45" s="26">
        <v>0.0361842105263158</v>
      </c>
      <c r="DW45" s="18">
        <v>11</v>
      </c>
      <c r="DX45" s="18">
        <v>2763</v>
      </c>
      <c r="DY45" s="40">
        <f t="shared" si="23"/>
        <v>251.181818181818</v>
      </c>
      <c r="DZ45" s="17">
        <f t="shared" si="24"/>
        <v>-306</v>
      </c>
      <c r="EA45" s="36">
        <f t="shared" si="25"/>
        <v>-0.110749185667752</v>
      </c>
      <c r="EB45" s="18">
        <v>344</v>
      </c>
      <c r="EC45" s="26">
        <v>0.063953488372093</v>
      </c>
      <c r="ED45" s="18">
        <v>22</v>
      </c>
      <c r="EE45" s="18">
        <v>5812</v>
      </c>
      <c r="EF45" s="40">
        <f t="shared" si="50"/>
        <v>264.181818181818</v>
      </c>
      <c r="EG45" s="17">
        <f t="shared" si="26"/>
        <v>-326.000000000004</v>
      </c>
      <c r="EH45" s="36">
        <f t="shared" si="27"/>
        <v>-0.0560908465244328</v>
      </c>
      <c r="EI45" s="18">
        <v>174</v>
      </c>
      <c r="EJ45" s="26">
        <v>0.0114942528735632</v>
      </c>
      <c r="EK45" s="18">
        <v>2</v>
      </c>
      <c r="EL45" s="18">
        <v>498</v>
      </c>
      <c r="EM45" s="40">
        <v>279</v>
      </c>
      <c r="EN45" s="17">
        <f t="shared" si="28"/>
        <v>0</v>
      </c>
      <c r="EO45" s="36">
        <f t="shared" si="29"/>
        <v>0</v>
      </c>
      <c r="EP45" s="18">
        <v>176</v>
      </c>
      <c r="EQ45" s="26">
        <v>0.0511363636363636</v>
      </c>
      <c r="ER45" s="18">
        <v>9</v>
      </c>
      <c r="ES45" s="18">
        <v>2238</v>
      </c>
      <c r="ET45" s="40">
        <v>279</v>
      </c>
      <c r="EU45" s="17">
        <f t="shared" si="30"/>
        <v>0</v>
      </c>
      <c r="EV45" s="36">
        <f t="shared" si="31"/>
        <v>0</v>
      </c>
      <c r="EW45" s="18">
        <v>112</v>
      </c>
      <c r="EX45" s="26">
        <v>0.00892857142857143</v>
      </c>
      <c r="EY45" s="17">
        <v>1</v>
      </c>
      <c r="EZ45" s="18">
        <v>279</v>
      </c>
      <c r="FA45" s="40">
        <v>279</v>
      </c>
      <c r="FB45" s="17">
        <f t="shared" si="81"/>
        <v>0</v>
      </c>
      <c r="FC45" s="36">
        <f t="shared" si="82"/>
        <v>0</v>
      </c>
      <c r="FD45" s="18">
        <v>81</v>
      </c>
      <c r="FE45" s="26">
        <v>0.0123456790123457</v>
      </c>
      <c r="FF45" s="17">
        <v>1</v>
      </c>
      <c r="FG45" s="18">
        <v>232</v>
      </c>
      <c r="FH45" s="40">
        <v>279</v>
      </c>
      <c r="FI45" s="17">
        <f t="shared" si="83"/>
        <v>0</v>
      </c>
      <c r="FJ45" s="36">
        <f t="shared" si="84"/>
        <v>0</v>
      </c>
      <c r="FK45" s="18">
        <v>107</v>
      </c>
      <c r="FL45" s="26">
        <v>0.0280373831775701</v>
      </c>
      <c r="FM45" s="17">
        <v>3</v>
      </c>
      <c r="FN45" s="18">
        <v>837</v>
      </c>
      <c r="FO45" s="40">
        <v>279</v>
      </c>
      <c r="FP45" s="17">
        <f t="shared" si="85"/>
        <v>0</v>
      </c>
      <c r="FQ45" s="36">
        <f t="shared" si="86"/>
        <v>0</v>
      </c>
      <c r="FR45" s="18">
        <v>82</v>
      </c>
      <c r="FS45" s="26">
        <v>0.024390243902439</v>
      </c>
      <c r="FT45" s="17">
        <v>2</v>
      </c>
      <c r="FU45" s="18">
        <v>558</v>
      </c>
      <c r="FV45" s="40">
        <v>279</v>
      </c>
      <c r="FW45" s="17">
        <f t="shared" si="87"/>
        <v>0</v>
      </c>
      <c r="FX45" s="36">
        <f t="shared" si="88"/>
        <v>0</v>
      </c>
      <c r="FY45" s="18">
        <v>105</v>
      </c>
      <c r="FZ45" s="26">
        <v>0.019047619047619</v>
      </c>
      <c r="GA45" s="17">
        <v>2</v>
      </c>
      <c r="GB45" s="18">
        <v>558</v>
      </c>
      <c r="GC45" s="40">
        <v>279</v>
      </c>
      <c r="GD45" s="17">
        <f t="shared" si="89"/>
        <v>0</v>
      </c>
      <c r="GE45" s="36">
        <f t="shared" si="90"/>
        <v>0</v>
      </c>
      <c r="GF45" s="18">
        <v>98</v>
      </c>
      <c r="GG45" s="26">
        <v>0.0204081632653061</v>
      </c>
      <c r="GH45" s="18">
        <v>2</v>
      </c>
      <c r="GI45" s="18">
        <v>558</v>
      </c>
      <c r="GJ45" s="40">
        <v>279</v>
      </c>
      <c r="GK45" s="17">
        <f t="shared" si="91"/>
        <v>0</v>
      </c>
      <c r="GL45" s="36">
        <f t="shared" si="92"/>
        <v>0</v>
      </c>
      <c r="GM45" s="18">
        <v>77</v>
      </c>
      <c r="GN45" s="26">
        <v>0.025974025974026</v>
      </c>
      <c r="GO45" s="18">
        <v>2</v>
      </c>
      <c r="GP45" s="18">
        <v>548</v>
      </c>
      <c r="GQ45" s="40">
        <v>279</v>
      </c>
      <c r="GR45" s="17">
        <f t="shared" si="93"/>
        <v>0</v>
      </c>
      <c r="GS45" s="36">
        <f t="shared" si="94"/>
        <v>0</v>
      </c>
      <c r="GT45" s="18">
        <v>94</v>
      </c>
      <c r="GU45" s="26">
        <v>0.0212765957446809</v>
      </c>
      <c r="GV45" s="18">
        <v>2</v>
      </c>
      <c r="GW45" s="18">
        <v>558</v>
      </c>
      <c r="GX45" s="40">
        <v>279</v>
      </c>
      <c r="GY45" s="17">
        <f t="shared" si="32"/>
        <v>0</v>
      </c>
      <c r="GZ45" s="36">
        <f t="shared" si="33"/>
        <v>0</v>
      </c>
      <c r="HA45" s="18">
        <v>88</v>
      </c>
      <c r="HB45" s="26">
        <v>0.0340909090909091</v>
      </c>
      <c r="HC45" s="18">
        <v>3</v>
      </c>
      <c r="HD45" s="18">
        <v>837</v>
      </c>
      <c r="HE45" s="40">
        <v>279</v>
      </c>
      <c r="HF45" s="17">
        <f t="shared" si="95"/>
        <v>0</v>
      </c>
      <c r="HG45" s="36">
        <f t="shared" si="96"/>
        <v>0</v>
      </c>
      <c r="HH45" s="18">
        <v>106</v>
      </c>
      <c r="HI45" s="26">
        <v>0.0377358490566038</v>
      </c>
      <c r="HJ45" s="17">
        <v>4</v>
      </c>
      <c r="HK45" s="18">
        <v>1091</v>
      </c>
      <c r="HL45" s="40">
        <v>279</v>
      </c>
      <c r="HM45" s="17">
        <f t="shared" si="97"/>
        <v>0</v>
      </c>
      <c r="HN45" s="36">
        <f t="shared" si="98"/>
        <v>0</v>
      </c>
      <c r="HO45" s="18"/>
      <c r="HP45" s="26"/>
      <c r="HQ45" s="17"/>
      <c r="HR45" s="18"/>
      <c r="HS45" s="40"/>
      <c r="HT45" s="17"/>
      <c r="HU45" s="36"/>
      <c r="HV45" s="17">
        <v>570</v>
      </c>
      <c r="HW45" s="17">
        <v>151589.8</v>
      </c>
      <c r="HX45" s="18">
        <v>181</v>
      </c>
      <c r="HY45" s="18">
        <v>50265.47</v>
      </c>
      <c r="HZ45" s="17">
        <v>288</v>
      </c>
      <c r="IA45" s="17">
        <v>79541</v>
      </c>
      <c r="IB45" s="17">
        <v>242</v>
      </c>
      <c r="IC45" s="17">
        <v>66511</v>
      </c>
      <c r="ID45" s="17">
        <v>212</v>
      </c>
      <c r="IE45" s="17">
        <v>54758</v>
      </c>
      <c r="IF45" s="41"/>
      <c r="IG45" s="41"/>
      <c r="IH45" s="41"/>
      <c r="II45" s="41"/>
      <c r="IJ45" s="41"/>
      <c r="IK45" s="41"/>
      <c r="IL45" s="18"/>
      <c r="IM45" s="41"/>
      <c r="IN45" s="41"/>
      <c r="IO45" s="41"/>
      <c r="IP45" s="18"/>
      <c r="IQ45" s="18"/>
      <c r="IR45" s="18">
        <f t="shared" si="34"/>
        <v>132</v>
      </c>
      <c r="IS45" s="18">
        <f t="shared" si="35"/>
        <v>34278</v>
      </c>
      <c r="IT45" s="17">
        <v>279</v>
      </c>
      <c r="IU45" s="18">
        <f t="shared" si="99"/>
        <v>-1284</v>
      </c>
      <c r="IV45" s="36">
        <f t="shared" si="36"/>
        <v>-0.037458428146333</v>
      </c>
      <c r="IW45" s="18">
        <f t="shared" si="37"/>
        <v>1625</v>
      </c>
      <c r="IX45" s="42">
        <f t="shared" si="38"/>
        <v>436943.27</v>
      </c>
      <c r="IY45" s="43"/>
      <c r="IZ45" s="43"/>
    </row>
    <row r="46" s="9" customFormat="1" spans="1:260">
      <c r="A46" s="16" t="s">
        <v>133</v>
      </c>
      <c r="B46" s="17" t="s">
        <v>218</v>
      </c>
      <c r="C46" s="18">
        <v>6939962760599</v>
      </c>
      <c r="D46" s="18">
        <v>21064011001539</v>
      </c>
      <c r="E46" s="17" t="s">
        <v>219</v>
      </c>
      <c r="F46" s="19" t="s">
        <v>220</v>
      </c>
      <c r="G46" s="17" t="s">
        <v>129</v>
      </c>
      <c r="H46" s="26">
        <f>VLOOKUP(C46,供应链!E:J,6,0)</f>
        <v>0.583333333333333</v>
      </c>
      <c r="I46" s="17">
        <f>VLOOKUP(C46,供应链!E:H,4,0)</f>
        <v>42</v>
      </c>
      <c r="J46" s="17">
        <f>VLOOKUP(C46,供应链!E:K,7,0)</f>
        <v>0</v>
      </c>
      <c r="K46" s="18">
        <f>VLOOKUP(C46,供应链!E:I,5,0)</f>
        <v>36.4161849710983</v>
      </c>
      <c r="L46" s="27">
        <f t="shared" si="0"/>
        <v>0.000426346109851715</v>
      </c>
      <c r="M46" s="17">
        <v>308</v>
      </c>
      <c r="N46" s="26">
        <v>0.00649350649350649</v>
      </c>
      <c r="O46" s="18">
        <v>2</v>
      </c>
      <c r="P46" s="18">
        <v>998</v>
      </c>
      <c r="Q46" s="40">
        <f t="shared" si="72"/>
        <v>499</v>
      </c>
      <c r="R46" s="17">
        <f t="shared" si="1"/>
        <v>-400</v>
      </c>
      <c r="S46" s="36">
        <f t="shared" si="40"/>
        <v>-0.400801603206413</v>
      </c>
      <c r="T46" s="17">
        <v>278</v>
      </c>
      <c r="U46" s="26">
        <v>0</v>
      </c>
      <c r="V46" s="18">
        <v>0</v>
      </c>
      <c r="W46" s="18">
        <v>0</v>
      </c>
      <c r="X46" s="40">
        <f t="shared" si="2"/>
        <v>0</v>
      </c>
      <c r="Y46" s="17">
        <f t="shared" si="100"/>
        <v>0</v>
      </c>
      <c r="Z46" s="36">
        <f t="shared" si="101"/>
        <v>0</v>
      </c>
      <c r="AA46" s="17">
        <v>337</v>
      </c>
      <c r="AB46" s="26">
        <v>0</v>
      </c>
      <c r="AC46" s="18">
        <v>0</v>
      </c>
      <c r="AD46" s="18">
        <v>0</v>
      </c>
      <c r="AE46" s="40">
        <v>599</v>
      </c>
      <c r="AF46" s="17">
        <f t="shared" si="73"/>
        <v>0</v>
      </c>
      <c r="AG46" s="36">
        <f t="shared" si="74"/>
        <v>0</v>
      </c>
      <c r="AH46" s="17">
        <v>185</v>
      </c>
      <c r="AI46" s="26">
        <v>0.00540540540540541</v>
      </c>
      <c r="AJ46" s="18">
        <v>1</v>
      </c>
      <c r="AK46" s="18">
        <v>499</v>
      </c>
      <c r="AL46" s="40">
        <v>599</v>
      </c>
      <c r="AM46" s="17">
        <f t="shared" si="75"/>
        <v>-100</v>
      </c>
      <c r="AN46" s="36">
        <f t="shared" si="76"/>
        <v>-0.200400801603206</v>
      </c>
      <c r="AO46" s="17">
        <v>177</v>
      </c>
      <c r="AP46" s="26">
        <v>0</v>
      </c>
      <c r="AQ46" s="18">
        <v>0</v>
      </c>
      <c r="AR46" s="18">
        <v>0</v>
      </c>
      <c r="AS46" s="40">
        <v>599</v>
      </c>
      <c r="AT46" s="17">
        <f t="shared" si="77"/>
        <v>0</v>
      </c>
      <c r="AU46" s="36">
        <f t="shared" si="78"/>
        <v>0</v>
      </c>
      <c r="AV46" s="17">
        <v>193</v>
      </c>
      <c r="AW46" s="26">
        <v>0.00518134715025907</v>
      </c>
      <c r="AX46" s="18">
        <v>1</v>
      </c>
      <c r="AY46" s="18">
        <v>499</v>
      </c>
      <c r="AZ46" s="40">
        <v>599</v>
      </c>
      <c r="BA46" s="17">
        <f t="shared" si="79"/>
        <v>-100</v>
      </c>
      <c r="BB46" s="36">
        <f t="shared" si="80"/>
        <v>-0.200400801603206</v>
      </c>
      <c r="BC46" s="17">
        <v>177</v>
      </c>
      <c r="BD46" s="26">
        <v>0.00564971751412429</v>
      </c>
      <c r="BE46" s="17">
        <v>1</v>
      </c>
      <c r="BF46" s="18">
        <v>499</v>
      </c>
      <c r="BG46" s="40">
        <v>599</v>
      </c>
      <c r="BH46" s="17">
        <f t="shared" si="3"/>
        <v>-100</v>
      </c>
      <c r="BI46" s="36">
        <f t="shared" si="4"/>
        <v>-0.200400801603206</v>
      </c>
      <c r="BJ46" s="17">
        <v>168</v>
      </c>
      <c r="BK46" s="32">
        <v>0.00595238095238095</v>
      </c>
      <c r="BL46" s="17">
        <v>1</v>
      </c>
      <c r="BM46" s="18">
        <v>499</v>
      </c>
      <c r="BN46" s="40">
        <v>599</v>
      </c>
      <c r="BO46" s="17">
        <f t="shared" si="5"/>
        <v>-100</v>
      </c>
      <c r="BP46" s="36">
        <f t="shared" si="6"/>
        <v>-0.200400801603206</v>
      </c>
      <c r="BQ46" s="17">
        <v>193</v>
      </c>
      <c r="BR46" s="32">
        <v>0.00518134715025907</v>
      </c>
      <c r="BS46" s="18">
        <v>1</v>
      </c>
      <c r="BT46" s="18">
        <v>525</v>
      </c>
      <c r="BU46" s="40">
        <v>599</v>
      </c>
      <c r="BV46" s="17">
        <f t="shared" si="7"/>
        <v>-100</v>
      </c>
      <c r="BW46" s="36">
        <f t="shared" si="8"/>
        <v>-0.19047619047619</v>
      </c>
      <c r="BX46" s="112">
        <v>161</v>
      </c>
      <c r="BY46" s="117">
        <v>0.0062111801242236</v>
      </c>
      <c r="BZ46" s="18">
        <v>1</v>
      </c>
      <c r="CA46" s="112">
        <v>489</v>
      </c>
      <c r="CB46" s="40">
        <v>599</v>
      </c>
      <c r="CC46" s="17">
        <f t="shared" si="9"/>
        <v>-100</v>
      </c>
      <c r="CD46" s="36">
        <f t="shared" si="10"/>
        <v>-0.204498977505112</v>
      </c>
      <c r="CE46" s="112">
        <v>157</v>
      </c>
      <c r="CF46" s="117">
        <v>0</v>
      </c>
      <c r="CG46" s="112">
        <v>0</v>
      </c>
      <c r="CH46" s="260">
        <v>0</v>
      </c>
      <c r="CI46" s="40">
        <v>599</v>
      </c>
      <c r="CJ46" s="17">
        <f t="shared" si="11"/>
        <v>0</v>
      </c>
      <c r="CK46" s="36">
        <f t="shared" si="12"/>
        <v>0</v>
      </c>
      <c r="CL46" s="120">
        <v>162</v>
      </c>
      <c r="CM46" s="121">
        <v>0.00617283950617284</v>
      </c>
      <c r="CN46" s="55">
        <v>1</v>
      </c>
      <c r="CO46" s="55">
        <v>499</v>
      </c>
      <c r="CP46" s="40">
        <v>599</v>
      </c>
      <c r="CQ46" s="17">
        <f t="shared" si="13"/>
        <v>-100</v>
      </c>
      <c r="CR46" s="36">
        <f t="shared" si="14"/>
        <v>-0.200400801603206</v>
      </c>
      <c r="CS46" s="122">
        <v>176</v>
      </c>
      <c r="CT46" s="121">
        <v>0</v>
      </c>
      <c r="CU46" s="122">
        <v>0</v>
      </c>
      <c r="CV46" s="122">
        <v>0</v>
      </c>
      <c r="CW46" s="40">
        <v>599</v>
      </c>
      <c r="CX46" s="17">
        <f t="shared" si="15"/>
        <v>0</v>
      </c>
      <c r="CY46" s="36">
        <f t="shared" si="16"/>
        <v>0</v>
      </c>
      <c r="CZ46" s="112">
        <v>157</v>
      </c>
      <c r="DA46" s="117">
        <v>0</v>
      </c>
      <c r="DB46" s="112">
        <v>0</v>
      </c>
      <c r="DC46" s="112">
        <v>0</v>
      </c>
      <c r="DD46" s="40">
        <v>599</v>
      </c>
      <c r="DE46" s="17">
        <f t="shared" si="17"/>
        <v>0</v>
      </c>
      <c r="DF46" s="36">
        <f t="shared" si="18"/>
        <v>0</v>
      </c>
      <c r="DG46" s="126">
        <v>193</v>
      </c>
      <c r="DH46" s="32">
        <v>0</v>
      </c>
      <c r="DI46" s="17">
        <v>0</v>
      </c>
      <c r="DJ46" s="18">
        <v>0</v>
      </c>
      <c r="DK46" s="40">
        <v>599</v>
      </c>
      <c r="DL46" s="17">
        <f t="shared" si="19"/>
        <v>0</v>
      </c>
      <c r="DM46" s="36">
        <f t="shared" si="20"/>
        <v>0</v>
      </c>
      <c r="DN46" s="33">
        <v>417</v>
      </c>
      <c r="DO46" s="32">
        <v>0</v>
      </c>
      <c r="DP46" s="18">
        <v>0</v>
      </c>
      <c r="DQ46" s="18">
        <v>0</v>
      </c>
      <c r="DR46" s="40">
        <f t="shared" si="49"/>
        <v>0</v>
      </c>
      <c r="DS46" s="17">
        <f t="shared" si="21"/>
        <v>0</v>
      </c>
      <c r="DT46" s="36">
        <f t="shared" si="22"/>
        <v>0</v>
      </c>
      <c r="DU46" s="18">
        <v>373</v>
      </c>
      <c r="DV46" s="26">
        <v>0</v>
      </c>
      <c r="DW46" s="18">
        <v>0</v>
      </c>
      <c r="DX46" s="18">
        <v>0</v>
      </c>
      <c r="DY46" s="40">
        <f t="shared" si="23"/>
        <v>0</v>
      </c>
      <c r="DZ46" s="17">
        <f t="shared" si="24"/>
        <v>0</v>
      </c>
      <c r="EA46" s="36">
        <f t="shared" si="25"/>
        <v>0</v>
      </c>
      <c r="EB46" s="18">
        <v>836</v>
      </c>
      <c r="EC46" s="26">
        <v>0.034688995215311</v>
      </c>
      <c r="ED46" s="18">
        <v>29</v>
      </c>
      <c r="EE46" s="18">
        <v>8663</v>
      </c>
      <c r="EF46" s="40">
        <f t="shared" si="50"/>
        <v>298.724137931034</v>
      </c>
      <c r="EG46" s="17">
        <f t="shared" si="26"/>
        <v>-11608</v>
      </c>
      <c r="EH46" s="36">
        <f t="shared" si="27"/>
        <v>-1.3399515179499</v>
      </c>
      <c r="EI46" s="18">
        <v>293</v>
      </c>
      <c r="EJ46" s="26">
        <v>0</v>
      </c>
      <c r="EK46" s="18">
        <v>0</v>
      </c>
      <c r="EL46" s="18">
        <v>0</v>
      </c>
      <c r="EM46" s="40">
        <v>599</v>
      </c>
      <c r="EN46" s="17">
        <f t="shared" si="28"/>
        <v>0</v>
      </c>
      <c r="EO46" s="36">
        <f t="shared" si="29"/>
        <v>0</v>
      </c>
      <c r="EP46" s="18">
        <v>233</v>
      </c>
      <c r="EQ46" s="26">
        <v>0</v>
      </c>
      <c r="ER46" s="18">
        <v>0</v>
      </c>
      <c r="ES46" s="18">
        <v>0</v>
      </c>
      <c r="ET46" s="40">
        <v>599</v>
      </c>
      <c r="EU46" s="17">
        <f t="shared" si="30"/>
        <v>0</v>
      </c>
      <c r="EV46" s="36">
        <f t="shared" si="31"/>
        <v>0</v>
      </c>
      <c r="EW46" s="18">
        <v>92</v>
      </c>
      <c r="EX46" s="26">
        <v>0.0108695652173913</v>
      </c>
      <c r="EY46" s="17">
        <v>1</v>
      </c>
      <c r="EZ46" s="18">
        <v>599</v>
      </c>
      <c r="FA46" s="40">
        <v>599</v>
      </c>
      <c r="FB46" s="17">
        <f t="shared" si="81"/>
        <v>-100</v>
      </c>
      <c r="FC46" s="36">
        <f t="shared" si="82"/>
        <v>-0.1669449081803</v>
      </c>
      <c r="FD46" s="18">
        <v>84</v>
      </c>
      <c r="FE46" s="26">
        <v>0</v>
      </c>
      <c r="FF46" s="17">
        <v>0</v>
      </c>
      <c r="FG46" s="18">
        <v>0</v>
      </c>
      <c r="FH46" s="40">
        <v>599</v>
      </c>
      <c r="FI46" s="17">
        <f t="shared" si="83"/>
        <v>0</v>
      </c>
      <c r="FJ46" s="36">
        <f t="shared" si="84"/>
        <v>0</v>
      </c>
      <c r="FK46" s="18">
        <v>63</v>
      </c>
      <c r="FL46" s="26">
        <v>0.0158730158730159</v>
      </c>
      <c r="FM46" s="17">
        <v>1</v>
      </c>
      <c r="FN46" s="18">
        <v>591</v>
      </c>
      <c r="FO46" s="40">
        <v>599</v>
      </c>
      <c r="FP46" s="17">
        <f t="shared" si="85"/>
        <v>-100</v>
      </c>
      <c r="FQ46" s="36">
        <f t="shared" si="86"/>
        <v>-0.169204737732657</v>
      </c>
      <c r="FR46" s="18">
        <v>48</v>
      </c>
      <c r="FS46" s="26">
        <v>0</v>
      </c>
      <c r="FT46" s="17">
        <v>0</v>
      </c>
      <c r="FU46" s="18">
        <v>0</v>
      </c>
      <c r="FV46" s="40">
        <v>599</v>
      </c>
      <c r="FW46" s="17">
        <f t="shared" si="87"/>
        <v>0</v>
      </c>
      <c r="FX46" s="36">
        <f t="shared" si="88"/>
        <v>0</v>
      </c>
      <c r="FY46" s="18">
        <v>45</v>
      </c>
      <c r="FZ46" s="26">
        <v>0</v>
      </c>
      <c r="GA46" s="17">
        <v>0</v>
      </c>
      <c r="GB46" s="18">
        <v>0</v>
      </c>
      <c r="GC46" s="40">
        <v>599</v>
      </c>
      <c r="GD46" s="17">
        <f t="shared" si="89"/>
        <v>0</v>
      </c>
      <c r="GE46" s="36">
        <f t="shared" si="90"/>
        <v>0</v>
      </c>
      <c r="GF46" s="18">
        <v>48</v>
      </c>
      <c r="GG46" s="26">
        <v>0.0208333333333333</v>
      </c>
      <c r="GH46" s="18">
        <v>1</v>
      </c>
      <c r="GI46" s="18">
        <v>599</v>
      </c>
      <c r="GJ46" s="40">
        <v>599</v>
      </c>
      <c r="GK46" s="17">
        <f t="shared" si="91"/>
        <v>-100</v>
      </c>
      <c r="GL46" s="36">
        <f t="shared" si="92"/>
        <v>-0.1669449081803</v>
      </c>
      <c r="GM46" s="18">
        <v>52</v>
      </c>
      <c r="GN46" s="26">
        <v>0</v>
      </c>
      <c r="GO46" s="18">
        <v>0</v>
      </c>
      <c r="GP46" s="18">
        <v>0</v>
      </c>
      <c r="GQ46" s="40">
        <v>599</v>
      </c>
      <c r="GR46" s="17">
        <f t="shared" si="93"/>
        <v>0</v>
      </c>
      <c r="GS46" s="36">
        <f t="shared" si="94"/>
        <v>0</v>
      </c>
      <c r="GT46" s="18">
        <v>42</v>
      </c>
      <c r="GU46" s="26">
        <v>0</v>
      </c>
      <c r="GV46" s="18">
        <v>0</v>
      </c>
      <c r="GW46" s="18">
        <v>0</v>
      </c>
      <c r="GX46" s="40">
        <v>599</v>
      </c>
      <c r="GY46" s="17">
        <f t="shared" si="32"/>
        <v>0</v>
      </c>
      <c r="GZ46" s="36">
        <f t="shared" si="33"/>
        <v>0</v>
      </c>
      <c r="HA46" s="18">
        <v>52</v>
      </c>
      <c r="HB46" s="26">
        <v>0</v>
      </c>
      <c r="HC46" s="18">
        <v>0</v>
      </c>
      <c r="HD46" s="18">
        <v>0</v>
      </c>
      <c r="HE46" s="40">
        <v>599</v>
      </c>
      <c r="HF46" s="17">
        <f t="shared" si="95"/>
        <v>0</v>
      </c>
      <c r="HG46" s="36">
        <f t="shared" si="96"/>
        <v>0</v>
      </c>
      <c r="HH46" s="18">
        <v>45</v>
      </c>
      <c r="HI46" s="26">
        <v>0</v>
      </c>
      <c r="HJ46" s="17">
        <v>0</v>
      </c>
      <c r="HK46" s="18">
        <v>0</v>
      </c>
      <c r="HL46" s="40">
        <v>599</v>
      </c>
      <c r="HM46" s="17">
        <f t="shared" si="97"/>
        <v>0</v>
      </c>
      <c r="HN46" s="36">
        <f t="shared" si="98"/>
        <v>0</v>
      </c>
      <c r="HO46" s="18"/>
      <c r="HP46" s="26"/>
      <c r="HQ46" s="17"/>
      <c r="HR46" s="18"/>
      <c r="HS46" s="40"/>
      <c r="HT46" s="17"/>
      <c r="HU46" s="36"/>
      <c r="HV46" s="17">
        <v>73</v>
      </c>
      <c r="HW46" s="17">
        <v>35553.98</v>
      </c>
      <c r="HX46" s="18">
        <v>40</v>
      </c>
      <c r="HY46" s="18">
        <v>22019.86</v>
      </c>
      <c r="HZ46" s="17">
        <v>111</v>
      </c>
      <c r="IA46" s="17">
        <v>52891</v>
      </c>
      <c r="IB46" s="17">
        <v>40</v>
      </c>
      <c r="IC46" s="17">
        <v>20934</v>
      </c>
      <c r="ID46" s="17">
        <v>23</v>
      </c>
      <c r="IE46" s="17">
        <v>12529</v>
      </c>
      <c r="IF46" s="16"/>
      <c r="IG46" s="16"/>
      <c r="IH46" s="41"/>
      <c r="II46" s="41"/>
      <c r="IJ46" s="41"/>
      <c r="IK46" s="41"/>
      <c r="IL46" s="18"/>
      <c r="IM46" s="41"/>
      <c r="IN46" s="41"/>
      <c r="IO46" s="41"/>
      <c r="IP46" s="18"/>
      <c r="IQ46" s="18"/>
      <c r="IR46" s="18">
        <f t="shared" si="34"/>
        <v>41</v>
      </c>
      <c r="IS46" s="18">
        <f t="shared" si="35"/>
        <v>14959</v>
      </c>
      <c r="IT46" s="17">
        <v>699</v>
      </c>
      <c r="IU46" s="18">
        <f t="shared" si="99"/>
        <v>-13008</v>
      </c>
      <c r="IV46" s="36">
        <f t="shared" si="36"/>
        <v>-0.869576843371884</v>
      </c>
      <c r="IW46" s="18">
        <f t="shared" si="37"/>
        <v>328</v>
      </c>
      <c r="IX46" s="42">
        <f t="shared" si="38"/>
        <v>158886.84</v>
      </c>
      <c r="IY46" s="43"/>
      <c r="IZ46" s="43"/>
    </row>
    <row r="47" spans="1:260">
      <c r="A47" s="16" t="s">
        <v>126</v>
      </c>
      <c r="B47" s="17" t="s">
        <v>221</v>
      </c>
      <c r="C47" s="18">
        <v>6939962746685</v>
      </c>
      <c r="D47" s="18">
        <v>21064011000398</v>
      </c>
      <c r="E47" s="17" t="s">
        <v>222</v>
      </c>
      <c r="F47" s="19" t="s">
        <v>223</v>
      </c>
      <c r="G47" s="17" t="s">
        <v>129</v>
      </c>
      <c r="H47" s="26">
        <f>VLOOKUP(C47,供应链!E:J,6,0)</f>
        <v>1</v>
      </c>
      <c r="I47" s="17">
        <f>VLOOKUP(C47,供应链!E:H,4,0)</f>
        <v>637</v>
      </c>
      <c r="J47" s="17">
        <f>VLOOKUP(C47,供应链!E:K,7,0)</f>
        <v>0</v>
      </c>
      <c r="K47" s="18">
        <f>VLOOKUP(C47,供应链!E:I,5,0)</f>
        <v>16.4183317786833</v>
      </c>
      <c r="L47" s="27">
        <f t="shared" si="0"/>
        <v>0.0148285256743548</v>
      </c>
      <c r="M47" s="17">
        <v>1733</v>
      </c>
      <c r="N47" s="26">
        <v>0.0530871321407963</v>
      </c>
      <c r="O47" s="18">
        <v>92</v>
      </c>
      <c r="P47" s="18">
        <v>5831</v>
      </c>
      <c r="Q47" s="40">
        <f t="shared" si="72"/>
        <v>63.3804347826087</v>
      </c>
      <c r="R47" s="17">
        <f t="shared" si="1"/>
        <v>-1437</v>
      </c>
      <c r="S47" s="36">
        <f t="shared" si="40"/>
        <v>-0.246441433716344</v>
      </c>
      <c r="T47" s="17">
        <v>1666</v>
      </c>
      <c r="U47" s="26">
        <v>0.0324129651860744</v>
      </c>
      <c r="V47" s="18">
        <v>54</v>
      </c>
      <c r="W47" s="18">
        <v>3492</v>
      </c>
      <c r="X47" s="40">
        <f t="shared" si="2"/>
        <v>64.6666666666667</v>
      </c>
      <c r="Y47" s="17">
        <f t="shared" si="100"/>
        <v>-774</v>
      </c>
      <c r="Z47" s="36">
        <f t="shared" si="101"/>
        <v>-0.221649484536082</v>
      </c>
      <c r="AA47" s="17">
        <v>1716</v>
      </c>
      <c r="AB47" s="26">
        <v>0.0442890442890443</v>
      </c>
      <c r="AC47" s="18">
        <v>76</v>
      </c>
      <c r="AD47" s="18">
        <v>4846</v>
      </c>
      <c r="AE47" s="40">
        <v>79</v>
      </c>
      <c r="AF47" s="17">
        <f t="shared" si="73"/>
        <v>0</v>
      </c>
      <c r="AG47" s="36">
        <f t="shared" si="74"/>
        <v>0</v>
      </c>
      <c r="AH47" s="17">
        <v>1333</v>
      </c>
      <c r="AI47" s="26">
        <v>0.0442610652663166</v>
      </c>
      <c r="AJ47" s="18">
        <v>59</v>
      </c>
      <c r="AK47" s="18">
        <v>3758</v>
      </c>
      <c r="AL47" s="40">
        <v>79</v>
      </c>
      <c r="AM47" s="17">
        <f t="shared" si="75"/>
        <v>0</v>
      </c>
      <c r="AN47" s="36">
        <f t="shared" si="76"/>
        <v>0</v>
      </c>
      <c r="AO47" s="17">
        <v>1218</v>
      </c>
      <c r="AP47" s="26">
        <v>0.0262725779967159</v>
      </c>
      <c r="AQ47" s="18">
        <v>32</v>
      </c>
      <c r="AR47" s="18">
        <v>2377</v>
      </c>
      <c r="AS47" s="40">
        <v>79</v>
      </c>
      <c r="AT47" s="17">
        <f t="shared" si="77"/>
        <v>0</v>
      </c>
      <c r="AU47" s="36">
        <f t="shared" si="78"/>
        <v>0</v>
      </c>
      <c r="AV47" s="17">
        <v>1353</v>
      </c>
      <c r="AW47" s="26">
        <v>0.0524759793052476</v>
      </c>
      <c r="AX47" s="18">
        <v>71</v>
      </c>
      <c r="AY47" s="18">
        <v>4573</v>
      </c>
      <c r="AZ47" s="40">
        <v>79</v>
      </c>
      <c r="BA47" s="17">
        <f t="shared" si="79"/>
        <v>0</v>
      </c>
      <c r="BB47" s="36">
        <f t="shared" si="80"/>
        <v>0</v>
      </c>
      <c r="BC47" s="17">
        <v>1443</v>
      </c>
      <c r="BD47" s="26">
        <v>0.036036036036036</v>
      </c>
      <c r="BE47" s="17">
        <v>52</v>
      </c>
      <c r="BF47" s="18">
        <v>3282</v>
      </c>
      <c r="BG47" s="40">
        <v>79</v>
      </c>
      <c r="BH47" s="17">
        <f t="shared" si="3"/>
        <v>0</v>
      </c>
      <c r="BI47" s="36">
        <f t="shared" si="4"/>
        <v>0</v>
      </c>
      <c r="BJ47" s="17">
        <v>1346</v>
      </c>
      <c r="BK47" s="32">
        <v>0.0349182763744428</v>
      </c>
      <c r="BL47" s="17">
        <v>47</v>
      </c>
      <c r="BM47" s="18">
        <v>3077</v>
      </c>
      <c r="BN47" s="40">
        <v>79</v>
      </c>
      <c r="BO47" s="17">
        <f t="shared" si="5"/>
        <v>0</v>
      </c>
      <c r="BP47" s="36">
        <f t="shared" si="6"/>
        <v>0</v>
      </c>
      <c r="BQ47" s="17">
        <v>1555</v>
      </c>
      <c r="BR47" s="32">
        <v>0.0385852090032154</v>
      </c>
      <c r="BS47" s="18">
        <v>60</v>
      </c>
      <c r="BT47" s="18">
        <v>4007</v>
      </c>
      <c r="BU47" s="40">
        <v>79</v>
      </c>
      <c r="BV47" s="17">
        <f t="shared" si="7"/>
        <v>0</v>
      </c>
      <c r="BW47" s="36">
        <f t="shared" si="8"/>
        <v>0</v>
      </c>
      <c r="BX47" s="112">
        <v>1383</v>
      </c>
      <c r="BY47" s="117">
        <v>0.0281995661605206</v>
      </c>
      <c r="BZ47" s="18">
        <v>39</v>
      </c>
      <c r="CA47" s="112">
        <v>2579</v>
      </c>
      <c r="CB47" s="40">
        <v>79</v>
      </c>
      <c r="CC47" s="17">
        <f t="shared" si="9"/>
        <v>0</v>
      </c>
      <c r="CD47" s="36">
        <f t="shared" si="10"/>
        <v>0</v>
      </c>
      <c r="CE47" s="112">
        <v>1447</v>
      </c>
      <c r="CF47" s="117">
        <v>0.0331720801658604</v>
      </c>
      <c r="CG47" s="112">
        <v>48</v>
      </c>
      <c r="CH47" s="260">
        <v>3148.77083333333</v>
      </c>
      <c r="CI47" s="40">
        <v>79</v>
      </c>
      <c r="CJ47" s="17">
        <f t="shared" si="11"/>
        <v>0</v>
      </c>
      <c r="CK47" s="36">
        <f t="shared" si="12"/>
        <v>0</v>
      </c>
      <c r="CL47" s="120">
        <v>1294</v>
      </c>
      <c r="CM47" s="121">
        <v>0.044822256568779</v>
      </c>
      <c r="CN47" s="55">
        <v>58</v>
      </c>
      <c r="CO47" s="55">
        <v>3722</v>
      </c>
      <c r="CP47" s="40">
        <v>79</v>
      </c>
      <c r="CQ47" s="17">
        <f t="shared" si="13"/>
        <v>0</v>
      </c>
      <c r="CR47" s="36">
        <f t="shared" si="14"/>
        <v>0</v>
      </c>
      <c r="CS47" s="122">
        <v>1102</v>
      </c>
      <c r="CT47" s="121">
        <v>0.0317604355716878</v>
      </c>
      <c r="CU47" s="122">
        <v>35</v>
      </c>
      <c r="CV47" s="122">
        <v>2305</v>
      </c>
      <c r="CW47" s="40">
        <v>79</v>
      </c>
      <c r="CX47" s="17">
        <f t="shared" si="15"/>
        <v>0</v>
      </c>
      <c r="CY47" s="36">
        <f t="shared" si="16"/>
        <v>0</v>
      </c>
      <c r="CZ47" s="112">
        <v>1232</v>
      </c>
      <c r="DA47" s="117">
        <v>0.0357142857142857</v>
      </c>
      <c r="DB47" s="112">
        <v>44</v>
      </c>
      <c r="DC47" s="112">
        <v>2953</v>
      </c>
      <c r="DD47" s="40">
        <v>79</v>
      </c>
      <c r="DE47" s="17">
        <f t="shared" si="17"/>
        <v>0</v>
      </c>
      <c r="DF47" s="36">
        <f t="shared" si="18"/>
        <v>0</v>
      </c>
      <c r="DG47" s="126">
        <v>1362</v>
      </c>
      <c r="DH47" s="32">
        <v>0.00367107195301028</v>
      </c>
      <c r="DI47" s="17">
        <v>5</v>
      </c>
      <c r="DJ47" s="18">
        <v>288</v>
      </c>
      <c r="DK47" s="40">
        <v>79</v>
      </c>
      <c r="DL47" s="17">
        <f t="shared" si="19"/>
        <v>0</v>
      </c>
      <c r="DM47" s="36">
        <f t="shared" si="20"/>
        <v>0</v>
      </c>
      <c r="DN47" s="33">
        <v>2012</v>
      </c>
      <c r="DO47" s="32">
        <v>0.0745526838966203</v>
      </c>
      <c r="DP47" s="18">
        <v>150</v>
      </c>
      <c r="DQ47" s="18">
        <v>9508</v>
      </c>
      <c r="DR47" s="40">
        <f t="shared" si="49"/>
        <v>63.3866666666667</v>
      </c>
      <c r="DS47" s="17">
        <f t="shared" si="21"/>
        <v>-2342</v>
      </c>
      <c r="DT47" s="36">
        <f t="shared" si="22"/>
        <v>-0.246318889356332</v>
      </c>
      <c r="DU47" s="18">
        <v>1656</v>
      </c>
      <c r="DV47" s="26">
        <v>0.0483091787439614</v>
      </c>
      <c r="DW47" s="18">
        <v>80</v>
      </c>
      <c r="DX47" s="18">
        <v>4924</v>
      </c>
      <c r="DY47" s="40">
        <f t="shared" si="23"/>
        <v>61.55</v>
      </c>
      <c r="DZ47" s="17">
        <f t="shared" si="24"/>
        <v>-1396</v>
      </c>
      <c r="EA47" s="36">
        <f t="shared" si="25"/>
        <v>-0.283509341998375</v>
      </c>
      <c r="EB47" s="18">
        <v>2359</v>
      </c>
      <c r="EC47" s="26">
        <v>0.0686731665960153</v>
      </c>
      <c r="ED47" s="18">
        <v>162</v>
      </c>
      <c r="EE47" s="18">
        <v>9552</v>
      </c>
      <c r="EF47" s="40">
        <f t="shared" si="50"/>
        <v>58.962962962963</v>
      </c>
      <c r="EG47" s="17">
        <f t="shared" si="26"/>
        <v>-3245.99999999999</v>
      </c>
      <c r="EH47" s="36">
        <f t="shared" si="27"/>
        <v>-0.339824120603014</v>
      </c>
      <c r="EI47" s="18">
        <v>1106</v>
      </c>
      <c r="EJ47" s="26">
        <v>0.0280289330922242</v>
      </c>
      <c r="EK47" s="18">
        <v>31</v>
      </c>
      <c r="EL47" s="18">
        <v>2200</v>
      </c>
      <c r="EM47" s="40">
        <v>79</v>
      </c>
      <c r="EN47" s="17">
        <f t="shared" si="28"/>
        <v>0</v>
      </c>
      <c r="EO47" s="36">
        <f t="shared" si="29"/>
        <v>0</v>
      </c>
      <c r="EP47" s="18">
        <v>955</v>
      </c>
      <c r="EQ47" s="26">
        <v>0.0324607329842932</v>
      </c>
      <c r="ER47" s="18">
        <v>31</v>
      </c>
      <c r="ES47" s="18">
        <v>2147</v>
      </c>
      <c r="ET47" s="40">
        <v>79</v>
      </c>
      <c r="EU47" s="17">
        <f t="shared" si="30"/>
        <v>0</v>
      </c>
      <c r="EV47" s="36">
        <f t="shared" si="31"/>
        <v>0</v>
      </c>
      <c r="EW47" s="18">
        <v>498</v>
      </c>
      <c r="EX47" s="26">
        <v>0.0220883534136546</v>
      </c>
      <c r="EY47" s="17">
        <v>11</v>
      </c>
      <c r="EZ47" s="18">
        <v>845</v>
      </c>
      <c r="FA47" s="40">
        <v>79</v>
      </c>
      <c r="FB47" s="17">
        <f t="shared" si="81"/>
        <v>0</v>
      </c>
      <c r="FC47" s="36">
        <f t="shared" si="82"/>
        <v>0</v>
      </c>
      <c r="FD47" s="18">
        <v>510</v>
      </c>
      <c r="FE47" s="26">
        <v>0.0313725490196078</v>
      </c>
      <c r="FF47" s="17">
        <v>16</v>
      </c>
      <c r="FG47" s="18">
        <v>1270</v>
      </c>
      <c r="FH47" s="40">
        <v>79</v>
      </c>
      <c r="FI47" s="17">
        <f t="shared" si="83"/>
        <v>0</v>
      </c>
      <c r="FJ47" s="36">
        <f t="shared" si="84"/>
        <v>0</v>
      </c>
      <c r="FK47" s="18">
        <v>585</v>
      </c>
      <c r="FL47" s="26">
        <v>0.0393162393162393</v>
      </c>
      <c r="FM47" s="17">
        <v>23</v>
      </c>
      <c r="FN47" s="18">
        <v>1767</v>
      </c>
      <c r="FO47" s="40">
        <v>79</v>
      </c>
      <c r="FP47" s="17">
        <f t="shared" si="85"/>
        <v>0</v>
      </c>
      <c r="FQ47" s="36">
        <f t="shared" si="86"/>
        <v>0</v>
      </c>
      <c r="FR47" s="18">
        <v>682</v>
      </c>
      <c r="FS47" s="26">
        <v>0.0219941348973607</v>
      </c>
      <c r="FT47" s="17">
        <v>15</v>
      </c>
      <c r="FU47" s="18">
        <v>1199</v>
      </c>
      <c r="FV47" s="40">
        <v>79</v>
      </c>
      <c r="FW47" s="17">
        <f t="shared" si="87"/>
        <v>0</v>
      </c>
      <c r="FX47" s="36">
        <f t="shared" si="88"/>
        <v>0</v>
      </c>
      <c r="FY47" s="18">
        <v>757</v>
      </c>
      <c r="FZ47" s="26">
        <v>0.0462351387054161</v>
      </c>
      <c r="GA47" s="17">
        <v>35</v>
      </c>
      <c r="GB47" s="18">
        <v>2725</v>
      </c>
      <c r="GC47" s="40">
        <v>79</v>
      </c>
      <c r="GD47" s="17">
        <f t="shared" si="89"/>
        <v>0</v>
      </c>
      <c r="GE47" s="36">
        <f t="shared" si="90"/>
        <v>0</v>
      </c>
      <c r="GF47" s="18">
        <v>773</v>
      </c>
      <c r="GG47" s="26">
        <v>0.0271668822768435</v>
      </c>
      <c r="GH47" s="18">
        <v>21</v>
      </c>
      <c r="GI47" s="18">
        <v>1621</v>
      </c>
      <c r="GJ47" s="40">
        <v>79</v>
      </c>
      <c r="GK47" s="17">
        <f t="shared" si="91"/>
        <v>0</v>
      </c>
      <c r="GL47" s="36">
        <f t="shared" si="92"/>
        <v>0</v>
      </c>
      <c r="GM47" s="18">
        <v>804</v>
      </c>
      <c r="GN47" s="26">
        <v>0.027363184079602</v>
      </c>
      <c r="GO47" s="18">
        <v>22</v>
      </c>
      <c r="GP47" s="18">
        <v>1723</v>
      </c>
      <c r="GQ47" s="40">
        <v>79</v>
      </c>
      <c r="GR47" s="17">
        <f t="shared" si="93"/>
        <v>0</v>
      </c>
      <c r="GS47" s="36">
        <f t="shared" si="94"/>
        <v>0</v>
      </c>
      <c r="GT47" s="18">
        <v>786</v>
      </c>
      <c r="GU47" s="26">
        <v>0.0279898218829517</v>
      </c>
      <c r="GV47" s="18">
        <v>22</v>
      </c>
      <c r="GW47" s="18">
        <v>1726</v>
      </c>
      <c r="GX47" s="40">
        <v>79</v>
      </c>
      <c r="GY47" s="17">
        <f t="shared" si="32"/>
        <v>0</v>
      </c>
      <c r="GZ47" s="36">
        <f t="shared" si="33"/>
        <v>0</v>
      </c>
      <c r="HA47" s="18">
        <v>774</v>
      </c>
      <c r="HB47" s="26">
        <v>0.020671834625323</v>
      </c>
      <c r="HC47" s="18">
        <v>16</v>
      </c>
      <c r="HD47" s="18">
        <v>1264</v>
      </c>
      <c r="HE47" s="40">
        <v>79</v>
      </c>
      <c r="HF47" s="17">
        <f t="shared" si="95"/>
        <v>0</v>
      </c>
      <c r="HG47" s="36">
        <f t="shared" si="96"/>
        <v>0</v>
      </c>
      <c r="HH47" s="18">
        <v>799</v>
      </c>
      <c r="HI47" s="26">
        <v>0.0237797246558198</v>
      </c>
      <c r="HJ47" s="17">
        <v>19</v>
      </c>
      <c r="HK47" s="18">
        <v>1439</v>
      </c>
      <c r="HL47" s="40">
        <v>79</v>
      </c>
      <c r="HM47" s="17">
        <f t="shared" si="97"/>
        <v>0</v>
      </c>
      <c r="HN47" s="36">
        <f t="shared" si="98"/>
        <v>0</v>
      </c>
      <c r="HO47" s="18"/>
      <c r="HP47" s="26"/>
      <c r="HQ47" s="17"/>
      <c r="HR47" s="18"/>
      <c r="HS47" s="40"/>
      <c r="HT47" s="17"/>
      <c r="HU47" s="36"/>
      <c r="HV47" s="17">
        <v>1210</v>
      </c>
      <c r="HW47" s="17">
        <v>90741.79</v>
      </c>
      <c r="HX47" s="18">
        <v>701</v>
      </c>
      <c r="HY47" s="18">
        <v>52002.81</v>
      </c>
      <c r="HZ47" s="17">
        <v>1355</v>
      </c>
      <c r="IA47" s="17">
        <v>104870</v>
      </c>
      <c r="IB47" s="17">
        <v>1179</v>
      </c>
      <c r="IC47" s="17">
        <v>87222</v>
      </c>
      <c r="ID47" s="17">
        <v>1061</v>
      </c>
      <c r="IE47" s="17">
        <v>75742</v>
      </c>
      <c r="IF47" s="41"/>
      <c r="IG47" s="41"/>
      <c r="IH47" s="41"/>
      <c r="II47" s="41"/>
      <c r="IJ47" s="41"/>
      <c r="IK47" s="41"/>
      <c r="IL47" s="18"/>
      <c r="IM47" s="41"/>
      <c r="IN47" s="41"/>
      <c r="IO47" s="41"/>
      <c r="IP47" s="18"/>
      <c r="IQ47" s="18"/>
      <c r="IR47" s="18">
        <f t="shared" si="34"/>
        <v>1426</v>
      </c>
      <c r="IS47" s="18">
        <f t="shared" si="35"/>
        <v>94148.7708333333</v>
      </c>
      <c r="IT47" s="17">
        <v>79</v>
      </c>
      <c r="IU47" s="18">
        <f t="shared" si="99"/>
        <v>-9194.99999999999</v>
      </c>
      <c r="IV47" s="36">
        <f t="shared" si="36"/>
        <v>-0.0976645782904317</v>
      </c>
      <c r="IW47" s="18">
        <f t="shared" si="37"/>
        <v>6932</v>
      </c>
      <c r="IX47" s="42">
        <f t="shared" si="38"/>
        <v>504727.370833333</v>
      </c>
      <c r="IY47" s="43"/>
      <c r="IZ47" s="43"/>
    </row>
    <row r="48" spans="1:262">
      <c r="A48" s="16" t="s">
        <v>133</v>
      </c>
      <c r="B48" s="17" t="s">
        <v>221</v>
      </c>
      <c r="C48" s="18">
        <v>6939962747644</v>
      </c>
      <c r="D48" s="18">
        <v>21064011000538</v>
      </c>
      <c r="E48" s="17" t="s">
        <v>224</v>
      </c>
      <c r="F48" s="19" t="s">
        <v>225</v>
      </c>
      <c r="G48" s="17" t="s">
        <v>129</v>
      </c>
      <c r="H48" s="26">
        <f>VLOOKUP(C48,供应链!E:J,6,0)</f>
        <v>0.75</v>
      </c>
      <c r="I48" s="17">
        <f>VLOOKUP(C48,供应链!E:H,4,0)</f>
        <v>215</v>
      </c>
      <c r="J48" s="17">
        <f>VLOOKUP(C48,供应链!E:K,7,0)</f>
        <v>0</v>
      </c>
      <c r="K48" s="18">
        <f>VLOOKUP(C48,供应链!E:I,5,0)</f>
        <v>6.7827419403299</v>
      </c>
      <c r="L48" s="27">
        <f t="shared" si="0"/>
        <v>0.0127903832955514</v>
      </c>
      <c r="M48" s="17">
        <v>1767</v>
      </c>
      <c r="N48" s="26">
        <v>0.0537634408602151</v>
      </c>
      <c r="O48" s="18">
        <v>95</v>
      </c>
      <c r="P48" s="18">
        <v>7628</v>
      </c>
      <c r="Q48" s="40">
        <f t="shared" si="72"/>
        <v>80.2947368421053</v>
      </c>
      <c r="R48" s="17">
        <f t="shared" si="1"/>
        <v>-1777</v>
      </c>
      <c r="S48" s="36">
        <f t="shared" si="40"/>
        <v>-0.232957524908233</v>
      </c>
      <c r="T48" s="17">
        <v>1507</v>
      </c>
      <c r="U48" s="26">
        <v>0.0305242203052422</v>
      </c>
      <c r="V48" s="18">
        <v>46</v>
      </c>
      <c r="W48" s="18">
        <v>3827</v>
      </c>
      <c r="X48" s="40">
        <f t="shared" si="2"/>
        <v>83.195652173913</v>
      </c>
      <c r="Y48" s="17">
        <f t="shared" si="100"/>
        <v>-727</v>
      </c>
      <c r="Z48" s="36">
        <f t="shared" si="101"/>
        <v>-0.189966030833551</v>
      </c>
      <c r="AA48" s="17">
        <v>1471</v>
      </c>
      <c r="AB48" s="26">
        <v>0.0258327668252889</v>
      </c>
      <c r="AC48" s="18">
        <v>38</v>
      </c>
      <c r="AD48" s="18">
        <v>3039</v>
      </c>
      <c r="AE48" s="40">
        <v>99</v>
      </c>
      <c r="AF48" s="17">
        <f t="shared" si="73"/>
        <v>0</v>
      </c>
      <c r="AG48" s="36">
        <f t="shared" si="74"/>
        <v>0</v>
      </c>
      <c r="AH48" s="17">
        <v>1159</v>
      </c>
      <c r="AI48" s="26">
        <v>0.0474547023295945</v>
      </c>
      <c r="AJ48" s="18">
        <v>55</v>
      </c>
      <c r="AK48" s="18">
        <v>4690</v>
      </c>
      <c r="AL48" s="40">
        <v>99</v>
      </c>
      <c r="AM48" s="17">
        <f t="shared" si="75"/>
        <v>0</v>
      </c>
      <c r="AN48" s="36">
        <f t="shared" si="76"/>
        <v>0</v>
      </c>
      <c r="AO48" s="17">
        <v>1111</v>
      </c>
      <c r="AP48" s="26">
        <v>0.0324032403240324</v>
      </c>
      <c r="AQ48" s="18">
        <v>36</v>
      </c>
      <c r="AR48" s="18">
        <v>3016</v>
      </c>
      <c r="AS48" s="40">
        <v>99</v>
      </c>
      <c r="AT48" s="17">
        <f t="shared" si="77"/>
        <v>0</v>
      </c>
      <c r="AU48" s="36">
        <f t="shared" si="78"/>
        <v>0</v>
      </c>
      <c r="AV48" s="17">
        <v>1254</v>
      </c>
      <c r="AW48" s="26">
        <v>0.0334928229665072</v>
      </c>
      <c r="AX48" s="18">
        <v>42</v>
      </c>
      <c r="AY48" s="18">
        <v>3396</v>
      </c>
      <c r="AZ48" s="40">
        <v>99</v>
      </c>
      <c r="BA48" s="17">
        <f t="shared" si="79"/>
        <v>0</v>
      </c>
      <c r="BB48" s="36">
        <f t="shared" si="80"/>
        <v>0</v>
      </c>
      <c r="BC48" s="17">
        <v>1022</v>
      </c>
      <c r="BD48" s="26">
        <v>0.0401174168297456</v>
      </c>
      <c r="BE48" s="17">
        <v>41</v>
      </c>
      <c r="BF48" s="18">
        <v>3253</v>
      </c>
      <c r="BG48" s="40">
        <v>99</v>
      </c>
      <c r="BH48" s="17">
        <f t="shared" si="3"/>
        <v>0</v>
      </c>
      <c r="BI48" s="36">
        <f t="shared" si="4"/>
        <v>0</v>
      </c>
      <c r="BJ48" s="17">
        <v>1014</v>
      </c>
      <c r="BK48" s="32">
        <v>0.0522682445759369</v>
      </c>
      <c r="BL48" s="17">
        <v>53</v>
      </c>
      <c r="BM48" s="18">
        <v>4187</v>
      </c>
      <c r="BN48" s="40">
        <v>99</v>
      </c>
      <c r="BO48" s="17">
        <f t="shared" si="5"/>
        <v>0</v>
      </c>
      <c r="BP48" s="36">
        <f t="shared" si="6"/>
        <v>0</v>
      </c>
      <c r="BQ48" s="17">
        <v>1106</v>
      </c>
      <c r="BR48" s="32">
        <v>0.0433996383363472</v>
      </c>
      <c r="BS48" s="18">
        <v>48</v>
      </c>
      <c r="BT48" s="18">
        <v>3922</v>
      </c>
      <c r="BU48" s="40">
        <v>99</v>
      </c>
      <c r="BV48" s="17">
        <f t="shared" si="7"/>
        <v>0</v>
      </c>
      <c r="BW48" s="36">
        <f t="shared" si="8"/>
        <v>0</v>
      </c>
      <c r="BX48" s="112">
        <v>949</v>
      </c>
      <c r="BY48" s="117">
        <v>0.0432033719704953</v>
      </c>
      <c r="BZ48" s="18">
        <v>41</v>
      </c>
      <c r="CA48" s="112">
        <v>3366</v>
      </c>
      <c r="CB48" s="40">
        <v>99</v>
      </c>
      <c r="CC48" s="17">
        <f t="shared" si="9"/>
        <v>0</v>
      </c>
      <c r="CD48" s="36">
        <f t="shared" si="10"/>
        <v>0</v>
      </c>
      <c r="CE48" s="112">
        <v>1093</v>
      </c>
      <c r="CF48" s="117">
        <v>0.030192131747484</v>
      </c>
      <c r="CG48" s="112">
        <v>33</v>
      </c>
      <c r="CH48" s="260">
        <v>2673.82258064516</v>
      </c>
      <c r="CI48" s="40">
        <v>99</v>
      </c>
      <c r="CJ48" s="17">
        <f t="shared" si="11"/>
        <v>0</v>
      </c>
      <c r="CK48" s="36">
        <f t="shared" si="12"/>
        <v>0</v>
      </c>
      <c r="CL48" s="120">
        <v>986</v>
      </c>
      <c r="CM48" s="121">
        <v>0.0436105476673428</v>
      </c>
      <c r="CN48" s="55">
        <v>43</v>
      </c>
      <c r="CO48" s="55">
        <v>3595</v>
      </c>
      <c r="CP48" s="40">
        <v>99</v>
      </c>
      <c r="CQ48" s="17">
        <f t="shared" si="13"/>
        <v>0</v>
      </c>
      <c r="CR48" s="36">
        <f t="shared" si="14"/>
        <v>0</v>
      </c>
      <c r="CS48" s="122">
        <v>859</v>
      </c>
      <c r="CT48" s="121">
        <v>0.0430733410942957</v>
      </c>
      <c r="CU48" s="122">
        <v>37</v>
      </c>
      <c r="CV48" s="122">
        <v>3052</v>
      </c>
      <c r="CW48" s="40">
        <v>99</v>
      </c>
      <c r="CX48" s="17">
        <f t="shared" si="15"/>
        <v>0</v>
      </c>
      <c r="CY48" s="36">
        <f t="shared" si="16"/>
        <v>0</v>
      </c>
      <c r="CZ48" s="112">
        <v>896</v>
      </c>
      <c r="DA48" s="117">
        <v>0.0345982142857143</v>
      </c>
      <c r="DB48" s="112">
        <v>31</v>
      </c>
      <c r="DC48" s="112">
        <v>2560</v>
      </c>
      <c r="DD48" s="40">
        <v>99</v>
      </c>
      <c r="DE48" s="17">
        <f t="shared" si="17"/>
        <v>0</v>
      </c>
      <c r="DF48" s="36">
        <f t="shared" si="18"/>
        <v>0</v>
      </c>
      <c r="DG48" s="126">
        <v>1172</v>
      </c>
      <c r="DH48" s="32">
        <v>0.00426621160409556</v>
      </c>
      <c r="DI48" s="17">
        <v>5</v>
      </c>
      <c r="DJ48" s="18">
        <v>387</v>
      </c>
      <c r="DK48" s="40">
        <v>99</v>
      </c>
      <c r="DL48" s="17">
        <f t="shared" si="19"/>
        <v>0</v>
      </c>
      <c r="DM48" s="36">
        <f t="shared" si="20"/>
        <v>0</v>
      </c>
      <c r="DN48" s="33">
        <v>2142</v>
      </c>
      <c r="DO48" s="32">
        <v>0.0508870214752568</v>
      </c>
      <c r="DP48" s="18">
        <v>109</v>
      </c>
      <c r="DQ48" s="18">
        <v>8675</v>
      </c>
      <c r="DR48" s="40">
        <f t="shared" si="49"/>
        <v>79.5871559633027</v>
      </c>
      <c r="DS48" s="17">
        <f t="shared" si="21"/>
        <v>-2116</v>
      </c>
      <c r="DT48" s="36">
        <f t="shared" si="22"/>
        <v>-0.243919308357349</v>
      </c>
      <c r="DU48" s="18">
        <v>1794</v>
      </c>
      <c r="DV48" s="26">
        <v>0.0384615384615385</v>
      </c>
      <c r="DW48" s="18">
        <v>69</v>
      </c>
      <c r="DX48" s="18">
        <v>5458</v>
      </c>
      <c r="DY48" s="40">
        <f t="shared" si="23"/>
        <v>79.1014492753623</v>
      </c>
      <c r="DZ48" s="17">
        <f t="shared" si="24"/>
        <v>-1373</v>
      </c>
      <c r="EA48" s="36">
        <f t="shared" si="25"/>
        <v>-0.251557347013558</v>
      </c>
      <c r="EB48" s="18">
        <v>2797</v>
      </c>
      <c r="EC48" s="26">
        <v>0.0539864140150161</v>
      </c>
      <c r="ED48" s="18">
        <v>151</v>
      </c>
      <c r="EE48" s="18">
        <v>11946</v>
      </c>
      <c r="EF48" s="40">
        <f t="shared" si="50"/>
        <v>79.112582781457</v>
      </c>
      <c r="EG48" s="17">
        <f t="shared" si="26"/>
        <v>-3002.99999999999</v>
      </c>
      <c r="EH48" s="36">
        <f t="shared" si="27"/>
        <v>-0.251381215469613</v>
      </c>
      <c r="EI48" s="18">
        <v>1536</v>
      </c>
      <c r="EJ48" s="26">
        <v>0.0266927083333333</v>
      </c>
      <c r="EK48" s="18">
        <v>41</v>
      </c>
      <c r="EL48" s="18">
        <v>3624</v>
      </c>
      <c r="EM48" s="40">
        <v>99</v>
      </c>
      <c r="EN48" s="17">
        <f t="shared" si="28"/>
        <v>0</v>
      </c>
      <c r="EO48" s="36">
        <f t="shared" si="29"/>
        <v>0</v>
      </c>
      <c r="EP48" s="18">
        <v>1296</v>
      </c>
      <c r="EQ48" s="26">
        <v>0.033179012345679</v>
      </c>
      <c r="ER48" s="18">
        <v>43</v>
      </c>
      <c r="ES48" s="18">
        <v>3798</v>
      </c>
      <c r="ET48" s="40">
        <v>99</v>
      </c>
      <c r="EU48" s="17">
        <f t="shared" si="30"/>
        <v>0</v>
      </c>
      <c r="EV48" s="36">
        <f t="shared" si="31"/>
        <v>0</v>
      </c>
      <c r="EW48" s="18">
        <v>623</v>
      </c>
      <c r="EX48" s="26">
        <v>0.0353130016051364</v>
      </c>
      <c r="EY48" s="17">
        <v>22</v>
      </c>
      <c r="EZ48" s="18">
        <v>1994</v>
      </c>
      <c r="FA48" s="40">
        <v>99</v>
      </c>
      <c r="FB48" s="17">
        <f t="shared" si="81"/>
        <v>0</v>
      </c>
      <c r="FC48" s="36">
        <f t="shared" si="82"/>
        <v>0</v>
      </c>
      <c r="FD48" s="18">
        <v>599</v>
      </c>
      <c r="FE48" s="26">
        <v>0.0434056761268781</v>
      </c>
      <c r="FF48" s="17">
        <v>26</v>
      </c>
      <c r="FG48" s="18">
        <v>2372</v>
      </c>
      <c r="FH48" s="40">
        <v>99</v>
      </c>
      <c r="FI48" s="17">
        <f t="shared" si="83"/>
        <v>0</v>
      </c>
      <c r="FJ48" s="36">
        <f t="shared" si="84"/>
        <v>0</v>
      </c>
      <c r="FK48" s="18">
        <v>527</v>
      </c>
      <c r="FL48" s="26">
        <v>0.0360531309297913</v>
      </c>
      <c r="FM48" s="17">
        <v>19</v>
      </c>
      <c r="FN48" s="18">
        <v>1750</v>
      </c>
      <c r="FO48" s="40">
        <v>99</v>
      </c>
      <c r="FP48" s="17">
        <f t="shared" si="85"/>
        <v>0</v>
      </c>
      <c r="FQ48" s="36">
        <f t="shared" si="86"/>
        <v>0</v>
      </c>
      <c r="FR48" s="18">
        <v>499</v>
      </c>
      <c r="FS48" s="26">
        <v>0.0340681362725451</v>
      </c>
      <c r="FT48" s="17">
        <v>17</v>
      </c>
      <c r="FU48" s="18">
        <v>1615</v>
      </c>
      <c r="FV48" s="40">
        <v>99</v>
      </c>
      <c r="FW48" s="17">
        <f t="shared" si="87"/>
        <v>0</v>
      </c>
      <c r="FX48" s="36">
        <f t="shared" si="88"/>
        <v>0</v>
      </c>
      <c r="FY48" s="18">
        <v>500</v>
      </c>
      <c r="FZ48" s="26">
        <v>0.044</v>
      </c>
      <c r="GA48" s="17">
        <v>22</v>
      </c>
      <c r="GB48" s="18">
        <v>2087</v>
      </c>
      <c r="GC48" s="40">
        <v>99</v>
      </c>
      <c r="GD48" s="17">
        <f t="shared" si="89"/>
        <v>0</v>
      </c>
      <c r="GE48" s="36">
        <f t="shared" si="90"/>
        <v>0</v>
      </c>
      <c r="GF48" s="18">
        <v>514</v>
      </c>
      <c r="GG48" s="26">
        <v>0.0272373540856031</v>
      </c>
      <c r="GH48" s="18">
        <v>14</v>
      </c>
      <c r="GI48" s="18">
        <v>1300</v>
      </c>
      <c r="GJ48" s="40">
        <v>99</v>
      </c>
      <c r="GK48" s="17">
        <f t="shared" si="91"/>
        <v>0</v>
      </c>
      <c r="GL48" s="36">
        <f t="shared" si="92"/>
        <v>0</v>
      </c>
      <c r="GM48" s="18">
        <v>524</v>
      </c>
      <c r="GN48" s="26">
        <v>0.0267175572519084</v>
      </c>
      <c r="GO48" s="18">
        <v>14</v>
      </c>
      <c r="GP48" s="18">
        <v>1351</v>
      </c>
      <c r="GQ48" s="40">
        <v>99</v>
      </c>
      <c r="GR48" s="17">
        <f t="shared" si="93"/>
        <v>0</v>
      </c>
      <c r="GS48" s="36">
        <f t="shared" si="94"/>
        <v>0</v>
      </c>
      <c r="GT48" s="18">
        <v>416</v>
      </c>
      <c r="GU48" s="26">
        <v>0.0456730769230769</v>
      </c>
      <c r="GV48" s="18">
        <v>19</v>
      </c>
      <c r="GW48" s="18">
        <v>1790</v>
      </c>
      <c r="GX48" s="40">
        <v>99</v>
      </c>
      <c r="GY48" s="17">
        <f t="shared" si="32"/>
        <v>0</v>
      </c>
      <c r="GZ48" s="36">
        <f t="shared" si="33"/>
        <v>0</v>
      </c>
      <c r="HA48" s="18">
        <v>432</v>
      </c>
      <c r="HB48" s="26">
        <v>0.0277777777777778</v>
      </c>
      <c r="HC48" s="18">
        <v>12</v>
      </c>
      <c r="HD48" s="18">
        <v>1153</v>
      </c>
      <c r="HE48" s="40">
        <v>99</v>
      </c>
      <c r="HF48" s="17">
        <f t="shared" si="95"/>
        <v>0</v>
      </c>
      <c r="HG48" s="36">
        <f t="shared" si="96"/>
        <v>0</v>
      </c>
      <c r="HH48" s="18">
        <v>366</v>
      </c>
      <c r="HI48" s="26">
        <v>0.0218579234972678</v>
      </c>
      <c r="HJ48" s="17">
        <v>8</v>
      </c>
      <c r="HK48" s="18">
        <v>782</v>
      </c>
      <c r="HL48" s="40">
        <v>99</v>
      </c>
      <c r="HM48" s="17">
        <f t="shared" si="97"/>
        <v>0</v>
      </c>
      <c r="HN48" s="36">
        <f t="shared" si="98"/>
        <v>0</v>
      </c>
      <c r="HO48" s="18"/>
      <c r="HP48" s="26"/>
      <c r="HQ48" s="17"/>
      <c r="HR48" s="18"/>
      <c r="HS48" s="40"/>
      <c r="HT48" s="17"/>
      <c r="HU48" s="36"/>
      <c r="HV48" s="17">
        <v>284</v>
      </c>
      <c r="HW48" s="17">
        <v>26409</v>
      </c>
      <c r="HX48" s="18">
        <v>370</v>
      </c>
      <c r="HY48" s="18">
        <v>33416.56</v>
      </c>
      <c r="HZ48" s="17">
        <v>540</v>
      </c>
      <c r="IA48" s="17">
        <v>51275</v>
      </c>
      <c r="IB48" s="17">
        <v>889</v>
      </c>
      <c r="IC48" s="17">
        <v>82256</v>
      </c>
      <c r="ID48" s="17">
        <v>1013</v>
      </c>
      <c r="IE48" s="17">
        <v>86933</v>
      </c>
      <c r="IF48" s="41"/>
      <c r="IG48" s="41"/>
      <c r="IH48" s="41"/>
      <c r="II48" s="41"/>
      <c r="IJ48" s="41"/>
      <c r="IK48" s="41"/>
      <c r="IL48" s="18"/>
      <c r="IM48" s="41"/>
      <c r="IN48" s="41"/>
      <c r="IO48" s="41"/>
      <c r="IP48" s="18"/>
      <c r="IQ48" s="18"/>
      <c r="IR48" s="18">
        <f t="shared" si="34"/>
        <v>1230</v>
      </c>
      <c r="IS48" s="18">
        <f t="shared" si="35"/>
        <v>102286.822580645</v>
      </c>
      <c r="IT48" s="17">
        <v>99</v>
      </c>
      <c r="IU48" s="18">
        <f t="shared" si="99"/>
        <v>-8995.99999999999</v>
      </c>
      <c r="IV48" s="36">
        <f t="shared" si="36"/>
        <v>-0.0879487677203713</v>
      </c>
      <c r="IW48" s="18">
        <f t="shared" si="37"/>
        <v>4326</v>
      </c>
      <c r="IX48" s="42">
        <f t="shared" si="38"/>
        <v>382576.382580645</v>
      </c>
      <c r="IY48" s="43"/>
      <c r="IZ48" s="43"/>
      <c r="JA48" s="84">
        <f>供应链!H2</f>
        <v>79451</v>
      </c>
      <c r="JB48">
        <f ca="1">完成率!X5</f>
        <v>275771</v>
      </c>
    </row>
    <row r="49" spans="1:263">
      <c r="A49" s="16"/>
      <c r="B49" s="20" t="s">
        <v>221</v>
      </c>
      <c r="C49" s="18">
        <v>6939962738024</v>
      </c>
      <c r="D49" s="18">
        <v>21064011000014</v>
      </c>
      <c r="E49" s="17" t="s">
        <v>226</v>
      </c>
      <c r="F49" s="19" t="s">
        <v>227</v>
      </c>
      <c r="G49" s="17" t="s">
        <v>129</v>
      </c>
      <c r="H49" s="26">
        <f>VLOOKUP(C49,供应链!E:J,6,0)</f>
        <v>0.48</v>
      </c>
      <c r="I49" s="17">
        <f>VLOOKUP(C49,供应链!E:H,4,0)</f>
        <v>71</v>
      </c>
      <c r="J49" s="17">
        <f>VLOOKUP(C49,供应链!E:K,7,0)</f>
        <v>0</v>
      </c>
      <c r="K49" s="18">
        <f>VLOOKUP(C49,供应链!E:I,5,0)</f>
        <v>10.2643535729038</v>
      </c>
      <c r="L49" s="27">
        <f t="shared" si="0"/>
        <v>0.002984422768962</v>
      </c>
      <c r="M49" s="17">
        <v>436</v>
      </c>
      <c r="N49" s="26">
        <v>0.0481651376146789</v>
      </c>
      <c r="O49" s="18">
        <v>21</v>
      </c>
      <c r="P49" s="18">
        <v>1812</v>
      </c>
      <c r="Q49" s="40">
        <f t="shared" si="72"/>
        <v>86.2857142857143</v>
      </c>
      <c r="R49" s="17">
        <f t="shared" si="1"/>
        <v>-477</v>
      </c>
      <c r="S49" s="36">
        <f t="shared" si="40"/>
        <v>-0.263245033112583</v>
      </c>
      <c r="T49" s="17">
        <v>437</v>
      </c>
      <c r="U49" s="26">
        <v>0.0869565217391304</v>
      </c>
      <c r="V49" s="18">
        <v>38</v>
      </c>
      <c r="W49" s="18">
        <v>3212</v>
      </c>
      <c r="X49" s="40">
        <f t="shared" si="2"/>
        <v>84.5263157894737</v>
      </c>
      <c r="Y49" s="17">
        <f t="shared" si="100"/>
        <v>-930</v>
      </c>
      <c r="Z49" s="36">
        <f t="shared" si="101"/>
        <v>-0.289539227895392</v>
      </c>
      <c r="AA49" s="17">
        <v>448</v>
      </c>
      <c r="AB49" s="26">
        <v>0.0625</v>
      </c>
      <c r="AC49" s="18">
        <v>28</v>
      </c>
      <c r="AD49" s="18">
        <v>2363</v>
      </c>
      <c r="AE49" s="40">
        <v>109</v>
      </c>
      <c r="AF49" s="17">
        <f t="shared" si="73"/>
        <v>0</v>
      </c>
      <c r="AG49" s="36">
        <f t="shared" si="74"/>
        <v>0</v>
      </c>
      <c r="AH49" s="17">
        <v>339</v>
      </c>
      <c r="AI49" s="26">
        <v>0.0471976401179941</v>
      </c>
      <c r="AJ49" s="18">
        <v>16</v>
      </c>
      <c r="AK49" s="18">
        <v>1510</v>
      </c>
      <c r="AL49" s="40">
        <v>109</v>
      </c>
      <c r="AM49" s="17">
        <f t="shared" si="75"/>
        <v>0</v>
      </c>
      <c r="AN49" s="36">
        <f t="shared" si="76"/>
        <v>0</v>
      </c>
      <c r="AO49" s="17">
        <v>274</v>
      </c>
      <c r="AP49" s="26">
        <v>0.0510948905109489</v>
      </c>
      <c r="AQ49" s="18">
        <v>14</v>
      </c>
      <c r="AR49" s="18">
        <v>1311</v>
      </c>
      <c r="AS49" s="40">
        <v>109</v>
      </c>
      <c r="AT49" s="17">
        <f t="shared" si="77"/>
        <v>0</v>
      </c>
      <c r="AU49" s="36">
        <f t="shared" si="78"/>
        <v>0</v>
      </c>
      <c r="AV49" s="17">
        <v>338</v>
      </c>
      <c r="AW49" s="26">
        <v>0.0177514792899408</v>
      </c>
      <c r="AX49" s="18">
        <v>6</v>
      </c>
      <c r="AY49" s="18">
        <v>569</v>
      </c>
      <c r="AZ49" s="40">
        <v>109</v>
      </c>
      <c r="BA49" s="17">
        <f t="shared" si="79"/>
        <v>0</v>
      </c>
      <c r="BB49" s="36">
        <f t="shared" si="80"/>
        <v>0</v>
      </c>
      <c r="BC49" s="17">
        <v>287</v>
      </c>
      <c r="BD49" s="26">
        <v>0.0104529616724739</v>
      </c>
      <c r="BE49" s="17">
        <v>3</v>
      </c>
      <c r="BF49" s="18">
        <v>266</v>
      </c>
      <c r="BG49" s="40">
        <v>109</v>
      </c>
      <c r="BH49" s="17">
        <f t="shared" si="3"/>
        <v>0</v>
      </c>
      <c r="BI49" s="36">
        <f t="shared" si="4"/>
        <v>0</v>
      </c>
      <c r="BJ49" s="17">
        <v>280</v>
      </c>
      <c r="BK49" s="32">
        <v>0.0464285714285714</v>
      </c>
      <c r="BL49" s="17">
        <v>13</v>
      </c>
      <c r="BM49" s="18">
        <v>1122</v>
      </c>
      <c r="BN49" s="40">
        <v>109</v>
      </c>
      <c r="BO49" s="17">
        <f t="shared" si="5"/>
        <v>0</v>
      </c>
      <c r="BP49" s="36">
        <f t="shared" si="6"/>
        <v>0</v>
      </c>
      <c r="BQ49" s="17">
        <v>343</v>
      </c>
      <c r="BR49" s="32">
        <v>0.0145772594752187</v>
      </c>
      <c r="BS49" s="18">
        <v>5</v>
      </c>
      <c r="BT49" s="18">
        <v>474</v>
      </c>
      <c r="BU49" s="40">
        <v>109</v>
      </c>
      <c r="BV49" s="17">
        <f t="shared" si="7"/>
        <v>0</v>
      </c>
      <c r="BW49" s="36">
        <f t="shared" si="8"/>
        <v>0</v>
      </c>
      <c r="BX49" s="112">
        <v>221</v>
      </c>
      <c r="BY49" s="117">
        <v>0.0180995475113122</v>
      </c>
      <c r="BZ49" s="18">
        <v>4</v>
      </c>
      <c r="CA49" s="112">
        <v>422</v>
      </c>
      <c r="CB49" s="40">
        <v>109</v>
      </c>
      <c r="CC49" s="17">
        <f t="shared" si="9"/>
        <v>0</v>
      </c>
      <c r="CD49" s="36">
        <f t="shared" si="10"/>
        <v>0</v>
      </c>
      <c r="CE49" s="112">
        <v>276</v>
      </c>
      <c r="CF49" s="117">
        <v>0.0072463768115942</v>
      </c>
      <c r="CG49" s="112">
        <v>2</v>
      </c>
      <c r="CH49" s="260">
        <v>208.666666666667</v>
      </c>
      <c r="CI49" s="40">
        <v>109</v>
      </c>
      <c r="CJ49" s="17">
        <f t="shared" si="11"/>
        <v>0</v>
      </c>
      <c r="CK49" s="36">
        <f t="shared" si="12"/>
        <v>0</v>
      </c>
      <c r="CL49" s="120">
        <v>208</v>
      </c>
      <c r="CM49" s="121">
        <v>0.0480769230769231</v>
      </c>
      <c r="CN49" s="55">
        <v>10</v>
      </c>
      <c r="CO49" s="55">
        <v>969</v>
      </c>
      <c r="CP49" s="40">
        <v>109</v>
      </c>
      <c r="CQ49" s="17">
        <f t="shared" si="13"/>
        <v>0</v>
      </c>
      <c r="CR49" s="36">
        <f t="shared" si="14"/>
        <v>0</v>
      </c>
      <c r="CS49" s="122">
        <v>198</v>
      </c>
      <c r="CT49" s="121">
        <v>0.0555555555555556</v>
      </c>
      <c r="CU49" s="122">
        <v>11</v>
      </c>
      <c r="CV49" s="122">
        <v>1025</v>
      </c>
      <c r="CW49" s="40">
        <v>109</v>
      </c>
      <c r="CX49" s="17">
        <f t="shared" si="15"/>
        <v>0</v>
      </c>
      <c r="CY49" s="36">
        <f t="shared" si="16"/>
        <v>0</v>
      </c>
      <c r="CZ49" s="112">
        <v>178</v>
      </c>
      <c r="DA49" s="117">
        <v>0.050561797752809</v>
      </c>
      <c r="DB49" s="112">
        <v>9</v>
      </c>
      <c r="DC49" s="112">
        <v>808</v>
      </c>
      <c r="DD49" s="40">
        <v>109</v>
      </c>
      <c r="DE49" s="17">
        <f t="shared" si="17"/>
        <v>0</v>
      </c>
      <c r="DF49" s="36">
        <f t="shared" si="18"/>
        <v>0</v>
      </c>
      <c r="DG49" s="126">
        <v>274</v>
      </c>
      <c r="DH49" s="32">
        <v>0.0291970802919708</v>
      </c>
      <c r="DI49" s="17">
        <v>8</v>
      </c>
      <c r="DJ49" s="18">
        <v>713</v>
      </c>
      <c r="DK49" s="40">
        <v>109</v>
      </c>
      <c r="DL49" s="17">
        <f t="shared" si="19"/>
        <v>0</v>
      </c>
      <c r="DM49" s="36">
        <f t="shared" si="20"/>
        <v>0</v>
      </c>
      <c r="DN49" s="33">
        <v>424</v>
      </c>
      <c r="DO49" s="32">
        <v>0.0636792452830189</v>
      </c>
      <c r="DP49" s="18">
        <v>27</v>
      </c>
      <c r="DQ49" s="18">
        <v>2265</v>
      </c>
      <c r="DR49" s="40">
        <f t="shared" si="49"/>
        <v>83.8888888888889</v>
      </c>
      <c r="DS49" s="17">
        <f t="shared" si="21"/>
        <v>-678</v>
      </c>
      <c r="DT49" s="36">
        <f t="shared" si="22"/>
        <v>-0.299337748344371</v>
      </c>
      <c r="DU49" s="18">
        <v>326</v>
      </c>
      <c r="DV49" s="26">
        <v>0.0368098159509202</v>
      </c>
      <c r="DW49" s="18">
        <v>12</v>
      </c>
      <c r="DX49" s="18">
        <v>1035</v>
      </c>
      <c r="DY49" s="40">
        <f t="shared" si="23"/>
        <v>86.25</v>
      </c>
      <c r="DZ49" s="17">
        <f t="shared" si="24"/>
        <v>-273</v>
      </c>
      <c r="EA49" s="36">
        <f t="shared" si="25"/>
        <v>-0.263768115942029</v>
      </c>
      <c r="EB49" s="18">
        <v>480</v>
      </c>
      <c r="EC49" s="26">
        <v>0.06875</v>
      </c>
      <c r="ED49" s="18">
        <v>33</v>
      </c>
      <c r="EE49" s="18">
        <v>2769</v>
      </c>
      <c r="EF49" s="40">
        <f t="shared" si="50"/>
        <v>83.9090909090909</v>
      </c>
      <c r="EG49" s="17">
        <f t="shared" si="26"/>
        <v>-828</v>
      </c>
      <c r="EH49" s="36">
        <f t="shared" si="27"/>
        <v>-0.299024918743229</v>
      </c>
      <c r="EI49" s="18">
        <v>229</v>
      </c>
      <c r="EJ49" s="26">
        <v>0.0218340611353712</v>
      </c>
      <c r="EK49" s="18">
        <v>5</v>
      </c>
      <c r="EL49" s="18">
        <v>458</v>
      </c>
      <c r="EM49" s="40">
        <v>109</v>
      </c>
      <c r="EN49" s="17">
        <f t="shared" si="28"/>
        <v>0</v>
      </c>
      <c r="EO49" s="36">
        <f t="shared" si="29"/>
        <v>0</v>
      </c>
      <c r="EP49" s="18">
        <v>226</v>
      </c>
      <c r="EQ49" s="26">
        <v>0.0176991150442478</v>
      </c>
      <c r="ER49" s="18">
        <v>4</v>
      </c>
      <c r="ES49" s="18">
        <v>378</v>
      </c>
      <c r="ET49" s="40">
        <v>109</v>
      </c>
      <c r="EU49" s="17">
        <f t="shared" si="30"/>
        <v>0</v>
      </c>
      <c r="EV49" s="36">
        <f t="shared" si="31"/>
        <v>0</v>
      </c>
      <c r="EW49" s="18">
        <v>106</v>
      </c>
      <c r="EX49" s="26">
        <v>0.0283018867924528</v>
      </c>
      <c r="EY49" s="17">
        <v>3</v>
      </c>
      <c r="EZ49" s="18">
        <v>294</v>
      </c>
      <c r="FA49" s="40">
        <v>109</v>
      </c>
      <c r="FB49" s="17">
        <f t="shared" si="81"/>
        <v>0</v>
      </c>
      <c r="FC49" s="36">
        <f t="shared" si="82"/>
        <v>0</v>
      </c>
      <c r="FD49" s="18">
        <v>94</v>
      </c>
      <c r="FE49" s="26">
        <v>0</v>
      </c>
      <c r="FF49" s="17">
        <v>0</v>
      </c>
      <c r="FG49" s="18">
        <v>0</v>
      </c>
      <c r="FH49" s="40">
        <v>109</v>
      </c>
      <c r="FI49" s="17">
        <f t="shared" si="83"/>
        <v>0</v>
      </c>
      <c r="FJ49" s="36">
        <f t="shared" si="84"/>
        <v>0</v>
      </c>
      <c r="FK49" s="18">
        <v>93</v>
      </c>
      <c r="FL49" s="26">
        <v>0.010752688172043</v>
      </c>
      <c r="FM49" s="17">
        <v>1</v>
      </c>
      <c r="FN49" s="18">
        <v>80</v>
      </c>
      <c r="FO49" s="40">
        <v>109</v>
      </c>
      <c r="FP49" s="17">
        <f t="shared" si="85"/>
        <v>0</v>
      </c>
      <c r="FQ49" s="36">
        <f t="shared" si="86"/>
        <v>0</v>
      </c>
      <c r="FR49" s="18">
        <v>100</v>
      </c>
      <c r="FS49" s="26">
        <v>0</v>
      </c>
      <c r="FT49" s="17">
        <v>0</v>
      </c>
      <c r="FU49" s="18">
        <v>0</v>
      </c>
      <c r="FV49" s="40">
        <v>109</v>
      </c>
      <c r="FW49" s="17">
        <f t="shared" si="87"/>
        <v>0</v>
      </c>
      <c r="FX49" s="36">
        <f t="shared" si="88"/>
        <v>0</v>
      </c>
      <c r="FY49" s="18">
        <v>95</v>
      </c>
      <c r="FZ49" s="26">
        <v>0</v>
      </c>
      <c r="GA49" s="17">
        <v>0</v>
      </c>
      <c r="GB49" s="18">
        <v>0</v>
      </c>
      <c r="GC49" s="40">
        <v>109</v>
      </c>
      <c r="GD49" s="17">
        <f t="shared" si="89"/>
        <v>0</v>
      </c>
      <c r="GE49" s="36">
        <f t="shared" si="90"/>
        <v>0</v>
      </c>
      <c r="GF49" s="18">
        <v>81</v>
      </c>
      <c r="GG49" s="26">
        <v>0.0123456790123457</v>
      </c>
      <c r="GH49" s="18">
        <v>1</v>
      </c>
      <c r="GI49" s="18">
        <v>109</v>
      </c>
      <c r="GJ49" s="40">
        <v>109</v>
      </c>
      <c r="GK49" s="17">
        <f t="shared" si="91"/>
        <v>0</v>
      </c>
      <c r="GL49" s="36">
        <f t="shared" si="92"/>
        <v>0</v>
      </c>
      <c r="GM49" s="18">
        <v>86</v>
      </c>
      <c r="GN49" s="26">
        <v>0.0232558139534884</v>
      </c>
      <c r="GO49" s="18">
        <v>2</v>
      </c>
      <c r="GP49" s="18">
        <v>198</v>
      </c>
      <c r="GQ49" s="40">
        <v>109</v>
      </c>
      <c r="GR49" s="17">
        <f t="shared" si="93"/>
        <v>0</v>
      </c>
      <c r="GS49" s="36">
        <f t="shared" si="94"/>
        <v>0</v>
      </c>
      <c r="GT49" s="18">
        <v>91</v>
      </c>
      <c r="GU49" s="26">
        <v>0.032967032967033</v>
      </c>
      <c r="GV49" s="18">
        <v>3</v>
      </c>
      <c r="GW49" s="18">
        <v>327</v>
      </c>
      <c r="GX49" s="40">
        <v>109</v>
      </c>
      <c r="GY49" s="17">
        <f t="shared" si="32"/>
        <v>0</v>
      </c>
      <c r="GZ49" s="36">
        <f t="shared" si="33"/>
        <v>0</v>
      </c>
      <c r="HA49" s="18">
        <v>101</v>
      </c>
      <c r="HB49" s="26">
        <v>0.0297029702970297</v>
      </c>
      <c r="HC49" s="18">
        <v>3</v>
      </c>
      <c r="HD49" s="18">
        <v>292</v>
      </c>
      <c r="HE49" s="40">
        <v>109</v>
      </c>
      <c r="HF49" s="17">
        <f t="shared" si="95"/>
        <v>0</v>
      </c>
      <c r="HG49" s="36">
        <f t="shared" si="96"/>
        <v>0</v>
      </c>
      <c r="HH49" s="18">
        <v>97</v>
      </c>
      <c r="HI49" s="26">
        <v>0.0515463917525773</v>
      </c>
      <c r="HJ49" s="17">
        <v>5</v>
      </c>
      <c r="HK49" s="18">
        <v>525</v>
      </c>
      <c r="HL49" s="40">
        <v>109</v>
      </c>
      <c r="HM49" s="17">
        <f t="shared" si="97"/>
        <v>0</v>
      </c>
      <c r="HN49" s="36">
        <f t="shared" si="98"/>
        <v>0</v>
      </c>
      <c r="HO49" s="18"/>
      <c r="HP49" s="26"/>
      <c r="HQ49" s="17"/>
      <c r="HR49" s="18"/>
      <c r="HS49" s="40"/>
      <c r="HT49" s="17"/>
      <c r="HU49" s="36"/>
      <c r="HV49" s="17">
        <v>68</v>
      </c>
      <c r="HW49" s="17">
        <v>7479.84</v>
      </c>
      <c r="HX49" s="18">
        <v>321</v>
      </c>
      <c r="HY49" s="18">
        <v>28806.87</v>
      </c>
      <c r="HZ49" s="17">
        <v>497</v>
      </c>
      <c r="IA49" s="17">
        <v>53624</v>
      </c>
      <c r="IB49" s="17">
        <v>511</v>
      </c>
      <c r="IC49" s="17">
        <v>51155</v>
      </c>
      <c r="ID49" s="17">
        <v>434</v>
      </c>
      <c r="IE49" s="17">
        <v>41174</v>
      </c>
      <c r="IF49" s="16"/>
      <c r="IG49" s="16"/>
      <c r="IH49" s="41"/>
      <c r="II49" s="41"/>
      <c r="IJ49" s="41"/>
      <c r="IK49" s="41"/>
      <c r="IL49" s="18"/>
      <c r="IM49" s="41"/>
      <c r="IN49" s="41"/>
      <c r="IO49" s="41"/>
      <c r="IP49" s="18"/>
      <c r="IQ49" s="18"/>
      <c r="IR49" s="18">
        <f t="shared" si="34"/>
        <v>287</v>
      </c>
      <c r="IS49" s="18">
        <f t="shared" si="35"/>
        <v>25514.6666666667</v>
      </c>
      <c r="IT49" s="17">
        <v>109</v>
      </c>
      <c r="IU49" s="18">
        <f t="shared" si="99"/>
        <v>-3186</v>
      </c>
      <c r="IV49" s="36">
        <f t="shared" si="36"/>
        <v>-0.124869356187291</v>
      </c>
      <c r="IW49" s="18">
        <f t="shared" si="37"/>
        <v>2118</v>
      </c>
      <c r="IX49" s="42">
        <f t="shared" si="38"/>
        <v>207754.376666667</v>
      </c>
      <c r="IY49" s="43"/>
      <c r="IZ49" s="43"/>
      <c r="JA49" s="68">
        <v>83124</v>
      </c>
      <c r="JB49">
        <v>256994</v>
      </c>
      <c r="JC49" t="s">
        <v>228</v>
      </c>
    </row>
    <row r="50" spans="1:263">
      <c r="A50" s="16" t="s">
        <v>126</v>
      </c>
      <c r="B50" s="17" t="s">
        <v>229</v>
      </c>
      <c r="C50" s="18">
        <v>6939962760698</v>
      </c>
      <c r="D50" s="18" t="s">
        <v>230</v>
      </c>
      <c r="E50" s="17" t="s">
        <v>231</v>
      </c>
      <c r="F50" s="19" t="s">
        <v>232</v>
      </c>
      <c r="G50" s="17" t="s">
        <v>129</v>
      </c>
      <c r="H50" s="26">
        <f>VLOOKUP(C50,供应链!E:J,6,0)</f>
        <v>1</v>
      </c>
      <c r="I50" s="17">
        <f>VLOOKUP(C50,供应链!E:H,4,0)</f>
        <v>484</v>
      </c>
      <c r="J50" s="17">
        <f>VLOOKUP(C50,供应链!E:K,7,0)</f>
        <v>0</v>
      </c>
      <c r="K50" s="18">
        <f>VLOOKUP(C50,供应链!E:I,5,0)</f>
        <v>39.8291469101454</v>
      </c>
      <c r="L50" s="27">
        <f t="shared" si="0"/>
        <v>0.00449223218185221</v>
      </c>
      <c r="M50" s="17">
        <v>441</v>
      </c>
      <c r="N50" s="26">
        <v>0.0702947845804989</v>
      </c>
      <c r="O50" s="18">
        <v>31</v>
      </c>
      <c r="P50" s="18">
        <v>2607</v>
      </c>
      <c r="Q50" s="40">
        <f t="shared" si="72"/>
        <v>84.0967741935484</v>
      </c>
      <c r="R50" s="17">
        <f t="shared" si="1"/>
        <v>-1392</v>
      </c>
      <c r="S50" s="36">
        <f t="shared" si="40"/>
        <v>-0.533947065592635</v>
      </c>
      <c r="T50" s="17">
        <v>359</v>
      </c>
      <c r="U50" s="26">
        <v>0.0473537604456825</v>
      </c>
      <c r="V50" s="18">
        <v>17</v>
      </c>
      <c r="W50" s="18">
        <v>1470</v>
      </c>
      <c r="X50" s="40">
        <f t="shared" si="2"/>
        <v>86.4705882352941</v>
      </c>
      <c r="Y50" s="17">
        <f t="shared" si="100"/>
        <v>-723</v>
      </c>
      <c r="Z50" s="36">
        <f t="shared" si="101"/>
        <v>-0.491836734693878</v>
      </c>
      <c r="AA50" s="17">
        <v>321</v>
      </c>
      <c r="AB50" s="26">
        <v>0.0529595015576324</v>
      </c>
      <c r="AC50" s="18">
        <v>17</v>
      </c>
      <c r="AD50" s="18">
        <v>1433</v>
      </c>
      <c r="AE50" s="40">
        <v>119</v>
      </c>
      <c r="AF50" s="17">
        <f t="shared" si="73"/>
        <v>-170</v>
      </c>
      <c r="AG50" s="36">
        <f t="shared" si="74"/>
        <v>-0.118632240055827</v>
      </c>
      <c r="AH50" s="17">
        <v>206</v>
      </c>
      <c r="AI50" s="26">
        <v>0.0533980582524272</v>
      </c>
      <c r="AJ50" s="18">
        <v>11</v>
      </c>
      <c r="AK50" s="18">
        <v>1065</v>
      </c>
      <c r="AL50" s="40">
        <v>119</v>
      </c>
      <c r="AM50" s="17">
        <f t="shared" si="75"/>
        <v>-110</v>
      </c>
      <c r="AN50" s="36">
        <f t="shared" si="76"/>
        <v>-0.103286384976526</v>
      </c>
      <c r="AO50" s="17">
        <v>206</v>
      </c>
      <c r="AP50" s="26">
        <v>0.0339805825242718</v>
      </c>
      <c r="AQ50" s="18">
        <v>7</v>
      </c>
      <c r="AR50" s="18">
        <v>662</v>
      </c>
      <c r="AS50" s="40">
        <v>119</v>
      </c>
      <c r="AT50" s="17">
        <f t="shared" si="77"/>
        <v>-70</v>
      </c>
      <c r="AU50" s="36">
        <f t="shared" si="78"/>
        <v>-0.105740181268882</v>
      </c>
      <c r="AV50" s="17">
        <v>255</v>
      </c>
      <c r="AW50" s="26">
        <v>0.0549019607843137</v>
      </c>
      <c r="AX50" s="18">
        <v>14</v>
      </c>
      <c r="AY50" s="18">
        <v>1287</v>
      </c>
      <c r="AZ50" s="40">
        <v>119</v>
      </c>
      <c r="BA50" s="17">
        <f t="shared" si="79"/>
        <v>-140</v>
      </c>
      <c r="BB50" s="36">
        <f t="shared" si="80"/>
        <v>-0.108780108780109</v>
      </c>
      <c r="BC50" s="17">
        <v>271</v>
      </c>
      <c r="BD50" s="26">
        <v>0.03690036900369</v>
      </c>
      <c r="BE50" s="17">
        <v>10</v>
      </c>
      <c r="BF50" s="18">
        <v>931</v>
      </c>
      <c r="BG50" s="40">
        <v>119</v>
      </c>
      <c r="BH50" s="17">
        <f t="shared" si="3"/>
        <v>-100</v>
      </c>
      <c r="BI50" s="36">
        <f t="shared" si="4"/>
        <v>-0.107411385606874</v>
      </c>
      <c r="BJ50" s="17">
        <v>244</v>
      </c>
      <c r="BK50" s="32">
        <v>0.0286885245901639</v>
      </c>
      <c r="BL50" s="17">
        <v>7</v>
      </c>
      <c r="BM50" s="18">
        <v>635</v>
      </c>
      <c r="BN50" s="40">
        <v>119</v>
      </c>
      <c r="BO50" s="17">
        <f t="shared" si="5"/>
        <v>-70</v>
      </c>
      <c r="BP50" s="36">
        <f t="shared" si="6"/>
        <v>-0.110236220472441</v>
      </c>
      <c r="BQ50" s="17">
        <v>322</v>
      </c>
      <c r="BR50" s="32">
        <v>0.0279503105590062</v>
      </c>
      <c r="BS50" s="18">
        <v>9</v>
      </c>
      <c r="BT50" s="18">
        <v>850</v>
      </c>
      <c r="BU50" s="40">
        <v>119</v>
      </c>
      <c r="BV50" s="17">
        <f t="shared" si="7"/>
        <v>-90</v>
      </c>
      <c r="BW50" s="36">
        <f t="shared" si="8"/>
        <v>-0.105882352941176</v>
      </c>
      <c r="BX50" s="112">
        <v>244</v>
      </c>
      <c r="BY50" s="117">
        <v>0.00819672131147541</v>
      </c>
      <c r="BZ50" s="18">
        <v>2</v>
      </c>
      <c r="CA50" s="112">
        <v>190</v>
      </c>
      <c r="CB50" s="40">
        <v>119</v>
      </c>
      <c r="CC50" s="17">
        <f t="shared" si="9"/>
        <v>-20</v>
      </c>
      <c r="CD50" s="36">
        <f t="shared" si="10"/>
        <v>-0.105263157894737</v>
      </c>
      <c r="CE50" s="112">
        <v>198</v>
      </c>
      <c r="CF50" s="117">
        <v>0.0151515151515152</v>
      </c>
      <c r="CG50" s="112">
        <v>3</v>
      </c>
      <c r="CH50" s="260">
        <v>303</v>
      </c>
      <c r="CI50" s="40">
        <v>119</v>
      </c>
      <c r="CJ50" s="17">
        <f t="shared" si="11"/>
        <v>-30</v>
      </c>
      <c r="CK50" s="36">
        <f t="shared" si="12"/>
        <v>-0.099009900990099</v>
      </c>
      <c r="CL50" s="120">
        <v>170</v>
      </c>
      <c r="CM50" s="121">
        <v>0.0176470588235294</v>
      </c>
      <c r="CN50" s="55">
        <v>3</v>
      </c>
      <c r="CO50" s="55">
        <v>292</v>
      </c>
      <c r="CP50" s="40">
        <v>119</v>
      </c>
      <c r="CQ50" s="17">
        <f t="shared" si="13"/>
        <v>-30</v>
      </c>
      <c r="CR50" s="36">
        <f t="shared" si="14"/>
        <v>-0.102739726027397</v>
      </c>
      <c r="CS50" s="122">
        <v>149</v>
      </c>
      <c r="CT50" s="121">
        <v>0.00671140939597315</v>
      </c>
      <c r="CU50" s="122">
        <v>1</v>
      </c>
      <c r="CV50" s="122">
        <v>109</v>
      </c>
      <c r="CW50" s="40">
        <v>119</v>
      </c>
      <c r="CX50" s="17">
        <f t="shared" si="15"/>
        <v>-10</v>
      </c>
      <c r="CY50" s="36">
        <f t="shared" si="16"/>
        <v>-0.0917431192660551</v>
      </c>
      <c r="CZ50" s="112">
        <v>194</v>
      </c>
      <c r="DA50" s="117">
        <v>0.0206185567010309</v>
      </c>
      <c r="DB50" s="112">
        <v>4</v>
      </c>
      <c r="DC50" s="112">
        <v>391</v>
      </c>
      <c r="DD50" s="40">
        <v>119</v>
      </c>
      <c r="DE50" s="17">
        <f t="shared" si="17"/>
        <v>-40</v>
      </c>
      <c r="DF50" s="36">
        <f t="shared" si="18"/>
        <v>-0.10230179028133</v>
      </c>
      <c r="DG50" s="126">
        <v>357</v>
      </c>
      <c r="DH50" s="32">
        <v>0.00280112044817927</v>
      </c>
      <c r="DI50" s="17">
        <v>1</v>
      </c>
      <c r="DJ50" s="18">
        <v>119</v>
      </c>
      <c r="DK50" s="40">
        <v>119</v>
      </c>
      <c r="DL50" s="17">
        <f t="shared" si="19"/>
        <v>-10</v>
      </c>
      <c r="DM50" s="36">
        <f t="shared" si="20"/>
        <v>-0.0840336134453782</v>
      </c>
      <c r="DN50" s="33">
        <v>586</v>
      </c>
      <c r="DO50" s="32">
        <v>0.0989761092150171</v>
      </c>
      <c r="DP50" s="18">
        <v>58</v>
      </c>
      <c r="DQ50" s="18">
        <v>4370</v>
      </c>
      <c r="DR50" s="40">
        <f t="shared" si="49"/>
        <v>75.3448275862069</v>
      </c>
      <c r="DS50" s="17">
        <f t="shared" si="21"/>
        <v>-3112</v>
      </c>
      <c r="DT50" s="36">
        <f t="shared" si="22"/>
        <v>-0.712128146453089</v>
      </c>
      <c r="DU50" s="18">
        <v>561</v>
      </c>
      <c r="DV50" s="26">
        <v>0.0552584670231729</v>
      </c>
      <c r="DW50" s="18">
        <v>31</v>
      </c>
      <c r="DX50" s="18">
        <v>2244</v>
      </c>
      <c r="DY50" s="40">
        <f t="shared" si="23"/>
        <v>72.3870967741936</v>
      </c>
      <c r="DZ50" s="17">
        <f t="shared" si="24"/>
        <v>-1755</v>
      </c>
      <c r="EA50" s="36">
        <f t="shared" si="25"/>
        <v>-0.782085561497326</v>
      </c>
      <c r="EB50" s="18">
        <v>868</v>
      </c>
      <c r="EC50" s="26">
        <v>0.124423963133641</v>
      </c>
      <c r="ED50" s="18">
        <v>108</v>
      </c>
      <c r="EE50" s="18">
        <v>6876</v>
      </c>
      <c r="EF50" s="40">
        <f t="shared" si="50"/>
        <v>63.6666666666667</v>
      </c>
      <c r="EG50" s="17">
        <f t="shared" si="26"/>
        <v>-7056</v>
      </c>
      <c r="EH50" s="36">
        <f t="shared" si="27"/>
        <v>-1.0261780104712</v>
      </c>
      <c r="EI50" s="18">
        <v>442</v>
      </c>
      <c r="EJ50" s="26">
        <v>0.085972850678733</v>
      </c>
      <c r="EK50" s="18">
        <v>38</v>
      </c>
      <c r="EL50" s="18">
        <v>2765</v>
      </c>
      <c r="EM50" s="40">
        <v>119</v>
      </c>
      <c r="EN50" s="17">
        <f t="shared" si="28"/>
        <v>-380</v>
      </c>
      <c r="EO50" s="36">
        <f t="shared" si="29"/>
        <v>-0.137432188065099</v>
      </c>
      <c r="EP50" s="18">
        <v>424</v>
      </c>
      <c r="EQ50" s="26">
        <v>0.0518867924528302</v>
      </c>
      <c r="ER50" s="18">
        <v>22</v>
      </c>
      <c r="ES50" s="18">
        <v>1589</v>
      </c>
      <c r="ET50" s="40">
        <v>119</v>
      </c>
      <c r="EU50" s="17">
        <f t="shared" si="30"/>
        <v>-220</v>
      </c>
      <c r="EV50" s="36">
        <f t="shared" si="31"/>
        <v>-0.138451856513531</v>
      </c>
      <c r="EW50" s="18">
        <v>220</v>
      </c>
      <c r="EX50" s="26">
        <v>0.0136363636363636</v>
      </c>
      <c r="EY50" s="17">
        <v>3</v>
      </c>
      <c r="EZ50" s="18">
        <v>268</v>
      </c>
      <c r="FA50" s="40">
        <v>119</v>
      </c>
      <c r="FB50" s="17">
        <f t="shared" si="81"/>
        <v>-30</v>
      </c>
      <c r="FC50" s="36">
        <f t="shared" si="82"/>
        <v>-0.111940298507463</v>
      </c>
      <c r="FD50" s="18">
        <v>175</v>
      </c>
      <c r="FE50" s="26">
        <v>0.00571428571428571</v>
      </c>
      <c r="FF50" s="17">
        <v>1</v>
      </c>
      <c r="FG50" s="18">
        <v>119</v>
      </c>
      <c r="FH50" s="40">
        <v>119</v>
      </c>
      <c r="FI50" s="17">
        <f t="shared" si="83"/>
        <v>-10</v>
      </c>
      <c r="FJ50" s="36">
        <f t="shared" si="84"/>
        <v>-0.0840336134453782</v>
      </c>
      <c r="FK50" s="18">
        <v>173</v>
      </c>
      <c r="FL50" s="26">
        <v>0.023121387283237</v>
      </c>
      <c r="FM50" s="17">
        <v>4</v>
      </c>
      <c r="FN50" s="18">
        <v>448</v>
      </c>
      <c r="FO50" s="40">
        <v>119</v>
      </c>
      <c r="FP50" s="17">
        <f t="shared" si="85"/>
        <v>-40</v>
      </c>
      <c r="FQ50" s="36">
        <f t="shared" si="86"/>
        <v>-0.0892857142857143</v>
      </c>
      <c r="FR50" s="18">
        <v>160</v>
      </c>
      <c r="FS50" s="26">
        <v>0.04375</v>
      </c>
      <c r="FT50" s="17">
        <v>7</v>
      </c>
      <c r="FU50" s="18">
        <v>758</v>
      </c>
      <c r="FV50" s="40">
        <v>119</v>
      </c>
      <c r="FW50" s="17">
        <f t="shared" si="87"/>
        <v>-70</v>
      </c>
      <c r="FX50" s="36">
        <f t="shared" si="88"/>
        <v>-0.0923482849604222</v>
      </c>
      <c r="FY50" s="18">
        <v>172</v>
      </c>
      <c r="FZ50" s="26">
        <v>0.0174418604651163</v>
      </c>
      <c r="GA50" s="17">
        <v>3</v>
      </c>
      <c r="GB50" s="18">
        <v>327</v>
      </c>
      <c r="GC50" s="40">
        <v>119</v>
      </c>
      <c r="GD50" s="17">
        <f t="shared" si="89"/>
        <v>-30</v>
      </c>
      <c r="GE50" s="36">
        <f t="shared" si="90"/>
        <v>-0.0917431192660551</v>
      </c>
      <c r="GF50" s="18">
        <v>168</v>
      </c>
      <c r="GG50" s="26">
        <v>0.0595238095238095</v>
      </c>
      <c r="GH50" s="18">
        <v>10</v>
      </c>
      <c r="GI50" s="18">
        <v>1080</v>
      </c>
      <c r="GJ50" s="40">
        <v>119</v>
      </c>
      <c r="GK50" s="17">
        <f t="shared" si="91"/>
        <v>-100</v>
      </c>
      <c r="GL50" s="36">
        <f t="shared" si="92"/>
        <v>-0.0925925925925926</v>
      </c>
      <c r="GM50" s="18">
        <v>148</v>
      </c>
      <c r="GN50" s="26">
        <v>0.0135135135135135</v>
      </c>
      <c r="GO50" s="18">
        <v>2</v>
      </c>
      <c r="GP50" s="18">
        <v>208</v>
      </c>
      <c r="GQ50" s="40">
        <v>119</v>
      </c>
      <c r="GR50" s="17">
        <f t="shared" si="93"/>
        <v>-20</v>
      </c>
      <c r="GS50" s="36">
        <f t="shared" si="94"/>
        <v>-0.0961538461538462</v>
      </c>
      <c r="GT50" s="18">
        <v>130</v>
      </c>
      <c r="GU50" s="26">
        <v>0.0230769230769231</v>
      </c>
      <c r="GV50" s="18">
        <v>3</v>
      </c>
      <c r="GW50" s="18">
        <v>329</v>
      </c>
      <c r="GX50" s="40">
        <v>119</v>
      </c>
      <c r="GY50" s="17">
        <f t="shared" si="32"/>
        <v>-30</v>
      </c>
      <c r="GZ50" s="36">
        <f t="shared" si="33"/>
        <v>-0.0911854103343465</v>
      </c>
      <c r="HA50" s="18">
        <v>136</v>
      </c>
      <c r="HB50" s="26">
        <v>0.0220588235294118</v>
      </c>
      <c r="HC50" s="18">
        <v>3</v>
      </c>
      <c r="HD50" s="18">
        <v>329</v>
      </c>
      <c r="HE50" s="40">
        <v>119</v>
      </c>
      <c r="HF50" s="17">
        <f t="shared" si="95"/>
        <v>-30</v>
      </c>
      <c r="HG50" s="36">
        <f t="shared" si="96"/>
        <v>-0.0911854103343465</v>
      </c>
      <c r="HH50" s="18">
        <v>122</v>
      </c>
      <c r="HI50" s="26">
        <v>0.0163934426229508</v>
      </c>
      <c r="HJ50" s="17">
        <v>2</v>
      </c>
      <c r="HK50" s="18">
        <v>218</v>
      </c>
      <c r="HL50" s="40">
        <v>119</v>
      </c>
      <c r="HM50" s="17">
        <f t="shared" si="97"/>
        <v>-20</v>
      </c>
      <c r="HN50" s="36">
        <f t="shared" si="98"/>
        <v>-0.0917431192660551</v>
      </c>
      <c r="HO50" s="18"/>
      <c r="HP50" s="26"/>
      <c r="HQ50" s="17"/>
      <c r="HR50" s="18"/>
      <c r="HS50" s="40"/>
      <c r="HT50" s="17"/>
      <c r="HU50" s="36"/>
      <c r="HV50" s="17">
        <v>454</v>
      </c>
      <c r="HW50" s="17">
        <v>50918.41</v>
      </c>
      <c r="HX50" s="18">
        <v>316</v>
      </c>
      <c r="HY50" s="18">
        <v>35133.44</v>
      </c>
      <c r="HZ50" s="17">
        <v>816</v>
      </c>
      <c r="IA50" s="17">
        <v>89520</v>
      </c>
      <c r="IB50" s="17">
        <v>525</v>
      </c>
      <c r="IC50" s="17">
        <v>57498</v>
      </c>
      <c r="ID50" s="17">
        <v>320</v>
      </c>
      <c r="IE50" s="17">
        <v>31361</v>
      </c>
      <c r="IF50" s="16"/>
      <c r="IG50" s="16"/>
      <c r="IH50" s="41"/>
      <c r="II50" s="41"/>
      <c r="IJ50" s="41"/>
      <c r="IK50" s="41"/>
      <c r="IL50" s="18"/>
      <c r="IM50" s="41"/>
      <c r="IN50" s="41"/>
      <c r="IO50" s="41"/>
      <c r="IP50" s="18"/>
      <c r="IQ50" s="18"/>
      <c r="IR50" s="18">
        <f t="shared" si="34"/>
        <v>432</v>
      </c>
      <c r="IS50" s="18">
        <f t="shared" si="35"/>
        <v>34272</v>
      </c>
      <c r="IT50" s="17">
        <v>129</v>
      </c>
      <c r="IU50" s="18">
        <f t="shared" si="99"/>
        <v>-15908</v>
      </c>
      <c r="IV50" s="36">
        <f t="shared" si="36"/>
        <v>-0.464169000933707</v>
      </c>
      <c r="IW50" s="18">
        <f t="shared" si="37"/>
        <v>2863</v>
      </c>
      <c r="IX50" s="42">
        <f t="shared" si="38"/>
        <v>298702.85</v>
      </c>
      <c r="IY50" s="43"/>
      <c r="IZ50" s="43"/>
      <c r="JA50" s="68">
        <v>83322</v>
      </c>
      <c r="JB50">
        <v>262687</v>
      </c>
      <c r="JC50" t="s">
        <v>233</v>
      </c>
    </row>
    <row r="51" spans="1:262">
      <c r="A51" s="16"/>
      <c r="B51" s="17" t="s">
        <v>229</v>
      </c>
      <c r="C51" s="18">
        <v>6939962763774</v>
      </c>
      <c r="D51" s="18">
        <v>21064016000001</v>
      </c>
      <c r="E51" s="17" t="s">
        <v>234</v>
      </c>
      <c r="F51" s="19" t="s">
        <v>235</v>
      </c>
      <c r="G51" s="17" t="s">
        <v>129</v>
      </c>
      <c r="H51" s="26">
        <f>VLOOKUP(C51,供应链!E:J,6,0)</f>
        <v>0.541666666666667</v>
      </c>
      <c r="I51" s="17">
        <f>VLOOKUP(C51,供应链!E:H,4,0)</f>
        <v>74</v>
      </c>
      <c r="J51" s="17">
        <f>VLOOKUP(C51,供应链!E:K,7,0)</f>
        <v>0</v>
      </c>
      <c r="K51" s="18">
        <f>VLOOKUP(C51,供应链!E:I,5,0)</f>
        <v>7.457529513389</v>
      </c>
      <c r="L51" s="27">
        <f t="shared" si="0"/>
        <v>0.00404508870078822</v>
      </c>
      <c r="M51" s="17">
        <v>781</v>
      </c>
      <c r="N51" s="26">
        <v>0.0153649167733675</v>
      </c>
      <c r="O51" s="18">
        <v>12</v>
      </c>
      <c r="P51" s="18">
        <v>973</v>
      </c>
      <c r="Q51" s="40">
        <f t="shared" si="72"/>
        <v>81.0833333333333</v>
      </c>
      <c r="R51" s="17">
        <f t="shared" si="1"/>
        <v>-215</v>
      </c>
      <c r="S51" s="36">
        <f t="shared" si="40"/>
        <v>-0.220966084275437</v>
      </c>
      <c r="T51" s="17">
        <v>594</v>
      </c>
      <c r="U51" s="26">
        <v>0.0134680134680135</v>
      </c>
      <c r="V51" s="18">
        <v>8</v>
      </c>
      <c r="W51" s="18">
        <v>630</v>
      </c>
      <c r="X51" s="40">
        <f t="shared" si="2"/>
        <v>78.75</v>
      </c>
      <c r="Y51" s="17">
        <f t="shared" si="100"/>
        <v>-162</v>
      </c>
      <c r="Z51" s="36">
        <f t="shared" si="101"/>
        <v>-0.257142857142857</v>
      </c>
      <c r="AA51" s="17">
        <v>575</v>
      </c>
      <c r="AB51" s="26">
        <v>0.0191304347826087</v>
      </c>
      <c r="AC51" s="18">
        <v>11</v>
      </c>
      <c r="AD51" s="18">
        <v>884</v>
      </c>
      <c r="AE51" s="40">
        <v>89</v>
      </c>
      <c r="AF51" s="17">
        <f t="shared" si="73"/>
        <v>-110</v>
      </c>
      <c r="AG51" s="36">
        <f t="shared" si="74"/>
        <v>-0.124434389140271</v>
      </c>
      <c r="AH51" s="17">
        <v>511</v>
      </c>
      <c r="AI51" s="26">
        <v>0.0117416829745597</v>
      </c>
      <c r="AJ51" s="18">
        <v>6</v>
      </c>
      <c r="AK51" s="18">
        <v>501</v>
      </c>
      <c r="AL51" s="40">
        <v>89</v>
      </c>
      <c r="AM51" s="17">
        <f t="shared" si="75"/>
        <v>-60</v>
      </c>
      <c r="AN51" s="36">
        <f t="shared" si="76"/>
        <v>-0.119760479041916</v>
      </c>
      <c r="AO51" s="17">
        <v>502</v>
      </c>
      <c r="AP51" s="26">
        <v>0.0219123505976096</v>
      </c>
      <c r="AQ51" s="18">
        <v>11</v>
      </c>
      <c r="AR51" s="18">
        <v>915</v>
      </c>
      <c r="AS51" s="40">
        <v>89</v>
      </c>
      <c r="AT51" s="17">
        <f t="shared" si="77"/>
        <v>-110</v>
      </c>
      <c r="AU51" s="36">
        <f t="shared" si="78"/>
        <v>-0.120218579234973</v>
      </c>
      <c r="AV51" s="17">
        <v>415</v>
      </c>
      <c r="AW51" s="26">
        <v>0.0337349397590361</v>
      </c>
      <c r="AX51" s="18">
        <v>14</v>
      </c>
      <c r="AY51" s="18">
        <v>1113</v>
      </c>
      <c r="AZ51" s="40">
        <v>89</v>
      </c>
      <c r="BA51" s="17">
        <f t="shared" si="79"/>
        <v>-140</v>
      </c>
      <c r="BB51" s="36">
        <f t="shared" si="80"/>
        <v>-0.125786163522013</v>
      </c>
      <c r="BC51" s="17">
        <v>406</v>
      </c>
      <c r="BD51" s="26">
        <v>0.0344827586206897</v>
      </c>
      <c r="BE51" s="17">
        <v>14</v>
      </c>
      <c r="BF51" s="18">
        <v>1132</v>
      </c>
      <c r="BG51" s="40">
        <v>89</v>
      </c>
      <c r="BH51" s="17">
        <f t="shared" si="3"/>
        <v>-140</v>
      </c>
      <c r="BI51" s="36">
        <f t="shared" si="4"/>
        <v>-0.123674911660777</v>
      </c>
      <c r="BJ51" s="17">
        <v>407</v>
      </c>
      <c r="BK51" s="32">
        <v>0.0221130221130221</v>
      </c>
      <c r="BL51" s="17">
        <v>9</v>
      </c>
      <c r="BM51" s="18">
        <v>743</v>
      </c>
      <c r="BN51" s="40">
        <v>89</v>
      </c>
      <c r="BO51" s="17">
        <f t="shared" si="5"/>
        <v>-90</v>
      </c>
      <c r="BP51" s="36">
        <f t="shared" si="6"/>
        <v>-0.121130551816958</v>
      </c>
      <c r="BQ51" s="17">
        <v>398</v>
      </c>
      <c r="BR51" s="32">
        <v>0.0201005025125628</v>
      </c>
      <c r="BS51" s="18">
        <v>8</v>
      </c>
      <c r="BT51" s="18">
        <v>648</v>
      </c>
      <c r="BU51" s="40">
        <v>89</v>
      </c>
      <c r="BV51" s="17">
        <f t="shared" si="7"/>
        <v>-80</v>
      </c>
      <c r="BW51" s="36">
        <f t="shared" si="8"/>
        <v>-0.123456790123457</v>
      </c>
      <c r="BX51" s="112">
        <v>374</v>
      </c>
      <c r="BY51" s="117">
        <v>0.0240641711229947</v>
      </c>
      <c r="BZ51" s="18">
        <v>9</v>
      </c>
      <c r="CA51" s="112">
        <v>754</v>
      </c>
      <c r="CB51" s="40">
        <v>89</v>
      </c>
      <c r="CC51" s="17">
        <f t="shared" si="9"/>
        <v>-90</v>
      </c>
      <c r="CD51" s="36">
        <f t="shared" si="10"/>
        <v>-0.119363395225464</v>
      </c>
      <c r="CE51" s="112">
        <v>403</v>
      </c>
      <c r="CF51" s="117">
        <v>0.0198511166253102</v>
      </c>
      <c r="CG51" s="112">
        <v>8</v>
      </c>
      <c r="CH51" s="260">
        <v>659.555555555556</v>
      </c>
      <c r="CI51" s="40">
        <v>89</v>
      </c>
      <c r="CJ51" s="17">
        <f t="shared" si="11"/>
        <v>-80</v>
      </c>
      <c r="CK51" s="36">
        <f t="shared" si="12"/>
        <v>-0.121293800539083</v>
      </c>
      <c r="CL51" s="120">
        <v>318</v>
      </c>
      <c r="CM51" s="121">
        <v>0.0188679245283019</v>
      </c>
      <c r="CN51" s="55">
        <v>6</v>
      </c>
      <c r="CO51" s="55">
        <v>509</v>
      </c>
      <c r="CP51" s="40">
        <v>89</v>
      </c>
      <c r="CQ51" s="17">
        <f t="shared" si="13"/>
        <v>-60</v>
      </c>
      <c r="CR51" s="36">
        <f t="shared" si="14"/>
        <v>-0.117878192534381</v>
      </c>
      <c r="CS51" s="122">
        <v>335</v>
      </c>
      <c r="CT51" s="121">
        <v>0.017910447761194</v>
      </c>
      <c r="CU51" s="122">
        <v>6</v>
      </c>
      <c r="CV51" s="122">
        <v>493</v>
      </c>
      <c r="CW51" s="40">
        <v>89</v>
      </c>
      <c r="CX51" s="17">
        <f t="shared" si="15"/>
        <v>-60</v>
      </c>
      <c r="CY51" s="36">
        <f t="shared" si="16"/>
        <v>-0.121703853955375</v>
      </c>
      <c r="CZ51" s="112">
        <v>375</v>
      </c>
      <c r="DA51" s="117">
        <v>0.016</v>
      </c>
      <c r="DB51" s="112">
        <v>6</v>
      </c>
      <c r="DC51" s="112">
        <v>477</v>
      </c>
      <c r="DD51" s="40">
        <v>89</v>
      </c>
      <c r="DE51" s="17">
        <f t="shared" si="17"/>
        <v>-60</v>
      </c>
      <c r="DF51" s="36">
        <f t="shared" si="18"/>
        <v>-0.125786163522013</v>
      </c>
      <c r="DG51" s="126">
        <v>667</v>
      </c>
      <c r="DH51" s="32">
        <v>0.00449775112443778</v>
      </c>
      <c r="DI51" s="17">
        <v>3</v>
      </c>
      <c r="DJ51" s="18">
        <v>252</v>
      </c>
      <c r="DK51" s="40">
        <v>89</v>
      </c>
      <c r="DL51" s="17">
        <f t="shared" si="19"/>
        <v>-30</v>
      </c>
      <c r="DM51" s="36">
        <f t="shared" si="20"/>
        <v>-0.119047619047619</v>
      </c>
      <c r="DN51" s="33">
        <v>1204</v>
      </c>
      <c r="DO51" s="32">
        <v>0.0598006644518272</v>
      </c>
      <c r="DP51" s="18">
        <v>72</v>
      </c>
      <c r="DQ51" s="18">
        <v>4136</v>
      </c>
      <c r="DR51" s="40">
        <f t="shared" si="49"/>
        <v>57.4444444444444</v>
      </c>
      <c r="DS51" s="17">
        <f t="shared" si="21"/>
        <v>-2992</v>
      </c>
      <c r="DT51" s="36">
        <f t="shared" si="22"/>
        <v>-0.723404255319149</v>
      </c>
      <c r="DU51" s="18">
        <v>943</v>
      </c>
      <c r="DV51" s="26">
        <v>0.0349946977730647</v>
      </c>
      <c r="DW51" s="18">
        <v>33</v>
      </c>
      <c r="DX51" s="18">
        <v>1903</v>
      </c>
      <c r="DY51" s="40">
        <f t="shared" si="23"/>
        <v>57.6666666666667</v>
      </c>
      <c r="DZ51" s="17">
        <f t="shared" si="24"/>
        <v>-1364</v>
      </c>
      <c r="EA51" s="36">
        <f t="shared" si="25"/>
        <v>-0.716763005780347</v>
      </c>
      <c r="EB51" s="18">
        <v>1400</v>
      </c>
      <c r="EC51" s="26">
        <v>0.0471428571428571</v>
      </c>
      <c r="ED51" s="18">
        <v>66</v>
      </c>
      <c r="EE51" s="18">
        <v>3847</v>
      </c>
      <c r="EF51" s="40">
        <f t="shared" si="50"/>
        <v>58.2878787878788</v>
      </c>
      <c r="EG51" s="17">
        <f t="shared" si="26"/>
        <v>-2687</v>
      </c>
      <c r="EH51" s="36">
        <f t="shared" si="27"/>
        <v>-0.69846633740577</v>
      </c>
      <c r="EI51" s="18">
        <v>841</v>
      </c>
      <c r="EJ51" s="26">
        <v>0.0356718192627824</v>
      </c>
      <c r="EK51" s="18">
        <v>30</v>
      </c>
      <c r="EL51" s="18">
        <v>1730</v>
      </c>
      <c r="EM51" s="40">
        <v>89</v>
      </c>
      <c r="EN51" s="17">
        <f t="shared" si="28"/>
        <v>-300</v>
      </c>
      <c r="EO51" s="36">
        <f t="shared" si="29"/>
        <v>-0.173410404624277</v>
      </c>
      <c r="EP51" s="18">
        <v>677</v>
      </c>
      <c r="EQ51" s="26">
        <v>0.0398818316100443</v>
      </c>
      <c r="ER51" s="18">
        <v>27</v>
      </c>
      <c r="ES51" s="18">
        <v>1603</v>
      </c>
      <c r="ET51" s="40">
        <v>89</v>
      </c>
      <c r="EU51" s="17">
        <f t="shared" si="30"/>
        <v>-270</v>
      </c>
      <c r="EV51" s="36">
        <f t="shared" si="31"/>
        <v>-0.168434185901435</v>
      </c>
      <c r="EW51" s="18">
        <v>292</v>
      </c>
      <c r="EX51" s="26">
        <v>0.0273972602739726</v>
      </c>
      <c r="EY51" s="17">
        <v>8</v>
      </c>
      <c r="EZ51" s="18">
        <v>689</v>
      </c>
      <c r="FA51" s="40">
        <v>89</v>
      </c>
      <c r="FB51" s="17">
        <f t="shared" si="81"/>
        <v>-80</v>
      </c>
      <c r="FC51" s="36">
        <f t="shared" si="82"/>
        <v>-0.11611030478955</v>
      </c>
      <c r="FD51" s="18">
        <v>288</v>
      </c>
      <c r="FE51" s="26">
        <v>0.0138888888888889</v>
      </c>
      <c r="FF51" s="17">
        <v>4</v>
      </c>
      <c r="FG51" s="18">
        <v>356</v>
      </c>
      <c r="FH51" s="40">
        <v>89</v>
      </c>
      <c r="FI51" s="17">
        <f t="shared" si="83"/>
        <v>-40</v>
      </c>
      <c r="FJ51" s="36">
        <f t="shared" si="84"/>
        <v>-0.112359550561798</v>
      </c>
      <c r="FK51" s="18">
        <v>267</v>
      </c>
      <c r="FL51" s="26">
        <v>0.0112359550561798</v>
      </c>
      <c r="FM51" s="17">
        <v>3</v>
      </c>
      <c r="FN51" s="18">
        <v>267</v>
      </c>
      <c r="FO51" s="40">
        <v>89</v>
      </c>
      <c r="FP51" s="17">
        <f t="shared" si="85"/>
        <v>-30</v>
      </c>
      <c r="FQ51" s="36">
        <f t="shared" si="86"/>
        <v>-0.112359550561798</v>
      </c>
      <c r="FR51" s="18">
        <v>237</v>
      </c>
      <c r="FS51" s="26">
        <v>0.00843881856540084</v>
      </c>
      <c r="FT51" s="17">
        <v>2</v>
      </c>
      <c r="FU51" s="18">
        <v>178</v>
      </c>
      <c r="FV51" s="40">
        <v>89</v>
      </c>
      <c r="FW51" s="17">
        <f t="shared" si="87"/>
        <v>-20</v>
      </c>
      <c r="FX51" s="36">
        <f t="shared" si="88"/>
        <v>-0.112359550561798</v>
      </c>
      <c r="FY51" s="18">
        <v>215</v>
      </c>
      <c r="FZ51" s="26">
        <v>0.013953488372093</v>
      </c>
      <c r="GA51" s="17">
        <v>3</v>
      </c>
      <c r="GB51" s="18">
        <v>267</v>
      </c>
      <c r="GC51" s="40">
        <v>89</v>
      </c>
      <c r="GD51" s="17">
        <f t="shared" si="89"/>
        <v>-30</v>
      </c>
      <c r="GE51" s="36">
        <f t="shared" si="90"/>
        <v>-0.112359550561798</v>
      </c>
      <c r="GF51" s="18">
        <v>228</v>
      </c>
      <c r="GG51" s="26">
        <v>0.0043859649122807</v>
      </c>
      <c r="GH51" s="18">
        <v>1</v>
      </c>
      <c r="GI51" s="18">
        <v>89</v>
      </c>
      <c r="GJ51" s="40">
        <v>89</v>
      </c>
      <c r="GK51" s="17">
        <f t="shared" si="91"/>
        <v>-10</v>
      </c>
      <c r="GL51" s="36">
        <f t="shared" si="92"/>
        <v>-0.112359550561798</v>
      </c>
      <c r="GM51" s="18">
        <v>256</v>
      </c>
      <c r="GN51" s="26">
        <v>0.015625</v>
      </c>
      <c r="GO51" s="18">
        <v>4</v>
      </c>
      <c r="GP51" s="18">
        <v>356</v>
      </c>
      <c r="GQ51" s="40">
        <v>89</v>
      </c>
      <c r="GR51" s="17">
        <f t="shared" si="93"/>
        <v>-40</v>
      </c>
      <c r="GS51" s="36">
        <f t="shared" si="94"/>
        <v>-0.112359550561798</v>
      </c>
      <c r="GT51" s="18">
        <v>280</v>
      </c>
      <c r="GU51" s="26">
        <v>0.0107142857142857</v>
      </c>
      <c r="GV51" s="18">
        <v>3</v>
      </c>
      <c r="GW51" s="18">
        <v>260</v>
      </c>
      <c r="GX51" s="40">
        <v>89</v>
      </c>
      <c r="GY51" s="17">
        <f t="shared" si="32"/>
        <v>-30</v>
      </c>
      <c r="GZ51" s="36">
        <f t="shared" si="33"/>
        <v>-0.115384615384615</v>
      </c>
      <c r="HA51" s="18">
        <v>326</v>
      </c>
      <c r="HB51" s="26">
        <v>0.00306748466257669</v>
      </c>
      <c r="HC51" s="18">
        <v>1</v>
      </c>
      <c r="HD51" s="18">
        <v>89</v>
      </c>
      <c r="HE51" s="40">
        <v>89</v>
      </c>
      <c r="HF51" s="17">
        <f t="shared" si="95"/>
        <v>-10</v>
      </c>
      <c r="HG51" s="36">
        <f t="shared" si="96"/>
        <v>-0.112359550561798</v>
      </c>
      <c r="HH51" s="18">
        <v>241</v>
      </c>
      <c r="HI51" s="26">
        <v>0.004149377593361</v>
      </c>
      <c r="HJ51" s="17">
        <v>1</v>
      </c>
      <c r="HK51" s="18">
        <v>89</v>
      </c>
      <c r="HL51" s="40">
        <v>89</v>
      </c>
      <c r="HM51" s="17">
        <f t="shared" si="97"/>
        <v>-10</v>
      </c>
      <c r="HN51" s="36">
        <f t="shared" si="98"/>
        <v>-0.112359550561798</v>
      </c>
      <c r="HO51" s="18"/>
      <c r="HP51" s="26"/>
      <c r="HQ51" s="17"/>
      <c r="HR51" s="18"/>
      <c r="HS51" s="40"/>
      <c r="HT51" s="17"/>
      <c r="HU51" s="36"/>
      <c r="HV51" s="17">
        <v>313</v>
      </c>
      <c r="HW51" s="17">
        <v>26538.66</v>
      </c>
      <c r="HX51" s="18">
        <v>290</v>
      </c>
      <c r="HY51" s="18">
        <v>25998.05</v>
      </c>
      <c r="HZ51" s="17">
        <v>358</v>
      </c>
      <c r="IA51" s="17">
        <v>31261</v>
      </c>
      <c r="IB51" s="17">
        <v>231</v>
      </c>
      <c r="IC51" s="17">
        <v>20223</v>
      </c>
      <c r="ID51" s="17">
        <v>289</v>
      </c>
      <c r="IE51" s="17">
        <v>22994</v>
      </c>
      <c r="IF51" s="16"/>
      <c r="IG51" s="16"/>
      <c r="IH51" s="41"/>
      <c r="II51" s="41"/>
      <c r="IJ51" s="41"/>
      <c r="IK51" s="41"/>
      <c r="IL51" s="18"/>
      <c r="IM51" s="41"/>
      <c r="IN51" s="41"/>
      <c r="IO51" s="41"/>
      <c r="IP51" s="18"/>
      <c r="IQ51" s="18"/>
      <c r="IR51" s="18">
        <f t="shared" si="34"/>
        <v>389</v>
      </c>
      <c r="IS51" s="18">
        <f t="shared" si="35"/>
        <v>26542.5555555556</v>
      </c>
      <c r="IT51" s="17">
        <v>99</v>
      </c>
      <c r="IU51" s="18">
        <f t="shared" si="99"/>
        <v>-9400</v>
      </c>
      <c r="IV51" s="36">
        <f t="shared" si="36"/>
        <v>-0.354148265050255</v>
      </c>
      <c r="IW51" s="18">
        <f t="shared" si="37"/>
        <v>1870</v>
      </c>
      <c r="IX51" s="42">
        <f t="shared" si="38"/>
        <v>153557.265555556</v>
      </c>
      <c r="IY51" s="43"/>
      <c r="IZ51" s="43"/>
      <c r="JA51">
        <f>JA49-JA50</f>
        <v>-198</v>
      </c>
      <c r="JB51">
        <f>JB49-JB50</f>
        <v>-5693</v>
      </c>
    </row>
    <row r="52" spans="1:262">
      <c r="A52" s="16"/>
      <c r="B52" s="20" t="s">
        <v>236</v>
      </c>
      <c r="C52" s="18">
        <v>6939962757612</v>
      </c>
      <c r="D52" s="18">
        <v>21064011001059</v>
      </c>
      <c r="E52" s="17" t="s">
        <v>237</v>
      </c>
      <c r="F52" s="19" t="s">
        <v>238</v>
      </c>
      <c r="G52" s="17" t="s">
        <v>129</v>
      </c>
      <c r="H52" s="26">
        <f>VLOOKUP(C52,供应链!E:J,6,0)</f>
        <v>0.916666666666667</v>
      </c>
      <c r="I52" s="17">
        <f>VLOOKUP(C52,供应链!E:H,4,0)</f>
        <v>541</v>
      </c>
      <c r="J52" s="17">
        <f>VLOOKUP(C52,供应链!E:K,7,0)</f>
        <v>44</v>
      </c>
      <c r="K52" s="18">
        <f>VLOOKUP(C52,供应链!E:I,5,0)</f>
        <v>73.2781194811522</v>
      </c>
      <c r="L52" s="27">
        <f t="shared" si="0"/>
        <v>0.00223571740531997</v>
      </c>
      <c r="M52" s="17">
        <v>329</v>
      </c>
      <c r="N52" s="26">
        <v>0.0243161094224924</v>
      </c>
      <c r="O52" s="18">
        <v>8</v>
      </c>
      <c r="P52" s="18">
        <v>1126</v>
      </c>
      <c r="Q52" s="40">
        <f t="shared" si="72"/>
        <v>140.75</v>
      </c>
      <c r="R52" s="17">
        <f t="shared" si="1"/>
        <v>-66</v>
      </c>
      <c r="S52" s="36">
        <f t="shared" si="40"/>
        <v>-0.0586145648312611</v>
      </c>
      <c r="T52" s="17">
        <v>236</v>
      </c>
      <c r="U52" s="26">
        <v>0.0296610169491525</v>
      </c>
      <c r="V52" s="18">
        <v>7</v>
      </c>
      <c r="W52" s="18">
        <v>1003</v>
      </c>
      <c r="X52" s="40">
        <f t="shared" si="2"/>
        <v>143.285714285714</v>
      </c>
      <c r="Y52" s="17">
        <f t="shared" si="100"/>
        <v>-40.0000000000001</v>
      </c>
      <c r="Z52" s="36">
        <f t="shared" si="101"/>
        <v>-0.0398803589232304</v>
      </c>
      <c r="AA52" s="17">
        <v>243</v>
      </c>
      <c r="AB52" s="26">
        <v>0.0164609053497942</v>
      </c>
      <c r="AC52" s="18">
        <v>4</v>
      </c>
      <c r="AD52" s="18">
        <v>586</v>
      </c>
      <c r="AE52" s="40">
        <v>149</v>
      </c>
      <c r="AF52" s="17">
        <f t="shared" si="73"/>
        <v>0</v>
      </c>
      <c r="AG52" s="36">
        <f t="shared" si="74"/>
        <v>0</v>
      </c>
      <c r="AH52" s="17">
        <v>205</v>
      </c>
      <c r="AI52" s="26">
        <v>0.0634146341463415</v>
      </c>
      <c r="AJ52" s="18">
        <v>13</v>
      </c>
      <c r="AK52" s="18">
        <v>1951</v>
      </c>
      <c r="AL52" s="40">
        <v>149</v>
      </c>
      <c r="AM52" s="17">
        <f t="shared" si="75"/>
        <v>0</v>
      </c>
      <c r="AN52" s="36">
        <f t="shared" si="76"/>
        <v>0</v>
      </c>
      <c r="AO52" s="17">
        <v>286</v>
      </c>
      <c r="AP52" s="26">
        <v>0.0174825174825175</v>
      </c>
      <c r="AQ52" s="18">
        <v>5</v>
      </c>
      <c r="AR52" s="18">
        <v>735</v>
      </c>
      <c r="AS52" s="40">
        <v>149</v>
      </c>
      <c r="AT52" s="17">
        <f t="shared" si="77"/>
        <v>0</v>
      </c>
      <c r="AU52" s="36">
        <f t="shared" si="78"/>
        <v>0</v>
      </c>
      <c r="AV52" s="17">
        <v>264</v>
      </c>
      <c r="AW52" s="26">
        <v>0.0340909090909091</v>
      </c>
      <c r="AX52" s="18">
        <v>9</v>
      </c>
      <c r="AY52" s="18">
        <v>1216</v>
      </c>
      <c r="AZ52" s="40">
        <v>149</v>
      </c>
      <c r="BA52" s="17">
        <f t="shared" si="79"/>
        <v>0</v>
      </c>
      <c r="BB52" s="36">
        <f t="shared" si="80"/>
        <v>0</v>
      </c>
      <c r="BC52" s="17">
        <v>258</v>
      </c>
      <c r="BD52" s="26">
        <v>0.0542635658914729</v>
      </c>
      <c r="BE52" s="17">
        <v>14</v>
      </c>
      <c r="BF52" s="18">
        <v>1887</v>
      </c>
      <c r="BG52" s="40">
        <v>149</v>
      </c>
      <c r="BH52" s="17">
        <f t="shared" si="3"/>
        <v>0</v>
      </c>
      <c r="BI52" s="36">
        <f t="shared" si="4"/>
        <v>0</v>
      </c>
      <c r="BJ52" s="17">
        <v>268</v>
      </c>
      <c r="BK52" s="32">
        <v>0.0261194029850746</v>
      </c>
      <c r="BL52" s="17">
        <v>7</v>
      </c>
      <c r="BM52" s="18">
        <v>939</v>
      </c>
      <c r="BN52" s="40">
        <v>149</v>
      </c>
      <c r="BO52" s="17">
        <f t="shared" si="5"/>
        <v>0</v>
      </c>
      <c r="BP52" s="36">
        <f t="shared" si="6"/>
        <v>0</v>
      </c>
      <c r="BQ52" s="17">
        <v>256</v>
      </c>
      <c r="BR52" s="32">
        <v>0.02734375</v>
      </c>
      <c r="BS52" s="18">
        <v>7</v>
      </c>
      <c r="BT52" s="18">
        <v>997</v>
      </c>
      <c r="BU52" s="40">
        <v>149</v>
      </c>
      <c r="BV52" s="17">
        <f t="shared" si="7"/>
        <v>0</v>
      </c>
      <c r="BW52" s="36">
        <f t="shared" si="8"/>
        <v>0</v>
      </c>
      <c r="BX52" s="112">
        <v>405</v>
      </c>
      <c r="BY52" s="117">
        <v>0.0246913580246914</v>
      </c>
      <c r="BZ52" s="18">
        <v>10</v>
      </c>
      <c r="CA52" s="112">
        <v>1396</v>
      </c>
      <c r="CB52" s="40">
        <v>149</v>
      </c>
      <c r="CC52" s="17">
        <f t="shared" si="9"/>
        <v>0</v>
      </c>
      <c r="CD52" s="36">
        <f t="shared" si="10"/>
        <v>0</v>
      </c>
      <c r="CE52" s="112">
        <v>307</v>
      </c>
      <c r="CF52" s="117">
        <v>0.0162866449511401</v>
      </c>
      <c r="CG52" s="112">
        <v>5</v>
      </c>
      <c r="CH52" s="260">
        <v>675</v>
      </c>
      <c r="CI52" s="40">
        <v>149</v>
      </c>
      <c r="CJ52" s="17">
        <f t="shared" si="11"/>
        <v>0</v>
      </c>
      <c r="CK52" s="36">
        <f t="shared" si="12"/>
        <v>0</v>
      </c>
      <c r="CL52" s="120">
        <v>268</v>
      </c>
      <c r="CM52" s="121">
        <v>0.0335820895522388</v>
      </c>
      <c r="CN52" s="55">
        <v>9</v>
      </c>
      <c r="CO52" s="55">
        <v>1266</v>
      </c>
      <c r="CP52" s="40">
        <v>149</v>
      </c>
      <c r="CQ52" s="17">
        <f t="shared" si="13"/>
        <v>0</v>
      </c>
      <c r="CR52" s="36">
        <f t="shared" si="14"/>
        <v>0</v>
      </c>
      <c r="CS52" s="122">
        <v>273</v>
      </c>
      <c r="CT52" s="121">
        <v>0.021978021978022</v>
      </c>
      <c r="CU52" s="122">
        <v>6</v>
      </c>
      <c r="CV52" s="122">
        <v>924</v>
      </c>
      <c r="CW52" s="40">
        <v>149</v>
      </c>
      <c r="CX52" s="17">
        <f t="shared" si="15"/>
        <v>0</v>
      </c>
      <c r="CY52" s="36">
        <f t="shared" si="16"/>
        <v>0</v>
      </c>
      <c r="CZ52" s="112">
        <v>257</v>
      </c>
      <c r="DA52" s="117">
        <v>0.00389105058365759</v>
      </c>
      <c r="DB52" s="112">
        <v>1</v>
      </c>
      <c r="DC52" s="112">
        <v>139</v>
      </c>
      <c r="DD52" s="40">
        <v>149</v>
      </c>
      <c r="DE52" s="17">
        <f t="shared" si="17"/>
        <v>0</v>
      </c>
      <c r="DF52" s="36">
        <f t="shared" si="18"/>
        <v>0</v>
      </c>
      <c r="DG52" s="126">
        <v>243</v>
      </c>
      <c r="DH52" s="32">
        <v>0.00823045267489712</v>
      </c>
      <c r="DI52" s="17">
        <v>2</v>
      </c>
      <c r="DJ52" s="18">
        <v>283</v>
      </c>
      <c r="DK52" s="40">
        <v>149</v>
      </c>
      <c r="DL52" s="17">
        <f t="shared" si="19"/>
        <v>0</v>
      </c>
      <c r="DM52" s="36">
        <f t="shared" si="20"/>
        <v>0</v>
      </c>
      <c r="DN52" s="33">
        <v>300</v>
      </c>
      <c r="DO52" s="32">
        <v>0.0233333333333333</v>
      </c>
      <c r="DP52" s="18">
        <v>7</v>
      </c>
      <c r="DQ52" s="18">
        <v>994</v>
      </c>
      <c r="DR52" s="40">
        <f t="shared" si="49"/>
        <v>142</v>
      </c>
      <c r="DS52" s="17">
        <f t="shared" si="21"/>
        <v>-49</v>
      </c>
      <c r="DT52" s="36">
        <f t="shared" si="22"/>
        <v>-0.0492957746478873</v>
      </c>
      <c r="DU52" s="18">
        <v>265</v>
      </c>
      <c r="DV52" s="26">
        <v>0.0188679245283019</v>
      </c>
      <c r="DW52" s="18">
        <v>5</v>
      </c>
      <c r="DX52" s="18">
        <v>673</v>
      </c>
      <c r="DY52" s="40">
        <f t="shared" si="23"/>
        <v>134.6</v>
      </c>
      <c r="DZ52" s="17">
        <f t="shared" si="24"/>
        <v>-72</v>
      </c>
      <c r="EA52" s="36">
        <f t="shared" si="25"/>
        <v>-0.106983655274889</v>
      </c>
      <c r="EB52" s="18">
        <v>396</v>
      </c>
      <c r="EC52" s="26">
        <v>0.0454545454545455</v>
      </c>
      <c r="ED52" s="18">
        <v>18</v>
      </c>
      <c r="EE52" s="18">
        <v>2367</v>
      </c>
      <c r="EF52" s="40">
        <f t="shared" si="50"/>
        <v>131.5</v>
      </c>
      <c r="EG52" s="17">
        <f t="shared" si="26"/>
        <v>-315</v>
      </c>
      <c r="EH52" s="36">
        <f t="shared" si="27"/>
        <v>-0.133079847908745</v>
      </c>
      <c r="EI52" s="18">
        <v>197</v>
      </c>
      <c r="EJ52" s="26">
        <v>0.0152284263959391</v>
      </c>
      <c r="EK52" s="18">
        <v>3</v>
      </c>
      <c r="EL52" s="18">
        <v>471</v>
      </c>
      <c r="EM52" s="40">
        <v>149</v>
      </c>
      <c r="EN52" s="17">
        <f t="shared" si="28"/>
        <v>0</v>
      </c>
      <c r="EO52" s="36">
        <f t="shared" si="29"/>
        <v>0</v>
      </c>
      <c r="EP52" s="18">
        <v>188</v>
      </c>
      <c r="EQ52" s="26">
        <v>0.0212765957446809</v>
      </c>
      <c r="ER52" s="18">
        <v>4</v>
      </c>
      <c r="ES52" s="18">
        <v>603</v>
      </c>
      <c r="ET52" s="40">
        <v>149</v>
      </c>
      <c r="EU52" s="17">
        <f t="shared" si="30"/>
        <v>0</v>
      </c>
      <c r="EV52" s="36">
        <f t="shared" si="31"/>
        <v>0</v>
      </c>
      <c r="EW52" s="18">
        <v>137</v>
      </c>
      <c r="EX52" s="26">
        <v>0.0364963503649635</v>
      </c>
      <c r="EY52" s="17">
        <v>5</v>
      </c>
      <c r="EZ52" s="18">
        <v>705</v>
      </c>
      <c r="FA52" s="40">
        <v>149</v>
      </c>
      <c r="FB52" s="17">
        <f t="shared" si="81"/>
        <v>0</v>
      </c>
      <c r="FC52" s="36">
        <f t="shared" si="82"/>
        <v>0</v>
      </c>
      <c r="FD52" s="18">
        <v>166</v>
      </c>
      <c r="FE52" s="26">
        <v>0.036144578313253</v>
      </c>
      <c r="FF52" s="17">
        <v>6</v>
      </c>
      <c r="FG52" s="18">
        <v>864</v>
      </c>
      <c r="FH52" s="40">
        <v>149</v>
      </c>
      <c r="FI52" s="17">
        <f t="shared" si="83"/>
        <v>0</v>
      </c>
      <c r="FJ52" s="36">
        <f t="shared" si="84"/>
        <v>0</v>
      </c>
      <c r="FK52" s="18">
        <v>159</v>
      </c>
      <c r="FL52" s="26">
        <v>0.0125786163522013</v>
      </c>
      <c r="FM52" s="17">
        <v>2</v>
      </c>
      <c r="FN52" s="18">
        <v>298</v>
      </c>
      <c r="FO52" s="40">
        <v>149</v>
      </c>
      <c r="FP52" s="17">
        <f t="shared" si="85"/>
        <v>0</v>
      </c>
      <c r="FQ52" s="36">
        <f t="shared" si="86"/>
        <v>0</v>
      </c>
      <c r="FR52" s="18">
        <v>170</v>
      </c>
      <c r="FS52" s="26">
        <v>0.0294117647058824</v>
      </c>
      <c r="FT52" s="17">
        <v>5</v>
      </c>
      <c r="FU52" s="18">
        <v>685</v>
      </c>
      <c r="FV52" s="40">
        <v>149</v>
      </c>
      <c r="FW52" s="17">
        <f t="shared" si="87"/>
        <v>0</v>
      </c>
      <c r="FX52" s="36">
        <f t="shared" si="88"/>
        <v>0</v>
      </c>
      <c r="FY52" s="18">
        <v>194</v>
      </c>
      <c r="FZ52" s="26">
        <v>0.0515463917525773</v>
      </c>
      <c r="GA52" s="17">
        <v>10</v>
      </c>
      <c r="GB52" s="18">
        <v>1230</v>
      </c>
      <c r="GC52" s="40">
        <v>149</v>
      </c>
      <c r="GD52" s="17">
        <f t="shared" si="89"/>
        <v>0</v>
      </c>
      <c r="GE52" s="36">
        <f t="shared" si="90"/>
        <v>0</v>
      </c>
      <c r="GF52" s="18">
        <v>212</v>
      </c>
      <c r="GG52" s="26">
        <v>0.0330188679245283</v>
      </c>
      <c r="GH52" s="18">
        <v>7</v>
      </c>
      <c r="GI52" s="18">
        <v>893</v>
      </c>
      <c r="GJ52" s="40">
        <v>149</v>
      </c>
      <c r="GK52" s="17">
        <f t="shared" si="91"/>
        <v>0</v>
      </c>
      <c r="GL52" s="36">
        <f t="shared" si="92"/>
        <v>0</v>
      </c>
      <c r="GM52" s="18">
        <v>234</v>
      </c>
      <c r="GN52" s="26">
        <v>0.0256410256410256</v>
      </c>
      <c r="GO52" s="18">
        <v>6</v>
      </c>
      <c r="GP52" s="18">
        <v>744</v>
      </c>
      <c r="GQ52" s="40">
        <v>149</v>
      </c>
      <c r="GR52" s="17">
        <f t="shared" si="93"/>
        <v>0</v>
      </c>
      <c r="GS52" s="36">
        <f t="shared" si="94"/>
        <v>0</v>
      </c>
      <c r="GT52" s="18">
        <v>243</v>
      </c>
      <c r="GU52" s="26">
        <v>0.0411522633744856</v>
      </c>
      <c r="GV52" s="18">
        <v>10</v>
      </c>
      <c r="GW52" s="18">
        <v>1265</v>
      </c>
      <c r="GX52" s="40">
        <v>149</v>
      </c>
      <c r="GY52" s="17">
        <f t="shared" si="32"/>
        <v>0</v>
      </c>
      <c r="GZ52" s="36">
        <f t="shared" si="33"/>
        <v>0</v>
      </c>
      <c r="HA52" s="18">
        <v>243</v>
      </c>
      <c r="HB52" s="26">
        <v>0.0493827160493827</v>
      </c>
      <c r="HC52" s="18">
        <v>12</v>
      </c>
      <c r="HD52" s="18">
        <v>1528</v>
      </c>
      <c r="HE52" s="40">
        <v>149</v>
      </c>
      <c r="HF52" s="17">
        <f t="shared" si="95"/>
        <v>0</v>
      </c>
      <c r="HG52" s="36">
        <f t="shared" si="96"/>
        <v>0</v>
      </c>
      <c r="HH52" s="18">
        <v>216</v>
      </c>
      <c r="HI52" s="26">
        <v>0.037037037037037</v>
      </c>
      <c r="HJ52" s="17">
        <v>8</v>
      </c>
      <c r="HK52" s="18">
        <v>972</v>
      </c>
      <c r="HL52" s="40">
        <v>149</v>
      </c>
      <c r="HM52" s="17">
        <f t="shared" si="97"/>
        <v>0</v>
      </c>
      <c r="HN52" s="36">
        <f t="shared" si="98"/>
        <v>0</v>
      </c>
      <c r="HO52" s="18"/>
      <c r="HP52" s="26"/>
      <c r="HQ52" s="17"/>
      <c r="HR52" s="18"/>
      <c r="HS52" s="40"/>
      <c r="HT52" s="17"/>
      <c r="HU52" s="36"/>
      <c r="HV52" s="17">
        <v>544</v>
      </c>
      <c r="HW52" s="17">
        <v>77475.61</v>
      </c>
      <c r="HX52" s="18">
        <v>331</v>
      </c>
      <c r="HY52" s="18">
        <v>42199.44</v>
      </c>
      <c r="HZ52" s="17">
        <v>819</v>
      </c>
      <c r="IA52" s="17">
        <v>103882</v>
      </c>
      <c r="IB52" s="17">
        <v>678</v>
      </c>
      <c r="IC52" s="17">
        <v>93683</v>
      </c>
      <c r="ID52" s="17">
        <v>443</v>
      </c>
      <c r="IE52" s="17">
        <v>62111</v>
      </c>
      <c r="IF52" s="16"/>
      <c r="IG52" s="16"/>
      <c r="IH52" s="41"/>
      <c r="II52" s="41"/>
      <c r="IJ52" s="41"/>
      <c r="IK52" s="41"/>
      <c r="IL52" s="18"/>
      <c r="IM52" s="41"/>
      <c r="IN52" s="41"/>
      <c r="IO52" s="41"/>
      <c r="IP52" s="18"/>
      <c r="IQ52" s="18"/>
      <c r="IR52" s="18">
        <f t="shared" si="34"/>
        <v>215</v>
      </c>
      <c r="IS52" s="18">
        <f t="shared" si="35"/>
        <v>29415</v>
      </c>
      <c r="IT52" s="17">
        <v>149</v>
      </c>
      <c r="IU52" s="18">
        <f t="shared" si="99"/>
        <v>-542</v>
      </c>
      <c r="IV52" s="36">
        <f t="shared" si="36"/>
        <v>-0.0184259731429543</v>
      </c>
      <c r="IW52" s="18">
        <f t="shared" si="37"/>
        <v>3030</v>
      </c>
      <c r="IX52" s="42">
        <f t="shared" si="38"/>
        <v>408766.05</v>
      </c>
      <c r="IY52" s="43"/>
      <c r="IZ52" s="43"/>
      <c r="JA52" s="44">
        <f>JA51/JA50</f>
        <v>-0.00237632317995247</v>
      </c>
      <c r="JB52" s="44">
        <f>JB51/JB50</f>
        <v>-0.0216721801992485</v>
      </c>
    </row>
    <row r="53" spans="1:262">
      <c r="A53" s="16" t="s">
        <v>126</v>
      </c>
      <c r="B53" s="20" t="s">
        <v>236</v>
      </c>
      <c r="C53" s="18">
        <v>6939962754604</v>
      </c>
      <c r="D53" s="18" t="s">
        <v>239</v>
      </c>
      <c r="E53" s="17" t="s">
        <v>240</v>
      </c>
      <c r="F53" s="19" t="s">
        <v>241</v>
      </c>
      <c r="G53" s="17" t="s">
        <v>129</v>
      </c>
      <c r="H53" s="26">
        <f>VLOOKUP(C53,供应链!E:J,6,0)</f>
        <v>0.416666666666667</v>
      </c>
      <c r="I53" s="17">
        <f>VLOOKUP(C53,供应链!E:H,4,0)</f>
        <v>31</v>
      </c>
      <c r="J53" s="17">
        <f>VLOOKUP(C53,供应链!E:K,7,0)</f>
        <v>0</v>
      </c>
      <c r="K53" s="18">
        <f>VLOOKUP(C53,供应链!E:I,5,0)</f>
        <v>620</v>
      </c>
      <c r="L53" s="27">
        <f t="shared" si="0"/>
        <v>0.00318199779547865</v>
      </c>
      <c r="M53" s="17">
        <v>304</v>
      </c>
      <c r="N53" s="26">
        <v>0.0986842105263158</v>
      </c>
      <c r="O53" s="18">
        <v>30</v>
      </c>
      <c r="P53" s="18">
        <v>2814</v>
      </c>
      <c r="Q53" s="40">
        <f t="shared" si="72"/>
        <v>93.8</v>
      </c>
      <c r="R53" s="17">
        <f t="shared" si="1"/>
        <v>-1656</v>
      </c>
      <c r="S53" s="36">
        <f t="shared" si="40"/>
        <v>-0.588486140724947</v>
      </c>
      <c r="T53" s="17">
        <v>267</v>
      </c>
      <c r="U53" s="26">
        <v>0.0674157303370786</v>
      </c>
      <c r="V53" s="18">
        <v>18</v>
      </c>
      <c r="W53" s="18">
        <v>1608</v>
      </c>
      <c r="X53" s="40">
        <f t="shared" si="2"/>
        <v>89.3333333333333</v>
      </c>
      <c r="Y53" s="17">
        <f t="shared" si="100"/>
        <v>-1074</v>
      </c>
      <c r="Z53" s="36">
        <f t="shared" si="101"/>
        <v>-0.667910447761194</v>
      </c>
      <c r="AA53" s="17">
        <v>283</v>
      </c>
      <c r="AB53" s="26">
        <v>0.0282685512367491</v>
      </c>
      <c r="AC53" s="18">
        <v>8</v>
      </c>
      <c r="AD53" s="18">
        <v>722</v>
      </c>
      <c r="AE53" s="40">
        <v>119</v>
      </c>
      <c r="AF53" s="17">
        <f t="shared" si="73"/>
        <v>-240</v>
      </c>
      <c r="AG53" s="36">
        <f t="shared" si="74"/>
        <v>-0.332409972299169</v>
      </c>
      <c r="AH53" s="17">
        <v>197</v>
      </c>
      <c r="AI53" s="26">
        <v>0.0101522842639594</v>
      </c>
      <c r="AJ53" s="18">
        <v>2</v>
      </c>
      <c r="AK53" s="18">
        <v>281</v>
      </c>
      <c r="AL53" s="40">
        <v>119</v>
      </c>
      <c r="AM53" s="17">
        <f t="shared" si="75"/>
        <v>-60</v>
      </c>
      <c r="AN53" s="36">
        <f t="shared" si="76"/>
        <v>-0.213523131672598</v>
      </c>
      <c r="AO53" s="17">
        <v>239</v>
      </c>
      <c r="AP53" s="26">
        <v>0.0251046025104603</v>
      </c>
      <c r="AQ53" s="18">
        <v>6</v>
      </c>
      <c r="AR53" s="18">
        <v>838</v>
      </c>
      <c r="AS53" s="40">
        <v>119</v>
      </c>
      <c r="AT53" s="17">
        <f t="shared" si="77"/>
        <v>-180</v>
      </c>
      <c r="AU53" s="36">
        <f t="shared" si="78"/>
        <v>-0.214797136038186</v>
      </c>
      <c r="AV53" s="17">
        <v>286</v>
      </c>
      <c r="AW53" s="26">
        <v>0.013986013986014</v>
      </c>
      <c r="AX53" s="18">
        <v>4</v>
      </c>
      <c r="AY53" s="18">
        <v>557</v>
      </c>
      <c r="AZ53" s="40">
        <v>119</v>
      </c>
      <c r="BA53" s="17">
        <f t="shared" si="79"/>
        <v>-120</v>
      </c>
      <c r="BB53" s="36">
        <f t="shared" si="80"/>
        <v>-0.215439856373429</v>
      </c>
      <c r="BC53" s="17">
        <v>260</v>
      </c>
      <c r="BD53" s="26">
        <v>0.0269230769230769</v>
      </c>
      <c r="BE53" s="17">
        <v>7</v>
      </c>
      <c r="BF53" s="18">
        <v>952</v>
      </c>
      <c r="BG53" s="40">
        <v>119</v>
      </c>
      <c r="BH53" s="17">
        <f t="shared" si="3"/>
        <v>-210</v>
      </c>
      <c r="BI53" s="36">
        <f t="shared" si="4"/>
        <v>-0.220588235294118</v>
      </c>
      <c r="BJ53" s="17">
        <v>224</v>
      </c>
      <c r="BK53" s="32">
        <v>0.0223214285714286</v>
      </c>
      <c r="BL53" s="17">
        <v>5</v>
      </c>
      <c r="BM53" s="18">
        <v>725</v>
      </c>
      <c r="BN53" s="40">
        <v>119</v>
      </c>
      <c r="BO53" s="17">
        <f t="shared" si="5"/>
        <v>-150</v>
      </c>
      <c r="BP53" s="36">
        <f t="shared" si="6"/>
        <v>-0.206896551724138</v>
      </c>
      <c r="BQ53" s="17">
        <v>223</v>
      </c>
      <c r="BR53" s="32">
        <v>0.0179372197309417</v>
      </c>
      <c r="BS53" s="18">
        <v>4</v>
      </c>
      <c r="BT53" s="18">
        <v>565</v>
      </c>
      <c r="BU53" s="40">
        <v>119</v>
      </c>
      <c r="BV53" s="17">
        <f t="shared" si="7"/>
        <v>-120</v>
      </c>
      <c r="BW53" s="36">
        <f t="shared" si="8"/>
        <v>-0.212389380530973</v>
      </c>
      <c r="BX53" s="112">
        <v>198</v>
      </c>
      <c r="BY53" s="117">
        <v>0.0353535353535354</v>
      </c>
      <c r="BZ53" s="18">
        <v>7</v>
      </c>
      <c r="CA53" s="112">
        <v>964</v>
      </c>
      <c r="CB53" s="40">
        <v>119</v>
      </c>
      <c r="CC53" s="17">
        <f t="shared" si="9"/>
        <v>-210</v>
      </c>
      <c r="CD53" s="36">
        <f t="shared" si="10"/>
        <v>-0.217842323651452</v>
      </c>
      <c r="CE53" s="112">
        <v>799</v>
      </c>
      <c r="CF53" s="117">
        <v>0.0100125156445557</v>
      </c>
      <c r="CG53" s="112">
        <v>8</v>
      </c>
      <c r="CH53" s="260">
        <v>829.333333333333</v>
      </c>
      <c r="CI53" s="40">
        <v>119</v>
      </c>
      <c r="CJ53" s="17">
        <f t="shared" si="11"/>
        <v>-240</v>
      </c>
      <c r="CK53" s="36">
        <f t="shared" si="12"/>
        <v>-0.289389067524116</v>
      </c>
      <c r="CL53" s="120">
        <v>272</v>
      </c>
      <c r="CM53" s="121">
        <v>0.0110294117647059</v>
      </c>
      <c r="CN53" s="55">
        <v>3</v>
      </c>
      <c r="CO53" s="55">
        <v>337</v>
      </c>
      <c r="CP53" s="40">
        <v>119</v>
      </c>
      <c r="CQ53" s="17">
        <f t="shared" si="13"/>
        <v>-90</v>
      </c>
      <c r="CR53" s="36">
        <f t="shared" si="14"/>
        <v>-0.267062314540059</v>
      </c>
      <c r="CS53" s="122">
        <v>176</v>
      </c>
      <c r="CT53" s="121">
        <v>0.0795454545454545</v>
      </c>
      <c r="CU53" s="122">
        <v>14</v>
      </c>
      <c r="CV53" s="122">
        <v>1552</v>
      </c>
      <c r="CW53" s="40">
        <v>119</v>
      </c>
      <c r="CX53" s="17">
        <f t="shared" si="15"/>
        <v>-420</v>
      </c>
      <c r="CY53" s="36">
        <f t="shared" si="16"/>
        <v>-0.270618556701031</v>
      </c>
      <c r="CZ53" s="112">
        <v>237</v>
      </c>
      <c r="DA53" s="117">
        <v>0.0379746835443038</v>
      </c>
      <c r="DB53" s="112">
        <v>9</v>
      </c>
      <c r="DC53" s="112">
        <v>1044</v>
      </c>
      <c r="DD53" s="40">
        <v>119</v>
      </c>
      <c r="DE53" s="17">
        <f t="shared" si="17"/>
        <v>-270</v>
      </c>
      <c r="DF53" s="36">
        <f t="shared" si="18"/>
        <v>-0.258620689655172</v>
      </c>
      <c r="DG53" s="126">
        <v>289</v>
      </c>
      <c r="DH53" s="32">
        <v>0.013840830449827</v>
      </c>
      <c r="DI53" s="17">
        <v>4</v>
      </c>
      <c r="DJ53" s="18">
        <v>450</v>
      </c>
      <c r="DK53" s="40">
        <v>119</v>
      </c>
      <c r="DL53" s="17">
        <f t="shared" si="19"/>
        <v>-120</v>
      </c>
      <c r="DM53" s="36">
        <f t="shared" si="20"/>
        <v>-0.266666666666667</v>
      </c>
      <c r="DN53" s="33">
        <v>368</v>
      </c>
      <c r="DO53" s="32">
        <v>0.108695652173913</v>
      </c>
      <c r="DP53" s="18">
        <v>40</v>
      </c>
      <c r="DQ53" s="18">
        <v>3365</v>
      </c>
      <c r="DR53" s="40">
        <f t="shared" si="49"/>
        <v>84.125</v>
      </c>
      <c r="DS53" s="17">
        <f t="shared" si="21"/>
        <v>-2595</v>
      </c>
      <c r="DT53" s="36">
        <f t="shared" si="22"/>
        <v>-0.771173848439822</v>
      </c>
      <c r="DU53" s="18">
        <v>310</v>
      </c>
      <c r="DV53" s="26">
        <v>0.0580645161290323</v>
      </c>
      <c r="DW53" s="18">
        <v>18</v>
      </c>
      <c r="DX53" s="18">
        <v>1590</v>
      </c>
      <c r="DY53" s="40">
        <f t="shared" si="23"/>
        <v>88.3333333333333</v>
      </c>
      <c r="DZ53" s="17">
        <f t="shared" si="24"/>
        <v>-1092</v>
      </c>
      <c r="EA53" s="36">
        <f t="shared" si="25"/>
        <v>-0.686792452830189</v>
      </c>
      <c r="EB53" s="18">
        <v>512</v>
      </c>
      <c r="EC53" s="26">
        <v>0.08984375</v>
      </c>
      <c r="ED53" s="18">
        <v>46</v>
      </c>
      <c r="EE53" s="18">
        <v>4008</v>
      </c>
      <c r="EF53" s="40">
        <f t="shared" si="50"/>
        <v>87.1304347826087</v>
      </c>
      <c r="EG53" s="17">
        <f t="shared" si="26"/>
        <v>-2846</v>
      </c>
      <c r="EH53" s="36">
        <f t="shared" si="27"/>
        <v>-0.710079840319361</v>
      </c>
      <c r="EI53" s="18">
        <v>306</v>
      </c>
      <c r="EJ53" s="26">
        <v>0.0457516339869281</v>
      </c>
      <c r="EK53" s="18">
        <v>14</v>
      </c>
      <c r="EL53" s="18">
        <v>1249</v>
      </c>
      <c r="EM53" s="40">
        <v>119</v>
      </c>
      <c r="EN53" s="17">
        <f t="shared" si="28"/>
        <v>-420</v>
      </c>
      <c r="EO53" s="36">
        <f t="shared" si="29"/>
        <v>-0.33626901521217</v>
      </c>
      <c r="EP53" s="18">
        <v>242</v>
      </c>
      <c r="EQ53" s="26">
        <v>0.0247933884297521</v>
      </c>
      <c r="ER53" s="18">
        <v>6</v>
      </c>
      <c r="ES53" s="18">
        <v>542</v>
      </c>
      <c r="ET53" s="40">
        <v>119</v>
      </c>
      <c r="EU53" s="17">
        <f t="shared" si="30"/>
        <v>-180</v>
      </c>
      <c r="EV53" s="36">
        <f t="shared" si="31"/>
        <v>-0.33210332103321</v>
      </c>
      <c r="EW53" s="18">
        <v>146</v>
      </c>
      <c r="EX53" s="26">
        <v>0.0205479452054795</v>
      </c>
      <c r="EY53" s="17">
        <v>3</v>
      </c>
      <c r="EZ53" s="18">
        <v>357</v>
      </c>
      <c r="FA53" s="40">
        <v>119</v>
      </c>
      <c r="FB53" s="17">
        <f t="shared" si="81"/>
        <v>-90</v>
      </c>
      <c r="FC53" s="36">
        <f t="shared" si="82"/>
        <v>-0.252100840336134</v>
      </c>
      <c r="FD53" s="18">
        <v>144</v>
      </c>
      <c r="FE53" s="26">
        <v>0.00694444444444444</v>
      </c>
      <c r="FF53" s="17">
        <v>1</v>
      </c>
      <c r="FG53" s="18">
        <v>119</v>
      </c>
      <c r="FH53" s="40">
        <v>119</v>
      </c>
      <c r="FI53" s="17">
        <f t="shared" si="83"/>
        <v>-30</v>
      </c>
      <c r="FJ53" s="36">
        <f t="shared" si="84"/>
        <v>-0.252100840336134</v>
      </c>
      <c r="FK53" s="18">
        <v>125</v>
      </c>
      <c r="FL53" s="26">
        <v>0.048</v>
      </c>
      <c r="FM53" s="17">
        <v>6</v>
      </c>
      <c r="FN53" s="18">
        <v>714</v>
      </c>
      <c r="FO53" s="40">
        <v>119</v>
      </c>
      <c r="FP53" s="17">
        <f t="shared" si="85"/>
        <v>-180</v>
      </c>
      <c r="FQ53" s="36">
        <f t="shared" si="86"/>
        <v>-0.252100840336134</v>
      </c>
      <c r="FR53" s="18">
        <v>126</v>
      </c>
      <c r="FS53" s="26">
        <v>0.0317460317460317</v>
      </c>
      <c r="FT53" s="17">
        <v>4</v>
      </c>
      <c r="FU53" s="18">
        <v>451</v>
      </c>
      <c r="FV53" s="40">
        <v>119</v>
      </c>
      <c r="FW53" s="17">
        <f t="shared" si="87"/>
        <v>-120</v>
      </c>
      <c r="FX53" s="36">
        <f t="shared" si="88"/>
        <v>-0.266075388026608</v>
      </c>
      <c r="FY53" s="18">
        <v>120</v>
      </c>
      <c r="FZ53" s="26">
        <v>0.0333333333333333</v>
      </c>
      <c r="GA53" s="17">
        <v>4</v>
      </c>
      <c r="GB53" s="18">
        <v>396</v>
      </c>
      <c r="GC53" s="40">
        <v>119</v>
      </c>
      <c r="GD53" s="17">
        <f t="shared" si="89"/>
        <v>-120</v>
      </c>
      <c r="GE53" s="36">
        <f t="shared" si="90"/>
        <v>-0.303030303030303</v>
      </c>
      <c r="GF53" s="18">
        <v>118</v>
      </c>
      <c r="GG53" s="26">
        <v>0.0338983050847458</v>
      </c>
      <c r="GH53" s="18">
        <v>4</v>
      </c>
      <c r="GI53" s="18">
        <v>386</v>
      </c>
      <c r="GJ53" s="40">
        <v>119</v>
      </c>
      <c r="GK53" s="17">
        <f t="shared" si="91"/>
        <v>-120</v>
      </c>
      <c r="GL53" s="36">
        <f t="shared" si="92"/>
        <v>-0.310880829015544</v>
      </c>
      <c r="GM53" s="18">
        <v>104</v>
      </c>
      <c r="GN53" s="26">
        <v>0.0576923076923077</v>
      </c>
      <c r="GO53" s="18">
        <v>6</v>
      </c>
      <c r="GP53" s="18">
        <v>574</v>
      </c>
      <c r="GQ53" s="40">
        <v>119</v>
      </c>
      <c r="GR53" s="17">
        <f t="shared" si="93"/>
        <v>-180</v>
      </c>
      <c r="GS53" s="36">
        <f t="shared" si="94"/>
        <v>-0.313588850174216</v>
      </c>
      <c r="GT53" s="18">
        <v>166</v>
      </c>
      <c r="GU53" s="26">
        <v>0.0602409638554217</v>
      </c>
      <c r="GV53" s="18">
        <v>10</v>
      </c>
      <c r="GW53" s="18">
        <v>970</v>
      </c>
      <c r="GX53" s="40">
        <v>119</v>
      </c>
      <c r="GY53" s="17">
        <f t="shared" si="32"/>
        <v>-300</v>
      </c>
      <c r="GZ53" s="36">
        <f t="shared" si="33"/>
        <v>-0.309278350515464</v>
      </c>
      <c r="HA53" s="18">
        <v>112</v>
      </c>
      <c r="HB53" s="26">
        <v>0.0267857142857143</v>
      </c>
      <c r="HC53" s="18">
        <v>3</v>
      </c>
      <c r="HD53" s="18">
        <v>283</v>
      </c>
      <c r="HE53" s="40">
        <v>119</v>
      </c>
      <c r="HF53" s="17">
        <f t="shared" si="95"/>
        <v>-90</v>
      </c>
      <c r="HG53" s="36">
        <f t="shared" si="96"/>
        <v>-0.318021201413428</v>
      </c>
      <c r="HH53" s="18">
        <v>139</v>
      </c>
      <c r="HI53" s="26">
        <v>0.0863309352517986</v>
      </c>
      <c r="HJ53" s="17">
        <v>12</v>
      </c>
      <c r="HK53" s="18">
        <v>1168</v>
      </c>
      <c r="HL53" s="40">
        <v>119</v>
      </c>
      <c r="HM53" s="17">
        <f t="shared" si="97"/>
        <v>-360</v>
      </c>
      <c r="HN53" s="36">
        <f t="shared" si="98"/>
        <v>-0.308219178082192</v>
      </c>
      <c r="HO53" s="18"/>
      <c r="HP53" s="26"/>
      <c r="HQ53" s="17"/>
      <c r="HR53" s="18"/>
      <c r="HS53" s="40"/>
      <c r="HT53" s="17"/>
      <c r="HU53" s="36"/>
      <c r="HV53" s="17">
        <v>225</v>
      </c>
      <c r="HW53" s="17">
        <v>27544.62</v>
      </c>
      <c r="HX53" s="18">
        <v>334</v>
      </c>
      <c r="HY53" s="18">
        <v>36454.66</v>
      </c>
      <c r="HZ53" s="17">
        <v>806</v>
      </c>
      <c r="IA53" s="17">
        <v>88843</v>
      </c>
      <c r="IB53" s="17">
        <v>514</v>
      </c>
      <c r="IC53" s="17">
        <v>57529</v>
      </c>
      <c r="ID53" s="17">
        <v>276</v>
      </c>
      <c r="IE53" s="17">
        <v>36705</v>
      </c>
      <c r="IF53" s="41"/>
      <c r="IG53" s="41"/>
      <c r="IH53" s="41"/>
      <c r="II53" s="41"/>
      <c r="IJ53" s="41"/>
      <c r="IK53" s="41"/>
      <c r="IL53" s="18"/>
      <c r="IM53" s="41"/>
      <c r="IN53" s="41"/>
      <c r="IO53" s="41"/>
      <c r="IP53" s="18"/>
      <c r="IQ53" s="18"/>
      <c r="IR53" s="18">
        <f t="shared" si="34"/>
        <v>306</v>
      </c>
      <c r="IS53" s="18">
        <f t="shared" si="35"/>
        <v>30410.3333333333</v>
      </c>
      <c r="IT53" s="17">
        <v>149</v>
      </c>
      <c r="IU53" s="18">
        <f t="shared" si="99"/>
        <v>-13883</v>
      </c>
      <c r="IV53" s="36">
        <f t="shared" si="36"/>
        <v>-0.45652245399042</v>
      </c>
      <c r="IW53" s="18">
        <f t="shared" si="37"/>
        <v>2461</v>
      </c>
      <c r="IX53" s="42">
        <f t="shared" si="38"/>
        <v>277486.613333333</v>
      </c>
      <c r="IY53" s="43"/>
      <c r="IZ53" s="43"/>
      <c r="JA53">
        <f>IS111</f>
        <v>11260473.1743434</v>
      </c>
      <c r="JB53" s="44">
        <f>IZ111</f>
        <v>0.703779573396464</v>
      </c>
    </row>
    <row r="54" spans="1:260">
      <c r="A54" s="16"/>
      <c r="B54" s="20" t="s">
        <v>236</v>
      </c>
      <c r="C54" s="18">
        <v>6939962759128</v>
      </c>
      <c r="D54" s="18">
        <v>21064011001419</v>
      </c>
      <c r="E54" s="17" t="s">
        <v>242</v>
      </c>
      <c r="F54" s="19" t="s">
        <v>243</v>
      </c>
      <c r="G54" s="17" t="s">
        <v>129</v>
      </c>
      <c r="H54" s="26">
        <f>VLOOKUP(C54,供应链!E:J,6,0)</f>
        <v>0.916666666666667</v>
      </c>
      <c r="I54" s="17">
        <f>VLOOKUP(C54,供应链!E:H,4,0)</f>
        <v>294</v>
      </c>
      <c r="J54" s="17">
        <f>VLOOKUP(C54,供应链!E:K,7,0)</f>
        <v>0</v>
      </c>
      <c r="K54" s="18">
        <f>VLOOKUP(C54,供应链!E:I,5,0)</f>
        <v>14.6487294469357</v>
      </c>
      <c r="L54" s="27">
        <f t="shared" si="0"/>
        <v>0.00732067466672213</v>
      </c>
      <c r="M54" s="17">
        <v>790</v>
      </c>
      <c r="N54" s="26">
        <v>0.0430379746835443</v>
      </c>
      <c r="O54" s="18">
        <v>34</v>
      </c>
      <c r="P54" s="18">
        <v>2403</v>
      </c>
      <c r="Q54" s="40">
        <f t="shared" si="72"/>
        <v>70.6764705882353</v>
      </c>
      <c r="R54" s="17">
        <f t="shared" si="1"/>
        <v>-963</v>
      </c>
      <c r="S54" s="36">
        <f t="shared" si="40"/>
        <v>-0.400749063670412</v>
      </c>
      <c r="T54" s="17">
        <v>730</v>
      </c>
      <c r="U54" s="26">
        <v>0.0301369863013699</v>
      </c>
      <c r="V54" s="18">
        <v>22</v>
      </c>
      <c r="W54" s="18">
        <v>1601</v>
      </c>
      <c r="X54" s="40">
        <f t="shared" si="2"/>
        <v>72.7727272727273</v>
      </c>
      <c r="Y54" s="17">
        <f t="shared" si="100"/>
        <v>-577</v>
      </c>
      <c r="Z54" s="36">
        <f t="shared" si="101"/>
        <v>-0.360399750156152</v>
      </c>
      <c r="AA54" s="17">
        <v>723</v>
      </c>
      <c r="AB54" s="26">
        <v>0.033195020746888</v>
      </c>
      <c r="AC54" s="18">
        <v>24</v>
      </c>
      <c r="AD54" s="18">
        <v>1695</v>
      </c>
      <c r="AE54" s="40">
        <v>79</v>
      </c>
      <c r="AF54" s="17">
        <f t="shared" si="73"/>
        <v>-480</v>
      </c>
      <c r="AG54" s="36">
        <f t="shared" si="74"/>
        <v>-0.283185840707965</v>
      </c>
      <c r="AH54" s="17">
        <v>683</v>
      </c>
      <c r="AI54" s="26">
        <v>0.0234260614934114</v>
      </c>
      <c r="AJ54" s="18">
        <v>16</v>
      </c>
      <c r="AK54" s="18">
        <v>1173</v>
      </c>
      <c r="AL54" s="40">
        <v>79</v>
      </c>
      <c r="AM54" s="17">
        <f t="shared" si="75"/>
        <v>-320</v>
      </c>
      <c r="AN54" s="36">
        <f t="shared" si="76"/>
        <v>-0.272804774083546</v>
      </c>
      <c r="AO54" s="17">
        <v>702</v>
      </c>
      <c r="AP54" s="26">
        <v>0.0185185185185185</v>
      </c>
      <c r="AQ54" s="18">
        <v>13</v>
      </c>
      <c r="AR54" s="18">
        <v>935</v>
      </c>
      <c r="AS54" s="40">
        <v>79</v>
      </c>
      <c r="AT54" s="17">
        <f t="shared" si="77"/>
        <v>-260</v>
      </c>
      <c r="AU54" s="36">
        <f t="shared" si="78"/>
        <v>-0.27807486631016</v>
      </c>
      <c r="AV54" s="17">
        <v>796</v>
      </c>
      <c r="AW54" s="26">
        <v>0.028894472361809</v>
      </c>
      <c r="AX54" s="18">
        <v>23</v>
      </c>
      <c r="AY54" s="18">
        <v>1715</v>
      </c>
      <c r="AZ54" s="40">
        <v>79</v>
      </c>
      <c r="BA54" s="17">
        <f t="shared" si="79"/>
        <v>-460</v>
      </c>
      <c r="BB54" s="36">
        <f t="shared" si="80"/>
        <v>-0.268221574344023</v>
      </c>
      <c r="BC54" s="17">
        <v>589</v>
      </c>
      <c r="BD54" s="26">
        <v>0.032258064516129</v>
      </c>
      <c r="BE54" s="17">
        <v>19</v>
      </c>
      <c r="BF54" s="18">
        <v>1384</v>
      </c>
      <c r="BG54" s="40">
        <v>79</v>
      </c>
      <c r="BH54" s="17">
        <f t="shared" si="3"/>
        <v>-380</v>
      </c>
      <c r="BI54" s="36">
        <f t="shared" si="4"/>
        <v>-0.274566473988439</v>
      </c>
      <c r="BJ54" s="17">
        <v>655</v>
      </c>
      <c r="BK54" s="32">
        <v>0.0198473282442748</v>
      </c>
      <c r="BL54" s="17">
        <v>13</v>
      </c>
      <c r="BM54" s="18">
        <v>944</v>
      </c>
      <c r="BN54" s="40">
        <v>79</v>
      </c>
      <c r="BO54" s="17">
        <f t="shared" si="5"/>
        <v>-260</v>
      </c>
      <c r="BP54" s="36">
        <f t="shared" si="6"/>
        <v>-0.275423728813559</v>
      </c>
      <c r="BQ54" s="17">
        <v>664</v>
      </c>
      <c r="BR54" s="32">
        <v>0.0331325301204819</v>
      </c>
      <c r="BS54" s="18">
        <v>22</v>
      </c>
      <c r="BT54" s="18">
        <v>1695</v>
      </c>
      <c r="BU54" s="40">
        <v>79</v>
      </c>
      <c r="BV54" s="17">
        <f t="shared" si="7"/>
        <v>-440</v>
      </c>
      <c r="BW54" s="36">
        <f t="shared" si="8"/>
        <v>-0.259587020648968</v>
      </c>
      <c r="BX54" s="112">
        <v>675</v>
      </c>
      <c r="BY54" s="117">
        <v>0.0148148148148148</v>
      </c>
      <c r="BZ54" s="18">
        <v>10</v>
      </c>
      <c r="CA54" s="112">
        <v>728</v>
      </c>
      <c r="CB54" s="40">
        <v>79</v>
      </c>
      <c r="CC54" s="17">
        <f t="shared" si="9"/>
        <v>-200</v>
      </c>
      <c r="CD54" s="36">
        <f t="shared" si="10"/>
        <v>-0.274725274725275</v>
      </c>
      <c r="CE54" s="112">
        <v>709</v>
      </c>
      <c r="CF54" s="117">
        <v>0.0169252468265162</v>
      </c>
      <c r="CG54" s="112">
        <v>12</v>
      </c>
      <c r="CH54" s="260">
        <v>867.692307692308</v>
      </c>
      <c r="CI54" s="40">
        <v>79</v>
      </c>
      <c r="CJ54" s="17">
        <f t="shared" si="11"/>
        <v>-240</v>
      </c>
      <c r="CK54" s="36">
        <f t="shared" si="12"/>
        <v>-0.276595744680851</v>
      </c>
      <c r="CL54" s="120">
        <v>714</v>
      </c>
      <c r="CM54" s="121">
        <v>0.0168067226890756</v>
      </c>
      <c r="CN54" s="55">
        <v>12</v>
      </c>
      <c r="CO54" s="55">
        <v>930</v>
      </c>
      <c r="CP54" s="40">
        <v>79</v>
      </c>
      <c r="CQ54" s="17">
        <f t="shared" si="13"/>
        <v>-240</v>
      </c>
      <c r="CR54" s="36">
        <f t="shared" si="14"/>
        <v>-0.258064516129032</v>
      </c>
      <c r="CS54" s="122">
        <v>547</v>
      </c>
      <c r="CT54" s="121">
        <v>0.0292504570383912</v>
      </c>
      <c r="CU54" s="122">
        <v>16</v>
      </c>
      <c r="CV54" s="122">
        <v>1219</v>
      </c>
      <c r="CW54" s="40">
        <v>79</v>
      </c>
      <c r="CX54" s="17">
        <f t="shared" si="15"/>
        <v>-320</v>
      </c>
      <c r="CY54" s="36">
        <f t="shared" si="16"/>
        <v>-0.262510254306809</v>
      </c>
      <c r="CZ54" s="112">
        <v>642</v>
      </c>
      <c r="DA54" s="117">
        <v>0.0342679127725857</v>
      </c>
      <c r="DB54" s="112">
        <v>22</v>
      </c>
      <c r="DC54" s="112">
        <v>1649</v>
      </c>
      <c r="DD54" s="40">
        <v>79</v>
      </c>
      <c r="DE54" s="17">
        <f t="shared" si="17"/>
        <v>-440</v>
      </c>
      <c r="DF54" s="36">
        <f t="shared" si="18"/>
        <v>-0.266828380836871</v>
      </c>
      <c r="DG54" s="126">
        <v>1016</v>
      </c>
      <c r="DH54" s="32">
        <v>0.00393700787401575</v>
      </c>
      <c r="DI54" s="17">
        <v>4</v>
      </c>
      <c r="DJ54" s="18">
        <v>291</v>
      </c>
      <c r="DK54" s="40">
        <v>79</v>
      </c>
      <c r="DL54" s="17">
        <f t="shared" si="19"/>
        <v>-80</v>
      </c>
      <c r="DM54" s="36">
        <f t="shared" si="20"/>
        <v>-0.274914089347079</v>
      </c>
      <c r="DN54" s="33">
        <v>1276</v>
      </c>
      <c r="DO54" s="32">
        <v>0.0830721003134796</v>
      </c>
      <c r="DP54" s="18">
        <v>106</v>
      </c>
      <c r="DQ54" s="18">
        <v>5558</v>
      </c>
      <c r="DR54" s="40">
        <f t="shared" si="49"/>
        <v>52.4339622641509</v>
      </c>
      <c r="DS54" s="17">
        <f t="shared" si="21"/>
        <v>-4936</v>
      </c>
      <c r="DT54" s="36">
        <f t="shared" si="22"/>
        <v>-0.888089240734077</v>
      </c>
      <c r="DU54" s="18">
        <v>1131</v>
      </c>
      <c r="DV54" s="26">
        <v>0.0389036251105217</v>
      </c>
      <c r="DW54" s="18">
        <v>44</v>
      </c>
      <c r="DX54" s="18">
        <v>2598</v>
      </c>
      <c r="DY54" s="40">
        <f t="shared" si="23"/>
        <v>59.0454545454545</v>
      </c>
      <c r="DZ54" s="17">
        <f t="shared" si="24"/>
        <v>-1758</v>
      </c>
      <c r="EA54" s="36">
        <f t="shared" si="25"/>
        <v>-0.676674364896074</v>
      </c>
      <c r="EB54" s="18">
        <v>1758</v>
      </c>
      <c r="EC54" s="26">
        <v>0.0739476678043231</v>
      </c>
      <c r="ED54" s="18">
        <v>130</v>
      </c>
      <c r="EE54" s="18">
        <v>6886</v>
      </c>
      <c r="EF54" s="40">
        <f t="shared" si="50"/>
        <v>52.9692307692308</v>
      </c>
      <c r="EG54" s="17">
        <f t="shared" si="26"/>
        <v>-5984</v>
      </c>
      <c r="EH54" s="36">
        <f t="shared" si="27"/>
        <v>-0.869009584664536</v>
      </c>
      <c r="EI54" s="18">
        <v>796</v>
      </c>
      <c r="EJ54" s="26">
        <v>0.0414572864321608</v>
      </c>
      <c r="EK54" s="18">
        <v>33</v>
      </c>
      <c r="EL54" s="18">
        <v>2050</v>
      </c>
      <c r="EM54" s="40">
        <v>79</v>
      </c>
      <c r="EN54" s="17">
        <f t="shared" si="28"/>
        <v>-660</v>
      </c>
      <c r="EO54" s="36">
        <f t="shared" si="29"/>
        <v>-0.321951219512195</v>
      </c>
      <c r="EP54" s="18">
        <v>787</v>
      </c>
      <c r="EQ54" s="26">
        <v>0.0393900889453621</v>
      </c>
      <c r="ER54" s="18">
        <v>31</v>
      </c>
      <c r="ES54" s="18">
        <v>1829</v>
      </c>
      <c r="ET54" s="40">
        <v>79</v>
      </c>
      <c r="EU54" s="17">
        <f t="shared" si="30"/>
        <v>-620</v>
      </c>
      <c r="EV54" s="36">
        <f t="shared" si="31"/>
        <v>-0.338983050847458</v>
      </c>
      <c r="EW54" s="18">
        <v>525</v>
      </c>
      <c r="EX54" s="26">
        <v>0.0266666666666667</v>
      </c>
      <c r="EY54" s="17">
        <v>14</v>
      </c>
      <c r="EZ54" s="18">
        <v>1079</v>
      </c>
      <c r="FA54" s="40">
        <v>79</v>
      </c>
      <c r="FB54" s="17">
        <f t="shared" si="81"/>
        <v>-280</v>
      </c>
      <c r="FC54" s="36">
        <f t="shared" si="82"/>
        <v>-0.25949953660797</v>
      </c>
      <c r="FD54" s="18">
        <v>756</v>
      </c>
      <c r="FE54" s="26">
        <v>0.0171957671957672</v>
      </c>
      <c r="FF54" s="17">
        <v>13</v>
      </c>
      <c r="FG54" s="18">
        <v>1003</v>
      </c>
      <c r="FH54" s="40">
        <v>79</v>
      </c>
      <c r="FI54" s="17">
        <f t="shared" si="83"/>
        <v>-260</v>
      </c>
      <c r="FJ54" s="36">
        <f t="shared" si="84"/>
        <v>-0.259222333000997</v>
      </c>
      <c r="FK54" s="18">
        <v>699</v>
      </c>
      <c r="FL54" s="26">
        <v>0.00715307582260372</v>
      </c>
      <c r="FM54" s="17">
        <v>5</v>
      </c>
      <c r="FN54" s="18">
        <v>384</v>
      </c>
      <c r="FO54" s="40">
        <v>79</v>
      </c>
      <c r="FP54" s="17">
        <f t="shared" si="85"/>
        <v>-100</v>
      </c>
      <c r="FQ54" s="36">
        <f t="shared" si="86"/>
        <v>-0.260416666666667</v>
      </c>
      <c r="FR54" s="18">
        <v>606</v>
      </c>
      <c r="FS54" s="26">
        <v>0.0148514851485149</v>
      </c>
      <c r="FT54" s="17">
        <v>9</v>
      </c>
      <c r="FU54" s="18">
        <v>711</v>
      </c>
      <c r="FV54" s="40">
        <v>79</v>
      </c>
      <c r="FW54" s="17">
        <f t="shared" si="87"/>
        <v>-180</v>
      </c>
      <c r="FX54" s="36">
        <f t="shared" si="88"/>
        <v>-0.253164556962025</v>
      </c>
      <c r="FY54" s="18">
        <v>470</v>
      </c>
      <c r="FZ54" s="26">
        <v>0.0106382978723404</v>
      </c>
      <c r="GA54" s="17">
        <v>5</v>
      </c>
      <c r="GB54" s="18">
        <v>395</v>
      </c>
      <c r="GC54" s="40">
        <v>79</v>
      </c>
      <c r="GD54" s="17">
        <f t="shared" si="89"/>
        <v>-100</v>
      </c>
      <c r="GE54" s="36">
        <f t="shared" si="90"/>
        <v>-0.253164556962025</v>
      </c>
      <c r="GF54" s="18">
        <v>537</v>
      </c>
      <c r="GG54" s="26">
        <v>0.0260707635009311</v>
      </c>
      <c r="GH54" s="18">
        <v>14</v>
      </c>
      <c r="GI54" s="18">
        <v>1131</v>
      </c>
      <c r="GJ54" s="40">
        <v>79</v>
      </c>
      <c r="GK54" s="17">
        <f t="shared" si="91"/>
        <v>-280</v>
      </c>
      <c r="GL54" s="36">
        <f t="shared" si="92"/>
        <v>-0.247568523430592</v>
      </c>
      <c r="GM54" s="18">
        <v>462</v>
      </c>
      <c r="GN54" s="26">
        <v>0.0238095238095238</v>
      </c>
      <c r="GO54" s="18">
        <v>11</v>
      </c>
      <c r="GP54" s="18">
        <v>855</v>
      </c>
      <c r="GQ54" s="40">
        <v>79</v>
      </c>
      <c r="GR54" s="17">
        <f t="shared" si="93"/>
        <v>-220</v>
      </c>
      <c r="GS54" s="36">
        <f t="shared" si="94"/>
        <v>-0.257309941520468</v>
      </c>
      <c r="GT54" s="18">
        <v>574</v>
      </c>
      <c r="GU54" s="26">
        <v>0.0209059233449477</v>
      </c>
      <c r="GV54" s="18">
        <v>12</v>
      </c>
      <c r="GW54" s="18">
        <v>953</v>
      </c>
      <c r="GX54" s="40">
        <v>79</v>
      </c>
      <c r="GY54" s="17">
        <f t="shared" si="32"/>
        <v>-240</v>
      </c>
      <c r="GZ54" s="36">
        <f t="shared" si="33"/>
        <v>-0.251836306400839</v>
      </c>
      <c r="HA54" s="18">
        <v>635</v>
      </c>
      <c r="HB54" s="26">
        <v>0.0173228346456693</v>
      </c>
      <c r="HC54" s="18">
        <v>11</v>
      </c>
      <c r="HD54" s="18">
        <v>989</v>
      </c>
      <c r="HE54" s="40">
        <v>79</v>
      </c>
      <c r="HF54" s="17">
        <f t="shared" si="95"/>
        <v>-220</v>
      </c>
      <c r="HG54" s="36">
        <f t="shared" si="96"/>
        <v>-0.222446916076845</v>
      </c>
      <c r="HH54" s="18">
        <v>624</v>
      </c>
      <c r="HI54" s="26">
        <v>0.00641025641025641</v>
      </c>
      <c r="HJ54" s="17">
        <v>4</v>
      </c>
      <c r="HK54" s="18">
        <v>286</v>
      </c>
      <c r="HL54" s="40">
        <v>79</v>
      </c>
      <c r="HM54" s="17">
        <f t="shared" si="97"/>
        <v>-80</v>
      </c>
      <c r="HN54" s="36">
        <f t="shared" si="98"/>
        <v>-0.27972027972028</v>
      </c>
      <c r="HO54" s="18"/>
      <c r="HP54" s="26"/>
      <c r="HQ54" s="17"/>
      <c r="HR54" s="18"/>
      <c r="HS54" s="40"/>
      <c r="HT54" s="17"/>
      <c r="HU54" s="36"/>
      <c r="HV54" s="17">
        <v>278</v>
      </c>
      <c r="HW54" s="17">
        <v>24406.92</v>
      </c>
      <c r="HX54" s="18">
        <v>369</v>
      </c>
      <c r="HY54" s="18">
        <v>32147.89</v>
      </c>
      <c r="HZ54" s="17">
        <v>383</v>
      </c>
      <c r="IA54" s="17">
        <v>33138</v>
      </c>
      <c r="IB54" s="17">
        <v>498</v>
      </c>
      <c r="IC54" s="17">
        <v>42262</v>
      </c>
      <c r="ID54" s="17">
        <v>921</v>
      </c>
      <c r="IE54" s="17">
        <v>68597</v>
      </c>
      <c r="IF54" s="41"/>
      <c r="IG54" s="41"/>
      <c r="IH54" s="41"/>
      <c r="II54" s="41"/>
      <c r="IJ54" s="41"/>
      <c r="IK54" s="41"/>
      <c r="IL54" s="18"/>
      <c r="IM54" s="41"/>
      <c r="IN54" s="41"/>
      <c r="IO54" s="41"/>
      <c r="IP54" s="18"/>
      <c r="IQ54" s="18"/>
      <c r="IR54" s="18">
        <f t="shared" si="34"/>
        <v>704</v>
      </c>
      <c r="IS54" s="18">
        <f t="shared" si="35"/>
        <v>45936.6923076923</v>
      </c>
      <c r="IT54" s="17">
        <v>99</v>
      </c>
      <c r="IU54" s="18">
        <f t="shared" si="99"/>
        <v>-21578</v>
      </c>
      <c r="IV54" s="36">
        <f t="shared" si="36"/>
        <v>-0.46973342911733</v>
      </c>
      <c r="IW54" s="18">
        <f t="shared" si="37"/>
        <v>3153</v>
      </c>
      <c r="IX54" s="42">
        <f t="shared" si="38"/>
        <v>246488.502307692</v>
      </c>
      <c r="IY54" s="43"/>
      <c r="IZ54" s="43"/>
    </row>
    <row r="55" spans="1:262">
      <c r="A55" s="16" t="s">
        <v>133</v>
      </c>
      <c r="B55" s="17" t="s">
        <v>46</v>
      </c>
      <c r="C55" s="18">
        <v>6939962757575</v>
      </c>
      <c r="D55" s="18">
        <v>21061220000353</v>
      </c>
      <c r="E55" s="17" t="s">
        <v>244</v>
      </c>
      <c r="F55" s="19" t="s">
        <v>245</v>
      </c>
      <c r="G55" s="17" t="s">
        <v>129</v>
      </c>
      <c r="H55" s="26">
        <f>VLOOKUP(C55,供应链!E:J,6,0)</f>
        <v>1</v>
      </c>
      <c r="I55" s="17">
        <f>VLOOKUP(C55,供应链!E:H,4,0)</f>
        <v>1024</v>
      </c>
      <c r="J55" s="17">
        <f>VLOOKUP(C55,供应链!E:K,7,0)</f>
        <v>156</v>
      </c>
      <c r="K55" s="18">
        <f>VLOOKUP(C55,供应链!E:I,5,0)</f>
        <v>45.9573937959387</v>
      </c>
      <c r="L55" s="27">
        <f t="shared" si="0"/>
        <v>0.00955639207204209</v>
      </c>
      <c r="M55" s="17">
        <v>1627</v>
      </c>
      <c r="N55" s="26">
        <v>0.0479409956976029</v>
      </c>
      <c r="O55" s="18">
        <v>78</v>
      </c>
      <c r="P55" s="18">
        <v>4953</v>
      </c>
      <c r="Q55" s="40">
        <f t="shared" si="72"/>
        <v>63.5</v>
      </c>
      <c r="R55" s="17">
        <f t="shared" si="1"/>
        <v>-1209</v>
      </c>
      <c r="S55" s="36">
        <f t="shared" si="40"/>
        <v>-0.244094488188976</v>
      </c>
      <c r="T55" s="17">
        <v>1452</v>
      </c>
      <c r="U55" s="26">
        <v>0.0303030303030303</v>
      </c>
      <c r="V55" s="18">
        <v>44</v>
      </c>
      <c r="W55" s="18">
        <v>2796</v>
      </c>
      <c r="X55" s="40">
        <f t="shared" si="2"/>
        <v>63.5454545454545</v>
      </c>
      <c r="Y55" s="17">
        <f t="shared" si="100"/>
        <v>-680</v>
      </c>
      <c r="Z55" s="36">
        <f t="shared" si="101"/>
        <v>-0.243204577968526</v>
      </c>
      <c r="AA55" s="17">
        <v>1502</v>
      </c>
      <c r="AB55" s="26">
        <v>0.0299600532623169</v>
      </c>
      <c r="AC55" s="18">
        <v>45</v>
      </c>
      <c r="AD55" s="18">
        <v>2735</v>
      </c>
      <c r="AE55" s="40">
        <v>79</v>
      </c>
      <c r="AF55" s="17">
        <f t="shared" si="73"/>
        <v>0</v>
      </c>
      <c r="AG55" s="36">
        <f t="shared" si="74"/>
        <v>0</v>
      </c>
      <c r="AH55" s="17">
        <v>1171</v>
      </c>
      <c r="AI55" s="26">
        <v>0.0469684030742955</v>
      </c>
      <c r="AJ55" s="18">
        <v>55</v>
      </c>
      <c r="AK55" s="18">
        <v>3545</v>
      </c>
      <c r="AL55" s="40">
        <v>79</v>
      </c>
      <c r="AM55" s="17">
        <f t="shared" si="75"/>
        <v>0</v>
      </c>
      <c r="AN55" s="36">
        <f t="shared" si="76"/>
        <v>0</v>
      </c>
      <c r="AO55" s="17">
        <v>1223</v>
      </c>
      <c r="AP55" s="26">
        <v>0.0408830744071954</v>
      </c>
      <c r="AQ55" s="18">
        <v>50</v>
      </c>
      <c r="AR55" s="18">
        <v>3198</v>
      </c>
      <c r="AS55" s="40">
        <v>79</v>
      </c>
      <c r="AT55" s="17">
        <f t="shared" si="77"/>
        <v>0</v>
      </c>
      <c r="AU55" s="36">
        <f t="shared" si="78"/>
        <v>0</v>
      </c>
      <c r="AV55" s="17">
        <v>1268</v>
      </c>
      <c r="AW55" s="26">
        <v>0.0394321766561514</v>
      </c>
      <c r="AX55" s="18">
        <v>50</v>
      </c>
      <c r="AY55" s="18">
        <v>3221</v>
      </c>
      <c r="AZ55" s="40">
        <v>79</v>
      </c>
      <c r="BA55" s="17">
        <f t="shared" si="79"/>
        <v>0</v>
      </c>
      <c r="BB55" s="36">
        <f t="shared" si="80"/>
        <v>0</v>
      </c>
      <c r="BC55" s="17">
        <v>1353</v>
      </c>
      <c r="BD55" s="26">
        <v>0.0376940133037694</v>
      </c>
      <c r="BE55" s="17">
        <v>51</v>
      </c>
      <c r="BF55" s="18">
        <v>3027</v>
      </c>
      <c r="BG55" s="40">
        <v>79</v>
      </c>
      <c r="BH55" s="17">
        <f t="shared" si="3"/>
        <v>0</v>
      </c>
      <c r="BI55" s="36">
        <f t="shared" si="4"/>
        <v>0</v>
      </c>
      <c r="BJ55" s="17">
        <v>1373</v>
      </c>
      <c r="BK55" s="32">
        <v>0.0393299344501093</v>
      </c>
      <c r="BL55" s="17">
        <v>54</v>
      </c>
      <c r="BM55" s="18">
        <v>3413</v>
      </c>
      <c r="BN55" s="40">
        <v>79</v>
      </c>
      <c r="BO55" s="17">
        <f t="shared" si="5"/>
        <v>0</v>
      </c>
      <c r="BP55" s="36">
        <f t="shared" si="6"/>
        <v>0</v>
      </c>
      <c r="BQ55" s="17">
        <v>1467</v>
      </c>
      <c r="BR55" s="32">
        <v>0.0259032038173142</v>
      </c>
      <c r="BS55" s="18">
        <v>38</v>
      </c>
      <c r="BT55" s="18">
        <v>2434</v>
      </c>
      <c r="BU55" s="40">
        <v>79</v>
      </c>
      <c r="BV55" s="17">
        <f t="shared" si="7"/>
        <v>0</v>
      </c>
      <c r="BW55" s="36">
        <f t="shared" si="8"/>
        <v>0</v>
      </c>
      <c r="BX55" s="112">
        <v>1058</v>
      </c>
      <c r="BY55" s="117">
        <v>0.0274102079395085</v>
      </c>
      <c r="BZ55" s="18">
        <v>29</v>
      </c>
      <c r="CA55" s="112">
        <v>1851</v>
      </c>
      <c r="CB55" s="40">
        <v>79</v>
      </c>
      <c r="CC55" s="17">
        <f t="shared" si="9"/>
        <v>0</v>
      </c>
      <c r="CD55" s="36">
        <f t="shared" si="10"/>
        <v>0</v>
      </c>
      <c r="CE55" s="112">
        <v>990</v>
      </c>
      <c r="CF55" s="117">
        <v>0.0111111111111111</v>
      </c>
      <c r="CG55" s="112">
        <v>11</v>
      </c>
      <c r="CH55" s="260">
        <v>768.727272727273</v>
      </c>
      <c r="CI55" s="40">
        <v>79</v>
      </c>
      <c r="CJ55" s="17">
        <f t="shared" si="11"/>
        <v>0</v>
      </c>
      <c r="CK55" s="36">
        <f t="shared" si="12"/>
        <v>0</v>
      </c>
      <c r="CL55" s="120">
        <v>917</v>
      </c>
      <c r="CM55" s="121">
        <v>0.0261723009814613</v>
      </c>
      <c r="CN55" s="55">
        <v>24</v>
      </c>
      <c r="CO55" s="55">
        <v>1844</v>
      </c>
      <c r="CP55" s="40">
        <v>79</v>
      </c>
      <c r="CQ55" s="17">
        <f t="shared" si="13"/>
        <v>0</v>
      </c>
      <c r="CR55" s="36">
        <f t="shared" si="14"/>
        <v>0</v>
      </c>
      <c r="CS55" s="122">
        <v>878</v>
      </c>
      <c r="CT55" s="121">
        <v>0.0273348519362187</v>
      </c>
      <c r="CU55" s="122">
        <v>24</v>
      </c>
      <c r="CV55" s="122">
        <v>1763</v>
      </c>
      <c r="CW55" s="40">
        <v>79</v>
      </c>
      <c r="CX55" s="17">
        <f t="shared" si="15"/>
        <v>0</v>
      </c>
      <c r="CY55" s="36">
        <f t="shared" si="16"/>
        <v>0</v>
      </c>
      <c r="CZ55" s="112">
        <v>1017</v>
      </c>
      <c r="DA55" s="117">
        <v>0.00884955752212389</v>
      </c>
      <c r="DB55" s="112">
        <v>9</v>
      </c>
      <c r="DC55" s="112">
        <v>703</v>
      </c>
      <c r="DD55" s="40">
        <v>79</v>
      </c>
      <c r="DE55" s="17">
        <f t="shared" si="17"/>
        <v>0</v>
      </c>
      <c r="DF55" s="36">
        <f t="shared" si="18"/>
        <v>0</v>
      </c>
      <c r="DG55" s="126">
        <v>1032</v>
      </c>
      <c r="DH55" s="32">
        <v>0.000968992248062015</v>
      </c>
      <c r="DI55" s="17">
        <v>1</v>
      </c>
      <c r="DJ55" s="18">
        <v>66</v>
      </c>
      <c r="DK55" s="40">
        <v>79</v>
      </c>
      <c r="DL55" s="17">
        <f t="shared" si="19"/>
        <v>0</v>
      </c>
      <c r="DM55" s="36">
        <f t="shared" si="20"/>
        <v>0</v>
      </c>
      <c r="DN55" s="33">
        <v>1502</v>
      </c>
      <c r="DO55" s="32">
        <v>0.0692410119840213</v>
      </c>
      <c r="DP55" s="18">
        <v>104</v>
      </c>
      <c r="DQ55" s="18">
        <v>5939</v>
      </c>
      <c r="DR55" s="40">
        <f t="shared" si="49"/>
        <v>57.1057692307692</v>
      </c>
      <c r="DS55" s="17">
        <f t="shared" si="21"/>
        <v>-2277</v>
      </c>
      <c r="DT55" s="36">
        <f t="shared" si="22"/>
        <v>-0.383397878430712</v>
      </c>
      <c r="DU55" s="18">
        <v>1117</v>
      </c>
      <c r="DV55" s="26">
        <v>0.0196956132497762</v>
      </c>
      <c r="DW55" s="18">
        <v>22</v>
      </c>
      <c r="DX55" s="18">
        <v>1385</v>
      </c>
      <c r="DY55" s="40">
        <f t="shared" si="23"/>
        <v>62.9545454545455</v>
      </c>
      <c r="DZ55" s="17">
        <f t="shared" si="24"/>
        <v>-353</v>
      </c>
      <c r="EA55" s="36">
        <f t="shared" si="25"/>
        <v>-0.254873646209386</v>
      </c>
      <c r="EB55" s="18">
        <v>1422</v>
      </c>
      <c r="EC55" s="26">
        <v>0.0288326300984529</v>
      </c>
      <c r="ED55" s="18">
        <v>41</v>
      </c>
      <c r="EE55" s="18">
        <v>2446</v>
      </c>
      <c r="EF55" s="40">
        <f t="shared" si="50"/>
        <v>59.6585365853659</v>
      </c>
      <c r="EG55" s="17">
        <f t="shared" si="26"/>
        <v>-792.999999999998</v>
      </c>
      <c r="EH55" s="36">
        <f t="shared" si="27"/>
        <v>-0.324202780049059</v>
      </c>
      <c r="EI55" s="18">
        <v>893</v>
      </c>
      <c r="EJ55" s="26">
        <v>0.0291153415453527</v>
      </c>
      <c r="EK55" s="18">
        <v>26</v>
      </c>
      <c r="EL55" s="18">
        <v>1666</v>
      </c>
      <c r="EM55" s="40">
        <v>79</v>
      </c>
      <c r="EN55" s="17">
        <f t="shared" si="28"/>
        <v>0</v>
      </c>
      <c r="EO55" s="36">
        <f t="shared" si="29"/>
        <v>0</v>
      </c>
      <c r="EP55" s="18">
        <v>875</v>
      </c>
      <c r="EQ55" s="26">
        <v>0.0365714285714286</v>
      </c>
      <c r="ER55" s="18">
        <v>32</v>
      </c>
      <c r="ES55" s="18">
        <v>2043</v>
      </c>
      <c r="ET55" s="40">
        <v>79</v>
      </c>
      <c r="EU55" s="17">
        <f t="shared" si="30"/>
        <v>0</v>
      </c>
      <c r="EV55" s="36">
        <f t="shared" si="31"/>
        <v>0</v>
      </c>
      <c r="EW55" s="18">
        <v>445</v>
      </c>
      <c r="EX55" s="26">
        <v>0.0202247191011236</v>
      </c>
      <c r="EY55" s="17">
        <v>9</v>
      </c>
      <c r="EZ55" s="18">
        <v>687</v>
      </c>
      <c r="FA55" s="40">
        <v>79</v>
      </c>
      <c r="FB55" s="17">
        <f t="shared" si="81"/>
        <v>0</v>
      </c>
      <c r="FC55" s="36">
        <f t="shared" si="82"/>
        <v>0</v>
      </c>
      <c r="FD55" s="18">
        <v>466</v>
      </c>
      <c r="FE55" s="26">
        <v>0.0236051502145923</v>
      </c>
      <c r="FF55" s="17">
        <v>11</v>
      </c>
      <c r="FG55" s="18">
        <v>847</v>
      </c>
      <c r="FH55" s="40">
        <v>79</v>
      </c>
      <c r="FI55" s="17">
        <f t="shared" si="83"/>
        <v>0</v>
      </c>
      <c r="FJ55" s="36">
        <f t="shared" si="84"/>
        <v>0</v>
      </c>
      <c r="FK55" s="18">
        <v>512</v>
      </c>
      <c r="FL55" s="26">
        <v>0.015625</v>
      </c>
      <c r="FM55" s="17">
        <v>8</v>
      </c>
      <c r="FN55" s="18">
        <v>628</v>
      </c>
      <c r="FO55" s="40">
        <v>79</v>
      </c>
      <c r="FP55" s="17">
        <f t="shared" si="85"/>
        <v>0</v>
      </c>
      <c r="FQ55" s="36">
        <f t="shared" si="86"/>
        <v>0</v>
      </c>
      <c r="FR55" s="18">
        <v>494</v>
      </c>
      <c r="FS55" s="26">
        <v>0.01417004048583</v>
      </c>
      <c r="FT55" s="17">
        <v>7</v>
      </c>
      <c r="FU55" s="18">
        <v>519</v>
      </c>
      <c r="FV55" s="40">
        <v>79</v>
      </c>
      <c r="FW55" s="17">
        <f t="shared" si="87"/>
        <v>0</v>
      </c>
      <c r="FX55" s="36">
        <f t="shared" si="88"/>
        <v>0</v>
      </c>
      <c r="FY55" s="18">
        <v>489</v>
      </c>
      <c r="FZ55" s="26">
        <v>0.0204498977505112</v>
      </c>
      <c r="GA55" s="17">
        <v>10</v>
      </c>
      <c r="GB55" s="18">
        <v>783</v>
      </c>
      <c r="GC55" s="40">
        <v>79</v>
      </c>
      <c r="GD55" s="17">
        <f t="shared" si="89"/>
        <v>0</v>
      </c>
      <c r="GE55" s="36">
        <f t="shared" si="90"/>
        <v>0</v>
      </c>
      <c r="GF55" s="18">
        <v>546</v>
      </c>
      <c r="GG55" s="26">
        <v>0.032967032967033</v>
      </c>
      <c r="GH55" s="18">
        <v>18</v>
      </c>
      <c r="GI55" s="18">
        <v>1418</v>
      </c>
      <c r="GJ55" s="40">
        <v>79</v>
      </c>
      <c r="GK55" s="17">
        <f t="shared" si="91"/>
        <v>0</v>
      </c>
      <c r="GL55" s="36">
        <f t="shared" si="92"/>
        <v>0</v>
      </c>
      <c r="GM55" s="18">
        <v>599</v>
      </c>
      <c r="GN55" s="26">
        <v>0.0183639398998331</v>
      </c>
      <c r="GO55" s="18">
        <v>11</v>
      </c>
      <c r="GP55" s="18">
        <v>868</v>
      </c>
      <c r="GQ55" s="40">
        <v>79</v>
      </c>
      <c r="GR55" s="17">
        <f t="shared" si="93"/>
        <v>0</v>
      </c>
      <c r="GS55" s="36">
        <f t="shared" si="94"/>
        <v>0</v>
      </c>
      <c r="GT55" s="18">
        <v>536</v>
      </c>
      <c r="GU55" s="26">
        <v>0.0242537313432836</v>
      </c>
      <c r="GV55" s="18">
        <v>13</v>
      </c>
      <c r="GW55" s="18">
        <v>912</v>
      </c>
      <c r="GX55" s="40">
        <v>79</v>
      </c>
      <c r="GY55" s="17">
        <f t="shared" si="32"/>
        <v>0</v>
      </c>
      <c r="GZ55" s="36">
        <f t="shared" si="33"/>
        <v>0</v>
      </c>
      <c r="HA55" s="18">
        <v>579</v>
      </c>
      <c r="HB55" s="26">
        <v>0.0397236614853195</v>
      </c>
      <c r="HC55" s="18">
        <v>23</v>
      </c>
      <c r="HD55" s="18">
        <v>1558</v>
      </c>
      <c r="HE55" s="40">
        <v>79</v>
      </c>
      <c r="HF55" s="17">
        <f t="shared" si="95"/>
        <v>0</v>
      </c>
      <c r="HG55" s="36">
        <f t="shared" si="96"/>
        <v>0</v>
      </c>
      <c r="HH55" s="18">
        <v>655</v>
      </c>
      <c r="HI55" s="26">
        <v>0.0320610687022901</v>
      </c>
      <c r="HJ55" s="17">
        <v>21</v>
      </c>
      <c r="HK55" s="18">
        <v>1439</v>
      </c>
      <c r="HL55" s="40">
        <v>79</v>
      </c>
      <c r="HM55" s="17">
        <f t="shared" si="97"/>
        <v>0</v>
      </c>
      <c r="HN55" s="36">
        <f t="shared" si="98"/>
        <v>0</v>
      </c>
      <c r="HO55" s="18"/>
      <c r="HP55" s="26"/>
      <c r="HQ55" s="17"/>
      <c r="HR55" s="18"/>
      <c r="HS55" s="40"/>
      <c r="HT55" s="17"/>
      <c r="HU55" s="36"/>
      <c r="HV55" s="17">
        <v>1002</v>
      </c>
      <c r="HW55" s="17">
        <v>70783.72</v>
      </c>
      <c r="HX55" s="18">
        <v>477</v>
      </c>
      <c r="HY55" s="18">
        <v>37131.43</v>
      </c>
      <c r="HZ55" s="17">
        <v>1633</v>
      </c>
      <c r="IA55" s="17">
        <v>118713</v>
      </c>
      <c r="IB55" s="17">
        <v>1160</v>
      </c>
      <c r="IC55" s="17">
        <v>81719</v>
      </c>
      <c r="ID55" s="17">
        <v>1146</v>
      </c>
      <c r="IE55" s="17">
        <v>75265</v>
      </c>
      <c r="IF55" s="16"/>
      <c r="IG55" s="16"/>
      <c r="IH55" s="41"/>
      <c r="II55" s="41"/>
      <c r="IJ55" s="41"/>
      <c r="IK55" s="41"/>
      <c r="IL55" s="18"/>
      <c r="IM55" s="41"/>
      <c r="IN55" s="41"/>
      <c r="IO55" s="41"/>
      <c r="IP55" s="18"/>
      <c r="IQ55" s="18"/>
      <c r="IR55" s="18">
        <f t="shared" si="34"/>
        <v>919</v>
      </c>
      <c r="IS55" s="18">
        <f t="shared" si="35"/>
        <v>59455.7272727273</v>
      </c>
      <c r="IT55" s="17">
        <v>79</v>
      </c>
      <c r="IU55" s="18">
        <f t="shared" si="99"/>
        <v>-5312</v>
      </c>
      <c r="IV55" s="36">
        <f t="shared" si="36"/>
        <v>-0.0893437898023434</v>
      </c>
      <c r="IW55" s="18">
        <f t="shared" si="37"/>
        <v>6337</v>
      </c>
      <c r="IX55" s="42">
        <f t="shared" si="38"/>
        <v>443067.877272727</v>
      </c>
      <c r="IY55" s="43"/>
      <c r="IZ55" s="43"/>
      <c r="JB55" s="44">
        <f ca="1">DAY(TODAY()-1)/DAY(EOMONTH(TODAY(),0))</f>
        <v>0.0645161290322581</v>
      </c>
    </row>
    <row r="56" spans="1:260">
      <c r="A56" s="16" t="s">
        <v>133</v>
      </c>
      <c r="B56" s="17" t="s">
        <v>46</v>
      </c>
      <c r="C56" s="18">
        <v>6939962759265</v>
      </c>
      <c r="D56" s="18">
        <v>21061220000373</v>
      </c>
      <c r="E56" s="17" t="s">
        <v>246</v>
      </c>
      <c r="F56" s="19" t="s">
        <v>247</v>
      </c>
      <c r="G56" s="17" t="s">
        <v>129</v>
      </c>
      <c r="H56" s="26">
        <f>VLOOKUP(C56,供应链!E:J,6,0)</f>
        <v>0.208333333333333</v>
      </c>
      <c r="I56" s="17">
        <f>VLOOKUP(C56,供应链!E:H,4,0)</f>
        <v>25</v>
      </c>
      <c r="J56" s="17">
        <f>VLOOKUP(C56,供应链!E:K,7,0)</f>
        <v>0</v>
      </c>
      <c r="K56" s="18">
        <f>VLOOKUP(C56,供应链!E:I,5,0)</f>
        <v>155.555555555556</v>
      </c>
      <c r="L56" s="27">
        <f t="shared" si="0"/>
        <v>0.00282844248486991</v>
      </c>
      <c r="M56" s="17">
        <v>356</v>
      </c>
      <c r="N56" s="26">
        <v>0.0449438202247191</v>
      </c>
      <c r="O56" s="18">
        <v>16</v>
      </c>
      <c r="P56" s="18">
        <v>1559</v>
      </c>
      <c r="Q56" s="40">
        <f t="shared" si="72"/>
        <v>97.4375</v>
      </c>
      <c r="R56" s="17">
        <f t="shared" si="1"/>
        <v>-505</v>
      </c>
      <c r="S56" s="36">
        <f t="shared" si="40"/>
        <v>-0.323925593329057</v>
      </c>
      <c r="T56" s="17">
        <v>304</v>
      </c>
      <c r="U56" s="26">
        <v>0.0493421052631579</v>
      </c>
      <c r="V56" s="18">
        <v>15</v>
      </c>
      <c r="W56" s="18">
        <v>1467</v>
      </c>
      <c r="X56" s="40">
        <f t="shared" si="2"/>
        <v>97.8</v>
      </c>
      <c r="Y56" s="17">
        <f t="shared" si="100"/>
        <v>-468</v>
      </c>
      <c r="Z56" s="36">
        <f t="shared" si="101"/>
        <v>-0.319018404907976</v>
      </c>
      <c r="AA56" s="17">
        <v>375</v>
      </c>
      <c r="AB56" s="26">
        <v>0.04</v>
      </c>
      <c r="AC56" s="18">
        <v>15</v>
      </c>
      <c r="AD56" s="18">
        <v>1468</v>
      </c>
      <c r="AE56" s="40">
        <v>109</v>
      </c>
      <c r="AF56" s="17">
        <f t="shared" si="73"/>
        <v>-300</v>
      </c>
      <c r="AG56" s="36">
        <f t="shared" si="74"/>
        <v>-0.204359673024523</v>
      </c>
      <c r="AH56" s="17">
        <v>336</v>
      </c>
      <c r="AI56" s="26">
        <v>0.0386904761904762</v>
      </c>
      <c r="AJ56" s="18">
        <v>13</v>
      </c>
      <c r="AK56" s="18">
        <v>1220</v>
      </c>
      <c r="AL56" s="40">
        <v>109</v>
      </c>
      <c r="AM56" s="17">
        <f t="shared" si="75"/>
        <v>-260</v>
      </c>
      <c r="AN56" s="36">
        <f t="shared" si="76"/>
        <v>-0.213114754098361</v>
      </c>
      <c r="AO56" s="17">
        <v>389</v>
      </c>
      <c r="AP56" s="26">
        <v>0.038560411311054</v>
      </c>
      <c r="AQ56" s="18">
        <v>15</v>
      </c>
      <c r="AR56" s="18">
        <v>1431</v>
      </c>
      <c r="AS56" s="40">
        <v>109</v>
      </c>
      <c r="AT56" s="17">
        <f t="shared" si="77"/>
        <v>-300</v>
      </c>
      <c r="AU56" s="36">
        <f t="shared" si="78"/>
        <v>-0.209643605870021</v>
      </c>
      <c r="AV56" s="17">
        <v>437</v>
      </c>
      <c r="AW56" s="26">
        <v>0.0297482837528604</v>
      </c>
      <c r="AX56" s="18">
        <v>13</v>
      </c>
      <c r="AY56" s="18">
        <v>1256</v>
      </c>
      <c r="AZ56" s="40">
        <v>109</v>
      </c>
      <c r="BA56" s="17">
        <f t="shared" si="79"/>
        <v>-260</v>
      </c>
      <c r="BB56" s="36">
        <f t="shared" si="80"/>
        <v>-0.207006369426752</v>
      </c>
      <c r="BC56" s="17">
        <v>474</v>
      </c>
      <c r="BD56" s="26">
        <v>0.040084388185654</v>
      </c>
      <c r="BE56" s="17">
        <v>19</v>
      </c>
      <c r="BF56" s="18">
        <v>1803</v>
      </c>
      <c r="BG56" s="40">
        <v>109</v>
      </c>
      <c r="BH56" s="17">
        <f t="shared" si="3"/>
        <v>-380</v>
      </c>
      <c r="BI56" s="36">
        <f t="shared" si="4"/>
        <v>-0.210759844703272</v>
      </c>
      <c r="BJ56" s="17">
        <v>448</v>
      </c>
      <c r="BK56" s="32">
        <v>0.0178571428571429</v>
      </c>
      <c r="BL56" s="17">
        <v>8</v>
      </c>
      <c r="BM56" s="18">
        <v>762</v>
      </c>
      <c r="BN56" s="40">
        <v>109</v>
      </c>
      <c r="BO56" s="17">
        <f t="shared" si="5"/>
        <v>-160</v>
      </c>
      <c r="BP56" s="36">
        <f t="shared" si="6"/>
        <v>-0.20997375328084</v>
      </c>
      <c r="BQ56" s="17">
        <v>392</v>
      </c>
      <c r="BR56" s="32">
        <v>0.0280612244897959</v>
      </c>
      <c r="BS56" s="18">
        <v>11</v>
      </c>
      <c r="BT56" s="18">
        <v>1074</v>
      </c>
      <c r="BU56" s="40">
        <v>109</v>
      </c>
      <c r="BV56" s="17">
        <f t="shared" si="7"/>
        <v>-220</v>
      </c>
      <c r="BW56" s="36">
        <f t="shared" si="8"/>
        <v>-0.204841713221601</v>
      </c>
      <c r="BX56" s="112">
        <v>399</v>
      </c>
      <c r="BY56" s="117">
        <v>0.0350877192982456</v>
      </c>
      <c r="BZ56" s="18">
        <v>14</v>
      </c>
      <c r="CA56" s="112">
        <v>1288</v>
      </c>
      <c r="CB56" s="40">
        <v>109</v>
      </c>
      <c r="CC56" s="17">
        <f t="shared" si="9"/>
        <v>-280</v>
      </c>
      <c r="CD56" s="36">
        <f t="shared" si="10"/>
        <v>-0.217391304347826</v>
      </c>
      <c r="CE56" s="112">
        <v>371</v>
      </c>
      <c r="CF56" s="117">
        <v>0.0431266846361186</v>
      </c>
      <c r="CG56" s="112">
        <v>16</v>
      </c>
      <c r="CH56" s="260">
        <v>1524.70588235294</v>
      </c>
      <c r="CI56" s="40">
        <v>109</v>
      </c>
      <c r="CJ56" s="17">
        <f t="shared" si="11"/>
        <v>-320</v>
      </c>
      <c r="CK56" s="36">
        <f t="shared" si="12"/>
        <v>-0.209876543209877</v>
      </c>
      <c r="CL56" s="120">
        <v>289</v>
      </c>
      <c r="CM56" s="121">
        <v>0.0519031141868512</v>
      </c>
      <c r="CN56" s="55">
        <v>15</v>
      </c>
      <c r="CO56" s="55">
        <v>1439</v>
      </c>
      <c r="CP56" s="40">
        <v>109</v>
      </c>
      <c r="CQ56" s="17">
        <f t="shared" si="13"/>
        <v>-300</v>
      </c>
      <c r="CR56" s="36">
        <f t="shared" si="14"/>
        <v>-0.208478109798471</v>
      </c>
      <c r="CS56" s="122">
        <v>284</v>
      </c>
      <c r="CT56" s="121">
        <v>0.0563380281690141</v>
      </c>
      <c r="CU56" s="122">
        <v>16</v>
      </c>
      <c r="CV56" s="122">
        <v>1488</v>
      </c>
      <c r="CW56" s="40">
        <v>109</v>
      </c>
      <c r="CX56" s="17">
        <f t="shared" si="15"/>
        <v>-320</v>
      </c>
      <c r="CY56" s="36">
        <f t="shared" si="16"/>
        <v>-0.21505376344086</v>
      </c>
      <c r="CZ56" s="112">
        <v>369</v>
      </c>
      <c r="DA56" s="117">
        <v>0.029810298102981</v>
      </c>
      <c r="DB56" s="112">
        <v>11</v>
      </c>
      <c r="DC56" s="112">
        <v>1070</v>
      </c>
      <c r="DD56" s="40">
        <v>109</v>
      </c>
      <c r="DE56" s="17">
        <f t="shared" si="17"/>
        <v>-220</v>
      </c>
      <c r="DF56" s="36">
        <f t="shared" si="18"/>
        <v>-0.205607476635514</v>
      </c>
      <c r="DG56" s="126">
        <v>329</v>
      </c>
      <c r="DH56" s="32">
        <v>0.0060790273556231</v>
      </c>
      <c r="DI56" s="17">
        <v>2</v>
      </c>
      <c r="DJ56" s="18">
        <v>218</v>
      </c>
      <c r="DK56" s="40">
        <v>109</v>
      </c>
      <c r="DL56" s="17">
        <f t="shared" si="19"/>
        <v>-40</v>
      </c>
      <c r="DM56" s="36">
        <f t="shared" si="20"/>
        <v>-0.18348623853211</v>
      </c>
      <c r="DN56" s="33">
        <v>422</v>
      </c>
      <c r="DO56" s="32">
        <v>0.033175355450237</v>
      </c>
      <c r="DP56" s="18">
        <v>14</v>
      </c>
      <c r="DQ56" s="18">
        <v>1374</v>
      </c>
      <c r="DR56" s="40">
        <f t="shared" si="49"/>
        <v>98.1428571428571</v>
      </c>
      <c r="DS56" s="17">
        <f t="shared" si="21"/>
        <v>-432</v>
      </c>
      <c r="DT56" s="36">
        <f t="shared" si="22"/>
        <v>-0.314410480349345</v>
      </c>
      <c r="DU56" s="18">
        <v>290</v>
      </c>
      <c r="DV56" s="26">
        <v>0.0344827586206897</v>
      </c>
      <c r="DW56" s="18">
        <v>10</v>
      </c>
      <c r="DX56" s="18">
        <v>936</v>
      </c>
      <c r="DY56" s="40">
        <f t="shared" si="23"/>
        <v>93.6</v>
      </c>
      <c r="DZ56" s="17">
        <f t="shared" si="24"/>
        <v>-354</v>
      </c>
      <c r="EA56" s="36">
        <f t="shared" si="25"/>
        <v>-0.378205128205128</v>
      </c>
      <c r="EB56" s="18">
        <v>374</v>
      </c>
      <c r="EC56" s="26">
        <v>0.0401069518716578</v>
      </c>
      <c r="ED56" s="18">
        <v>15</v>
      </c>
      <c r="EE56" s="18">
        <v>1470</v>
      </c>
      <c r="EF56" s="40">
        <f t="shared" si="50"/>
        <v>98</v>
      </c>
      <c r="EG56" s="17">
        <f t="shared" si="26"/>
        <v>-465</v>
      </c>
      <c r="EH56" s="36">
        <f t="shared" si="27"/>
        <v>-0.316326530612245</v>
      </c>
      <c r="EI56" s="18">
        <v>202</v>
      </c>
      <c r="EJ56" s="26">
        <v>0.0148514851485149</v>
      </c>
      <c r="EK56" s="18">
        <v>3</v>
      </c>
      <c r="EL56" s="18">
        <v>297</v>
      </c>
      <c r="EM56" s="40">
        <v>109</v>
      </c>
      <c r="EN56" s="17">
        <f t="shared" si="28"/>
        <v>-60</v>
      </c>
      <c r="EO56" s="36">
        <f t="shared" si="29"/>
        <v>-0.202020202020202</v>
      </c>
      <c r="EP56" s="18">
        <v>197</v>
      </c>
      <c r="EQ56" s="26">
        <v>0.0101522842639594</v>
      </c>
      <c r="ER56" s="18">
        <v>2</v>
      </c>
      <c r="ES56" s="18">
        <v>198</v>
      </c>
      <c r="ET56" s="40">
        <v>109</v>
      </c>
      <c r="EU56" s="17">
        <f t="shared" si="30"/>
        <v>-40</v>
      </c>
      <c r="EV56" s="36">
        <f t="shared" si="31"/>
        <v>-0.202020202020202</v>
      </c>
      <c r="EW56" s="18">
        <v>81</v>
      </c>
      <c r="EX56" s="26">
        <v>0.0246913580246914</v>
      </c>
      <c r="EY56" s="17">
        <v>2</v>
      </c>
      <c r="EZ56" s="18">
        <v>218</v>
      </c>
      <c r="FA56" s="40">
        <v>109</v>
      </c>
      <c r="FB56" s="17">
        <f t="shared" si="81"/>
        <v>-40</v>
      </c>
      <c r="FC56" s="36">
        <f t="shared" si="82"/>
        <v>-0.18348623853211</v>
      </c>
      <c r="FD56" s="18">
        <v>89</v>
      </c>
      <c r="FE56" s="26">
        <v>0.0224719101123595</v>
      </c>
      <c r="FF56" s="17">
        <v>2</v>
      </c>
      <c r="FG56" s="18">
        <v>218</v>
      </c>
      <c r="FH56" s="40">
        <v>109</v>
      </c>
      <c r="FI56" s="17">
        <f t="shared" si="83"/>
        <v>-40</v>
      </c>
      <c r="FJ56" s="36">
        <f t="shared" si="84"/>
        <v>-0.18348623853211</v>
      </c>
      <c r="FK56" s="18">
        <v>78</v>
      </c>
      <c r="FL56" s="26">
        <v>0.0256410256410256</v>
      </c>
      <c r="FM56" s="17">
        <v>2</v>
      </c>
      <c r="FN56" s="18">
        <v>213</v>
      </c>
      <c r="FO56" s="40">
        <v>109</v>
      </c>
      <c r="FP56" s="17">
        <f t="shared" si="85"/>
        <v>-40</v>
      </c>
      <c r="FQ56" s="36">
        <f t="shared" si="86"/>
        <v>-0.187793427230047</v>
      </c>
      <c r="FR56" s="18">
        <v>84</v>
      </c>
      <c r="FS56" s="26">
        <v>0.0238095238095238</v>
      </c>
      <c r="FT56" s="17">
        <v>2</v>
      </c>
      <c r="FU56" s="18">
        <v>218</v>
      </c>
      <c r="FV56" s="40">
        <v>109</v>
      </c>
      <c r="FW56" s="17">
        <f t="shared" si="87"/>
        <v>-40</v>
      </c>
      <c r="FX56" s="36">
        <f t="shared" si="88"/>
        <v>-0.18348623853211</v>
      </c>
      <c r="FY56" s="18">
        <v>84</v>
      </c>
      <c r="FZ56" s="26">
        <v>0.0476190476190476</v>
      </c>
      <c r="GA56" s="17">
        <v>4</v>
      </c>
      <c r="GB56" s="18">
        <v>424</v>
      </c>
      <c r="GC56" s="40">
        <v>109</v>
      </c>
      <c r="GD56" s="17">
        <f t="shared" si="89"/>
        <v>-80</v>
      </c>
      <c r="GE56" s="36">
        <f t="shared" si="90"/>
        <v>-0.188679245283019</v>
      </c>
      <c r="GF56" s="18">
        <v>123</v>
      </c>
      <c r="GG56" s="26">
        <v>0.040650406504065</v>
      </c>
      <c r="GH56" s="18">
        <v>5</v>
      </c>
      <c r="GI56" s="18">
        <v>535</v>
      </c>
      <c r="GJ56" s="40">
        <v>109</v>
      </c>
      <c r="GK56" s="17">
        <f t="shared" si="91"/>
        <v>-100</v>
      </c>
      <c r="GL56" s="36">
        <f t="shared" si="92"/>
        <v>-0.186915887850467</v>
      </c>
      <c r="GM56" s="18">
        <v>116</v>
      </c>
      <c r="GN56" s="26">
        <v>0.0258620689655172</v>
      </c>
      <c r="GO56" s="18">
        <v>3</v>
      </c>
      <c r="GP56" s="18">
        <v>318</v>
      </c>
      <c r="GQ56" s="40">
        <v>109</v>
      </c>
      <c r="GR56" s="17">
        <f t="shared" si="93"/>
        <v>-60</v>
      </c>
      <c r="GS56" s="36">
        <f t="shared" si="94"/>
        <v>-0.188679245283019</v>
      </c>
      <c r="GT56" s="18">
        <v>89</v>
      </c>
      <c r="GU56" s="26">
        <v>0.0674157303370786</v>
      </c>
      <c r="GV56" s="18">
        <v>6</v>
      </c>
      <c r="GW56" s="18">
        <v>639</v>
      </c>
      <c r="GX56" s="40">
        <v>109</v>
      </c>
      <c r="GY56" s="17">
        <f t="shared" si="32"/>
        <v>-120</v>
      </c>
      <c r="GZ56" s="36">
        <f t="shared" si="33"/>
        <v>-0.187793427230047</v>
      </c>
      <c r="HA56" s="18">
        <v>67</v>
      </c>
      <c r="HB56" s="26">
        <v>0</v>
      </c>
      <c r="HC56" s="18">
        <v>0</v>
      </c>
      <c r="HD56" s="18">
        <v>0</v>
      </c>
      <c r="HE56" s="40">
        <v>109</v>
      </c>
      <c r="HF56" s="17">
        <f t="shared" si="95"/>
        <v>0</v>
      </c>
      <c r="HG56" s="36">
        <f t="shared" si="96"/>
        <v>0</v>
      </c>
      <c r="HH56" s="18">
        <v>69</v>
      </c>
      <c r="HI56" s="26">
        <v>0.0434782608695652</v>
      </c>
      <c r="HJ56" s="17">
        <v>3</v>
      </c>
      <c r="HK56" s="18">
        <v>327</v>
      </c>
      <c r="HL56" s="40">
        <v>109</v>
      </c>
      <c r="HM56" s="17">
        <f t="shared" si="97"/>
        <v>-60</v>
      </c>
      <c r="HN56" s="36">
        <f t="shared" si="98"/>
        <v>-0.18348623853211</v>
      </c>
      <c r="HO56" s="18"/>
      <c r="HP56" s="26"/>
      <c r="HQ56" s="17"/>
      <c r="HR56" s="18"/>
      <c r="HS56" s="40"/>
      <c r="HT56" s="17"/>
      <c r="HU56" s="36"/>
      <c r="HV56" s="17">
        <v>134</v>
      </c>
      <c r="HW56" s="17">
        <v>16755.22</v>
      </c>
      <c r="HX56" s="18">
        <v>161</v>
      </c>
      <c r="HY56" s="18">
        <v>18777.28</v>
      </c>
      <c r="HZ56" s="17">
        <v>436</v>
      </c>
      <c r="IA56" s="17">
        <v>46273</v>
      </c>
      <c r="IB56" s="17">
        <v>380</v>
      </c>
      <c r="IC56" s="17">
        <v>39885</v>
      </c>
      <c r="ID56" s="17">
        <v>350</v>
      </c>
      <c r="IE56" s="17">
        <v>33075</v>
      </c>
      <c r="IF56" s="16"/>
      <c r="IG56" s="16"/>
      <c r="IH56" s="41"/>
      <c r="II56" s="41"/>
      <c r="IJ56" s="41"/>
      <c r="IK56" s="41"/>
      <c r="IL56" s="18"/>
      <c r="IM56" s="41"/>
      <c r="IN56" s="41"/>
      <c r="IO56" s="41"/>
      <c r="IP56" s="18"/>
      <c r="IQ56" s="18"/>
      <c r="IR56" s="18">
        <f t="shared" si="34"/>
        <v>272</v>
      </c>
      <c r="IS56" s="18">
        <f t="shared" si="35"/>
        <v>26452.7058823529</v>
      </c>
      <c r="IT56" s="17">
        <v>129</v>
      </c>
      <c r="IU56" s="18">
        <f t="shared" si="99"/>
        <v>-6264</v>
      </c>
      <c r="IV56" s="36">
        <f t="shared" si="36"/>
        <v>-0.236799971536327</v>
      </c>
      <c r="IW56" s="18">
        <f t="shared" si="37"/>
        <v>1733</v>
      </c>
      <c r="IX56" s="42">
        <f t="shared" si="38"/>
        <v>181218.205882353</v>
      </c>
      <c r="IY56" s="43"/>
      <c r="IZ56" s="43"/>
    </row>
    <row r="57" spans="1:260">
      <c r="A57" s="16" t="s">
        <v>139</v>
      </c>
      <c r="B57" s="17" t="s">
        <v>46</v>
      </c>
      <c r="C57" s="18">
        <v>6939962753065</v>
      </c>
      <c r="D57" s="18">
        <v>21061210000311</v>
      </c>
      <c r="E57" s="17" t="s">
        <v>248</v>
      </c>
      <c r="F57" s="19" t="s">
        <v>249</v>
      </c>
      <c r="G57" s="17" t="s">
        <v>129</v>
      </c>
      <c r="H57" s="26">
        <f>VLOOKUP(C57,供应链!E:J,6,0)</f>
        <v>1</v>
      </c>
      <c r="I57" s="17">
        <f>VLOOKUP(C57,供应链!E:H,4,0)</f>
        <v>270</v>
      </c>
      <c r="J57" s="17">
        <f>VLOOKUP(C57,供应链!E:K,7,0)</f>
        <v>33</v>
      </c>
      <c r="K57" s="18">
        <f>VLOOKUP(C57,供应链!E:I,5,0)</f>
        <v>29.9391119251522</v>
      </c>
      <c r="L57" s="27">
        <f t="shared" si="0"/>
        <v>0.00366033733336106</v>
      </c>
      <c r="M57" s="17">
        <v>517</v>
      </c>
      <c r="N57" s="26">
        <v>0.0522243713733075</v>
      </c>
      <c r="O57" s="18">
        <v>27</v>
      </c>
      <c r="P57" s="18">
        <v>4306</v>
      </c>
      <c r="Q57" s="40">
        <f t="shared" si="72"/>
        <v>159.481481481481</v>
      </c>
      <c r="R57" s="17">
        <f t="shared" si="1"/>
        <v>-797</v>
      </c>
      <c r="S57" s="36">
        <f t="shared" si="40"/>
        <v>-0.185090571295866</v>
      </c>
      <c r="T57" s="17">
        <v>369</v>
      </c>
      <c r="U57" s="26">
        <v>0.02710027100271</v>
      </c>
      <c r="V57" s="18">
        <v>10</v>
      </c>
      <c r="W57" s="18">
        <v>1499</v>
      </c>
      <c r="X57" s="40">
        <f t="shared" si="2"/>
        <v>149.9</v>
      </c>
      <c r="Y57" s="17">
        <f t="shared" si="100"/>
        <v>-391</v>
      </c>
      <c r="Z57" s="36">
        <f t="shared" si="101"/>
        <v>-0.260840560373582</v>
      </c>
      <c r="AA57" s="17">
        <v>377</v>
      </c>
      <c r="AB57" s="26">
        <v>0.0477453580901857</v>
      </c>
      <c r="AC57" s="18">
        <v>18</v>
      </c>
      <c r="AD57" s="18">
        <v>2715</v>
      </c>
      <c r="AE57" s="40">
        <v>179</v>
      </c>
      <c r="AF57" s="17">
        <f t="shared" si="73"/>
        <v>-180</v>
      </c>
      <c r="AG57" s="36">
        <f t="shared" si="74"/>
        <v>-0.0662983425414365</v>
      </c>
      <c r="AH57" s="17">
        <v>357</v>
      </c>
      <c r="AI57" s="26">
        <v>0.0280112044817927</v>
      </c>
      <c r="AJ57" s="18">
        <v>10</v>
      </c>
      <c r="AK57" s="18">
        <v>1645</v>
      </c>
      <c r="AL57" s="40">
        <v>179</v>
      </c>
      <c r="AM57" s="17">
        <f t="shared" si="75"/>
        <v>-100</v>
      </c>
      <c r="AN57" s="36">
        <f t="shared" si="76"/>
        <v>-0.060790273556231</v>
      </c>
      <c r="AO57" s="17">
        <v>332</v>
      </c>
      <c r="AP57" s="26">
        <v>0.0271084337349398</v>
      </c>
      <c r="AQ57" s="18">
        <v>9</v>
      </c>
      <c r="AR57" s="18">
        <v>1456</v>
      </c>
      <c r="AS57" s="40">
        <v>179</v>
      </c>
      <c r="AT57" s="17">
        <f t="shared" si="77"/>
        <v>-90</v>
      </c>
      <c r="AU57" s="36">
        <f t="shared" si="78"/>
        <v>-0.0618131868131868</v>
      </c>
      <c r="AV57" s="17">
        <v>428</v>
      </c>
      <c r="AW57" s="26">
        <v>0.0397196261682243</v>
      </c>
      <c r="AX57" s="18">
        <v>17</v>
      </c>
      <c r="AY57" s="18">
        <v>2641</v>
      </c>
      <c r="AZ57" s="40">
        <v>179</v>
      </c>
      <c r="BA57" s="17">
        <f t="shared" si="79"/>
        <v>-170</v>
      </c>
      <c r="BB57" s="36">
        <f t="shared" si="80"/>
        <v>-0.0643695569859902</v>
      </c>
      <c r="BC57" s="17">
        <v>401</v>
      </c>
      <c r="BD57" s="26">
        <v>0.0224438902743142</v>
      </c>
      <c r="BE57" s="17">
        <v>9</v>
      </c>
      <c r="BF57" s="18">
        <v>1402</v>
      </c>
      <c r="BG57" s="40">
        <v>179</v>
      </c>
      <c r="BH57" s="17">
        <f t="shared" si="3"/>
        <v>-90</v>
      </c>
      <c r="BI57" s="36">
        <f t="shared" si="4"/>
        <v>-0.0641940085592011</v>
      </c>
      <c r="BJ57" s="17">
        <v>451</v>
      </c>
      <c r="BK57" s="32">
        <v>0.0133037694013304</v>
      </c>
      <c r="BL57" s="17">
        <v>6</v>
      </c>
      <c r="BM57" s="18">
        <v>960</v>
      </c>
      <c r="BN57" s="40">
        <v>179</v>
      </c>
      <c r="BO57" s="17">
        <f t="shared" si="5"/>
        <v>-60</v>
      </c>
      <c r="BP57" s="36">
        <f t="shared" si="6"/>
        <v>-0.0625</v>
      </c>
      <c r="BQ57" s="17">
        <v>408</v>
      </c>
      <c r="BR57" s="32">
        <v>0.0392156862745098</v>
      </c>
      <c r="BS57" s="18">
        <v>16</v>
      </c>
      <c r="BT57" s="18">
        <v>2559</v>
      </c>
      <c r="BU57" s="40">
        <v>179</v>
      </c>
      <c r="BV57" s="17">
        <f t="shared" si="7"/>
        <v>-160</v>
      </c>
      <c r="BW57" s="36">
        <f t="shared" si="8"/>
        <v>-0.0625244236029699</v>
      </c>
      <c r="BX57" s="112">
        <v>456</v>
      </c>
      <c r="BY57" s="117">
        <v>0.037280701754386</v>
      </c>
      <c r="BZ57" s="18">
        <v>17</v>
      </c>
      <c r="CA57" s="112">
        <v>2753</v>
      </c>
      <c r="CB57" s="40">
        <v>179</v>
      </c>
      <c r="CC57" s="17">
        <f t="shared" si="9"/>
        <v>-170</v>
      </c>
      <c r="CD57" s="36">
        <f t="shared" si="10"/>
        <v>-0.0617508172902288</v>
      </c>
      <c r="CE57" s="112">
        <v>382</v>
      </c>
      <c r="CF57" s="117">
        <v>0.0183246073298429</v>
      </c>
      <c r="CG57" s="112">
        <v>7</v>
      </c>
      <c r="CH57" s="260">
        <v>1122.625</v>
      </c>
      <c r="CI57" s="40">
        <v>179</v>
      </c>
      <c r="CJ57" s="17">
        <f t="shared" si="11"/>
        <v>-70</v>
      </c>
      <c r="CK57" s="36">
        <f t="shared" si="12"/>
        <v>-0.0623538581449727</v>
      </c>
      <c r="CL57" s="120">
        <v>359</v>
      </c>
      <c r="CM57" s="121">
        <v>0.0139275766016713</v>
      </c>
      <c r="CN57" s="55">
        <v>5</v>
      </c>
      <c r="CO57" s="55">
        <v>835</v>
      </c>
      <c r="CP57" s="40">
        <v>179</v>
      </c>
      <c r="CQ57" s="17">
        <f t="shared" si="13"/>
        <v>-50</v>
      </c>
      <c r="CR57" s="36">
        <f t="shared" si="14"/>
        <v>-0.0598802395209581</v>
      </c>
      <c r="CS57" s="122">
        <v>391</v>
      </c>
      <c r="CT57" s="121">
        <v>0.0153452685421995</v>
      </c>
      <c r="CU57" s="122">
        <v>6</v>
      </c>
      <c r="CV57" s="122">
        <v>1034</v>
      </c>
      <c r="CW57" s="40">
        <v>179</v>
      </c>
      <c r="CX57" s="17">
        <f t="shared" si="15"/>
        <v>-60</v>
      </c>
      <c r="CY57" s="36">
        <f t="shared" si="16"/>
        <v>-0.058027079303675</v>
      </c>
      <c r="CZ57" s="112">
        <v>403</v>
      </c>
      <c r="DA57" s="117">
        <v>0.0148883374689826</v>
      </c>
      <c r="DB57" s="112">
        <v>6</v>
      </c>
      <c r="DC57" s="112">
        <v>960</v>
      </c>
      <c r="DD57" s="40">
        <v>179</v>
      </c>
      <c r="DE57" s="17">
        <f t="shared" si="17"/>
        <v>-60</v>
      </c>
      <c r="DF57" s="36">
        <f t="shared" si="18"/>
        <v>-0.0625</v>
      </c>
      <c r="DG57" s="126">
        <v>461</v>
      </c>
      <c r="DH57" s="32">
        <v>0.0151843817787419</v>
      </c>
      <c r="DI57" s="17">
        <v>7</v>
      </c>
      <c r="DJ57" s="18">
        <v>1183</v>
      </c>
      <c r="DK57" s="40">
        <v>179</v>
      </c>
      <c r="DL57" s="17">
        <f t="shared" si="19"/>
        <v>-70</v>
      </c>
      <c r="DM57" s="36">
        <f t="shared" si="20"/>
        <v>-0.0591715976331361</v>
      </c>
      <c r="DN57" s="33">
        <v>632</v>
      </c>
      <c r="DO57" s="32">
        <v>0.0474683544303798</v>
      </c>
      <c r="DP57" s="18">
        <v>30</v>
      </c>
      <c r="DQ57" s="18">
        <v>4930</v>
      </c>
      <c r="DR57" s="40">
        <f t="shared" si="49"/>
        <v>164.333333333333</v>
      </c>
      <c r="DS57" s="17">
        <f t="shared" si="21"/>
        <v>-740</v>
      </c>
      <c r="DT57" s="36">
        <f t="shared" si="22"/>
        <v>-0.150101419878296</v>
      </c>
      <c r="DU57" s="18">
        <v>529</v>
      </c>
      <c r="DV57" s="26">
        <v>0.0415879017013233</v>
      </c>
      <c r="DW57" s="18">
        <v>22</v>
      </c>
      <c r="DX57" s="18">
        <v>3639</v>
      </c>
      <c r="DY57" s="40">
        <f t="shared" si="23"/>
        <v>165.409090909091</v>
      </c>
      <c r="DZ57" s="17">
        <f t="shared" si="24"/>
        <v>-519</v>
      </c>
      <c r="EA57" s="36">
        <f t="shared" si="25"/>
        <v>-0.142621599340478</v>
      </c>
      <c r="EB57" s="18">
        <v>732</v>
      </c>
      <c r="EC57" s="26">
        <v>0.0437158469945355</v>
      </c>
      <c r="ED57" s="18">
        <v>32</v>
      </c>
      <c r="EE57" s="18">
        <v>5231</v>
      </c>
      <c r="EF57" s="40">
        <f t="shared" si="50"/>
        <v>163.46875</v>
      </c>
      <c r="EG57" s="17">
        <f t="shared" si="26"/>
        <v>-817</v>
      </c>
      <c r="EH57" s="36">
        <f t="shared" si="27"/>
        <v>-0.156184285987383</v>
      </c>
      <c r="EI57" s="18">
        <v>385</v>
      </c>
      <c r="EJ57" s="26">
        <v>0.025974025974026</v>
      </c>
      <c r="EK57" s="18">
        <v>10</v>
      </c>
      <c r="EL57" s="18">
        <v>1720</v>
      </c>
      <c r="EM57" s="40">
        <v>179</v>
      </c>
      <c r="EN57" s="17">
        <f t="shared" si="28"/>
        <v>-100</v>
      </c>
      <c r="EO57" s="36">
        <f t="shared" si="29"/>
        <v>-0.0581395348837209</v>
      </c>
      <c r="EP57" s="18">
        <v>382</v>
      </c>
      <c r="EQ57" s="26">
        <v>0.0287958115183246</v>
      </c>
      <c r="ER57" s="18">
        <v>11</v>
      </c>
      <c r="ES57" s="18">
        <v>1906</v>
      </c>
      <c r="ET57" s="40">
        <v>179</v>
      </c>
      <c r="EU57" s="17">
        <f t="shared" si="30"/>
        <v>-110</v>
      </c>
      <c r="EV57" s="36">
        <f t="shared" si="31"/>
        <v>-0.0577124868835257</v>
      </c>
      <c r="EW57" s="18">
        <v>238</v>
      </c>
      <c r="EX57" s="26">
        <v>0.0336134453781513</v>
      </c>
      <c r="EY57" s="17">
        <v>8</v>
      </c>
      <c r="EZ57" s="18">
        <v>1402</v>
      </c>
      <c r="FA57" s="40">
        <v>179</v>
      </c>
      <c r="FB57" s="17">
        <f t="shared" si="81"/>
        <v>-80</v>
      </c>
      <c r="FC57" s="36">
        <f t="shared" si="82"/>
        <v>-0.0570613409415121</v>
      </c>
      <c r="FD57" s="18">
        <v>236</v>
      </c>
      <c r="FE57" s="26">
        <v>0.038135593220339</v>
      </c>
      <c r="FF57" s="17">
        <v>9</v>
      </c>
      <c r="FG57" s="18">
        <v>1573</v>
      </c>
      <c r="FH57" s="40">
        <v>179</v>
      </c>
      <c r="FI57" s="17">
        <f t="shared" si="83"/>
        <v>-90</v>
      </c>
      <c r="FJ57" s="36">
        <f t="shared" si="84"/>
        <v>-0.0572155117609663</v>
      </c>
      <c r="FK57" s="18">
        <v>178</v>
      </c>
      <c r="FL57" s="26">
        <v>0.0280898876404494</v>
      </c>
      <c r="FM57" s="17">
        <v>5</v>
      </c>
      <c r="FN57" s="18">
        <v>870</v>
      </c>
      <c r="FO57" s="40">
        <v>179</v>
      </c>
      <c r="FP57" s="17">
        <f t="shared" si="85"/>
        <v>-50</v>
      </c>
      <c r="FQ57" s="36">
        <f t="shared" si="86"/>
        <v>-0.0574712643678161</v>
      </c>
      <c r="FR57" s="18">
        <v>172</v>
      </c>
      <c r="FS57" s="26">
        <v>0.0290697674418605</v>
      </c>
      <c r="FT57" s="17">
        <v>5</v>
      </c>
      <c r="FU57" s="18">
        <v>878</v>
      </c>
      <c r="FV57" s="40">
        <v>179</v>
      </c>
      <c r="FW57" s="17">
        <f t="shared" si="87"/>
        <v>-50</v>
      </c>
      <c r="FX57" s="36">
        <f t="shared" si="88"/>
        <v>-0.0569476082004556</v>
      </c>
      <c r="FY57" s="18">
        <v>198</v>
      </c>
      <c r="FZ57" s="26">
        <v>0.0303030303030303</v>
      </c>
      <c r="GA57" s="17">
        <v>6</v>
      </c>
      <c r="GB57" s="18">
        <v>1121</v>
      </c>
      <c r="GC57" s="40">
        <v>179</v>
      </c>
      <c r="GD57" s="17">
        <f t="shared" si="89"/>
        <v>-60</v>
      </c>
      <c r="GE57" s="36">
        <f t="shared" si="90"/>
        <v>-0.0535236396074933</v>
      </c>
      <c r="GF57" s="18">
        <v>221</v>
      </c>
      <c r="GG57" s="26">
        <v>0.0271493212669683</v>
      </c>
      <c r="GH57" s="18">
        <v>6</v>
      </c>
      <c r="GI57" s="18">
        <v>1049</v>
      </c>
      <c r="GJ57" s="40">
        <v>179</v>
      </c>
      <c r="GK57" s="17">
        <f t="shared" si="91"/>
        <v>-60</v>
      </c>
      <c r="GL57" s="36">
        <f t="shared" si="92"/>
        <v>-0.0571973307912297</v>
      </c>
      <c r="GM57" s="18">
        <v>209</v>
      </c>
      <c r="GN57" s="26">
        <v>0.0478468899521531</v>
      </c>
      <c r="GO57" s="18">
        <v>10</v>
      </c>
      <c r="GP57" s="18">
        <v>1760</v>
      </c>
      <c r="GQ57" s="40">
        <v>179</v>
      </c>
      <c r="GR57" s="17">
        <f t="shared" si="93"/>
        <v>-100</v>
      </c>
      <c r="GS57" s="36">
        <f t="shared" si="94"/>
        <v>-0.0568181818181818</v>
      </c>
      <c r="GT57" s="18">
        <v>206</v>
      </c>
      <c r="GU57" s="26">
        <v>0.029126213592233</v>
      </c>
      <c r="GV57" s="18">
        <v>6</v>
      </c>
      <c r="GW57" s="18">
        <v>1008</v>
      </c>
      <c r="GX57" s="40">
        <v>179</v>
      </c>
      <c r="GY57" s="17">
        <f t="shared" si="32"/>
        <v>-60</v>
      </c>
      <c r="GZ57" s="36">
        <f t="shared" si="33"/>
        <v>-0.0595238095238095</v>
      </c>
      <c r="HA57" s="18">
        <v>514</v>
      </c>
      <c r="HB57" s="26">
        <v>0.0272373540856031</v>
      </c>
      <c r="HC57" s="18">
        <v>14</v>
      </c>
      <c r="HD57" s="18">
        <v>2346</v>
      </c>
      <c r="HE57" s="40">
        <v>179</v>
      </c>
      <c r="HF57" s="17">
        <f t="shared" si="95"/>
        <v>-140</v>
      </c>
      <c r="HG57" s="36">
        <f t="shared" si="96"/>
        <v>-0.0596760443307758</v>
      </c>
      <c r="HH57" s="18">
        <v>398</v>
      </c>
      <c r="HI57" s="26">
        <v>0.0201005025125628</v>
      </c>
      <c r="HJ57" s="17">
        <v>8</v>
      </c>
      <c r="HK57" s="18">
        <v>1362</v>
      </c>
      <c r="HL57" s="40">
        <v>179</v>
      </c>
      <c r="HM57" s="17">
        <f t="shared" si="97"/>
        <v>-80</v>
      </c>
      <c r="HN57" s="36">
        <f t="shared" si="98"/>
        <v>-0.0587371512481645</v>
      </c>
      <c r="HO57" s="18"/>
      <c r="HP57" s="26"/>
      <c r="HQ57" s="17"/>
      <c r="HR57" s="18"/>
      <c r="HS57" s="40"/>
      <c r="HT57" s="17"/>
      <c r="HU57" s="36"/>
      <c r="HV57" s="17">
        <v>947</v>
      </c>
      <c r="HW57" s="17">
        <v>169134.42</v>
      </c>
      <c r="HX57" s="18">
        <v>190</v>
      </c>
      <c r="HY57" s="18">
        <v>34222.05</v>
      </c>
      <c r="HZ57" s="17">
        <v>491</v>
      </c>
      <c r="IA57" s="17">
        <v>86705</v>
      </c>
      <c r="IB57" s="17">
        <v>411</v>
      </c>
      <c r="IC57" s="17">
        <v>70985</v>
      </c>
      <c r="ID57" s="17">
        <v>257</v>
      </c>
      <c r="IE57" s="17">
        <v>44211</v>
      </c>
      <c r="IF57" s="41"/>
      <c r="IG57" s="41"/>
      <c r="IH57" s="41"/>
      <c r="II57" s="41"/>
      <c r="IJ57" s="41"/>
      <c r="IK57" s="41"/>
      <c r="IL57" s="18"/>
      <c r="IM57" s="41"/>
      <c r="IN57" s="41"/>
      <c r="IO57" s="41"/>
      <c r="IP57" s="18"/>
      <c r="IQ57" s="18"/>
      <c r="IR57" s="18">
        <f t="shared" si="34"/>
        <v>352</v>
      </c>
      <c r="IS57" s="18">
        <f t="shared" si="35"/>
        <v>57865.625</v>
      </c>
      <c r="IT57" s="17">
        <v>189</v>
      </c>
      <c r="IU57" s="18">
        <f t="shared" si="99"/>
        <v>-5574</v>
      </c>
      <c r="IV57" s="36">
        <f t="shared" si="36"/>
        <v>-0.0963266187827402</v>
      </c>
      <c r="IW57" s="18">
        <f t="shared" si="37"/>
        <v>2648</v>
      </c>
      <c r="IX57" s="42">
        <f t="shared" si="38"/>
        <v>463123.095</v>
      </c>
      <c r="IY57" s="43"/>
      <c r="IZ57" s="43"/>
    </row>
    <row r="58" spans="1:261">
      <c r="A58" s="16"/>
      <c r="B58" s="17" t="s">
        <v>46</v>
      </c>
      <c r="C58" s="18">
        <v>6939962762999</v>
      </c>
      <c r="D58" s="18">
        <v>21061220000474</v>
      </c>
      <c r="E58" s="17" t="s">
        <v>250</v>
      </c>
      <c r="F58" s="19" t="s">
        <v>251</v>
      </c>
      <c r="G58" s="17" t="s">
        <v>129</v>
      </c>
      <c r="H58" s="26">
        <f>VLOOKUP(C58,供应链!E:J,6,0)</f>
        <v>1</v>
      </c>
      <c r="I58" s="17">
        <f>VLOOKUP(C58,供应链!E:H,4,0)</f>
        <v>335</v>
      </c>
      <c r="J58" s="17">
        <f>VLOOKUP(C58,供应链!E:K,7,0)</f>
        <v>0</v>
      </c>
      <c r="K58" s="18">
        <f>VLOOKUP(C58,供应链!E:I,5,0)</f>
        <v>68.4338521400778</v>
      </c>
      <c r="L58" s="27">
        <f t="shared" si="0"/>
        <v>0.00174697918183142</v>
      </c>
      <c r="M58" s="17">
        <v>311</v>
      </c>
      <c r="N58" s="26">
        <v>0.0128617363344051</v>
      </c>
      <c r="O58" s="18">
        <v>4</v>
      </c>
      <c r="P58" s="18">
        <v>643</v>
      </c>
      <c r="Q58" s="40">
        <f t="shared" si="72"/>
        <v>160.75</v>
      </c>
      <c r="R58" s="17">
        <f t="shared" si="1"/>
        <v>7</v>
      </c>
      <c r="S58" s="36">
        <f t="shared" si="40"/>
        <v>0.0108864696734059</v>
      </c>
      <c r="T58" s="17">
        <v>322</v>
      </c>
      <c r="U58" s="26">
        <v>0.0248447204968944</v>
      </c>
      <c r="V58" s="18">
        <v>8</v>
      </c>
      <c r="W58" s="18">
        <v>1279</v>
      </c>
      <c r="X58" s="40">
        <f t="shared" si="2"/>
        <v>159.875</v>
      </c>
      <c r="Y58" s="17">
        <f t="shared" si="100"/>
        <v>7</v>
      </c>
      <c r="Z58" s="36">
        <f t="shared" si="101"/>
        <v>0.00547302580140735</v>
      </c>
      <c r="AA58" s="17">
        <v>299</v>
      </c>
      <c r="AB58" s="26">
        <v>0.0301003344481605</v>
      </c>
      <c r="AC58" s="18">
        <v>9</v>
      </c>
      <c r="AD58" s="18">
        <v>1485</v>
      </c>
      <c r="AE58" s="40">
        <v>159</v>
      </c>
      <c r="AF58" s="17">
        <f t="shared" si="73"/>
        <v>0</v>
      </c>
      <c r="AG58" s="36">
        <f t="shared" si="74"/>
        <v>0</v>
      </c>
      <c r="AH58" s="17">
        <v>231</v>
      </c>
      <c r="AI58" s="26">
        <v>0.0432900432900433</v>
      </c>
      <c r="AJ58" s="18">
        <v>10</v>
      </c>
      <c r="AK58" s="18">
        <v>1652</v>
      </c>
      <c r="AL58" s="40">
        <v>159</v>
      </c>
      <c r="AM58" s="17">
        <f t="shared" si="75"/>
        <v>0</v>
      </c>
      <c r="AN58" s="36">
        <f t="shared" si="76"/>
        <v>0</v>
      </c>
      <c r="AO58" s="17">
        <v>240</v>
      </c>
      <c r="AP58" s="26">
        <v>0.0166666666666667</v>
      </c>
      <c r="AQ58" s="18">
        <v>4</v>
      </c>
      <c r="AR58" s="18">
        <v>646</v>
      </c>
      <c r="AS58" s="40">
        <v>159</v>
      </c>
      <c r="AT58" s="17">
        <f t="shared" si="77"/>
        <v>0</v>
      </c>
      <c r="AU58" s="36">
        <f t="shared" si="78"/>
        <v>0</v>
      </c>
      <c r="AV58" s="17">
        <v>241</v>
      </c>
      <c r="AW58" s="26">
        <v>0.020746887966805</v>
      </c>
      <c r="AX58" s="18">
        <v>5</v>
      </c>
      <c r="AY58" s="18">
        <v>780</v>
      </c>
      <c r="AZ58" s="40">
        <v>159</v>
      </c>
      <c r="BA58" s="17">
        <f t="shared" si="79"/>
        <v>0</v>
      </c>
      <c r="BB58" s="36">
        <f t="shared" si="80"/>
        <v>0</v>
      </c>
      <c r="BC58" s="17">
        <v>253</v>
      </c>
      <c r="BD58" s="26">
        <v>0.0355731225296443</v>
      </c>
      <c r="BE58" s="17">
        <v>9</v>
      </c>
      <c r="BF58" s="18">
        <v>1399</v>
      </c>
      <c r="BG58" s="40">
        <v>159</v>
      </c>
      <c r="BH58" s="17">
        <f t="shared" si="3"/>
        <v>0</v>
      </c>
      <c r="BI58" s="36">
        <f t="shared" si="4"/>
        <v>0</v>
      </c>
      <c r="BJ58" s="17">
        <v>336</v>
      </c>
      <c r="BK58" s="32">
        <v>0.0208333333333333</v>
      </c>
      <c r="BL58" s="17">
        <v>7</v>
      </c>
      <c r="BM58" s="18">
        <v>1097</v>
      </c>
      <c r="BN58" s="40">
        <v>159</v>
      </c>
      <c r="BO58" s="17">
        <f t="shared" si="5"/>
        <v>0</v>
      </c>
      <c r="BP58" s="36">
        <f t="shared" si="6"/>
        <v>0</v>
      </c>
      <c r="BQ58" s="17">
        <v>263</v>
      </c>
      <c r="BR58" s="32">
        <v>0.00760456273764259</v>
      </c>
      <c r="BS58" s="18">
        <v>2</v>
      </c>
      <c r="BT58" s="18">
        <v>315</v>
      </c>
      <c r="BU58" s="40">
        <v>159</v>
      </c>
      <c r="BV58" s="17">
        <f t="shared" si="7"/>
        <v>0</v>
      </c>
      <c r="BW58" s="36">
        <f t="shared" si="8"/>
        <v>0</v>
      </c>
      <c r="BX58" s="112">
        <v>227</v>
      </c>
      <c r="BY58" s="117">
        <v>0.0176211453744493</v>
      </c>
      <c r="BZ58" s="18">
        <v>4</v>
      </c>
      <c r="CA58" s="112">
        <v>631</v>
      </c>
      <c r="CB58" s="40">
        <v>159</v>
      </c>
      <c r="CC58" s="17">
        <f t="shared" si="9"/>
        <v>0</v>
      </c>
      <c r="CD58" s="36">
        <f t="shared" si="10"/>
        <v>0</v>
      </c>
      <c r="CE58" s="112">
        <v>216</v>
      </c>
      <c r="CF58" s="117">
        <v>0.00462962962962963</v>
      </c>
      <c r="CG58" s="112">
        <v>1</v>
      </c>
      <c r="CH58" s="260">
        <v>164</v>
      </c>
      <c r="CI58" s="40">
        <v>159</v>
      </c>
      <c r="CJ58" s="17">
        <f t="shared" si="11"/>
        <v>0</v>
      </c>
      <c r="CK58" s="36">
        <f t="shared" si="12"/>
        <v>0</v>
      </c>
      <c r="CL58" s="120">
        <v>166</v>
      </c>
      <c r="CM58" s="121">
        <v>0.0120481927710843</v>
      </c>
      <c r="CN58" s="55">
        <v>2</v>
      </c>
      <c r="CO58" s="55">
        <v>314</v>
      </c>
      <c r="CP58" s="40">
        <v>159</v>
      </c>
      <c r="CQ58" s="17">
        <f t="shared" si="13"/>
        <v>0</v>
      </c>
      <c r="CR58" s="36">
        <f t="shared" si="14"/>
        <v>0</v>
      </c>
      <c r="CS58" s="122">
        <v>180</v>
      </c>
      <c r="CT58" s="121">
        <v>0.0333333333333333</v>
      </c>
      <c r="CU58" s="122">
        <v>6</v>
      </c>
      <c r="CV58" s="122">
        <v>984</v>
      </c>
      <c r="CW58" s="40">
        <v>159</v>
      </c>
      <c r="CX58" s="17">
        <f t="shared" si="15"/>
        <v>0</v>
      </c>
      <c r="CY58" s="36">
        <f t="shared" si="16"/>
        <v>0</v>
      </c>
      <c r="CZ58" s="112">
        <v>260</v>
      </c>
      <c r="DA58" s="117">
        <v>0.00384615384615385</v>
      </c>
      <c r="DB58" s="112">
        <v>1</v>
      </c>
      <c r="DC58" s="112">
        <v>167</v>
      </c>
      <c r="DD58" s="40">
        <v>159</v>
      </c>
      <c r="DE58" s="17">
        <f t="shared" si="17"/>
        <v>0</v>
      </c>
      <c r="DF58" s="36">
        <f t="shared" si="18"/>
        <v>0</v>
      </c>
      <c r="DG58" s="126">
        <v>247</v>
      </c>
      <c r="DH58" s="32">
        <v>0.0121457489878543</v>
      </c>
      <c r="DI58" s="17">
        <v>3</v>
      </c>
      <c r="DJ58" s="18">
        <v>593</v>
      </c>
      <c r="DK58" s="40">
        <v>159</v>
      </c>
      <c r="DL58" s="17">
        <f t="shared" si="19"/>
        <v>0</v>
      </c>
      <c r="DM58" s="36">
        <f t="shared" si="20"/>
        <v>0</v>
      </c>
      <c r="DN58" s="33">
        <v>424</v>
      </c>
      <c r="DO58" s="32">
        <v>0.0471698113207547</v>
      </c>
      <c r="DP58" s="18">
        <v>20</v>
      </c>
      <c r="DQ58" s="18">
        <v>3042</v>
      </c>
      <c r="DR58" s="40">
        <f t="shared" si="49"/>
        <v>152.1</v>
      </c>
      <c r="DS58" s="17">
        <f t="shared" si="21"/>
        <v>-138</v>
      </c>
      <c r="DT58" s="36">
        <f t="shared" si="22"/>
        <v>-0.0453648915187377</v>
      </c>
      <c r="DU58" s="18">
        <v>506</v>
      </c>
      <c r="DV58" s="26">
        <v>0.0158102766798419</v>
      </c>
      <c r="DW58" s="18">
        <v>8</v>
      </c>
      <c r="DX58" s="18">
        <v>1207</v>
      </c>
      <c r="DY58" s="40">
        <f t="shared" si="23"/>
        <v>150.875</v>
      </c>
      <c r="DZ58" s="17">
        <f t="shared" si="24"/>
        <v>-65</v>
      </c>
      <c r="EA58" s="36">
        <f t="shared" si="25"/>
        <v>-0.0538525269262635</v>
      </c>
      <c r="EB58" s="18">
        <v>552</v>
      </c>
      <c r="EC58" s="26">
        <v>0.0398550724637681</v>
      </c>
      <c r="ED58" s="18">
        <v>22</v>
      </c>
      <c r="EE58" s="18">
        <v>3120</v>
      </c>
      <c r="EF58" s="40">
        <f t="shared" si="50"/>
        <v>141.818181818182</v>
      </c>
      <c r="EG58" s="17">
        <f t="shared" si="26"/>
        <v>-377.999999999996</v>
      </c>
      <c r="EH58" s="36">
        <f t="shared" si="27"/>
        <v>-0.121153846153845</v>
      </c>
      <c r="EI58" s="18">
        <v>276</v>
      </c>
      <c r="EJ58" s="26">
        <v>0.0144927536231884</v>
      </c>
      <c r="EK58" s="18">
        <v>4</v>
      </c>
      <c r="EL58" s="18">
        <v>619</v>
      </c>
      <c r="EM58" s="40">
        <v>159</v>
      </c>
      <c r="EN58" s="17">
        <f t="shared" si="28"/>
        <v>0</v>
      </c>
      <c r="EO58" s="36">
        <f t="shared" si="29"/>
        <v>0</v>
      </c>
      <c r="EP58" s="18">
        <v>303</v>
      </c>
      <c r="EQ58" s="26">
        <v>0.0231023102310231</v>
      </c>
      <c r="ER58" s="18">
        <v>7</v>
      </c>
      <c r="ES58" s="18">
        <v>1169</v>
      </c>
      <c r="ET58" s="40">
        <v>159</v>
      </c>
      <c r="EU58" s="17">
        <f t="shared" si="30"/>
        <v>0</v>
      </c>
      <c r="EV58" s="36">
        <f t="shared" si="31"/>
        <v>0</v>
      </c>
      <c r="EW58" s="18">
        <v>151</v>
      </c>
      <c r="EX58" s="26">
        <v>0.0198675496688742</v>
      </c>
      <c r="EY58" s="17">
        <v>3</v>
      </c>
      <c r="EZ58" s="18">
        <v>467</v>
      </c>
      <c r="FA58" s="40">
        <v>159</v>
      </c>
      <c r="FB58" s="17">
        <f t="shared" si="81"/>
        <v>0</v>
      </c>
      <c r="FC58" s="36">
        <f t="shared" si="82"/>
        <v>0</v>
      </c>
      <c r="FD58" s="18">
        <v>134</v>
      </c>
      <c r="FE58" s="26">
        <v>0.00746268656716418</v>
      </c>
      <c r="FF58" s="17">
        <v>1</v>
      </c>
      <c r="FG58" s="18">
        <v>159</v>
      </c>
      <c r="FH58" s="40">
        <v>159</v>
      </c>
      <c r="FI58" s="17">
        <f t="shared" si="83"/>
        <v>0</v>
      </c>
      <c r="FJ58" s="36">
        <f t="shared" si="84"/>
        <v>0</v>
      </c>
      <c r="FK58" s="18">
        <v>134</v>
      </c>
      <c r="FL58" s="26">
        <v>0.0522388059701493</v>
      </c>
      <c r="FM58" s="17">
        <v>7</v>
      </c>
      <c r="FN58" s="18">
        <v>1103</v>
      </c>
      <c r="FO58" s="40">
        <v>159</v>
      </c>
      <c r="FP58" s="17">
        <f t="shared" si="85"/>
        <v>0</v>
      </c>
      <c r="FQ58" s="36">
        <f t="shared" si="86"/>
        <v>0</v>
      </c>
      <c r="FR58" s="18">
        <v>119</v>
      </c>
      <c r="FS58" s="26">
        <v>0.0168067226890756</v>
      </c>
      <c r="FT58" s="17">
        <v>2</v>
      </c>
      <c r="FU58" s="18">
        <v>318</v>
      </c>
      <c r="FV58" s="40">
        <v>159</v>
      </c>
      <c r="FW58" s="17">
        <f t="shared" si="87"/>
        <v>0</v>
      </c>
      <c r="FX58" s="36">
        <f t="shared" si="88"/>
        <v>0</v>
      </c>
      <c r="FY58" s="18">
        <v>140</v>
      </c>
      <c r="FZ58" s="26">
        <v>0.0142857142857143</v>
      </c>
      <c r="GA58" s="17">
        <v>2</v>
      </c>
      <c r="GB58" s="18">
        <v>318</v>
      </c>
      <c r="GC58" s="40">
        <v>159</v>
      </c>
      <c r="GD58" s="17">
        <f t="shared" si="89"/>
        <v>0</v>
      </c>
      <c r="GE58" s="36">
        <f t="shared" si="90"/>
        <v>0</v>
      </c>
      <c r="GF58" s="18">
        <v>119</v>
      </c>
      <c r="GG58" s="26">
        <v>0.0168067226890756</v>
      </c>
      <c r="GH58" s="18">
        <v>2</v>
      </c>
      <c r="GI58" s="18">
        <v>298</v>
      </c>
      <c r="GJ58" s="40">
        <v>159</v>
      </c>
      <c r="GK58" s="17">
        <f t="shared" si="91"/>
        <v>0</v>
      </c>
      <c r="GL58" s="36">
        <f t="shared" si="92"/>
        <v>0</v>
      </c>
      <c r="GM58" s="18">
        <v>145</v>
      </c>
      <c r="GN58" s="26">
        <v>0.0137931034482759</v>
      </c>
      <c r="GO58" s="18">
        <v>2</v>
      </c>
      <c r="GP58" s="18">
        <v>303</v>
      </c>
      <c r="GQ58" s="40">
        <v>159</v>
      </c>
      <c r="GR58" s="17">
        <f t="shared" si="93"/>
        <v>0</v>
      </c>
      <c r="GS58" s="36">
        <f t="shared" si="94"/>
        <v>0</v>
      </c>
      <c r="GT58" s="18">
        <v>142</v>
      </c>
      <c r="GU58" s="26">
        <v>0.028169014084507</v>
      </c>
      <c r="GV58" s="18">
        <v>4</v>
      </c>
      <c r="GW58" s="18">
        <v>626</v>
      </c>
      <c r="GX58" s="40">
        <v>159</v>
      </c>
      <c r="GY58" s="17">
        <f t="shared" si="32"/>
        <v>0</v>
      </c>
      <c r="GZ58" s="36">
        <f t="shared" si="33"/>
        <v>0</v>
      </c>
      <c r="HA58" s="18">
        <v>160</v>
      </c>
      <c r="HB58" s="26">
        <v>0.025</v>
      </c>
      <c r="HC58" s="18">
        <v>4</v>
      </c>
      <c r="HD58" s="18">
        <v>636</v>
      </c>
      <c r="HE58" s="40">
        <v>159</v>
      </c>
      <c r="HF58" s="17">
        <f t="shared" si="95"/>
        <v>0</v>
      </c>
      <c r="HG58" s="36">
        <f t="shared" si="96"/>
        <v>0</v>
      </c>
      <c r="HH58" s="18">
        <v>165</v>
      </c>
      <c r="HI58" s="26">
        <v>0.0303030303030303</v>
      </c>
      <c r="HJ58" s="17">
        <v>5</v>
      </c>
      <c r="HK58" s="18">
        <v>785</v>
      </c>
      <c r="HL58" s="40">
        <v>159</v>
      </c>
      <c r="HM58" s="17">
        <f t="shared" si="97"/>
        <v>0</v>
      </c>
      <c r="HN58" s="36">
        <f t="shared" si="98"/>
        <v>0</v>
      </c>
      <c r="HO58" s="18"/>
      <c r="HP58" s="26"/>
      <c r="HQ58" s="17"/>
      <c r="HR58" s="18"/>
      <c r="HS58" s="40"/>
      <c r="HT58" s="17"/>
      <c r="HU58" s="36"/>
      <c r="HV58" s="17">
        <v>408</v>
      </c>
      <c r="HW58" s="17">
        <v>66889.99</v>
      </c>
      <c r="HX58" s="18">
        <v>184</v>
      </c>
      <c r="HY58" s="18">
        <v>29092.27</v>
      </c>
      <c r="HZ58" s="17">
        <v>509</v>
      </c>
      <c r="IA58" s="17">
        <v>80485</v>
      </c>
      <c r="IB58" s="17">
        <v>330</v>
      </c>
      <c r="IC58" s="17">
        <v>53054</v>
      </c>
      <c r="ID58" s="17">
        <v>132</v>
      </c>
      <c r="IE58" s="17">
        <v>21255</v>
      </c>
      <c r="IF58" s="41"/>
      <c r="IG58" s="41"/>
      <c r="IH58" s="41"/>
      <c r="II58" s="41"/>
      <c r="IJ58" s="41"/>
      <c r="IK58" s="41"/>
      <c r="IL58" s="18"/>
      <c r="IM58" s="41"/>
      <c r="IN58" s="41"/>
      <c r="IO58" s="41"/>
      <c r="IP58" s="18"/>
      <c r="IQ58" s="18"/>
      <c r="IR58" s="18">
        <f t="shared" si="34"/>
        <v>168</v>
      </c>
      <c r="IS58" s="18">
        <f t="shared" si="35"/>
        <v>26319</v>
      </c>
      <c r="IT58" s="17">
        <v>159</v>
      </c>
      <c r="IU58" s="18">
        <f t="shared" si="99"/>
        <v>-566.999999999996</v>
      </c>
      <c r="IV58" s="36">
        <f t="shared" si="36"/>
        <v>-0.0215433717086514</v>
      </c>
      <c r="IW58" s="18">
        <f t="shared" si="37"/>
        <v>1731</v>
      </c>
      <c r="IX58" s="42">
        <f t="shared" si="38"/>
        <v>277095.26</v>
      </c>
      <c r="IY58" s="43"/>
      <c r="IZ58" s="43"/>
      <c r="JA58" s="128">
        <f ca="1">TODAY()-1</f>
        <v>44014</v>
      </c>
    </row>
    <row r="59" spans="1:261">
      <c r="A59" s="16" t="s">
        <v>133</v>
      </c>
      <c r="B59" s="17" t="s">
        <v>45</v>
      </c>
      <c r="C59" s="18">
        <v>6939962758763</v>
      </c>
      <c r="D59" s="18">
        <v>21062010000878</v>
      </c>
      <c r="E59" s="17" t="s">
        <v>252</v>
      </c>
      <c r="F59" s="19" t="s">
        <v>253</v>
      </c>
      <c r="G59" s="17" t="s">
        <v>129</v>
      </c>
      <c r="H59" s="26">
        <f>VLOOKUP(C59,供应链!E:J,6,0)</f>
        <v>1</v>
      </c>
      <c r="I59" s="17">
        <f>VLOOKUP(C59,供应链!E:H,4,0)</f>
        <v>1777</v>
      </c>
      <c r="J59" s="17">
        <f>VLOOKUP(C59,供应链!E:K,7,0)</f>
        <v>392</v>
      </c>
      <c r="K59" s="18">
        <f>VLOOKUP(C59,供应链!E:I,5,0)</f>
        <v>32.974059188893</v>
      </c>
      <c r="L59" s="27">
        <f t="shared" si="0"/>
        <v>0.0207349790986419</v>
      </c>
      <c r="M59" s="17">
        <v>3093</v>
      </c>
      <c r="N59" s="26">
        <v>0.0491432266408018</v>
      </c>
      <c r="O59" s="18">
        <v>152</v>
      </c>
      <c r="P59" s="18">
        <v>11487</v>
      </c>
      <c r="Q59" s="40">
        <f t="shared" si="72"/>
        <v>75.5723684210526</v>
      </c>
      <c r="R59" s="17">
        <f t="shared" si="1"/>
        <v>-2041</v>
      </c>
      <c r="S59" s="36">
        <f t="shared" si="40"/>
        <v>-0.177679115521894</v>
      </c>
      <c r="T59" s="17">
        <v>2022</v>
      </c>
      <c r="U59" s="26">
        <v>0.0341246290801187</v>
      </c>
      <c r="V59" s="18">
        <v>69</v>
      </c>
      <c r="W59" s="18">
        <v>5283</v>
      </c>
      <c r="X59" s="40">
        <f t="shared" si="2"/>
        <v>76.5652173913043</v>
      </c>
      <c r="Y59" s="17">
        <f t="shared" si="100"/>
        <v>-858</v>
      </c>
      <c r="Z59" s="36">
        <f t="shared" si="101"/>
        <v>-0.162407722884725</v>
      </c>
      <c r="AA59" s="17">
        <v>2006</v>
      </c>
      <c r="AB59" s="26">
        <v>0.0353938185443669</v>
      </c>
      <c r="AC59" s="18">
        <v>71</v>
      </c>
      <c r="AD59" s="18">
        <v>5531</v>
      </c>
      <c r="AE59" s="40">
        <v>89</v>
      </c>
      <c r="AF59" s="17">
        <f t="shared" si="73"/>
        <v>0</v>
      </c>
      <c r="AG59" s="36">
        <f t="shared" si="74"/>
        <v>0</v>
      </c>
      <c r="AH59" s="17">
        <v>1248</v>
      </c>
      <c r="AI59" s="26">
        <v>0.0296474358974359</v>
      </c>
      <c r="AJ59" s="18">
        <v>37</v>
      </c>
      <c r="AK59" s="18">
        <v>2894</v>
      </c>
      <c r="AL59" s="40">
        <v>89</v>
      </c>
      <c r="AM59" s="17">
        <f t="shared" si="75"/>
        <v>0</v>
      </c>
      <c r="AN59" s="36">
        <f t="shared" si="76"/>
        <v>0</v>
      </c>
      <c r="AO59" s="17">
        <v>1390</v>
      </c>
      <c r="AP59" s="26">
        <v>0.0316546762589928</v>
      </c>
      <c r="AQ59" s="18">
        <v>44</v>
      </c>
      <c r="AR59" s="18">
        <v>3578</v>
      </c>
      <c r="AS59" s="40">
        <v>89</v>
      </c>
      <c r="AT59" s="17">
        <f t="shared" si="77"/>
        <v>0</v>
      </c>
      <c r="AU59" s="36">
        <f t="shared" si="78"/>
        <v>0</v>
      </c>
      <c r="AV59" s="17">
        <v>1602</v>
      </c>
      <c r="AW59" s="26">
        <v>0.0318352059925094</v>
      </c>
      <c r="AX59" s="18">
        <v>51</v>
      </c>
      <c r="AY59" s="18">
        <v>4181</v>
      </c>
      <c r="AZ59" s="40">
        <v>89</v>
      </c>
      <c r="BA59" s="17">
        <f t="shared" si="79"/>
        <v>0</v>
      </c>
      <c r="BB59" s="36">
        <f t="shared" si="80"/>
        <v>0</v>
      </c>
      <c r="BC59" s="17">
        <v>1572</v>
      </c>
      <c r="BD59" s="26">
        <v>0.0458015267175573</v>
      </c>
      <c r="BE59" s="17">
        <v>72</v>
      </c>
      <c r="BF59" s="18">
        <v>5798</v>
      </c>
      <c r="BG59" s="40">
        <v>89</v>
      </c>
      <c r="BH59" s="17">
        <f t="shared" si="3"/>
        <v>0</v>
      </c>
      <c r="BI59" s="36">
        <f t="shared" si="4"/>
        <v>0</v>
      </c>
      <c r="BJ59" s="17">
        <v>1369</v>
      </c>
      <c r="BK59" s="32">
        <v>0.0277574872169467</v>
      </c>
      <c r="BL59" s="17">
        <v>38</v>
      </c>
      <c r="BM59" s="18">
        <v>2972</v>
      </c>
      <c r="BN59" s="40">
        <v>89</v>
      </c>
      <c r="BO59" s="17">
        <f t="shared" si="5"/>
        <v>0</v>
      </c>
      <c r="BP59" s="36">
        <f t="shared" si="6"/>
        <v>0</v>
      </c>
      <c r="BQ59" s="17">
        <v>1238</v>
      </c>
      <c r="BR59" s="32">
        <v>0.0306946688206785</v>
      </c>
      <c r="BS59" s="18">
        <v>38</v>
      </c>
      <c r="BT59" s="18">
        <v>3056</v>
      </c>
      <c r="BU59" s="40">
        <v>89</v>
      </c>
      <c r="BV59" s="17">
        <f t="shared" si="7"/>
        <v>0</v>
      </c>
      <c r="BW59" s="36">
        <f t="shared" si="8"/>
        <v>0</v>
      </c>
      <c r="BX59" s="112">
        <v>1317</v>
      </c>
      <c r="BY59" s="117">
        <v>0.0265755504935459</v>
      </c>
      <c r="BZ59" s="18">
        <v>35</v>
      </c>
      <c r="CA59" s="112">
        <v>2709</v>
      </c>
      <c r="CB59" s="40">
        <v>89</v>
      </c>
      <c r="CC59" s="17">
        <f t="shared" si="9"/>
        <v>0</v>
      </c>
      <c r="CD59" s="36">
        <f t="shared" si="10"/>
        <v>0</v>
      </c>
      <c r="CE59" s="112">
        <v>1410</v>
      </c>
      <c r="CF59" s="117">
        <v>0.0446808510638298</v>
      </c>
      <c r="CG59" s="112">
        <v>63</v>
      </c>
      <c r="CH59" s="260">
        <v>4800.72340425532</v>
      </c>
      <c r="CI59" s="40">
        <v>89</v>
      </c>
      <c r="CJ59" s="17">
        <f t="shared" si="11"/>
        <v>0</v>
      </c>
      <c r="CK59" s="36">
        <f t="shared" si="12"/>
        <v>0</v>
      </c>
      <c r="CL59" s="120">
        <v>1314</v>
      </c>
      <c r="CM59" s="121">
        <v>0.0319634703196347</v>
      </c>
      <c r="CN59" s="55">
        <v>42</v>
      </c>
      <c r="CO59" s="55">
        <v>3238</v>
      </c>
      <c r="CP59" s="40">
        <v>89</v>
      </c>
      <c r="CQ59" s="17">
        <f t="shared" si="13"/>
        <v>0</v>
      </c>
      <c r="CR59" s="36">
        <f t="shared" si="14"/>
        <v>0</v>
      </c>
      <c r="CS59" s="122">
        <v>906</v>
      </c>
      <c r="CT59" s="121">
        <v>0.0419426048565121</v>
      </c>
      <c r="CU59" s="122">
        <v>38</v>
      </c>
      <c r="CV59" s="122">
        <v>2874</v>
      </c>
      <c r="CW59" s="40">
        <v>89</v>
      </c>
      <c r="CX59" s="17">
        <f t="shared" si="15"/>
        <v>0</v>
      </c>
      <c r="CY59" s="36">
        <f t="shared" si="16"/>
        <v>0</v>
      </c>
      <c r="CZ59" s="112">
        <v>978</v>
      </c>
      <c r="DA59" s="117">
        <v>0.0521472392638037</v>
      </c>
      <c r="DB59" s="112">
        <v>51</v>
      </c>
      <c r="DC59" s="112">
        <v>3845</v>
      </c>
      <c r="DD59" s="40">
        <v>89</v>
      </c>
      <c r="DE59" s="17">
        <f t="shared" si="17"/>
        <v>0</v>
      </c>
      <c r="DF59" s="36">
        <f t="shared" si="18"/>
        <v>0</v>
      </c>
      <c r="DG59" s="126">
        <v>1604</v>
      </c>
      <c r="DH59" s="32">
        <v>0.0118453865336658</v>
      </c>
      <c r="DI59" s="17">
        <v>19</v>
      </c>
      <c r="DJ59" s="18">
        <v>1441</v>
      </c>
      <c r="DK59" s="40">
        <v>89</v>
      </c>
      <c r="DL59" s="17">
        <f t="shared" si="19"/>
        <v>0</v>
      </c>
      <c r="DM59" s="36">
        <f t="shared" si="20"/>
        <v>0</v>
      </c>
      <c r="DN59" s="33">
        <v>2996</v>
      </c>
      <c r="DO59" s="32">
        <v>0.0594125500667557</v>
      </c>
      <c r="DP59" s="18">
        <v>178</v>
      </c>
      <c r="DQ59" s="18">
        <v>12711</v>
      </c>
      <c r="DR59" s="40">
        <f t="shared" si="49"/>
        <v>71.4101123595506</v>
      </c>
      <c r="DS59" s="17">
        <f t="shared" si="21"/>
        <v>-3131</v>
      </c>
      <c r="DT59" s="36">
        <f t="shared" si="22"/>
        <v>-0.246322083234993</v>
      </c>
      <c r="DU59" s="18">
        <v>2805</v>
      </c>
      <c r="DV59" s="26">
        <v>0.0616755793226381</v>
      </c>
      <c r="DW59" s="18">
        <v>173</v>
      </c>
      <c r="DX59" s="18">
        <v>11578</v>
      </c>
      <c r="DY59" s="40">
        <f t="shared" si="23"/>
        <v>66.9248554913295</v>
      </c>
      <c r="DZ59" s="17">
        <f t="shared" si="24"/>
        <v>-3819</v>
      </c>
      <c r="EA59" s="36">
        <f t="shared" si="25"/>
        <v>-0.32984971497668</v>
      </c>
      <c r="EB59" s="18">
        <v>4614</v>
      </c>
      <c r="EC59" s="26">
        <v>0.0635023840485479</v>
      </c>
      <c r="ED59" s="18">
        <v>293</v>
      </c>
      <c r="EE59" s="18">
        <v>20118</v>
      </c>
      <c r="EF59" s="40">
        <f t="shared" si="50"/>
        <v>68.6621160409556</v>
      </c>
      <c r="EG59" s="17">
        <f t="shared" si="26"/>
        <v>-5959.00000000001</v>
      </c>
      <c r="EH59" s="36">
        <f t="shared" si="27"/>
        <v>-0.296202405805747</v>
      </c>
      <c r="EI59" s="18">
        <v>1965</v>
      </c>
      <c r="EJ59" s="26">
        <v>0.0402035623409669</v>
      </c>
      <c r="EK59" s="18">
        <v>79</v>
      </c>
      <c r="EL59" s="18">
        <v>5944</v>
      </c>
      <c r="EM59" s="40">
        <v>89</v>
      </c>
      <c r="EN59" s="17">
        <f t="shared" si="28"/>
        <v>0</v>
      </c>
      <c r="EO59" s="36">
        <f t="shared" si="29"/>
        <v>0</v>
      </c>
      <c r="EP59" s="18">
        <v>2258</v>
      </c>
      <c r="EQ59" s="26">
        <v>0.04162976085031</v>
      </c>
      <c r="ER59" s="18">
        <v>94</v>
      </c>
      <c r="ES59" s="18">
        <v>7094</v>
      </c>
      <c r="ET59" s="40">
        <v>89</v>
      </c>
      <c r="EU59" s="17">
        <f t="shared" si="30"/>
        <v>0</v>
      </c>
      <c r="EV59" s="36">
        <f t="shared" si="31"/>
        <v>0</v>
      </c>
      <c r="EW59" s="18">
        <v>1123</v>
      </c>
      <c r="EX59" s="26">
        <v>0.0329474621549421</v>
      </c>
      <c r="EY59" s="17">
        <v>37</v>
      </c>
      <c r="EZ59" s="18">
        <v>2993</v>
      </c>
      <c r="FA59" s="40">
        <v>89</v>
      </c>
      <c r="FB59" s="17">
        <f t="shared" si="81"/>
        <v>0</v>
      </c>
      <c r="FC59" s="36">
        <f t="shared" si="82"/>
        <v>0</v>
      </c>
      <c r="FD59" s="18">
        <v>1127</v>
      </c>
      <c r="FE59" s="26">
        <v>0.0266193433895297</v>
      </c>
      <c r="FF59" s="17">
        <v>30</v>
      </c>
      <c r="FG59" s="18">
        <v>2449</v>
      </c>
      <c r="FH59" s="40">
        <v>89</v>
      </c>
      <c r="FI59" s="17">
        <f t="shared" si="83"/>
        <v>0</v>
      </c>
      <c r="FJ59" s="36">
        <f t="shared" si="84"/>
        <v>0</v>
      </c>
      <c r="FK59" s="18">
        <v>1088</v>
      </c>
      <c r="FL59" s="26">
        <v>0.0422794117647059</v>
      </c>
      <c r="FM59" s="17">
        <v>46</v>
      </c>
      <c r="FN59" s="18">
        <v>3988</v>
      </c>
      <c r="FO59" s="40">
        <v>89</v>
      </c>
      <c r="FP59" s="17">
        <f t="shared" si="85"/>
        <v>0</v>
      </c>
      <c r="FQ59" s="36">
        <f t="shared" si="86"/>
        <v>0</v>
      </c>
      <c r="FR59" s="18">
        <v>1009</v>
      </c>
      <c r="FS59" s="26">
        <v>0.0287413280475719</v>
      </c>
      <c r="FT59" s="17">
        <v>29</v>
      </c>
      <c r="FU59" s="18">
        <v>2520</v>
      </c>
      <c r="FV59" s="40">
        <v>89</v>
      </c>
      <c r="FW59" s="17">
        <f t="shared" si="87"/>
        <v>0</v>
      </c>
      <c r="FX59" s="36">
        <f t="shared" si="88"/>
        <v>0</v>
      </c>
      <c r="FY59" s="18">
        <v>784</v>
      </c>
      <c r="FZ59" s="26">
        <v>0.0471938775510204</v>
      </c>
      <c r="GA59" s="17">
        <v>37</v>
      </c>
      <c r="GB59" s="18">
        <v>3221</v>
      </c>
      <c r="GC59" s="40">
        <v>89</v>
      </c>
      <c r="GD59" s="17">
        <f t="shared" si="89"/>
        <v>0</v>
      </c>
      <c r="GE59" s="36">
        <f t="shared" si="90"/>
        <v>0</v>
      </c>
      <c r="GF59" s="18">
        <v>1048</v>
      </c>
      <c r="GG59" s="26">
        <v>0.0400763358778626</v>
      </c>
      <c r="GH59" s="18">
        <v>42</v>
      </c>
      <c r="GI59" s="18">
        <v>3677</v>
      </c>
      <c r="GJ59" s="40">
        <v>89</v>
      </c>
      <c r="GK59" s="17">
        <f t="shared" si="91"/>
        <v>0</v>
      </c>
      <c r="GL59" s="36">
        <f t="shared" si="92"/>
        <v>0</v>
      </c>
      <c r="GM59" s="18">
        <v>1034</v>
      </c>
      <c r="GN59" s="26">
        <v>0.0357833655705996</v>
      </c>
      <c r="GO59" s="18">
        <v>37</v>
      </c>
      <c r="GP59" s="18">
        <v>3200</v>
      </c>
      <c r="GQ59" s="40">
        <v>89</v>
      </c>
      <c r="GR59" s="17">
        <f t="shared" si="93"/>
        <v>0</v>
      </c>
      <c r="GS59" s="36">
        <f t="shared" si="94"/>
        <v>0</v>
      </c>
      <c r="GT59" s="18">
        <v>1083</v>
      </c>
      <c r="GU59" s="26">
        <v>0.0304709141274238</v>
      </c>
      <c r="GV59" s="18">
        <v>33</v>
      </c>
      <c r="GW59" s="18">
        <v>2873</v>
      </c>
      <c r="GX59" s="40">
        <v>89</v>
      </c>
      <c r="GY59" s="17">
        <f t="shared" si="32"/>
        <v>0</v>
      </c>
      <c r="GZ59" s="36">
        <f t="shared" si="33"/>
        <v>0</v>
      </c>
      <c r="HA59" s="18">
        <v>914</v>
      </c>
      <c r="HB59" s="26">
        <v>0.0361050328227571</v>
      </c>
      <c r="HC59" s="18">
        <v>33</v>
      </c>
      <c r="HD59" s="18">
        <v>2846</v>
      </c>
      <c r="HE59" s="40">
        <v>89</v>
      </c>
      <c r="HF59" s="17">
        <f t="shared" si="95"/>
        <v>0</v>
      </c>
      <c r="HG59" s="36">
        <f t="shared" si="96"/>
        <v>0</v>
      </c>
      <c r="HH59" s="18">
        <v>1018</v>
      </c>
      <c r="HI59" s="26">
        <v>0.0324165029469548</v>
      </c>
      <c r="HJ59" s="17">
        <v>33</v>
      </c>
      <c r="HK59" s="18">
        <v>2822</v>
      </c>
      <c r="HL59" s="40">
        <v>89</v>
      </c>
      <c r="HM59" s="17">
        <f t="shared" si="97"/>
        <v>0</v>
      </c>
      <c r="HN59" s="36">
        <f t="shared" si="98"/>
        <v>0</v>
      </c>
      <c r="HO59" s="18"/>
      <c r="HP59" s="26"/>
      <c r="HQ59" s="17"/>
      <c r="HR59" s="18"/>
      <c r="HS59" s="40"/>
      <c r="HT59" s="17"/>
      <c r="HU59" s="36"/>
      <c r="HV59" s="17">
        <v>1252</v>
      </c>
      <c r="HW59" s="17">
        <v>96589.42</v>
      </c>
      <c r="HX59" s="18">
        <v>2486</v>
      </c>
      <c r="HY59" s="18">
        <v>219524.91</v>
      </c>
      <c r="HZ59" s="17">
        <v>2866</v>
      </c>
      <c r="IA59" s="17">
        <v>279434</v>
      </c>
      <c r="IB59" s="17">
        <v>3034</v>
      </c>
      <c r="IC59" s="17">
        <v>272266</v>
      </c>
      <c r="ID59" s="17">
        <v>1875</v>
      </c>
      <c r="IE59" s="17">
        <v>157845</v>
      </c>
      <c r="IF59" s="41"/>
      <c r="IG59" s="41"/>
      <c r="IH59" s="41"/>
      <c r="II59" s="41"/>
      <c r="IJ59" s="41"/>
      <c r="IK59" s="41"/>
      <c r="IL59" s="18"/>
      <c r="IM59" s="41"/>
      <c r="IN59" s="41"/>
      <c r="IO59" s="41"/>
      <c r="IP59" s="18"/>
      <c r="IQ59" s="18"/>
      <c r="IR59" s="18">
        <f t="shared" si="34"/>
        <v>1994</v>
      </c>
      <c r="IS59" s="18">
        <f t="shared" si="35"/>
        <v>151721.723404255</v>
      </c>
      <c r="IT59" s="17">
        <v>89</v>
      </c>
      <c r="IU59" s="18">
        <f t="shared" si="99"/>
        <v>-15808</v>
      </c>
      <c r="IV59" s="36">
        <f t="shared" si="36"/>
        <v>-0.104190748993012</v>
      </c>
      <c r="IW59" s="18">
        <f t="shared" si="37"/>
        <v>13507</v>
      </c>
      <c r="IX59" s="42">
        <f t="shared" si="38"/>
        <v>1177381.05340426</v>
      </c>
      <c r="IY59" s="43"/>
      <c r="IZ59" s="43"/>
      <c r="JA59" s="129" t="str">
        <f ca="1">TEXT(JA58,"m月d日")</f>
        <v>7月2日</v>
      </c>
    </row>
    <row r="60" spans="1:261">
      <c r="A60" s="16" t="s">
        <v>126</v>
      </c>
      <c r="B60" s="17" t="s">
        <v>45</v>
      </c>
      <c r="C60" s="18">
        <v>6939962760711</v>
      </c>
      <c r="D60" s="18">
        <v>21062010001138</v>
      </c>
      <c r="E60" s="17" t="s">
        <v>254</v>
      </c>
      <c r="F60" s="19" t="s">
        <v>255</v>
      </c>
      <c r="G60" s="17" t="s">
        <v>129</v>
      </c>
      <c r="H60" s="26">
        <f>VLOOKUP(C60,供应链!E:J,6,0)</f>
        <v>0.96</v>
      </c>
      <c r="I60" s="17">
        <f>VLOOKUP(C60,供应链!E:H,4,0)</f>
        <v>939</v>
      </c>
      <c r="J60" s="17">
        <f>VLOOKUP(C60,供应链!E:K,7,0)</f>
        <v>4</v>
      </c>
      <c r="K60" s="18">
        <f>VLOOKUP(C60,供应链!E:I,5,0)</f>
        <v>38.044799444348</v>
      </c>
      <c r="L60" s="27">
        <f t="shared" si="0"/>
        <v>0.0101803132084105</v>
      </c>
      <c r="M60" s="17">
        <v>1470</v>
      </c>
      <c r="N60" s="26">
        <v>0.0605442176870748</v>
      </c>
      <c r="O60" s="18">
        <v>89</v>
      </c>
      <c r="P60" s="18">
        <v>11649</v>
      </c>
      <c r="Q60" s="40">
        <f t="shared" si="72"/>
        <v>130.887640449438</v>
      </c>
      <c r="R60" s="17">
        <f t="shared" si="1"/>
        <v>-721.999999999999</v>
      </c>
      <c r="S60" s="36">
        <f t="shared" si="40"/>
        <v>-0.061979569061722</v>
      </c>
      <c r="T60" s="17">
        <v>1015</v>
      </c>
      <c r="U60" s="26">
        <v>0.0433497536945813</v>
      </c>
      <c r="V60" s="18">
        <v>44</v>
      </c>
      <c r="W60" s="18">
        <v>5761</v>
      </c>
      <c r="X60" s="40">
        <f t="shared" si="2"/>
        <v>130.931818181818</v>
      </c>
      <c r="Y60" s="17">
        <f t="shared" si="100"/>
        <v>-355</v>
      </c>
      <c r="Z60" s="36">
        <f t="shared" si="101"/>
        <v>-0.0616212463114042</v>
      </c>
      <c r="AA60" s="17">
        <v>1127</v>
      </c>
      <c r="AB60" s="26">
        <v>0.0496894409937888</v>
      </c>
      <c r="AC60" s="18">
        <v>56</v>
      </c>
      <c r="AD60" s="18">
        <v>7325</v>
      </c>
      <c r="AE60" s="40">
        <v>149</v>
      </c>
      <c r="AF60" s="17">
        <f t="shared" si="73"/>
        <v>560</v>
      </c>
      <c r="AG60" s="36">
        <f t="shared" si="74"/>
        <v>0.0764505119453925</v>
      </c>
      <c r="AH60" s="17">
        <v>643</v>
      </c>
      <c r="AI60" s="26">
        <v>0.0342146189735614</v>
      </c>
      <c r="AJ60" s="18">
        <v>22</v>
      </c>
      <c r="AK60" s="18">
        <v>3256</v>
      </c>
      <c r="AL60" s="40">
        <v>149</v>
      </c>
      <c r="AM60" s="17">
        <f t="shared" si="75"/>
        <v>220</v>
      </c>
      <c r="AN60" s="36">
        <f t="shared" si="76"/>
        <v>0.0675675675675676</v>
      </c>
      <c r="AO60" s="17">
        <v>571</v>
      </c>
      <c r="AP60" s="26">
        <v>0.0385288966725044</v>
      </c>
      <c r="AQ60" s="18">
        <v>22</v>
      </c>
      <c r="AR60" s="18">
        <v>3196</v>
      </c>
      <c r="AS60" s="40">
        <v>149</v>
      </c>
      <c r="AT60" s="17">
        <f t="shared" si="77"/>
        <v>220</v>
      </c>
      <c r="AU60" s="36">
        <f t="shared" si="78"/>
        <v>0.0688360450563204</v>
      </c>
      <c r="AV60" s="17">
        <v>818</v>
      </c>
      <c r="AW60" s="26">
        <v>0.019559902200489</v>
      </c>
      <c r="AX60" s="18">
        <v>16</v>
      </c>
      <c r="AY60" s="18">
        <v>2292</v>
      </c>
      <c r="AZ60" s="40">
        <v>149</v>
      </c>
      <c r="BA60" s="17">
        <f t="shared" si="79"/>
        <v>160</v>
      </c>
      <c r="BB60" s="36">
        <f t="shared" si="80"/>
        <v>0.0698080279232112</v>
      </c>
      <c r="BC60" s="17">
        <v>713</v>
      </c>
      <c r="BD60" s="26">
        <v>0.0406732117812062</v>
      </c>
      <c r="BE60" s="17">
        <v>29</v>
      </c>
      <c r="BF60" s="18">
        <v>4089</v>
      </c>
      <c r="BG60" s="40">
        <v>149</v>
      </c>
      <c r="BH60" s="17">
        <f t="shared" si="3"/>
        <v>290</v>
      </c>
      <c r="BI60" s="36">
        <f t="shared" si="4"/>
        <v>0.0709219858156028</v>
      </c>
      <c r="BJ60" s="17">
        <v>676</v>
      </c>
      <c r="BK60" s="32">
        <v>0.0355029585798817</v>
      </c>
      <c r="BL60" s="17">
        <v>24</v>
      </c>
      <c r="BM60" s="18">
        <v>3431</v>
      </c>
      <c r="BN60" s="40">
        <v>149</v>
      </c>
      <c r="BO60" s="17">
        <f t="shared" si="5"/>
        <v>240</v>
      </c>
      <c r="BP60" s="36">
        <f t="shared" si="6"/>
        <v>0.0699504517633343</v>
      </c>
      <c r="BQ60" s="17">
        <v>683</v>
      </c>
      <c r="BR60" s="32">
        <v>0.0307467057101025</v>
      </c>
      <c r="BS60" s="18">
        <v>21</v>
      </c>
      <c r="BT60" s="18">
        <v>2932</v>
      </c>
      <c r="BU60" s="40">
        <v>149</v>
      </c>
      <c r="BV60" s="17">
        <f t="shared" si="7"/>
        <v>210</v>
      </c>
      <c r="BW60" s="36">
        <f t="shared" si="8"/>
        <v>0.0716234652114597</v>
      </c>
      <c r="BX60" s="112">
        <v>612</v>
      </c>
      <c r="BY60" s="117">
        <v>0.0326797385620915</v>
      </c>
      <c r="BZ60" s="18">
        <v>20</v>
      </c>
      <c r="CA60" s="112">
        <v>2777</v>
      </c>
      <c r="CB60" s="40">
        <v>149</v>
      </c>
      <c r="CC60" s="17">
        <f t="shared" si="9"/>
        <v>200</v>
      </c>
      <c r="CD60" s="36">
        <f t="shared" si="10"/>
        <v>0.072020165646381</v>
      </c>
      <c r="CE60" s="112">
        <v>519</v>
      </c>
      <c r="CF60" s="117">
        <v>0.0327552986512524</v>
      </c>
      <c r="CG60" s="112">
        <v>17</v>
      </c>
      <c r="CH60" s="260">
        <v>2365.3125</v>
      </c>
      <c r="CI60" s="40">
        <v>149</v>
      </c>
      <c r="CJ60" s="17">
        <f t="shared" si="11"/>
        <v>170</v>
      </c>
      <c r="CK60" s="36">
        <f t="shared" si="12"/>
        <v>0.0718721099220505</v>
      </c>
      <c r="CL60" s="120">
        <v>525</v>
      </c>
      <c r="CM60" s="121">
        <v>0.0419047619047619</v>
      </c>
      <c r="CN60" s="55">
        <v>22</v>
      </c>
      <c r="CO60" s="55">
        <v>3001</v>
      </c>
      <c r="CP60" s="40">
        <v>149</v>
      </c>
      <c r="CQ60" s="17">
        <f t="shared" si="13"/>
        <v>220</v>
      </c>
      <c r="CR60" s="36">
        <f t="shared" si="14"/>
        <v>0.0733088970343219</v>
      </c>
      <c r="CS60" s="122">
        <v>436</v>
      </c>
      <c r="CT60" s="121">
        <v>0.0206422018348624</v>
      </c>
      <c r="CU60" s="122">
        <v>9</v>
      </c>
      <c r="CV60" s="122">
        <v>1281</v>
      </c>
      <c r="CW60" s="40">
        <v>149</v>
      </c>
      <c r="CX60" s="17">
        <f t="shared" si="15"/>
        <v>90</v>
      </c>
      <c r="CY60" s="36">
        <f t="shared" si="16"/>
        <v>0.0702576112412178</v>
      </c>
      <c r="CZ60" s="112">
        <v>498</v>
      </c>
      <c r="DA60" s="117">
        <v>0.0100401606425703</v>
      </c>
      <c r="DB60" s="112">
        <v>5</v>
      </c>
      <c r="DC60" s="112">
        <v>686</v>
      </c>
      <c r="DD60" s="40">
        <v>149</v>
      </c>
      <c r="DE60" s="17">
        <f t="shared" si="17"/>
        <v>50</v>
      </c>
      <c r="DF60" s="36">
        <f t="shared" si="18"/>
        <v>0.0728862973760933</v>
      </c>
      <c r="DG60" s="126">
        <v>816</v>
      </c>
      <c r="DH60" s="32">
        <v>0</v>
      </c>
      <c r="DI60" s="17">
        <v>0</v>
      </c>
      <c r="DJ60" s="18">
        <v>0</v>
      </c>
      <c r="DK60" s="40">
        <v>149</v>
      </c>
      <c r="DL60" s="17">
        <f t="shared" si="19"/>
        <v>0</v>
      </c>
      <c r="DM60" s="36">
        <f t="shared" si="20"/>
        <v>0</v>
      </c>
      <c r="DN60" s="33">
        <v>1856</v>
      </c>
      <c r="DO60" s="32">
        <v>0.0932112068965517</v>
      </c>
      <c r="DP60" s="18">
        <v>173</v>
      </c>
      <c r="DQ60" s="18">
        <v>19035</v>
      </c>
      <c r="DR60" s="40">
        <f t="shared" si="49"/>
        <v>110.028901734104</v>
      </c>
      <c r="DS60" s="17">
        <f t="shared" si="21"/>
        <v>-5012</v>
      </c>
      <c r="DT60" s="36">
        <f t="shared" si="22"/>
        <v>-0.263304439190964</v>
      </c>
      <c r="DU60" s="18">
        <v>1265</v>
      </c>
      <c r="DV60" s="26">
        <v>0.025296442687747</v>
      </c>
      <c r="DW60" s="18">
        <v>32</v>
      </c>
      <c r="DX60" s="18">
        <v>4257</v>
      </c>
      <c r="DY60" s="40">
        <f t="shared" si="23"/>
        <v>133.03125</v>
      </c>
      <c r="DZ60" s="17">
        <f t="shared" si="24"/>
        <v>-191</v>
      </c>
      <c r="EA60" s="36">
        <f t="shared" si="25"/>
        <v>-0.044867277425417</v>
      </c>
      <c r="EB60" s="18">
        <v>2124</v>
      </c>
      <c r="EC60" s="26">
        <v>0.0663841807909605</v>
      </c>
      <c r="ED60" s="18">
        <v>141</v>
      </c>
      <c r="EE60" s="18">
        <v>17114</v>
      </c>
      <c r="EF60" s="40">
        <f t="shared" si="50"/>
        <v>121.375886524823</v>
      </c>
      <c r="EG60" s="17">
        <f t="shared" si="26"/>
        <v>-2484.99999999996</v>
      </c>
      <c r="EH60" s="36">
        <f t="shared" si="27"/>
        <v>-0.145202757975924</v>
      </c>
      <c r="EI60" s="18">
        <v>1064</v>
      </c>
      <c r="EJ60" s="26">
        <v>0.0385338345864662</v>
      </c>
      <c r="EK60" s="18">
        <v>41</v>
      </c>
      <c r="EL60" s="18">
        <v>5331</v>
      </c>
      <c r="EM60" s="40">
        <v>149</v>
      </c>
      <c r="EN60" s="17">
        <f t="shared" si="28"/>
        <v>410</v>
      </c>
      <c r="EO60" s="36">
        <f t="shared" si="29"/>
        <v>0.0769086475332958</v>
      </c>
      <c r="EP60" s="18">
        <v>993</v>
      </c>
      <c r="EQ60" s="26">
        <v>0.0443101711983887</v>
      </c>
      <c r="ER60" s="18">
        <v>44</v>
      </c>
      <c r="ES60" s="18">
        <v>5801</v>
      </c>
      <c r="ET60" s="40">
        <v>149</v>
      </c>
      <c r="EU60" s="17">
        <f t="shared" si="30"/>
        <v>440</v>
      </c>
      <c r="EV60" s="36">
        <f t="shared" si="31"/>
        <v>0.0758489915531805</v>
      </c>
      <c r="EW60" s="18">
        <v>450</v>
      </c>
      <c r="EX60" s="26">
        <v>0.0266666666666667</v>
      </c>
      <c r="EY60" s="17">
        <v>12</v>
      </c>
      <c r="EZ60" s="18">
        <v>1719</v>
      </c>
      <c r="FA60" s="40">
        <v>149</v>
      </c>
      <c r="FB60" s="17">
        <f t="shared" si="81"/>
        <v>120</v>
      </c>
      <c r="FC60" s="36">
        <f t="shared" si="82"/>
        <v>0.0698080279232112</v>
      </c>
      <c r="FD60" s="18">
        <v>395</v>
      </c>
      <c r="FE60" s="26">
        <v>0.0354430379746835</v>
      </c>
      <c r="FF60" s="17">
        <v>14</v>
      </c>
      <c r="FG60" s="18">
        <v>1974</v>
      </c>
      <c r="FH60" s="40">
        <v>149</v>
      </c>
      <c r="FI60" s="17">
        <f t="shared" si="83"/>
        <v>140</v>
      </c>
      <c r="FJ60" s="36">
        <f t="shared" si="84"/>
        <v>0.0709219858156028</v>
      </c>
      <c r="FK60" s="18">
        <v>411</v>
      </c>
      <c r="FL60" s="26">
        <v>0.0462287104622871</v>
      </c>
      <c r="FM60" s="17">
        <v>19</v>
      </c>
      <c r="FN60" s="18">
        <v>2781</v>
      </c>
      <c r="FO60" s="40">
        <v>149</v>
      </c>
      <c r="FP60" s="17">
        <f t="shared" si="85"/>
        <v>190</v>
      </c>
      <c r="FQ60" s="36">
        <f t="shared" si="86"/>
        <v>0.0683207479323984</v>
      </c>
      <c r="FR60" s="18">
        <v>388</v>
      </c>
      <c r="FS60" s="26">
        <v>0.0438144329896907</v>
      </c>
      <c r="FT60" s="17">
        <v>17</v>
      </c>
      <c r="FU60" s="18">
        <v>2468</v>
      </c>
      <c r="FV60" s="40">
        <v>149</v>
      </c>
      <c r="FW60" s="17">
        <f t="shared" si="87"/>
        <v>170</v>
      </c>
      <c r="FX60" s="36">
        <f t="shared" si="88"/>
        <v>0.0688816855753647</v>
      </c>
      <c r="FY60" s="18">
        <v>451</v>
      </c>
      <c r="FZ60" s="26">
        <v>0.0354767184035477</v>
      </c>
      <c r="GA60" s="17">
        <v>16</v>
      </c>
      <c r="GB60" s="18">
        <v>2179</v>
      </c>
      <c r="GC60" s="40">
        <v>149</v>
      </c>
      <c r="GD60" s="17">
        <f t="shared" si="89"/>
        <v>160</v>
      </c>
      <c r="GE60" s="36">
        <f t="shared" si="90"/>
        <v>0.0734281780633318</v>
      </c>
      <c r="GF60" s="18">
        <v>431</v>
      </c>
      <c r="GG60" s="26">
        <v>0.0487238979118329</v>
      </c>
      <c r="GH60" s="18">
        <v>21</v>
      </c>
      <c r="GI60" s="18">
        <v>2847</v>
      </c>
      <c r="GJ60" s="40">
        <v>149</v>
      </c>
      <c r="GK60" s="17">
        <f t="shared" si="91"/>
        <v>210</v>
      </c>
      <c r="GL60" s="36">
        <f t="shared" si="92"/>
        <v>0.0737618545837724</v>
      </c>
      <c r="GM60" s="18">
        <v>450</v>
      </c>
      <c r="GN60" s="26">
        <v>0.04</v>
      </c>
      <c r="GO60" s="18">
        <v>18</v>
      </c>
      <c r="GP60" s="18">
        <v>2422</v>
      </c>
      <c r="GQ60" s="40">
        <v>149</v>
      </c>
      <c r="GR60" s="17">
        <f t="shared" si="93"/>
        <v>180</v>
      </c>
      <c r="GS60" s="36">
        <f t="shared" si="94"/>
        <v>0.074318744838976</v>
      </c>
      <c r="GT60" s="18">
        <v>355</v>
      </c>
      <c r="GU60" s="26">
        <v>0.0394366197183099</v>
      </c>
      <c r="GV60" s="18">
        <v>14</v>
      </c>
      <c r="GW60" s="18">
        <v>1881</v>
      </c>
      <c r="GX60" s="40">
        <v>149</v>
      </c>
      <c r="GY60" s="17">
        <f t="shared" si="32"/>
        <v>140</v>
      </c>
      <c r="GZ60" s="36">
        <f t="shared" si="33"/>
        <v>0.0744284954811271</v>
      </c>
      <c r="HA60" s="18">
        <v>346</v>
      </c>
      <c r="HB60" s="26">
        <v>0.0404624277456647</v>
      </c>
      <c r="HC60" s="18">
        <v>14</v>
      </c>
      <c r="HD60" s="18">
        <v>1921</v>
      </c>
      <c r="HE60" s="40">
        <v>149</v>
      </c>
      <c r="HF60" s="17">
        <f t="shared" si="95"/>
        <v>140</v>
      </c>
      <c r="HG60" s="36">
        <f t="shared" si="96"/>
        <v>0.0728787090057262</v>
      </c>
      <c r="HH60" s="18">
        <v>315</v>
      </c>
      <c r="HI60" s="26">
        <v>0.0222222222222222</v>
      </c>
      <c r="HJ60" s="17">
        <v>7</v>
      </c>
      <c r="HK60" s="18">
        <v>948</v>
      </c>
      <c r="HL60" s="40">
        <v>149</v>
      </c>
      <c r="HM60" s="17">
        <f t="shared" si="97"/>
        <v>70</v>
      </c>
      <c r="HN60" s="36">
        <f t="shared" si="98"/>
        <v>0.0738396624472574</v>
      </c>
      <c r="HO60" s="18"/>
      <c r="HP60" s="26"/>
      <c r="HQ60" s="17"/>
      <c r="HR60" s="18"/>
      <c r="HS60" s="40"/>
      <c r="HT60" s="17"/>
      <c r="HU60" s="36"/>
      <c r="HV60" s="17">
        <v>1291</v>
      </c>
      <c r="HW60" s="17">
        <v>178108.66</v>
      </c>
      <c r="HX60" s="18">
        <v>2684</v>
      </c>
      <c r="HY60" s="18">
        <v>369923</v>
      </c>
      <c r="HZ60" s="17">
        <v>866</v>
      </c>
      <c r="IA60" s="17">
        <v>141645</v>
      </c>
      <c r="IB60" s="17">
        <v>880</v>
      </c>
      <c r="IC60" s="17">
        <v>128320</v>
      </c>
      <c r="ID60" s="17">
        <v>1031</v>
      </c>
      <c r="IE60" s="17">
        <v>142805</v>
      </c>
      <c r="IF60" s="16"/>
      <c r="IG60" s="16"/>
      <c r="IH60" s="41"/>
      <c r="II60" s="41"/>
      <c r="IJ60" s="41"/>
      <c r="IK60" s="41"/>
      <c r="IL60" s="18"/>
      <c r="IM60" s="41"/>
      <c r="IN60" s="41"/>
      <c r="IO60" s="41"/>
      <c r="IP60" s="18"/>
      <c r="IQ60" s="18"/>
      <c r="IR60" s="18">
        <f t="shared" si="34"/>
        <v>979</v>
      </c>
      <c r="IS60" s="18">
        <f t="shared" si="35"/>
        <v>126719.3125</v>
      </c>
      <c r="IT60" s="17">
        <v>139</v>
      </c>
      <c r="IU60" s="18">
        <f t="shared" si="99"/>
        <v>-3764.99999999996</v>
      </c>
      <c r="IV60" s="36">
        <f t="shared" si="36"/>
        <v>-0.0297113354367351</v>
      </c>
      <c r="IW60" s="18">
        <f t="shared" si="37"/>
        <v>7731</v>
      </c>
      <c r="IX60" s="42">
        <f t="shared" si="38"/>
        <v>1087520.9725</v>
      </c>
      <c r="IY60" s="43"/>
      <c r="IZ60" s="43"/>
      <c r="JA60" t="s">
        <v>256</v>
      </c>
    </row>
    <row r="61" spans="1:261">
      <c r="A61" s="16"/>
      <c r="B61" s="17" t="s">
        <v>45</v>
      </c>
      <c r="C61" s="18">
        <v>6939962764436</v>
      </c>
      <c r="D61" s="18">
        <v>21062010001418</v>
      </c>
      <c r="E61" s="17" t="s">
        <v>257</v>
      </c>
      <c r="F61" s="19" t="s">
        <v>258</v>
      </c>
      <c r="G61" s="17" t="s">
        <v>129</v>
      </c>
      <c r="H61" s="26">
        <f>VLOOKUP(C61,供应链!E:J,6,0)</f>
        <v>0.92</v>
      </c>
      <c r="I61" s="17">
        <f>VLOOKUP(C61,供应链!E:H,4,0)</f>
        <v>447</v>
      </c>
      <c r="J61" s="17">
        <f>VLOOKUP(C61,供应链!E:K,7,0)</f>
        <v>0</v>
      </c>
      <c r="K61" s="18">
        <f>VLOOKUP(C61,供应链!E:I,5,0)</f>
        <v>74.2759930368729</v>
      </c>
      <c r="L61" s="27">
        <f t="shared" si="0"/>
        <v>0.00255807665911029</v>
      </c>
      <c r="M61" s="17">
        <v>920</v>
      </c>
      <c r="N61" s="26">
        <v>0.0217391304347826</v>
      </c>
      <c r="O61" s="18">
        <v>20</v>
      </c>
      <c r="P61" s="18">
        <v>3962</v>
      </c>
      <c r="Q61" s="40">
        <f t="shared" si="72"/>
        <v>198.1</v>
      </c>
      <c r="R61" s="17">
        <f t="shared" si="1"/>
        <v>-218</v>
      </c>
      <c r="S61" s="36">
        <f t="shared" si="40"/>
        <v>-0.055022715800101</v>
      </c>
      <c r="T61" s="17">
        <v>768</v>
      </c>
      <c r="U61" s="26">
        <v>0.00651041666666667</v>
      </c>
      <c r="V61" s="18">
        <v>5</v>
      </c>
      <c r="W61" s="18">
        <v>993</v>
      </c>
      <c r="X61" s="40">
        <f t="shared" si="2"/>
        <v>198.6</v>
      </c>
      <c r="Y61" s="17">
        <f t="shared" si="100"/>
        <v>-52</v>
      </c>
      <c r="Z61" s="36">
        <f t="shared" si="101"/>
        <v>-0.0523665659617322</v>
      </c>
      <c r="AA61" s="17">
        <v>793</v>
      </c>
      <c r="AB61" s="26">
        <v>0.0189155107187894</v>
      </c>
      <c r="AC61" s="18">
        <v>15</v>
      </c>
      <c r="AD61" s="18">
        <v>3061</v>
      </c>
      <c r="AE61" s="40">
        <v>219</v>
      </c>
      <c r="AF61" s="17">
        <f t="shared" si="73"/>
        <v>150</v>
      </c>
      <c r="AG61" s="36">
        <f t="shared" si="74"/>
        <v>0.0490035935968638</v>
      </c>
      <c r="AH61" s="17">
        <v>478</v>
      </c>
      <c r="AI61" s="26">
        <v>0.0209205020920502</v>
      </c>
      <c r="AJ61" s="18">
        <v>10</v>
      </c>
      <c r="AK61" s="18">
        <v>1624</v>
      </c>
      <c r="AL61" s="40">
        <v>219</v>
      </c>
      <c r="AM61" s="17">
        <f t="shared" si="75"/>
        <v>100</v>
      </c>
      <c r="AN61" s="36">
        <f t="shared" si="76"/>
        <v>0.061576354679803</v>
      </c>
      <c r="AO61" s="17">
        <v>498</v>
      </c>
      <c r="AP61" s="26">
        <v>0.0160642570281124</v>
      </c>
      <c r="AQ61" s="18">
        <v>8</v>
      </c>
      <c r="AR61" s="18">
        <v>1420</v>
      </c>
      <c r="AS61" s="40">
        <v>219</v>
      </c>
      <c r="AT61" s="17">
        <f t="shared" si="77"/>
        <v>80</v>
      </c>
      <c r="AU61" s="36">
        <f t="shared" si="78"/>
        <v>0.0563380281690141</v>
      </c>
      <c r="AV61" s="17">
        <v>531</v>
      </c>
      <c r="AW61" s="26">
        <v>0.00941619585687382</v>
      </c>
      <c r="AX61" s="18">
        <v>5</v>
      </c>
      <c r="AY61" s="18">
        <v>970</v>
      </c>
      <c r="AZ61" s="40">
        <v>219</v>
      </c>
      <c r="BA61" s="17">
        <f t="shared" si="79"/>
        <v>50</v>
      </c>
      <c r="BB61" s="36">
        <f t="shared" si="80"/>
        <v>0.0515463917525773</v>
      </c>
      <c r="BC61" s="17">
        <v>502</v>
      </c>
      <c r="BD61" s="26">
        <v>0.00597609561752988</v>
      </c>
      <c r="BE61" s="17">
        <v>3</v>
      </c>
      <c r="BF61" s="18">
        <v>582</v>
      </c>
      <c r="BG61" s="40">
        <v>219</v>
      </c>
      <c r="BH61" s="17">
        <f t="shared" si="3"/>
        <v>30</v>
      </c>
      <c r="BI61" s="36">
        <f t="shared" si="4"/>
        <v>0.0515463917525773</v>
      </c>
      <c r="BJ61" s="17">
        <v>473</v>
      </c>
      <c r="BK61" s="32">
        <v>0.00634249471458774</v>
      </c>
      <c r="BL61" s="17">
        <v>3</v>
      </c>
      <c r="BM61" s="18">
        <v>613</v>
      </c>
      <c r="BN61" s="40">
        <v>219</v>
      </c>
      <c r="BO61" s="17">
        <f t="shared" si="5"/>
        <v>30</v>
      </c>
      <c r="BP61" s="36">
        <f t="shared" si="6"/>
        <v>0.0489396411092985</v>
      </c>
      <c r="BQ61" s="17">
        <v>580</v>
      </c>
      <c r="BR61" s="32">
        <v>0.00689655172413793</v>
      </c>
      <c r="BS61" s="18">
        <v>4</v>
      </c>
      <c r="BT61" s="18">
        <v>871</v>
      </c>
      <c r="BU61" s="40">
        <v>219</v>
      </c>
      <c r="BV61" s="17">
        <f t="shared" si="7"/>
        <v>40</v>
      </c>
      <c r="BW61" s="36">
        <f t="shared" si="8"/>
        <v>0.0459242250287026</v>
      </c>
      <c r="BX61" s="112">
        <v>477</v>
      </c>
      <c r="BY61" s="117">
        <v>0.0125786163522013</v>
      </c>
      <c r="BZ61" s="18">
        <v>6</v>
      </c>
      <c r="CA61" s="112">
        <v>1151</v>
      </c>
      <c r="CB61" s="40">
        <v>219</v>
      </c>
      <c r="CC61" s="17">
        <f t="shared" si="9"/>
        <v>60</v>
      </c>
      <c r="CD61" s="36">
        <f t="shared" si="10"/>
        <v>0.052128583840139</v>
      </c>
      <c r="CE61" s="112">
        <v>427</v>
      </c>
      <c r="CF61" s="117">
        <v>0</v>
      </c>
      <c r="CG61" s="112">
        <v>0</v>
      </c>
      <c r="CH61" s="260">
        <v>0</v>
      </c>
      <c r="CI61" s="40">
        <v>219</v>
      </c>
      <c r="CJ61" s="17">
        <f t="shared" si="11"/>
        <v>0</v>
      </c>
      <c r="CK61" s="36">
        <f t="shared" si="12"/>
        <v>0</v>
      </c>
      <c r="CL61" s="120">
        <v>368</v>
      </c>
      <c r="CM61" s="121">
        <v>0.0135869565217391</v>
      </c>
      <c r="CN61" s="55">
        <v>5</v>
      </c>
      <c r="CO61" s="55">
        <v>974</v>
      </c>
      <c r="CP61" s="40">
        <v>219</v>
      </c>
      <c r="CQ61" s="17">
        <f t="shared" si="13"/>
        <v>50</v>
      </c>
      <c r="CR61" s="36">
        <f t="shared" si="14"/>
        <v>0.0513347022587269</v>
      </c>
      <c r="CS61" s="122">
        <v>398</v>
      </c>
      <c r="CT61" s="121">
        <v>0.0050251256281407</v>
      </c>
      <c r="CU61" s="122">
        <v>2</v>
      </c>
      <c r="CV61" s="122">
        <v>398</v>
      </c>
      <c r="CW61" s="40">
        <v>219</v>
      </c>
      <c r="CX61" s="17">
        <f t="shared" si="15"/>
        <v>20</v>
      </c>
      <c r="CY61" s="36">
        <f t="shared" si="16"/>
        <v>0.050251256281407</v>
      </c>
      <c r="CZ61" s="112">
        <v>419</v>
      </c>
      <c r="DA61" s="117">
        <v>0.00238663484486874</v>
      </c>
      <c r="DB61" s="112">
        <v>1</v>
      </c>
      <c r="DC61" s="112">
        <v>199</v>
      </c>
      <c r="DD61" s="40">
        <v>219</v>
      </c>
      <c r="DE61" s="17">
        <f t="shared" si="17"/>
        <v>10</v>
      </c>
      <c r="DF61" s="36">
        <f t="shared" si="18"/>
        <v>0.050251256281407</v>
      </c>
      <c r="DG61" s="126">
        <v>575</v>
      </c>
      <c r="DH61" s="32">
        <v>0</v>
      </c>
      <c r="DI61" s="17">
        <v>0</v>
      </c>
      <c r="DJ61" s="18">
        <v>0</v>
      </c>
      <c r="DK61" s="40">
        <v>219</v>
      </c>
      <c r="DL61" s="17">
        <f t="shared" si="19"/>
        <v>0</v>
      </c>
      <c r="DM61" s="36">
        <f t="shared" si="20"/>
        <v>0</v>
      </c>
      <c r="DN61" s="33">
        <v>1021</v>
      </c>
      <c r="DO61" s="32">
        <v>0.0323212536728697</v>
      </c>
      <c r="DP61" s="18">
        <v>33</v>
      </c>
      <c r="DQ61" s="18">
        <v>5982</v>
      </c>
      <c r="DR61" s="40">
        <f t="shared" si="49"/>
        <v>181.272727272727</v>
      </c>
      <c r="DS61" s="17">
        <f t="shared" si="21"/>
        <v>-915</v>
      </c>
      <c r="DT61" s="36">
        <f t="shared" si="22"/>
        <v>-0.15295887662989</v>
      </c>
      <c r="DU61" s="18">
        <v>1030</v>
      </c>
      <c r="DV61" s="26">
        <v>0.054368932038835</v>
      </c>
      <c r="DW61" s="18">
        <v>56</v>
      </c>
      <c r="DX61" s="18">
        <v>9801</v>
      </c>
      <c r="DY61" s="40">
        <f t="shared" si="23"/>
        <v>175.017857142857</v>
      </c>
      <c r="DZ61" s="17">
        <f t="shared" si="24"/>
        <v>-1903</v>
      </c>
      <c r="EA61" s="36">
        <f t="shared" si="25"/>
        <v>-0.194163860830528</v>
      </c>
      <c r="EB61" s="18">
        <v>1420</v>
      </c>
      <c r="EC61" s="26">
        <v>0.0253521126760563</v>
      </c>
      <c r="ED61" s="18">
        <v>36</v>
      </c>
      <c r="EE61" s="18">
        <v>6922</v>
      </c>
      <c r="EF61" s="40">
        <f t="shared" si="50"/>
        <v>192.277777777778</v>
      </c>
      <c r="EG61" s="17">
        <f t="shared" si="26"/>
        <v>-601.999999999992</v>
      </c>
      <c r="EH61" s="36">
        <f t="shared" si="27"/>
        <v>-0.0869690840797446</v>
      </c>
      <c r="EI61" s="18">
        <v>582</v>
      </c>
      <c r="EJ61" s="26">
        <v>0.00687285223367698</v>
      </c>
      <c r="EK61" s="18">
        <v>4</v>
      </c>
      <c r="EL61" s="18">
        <v>795</v>
      </c>
      <c r="EM61" s="40">
        <v>219</v>
      </c>
      <c r="EN61" s="17">
        <f t="shared" si="28"/>
        <v>40</v>
      </c>
      <c r="EO61" s="36">
        <f t="shared" si="29"/>
        <v>0.050314465408805</v>
      </c>
      <c r="EP61" s="18">
        <v>630</v>
      </c>
      <c r="EQ61" s="26">
        <v>0.0158730158730159</v>
      </c>
      <c r="ER61" s="18">
        <v>10</v>
      </c>
      <c r="ES61" s="18">
        <v>2110</v>
      </c>
      <c r="ET61" s="40">
        <v>219</v>
      </c>
      <c r="EU61" s="17">
        <f t="shared" si="30"/>
        <v>100</v>
      </c>
      <c r="EV61" s="36">
        <f t="shared" si="31"/>
        <v>0.0473933649289099</v>
      </c>
      <c r="EW61" s="18">
        <v>239</v>
      </c>
      <c r="EX61" s="26">
        <v>0.00418410041841004</v>
      </c>
      <c r="EY61" s="17">
        <v>1</v>
      </c>
      <c r="EZ61" s="18">
        <v>219</v>
      </c>
      <c r="FA61" s="40">
        <v>219</v>
      </c>
      <c r="FB61" s="17">
        <f t="shared" si="81"/>
        <v>10</v>
      </c>
      <c r="FC61" s="36">
        <f t="shared" si="82"/>
        <v>0.045662100456621</v>
      </c>
      <c r="FD61" s="18">
        <v>223</v>
      </c>
      <c r="FE61" s="26">
        <v>0.0134529147982063</v>
      </c>
      <c r="FF61" s="17">
        <v>3</v>
      </c>
      <c r="FG61" s="18">
        <v>651</v>
      </c>
      <c r="FH61" s="40">
        <v>219</v>
      </c>
      <c r="FI61" s="17">
        <f t="shared" si="83"/>
        <v>30</v>
      </c>
      <c r="FJ61" s="36">
        <f t="shared" si="84"/>
        <v>0.0460829493087558</v>
      </c>
      <c r="FK61" s="18">
        <v>184</v>
      </c>
      <c r="FL61" s="26">
        <v>0.00543478260869565</v>
      </c>
      <c r="FM61" s="17">
        <v>1</v>
      </c>
      <c r="FN61" s="18">
        <v>204</v>
      </c>
      <c r="FO61" s="40">
        <v>219</v>
      </c>
      <c r="FP61" s="17">
        <f t="shared" si="85"/>
        <v>10</v>
      </c>
      <c r="FQ61" s="36">
        <f t="shared" si="86"/>
        <v>0.0490196078431373</v>
      </c>
      <c r="FR61" s="18">
        <v>162</v>
      </c>
      <c r="FS61" s="26">
        <v>0.0246913580246914</v>
      </c>
      <c r="FT61" s="17">
        <v>4</v>
      </c>
      <c r="FU61" s="18">
        <v>851</v>
      </c>
      <c r="FV61" s="40">
        <v>219</v>
      </c>
      <c r="FW61" s="17">
        <f t="shared" si="87"/>
        <v>40</v>
      </c>
      <c r="FX61" s="36">
        <f t="shared" si="88"/>
        <v>0.0470035252643948</v>
      </c>
      <c r="FY61" s="18">
        <v>160</v>
      </c>
      <c r="FZ61" s="26">
        <v>0.03125</v>
      </c>
      <c r="GA61" s="17">
        <v>5</v>
      </c>
      <c r="GB61" s="18">
        <v>1065</v>
      </c>
      <c r="GC61" s="40">
        <v>219</v>
      </c>
      <c r="GD61" s="17">
        <f t="shared" si="89"/>
        <v>50</v>
      </c>
      <c r="GE61" s="36">
        <f t="shared" si="90"/>
        <v>0.0469483568075117</v>
      </c>
      <c r="GF61" s="18">
        <v>168</v>
      </c>
      <c r="GG61" s="26">
        <v>0</v>
      </c>
      <c r="GH61" s="18">
        <v>0</v>
      </c>
      <c r="GI61" s="18">
        <v>0</v>
      </c>
      <c r="GJ61" s="40">
        <v>219</v>
      </c>
      <c r="GK61" s="17">
        <f t="shared" si="91"/>
        <v>0</v>
      </c>
      <c r="GL61" s="36">
        <f t="shared" si="92"/>
        <v>0</v>
      </c>
      <c r="GM61" s="18">
        <v>176</v>
      </c>
      <c r="GN61" s="26">
        <v>0.0113636363636364</v>
      </c>
      <c r="GO61" s="18">
        <v>2</v>
      </c>
      <c r="GP61" s="18">
        <v>428</v>
      </c>
      <c r="GQ61" s="40">
        <v>219</v>
      </c>
      <c r="GR61" s="17">
        <f t="shared" si="93"/>
        <v>20</v>
      </c>
      <c r="GS61" s="36">
        <f t="shared" si="94"/>
        <v>0.0467289719626168</v>
      </c>
      <c r="GT61" s="18">
        <v>191</v>
      </c>
      <c r="GU61" s="26">
        <v>0.0104712041884817</v>
      </c>
      <c r="GV61" s="18">
        <v>2</v>
      </c>
      <c r="GW61" s="18">
        <v>438</v>
      </c>
      <c r="GX61" s="40">
        <v>219</v>
      </c>
      <c r="GY61" s="17">
        <f t="shared" si="32"/>
        <v>20</v>
      </c>
      <c r="GZ61" s="36">
        <f t="shared" si="33"/>
        <v>0.045662100456621</v>
      </c>
      <c r="HA61" s="18">
        <v>185</v>
      </c>
      <c r="HB61" s="26">
        <v>0</v>
      </c>
      <c r="HC61" s="18">
        <v>0</v>
      </c>
      <c r="HD61" s="18">
        <v>0</v>
      </c>
      <c r="HE61" s="40">
        <v>219</v>
      </c>
      <c r="HF61" s="17">
        <f t="shared" si="95"/>
        <v>0</v>
      </c>
      <c r="HG61" s="36">
        <f t="shared" si="96"/>
        <v>0</v>
      </c>
      <c r="HH61" s="18">
        <v>166</v>
      </c>
      <c r="HI61" s="26">
        <v>0.0120481927710843</v>
      </c>
      <c r="HJ61" s="17">
        <v>2</v>
      </c>
      <c r="HK61" s="18">
        <v>438</v>
      </c>
      <c r="HL61" s="40">
        <v>219</v>
      </c>
      <c r="HM61" s="17">
        <f t="shared" si="97"/>
        <v>20</v>
      </c>
      <c r="HN61" s="36">
        <f t="shared" si="98"/>
        <v>0.045662100456621</v>
      </c>
      <c r="HO61" s="18"/>
      <c r="HP61" s="26"/>
      <c r="HQ61" s="17"/>
      <c r="HR61" s="18"/>
      <c r="HS61" s="40"/>
      <c r="HT61" s="17"/>
      <c r="HU61" s="36"/>
      <c r="HV61" s="17">
        <v>202</v>
      </c>
      <c r="HW61" s="17">
        <v>39979.33</v>
      </c>
      <c r="HX61" s="18">
        <v>498</v>
      </c>
      <c r="HY61" s="18">
        <v>103111.03</v>
      </c>
      <c r="HZ61" s="17">
        <v>219</v>
      </c>
      <c r="IA61" s="17">
        <v>49971</v>
      </c>
      <c r="IB61" s="17">
        <v>122</v>
      </c>
      <c r="IC61" s="17">
        <v>27872</v>
      </c>
      <c r="ID61" s="17">
        <v>250</v>
      </c>
      <c r="IE61" s="17">
        <v>49257</v>
      </c>
      <c r="IF61" s="16"/>
      <c r="IG61" s="16"/>
      <c r="IH61" s="41"/>
      <c r="II61" s="41"/>
      <c r="IJ61" s="41"/>
      <c r="IK61" s="41"/>
      <c r="IL61" s="18"/>
      <c r="IM61" s="41"/>
      <c r="IN61" s="41"/>
      <c r="IO61" s="41"/>
      <c r="IP61" s="18"/>
      <c r="IQ61" s="18"/>
      <c r="IR61" s="18">
        <f t="shared" si="34"/>
        <v>246</v>
      </c>
      <c r="IS61" s="18">
        <f t="shared" si="35"/>
        <v>46722</v>
      </c>
      <c r="IT61" s="17">
        <v>209</v>
      </c>
      <c r="IU61" s="18">
        <f t="shared" si="99"/>
        <v>-2729.99999999999</v>
      </c>
      <c r="IV61" s="36">
        <f t="shared" si="36"/>
        <v>-0.058430717863105</v>
      </c>
      <c r="IW61" s="18">
        <f t="shared" si="37"/>
        <v>1537</v>
      </c>
      <c r="IX61" s="42">
        <f t="shared" si="38"/>
        <v>316912.36</v>
      </c>
      <c r="IY61" s="43"/>
      <c r="IZ61" s="43"/>
      <c r="JA61">
        <f>JB49</f>
        <v>256994</v>
      </c>
    </row>
    <row r="62" spans="1:261">
      <c r="A62" s="16" t="s">
        <v>126</v>
      </c>
      <c r="B62" s="17" t="s">
        <v>47</v>
      </c>
      <c r="C62" s="18">
        <v>6939962752488</v>
      </c>
      <c r="D62" s="18">
        <v>21062010000617</v>
      </c>
      <c r="E62" s="17" t="s">
        <v>259</v>
      </c>
      <c r="F62" s="19" t="s">
        <v>260</v>
      </c>
      <c r="G62" s="17" t="s">
        <v>129</v>
      </c>
      <c r="H62" s="26">
        <f>VLOOKUP(C62,供应链!E:J,6,0)</f>
        <v>1.04166666666667</v>
      </c>
      <c r="I62" s="17">
        <f>VLOOKUP(C62,供应链!E:H,4,0)</f>
        <v>573</v>
      </c>
      <c r="J62" s="17">
        <f>VLOOKUP(C62,供应链!E:K,7,0)</f>
        <v>8</v>
      </c>
      <c r="K62" s="18">
        <f>VLOOKUP(C62,供应链!E:I,5,0)</f>
        <v>37.8036626385947</v>
      </c>
      <c r="L62" s="27">
        <f t="shared" si="0"/>
        <v>0.00588565605307489</v>
      </c>
      <c r="M62" s="17">
        <v>662</v>
      </c>
      <c r="N62" s="26">
        <v>0.040785498489426</v>
      </c>
      <c r="O62" s="18">
        <v>27</v>
      </c>
      <c r="P62" s="18">
        <v>2793</v>
      </c>
      <c r="Q62" s="40">
        <f t="shared" si="72"/>
        <v>103.444444444444</v>
      </c>
      <c r="R62" s="17">
        <f t="shared" si="1"/>
        <v>-1230</v>
      </c>
      <c r="S62" s="36">
        <f t="shared" si="40"/>
        <v>-0.440386680988185</v>
      </c>
      <c r="T62" s="17">
        <v>595</v>
      </c>
      <c r="U62" s="26">
        <v>0.0319327731092437</v>
      </c>
      <c r="V62" s="18">
        <v>19</v>
      </c>
      <c r="W62" s="18">
        <v>1985</v>
      </c>
      <c r="X62" s="40">
        <f t="shared" si="2"/>
        <v>104.473684210526</v>
      </c>
      <c r="Y62" s="17">
        <f t="shared" si="100"/>
        <v>-846</v>
      </c>
      <c r="Z62" s="36">
        <f t="shared" si="101"/>
        <v>-0.426196473551637</v>
      </c>
      <c r="AA62" s="17">
        <v>563</v>
      </c>
      <c r="AB62" s="26">
        <v>0.044404973357016</v>
      </c>
      <c r="AC62" s="18">
        <v>25</v>
      </c>
      <c r="AD62" s="18">
        <v>2494</v>
      </c>
      <c r="AE62" s="40">
        <v>139</v>
      </c>
      <c r="AF62" s="17">
        <f t="shared" si="73"/>
        <v>-250</v>
      </c>
      <c r="AG62" s="36">
        <f t="shared" si="74"/>
        <v>-0.100240577385726</v>
      </c>
      <c r="AH62" s="17">
        <v>415</v>
      </c>
      <c r="AI62" s="26">
        <v>0.0289156626506024</v>
      </c>
      <c r="AJ62" s="18">
        <v>12</v>
      </c>
      <c r="AK62" s="18">
        <v>1391</v>
      </c>
      <c r="AL62" s="40">
        <v>139</v>
      </c>
      <c r="AM62" s="17">
        <f t="shared" si="75"/>
        <v>-120</v>
      </c>
      <c r="AN62" s="36">
        <f t="shared" si="76"/>
        <v>-0.0862688713156003</v>
      </c>
      <c r="AO62" s="17">
        <v>389</v>
      </c>
      <c r="AP62" s="26">
        <v>0.0359897172236504</v>
      </c>
      <c r="AQ62" s="18">
        <v>14</v>
      </c>
      <c r="AR62" s="18">
        <v>1603</v>
      </c>
      <c r="AS62" s="40">
        <v>139</v>
      </c>
      <c r="AT62" s="17">
        <f t="shared" si="77"/>
        <v>-140</v>
      </c>
      <c r="AU62" s="36">
        <f t="shared" si="78"/>
        <v>-0.0873362445414847</v>
      </c>
      <c r="AV62" s="17">
        <v>519</v>
      </c>
      <c r="AW62" s="26">
        <v>0.0385356454720617</v>
      </c>
      <c r="AX62" s="18">
        <v>20</v>
      </c>
      <c r="AY62" s="18">
        <v>2250</v>
      </c>
      <c r="AZ62" s="40">
        <v>139</v>
      </c>
      <c r="BA62" s="17">
        <f t="shared" si="79"/>
        <v>-200</v>
      </c>
      <c r="BB62" s="36">
        <f t="shared" si="80"/>
        <v>-0.0888888888888889</v>
      </c>
      <c r="BC62" s="17">
        <v>631</v>
      </c>
      <c r="BD62" s="26">
        <v>0.0380348652931854</v>
      </c>
      <c r="BE62" s="17">
        <v>24</v>
      </c>
      <c r="BF62" s="18">
        <v>2679</v>
      </c>
      <c r="BG62" s="40">
        <v>139</v>
      </c>
      <c r="BH62" s="17">
        <f t="shared" si="3"/>
        <v>-240</v>
      </c>
      <c r="BI62" s="36">
        <f t="shared" si="4"/>
        <v>-0.0895856662933931</v>
      </c>
      <c r="BJ62" s="17">
        <v>640</v>
      </c>
      <c r="BK62" s="32">
        <v>0.04375</v>
      </c>
      <c r="BL62" s="17">
        <v>28</v>
      </c>
      <c r="BM62" s="18">
        <v>3102</v>
      </c>
      <c r="BN62" s="40">
        <v>139</v>
      </c>
      <c r="BO62" s="17">
        <f t="shared" si="5"/>
        <v>-280</v>
      </c>
      <c r="BP62" s="36">
        <f t="shared" si="6"/>
        <v>-0.0902643455834945</v>
      </c>
      <c r="BQ62" s="17">
        <v>545</v>
      </c>
      <c r="BR62" s="32">
        <v>0.0403669724770642</v>
      </c>
      <c r="BS62" s="18">
        <v>22</v>
      </c>
      <c r="BT62" s="18">
        <v>2398</v>
      </c>
      <c r="BU62" s="40">
        <v>139</v>
      </c>
      <c r="BV62" s="17">
        <f t="shared" si="7"/>
        <v>-220</v>
      </c>
      <c r="BW62" s="36">
        <f t="shared" si="8"/>
        <v>-0.0917431192660551</v>
      </c>
      <c r="BX62" s="112">
        <v>606</v>
      </c>
      <c r="BY62" s="117">
        <v>0.0346534653465347</v>
      </c>
      <c r="BZ62" s="18">
        <v>21</v>
      </c>
      <c r="CA62" s="112">
        <v>2335</v>
      </c>
      <c r="CB62" s="40">
        <v>139</v>
      </c>
      <c r="CC62" s="17">
        <f t="shared" si="9"/>
        <v>-210</v>
      </c>
      <c r="CD62" s="36">
        <f t="shared" si="10"/>
        <v>-0.0899357601713062</v>
      </c>
      <c r="CE62" s="112">
        <v>510</v>
      </c>
      <c r="CF62" s="117">
        <v>0.0372549019607843</v>
      </c>
      <c r="CG62" s="112">
        <v>19</v>
      </c>
      <c r="CH62" s="260">
        <v>2187.85</v>
      </c>
      <c r="CI62" s="40">
        <v>139</v>
      </c>
      <c r="CJ62" s="17">
        <f t="shared" si="11"/>
        <v>-190</v>
      </c>
      <c r="CK62" s="36">
        <f t="shared" si="12"/>
        <v>-0.0868432479374729</v>
      </c>
      <c r="CL62" s="120">
        <v>501</v>
      </c>
      <c r="CM62" s="121">
        <v>0.0359281437125748</v>
      </c>
      <c r="CN62" s="55">
        <v>18</v>
      </c>
      <c r="CO62" s="55">
        <v>2127</v>
      </c>
      <c r="CP62" s="40">
        <v>139</v>
      </c>
      <c r="CQ62" s="17">
        <f t="shared" si="13"/>
        <v>-180</v>
      </c>
      <c r="CR62" s="36">
        <f t="shared" si="14"/>
        <v>-0.0846262341325811</v>
      </c>
      <c r="CS62" s="122">
        <v>454</v>
      </c>
      <c r="CT62" s="121">
        <v>0.0440528634361234</v>
      </c>
      <c r="CU62" s="122">
        <v>20</v>
      </c>
      <c r="CV62" s="122">
        <v>2387</v>
      </c>
      <c r="CW62" s="40">
        <v>139</v>
      </c>
      <c r="CX62" s="17">
        <f t="shared" si="15"/>
        <v>-200</v>
      </c>
      <c r="CY62" s="36">
        <f t="shared" si="16"/>
        <v>-0.0837871805613741</v>
      </c>
      <c r="CZ62" s="112">
        <v>641</v>
      </c>
      <c r="DA62" s="117">
        <v>0.0280811232449298</v>
      </c>
      <c r="DB62" s="112">
        <v>18</v>
      </c>
      <c r="DC62" s="112">
        <v>2112</v>
      </c>
      <c r="DD62" s="40">
        <v>139</v>
      </c>
      <c r="DE62" s="17">
        <f t="shared" si="17"/>
        <v>-180</v>
      </c>
      <c r="DF62" s="36">
        <f t="shared" si="18"/>
        <v>-0.0852272727272727</v>
      </c>
      <c r="DG62" s="126">
        <v>610</v>
      </c>
      <c r="DH62" s="32">
        <v>0</v>
      </c>
      <c r="DI62" s="17">
        <v>0</v>
      </c>
      <c r="DJ62" s="18">
        <v>0</v>
      </c>
      <c r="DK62" s="40">
        <v>139</v>
      </c>
      <c r="DL62" s="17">
        <f t="shared" si="19"/>
        <v>0</v>
      </c>
      <c r="DM62" s="36">
        <f t="shared" si="20"/>
        <v>0</v>
      </c>
      <c r="DN62" s="33">
        <v>1043</v>
      </c>
      <c r="DO62" s="32">
        <v>0.0680728667305849</v>
      </c>
      <c r="DP62" s="18">
        <v>71</v>
      </c>
      <c r="DQ62" s="18">
        <v>7238</v>
      </c>
      <c r="DR62" s="40">
        <f t="shared" si="49"/>
        <v>101.943661971831</v>
      </c>
      <c r="DS62" s="17">
        <f t="shared" si="21"/>
        <v>-3341</v>
      </c>
      <c r="DT62" s="36">
        <f t="shared" si="22"/>
        <v>-0.461591599889472</v>
      </c>
      <c r="DU62" s="18">
        <v>883</v>
      </c>
      <c r="DV62" s="26">
        <v>0.0419026047565119</v>
      </c>
      <c r="DW62" s="18">
        <v>37</v>
      </c>
      <c r="DX62" s="18">
        <v>3747</v>
      </c>
      <c r="DY62" s="40">
        <f t="shared" si="23"/>
        <v>101.27027027027</v>
      </c>
      <c r="DZ62" s="17">
        <f t="shared" si="24"/>
        <v>-1766</v>
      </c>
      <c r="EA62" s="36">
        <f t="shared" si="25"/>
        <v>-0.471310381638644</v>
      </c>
      <c r="EB62" s="18">
        <v>1080</v>
      </c>
      <c r="EC62" s="26">
        <v>0.05</v>
      </c>
      <c r="ED62" s="18">
        <v>54</v>
      </c>
      <c r="EE62" s="18">
        <v>5355</v>
      </c>
      <c r="EF62" s="40">
        <f t="shared" si="50"/>
        <v>99.1666666666667</v>
      </c>
      <c r="EG62" s="17">
        <f t="shared" si="26"/>
        <v>-2691</v>
      </c>
      <c r="EH62" s="36">
        <f t="shared" si="27"/>
        <v>-0.502521008403361</v>
      </c>
      <c r="EI62" s="18">
        <v>543</v>
      </c>
      <c r="EJ62" s="26">
        <v>0.0534069981583794</v>
      </c>
      <c r="EK62" s="18">
        <v>29</v>
      </c>
      <c r="EL62" s="18">
        <v>2995</v>
      </c>
      <c r="EM62" s="40">
        <v>139</v>
      </c>
      <c r="EN62" s="17">
        <f t="shared" si="28"/>
        <v>-290</v>
      </c>
      <c r="EO62" s="36">
        <f t="shared" si="29"/>
        <v>-0.0968280467445743</v>
      </c>
      <c r="EP62" s="18">
        <v>551</v>
      </c>
      <c r="EQ62" s="26">
        <v>0.0544464609800363</v>
      </c>
      <c r="ER62" s="18">
        <v>30</v>
      </c>
      <c r="ES62" s="18">
        <v>3138</v>
      </c>
      <c r="ET62" s="40">
        <v>139</v>
      </c>
      <c r="EU62" s="17">
        <f t="shared" si="30"/>
        <v>-300</v>
      </c>
      <c r="EV62" s="36">
        <f t="shared" si="31"/>
        <v>-0.0956022944550669</v>
      </c>
      <c r="EW62" s="18">
        <v>250</v>
      </c>
      <c r="EX62" s="26">
        <v>0.02</v>
      </c>
      <c r="EY62" s="17">
        <v>5</v>
      </c>
      <c r="EZ62" s="18">
        <v>671</v>
      </c>
      <c r="FA62" s="40">
        <v>139</v>
      </c>
      <c r="FB62" s="17">
        <f t="shared" si="81"/>
        <v>-50</v>
      </c>
      <c r="FC62" s="36">
        <f t="shared" si="82"/>
        <v>-0.0745156482861401</v>
      </c>
      <c r="FD62" s="18">
        <v>239</v>
      </c>
      <c r="FE62" s="26">
        <v>0.00836820083682008</v>
      </c>
      <c r="FF62" s="17">
        <v>2</v>
      </c>
      <c r="FG62" s="18">
        <v>278</v>
      </c>
      <c r="FH62" s="40">
        <v>139</v>
      </c>
      <c r="FI62" s="17">
        <f t="shared" si="83"/>
        <v>-20</v>
      </c>
      <c r="FJ62" s="36">
        <f t="shared" si="84"/>
        <v>-0.0719424460431655</v>
      </c>
      <c r="FK62" s="18">
        <v>284</v>
      </c>
      <c r="FL62" s="26">
        <v>0.0352112676056338</v>
      </c>
      <c r="FM62" s="17">
        <v>10</v>
      </c>
      <c r="FN62" s="18">
        <v>1370</v>
      </c>
      <c r="FO62" s="40">
        <v>139</v>
      </c>
      <c r="FP62" s="17">
        <f t="shared" si="85"/>
        <v>-100</v>
      </c>
      <c r="FQ62" s="36">
        <f t="shared" si="86"/>
        <v>-0.072992700729927</v>
      </c>
      <c r="FR62" s="18">
        <v>266</v>
      </c>
      <c r="FS62" s="26">
        <v>0.0300751879699248</v>
      </c>
      <c r="FT62" s="17">
        <v>8</v>
      </c>
      <c r="FU62" s="18">
        <v>1097</v>
      </c>
      <c r="FV62" s="40">
        <v>139</v>
      </c>
      <c r="FW62" s="17">
        <f t="shared" si="87"/>
        <v>-80</v>
      </c>
      <c r="FX62" s="36">
        <f t="shared" si="88"/>
        <v>-0.072926162260711</v>
      </c>
      <c r="FY62" s="18">
        <v>263</v>
      </c>
      <c r="FZ62" s="26">
        <v>0.0342205323193916</v>
      </c>
      <c r="GA62" s="17">
        <v>9</v>
      </c>
      <c r="GB62" s="18">
        <v>1236</v>
      </c>
      <c r="GC62" s="40">
        <v>139</v>
      </c>
      <c r="GD62" s="17">
        <f t="shared" si="89"/>
        <v>-90</v>
      </c>
      <c r="GE62" s="36">
        <f t="shared" si="90"/>
        <v>-0.0728155339805825</v>
      </c>
      <c r="GF62" s="18">
        <v>219</v>
      </c>
      <c r="GG62" s="26">
        <v>0.0228310502283105</v>
      </c>
      <c r="GH62" s="18">
        <v>5</v>
      </c>
      <c r="GI62" s="18">
        <v>683</v>
      </c>
      <c r="GJ62" s="40">
        <v>139</v>
      </c>
      <c r="GK62" s="17">
        <f t="shared" si="91"/>
        <v>-50</v>
      </c>
      <c r="GL62" s="36">
        <f t="shared" si="92"/>
        <v>-0.0732064421669107</v>
      </c>
      <c r="GM62" s="18">
        <v>268</v>
      </c>
      <c r="GN62" s="26">
        <v>0.0149253731343284</v>
      </c>
      <c r="GO62" s="18">
        <v>4</v>
      </c>
      <c r="GP62" s="18">
        <v>541</v>
      </c>
      <c r="GQ62" s="40">
        <v>139</v>
      </c>
      <c r="GR62" s="17">
        <f t="shared" si="93"/>
        <v>-40</v>
      </c>
      <c r="GS62" s="36">
        <f t="shared" si="94"/>
        <v>-0.0739371534195934</v>
      </c>
      <c r="GT62" s="18">
        <v>227</v>
      </c>
      <c r="GU62" s="26">
        <v>0.013215859030837</v>
      </c>
      <c r="GV62" s="18">
        <v>3</v>
      </c>
      <c r="GW62" s="18">
        <v>407</v>
      </c>
      <c r="GX62" s="40">
        <v>139</v>
      </c>
      <c r="GY62" s="17">
        <f t="shared" si="32"/>
        <v>-30</v>
      </c>
      <c r="GZ62" s="36">
        <f t="shared" si="33"/>
        <v>-0.0737100737100737</v>
      </c>
      <c r="HA62" s="18">
        <v>255</v>
      </c>
      <c r="HB62" s="26">
        <v>0.0352941176470588</v>
      </c>
      <c r="HC62" s="18">
        <v>9</v>
      </c>
      <c r="HD62" s="18">
        <v>1198</v>
      </c>
      <c r="HE62" s="40">
        <v>139</v>
      </c>
      <c r="HF62" s="17">
        <f t="shared" si="95"/>
        <v>-90</v>
      </c>
      <c r="HG62" s="36">
        <f t="shared" si="96"/>
        <v>-0.0751252086811352</v>
      </c>
      <c r="HH62" s="18">
        <v>247</v>
      </c>
      <c r="HI62" s="26">
        <v>0.0121457489878543</v>
      </c>
      <c r="HJ62" s="17">
        <v>3</v>
      </c>
      <c r="HK62" s="18">
        <v>403</v>
      </c>
      <c r="HL62" s="40">
        <v>139</v>
      </c>
      <c r="HM62" s="17">
        <f t="shared" si="97"/>
        <v>-30</v>
      </c>
      <c r="HN62" s="36">
        <f t="shared" si="98"/>
        <v>-0.0744416873449131</v>
      </c>
      <c r="HO62" s="18"/>
      <c r="HP62" s="26"/>
      <c r="HQ62" s="17"/>
      <c r="HR62" s="18"/>
      <c r="HS62" s="40"/>
      <c r="HT62" s="17"/>
      <c r="HU62" s="36"/>
      <c r="HV62" s="17">
        <v>3668</v>
      </c>
      <c r="HW62" s="17">
        <v>551582.94</v>
      </c>
      <c r="HX62" s="18">
        <v>2129</v>
      </c>
      <c r="HY62" s="18">
        <v>258051.22</v>
      </c>
      <c r="HZ62" s="17">
        <v>1210</v>
      </c>
      <c r="IA62" s="17">
        <v>154100</v>
      </c>
      <c r="IB62" s="17">
        <v>902</v>
      </c>
      <c r="IC62" s="17">
        <v>112772</v>
      </c>
      <c r="ID62" s="17">
        <v>496</v>
      </c>
      <c r="IE62" s="17">
        <v>58123</v>
      </c>
      <c r="IF62" s="41"/>
      <c r="IG62" s="41"/>
      <c r="IH62" s="41"/>
      <c r="II62" s="41"/>
      <c r="IJ62" s="41"/>
      <c r="IK62" s="41"/>
      <c r="IL62" s="18"/>
      <c r="IM62" s="41"/>
      <c r="IN62" s="41"/>
      <c r="IO62" s="41"/>
      <c r="IP62" s="18"/>
      <c r="IQ62" s="18"/>
      <c r="IR62" s="18">
        <f t="shared" si="34"/>
        <v>566</v>
      </c>
      <c r="IS62" s="18">
        <f t="shared" si="35"/>
        <v>62200.85</v>
      </c>
      <c r="IT62" s="17">
        <v>149</v>
      </c>
      <c r="IU62" s="18">
        <f t="shared" si="99"/>
        <v>-13454</v>
      </c>
      <c r="IV62" s="36">
        <f t="shared" si="36"/>
        <v>-0.216299294945326</v>
      </c>
      <c r="IW62" s="18">
        <f t="shared" si="37"/>
        <v>8971</v>
      </c>
      <c r="IX62" s="42">
        <f t="shared" si="38"/>
        <v>1196830.01</v>
      </c>
      <c r="IY62" s="43"/>
      <c r="IZ62" s="43"/>
      <c r="JA62" t="str">
        <f>IF(JB52&gt;=0,"，较前一日上升","，较前一日下降")</f>
        <v>，较前一日下降</v>
      </c>
    </row>
    <row r="63" hidden="1" spans="1:261">
      <c r="A63" s="16" t="s">
        <v>133</v>
      </c>
      <c r="B63" s="17" t="s">
        <v>47</v>
      </c>
      <c r="C63" s="18">
        <v>6939962760575</v>
      </c>
      <c r="D63" s="18">
        <v>21062010001018</v>
      </c>
      <c r="E63" s="17" t="s">
        <v>261</v>
      </c>
      <c r="F63" s="19" t="s">
        <v>262</v>
      </c>
      <c r="G63" s="17" t="s">
        <v>136</v>
      </c>
      <c r="H63" s="26">
        <f>VLOOKUP(C63,供应链!E:J,6,0)</f>
        <v>0.0416666666666667</v>
      </c>
      <c r="I63" s="17">
        <f>VLOOKUP(C63,供应链!E:H,4,0)</f>
        <v>4</v>
      </c>
      <c r="J63" s="17">
        <f>VLOOKUP(C63,供应链!E:K,7,0)</f>
        <v>1</v>
      </c>
      <c r="K63" s="18" t="str">
        <f>VLOOKUP(C63,供应链!E:I,5,0)</f>
        <v>-</v>
      </c>
      <c r="L63" s="27">
        <f t="shared" si="0"/>
        <v>0.000634319821974502</v>
      </c>
      <c r="M63" s="17">
        <v>315</v>
      </c>
      <c r="N63" s="26">
        <v>0.0253968253968254</v>
      </c>
      <c r="O63" s="18">
        <v>8</v>
      </c>
      <c r="P63" s="18">
        <v>921</v>
      </c>
      <c r="Q63" s="40">
        <f t="shared" si="72"/>
        <v>115.125</v>
      </c>
      <c r="R63" s="17">
        <f t="shared" si="1"/>
        <v>-191</v>
      </c>
      <c r="S63" s="36">
        <f t="shared" si="40"/>
        <v>-0.207383279044517</v>
      </c>
      <c r="T63" s="17">
        <v>262</v>
      </c>
      <c r="U63" s="26">
        <v>0.0152671755725191</v>
      </c>
      <c r="V63" s="18">
        <v>4</v>
      </c>
      <c r="W63" s="18">
        <v>465</v>
      </c>
      <c r="X63" s="40">
        <f t="shared" si="2"/>
        <v>116.25</v>
      </c>
      <c r="Y63" s="17">
        <f t="shared" si="100"/>
        <v>-91</v>
      </c>
      <c r="Z63" s="36">
        <f t="shared" si="101"/>
        <v>-0.195698924731183</v>
      </c>
      <c r="AA63" s="17">
        <v>228</v>
      </c>
      <c r="AB63" s="26">
        <v>0.0263157894736842</v>
      </c>
      <c r="AC63" s="18">
        <v>6</v>
      </c>
      <c r="AD63" s="18">
        <v>672</v>
      </c>
      <c r="AE63" s="40">
        <v>149</v>
      </c>
      <c r="AF63" s="17">
        <f t="shared" si="73"/>
        <v>60</v>
      </c>
      <c r="AG63" s="36">
        <f t="shared" si="74"/>
        <v>0.0892857142857143</v>
      </c>
      <c r="AH63" s="17">
        <v>192</v>
      </c>
      <c r="AI63" s="26">
        <v>0</v>
      </c>
      <c r="AJ63" s="18">
        <v>0</v>
      </c>
      <c r="AK63" s="18">
        <v>0</v>
      </c>
      <c r="AL63" s="40">
        <v>149</v>
      </c>
      <c r="AM63" s="17">
        <f t="shared" si="75"/>
        <v>0</v>
      </c>
      <c r="AN63" s="36">
        <f t="shared" si="76"/>
        <v>0</v>
      </c>
      <c r="AO63" s="17">
        <v>175</v>
      </c>
      <c r="AP63" s="26">
        <v>0</v>
      </c>
      <c r="AQ63" s="18">
        <v>0</v>
      </c>
      <c r="AR63" s="18">
        <v>0</v>
      </c>
      <c r="AS63" s="40">
        <v>149</v>
      </c>
      <c r="AT63" s="17">
        <f t="shared" si="77"/>
        <v>0</v>
      </c>
      <c r="AU63" s="36">
        <f t="shared" si="78"/>
        <v>0</v>
      </c>
      <c r="AV63" s="17">
        <v>194</v>
      </c>
      <c r="AW63" s="26">
        <v>0.0103092783505155</v>
      </c>
      <c r="AX63" s="18">
        <v>2</v>
      </c>
      <c r="AY63" s="18">
        <v>268</v>
      </c>
      <c r="AZ63" s="40">
        <v>149</v>
      </c>
      <c r="BA63" s="17">
        <f t="shared" si="79"/>
        <v>20</v>
      </c>
      <c r="BB63" s="36">
        <f t="shared" si="80"/>
        <v>0.0746268656716418</v>
      </c>
      <c r="BC63" s="17">
        <v>178</v>
      </c>
      <c r="BD63" s="26">
        <v>0.00561797752808989</v>
      </c>
      <c r="BE63" s="17">
        <v>1</v>
      </c>
      <c r="BF63" s="18">
        <v>149</v>
      </c>
      <c r="BG63" s="40">
        <v>149</v>
      </c>
      <c r="BH63" s="17">
        <f t="shared" si="3"/>
        <v>10</v>
      </c>
      <c r="BI63" s="36">
        <f t="shared" si="4"/>
        <v>0.0671140939597315</v>
      </c>
      <c r="BJ63" s="17">
        <v>160</v>
      </c>
      <c r="BK63" s="32">
        <v>0.00625</v>
      </c>
      <c r="BL63" s="17">
        <v>1</v>
      </c>
      <c r="BM63" s="18">
        <v>129</v>
      </c>
      <c r="BN63" s="40">
        <v>149</v>
      </c>
      <c r="BO63" s="17">
        <f t="shared" si="5"/>
        <v>10</v>
      </c>
      <c r="BP63" s="36">
        <f t="shared" si="6"/>
        <v>0.0775193798449612</v>
      </c>
      <c r="BQ63" s="17">
        <v>151</v>
      </c>
      <c r="BR63" s="32">
        <v>0</v>
      </c>
      <c r="BS63" s="18">
        <v>0</v>
      </c>
      <c r="BT63" s="18">
        <v>0</v>
      </c>
      <c r="BU63" s="40">
        <v>149</v>
      </c>
      <c r="BV63" s="17">
        <f t="shared" si="7"/>
        <v>0</v>
      </c>
      <c r="BW63" s="36">
        <f t="shared" si="8"/>
        <v>0</v>
      </c>
      <c r="BX63" s="112">
        <v>140</v>
      </c>
      <c r="BY63" s="117">
        <v>0.00714285714285714</v>
      </c>
      <c r="BZ63" s="18">
        <v>1</v>
      </c>
      <c r="CA63" s="112">
        <v>149</v>
      </c>
      <c r="CB63" s="40">
        <v>149</v>
      </c>
      <c r="CC63" s="17">
        <f t="shared" si="9"/>
        <v>10</v>
      </c>
      <c r="CD63" s="36">
        <f t="shared" si="10"/>
        <v>0.0671140939597315</v>
      </c>
      <c r="CE63" s="112">
        <v>142</v>
      </c>
      <c r="CF63" s="117">
        <v>0</v>
      </c>
      <c r="CG63" s="112">
        <v>0</v>
      </c>
      <c r="CH63" s="260">
        <v>0</v>
      </c>
      <c r="CI63" s="40">
        <v>149</v>
      </c>
      <c r="CJ63" s="17">
        <f t="shared" si="11"/>
        <v>0</v>
      </c>
      <c r="CK63" s="36">
        <f t="shared" si="12"/>
        <v>0</v>
      </c>
      <c r="CL63" s="120">
        <v>119</v>
      </c>
      <c r="CM63" s="121">
        <v>0.0168067226890756</v>
      </c>
      <c r="CN63" s="55">
        <v>2</v>
      </c>
      <c r="CO63" s="55">
        <v>290</v>
      </c>
      <c r="CP63" s="40">
        <v>149</v>
      </c>
      <c r="CQ63" s="17">
        <f t="shared" si="13"/>
        <v>20</v>
      </c>
      <c r="CR63" s="36">
        <f t="shared" si="14"/>
        <v>0.0689655172413793</v>
      </c>
      <c r="CS63" s="122">
        <v>119</v>
      </c>
      <c r="CT63" s="121">
        <v>0</v>
      </c>
      <c r="CU63" s="122">
        <v>0</v>
      </c>
      <c r="CV63" s="122">
        <v>0</v>
      </c>
      <c r="CW63" s="40">
        <v>149</v>
      </c>
      <c r="CX63" s="17">
        <f t="shared" si="15"/>
        <v>0</v>
      </c>
      <c r="CY63" s="36">
        <f t="shared" si="16"/>
        <v>0</v>
      </c>
      <c r="CZ63" s="112">
        <v>138</v>
      </c>
      <c r="DA63" s="117">
        <v>0.0072463768115942</v>
      </c>
      <c r="DB63" s="112">
        <v>1</v>
      </c>
      <c r="DC63" s="112">
        <v>137</v>
      </c>
      <c r="DD63" s="40">
        <v>149</v>
      </c>
      <c r="DE63" s="17">
        <f t="shared" si="17"/>
        <v>10</v>
      </c>
      <c r="DF63" s="36">
        <f t="shared" si="18"/>
        <v>0.072992700729927</v>
      </c>
      <c r="DG63" s="126">
        <v>144</v>
      </c>
      <c r="DH63" s="32">
        <v>0</v>
      </c>
      <c r="DI63" s="17">
        <v>0</v>
      </c>
      <c r="DJ63" s="18">
        <v>0</v>
      </c>
      <c r="DK63" s="40">
        <v>149</v>
      </c>
      <c r="DL63" s="17">
        <f t="shared" si="19"/>
        <v>0</v>
      </c>
      <c r="DM63" s="36">
        <f t="shared" si="20"/>
        <v>0</v>
      </c>
      <c r="DN63" s="33">
        <v>221</v>
      </c>
      <c r="DO63" s="32">
        <v>0.0135746606334842</v>
      </c>
      <c r="DP63" s="18">
        <v>3</v>
      </c>
      <c r="DQ63" s="18">
        <v>319</v>
      </c>
      <c r="DR63" s="40">
        <f t="shared" si="49"/>
        <v>106.333333333333</v>
      </c>
      <c r="DS63" s="17">
        <f t="shared" si="21"/>
        <v>-98</v>
      </c>
      <c r="DT63" s="36">
        <f t="shared" si="22"/>
        <v>-0.307210031347962</v>
      </c>
      <c r="DU63" s="18">
        <v>211</v>
      </c>
      <c r="DV63" s="26">
        <v>0.033175355450237</v>
      </c>
      <c r="DW63" s="18">
        <v>7</v>
      </c>
      <c r="DX63" s="18">
        <v>872</v>
      </c>
      <c r="DY63" s="40">
        <f t="shared" si="23"/>
        <v>124.571428571429</v>
      </c>
      <c r="DZ63" s="17">
        <f t="shared" si="24"/>
        <v>-101</v>
      </c>
      <c r="EA63" s="36">
        <f t="shared" si="25"/>
        <v>-0.115825688073395</v>
      </c>
      <c r="EB63" s="18">
        <v>257</v>
      </c>
      <c r="EC63" s="26">
        <v>0.0311284046692607</v>
      </c>
      <c r="ED63" s="18">
        <v>8</v>
      </c>
      <c r="EE63" s="18">
        <v>925</v>
      </c>
      <c r="EF63" s="40">
        <f t="shared" si="50"/>
        <v>115.625</v>
      </c>
      <c r="EG63" s="17">
        <f t="shared" si="26"/>
        <v>-187</v>
      </c>
      <c r="EH63" s="36">
        <f t="shared" si="27"/>
        <v>-0.202162162162162</v>
      </c>
      <c r="EI63" s="18">
        <v>154</v>
      </c>
      <c r="EJ63" s="26">
        <v>0.0324675324675325</v>
      </c>
      <c r="EK63" s="18">
        <v>5</v>
      </c>
      <c r="EL63" s="18">
        <v>571</v>
      </c>
      <c r="EM63" s="40">
        <v>149</v>
      </c>
      <c r="EN63" s="17">
        <f t="shared" si="28"/>
        <v>50</v>
      </c>
      <c r="EO63" s="36">
        <f t="shared" si="29"/>
        <v>0.0875656742556918</v>
      </c>
      <c r="EP63" s="18">
        <v>153</v>
      </c>
      <c r="EQ63" s="26">
        <v>0.0326797385620915</v>
      </c>
      <c r="ER63" s="18">
        <v>5</v>
      </c>
      <c r="ES63" s="18">
        <v>581</v>
      </c>
      <c r="ET63" s="40">
        <v>149</v>
      </c>
      <c r="EU63" s="17">
        <f t="shared" si="30"/>
        <v>50</v>
      </c>
      <c r="EV63" s="36">
        <f t="shared" si="31"/>
        <v>0.0860585197934595</v>
      </c>
      <c r="EW63" s="18">
        <v>85</v>
      </c>
      <c r="EX63" s="26">
        <v>0</v>
      </c>
      <c r="EY63" s="17">
        <v>0</v>
      </c>
      <c r="EZ63" s="18">
        <v>0</v>
      </c>
      <c r="FA63" s="40">
        <v>149</v>
      </c>
      <c r="FB63" s="17">
        <f t="shared" si="81"/>
        <v>0</v>
      </c>
      <c r="FC63" s="36">
        <f t="shared" si="82"/>
        <v>0</v>
      </c>
      <c r="FD63" s="18">
        <v>81</v>
      </c>
      <c r="FE63" s="26">
        <v>0.0123456790123457</v>
      </c>
      <c r="FF63" s="17">
        <v>1</v>
      </c>
      <c r="FG63" s="18">
        <v>149</v>
      </c>
      <c r="FH63" s="40">
        <v>149</v>
      </c>
      <c r="FI63" s="17">
        <f t="shared" si="83"/>
        <v>10</v>
      </c>
      <c r="FJ63" s="36">
        <f t="shared" si="84"/>
        <v>0.0671140939597315</v>
      </c>
      <c r="FK63" s="18">
        <v>76</v>
      </c>
      <c r="FL63" s="26">
        <v>0</v>
      </c>
      <c r="FM63" s="17">
        <v>0</v>
      </c>
      <c r="FN63" s="18">
        <v>0</v>
      </c>
      <c r="FO63" s="40">
        <v>149</v>
      </c>
      <c r="FP63" s="17">
        <f t="shared" si="85"/>
        <v>0</v>
      </c>
      <c r="FQ63" s="36">
        <f t="shared" si="86"/>
        <v>0</v>
      </c>
      <c r="FR63" s="18">
        <v>65</v>
      </c>
      <c r="FS63" s="26">
        <v>0</v>
      </c>
      <c r="FT63" s="17">
        <v>0</v>
      </c>
      <c r="FU63" s="18">
        <v>0</v>
      </c>
      <c r="FV63" s="40">
        <v>149</v>
      </c>
      <c r="FW63" s="17">
        <f t="shared" si="87"/>
        <v>0</v>
      </c>
      <c r="FX63" s="36">
        <f t="shared" si="88"/>
        <v>0</v>
      </c>
      <c r="FY63" s="18">
        <v>70</v>
      </c>
      <c r="FZ63" s="26">
        <v>0.0285714285714286</v>
      </c>
      <c r="GA63" s="17">
        <v>2</v>
      </c>
      <c r="GB63" s="18">
        <v>288</v>
      </c>
      <c r="GC63" s="40">
        <v>149</v>
      </c>
      <c r="GD63" s="17">
        <f t="shared" si="89"/>
        <v>20</v>
      </c>
      <c r="GE63" s="36">
        <f t="shared" si="90"/>
        <v>0.0694444444444444</v>
      </c>
      <c r="GF63" s="18">
        <v>85</v>
      </c>
      <c r="GG63" s="26">
        <v>0.0235294117647059</v>
      </c>
      <c r="GH63" s="18">
        <v>2</v>
      </c>
      <c r="GI63" s="18">
        <v>298</v>
      </c>
      <c r="GJ63" s="40">
        <v>149</v>
      </c>
      <c r="GK63" s="17">
        <f t="shared" si="91"/>
        <v>20</v>
      </c>
      <c r="GL63" s="36">
        <f t="shared" si="92"/>
        <v>0.0671140939597315</v>
      </c>
      <c r="GM63" s="18">
        <v>71</v>
      </c>
      <c r="GN63" s="26">
        <v>0</v>
      </c>
      <c r="GO63" s="18">
        <v>0</v>
      </c>
      <c r="GP63" s="18">
        <v>0</v>
      </c>
      <c r="GQ63" s="40">
        <v>149</v>
      </c>
      <c r="GR63" s="17">
        <f t="shared" si="93"/>
        <v>0</v>
      </c>
      <c r="GS63" s="36">
        <f t="shared" si="94"/>
        <v>0</v>
      </c>
      <c r="GT63" s="18">
        <v>80</v>
      </c>
      <c r="GU63" s="26">
        <v>0</v>
      </c>
      <c r="GV63" s="18">
        <v>0</v>
      </c>
      <c r="GW63" s="18">
        <v>0</v>
      </c>
      <c r="GX63" s="40">
        <v>149</v>
      </c>
      <c r="GY63" s="17">
        <f t="shared" si="32"/>
        <v>0</v>
      </c>
      <c r="GZ63" s="36">
        <f t="shared" si="33"/>
        <v>0</v>
      </c>
      <c r="HA63" s="18">
        <v>73</v>
      </c>
      <c r="HB63" s="26">
        <v>0</v>
      </c>
      <c r="HC63" s="18">
        <v>0</v>
      </c>
      <c r="HD63" s="18">
        <v>0</v>
      </c>
      <c r="HE63" s="40">
        <v>149</v>
      </c>
      <c r="HF63" s="17">
        <f t="shared" si="95"/>
        <v>0</v>
      </c>
      <c r="HG63" s="36">
        <f t="shared" si="96"/>
        <v>0</v>
      </c>
      <c r="HH63" s="18">
        <v>66</v>
      </c>
      <c r="HI63" s="26">
        <v>0.0303030303030303</v>
      </c>
      <c r="HJ63" s="17">
        <v>2</v>
      </c>
      <c r="HK63" s="18">
        <v>298</v>
      </c>
      <c r="HL63" s="40">
        <v>149</v>
      </c>
      <c r="HM63" s="17">
        <f t="shared" si="97"/>
        <v>20</v>
      </c>
      <c r="HN63" s="36">
        <f t="shared" si="98"/>
        <v>0.0671140939597315</v>
      </c>
      <c r="HO63" s="18"/>
      <c r="HP63" s="26"/>
      <c r="HQ63" s="17"/>
      <c r="HR63" s="18"/>
      <c r="HS63" s="40"/>
      <c r="HT63" s="17"/>
      <c r="HU63" s="36"/>
      <c r="HV63" s="17">
        <v>798</v>
      </c>
      <c r="HW63" s="17">
        <v>99398.49</v>
      </c>
      <c r="HX63" s="18">
        <v>288</v>
      </c>
      <c r="HY63" s="18">
        <v>34756.54</v>
      </c>
      <c r="HZ63" s="17">
        <v>82</v>
      </c>
      <c r="IA63" s="17">
        <v>11013</v>
      </c>
      <c r="IB63" s="17">
        <v>186</v>
      </c>
      <c r="IC63" s="17">
        <v>24664</v>
      </c>
      <c r="ID63" s="17">
        <v>155</v>
      </c>
      <c r="IE63" s="17">
        <v>19946</v>
      </c>
      <c r="IF63" s="16"/>
      <c r="IG63" s="16"/>
      <c r="IH63" s="41"/>
      <c r="II63" s="41"/>
      <c r="IJ63" s="41"/>
      <c r="IK63" s="41"/>
      <c r="IL63" s="18"/>
      <c r="IM63" s="41"/>
      <c r="IN63" s="41"/>
      <c r="IO63" s="41"/>
      <c r="IP63" s="18"/>
      <c r="IQ63" s="18"/>
      <c r="IR63" s="18">
        <f t="shared" si="34"/>
        <v>61</v>
      </c>
      <c r="IS63" s="18">
        <f t="shared" si="35"/>
        <v>7481</v>
      </c>
      <c r="IT63" s="17">
        <v>139</v>
      </c>
      <c r="IU63" s="18">
        <f t="shared" si="99"/>
        <v>-358</v>
      </c>
      <c r="IV63" s="36">
        <f t="shared" si="36"/>
        <v>-0.0478545648977409</v>
      </c>
      <c r="IW63" s="18">
        <f t="shared" si="37"/>
        <v>1570</v>
      </c>
      <c r="IX63" s="42">
        <f t="shared" si="38"/>
        <v>197259.03</v>
      </c>
      <c r="IY63" s="43"/>
      <c r="IZ63" s="43"/>
      <c r="JA63" s="44" t="str">
        <f>ROUND(ABS(JB52),4)*100&amp;"%"</f>
        <v>2.17%</v>
      </c>
    </row>
    <row r="64" spans="1:261">
      <c r="A64" s="16"/>
      <c r="B64" s="17" t="s">
        <v>47</v>
      </c>
      <c r="C64" s="18">
        <v>6939962761299</v>
      </c>
      <c r="D64" s="18">
        <v>21062010001158</v>
      </c>
      <c r="E64" s="17" t="s">
        <v>263</v>
      </c>
      <c r="F64" s="19" t="s">
        <v>264</v>
      </c>
      <c r="G64" s="17" t="s">
        <v>129</v>
      </c>
      <c r="H64" s="26">
        <f>VLOOKUP(C64,供应链!E:J,6,0)</f>
        <v>1</v>
      </c>
      <c r="I64" s="17">
        <f>VLOOKUP(C64,供应链!E:H,4,0)</f>
        <v>731</v>
      </c>
      <c r="J64" s="17">
        <f>VLOOKUP(C64,供应链!E:K,7,0)</f>
        <v>48</v>
      </c>
      <c r="K64" s="18">
        <f>VLOOKUP(C64,供应链!E:I,5,0)</f>
        <v>17.8944279539068</v>
      </c>
      <c r="L64" s="27">
        <f t="shared" si="0"/>
        <v>0.0157332113220889</v>
      </c>
      <c r="M64" s="17">
        <v>1301</v>
      </c>
      <c r="N64" s="26">
        <v>0.0399692544196772</v>
      </c>
      <c r="O64" s="18">
        <v>52</v>
      </c>
      <c r="P64" s="18">
        <v>4252</v>
      </c>
      <c r="Q64" s="40">
        <f t="shared" si="72"/>
        <v>81.7692307692308</v>
      </c>
      <c r="R64" s="17">
        <f t="shared" si="1"/>
        <v>-376</v>
      </c>
      <c r="S64" s="36">
        <f t="shared" si="40"/>
        <v>-0.0884289746001881</v>
      </c>
      <c r="T64" s="17">
        <v>1106</v>
      </c>
      <c r="U64" s="26">
        <v>0.0361663652802893</v>
      </c>
      <c r="V64" s="18">
        <v>40</v>
      </c>
      <c r="W64" s="18">
        <v>3220</v>
      </c>
      <c r="X64" s="40">
        <f t="shared" si="2"/>
        <v>80.5</v>
      </c>
      <c r="Y64" s="17">
        <f t="shared" si="100"/>
        <v>-340</v>
      </c>
      <c r="Z64" s="36">
        <f t="shared" si="101"/>
        <v>-0.105590062111801</v>
      </c>
      <c r="AA64" s="17">
        <v>1147</v>
      </c>
      <c r="AB64" s="26">
        <v>0.03487358326068</v>
      </c>
      <c r="AC64" s="18">
        <v>40</v>
      </c>
      <c r="AD64" s="18">
        <v>3342</v>
      </c>
      <c r="AE64" s="40">
        <v>89</v>
      </c>
      <c r="AF64" s="17">
        <f t="shared" si="73"/>
        <v>0</v>
      </c>
      <c r="AG64" s="36">
        <f t="shared" si="74"/>
        <v>0</v>
      </c>
      <c r="AH64" s="17">
        <v>901</v>
      </c>
      <c r="AI64" s="26">
        <v>0.0399556048834628</v>
      </c>
      <c r="AJ64" s="18">
        <v>36</v>
      </c>
      <c r="AK64" s="18">
        <v>2953</v>
      </c>
      <c r="AL64" s="40">
        <v>89</v>
      </c>
      <c r="AM64" s="17">
        <f t="shared" si="75"/>
        <v>0</v>
      </c>
      <c r="AN64" s="36">
        <f t="shared" si="76"/>
        <v>0</v>
      </c>
      <c r="AO64" s="17">
        <v>956</v>
      </c>
      <c r="AP64" s="26">
        <v>0.049163179916318</v>
      </c>
      <c r="AQ64" s="18">
        <v>47</v>
      </c>
      <c r="AR64" s="18">
        <v>3644</v>
      </c>
      <c r="AS64" s="40">
        <v>89</v>
      </c>
      <c r="AT64" s="17">
        <f t="shared" si="77"/>
        <v>0</v>
      </c>
      <c r="AU64" s="36">
        <f t="shared" si="78"/>
        <v>0</v>
      </c>
      <c r="AV64" s="17">
        <v>1100</v>
      </c>
      <c r="AW64" s="26">
        <v>0.0609090909090909</v>
      </c>
      <c r="AX64" s="18">
        <v>67</v>
      </c>
      <c r="AY64" s="18">
        <v>4730</v>
      </c>
      <c r="AZ64" s="40">
        <v>89</v>
      </c>
      <c r="BA64" s="17">
        <f t="shared" si="79"/>
        <v>0</v>
      </c>
      <c r="BB64" s="36">
        <f t="shared" si="80"/>
        <v>0</v>
      </c>
      <c r="BC64" s="17">
        <v>1211</v>
      </c>
      <c r="BD64" s="26">
        <v>0.0421139554087531</v>
      </c>
      <c r="BE64" s="17">
        <v>51</v>
      </c>
      <c r="BF64" s="18">
        <v>3574</v>
      </c>
      <c r="BG64" s="40">
        <v>89</v>
      </c>
      <c r="BH64" s="17">
        <f t="shared" si="3"/>
        <v>0</v>
      </c>
      <c r="BI64" s="36">
        <f t="shared" si="4"/>
        <v>0</v>
      </c>
      <c r="BJ64" s="17">
        <v>1241</v>
      </c>
      <c r="BK64" s="32">
        <v>0.0628525382755842</v>
      </c>
      <c r="BL64" s="17">
        <v>78</v>
      </c>
      <c r="BM64" s="18">
        <v>5529</v>
      </c>
      <c r="BN64" s="40">
        <v>89</v>
      </c>
      <c r="BO64" s="17">
        <f t="shared" si="5"/>
        <v>0</v>
      </c>
      <c r="BP64" s="36">
        <f t="shared" si="6"/>
        <v>0</v>
      </c>
      <c r="BQ64" s="17">
        <v>1202</v>
      </c>
      <c r="BR64" s="32">
        <v>0.0474209650582363</v>
      </c>
      <c r="BS64" s="18">
        <v>57</v>
      </c>
      <c r="BT64" s="18">
        <v>4214</v>
      </c>
      <c r="BU64" s="40">
        <v>89</v>
      </c>
      <c r="BV64" s="17">
        <f t="shared" si="7"/>
        <v>0</v>
      </c>
      <c r="BW64" s="36">
        <f t="shared" si="8"/>
        <v>0</v>
      </c>
      <c r="BX64" s="112">
        <v>1149</v>
      </c>
      <c r="BY64" s="117">
        <v>0.0461270670147955</v>
      </c>
      <c r="BZ64" s="18">
        <v>53</v>
      </c>
      <c r="CA64" s="112">
        <v>3928</v>
      </c>
      <c r="CB64" s="40">
        <v>89</v>
      </c>
      <c r="CC64" s="17">
        <f t="shared" si="9"/>
        <v>0</v>
      </c>
      <c r="CD64" s="36">
        <f t="shared" si="10"/>
        <v>0</v>
      </c>
      <c r="CE64" s="112">
        <v>1204</v>
      </c>
      <c r="CF64" s="117">
        <v>0.0440199335548173</v>
      </c>
      <c r="CG64" s="112">
        <v>53</v>
      </c>
      <c r="CH64" s="260">
        <v>3839.55555555556</v>
      </c>
      <c r="CI64" s="40">
        <v>89</v>
      </c>
      <c r="CJ64" s="17">
        <f t="shared" si="11"/>
        <v>0</v>
      </c>
      <c r="CK64" s="36">
        <f t="shared" si="12"/>
        <v>0</v>
      </c>
      <c r="CL64" s="120">
        <v>935</v>
      </c>
      <c r="CM64" s="121">
        <v>0.0245989304812834</v>
      </c>
      <c r="CN64" s="55">
        <v>23</v>
      </c>
      <c r="CO64" s="55">
        <v>1905</v>
      </c>
      <c r="CP64" s="40">
        <v>89</v>
      </c>
      <c r="CQ64" s="17">
        <f t="shared" si="13"/>
        <v>0</v>
      </c>
      <c r="CR64" s="36">
        <f t="shared" si="14"/>
        <v>0</v>
      </c>
      <c r="CS64" s="122">
        <v>972</v>
      </c>
      <c r="CT64" s="121">
        <v>0.0380658436213992</v>
      </c>
      <c r="CU64" s="122">
        <v>37</v>
      </c>
      <c r="CV64" s="122">
        <v>3069</v>
      </c>
      <c r="CW64" s="40">
        <v>89</v>
      </c>
      <c r="CX64" s="17">
        <f t="shared" si="15"/>
        <v>0</v>
      </c>
      <c r="CY64" s="36">
        <f t="shared" si="16"/>
        <v>0</v>
      </c>
      <c r="CZ64" s="112">
        <v>1184</v>
      </c>
      <c r="DA64" s="117">
        <v>0.0236486486486486</v>
      </c>
      <c r="DB64" s="112">
        <v>28</v>
      </c>
      <c r="DC64" s="112">
        <v>2349</v>
      </c>
      <c r="DD64" s="40">
        <v>89</v>
      </c>
      <c r="DE64" s="17">
        <f t="shared" si="17"/>
        <v>0</v>
      </c>
      <c r="DF64" s="36">
        <f t="shared" si="18"/>
        <v>0</v>
      </c>
      <c r="DG64" s="126">
        <v>1185</v>
      </c>
      <c r="DH64" s="32">
        <v>0.00421940928270042</v>
      </c>
      <c r="DI64" s="17">
        <v>5</v>
      </c>
      <c r="DJ64" s="18">
        <v>388</v>
      </c>
      <c r="DK64" s="40">
        <v>89</v>
      </c>
      <c r="DL64" s="17">
        <f t="shared" si="19"/>
        <v>0</v>
      </c>
      <c r="DM64" s="36">
        <f t="shared" si="20"/>
        <v>0</v>
      </c>
      <c r="DN64" s="33">
        <v>2017</v>
      </c>
      <c r="DO64" s="32">
        <v>0.0689142290530491</v>
      </c>
      <c r="DP64" s="18">
        <v>139</v>
      </c>
      <c r="DQ64" s="18">
        <v>9918</v>
      </c>
      <c r="DR64" s="40">
        <f t="shared" si="49"/>
        <v>71.3525179856115</v>
      </c>
      <c r="DS64" s="17">
        <f t="shared" si="21"/>
        <v>-2453</v>
      </c>
      <c r="DT64" s="36">
        <f t="shared" si="22"/>
        <v>-0.247328090340794</v>
      </c>
      <c r="DU64" s="18">
        <v>1692</v>
      </c>
      <c r="DV64" s="26">
        <v>0.0437352245862884</v>
      </c>
      <c r="DW64" s="18">
        <v>74</v>
      </c>
      <c r="DX64" s="18">
        <v>5192</v>
      </c>
      <c r="DY64" s="40">
        <f t="shared" si="23"/>
        <v>70.1621621621622</v>
      </c>
      <c r="DZ64" s="17">
        <f t="shared" si="24"/>
        <v>-1394</v>
      </c>
      <c r="EA64" s="36">
        <f t="shared" si="25"/>
        <v>-0.268489984591679</v>
      </c>
      <c r="EB64" s="18">
        <v>1954</v>
      </c>
      <c r="EC64" s="26">
        <v>0.0962128966223132</v>
      </c>
      <c r="ED64" s="18">
        <v>188</v>
      </c>
      <c r="EE64" s="18">
        <v>11493</v>
      </c>
      <c r="EF64" s="40">
        <f t="shared" si="50"/>
        <v>61.1329787234043</v>
      </c>
      <c r="EG64" s="17">
        <f t="shared" si="26"/>
        <v>-5238.99999999999</v>
      </c>
      <c r="EH64" s="36">
        <f t="shared" si="27"/>
        <v>-0.455842686852866</v>
      </c>
      <c r="EI64" s="18">
        <v>1250</v>
      </c>
      <c r="EJ64" s="26">
        <v>0.0432</v>
      </c>
      <c r="EK64" s="18">
        <v>54</v>
      </c>
      <c r="EL64" s="18">
        <v>3745</v>
      </c>
      <c r="EM64" s="40">
        <v>89</v>
      </c>
      <c r="EN64" s="17">
        <f t="shared" si="28"/>
        <v>0</v>
      </c>
      <c r="EO64" s="36">
        <f t="shared" si="29"/>
        <v>0</v>
      </c>
      <c r="EP64" s="18">
        <v>1461</v>
      </c>
      <c r="EQ64" s="26">
        <v>0.0677618069815195</v>
      </c>
      <c r="ER64" s="18">
        <v>99</v>
      </c>
      <c r="ES64" s="18">
        <v>7037</v>
      </c>
      <c r="ET64" s="40">
        <v>89</v>
      </c>
      <c r="EU64" s="17">
        <f t="shared" si="30"/>
        <v>0</v>
      </c>
      <c r="EV64" s="36">
        <f t="shared" si="31"/>
        <v>0</v>
      </c>
      <c r="EW64" s="18">
        <v>905</v>
      </c>
      <c r="EX64" s="26">
        <v>0.025414364640884</v>
      </c>
      <c r="EY64" s="17">
        <v>23</v>
      </c>
      <c r="EZ64" s="18">
        <v>1900</v>
      </c>
      <c r="FA64" s="40">
        <v>89</v>
      </c>
      <c r="FB64" s="17">
        <f t="shared" si="81"/>
        <v>0</v>
      </c>
      <c r="FC64" s="36">
        <f t="shared" si="82"/>
        <v>0</v>
      </c>
      <c r="FD64" s="18">
        <v>762</v>
      </c>
      <c r="FE64" s="26">
        <v>0.041994750656168</v>
      </c>
      <c r="FF64" s="17">
        <v>32</v>
      </c>
      <c r="FG64" s="18">
        <v>2707</v>
      </c>
      <c r="FH64" s="40">
        <v>89</v>
      </c>
      <c r="FI64" s="17">
        <f t="shared" si="83"/>
        <v>0</v>
      </c>
      <c r="FJ64" s="36">
        <f t="shared" si="84"/>
        <v>0</v>
      </c>
      <c r="FK64" s="18">
        <v>762</v>
      </c>
      <c r="FL64" s="26">
        <v>0.0380577427821522</v>
      </c>
      <c r="FM64" s="17">
        <v>29</v>
      </c>
      <c r="FN64" s="18">
        <v>2544</v>
      </c>
      <c r="FO64" s="40">
        <v>89</v>
      </c>
      <c r="FP64" s="17">
        <f t="shared" si="85"/>
        <v>0</v>
      </c>
      <c r="FQ64" s="36">
        <f t="shared" si="86"/>
        <v>0</v>
      </c>
      <c r="FR64" s="18">
        <v>716</v>
      </c>
      <c r="FS64" s="26">
        <v>0.053072625698324</v>
      </c>
      <c r="FT64" s="17">
        <v>38</v>
      </c>
      <c r="FU64" s="18">
        <v>3324</v>
      </c>
      <c r="FV64" s="40">
        <v>89</v>
      </c>
      <c r="FW64" s="17">
        <f t="shared" si="87"/>
        <v>0</v>
      </c>
      <c r="FX64" s="36">
        <f t="shared" si="88"/>
        <v>0</v>
      </c>
      <c r="FY64" s="18">
        <v>844</v>
      </c>
      <c r="FZ64" s="26">
        <v>0.0438388625592417</v>
      </c>
      <c r="GA64" s="17">
        <v>37</v>
      </c>
      <c r="GB64" s="18">
        <v>3210</v>
      </c>
      <c r="GC64" s="40">
        <v>89</v>
      </c>
      <c r="GD64" s="17">
        <f t="shared" si="89"/>
        <v>0</v>
      </c>
      <c r="GE64" s="36">
        <f t="shared" si="90"/>
        <v>0</v>
      </c>
      <c r="GF64" s="18">
        <v>844</v>
      </c>
      <c r="GG64" s="26">
        <v>0.0248815165876777</v>
      </c>
      <c r="GH64" s="18">
        <v>21</v>
      </c>
      <c r="GI64" s="18">
        <v>1822</v>
      </c>
      <c r="GJ64" s="40">
        <v>89</v>
      </c>
      <c r="GK64" s="17">
        <f t="shared" si="91"/>
        <v>0</v>
      </c>
      <c r="GL64" s="36">
        <f t="shared" si="92"/>
        <v>0</v>
      </c>
      <c r="GM64" s="18">
        <v>834</v>
      </c>
      <c r="GN64" s="26">
        <v>0.0407673860911271</v>
      </c>
      <c r="GO64" s="18">
        <v>34</v>
      </c>
      <c r="GP64" s="18">
        <v>2977</v>
      </c>
      <c r="GQ64" s="40">
        <v>89</v>
      </c>
      <c r="GR64" s="17">
        <f t="shared" si="93"/>
        <v>0</v>
      </c>
      <c r="GS64" s="36">
        <f t="shared" si="94"/>
        <v>0</v>
      </c>
      <c r="GT64" s="18">
        <v>918</v>
      </c>
      <c r="GU64" s="26">
        <v>0.0381263616557734</v>
      </c>
      <c r="GV64" s="18">
        <v>35</v>
      </c>
      <c r="GW64" s="18">
        <v>3077</v>
      </c>
      <c r="GX64" s="40">
        <v>89</v>
      </c>
      <c r="GY64" s="17">
        <f t="shared" si="32"/>
        <v>0</v>
      </c>
      <c r="GZ64" s="36">
        <f t="shared" si="33"/>
        <v>0</v>
      </c>
      <c r="HA64" s="18">
        <v>883</v>
      </c>
      <c r="HB64" s="26">
        <v>0.0226500566251416</v>
      </c>
      <c r="HC64" s="18">
        <v>20</v>
      </c>
      <c r="HD64" s="18">
        <v>1733</v>
      </c>
      <c r="HE64" s="40">
        <v>89</v>
      </c>
      <c r="HF64" s="17">
        <f t="shared" si="95"/>
        <v>0</v>
      </c>
      <c r="HG64" s="36">
        <f t="shared" si="96"/>
        <v>0</v>
      </c>
      <c r="HH64" s="18">
        <v>813</v>
      </c>
      <c r="HI64" s="26">
        <v>0.028290282902829</v>
      </c>
      <c r="HJ64" s="17">
        <v>23</v>
      </c>
      <c r="HK64" s="18">
        <v>2044</v>
      </c>
      <c r="HL64" s="40">
        <v>89</v>
      </c>
      <c r="HM64" s="17">
        <f t="shared" si="97"/>
        <v>0</v>
      </c>
      <c r="HN64" s="36">
        <f t="shared" si="98"/>
        <v>0</v>
      </c>
      <c r="HO64" s="18"/>
      <c r="HP64" s="26"/>
      <c r="HQ64" s="17"/>
      <c r="HR64" s="18"/>
      <c r="HS64" s="40"/>
      <c r="HT64" s="17"/>
      <c r="HU64" s="36"/>
      <c r="HV64" s="17">
        <v>2201</v>
      </c>
      <c r="HW64" s="17">
        <v>168718.08</v>
      </c>
      <c r="HX64" s="18">
        <v>2980</v>
      </c>
      <c r="HY64" s="18">
        <v>245851.29</v>
      </c>
      <c r="HZ64" s="17">
        <v>2168</v>
      </c>
      <c r="IA64" s="17">
        <v>190430</v>
      </c>
      <c r="IB64" s="17">
        <v>1035</v>
      </c>
      <c r="IC64" s="17">
        <v>91790</v>
      </c>
      <c r="ID64" s="17">
        <v>1079</v>
      </c>
      <c r="IE64" s="17">
        <v>84925</v>
      </c>
      <c r="IF64" s="16"/>
      <c r="IG64" s="16"/>
      <c r="IH64" s="41"/>
      <c r="II64" s="41"/>
      <c r="IJ64" s="41"/>
      <c r="IK64" s="41"/>
      <c r="IL64" s="18"/>
      <c r="IM64" s="41"/>
      <c r="IN64" s="41"/>
      <c r="IO64" s="41"/>
      <c r="IP64" s="18"/>
      <c r="IQ64" s="18"/>
      <c r="IR64" s="18">
        <f t="shared" si="34"/>
        <v>1513</v>
      </c>
      <c r="IS64" s="18">
        <f t="shared" si="35"/>
        <v>113659.555555556</v>
      </c>
      <c r="IT64" s="17">
        <v>89</v>
      </c>
      <c r="IU64" s="18">
        <f t="shared" si="99"/>
        <v>-9801.99999999999</v>
      </c>
      <c r="IV64" s="36">
        <f t="shared" si="36"/>
        <v>-0.0862399993743498</v>
      </c>
      <c r="IW64" s="18">
        <f t="shared" si="37"/>
        <v>10976</v>
      </c>
      <c r="IX64" s="42">
        <f t="shared" si="38"/>
        <v>895373.925555555</v>
      </c>
      <c r="IY64" s="43"/>
      <c r="IZ64" s="43"/>
      <c r="JA64" t="str">
        <f>"，前置仓库存"&amp;JA49</f>
        <v>，前置仓库存83124</v>
      </c>
    </row>
    <row r="65" spans="1:261">
      <c r="A65" s="16"/>
      <c r="B65" s="17" t="s">
        <v>47</v>
      </c>
      <c r="C65" s="18">
        <v>6939962765433</v>
      </c>
      <c r="D65" s="18">
        <v>21062010001398</v>
      </c>
      <c r="E65" s="17" t="s">
        <v>265</v>
      </c>
      <c r="F65" s="19" t="s">
        <v>266</v>
      </c>
      <c r="G65" s="17" t="s">
        <v>129</v>
      </c>
      <c r="H65" s="26">
        <f>VLOOKUP(C65,供应链!E:J,6,0)</f>
        <v>0.875</v>
      </c>
      <c r="I65" s="17">
        <f>VLOOKUP(C65,供应链!E:H,4,0)</f>
        <v>400</v>
      </c>
      <c r="J65" s="17">
        <f>VLOOKUP(C65,供应链!E:K,7,0)</f>
        <v>0</v>
      </c>
      <c r="K65" s="18">
        <f>VLOOKUP(C65,供应链!E:I,5,0)</f>
        <v>81.8952910207663</v>
      </c>
      <c r="L65" s="27">
        <f t="shared" si="0"/>
        <v>0.00164299232577002</v>
      </c>
      <c r="M65" s="17">
        <v>296</v>
      </c>
      <c r="N65" s="26">
        <v>0.0236486486486486</v>
      </c>
      <c r="O65" s="18">
        <v>7</v>
      </c>
      <c r="P65" s="18">
        <v>1215</v>
      </c>
      <c r="Q65" s="40">
        <f t="shared" si="72"/>
        <v>173.571428571429</v>
      </c>
      <c r="R65" s="17">
        <f t="shared" si="1"/>
        <v>102</v>
      </c>
      <c r="S65" s="36">
        <f t="shared" si="40"/>
        <v>0.0839506172839507</v>
      </c>
      <c r="T65" s="17">
        <v>246</v>
      </c>
      <c r="U65" s="26">
        <v>0.024390243902439</v>
      </c>
      <c r="V65" s="18">
        <v>6</v>
      </c>
      <c r="W65" s="18">
        <v>1022</v>
      </c>
      <c r="X65" s="40">
        <f t="shared" si="2"/>
        <v>170.333333333333</v>
      </c>
      <c r="Y65" s="17">
        <f t="shared" si="100"/>
        <v>68.0000000000001</v>
      </c>
      <c r="Z65" s="36">
        <f t="shared" si="101"/>
        <v>0.0665362035225049</v>
      </c>
      <c r="AA65" s="17">
        <v>260</v>
      </c>
      <c r="AB65" s="26">
        <v>0.0615384615384615</v>
      </c>
      <c r="AC65" s="18">
        <v>16</v>
      </c>
      <c r="AD65" s="18">
        <v>2659</v>
      </c>
      <c r="AE65" s="40">
        <v>169</v>
      </c>
      <c r="AF65" s="17">
        <f t="shared" si="73"/>
        <v>160</v>
      </c>
      <c r="AG65" s="36">
        <f t="shared" si="74"/>
        <v>0.0601729973674314</v>
      </c>
      <c r="AH65" s="17">
        <v>241</v>
      </c>
      <c r="AI65" s="26">
        <v>0.012448132780083</v>
      </c>
      <c r="AJ65" s="18">
        <v>3</v>
      </c>
      <c r="AK65" s="18">
        <v>514</v>
      </c>
      <c r="AL65" s="40">
        <v>169</v>
      </c>
      <c r="AM65" s="17">
        <f t="shared" si="75"/>
        <v>30</v>
      </c>
      <c r="AN65" s="36">
        <f t="shared" si="76"/>
        <v>0.0583657587548638</v>
      </c>
      <c r="AO65" s="17">
        <v>170</v>
      </c>
      <c r="AP65" s="26">
        <v>0.0176470588235294</v>
      </c>
      <c r="AQ65" s="18">
        <v>3</v>
      </c>
      <c r="AR65" s="18">
        <v>537</v>
      </c>
      <c r="AS65" s="40">
        <v>169</v>
      </c>
      <c r="AT65" s="17">
        <f t="shared" si="77"/>
        <v>30</v>
      </c>
      <c r="AU65" s="36">
        <f t="shared" si="78"/>
        <v>0.0558659217877095</v>
      </c>
      <c r="AV65" s="17">
        <v>166</v>
      </c>
      <c r="AW65" s="26">
        <v>0.0180722891566265</v>
      </c>
      <c r="AX65" s="18">
        <v>3</v>
      </c>
      <c r="AY65" s="18">
        <v>500</v>
      </c>
      <c r="AZ65" s="40">
        <v>169</v>
      </c>
      <c r="BA65" s="17">
        <f t="shared" si="79"/>
        <v>30</v>
      </c>
      <c r="BB65" s="36">
        <f t="shared" si="80"/>
        <v>0.06</v>
      </c>
      <c r="BC65" s="17">
        <v>186</v>
      </c>
      <c r="BD65" s="26">
        <v>0</v>
      </c>
      <c r="BE65" s="17">
        <v>0</v>
      </c>
      <c r="BF65" s="18">
        <v>0</v>
      </c>
      <c r="BG65" s="40">
        <v>169</v>
      </c>
      <c r="BH65" s="17">
        <f t="shared" si="3"/>
        <v>0</v>
      </c>
      <c r="BI65" s="36">
        <f t="shared" si="4"/>
        <v>0</v>
      </c>
      <c r="BJ65" s="17">
        <v>139</v>
      </c>
      <c r="BK65" s="32">
        <v>0.00719424460431655</v>
      </c>
      <c r="BL65" s="17">
        <v>1</v>
      </c>
      <c r="BM65" s="18">
        <v>164</v>
      </c>
      <c r="BN65" s="40">
        <v>169</v>
      </c>
      <c r="BO65" s="17">
        <f t="shared" si="5"/>
        <v>10</v>
      </c>
      <c r="BP65" s="36">
        <f t="shared" si="6"/>
        <v>0.0609756097560976</v>
      </c>
      <c r="BQ65" s="17">
        <v>174</v>
      </c>
      <c r="BR65" s="32">
        <v>0.0114942528735632</v>
      </c>
      <c r="BS65" s="18">
        <v>2</v>
      </c>
      <c r="BT65" s="18">
        <v>350</v>
      </c>
      <c r="BU65" s="40">
        <v>169</v>
      </c>
      <c r="BV65" s="17">
        <f t="shared" si="7"/>
        <v>20</v>
      </c>
      <c r="BW65" s="36">
        <f t="shared" si="8"/>
        <v>0.0571428571428571</v>
      </c>
      <c r="BX65" s="112">
        <v>164</v>
      </c>
      <c r="BY65" s="117">
        <v>0.0121951219512195</v>
      </c>
      <c r="BZ65" s="18">
        <v>2</v>
      </c>
      <c r="CA65" s="112">
        <v>344</v>
      </c>
      <c r="CB65" s="40">
        <v>169</v>
      </c>
      <c r="CC65" s="17">
        <f t="shared" si="9"/>
        <v>20</v>
      </c>
      <c r="CD65" s="36">
        <f t="shared" si="10"/>
        <v>0.0581395348837209</v>
      </c>
      <c r="CE65" s="112">
        <v>148</v>
      </c>
      <c r="CF65" s="117">
        <v>0.0675675675675676</v>
      </c>
      <c r="CG65" s="112">
        <v>10</v>
      </c>
      <c r="CH65" s="260">
        <v>1743.63636363636</v>
      </c>
      <c r="CI65" s="40">
        <v>169</v>
      </c>
      <c r="CJ65" s="17">
        <f t="shared" si="11"/>
        <v>100</v>
      </c>
      <c r="CK65" s="36">
        <f t="shared" si="12"/>
        <v>0.0573514077163713</v>
      </c>
      <c r="CL65" s="120">
        <v>155</v>
      </c>
      <c r="CM65" s="121">
        <v>0.0258064516129032</v>
      </c>
      <c r="CN65" s="55">
        <v>4</v>
      </c>
      <c r="CO65" s="55">
        <v>751</v>
      </c>
      <c r="CP65" s="40">
        <v>169</v>
      </c>
      <c r="CQ65" s="17">
        <f t="shared" si="13"/>
        <v>40</v>
      </c>
      <c r="CR65" s="36">
        <f t="shared" si="14"/>
        <v>0.0532623169107856</v>
      </c>
      <c r="CS65" s="122">
        <v>154</v>
      </c>
      <c r="CT65" s="121">
        <v>0.00649350649350649</v>
      </c>
      <c r="CU65" s="122">
        <v>1</v>
      </c>
      <c r="CV65" s="122">
        <v>169</v>
      </c>
      <c r="CW65" s="40">
        <v>169</v>
      </c>
      <c r="CX65" s="17">
        <f t="shared" si="15"/>
        <v>10</v>
      </c>
      <c r="CY65" s="36">
        <f t="shared" si="16"/>
        <v>0.0591715976331361</v>
      </c>
      <c r="CZ65" s="112">
        <v>174</v>
      </c>
      <c r="DA65" s="117">
        <v>0</v>
      </c>
      <c r="DB65" s="112">
        <v>0</v>
      </c>
      <c r="DC65" s="112">
        <v>0</v>
      </c>
      <c r="DD65" s="40">
        <v>169</v>
      </c>
      <c r="DE65" s="17">
        <f t="shared" si="17"/>
        <v>0</v>
      </c>
      <c r="DF65" s="36">
        <f t="shared" si="18"/>
        <v>0</v>
      </c>
      <c r="DG65" s="126">
        <v>177</v>
      </c>
      <c r="DH65" s="32">
        <v>0</v>
      </c>
      <c r="DI65" s="17">
        <v>0</v>
      </c>
      <c r="DJ65" s="18">
        <v>0</v>
      </c>
      <c r="DK65" s="40">
        <v>169</v>
      </c>
      <c r="DL65" s="17">
        <f t="shared" si="19"/>
        <v>0</v>
      </c>
      <c r="DM65" s="36">
        <f t="shared" si="20"/>
        <v>0</v>
      </c>
      <c r="DN65" s="33">
        <v>334</v>
      </c>
      <c r="DO65" s="32">
        <v>0.0449101796407186</v>
      </c>
      <c r="DP65" s="18">
        <v>15</v>
      </c>
      <c r="DQ65" s="18">
        <v>2270</v>
      </c>
      <c r="DR65" s="40">
        <f t="shared" si="49"/>
        <v>151.333333333333</v>
      </c>
      <c r="DS65" s="17">
        <f t="shared" si="21"/>
        <v>-115</v>
      </c>
      <c r="DT65" s="36">
        <f t="shared" si="22"/>
        <v>-0.0506607929515418</v>
      </c>
      <c r="DU65" s="18">
        <v>352</v>
      </c>
      <c r="DV65" s="26">
        <v>0.0227272727272727</v>
      </c>
      <c r="DW65" s="18">
        <v>8</v>
      </c>
      <c r="DX65" s="18">
        <v>1172</v>
      </c>
      <c r="DY65" s="40">
        <f t="shared" si="23"/>
        <v>146.5</v>
      </c>
      <c r="DZ65" s="17">
        <f t="shared" si="24"/>
        <v>-100</v>
      </c>
      <c r="EA65" s="36">
        <f t="shared" si="25"/>
        <v>-0.0853242320819113</v>
      </c>
      <c r="EB65" s="18">
        <v>398</v>
      </c>
      <c r="EC65" s="26">
        <v>0.0376884422110553</v>
      </c>
      <c r="ED65" s="18">
        <v>15</v>
      </c>
      <c r="EE65" s="18">
        <v>2266</v>
      </c>
      <c r="EF65" s="40">
        <f t="shared" si="50"/>
        <v>151.066666666667</v>
      </c>
      <c r="EG65" s="17">
        <f t="shared" si="26"/>
        <v>-118.999999999995</v>
      </c>
      <c r="EH65" s="36">
        <f t="shared" si="27"/>
        <v>-0.052515445719327</v>
      </c>
      <c r="EI65" s="18">
        <v>230</v>
      </c>
      <c r="EJ65" s="26">
        <v>0.00869565217391304</v>
      </c>
      <c r="EK65" s="18">
        <v>2</v>
      </c>
      <c r="EL65" s="18">
        <v>312</v>
      </c>
      <c r="EM65" s="40">
        <v>169</v>
      </c>
      <c r="EN65" s="17">
        <f t="shared" si="28"/>
        <v>20</v>
      </c>
      <c r="EO65" s="36">
        <f t="shared" si="29"/>
        <v>0.0641025641025641</v>
      </c>
      <c r="EP65" s="18">
        <v>197</v>
      </c>
      <c r="EQ65" s="26">
        <v>0.0203045685279188</v>
      </c>
      <c r="ER65" s="18">
        <v>4</v>
      </c>
      <c r="ES65" s="18">
        <v>654</v>
      </c>
      <c r="ET65" s="40">
        <v>169</v>
      </c>
      <c r="EU65" s="17">
        <f t="shared" si="30"/>
        <v>40</v>
      </c>
      <c r="EV65" s="36">
        <f t="shared" si="31"/>
        <v>0.0611620795107034</v>
      </c>
      <c r="EW65" s="18">
        <v>153</v>
      </c>
      <c r="EX65" s="26">
        <v>0.0130718954248366</v>
      </c>
      <c r="EY65" s="17">
        <v>2</v>
      </c>
      <c r="EZ65" s="18">
        <v>338</v>
      </c>
      <c r="FA65" s="40">
        <v>169</v>
      </c>
      <c r="FB65" s="17">
        <f t="shared" si="81"/>
        <v>20</v>
      </c>
      <c r="FC65" s="36">
        <f t="shared" si="82"/>
        <v>0.0591715976331361</v>
      </c>
      <c r="FD65" s="18">
        <v>134</v>
      </c>
      <c r="FE65" s="26">
        <v>0.0373134328358209</v>
      </c>
      <c r="FF65" s="17">
        <v>5</v>
      </c>
      <c r="FG65" s="18">
        <v>845</v>
      </c>
      <c r="FH65" s="40">
        <v>169</v>
      </c>
      <c r="FI65" s="17">
        <f t="shared" si="83"/>
        <v>50</v>
      </c>
      <c r="FJ65" s="36">
        <f t="shared" si="84"/>
        <v>0.0591715976331361</v>
      </c>
      <c r="FK65" s="18">
        <v>163</v>
      </c>
      <c r="FL65" s="26">
        <v>0.0368098159509202</v>
      </c>
      <c r="FM65" s="17">
        <v>6</v>
      </c>
      <c r="FN65" s="18">
        <v>1014</v>
      </c>
      <c r="FO65" s="40">
        <v>169</v>
      </c>
      <c r="FP65" s="17">
        <f t="shared" si="85"/>
        <v>60</v>
      </c>
      <c r="FQ65" s="36">
        <f t="shared" si="86"/>
        <v>0.0591715976331361</v>
      </c>
      <c r="FR65" s="18">
        <v>167</v>
      </c>
      <c r="FS65" s="26">
        <v>0.0658682634730539</v>
      </c>
      <c r="FT65" s="17">
        <v>11</v>
      </c>
      <c r="FU65" s="18">
        <v>1779</v>
      </c>
      <c r="FV65" s="40">
        <v>169</v>
      </c>
      <c r="FW65" s="17">
        <f t="shared" si="87"/>
        <v>110</v>
      </c>
      <c r="FX65" s="36">
        <f t="shared" si="88"/>
        <v>0.0618324901630129</v>
      </c>
      <c r="FY65" s="18">
        <v>214</v>
      </c>
      <c r="FZ65" s="26">
        <v>0.0233644859813084</v>
      </c>
      <c r="GA65" s="17">
        <v>5</v>
      </c>
      <c r="GB65" s="18">
        <v>775</v>
      </c>
      <c r="GC65" s="40">
        <v>169</v>
      </c>
      <c r="GD65" s="17">
        <f t="shared" si="89"/>
        <v>50</v>
      </c>
      <c r="GE65" s="36">
        <f t="shared" si="90"/>
        <v>0.0645161290322581</v>
      </c>
      <c r="GF65" s="18">
        <v>143</v>
      </c>
      <c r="GG65" s="26">
        <v>0.027972027972028</v>
      </c>
      <c r="GH65" s="18">
        <v>4</v>
      </c>
      <c r="GI65" s="18">
        <v>636</v>
      </c>
      <c r="GJ65" s="40">
        <v>169</v>
      </c>
      <c r="GK65" s="17">
        <f t="shared" si="91"/>
        <v>40</v>
      </c>
      <c r="GL65" s="36">
        <f t="shared" si="92"/>
        <v>0.0628930817610063</v>
      </c>
      <c r="GM65" s="18">
        <v>167</v>
      </c>
      <c r="GN65" s="26">
        <v>0.0119760479041916</v>
      </c>
      <c r="GO65" s="18">
        <v>2</v>
      </c>
      <c r="GP65" s="18">
        <v>318</v>
      </c>
      <c r="GQ65" s="40">
        <v>169</v>
      </c>
      <c r="GR65" s="17">
        <f t="shared" si="93"/>
        <v>20</v>
      </c>
      <c r="GS65" s="36">
        <f t="shared" si="94"/>
        <v>0.0628930817610063</v>
      </c>
      <c r="GT65" s="18">
        <v>187</v>
      </c>
      <c r="GU65" s="26">
        <v>0.0213903743315508</v>
      </c>
      <c r="GV65" s="18">
        <v>4</v>
      </c>
      <c r="GW65" s="18">
        <v>626</v>
      </c>
      <c r="GX65" s="40">
        <v>169</v>
      </c>
      <c r="GY65" s="17">
        <f t="shared" si="32"/>
        <v>40</v>
      </c>
      <c r="GZ65" s="36">
        <f t="shared" si="33"/>
        <v>0.0638977635782748</v>
      </c>
      <c r="HA65" s="18">
        <v>187</v>
      </c>
      <c r="HB65" s="26">
        <v>0.0320855614973262</v>
      </c>
      <c r="HC65" s="18">
        <v>6</v>
      </c>
      <c r="HD65" s="18">
        <v>935</v>
      </c>
      <c r="HE65" s="40">
        <v>169</v>
      </c>
      <c r="HF65" s="17">
        <f t="shared" si="95"/>
        <v>60</v>
      </c>
      <c r="HG65" s="36">
        <f t="shared" si="96"/>
        <v>0.0641711229946524</v>
      </c>
      <c r="HH65" s="18">
        <v>251</v>
      </c>
      <c r="HI65" s="26">
        <v>0.0438247011952191</v>
      </c>
      <c r="HJ65" s="17">
        <v>11</v>
      </c>
      <c r="HK65" s="18">
        <v>1709</v>
      </c>
      <c r="HL65" s="40">
        <v>169</v>
      </c>
      <c r="HM65" s="17">
        <f t="shared" si="97"/>
        <v>110</v>
      </c>
      <c r="HN65" s="36">
        <f t="shared" si="98"/>
        <v>0.0643651258045641</v>
      </c>
      <c r="HO65" s="18"/>
      <c r="HP65" s="26"/>
      <c r="HQ65" s="17"/>
      <c r="HR65" s="18"/>
      <c r="HS65" s="40"/>
      <c r="HT65" s="17"/>
      <c r="HU65" s="36"/>
      <c r="HV65" s="17">
        <v>1807</v>
      </c>
      <c r="HW65" s="17">
        <v>299108.01</v>
      </c>
      <c r="HX65" s="18">
        <v>704</v>
      </c>
      <c r="HY65" s="18">
        <v>118818.86</v>
      </c>
      <c r="HZ65" s="17">
        <v>258</v>
      </c>
      <c r="IA65" s="17">
        <v>44904</v>
      </c>
      <c r="IB65" s="17">
        <v>259</v>
      </c>
      <c r="IC65" s="17">
        <v>42872</v>
      </c>
      <c r="ID65" s="17">
        <v>118</v>
      </c>
      <c r="IE65" s="17">
        <v>19530</v>
      </c>
      <c r="IF65" s="16"/>
      <c r="IG65" s="16"/>
      <c r="IH65" s="41"/>
      <c r="II65" s="41"/>
      <c r="IJ65" s="41"/>
      <c r="IK65" s="41"/>
      <c r="IL65" s="18"/>
      <c r="IM65" s="41"/>
      <c r="IN65" s="41"/>
      <c r="IO65" s="41"/>
      <c r="IP65" s="18"/>
      <c r="IQ65" s="18"/>
      <c r="IR65" s="18">
        <f t="shared" si="34"/>
        <v>158</v>
      </c>
      <c r="IS65" s="18">
        <f t="shared" si="35"/>
        <v>25617.6363636364</v>
      </c>
      <c r="IT65" s="17">
        <v>159</v>
      </c>
      <c r="IU65" s="18">
        <f t="shared" si="99"/>
        <v>906.000000000005</v>
      </c>
      <c r="IV65" s="36">
        <f t="shared" si="36"/>
        <v>0.0353662604597687</v>
      </c>
      <c r="IW65" s="18">
        <f t="shared" si="37"/>
        <v>3304</v>
      </c>
      <c r="IX65" s="42">
        <f t="shared" si="38"/>
        <v>550850.506363636</v>
      </c>
      <c r="IY65" s="43"/>
      <c r="IZ65" s="43"/>
      <c r="JA65" t="str">
        <f>IF(JA52&gt;=0,"，较前一日上升","，较前一日下降")</f>
        <v>，较前一日下降</v>
      </c>
    </row>
    <row r="66" spans="1:261">
      <c r="A66" s="16"/>
      <c r="B66" s="17" t="s">
        <v>47</v>
      </c>
      <c r="C66" s="18">
        <v>6939962762500</v>
      </c>
      <c r="D66" s="18">
        <v>21062010001238</v>
      </c>
      <c r="E66" s="17" t="s">
        <v>267</v>
      </c>
      <c r="F66" s="19" t="s">
        <v>268</v>
      </c>
      <c r="G66" s="17" t="s">
        <v>129</v>
      </c>
      <c r="H66" s="26">
        <f>VLOOKUP(C66,供应链!E:J,6,0)</f>
        <v>0.166666666666667</v>
      </c>
      <c r="I66" s="17">
        <f>VLOOKUP(C66,供应链!E:H,4,0)</f>
        <v>27</v>
      </c>
      <c r="J66" s="17">
        <f>VLOOKUP(C66,供应链!E:K,7,0)</f>
        <v>0</v>
      </c>
      <c r="K66" s="18">
        <f>VLOOKUP(C66,供应链!E:I,5,0)</f>
        <v>145.384615384615</v>
      </c>
      <c r="L66" s="27">
        <f t="shared" si="0"/>
        <v>0.00592725079549945</v>
      </c>
      <c r="M66" s="17">
        <v>625</v>
      </c>
      <c r="N66" s="26">
        <v>0.0464</v>
      </c>
      <c r="O66" s="18">
        <v>29</v>
      </c>
      <c r="P66" s="18">
        <v>2310</v>
      </c>
      <c r="Q66" s="40">
        <f t="shared" si="72"/>
        <v>79.6551724137931</v>
      </c>
      <c r="R66" s="17">
        <f t="shared" si="1"/>
        <v>-1141</v>
      </c>
      <c r="S66" s="36">
        <f t="shared" si="40"/>
        <v>-0.493939393939394</v>
      </c>
      <c r="T66" s="17">
        <v>506</v>
      </c>
      <c r="U66" s="26">
        <v>0.0731225296442688</v>
      </c>
      <c r="V66" s="18">
        <v>37</v>
      </c>
      <c r="W66" s="18">
        <v>2959</v>
      </c>
      <c r="X66" s="40">
        <f t="shared" si="2"/>
        <v>79.972972972973</v>
      </c>
      <c r="Y66" s="17">
        <f t="shared" si="100"/>
        <v>-1444</v>
      </c>
      <c r="Z66" s="36">
        <f t="shared" si="101"/>
        <v>-0.488002703616087</v>
      </c>
      <c r="AA66" s="17">
        <v>453</v>
      </c>
      <c r="AB66" s="26">
        <v>0.0353200883002208</v>
      </c>
      <c r="AC66" s="18">
        <v>16</v>
      </c>
      <c r="AD66" s="18">
        <v>1320</v>
      </c>
      <c r="AE66" s="40">
        <v>109</v>
      </c>
      <c r="AF66" s="17">
        <f t="shared" si="73"/>
        <v>-160</v>
      </c>
      <c r="AG66" s="36">
        <f t="shared" si="74"/>
        <v>-0.121212121212121</v>
      </c>
      <c r="AH66" s="17">
        <v>453</v>
      </c>
      <c r="AI66" s="26">
        <v>0.0375275938189845</v>
      </c>
      <c r="AJ66" s="18">
        <v>17</v>
      </c>
      <c r="AK66" s="18">
        <v>1480</v>
      </c>
      <c r="AL66" s="40">
        <v>109</v>
      </c>
      <c r="AM66" s="17">
        <f t="shared" si="75"/>
        <v>-170</v>
      </c>
      <c r="AN66" s="36">
        <f t="shared" si="76"/>
        <v>-0.114864864864865</v>
      </c>
      <c r="AO66" s="17">
        <v>443</v>
      </c>
      <c r="AP66" s="26">
        <v>0.0451467268623025</v>
      </c>
      <c r="AQ66" s="18">
        <v>20</v>
      </c>
      <c r="AR66" s="18">
        <v>1700</v>
      </c>
      <c r="AS66" s="40">
        <v>109</v>
      </c>
      <c r="AT66" s="17">
        <f t="shared" si="77"/>
        <v>-200</v>
      </c>
      <c r="AU66" s="36">
        <f t="shared" si="78"/>
        <v>-0.117647058823529</v>
      </c>
      <c r="AV66" s="17">
        <v>696</v>
      </c>
      <c r="AW66" s="26">
        <v>0.0459770114942529</v>
      </c>
      <c r="AX66" s="18">
        <v>32</v>
      </c>
      <c r="AY66" s="18">
        <v>2762</v>
      </c>
      <c r="AZ66" s="40">
        <v>109</v>
      </c>
      <c r="BA66" s="17">
        <f t="shared" si="79"/>
        <v>-320</v>
      </c>
      <c r="BB66" s="36">
        <f t="shared" si="80"/>
        <v>-0.115858073859522</v>
      </c>
      <c r="BC66" s="17">
        <v>589</v>
      </c>
      <c r="BD66" s="26">
        <v>0.0407470288624788</v>
      </c>
      <c r="BE66" s="17">
        <v>24</v>
      </c>
      <c r="BF66" s="18">
        <v>2029</v>
      </c>
      <c r="BG66" s="40">
        <v>109</v>
      </c>
      <c r="BH66" s="17">
        <f t="shared" si="3"/>
        <v>-240</v>
      </c>
      <c r="BI66" s="36">
        <f t="shared" si="4"/>
        <v>-0.11828486939379</v>
      </c>
      <c r="BJ66" s="17">
        <v>496</v>
      </c>
      <c r="BK66" s="32">
        <v>0.0504032258064516</v>
      </c>
      <c r="BL66" s="17">
        <v>25</v>
      </c>
      <c r="BM66" s="18">
        <v>2098</v>
      </c>
      <c r="BN66" s="40">
        <v>109</v>
      </c>
      <c r="BO66" s="17">
        <f t="shared" si="5"/>
        <v>-250</v>
      </c>
      <c r="BP66" s="36">
        <f t="shared" si="6"/>
        <v>-0.119161105815062</v>
      </c>
      <c r="BQ66" s="17">
        <v>527</v>
      </c>
      <c r="BR66" s="32">
        <v>0.0398481973434535</v>
      </c>
      <c r="BS66" s="18">
        <v>21</v>
      </c>
      <c r="BT66" s="18">
        <v>1829</v>
      </c>
      <c r="BU66" s="40">
        <v>109</v>
      </c>
      <c r="BV66" s="17">
        <f t="shared" si="7"/>
        <v>-210</v>
      </c>
      <c r="BW66" s="36">
        <f t="shared" si="8"/>
        <v>-0.114816839803171</v>
      </c>
      <c r="BX66" s="112">
        <v>465</v>
      </c>
      <c r="BY66" s="117">
        <v>0.0408602150537634</v>
      </c>
      <c r="BZ66" s="18">
        <v>19</v>
      </c>
      <c r="CA66" s="112">
        <v>1614</v>
      </c>
      <c r="CB66" s="40">
        <v>109</v>
      </c>
      <c r="CC66" s="17">
        <f t="shared" si="9"/>
        <v>-190</v>
      </c>
      <c r="CD66" s="36">
        <f t="shared" si="10"/>
        <v>-0.117719950433705</v>
      </c>
      <c r="CE66" s="112">
        <v>460</v>
      </c>
      <c r="CF66" s="117">
        <v>0.0304347826086957</v>
      </c>
      <c r="CG66" s="112">
        <v>14</v>
      </c>
      <c r="CH66" s="260">
        <v>1241.83333333333</v>
      </c>
      <c r="CI66" s="40">
        <v>109</v>
      </c>
      <c r="CJ66" s="17">
        <f t="shared" si="11"/>
        <v>-140</v>
      </c>
      <c r="CK66" s="36">
        <f t="shared" si="12"/>
        <v>-0.112736545430144</v>
      </c>
      <c r="CL66" s="120">
        <v>572</v>
      </c>
      <c r="CM66" s="121">
        <v>0.0314685314685315</v>
      </c>
      <c r="CN66" s="55">
        <v>18</v>
      </c>
      <c r="CO66" s="55">
        <v>1615</v>
      </c>
      <c r="CP66" s="40">
        <v>109</v>
      </c>
      <c r="CQ66" s="17">
        <f t="shared" si="13"/>
        <v>-180</v>
      </c>
      <c r="CR66" s="36">
        <f t="shared" si="14"/>
        <v>-0.111455108359133</v>
      </c>
      <c r="CS66" s="122">
        <v>502</v>
      </c>
      <c r="CT66" s="121">
        <v>0.0458167330677291</v>
      </c>
      <c r="CU66" s="122">
        <v>23</v>
      </c>
      <c r="CV66" s="122">
        <v>2003</v>
      </c>
      <c r="CW66" s="40">
        <v>109</v>
      </c>
      <c r="CX66" s="17">
        <f t="shared" si="15"/>
        <v>-230</v>
      </c>
      <c r="CY66" s="36">
        <f t="shared" si="16"/>
        <v>-0.114827758362456</v>
      </c>
      <c r="CZ66" s="112">
        <v>502</v>
      </c>
      <c r="DA66" s="117">
        <v>0.0338645418326693</v>
      </c>
      <c r="DB66" s="112">
        <v>17</v>
      </c>
      <c r="DC66" s="112">
        <v>1457</v>
      </c>
      <c r="DD66" s="40">
        <v>109</v>
      </c>
      <c r="DE66" s="17">
        <f t="shared" si="17"/>
        <v>-170</v>
      </c>
      <c r="DF66" s="36">
        <f t="shared" si="18"/>
        <v>-0.116678105696637</v>
      </c>
      <c r="DG66" s="126">
        <v>441</v>
      </c>
      <c r="DH66" s="32">
        <v>0.0090702947845805</v>
      </c>
      <c r="DI66" s="17">
        <v>4</v>
      </c>
      <c r="DJ66" s="18">
        <v>312</v>
      </c>
      <c r="DK66" s="40">
        <v>109</v>
      </c>
      <c r="DL66" s="17">
        <f t="shared" si="19"/>
        <v>-40</v>
      </c>
      <c r="DM66" s="36">
        <f t="shared" si="20"/>
        <v>-0.128205128205128</v>
      </c>
      <c r="DN66" s="33">
        <v>787</v>
      </c>
      <c r="DO66" s="32">
        <v>0.0419313850063532</v>
      </c>
      <c r="DP66" s="18">
        <v>33</v>
      </c>
      <c r="DQ66" s="18">
        <v>2870</v>
      </c>
      <c r="DR66" s="40">
        <f t="shared" si="49"/>
        <v>86.969696969697</v>
      </c>
      <c r="DS66" s="17">
        <f t="shared" si="21"/>
        <v>-1057</v>
      </c>
      <c r="DT66" s="36">
        <f t="shared" si="22"/>
        <v>-0.368292682926829</v>
      </c>
      <c r="DU66" s="18">
        <v>727</v>
      </c>
      <c r="DV66" s="26">
        <v>0.0343878954607978</v>
      </c>
      <c r="DW66" s="18">
        <v>25</v>
      </c>
      <c r="DX66" s="18">
        <v>2073</v>
      </c>
      <c r="DY66" s="40">
        <f t="shared" si="23"/>
        <v>82.92</v>
      </c>
      <c r="DZ66" s="17">
        <f t="shared" si="24"/>
        <v>-902</v>
      </c>
      <c r="EA66" s="36">
        <f t="shared" si="25"/>
        <v>-0.43511818620357</v>
      </c>
      <c r="EB66" s="18">
        <v>839</v>
      </c>
      <c r="EC66" s="26">
        <v>0.0584028605482718</v>
      </c>
      <c r="ED66" s="18">
        <v>49</v>
      </c>
      <c r="EE66" s="18">
        <v>4166</v>
      </c>
      <c r="EF66" s="40">
        <f t="shared" si="50"/>
        <v>85.0204081632653</v>
      </c>
      <c r="EG66" s="17">
        <f t="shared" si="26"/>
        <v>-1665</v>
      </c>
      <c r="EH66" s="36">
        <f t="shared" si="27"/>
        <v>-0.399663946231397</v>
      </c>
      <c r="EI66" s="18">
        <v>476</v>
      </c>
      <c r="EJ66" s="26">
        <v>0.0420168067226891</v>
      </c>
      <c r="EK66" s="18">
        <v>20</v>
      </c>
      <c r="EL66" s="18">
        <v>1778</v>
      </c>
      <c r="EM66" s="40">
        <v>109</v>
      </c>
      <c r="EN66" s="17">
        <f t="shared" si="28"/>
        <v>-200</v>
      </c>
      <c r="EO66" s="36">
        <f t="shared" si="29"/>
        <v>-0.112485939257593</v>
      </c>
      <c r="EP66" s="18">
        <v>454</v>
      </c>
      <c r="EQ66" s="26">
        <v>0.052863436123348</v>
      </c>
      <c r="ER66" s="18">
        <v>24</v>
      </c>
      <c r="ES66" s="18">
        <v>2093</v>
      </c>
      <c r="ET66" s="40">
        <v>109</v>
      </c>
      <c r="EU66" s="17">
        <f t="shared" si="30"/>
        <v>-240</v>
      </c>
      <c r="EV66" s="36">
        <f t="shared" si="31"/>
        <v>-0.114667940754897</v>
      </c>
      <c r="EW66" s="18">
        <v>283</v>
      </c>
      <c r="EX66" s="26">
        <v>0.0141342756183746</v>
      </c>
      <c r="EY66" s="17">
        <v>4</v>
      </c>
      <c r="EZ66" s="18">
        <v>414</v>
      </c>
      <c r="FA66" s="40">
        <v>109</v>
      </c>
      <c r="FB66" s="17">
        <f t="shared" si="81"/>
        <v>-40</v>
      </c>
      <c r="FC66" s="36">
        <f t="shared" si="82"/>
        <v>-0.0966183574879227</v>
      </c>
      <c r="FD66" s="18">
        <v>268</v>
      </c>
      <c r="FE66" s="26">
        <v>0.0447761194029851</v>
      </c>
      <c r="FF66" s="17">
        <v>12</v>
      </c>
      <c r="FG66" s="18">
        <v>1211</v>
      </c>
      <c r="FH66" s="40">
        <v>109</v>
      </c>
      <c r="FI66" s="17">
        <f t="shared" si="83"/>
        <v>-120</v>
      </c>
      <c r="FJ66" s="36">
        <f t="shared" si="84"/>
        <v>-0.0990916597853014</v>
      </c>
      <c r="FK66" s="18">
        <v>310</v>
      </c>
      <c r="FL66" s="26">
        <v>0.0354838709677419</v>
      </c>
      <c r="FM66" s="17">
        <v>11</v>
      </c>
      <c r="FN66" s="18">
        <v>1139</v>
      </c>
      <c r="FO66" s="40">
        <v>109</v>
      </c>
      <c r="FP66" s="17">
        <f t="shared" si="85"/>
        <v>-110</v>
      </c>
      <c r="FQ66" s="36">
        <f t="shared" si="86"/>
        <v>-0.09657594381036</v>
      </c>
      <c r="FR66" s="18">
        <v>308</v>
      </c>
      <c r="FS66" s="26">
        <v>0.0487012987012987</v>
      </c>
      <c r="FT66" s="17">
        <v>15</v>
      </c>
      <c r="FU66" s="18">
        <v>1606</v>
      </c>
      <c r="FV66" s="40">
        <v>109</v>
      </c>
      <c r="FW66" s="17">
        <f t="shared" si="87"/>
        <v>-150</v>
      </c>
      <c r="FX66" s="36">
        <f t="shared" si="88"/>
        <v>-0.0933997509339975</v>
      </c>
      <c r="FY66" s="18">
        <v>341</v>
      </c>
      <c r="FZ66" s="26">
        <v>0.0293255131964809</v>
      </c>
      <c r="GA66" s="17">
        <v>10</v>
      </c>
      <c r="GB66" s="18">
        <v>1055</v>
      </c>
      <c r="GC66" s="40">
        <v>109</v>
      </c>
      <c r="GD66" s="17">
        <f t="shared" si="89"/>
        <v>-100</v>
      </c>
      <c r="GE66" s="36">
        <f t="shared" si="90"/>
        <v>-0.0947867298578199</v>
      </c>
      <c r="GF66" s="18">
        <v>309</v>
      </c>
      <c r="GG66" s="26">
        <v>0.0355987055016181</v>
      </c>
      <c r="GH66" s="18">
        <v>11</v>
      </c>
      <c r="GI66" s="18">
        <v>1159</v>
      </c>
      <c r="GJ66" s="40">
        <v>109</v>
      </c>
      <c r="GK66" s="17">
        <f t="shared" si="91"/>
        <v>-110</v>
      </c>
      <c r="GL66" s="36">
        <f t="shared" si="92"/>
        <v>-0.094909404659189</v>
      </c>
      <c r="GM66" s="18">
        <v>322</v>
      </c>
      <c r="GN66" s="26">
        <v>0.0372670807453416</v>
      </c>
      <c r="GO66" s="18">
        <v>12</v>
      </c>
      <c r="GP66" s="18">
        <v>1318</v>
      </c>
      <c r="GQ66" s="40">
        <v>109</v>
      </c>
      <c r="GR66" s="17">
        <f t="shared" si="93"/>
        <v>-120</v>
      </c>
      <c r="GS66" s="36">
        <f t="shared" si="94"/>
        <v>-0.0910470409711684</v>
      </c>
      <c r="GT66" s="18">
        <v>265</v>
      </c>
      <c r="GU66" s="26">
        <v>0.0339622641509434</v>
      </c>
      <c r="GV66" s="18">
        <v>9</v>
      </c>
      <c r="GW66" s="18">
        <v>966</v>
      </c>
      <c r="GX66" s="40">
        <v>109</v>
      </c>
      <c r="GY66" s="17">
        <f t="shared" si="32"/>
        <v>-90</v>
      </c>
      <c r="GZ66" s="36">
        <f t="shared" si="33"/>
        <v>-0.093167701863354</v>
      </c>
      <c r="HA66" s="18">
        <v>301</v>
      </c>
      <c r="HB66" s="26">
        <v>0.0365448504983389</v>
      </c>
      <c r="HC66" s="18">
        <v>11</v>
      </c>
      <c r="HD66" s="18">
        <v>1146</v>
      </c>
      <c r="HE66" s="40">
        <v>109</v>
      </c>
      <c r="HF66" s="17">
        <f t="shared" si="95"/>
        <v>-110</v>
      </c>
      <c r="HG66" s="36">
        <f t="shared" si="96"/>
        <v>-0.0959860383944154</v>
      </c>
      <c r="HH66" s="18">
        <v>308</v>
      </c>
      <c r="HI66" s="26">
        <v>0.025974025974026</v>
      </c>
      <c r="HJ66" s="17">
        <v>8</v>
      </c>
      <c r="HK66" s="18">
        <v>858</v>
      </c>
      <c r="HL66" s="40">
        <v>109</v>
      </c>
      <c r="HM66" s="17">
        <f t="shared" si="97"/>
        <v>-80</v>
      </c>
      <c r="HN66" s="36">
        <f t="shared" si="98"/>
        <v>-0.0932400932400932</v>
      </c>
      <c r="HO66" s="18"/>
      <c r="HP66" s="26"/>
      <c r="HQ66" s="17"/>
      <c r="HR66" s="18"/>
      <c r="HS66" s="40"/>
      <c r="HT66" s="17"/>
      <c r="HU66" s="36"/>
      <c r="HV66" s="17">
        <v>1807</v>
      </c>
      <c r="HW66" s="17">
        <v>163814.53</v>
      </c>
      <c r="HX66" s="18">
        <v>2033</v>
      </c>
      <c r="HY66" s="18">
        <v>186871.51</v>
      </c>
      <c r="HZ66" s="17">
        <v>1824</v>
      </c>
      <c r="IA66" s="17">
        <v>170907</v>
      </c>
      <c r="IB66" s="17">
        <v>952</v>
      </c>
      <c r="IC66" s="17">
        <v>88510</v>
      </c>
      <c r="ID66" s="17">
        <v>590</v>
      </c>
      <c r="IE66" s="17">
        <v>54154</v>
      </c>
      <c r="IF66" s="16"/>
      <c r="IG66" s="16"/>
      <c r="IH66" s="41"/>
      <c r="II66" s="41"/>
      <c r="IJ66" s="41"/>
      <c r="IK66" s="41"/>
      <c r="IL66" s="18"/>
      <c r="IM66" s="41"/>
      <c r="IN66" s="41"/>
      <c r="IO66" s="41"/>
      <c r="IP66" s="18"/>
      <c r="IQ66" s="18"/>
      <c r="IR66" s="18">
        <f t="shared" si="34"/>
        <v>570</v>
      </c>
      <c r="IS66" s="18">
        <f t="shared" si="35"/>
        <v>50581.8333333333</v>
      </c>
      <c r="IT66" s="17">
        <v>119</v>
      </c>
      <c r="IU66" s="18">
        <f t="shared" si="99"/>
        <v>-10179</v>
      </c>
      <c r="IV66" s="36">
        <f t="shared" si="36"/>
        <v>-0.201238257477157</v>
      </c>
      <c r="IW66" s="18">
        <f t="shared" si="37"/>
        <v>7776</v>
      </c>
      <c r="IX66" s="42">
        <f t="shared" si="38"/>
        <v>714838.873333333</v>
      </c>
      <c r="IY66" s="43"/>
      <c r="IZ66" s="43"/>
      <c r="JA66" s="44" t="str">
        <f>ROUND(ABS(JA52),4)*100&amp;"%"</f>
        <v>0.24%</v>
      </c>
    </row>
    <row r="67" spans="1:261">
      <c r="A67" s="16"/>
      <c r="B67" s="17" t="s">
        <v>44</v>
      </c>
      <c r="C67" s="18">
        <v>6939962758572</v>
      </c>
      <c r="D67" s="18">
        <v>21064110000900</v>
      </c>
      <c r="E67" s="17" t="s">
        <v>269</v>
      </c>
      <c r="F67" s="19" t="s">
        <v>270</v>
      </c>
      <c r="G67" s="17" t="s">
        <v>129</v>
      </c>
      <c r="H67" s="26">
        <f>VLOOKUP(C67,供应链!E:J,6,0)</f>
        <v>1.04166666666667</v>
      </c>
      <c r="I67" s="17">
        <f>VLOOKUP(C67,供应链!E:H,4,0)</f>
        <v>541</v>
      </c>
      <c r="J67" s="17">
        <f>VLOOKUP(C67,供应链!E:K,7,0)</f>
        <v>110</v>
      </c>
      <c r="K67" s="18">
        <f>VLOOKUP(C67,供应链!E:I,5,0)</f>
        <v>44.5365398085454</v>
      </c>
      <c r="L67" s="27">
        <f t="shared" si="0"/>
        <v>0.00968117629931577</v>
      </c>
      <c r="M67" s="17">
        <v>749</v>
      </c>
      <c r="N67" s="26">
        <v>0.0987983978638184</v>
      </c>
      <c r="O67" s="18">
        <v>74</v>
      </c>
      <c r="P67" s="18">
        <v>14809</v>
      </c>
      <c r="Q67" s="40">
        <f t="shared" si="72"/>
        <v>200.121621621622</v>
      </c>
      <c r="R67" s="17">
        <f t="shared" si="1"/>
        <v>-5097</v>
      </c>
      <c r="S67" s="36">
        <f t="shared" si="40"/>
        <v>-0.344182591667229</v>
      </c>
      <c r="T67" s="17">
        <v>24510</v>
      </c>
      <c r="U67" s="26">
        <v>0.0240718074255406</v>
      </c>
      <c r="V67" s="18">
        <v>590</v>
      </c>
      <c r="W67" s="18">
        <v>119875</v>
      </c>
      <c r="X67" s="40">
        <f t="shared" si="2"/>
        <v>203.177966101695</v>
      </c>
      <c r="Y67" s="17">
        <f t="shared" si="100"/>
        <v>-38835</v>
      </c>
      <c r="Z67" s="36">
        <f t="shared" si="101"/>
        <v>-0.323962460896767</v>
      </c>
      <c r="AA67" s="17">
        <v>3681</v>
      </c>
      <c r="AB67" s="26">
        <v>0.0154849225753871</v>
      </c>
      <c r="AC67" s="18">
        <v>57</v>
      </c>
      <c r="AD67" s="18">
        <v>11764</v>
      </c>
      <c r="AE67" s="40">
        <v>259</v>
      </c>
      <c r="AF67" s="17">
        <f t="shared" si="73"/>
        <v>-570</v>
      </c>
      <c r="AG67" s="36">
        <f t="shared" si="74"/>
        <v>-0.0484529071744305</v>
      </c>
      <c r="AH67" s="17">
        <v>694</v>
      </c>
      <c r="AI67" s="26">
        <v>0.00720461095100865</v>
      </c>
      <c r="AJ67" s="18">
        <v>5</v>
      </c>
      <c r="AK67" s="18">
        <v>1282</v>
      </c>
      <c r="AL67" s="40">
        <v>259</v>
      </c>
      <c r="AM67" s="17">
        <f t="shared" si="75"/>
        <v>-50</v>
      </c>
      <c r="AN67" s="36">
        <f t="shared" si="76"/>
        <v>-0.0390015600624025</v>
      </c>
      <c r="AO67" s="17">
        <v>560</v>
      </c>
      <c r="AP67" s="26">
        <v>0.0107142857142857</v>
      </c>
      <c r="AQ67" s="18">
        <v>6</v>
      </c>
      <c r="AR67" s="18">
        <v>1599</v>
      </c>
      <c r="AS67" s="40">
        <v>259</v>
      </c>
      <c r="AT67" s="17">
        <f t="shared" si="77"/>
        <v>-60</v>
      </c>
      <c r="AU67" s="36">
        <f t="shared" si="78"/>
        <v>-0.0375234521575985</v>
      </c>
      <c r="AV67" s="17">
        <v>696</v>
      </c>
      <c r="AW67" s="26">
        <v>0.00718390804597701</v>
      </c>
      <c r="AX67" s="18">
        <v>5</v>
      </c>
      <c r="AY67" s="18">
        <v>1338</v>
      </c>
      <c r="AZ67" s="40">
        <v>259</v>
      </c>
      <c r="BA67" s="17">
        <f t="shared" si="79"/>
        <v>-50</v>
      </c>
      <c r="BB67" s="36">
        <f t="shared" si="80"/>
        <v>-0.0373692077727952</v>
      </c>
      <c r="BC67" s="17">
        <v>533</v>
      </c>
      <c r="BD67" s="26">
        <v>0.00187617260787992</v>
      </c>
      <c r="BE67" s="17">
        <v>1</v>
      </c>
      <c r="BF67" s="18">
        <v>258</v>
      </c>
      <c r="BG67" s="40">
        <v>259</v>
      </c>
      <c r="BH67" s="17">
        <f t="shared" si="3"/>
        <v>-10</v>
      </c>
      <c r="BI67" s="36">
        <f t="shared" si="4"/>
        <v>-0.0387596899224806</v>
      </c>
      <c r="BJ67" s="17">
        <v>520</v>
      </c>
      <c r="BK67" s="32">
        <v>0.0153846153846154</v>
      </c>
      <c r="BL67" s="17">
        <v>8</v>
      </c>
      <c r="BM67" s="18">
        <v>2062</v>
      </c>
      <c r="BN67" s="40">
        <v>259</v>
      </c>
      <c r="BO67" s="17">
        <f t="shared" si="5"/>
        <v>-80</v>
      </c>
      <c r="BP67" s="36">
        <f t="shared" si="6"/>
        <v>-0.0387972841901067</v>
      </c>
      <c r="BQ67" s="17">
        <v>556</v>
      </c>
      <c r="BR67" s="32">
        <v>0.0107913669064748</v>
      </c>
      <c r="BS67" s="18">
        <v>6</v>
      </c>
      <c r="BT67" s="18">
        <v>1586</v>
      </c>
      <c r="BU67" s="40">
        <v>259</v>
      </c>
      <c r="BV67" s="17">
        <f t="shared" si="7"/>
        <v>-60</v>
      </c>
      <c r="BW67" s="36">
        <f t="shared" si="8"/>
        <v>-0.0378310214375788</v>
      </c>
      <c r="BX67" s="112">
        <v>433</v>
      </c>
      <c r="BY67" s="117">
        <v>0.0092378752886836</v>
      </c>
      <c r="BZ67" s="18">
        <v>4</v>
      </c>
      <c r="CA67" s="112">
        <v>1017</v>
      </c>
      <c r="CB67" s="40">
        <v>259</v>
      </c>
      <c r="CC67" s="17">
        <f t="shared" si="9"/>
        <v>-40</v>
      </c>
      <c r="CD67" s="36">
        <f t="shared" si="10"/>
        <v>-0.0393313667649951</v>
      </c>
      <c r="CE67" s="112">
        <v>364</v>
      </c>
      <c r="CF67" s="117">
        <v>0.00274725274725275</v>
      </c>
      <c r="CG67" s="112">
        <v>1</v>
      </c>
      <c r="CH67" s="260">
        <v>299</v>
      </c>
      <c r="CI67" s="40">
        <v>259</v>
      </c>
      <c r="CJ67" s="17">
        <f t="shared" si="11"/>
        <v>-10</v>
      </c>
      <c r="CK67" s="36">
        <f t="shared" si="12"/>
        <v>-0.0334448160535117</v>
      </c>
      <c r="CL67" s="120">
        <v>383</v>
      </c>
      <c r="CM67" s="121">
        <v>0.010443864229765</v>
      </c>
      <c r="CN67" s="55">
        <v>4</v>
      </c>
      <c r="CO67" s="55">
        <v>1008</v>
      </c>
      <c r="CP67" s="40">
        <v>259</v>
      </c>
      <c r="CQ67" s="17">
        <f t="shared" si="13"/>
        <v>-40</v>
      </c>
      <c r="CR67" s="36">
        <f t="shared" si="14"/>
        <v>-0.0396825396825397</v>
      </c>
      <c r="CS67" s="122">
        <v>315</v>
      </c>
      <c r="CT67" s="121">
        <v>0.00634920634920635</v>
      </c>
      <c r="CU67" s="122">
        <v>2</v>
      </c>
      <c r="CV67" s="122">
        <v>518</v>
      </c>
      <c r="CW67" s="40">
        <v>259</v>
      </c>
      <c r="CX67" s="17">
        <f t="shared" si="15"/>
        <v>-20</v>
      </c>
      <c r="CY67" s="36">
        <f t="shared" si="16"/>
        <v>-0.0386100386100386</v>
      </c>
      <c r="CZ67" s="112">
        <v>313</v>
      </c>
      <c r="DA67" s="117">
        <v>0.0223642172523962</v>
      </c>
      <c r="DB67" s="112">
        <v>7</v>
      </c>
      <c r="DC67" s="112">
        <v>1761</v>
      </c>
      <c r="DD67" s="40">
        <v>259</v>
      </c>
      <c r="DE67" s="17">
        <f t="shared" si="17"/>
        <v>-70</v>
      </c>
      <c r="DF67" s="36">
        <f t="shared" si="18"/>
        <v>-0.0397501419647927</v>
      </c>
      <c r="DG67" s="126">
        <v>554</v>
      </c>
      <c r="DH67" s="32">
        <v>0</v>
      </c>
      <c r="DI67" s="17">
        <v>0</v>
      </c>
      <c r="DJ67" s="18">
        <v>0</v>
      </c>
      <c r="DK67" s="40">
        <v>259</v>
      </c>
      <c r="DL67" s="17">
        <f t="shared" si="19"/>
        <v>0</v>
      </c>
      <c r="DM67" s="36">
        <f t="shared" si="20"/>
        <v>0</v>
      </c>
      <c r="DN67" s="33">
        <v>694</v>
      </c>
      <c r="DO67" s="32">
        <v>0.053314121037464</v>
      </c>
      <c r="DP67" s="18">
        <v>37</v>
      </c>
      <c r="DQ67" s="18">
        <v>7637</v>
      </c>
      <c r="DR67" s="40">
        <f t="shared" si="49"/>
        <v>206.405405405405</v>
      </c>
      <c r="DS67" s="17">
        <f t="shared" si="21"/>
        <v>-2316</v>
      </c>
      <c r="DT67" s="36">
        <f t="shared" si="22"/>
        <v>-0.303260442582166</v>
      </c>
      <c r="DU67" s="18">
        <v>589</v>
      </c>
      <c r="DV67" s="26">
        <v>0.0271646859083192</v>
      </c>
      <c r="DW67" s="18">
        <v>16</v>
      </c>
      <c r="DX67" s="18">
        <v>3555</v>
      </c>
      <c r="DY67" s="40">
        <f t="shared" si="23"/>
        <v>222.1875</v>
      </c>
      <c r="DZ67" s="17">
        <f t="shared" si="24"/>
        <v>-749</v>
      </c>
      <c r="EA67" s="36">
        <f t="shared" si="25"/>
        <v>-0.210689170182841</v>
      </c>
      <c r="EB67" s="18">
        <v>971</v>
      </c>
      <c r="EC67" s="26">
        <v>0.043254376930999</v>
      </c>
      <c r="ED67" s="18">
        <v>42</v>
      </c>
      <c r="EE67" s="18">
        <v>9157</v>
      </c>
      <c r="EF67" s="40">
        <f t="shared" si="50"/>
        <v>218.02380952381</v>
      </c>
      <c r="EG67" s="17">
        <f t="shared" si="26"/>
        <v>-2140.99999999998</v>
      </c>
      <c r="EH67" s="36">
        <f t="shared" si="27"/>
        <v>-0.233810199847109</v>
      </c>
      <c r="EI67" s="18">
        <v>429</v>
      </c>
      <c r="EJ67" s="26">
        <v>0.034965034965035</v>
      </c>
      <c r="EK67" s="18">
        <v>15</v>
      </c>
      <c r="EL67" s="18">
        <v>3275</v>
      </c>
      <c r="EM67" s="40">
        <v>259</v>
      </c>
      <c r="EN67" s="17">
        <f t="shared" si="28"/>
        <v>-150</v>
      </c>
      <c r="EO67" s="36">
        <f t="shared" si="29"/>
        <v>-0.0458015267175573</v>
      </c>
      <c r="EP67" s="18">
        <v>441</v>
      </c>
      <c r="EQ67" s="26">
        <v>0.018140589569161</v>
      </c>
      <c r="ER67" s="18">
        <v>8</v>
      </c>
      <c r="ES67" s="18">
        <v>1796</v>
      </c>
      <c r="ET67" s="40">
        <v>259</v>
      </c>
      <c r="EU67" s="17">
        <f t="shared" si="30"/>
        <v>-80</v>
      </c>
      <c r="EV67" s="36">
        <f t="shared" si="31"/>
        <v>-0.044543429844098</v>
      </c>
      <c r="EW67" s="18">
        <v>226</v>
      </c>
      <c r="EX67" s="26">
        <v>0.0176991150442478</v>
      </c>
      <c r="EY67" s="17">
        <v>4</v>
      </c>
      <c r="EZ67" s="18">
        <v>991</v>
      </c>
      <c r="FA67" s="40">
        <v>259</v>
      </c>
      <c r="FB67" s="17">
        <f t="shared" si="81"/>
        <v>-40</v>
      </c>
      <c r="FC67" s="36">
        <f t="shared" si="82"/>
        <v>-0.0403632694248234</v>
      </c>
      <c r="FD67" s="18">
        <v>243</v>
      </c>
      <c r="FE67" s="26">
        <v>0.0205761316872428</v>
      </c>
      <c r="FF67" s="17">
        <v>5</v>
      </c>
      <c r="FG67" s="18">
        <v>1269</v>
      </c>
      <c r="FH67" s="40">
        <v>259</v>
      </c>
      <c r="FI67" s="17">
        <f t="shared" si="83"/>
        <v>-50</v>
      </c>
      <c r="FJ67" s="36">
        <f t="shared" si="84"/>
        <v>-0.0394011032308905</v>
      </c>
      <c r="FK67" s="18">
        <v>257</v>
      </c>
      <c r="FL67" s="26">
        <v>0</v>
      </c>
      <c r="FM67" s="17">
        <v>0</v>
      </c>
      <c r="FN67" s="18">
        <v>0</v>
      </c>
      <c r="FO67" s="40">
        <v>259</v>
      </c>
      <c r="FP67" s="17">
        <f t="shared" si="85"/>
        <v>0</v>
      </c>
      <c r="FQ67" s="36">
        <f t="shared" si="86"/>
        <v>0</v>
      </c>
      <c r="FR67" s="18">
        <v>217</v>
      </c>
      <c r="FS67" s="26">
        <v>0.0230414746543779</v>
      </c>
      <c r="FT67" s="17">
        <v>5</v>
      </c>
      <c r="FU67" s="18">
        <v>1271</v>
      </c>
      <c r="FV67" s="40">
        <v>259</v>
      </c>
      <c r="FW67" s="17">
        <f t="shared" si="87"/>
        <v>-50</v>
      </c>
      <c r="FX67" s="36">
        <f t="shared" si="88"/>
        <v>-0.03933910306845</v>
      </c>
      <c r="FY67" s="18">
        <v>288</v>
      </c>
      <c r="FZ67" s="26">
        <v>0.0208333333333333</v>
      </c>
      <c r="GA67" s="17">
        <v>6</v>
      </c>
      <c r="GB67" s="18">
        <v>1529</v>
      </c>
      <c r="GC67" s="40">
        <v>259</v>
      </c>
      <c r="GD67" s="17">
        <f t="shared" si="89"/>
        <v>-60</v>
      </c>
      <c r="GE67" s="36">
        <f t="shared" si="90"/>
        <v>-0.039241334205363</v>
      </c>
      <c r="GF67" s="18">
        <v>324</v>
      </c>
      <c r="GG67" s="26">
        <v>0.00925925925925926</v>
      </c>
      <c r="GH67" s="18">
        <v>3</v>
      </c>
      <c r="GI67" s="18">
        <v>771</v>
      </c>
      <c r="GJ67" s="40">
        <v>259</v>
      </c>
      <c r="GK67" s="17">
        <f t="shared" si="91"/>
        <v>-30</v>
      </c>
      <c r="GL67" s="36">
        <f t="shared" si="92"/>
        <v>-0.0389105058365759</v>
      </c>
      <c r="GM67" s="18">
        <v>286</v>
      </c>
      <c r="GN67" s="26">
        <v>0.0174825174825175</v>
      </c>
      <c r="GO67" s="18">
        <v>5</v>
      </c>
      <c r="GP67" s="18">
        <v>1293</v>
      </c>
      <c r="GQ67" s="40">
        <v>259</v>
      </c>
      <c r="GR67" s="17">
        <f t="shared" si="93"/>
        <v>-50</v>
      </c>
      <c r="GS67" s="36">
        <f t="shared" si="94"/>
        <v>-0.0386697602474865</v>
      </c>
      <c r="GT67" s="18">
        <v>317</v>
      </c>
      <c r="GU67" s="26">
        <v>0.00946372239747634</v>
      </c>
      <c r="GV67" s="18">
        <v>3</v>
      </c>
      <c r="GW67" s="18">
        <v>777</v>
      </c>
      <c r="GX67" s="40">
        <v>259</v>
      </c>
      <c r="GY67" s="17">
        <f t="shared" si="32"/>
        <v>-30</v>
      </c>
      <c r="GZ67" s="36">
        <f t="shared" si="33"/>
        <v>-0.0386100386100386</v>
      </c>
      <c r="HA67" s="18">
        <v>314</v>
      </c>
      <c r="HB67" s="26">
        <v>0.0254777070063694</v>
      </c>
      <c r="HC67" s="18">
        <v>8</v>
      </c>
      <c r="HD67" s="18">
        <v>2026</v>
      </c>
      <c r="HE67" s="40">
        <v>259</v>
      </c>
      <c r="HF67" s="17">
        <f t="shared" si="95"/>
        <v>-80</v>
      </c>
      <c r="HG67" s="36">
        <f t="shared" si="96"/>
        <v>-0.0394866732477789</v>
      </c>
      <c r="HH67" s="18">
        <v>305</v>
      </c>
      <c r="HI67" s="26">
        <v>0.0131147540983607</v>
      </c>
      <c r="HJ67" s="17">
        <v>4</v>
      </c>
      <c r="HK67" s="18">
        <v>995</v>
      </c>
      <c r="HL67" s="40">
        <v>259</v>
      </c>
      <c r="HM67" s="17">
        <f t="shared" si="97"/>
        <v>-40</v>
      </c>
      <c r="HN67" s="36">
        <f t="shared" si="98"/>
        <v>-0.0402010050251256</v>
      </c>
      <c r="HO67" s="18"/>
      <c r="HP67" s="26"/>
      <c r="HQ67" s="17"/>
      <c r="HR67" s="18"/>
      <c r="HS67" s="40"/>
      <c r="HT67" s="17"/>
      <c r="HU67" s="36"/>
      <c r="HV67" s="17">
        <v>365</v>
      </c>
      <c r="HW67" s="17">
        <v>90427.79</v>
      </c>
      <c r="HX67" s="18">
        <v>507</v>
      </c>
      <c r="HY67" s="18">
        <v>127431.93</v>
      </c>
      <c r="HZ67" s="17">
        <v>864</v>
      </c>
      <c r="IA67" s="17">
        <v>217731</v>
      </c>
      <c r="IB67" s="17">
        <v>628</v>
      </c>
      <c r="IC67" s="17">
        <v>153945</v>
      </c>
      <c r="ID67" s="17">
        <v>384</v>
      </c>
      <c r="IE67" s="17">
        <v>94071</v>
      </c>
      <c r="IF67" s="16"/>
      <c r="IG67" s="16"/>
      <c r="IH67" s="41"/>
      <c r="II67" s="41"/>
      <c r="IJ67" s="41"/>
      <c r="IK67" s="41"/>
      <c r="IL67" s="18"/>
      <c r="IM67" s="41"/>
      <c r="IN67" s="41"/>
      <c r="IO67" s="41"/>
      <c r="IP67" s="18"/>
      <c r="IQ67" s="18"/>
      <c r="IR67" s="18">
        <f t="shared" si="34"/>
        <v>931</v>
      </c>
      <c r="IS67" s="18">
        <f t="shared" si="35"/>
        <v>195518</v>
      </c>
      <c r="IT67" s="17">
        <v>269</v>
      </c>
      <c r="IU67" s="18">
        <f t="shared" si="99"/>
        <v>-50858</v>
      </c>
      <c r="IV67" s="36">
        <f t="shared" si="36"/>
        <v>-0.260119272905819</v>
      </c>
      <c r="IW67" s="18">
        <f t="shared" si="37"/>
        <v>3679</v>
      </c>
      <c r="IX67" s="42">
        <f t="shared" si="38"/>
        <v>879124.72</v>
      </c>
      <c r="IY67" s="43"/>
      <c r="IZ67" s="43"/>
      <c r="JA67" t="s">
        <v>271</v>
      </c>
    </row>
    <row r="68" spans="1:261">
      <c r="A68" s="16"/>
      <c r="B68" s="17" t="s">
        <v>44</v>
      </c>
      <c r="C68" s="18">
        <v>6939962759012</v>
      </c>
      <c r="D68" s="18">
        <v>21064110001000</v>
      </c>
      <c r="E68" s="17" t="s">
        <v>272</v>
      </c>
      <c r="F68" s="19" t="s">
        <v>273</v>
      </c>
      <c r="G68" s="17" t="s">
        <v>129</v>
      </c>
      <c r="H68" s="26">
        <f>VLOOKUP(C68,供应链!E:J,6,0)</f>
        <v>1</v>
      </c>
      <c r="I68" s="17">
        <f>VLOOKUP(C68,供应链!E:H,4,0)</f>
        <v>626</v>
      </c>
      <c r="J68" s="17">
        <f>VLOOKUP(C68,供应链!E:K,7,0)</f>
        <v>46</v>
      </c>
      <c r="K68" s="18">
        <f>VLOOKUP(C68,供应链!E:I,5,0)</f>
        <v>101.382629287297</v>
      </c>
      <c r="L68" s="27">
        <f t="shared" si="0"/>
        <v>0.00371233076139176</v>
      </c>
      <c r="M68" s="17">
        <v>264</v>
      </c>
      <c r="N68" s="26">
        <v>0.0303030303030303</v>
      </c>
      <c r="O68" s="18">
        <v>8</v>
      </c>
      <c r="P68" s="18">
        <v>1602</v>
      </c>
      <c r="Q68" s="40">
        <f t="shared" si="72"/>
        <v>200.25</v>
      </c>
      <c r="R68" s="17">
        <f t="shared" si="1"/>
        <v>-230</v>
      </c>
      <c r="S68" s="36">
        <f t="shared" si="40"/>
        <v>-0.143570536828964</v>
      </c>
      <c r="T68" s="17">
        <v>486</v>
      </c>
      <c r="U68" s="26">
        <v>0.0102880658436214</v>
      </c>
      <c r="V68" s="18">
        <v>5</v>
      </c>
      <c r="W68" s="18">
        <v>1010</v>
      </c>
      <c r="X68" s="40">
        <f t="shared" si="2"/>
        <v>202</v>
      </c>
      <c r="Y68" s="17">
        <f t="shared" si="100"/>
        <v>-135</v>
      </c>
      <c r="Z68" s="36">
        <f t="shared" si="101"/>
        <v>-0.133663366336634</v>
      </c>
      <c r="AA68" s="17">
        <v>5435</v>
      </c>
      <c r="AB68" s="26">
        <v>0.0382704691812328</v>
      </c>
      <c r="AC68" s="18">
        <v>208</v>
      </c>
      <c r="AD68" s="18">
        <v>42812</v>
      </c>
      <c r="AE68" s="40">
        <v>219</v>
      </c>
      <c r="AF68" s="17">
        <f t="shared" si="73"/>
        <v>-2080</v>
      </c>
      <c r="AG68" s="36">
        <f t="shared" si="74"/>
        <v>-0.0485845090161637</v>
      </c>
      <c r="AH68" s="17">
        <v>337</v>
      </c>
      <c r="AI68" s="26">
        <v>0.00593471810089021</v>
      </c>
      <c r="AJ68" s="18">
        <v>2</v>
      </c>
      <c r="AK68" s="18">
        <v>413</v>
      </c>
      <c r="AL68" s="40">
        <v>219</v>
      </c>
      <c r="AM68" s="17">
        <f t="shared" si="75"/>
        <v>-20</v>
      </c>
      <c r="AN68" s="36">
        <f t="shared" si="76"/>
        <v>-0.0484261501210654</v>
      </c>
      <c r="AO68" s="17">
        <v>231</v>
      </c>
      <c r="AP68" s="26">
        <v>0.00865800865800866</v>
      </c>
      <c r="AQ68" s="18">
        <v>2</v>
      </c>
      <c r="AR68" s="18">
        <v>407</v>
      </c>
      <c r="AS68" s="40">
        <v>219</v>
      </c>
      <c r="AT68" s="17">
        <f t="shared" si="77"/>
        <v>-20</v>
      </c>
      <c r="AU68" s="36">
        <f t="shared" si="78"/>
        <v>-0.0491400491400491</v>
      </c>
      <c r="AV68" s="17">
        <v>438</v>
      </c>
      <c r="AW68" s="26">
        <v>0.0091324200913242</v>
      </c>
      <c r="AX68" s="18">
        <v>4</v>
      </c>
      <c r="AY68" s="18">
        <v>807</v>
      </c>
      <c r="AZ68" s="40">
        <v>219</v>
      </c>
      <c r="BA68" s="17">
        <f t="shared" si="79"/>
        <v>-40</v>
      </c>
      <c r="BB68" s="36">
        <f t="shared" si="80"/>
        <v>-0.0495662949194548</v>
      </c>
      <c r="BC68" s="17">
        <v>296</v>
      </c>
      <c r="BD68" s="26">
        <v>0.0202702702702703</v>
      </c>
      <c r="BE68" s="17">
        <v>6</v>
      </c>
      <c r="BF68" s="18">
        <v>1221</v>
      </c>
      <c r="BG68" s="40">
        <v>219</v>
      </c>
      <c r="BH68" s="17">
        <f t="shared" si="3"/>
        <v>-60</v>
      </c>
      <c r="BI68" s="36">
        <f t="shared" si="4"/>
        <v>-0.0491400491400491</v>
      </c>
      <c r="BJ68" s="17">
        <v>236</v>
      </c>
      <c r="BK68" s="32">
        <v>0.0127118644067797</v>
      </c>
      <c r="BL68" s="17">
        <v>3</v>
      </c>
      <c r="BM68" s="18">
        <v>637</v>
      </c>
      <c r="BN68" s="40">
        <v>219</v>
      </c>
      <c r="BO68" s="17">
        <f t="shared" si="5"/>
        <v>-30</v>
      </c>
      <c r="BP68" s="36">
        <f t="shared" si="6"/>
        <v>-0.0470957613814757</v>
      </c>
      <c r="BQ68" s="17">
        <v>235</v>
      </c>
      <c r="BR68" s="32">
        <v>0.0170212765957447</v>
      </c>
      <c r="BS68" s="18">
        <v>4</v>
      </c>
      <c r="BT68" s="18">
        <v>846</v>
      </c>
      <c r="BU68" s="40">
        <v>219</v>
      </c>
      <c r="BV68" s="17">
        <f t="shared" si="7"/>
        <v>-40</v>
      </c>
      <c r="BW68" s="36">
        <f t="shared" si="8"/>
        <v>-0.0472813238770686</v>
      </c>
      <c r="BX68" s="112">
        <v>215</v>
      </c>
      <c r="BY68" s="117">
        <v>0.00465116279069767</v>
      </c>
      <c r="BZ68" s="18">
        <v>1</v>
      </c>
      <c r="CA68" s="112">
        <v>199</v>
      </c>
      <c r="CB68" s="40">
        <v>219</v>
      </c>
      <c r="CC68" s="17">
        <f t="shared" si="9"/>
        <v>-10</v>
      </c>
      <c r="CD68" s="36">
        <f t="shared" si="10"/>
        <v>-0.050251256281407</v>
      </c>
      <c r="CE68" s="112">
        <v>184</v>
      </c>
      <c r="CF68" s="117">
        <v>0.00543478260869565</v>
      </c>
      <c r="CG68" s="112">
        <v>1</v>
      </c>
      <c r="CH68" s="260">
        <v>201</v>
      </c>
      <c r="CI68" s="40">
        <v>219</v>
      </c>
      <c r="CJ68" s="17">
        <f t="shared" si="11"/>
        <v>-10</v>
      </c>
      <c r="CK68" s="36">
        <f t="shared" si="12"/>
        <v>-0.0497512437810945</v>
      </c>
      <c r="CL68" s="120">
        <v>159</v>
      </c>
      <c r="CM68" s="121">
        <v>0.0188679245283019</v>
      </c>
      <c r="CN68" s="55">
        <v>3</v>
      </c>
      <c r="CO68" s="55">
        <v>599</v>
      </c>
      <c r="CP68" s="40">
        <v>219</v>
      </c>
      <c r="CQ68" s="17">
        <f t="shared" si="13"/>
        <v>-30</v>
      </c>
      <c r="CR68" s="36">
        <f t="shared" si="14"/>
        <v>-0.0500834724540902</v>
      </c>
      <c r="CS68" s="122">
        <v>200</v>
      </c>
      <c r="CT68" s="121">
        <v>0.01</v>
      </c>
      <c r="CU68" s="122">
        <v>2</v>
      </c>
      <c r="CV68" s="122">
        <v>408</v>
      </c>
      <c r="CW68" s="40">
        <v>219</v>
      </c>
      <c r="CX68" s="17">
        <f t="shared" si="15"/>
        <v>-20</v>
      </c>
      <c r="CY68" s="36">
        <f t="shared" si="16"/>
        <v>-0.0490196078431373</v>
      </c>
      <c r="CZ68" s="112">
        <v>252</v>
      </c>
      <c r="DA68" s="117">
        <v>0.0119047619047619</v>
      </c>
      <c r="DB68" s="112">
        <v>3</v>
      </c>
      <c r="DC68" s="112">
        <v>649</v>
      </c>
      <c r="DD68" s="40">
        <v>219</v>
      </c>
      <c r="DE68" s="17">
        <f t="shared" si="17"/>
        <v>-30</v>
      </c>
      <c r="DF68" s="36">
        <f t="shared" si="18"/>
        <v>-0.0462249614791988</v>
      </c>
      <c r="DG68" s="126">
        <v>361</v>
      </c>
      <c r="DH68" s="32">
        <v>0</v>
      </c>
      <c r="DI68" s="17">
        <v>0</v>
      </c>
      <c r="DJ68" s="18">
        <v>0</v>
      </c>
      <c r="DK68" s="40">
        <v>219</v>
      </c>
      <c r="DL68" s="17">
        <f t="shared" si="19"/>
        <v>0</v>
      </c>
      <c r="DM68" s="36">
        <f t="shared" si="20"/>
        <v>0</v>
      </c>
      <c r="DN68" s="33">
        <v>457</v>
      </c>
      <c r="DO68" s="32">
        <v>0.037199124726477</v>
      </c>
      <c r="DP68" s="18">
        <v>17</v>
      </c>
      <c r="DQ68" s="18">
        <v>2966</v>
      </c>
      <c r="DR68" s="40">
        <f t="shared" si="49"/>
        <v>174.470588235294</v>
      </c>
      <c r="DS68" s="17">
        <f t="shared" si="21"/>
        <v>-927</v>
      </c>
      <c r="DT68" s="36">
        <f t="shared" si="22"/>
        <v>-0.31254214430209</v>
      </c>
      <c r="DU68" s="18">
        <v>325</v>
      </c>
      <c r="DV68" s="26">
        <v>0.0153846153846154</v>
      </c>
      <c r="DW68" s="18">
        <v>5</v>
      </c>
      <c r="DX68" s="18">
        <v>1028</v>
      </c>
      <c r="DY68" s="40">
        <f t="shared" si="23"/>
        <v>205.6</v>
      </c>
      <c r="DZ68" s="17">
        <f t="shared" si="24"/>
        <v>-117</v>
      </c>
      <c r="EA68" s="36">
        <f t="shared" si="25"/>
        <v>-0.113813229571984</v>
      </c>
      <c r="EB68" s="18">
        <v>611</v>
      </c>
      <c r="EC68" s="26">
        <v>0.0752864157119476</v>
      </c>
      <c r="ED68" s="18">
        <v>46</v>
      </c>
      <c r="EE68" s="18">
        <v>7711</v>
      </c>
      <c r="EF68" s="40">
        <f t="shared" si="50"/>
        <v>167.630434782609</v>
      </c>
      <c r="EG68" s="17">
        <f t="shared" si="26"/>
        <v>-2822.99999999999</v>
      </c>
      <c r="EH68" s="36">
        <f t="shared" si="27"/>
        <v>-0.366100376086109</v>
      </c>
      <c r="EI68" s="18">
        <v>258</v>
      </c>
      <c r="EJ68" s="26">
        <v>0.0387596899224806</v>
      </c>
      <c r="EK68" s="18">
        <v>10</v>
      </c>
      <c r="EL68" s="18">
        <v>1988</v>
      </c>
      <c r="EM68" s="40">
        <v>219</v>
      </c>
      <c r="EN68" s="17">
        <f t="shared" si="28"/>
        <v>-100</v>
      </c>
      <c r="EO68" s="36">
        <f t="shared" si="29"/>
        <v>-0.0503018108651912</v>
      </c>
      <c r="EP68" s="18">
        <v>248</v>
      </c>
      <c r="EQ68" s="26">
        <v>0.0241935483870968</v>
      </c>
      <c r="ER68" s="18">
        <v>6</v>
      </c>
      <c r="ES68" s="18">
        <v>1205</v>
      </c>
      <c r="ET68" s="40">
        <v>219</v>
      </c>
      <c r="EU68" s="17">
        <f t="shared" si="30"/>
        <v>-60</v>
      </c>
      <c r="EV68" s="36">
        <f t="shared" si="31"/>
        <v>-0.0497925311203319</v>
      </c>
      <c r="EW68" s="18">
        <v>124</v>
      </c>
      <c r="EX68" s="26">
        <v>0.032258064516129</v>
      </c>
      <c r="EY68" s="17">
        <v>4</v>
      </c>
      <c r="EZ68" s="18">
        <v>876</v>
      </c>
      <c r="FA68" s="40">
        <v>219</v>
      </c>
      <c r="FB68" s="17">
        <f t="shared" si="81"/>
        <v>-40</v>
      </c>
      <c r="FC68" s="36">
        <f t="shared" si="82"/>
        <v>-0.045662100456621</v>
      </c>
      <c r="FD68" s="18">
        <v>134</v>
      </c>
      <c r="FE68" s="26">
        <v>0.0149253731343284</v>
      </c>
      <c r="FF68" s="17">
        <v>2</v>
      </c>
      <c r="FG68" s="18">
        <v>438</v>
      </c>
      <c r="FH68" s="40">
        <v>219</v>
      </c>
      <c r="FI68" s="17">
        <f t="shared" si="83"/>
        <v>-20</v>
      </c>
      <c r="FJ68" s="36">
        <f t="shared" si="84"/>
        <v>-0.045662100456621</v>
      </c>
      <c r="FK68" s="18">
        <v>146</v>
      </c>
      <c r="FL68" s="26">
        <v>0.00684931506849315</v>
      </c>
      <c r="FM68" s="17">
        <v>1</v>
      </c>
      <c r="FN68" s="18">
        <v>219</v>
      </c>
      <c r="FO68" s="40">
        <v>219</v>
      </c>
      <c r="FP68" s="17">
        <f t="shared" si="85"/>
        <v>-10</v>
      </c>
      <c r="FQ68" s="36">
        <f t="shared" si="86"/>
        <v>-0.045662100456621</v>
      </c>
      <c r="FR68" s="18">
        <v>115</v>
      </c>
      <c r="FS68" s="26">
        <v>0.00869565217391304</v>
      </c>
      <c r="FT68" s="17">
        <v>1</v>
      </c>
      <c r="FU68" s="18">
        <v>219</v>
      </c>
      <c r="FV68" s="40">
        <v>219</v>
      </c>
      <c r="FW68" s="17">
        <f t="shared" si="87"/>
        <v>-10</v>
      </c>
      <c r="FX68" s="36">
        <f t="shared" si="88"/>
        <v>-0.045662100456621</v>
      </c>
      <c r="FY68" s="18">
        <v>118</v>
      </c>
      <c r="FZ68" s="26">
        <v>0.00847457627118644</v>
      </c>
      <c r="GA68" s="17">
        <v>1</v>
      </c>
      <c r="GB68" s="18">
        <v>199</v>
      </c>
      <c r="GC68" s="40">
        <v>219</v>
      </c>
      <c r="GD68" s="17">
        <f t="shared" si="89"/>
        <v>-10</v>
      </c>
      <c r="GE68" s="36">
        <f t="shared" si="90"/>
        <v>-0.050251256281407</v>
      </c>
      <c r="GF68" s="18">
        <v>119</v>
      </c>
      <c r="GG68" s="26">
        <v>0.0168067226890756</v>
      </c>
      <c r="GH68" s="18">
        <v>2</v>
      </c>
      <c r="GI68" s="18">
        <v>456</v>
      </c>
      <c r="GJ68" s="40">
        <v>219</v>
      </c>
      <c r="GK68" s="17">
        <f t="shared" si="91"/>
        <v>-20</v>
      </c>
      <c r="GL68" s="36">
        <f t="shared" si="92"/>
        <v>-0.043859649122807</v>
      </c>
      <c r="GM68" s="18">
        <v>147</v>
      </c>
      <c r="GN68" s="26">
        <v>0.0204081632653061</v>
      </c>
      <c r="GO68" s="18">
        <v>3</v>
      </c>
      <c r="GP68" s="18">
        <v>627</v>
      </c>
      <c r="GQ68" s="40">
        <v>219</v>
      </c>
      <c r="GR68" s="17">
        <f t="shared" si="93"/>
        <v>-30</v>
      </c>
      <c r="GS68" s="36">
        <f t="shared" si="94"/>
        <v>-0.0478468899521531</v>
      </c>
      <c r="GT68" s="18">
        <v>121</v>
      </c>
      <c r="GU68" s="26">
        <v>0</v>
      </c>
      <c r="GV68" s="18">
        <v>0</v>
      </c>
      <c r="GW68" s="18">
        <v>0</v>
      </c>
      <c r="GX68" s="40">
        <v>219</v>
      </c>
      <c r="GY68" s="17">
        <f t="shared" si="32"/>
        <v>0</v>
      </c>
      <c r="GZ68" s="36">
        <f t="shared" si="33"/>
        <v>0</v>
      </c>
      <c r="HA68" s="18">
        <v>156</v>
      </c>
      <c r="HB68" s="26">
        <v>0.0192307692307692</v>
      </c>
      <c r="HC68" s="18">
        <v>3</v>
      </c>
      <c r="HD68" s="18">
        <v>597</v>
      </c>
      <c r="HE68" s="40">
        <v>219</v>
      </c>
      <c r="HF68" s="17">
        <f t="shared" si="95"/>
        <v>-30</v>
      </c>
      <c r="HG68" s="36">
        <f t="shared" si="96"/>
        <v>-0.050251256281407</v>
      </c>
      <c r="HH68" s="18">
        <v>144</v>
      </c>
      <c r="HI68" s="26">
        <v>0.0277777777777778</v>
      </c>
      <c r="HJ68" s="17">
        <v>4</v>
      </c>
      <c r="HK68" s="18">
        <v>766</v>
      </c>
      <c r="HL68" s="40">
        <v>219</v>
      </c>
      <c r="HM68" s="17">
        <f t="shared" si="97"/>
        <v>-40</v>
      </c>
      <c r="HN68" s="36">
        <f t="shared" si="98"/>
        <v>-0.0522193211488251</v>
      </c>
      <c r="HO68" s="18"/>
      <c r="HP68" s="26"/>
      <c r="HQ68" s="17"/>
      <c r="HR68" s="18"/>
      <c r="HS68" s="40"/>
      <c r="HT68" s="17"/>
      <c r="HU68" s="36"/>
      <c r="HV68" s="17">
        <v>310</v>
      </c>
      <c r="HW68" s="17">
        <v>64811.71</v>
      </c>
      <c r="HX68" s="18">
        <v>141</v>
      </c>
      <c r="HY68" s="18">
        <v>29458.21</v>
      </c>
      <c r="HZ68" s="17">
        <v>225</v>
      </c>
      <c r="IA68" s="17">
        <v>46678</v>
      </c>
      <c r="IB68" s="17">
        <v>137</v>
      </c>
      <c r="IC68" s="17">
        <v>29282</v>
      </c>
      <c r="ID68" s="17">
        <v>92</v>
      </c>
      <c r="IE68" s="17">
        <v>19198</v>
      </c>
      <c r="IF68" s="16"/>
      <c r="IG68" s="16"/>
      <c r="IH68" s="41"/>
      <c r="II68" s="41"/>
      <c r="IJ68" s="41"/>
      <c r="IK68" s="41"/>
      <c r="IL68" s="18"/>
      <c r="IM68" s="41"/>
      <c r="IN68" s="41"/>
      <c r="IO68" s="41"/>
      <c r="IP68" s="18"/>
      <c r="IQ68" s="18"/>
      <c r="IR68" s="18">
        <f t="shared" si="34"/>
        <v>357</v>
      </c>
      <c r="IS68" s="18">
        <f t="shared" si="35"/>
        <v>71106</v>
      </c>
      <c r="IT68" s="17">
        <v>229</v>
      </c>
      <c r="IU68" s="18">
        <f t="shared" si="99"/>
        <v>-6991.99999999999</v>
      </c>
      <c r="IV68" s="36">
        <f t="shared" si="36"/>
        <v>-0.0983320676173598</v>
      </c>
      <c r="IW68" s="18">
        <f t="shared" si="37"/>
        <v>1262</v>
      </c>
      <c r="IX68" s="42">
        <f t="shared" si="38"/>
        <v>260533.92</v>
      </c>
      <c r="IY68" s="43"/>
      <c r="IZ68" s="43"/>
      <c r="JA68" s="44" t="str">
        <f ca="1">ROUND(JB55,4)*100&amp;"%"</f>
        <v>6.45%</v>
      </c>
    </row>
    <row r="69" spans="1:261">
      <c r="A69" s="16"/>
      <c r="B69" s="17" t="s">
        <v>44</v>
      </c>
      <c r="C69" s="18">
        <v>6939962759357</v>
      </c>
      <c r="D69" s="18">
        <v>21064110000960</v>
      </c>
      <c r="E69" s="17" t="s">
        <v>274</v>
      </c>
      <c r="F69" s="19" t="s">
        <v>275</v>
      </c>
      <c r="G69" s="17" t="s">
        <v>129</v>
      </c>
      <c r="H69" s="26">
        <f>VLOOKUP(C69,供应链!E:J,6,0)</f>
        <v>0.8</v>
      </c>
      <c r="I69" s="17">
        <f>VLOOKUP(C69,供应链!E:H,4,0)</f>
        <v>107</v>
      </c>
      <c r="J69" s="17">
        <f>VLOOKUP(C69,供应链!E:K,7,0)</f>
        <v>0</v>
      </c>
      <c r="K69" s="18">
        <f>VLOOKUP(C69,供应链!E:I,5,0)</f>
        <v>31.7193675889328</v>
      </c>
      <c r="L69" s="27">
        <f t="shared" ref="L69:L110" si="102">IR69/$IR$111</f>
        <v>0.00145581598485951</v>
      </c>
      <c r="M69" s="17">
        <v>314</v>
      </c>
      <c r="N69" s="26">
        <v>0.0286624203821656</v>
      </c>
      <c r="O69" s="18">
        <v>9</v>
      </c>
      <c r="P69" s="18">
        <v>2671</v>
      </c>
      <c r="Q69" s="40">
        <f t="shared" si="72"/>
        <v>296.777777777778</v>
      </c>
      <c r="R69" s="17">
        <f t="shared" ref="R69:R110" si="103">(Q69-$IT69)*O69</f>
        <v>-20.0000000000001</v>
      </c>
      <c r="S69" s="36">
        <f t="shared" ref="S69:S111" si="104">IFERROR(R69/P69,0)</f>
        <v>-0.00748783227255712</v>
      </c>
      <c r="T69" s="17">
        <v>659</v>
      </c>
      <c r="U69" s="26">
        <v>0.0106221547799697</v>
      </c>
      <c r="V69" s="18">
        <v>7</v>
      </c>
      <c r="W69" s="18">
        <v>2023</v>
      </c>
      <c r="X69" s="40">
        <f t="shared" ref="X69:X106" si="105">IFERROR(W69/V69,0)</f>
        <v>289</v>
      </c>
      <c r="Y69" s="17">
        <f t="shared" si="100"/>
        <v>-70</v>
      </c>
      <c r="Z69" s="36">
        <f t="shared" si="101"/>
        <v>-0.0346020761245675</v>
      </c>
      <c r="AA69" s="17">
        <v>406</v>
      </c>
      <c r="AB69" s="26">
        <v>0.00738916256157635</v>
      </c>
      <c r="AC69" s="18">
        <v>3</v>
      </c>
      <c r="AD69" s="18">
        <v>864</v>
      </c>
      <c r="AE69" s="40">
        <v>319</v>
      </c>
      <c r="AF69" s="17">
        <f t="shared" si="73"/>
        <v>60</v>
      </c>
      <c r="AG69" s="36">
        <f t="shared" si="74"/>
        <v>0.0694444444444444</v>
      </c>
      <c r="AH69" s="17">
        <v>188</v>
      </c>
      <c r="AI69" s="26">
        <v>0.00531914893617021</v>
      </c>
      <c r="AJ69" s="18">
        <v>1</v>
      </c>
      <c r="AK69" s="18">
        <v>299</v>
      </c>
      <c r="AL69" s="40">
        <v>319</v>
      </c>
      <c r="AM69" s="17">
        <f t="shared" si="75"/>
        <v>20</v>
      </c>
      <c r="AN69" s="36">
        <f t="shared" si="76"/>
        <v>0.0668896321070234</v>
      </c>
      <c r="AO69" s="17">
        <v>182</v>
      </c>
      <c r="AP69" s="26">
        <v>0.010989010989011</v>
      </c>
      <c r="AQ69" s="18">
        <v>2</v>
      </c>
      <c r="AR69" s="18">
        <v>668</v>
      </c>
      <c r="AS69" s="40">
        <v>319</v>
      </c>
      <c r="AT69" s="17">
        <f t="shared" si="77"/>
        <v>40</v>
      </c>
      <c r="AU69" s="36">
        <f t="shared" si="78"/>
        <v>0.0598802395209581</v>
      </c>
      <c r="AV69" s="17">
        <v>203</v>
      </c>
      <c r="AW69" s="26">
        <v>0.00492610837438424</v>
      </c>
      <c r="AX69" s="18">
        <v>1</v>
      </c>
      <c r="AY69" s="18">
        <v>299</v>
      </c>
      <c r="AZ69" s="40">
        <v>319</v>
      </c>
      <c r="BA69" s="17">
        <f t="shared" si="79"/>
        <v>20</v>
      </c>
      <c r="BB69" s="36">
        <f t="shared" si="80"/>
        <v>0.0668896321070234</v>
      </c>
      <c r="BC69" s="17">
        <v>220</v>
      </c>
      <c r="BD69" s="26">
        <v>0.00909090909090909</v>
      </c>
      <c r="BE69" s="17">
        <v>2</v>
      </c>
      <c r="BF69" s="18">
        <v>612</v>
      </c>
      <c r="BG69" s="40">
        <v>319</v>
      </c>
      <c r="BH69" s="17">
        <f t="shared" ref="BH69:BH110" si="106">(BG69-$IT69)*BE69</f>
        <v>40</v>
      </c>
      <c r="BI69" s="36">
        <f t="shared" ref="BI69:BI111" si="107">IFERROR(BH69/BF69,0)</f>
        <v>0.065359477124183</v>
      </c>
      <c r="BJ69" s="17">
        <v>224</v>
      </c>
      <c r="BK69" s="32">
        <v>0.0267857142857143</v>
      </c>
      <c r="BL69" s="17">
        <v>6</v>
      </c>
      <c r="BM69" s="18">
        <v>1756</v>
      </c>
      <c r="BN69" s="40">
        <v>319</v>
      </c>
      <c r="BO69" s="17">
        <f t="shared" ref="BO69:BO110" si="108">(BN69-$IT69)*BL69</f>
        <v>120</v>
      </c>
      <c r="BP69" s="36">
        <f t="shared" ref="BP69:BP111" si="109">IFERROR(BO69/BM69,0)</f>
        <v>0.0683371298405467</v>
      </c>
      <c r="BQ69" s="17">
        <v>194</v>
      </c>
      <c r="BR69" s="32">
        <v>0.0257731958762887</v>
      </c>
      <c r="BS69" s="18">
        <v>5</v>
      </c>
      <c r="BT69" s="18">
        <v>1455</v>
      </c>
      <c r="BU69" s="40">
        <v>319</v>
      </c>
      <c r="BV69" s="17">
        <f t="shared" ref="BV69:BV110" si="110">(BU69-$IT69)*BS69</f>
        <v>100</v>
      </c>
      <c r="BW69" s="36">
        <f t="shared" ref="BW69:BW111" si="111">IFERROR(BV69/BT69,0)</f>
        <v>0.0687285223367698</v>
      </c>
      <c r="BX69" s="112">
        <v>180</v>
      </c>
      <c r="BY69" s="117">
        <v>0.0166666666666667</v>
      </c>
      <c r="BZ69" s="18">
        <v>3</v>
      </c>
      <c r="CA69" s="112">
        <v>937</v>
      </c>
      <c r="CB69" s="40">
        <v>319</v>
      </c>
      <c r="CC69" s="17">
        <f t="shared" ref="CC69:CC110" si="112">(CB69-$IT69)*BZ69</f>
        <v>60</v>
      </c>
      <c r="CD69" s="36">
        <f t="shared" ref="CD69:CD111" si="113">IFERROR(CC69/CA69,0)</f>
        <v>0.064034151547492</v>
      </c>
      <c r="CE69" s="112">
        <v>156</v>
      </c>
      <c r="CF69" s="117">
        <v>0.0128205128205128</v>
      </c>
      <c r="CG69" s="112">
        <v>2</v>
      </c>
      <c r="CH69" s="260">
        <v>631.333333333333</v>
      </c>
      <c r="CI69" s="40">
        <v>319</v>
      </c>
      <c r="CJ69" s="17">
        <f t="shared" ref="CJ69:CJ110" si="114">(CI69-$IT69)*CG69</f>
        <v>40</v>
      </c>
      <c r="CK69" s="36">
        <f t="shared" ref="CK69:CK111" si="115">IFERROR(CJ69/CH69,0)</f>
        <v>0.0633579725448786</v>
      </c>
      <c r="CL69" s="120">
        <v>168</v>
      </c>
      <c r="CM69" s="121">
        <v>0.0119047619047619</v>
      </c>
      <c r="CN69" s="55">
        <v>2</v>
      </c>
      <c r="CO69" s="55">
        <v>598</v>
      </c>
      <c r="CP69" s="40">
        <v>319</v>
      </c>
      <c r="CQ69" s="17">
        <f t="shared" ref="CQ69:CQ110" si="116">(CP69-$IT69)*CN69</f>
        <v>40</v>
      </c>
      <c r="CR69" s="36">
        <f t="shared" ref="CR69:CR111" si="117">IFERROR(CQ69/CO69,0)</f>
        <v>0.0668896321070234</v>
      </c>
      <c r="CS69" s="122">
        <v>169</v>
      </c>
      <c r="CT69" s="121">
        <v>0.00591715976331361</v>
      </c>
      <c r="CU69" s="122">
        <v>1</v>
      </c>
      <c r="CV69" s="122">
        <v>299</v>
      </c>
      <c r="CW69" s="40">
        <v>319</v>
      </c>
      <c r="CX69" s="17">
        <f t="shared" ref="CX69:CX110" si="118">(CW69-$IT69)*CU69</f>
        <v>20</v>
      </c>
      <c r="CY69" s="36">
        <f t="shared" ref="CY69:CY111" si="119">IFERROR(CX69/CV69,0)</f>
        <v>0.0668896321070234</v>
      </c>
      <c r="CZ69" s="112">
        <v>225</v>
      </c>
      <c r="DA69" s="117">
        <v>0.0133333333333333</v>
      </c>
      <c r="DB69" s="112">
        <v>3</v>
      </c>
      <c r="DC69" s="112">
        <v>982</v>
      </c>
      <c r="DD69" s="40">
        <v>319</v>
      </c>
      <c r="DE69" s="17">
        <f t="shared" ref="DE69:DE110" si="120">(DD69-$IT69)*DB69</f>
        <v>60</v>
      </c>
      <c r="DF69" s="36">
        <f t="shared" ref="DF69:DF111" si="121">IFERROR(DE69/DC69,0)</f>
        <v>0.0610997963340122</v>
      </c>
      <c r="DG69" s="126">
        <v>319</v>
      </c>
      <c r="DH69" s="32">
        <v>0.00313479623824451</v>
      </c>
      <c r="DI69" s="17">
        <v>1</v>
      </c>
      <c r="DJ69" s="18">
        <v>314</v>
      </c>
      <c r="DK69" s="40">
        <v>319</v>
      </c>
      <c r="DL69" s="17">
        <f t="shared" ref="DL69:DL110" si="122">(DK69-$IT69)*DI69</f>
        <v>20</v>
      </c>
      <c r="DM69" s="36">
        <f t="shared" ref="DM69:DM111" si="123">IFERROR(DL69/DJ69,0)</f>
        <v>0.0636942675159236</v>
      </c>
      <c r="DN69" s="33">
        <v>387</v>
      </c>
      <c r="DO69" s="32">
        <v>0.0930232558139535</v>
      </c>
      <c r="DP69" s="18">
        <v>36</v>
      </c>
      <c r="DQ69" s="18">
        <v>9210</v>
      </c>
      <c r="DR69" s="40">
        <f t="shared" ref="DR69:DR106" si="124">IFERROR(DQ69/DP69,0)</f>
        <v>255.833333333333</v>
      </c>
      <c r="DS69" s="17">
        <f t="shared" ref="DS69:DS110" si="125">(DR69-$IT69)*DP69</f>
        <v>-1554</v>
      </c>
      <c r="DT69" s="36">
        <f t="shared" ref="DT69:DT111" si="126">IFERROR(DS69/DQ69,0)</f>
        <v>-0.168729641693811</v>
      </c>
      <c r="DU69" s="18">
        <v>383</v>
      </c>
      <c r="DV69" s="26">
        <v>0.0365535248041775</v>
      </c>
      <c r="DW69" s="18">
        <v>14</v>
      </c>
      <c r="DX69" s="18">
        <v>3608</v>
      </c>
      <c r="DY69" s="40">
        <f t="shared" ref="DY69:DY110" si="127">IFERROR(DX69/DW69,0)</f>
        <v>257.714285714286</v>
      </c>
      <c r="DZ69" s="17">
        <f t="shared" ref="DZ69:DZ110" si="128">(DY69-$IT69)*DW69</f>
        <v>-578</v>
      </c>
      <c r="EA69" s="36">
        <f t="shared" ref="EA69:EA111" si="129">IFERROR(DZ69/DX69,0)</f>
        <v>-0.16019955654102</v>
      </c>
      <c r="EB69" s="18">
        <v>522</v>
      </c>
      <c r="EC69" s="26">
        <v>0.0498084291187739</v>
      </c>
      <c r="ED69" s="18">
        <v>26</v>
      </c>
      <c r="EE69" s="18">
        <v>7351</v>
      </c>
      <c r="EF69" s="40">
        <f t="shared" ref="EF69:EF110" si="130">IFERROR(EE69/ED69,0)</f>
        <v>282.730769230769</v>
      </c>
      <c r="EG69" s="17">
        <f t="shared" ref="EG69:EG110" si="131">(EF69-$IT69)*ED69</f>
        <v>-423</v>
      </c>
      <c r="EH69" s="36">
        <f t="shared" ref="EH69:EH111" si="132">IFERROR(EG69/EE69,0)</f>
        <v>-0.0575431914025303</v>
      </c>
      <c r="EI69" s="18">
        <v>244</v>
      </c>
      <c r="EJ69" s="26">
        <v>0.00409836065573771</v>
      </c>
      <c r="EK69" s="18">
        <v>1</v>
      </c>
      <c r="EL69" s="18">
        <v>348</v>
      </c>
      <c r="EM69" s="40">
        <v>319</v>
      </c>
      <c r="EN69" s="17">
        <f t="shared" ref="EN69:EN110" si="133">(EM69-$IT69)*EK69</f>
        <v>20</v>
      </c>
      <c r="EO69" s="36">
        <f t="shared" ref="EO69:EO111" si="134">IFERROR(EN69/EL69,0)</f>
        <v>0.0574712643678161</v>
      </c>
      <c r="EP69" s="18">
        <v>212</v>
      </c>
      <c r="EQ69" s="26">
        <v>0.00943396226415094</v>
      </c>
      <c r="ER69" s="18">
        <v>2</v>
      </c>
      <c r="ES69" s="18">
        <v>608</v>
      </c>
      <c r="ET69" s="40">
        <v>319</v>
      </c>
      <c r="EU69" s="17">
        <f t="shared" ref="EU69:EU110" si="135">(ET69-$IT69)*ER69</f>
        <v>40</v>
      </c>
      <c r="EV69" s="36">
        <f t="shared" ref="EV69:EV111" si="136">IFERROR(EU69/ES69,0)</f>
        <v>0.0657894736842105</v>
      </c>
      <c r="EW69" s="18">
        <v>138</v>
      </c>
      <c r="EX69" s="26">
        <v>0.0217391304347826</v>
      </c>
      <c r="EY69" s="17">
        <v>3</v>
      </c>
      <c r="EZ69" s="18">
        <v>912</v>
      </c>
      <c r="FA69" s="40">
        <v>319</v>
      </c>
      <c r="FB69" s="17">
        <f t="shared" si="81"/>
        <v>60</v>
      </c>
      <c r="FC69" s="36">
        <f t="shared" si="82"/>
        <v>0.0657894736842105</v>
      </c>
      <c r="FD69" s="18">
        <v>161</v>
      </c>
      <c r="FE69" s="26">
        <v>0.0248447204968944</v>
      </c>
      <c r="FF69" s="17">
        <v>4</v>
      </c>
      <c r="FG69" s="18">
        <v>1269</v>
      </c>
      <c r="FH69" s="40">
        <v>319</v>
      </c>
      <c r="FI69" s="17">
        <f t="shared" si="83"/>
        <v>80</v>
      </c>
      <c r="FJ69" s="36">
        <f t="shared" si="84"/>
        <v>0.0630417651694247</v>
      </c>
      <c r="FK69" s="18">
        <v>110</v>
      </c>
      <c r="FL69" s="26">
        <v>0.00909090909090909</v>
      </c>
      <c r="FM69" s="17">
        <v>1</v>
      </c>
      <c r="FN69" s="18">
        <v>319</v>
      </c>
      <c r="FO69" s="40">
        <v>319</v>
      </c>
      <c r="FP69" s="17">
        <f t="shared" si="85"/>
        <v>20</v>
      </c>
      <c r="FQ69" s="36">
        <f t="shared" si="86"/>
        <v>0.0626959247648903</v>
      </c>
      <c r="FR69" s="18">
        <v>66</v>
      </c>
      <c r="FS69" s="26">
        <v>0</v>
      </c>
      <c r="FT69" s="17">
        <v>0</v>
      </c>
      <c r="FU69" s="18">
        <v>0</v>
      </c>
      <c r="FV69" s="40">
        <v>319</v>
      </c>
      <c r="FW69" s="17">
        <f t="shared" si="87"/>
        <v>0</v>
      </c>
      <c r="FX69" s="36">
        <f t="shared" si="88"/>
        <v>0</v>
      </c>
      <c r="FY69" s="18">
        <v>69</v>
      </c>
      <c r="FZ69" s="26">
        <v>0.0434782608695652</v>
      </c>
      <c r="GA69" s="17">
        <v>3</v>
      </c>
      <c r="GB69" s="18">
        <v>957</v>
      </c>
      <c r="GC69" s="40">
        <v>319</v>
      </c>
      <c r="GD69" s="17">
        <f t="shared" si="89"/>
        <v>60</v>
      </c>
      <c r="GE69" s="36">
        <f t="shared" si="90"/>
        <v>0.0626959247648903</v>
      </c>
      <c r="GF69" s="18">
        <v>74</v>
      </c>
      <c r="GG69" s="26">
        <v>0.0135135135135135</v>
      </c>
      <c r="GH69" s="18">
        <v>1</v>
      </c>
      <c r="GI69" s="18">
        <v>319</v>
      </c>
      <c r="GJ69" s="40">
        <v>319</v>
      </c>
      <c r="GK69" s="17">
        <f t="shared" si="91"/>
        <v>20</v>
      </c>
      <c r="GL69" s="36">
        <f t="shared" si="92"/>
        <v>0.0626959247648903</v>
      </c>
      <c r="GM69" s="18">
        <v>94</v>
      </c>
      <c r="GN69" s="26">
        <v>0</v>
      </c>
      <c r="GO69" s="18">
        <v>0</v>
      </c>
      <c r="GP69" s="18">
        <v>0</v>
      </c>
      <c r="GQ69" s="40">
        <v>319</v>
      </c>
      <c r="GR69" s="17">
        <f t="shared" si="93"/>
        <v>0</v>
      </c>
      <c r="GS69" s="36">
        <f t="shared" si="94"/>
        <v>0</v>
      </c>
      <c r="GT69" s="18">
        <v>70</v>
      </c>
      <c r="GU69" s="26">
        <v>0</v>
      </c>
      <c r="GV69" s="18">
        <v>0</v>
      </c>
      <c r="GW69" s="18">
        <v>0</v>
      </c>
      <c r="GX69" s="40">
        <v>319</v>
      </c>
      <c r="GY69" s="17">
        <f t="shared" ref="GY69:GY106" si="137">(GX69-$IT69)*GV69</f>
        <v>0</v>
      </c>
      <c r="GZ69" s="36">
        <f t="shared" ref="GZ69:GZ106" si="138">IFERROR(GY69/GW69,0)</f>
        <v>0</v>
      </c>
      <c r="HA69" s="18">
        <v>81</v>
      </c>
      <c r="HB69" s="26">
        <v>0.0123456790123457</v>
      </c>
      <c r="HC69" s="18">
        <v>1</v>
      </c>
      <c r="HD69" s="18">
        <v>304</v>
      </c>
      <c r="HE69" s="40">
        <v>319</v>
      </c>
      <c r="HF69" s="17">
        <f t="shared" si="95"/>
        <v>20</v>
      </c>
      <c r="HG69" s="36">
        <f t="shared" si="96"/>
        <v>0.0657894736842105</v>
      </c>
      <c r="HH69" s="18">
        <v>83</v>
      </c>
      <c r="HI69" s="26">
        <v>0</v>
      </c>
      <c r="HJ69" s="17">
        <v>0</v>
      </c>
      <c r="HK69" s="18">
        <v>0</v>
      </c>
      <c r="HL69" s="40">
        <v>319</v>
      </c>
      <c r="HM69" s="17">
        <f t="shared" si="97"/>
        <v>0</v>
      </c>
      <c r="HN69" s="36">
        <f t="shared" si="98"/>
        <v>0</v>
      </c>
      <c r="HO69" s="18"/>
      <c r="HP69" s="26"/>
      <c r="HQ69" s="17"/>
      <c r="HR69" s="18"/>
      <c r="HS69" s="40"/>
      <c r="HT69" s="17"/>
      <c r="HU69" s="36"/>
      <c r="HV69" s="17">
        <v>218</v>
      </c>
      <c r="HW69" s="17">
        <v>61234.97</v>
      </c>
      <c r="HX69" s="18">
        <v>157</v>
      </c>
      <c r="HY69" s="18">
        <v>46803.14</v>
      </c>
      <c r="HZ69" s="17">
        <v>169</v>
      </c>
      <c r="IA69" s="17">
        <v>50061</v>
      </c>
      <c r="IB69" s="17">
        <v>150</v>
      </c>
      <c r="IC69" s="17">
        <v>45118</v>
      </c>
      <c r="ID69" s="17">
        <v>118</v>
      </c>
      <c r="IE69" s="17">
        <v>34749</v>
      </c>
      <c r="IF69" s="16"/>
      <c r="IG69" s="16"/>
      <c r="IH69" s="41"/>
      <c r="II69" s="41"/>
      <c r="IJ69" s="41"/>
      <c r="IK69" s="41"/>
      <c r="IL69" s="18"/>
      <c r="IM69" s="41"/>
      <c r="IN69" s="41"/>
      <c r="IO69" s="41"/>
      <c r="IP69" s="18"/>
      <c r="IQ69" s="18"/>
      <c r="IR69" s="18">
        <f t="shared" ref="IR69:IR110" si="139">O69+V69+AC69+AJ69+AQ69+AX69+BE69+BL69+BS69+BZ69+CG69+CN69+CU69+DB69+DI69+DP69+DW69+ED69+EK69+ER69+EY69+FF69+FM69+FT69+GA69+GH69+GO69+GV69+HC69+HJ69+HQ69</f>
        <v>140</v>
      </c>
      <c r="IS69" s="18">
        <f t="shared" ref="IS69:IS110" si="140">P69+W69+AD69+AK69+AR69+AY69+BF69+BM69+BT69+CA69+CH69+CO69+CV69+DC69+DJ69+DQ69+DX69+EE69+EL69+ES69+EZ69+FG69+FN69+FU69+GB69+GI69+GP69+GW69+HD69+HK69+HR69</f>
        <v>39613.3333333333</v>
      </c>
      <c r="IT69" s="17">
        <v>299</v>
      </c>
      <c r="IU69" s="18">
        <f t="shared" si="99"/>
        <v>-1685</v>
      </c>
      <c r="IV69" s="36">
        <f t="shared" ref="IV69:IV111" si="141">IFERROR(IU69/IS69,0)</f>
        <v>-0.0425361831033322</v>
      </c>
      <c r="IW69" s="18">
        <f t="shared" ref="IW69:IW110" si="142">HX69+HZ69+IB69+ID69+IF69+IH69+IR69+IJ69+IL69+IN69+IP69+HV69</f>
        <v>952</v>
      </c>
      <c r="IX69" s="42">
        <f t="shared" ref="IX69:IX110" si="143">HY69+IA69+IC69+IE69+IS69+IG69+II69+IK69+IM69+IO69+IQ69+HW69</f>
        <v>277579.443333333</v>
      </c>
      <c r="IY69" s="43"/>
      <c r="IZ69" s="43"/>
      <c r="JA69" t="s">
        <v>276</v>
      </c>
    </row>
    <row r="70" spans="1:261">
      <c r="A70" s="16"/>
      <c r="B70" s="17" t="s">
        <v>42</v>
      </c>
      <c r="C70" s="18">
        <v>6939962755618</v>
      </c>
      <c r="D70" s="18">
        <v>21063510002237</v>
      </c>
      <c r="E70" s="17" t="s">
        <v>277</v>
      </c>
      <c r="F70" s="19" t="s">
        <v>278</v>
      </c>
      <c r="G70" s="17" t="s">
        <v>129</v>
      </c>
      <c r="H70" s="26">
        <f>VLOOKUP(C70,供应链!E:J,6,0)</f>
        <v>1</v>
      </c>
      <c r="I70" s="17">
        <f>VLOOKUP(C70,供应链!E:H,4,0)</f>
        <v>379</v>
      </c>
      <c r="J70" s="17">
        <f>VLOOKUP(C70,供应链!E:K,7,0)</f>
        <v>0</v>
      </c>
      <c r="K70" s="18">
        <f>VLOOKUP(C70,供应链!E:I,5,0)</f>
        <v>36.6200423299899</v>
      </c>
      <c r="L70" s="27">
        <f t="shared" si="102"/>
        <v>0.00410748081442506</v>
      </c>
      <c r="M70" s="17">
        <v>494</v>
      </c>
      <c r="N70" s="26">
        <v>0.0688259109311741</v>
      </c>
      <c r="O70" s="18">
        <v>34</v>
      </c>
      <c r="P70" s="18">
        <v>2916</v>
      </c>
      <c r="Q70" s="40">
        <f t="shared" ref="Q70:Q106" si="144">IFERROR(P70/O70,0)</f>
        <v>85.7647058823529</v>
      </c>
      <c r="R70" s="17">
        <f t="shared" si="103"/>
        <v>-1470</v>
      </c>
      <c r="S70" s="36">
        <f t="shared" si="104"/>
        <v>-0.504115226337449</v>
      </c>
      <c r="T70" s="17">
        <v>389</v>
      </c>
      <c r="U70" s="26">
        <v>0.0745501285347044</v>
      </c>
      <c r="V70" s="18">
        <v>29</v>
      </c>
      <c r="W70" s="18">
        <v>2514</v>
      </c>
      <c r="X70" s="40">
        <f t="shared" si="105"/>
        <v>86.6896551724138</v>
      </c>
      <c r="Y70" s="17">
        <f t="shared" si="100"/>
        <v>-1227</v>
      </c>
      <c r="Z70" s="36">
        <f t="shared" si="101"/>
        <v>-0.488066825775656</v>
      </c>
      <c r="AA70" s="17">
        <v>435</v>
      </c>
      <c r="AB70" s="26">
        <v>0.0528735632183908</v>
      </c>
      <c r="AC70" s="18">
        <v>23</v>
      </c>
      <c r="AD70" s="18">
        <v>1952</v>
      </c>
      <c r="AE70" s="40">
        <v>109</v>
      </c>
      <c r="AF70" s="17">
        <f t="shared" ref="AF70:AF110" si="145">(AE70-$IT70)*AC70</f>
        <v>-460</v>
      </c>
      <c r="AG70" s="36">
        <f t="shared" ref="AG70:AG111" si="146">IFERROR(AF70/AD70,0)</f>
        <v>-0.235655737704918</v>
      </c>
      <c r="AH70" s="17">
        <v>252</v>
      </c>
      <c r="AI70" s="26">
        <v>0.0357142857142857</v>
      </c>
      <c r="AJ70" s="18">
        <v>9</v>
      </c>
      <c r="AK70" s="18">
        <v>884</v>
      </c>
      <c r="AL70" s="40">
        <v>109</v>
      </c>
      <c r="AM70" s="17">
        <f t="shared" ref="AM70:AM110" si="147">(AL70-$IT70)*AJ70</f>
        <v>-180</v>
      </c>
      <c r="AN70" s="36">
        <f t="shared" ref="AN70:AN111" si="148">IFERROR(AM70/AK70,0)</f>
        <v>-0.203619909502262</v>
      </c>
      <c r="AO70" s="17">
        <v>254</v>
      </c>
      <c r="AP70" s="26">
        <v>0.0354330708661417</v>
      </c>
      <c r="AQ70" s="18">
        <v>9</v>
      </c>
      <c r="AR70" s="18">
        <v>877</v>
      </c>
      <c r="AS70" s="40">
        <v>109</v>
      </c>
      <c r="AT70" s="17">
        <f t="shared" ref="AT70:AT110" si="149">(AS70-$IT70)*AQ70</f>
        <v>-180</v>
      </c>
      <c r="AU70" s="36">
        <f t="shared" ref="AU70:AU111" si="150">IFERROR(AT70/AR70,0)</f>
        <v>-0.205245153933865</v>
      </c>
      <c r="AV70" s="17">
        <v>229</v>
      </c>
      <c r="AW70" s="26">
        <v>0.0436681222707424</v>
      </c>
      <c r="AX70" s="18">
        <v>10</v>
      </c>
      <c r="AY70" s="18">
        <v>1001</v>
      </c>
      <c r="AZ70" s="40">
        <v>109</v>
      </c>
      <c r="BA70" s="17">
        <f t="shared" ref="BA70:BA110" si="151">(AZ70-$IT70)*AX70</f>
        <v>-200</v>
      </c>
      <c r="BB70" s="36">
        <f t="shared" ref="BB70:BB111" si="152">IFERROR(BA70/AY70,0)</f>
        <v>-0.1998001998002</v>
      </c>
      <c r="BC70" s="17">
        <v>247</v>
      </c>
      <c r="BD70" s="26">
        <v>0.0121457489878543</v>
      </c>
      <c r="BE70" s="17">
        <v>3</v>
      </c>
      <c r="BF70" s="18">
        <v>289</v>
      </c>
      <c r="BG70" s="40">
        <v>109</v>
      </c>
      <c r="BH70" s="17">
        <f t="shared" si="106"/>
        <v>-60</v>
      </c>
      <c r="BI70" s="36">
        <f t="shared" si="107"/>
        <v>-0.207612456747405</v>
      </c>
      <c r="BJ70" s="17">
        <v>248</v>
      </c>
      <c r="BK70" s="32">
        <v>0.0282258064516129</v>
      </c>
      <c r="BL70" s="17">
        <v>7</v>
      </c>
      <c r="BM70" s="18">
        <v>705</v>
      </c>
      <c r="BN70" s="40">
        <v>109</v>
      </c>
      <c r="BO70" s="17">
        <f t="shared" si="108"/>
        <v>-140</v>
      </c>
      <c r="BP70" s="36">
        <f t="shared" si="109"/>
        <v>-0.198581560283688</v>
      </c>
      <c r="BQ70" s="17">
        <v>224</v>
      </c>
      <c r="BR70" s="32">
        <v>0.0446428571428571</v>
      </c>
      <c r="BS70" s="18">
        <v>10</v>
      </c>
      <c r="BT70" s="18">
        <v>949</v>
      </c>
      <c r="BU70" s="40">
        <v>109</v>
      </c>
      <c r="BV70" s="17">
        <f t="shared" si="110"/>
        <v>-200</v>
      </c>
      <c r="BW70" s="36">
        <f t="shared" si="111"/>
        <v>-0.210748155953635</v>
      </c>
      <c r="BX70" s="112">
        <v>228</v>
      </c>
      <c r="BY70" s="117">
        <v>0.0307017543859649</v>
      </c>
      <c r="BZ70" s="18">
        <v>7</v>
      </c>
      <c r="CA70" s="112">
        <v>648</v>
      </c>
      <c r="CB70" s="40">
        <v>109</v>
      </c>
      <c r="CC70" s="17">
        <f t="shared" si="112"/>
        <v>-140</v>
      </c>
      <c r="CD70" s="36">
        <f t="shared" si="113"/>
        <v>-0.216049382716049</v>
      </c>
      <c r="CE70" s="112">
        <v>228</v>
      </c>
      <c r="CF70" s="117">
        <v>0.0307017543859649</v>
      </c>
      <c r="CG70" s="112">
        <v>7</v>
      </c>
      <c r="CH70" s="260">
        <v>712.25</v>
      </c>
      <c r="CI70" s="40">
        <v>109</v>
      </c>
      <c r="CJ70" s="17">
        <f t="shared" si="114"/>
        <v>-140</v>
      </c>
      <c r="CK70" s="36">
        <f t="shared" si="115"/>
        <v>-0.196560196560197</v>
      </c>
      <c r="CL70" s="120">
        <v>177</v>
      </c>
      <c r="CM70" s="121">
        <v>0.0451977401129944</v>
      </c>
      <c r="CN70" s="55">
        <v>8</v>
      </c>
      <c r="CO70" s="55">
        <v>780</v>
      </c>
      <c r="CP70" s="40">
        <v>109</v>
      </c>
      <c r="CQ70" s="17">
        <f t="shared" si="116"/>
        <v>-160</v>
      </c>
      <c r="CR70" s="36">
        <f t="shared" si="117"/>
        <v>-0.205128205128205</v>
      </c>
      <c r="CS70" s="122">
        <v>175</v>
      </c>
      <c r="CT70" s="121">
        <v>0.04</v>
      </c>
      <c r="CU70" s="122">
        <v>7</v>
      </c>
      <c r="CV70" s="122">
        <v>697</v>
      </c>
      <c r="CW70" s="40">
        <v>109</v>
      </c>
      <c r="CX70" s="17">
        <f t="shared" si="118"/>
        <v>-140</v>
      </c>
      <c r="CY70" s="36">
        <f t="shared" si="119"/>
        <v>-0.200860832137733</v>
      </c>
      <c r="CZ70" s="112">
        <v>186</v>
      </c>
      <c r="DA70" s="117">
        <v>0.010752688172043</v>
      </c>
      <c r="DB70" s="112">
        <v>2</v>
      </c>
      <c r="DC70" s="112">
        <v>206</v>
      </c>
      <c r="DD70" s="40">
        <v>109</v>
      </c>
      <c r="DE70" s="17">
        <f t="shared" si="120"/>
        <v>-40</v>
      </c>
      <c r="DF70" s="36">
        <f t="shared" si="121"/>
        <v>-0.194174757281553</v>
      </c>
      <c r="DG70" s="126">
        <v>328</v>
      </c>
      <c r="DH70" s="32">
        <v>0.00609756097560976</v>
      </c>
      <c r="DI70" s="17">
        <v>2</v>
      </c>
      <c r="DJ70" s="18">
        <v>238</v>
      </c>
      <c r="DK70" s="40">
        <v>109</v>
      </c>
      <c r="DL70" s="17">
        <f t="shared" si="122"/>
        <v>-40</v>
      </c>
      <c r="DM70" s="36">
        <f t="shared" si="123"/>
        <v>-0.168067226890756</v>
      </c>
      <c r="DN70" s="33">
        <v>536</v>
      </c>
      <c r="DO70" s="32">
        <v>0.0970149253731343</v>
      </c>
      <c r="DP70" s="18">
        <v>52</v>
      </c>
      <c r="DQ70" s="18">
        <v>4159</v>
      </c>
      <c r="DR70" s="40">
        <f t="shared" si="124"/>
        <v>79.9807692307692</v>
      </c>
      <c r="DS70" s="17">
        <f t="shared" si="125"/>
        <v>-2549</v>
      </c>
      <c r="DT70" s="36">
        <f t="shared" si="126"/>
        <v>-0.612887713392642</v>
      </c>
      <c r="DU70" s="18">
        <v>394</v>
      </c>
      <c r="DV70" s="26">
        <v>0.0634517766497462</v>
      </c>
      <c r="DW70" s="18">
        <v>25</v>
      </c>
      <c r="DX70" s="18">
        <v>2043</v>
      </c>
      <c r="DY70" s="40">
        <f t="shared" si="127"/>
        <v>81.72</v>
      </c>
      <c r="DZ70" s="17">
        <f t="shared" si="128"/>
        <v>-1182</v>
      </c>
      <c r="EA70" s="36">
        <f t="shared" si="129"/>
        <v>-0.57856093979442</v>
      </c>
      <c r="EB70" s="18">
        <v>477</v>
      </c>
      <c r="EC70" s="26">
        <v>0.0733752620545073</v>
      </c>
      <c r="ED70" s="18">
        <v>35</v>
      </c>
      <c r="EE70" s="18">
        <v>3104</v>
      </c>
      <c r="EF70" s="40">
        <f t="shared" si="130"/>
        <v>88.6857142857143</v>
      </c>
      <c r="EG70" s="17">
        <f t="shared" si="131"/>
        <v>-1411</v>
      </c>
      <c r="EH70" s="36">
        <f t="shared" si="132"/>
        <v>-0.454574742268041</v>
      </c>
      <c r="EI70" s="18">
        <v>270</v>
      </c>
      <c r="EJ70" s="26">
        <v>0.0481481481481481</v>
      </c>
      <c r="EK70" s="18">
        <v>13</v>
      </c>
      <c r="EL70" s="18">
        <v>1116</v>
      </c>
      <c r="EM70" s="40">
        <v>109</v>
      </c>
      <c r="EN70" s="17">
        <f t="shared" si="133"/>
        <v>-260</v>
      </c>
      <c r="EO70" s="36">
        <f t="shared" si="134"/>
        <v>-0.232974910394265</v>
      </c>
      <c r="EP70" s="18">
        <v>282</v>
      </c>
      <c r="EQ70" s="26">
        <v>0.0957446808510638</v>
      </c>
      <c r="ER70" s="18">
        <v>27</v>
      </c>
      <c r="ES70" s="18">
        <v>2355</v>
      </c>
      <c r="ET70" s="40">
        <v>109</v>
      </c>
      <c r="EU70" s="17">
        <f t="shared" si="135"/>
        <v>-540</v>
      </c>
      <c r="EV70" s="36">
        <f t="shared" si="136"/>
        <v>-0.229299363057325</v>
      </c>
      <c r="EW70" s="18">
        <v>165</v>
      </c>
      <c r="EX70" s="26">
        <v>0.0424242424242424</v>
      </c>
      <c r="EY70" s="17">
        <v>7</v>
      </c>
      <c r="EZ70" s="18">
        <v>753</v>
      </c>
      <c r="FA70" s="40">
        <v>109</v>
      </c>
      <c r="FB70" s="17">
        <f t="shared" ref="FB70:FB110" si="153">(FA70-$IT70)*EY70</f>
        <v>-140</v>
      </c>
      <c r="FC70" s="36">
        <f t="shared" ref="FC70:FC111" si="154">IFERROR(FB70/EZ70,0)</f>
        <v>-0.185922974767596</v>
      </c>
      <c r="FD70" s="18">
        <v>154</v>
      </c>
      <c r="FE70" s="26">
        <v>0.012987012987013</v>
      </c>
      <c r="FF70" s="17">
        <v>2</v>
      </c>
      <c r="FG70" s="18">
        <v>218</v>
      </c>
      <c r="FH70" s="40">
        <v>109</v>
      </c>
      <c r="FI70" s="17">
        <f t="shared" ref="FI70:FI110" si="155">(FH70-$IT70)*FF70</f>
        <v>-40</v>
      </c>
      <c r="FJ70" s="36">
        <f t="shared" ref="FJ70:FJ105" si="156">IFERROR(FI70/FG70,0)</f>
        <v>-0.18348623853211</v>
      </c>
      <c r="FK70" s="18">
        <v>173</v>
      </c>
      <c r="FL70" s="26">
        <v>0.0751445086705202</v>
      </c>
      <c r="FM70" s="17">
        <v>13</v>
      </c>
      <c r="FN70" s="18">
        <v>1551</v>
      </c>
      <c r="FO70" s="40">
        <v>109</v>
      </c>
      <c r="FP70" s="17">
        <f t="shared" ref="FP70:FP110" si="157">(FO70-$IT70)*FM70</f>
        <v>-260</v>
      </c>
      <c r="FQ70" s="36">
        <f t="shared" ref="FQ70:FQ111" si="158">IFERROR(FP70/FN70,0)</f>
        <v>-0.167633784655061</v>
      </c>
      <c r="FR70" s="18">
        <v>169</v>
      </c>
      <c r="FS70" s="26">
        <v>0.0118343195266272</v>
      </c>
      <c r="FT70" s="17">
        <v>2</v>
      </c>
      <c r="FU70" s="18">
        <v>218</v>
      </c>
      <c r="FV70" s="40">
        <v>109</v>
      </c>
      <c r="FW70" s="17">
        <f t="shared" ref="FW70:FW110" si="159">(FV70-$IT70)*FT70</f>
        <v>-40</v>
      </c>
      <c r="FX70" s="36">
        <f t="shared" ref="FX70:FX111" si="160">IFERROR(FW70/FU70,0)</f>
        <v>-0.18348623853211</v>
      </c>
      <c r="FY70" s="18">
        <v>175</v>
      </c>
      <c r="FZ70" s="26">
        <v>0.0571428571428571</v>
      </c>
      <c r="GA70" s="17">
        <v>10</v>
      </c>
      <c r="GB70" s="18">
        <v>1122</v>
      </c>
      <c r="GC70" s="40">
        <v>109</v>
      </c>
      <c r="GD70" s="17">
        <f t="shared" ref="GD70:GD110" si="161">(GC70-$IT70)*GA70</f>
        <v>-200</v>
      </c>
      <c r="GE70" s="36">
        <f t="shared" ref="GE70:GE111" si="162">IFERROR(GD70/GB70,0)</f>
        <v>-0.17825311942959</v>
      </c>
      <c r="GF70" s="18">
        <v>193</v>
      </c>
      <c r="GG70" s="26">
        <v>0.0362694300518135</v>
      </c>
      <c r="GH70" s="18">
        <v>7</v>
      </c>
      <c r="GI70" s="18">
        <v>738</v>
      </c>
      <c r="GJ70" s="40">
        <v>109</v>
      </c>
      <c r="GK70" s="17">
        <f t="shared" ref="GK70:GK110" si="163">(GJ70-$IT70)*GH70</f>
        <v>-140</v>
      </c>
      <c r="GL70" s="36">
        <f t="shared" ref="GL70:GL111" si="164">IFERROR(GK70/GI70,0)</f>
        <v>-0.18970189701897</v>
      </c>
      <c r="GM70" s="18">
        <v>199</v>
      </c>
      <c r="GN70" s="26">
        <v>0.0201005025125628</v>
      </c>
      <c r="GO70" s="18">
        <v>4</v>
      </c>
      <c r="GP70" s="18">
        <v>426</v>
      </c>
      <c r="GQ70" s="40">
        <v>109</v>
      </c>
      <c r="GR70" s="17">
        <f t="shared" ref="GR70:GR110" si="165">(GQ70-$IT70)*GO70</f>
        <v>-80</v>
      </c>
      <c r="GS70" s="36">
        <f t="shared" ref="GS70:GS111" si="166">IFERROR(GR70/GP70,0)</f>
        <v>-0.187793427230047</v>
      </c>
      <c r="GT70" s="18">
        <v>185</v>
      </c>
      <c r="GU70" s="26">
        <v>0.0378378378378378</v>
      </c>
      <c r="GV70" s="18">
        <v>7</v>
      </c>
      <c r="GW70" s="18">
        <v>733</v>
      </c>
      <c r="GX70" s="40">
        <v>109</v>
      </c>
      <c r="GY70" s="17">
        <f t="shared" si="137"/>
        <v>-140</v>
      </c>
      <c r="GZ70" s="36">
        <f t="shared" si="138"/>
        <v>-0.190995907230559</v>
      </c>
      <c r="HA70" s="18">
        <v>282</v>
      </c>
      <c r="HB70" s="26">
        <v>0.0390070921985816</v>
      </c>
      <c r="HC70" s="18">
        <v>11</v>
      </c>
      <c r="HD70" s="18">
        <v>1199</v>
      </c>
      <c r="HE70" s="40">
        <v>109</v>
      </c>
      <c r="HF70" s="17">
        <f t="shared" ref="HF70:HF110" si="167">(HE70-$IT70)*HC70</f>
        <v>-220</v>
      </c>
      <c r="HG70" s="36">
        <f t="shared" ref="HG70:HG111" si="168">IFERROR(HF70/HD70,0)</f>
        <v>-0.18348623853211</v>
      </c>
      <c r="HH70" s="18">
        <v>328</v>
      </c>
      <c r="HI70" s="26">
        <v>0.0396341463414634</v>
      </c>
      <c r="HJ70" s="17">
        <v>13</v>
      </c>
      <c r="HK70" s="18">
        <v>1374</v>
      </c>
      <c r="HL70" s="40">
        <v>109</v>
      </c>
      <c r="HM70" s="17">
        <f t="shared" ref="HM70:HM110" si="169">(HL70-$IT70)*HJ70</f>
        <v>-260</v>
      </c>
      <c r="HN70" s="36">
        <f t="shared" ref="HN70:HN111" si="170">IFERROR(HM70/HK70,0)</f>
        <v>-0.189228529839884</v>
      </c>
      <c r="HO70" s="18"/>
      <c r="HP70" s="26"/>
      <c r="HQ70" s="17"/>
      <c r="HR70" s="18"/>
      <c r="HS70" s="40"/>
      <c r="HT70" s="17"/>
      <c r="HU70" s="36"/>
      <c r="HV70" s="17">
        <v>406</v>
      </c>
      <c r="HW70" s="17">
        <v>47773.77</v>
      </c>
      <c r="HX70" s="18">
        <v>503</v>
      </c>
      <c r="HY70" s="18">
        <v>55717.58</v>
      </c>
      <c r="HZ70" s="17">
        <v>796</v>
      </c>
      <c r="IA70" s="17">
        <v>88379</v>
      </c>
      <c r="IB70" s="17">
        <v>348</v>
      </c>
      <c r="IC70" s="17">
        <v>39487</v>
      </c>
      <c r="ID70" s="17">
        <v>302</v>
      </c>
      <c r="IE70" s="17">
        <v>29061</v>
      </c>
      <c r="IF70" s="16"/>
      <c r="IG70" s="16"/>
      <c r="IH70" s="41"/>
      <c r="II70" s="41"/>
      <c r="IJ70" s="41"/>
      <c r="IK70" s="41"/>
      <c r="IL70" s="18"/>
      <c r="IM70" s="41"/>
      <c r="IN70" s="41"/>
      <c r="IO70" s="41"/>
      <c r="IP70" s="18"/>
      <c r="IQ70" s="18"/>
      <c r="IR70" s="18">
        <f t="shared" si="139"/>
        <v>395</v>
      </c>
      <c r="IS70" s="18">
        <f t="shared" si="140"/>
        <v>36477.25</v>
      </c>
      <c r="IT70" s="17">
        <v>129</v>
      </c>
      <c r="IU70" s="18">
        <f t="shared" ref="IU70:IU106" si="171">R70+Y70+AF70+AM70+AT70+BA70+BH70+BO70+BV70+CC70+CJ70+CQ70+CX70+DE70+DL70+DS70+DZ70+EG70+EN70+EU70+FB70+FI70+FP70+FW70+GD70+GK70+GR70+GY70+HF70+HM70+HT70</f>
        <v>-12239</v>
      </c>
      <c r="IV70" s="36">
        <f t="shared" si="141"/>
        <v>-0.335524196588284</v>
      </c>
      <c r="IW70" s="18">
        <f t="shared" si="142"/>
        <v>2750</v>
      </c>
      <c r="IX70" s="42">
        <f t="shared" si="143"/>
        <v>296895.6</v>
      </c>
      <c r="IY70" s="43"/>
      <c r="IZ70" s="43"/>
      <c r="JA70">
        <f>JA53</f>
        <v>11260473.1743434</v>
      </c>
    </row>
    <row r="71" spans="1:261">
      <c r="A71" s="16" t="s">
        <v>133</v>
      </c>
      <c r="B71" s="17" t="s">
        <v>42</v>
      </c>
      <c r="C71" s="18">
        <v>6939962746074</v>
      </c>
      <c r="D71" s="18">
        <v>21063510000696</v>
      </c>
      <c r="E71" s="22" t="s">
        <v>279</v>
      </c>
      <c r="F71" s="19" t="s">
        <v>280</v>
      </c>
      <c r="G71" s="17" t="s">
        <v>129</v>
      </c>
      <c r="H71" s="26">
        <f>VLOOKUP(C71,供应链!E:J,6,0)</f>
        <v>1.04166666666667</v>
      </c>
      <c r="I71" s="17">
        <f>VLOOKUP(C71,供应链!E:H,4,0)</f>
        <v>1443</v>
      </c>
      <c r="J71" s="17">
        <f>VLOOKUP(C71,供应链!E:K,7,0)</f>
        <v>176</v>
      </c>
      <c r="K71" s="18">
        <f>VLOOKUP(C71,供应链!E:I,5,0)</f>
        <v>63.7571988982556</v>
      </c>
      <c r="L71" s="27">
        <f t="shared" si="102"/>
        <v>0.00799658923112119</v>
      </c>
      <c r="M71" s="17">
        <v>826</v>
      </c>
      <c r="N71" s="26">
        <v>0.062953995157385</v>
      </c>
      <c r="O71" s="18">
        <v>52</v>
      </c>
      <c r="P71" s="18">
        <v>6848</v>
      </c>
      <c r="Q71" s="40">
        <f t="shared" si="144"/>
        <v>131.692307692308</v>
      </c>
      <c r="R71" s="17">
        <f t="shared" si="103"/>
        <v>-692.000000000001</v>
      </c>
      <c r="S71" s="36">
        <f t="shared" si="104"/>
        <v>-0.101051401869159</v>
      </c>
      <c r="T71" s="17">
        <v>613</v>
      </c>
      <c r="U71" s="26">
        <v>0.0358890701468189</v>
      </c>
      <c r="V71" s="18">
        <v>22</v>
      </c>
      <c r="W71" s="18">
        <v>3053</v>
      </c>
      <c r="X71" s="40">
        <f t="shared" si="105"/>
        <v>138.772727272727</v>
      </c>
      <c r="Y71" s="17">
        <f t="shared" ref="Y71:Y110" si="172">(X71-$IT71)*V71</f>
        <v>-137</v>
      </c>
      <c r="Z71" s="36">
        <f t="shared" ref="Z71:Z104" si="173">IFERROR(Y71/W71,0)</f>
        <v>-0.0448738945299705</v>
      </c>
      <c r="AA71" s="17">
        <v>567</v>
      </c>
      <c r="AB71" s="26">
        <v>0.0493827160493827</v>
      </c>
      <c r="AC71" s="18">
        <v>28</v>
      </c>
      <c r="AD71" s="18">
        <v>3934</v>
      </c>
      <c r="AE71" s="40">
        <v>149</v>
      </c>
      <c r="AF71" s="17">
        <f t="shared" si="145"/>
        <v>112</v>
      </c>
      <c r="AG71" s="36">
        <f t="shared" si="146"/>
        <v>0.0284697508896797</v>
      </c>
      <c r="AH71" s="17">
        <v>418</v>
      </c>
      <c r="AI71" s="26">
        <v>0.279904306220096</v>
      </c>
      <c r="AJ71" s="18">
        <v>117</v>
      </c>
      <c r="AK71" s="18">
        <v>15298</v>
      </c>
      <c r="AL71" s="40">
        <v>149</v>
      </c>
      <c r="AM71" s="17">
        <f t="shared" si="147"/>
        <v>468</v>
      </c>
      <c r="AN71" s="36">
        <f t="shared" si="148"/>
        <v>0.0305922342789907</v>
      </c>
      <c r="AO71" s="17">
        <v>427</v>
      </c>
      <c r="AP71" s="26">
        <v>0.0444964871194379</v>
      </c>
      <c r="AQ71" s="18">
        <v>19</v>
      </c>
      <c r="AR71" s="18">
        <v>2627</v>
      </c>
      <c r="AS71" s="40">
        <v>149</v>
      </c>
      <c r="AT71" s="17">
        <f t="shared" si="149"/>
        <v>76</v>
      </c>
      <c r="AU71" s="36">
        <f t="shared" si="150"/>
        <v>0.0289303387894937</v>
      </c>
      <c r="AV71" s="17">
        <v>532</v>
      </c>
      <c r="AW71" s="26">
        <v>0.0432330827067669</v>
      </c>
      <c r="AX71" s="18">
        <v>23</v>
      </c>
      <c r="AY71" s="18">
        <v>3051</v>
      </c>
      <c r="AZ71" s="40">
        <v>149</v>
      </c>
      <c r="BA71" s="17">
        <f t="shared" si="151"/>
        <v>92</v>
      </c>
      <c r="BB71" s="36">
        <f t="shared" si="152"/>
        <v>0.0301540478531629</v>
      </c>
      <c r="BC71" s="17">
        <v>525</v>
      </c>
      <c r="BD71" s="26">
        <v>0.0438095238095238</v>
      </c>
      <c r="BE71" s="17">
        <v>23</v>
      </c>
      <c r="BF71" s="18">
        <v>3062</v>
      </c>
      <c r="BG71" s="40">
        <v>149</v>
      </c>
      <c r="BH71" s="17">
        <f t="shared" si="106"/>
        <v>92</v>
      </c>
      <c r="BI71" s="36">
        <f t="shared" si="107"/>
        <v>0.0300457217504899</v>
      </c>
      <c r="BJ71" s="17">
        <v>549</v>
      </c>
      <c r="BK71" s="32">
        <v>0.0491803278688525</v>
      </c>
      <c r="BL71" s="17">
        <v>27</v>
      </c>
      <c r="BM71" s="18">
        <v>3658</v>
      </c>
      <c r="BN71" s="40">
        <v>149</v>
      </c>
      <c r="BO71" s="17">
        <f t="shared" si="108"/>
        <v>108</v>
      </c>
      <c r="BP71" s="36">
        <f t="shared" si="109"/>
        <v>0.0295243302351011</v>
      </c>
      <c r="BQ71" s="17">
        <v>470</v>
      </c>
      <c r="BR71" s="32">
        <v>0.0531914893617021</v>
      </c>
      <c r="BS71" s="18">
        <v>25</v>
      </c>
      <c r="BT71" s="18">
        <v>3441</v>
      </c>
      <c r="BU71" s="40">
        <v>149</v>
      </c>
      <c r="BV71" s="17">
        <f t="shared" si="110"/>
        <v>100</v>
      </c>
      <c r="BW71" s="36">
        <f t="shared" si="111"/>
        <v>0.0290613193839</v>
      </c>
      <c r="BX71" s="112">
        <v>437</v>
      </c>
      <c r="BY71" s="117">
        <v>0.0274599542334096</v>
      </c>
      <c r="BZ71" s="18">
        <v>12</v>
      </c>
      <c r="CA71" s="112">
        <v>1667</v>
      </c>
      <c r="CB71" s="40">
        <v>149</v>
      </c>
      <c r="CC71" s="17">
        <f t="shared" si="112"/>
        <v>48</v>
      </c>
      <c r="CD71" s="36">
        <f t="shared" si="113"/>
        <v>0.0287942411517696</v>
      </c>
      <c r="CE71" s="112">
        <v>470</v>
      </c>
      <c r="CF71" s="117">
        <v>0.0106382978723404</v>
      </c>
      <c r="CG71" s="112">
        <v>5</v>
      </c>
      <c r="CH71" s="260">
        <v>707.5</v>
      </c>
      <c r="CI71" s="40">
        <v>149</v>
      </c>
      <c r="CJ71" s="17">
        <f t="shared" si="114"/>
        <v>20</v>
      </c>
      <c r="CK71" s="36">
        <f t="shared" si="115"/>
        <v>0.0282685512367491</v>
      </c>
      <c r="CL71" s="120">
        <v>436</v>
      </c>
      <c r="CM71" s="121">
        <v>0.036697247706422</v>
      </c>
      <c r="CN71" s="55">
        <v>16</v>
      </c>
      <c r="CO71" s="55">
        <v>2174</v>
      </c>
      <c r="CP71" s="40">
        <v>149</v>
      </c>
      <c r="CQ71" s="17">
        <f t="shared" si="116"/>
        <v>64</v>
      </c>
      <c r="CR71" s="36">
        <f t="shared" si="117"/>
        <v>0.0294388224471021</v>
      </c>
      <c r="CS71" s="122">
        <v>321</v>
      </c>
      <c r="CT71" s="121">
        <v>0.043613707165109</v>
      </c>
      <c r="CU71" s="122">
        <v>14</v>
      </c>
      <c r="CV71" s="122">
        <v>1957</v>
      </c>
      <c r="CW71" s="40">
        <v>149</v>
      </c>
      <c r="CX71" s="17">
        <f t="shared" si="118"/>
        <v>56</v>
      </c>
      <c r="CY71" s="36">
        <f t="shared" si="119"/>
        <v>0.0286152273888605</v>
      </c>
      <c r="CZ71" s="112">
        <v>373</v>
      </c>
      <c r="DA71" s="117">
        <v>0.0241286863270777</v>
      </c>
      <c r="DB71" s="112">
        <v>9</v>
      </c>
      <c r="DC71" s="112">
        <v>1240</v>
      </c>
      <c r="DD71" s="40">
        <v>149</v>
      </c>
      <c r="DE71" s="17">
        <f t="shared" si="120"/>
        <v>36</v>
      </c>
      <c r="DF71" s="36">
        <f t="shared" si="121"/>
        <v>0.0290322580645161</v>
      </c>
      <c r="DG71" s="126">
        <v>486</v>
      </c>
      <c r="DH71" s="32">
        <v>0.0164609053497942</v>
      </c>
      <c r="DI71" s="17">
        <v>8</v>
      </c>
      <c r="DJ71" s="18">
        <v>963</v>
      </c>
      <c r="DK71" s="40">
        <v>149</v>
      </c>
      <c r="DL71" s="17">
        <f t="shared" si="122"/>
        <v>32</v>
      </c>
      <c r="DM71" s="36">
        <f t="shared" si="123"/>
        <v>0.0332294911734164</v>
      </c>
      <c r="DN71" s="33">
        <v>772</v>
      </c>
      <c r="DO71" s="32">
        <v>0.0505181347150259</v>
      </c>
      <c r="DP71" s="18">
        <v>39</v>
      </c>
      <c r="DQ71" s="18">
        <v>4928</v>
      </c>
      <c r="DR71" s="40">
        <f t="shared" si="124"/>
        <v>126.358974358974</v>
      </c>
      <c r="DS71" s="17">
        <f t="shared" si="125"/>
        <v>-727</v>
      </c>
      <c r="DT71" s="36">
        <f t="shared" si="126"/>
        <v>-0.147524350649351</v>
      </c>
      <c r="DU71" s="18">
        <v>685</v>
      </c>
      <c r="DV71" s="26">
        <v>0.0452554744525547</v>
      </c>
      <c r="DW71" s="18">
        <v>31</v>
      </c>
      <c r="DX71" s="18">
        <v>4214</v>
      </c>
      <c r="DY71" s="40">
        <f t="shared" si="127"/>
        <v>135.935483870968</v>
      </c>
      <c r="DZ71" s="17">
        <f t="shared" si="128"/>
        <v>-281</v>
      </c>
      <c r="EA71" s="36">
        <f t="shared" si="129"/>
        <v>-0.0666824869482677</v>
      </c>
      <c r="EB71" s="18">
        <v>971</v>
      </c>
      <c r="EC71" s="26">
        <v>0.0875386199794027</v>
      </c>
      <c r="ED71" s="18">
        <v>85</v>
      </c>
      <c r="EE71" s="18">
        <v>11151</v>
      </c>
      <c r="EF71" s="40">
        <f t="shared" si="130"/>
        <v>131.188235294118</v>
      </c>
      <c r="EG71" s="17">
        <f t="shared" si="131"/>
        <v>-1174</v>
      </c>
      <c r="EH71" s="36">
        <f t="shared" si="132"/>
        <v>-0.105282037485427</v>
      </c>
      <c r="EI71" s="18">
        <v>520</v>
      </c>
      <c r="EJ71" s="26">
        <v>0.0480769230769231</v>
      </c>
      <c r="EK71" s="18">
        <v>25</v>
      </c>
      <c r="EL71" s="18">
        <v>3553</v>
      </c>
      <c r="EM71" s="40">
        <v>149</v>
      </c>
      <c r="EN71" s="17">
        <f t="shared" si="133"/>
        <v>100</v>
      </c>
      <c r="EO71" s="36">
        <f t="shared" si="134"/>
        <v>0.0281452293836195</v>
      </c>
      <c r="EP71" s="18">
        <v>499</v>
      </c>
      <c r="EQ71" s="26">
        <v>0.0380761523046092</v>
      </c>
      <c r="ER71" s="18">
        <v>19</v>
      </c>
      <c r="ES71" s="18">
        <v>2632</v>
      </c>
      <c r="ET71" s="40">
        <v>149</v>
      </c>
      <c r="EU71" s="17">
        <f t="shared" si="135"/>
        <v>76</v>
      </c>
      <c r="EV71" s="36">
        <f t="shared" si="136"/>
        <v>0.0288753799392097</v>
      </c>
      <c r="EW71" s="18">
        <v>297</v>
      </c>
      <c r="EX71" s="26">
        <v>0.0471380471380471</v>
      </c>
      <c r="EY71" s="17">
        <v>14</v>
      </c>
      <c r="EZ71" s="18">
        <v>2012</v>
      </c>
      <c r="FA71" s="40">
        <v>149</v>
      </c>
      <c r="FB71" s="17">
        <f t="shared" si="153"/>
        <v>56</v>
      </c>
      <c r="FC71" s="36">
        <f t="shared" si="154"/>
        <v>0.0278330019880716</v>
      </c>
      <c r="FD71" s="18">
        <v>250</v>
      </c>
      <c r="FE71" s="26">
        <v>0.04</v>
      </c>
      <c r="FF71" s="17">
        <v>10</v>
      </c>
      <c r="FG71" s="18">
        <v>1414</v>
      </c>
      <c r="FH71" s="40">
        <v>149</v>
      </c>
      <c r="FI71" s="17">
        <f t="shared" si="155"/>
        <v>40</v>
      </c>
      <c r="FJ71" s="36">
        <f t="shared" si="156"/>
        <v>0.0282885431400283</v>
      </c>
      <c r="FK71" s="18">
        <v>282</v>
      </c>
      <c r="FL71" s="26">
        <v>0.0390070921985816</v>
      </c>
      <c r="FM71" s="17">
        <v>11</v>
      </c>
      <c r="FN71" s="18">
        <v>1554</v>
      </c>
      <c r="FO71" s="40">
        <v>149</v>
      </c>
      <c r="FP71" s="17">
        <f t="shared" si="157"/>
        <v>44</v>
      </c>
      <c r="FQ71" s="36">
        <f t="shared" si="158"/>
        <v>0.0283140283140283</v>
      </c>
      <c r="FR71" s="18">
        <v>275</v>
      </c>
      <c r="FS71" s="26">
        <v>0.0763636363636364</v>
      </c>
      <c r="FT71" s="17">
        <v>21</v>
      </c>
      <c r="FU71" s="18">
        <v>2880</v>
      </c>
      <c r="FV71" s="40">
        <v>149</v>
      </c>
      <c r="FW71" s="17">
        <f t="shared" si="159"/>
        <v>84</v>
      </c>
      <c r="FX71" s="36">
        <f t="shared" si="160"/>
        <v>0.0291666666666667</v>
      </c>
      <c r="FY71" s="18">
        <v>385</v>
      </c>
      <c r="FZ71" s="26">
        <v>0.038961038961039</v>
      </c>
      <c r="GA71" s="17">
        <v>15</v>
      </c>
      <c r="GB71" s="18">
        <v>2067</v>
      </c>
      <c r="GC71" s="40">
        <v>149</v>
      </c>
      <c r="GD71" s="17">
        <f t="shared" si="161"/>
        <v>60</v>
      </c>
      <c r="GE71" s="36">
        <f t="shared" si="162"/>
        <v>0.0290275761973875</v>
      </c>
      <c r="GF71" s="18">
        <v>402</v>
      </c>
      <c r="GG71" s="26">
        <v>0.0373134328358209</v>
      </c>
      <c r="GH71" s="18">
        <v>15</v>
      </c>
      <c r="GI71" s="18">
        <v>2025</v>
      </c>
      <c r="GJ71" s="40">
        <v>149</v>
      </c>
      <c r="GK71" s="17">
        <f t="shared" si="163"/>
        <v>60</v>
      </c>
      <c r="GL71" s="36">
        <f t="shared" si="164"/>
        <v>0.0296296296296296</v>
      </c>
      <c r="GM71" s="18">
        <v>456</v>
      </c>
      <c r="GN71" s="26">
        <v>0.0350877192982456</v>
      </c>
      <c r="GO71" s="18">
        <v>16</v>
      </c>
      <c r="GP71" s="18">
        <v>2144</v>
      </c>
      <c r="GQ71" s="40">
        <v>149</v>
      </c>
      <c r="GR71" s="17">
        <f t="shared" si="165"/>
        <v>64</v>
      </c>
      <c r="GS71" s="36">
        <f t="shared" si="166"/>
        <v>0.0298507462686567</v>
      </c>
      <c r="GT71" s="18">
        <v>363</v>
      </c>
      <c r="GU71" s="26">
        <v>0.0606060606060606</v>
      </c>
      <c r="GV71" s="18">
        <v>22</v>
      </c>
      <c r="GW71" s="18">
        <v>2976</v>
      </c>
      <c r="GX71" s="40">
        <v>149</v>
      </c>
      <c r="GY71" s="17">
        <f t="shared" si="137"/>
        <v>88</v>
      </c>
      <c r="GZ71" s="36">
        <f t="shared" si="138"/>
        <v>0.0295698924731183</v>
      </c>
      <c r="HA71" s="18">
        <v>393</v>
      </c>
      <c r="HB71" s="26">
        <v>0.0737913486005089</v>
      </c>
      <c r="HC71" s="18">
        <v>29</v>
      </c>
      <c r="HD71" s="18">
        <v>3913</v>
      </c>
      <c r="HE71" s="40">
        <v>149</v>
      </c>
      <c r="HF71" s="17">
        <f t="shared" si="167"/>
        <v>116</v>
      </c>
      <c r="HG71" s="36">
        <f t="shared" si="168"/>
        <v>0.0296447738308203</v>
      </c>
      <c r="HH71" s="18">
        <v>321</v>
      </c>
      <c r="HI71" s="26">
        <v>0.0529595015576324</v>
      </c>
      <c r="HJ71" s="17">
        <v>17</v>
      </c>
      <c r="HK71" s="18">
        <v>2313</v>
      </c>
      <c r="HL71" s="40">
        <v>149</v>
      </c>
      <c r="HM71" s="17">
        <f t="shared" si="169"/>
        <v>68</v>
      </c>
      <c r="HN71" s="36">
        <f t="shared" si="170"/>
        <v>0.0293990488543018</v>
      </c>
      <c r="HO71" s="18"/>
      <c r="HP71" s="26"/>
      <c r="HQ71" s="17"/>
      <c r="HR71" s="18"/>
      <c r="HS71" s="40"/>
      <c r="HT71" s="17"/>
      <c r="HU71" s="36"/>
      <c r="HV71" s="17">
        <v>1650</v>
      </c>
      <c r="HW71" s="17">
        <v>226989.89</v>
      </c>
      <c r="HX71" s="18">
        <v>1052</v>
      </c>
      <c r="HY71" s="18">
        <v>144367.38</v>
      </c>
      <c r="HZ71" s="17">
        <v>2281</v>
      </c>
      <c r="IA71" s="17">
        <v>308243</v>
      </c>
      <c r="IB71" s="18">
        <v>2116</v>
      </c>
      <c r="IC71" s="17">
        <v>278117</v>
      </c>
      <c r="ID71" s="17">
        <v>1339</v>
      </c>
      <c r="IE71" s="17">
        <v>171541</v>
      </c>
      <c r="IF71" s="41"/>
      <c r="IG71" s="41"/>
      <c r="IH71" s="41"/>
      <c r="II71" s="41"/>
      <c r="IJ71" s="41"/>
      <c r="IK71" s="41"/>
      <c r="IL71" s="18"/>
      <c r="IM71" s="41"/>
      <c r="IN71" s="41"/>
      <c r="IO71" s="41"/>
      <c r="IP71" s="18"/>
      <c r="IQ71" s="18"/>
      <c r="IR71" s="18">
        <f t="shared" si="139"/>
        <v>769</v>
      </c>
      <c r="IS71" s="18">
        <f t="shared" si="140"/>
        <v>103456.5</v>
      </c>
      <c r="IT71" s="17">
        <v>145</v>
      </c>
      <c r="IU71" s="18">
        <f t="shared" si="171"/>
        <v>-851</v>
      </c>
      <c r="IV71" s="36">
        <f t="shared" si="141"/>
        <v>-0.00822567939182169</v>
      </c>
      <c r="IW71" s="18">
        <f t="shared" si="142"/>
        <v>9207</v>
      </c>
      <c r="IX71" s="42">
        <f t="shared" si="143"/>
        <v>1232714.77</v>
      </c>
      <c r="IY71" s="43"/>
      <c r="IZ71" s="43"/>
      <c r="JA71" t="s">
        <v>281</v>
      </c>
    </row>
    <row r="72" spans="1:261">
      <c r="A72" s="16"/>
      <c r="B72" s="17" t="s">
        <v>42</v>
      </c>
      <c r="C72" s="18">
        <v>6939962763477</v>
      </c>
      <c r="D72" s="18">
        <v>21063510002496</v>
      </c>
      <c r="E72" s="22" t="s">
        <v>282</v>
      </c>
      <c r="F72" s="19" t="s">
        <v>283</v>
      </c>
      <c r="G72" s="17" t="s">
        <v>129</v>
      </c>
      <c r="H72" s="26">
        <f>VLOOKUP(C72,供应链!E:J,6,0)</f>
        <v>1.04166666666667</v>
      </c>
      <c r="I72" s="17">
        <f>VLOOKUP(C72,供应链!E:H,4,0)</f>
        <v>381</v>
      </c>
      <c r="J72" s="17">
        <f>VLOOKUP(C72,供应链!E:K,7,0)</f>
        <v>64</v>
      </c>
      <c r="K72" s="18">
        <f>VLOOKUP(C72,供应链!E:I,5,0)</f>
        <v>86.1932114882506</v>
      </c>
      <c r="L72" s="27">
        <f t="shared" si="102"/>
        <v>0.00173658049622528</v>
      </c>
      <c r="M72" s="17">
        <v>277</v>
      </c>
      <c r="N72" s="26">
        <v>0.0469314079422383</v>
      </c>
      <c r="O72" s="18">
        <v>13</v>
      </c>
      <c r="P72" s="18">
        <v>2098</v>
      </c>
      <c r="Q72" s="40">
        <f t="shared" si="144"/>
        <v>161.384615384615</v>
      </c>
      <c r="R72" s="17">
        <f t="shared" si="103"/>
        <v>-229</v>
      </c>
      <c r="S72" s="36">
        <f t="shared" si="104"/>
        <v>-0.109151572926597</v>
      </c>
      <c r="T72" s="17">
        <v>260</v>
      </c>
      <c r="U72" s="26">
        <v>0.0269230769230769</v>
      </c>
      <c r="V72" s="18">
        <v>7</v>
      </c>
      <c r="W72" s="18">
        <v>1125</v>
      </c>
      <c r="X72" s="40">
        <f t="shared" si="105"/>
        <v>160.714285714286</v>
      </c>
      <c r="Y72" s="17">
        <f t="shared" si="172"/>
        <v>-128</v>
      </c>
      <c r="Z72" s="36">
        <f t="shared" si="173"/>
        <v>-0.113777777777778</v>
      </c>
      <c r="AA72" s="17">
        <v>275</v>
      </c>
      <c r="AB72" s="26">
        <v>0.0145454545454545</v>
      </c>
      <c r="AC72" s="18">
        <v>4</v>
      </c>
      <c r="AD72" s="18">
        <v>646</v>
      </c>
      <c r="AE72" s="40">
        <v>169</v>
      </c>
      <c r="AF72" s="17">
        <f t="shared" si="145"/>
        <v>-40</v>
      </c>
      <c r="AG72" s="36">
        <f t="shared" si="146"/>
        <v>-0.0619195046439628</v>
      </c>
      <c r="AH72" s="17">
        <v>126</v>
      </c>
      <c r="AI72" s="26">
        <v>0.0317460317460317</v>
      </c>
      <c r="AJ72" s="18">
        <v>4</v>
      </c>
      <c r="AK72" s="18">
        <v>715</v>
      </c>
      <c r="AL72" s="40">
        <v>169</v>
      </c>
      <c r="AM72" s="17">
        <f t="shared" si="147"/>
        <v>-40</v>
      </c>
      <c r="AN72" s="36">
        <f t="shared" si="148"/>
        <v>-0.0559440559440559</v>
      </c>
      <c r="AO72" s="17">
        <v>133</v>
      </c>
      <c r="AP72" s="26">
        <v>0.0075187969924812</v>
      </c>
      <c r="AQ72" s="18">
        <v>1</v>
      </c>
      <c r="AR72" s="18">
        <v>165</v>
      </c>
      <c r="AS72" s="40">
        <v>169</v>
      </c>
      <c r="AT72" s="17">
        <f t="shared" si="149"/>
        <v>-10</v>
      </c>
      <c r="AU72" s="36">
        <f t="shared" si="150"/>
        <v>-0.0606060606060606</v>
      </c>
      <c r="AV72" s="17">
        <v>137</v>
      </c>
      <c r="AW72" s="26">
        <v>0</v>
      </c>
      <c r="AX72" s="18">
        <v>0</v>
      </c>
      <c r="AY72" s="18">
        <v>0</v>
      </c>
      <c r="AZ72" s="40">
        <v>169</v>
      </c>
      <c r="BA72" s="17">
        <f t="shared" si="151"/>
        <v>0</v>
      </c>
      <c r="BB72" s="36">
        <f t="shared" si="152"/>
        <v>0</v>
      </c>
      <c r="BC72" s="17">
        <v>151</v>
      </c>
      <c r="BD72" s="26">
        <v>0.033112582781457</v>
      </c>
      <c r="BE72" s="17">
        <v>5</v>
      </c>
      <c r="BF72" s="18">
        <v>865</v>
      </c>
      <c r="BG72" s="40">
        <v>169</v>
      </c>
      <c r="BH72" s="17">
        <f t="shared" si="106"/>
        <v>-50</v>
      </c>
      <c r="BI72" s="36">
        <f t="shared" si="107"/>
        <v>-0.0578034682080925</v>
      </c>
      <c r="BJ72" s="17">
        <v>150</v>
      </c>
      <c r="BK72" s="32">
        <v>0.04</v>
      </c>
      <c r="BL72" s="17">
        <v>6</v>
      </c>
      <c r="BM72" s="18">
        <v>989</v>
      </c>
      <c r="BN72" s="40">
        <v>169</v>
      </c>
      <c r="BO72" s="17">
        <f t="shared" si="108"/>
        <v>-60</v>
      </c>
      <c r="BP72" s="36">
        <f t="shared" si="109"/>
        <v>-0.0606673407482305</v>
      </c>
      <c r="BQ72" s="17">
        <v>128</v>
      </c>
      <c r="BR72" s="32">
        <v>0.0078125</v>
      </c>
      <c r="BS72" s="18">
        <v>1</v>
      </c>
      <c r="BT72" s="18">
        <v>164</v>
      </c>
      <c r="BU72" s="40">
        <v>169</v>
      </c>
      <c r="BV72" s="17">
        <f t="shared" si="110"/>
        <v>-10</v>
      </c>
      <c r="BW72" s="36">
        <f t="shared" si="111"/>
        <v>-0.0609756097560976</v>
      </c>
      <c r="BX72" s="112">
        <v>118</v>
      </c>
      <c r="BY72" s="117">
        <v>0.0169491525423729</v>
      </c>
      <c r="BZ72" s="18">
        <v>2</v>
      </c>
      <c r="CA72" s="112">
        <v>328</v>
      </c>
      <c r="CB72" s="40">
        <v>169</v>
      </c>
      <c r="CC72" s="17">
        <f t="shared" si="112"/>
        <v>-20</v>
      </c>
      <c r="CD72" s="36">
        <f t="shared" si="113"/>
        <v>-0.0609756097560976</v>
      </c>
      <c r="CE72" s="112">
        <v>129</v>
      </c>
      <c r="CF72" s="117">
        <v>0.0155038759689922</v>
      </c>
      <c r="CG72" s="112">
        <v>2</v>
      </c>
      <c r="CH72" s="260">
        <v>368</v>
      </c>
      <c r="CI72" s="40">
        <v>169</v>
      </c>
      <c r="CJ72" s="17">
        <f t="shared" si="114"/>
        <v>-20</v>
      </c>
      <c r="CK72" s="36">
        <f t="shared" si="115"/>
        <v>-0.0543478260869565</v>
      </c>
      <c r="CL72" s="120">
        <v>120</v>
      </c>
      <c r="CM72" s="121">
        <v>0.0583333333333333</v>
      </c>
      <c r="CN72" s="55">
        <v>7</v>
      </c>
      <c r="CO72" s="55">
        <v>1185</v>
      </c>
      <c r="CP72" s="40">
        <v>169</v>
      </c>
      <c r="CQ72" s="17">
        <f t="shared" si="116"/>
        <v>-70</v>
      </c>
      <c r="CR72" s="36">
        <f t="shared" si="117"/>
        <v>-0.0590717299578059</v>
      </c>
      <c r="CS72" s="122">
        <v>125</v>
      </c>
      <c r="CT72" s="121">
        <v>0</v>
      </c>
      <c r="CU72" s="122">
        <v>0</v>
      </c>
      <c r="CV72" s="122">
        <v>0</v>
      </c>
      <c r="CW72" s="40">
        <v>169</v>
      </c>
      <c r="CX72" s="17">
        <f t="shared" si="118"/>
        <v>0</v>
      </c>
      <c r="CY72" s="36">
        <f t="shared" si="119"/>
        <v>0</v>
      </c>
      <c r="CZ72" s="112">
        <v>124</v>
      </c>
      <c r="DA72" s="117">
        <v>0.0161290322580645</v>
      </c>
      <c r="DB72" s="112">
        <v>2</v>
      </c>
      <c r="DC72" s="112">
        <v>349</v>
      </c>
      <c r="DD72" s="40">
        <v>169</v>
      </c>
      <c r="DE72" s="17">
        <f t="shared" si="120"/>
        <v>-20</v>
      </c>
      <c r="DF72" s="36">
        <f t="shared" si="121"/>
        <v>-0.0573065902578797</v>
      </c>
      <c r="DG72" s="126">
        <v>180</v>
      </c>
      <c r="DH72" s="32">
        <v>0.0111111111111111</v>
      </c>
      <c r="DI72" s="17">
        <v>2</v>
      </c>
      <c r="DJ72" s="18">
        <v>338</v>
      </c>
      <c r="DK72" s="40">
        <v>169</v>
      </c>
      <c r="DL72" s="17">
        <f t="shared" si="122"/>
        <v>-20</v>
      </c>
      <c r="DM72" s="36">
        <f t="shared" si="123"/>
        <v>-0.0591715976331361</v>
      </c>
      <c r="DN72" s="33">
        <v>331</v>
      </c>
      <c r="DO72" s="32">
        <v>0.0574018126888218</v>
      </c>
      <c r="DP72" s="18">
        <v>19</v>
      </c>
      <c r="DQ72" s="18">
        <v>2865</v>
      </c>
      <c r="DR72" s="40">
        <f t="shared" si="124"/>
        <v>150.789473684211</v>
      </c>
      <c r="DS72" s="17">
        <f t="shared" si="125"/>
        <v>-536</v>
      </c>
      <c r="DT72" s="36">
        <f t="shared" si="126"/>
        <v>-0.187085514834206</v>
      </c>
      <c r="DU72" s="18">
        <v>284</v>
      </c>
      <c r="DV72" s="26">
        <v>0.028169014084507</v>
      </c>
      <c r="DW72" s="18">
        <v>8</v>
      </c>
      <c r="DX72" s="18">
        <v>1171</v>
      </c>
      <c r="DY72" s="40">
        <f t="shared" si="127"/>
        <v>146.375</v>
      </c>
      <c r="DZ72" s="17">
        <f t="shared" si="128"/>
        <v>-261</v>
      </c>
      <c r="EA72" s="36">
        <f t="shared" si="129"/>
        <v>-0.222886421861657</v>
      </c>
      <c r="EB72" s="18">
        <v>438</v>
      </c>
      <c r="EC72" s="26">
        <v>0.0776255707762557</v>
      </c>
      <c r="ED72" s="18">
        <v>34</v>
      </c>
      <c r="EE72" s="18">
        <v>5916</v>
      </c>
      <c r="EF72" s="40">
        <f t="shared" si="130"/>
        <v>174</v>
      </c>
      <c r="EG72" s="17">
        <f t="shared" si="131"/>
        <v>-170</v>
      </c>
      <c r="EH72" s="36">
        <f t="shared" si="132"/>
        <v>-0.028735632183908</v>
      </c>
      <c r="EI72" s="18">
        <v>208</v>
      </c>
      <c r="EJ72" s="26">
        <v>0.0192307692307692</v>
      </c>
      <c r="EK72" s="18">
        <v>4</v>
      </c>
      <c r="EL72" s="18">
        <v>636</v>
      </c>
      <c r="EM72" s="40">
        <v>169</v>
      </c>
      <c r="EN72" s="17">
        <f t="shared" si="133"/>
        <v>-40</v>
      </c>
      <c r="EO72" s="36">
        <f t="shared" si="134"/>
        <v>-0.0628930817610063</v>
      </c>
      <c r="EP72" s="18">
        <v>191</v>
      </c>
      <c r="EQ72" s="26">
        <v>0.0209424083769634</v>
      </c>
      <c r="ER72" s="18">
        <v>4</v>
      </c>
      <c r="ES72" s="18">
        <v>624</v>
      </c>
      <c r="ET72" s="40">
        <v>169</v>
      </c>
      <c r="EU72" s="17">
        <f t="shared" si="135"/>
        <v>-40</v>
      </c>
      <c r="EV72" s="36">
        <f t="shared" si="136"/>
        <v>-0.0641025641025641</v>
      </c>
      <c r="EW72" s="18">
        <v>131</v>
      </c>
      <c r="EX72" s="26">
        <v>0.00763358778625954</v>
      </c>
      <c r="EY72" s="17">
        <v>1</v>
      </c>
      <c r="EZ72" s="18">
        <v>168</v>
      </c>
      <c r="FA72" s="40">
        <v>169</v>
      </c>
      <c r="FB72" s="17">
        <f t="shared" si="153"/>
        <v>-10</v>
      </c>
      <c r="FC72" s="36">
        <f t="shared" si="154"/>
        <v>-0.0595238095238095</v>
      </c>
      <c r="FD72" s="18">
        <v>100</v>
      </c>
      <c r="FE72" s="26">
        <v>0.01</v>
      </c>
      <c r="FF72" s="17">
        <v>1</v>
      </c>
      <c r="FG72" s="18">
        <v>164</v>
      </c>
      <c r="FH72" s="40">
        <v>169</v>
      </c>
      <c r="FI72" s="17">
        <f t="shared" si="155"/>
        <v>-10</v>
      </c>
      <c r="FJ72" s="36">
        <f t="shared" si="156"/>
        <v>-0.0609756097560976</v>
      </c>
      <c r="FK72" s="18">
        <v>127</v>
      </c>
      <c r="FL72" s="26">
        <v>0.0078740157480315</v>
      </c>
      <c r="FM72" s="17">
        <v>1</v>
      </c>
      <c r="FN72" s="18">
        <v>169</v>
      </c>
      <c r="FO72" s="40">
        <v>169</v>
      </c>
      <c r="FP72" s="17">
        <f t="shared" si="157"/>
        <v>-10</v>
      </c>
      <c r="FQ72" s="36">
        <f t="shared" si="158"/>
        <v>-0.0591715976331361</v>
      </c>
      <c r="FR72" s="18">
        <v>104</v>
      </c>
      <c r="FS72" s="26">
        <v>0.0865384615384615</v>
      </c>
      <c r="FT72" s="17">
        <v>9</v>
      </c>
      <c r="FU72" s="18">
        <v>1431</v>
      </c>
      <c r="FV72" s="40">
        <v>169</v>
      </c>
      <c r="FW72" s="17">
        <f t="shared" si="159"/>
        <v>-90</v>
      </c>
      <c r="FX72" s="36">
        <f t="shared" si="160"/>
        <v>-0.0628930817610063</v>
      </c>
      <c r="FY72" s="18">
        <v>170</v>
      </c>
      <c r="FZ72" s="26">
        <v>0.0235294117647059</v>
      </c>
      <c r="GA72" s="17">
        <v>4</v>
      </c>
      <c r="GB72" s="18">
        <v>628</v>
      </c>
      <c r="GC72" s="40">
        <v>169</v>
      </c>
      <c r="GD72" s="17">
        <f t="shared" si="161"/>
        <v>-40</v>
      </c>
      <c r="GE72" s="36">
        <f t="shared" si="162"/>
        <v>-0.0636942675159236</v>
      </c>
      <c r="GF72" s="18">
        <v>154</v>
      </c>
      <c r="GG72" s="26">
        <v>0.038961038961039</v>
      </c>
      <c r="GH72" s="18">
        <v>6</v>
      </c>
      <c r="GI72" s="18">
        <v>954</v>
      </c>
      <c r="GJ72" s="40">
        <v>169</v>
      </c>
      <c r="GK72" s="17">
        <f t="shared" si="163"/>
        <v>-60</v>
      </c>
      <c r="GL72" s="36">
        <f t="shared" si="164"/>
        <v>-0.0628930817610063</v>
      </c>
      <c r="GM72" s="18">
        <v>203</v>
      </c>
      <c r="GN72" s="26">
        <v>0.0443349753694581</v>
      </c>
      <c r="GO72" s="18">
        <v>9</v>
      </c>
      <c r="GP72" s="18">
        <v>1401</v>
      </c>
      <c r="GQ72" s="40">
        <v>169</v>
      </c>
      <c r="GR72" s="17">
        <f t="shared" si="165"/>
        <v>-90</v>
      </c>
      <c r="GS72" s="36">
        <f t="shared" si="166"/>
        <v>-0.0642398286937901</v>
      </c>
      <c r="GT72" s="18">
        <v>153</v>
      </c>
      <c r="GU72" s="26">
        <v>0.0261437908496732</v>
      </c>
      <c r="GV72" s="18">
        <v>4</v>
      </c>
      <c r="GW72" s="18">
        <v>611</v>
      </c>
      <c r="GX72" s="40">
        <v>169</v>
      </c>
      <c r="GY72" s="17">
        <f t="shared" si="137"/>
        <v>-40</v>
      </c>
      <c r="GZ72" s="36">
        <f t="shared" si="138"/>
        <v>-0.0654664484451719</v>
      </c>
      <c r="HA72" s="18">
        <v>136</v>
      </c>
      <c r="HB72" s="26">
        <v>0.0147058823529412</v>
      </c>
      <c r="HC72" s="18">
        <v>2</v>
      </c>
      <c r="HD72" s="18">
        <v>318</v>
      </c>
      <c r="HE72" s="40">
        <v>169</v>
      </c>
      <c r="HF72" s="17">
        <f t="shared" si="167"/>
        <v>-20</v>
      </c>
      <c r="HG72" s="36">
        <f t="shared" si="168"/>
        <v>-0.0628930817610063</v>
      </c>
      <c r="HH72" s="18">
        <v>104</v>
      </c>
      <c r="HI72" s="26">
        <v>0.0480769230769231</v>
      </c>
      <c r="HJ72" s="17">
        <v>5</v>
      </c>
      <c r="HK72" s="18">
        <v>785</v>
      </c>
      <c r="HL72" s="40">
        <v>169</v>
      </c>
      <c r="HM72" s="17">
        <f t="shared" si="169"/>
        <v>-50</v>
      </c>
      <c r="HN72" s="36">
        <f t="shared" si="170"/>
        <v>-0.0636942675159236</v>
      </c>
      <c r="HO72" s="18"/>
      <c r="HP72" s="26"/>
      <c r="HQ72" s="17"/>
      <c r="HR72" s="18"/>
      <c r="HS72" s="40"/>
      <c r="HT72" s="17"/>
      <c r="HU72" s="36"/>
      <c r="HV72" s="17">
        <v>296</v>
      </c>
      <c r="HW72" s="17">
        <v>49791.17</v>
      </c>
      <c r="HX72" s="18">
        <v>217</v>
      </c>
      <c r="HY72" s="18">
        <v>36792.5</v>
      </c>
      <c r="HZ72" s="17">
        <v>590</v>
      </c>
      <c r="IA72" s="17">
        <v>96159</v>
      </c>
      <c r="IB72" s="18">
        <v>201</v>
      </c>
      <c r="IC72" s="17">
        <v>32821</v>
      </c>
      <c r="ID72" s="17">
        <v>161</v>
      </c>
      <c r="IE72" s="17">
        <v>25884</v>
      </c>
      <c r="IF72" s="41"/>
      <c r="IG72" s="41"/>
      <c r="IH72" s="41"/>
      <c r="II72" s="41"/>
      <c r="IJ72" s="41"/>
      <c r="IK72" s="41"/>
      <c r="IL72" s="18"/>
      <c r="IM72" s="41"/>
      <c r="IN72" s="41"/>
      <c r="IO72" s="41"/>
      <c r="IP72" s="18"/>
      <c r="IQ72" s="18"/>
      <c r="IR72" s="18">
        <f t="shared" si="139"/>
        <v>167</v>
      </c>
      <c r="IS72" s="18">
        <f t="shared" si="140"/>
        <v>27176</v>
      </c>
      <c r="IT72" s="17">
        <v>179</v>
      </c>
      <c r="IU72" s="18">
        <f t="shared" si="171"/>
        <v>-2184</v>
      </c>
      <c r="IV72" s="36">
        <f t="shared" si="141"/>
        <v>-0.0803650279658522</v>
      </c>
      <c r="IW72" s="18">
        <f t="shared" si="142"/>
        <v>1632</v>
      </c>
      <c r="IX72" s="42">
        <f t="shared" si="143"/>
        <v>268623.67</v>
      </c>
      <c r="IY72" s="43"/>
      <c r="IZ72" s="43"/>
      <c r="JA72" s="44" t="str">
        <f>ROUND(JB53,4)*100&amp;"%"</f>
        <v>70.38%</v>
      </c>
    </row>
    <row r="73" spans="1:261">
      <c r="A73" s="16" t="s">
        <v>126</v>
      </c>
      <c r="B73" s="17" t="s">
        <v>48</v>
      </c>
      <c r="C73" s="18">
        <v>6939962730912</v>
      </c>
      <c r="D73" s="18">
        <v>21061310000002</v>
      </c>
      <c r="E73" s="17" t="s">
        <v>284</v>
      </c>
      <c r="F73" s="19" t="s">
        <v>285</v>
      </c>
      <c r="G73" s="17" t="s">
        <v>129</v>
      </c>
      <c r="H73" s="26">
        <f>VLOOKUP(C73,供应链!E:J,6,0)</f>
        <v>0.96</v>
      </c>
      <c r="I73" s="17">
        <f>VLOOKUP(C73,供应链!E:H,4,0)</f>
        <v>195</v>
      </c>
      <c r="J73" s="17">
        <f>VLOOKUP(C73,供应链!E:K,7,0)</f>
        <v>49</v>
      </c>
      <c r="K73" s="18">
        <f>VLOOKUP(C73,供应链!E:I,5,0)</f>
        <v>40.5419444203965</v>
      </c>
      <c r="L73" s="27">
        <f t="shared" si="102"/>
        <v>0.00246448848865503</v>
      </c>
      <c r="M73" s="17">
        <v>610</v>
      </c>
      <c r="N73" s="26">
        <v>0.0426229508196721</v>
      </c>
      <c r="O73" s="18">
        <v>26</v>
      </c>
      <c r="P73" s="18">
        <v>4037</v>
      </c>
      <c r="Q73" s="40">
        <f t="shared" si="144"/>
        <v>155.269230769231</v>
      </c>
      <c r="R73" s="17">
        <f t="shared" si="103"/>
        <v>-617</v>
      </c>
      <c r="S73" s="36">
        <f t="shared" si="104"/>
        <v>-0.152836264552886</v>
      </c>
      <c r="T73" s="17">
        <v>439</v>
      </c>
      <c r="U73" s="26">
        <v>0.0273348519362187</v>
      </c>
      <c r="V73" s="18">
        <v>12</v>
      </c>
      <c r="W73" s="18">
        <v>1791</v>
      </c>
      <c r="X73" s="40">
        <f t="shared" si="105"/>
        <v>149.25</v>
      </c>
      <c r="Y73" s="17">
        <f t="shared" si="172"/>
        <v>-357</v>
      </c>
      <c r="Z73" s="36">
        <f t="shared" si="173"/>
        <v>-0.199329983249581</v>
      </c>
      <c r="AA73" s="17">
        <v>411</v>
      </c>
      <c r="AB73" s="26">
        <v>0.0389294403892944</v>
      </c>
      <c r="AC73" s="18">
        <v>16</v>
      </c>
      <c r="AD73" s="18">
        <v>2447</v>
      </c>
      <c r="AE73" s="40">
        <v>179</v>
      </c>
      <c r="AF73" s="17">
        <f t="shared" si="145"/>
        <v>0</v>
      </c>
      <c r="AG73" s="36">
        <f t="shared" si="146"/>
        <v>0</v>
      </c>
      <c r="AH73" s="17">
        <v>316</v>
      </c>
      <c r="AI73" s="26">
        <v>0.0221518987341772</v>
      </c>
      <c r="AJ73" s="18">
        <v>7</v>
      </c>
      <c r="AK73" s="18">
        <v>1159</v>
      </c>
      <c r="AL73" s="40">
        <v>179</v>
      </c>
      <c r="AM73" s="17">
        <f t="shared" si="147"/>
        <v>0</v>
      </c>
      <c r="AN73" s="36">
        <f t="shared" si="148"/>
        <v>0</v>
      </c>
      <c r="AO73" s="17">
        <v>309</v>
      </c>
      <c r="AP73" s="26">
        <v>0.0129449838187702</v>
      </c>
      <c r="AQ73" s="18">
        <v>4</v>
      </c>
      <c r="AR73" s="18">
        <v>631</v>
      </c>
      <c r="AS73" s="40">
        <v>179</v>
      </c>
      <c r="AT73" s="17">
        <f t="shared" si="149"/>
        <v>0</v>
      </c>
      <c r="AU73" s="36">
        <f t="shared" si="150"/>
        <v>0</v>
      </c>
      <c r="AV73" s="17">
        <v>356</v>
      </c>
      <c r="AW73" s="26">
        <v>0.0224719101123595</v>
      </c>
      <c r="AX73" s="18">
        <v>8</v>
      </c>
      <c r="AY73" s="18">
        <v>1240</v>
      </c>
      <c r="AZ73" s="40">
        <v>179</v>
      </c>
      <c r="BA73" s="17">
        <f t="shared" si="151"/>
        <v>0</v>
      </c>
      <c r="BB73" s="36">
        <f t="shared" si="152"/>
        <v>0</v>
      </c>
      <c r="BC73" s="17">
        <v>401</v>
      </c>
      <c r="BD73" s="26">
        <v>0.0324189526184539</v>
      </c>
      <c r="BE73" s="17">
        <v>13</v>
      </c>
      <c r="BF73" s="18">
        <v>2085</v>
      </c>
      <c r="BG73" s="40">
        <v>179</v>
      </c>
      <c r="BH73" s="17">
        <f t="shared" si="106"/>
        <v>0</v>
      </c>
      <c r="BI73" s="36">
        <f t="shared" si="107"/>
        <v>0</v>
      </c>
      <c r="BJ73" s="17">
        <v>326</v>
      </c>
      <c r="BK73" s="32">
        <v>0.0245398773006135</v>
      </c>
      <c r="BL73" s="17">
        <v>8</v>
      </c>
      <c r="BM73" s="18">
        <v>1265</v>
      </c>
      <c r="BN73" s="40">
        <v>179</v>
      </c>
      <c r="BO73" s="17">
        <f t="shared" si="108"/>
        <v>0</v>
      </c>
      <c r="BP73" s="36">
        <f t="shared" si="109"/>
        <v>0</v>
      </c>
      <c r="BQ73" s="17">
        <v>392</v>
      </c>
      <c r="BR73" s="32">
        <v>0.0153061224489796</v>
      </c>
      <c r="BS73" s="18">
        <v>6</v>
      </c>
      <c r="BT73" s="18">
        <v>933</v>
      </c>
      <c r="BU73" s="40">
        <v>179</v>
      </c>
      <c r="BV73" s="17">
        <f t="shared" si="110"/>
        <v>0</v>
      </c>
      <c r="BW73" s="36">
        <f t="shared" si="111"/>
        <v>0</v>
      </c>
      <c r="BX73" s="112">
        <v>317</v>
      </c>
      <c r="BY73" s="117">
        <v>0.0220820189274448</v>
      </c>
      <c r="BZ73" s="18">
        <v>7</v>
      </c>
      <c r="CA73" s="112">
        <v>1141</v>
      </c>
      <c r="CB73" s="40">
        <v>179</v>
      </c>
      <c r="CC73" s="17">
        <f t="shared" si="112"/>
        <v>0</v>
      </c>
      <c r="CD73" s="36">
        <f t="shared" si="113"/>
        <v>0</v>
      </c>
      <c r="CE73" s="112">
        <v>272</v>
      </c>
      <c r="CF73" s="117">
        <v>0.0220588235294118</v>
      </c>
      <c r="CG73" s="112">
        <v>6</v>
      </c>
      <c r="CH73" s="260">
        <v>914.571428571428</v>
      </c>
      <c r="CI73" s="40">
        <v>179</v>
      </c>
      <c r="CJ73" s="17">
        <f t="shared" si="114"/>
        <v>0</v>
      </c>
      <c r="CK73" s="36">
        <f t="shared" si="115"/>
        <v>0</v>
      </c>
      <c r="CL73" s="120">
        <v>294</v>
      </c>
      <c r="CM73" s="121">
        <v>0.0136054421768707</v>
      </c>
      <c r="CN73" s="55">
        <v>4</v>
      </c>
      <c r="CO73" s="55">
        <v>606</v>
      </c>
      <c r="CP73" s="40">
        <v>179</v>
      </c>
      <c r="CQ73" s="17">
        <f t="shared" si="116"/>
        <v>0</v>
      </c>
      <c r="CR73" s="36">
        <f t="shared" si="117"/>
        <v>0</v>
      </c>
      <c r="CS73" s="122">
        <v>293</v>
      </c>
      <c r="CT73" s="121">
        <v>0.0273037542662116</v>
      </c>
      <c r="CU73" s="122">
        <v>8</v>
      </c>
      <c r="CV73" s="122">
        <v>1282</v>
      </c>
      <c r="CW73" s="40">
        <v>179</v>
      </c>
      <c r="CX73" s="17">
        <f t="shared" si="118"/>
        <v>0</v>
      </c>
      <c r="CY73" s="36">
        <f t="shared" si="119"/>
        <v>0</v>
      </c>
      <c r="CZ73" s="112">
        <v>428</v>
      </c>
      <c r="DA73" s="117">
        <v>0.0280373831775701</v>
      </c>
      <c r="DB73" s="112">
        <v>12</v>
      </c>
      <c r="DC73" s="112">
        <v>1870</v>
      </c>
      <c r="DD73" s="40">
        <v>179</v>
      </c>
      <c r="DE73" s="17">
        <f t="shared" si="120"/>
        <v>0</v>
      </c>
      <c r="DF73" s="36">
        <f t="shared" si="121"/>
        <v>0</v>
      </c>
      <c r="DG73" s="126">
        <v>498</v>
      </c>
      <c r="DH73" s="32">
        <v>0</v>
      </c>
      <c r="DI73" s="17">
        <v>0</v>
      </c>
      <c r="DJ73" s="18">
        <v>0</v>
      </c>
      <c r="DK73" s="40">
        <v>179</v>
      </c>
      <c r="DL73" s="17">
        <f t="shared" si="122"/>
        <v>0</v>
      </c>
      <c r="DM73" s="36">
        <f t="shared" si="123"/>
        <v>0</v>
      </c>
      <c r="DN73" s="33">
        <v>636</v>
      </c>
      <c r="DO73" s="32">
        <v>0.0424528301886792</v>
      </c>
      <c r="DP73" s="18">
        <v>27</v>
      </c>
      <c r="DQ73" s="18">
        <v>4270</v>
      </c>
      <c r="DR73" s="40">
        <f t="shared" si="124"/>
        <v>158.148148148148</v>
      </c>
      <c r="DS73" s="17">
        <f t="shared" si="125"/>
        <v>-563</v>
      </c>
      <c r="DT73" s="36">
        <f t="shared" si="126"/>
        <v>-0.131850117096019</v>
      </c>
      <c r="DU73" s="18">
        <v>519</v>
      </c>
      <c r="DV73" s="26">
        <v>0.0115606936416185</v>
      </c>
      <c r="DW73" s="18">
        <v>6</v>
      </c>
      <c r="DX73" s="18">
        <v>942</v>
      </c>
      <c r="DY73" s="40">
        <f t="shared" si="127"/>
        <v>157</v>
      </c>
      <c r="DZ73" s="17">
        <f t="shared" si="128"/>
        <v>-132</v>
      </c>
      <c r="EA73" s="36">
        <f t="shared" si="129"/>
        <v>-0.140127388535032</v>
      </c>
      <c r="EB73" s="18">
        <v>731</v>
      </c>
      <c r="EC73" s="26">
        <v>0.0341997264021888</v>
      </c>
      <c r="ED73" s="18">
        <v>25</v>
      </c>
      <c r="EE73" s="18">
        <v>4198</v>
      </c>
      <c r="EF73" s="40">
        <f t="shared" si="130"/>
        <v>167.92</v>
      </c>
      <c r="EG73" s="17">
        <f t="shared" si="131"/>
        <v>-277</v>
      </c>
      <c r="EH73" s="36">
        <f t="shared" si="132"/>
        <v>-0.065983801810386</v>
      </c>
      <c r="EI73" s="18">
        <v>363</v>
      </c>
      <c r="EJ73" s="26">
        <v>0.0165289256198347</v>
      </c>
      <c r="EK73" s="18">
        <v>6</v>
      </c>
      <c r="EL73" s="18">
        <v>1001</v>
      </c>
      <c r="EM73" s="40">
        <v>179</v>
      </c>
      <c r="EN73" s="17">
        <f t="shared" si="133"/>
        <v>0</v>
      </c>
      <c r="EO73" s="36">
        <f t="shared" si="134"/>
        <v>0</v>
      </c>
      <c r="EP73" s="18">
        <v>338</v>
      </c>
      <c r="EQ73" s="26">
        <v>0.014792899408284</v>
      </c>
      <c r="ER73" s="18">
        <v>5</v>
      </c>
      <c r="ES73" s="18">
        <v>869</v>
      </c>
      <c r="ET73" s="40">
        <v>179</v>
      </c>
      <c r="EU73" s="17">
        <f t="shared" si="135"/>
        <v>0</v>
      </c>
      <c r="EV73" s="36">
        <f t="shared" si="136"/>
        <v>0</v>
      </c>
      <c r="EW73" s="18">
        <v>221</v>
      </c>
      <c r="EX73" s="26">
        <v>0.0226244343891403</v>
      </c>
      <c r="EY73" s="17">
        <v>5</v>
      </c>
      <c r="EZ73" s="18">
        <v>885</v>
      </c>
      <c r="FA73" s="40">
        <v>179</v>
      </c>
      <c r="FB73" s="17">
        <f t="shared" si="153"/>
        <v>0</v>
      </c>
      <c r="FC73" s="36">
        <f t="shared" si="154"/>
        <v>0</v>
      </c>
      <c r="FD73" s="18">
        <v>194</v>
      </c>
      <c r="FE73" s="26">
        <v>0.0206185567010309</v>
      </c>
      <c r="FF73" s="17">
        <v>4</v>
      </c>
      <c r="FG73" s="18">
        <v>716</v>
      </c>
      <c r="FH73" s="40">
        <v>179</v>
      </c>
      <c r="FI73" s="17">
        <f t="shared" si="155"/>
        <v>0</v>
      </c>
      <c r="FJ73" s="36">
        <f t="shared" si="156"/>
        <v>0</v>
      </c>
      <c r="FK73" s="18">
        <v>165</v>
      </c>
      <c r="FL73" s="26">
        <v>0.0242424242424242</v>
      </c>
      <c r="FM73" s="17">
        <v>4</v>
      </c>
      <c r="FN73" s="18">
        <v>706</v>
      </c>
      <c r="FO73" s="40">
        <v>179</v>
      </c>
      <c r="FP73" s="17">
        <f t="shared" si="157"/>
        <v>0</v>
      </c>
      <c r="FQ73" s="36">
        <f t="shared" si="158"/>
        <v>0</v>
      </c>
      <c r="FR73" s="18">
        <v>192</v>
      </c>
      <c r="FS73" s="26">
        <v>0.015625</v>
      </c>
      <c r="FT73" s="17">
        <v>3</v>
      </c>
      <c r="FU73" s="18">
        <v>537</v>
      </c>
      <c r="FV73" s="40">
        <v>179</v>
      </c>
      <c r="FW73" s="17">
        <f t="shared" si="159"/>
        <v>0</v>
      </c>
      <c r="FX73" s="36">
        <f t="shared" si="160"/>
        <v>0</v>
      </c>
      <c r="FY73" s="18">
        <v>167</v>
      </c>
      <c r="FZ73" s="26">
        <v>0.00598802395209581</v>
      </c>
      <c r="GA73" s="17">
        <v>1</v>
      </c>
      <c r="GB73" s="18">
        <v>179</v>
      </c>
      <c r="GC73" s="40">
        <v>179</v>
      </c>
      <c r="GD73" s="17">
        <f t="shared" si="161"/>
        <v>0</v>
      </c>
      <c r="GE73" s="36">
        <f t="shared" si="162"/>
        <v>0</v>
      </c>
      <c r="GF73" s="18">
        <v>154</v>
      </c>
      <c r="GG73" s="26">
        <v>0.025974025974026</v>
      </c>
      <c r="GH73" s="18">
        <v>4</v>
      </c>
      <c r="GI73" s="18">
        <v>763</v>
      </c>
      <c r="GJ73" s="40">
        <v>179</v>
      </c>
      <c r="GK73" s="17">
        <f t="shared" si="163"/>
        <v>0</v>
      </c>
      <c r="GL73" s="36">
        <f t="shared" si="164"/>
        <v>0</v>
      </c>
      <c r="GM73" s="18">
        <v>187</v>
      </c>
      <c r="GN73" s="26">
        <v>0.0106951871657754</v>
      </c>
      <c r="GO73" s="18">
        <v>2</v>
      </c>
      <c r="GP73" s="18">
        <v>358</v>
      </c>
      <c r="GQ73" s="40">
        <v>179</v>
      </c>
      <c r="GR73" s="17">
        <f t="shared" si="165"/>
        <v>0</v>
      </c>
      <c r="GS73" s="36">
        <f t="shared" si="166"/>
        <v>0</v>
      </c>
      <c r="GT73" s="18">
        <v>174</v>
      </c>
      <c r="GU73" s="26">
        <v>0.0114942528735632</v>
      </c>
      <c r="GV73" s="18">
        <v>2</v>
      </c>
      <c r="GW73" s="18">
        <v>351</v>
      </c>
      <c r="GX73" s="40">
        <v>179</v>
      </c>
      <c r="GY73" s="17">
        <f t="shared" si="137"/>
        <v>0</v>
      </c>
      <c r="GZ73" s="36">
        <f t="shared" si="138"/>
        <v>0</v>
      </c>
      <c r="HA73" s="18">
        <v>191</v>
      </c>
      <c r="HB73" s="26">
        <v>0</v>
      </c>
      <c r="HC73" s="18">
        <v>0</v>
      </c>
      <c r="HD73" s="18">
        <v>0</v>
      </c>
      <c r="HE73" s="40">
        <v>179</v>
      </c>
      <c r="HF73" s="17">
        <f t="shared" si="167"/>
        <v>0</v>
      </c>
      <c r="HG73" s="36">
        <f t="shared" si="168"/>
        <v>0</v>
      </c>
      <c r="HH73" s="18">
        <v>200</v>
      </c>
      <c r="HI73" s="26">
        <v>0.03</v>
      </c>
      <c r="HJ73" s="17">
        <v>6</v>
      </c>
      <c r="HK73" s="18">
        <v>1045</v>
      </c>
      <c r="HL73" s="40">
        <v>179</v>
      </c>
      <c r="HM73" s="17">
        <f t="shared" si="169"/>
        <v>0</v>
      </c>
      <c r="HN73" s="36">
        <f t="shared" si="170"/>
        <v>0</v>
      </c>
      <c r="HO73" s="18"/>
      <c r="HP73" s="26"/>
      <c r="HQ73" s="17"/>
      <c r="HR73" s="18"/>
      <c r="HS73" s="40"/>
      <c r="HT73" s="17"/>
      <c r="HU73" s="36"/>
      <c r="HV73" s="17">
        <v>408</v>
      </c>
      <c r="HW73" s="17">
        <v>74056.91</v>
      </c>
      <c r="HX73" s="18">
        <v>209</v>
      </c>
      <c r="HY73" s="18">
        <v>37492.16</v>
      </c>
      <c r="HZ73" s="17">
        <v>309</v>
      </c>
      <c r="IA73" s="17">
        <v>55915</v>
      </c>
      <c r="IB73" s="17">
        <v>297</v>
      </c>
      <c r="IC73" s="17">
        <v>51917</v>
      </c>
      <c r="ID73" s="17">
        <v>195</v>
      </c>
      <c r="IE73" s="17">
        <v>34254</v>
      </c>
      <c r="IF73" s="41"/>
      <c r="IG73" s="41"/>
      <c r="IH73" s="41"/>
      <c r="II73" s="41"/>
      <c r="IJ73" s="41"/>
      <c r="IK73" s="41"/>
      <c r="IL73" s="18"/>
      <c r="IM73" s="41"/>
      <c r="IN73" s="41"/>
      <c r="IO73" s="41"/>
      <c r="IP73" s="18"/>
      <c r="IQ73" s="18"/>
      <c r="IR73" s="18">
        <f t="shared" si="139"/>
        <v>237</v>
      </c>
      <c r="IS73" s="18">
        <f t="shared" si="140"/>
        <v>38221.5714285714</v>
      </c>
      <c r="IT73" s="17">
        <v>179</v>
      </c>
      <c r="IU73" s="18">
        <f t="shared" si="171"/>
        <v>-1946</v>
      </c>
      <c r="IV73" s="36">
        <f t="shared" si="141"/>
        <v>-0.0509136575830402</v>
      </c>
      <c r="IW73" s="18">
        <f t="shared" si="142"/>
        <v>1655</v>
      </c>
      <c r="IX73" s="42">
        <f t="shared" si="143"/>
        <v>291856.641428571</v>
      </c>
      <c r="IY73" s="43"/>
      <c r="IZ73" s="43"/>
      <c r="JA73" t="str">
        <f ca="1">JA59&amp;JA60&amp;JA61&amp;JA62&amp;JA63&amp;JA64&amp;JA65&amp;JA66&amp;JA67&amp;JA68&amp;JA69&amp;JA70&amp;JA71&amp;JA72</f>
        <v>7月2日，猫超厨房销售额为256994，较前一日下降2.17%，前置仓库存83124，较前一日下降0.24%；截止目前，时间进度6.45%，全月销售额11260473.1743434，达成率：70.38%</v>
      </c>
    </row>
    <row r="74" spans="1:261">
      <c r="A74" s="16"/>
      <c r="B74" s="20" t="s">
        <v>236</v>
      </c>
      <c r="C74" s="18">
        <v>6939962770291</v>
      </c>
      <c r="D74" s="18">
        <v>21064011002461</v>
      </c>
      <c r="E74" s="22" t="s">
        <v>286</v>
      </c>
      <c r="F74" s="19" t="s">
        <v>287</v>
      </c>
      <c r="G74" s="17" t="s">
        <v>288</v>
      </c>
      <c r="H74" s="26">
        <f>VLOOKUP(C74,供应链!E:J,6,0)</f>
        <v>0.958333333333333</v>
      </c>
      <c r="I74" s="17">
        <f>VLOOKUP(C74,供应链!E:H,4,0)</f>
        <v>733</v>
      </c>
      <c r="J74" s="17">
        <f>VLOOKUP(C74,供应链!E:K,7,0)</f>
        <v>160</v>
      </c>
      <c r="K74" s="18">
        <f>VLOOKUP(C74,供应链!E:I,5,0)</f>
        <v>39.8064816973653</v>
      </c>
      <c r="L74" s="27">
        <f t="shared" si="102"/>
        <v>0.00790300106066593</v>
      </c>
      <c r="M74" s="17">
        <v>1144</v>
      </c>
      <c r="N74" s="26">
        <v>0.0445804195804196</v>
      </c>
      <c r="O74" s="18">
        <v>51</v>
      </c>
      <c r="P74" s="18">
        <v>3328</v>
      </c>
      <c r="Q74" s="40">
        <f t="shared" si="144"/>
        <v>65.2549019607843</v>
      </c>
      <c r="R74" s="17">
        <f t="shared" si="103"/>
        <v>-2231</v>
      </c>
      <c r="S74" s="36">
        <f t="shared" si="104"/>
        <v>-0.670372596153846</v>
      </c>
      <c r="T74" s="17">
        <v>1120</v>
      </c>
      <c r="U74" s="26">
        <v>0.0348214285714286</v>
      </c>
      <c r="V74" s="18">
        <v>39</v>
      </c>
      <c r="W74" s="18">
        <v>2541</v>
      </c>
      <c r="X74" s="40">
        <f t="shared" si="105"/>
        <v>65.1538461538462</v>
      </c>
      <c r="Y74" s="17">
        <f t="shared" si="172"/>
        <v>-1710</v>
      </c>
      <c r="Z74" s="36">
        <f t="shared" si="173"/>
        <v>-0.672963400236127</v>
      </c>
      <c r="AA74" s="17">
        <v>1767</v>
      </c>
      <c r="AB74" s="26">
        <v>0.0265987549518959</v>
      </c>
      <c r="AC74" s="18">
        <v>47</v>
      </c>
      <c r="AD74" s="18">
        <v>3309</v>
      </c>
      <c r="AE74" s="40">
        <v>89</v>
      </c>
      <c r="AF74" s="17">
        <f t="shared" si="145"/>
        <v>-940</v>
      </c>
      <c r="AG74" s="36">
        <f t="shared" si="146"/>
        <v>-0.284073738289513</v>
      </c>
      <c r="AH74" s="17">
        <v>732</v>
      </c>
      <c r="AI74" s="26">
        <v>0.0204918032786885</v>
      </c>
      <c r="AJ74" s="18">
        <v>15</v>
      </c>
      <c r="AK74" s="18">
        <v>1194</v>
      </c>
      <c r="AL74" s="40">
        <v>89</v>
      </c>
      <c r="AM74" s="17">
        <f t="shared" si="147"/>
        <v>-300</v>
      </c>
      <c r="AN74" s="36">
        <f t="shared" si="148"/>
        <v>-0.251256281407035</v>
      </c>
      <c r="AO74" s="17">
        <v>732</v>
      </c>
      <c r="AP74" s="26">
        <v>0.0300546448087432</v>
      </c>
      <c r="AQ74" s="18">
        <v>22</v>
      </c>
      <c r="AR74" s="18">
        <v>1803</v>
      </c>
      <c r="AS74" s="40">
        <v>89</v>
      </c>
      <c r="AT74" s="17">
        <f t="shared" si="149"/>
        <v>-440</v>
      </c>
      <c r="AU74" s="36">
        <f t="shared" si="150"/>
        <v>-0.244037714919578</v>
      </c>
      <c r="AV74" s="17">
        <v>829</v>
      </c>
      <c r="AW74" s="26">
        <v>0.0361881785283474</v>
      </c>
      <c r="AX74" s="18">
        <v>30</v>
      </c>
      <c r="AY74" s="18">
        <v>2024</v>
      </c>
      <c r="AZ74" s="40">
        <v>89</v>
      </c>
      <c r="BA74" s="17">
        <f t="shared" si="151"/>
        <v>-600</v>
      </c>
      <c r="BB74" s="36">
        <f t="shared" si="152"/>
        <v>-0.296442687747036</v>
      </c>
      <c r="BC74" s="17">
        <v>1007</v>
      </c>
      <c r="BD74" s="26">
        <v>0.0208540218470705</v>
      </c>
      <c r="BE74" s="17">
        <v>21</v>
      </c>
      <c r="BF74" s="18">
        <v>1545</v>
      </c>
      <c r="BG74" s="40">
        <v>89</v>
      </c>
      <c r="BH74" s="17">
        <f t="shared" si="106"/>
        <v>-420</v>
      </c>
      <c r="BI74" s="36">
        <f t="shared" si="107"/>
        <v>-0.271844660194175</v>
      </c>
      <c r="BJ74" s="17">
        <v>733</v>
      </c>
      <c r="BK74" s="32">
        <v>0.0163710777626194</v>
      </c>
      <c r="BL74" s="17">
        <v>12</v>
      </c>
      <c r="BM74" s="18">
        <v>903</v>
      </c>
      <c r="BN74" s="40">
        <v>89</v>
      </c>
      <c r="BO74" s="17">
        <f t="shared" si="108"/>
        <v>-240</v>
      </c>
      <c r="BP74" s="36">
        <f t="shared" si="109"/>
        <v>-0.26578073089701</v>
      </c>
      <c r="BQ74" s="17">
        <v>745</v>
      </c>
      <c r="BR74" s="32">
        <v>0.0308724832214765</v>
      </c>
      <c r="BS74" s="18">
        <v>23</v>
      </c>
      <c r="BT74" s="18">
        <v>1789</v>
      </c>
      <c r="BU74" s="40">
        <v>89</v>
      </c>
      <c r="BV74" s="17">
        <f t="shared" si="110"/>
        <v>-460</v>
      </c>
      <c r="BW74" s="36">
        <f t="shared" si="111"/>
        <v>-0.257126886528787</v>
      </c>
      <c r="BX74" s="112">
        <v>451</v>
      </c>
      <c r="BY74" s="117">
        <v>0.0221729490022173</v>
      </c>
      <c r="BZ74" s="18">
        <v>10</v>
      </c>
      <c r="CA74" s="112">
        <v>791</v>
      </c>
      <c r="CB74" s="40">
        <v>89</v>
      </c>
      <c r="CC74" s="17">
        <f t="shared" si="112"/>
        <v>-200</v>
      </c>
      <c r="CD74" s="36">
        <f t="shared" si="113"/>
        <v>-0.252844500632111</v>
      </c>
      <c r="CE74" s="112">
        <v>464</v>
      </c>
      <c r="CF74" s="117">
        <v>0.0237068965517241</v>
      </c>
      <c r="CG74" s="112">
        <v>11</v>
      </c>
      <c r="CH74" s="260">
        <v>759.916666666667</v>
      </c>
      <c r="CI74" s="40">
        <v>89</v>
      </c>
      <c r="CJ74" s="17">
        <f t="shared" si="114"/>
        <v>-220</v>
      </c>
      <c r="CK74" s="36">
        <f t="shared" si="115"/>
        <v>-0.289505428226779</v>
      </c>
      <c r="CL74" s="120">
        <v>1564</v>
      </c>
      <c r="CM74" s="121">
        <v>0.0230179028132992</v>
      </c>
      <c r="CN74" s="55">
        <v>36</v>
      </c>
      <c r="CO74" s="55">
        <v>2609</v>
      </c>
      <c r="CP74" s="40">
        <v>89</v>
      </c>
      <c r="CQ74" s="17">
        <f t="shared" si="116"/>
        <v>-720</v>
      </c>
      <c r="CR74" s="36">
        <f t="shared" si="117"/>
        <v>-0.275967803756228</v>
      </c>
      <c r="CS74" s="122">
        <v>1417</v>
      </c>
      <c r="CT74" s="121">
        <v>0.0197600564573042</v>
      </c>
      <c r="CU74" s="122">
        <v>28</v>
      </c>
      <c r="CV74" s="122">
        <v>2001</v>
      </c>
      <c r="CW74" s="40">
        <v>89</v>
      </c>
      <c r="CX74" s="17">
        <f t="shared" si="118"/>
        <v>-560</v>
      </c>
      <c r="CY74" s="36">
        <f t="shared" si="119"/>
        <v>-0.279860069965017</v>
      </c>
      <c r="CZ74" s="112">
        <v>1744</v>
      </c>
      <c r="DA74" s="117">
        <v>0.0172018348623853</v>
      </c>
      <c r="DB74" s="112">
        <v>30</v>
      </c>
      <c r="DC74" s="112">
        <v>2040</v>
      </c>
      <c r="DD74" s="40">
        <v>89</v>
      </c>
      <c r="DE74" s="17">
        <f t="shared" si="120"/>
        <v>-600</v>
      </c>
      <c r="DF74" s="36">
        <f t="shared" si="121"/>
        <v>-0.294117647058824</v>
      </c>
      <c r="DG74" s="126">
        <v>485</v>
      </c>
      <c r="DH74" s="32">
        <v>0</v>
      </c>
      <c r="DI74" s="17">
        <v>0</v>
      </c>
      <c r="DJ74" s="18">
        <v>0</v>
      </c>
      <c r="DK74" s="40">
        <v>89</v>
      </c>
      <c r="DL74" s="17">
        <f t="shared" si="122"/>
        <v>0</v>
      </c>
      <c r="DM74" s="36">
        <f t="shared" si="123"/>
        <v>0</v>
      </c>
      <c r="DN74" s="33">
        <v>884</v>
      </c>
      <c r="DO74" s="32">
        <v>0.0656108597285068</v>
      </c>
      <c r="DP74" s="18">
        <v>58</v>
      </c>
      <c r="DQ74" s="18">
        <v>3593</v>
      </c>
      <c r="DR74" s="40">
        <f t="shared" si="124"/>
        <v>61.948275862069</v>
      </c>
      <c r="DS74" s="17">
        <f t="shared" si="125"/>
        <v>-2729</v>
      </c>
      <c r="DT74" s="36">
        <f t="shared" si="126"/>
        <v>-0.759532424158085</v>
      </c>
      <c r="DU74" s="18">
        <v>749</v>
      </c>
      <c r="DV74" s="26">
        <v>0.0440587449933244</v>
      </c>
      <c r="DW74" s="18">
        <v>33</v>
      </c>
      <c r="DX74" s="18">
        <v>2018</v>
      </c>
      <c r="DY74" s="40">
        <f t="shared" si="127"/>
        <v>61.1515151515151</v>
      </c>
      <c r="DZ74" s="17">
        <f t="shared" si="128"/>
        <v>-1579</v>
      </c>
      <c r="EA74" s="36">
        <f t="shared" si="129"/>
        <v>-0.782457879088206</v>
      </c>
      <c r="EB74" s="18">
        <v>1129</v>
      </c>
      <c r="EC74" s="26">
        <v>0.112488928255093</v>
      </c>
      <c r="ED74" s="18">
        <v>127</v>
      </c>
      <c r="EE74" s="18">
        <v>6827</v>
      </c>
      <c r="EF74" s="40">
        <f t="shared" si="130"/>
        <v>53.755905511811</v>
      </c>
      <c r="EG74" s="17">
        <f t="shared" si="131"/>
        <v>-7016</v>
      </c>
      <c r="EH74" s="36">
        <f t="shared" si="132"/>
        <v>-1.02768419510766</v>
      </c>
      <c r="EI74" s="18">
        <v>563</v>
      </c>
      <c r="EJ74" s="26">
        <v>0.0497335701598579</v>
      </c>
      <c r="EK74" s="18">
        <v>28</v>
      </c>
      <c r="EL74" s="18">
        <v>1897</v>
      </c>
      <c r="EM74" s="40">
        <v>89</v>
      </c>
      <c r="EN74" s="17">
        <f t="shared" si="133"/>
        <v>-560</v>
      </c>
      <c r="EO74" s="36">
        <f t="shared" si="134"/>
        <v>-0.29520295202952</v>
      </c>
      <c r="EP74" s="18">
        <v>475</v>
      </c>
      <c r="EQ74" s="26">
        <v>0.0694736842105263</v>
      </c>
      <c r="ER74" s="18">
        <v>33</v>
      </c>
      <c r="ES74" s="18">
        <v>2155</v>
      </c>
      <c r="ET74" s="40">
        <v>89</v>
      </c>
      <c r="EU74" s="17">
        <f t="shared" si="135"/>
        <v>-660</v>
      </c>
      <c r="EV74" s="36">
        <f t="shared" si="136"/>
        <v>-0.306264501160093</v>
      </c>
      <c r="EW74" s="18">
        <v>290</v>
      </c>
      <c r="EX74" s="26">
        <v>0.0206896551724138</v>
      </c>
      <c r="EY74" s="17">
        <v>6</v>
      </c>
      <c r="EZ74" s="18">
        <v>645</v>
      </c>
      <c r="FA74" s="40">
        <v>89</v>
      </c>
      <c r="FB74" s="17">
        <f t="shared" si="153"/>
        <v>-120</v>
      </c>
      <c r="FC74" s="36">
        <f t="shared" si="154"/>
        <v>-0.186046511627907</v>
      </c>
      <c r="FD74" s="18">
        <v>259</v>
      </c>
      <c r="FE74" s="26">
        <v>0.0115830115830116</v>
      </c>
      <c r="FF74" s="17">
        <v>3</v>
      </c>
      <c r="FG74" s="18">
        <v>258</v>
      </c>
      <c r="FH74" s="40">
        <v>89</v>
      </c>
      <c r="FI74" s="17">
        <f t="shared" si="155"/>
        <v>-60</v>
      </c>
      <c r="FJ74" s="36">
        <f t="shared" si="156"/>
        <v>-0.232558139534884</v>
      </c>
      <c r="FK74" s="18">
        <v>270</v>
      </c>
      <c r="FL74" s="26">
        <v>0.0185185185185185</v>
      </c>
      <c r="FM74" s="17">
        <v>5</v>
      </c>
      <c r="FN74" s="18">
        <v>440</v>
      </c>
      <c r="FO74" s="40">
        <v>89</v>
      </c>
      <c r="FP74" s="17">
        <f t="shared" si="157"/>
        <v>-100</v>
      </c>
      <c r="FQ74" s="36">
        <f t="shared" si="158"/>
        <v>-0.227272727272727</v>
      </c>
      <c r="FR74" s="18">
        <v>258</v>
      </c>
      <c r="FS74" s="26">
        <v>0.0348837209302326</v>
      </c>
      <c r="FT74" s="17">
        <v>9</v>
      </c>
      <c r="FU74" s="18">
        <v>741</v>
      </c>
      <c r="FV74" s="40">
        <v>89</v>
      </c>
      <c r="FW74" s="17">
        <f t="shared" si="159"/>
        <v>-180</v>
      </c>
      <c r="FX74" s="36">
        <f t="shared" si="160"/>
        <v>-0.242914979757085</v>
      </c>
      <c r="FY74" s="18">
        <v>329</v>
      </c>
      <c r="FZ74" s="26">
        <v>0.0425531914893617</v>
      </c>
      <c r="GA74" s="17">
        <v>14</v>
      </c>
      <c r="GB74" s="18">
        <v>1074</v>
      </c>
      <c r="GC74" s="40">
        <v>89</v>
      </c>
      <c r="GD74" s="17">
        <f t="shared" si="161"/>
        <v>-280</v>
      </c>
      <c r="GE74" s="36">
        <f t="shared" si="162"/>
        <v>-0.260707635009311</v>
      </c>
      <c r="GF74" s="18">
        <v>300</v>
      </c>
      <c r="GG74" s="26">
        <v>0.0266666666666667</v>
      </c>
      <c r="GH74" s="18">
        <v>8</v>
      </c>
      <c r="GI74" s="18">
        <v>621</v>
      </c>
      <c r="GJ74" s="40">
        <v>89</v>
      </c>
      <c r="GK74" s="17">
        <f t="shared" si="163"/>
        <v>-160</v>
      </c>
      <c r="GL74" s="36">
        <f t="shared" si="164"/>
        <v>-0.257648953301127</v>
      </c>
      <c r="GM74" s="18">
        <v>308</v>
      </c>
      <c r="GN74" s="26">
        <v>0.0357142857142857</v>
      </c>
      <c r="GO74" s="18">
        <v>11</v>
      </c>
      <c r="GP74" s="18">
        <v>856</v>
      </c>
      <c r="GQ74" s="40">
        <v>89</v>
      </c>
      <c r="GR74" s="17">
        <f t="shared" si="165"/>
        <v>-220</v>
      </c>
      <c r="GS74" s="36">
        <f t="shared" si="166"/>
        <v>-0.257009345794392</v>
      </c>
      <c r="GT74" s="18">
        <v>419</v>
      </c>
      <c r="GU74" s="26">
        <v>0.0405727923627685</v>
      </c>
      <c r="GV74" s="18">
        <v>17</v>
      </c>
      <c r="GW74" s="18">
        <v>1345</v>
      </c>
      <c r="GX74" s="40">
        <v>89</v>
      </c>
      <c r="GY74" s="17">
        <f t="shared" si="137"/>
        <v>-340</v>
      </c>
      <c r="GZ74" s="36">
        <f t="shared" si="138"/>
        <v>-0.252788104089219</v>
      </c>
      <c r="HA74" s="18">
        <v>401</v>
      </c>
      <c r="HB74" s="26">
        <v>0.0399002493765586</v>
      </c>
      <c r="HC74" s="18">
        <v>16</v>
      </c>
      <c r="HD74" s="18">
        <v>1216</v>
      </c>
      <c r="HE74" s="40">
        <v>89</v>
      </c>
      <c r="HF74" s="17">
        <f t="shared" si="167"/>
        <v>-320</v>
      </c>
      <c r="HG74" s="36">
        <f t="shared" si="168"/>
        <v>-0.263157894736842</v>
      </c>
      <c r="HH74" s="18">
        <v>387</v>
      </c>
      <c r="HI74" s="26">
        <v>0.0439276485788114</v>
      </c>
      <c r="HJ74" s="17">
        <v>17</v>
      </c>
      <c r="HK74" s="18">
        <v>1268</v>
      </c>
      <c r="HL74" s="40">
        <v>89</v>
      </c>
      <c r="HM74" s="17">
        <f t="shared" si="169"/>
        <v>-340</v>
      </c>
      <c r="HN74" s="36">
        <f t="shared" si="170"/>
        <v>-0.26813880126183</v>
      </c>
      <c r="HO74" s="18"/>
      <c r="HP74" s="26"/>
      <c r="HQ74" s="17"/>
      <c r="HR74" s="18"/>
      <c r="HS74" s="40"/>
      <c r="HT74" s="17"/>
      <c r="HU74" s="36"/>
      <c r="HV74" s="17"/>
      <c r="HW74" s="17"/>
      <c r="HX74" s="18"/>
      <c r="HY74" s="18"/>
      <c r="HZ74" s="17"/>
      <c r="IA74" s="17"/>
      <c r="IB74" s="17">
        <v>114</v>
      </c>
      <c r="IC74" s="17">
        <v>12310</v>
      </c>
      <c r="ID74" s="17">
        <v>589</v>
      </c>
      <c r="IE74" s="17">
        <v>50944</v>
      </c>
      <c r="IF74" s="41"/>
      <c r="IG74" s="41"/>
      <c r="IH74" s="41"/>
      <c r="II74" s="41"/>
      <c r="IJ74" s="41"/>
      <c r="IK74" s="41"/>
      <c r="IL74" s="18"/>
      <c r="IM74" s="41"/>
      <c r="IN74" s="41"/>
      <c r="IO74" s="41"/>
      <c r="IP74" s="18"/>
      <c r="IQ74" s="18"/>
      <c r="IR74" s="18">
        <f t="shared" si="139"/>
        <v>760</v>
      </c>
      <c r="IS74" s="18">
        <f t="shared" si="140"/>
        <v>51590.9166666667</v>
      </c>
      <c r="IT74" s="17">
        <v>109</v>
      </c>
      <c r="IU74" s="18">
        <f t="shared" si="171"/>
        <v>-24305</v>
      </c>
      <c r="IV74" s="36">
        <f t="shared" si="141"/>
        <v>-0.471110062979433</v>
      </c>
      <c r="IW74" s="18">
        <f t="shared" si="142"/>
        <v>1463</v>
      </c>
      <c r="IX74" s="42">
        <f t="shared" si="143"/>
        <v>114844.916666667</v>
      </c>
      <c r="IY74" s="43"/>
      <c r="IZ74" s="43"/>
      <c r="JA74" t="s">
        <v>289</v>
      </c>
    </row>
    <row r="75" spans="1:260">
      <c r="A75" s="16"/>
      <c r="B75" s="20" t="s">
        <v>236</v>
      </c>
      <c r="C75" s="18">
        <v>6939962747026</v>
      </c>
      <c r="D75" s="18">
        <v>21064011000418</v>
      </c>
      <c r="E75" s="22" t="s">
        <v>290</v>
      </c>
      <c r="F75" s="19" t="s">
        <v>291</v>
      </c>
      <c r="G75" s="17" t="s">
        <v>288</v>
      </c>
      <c r="H75" s="26">
        <f>VLOOKUP(C75,供应链!E:J,6,0)</f>
        <v>0.92</v>
      </c>
      <c r="I75" s="17">
        <f>VLOOKUP(C75,供应链!E:H,4,0)</f>
        <v>264</v>
      </c>
      <c r="J75" s="17">
        <f>VLOOKUP(C75,供应链!E:K,7,0)</f>
        <v>0</v>
      </c>
      <c r="K75" s="18">
        <f>VLOOKUP(C75,供应链!E:I,5,0)</f>
        <v>33.1301541771244</v>
      </c>
      <c r="L75" s="27">
        <f t="shared" si="102"/>
        <v>0.0030884096250234</v>
      </c>
      <c r="M75" s="17">
        <v>343</v>
      </c>
      <c r="N75" s="26">
        <v>0.075801749271137</v>
      </c>
      <c r="O75" s="18">
        <v>26</v>
      </c>
      <c r="P75" s="18">
        <v>3436</v>
      </c>
      <c r="Q75" s="40">
        <f t="shared" si="144"/>
        <v>132.153846153846</v>
      </c>
      <c r="R75" s="17">
        <f t="shared" si="103"/>
        <v>-698</v>
      </c>
      <c r="S75" s="36">
        <f t="shared" si="104"/>
        <v>-0.20314318975553</v>
      </c>
      <c r="T75" s="17">
        <v>218</v>
      </c>
      <c r="U75" s="26">
        <v>0.036697247706422</v>
      </c>
      <c r="V75" s="18">
        <v>8</v>
      </c>
      <c r="W75" s="18">
        <v>1151</v>
      </c>
      <c r="X75" s="40">
        <f t="shared" si="105"/>
        <v>143.875</v>
      </c>
      <c r="Y75" s="17">
        <f t="shared" si="172"/>
        <v>-121</v>
      </c>
      <c r="Z75" s="36">
        <f t="shared" si="173"/>
        <v>-0.105125977410947</v>
      </c>
      <c r="AA75" s="17">
        <v>238</v>
      </c>
      <c r="AB75" s="26">
        <v>0.0420168067226891</v>
      </c>
      <c r="AC75" s="18">
        <v>10</v>
      </c>
      <c r="AD75" s="18">
        <v>1400</v>
      </c>
      <c r="AE75" s="40">
        <v>159</v>
      </c>
      <c r="AF75" s="17">
        <f t="shared" si="145"/>
        <v>0</v>
      </c>
      <c r="AG75" s="36">
        <f t="shared" si="146"/>
        <v>0</v>
      </c>
      <c r="AH75" s="17">
        <v>242</v>
      </c>
      <c r="AI75" s="26">
        <v>0.0289256198347107</v>
      </c>
      <c r="AJ75" s="18">
        <v>7</v>
      </c>
      <c r="AK75" s="18">
        <v>974</v>
      </c>
      <c r="AL75" s="40">
        <v>159</v>
      </c>
      <c r="AM75" s="17">
        <f t="shared" si="147"/>
        <v>0</v>
      </c>
      <c r="AN75" s="36">
        <f t="shared" si="148"/>
        <v>0</v>
      </c>
      <c r="AO75" s="17">
        <v>271</v>
      </c>
      <c r="AP75" s="26">
        <v>0.033210332103321</v>
      </c>
      <c r="AQ75" s="18">
        <v>9</v>
      </c>
      <c r="AR75" s="18">
        <v>1248</v>
      </c>
      <c r="AS75" s="40">
        <v>159</v>
      </c>
      <c r="AT75" s="17">
        <f t="shared" si="149"/>
        <v>0</v>
      </c>
      <c r="AU75" s="36">
        <f t="shared" si="150"/>
        <v>0</v>
      </c>
      <c r="AV75" s="17">
        <v>299</v>
      </c>
      <c r="AW75" s="26">
        <v>0.0334448160535117</v>
      </c>
      <c r="AX75" s="18">
        <v>10</v>
      </c>
      <c r="AY75" s="18">
        <v>1403</v>
      </c>
      <c r="AZ75" s="40">
        <v>159</v>
      </c>
      <c r="BA75" s="17">
        <f t="shared" si="151"/>
        <v>0</v>
      </c>
      <c r="BB75" s="36">
        <f t="shared" si="152"/>
        <v>0</v>
      </c>
      <c r="BC75" s="17">
        <v>273</v>
      </c>
      <c r="BD75" s="26">
        <v>0.0402930402930403</v>
      </c>
      <c r="BE75" s="17">
        <v>11</v>
      </c>
      <c r="BF75" s="18">
        <v>1502</v>
      </c>
      <c r="BG75" s="40">
        <v>159</v>
      </c>
      <c r="BH75" s="17">
        <f t="shared" si="106"/>
        <v>0</v>
      </c>
      <c r="BI75" s="36">
        <f t="shared" si="107"/>
        <v>0</v>
      </c>
      <c r="BJ75" s="17">
        <v>286</v>
      </c>
      <c r="BK75" s="32">
        <v>0.0559440559440559</v>
      </c>
      <c r="BL75" s="17">
        <v>16</v>
      </c>
      <c r="BM75" s="18">
        <v>2172</v>
      </c>
      <c r="BN75" s="40">
        <v>159</v>
      </c>
      <c r="BO75" s="17">
        <f t="shared" si="108"/>
        <v>0</v>
      </c>
      <c r="BP75" s="36">
        <f t="shared" si="109"/>
        <v>0</v>
      </c>
      <c r="BQ75" s="17">
        <v>284</v>
      </c>
      <c r="BR75" s="32">
        <v>0.0422535211267606</v>
      </c>
      <c r="BS75" s="18">
        <v>12</v>
      </c>
      <c r="BT75" s="18">
        <v>1629</v>
      </c>
      <c r="BU75" s="40">
        <v>159</v>
      </c>
      <c r="BV75" s="17">
        <f t="shared" si="110"/>
        <v>0</v>
      </c>
      <c r="BW75" s="36">
        <f t="shared" si="111"/>
        <v>0</v>
      </c>
      <c r="BX75" s="112">
        <v>251</v>
      </c>
      <c r="BY75" s="117">
        <v>0.0398406374501992</v>
      </c>
      <c r="BZ75" s="18">
        <v>10</v>
      </c>
      <c r="CA75" s="112">
        <v>1361</v>
      </c>
      <c r="CB75" s="40">
        <v>159</v>
      </c>
      <c r="CC75" s="17">
        <f t="shared" si="112"/>
        <v>0</v>
      </c>
      <c r="CD75" s="36">
        <f t="shared" si="113"/>
        <v>0</v>
      </c>
      <c r="CE75" s="112">
        <v>280</v>
      </c>
      <c r="CF75" s="117">
        <v>0.0392857142857143</v>
      </c>
      <c r="CG75" s="112">
        <v>11</v>
      </c>
      <c r="CH75" s="260">
        <v>1524.41666666667</v>
      </c>
      <c r="CI75" s="40">
        <v>159</v>
      </c>
      <c r="CJ75" s="17">
        <f t="shared" si="114"/>
        <v>0</v>
      </c>
      <c r="CK75" s="36">
        <f t="shared" si="115"/>
        <v>0</v>
      </c>
      <c r="CL75" s="120">
        <v>250</v>
      </c>
      <c r="CM75" s="121">
        <v>0.02</v>
      </c>
      <c r="CN75" s="55">
        <v>5</v>
      </c>
      <c r="CO75" s="55">
        <v>730</v>
      </c>
      <c r="CP75" s="40">
        <v>159</v>
      </c>
      <c r="CQ75" s="17">
        <f t="shared" si="116"/>
        <v>0</v>
      </c>
      <c r="CR75" s="36">
        <f t="shared" si="117"/>
        <v>0</v>
      </c>
      <c r="CS75" s="122">
        <v>220</v>
      </c>
      <c r="CT75" s="121">
        <v>0.0272727272727273</v>
      </c>
      <c r="CU75" s="122">
        <v>6</v>
      </c>
      <c r="CV75" s="122">
        <v>841</v>
      </c>
      <c r="CW75" s="40">
        <v>159</v>
      </c>
      <c r="CX75" s="17">
        <f t="shared" si="118"/>
        <v>0</v>
      </c>
      <c r="CY75" s="36">
        <f t="shared" si="119"/>
        <v>0</v>
      </c>
      <c r="CZ75" s="112">
        <v>235</v>
      </c>
      <c r="DA75" s="117">
        <v>0.0170212765957447</v>
      </c>
      <c r="DB75" s="112">
        <v>4</v>
      </c>
      <c r="DC75" s="112">
        <v>553</v>
      </c>
      <c r="DD75" s="40">
        <v>159</v>
      </c>
      <c r="DE75" s="17">
        <f t="shared" si="120"/>
        <v>0</v>
      </c>
      <c r="DF75" s="36">
        <f t="shared" si="121"/>
        <v>0</v>
      </c>
      <c r="DG75" s="126">
        <v>222</v>
      </c>
      <c r="DH75" s="32">
        <v>0</v>
      </c>
      <c r="DI75" s="17">
        <v>0</v>
      </c>
      <c r="DJ75" s="18">
        <v>0</v>
      </c>
      <c r="DK75" s="40">
        <v>159</v>
      </c>
      <c r="DL75" s="17">
        <f t="shared" si="122"/>
        <v>0</v>
      </c>
      <c r="DM75" s="36">
        <f t="shared" si="123"/>
        <v>0</v>
      </c>
      <c r="DN75" s="33">
        <v>417</v>
      </c>
      <c r="DO75" s="32">
        <v>0.0695443645083933</v>
      </c>
      <c r="DP75" s="18">
        <v>29</v>
      </c>
      <c r="DQ75" s="18">
        <v>3890</v>
      </c>
      <c r="DR75" s="40">
        <f t="shared" si="124"/>
        <v>134.137931034483</v>
      </c>
      <c r="DS75" s="17">
        <f t="shared" si="125"/>
        <v>-721</v>
      </c>
      <c r="DT75" s="36">
        <f t="shared" si="126"/>
        <v>-0.185347043701799</v>
      </c>
      <c r="DU75" s="18">
        <v>326</v>
      </c>
      <c r="DV75" s="26">
        <v>0.0245398773006135</v>
      </c>
      <c r="DW75" s="18">
        <v>8</v>
      </c>
      <c r="DX75" s="18">
        <v>1245</v>
      </c>
      <c r="DY75" s="40">
        <f t="shared" si="127"/>
        <v>155.625</v>
      </c>
      <c r="DZ75" s="17">
        <f t="shared" si="128"/>
        <v>-27</v>
      </c>
      <c r="EA75" s="36">
        <f t="shared" si="129"/>
        <v>-0.0216867469879518</v>
      </c>
      <c r="EB75" s="18">
        <v>457</v>
      </c>
      <c r="EC75" s="26">
        <v>0.0831509846827133</v>
      </c>
      <c r="ED75" s="18">
        <v>38</v>
      </c>
      <c r="EE75" s="18">
        <v>5278</v>
      </c>
      <c r="EF75" s="40">
        <f t="shared" si="130"/>
        <v>138.894736842105</v>
      </c>
      <c r="EG75" s="17">
        <f t="shared" si="131"/>
        <v>-764</v>
      </c>
      <c r="EH75" s="36">
        <f t="shared" si="132"/>
        <v>-0.144751799924214</v>
      </c>
      <c r="EI75" s="18">
        <v>260</v>
      </c>
      <c r="EJ75" s="26">
        <v>0.0307692307692308</v>
      </c>
      <c r="EK75" s="18">
        <v>8</v>
      </c>
      <c r="EL75" s="18">
        <v>1185</v>
      </c>
      <c r="EM75" s="40">
        <v>159</v>
      </c>
      <c r="EN75" s="17">
        <f t="shared" si="133"/>
        <v>0</v>
      </c>
      <c r="EO75" s="36">
        <f t="shared" si="134"/>
        <v>0</v>
      </c>
      <c r="EP75" s="18">
        <v>231</v>
      </c>
      <c r="EQ75" s="26">
        <v>0.0216450216450216</v>
      </c>
      <c r="ER75" s="18">
        <v>5</v>
      </c>
      <c r="ES75" s="18">
        <v>740</v>
      </c>
      <c r="ET75" s="40">
        <v>159</v>
      </c>
      <c r="EU75" s="17">
        <f t="shared" si="135"/>
        <v>0</v>
      </c>
      <c r="EV75" s="36">
        <f t="shared" si="136"/>
        <v>0</v>
      </c>
      <c r="EW75" s="18">
        <v>155</v>
      </c>
      <c r="EX75" s="26">
        <v>0.0451612903225806</v>
      </c>
      <c r="EY75" s="17">
        <v>7</v>
      </c>
      <c r="EZ75" s="18">
        <v>1033</v>
      </c>
      <c r="FA75" s="40">
        <v>159</v>
      </c>
      <c r="FB75" s="17">
        <f t="shared" si="153"/>
        <v>0</v>
      </c>
      <c r="FC75" s="36">
        <f t="shared" si="154"/>
        <v>0</v>
      </c>
      <c r="FD75" s="18">
        <v>153</v>
      </c>
      <c r="FE75" s="26">
        <v>0.0457516339869281</v>
      </c>
      <c r="FF75" s="17">
        <v>7</v>
      </c>
      <c r="FG75" s="18">
        <v>1083</v>
      </c>
      <c r="FH75" s="40">
        <v>159</v>
      </c>
      <c r="FI75" s="17">
        <f t="shared" si="155"/>
        <v>0</v>
      </c>
      <c r="FJ75" s="36">
        <f t="shared" si="156"/>
        <v>0</v>
      </c>
      <c r="FK75" s="18">
        <v>210</v>
      </c>
      <c r="FL75" s="26">
        <v>0.019047619047619</v>
      </c>
      <c r="FM75" s="17">
        <v>4</v>
      </c>
      <c r="FN75" s="18">
        <v>636</v>
      </c>
      <c r="FO75" s="40">
        <v>159</v>
      </c>
      <c r="FP75" s="17">
        <f t="shared" si="157"/>
        <v>0</v>
      </c>
      <c r="FQ75" s="36">
        <f t="shared" si="158"/>
        <v>0</v>
      </c>
      <c r="FR75" s="18">
        <v>178</v>
      </c>
      <c r="FS75" s="26">
        <v>0.0449438202247191</v>
      </c>
      <c r="FT75" s="17">
        <v>8</v>
      </c>
      <c r="FU75" s="18">
        <v>1257</v>
      </c>
      <c r="FV75" s="40">
        <v>159</v>
      </c>
      <c r="FW75" s="17">
        <f t="shared" si="159"/>
        <v>0</v>
      </c>
      <c r="FX75" s="36">
        <f t="shared" si="160"/>
        <v>0</v>
      </c>
      <c r="FY75" s="18">
        <v>209</v>
      </c>
      <c r="FZ75" s="26">
        <v>0.0287081339712919</v>
      </c>
      <c r="GA75" s="17">
        <v>6</v>
      </c>
      <c r="GB75" s="18">
        <v>945</v>
      </c>
      <c r="GC75" s="40">
        <v>159</v>
      </c>
      <c r="GD75" s="17">
        <f t="shared" si="161"/>
        <v>0</v>
      </c>
      <c r="GE75" s="36">
        <f t="shared" si="162"/>
        <v>0</v>
      </c>
      <c r="GF75" s="18">
        <v>214</v>
      </c>
      <c r="GG75" s="26">
        <v>0.0373831775700935</v>
      </c>
      <c r="GH75" s="18">
        <v>8</v>
      </c>
      <c r="GI75" s="18">
        <v>1252</v>
      </c>
      <c r="GJ75" s="40">
        <v>159</v>
      </c>
      <c r="GK75" s="17">
        <f t="shared" si="163"/>
        <v>0</v>
      </c>
      <c r="GL75" s="36">
        <f t="shared" si="164"/>
        <v>0</v>
      </c>
      <c r="GM75" s="18">
        <v>251</v>
      </c>
      <c r="GN75" s="26">
        <v>0.0358565737051793</v>
      </c>
      <c r="GO75" s="18">
        <v>9</v>
      </c>
      <c r="GP75" s="18">
        <v>1421</v>
      </c>
      <c r="GQ75" s="40">
        <v>159</v>
      </c>
      <c r="GR75" s="17">
        <f t="shared" si="165"/>
        <v>0</v>
      </c>
      <c r="GS75" s="36">
        <f t="shared" si="166"/>
        <v>0</v>
      </c>
      <c r="GT75" s="18">
        <v>183</v>
      </c>
      <c r="GU75" s="26">
        <v>0.0546448087431694</v>
      </c>
      <c r="GV75" s="18">
        <v>10</v>
      </c>
      <c r="GW75" s="18">
        <v>1560</v>
      </c>
      <c r="GX75" s="40">
        <v>159</v>
      </c>
      <c r="GY75" s="17">
        <f t="shared" si="137"/>
        <v>0</v>
      </c>
      <c r="GZ75" s="36">
        <f t="shared" si="138"/>
        <v>0</v>
      </c>
      <c r="HA75" s="18">
        <v>173</v>
      </c>
      <c r="HB75" s="26">
        <v>0.00578034682080925</v>
      </c>
      <c r="HC75" s="18">
        <v>1</v>
      </c>
      <c r="HD75" s="18">
        <v>159</v>
      </c>
      <c r="HE75" s="40">
        <v>159</v>
      </c>
      <c r="HF75" s="17">
        <f t="shared" si="167"/>
        <v>0</v>
      </c>
      <c r="HG75" s="36">
        <f t="shared" si="168"/>
        <v>0</v>
      </c>
      <c r="HH75" s="18">
        <v>114</v>
      </c>
      <c r="HI75" s="26">
        <v>0.0350877192982456</v>
      </c>
      <c r="HJ75" s="17">
        <v>4</v>
      </c>
      <c r="HK75" s="18">
        <v>736</v>
      </c>
      <c r="HL75" s="40">
        <v>159</v>
      </c>
      <c r="HM75" s="17">
        <f t="shared" si="169"/>
        <v>0</v>
      </c>
      <c r="HN75" s="36">
        <f t="shared" si="170"/>
        <v>0</v>
      </c>
      <c r="HO75" s="18"/>
      <c r="HP75" s="26"/>
      <c r="HQ75" s="17"/>
      <c r="HR75" s="18"/>
      <c r="HS75" s="40"/>
      <c r="HT75" s="17"/>
      <c r="HU75" s="36"/>
      <c r="HV75" s="17"/>
      <c r="HW75" s="17"/>
      <c r="HX75" s="18"/>
      <c r="HY75" s="18"/>
      <c r="HZ75" s="17"/>
      <c r="IA75" s="17"/>
      <c r="IB75" s="17">
        <v>75</v>
      </c>
      <c r="IC75" s="17">
        <v>11132</v>
      </c>
      <c r="ID75" s="17">
        <v>293</v>
      </c>
      <c r="IE75" s="17">
        <v>41868</v>
      </c>
      <c r="IF75" s="41"/>
      <c r="IG75" s="41"/>
      <c r="IH75" s="41"/>
      <c r="II75" s="41"/>
      <c r="IJ75" s="41"/>
      <c r="IK75" s="41"/>
      <c r="IL75" s="18"/>
      <c r="IM75" s="41"/>
      <c r="IN75" s="41"/>
      <c r="IO75" s="41"/>
      <c r="IP75" s="18"/>
      <c r="IQ75" s="18"/>
      <c r="IR75" s="18">
        <f t="shared" si="139"/>
        <v>297</v>
      </c>
      <c r="IS75" s="18">
        <f t="shared" si="140"/>
        <v>42344.4166666667</v>
      </c>
      <c r="IT75" s="17">
        <v>159</v>
      </c>
      <c r="IU75" s="18">
        <f t="shared" si="171"/>
        <v>-2331</v>
      </c>
      <c r="IV75" s="36">
        <f t="shared" si="141"/>
        <v>-0.0550485798009576</v>
      </c>
      <c r="IW75" s="18">
        <f t="shared" si="142"/>
        <v>665</v>
      </c>
      <c r="IX75" s="42">
        <f t="shared" si="143"/>
        <v>95344.4166666667</v>
      </c>
      <c r="IY75" s="43"/>
      <c r="IZ75" s="43"/>
    </row>
    <row r="76" spans="1:260">
      <c r="A76" s="16"/>
      <c r="B76" s="20" t="s">
        <v>39</v>
      </c>
      <c r="C76" s="18">
        <v>6939962768854</v>
      </c>
      <c r="D76" s="18">
        <v>21063510002839</v>
      </c>
      <c r="E76" s="22" t="s">
        <v>292</v>
      </c>
      <c r="F76" s="19" t="s">
        <v>293</v>
      </c>
      <c r="G76" s="17" t="s">
        <v>288</v>
      </c>
      <c r="H76" s="26">
        <f>VLOOKUP(C76,供应链!E:J,6,0)</f>
        <v>0.666666666666667</v>
      </c>
      <c r="I76" s="17">
        <f>VLOOKUP(C76,供应链!E:H,4,0)</f>
        <v>250</v>
      </c>
      <c r="J76" s="17">
        <f>VLOOKUP(C76,供应链!E:K,7,0)</f>
        <v>0</v>
      </c>
      <c r="K76" s="18">
        <f>VLOOKUP(C76,供应链!E:I,5,0)</f>
        <v>311.942959001783</v>
      </c>
      <c r="L76" s="27">
        <f t="shared" si="102"/>
        <v>0.000322359253790321</v>
      </c>
      <c r="M76" s="17">
        <v>159</v>
      </c>
      <c r="N76" s="26">
        <v>0.00628930817610063</v>
      </c>
      <c r="O76" s="18">
        <v>1</v>
      </c>
      <c r="P76" s="18">
        <v>194</v>
      </c>
      <c r="Q76" s="40">
        <f t="shared" si="144"/>
        <v>194</v>
      </c>
      <c r="R76" s="17">
        <f t="shared" si="103"/>
        <v>-5</v>
      </c>
      <c r="S76" s="36">
        <f t="shared" si="104"/>
        <v>-0.0257731958762887</v>
      </c>
      <c r="T76" s="17">
        <v>168</v>
      </c>
      <c r="U76" s="26">
        <v>0.00595238095238095</v>
      </c>
      <c r="V76" s="18">
        <v>1</v>
      </c>
      <c r="W76" s="18">
        <v>215</v>
      </c>
      <c r="X76" s="40">
        <f t="shared" si="105"/>
        <v>215</v>
      </c>
      <c r="Y76" s="17">
        <f t="shared" si="172"/>
        <v>16</v>
      </c>
      <c r="Z76" s="36">
        <f t="shared" si="173"/>
        <v>0.0744186046511628</v>
      </c>
      <c r="AA76" s="17">
        <v>773</v>
      </c>
      <c r="AB76" s="26">
        <v>0.0168175937904269</v>
      </c>
      <c r="AC76" s="18">
        <v>13</v>
      </c>
      <c r="AD76" s="18">
        <v>3171</v>
      </c>
      <c r="AE76" s="40">
        <v>249</v>
      </c>
      <c r="AF76" s="17">
        <f t="shared" si="145"/>
        <v>650</v>
      </c>
      <c r="AG76" s="36">
        <f t="shared" si="146"/>
        <v>0.204982655313781</v>
      </c>
      <c r="AH76" s="17">
        <v>130</v>
      </c>
      <c r="AI76" s="26">
        <v>0.00769230769230769</v>
      </c>
      <c r="AJ76" s="18">
        <v>1</v>
      </c>
      <c r="AK76" s="18">
        <v>239</v>
      </c>
      <c r="AL76" s="40">
        <v>249</v>
      </c>
      <c r="AM76" s="17">
        <f t="shared" si="147"/>
        <v>50</v>
      </c>
      <c r="AN76" s="36">
        <f t="shared" si="148"/>
        <v>0.209205020920502</v>
      </c>
      <c r="AO76" s="17">
        <v>137</v>
      </c>
      <c r="AP76" s="26">
        <v>0</v>
      </c>
      <c r="AQ76" s="18">
        <v>0</v>
      </c>
      <c r="AR76" s="18">
        <v>0</v>
      </c>
      <c r="AS76" s="40">
        <v>249</v>
      </c>
      <c r="AT76" s="17">
        <f t="shared" si="149"/>
        <v>0</v>
      </c>
      <c r="AU76" s="36">
        <f t="shared" si="150"/>
        <v>0</v>
      </c>
      <c r="AV76" s="17">
        <v>146</v>
      </c>
      <c r="AW76" s="26">
        <v>0</v>
      </c>
      <c r="AX76" s="18">
        <v>0</v>
      </c>
      <c r="AY76" s="18">
        <v>0</v>
      </c>
      <c r="AZ76" s="40">
        <v>249</v>
      </c>
      <c r="BA76" s="17">
        <f t="shared" si="151"/>
        <v>0</v>
      </c>
      <c r="BB76" s="36">
        <f t="shared" si="152"/>
        <v>0</v>
      </c>
      <c r="BC76" s="17">
        <v>163</v>
      </c>
      <c r="BD76" s="26">
        <v>0</v>
      </c>
      <c r="BE76" s="17">
        <v>0</v>
      </c>
      <c r="BF76" s="18">
        <v>0</v>
      </c>
      <c r="BG76" s="40">
        <v>249</v>
      </c>
      <c r="BH76" s="17">
        <f t="shared" si="106"/>
        <v>0</v>
      </c>
      <c r="BI76" s="36">
        <f t="shared" si="107"/>
        <v>0</v>
      </c>
      <c r="BJ76" s="17">
        <v>123</v>
      </c>
      <c r="BK76" s="32">
        <v>0</v>
      </c>
      <c r="BL76" s="17">
        <v>0</v>
      </c>
      <c r="BM76" s="18">
        <v>0</v>
      </c>
      <c r="BN76" s="40">
        <v>249</v>
      </c>
      <c r="BO76" s="17">
        <f t="shared" si="108"/>
        <v>0</v>
      </c>
      <c r="BP76" s="36">
        <f t="shared" si="109"/>
        <v>0</v>
      </c>
      <c r="BQ76" s="17">
        <v>125</v>
      </c>
      <c r="BR76" s="32">
        <v>0.008</v>
      </c>
      <c r="BS76" s="18">
        <v>1</v>
      </c>
      <c r="BT76" s="18">
        <v>249</v>
      </c>
      <c r="BU76" s="40">
        <v>249</v>
      </c>
      <c r="BV76" s="17">
        <f t="shared" si="110"/>
        <v>50</v>
      </c>
      <c r="BW76" s="36">
        <f t="shared" si="111"/>
        <v>0.200803212851406</v>
      </c>
      <c r="BX76" s="112">
        <v>99</v>
      </c>
      <c r="BY76" s="117">
        <v>0</v>
      </c>
      <c r="BZ76" s="18">
        <v>0</v>
      </c>
      <c r="CA76" s="112">
        <v>0</v>
      </c>
      <c r="CB76" s="40">
        <v>249</v>
      </c>
      <c r="CC76" s="17">
        <f t="shared" si="112"/>
        <v>0</v>
      </c>
      <c r="CD76" s="36">
        <f t="shared" si="113"/>
        <v>0</v>
      </c>
      <c r="CE76" s="112">
        <v>0</v>
      </c>
      <c r="CF76" s="117">
        <v>0</v>
      </c>
      <c r="CG76" s="112">
        <v>0</v>
      </c>
      <c r="CH76" s="260">
        <v>0</v>
      </c>
      <c r="CI76" s="40">
        <v>249</v>
      </c>
      <c r="CJ76" s="17">
        <f t="shared" si="114"/>
        <v>0</v>
      </c>
      <c r="CK76" s="36">
        <f t="shared" si="115"/>
        <v>0</v>
      </c>
      <c r="CL76" s="120">
        <v>81</v>
      </c>
      <c r="CM76" s="121">
        <v>0</v>
      </c>
      <c r="CN76" s="55">
        <v>0</v>
      </c>
      <c r="CO76" s="55">
        <v>0</v>
      </c>
      <c r="CP76" s="40">
        <v>249</v>
      </c>
      <c r="CQ76" s="17">
        <f t="shared" si="116"/>
        <v>0</v>
      </c>
      <c r="CR76" s="36">
        <f t="shared" si="117"/>
        <v>0</v>
      </c>
      <c r="CS76" s="122">
        <v>91</v>
      </c>
      <c r="CT76" s="121">
        <v>0</v>
      </c>
      <c r="CU76" s="122">
        <v>0</v>
      </c>
      <c r="CV76" s="122">
        <v>0</v>
      </c>
      <c r="CW76" s="40">
        <v>249</v>
      </c>
      <c r="CX76" s="17">
        <f t="shared" si="118"/>
        <v>0</v>
      </c>
      <c r="CY76" s="36">
        <f t="shared" si="119"/>
        <v>0</v>
      </c>
      <c r="CZ76" s="112">
        <v>103</v>
      </c>
      <c r="DA76" s="117">
        <v>0</v>
      </c>
      <c r="DB76" s="112">
        <v>0</v>
      </c>
      <c r="DC76" s="112">
        <v>0</v>
      </c>
      <c r="DD76" s="40">
        <v>249</v>
      </c>
      <c r="DE76" s="17">
        <f t="shared" si="120"/>
        <v>0</v>
      </c>
      <c r="DF76" s="36">
        <f t="shared" si="121"/>
        <v>0</v>
      </c>
      <c r="DG76" s="126">
        <v>120</v>
      </c>
      <c r="DH76" s="32">
        <v>0</v>
      </c>
      <c r="DI76" s="17">
        <v>0</v>
      </c>
      <c r="DJ76" s="18">
        <v>0</v>
      </c>
      <c r="DK76" s="40">
        <v>249</v>
      </c>
      <c r="DL76" s="17">
        <f t="shared" si="122"/>
        <v>0</v>
      </c>
      <c r="DM76" s="36">
        <f t="shared" si="123"/>
        <v>0</v>
      </c>
      <c r="DN76" s="33">
        <v>144</v>
      </c>
      <c r="DO76" s="32">
        <v>0.0277777777777778</v>
      </c>
      <c r="DP76" s="18">
        <v>4</v>
      </c>
      <c r="DQ76" s="18">
        <v>871</v>
      </c>
      <c r="DR76" s="40">
        <f t="shared" si="124"/>
        <v>217.75</v>
      </c>
      <c r="DS76" s="17">
        <f t="shared" si="125"/>
        <v>75</v>
      </c>
      <c r="DT76" s="36">
        <f t="shared" si="126"/>
        <v>0.0861079219288175</v>
      </c>
      <c r="DU76" s="18">
        <v>134</v>
      </c>
      <c r="DV76" s="26">
        <v>0</v>
      </c>
      <c r="DW76" s="18">
        <v>0</v>
      </c>
      <c r="DX76" s="18">
        <v>0</v>
      </c>
      <c r="DY76" s="40">
        <f t="shared" si="127"/>
        <v>0</v>
      </c>
      <c r="DZ76" s="17">
        <f t="shared" si="128"/>
        <v>0</v>
      </c>
      <c r="EA76" s="36">
        <f t="shared" si="129"/>
        <v>0</v>
      </c>
      <c r="EB76" s="18">
        <v>151</v>
      </c>
      <c r="EC76" s="26">
        <v>0.00662251655629139</v>
      </c>
      <c r="ED76" s="18">
        <v>1</v>
      </c>
      <c r="EE76" s="18">
        <v>199</v>
      </c>
      <c r="EF76" s="40">
        <f t="shared" si="130"/>
        <v>199</v>
      </c>
      <c r="EG76" s="17">
        <f t="shared" si="131"/>
        <v>0</v>
      </c>
      <c r="EH76" s="36">
        <f t="shared" si="132"/>
        <v>0</v>
      </c>
      <c r="EI76" s="18">
        <v>94</v>
      </c>
      <c r="EJ76" s="26">
        <v>0</v>
      </c>
      <c r="EK76" s="18">
        <v>0</v>
      </c>
      <c r="EL76" s="18">
        <v>0</v>
      </c>
      <c r="EM76" s="40">
        <v>249</v>
      </c>
      <c r="EN76" s="17">
        <f t="shared" si="133"/>
        <v>0</v>
      </c>
      <c r="EO76" s="36">
        <f t="shared" si="134"/>
        <v>0</v>
      </c>
      <c r="EP76" s="18">
        <v>106</v>
      </c>
      <c r="EQ76" s="26">
        <v>0</v>
      </c>
      <c r="ER76" s="18">
        <v>0</v>
      </c>
      <c r="ES76" s="18">
        <v>0</v>
      </c>
      <c r="ET76" s="40">
        <v>249</v>
      </c>
      <c r="EU76" s="17">
        <f t="shared" si="135"/>
        <v>0</v>
      </c>
      <c r="EV76" s="36">
        <f t="shared" si="136"/>
        <v>0</v>
      </c>
      <c r="EW76" s="18">
        <v>90</v>
      </c>
      <c r="EX76" s="26">
        <v>0.0111111111111111</v>
      </c>
      <c r="EY76" s="17">
        <v>1</v>
      </c>
      <c r="EZ76" s="18">
        <v>245</v>
      </c>
      <c r="FA76" s="40">
        <v>249</v>
      </c>
      <c r="FB76" s="17">
        <f t="shared" si="153"/>
        <v>50</v>
      </c>
      <c r="FC76" s="36">
        <f t="shared" si="154"/>
        <v>0.204081632653061</v>
      </c>
      <c r="FD76" s="18">
        <v>57</v>
      </c>
      <c r="FE76" s="26">
        <v>0</v>
      </c>
      <c r="FF76" s="17">
        <v>0</v>
      </c>
      <c r="FG76" s="18">
        <v>0</v>
      </c>
      <c r="FH76" s="40">
        <v>249</v>
      </c>
      <c r="FI76" s="17">
        <f t="shared" si="155"/>
        <v>0</v>
      </c>
      <c r="FJ76" s="36">
        <f t="shared" si="156"/>
        <v>0</v>
      </c>
      <c r="FK76" s="18">
        <v>81</v>
      </c>
      <c r="FL76" s="26">
        <v>0.037037037037037</v>
      </c>
      <c r="FM76" s="17">
        <v>3</v>
      </c>
      <c r="FN76" s="18">
        <v>747</v>
      </c>
      <c r="FO76" s="40">
        <v>249</v>
      </c>
      <c r="FP76" s="17">
        <f t="shared" si="157"/>
        <v>150</v>
      </c>
      <c r="FQ76" s="36">
        <f t="shared" si="158"/>
        <v>0.200803212851406</v>
      </c>
      <c r="FR76" s="18">
        <v>88</v>
      </c>
      <c r="FS76" s="26">
        <v>0.0113636363636364</v>
      </c>
      <c r="FT76" s="17">
        <v>1</v>
      </c>
      <c r="FU76" s="18">
        <v>249</v>
      </c>
      <c r="FV76" s="40">
        <v>249</v>
      </c>
      <c r="FW76" s="17">
        <f t="shared" si="159"/>
        <v>50</v>
      </c>
      <c r="FX76" s="36">
        <f t="shared" si="160"/>
        <v>0.200803212851406</v>
      </c>
      <c r="FY76" s="18">
        <v>87</v>
      </c>
      <c r="FZ76" s="26">
        <v>0</v>
      </c>
      <c r="GA76" s="17">
        <v>0</v>
      </c>
      <c r="GB76" s="18">
        <v>0</v>
      </c>
      <c r="GC76" s="40">
        <v>249</v>
      </c>
      <c r="GD76" s="17">
        <f t="shared" si="161"/>
        <v>0</v>
      </c>
      <c r="GE76" s="36">
        <f t="shared" si="162"/>
        <v>0</v>
      </c>
      <c r="GF76" s="18">
        <v>127</v>
      </c>
      <c r="GG76" s="26">
        <v>0</v>
      </c>
      <c r="GH76" s="18">
        <v>0</v>
      </c>
      <c r="GI76" s="18">
        <v>0</v>
      </c>
      <c r="GJ76" s="40">
        <v>249</v>
      </c>
      <c r="GK76" s="17">
        <f t="shared" si="163"/>
        <v>0</v>
      </c>
      <c r="GL76" s="36">
        <f t="shared" si="164"/>
        <v>0</v>
      </c>
      <c r="GM76" s="18">
        <v>123</v>
      </c>
      <c r="GN76" s="26">
        <v>0</v>
      </c>
      <c r="GO76" s="18">
        <v>0</v>
      </c>
      <c r="GP76" s="18">
        <v>0</v>
      </c>
      <c r="GQ76" s="40">
        <v>249</v>
      </c>
      <c r="GR76" s="17">
        <f t="shared" si="165"/>
        <v>0</v>
      </c>
      <c r="GS76" s="36">
        <f t="shared" si="166"/>
        <v>0</v>
      </c>
      <c r="GT76" s="18">
        <v>90</v>
      </c>
      <c r="GU76" s="26">
        <v>0</v>
      </c>
      <c r="GV76" s="18">
        <v>0</v>
      </c>
      <c r="GW76" s="18">
        <v>0</v>
      </c>
      <c r="GX76" s="40">
        <v>249</v>
      </c>
      <c r="GY76" s="17">
        <f t="shared" si="137"/>
        <v>0</v>
      </c>
      <c r="GZ76" s="36">
        <f t="shared" si="138"/>
        <v>0</v>
      </c>
      <c r="HA76" s="18">
        <v>107</v>
      </c>
      <c r="HB76" s="26">
        <v>0.0280373831775701</v>
      </c>
      <c r="HC76" s="18">
        <v>3</v>
      </c>
      <c r="HD76" s="18">
        <v>735</v>
      </c>
      <c r="HE76" s="40">
        <v>249</v>
      </c>
      <c r="HF76" s="17">
        <f t="shared" si="167"/>
        <v>150</v>
      </c>
      <c r="HG76" s="36">
        <f t="shared" si="168"/>
        <v>0.204081632653061</v>
      </c>
      <c r="HH76" s="18">
        <v>71</v>
      </c>
      <c r="HI76" s="26">
        <v>0.0140845070422535</v>
      </c>
      <c r="HJ76" s="17">
        <v>1</v>
      </c>
      <c r="HK76" s="18">
        <v>249</v>
      </c>
      <c r="HL76" s="40">
        <v>249</v>
      </c>
      <c r="HM76" s="17">
        <f t="shared" si="169"/>
        <v>50</v>
      </c>
      <c r="HN76" s="36">
        <f t="shared" si="170"/>
        <v>0.200803212851406</v>
      </c>
      <c r="HO76" s="18"/>
      <c r="HP76" s="26"/>
      <c r="HQ76" s="17"/>
      <c r="HR76" s="18"/>
      <c r="HS76" s="40"/>
      <c r="HT76" s="17"/>
      <c r="HU76" s="36"/>
      <c r="HV76" s="17"/>
      <c r="HW76" s="17"/>
      <c r="HX76" s="18"/>
      <c r="HY76" s="18"/>
      <c r="HZ76" s="17"/>
      <c r="IA76" s="17"/>
      <c r="IB76" s="17">
        <v>18</v>
      </c>
      <c r="IC76" s="17">
        <v>4343</v>
      </c>
      <c r="ID76" s="17">
        <v>27</v>
      </c>
      <c r="IE76" s="17">
        <v>6369</v>
      </c>
      <c r="IF76" s="41"/>
      <c r="IG76" s="41"/>
      <c r="IH76" s="41"/>
      <c r="II76" s="41"/>
      <c r="IJ76" s="41"/>
      <c r="IK76" s="41"/>
      <c r="IL76" s="18"/>
      <c r="IM76" s="41"/>
      <c r="IN76" s="41"/>
      <c r="IO76" s="41"/>
      <c r="IP76" s="18"/>
      <c r="IQ76" s="18"/>
      <c r="IR76" s="18">
        <f t="shared" si="139"/>
        <v>31</v>
      </c>
      <c r="IS76" s="18">
        <f t="shared" si="140"/>
        <v>7363</v>
      </c>
      <c r="IT76" s="17">
        <v>199</v>
      </c>
      <c r="IU76" s="18">
        <f t="shared" si="171"/>
        <v>1286</v>
      </c>
      <c r="IV76" s="36">
        <f t="shared" si="141"/>
        <v>0.174657069129431</v>
      </c>
      <c r="IW76" s="18">
        <f t="shared" si="142"/>
        <v>76</v>
      </c>
      <c r="IX76" s="42">
        <f t="shared" si="143"/>
        <v>18075</v>
      </c>
      <c r="IY76" s="43"/>
      <c r="IZ76" s="43"/>
    </row>
    <row r="77" spans="1:260">
      <c r="A77" s="16"/>
      <c r="B77" s="20" t="s">
        <v>229</v>
      </c>
      <c r="C77" s="18">
        <v>6939962769738</v>
      </c>
      <c r="D77" s="18">
        <v>21064011002440</v>
      </c>
      <c r="E77" s="22" t="s">
        <v>294</v>
      </c>
      <c r="F77" s="19" t="s">
        <v>295</v>
      </c>
      <c r="G77" s="17" t="s">
        <v>288</v>
      </c>
      <c r="H77" s="26">
        <f>VLOOKUP(C77,供应链!E:J,6,0)</f>
        <v>0.958333333333333</v>
      </c>
      <c r="I77" s="17">
        <f>VLOOKUP(C77,供应链!E:H,4,0)</f>
        <v>912</v>
      </c>
      <c r="J77" s="17">
        <f>VLOOKUP(C77,供应链!E:K,7,0)</f>
        <v>48</v>
      </c>
      <c r="K77" s="18">
        <f>VLOOKUP(C77,供应链!E:I,5,0)</f>
        <v>21.1108434262686</v>
      </c>
      <c r="L77" s="27">
        <f t="shared" si="102"/>
        <v>0.0188424183183246</v>
      </c>
      <c r="M77" s="17">
        <v>1633</v>
      </c>
      <c r="N77" s="26">
        <v>0.0930802204531537</v>
      </c>
      <c r="O77" s="18">
        <v>152</v>
      </c>
      <c r="P77" s="18">
        <v>17176</v>
      </c>
      <c r="Q77" s="40">
        <f t="shared" si="144"/>
        <v>113</v>
      </c>
      <c r="R77" s="17">
        <f t="shared" si="103"/>
        <v>-912</v>
      </c>
      <c r="S77" s="36">
        <f t="shared" si="104"/>
        <v>-0.0530973451327434</v>
      </c>
      <c r="T77" s="17">
        <v>1623</v>
      </c>
      <c r="U77" s="26">
        <v>0.0603820086260012</v>
      </c>
      <c r="V77" s="18">
        <v>98</v>
      </c>
      <c r="W77" s="18">
        <v>10133</v>
      </c>
      <c r="X77" s="40">
        <f t="shared" si="105"/>
        <v>103.397959183673</v>
      </c>
      <c r="Y77" s="17">
        <f t="shared" si="172"/>
        <v>-1529</v>
      </c>
      <c r="Z77" s="36">
        <f t="shared" si="173"/>
        <v>-0.150893121484259</v>
      </c>
      <c r="AA77" s="17">
        <v>1560</v>
      </c>
      <c r="AB77" s="26">
        <v>0.0653846153846154</v>
      </c>
      <c r="AC77" s="18">
        <v>102</v>
      </c>
      <c r="AD77" s="18">
        <v>10647</v>
      </c>
      <c r="AE77" s="40">
        <v>139</v>
      </c>
      <c r="AF77" s="17">
        <f t="shared" si="145"/>
        <v>2040</v>
      </c>
      <c r="AG77" s="36">
        <f t="shared" si="146"/>
        <v>0.191603268526345</v>
      </c>
      <c r="AH77" s="17">
        <v>996</v>
      </c>
      <c r="AI77" s="26">
        <v>0.0321285140562249</v>
      </c>
      <c r="AJ77" s="18">
        <v>32</v>
      </c>
      <c r="AK77" s="18">
        <v>3814</v>
      </c>
      <c r="AL77" s="40">
        <v>139</v>
      </c>
      <c r="AM77" s="17">
        <f t="shared" si="147"/>
        <v>640</v>
      </c>
      <c r="AN77" s="36">
        <f t="shared" si="148"/>
        <v>0.167802831672784</v>
      </c>
      <c r="AO77" s="17">
        <v>1059</v>
      </c>
      <c r="AP77" s="26">
        <v>0.0358829084041549</v>
      </c>
      <c r="AQ77" s="18">
        <v>38</v>
      </c>
      <c r="AR77" s="18">
        <v>4485</v>
      </c>
      <c r="AS77" s="40">
        <v>139</v>
      </c>
      <c r="AT77" s="17">
        <f t="shared" si="149"/>
        <v>760</v>
      </c>
      <c r="AU77" s="36">
        <f t="shared" si="150"/>
        <v>0.169453734671126</v>
      </c>
      <c r="AV77" s="17">
        <v>1519</v>
      </c>
      <c r="AW77" s="26">
        <v>0.0335747202106649</v>
      </c>
      <c r="AX77" s="18">
        <v>51</v>
      </c>
      <c r="AY77" s="18">
        <v>5992</v>
      </c>
      <c r="AZ77" s="40">
        <v>139</v>
      </c>
      <c r="BA77" s="17">
        <f t="shared" si="151"/>
        <v>1020</v>
      </c>
      <c r="BB77" s="36">
        <f t="shared" si="152"/>
        <v>0.17022696929239</v>
      </c>
      <c r="BC77" s="17">
        <v>1386</v>
      </c>
      <c r="BD77" s="26">
        <v>0.0382395382395382</v>
      </c>
      <c r="BE77" s="17">
        <v>53</v>
      </c>
      <c r="BF77" s="18">
        <v>6082</v>
      </c>
      <c r="BG77" s="40">
        <v>139</v>
      </c>
      <c r="BH77" s="17">
        <f t="shared" si="106"/>
        <v>1060</v>
      </c>
      <c r="BI77" s="36">
        <f t="shared" si="107"/>
        <v>0.17428477474515</v>
      </c>
      <c r="BJ77" s="17">
        <v>1233</v>
      </c>
      <c r="BK77" s="32">
        <v>0.0332522303325223</v>
      </c>
      <c r="BL77" s="17">
        <v>41</v>
      </c>
      <c r="BM77" s="18">
        <v>4741</v>
      </c>
      <c r="BN77" s="40">
        <v>139</v>
      </c>
      <c r="BO77" s="17">
        <f t="shared" si="108"/>
        <v>820</v>
      </c>
      <c r="BP77" s="36">
        <f t="shared" si="109"/>
        <v>0.172959291288758</v>
      </c>
      <c r="BQ77" s="17">
        <v>1352</v>
      </c>
      <c r="BR77" s="32">
        <v>0.0347633136094675</v>
      </c>
      <c r="BS77" s="18">
        <v>47</v>
      </c>
      <c r="BT77" s="18">
        <v>5495</v>
      </c>
      <c r="BU77" s="40">
        <v>139</v>
      </c>
      <c r="BV77" s="17">
        <f t="shared" si="110"/>
        <v>940</v>
      </c>
      <c r="BW77" s="36">
        <f t="shared" si="111"/>
        <v>0.171064604185623</v>
      </c>
      <c r="BX77" s="112">
        <v>1401</v>
      </c>
      <c r="BY77" s="117">
        <v>0.0628122769450393</v>
      </c>
      <c r="BZ77" s="18">
        <v>88</v>
      </c>
      <c r="CA77" s="112">
        <v>8872</v>
      </c>
      <c r="CB77" s="40">
        <v>139</v>
      </c>
      <c r="CC77" s="17">
        <f t="shared" si="112"/>
        <v>1760</v>
      </c>
      <c r="CD77" s="36">
        <f t="shared" si="113"/>
        <v>0.198376916140667</v>
      </c>
      <c r="CE77" s="112">
        <v>1364</v>
      </c>
      <c r="CF77" s="117">
        <v>0.063782991202346</v>
      </c>
      <c r="CG77" s="112">
        <v>87</v>
      </c>
      <c r="CH77" s="260">
        <v>9046.02272727273</v>
      </c>
      <c r="CI77" s="40">
        <v>139</v>
      </c>
      <c r="CJ77" s="17">
        <f t="shared" si="114"/>
        <v>1740</v>
      </c>
      <c r="CK77" s="36">
        <f t="shared" si="115"/>
        <v>0.192349726775956</v>
      </c>
      <c r="CL77" s="120">
        <v>1302</v>
      </c>
      <c r="CM77" s="121">
        <v>0.0691244239631336</v>
      </c>
      <c r="CN77" s="55">
        <v>90</v>
      </c>
      <c r="CO77" s="55">
        <v>9684</v>
      </c>
      <c r="CP77" s="40">
        <v>139</v>
      </c>
      <c r="CQ77" s="17">
        <f t="shared" si="116"/>
        <v>1800</v>
      </c>
      <c r="CR77" s="36">
        <f t="shared" si="117"/>
        <v>0.185873605947955</v>
      </c>
      <c r="CS77" s="122">
        <v>1428</v>
      </c>
      <c r="CT77" s="121">
        <v>0.0455182072829132</v>
      </c>
      <c r="CU77" s="122">
        <v>65</v>
      </c>
      <c r="CV77" s="122">
        <v>7233</v>
      </c>
      <c r="CW77" s="40">
        <v>139</v>
      </c>
      <c r="CX77" s="17">
        <f t="shared" si="118"/>
        <v>1300</v>
      </c>
      <c r="CY77" s="36">
        <f t="shared" si="119"/>
        <v>0.179731784874879</v>
      </c>
      <c r="CZ77" s="112">
        <v>1484</v>
      </c>
      <c r="DA77" s="117">
        <v>0.0128032345013477</v>
      </c>
      <c r="DB77" s="112">
        <v>19</v>
      </c>
      <c r="DC77" s="112">
        <v>2136</v>
      </c>
      <c r="DD77" s="40">
        <v>139</v>
      </c>
      <c r="DE77" s="17">
        <f t="shared" si="120"/>
        <v>380</v>
      </c>
      <c r="DF77" s="36">
        <f t="shared" si="121"/>
        <v>0.177902621722846</v>
      </c>
      <c r="DG77" s="126">
        <v>1571</v>
      </c>
      <c r="DH77" s="32">
        <v>0</v>
      </c>
      <c r="DI77" s="17">
        <v>0</v>
      </c>
      <c r="DJ77" s="18">
        <v>0</v>
      </c>
      <c r="DK77" s="40">
        <v>139</v>
      </c>
      <c r="DL77" s="17">
        <f t="shared" si="122"/>
        <v>0</v>
      </c>
      <c r="DM77" s="36">
        <f t="shared" si="123"/>
        <v>0</v>
      </c>
      <c r="DN77" s="33">
        <v>3238</v>
      </c>
      <c r="DO77" s="32">
        <v>0.0957381099444101</v>
      </c>
      <c r="DP77" s="18">
        <v>310</v>
      </c>
      <c r="DQ77" s="18">
        <v>32749</v>
      </c>
      <c r="DR77" s="40">
        <f t="shared" si="124"/>
        <v>105.641935483871</v>
      </c>
      <c r="DS77" s="17">
        <f t="shared" si="125"/>
        <v>-4141</v>
      </c>
      <c r="DT77" s="36">
        <f t="shared" si="126"/>
        <v>-0.126446609056765</v>
      </c>
      <c r="DU77" s="18">
        <v>2440</v>
      </c>
      <c r="DV77" s="26">
        <v>0.0385245901639344</v>
      </c>
      <c r="DW77" s="18">
        <v>94</v>
      </c>
      <c r="DX77" s="18">
        <v>10414</v>
      </c>
      <c r="DY77" s="40">
        <f t="shared" si="127"/>
        <v>110.787234042553</v>
      </c>
      <c r="DZ77" s="17">
        <f t="shared" si="128"/>
        <v>-772</v>
      </c>
      <c r="EA77" s="36">
        <f t="shared" si="129"/>
        <v>-0.0741309775302477</v>
      </c>
      <c r="EB77" s="18">
        <v>3234</v>
      </c>
      <c r="EC77" s="26">
        <v>0.0714285714285714</v>
      </c>
      <c r="ED77" s="18">
        <v>231</v>
      </c>
      <c r="EE77" s="18">
        <v>23710</v>
      </c>
      <c r="EF77" s="40">
        <f t="shared" si="130"/>
        <v>102.640692640693</v>
      </c>
      <c r="EG77" s="17">
        <f t="shared" si="131"/>
        <v>-3779</v>
      </c>
      <c r="EH77" s="36">
        <f t="shared" si="132"/>
        <v>-0.159384226064952</v>
      </c>
      <c r="EI77" s="18">
        <v>1244</v>
      </c>
      <c r="EJ77" s="26">
        <v>0.0184887459807074</v>
      </c>
      <c r="EK77" s="18">
        <v>23</v>
      </c>
      <c r="EL77" s="18">
        <v>2817</v>
      </c>
      <c r="EM77" s="40">
        <v>139</v>
      </c>
      <c r="EN77" s="17">
        <f t="shared" si="133"/>
        <v>460</v>
      </c>
      <c r="EO77" s="36">
        <f t="shared" si="134"/>
        <v>0.163294284700035</v>
      </c>
      <c r="EP77" s="18">
        <v>1065</v>
      </c>
      <c r="EQ77" s="26">
        <v>0.028169014084507</v>
      </c>
      <c r="ER77" s="18">
        <v>30</v>
      </c>
      <c r="ES77" s="18">
        <v>3673</v>
      </c>
      <c r="ET77" s="40">
        <v>139</v>
      </c>
      <c r="EU77" s="17">
        <f t="shared" si="135"/>
        <v>600</v>
      </c>
      <c r="EV77" s="36">
        <f t="shared" si="136"/>
        <v>0.163354206370814</v>
      </c>
      <c r="EW77" s="18">
        <v>681</v>
      </c>
      <c r="EX77" s="26">
        <v>0.0220264317180617</v>
      </c>
      <c r="EY77" s="17">
        <v>15</v>
      </c>
      <c r="EZ77" s="18">
        <v>2045</v>
      </c>
      <c r="FA77" s="40">
        <v>139</v>
      </c>
      <c r="FB77" s="17">
        <f t="shared" si="153"/>
        <v>300</v>
      </c>
      <c r="FC77" s="36">
        <f t="shared" si="154"/>
        <v>0.146699266503667</v>
      </c>
      <c r="FD77" s="18">
        <v>534</v>
      </c>
      <c r="FE77" s="26">
        <v>0.0205992509363296</v>
      </c>
      <c r="FF77" s="17">
        <v>11</v>
      </c>
      <c r="FG77" s="18">
        <v>1511</v>
      </c>
      <c r="FH77" s="40">
        <v>139</v>
      </c>
      <c r="FI77" s="17">
        <f t="shared" si="155"/>
        <v>220</v>
      </c>
      <c r="FJ77" s="36">
        <f t="shared" si="156"/>
        <v>0.14559894109861</v>
      </c>
      <c r="FK77" s="18">
        <v>471</v>
      </c>
      <c r="FL77" s="26">
        <v>0.0254777070063694</v>
      </c>
      <c r="FM77" s="17">
        <v>12</v>
      </c>
      <c r="FN77" s="18">
        <v>1625</v>
      </c>
      <c r="FO77" s="40">
        <v>139</v>
      </c>
      <c r="FP77" s="17">
        <f t="shared" si="157"/>
        <v>240</v>
      </c>
      <c r="FQ77" s="36">
        <f t="shared" si="158"/>
        <v>0.147692307692308</v>
      </c>
      <c r="FR77" s="18">
        <v>462</v>
      </c>
      <c r="FS77" s="26">
        <v>0.0367965367965368</v>
      </c>
      <c r="FT77" s="17">
        <v>17</v>
      </c>
      <c r="FU77" s="18">
        <v>2328</v>
      </c>
      <c r="FV77" s="40">
        <v>139</v>
      </c>
      <c r="FW77" s="17">
        <f t="shared" si="159"/>
        <v>340</v>
      </c>
      <c r="FX77" s="36">
        <f t="shared" si="160"/>
        <v>0.146048109965636</v>
      </c>
      <c r="FY77" s="18">
        <v>428</v>
      </c>
      <c r="FZ77" s="26">
        <v>0.0257009345794393</v>
      </c>
      <c r="GA77" s="17">
        <v>11</v>
      </c>
      <c r="GB77" s="18">
        <v>1507</v>
      </c>
      <c r="GC77" s="40">
        <v>139</v>
      </c>
      <c r="GD77" s="17">
        <f t="shared" si="161"/>
        <v>220</v>
      </c>
      <c r="GE77" s="36">
        <f t="shared" si="162"/>
        <v>0.145985401459854</v>
      </c>
      <c r="GF77" s="18">
        <v>514</v>
      </c>
      <c r="GG77" s="26">
        <v>0.0252918287937743</v>
      </c>
      <c r="GH77" s="18">
        <v>13</v>
      </c>
      <c r="GI77" s="18">
        <v>1758</v>
      </c>
      <c r="GJ77" s="40">
        <v>139</v>
      </c>
      <c r="GK77" s="17">
        <f t="shared" si="163"/>
        <v>260</v>
      </c>
      <c r="GL77" s="36">
        <f t="shared" si="164"/>
        <v>0.147895335608646</v>
      </c>
      <c r="GM77" s="18">
        <v>458</v>
      </c>
      <c r="GN77" s="26">
        <v>0.0174672489082969</v>
      </c>
      <c r="GO77" s="18">
        <v>8</v>
      </c>
      <c r="GP77" s="18">
        <v>1097</v>
      </c>
      <c r="GQ77" s="40">
        <v>139</v>
      </c>
      <c r="GR77" s="17">
        <f t="shared" si="165"/>
        <v>160</v>
      </c>
      <c r="GS77" s="36">
        <f t="shared" si="166"/>
        <v>0.145852324521422</v>
      </c>
      <c r="GT77" s="18">
        <v>648</v>
      </c>
      <c r="GU77" s="26">
        <v>0.0432098765432099</v>
      </c>
      <c r="GV77" s="18">
        <v>28</v>
      </c>
      <c r="GW77" s="18">
        <v>3232</v>
      </c>
      <c r="GX77" s="40">
        <v>139</v>
      </c>
      <c r="GY77" s="17">
        <f t="shared" si="137"/>
        <v>560</v>
      </c>
      <c r="GZ77" s="36">
        <f t="shared" si="138"/>
        <v>0.173267326732673</v>
      </c>
      <c r="HA77" s="18">
        <v>683</v>
      </c>
      <c r="HB77" s="26">
        <v>0.0468521229868228</v>
      </c>
      <c r="HC77" s="18">
        <v>32</v>
      </c>
      <c r="HD77" s="18">
        <v>3713</v>
      </c>
      <c r="HE77" s="40">
        <v>139</v>
      </c>
      <c r="HF77" s="17">
        <f t="shared" si="167"/>
        <v>640</v>
      </c>
      <c r="HG77" s="36">
        <f t="shared" si="168"/>
        <v>0.172367357931592</v>
      </c>
      <c r="HH77" s="18">
        <v>679</v>
      </c>
      <c r="HI77" s="26">
        <v>0.0206185567010309</v>
      </c>
      <c r="HJ77" s="17">
        <v>14</v>
      </c>
      <c r="HK77" s="18">
        <v>1594</v>
      </c>
      <c r="HL77" s="40">
        <v>139</v>
      </c>
      <c r="HM77" s="17">
        <f t="shared" si="169"/>
        <v>280</v>
      </c>
      <c r="HN77" s="36">
        <f t="shared" si="170"/>
        <v>0.175658720200753</v>
      </c>
      <c r="HO77" s="18"/>
      <c r="HP77" s="26"/>
      <c r="HQ77" s="17"/>
      <c r="HR77" s="18"/>
      <c r="HS77" s="40"/>
      <c r="HT77" s="17"/>
      <c r="HU77" s="36"/>
      <c r="HV77" s="17"/>
      <c r="HW77" s="17"/>
      <c r="HX77" s="18"/>
      <c r="HY77" s="18"/>
      <c r="HZ77" s="17"/>
      <c r="IA77" s="17"/>
      <c r="IB77" s="17">
        <v>182</v>
      </c>
      <c r="IC77" s="17">
        <v>23344</v>
      </c>
      <c r="ID77" s="17">
        <v>1045</v>
      </c>
      <c r="IE77" s="17">
        <v>123615</v>
      </c>
      <c r="IF77" s="41"/>
      <c r="IG77" s="41"/>
      <c r="IH77" s="41"/>
      <c r="II77" s="41"/>
      <c r="IJ77" s="41"/>
      <c r="IK77" s="41"/>
      <c r="IL77" s="18"/>
      <c r="IM77" s="41"/>
      <c r="IN77" s="41"/>
      <c r="IO77" s="41"/>
      <c r="IP77" s="18"/>
      <c r="IQ77" s="18"/>
      <c r="IR77" s="18">
        <f t="shared" si="139"/>
        <v>1812</v>
      </c>
      <c r="IS77" s="18">
        <f t="shared" si="140"/>
        <v>199309.022727273</v>
      </c>
      <c r="IT77" s="17">
        <v>119</v>
      </c>
      <c r="IU77" s="18">
        <f t="shared" si="171"/>
        <v>7407</v>
      </c>
      <c r="IV77" s="36">
        <f t="shared" si="141"/>
        <v>0.0371633953076749</v>
      </c>
      <c r="IW77" s="18">
        <f t="shared" si="142"/>
        <v>3039</v>
      </c>
      <c r="IX77" s="42">
        <f t="shared" si="143"/>
        <v>346268.022727273</v>
      </c>
      <c r="IY77" s="43"/>
      <c r="IZ77" s="43"/>
    </row>
    <row r="78" spans="1:260">
      <c r="A78" s="16"/>
      <c r="B78" s="20" t="s">
        <v>211</v>
      </c>
      <c r="C78" s="18">
        <v>6939962766911</v>
      </c>
      <c r="D78" s="18">
        <v>21063410000301</v>
      </c>
      <c r="E78" s="22" t="s">
        <v>296</v>
      </c>
      <c r="F78" s="19" t="s">
        <v>297</v>
      </c>
      <c r="G78" s="17" t="s">
        <v>288</v>
      </c>
      <c r="H78" s="26">
        <f>VLOOKUP(C78,供应链!E:J,6,0)</f>
        <v>0.92</v>
      </c>
      <c r="I78" s="17">
        <f>VLOOKUP(C78,供应链!E:H,4,0)</f>
        <v>310</v>
      </c>
      <c r="J78" s="17">
        <f>VLOOKUP(C78,供应链!E:K,7,0)</f>
        <v>255</v>
      </c>
      <c r="K78" s="18">
        <f>VLOOKUP(C78,供应链!E:I,5,0)</f>
        <v>18.0502148835105</v>
      </c>
      <c r="L78" s="27">
        <f t="shared" si="102"/>
        <v>0.0053865191439802</v>
      </c>
      <c r="M78" s="17">
        <v>984</v>
      </c>
      <c r="N78" s="26">
        <v>0.040650406504065</v>
      </c>
      <c r="O78" s="18">
        <v>40</v>
      </c>
      <c r="P78" s="18">
        <v>9723</v>
      </c>
      <c r="Q78" s="40">
        <f t="shared" si="144"/>
        <v>243.075</v>
      </c>
      <c r="R78" s="17">
        <f t="shared" si="103"/>
        <v>163</v>
      </c>
      <c r="S78" s="36">
        <f t="shared" si="104"/>
        <v>0.0167643731358634</v>
      </c>
      <c r="T78" s="17">
        <v>678</v>
      </c>
      <c r="U78" s="26">
        <v>0.023598820058997</v>
      </c>
      <c r="V78" s="18">
        <v>16</v>
      </c>
      <c r="W78" s="18">
        <v>3960</v>
      </c>
      <c r="X78" s="40">
        <f t="shared" si="105"/>
        <v>247.5</v>
      </c>
      <c r="Y78" s="17">
        <f t="shared" si="172"/>
        <v>136</v>
      </c>
      <c r="Z78" s="36">
        <f t="shared" si="173"/>
        <v>0.0343434343434343</v>
      </c>
      <c r="AA78" s="17">
        <v>699</v>
      </c>
      <c r="AB78" s="26">
        <v>0.0200286123032904</v>
      </c>
      <c r="AC78" s="18">
        <v>14</v>
      </c>
      <c r="AD78" s="18">
        <v>3387</v>
      </c>
      <c r="AE78" s="40">
        <v>249</v>
      </c>
      <c r="AF78" s="17">
        <f t="shared" si="145"/>
        <v>140</v>
      </c>
      <c r="AG78" s="36">
        <f t="shared" si="146"/>
        <v>0.0413345143194567</v>
      </c>
      <c r="AH78" s="17">
        <v>410</v>
      </c>
      <c r="AI78" s="26">
        <v>0.0170731707317073</v>
      </c>
      <c r="AJ78" s="18">
        <v>7</v>
      </c>
      <c r="AK78" s="18">
        <v>1727</v>
      </c>
      <c r="AL78" s="40">
        <v>249</v>
      </c>
      <c r="AM78" s="17">
        <f t="shared" si="147"/>
        <v>70</v>
      </c>
      <c r="AN78" s="36">
        <f t="shared" si="148"/>
        <v>0.0405327156919514</v>
      </c>
      <c r="AO78" s="17">
        <v>296</v>
      </c>
      <c r="AP78" s="26">
        <v>0.0236486486486486</v>
      </c>
      <c r="AQ78" s="18">
        <v>7</v>
      </c>
      <c r="AR78" s="18">
        <v>1742</v>
      </c>
      <c r="AS78" s="40">
        <v>249</v>
      </c>
      <c r="AT78" s="17">
        <f t="shared" si="149"/>
        <v>70</v>
      </c>
      <c r="AU78" s="36">
        <f t="shared" si="150"/>
        <v>0.0401836969001148</v>
      </c>
      <c r="AV78" s="17">
        <v>360</v>
      </c>
      <c r="AW78" s="26">
        <v>0.0222222222222222</v>
      </c>
      <c r="AX78" s="18">
        <v>8</v>
      </c>
      <c r="AY78" s="18">
        <v>1985</v>
      </c>
      <c r="AZ78" s="40">
        <v>249</v>
      </c>
      <c r="BA78" s="17">
        <f t="shared" si="151"/>
        <v>80</v>
      </c>
      <c r="BB78" s="36">
        <f t="shared" si="152"/>
        <v>0.0403022670025189</v>
      </c>
      <c r="BC78" s="17">
        <v>345</v>
      </c>
      <c r="BD78" s="26">
        <v>0.0144927536231884</v>
      </c>
      <c r="BE78" s="17">
        <v>5</v>
      </c>
      <c r="BF78" s="18">
        <v>1271</v>
      </c>
      <c r="BG78" s="40">
        <v>249</v>
      </c>
      <c r="BH78" s="17">
        <f t="shared" si="106"/>
        <v>50</v>
      </c>
      <c r="BI78" s="36">
        <f t="shared" si="107"/>
        <v>0.03933910306845</v>
      </c>
      <c r="BJ78" s="17">
        <v>347</v>
      </c>
      <c r="BK78" s="32">
        <v>0.0259365994236311</v>
      </c>
      <c r="BL78" s="17">
        <v>9</v>
      </c>
      <c r="BM78" s="18">
        <v>2234</v>
      </c>
      <c r="BN78" s="40">
        <v>249</v>
      </c>
      <c r="BO78" s="17">
        <f t="shared" si="108"/>
        <v>90</v>
      </c>
      <c r="BP78" s="36">
        <f t="shared" si="109"/>
        <v>0.0402864816472695</v>
      </c>
      <c r="BQ78" s="17">
        <v>295</v>
      </c>
      <c r="BR78" s="32">
        <v>0.023728813559322</v>
      </c>
      <c r="BS78" s="18">
        <v>7</v>
      </c>
      <c r="BT78" s="18">
        <v>1763</v>
      </c>
      <c r="BU78" s="40">
        <v>249</v>
      </c>
      <c r="BV78" s="17">
        <f t="shared" si="110"/>
        <v>70</v>
      </c>
      <c r="BW78" s="36">
        <f t="shared" si="111"/>
        <v>0.0397050482132728</v>
      </c>
      <c r="BX78" s="112">
        <v>276</v>
      </c>
      <c r="BY78" s="117">
        <v>0.0072463768115942</v>
      </c>
      <c r="BZ78" s="18">
        <v>2</v>
      </c>
      <c r="CA78" s="112">
        <v>579</v>
      </c>
      <c r="CB78" s="40">
        <v>249</v>
      </c>
      <c r="CC78" s="17">
        <f t="shared" si="112"/>
        <v>20</v>
      </c>
      <c r="CD78" s="36">
        <f t="shared" si="113"/>
        <v>0.0345423143350604</v>
      </c>
      <c r="CE78" s="112">
        <v>222</v>
      </c>
      <c r="CF78" s="117">
        <v>0.00900900900900901</v>
      </c>
      <c r="CG78" s="112">
        <v>2</v>
      </c>
      <c r="CH78" s="260">
        <v>503.333333333333</v>
      </c>
      <c r="CI78" s="40">
        <v>249</v>
      </c>
      <c r="CJ78" s="17">
        <f t="shared" si="114"/>
        <v>20</v>
      </c>
      <c r="CK78" s="36">
        <f t="shared" si="115"/>
        <v>0.0397350993377484</v>
      </c>
      <c r="CL78" s="120">
        <v>203</v>
      </c>
      <c r="CM78" s="121">
        <v>0.0147783251231527</v>
      </c>
      <c r="CN78" s="55">
        <v>3</v>
      </c>
      <c r="CO78" s="55">
        <v>749</v>
      </c>
      <c r="CP78" s="40">
        <v>249</v>
      </c>
      <c r="CQ78" s="17">
        <f t="shared" si="116"/>
        <v>30</v>
      </c>
      <c r="CR78" s="36">
        <f t="shared" si="117"/>
        <v>0.0400534045393858</v>
      </c>
      <c r="CS78" s="122">
        <v>252</v>
      </c>
      <c r="CT78" s="121">
        <v>0.0158730158730159</v>
      </c>
      <c r="CU78" s="122">
        <v>4</v>
      </c>
      <c r="CV78" s="122">
        <v>1085</v>
      </c>
      <c r="CW78" s="40">
        <v>249</v>
      </c>
      <c r="CX78" s="17">
        <f t="shared" si="118"/>
        <v>40</v>
      </c>
      <c r="CY78" s="36">
        <f t="shared" si="119"/>
        <v>0.0368663594470046</v>
      </c>
      <c r="CZ78" s="112">
        <v>322</v>
      </c>
      <c r="DA78" s="117">
        <v>0.0217391304347826</v>
      </c>
      <c r="DB78" s="112">
        <v>7</v>
      </c>
      <c r="DC78" s="112">
        <v>1798</v>
      </c>
      <c r="DD78" s="40">
        <v>249</v>
      </c>
      <c r="DE78" s="17">
        <f t="shared" si="120"/>
        <v>70</v>
      </c>
      <c r="DF78" s="36">
        <f t="shared" si="121"/>
        <v>0.0389321468298109</v>
      </c>
      <c r="DG78" s="126">
        <v>536</v>
      </c>
      <c r="DH78" s="32">
        <v>0</v>
      </c>
      <c r="DI78" s="17">
        <v>0</v>
      </c>
      <c r="DJ78" s="18">
        <v>0</v>
      </c>
      <c r="DK78" s="40">
        <v>249</v>
      </c>
      <c r="DL78" s="17">
        <f t="shared" si="122"/>
        <v>0</v>
      </c>
      <c r="DM78" s="36">
        <f t="shared" si="123"/>
        <v>0</v>
      </c>
      <c r="DN78" s="33">
        <v>617</v>
      </c>
      <c r="DO78" s="32">
        <v>0.116693679092382</v>
      </c>
      <c r="DP78" s="18">
        <v>72</v>
      </c>
      <c r="DQ78" s="18">
        <v>15182</v>
      </c>
      <c r="DR78" s="40">
        <f t="shared" si="124"/>
        <v>210.861111111111</v>
      </c>
      <c r="DS78" s="17">
        <f t="shared" si="125"/>
        <v>-2026</v>
      </c>
      <c r="DT78" s="36">
        <f t="shared" si="126"/>
        <v>-0.133447503622711</v>
      </c>
      <c r="DU78" s="18">
        <v>417</v>
      </c>
      <c r="DV78" s="26">
        <v>0.0167865707434053</v>
      </c>
      <c r="DW78" s="18">
        <v>7</v>
      </c>
      <c r="DX78" s="18">
        <v>1774</v>
      </c>
      <c r="DY78" s="40">
        <f t="shared" si="127"/>
        <v>253.428571428571</v>
      </c>
      <c r="DZ78" s="17">
        <f t="shared" si="128"/>
        <v>101</v>
      </c>
      <c r="EA78" s="36">
        <f t="shared" si="129"/>
        <v>0.0569334836527621</v>
      </c>
      <c r="EB78" s="18">
        <v>759</v>
      </c>
      <c r="EC78" s="26">
        <v>0.0619235836627141</v>
      </c>
      <c r="ED78" s="18">
        <v>47</v>
      </c>
      <c r="EE78" s="18">
        <v>10223</v>
      </c>
      <c r="EF78" s="40">
        <f t="shared" si="130"/>
        <v>217.510638297872</v>
      </c>
      <c r="EG78" s="17">
        <f t="shared" si="131"/>
        <v>-1010</v>
      </c>
      <c r="EH78" s="36">
        <f t="shared" si="132"/>
        <v>-0.0987968306759269</v>
      </c>
      <c r="EI78" s="18">
        <v>366</v>
      </c>
      <c r="EJ78" s="26">
        <v>0.0300546448087432</v>
      </c>
      <c r="EK78" s="18">
        <v>11</v>
      </c>
      <c r="EL78" s="18">
        <v>2534</v>
      </c>
      <c r="EM78" s="40">
        <v>249</v>
      </c>
      <c r="EN78" s="17">
        <f t="shared" si="133"/>
        <v>110</v>
      </c>
      <c r="EO78" s="36">
        <f t="shared" si="134"/>
        <v>0.0434096290449882</v>
      </c>
      <c r="EP78" s="18">
        <v>329</v>
      </c>
      <c r="EQ78" s="26">
        <v>0.0395136778115502</v>
      </c>
      <c r="ER78" s="18">
        <v>13</v>
      </c>
      <c r="ES78" s="18">
        <v>2995</v>
      </c>
      <c r="ET78" s="40">
        <v>249</v>
      </c>
      <c r="EU78" s="17">
        <f t="shared" si="135"/>
        <v>130</v>
      </c>
      <c r="EV78" s="36">
        <f t="shared" si="136"/>
        <v>0.0434056761268781</v>
      </c>
      <c r="EW78" s="18">
        <v>332</v>
      </c>
      <c r="EX78" s="26">
        <v>0.0240963855421687</v>
      </c>
      <c r="EY78" s="17">
        <v>8</v>
      </c>
      <c r="EZ78" s="18">
        <v>1962</v>
      </c>
      <c r="FA78" s="40">
        <v>249</v>
      </c>
      <c r="FB78" s="17">
        <f t="shared" si="153"/>
        <v>80</v>
      </c>
      <c r="FC78" s="36">
        <f t="shared" si="154"/>
        <v>0.0407747196738022</v>
      </c>
      <c r="FD78" s="18">
        <v>388</v>
      </c>
      <c r="FE78" s="26">
        <v>0.0335051546391753</v>
      </c>
      <c r="FF78" s="17">
        <v>13</v>
      </c>
      <c r="FG78" s="18">
        <v>3214</v>
      </c>
      <c r="FH78" s="40">
        <v>249</v>
      </c>
      <c r="FI78" s="17">
        <f t="shared" si="155"/>
        <v>130</v>
      </c>
      <c r="FJ78" s="36">
        <f t="shared" si="156"/>
        <v>0.0404480398257623</v>
      </c>
      <c r="FK78" s="18">
        <v>480</v>
      </c>
      <c r="FL78" s="26">
        <v>0.0291666666666667</v>
      </c>
      <c r="FM78" s="17">
        <v>14</v>
      </c>
      <c r="FN78" s="18">
        <v>3475</v>
      </c>
      <c r="FO78" s="40">
        <v>249</v>
      </c>
      <c r="FP78" s="17">
        <f t="shared" si="157"/>
        <v>140</v>
      </c>
      <c r="FQ78" s="36">
        <f t="shared" si="158"/>
        <v>0.0402877697841727</v>
      </c>
      <c r="FR78" s="18">
        <v>470</v>
      </c>
      <c r="FS78" s="26">
        <v>0.0340425531914894</v>
      </c>
      <c r="FT78" s="17">
        <v>16</v>
      </c>
      <c r="FU78" s="18">
        <v>3752</v>
      </c>
      <c r="FV78" s="40">
        <v>249</v>
      </c>
      <c r="FW78" s="17">
        <f t="shared" si="159"/>
        <v>160</v>
      </c>
      <c r="FX78" s="36">
        <f t="shared" si="160"/>
        <v>0.0426439232409382</v>
      </c>
      <c r="FY78" s="18">
        <v>645</v>
      </c>
      <c r="FZ78" s="26">
        <v>0.0403100775193798</v>
      </c>
      <c r="GA78" s="17">
        <v>26</v>
      </c>
      <c r="GB78" s="18">
        <v>5930</v>
      </c>
      <c r="GC78" s="40">
        <v>249</v>
      </c>
      <c r="GD78" s="17">
        <f t="shared" si="161"/>
        <v>260</v>
      </c>
      <c r="GE78" s="36">
        <f t="shared" si="162"/>
        <v>0.0438448566610455</v>
      </c>
      <c r="GF78" s="18">
        <v>1034</v>
      </c>
      <c r="GG78" s="26">
        <v>0.0357833655705996</v>
      </c>
      <c r="GH78" s="18">
        <v>37</v>
      </c>
      <c r="GI78" s="18">
        <v>8413</v>
      </c>
      <c r="GJ78" s="40">
        <v>249</v>
      </c>
      <c r="GK78" s="17">
        <f t="shared" si="163"/>
        <v>370</v>
      </c>
      <c r="GL78" s="36">
        <f t="shared" si="164"/>
        <v>0.043979555449899</v>
      </c>
      <c r="GM78" s="18">
        <v>1109</v>
      </c>
      <c r="GN78" s="26">
        <v>0.0279531109107304</v>
      </c>
      <c r="GO78" s="18">
        <v>31</v>
      </c>
      <c r="GP78" s="18">
        <v>7035</v>
      </c>
      <c r="GQ78" s="40">
        <v>249</v>
      </c>
      <c r="GR78" s="17">
        <f t="shared" si="165"/>
        <v>310</v>
      </c>
      <c r="GS78" s="36">
        <f t="shared" si="166"/>
        <v>0.0440653873489694</v>
      </c>
      <c r="GT78" s="18">
        <v>1074</v>
      </c>
      <c r="GU78" s="26">
        <v>0.0400372439478585</v>
      </c>
      <c r="GV78" s="18">
        <v>43</v>
      </c>
      <c r="GW78" s="18">
        <v>9756</v>
      </c>
      <c r="GX78" s="40">
        <v>249</v>
      </c>
      <c r="GY78" s="17">
        <f t="shared" si="137"/>
        <v>430</v>
      </c>
      <c r="GZ78" s="36">
        <f t="shared" si="138"/>
        <v>0.0440754407544075</v>
      </c>
      <c r="HA78" s="18">
        <v>896</v>
      </c>
      <c r="HB78" s="26">
        <v>0.0245535714285714</v>
      </c>
      <c r="HC78" s="18">
        <v>22</v>
      </c>
      <c r="HD78" s="18">
        <v>5004</v>
      </c>
      <c r="HE78" s="40">
        <v>249</v>
      </c>
      <c r="HF78" s="17">
        <f t="shared" si="167"/>
        <v>220</v>
      </c>
      <c r="HG78" s="36">
        <f t="shared" si="168"/>
        <v>0.04396482813749</v>
      </c>
      <c r="HH78" s="18">
        <v>622</v>
      </c>
      <c r="HI78" s="26">
        <v>0.0434083601286174</v>
      </c>
      <c r="HJ78" s="17">
        <v>27</v>
      </c>
      <c r="HK78" s="18">
        <v>6116</v>
      </c>
      <c r="HL78" s="40">
        <v>249</v>
      </c>
      <c r="HM78" s="17">
        <f t="shared" si="169"/>
        <v>270</v>
      </c>
      <c r="HN78" s="36">
        <f t="shared" si="170"/>
        <v>0.0441465009810334</v>
      </c>
      <c r="HO78" s="18"/>
      <c r="HP78" s="26"/>
      <c r="HQ78" s="17"/>
      <c r="HR78" s="18"/>
      <c r="HS78" s="40"/>
      <c r="HT78" s="17"/>
      <c r="HU78" s="36"/>
      <c r="HV78" s="17"/>
      <c r="HW78" s="17"/>
      <c r="HX78" s="18"/>
      <c r="HY78" s="18"/>
      <c r="HZ78" s="17"/>
      <c r="IA78" s="17"/>
      <c r="IB78" s="17">
        <v>137</v>
      </c>
      <c r="IC78" s="17">
        <v>34894</v>
      </c>
      <c r="ID78" s="17">
        <v>609</v>
      </c>
      <c r="IE78" s="17">
        <v>146184</v>
      </c>
      <c r="IF78" s="41"/>
      <c r="IG78" s="41"/>
      <c r="IH78" s="41"/>
      <c r="II78" s="41"/>
      <c r="IJ78" s="41"/>
      <c r="IK78" s="41"/>
      <c r="IL78" s="18"/>
      <c r="IM78" s="41"/>
      <c r="IN78" s="41"/>
      <c r="IO78" s="41"/>
      <c r="IP78" s="18"/>
      <c r="IQ78" s="18"/>
      <c r="IR78" s="18">
        <f t="shared" si="139"/>
        <v>518</v>
      </c>
      <c r="IS78" s="18">
        <f t="shared" si="140"/>
        <v>119871.333333333</v>
      </c>
      <c r="IT78" s="17">
        <v>239</v>
      </c>
      <c r="IU78" s="18">
        <f t="shared" si="171"/>
        <v>724</v>
      </c>
      <c r="IV78" s="36">
        <f t="shared" si="141"/>
        <v>0.00603980935113761</v>
      </c>
      <c r="IW78" s="18">
        <f t="shared" si="142"/>
        <v>1264</v>
      </c>
      <c r="IX78" s="42">
        <f t="shared" si="143"/>
        <v>300949.333333333</v>
      </c>
      <c r="IY78" s="43"/>
      <c r="IZ78" s="43"/>
    </row>
    <row r="79" spans="1:260">
      <c r="A79" s="16"/>
      <c r="B79" s="17" t="s">
        <v>236</v>
      </c>
      <c r="C79" s="18">
        <v>6939962770666</v>
      </c>
      <c r="D79" s="18">
        <v>21064011002500</v>
      </c>
      <c r="E79" s="22" t="s">
        <v>298</v>
      </c>
      <c r="F79" s="19" t="s">
        <v>299</v>
      </c>
      <c r="G79" s="17" t="s">
        <v>288</v>
      </c>
      <c r="H79" s="26">
        <f>VLOOKUP(C79,供应链!E:J,6,0)</f>
        <v>0.92</v>
      </c>
      <c r="I79" s="17">
        <f>VLOOKUP(C79,供应链!E:H,4,0)</f>
        <v>456</v>
      </c>
      <c r="J79" s="17">
        <f>VLOOKUP(C79,供应链!E:K,7,0)</f>
        <v>0</v>
      </c>
      <c r="K79" s="18">
        <f>VLOOKUP(C79,供应链!E:I,5,0)</f>
        <v>41.0019267822736</v>
      </c>
      <c r="L79" s="27">
        <f t="shared" si="102"/>
        <v>0.00457542166670133</v>
      </c>
      <c r="M79" s="17">
        <v>534</v>
      </c>
      <c r="N79" s="26">
        <v>0.0280898876404494</v>
      </c>
      <c r="O79" s="18">
        <v>15</v>
      </c>
      <c r="P79" s="18">
        <v>1177</v>
      </c>
      <c r="Q79" s="40">
        <f t="shared" si="144"/>
        <v>78.4666666666667</v>
      </c>
      <c r="R79" s="17">
        <f t="shared" si="103"/>
        <v>-458</v>
      </c>
      <c r="S79" s="36">
        <f t="shared" si="104"/>
        <v>-0.389124893797791</v>
      </c>
      <c r="T79" s="17">
        <v>493</v>
      </c>
      <c r="U79" s="26">
        <v>0.0304259634888438</v>
      </c>
      <c r="V79" s="18">
        <v>15</v>
      </c>
      <c r="W79" s="18">
        <v>1263</v>
      </c>
      <c r="X79" s="40">
        <f t="shared" si="105"/>
        <v>84.2</v>
      </c>
      <c r="Y79" s="17">
        <f t="shared" si="172"/>
        <v>-372</v>
      </c>
      <c r="Z79" s="36">
        <f t="shared" si="173"/>
        <v>-0.294536817102138</v>
      </c>
      <c r="AA79" s="17">
        <v>6191</v>
      </c>
      <c r="AB79" s="26">
        <v>0.0182523017283153</v>
      </c>
      <c r="AC79" s="18">
        <v>113</v>
      </c>
      <c r="AD79" s="18">
        <v>12115</v>
      </c>
      <c r="AE79" s="40">
        <v>99</v>
      </c>
      <c r="AF79" s="17">
        <f t="shared" si="145"/>
        <v>-1130</v>
      </c>
      <c r="AG79" s="36">
        <f t="shared" si="146"/>
        <v>-0.0932728023111845</v>
      </c>
      <c r="AH79" s="17">
        <v>578</v>
      </c>
      <c r="AI79" s="26">
        <v>0.0121107266435986</v>
      </c>
      <c r="AJ79" s="18">
        <v>7</v>
      </c>
      <c r="AK79" s="18">
        <v>661</v>
      </c>
      <c r="AL79" s="40">
        <v>99</v>
      </c>
      <c r="AM79" s="17">
        <f t="shared" si="147"/>
        <v>-70</v>
      </c>
      <c r="AN79" s="36">
        <f t="shared" si="148"/>
        <v>-0.10590015128593</v>
      </c>
      <c r="AO79" s="17">
        <v>441</v>
      </c>
      <c r="AP79" s="26">
        <v>0.0113378684807256</v>
      </c>
      <c r="AQ79" s="18">
        <v>5</v>
      </c>
      <c r="AR79" s="18">
        <v>432</v>
      </c>
      <c r="AS79" s="40">
        <v>99</v>
      </c>
      <c r="AT79" s="17">
        <f t="shared" si="149"/>
        <v>-50</v>
      </c>
      <c r="AU79" s="36">
        <f t="shared" si="150"/>
        <v>-0.115740740740741</v>
      </c>
      <c r="AV79" s="17">
        <v>448</v>
      </c>
      <c r="AW79" s="26">
        <v>0.00446428571428571</v>
      </c>
      <c r="AX79" s="18">
        <v>2</v>
      </c>
      <c r="AY79" s="18">
        <v>162</v>
      </c>
      <c r="AZ79" s="40">
        <v>99</v>
      </c>
      <c r="BA79" s="17">
        <f t="shared" si="151"/>
        <v>-20</v>
      </c>
      <c r="BB79" s="36">
        <f t="shared" si="152"/>
        <v>-0.123456790123457</v>
      </c>
      <c r="BC79" s="17">
        <v>466</v>
      </c>
      <c r="BD79" s="26">
        <v>0.0128755364806867</v>
      </c>
      <c r="BE79" s="17">
        <v>6</v>
      </c>
      <c r="BF79" s="18">
        <v>520</v>
      </c>
      <c r="BG79" s="40">
        <v>99</v>
      </c>
      <c r="BH79" s="17">
        <f t="shared" si="106"/>
        <v>-60</v>
      </c>
      <c r="BI79" s="36">
        <f t="shared" si="107"/>
        <v>-0.115384615384615</v>
      </c>
      <c r="BJ79" s="17">
        <v>410</v>
      </c>
      <c r="BK79" s="32">
        <v>0.0195121951219512</v>
      </c>
      <c r="BL79" s="17">
        <v>8</v>
      </c>
      <c r="BM79" s="18">
        <v>682</v>
      </c>
      <c r="BN79" s="40">
        <v>99</v>
      </c>
      <c r="BO79" s="17">
        <f t="shared" si="108"/>
        <v>-80</v>
      </c>
      <c r="BP79" s="36">
        <f t="shared" si="109"/>
        <v>-0.117302052785924</v>
      </c>
      <c r="BQ79" s="17">
        <v>350</v>
      </c>
      <c r="BR79" s="32">
        <v>0.02</v>
      </c>
      <c r="BS79" s="18">
        <v>7</v>
      </c>
      <c r="BT79" s="18">
        <v>597</v>
      </c>
      <c r="BU79" s="40">
        <v>99</v>
      </c>
      <c r="BV79" s="17">
        <f t="shared" si="110"/>
        <v>-70</v>
      </c>
      <c r="BW79" s="36">
        <f t="shared" si="111"/>
        <v>-0.117252931323283</v>
      </c>
      <c r="BX79" s="112">
        <v>292</v>
      </c>
      <c r="BY79" s="117">
        <v>0.0273972602739726</v>
      </c>
      <c r="BZ79" s="18">
        <v>8</v>
      </c>
      <c r="CA79" s="112">
        <v>643</v>
      </c>
      <c r="CB79" s="40">
        <v>99</v>
      </c>
      <c r="CC79" s="17">
        <f t="shared" si="112"/>
        <v>-80</v>
      </c>
      <c r="CD79" s="36">
        <f t="shared" si="113"/>
        <v>-0.124416796267496</v>
      </c>
      <c r="CE79" s="112">
        <v>336</v>
      </c>
      <c r="CF79" s="117">
        <v>0.0148809523809524</v>
      </c>
      <c r="CG79" s="112">
        <v>5</v>
      </c>
      <c r="CH79" s="260">
        <v>430</v>
      </c>
      <c r="CI79" s="40">
        <v>99</v>
      </c>
      <c r="CJ79" s="17">
        <f t="shared" si="114"/>
        <v>-50</v>
      </c>
      <c r="CK79" s="36">
        <f t="shared" si="115"/>
        <v>-0.116279069767442</v>
      </c>
      <c r="CL79" s="120">
        <v>335</v>
      </c>
      <c r="CM79" s="121">
        <v>0.017910447761194</v>
      </c>
      <c r="CN79" s="55">
        <v>6</v>
      </c>
      <c r="CO79" s="55">
        <v>497</v>
      </c>
      <c r="CP79" s="40">
        <v>99</v>
      </c>
      <c r="CQ79" s="17">
        <f t="shared" si="116"/>
        <v>-60</v>
      </c>
      <c r="CR79" s="36">
        <f t="shared" si="117"/>
        <v>-0.120724346076459</v>
      </c>
      <c r="CS79" s="122">
        <v>297</v>
      </c>
      <c r="CT79" s="121">
        <v>0.0101010101010101</v>
      </c>
      <c r="CU79" s="122">
        <v>3</v>
      </c>
      <c r="CV79" s="122">
        <v>260</v>
      </c>
      <c r="CW79" s="40">
        <v>99</v>
      </c>
      <c r="CX79" s="17">
        <f t="shared" si="118"/>
        <v>-30</v>
      </c>
      <c r="CY79" s="36">
        <f t="shared" si="119"/>
        <v>-0.115384615384615</v>
      </c>
      <c r="CZ79" s="112">
        <v>382</v>
      </c>
      <c r="DA79" s="117">
        <v>0.0104712041884817</v>
      </c>
      <c r="DB79" s="112">
        <v>4</v>
      </c>
      <c r="DC79" s="112">
        <v>339</v>
      </c>
      <c r="DD79" s="40">
        <v>99</v>
      </c>
      <c r="DE79" s="17">
        <f t="shared" si="120"/>
        <v>-40</v>
      </c>
      <c r="DF79" s="36">
        <f t="shared" si="121"/>
        <v>-0.117994100294985</v>
      </c>
      <c r="DG79" s="126">
        <v>403</v>
      </c>
      <c r="DH79" s="32">
        <v>0</v>
      </c>
      <c r="DI79" s="17">
        <v>0</v>
      </c>
      <c r="DJ79" s="18">
        <v>0</v>
      </c>
      <c r="DK79" s="40">
        <v>99</v>
      </c>
      <c r="DL79" s="17">
        <f t="shared" si="122"/>
        <v>0</v>
      </c>
      <c r="DM79" s="36">
        <f t="shared" si="123"/>
        <v>0</v>
      </c>
      <c r="DN79" s="33">
        <v>621</v>
      </c>
      <c r="DO79" s="32">
        <v>0.0644122383252818</v>
      </c>
      <c r="DP79" s="18">
        <v>40</v>
      </c>
      <c r="DQ79" s="18">
        <v>3013</v>
      </c>
      <c r="DR79" s="40">
        <f t="shared" si="124"/>
        <v>75.325</v>
      </c>
      <c r="DS79" s="17">
        <f t="shared" si="125"/>
        <v>-1347</v>
      </c>
      <c r="DT79" s="36">
        <f t="shared" si="126"/>
        <v>-0.447062728177896</v>
      </c>
      <c r="DU79" s="18">
        <v>592</v>
      </c>
      <c r="DV79" s="26">
        <v>0.035472972972973</v>
      </c>
      <c r="DW79" s="18">
        <v>21</v>
      </c>
      <c r="DX79" s="18">
        <v>1506</v>
      </c>
      <c r="DY79" s="40">
        <f t="shared" si="127"/>
        <v>71.7142857142857</v>
      </c>
      <c r="DZ79" s="17">
        <f t="shared" si="128"/>
        <v>-783</v>
      </c>
      <c r="EA79" s="36">
        <f t="shared" si="129"/>
        <v>-0.5199203187251</v>
      </c>
      <c r="EB79" s="18">
        <v>901</v>
      </c>
      <c r="EC79" s="26">
        <v>0.072142064372919</v>
      </c>
      <c r="ED79" s="18">
        <v>65</v>
      </c>
      <c r="EE79" s="18">
        <v>4135</v>
      </c>
      <c r="EF79" s="40">
        <f t="shared" si="130"/>
        <v>63.6153846153846</v>
      </c>
      <c r="EG79" s="17">
        <f t="shared" si="131"/>
        <v>-2950</v>
      </c>
      <c r="EH79" s="36">
        <f t="shared" si="132"/>
        <v>-0.713422007255139</v>
      </c>
      <c r="EI79" s="18">
        <v>519</v>
      </c>
      <c r="EJ79" s="26">
        <v>0.0289017341040462</v>
      </c>
      <c r="EK79" s="18">
        <v>15</v>
      </c>
      <c r="EL79" s="18">
        <v>1279</v>
      </c>
      <c r="EM79" s="40">
        <v>99</v>
      </c>
      <c r="EN79" s="17">
        <f t="shared" si="133"/>
        <v>-150</v>
      </c>
      <c r="EO79" s="36">
        <f t="shared" si="134"/>
        <v>-0.117279124315872</v>
      </c>
      <c r="EP79" s="18">
        <v>554</v>
      </c>
      <c r="EQ79" s="26">
        <v>0.0541516245487365</v>
      </c>
      <c r="ER79" s="18">
        <v>30</v>
      </c>
      <c r="ES79" s="18">
        <v>2324</v>
      </c>
      <c r="ET79" s="40">
        <v>99</v>
      </c>
      <c r="EU79" s="17">
        <f t="shared" si="135"/>
        <v>-300</v>
      </c>
      <c r="EV79" s="36">
        <f t="shared" si="136"/>
        <v>-0.129087779690189</v>
      </c>
      <c r="EW79" s="18">
        <v>265</v>
      </c>
      <c r="EX79" s="26">
        <v>0.030188679245283</v>
      </c>
      <c r="EY79" s="17">
        <v>8</v>
      </c>
      <c r="EZ79" s="18">
        <v>788</v>
      </c>
      <c r="FA79" s="40">
        <v>99</v>
      </c>
      <c r="FB79" s="17">
        <f t="shared" si="153"/>
        <v>-80</v>
      </c>
      <c r="FC79" s="36">
        <f t="shared" si="154"/>
        <v>-0.101522842639594</v>
      </c>
      <c r="FD79" s="18">
        <v>283</v>
      </c>
      <c r="FE79" s="26">
        <v>0.0212014134275618</v>
      </c>
      <c r="FF79" s="17">
        <v>6</v>
      </c>
      <c r="FG79" s="18">
        <v>594</v>
      </c>
      <c r="FH79" s="40">
        <v>99</v>
      </c>
      <c r="FI79" s="17">
        <f t="shared" si="155"/>
        <v>-60</v>
      </c>
      <c r="FJ79" s="36">
        <f t="shared" si="156"/>
        <v>-0.101010101010101</v>
      </c>
      <c r="FK79" s="18">
        <v>261</v>
      </c>
      <c r="FL79" s="26">
        <v>0.0229885057471264</v>
      </c>
      <c r="FM79" s="17">
        <v>6</v>
      </c>
      <c r="FN79" s="18">
        <v>590</v>
      </c>
      <c r="FO79" s="40">
        <v>99</v>
      </c>
      <c r="FP79" s="17">
        <f t="shared" si="157"/>
        <v>-60</v>
      </c>
      <c r="FQ79" s="36">
        <f t="shared" si="158"/>
        <v>-0.101694915254237</v>
      </c>
      <c r="FR79" s="18">
        <v>253</v>
      </c>
      <c r="FS79" s="26">
        <v>0.0158102766798419</v>
      </c>
      <c r="FT79" s="17">
        <v>4</v>
      </c>
      <c r="FU79" s="18">
        <v>394</v>
      </c>
      <c r="FV79" s="40">
        <v>99</v>
      </c>
      <c r="FW79" s="17">
        <f t="shared" si="159"/>
        <v>-40</v>
      </c>
      <c r="FX79" s="36">
        <f t="shared" si="160"/>
        <v>-0.101522842639594</v>
      </c>
      <c r="FY79" s="18">
        <v>312</v>
      </c>
      <c r="FZ79" s="26">
        <v>0.0288461538461538</v>
      </c>
      <c r="GA79" s="17">
        <v>9</v>
      </c>
      <c r="GB79" s="18">
        <v>885</v>
      </c>
      <c r="GC79" s="40">
        <v>99</v>
      </c>
      <c r="GD79" s="17">
        <f t="shared" si="161"/>
        <v>-90</v>
      </c>
      <c r="GE79" s="36">
        <f t="shared" si="162"/>
        <v>-0.101694915254237</v>
      </c>
      <c r="GF79" s="18">
        <v>414</v>
      </c>
      <c r="GG79" s="26">
        <v>0.0241545893719807</v>
      </c>
      <c r="GH79" s="18">
        <v>10</v>
      </c>
      <c r="GI79" s="18">
        <v>962</v>
      </c>
      <c r="GJ79" s="40">
        <v>99</v>
      </c>
      <c r="GK79" s="17">
        <f t="shared" si="163"/>
        <v>-100</v>
      </c>
      <c r="GL79" s="36">
        <f t="shared" si="164"/>
        <v>-0.103950103950104</v>
      </c>
      <c r="GM79" s="18">
        <v>354</v>
      </c>
      <c r="GN79" s="26">
        <v>0.0141242937853107</v>
      </c>
      <c r="GO79" s="18">
        <v>5</v>
      </c>
      <c r="GP79" s="18">
        <v>465</v>
      </c>
      <c r="GQ79" s="40">
        <v>99</v>
      </c>
      <c r="GR79" s="17">
        <f t="shared" si="165"/>
        <v>-50</v>
      </c>
      <c r="GS79" s="36">
        <f t="shared" si="166"/>
        <v>-0.10752688172043</v>
      </c>
      <c r="GT79" s="18">
        <v>298</v>
      </c>
      <c r="GU79" s="26">
        <v>0.0134228187919463</v>
      </c>
      <c r="GV79" s="18">
        <v>4</v>
      </c>
      <c r="GW79" s="18">
        <v>382</v>
      </c>
      <c r="GX79" s="40">
        <v>99</v>
      </c>
      <c r="GY79" s="17">
        <f t="shared" si="137"/>
        <v>-40</v>
      </c>
      <c r="GZ79" s="36">
        <f t="shared" si="138"/>
        <v>-0.104712041884817</v>
      </c>
      <c r="HA79" s="18">
        <v>279</v>
      </c>
      <c r="HB79" s="26">
        <v>0.032258064516129</v>
      </c>
      <c r="HC79" s="18">
        <v>9</v>
      </c>
      <c r="HD79" s="18">
        <v>979</v>
      </c>
      <c r="HE79" s="40">
        <v>99</v>
      </c>
      <c r="HF79" s="17">
        <f t="shared" si="167"/>
        <v>-90</v>
      </c>
      <c r="HG79" s="36">
        <f t="shared" si="168"/>
        <v>-0.0919305413687436</v>
      </c>
      <c r="HH79" s="18">
        <v>274</v>
      </c>
      <c r="HI79" s="26">
        <v>0.0145985401459854</v>
      </c>
      <c r="HJ79" s="17">
        <v>4</v>
      </c>
      <c r="HK79" s="18">
        <v>381</v>
      </c>
      <c r="HL79" s="40">
        <v>99</v>
      </c>
      <c r="HM79" s="17">
        <f t="shared" si="169"/>
        <v>-40</v>
      </c>
      <c r="HN79" s="36">
        <f t="shared" si="170"/>
        <v>-0.10498687664042</v>
      </c>
      <c r="HO79" s="18"/>
      <c r="HP79" s="26"/>
      <c r="HQ79" s="17"/>
      <c r="HR79" s="18"/>
      <c r="HS79" s="40"/>
      <c r="HT79" s="17"/>
      <c r="HU79" s="36"/>
      <c r="HV79" s="17"/>
      <c r="HW79" s="17"/>
      <c r="HX79" s="18"/>
      <c r="HY79" s="18"/>
      <c r="HZ79" s="17"/>
      <c r="IA79" s="17"/>
      <c r="IB79" s="17">
        <v>0</v>
      </c>
      <c r="IC79" s="17">
        <v>0</v>
      </c>
      <c r="ID79" s="17">
        <v>96</v>
      </c>
      <c r="IE79" s="17">
        <v>10223</v>
      </c>
      <c r="IF79" s="41"/>
      <c r="IG79" s="41"/>
      <c r="IH79" s="41"/>
      <c r="II79" s="41"/>
      <c r="IJ79" s="41"/>
      <c r="IK79" s="41"/>
      <c r="IL79" s="18"/>
      <c r="IM79" s="41"/>
      <c r="IN79" s="41"/>
      <c r="IO79" s="41"/>
      <c r="IP79" s="18"/>
      <c r="IQ79" s="18"/>
      <c r="IR79" s="18">
        <f t="shared" si="139"/>
        <v>440</v>
      </c>
      <c r="IS79" s="18">
        <f t="shared" si="140"/>
        <v>38455</v>
      </c>
      <c r="IT79" s="17">
        <v>109</v>
      </c>
      <c r="IU79" s="18">
        <f t="shared" si="171"/>
        <v>-8750</v>
      </c>
      <c r="IV79" s="36">
        <f t="shared" si="141"/>
        <v>-0.227538681575868</v>
      </c>
      <c r="IW79" s="18">
        <f t="shared" si="142"/>
        <v>536</v>
      </c>
      <c r="IX79" s="42">
        <f t="shared" si="143"/>
        <v>48678</v>
      </c>
      <c r="IY79" s="43"/>
      <c r="IZ79" s="43"/>
    </row>
    <row r="80" hidden="1" spans="1:260">
      <c r="A80" s="16"/>
      <c r="B80" s="17" t="s">
        <v>39</v>
      </c>
      <c r="C80" s="18">
        <v>6939962766775</v>
      </c>
      <c r="D80" s="18">
        <v>21063510002736</v>
      </c>
      <c r="E80" s="22" t="s">
        <v>300</v>
      </c>
      <c r="F80" s="19" t="s">
        <v>301</v>
      </c>
      <c r="G80" s="17" t="s">
        <v>302</v>
      </c>
      <c r="H80" s="26">
        <f>VLOOKUP(C80,供应链!E:J,6,0)</f>
        <v>0</v>
      </c>
      <c r="I80" s="17">
        <f>VLOOKUP(C80,供应链!E:H,4,0)</f>
        <v>0</v>
      </c>
      <c r="J80" s="17">
        <f>VLOOKUP(C80,供应链!E:K,7,0)</f>
        <v>0</v>
      </c>
      <c r="K80" s="18" t="str">
        <f>VLOOKUP(C80,供应链!E:I,5,0)</f>
        <v>-</v>
      </c>
      <c r="L80" s="27">
        <f t="shared" si="102"/>
        <v>0</v>
      </c>
      <c r="M80" s="17">
        <v>0</v>
      </c>
      <c r="N80" s="26">
        <v>0</v>
      </c>
      <c r="O80" s="18">
        <v>0</v>
      </c>
      <c r="P80" s="18">
        <v>0</v>
      </c>
      <c r="Q80" s="40">
        <f t="shared" si="144"/>
        <v>0</v>
      </c>
      <c r="R80" s="17">
        <f t="shared" si="103"/>
        <v>0</v>
      </c>
      <c r="S80" s="36">
        <f t="shared" si="104"/>
        <v>0</v>
      </c>
      <c r="T80" s="17">
        <v>0</v>
      </c>
      <c r="U80" s="26">
        <v>0</v>
      </c>
      <c r="V80" s="18">
        <v>0</v>
      </c>
      <c r="W80" s="18">
        <v>0</v>
      </c>
      <c r="X80" s="40">
        <f t="shared" si="105"/>
        <v>0</v>
      </c>
      <c r="Y80" s="17">
        <f t="shared" si="172"/>
        <v>0</v>
      </c>
      <c r="Z80" s="36">
        <f t="shared" si="173"/>
        <v>0</v>
      </c>
      <c r="AA80" s="17">
        <v>0</v>
      </c>
      <c r="AB80" s="26">
        <v>0</v>
      </c>
      <c r="AC80" s="18">
        <v>0</v>
      </c>
      <c r="AD80" s="18">
        <v>0</v>
      </c>
      <c r="AE80" s="40"/>
      <c r="AF80" s="17">
        <f t="shared" si="145"/>
        <v>0</v>
      </c>
      <c r="AG80" s="36">
        <f t="shared" si="146"/>
        <v>0</v>
      </c>
      <c r="AH80" s="17">
        <v>0</v>
      </c>
      <c r="AI80" s="26">
        <v>0</v>
      </c>
      <c r="AJ80" s="18">
        <v>0</v>
      </c>
      <c r="AK80" s="18">
        <v>0</v>
      </c>
      <c r="AL80" s="40"/>
      <c r="AM80" s="17">
        <f t="shared" si="147"/>
        <v>0</v>
      </c>
      <c r="AN80" s="36">
        <f t="shared" si="148"/>
        <v>0</v>
      </c>
      <c r="AO80" s="17">
        <v>0</v>
      </c>
      <c r="AP80" s="26">
        <v>0</v>
      </c>
      <c r="AQ80" s="18">
        <v>0</v>
      </c>
      <c r="AR80" s="18">
        <v>0</v>
      </c>
      <c r="AS80" s="40"/>
      <c r="AT80" s="17">
        <f t="shared" si="149"/>
        <v>0</v>
      </c>
      <c r="AU80" s="36">
        <f t="shared" si="150"/>
        <v>0</v>
      </c>
      <c r="AV80" s="17">
        <v>0</v>
      </c>
      <c r="AW80" s="26">
        <v>0</v>
      </c>
      <c r="AX80" s="18">
        <v>0</v>
      </c>
      <c r="AY80" s="18">
        <v>0</v>
      </c>
      <c r="AZ80" s="40"/>
      <c r="BA80" s="17">
        <f t="shared" si="151"/>
        <v>0</v>
      </c>
      <c r="BB80" s="36">
        <f t="shared" si="152"/>
        <v>0</v>
      </c>
      <c r="BC80" s="17">
        <v>0</v>
      </c>
      <c r="BD80" s="26">
        <v>0</v>
      </c>
      <c r="BE80" s="17">
        <v>0</v>
      </c>
      <c r="BF80" s="18">
        <v>0</v>
      </c>
      <c r="BG80" s="40"/>
      <c r="BH80" s="17">
        <f t="shared" si="106"/>
        <v>0</v>
      </c>
      <c r="BI80" s="36">
        <f t="shared" si="107"/>
        <v>0</v>
      </c>
      <c r="BJ80" s="17">
        <v>0</v>
      </c>
      <c r="BK80" s="32">
        <v>0</v>
      </c>
      <c r="BL80" s="17">
        <v>0</v>
      </c>
      <c r="BM80" s="18">
        <v>0</v>
      </c>
      <c r="BN80" s="40"/>
      <c r="BO80" s="17">
        <f t="shared" si="108"/>
        <v>0</v>
      </c>
      <c r="BP80" s="36">
        <f t="shared" si="109"/>
        <v>0</v>
      </c>
      <c r="BQ80" s="17">
        <v>0</v>
      </c>
      <c r="BR80" s="32">
        <v>0</v>
      </c>
      <c r="BS80" s="18">
        <v>0</v>
      </c>
      <c r="BT80" s="18">
        <v>0</v>
      </c>
      <c r="BU80" s="40"/>
      <c r="BV80" s="17">
        <f t="shared" si="110"/>
        <v>0</v>
      </c>
      <c r="BW80" s="36">
        <f t="shared" si="111"/>
        <v>0</v>
      </c>
      <c r="BX80" s="112">
        <v>0</v>
      </c>
      <c r="BY80" s="117">
        <v>0</v>
      </c>
      <c r="BZ80" s="18">
        <v>0</v>
      </c>
      <c r="CA80" s="112">
        <v>0</v>
      </c>
      <c r="CB80" s="40"/>
      <c r="CC80" s="17">
        <f t="shared" si="112"/>
        <v>0</v>
      </c>
      <c r="CD80" s="36">
        <f t="shared" si="113"/>
        <v>0</v>
      </c>
      <c r="CE80" s="112">
        <v>0</v>
      </c>
      <c r="CF80" s="117">
        <v>0</v>
      </c>
      <c r="CG80" s="112">
        <v>0</v>
      </c>
      <c r="CH80" s="260">
        <v>0</v>
      </c>
      <c r="CI80" s="40"/>
      <c r="CJ80" s="17">
        <f t="shared" si="114"/>
        <v>0</v>
      </c>
      <c r="CK80" s="36">
        <f t="shared" si="115"/>
        <v>0</v>
      </c>
      <c r="CL80" s="120">
        <v>0</v>
      </c>
      <c r="CM80" s="121">
        <v>0</v>
      </c>
      <c r="CN80" s="55">
        <v>0</v>
      </c>
      <c r="CO80" s="55">
        <v>0</v>
      </c>
      <c r="CP80" s="40"/>
      <c r="CQ80" s="17">
        <f t="shared" si="116"/>
        <v>0</v>
      </c>
      <c r="CR80" s="36">
        <f t="shared" si="117"/>
        <v>0</v>
      </c>
      <c r="CS80" s="122">
        <v>0</v>
      </c>
      <c r="CT80" s="121">
        <v>0</v>
      </c>
      <c r="CU80" s="122">
        <v>0</v>
      </c>
      <c r="CV80" s="122">
        <v>0</v>
      </c>
      <c r="CW80" s="40"/>
      <c r="CX80" s="17">
        <f t="shared" si="118"/>
        <v>0</v>
      </c>
      <c r="CY80" s="36">
        <f t="shared" si="119"/>
        <v>0</v>
      </c>
      <c r="CZ80" s="112">
        <v>0</v>
      </c>
      <c r="DA80" s="117">
        <v>0</v>
      </c>
      <c r="DB80" s="112">
        <v>0</v>
      </c>
      <c r="DC80" s="112">
        <v>0</v>
      </c>
      <c r="DD80" s="40"/>
      <c r="DE80" s="17">
        <f t="shared" si="120"/>
        <v>0</v>
      </c>
      <c r="DF80" s="36">
        <f t="shared" si="121"/>
        <v>0</v>
      </c>
      <c r="DG80" s="126">
        <v>0</v>
      </c>
      <c r="DH80" s="32">
        <v>0</v>
      </c>
      <c r="DI80" s="17">
        <v>0</v>
      </c>
      <c r="DJ80" s="18">
        <v>0</v>
      </c>
      <c r="DK80" s="40"/>
      <c r="DL80" s="17">
        <f t="shared" si="122"/>
        <v>0</v>
      </c>
      <c r="DM80" s="36">
        <f t="shared" si="123"/>
        <v>0</v>
      </c>
      <c r="DN80" s="33">
        <v>0</v>
      </c>
      <c r="DO80" s="32">
        <v>0</v>
      </c>
      <c r="DP80" s="18">
        <v>0</v>
      </c>
      <c r="DQ80" s="18">
        <v>0</v>
      </c>
      <c r="DR80" s="40">
        <f t="shared" si="124"/>
        <v>0</v>
      </c>
      <c r="DS80" s="17">
        <f t="shared" si="125"/>
        <v>0</v>
      </c>
      <c r="DT80" s="36">
        <f t="shared" si="126"/>
        <v>0</v>
      </c>
      <c r="DU80" s="18">
        <v>0</v>
      </c>
      <c r="DV80" s="26">
        <v>0</v>
      </c>
      <c r="DW80" s="18">
        <v>0</v>
      </c>
      <c r="DX80" s="18">
        <v>0</v>
      </c>
      <c r="DY80" s="40">
        <f t="shared" si="127"/>
        <v>0</v>
      </c>
      <c r="DZ80" s="17">
        <f t="shared" si="128"/>
        <v>0</v>
      </c>
      <c r="EA80" s="36">
        <f t="shared" si="129"/>
        <v>0</v>
      </c>
      <c r="EB80" s="18">
        <v>0</v>
      </c>
      <c r="EC80" s="26">
        <v>0</v>
      </c>
      <c r="ED80" s="18">
        <v>0</v>
      </c>
      <c r="EE80" s="18">
        <v>0</v>
      </c>
      <c r="EF80" s="40">
        <f t="shared" si="130"/>
        <v>0</v>
      </c>
      <c r="EG80" s="17">
        <f t="shared" si="131"/>
        <v>0</v>
      </c>
      <c r="EH80" s="36">
        <f t="shared" si="132"/>
        <v>0</v>
      </c>
      <c r="EI80" s="18">
        <v>0</v>
      </c>
      <c r="EJ80" s="26">
        <v>0</v>
      </c>
      <c r="EK80" s="18">
        <v>0</v>
      </c>
      <c r="EL80" s="18">
        <v>0</v>
      </c>
      <c r="EM80" s="40"/>
      <c r="EN80" s="17">
        <f t="shared" si="133"/>
        <v>0</v>
      </c>
      <c r="EO80" s="36">
        <f t="shared" si="134"/>
        <v>0</v>
      </c>
      <c r="EP80" s="18">
        <v>0</v>
      </c>
      <c r="EQ80" s="26">
        <v>0</v>
      </c>
      <c r="ER80" s="18">
        <v>0</v>
      </c>
      <c r="ES80" s="18">
        <v>0</v>
      </c>
      <c r="ET80" s="40"/>
      <c r="EU80" s="17">
        <f t="shared" si="135"/>
        <v>0</v>
      </c>
      <c r="EV80" s="36">
        <f t="shared" si="136"/>
        <v>0</v>
      </c>
      <c r="EW80" s="18">
        <v>0</v>
      </c>
      <c r="EX80" s="26">
        <v>0</v>
      </c>
      <c r="EY80" s="17">
        <v>0</v>
      </c>
      <c r="EZ80" s="18">
        <v>0</v>
      </c>
      <c r="FA80" s="40"/>
      <c r="FB80" s="17">
        <f t="shared" si="153"/>
        <v>0</v>
      </c>
      <c r="FC80" s="36">
        <f t="shared" si="154"/>
        <v>0</v>
      </c>
      <c r="FD80" s="18">
        <v>0</v>
      </c>
      <c r="FE80" s="26">
        <v>0</v>
      </c>
      <c r="FF80" s="17">
        <v>0</v>
      </c>
      <c r="FG80" s="18">
        <v>0</v>
      </c>
      <c r="FH80" s="40"/>
      <c r="FI80" s="17">
        <f t="shared" si="155"/>
        <v>0</v>
      </c>
      <c r="FJ80" s="36">
        <f t="shared" si="156"/>
        <v>0</v>
      </c>
      <c r="FK80" s="18">
        <v>0</v>
      </c>
      <c r="FL80" s="26">
        <v>0</v>
      </c>
      <c r="FM80" s="17">
        <v>0</v>
      </c>
      <c r="FN80" s="18">
        <v>0</v>
      </c>
      <c r="FO80" s="40"/>
      <c r="FP80" s="17">
        <f t="shared" si="157"/>
        <v>0</v>
      </c>
      <c r="FQ80" s="36">
        <f t="shared" si="158"/>
        <v>0</v>
      </c>
      <c r="FR80" s="18">
        <v>0</v>
      </c>
      <c r="FS80" s="26">
        <v>0</v>
      </c>
      <c r="FT80" s="17">
        <v>0</v>
      </c>
      <c r="FU80" s="18">
        <v>0</v>
      </c>
      <c r="FV80" s="40"/>
      <c r="FW80" s="17">
        <f t="shared" si="159"/>
        <v>0</v>
      </c>
      <c r="FX80" s="36">
        <f t="shared" si="160"/>
        <v>0</v>
      </c>
      <c r="FY80" s="18">
        <v>0</v>
      </c>
      <c r="FZ80" s="26">
        <v>0</v>
      </c>
      <c r="GA80" s="17">
        <v>0</v>
      </c>
      <c r="GB80" s="18">
        <v>0</v>
      </c>
      <c r="GC80" s="40"/>
      <c r="GD80" s="17">
        <f t="shared" si="161"/>
        <v>0</v>
      </c>
      <c r="GE80" s="36">
        <f t="shared" si="162"/>
        <v>0</v>
      </c>
      <c r="GF80" s="18">
        <v>0</v>
      </c>
      <c r="GG80" s="26">
        <v>0</v>
      </c>
      <c r="GH80" s="18">
        <v>0</v>
      </c>
      <c r="GI80" s="18">
        <v>0</v>
      </c>
      <c r="GJ80" s="40"/>
      <c r="GK80" s="17">
        <f t="shared" si="163"/>
        <v>0</v>
      </c>
      <c r="GL80" s="36">
        <f t="shared" si="164"/>
        <v>0</v>
      </c>
      <c r="GM80" s="18">
        <v>0</v>
      </c>
      <c r="GN80" s="26">
        <v>0</v>
      </c>
      <c r="GO80" s="18">
        <v>0</v>
      </c>
      <c r="GP80" s="18">
        <v>0</v>
      </c>
      <c r="GQ80" s="40"/>
      <c r="GR80" s="17">
        <f t="shared" si="165"/>
        <v>0</v>
      </c>
      <c r="GS80" s="36">
        <f t="shared" si="166"/>
        <v>0</v>
      </c>
      <c r="GT80" s="18">
        <v>0</v>
      </c>
      <c r="GU80" s="26">
        <v>0</v>
      </c>
      <c r="GV80" s="18">
        <v>0</v>
      </c>
      <c r="GW80" s="18">
        <v>0</v>
      </c>
      <c r="GX80" s="40"/>
      <c r="GY80" s="17">
        <f t="shared" si="137"/>
        <v>0</v>
      </c>
      <c r="GZ80" s="36">
        <f t="shared" si="138"/>
        <v>0</v>
      </c>
      <c r="HA80" s="18">
        <v>0</v>
      </c>
      <c r="HB80" s="26">
        <v>0</v>
      </c>
      <c r="HC80" s="18">
        <v>0</v>
      </c>
      <c r="HD80" s="18">
        <v>0</v>
      </c>
      <c r="HE80" s="40"/>
      <c r="HF80" s="17">
        <f t="shared" si="167"/>
        <v>0</v>
      </c>
      <c r="HG80" s="36">
        <f t="shared" si="168"/>
        <v>0</v>
      </c>
      <c r="HH80" s="18">
        <v>0</v>
      </c>
      <c r="HI80" s="26">
        <v>0</v>
      </c>
      <c r="HJ80" s="17">
        <v>0</v>
      </c>
      <c r="HK80" s="18">
        <v>0</v>
      </c>
      <c r="HL80" s="40"/>
      <c r="HM80" s="17">
        <f t="shared" si="169"/>
        <v>0</v>
      </c>
      <c r="HN80" s="36">
        <f t="shared" si="170"/>
        <v>0</v>
      </c>
      <c r="HO80" s="18"/>
      <c r="HP80" s="26"/>
      <c r="HQ80" s="17"/>
      <c r="HR80" s="18"/>
      <c r="HS80" s="40"/>
      <c r="HT80" s="17"/>
      <c r="HU80" s="36"/>
      <c r="HV80" s="17"/>
      <c r="HW80" s="17"/>
      <c r="HX80" s="18"/>
      <c r="HY80" s="18"/>
      <c r="HZ80" s="17"/>
      <c r="IA80" s="17"/>
      <c r="IB80" s="17">
        <v>0</v>
      </c>
      <c r="IC80" s="17">
        <v>0</v>
      </c>
      <c r="ID80" s="17">
        <v>0</v>
      </c>
      <c r="IE80" s="17">
        <v>0</v>
      </c>
      <c r="IF80" s="41"/>
      <c r="IG80" s="41"/>
      <c r="IH80" s="41"/>
      <c r="II80" s="41"/>
      <c r="IJ80" s="41"/>
      <c r="IK80" s="41"/>
      <c r="IL80" s="18"/>
      <c r="IM80" s="41"/>
      <c r="IN80" s="41"/>
      <c r="IO80" s="41"/>
      <c r="IP80" s="18"/>
      <c r="IQ80" s="18"/>
      <c r="IR80" s="18">
        <f t="shared" si="139"/>
        <v>0</v>
      </c>
      <c r="IS80" s="18">
        <f t="shared" si="140"/>
        <v>0</v>
      </c>
      <c r="IT80" s="17">
        <v>129</v>
      </c>
      <c r="IU80" s="18">
        <f t="shared" si="171"/>
        <v>0</v>
      </c>
      <c r="IV80" s="36">
        <f t="shared" si="141"/>
        <v>0</v>
      </c>
      <c r="IW80" s="18">
        <f t="shared" si="142"/>
        <v>0</v>
      </c>
      <c r="IX80" s="42">
        <f t="shared" si="143"/>
        <v>0</v>
      </c>
      <c r="IY80" s="43"/>
      <c r="IZ80" s="43"/>
    </row>
    <row r="81" hidden="1" spans="1:260">
      <c r="A81" s="16"/>
      <c r="B81" s="17" t="s">
        <v>39</v>
      </c>
      <c r="C81" s="18">
        <v>6939962768908</v>
      </c>
      <c r="D81" s="18" t="s">
        <v>303</v>
      </c>
      <c r="E81" s="22" t="s">
        <v>304</v>
      </c>
      <c r="F81" s="19" t="s">
        <v>305</v>
      </c>
      <c r="G81" s="17" t="s">
        <v>302</v>
      </c>
      <c r="H81" s="26">
        <f>VLOOKUP(C81,供应链!E:J,6,0)</f>
        <v>0</v>
      </c>
      <c r="I81" s="17">
        <f>VLOOKUP(C81,供应链!E:H,4,0)</f>
        <v>0</v>
      </c>
      <c r="J81" s="17">
        <f>VLOOKUP(C81,供应链!E:K,7,0)</f>
        <v>0</v>
      </c>
      <c r="K81" s="18" t="str">
        <f>VLOOKUP(C81,供应链!E:I,5,0)</f>
        <v>-</v>
      </c>
      <c r="L81" s="27">
        <f t="shared" si="102"/>
        <v>0</v>
      </c>
      <c r="M81" s="17">
        <v>0</v>
      </c>
      <c r="N81" s="26">
        <v>0</v>
      </c>
      <c r="O81" s="18">
        <v>0</v>
      </c>
      <c r="P81" s="18">
        <v>0</v>
      </c>
      <c r="Q81" s="40">
        <f t="shared" si="144"/>
        <v>0</v>
      </c>
      <c r="R81" s="17">
        <f t="shared" si="103"/>
        <v>0</v>
      </c>
      <c r="S81" s="36">
        <f t="shared" si="104"/>
        <v>0</v>
      </c>
      <c r="T81" s="17">
        <v>0</v>
      </c>
      <c r="U81" s="26">
        <v>0</v>
      </c>
      <c r="V81" s="18">
        <v>0</v>
      </c>
      <c r="W81" s="18">
        <v>0</v>
      </c>
      <c r="X81" s="40">
        <f t="shared" si="105"/>
        <v>0</v>
      </c>
      <c r="Y81" s="17">
        <f t="shared" si="172"/>
        <v>0</v>
      </c>
      <c r="Z81" s="36">
        <f t="shared" si="173"/>
        <v>0</v>
      </c>
      <c r="AA81" s="17">
        <v>0</v>
      </c>
      <c r="AB81" s="26">
        <v>0</v>
      </c>
      <c r="AC81" s="18">
        <v>0</v>
      </c>
      <c r="AD81" s="18">
        <v>0</v>
      </c>
      <c r="AE81" s="40"/>
      <c r="AF81" s="17">
        <f t="shared" si="145"/>
        <v>0</v>
      </c>
      <c r="AG81" s="36">
        <f t="shared" si="146"/>
        <v>0</v>
      </c>
      <c r="AH81" s="17">
        <v>0</v>
      </c>
      <c r="AI81" s="26">
        <v>0</v>
      </c>
      <c r="AJ81" s="18">
        <v>0</v>
      </c>
      <c r="AK81" s="18">
        <v>0</v>
      </c>
      <c r="AL81" s="40"/>
      <c r="AM81" s="17">
        <f t="shared" si="147"/>
        <v>0</v>
      </c>
      <c r="AN81" s="36">
        <f t="shared" si="148"/>
        <v>0</v>
      </c>
      <c r="AO81" s="17">
        <v>0</v>
      </c>
      <c r="AP81" s="26">
        <v>0</v>
      </c>
      <c r="AQ81" s="18">
        <v>0</v>
      </c>
      <c r="AR81" s="18">
        <v>0</v>
      </c>
      <c r="AS81" s="40"/>
      <c r="AT81" s="17">
        <f t="shared" si="149"/>
        <v>0</v>
      </c>
      <c r="AU81" s="36">
        <f t="shared" si="150"/>
        <v>0</v>
      </c>
      <c r="AV81" s="17">
        <v>0</v>
      </c>
      <c r="AW81" s="26">
        <v>0</v>
      </c>
      <c r="AX81" s="18">
        <v>0</v>
      </c>
      <c r="AY81" s="18">
        <v>0</v>
      </c>
      <c r="AZ81" s="40"/>
      <c r="BA81" s="17">
        <f t="shared" si="151"/>
        <v>0</v>
      </c>
      <c r="BB81" s="36">
        <f t="shared" si="152"/>
        <v>0</v>
      </c>
      <c r="BC81" s="17">
        <v>0</v>
      </c>
      <c r="BD81" s="26">
        <v>0</v>
      </c>
      <c r="BE81" s="17">
        <v>0</v>
      </c>
      <c r="BF81" s="18">
        <v>0</v>
      </c>
      <c r="BG81" s="40"/>
      <c r="BH81" s="17">
        <f t="shared" si="106"/>
        <v>0</v>
      </c>
      <c r="BI81" s="36">
        <f t="shared" si="107"/>
        <v>0</v>
      </c>
      <c r="BJ81" s="17">
        <v>0</v>
      </c>
      <c r="BK81" s="32">
        <v>0</v>
      </c>
      <c r="BL81" s="17">
        <v>0</v>
      </c>
      <c r="BM81" s="18">
        <v>0</v>
      </c>
      <c r="BN81" s="40"/>
      <c r="BO81" s="17">
        <f t="shared" si="108"/>
        <v>0</v>
      </c>
      <c r="BP81" s="36">
        <f t="shared" si="109"/>
        <v>0</v>
      </c>
      <c r="BQ81" s="17">
        <v>0</v>
      </c>
      <c r="BR81" s="32">
        <v>0</v>
      </c>
      <c r="BS81" s="18">
        <v>0</v>
      </c>
      <c r="BT81" s="18">
        <v>0</v>
      </c>
      <c r="BU81" s="40"/>
      <c r="BV81" s="17">
        <f t="shared" si="110"/>
        <v>0</v>
      </c>
      <c r="BW81" s="36">
        <f t="shared" si="111"/>
        <v>0</v>
      </c>
      <c r="BX81" s="112">
        <v>0</v>
      </c>
      <c r="BY81" s="117">
        <v>0</v>
      </c>
      <c r="BZ81" s="18">
        <v>0</v>
      </c>
      <c r="CA81" s="112">
        <v>0</v>
      </c>
      <c r="CB81" s="40"/>
      <c r="CC81" s="17">
        <f t="shared" si="112"/>
        <v>0</v>
      </c>
      <c r="CD81" s="36">
        <f t="shared" si="113"/>
        <v>0</v>
      </c>
      <c r="CE81" s="112">
        <v>0</v>
      </c>
      <c r="CF81" s="117">
        <v>0</v>
      </c>
      <c r="CG81" s="112">
        <v>0</v>
      </c>
      <c r="CH81" s="260">
        <v>0</v>
      </c>
      <c r="CI81" s="40"/>
      <c r="CJ81" s="17">
        <f t="shared" si="114"/>
        <v>0</v>
      </c>
      <c r="CK81" s="36">
        <f t="shared" si="115"/>
        <v>0</v>
      </c>
      <c r="CL81" s="120">
        <v>0</v>
      </c>
      <c r="CM81" s="121">
        <v>0</v>
      </c>
      <c r="CN81" s="55">
        <v>0</v>
      </c>
      <c r="CO81" s="55">
        <v>0</v>
      </c>
      <c r="CP81" s="40"/>
      <c r="CQ81" s="17">
        <f t="shared" si="116"/>
        <v>0</v>
      </c>
      <c r="CR81" s="36">
        <f t="shared" si="117"/>
        <v>0</v>
      </c>
      <c r="CS81" s="122">
        <v>0</v>
      </c>
      <c r="CT81" s="121">
        <v>0</v>
      </c>
      <c r="CU81" s="122">
        <v>0</v>
      </c>
      <c r="CV81" s="122">
        <v>0</v>
      </c>
      <c r="CW81" s="40"/>
      <c r="CX81" s="17">
        <f t="shared" si="118"/>
        <v>0</v>
      </c>
      <c r="CY81" s="36">
        <f t="shared" si="119"/>
        <v>0</v>
      </c>
      <c r="CZ81" s="112">
        <v>0</v>
      </c>
      <c r="DA81" s="117">
        <v>0</v>
      </c>
      <c r="DB81" s="112">
        <v>0</v>
      </c>
      <c r="DC81" s="112">
        <v>0</v>
      </c>
      <c r="DD81" s="40"/>
      <c r="DE81" s="17">
        <f t="shared" si="120"/>
        <v>0</v>
      </c>
      <c r="DF81" s="36">
        <f t="shared" si="121"/>
        <v>0</v>
      </c>
      <c r="DG81" s="126">
        <v>0</v>
      </c>
      <c r="DH81" s="32">
        <v>0</v>
      </c>
      <c r="DI81" s="17">
        <v>0</v>
      </c>
      <c r="DJ81" s="18">
        <v>0</v>
      </c>
      <c r="DK81" s="40"/>
      <c r="DL81" s="17">
        <f t="shared" si="122"/>
        <v>0</v>
      </c>
      <c r="DM81" s="36">
        <f t="shared" si="123"/>
        <v>0</v>
      </c>
      <c r="DN81" s="33">
        <v>0</v>
      </c>
      <c r="DO81" s="32">
        <v>0</v>
      </c>
      <c r="DP81" s="18">
        <v>0</v>
      </c>
      <c r="DQ81" s="18">
        <v>0</v>
      </c>
      <c r="DR81" s="40">
        <f t="shared" si="124"/>
        <v>0</v>
      </c>
      <c r="DS81" s="17">
        <f t="shared" si="125"/>
        <v>0</v>
      </c>
      <c r="DT81" s="36">
        <f t="shared" si="126"/>
        <v>0</v>
      </c>
      <c r="DU81" s="18">
        <v>0</v>
      </c>
      <c r="DV81" s="26">
        <v>0</v>
      </c>
      <c r="DW81" s="18">
        <v>0</v>
      </c>
      <c r="DX81" s="18">
        <v>0</v>
      </c>
      <c r="DY81" s="40">
        <f t="shared" si="127"/>
        <v>0</v>
      </c>
      <c r="DZ81" s="17">
        <f t="shared" si="128"/>
        <v>0</v>
      </c>
      <c r="EA81" s="36">
        <f t="shared" si="129"/>
        <v>0</v>
      </c>
      <c r="EB81" s="18">
        <v>0</v>
      </c>
      <c r="EC81" s="26">
        <v>0</v>
      </c>
      <c r="ED81" s="18">
        <v>0</v>
      </c>
      <c r="EE81" s="18">
        <v>0</v>
      </c>
      <c r="EF81" s="40">
        <f t="shared" si="130"/>
        <v>0</v>
      </c>
      <c r="EG81" s="17">
        <f t="shared" si="131"/>
        <v>0</v>
      </c>
      <c r="EH81" s="36">
        <f t="shared" si="132"/>
        <v>0</v>
      </c>
      <c r="EI81" s="18">
        <v>0</v>
      </c>
      <c r="EJ81" s="26">
        <v>0</v>
      </c>
      <c r="EK81" s="18">
        <v>0</v>
      </c>
      <c r="EL81" s="18">
        <v>0</v>
      </c>
      <c r="EM81" s="40"/>
      <c r="EN81" s="17">
        <f t="shared" si="133"/>
        <v>0</v>
      </c>
      <c r="EO81" s="36">
        <f t="shared" si="134"/>
        <v>0</v>
      </c>
      <c r="EP81" s="18">
        <v>0</v>
      </c>
      <c r="EQ81" s="26">
        <v>0</v>
      </c>
      <c r="ER81" s="18">
        <v>0</v>
      </c>
      <c r="ES81" s="18">
        <v>0</v>
      </c>
      <c r="ET81" s="40"/>
      <c r="EU81" s="17">
        <f t="shared" si="135"/>
        <v>0</v>
      </c>
      <c r="EV81" s="36">
        <f t="shared" si="136"/>
        <v>0</v>
      </c>
      <c r="EW81" s="18">
        <v>0</v>
      </c>
      <c r="EX81" s="26">
        <v>0</v>
      </c>
      <c r="EY81" s="17">
        <v>0</v>
      </c>
      <c r="EZ81" s="18">
        <v>0</v>
      </c>
      <c r="FA81" s="40"/>
      <c r="FB81" s="17">
        <f t="shared" si="153"/>
        <v>0</v>
      </c>
      <c r="FC81" s="36">
        <f t="shared" si="154"/>
        <v>0</v>
      </c>
      <c r="FD81" s="18">
        <v>0</v>
      </c>
      <c r="FE81" s="26">
        <v>0</v>
      </c>
      <c r="FF81" s="17">
        <v>0</v>
      </c>
      <c r="FG81" s="18">
        <v>0</v>
      </c>
      <c r="FH81" s="40"/>
      <c r="FI81" s="17">
        <f t="shared" si="155"/>
        <v>0</v>
      </c>
      <c r="FJ81" s="36">
        <f t="shared" si="156"/>
        <v>0</v>
      </c>
      <c r="FK81" s="18">
        <v>0</v>
      </c>
      <c r="FL81" s="26">
        <v>0</v>
      </c>
      <c r="FM81" s="17">
        <v>0</v>
      </c>
      <c r="FN81" s="18">
        <v>0</v>
      </c>
      <c r="FO81" s="40"/>
      <c r="FP81" s="17">
        <f t="shared" si="157"/>
        <v>0</v>
      </c>
      <c r="FQ81" s="36">
        <f t="shared" si="158"/>
        <v>0</v>
      </c>
      <c r="FR81" s="18">
        <v>0</v>
      </c>
      <c r="FS81" s="26">
        <v>0</v>
      </c>
      <c r="FT81" s="17">
        <v>0</v>
      </c>
      <c r="FU81" s="18">
        <v>0</v>
      </c>
      <c r="FV81" s="40"/>
      <c r="FW81" s="17">
        <f t="shared" si="159"/>
        <v>0</v>
      </c>
      <c r="FX81" s="36">
        <f t="shared" si="160"/>
        <v>0</v>
      </c>
      <c r="FY81" s="18">
        <v>0</v>
      </c>
      <c r="FZ81" s="26">
        <v>0</v>
      </c>
      <c r="GA81" s="17">
        <v>0</v>
      </c>
      <c r="GB81" s="18">
        <v>0</v>
      </c>
      <c r="GC81" s="40"/>
      <c r="GD81" s="17">
        <f t="shared" si="161"/>
        <v>0</v>
      </c>
      <c r="GE81" s="36">
        <f t="shared" si="162"/>
        <v>0</v>
      </c>
      <c r="GF81" s="18">
        <v>0</v>
      </c>
      <c r="GG81" s="26">
        <v>0</v>
      </c>
      <c r="GH81" s="18">
        <v>0</v>
      </c>
      <c r="GI81" s="18">
        <v>0</v>
      </c>
      <c r="GJ81" s="40"/>
      <c r="GK81" s="17">
        <f t="shared" si="163"/>
        <v>0</v>
      </c>
      <c r="GL81" s="36">
        <f t="shared" si="164"/>
        <v>0</v>
      </c>
      <c r="GM81" s="18">
        <v>0</v>
      </c>
      <c r="GN81" s="26">
        <v>0</v>
      </c>
      <c r="GO81" s="18">
        <v>0</v>
      </c>
      <c r="GP81" s="18">
        <v>0</v>
      </c>
      <c r="GQ81" s="40"/>
      <c r="GR81" s="17">
        <f t="shared" si="165"/>
        <v>0</v>
      </c>
      <c r="GS81" s="36">
        <f t="shared" si="166"/>
        <v>0</v>
      </c>
      <c r="GT81" s="18">
        <v>0</v>
      </c>
      <c r="GU81" s="26">
        <v>0</v>
      </c>
      <c r="GV81" s="18">
        <v>0</v>
      </c>
      <c r="GW81" s="18">
        <v>0</v>
      </c>
      <c r="GX81" s="40"/>
      <c r="GY81" s="17">
        <f t="shared" si="137"/>
        <v>0</v>
      </c>
      <c r="GZ81" s="36">
        <f t="shared" si="138"/>
        <v>0</v>
      </c>
      <c r="HA81" s="18">
        <v>0</v>
      </c>
      <c r="HB81" s="26">
        <v>0</v>
      </c>
      <c r="HC81" s="18">
        <v>0</v>
      </c>
      <c r="HD81" s="18">
        <v>0</v>
      </c>
      <c r="HE81" s="40"/>
      <c r="HF81" s="17">
        <f t="shared" si="167"/>
        <v>0</v>
      </c>
      <c r="HG81" s="36">
        <f t="shared" si="168"/>
        <v>0</v>
      </c>
      <c r="HH81" s="18">
        <v>0</v>
      </c>
      <c r="HI81" s="26">
        <v>0</v>
      </c>
      <c r="HJ81" s="17">
        <v>0</v>
      </c>
      <c r="HK81" s="18">
        <v>0</v>
      </c>
      <c r="HL81" s="40"/>
      <c r="HM81" s="17">
        <f t="shared" si="169"/>
        <v>0</v>
      </c>
      <c r="HN81" s="36">
        <f t="shared" si="170"/>
        <v>0</v>
      </c>
      <c r="HO81" s="18"/>
      <c r="HP81" s="26"/>
      <c r="HQ81" s="17"/>
      <c r="HR81" s="18"/>
      <c r="HS81" s="40"/>
      <c r="HT81" s="17"/>
      <c r="HU81" s="36"/>
      <c r="HV81" s="17"/>
      <c r="HW81" s="17"/>
      <c r="HX81" s="18"/>
      <c r="HY81" s="18"/>
      <c r="HZ81" s="17"/>
      <c r="IA81" s="17"/>
      <c r="IB81" s="17">
        <v>0</v>
      </c>
      <c r="IC81" s="17">
        <v>0</v>
      </c>
      <c r="ID81" s="17">
        <v>0</v>
      </c>
      <c r="IE81" s="17">
        <v>0</v>
      </c>
      <c r="IF81" s="41"/>
      <c r="IG81" s="41"/>
      <c r="IH81" s="41"/>
      <c r="II81" s="41"/>
      <c r="IJ81" s="41"/>
      <c r="IK81" s="41"/>
      <c r="IL81" s="18"/>
      <c r="IM81" s="41"/>
      <c r="IN81" s="41"/>
      <c r="IO81" s="41"/>
      <c r="IP81" s="18"/>
      <c r="IQ81" s="18"/>
      <c r="IR81" s="18">
        <f t="shared" si="139"/>
        <v>0</v>
      </c>
      <c r="IS81" s="18">
        <f t="shared" si="140"/>
        <v>0</v>
      </c>
      <c r="IT81" s="17">
        <v>89</v>
      </c>
      <c r="IU81" s="18">
        <f t="shared" si="171"/>
        <v>0</v>
      </c>
      <c r="IV81" s="36">
        <f t="shared" si="141"/>
        <v>0</v>
      </c>
      <c r="IW81" s="18">
        <f t="shared" si="142"/>
        <v>0</v>
      </c>
      <c r="IX81" s="42">
        <f t="shared" si="143"/>
        <v>0</v>
      </c>
      <c r="IY81" s="43"/>
      <c r="IZ81" s="43"/>
    </row>
    <row r="82" spans="1:260">
      <c r="A82" s="16"/>
      <c r="B82" s="20" t="s">
        <v>47</v>
      </c>
      <c r="C82" s="18">
        <v>6939962771502</v>
      </c>
      <c r="D82" s="18">
        <v>21062010001818</v>
      </c>
      <c r="E82" s="22" t="s">
        <v>306</v>
      </c>
      <c r="F82" s="19" t="s">
        <v>264</v>
      </c>
      <c r="G82" s="17" t="s">
        <v>288</v>
      </c>
      <c r="H82" s="26">
        <f>VLOOKUP(C82,供应链!E:J,6,0)</f>
        <v>1</v>
      </c>
      <c r="I82" s="17">
        <f>VLOOKUP(C82,供应链!E:H,4,0)</f>
        <v>1036</v>
      </c>
      <c r="J82" s="17">
        <f>VLOOKUP(C82,供应链!E:K,7,0)</f>
        <v>6</v>
      </c>
      <c r="K82" s="18">
        <f>VLOOKUP(C82,供应链!E:I,5,0)</f>
        <v>10.5392947794801</v>
      </c>
      <c r="L82" s="27">
        <f t="shared" si="102"/>
        <v>0.0388182933677183</v>
      </c>
      <c r="M82" s="17">
        <v>6719</v>
      </c>
      <c r="N82" s="26">
        <v>0.0309569876469713</v>
      </c>
      <c r="O82" s="18">
        <v>208</v>
      </c>
      <c r="P82" s="18">
        <v>14926</v>
      </c>
      <c r="Q82" s="40">
        <f t="shared" si="144"/>
        <v>71.7596153846154</v>
      </c>
      <c r="R82" s="17">
        <f t="shared" si="103"/>
        <v>-1506</v>
      </c>
      <c r="S82" s="36">
        <f t="shared" si="104"/>
        <v>-0.100897762293984</v>
      </c>
      <c r="T82" s="17">
        <v>8184</v>
      </c>
      <c r="U82" s="26">
        <v>0.0298142717497556</v>
      </c>
      <c r="V82" s="18">
        <v>244</v>
      </c>
      <c r="W82" s="18">
        <v>16742</v>
      </c>
      <c r="X82" s="40">
        <f t="shared" si="105"/>
        <v>68.6147540983606</v>
      </c>
      <c r="Y82" s="17">
        <f t="shared" si="172"/>
        <v>-2534</v>
      </c>
      <c r="Z82" s="36">
        <f t="shared" si="173"/>
        <v>-0.151355871460996</v>
      </c>
      <c r="AA82" s="17">
        <v>7892</v>
      </c>
      <c r="AB82" s="26">
        <v>0.0354789660415611</v>
      </c>
      <c r="AC82" s="18">
        <v>280</v>
      </c>
      <c r="AD82" s="18">
        <v>19002</v>
      </c>
      <c r="AE82" s="40">
        <v>89</v>
      </c>
      <c r="AF82" s="17">
        <f t="shared" si="145"/>
        <v>2800</v>
      </c>
      <c r="AG82" s="36">
        <f t="shared" si="146"/>
        <v>0.147352910219977</v>
      </c>
      <c r="AH82" s="17">
        <v>5519</v>
      </c>
      <c r="AI82" s="26">
        <v>0.0201123391918826</v>
      </c>
      <c r="AJ82" s="18">
        <v>111</v>
      </c>
      <c r="AK82" s="18">
        <v>8163</v>
      </c>
      <c r="AL82" s="40">
        <v>89</v>
      </c>
      <c r="AM82" s="17">
        <f t="shared" si="147"/>
        <v>1110</v>
      </c>
      <c r="AN82" s="36">
        <f t="shared" si="148"/>
        <v>0.135979419331128</v>
      </c>
      <c r="AO82" s="17">
        <v>5673</v>
      </c>
      <c r="AP82" s="26">
        <v>0.0197426405781773</v>
      </c>
      <c r="AQ82" s="18">
        <v>112</v>
      </c>
      <c r="AR82" s="18">
        <v>8327</v>
      </c>
      <c r="AS82" s="40">
        <v>89</v>
      </c>
      <c r="AT82" s="17">
        <f t="shared" si="149"/>
        <v>1120</v>
      </c>
      <c r="AU82" s="36">
        <f t="shared" si="150"/>
        <v>0.134502221688483</v>
      </c>
      <c r="AV82" s="17">
        <v>6872</v>
      </c>
      <c r="AW82" s="26">
        <v>0.0250291036088475</v>
      </c>
      <c r="AX82" s="18">
        <v>172</v>
      </c>
      <c r="AY82" s="18">
        <v>12120</v>
      </c>
      <c r="AZ82" s="40">
        <v>89</v>
      </c>
      <c r="BA82" s="17">
        <f t="shared" si="151"/>
        <v>1720</v>
      </c>
      <c r="BB82" s="36">
        <f t="shared" si="152"/>
        <v>0.141914191419142</v>
      </c>
      <c r="BC82" s="17">
        <v>7845</v>
      </c>
      <c r="BD82" s="26">
        <v>0.0217973231357553</v>
      </c>
      <c r="BE82" s="17">
        <v>171</v>
      </c>
      <c r="BF82" s="18">
        <v>11870</v>
      </c>
      <c r="BG82" s="40">
        <v>89</v>
      </c>
      <c r="BH82" s="17">
        <f t="shared" si="106"/>
        <v>1710</v>
      </c>
      <c r="BI82" s="36">
        <f t="shared" si="107"/>
        <v>0.144060657118787</v>
      </c>
      <c r="BJ82" s="17">
        <v>7110</v>
      </c>
      <c r="BK82" s="32">
        <v>0.020253164556962</v>
      </c>
      <c r="BL82" s="17">
        <v>144</v>
      </c>
      <c r="BM82" s="18">
        <v>10138</v>
      </c>
      <c r="BN82" s="40">
        <v>89</v>
      </c>
      <c r="BO82" s="17">
        <f t="shared" si="108"/>
        <v>1440</v>
      </c>
      <c r="BP82" s="36">
        <f t="shared" si="109"/>
        <v>0.142039850069047</v>
      </c>
      <c r="BQ82" s="17">
        <v>6640</v>
      </c>
      <c r="BR82" s="32">
        <v>0.0180722891566265</v>
      </c>
      <c r="BS82" s="18">
        <v>120</v>
      </c>
      <c r="BT82" s="18">
        <v>8704</v>
      </c>
      <c r="BU82" s="40">
        <v>89</v>
      </c>
      <c r="BV82" s="17">
        <f t="shared" si="110"/>
        <v>1200</v>
      </c>
      <c r="BW82" s="36">
        <f t="shared" si="111"/>
        <v>0.137867647058824</v>
      </c>
      <c r="BX82" s="112">
        <v>6320</v>
      </c>
      <c r="BY82" s="117">
        <v>0.0183544303797468</v>
      </c>
      <c r="BZ82" s="18">
        <v>116</v>
      </c>
      <c r="CA82" s="112">
        <v>8466</v>
      </c>
      <c r="CB82" s="40">
        <v>89</v>
      </c>
      <c r="CC82" s="17">
        <f t="shared" si="112"/>
        <v>1160</v>
      </c>
      <c r="CD82" s="36">
        <f t="shared" si="113"/>
        <v>0.137018662886841</v>
      </c>
      <c r="CE82" s="112">
        <v>6570</v>
      </c>
      <c r="CF82" s="117">
        <v>0.0211567732115677</v>
      </c>
      <c r="CG82" s="112">
        <v>139</v>
      </c>
      <c r="CH82" s="260">
        <v>10216.7923664122</v>
      </c>
      <c r="CI82" s="40">
        <v>89</v>
      </c>
      <c r="CJ82" s="17">
        <f t="shared" si="114"/>
        <v>1390</v>
      </c>
      <c r="CK82" s="36">
        <f t="shared" si="115"/>
        <v>0.136050528399661</v>
      </c>
      <c r="CL82" s="120">
        <v>5789</v>
      </c>
      <c r="CM82" s="121">
        <v>0.0203834859215754</v>
      </c>
      <c r="CN82" s="55">
        <v>118</v>
      </c>
      <c r="CO82" s="55">
        <v>8496</v>
      </c>
      <c r="CP82" s="40">
        <v>89</v>
      </c>
      <c r="CQ82" s="17">
        <f t="shared" si="116"/>
        <v>1180</v>
      </c>
      <c r="CR82" s="36">
        <f t="shared" si="117"/>
        <v>0.138888888888889</v>
      </c>
      <c r="CS82" s="122">
        <v>5928</v>
      </c>
      <c r="CT82" s="121">
        <v>0.0172064777327935</v>
      </c>
      <c r="CU82" s="122">
        <v>102</v>
      </c>
      <c r="CV82" s="122">
        <v>7406</v>
      </c>
      <c r="CW82" s="40">
        <v>89</v>
      </c>
      <c r="CX82" s="17">
        <f t="shared" si="118"/>
        <v>1020</v>
      </c>
      <c r="CY82" s="36">
        <f t="shared" si="119"/>
        <v>0.137726167971915</v>
      </c>
      <c r="CZ82" s="112">
        <v>6615</v>
      </c>
      <c r="DA82" s="117">
        <v>0.0160241874527589</v>
      </c>
      <c r="DB82" s="112">
        <v>106</v>
      </c>
      <c r="DC82" s="112">
        <v>7902</v>
      </c>
      <c r="DD82" s="40">
        <v>89</v>
      </c>
      <c r="DE82" s="17">
        <f t="shared" si="120"/>
        <v>1060</v>
      </c>
      <c r="DF82" s="36">
        <f t="shared" si="121"/>
        <v>0.134143254872184</v>
      </c>
      <c r="DG82" s="126">
        <v>6531</v>
      </c>
      <c r="DH82" s="32">
        <v>0.0016842749961721</v>
      </c>
      <c r="DI82" s="17">
        <v>11</v>
      </c>
      <c r="DJ82" s="18">
        <v>728</v>
      </c>
      <c r="DK82" s="40">
        <v>89</v>
      </c>
      <c r="DL82" s="17">
        <f t="shared" si="122"/>
        <v>110</v>
      </c>
      <c r="DM82" s="36">
        <f t="shared" si="123"/>
        <v>0.151098901098901</v>
      </c>
      <c r="DN82" s="33">
        <v>8794</v>
      </c>
      <c r="DO82" s="32">
        <v>0.0404821469183534</v>
      </c>
      <c r="DP82" s="18">
        <v>356</v>
      </c>
      <c r="DQ82" s="18">
        <v>23168</v>
      </c>
      <c r="DR82" s="40">
        <f t="shared" si="124"/>
        <v>65.0786516853933</v>
      </c>
      <c r="DS82" s="17">
        <f t="shared" si="125"/>
        <v>-4956</v>
      </c>
      <c r="DT82" s="36">
        <f t="shared" si="126"/>
        <v>-0.213915745856354</v>
      </c>
      <c r="DU82" s="18">
        <v>6963</v>
      </c>
      <c r="DV82" s="26">
        <v>0.0182392646847623</v>
      </c>
      <c r="DW82" s="18">
        <v>127</v>
      </c>
      <c r="DX82" s="18">
        <v>9020</v>
      </c>
      <c r="DY82" s="40">
        <f t="shared" si="127"/>
        <v>71.0236220472441</v>
      </c>
      <c r="DZ82" s="17">
        <f t="shared" si="128"/>
        <v>-1013</v>
      </c>
      <c r="EA82" s="36">
        <f t="shared" si="129"/>
        <v>-0.112305986696231</v>
      </c>
      <c r="EB82" s="18">
        <v>7338</v>
      </c>
      <c r="EC82" s="26">
        <v>0.0264377214499864</v>
      </c>
      <c r="ED82" s="18">
        <v>194</v>
      </c>
      <c r="EE82" s="18">
        <v>13512</v>
      </c>
      <c r="EF82" s="40">
        <f t="shared" si="130"/>
        <v>69.6494845360825</v>
      </c>
      <c r="EG82" s="17">
        <f t="shared" si="131"/>
        <v>-1814</v>
      </c>
      <c r="EH82" s="36">
        <f t="shared" si="132"/>
        <v>-0.134251036116045</v>
      </c>
      <c r="EI82" s="18">
        <v>4827</v>
      </c>
      <c r="EJ82" s="26">
        <v>0.0198881292728403</v>
      </c>
      <c r="EK82" s="18">
        <v>96</v>
      </c>
      <c r="EL82" s="18">
        <v>6856</v>
      </c>
      <c r="EM82" s="40">
        <v>89</v>
      </c>
      <c r="EN82" s="17">
        <f t="shared" si="133"/>
        <v>960</v>
      </c>
      <c r="EO82" s="36">
        <f t="shared" si="134"/>
        <v>0.14002333722287</v>
      </c>
      <c r="EP82" s="18">
        <v>5502</v>
      </c>
      <c r="EQ82" s="26">
        <v>0.024718284260269</v>
      </c>
      <c r="ER82" s="18">
        <v>136</v>
      </c>
      <c r="ES82" s="18">
        <v>9623</v>
      </c>
      <c r="ET82" s="40">
        <v>89</v>
      </c>
      <c r="EU82" s="17">
        <f t="shared" si="135"/>
        <v>1360</v>
      </c>
      <c r="EV82" s="36">
        <f t="shared" si="136"/>
        <v>0.141328068170009</v>
      </c>
      <c r="EW82" s="18">
        <v>3262</v>
      </c>
      <c r="EX82" s="26">
        <v>0.0137952176578786</v>
      </c>
      <c r="EY82" s="17">
        <v>45</v>
      </c>
      <c r="EZ82" s="18">
        <v>3805</v>
      </c>
      <c r="FA82" s="40">
        <v>89</v>
      </c>
      <c r="FB82" s="17">
        <f t="shared" si="153"/>
        <v>450</v>
      </c>
      <c r="FC82" s="36">
        <f t="shared" si="154"/>
        <v>0.11826544021025</v>
      </c>
      <c r="FD82" s="18">
        <v>2983</v>
      </c>
      <c r="FE82" s="26">
        <v>0.0127388535031847</v>
      </c>
      <c r="FF82" s="17">
        <v>38</v>
      </c>
      <c r="FG82" s="18">
        <v>3173</v>
      </c>
      <c r="FH82" s="40">
        <v>89</v>
      </c>
      <c r="FI82" s="17">
        <f t="shared" si="155"/>
        <v>380</v>
      </c>
      <c r="FJ82" s="36">
        <f t="shared" si="156"/>
        <v>0.119760479041916</v>
      </c>
      <c r="FK82" s="18">
        <v>3328</v>
      </c>
      <c r="FL82" s="26">
        <v>0.015625</v>
      </c>
      <c r="FM82" s="17">
        <v>52</v>
      </c>
      <c r="FN82" s="18">
        <v>4485</v>
      </c>
      <c r="FO82" s="40">
        <v>89</v>
      </c>
      <c r="FP82" s="17">
        <f t="shared" si="157"/>
        <v>520</v>
      </c>
      <c r="FQ82" s="36">
        <f t="shared" si="158"/>
        <v>0.115942028985507</v>
      </c>
      <c r="FR82" s="18">
        <v>3345</v>
      </c>
      <c r="FS82" s="26">
        <v>0.0179372197309417</v>
      </c>
      <c r="FT82" s="17">
        <v>60</v>
      </c>
      <c r="FU82" s="18">
        <v>4946</v>
      </c>
      <c r="FV82" s="40">
        <v>89</v>
      </c>
      <c r="FW82" s="17">
        <f t="shared" si="159"/>
        <v>600</v>
      </c>
      <c r="FX82" s="36">
        <f t="shared" si="160"/>
        <v>0.121310149615851</v>
      </c>
      <c r="FY82" s="18">
        <v>3799</v>
      </c>
      <c r="FZ82" s="26">
        <v>0.0200052645433009</v>
      </c>
      <c r="GA82" s="17">
        <v>76</v>
      </c>
      <c r="GB82" s="18">
        <v>5936</v>
      </c>
      <c r="GC82" s="40">
        <v>89</v>
      </c>
      <c r="GD82" s="17">
        <f t="shared" si="161"/>
        <v>760</v>
      </c>
      <c r="GE82" s="36">
        <f t="shared" si="162"/>
        <v>0.128032345013477</v>
      </c>
      <c r="GF82" s="18">
        <v>4254</v>
      </c>
      <c r="GG82" s="26">
        <v>0.0148095909732017</v>
      </c>
      <c r="GH82" s="18">
        <v>63</v>
      </c>
      <c r="GI82" s="18">
        <v>4931</v>
      </c>
      <c r="GJ82" s="40">
        <v>89</v>
      </c>
      <c r="GK82" s="17">
        <f t="shared" si="163"/>
        <v>630</v>
      </c>
      <c r="GL82" s="36">
        <f t="shared" si="164"/>
        <v>0.127763131210708</v>
      </c>
      <c r="GM82" s="18">
        <v>4488</v>
      </c>
      <c r="GN82" s="26">
        <v>0.018716577540107</v>
      </c>
      <c r="GO82" s="18">
        <v>84</v>
      </c>
      <c r="GP82" s="18">
        <v>6588</v>
      </c>
      <c r="GQ82" s="40">
        <v>89</v>
      </c>
      <c r="GR82" s="17">
        <f t="shared" si="165"/>
        <v>840</v>
      </c>
      <c r="GS82" s="36">
        <f t="shared" si="166"/>
        <v>0.127504553734062</v>
      </c>
      <c r="GT82" s="18">
        <v>4664</v>
      </c>
      <c r="GU82" s="26">
        <v>0.0186535162950257</v>
      </c>
      <c r="GV82" s="18">
        <v>87</v>
      </c>
      <c r="GW82" s="18">
        <v>6825</v>
      </c>
      <c r="GX82" s="40">
        <v>89</v>
      </c>
      <c r="GY82" s="17">
        <f t="shared" si="137"/>
        <v>870</v>
      </c>
      <c r="GZ82" s="36">
        <f t="shared" si="138"/>
        <v>0.127472527472527</v>
      </c>
      <c r="HA82" s="18">
        <v>4553</v>
      </c>
      <c r="HB82" s="26">
        <v>0.0171315616077312</v>
      </c>
      <c r="HC82" s="18">
        <v>78</v>
      </c>
      <c r="HD82" s="18">
        <v>6057</v>
      </c>
      <c r="HE82" s="40">
        <v>89</v>
      </c>
      <c r="HF82" s="17">
        <f t="shared" si="167"/>
        <v>780</v>
      </c>
      <c r="HG82" s="36">
        <f t="shared" si="168"/>
        <v>0.128776622090144</v>
      </c>
      <c r="HH82" s="18">
        <v>4403</v>
      </c>
      <c r="HI82" s="26">
        <v>0.0197592550533727</v>
      </c>
      <c r="HJ82" s="17">
        <v>87</v>
      </c>
      <c r="HK82" s="18">
        <v>6830</v>
      </c>
      <c r="HL82" s="40">
        <v>89</v>
      </c>
      <c r="HM82" s="17">
        <f t="shared" si="169"/>
        <v>870</v>
      </c>
      <c r="HN82" s="36">
        <f t="shared" si="170"/>
        <v>0.127379209370425</v>
      </c>
      <c r="HO82" s="18"/>
      <c r="HP82" s="26"/>
      <c r="HQ82" s="17"/>
      <c r="HR82" s="18"/>
      <c r="HS82" s="40"/>
      <c r="HT82" s="17"/>
      <c r="HU82" s="36"/>
      <c r="HV82" s="17"/>
      <c r="HW82" s="17"/>
      <c r="HX82" s="18"/>
      <c r="HY82" s="18"/>
      <c r="HZ82" s="17"/>
      <c r="IA82" s="17"/>
      <c r="IB82" s="17">
        <v>1062</v>
      </c>
      <c r="IC82" s="17">
        <v>85135</v>
      </c>
      <c r="ID82" s="17">
        <v>2795</v>
      </c>
      <c r="IE82" s="17">
        <v>216740</v>
      </c>
      <c r="IF82" s="41"/>
      <c r="IG82" s="41"/>
      <c r="IH82" s="41"/>
      <c r="II82" s="41"/>
      <c r="IJ82" s="41"/>
      <c r="IK82" s="41"/>
      <c r="IL82" s="18"/>
      <c r="IM82" s="41"/>
      <c r="IN82" s="41"/>
      <c r="IO82" s="41"/>
      <c r="IP82" s="18"/>
      <c r="IQ82" s="18"/>
      <c r="IR82" s="18">
        <f t="shared" si="139"/>
        <v>3733</v>
      </c>
      <c r="IS82" s="18">
        <f t="shared" si="140"/>
        <v>268961.792366412</v>
      </c>
      <c r="IT82" s="17">
        <v>79</v>
      </c>
      <c r="IU82" s="18">
        <f t="shared" si="171"/>
        <v>14217</v>
      </c>
      <c r="IV82" s="36">
        <f t="shared" si="141"/>
        <v>0.0528588089591249</v>
      </c>
      <c r="IW82" s="18">
        <f t="shared" si="142"/>
        <v>7590</v>
      </c>
      <c r="IX82" s="42">
        <f t="shared" si="143"/>
        <v>570836.792366412</v>
      </c>
      <c r="IY82" s="43"/>
      <c r="IZ82" s="43"/>
    </row>
    <row r="83" spans="1:260">
      <c r="A83" s="16"/>
      <c r="B83" s="20" t="s">
        <v>45</v>
      </c>
      <c r="C83" s="18">
        <v>6939962756653</v>
      </c>
      <c r="D83" s="18">
        <v>21062010000818</v>
      </c>
      <c r="E83" s="22" t="s">
        <v>307</v>
      </c>
      <c r="F83" s="19" t="s">
        <v>308</v>
      </c>
      <c r="G83" s="17" t="s">
        <v>288</v>
      </c>
      <c r="H83" s="26">
        <f>VLOOKUP(C83,供应链!E:J,6,0)</f>
        <v>1</v>
      </c>
      <c r="I83" s="17">
        <f>VLOOKUP(C83,供应链!E:H,4,0)</f>
        <v>852</v>
      </c>
      <c r="J83" s="17">
        <f>VLOOKUP(C83,供应链!E:K,7,0)</f>
        <v>260</v>
      </c>
      <c r="K83" s="18">
        <f>VLOOKUP(C83,供应链!E:I,5,0)</f>
        <v>23.2439975668229</v>
      </c>
      <c r="L83" s="27">
        <f t="shared" si="102"/>
        <v>0.0157020152652705</v>
      </c>
      <c r="M83" s="17">
        <v>2446</v>
      </c>
      <c r="N83" s="26">
        <v>0.0756336876533115</v>
      </c>
      <c r="O83" s="18">
        <v>185</v>
      </c>
      <c r="P83" s="18">
        <v>22613</v>
      </c>
      <c r="Q83" s="40">
        <f t="shared" si="144"/>
        <v>122.232432432432</v>
      </c>
      <c r="R83" s="17">
        <f t="shared" si="103"/>
        <v>-3102</v>
      </c>
      <c r="S83" s="36">
        <f t="shared" si="104"/>
        <v>-0.137177729624552</v>
      </c>
      <c r="T83" s="17">
        <v>1711</v>
      </c>
      <c r="U83" s="26">
        <v>0.0333138515488019</v>
      </c>
      <c r="V83" s="18">
        <v>57</v>
      </c>
      <c r="W83" s="18">
        <v>7479</v>
      </c>
      <c r="X83" s="40">
        <f t="shared" si="105"/>
        <v>131.210526315789</v>
      </c>
      <c r="Y83" s="17">
        <f t="shared" si="172"/>
        <v>-444</v>
      </c>
      <c r="Z83" s="36">
        <f t="shared" si="173"/>
        <v>-0.0593662254312073</v>
      </c>
      <c r="AA83" s="17">
        <v>1897</v>
      </c>
      <c r="AB83" s="26">
        <v>0.0400632577754349</v>
      </c>
      <c r="AC83" s="18">
        <v>76</v>
      </c>
      <c r="AD83" s="18">
        <v>9896</v>
      </c>
      <c r="AE83" s="40">
        <v>139</v>
      </c>
      <c r="AF83" s="17">
        <f t="shared" si="145"/>
        <v>0</v>
      </c>
      <c r="AG83" s="36">
        <f t="shared" si="146"/>
        <v>0</v>
      </c>
      <c r="AH83" s="17">
        <v>1210</v>
      </c>
      <c r="AI83" s="26">
        <v>0.0330578512396694</v>
      </c>
      <c r="AJ83" s="18">
        <v>40</v>
      </c>
      <c r="AK83" s="18">
        <v>5216</v>
      </c>
      <c r="AL83" s="40">
        <v>139</v>
      </c>
      <c r="AM83" s="17">
        <f t="shared" si="147"/>
        <v>0</v>
      </c>
      <c r="AN83" s="36">
        <f t="shared" si="148"/>
        <v>0</v>
      </c>
      <c r="AO83" s="17">
        <v>1200</v>
      </c>
      <c r="AP83" s="26">
        <v>0.04</v>
      </c>
      <c r="AQ83" s="18">
        <v>48</v>
      </c>
      <c r="AR83" s="18">
        <v>6117</v>
      </c>
      <c r="AS83" s="40">
        <v>139</v>
      </c>
      <c r="AT83" s="17">
        <f t="shared" si="149"/>
        <v>0</v>
      </c>
      <c r="AU83" s="36">
        <f t="shared" si="150"/>
        <v>0</v>
      </c>
      <c r="AV83" s="17">
        <v>1541</v>
      </c>
      <c r="AW83" s="26">
        <v>0.0330953926022064</v>
      </c>
      <c r="AX83" s="18">
        <v>51</v>
      </c>
      <c r="AY83" s="18">
        <v>6469</v>
      </c>
      <c r="AZ83" s="40">
        <v>139</v>
      </c>
      <c r="BA83" s="17">
        <f t="shared" si="151"/>
        <v>0</v>
      </c>
      <c r="BB83" s="36">
        <f t="shared" si="152"/>
        <v>0</v>
      </c>
      <c r="BC83" s="17">
        <v>1627</v>
      </c>
      <c r="BD83" s="26">
        <v>0.0356484326982176</v>
      </c>
      <c r="BE83" s="17">
        <v>58</v>
      </c>
      <c r="BF83" s="18">
        <v>7426</v>
      </c>
      <c r="BG83" s="40">
        <v>139</v>
      </c>
      <c r="BH83" s="17">
        <f t="shared" si="106"/>
        <v>0</v>
      </c>
      <c r="BI83" s="36">
        <f t="shared" si="107"/>
        <v>0</v>
      </c>
      <c r="BJ83" s="17">
        <v>1596</v>
      </c>
      <c r="BK83" s="32">
        <v>0.0413533834586466</v>
      </c>
      <c r="BL83" s="17">
        <v>66</v>
      </c>
      <c r="BM83" s="18">
        <v>8459</v>
      </c>
      <c r="BN83" s="40">
        <v>139</v>
      </c>
      <c r="BO83" s="17">
        <f t="shared" si="108"/>
        <v>0</v>
      </c>
      <c r="BP83" s="36">
        <f t="shared" si="109"/>
        <v>0</v>
      </c>
      <c r="BQ83" s="17">
        <v>1671</v>
      </c>
      <c r="BR83" s="32">
        <v>0.0203470975463794</v>
      </c>
      <c r="BS83" s="18">
        <v>34</v>
      </c>
      <c r="BT83" s="18">
        <v>4293</v>
      </c>
      <c r="BU83" s="40">
        <v>139</v>
      </c>
      <c r="BV83" s="17">
        <f t="shared" si="110"/>
        <v>0</v>
      </c>
      <c r="BW83" s="36">
        <f t="shared" si="111"/>
        <v>0</v>
      </c>
      <c r="BX83" s="112">
        <v>1372</v>
      </c>
      <c r="BY83" s="117">
        <v>0.0451895043731778</v>
      </c>
      <c r="BZ83" s="18">
        <v>62</v>
      </c>
      <c r="CA83" s="112">
        <v>7456</v>
      </c>
      <c r="CB83" s="40">
        <v>139</v>
      </c>
      <c r="CC83" s="17">
        <f t="shared" si="112"/>
        <v>0</v>
      </c>
      <c r="CD83" s="36">
        <f t="shared" si="113"/>
        <v>0</v>
      </c>
      <c r="CE83" s="112">
        <v>1511</v>
      </c>
      <c r="CF83" s="117">
        <v>0.0304434149569821</v>
      </c>
      <c r="CG83" s="112">
        <v>46</v>
      </c>
      <c r="CH83" s="260">
        <v>5826.34042553191</v>
      </c>
      <c r="CI83" s="40">
        <v>139</v>
      </c>
      <c r="CJ83" s="17">
        <f t="shared" si="114"/>
        <v>0</v>
      </c>
      <c r="CK83" s="36">
        <f t="shared" si="115"/>
        <v>0</v>
      </c>
      <c r="CL83" s="120">
        <v>1480</v>
      </c>
      <c r="CM83" s="121">
        <v>0.0263513513513514</v>
      </c>
      <c r="CN83" s="55">
        <v>39</v>
      </c>
      <c r="CO83" s="55">
        <v>4969</v>
      </c>
      <c r="CP83" s="40">
        <v>139</v>
      </c>
      <c r="CQ83" s="17">
        <f t="shared" si="116"/>
        <v>0</v>
      </c>
      <c r="CR83" s="36">
        <f t="shared" si="117"/>
        <v>0</v>
      </c>
      <c r="CS83" s="122">
        <v>946</v>
      </c>
      <c r="CT83" s="121">
        <v>0.0126849894291755</v>
      </c>
      <c r="CU83" s="122">
        <v>12</v>
      </c>
      <c r="CV83" s="122">
        <v>1588</v>
      </c>
      <c r="CW83" s="40">
        <v>139</v>
      </c>
      <c r="CX83" s="17">
        <f t="shared" si="118"/>
        <v>0</v>
      </c>
      <c r="CY83" s="36">
        <f t="shared" si="119"/>
        <v>0</v>
      </c>
      <c r="CZ83" s="112">
        <v>818</v>
      </c>
      <c r="DA83" s="117">
        <v>0.0097799511002445</v>
      </c>
      <c r="DB83" s="112">
        <v>8</v>
      </c>
      <c r="DC83" s="112">
        <v>1142</v>
      </c>
      <c r="DD83" s="40">
        <v>139</v>
      </c>
      <c r="DE83" s="17">
        <f t="shared" si="120"/>
        <v>0</v>
      </c>
      <c r="DF83" s="36">
        <f t="shared" si="121"/>
        <v>0</v>
      </c>
      <c r="DG83" s="126">
        <v>1473</v>
      </c>
      <c r="DH83" s="32">
        <v>0</v>
      </c>
      <c r="DI83" s="17">
        <v>0</v>
      </c>
      <c r="DJ83" s="18">
        <v>0</v>
      </c>
      <c r="DK83" s="40">
        <v>139</v>
      </c>
      <c r="DL83" s="17">
        <f t="shared" si="122"/>
        <v>0</v>
      </c>
      <c r="DM83" s="36">
        <f t="shared" si="123"/>
        <v>0</v>
      </c>
      <c r="DN83" s="33">
        <v>2637</v>
      </c>
      <c r="DO83" s="32">
        <v>0.0481607887751232</v>
      </c>
      <c r="DP83" s="18">
        <v>127</v>
      </c>
      <c r="DQ83" s="18">
        <v>15865</v>
      </c>
      <c r="DR83" s="40">
        <f t="shared" si="124"/>
        <v>124.92125984252</v>
      </c>
      <c r="DS83" s="17">
        <f t="shared" si="125"/>
        <v>-1788</v>
      </c>
      <c r="DT83" s="36">
        <f t="shared" si="126"/>
        <v>-0.112700913961551</v>
      </c>
      <c r="DU83" s="18">
        <v>2317</v>
      </c>
      <c r="DV83" s="26">
        <v>0.0246007768666379</v>
      </c>
      <c r="DW83" s="18">
        <v>57</v>
      </c>
      <c r="DX83" s="18">
        <v>7481</v>
      </c>
      <c r="DY83" s="40">
        <f t="shared" si="127"/>
        <v>131.245614035088</v>
      </c>
      <c r="DZ83" s="17">
        <f t="shared" si="128"/>
        <v>-442</v>
      </c>
      <c r="EA83" s="36">
        <f t="shared" si="129"/>
        <v>-0.0590830102927416</v>
      </c>
      <c r="EB83" s="18">
        <v>3738</v>
      </c>
      <c r="EC83" s="26">
        <v>0.0460139111824505</v>
      </c>
      <c r="ED83" s="18">
        <v>172</v>
      </c>
      <c r="EE83" s="18">
        <v>21315</v>
      </c>
      <c r="EF83" s="40">
        <f t="shared" si="130"/>
        <v>123.924418604651</v>
      </c>
      <c r="EG83" s="17">
        <f t="shared" si="131"/>
        <v>-2593</v>
      </c>
      <c r="EH83" s="36">
        <f t="shared" si="132"/>
        <v>-0.121651419188365</v>
      </c>
      <c r="EI83" s="18">
        <v>1402</v>
      </c>
      <c r="EJ83" s="26">
        <v>0.0320970042796006</v>
      </c>
      <c r="EK83" s="18">
        <v>45</v>
      </c>
      <c r="EL83" s="18">
        <v>5960</v>
      </c>
      <c r="EM83" s="40">
        <v>139</v>
      </c>
      <c r="EN83" s="17">
        <f t="shared" si="133"/>
        <v>0</v>
      </c>
      <c r="EO83" s="36">
        <f t="shared" si="134"/>
        <v>0</v>
      </c>
      <c r="EP83" s="18">
        <v>1272</v>
      </c>
      <c r="EQ83" s="26">
        <v>0.0306603773584906</v>
      </c>
      <c r="ER83" s="18">
        <v>39</v>
      </c>
      <c r="ES83" s="18">
        <v>5113</v>
      </c>
      <c r="ET83" s="40">
        <v>139</v>
      </c>
      <c r="EU83" s="17">
        <f t="shared" si="135"/>
        <v>0</v>
      </c>
      <c r="EV83" s="36">
        <f t="shared" si="136"/>
        <v>0</v>
      </c>
      <c r="EW83" s="18">
        <v>670</v>
      </c>
      <c r="EX83" s="26">
        <v>0.0104477611940299</v>
      </c>
      <c r="EY83" s="17">
        <v>7</v>
      </c>
      <c r="EZ83" s="18">
        <v>898</v>
      </c>
      <c r="FA83" s="40">
        <v>139</v>
      </c>
      <c r="FB83" s="17">
        <f t="shared" si="153"/>
        <v>0</v>
      </c>
      <c r="FC83" s="36">
        <f t="shared" si="154"/>
        <v>0</v>
      </c>
      <c r="FD83" s="18">
        <v>542</v>
      </c>
      <c r="FE83" s="26">
        <v>0.018450184501845</v>
      </c>
      <c r="FF83" s="17">
        <v>10</v>
      </c>
      <c r="FG83" s="18">
        <v>1345</v>
      </c>
      <c r="FH83" s="40">
        <v>139</v>
      </c>
      <c r="FI83" s="17">
        <f t="shared" si="155"/>
        <v>0</v>
      </c>
      <c r="FJ83" s="36">
        <f t="shared" si="156"/>
        <v>0</v>
      </c>
      <c r="FK83" s="18">
        <v>410</v>
      </c>
      <c r="FL83" s="26">
        <v>0.0195121951219512</v>
      </c>
      <c r="FM83" s="17">
        <v>8</v>
      </c>
      <c r="FN83" s="18">
        <v>1073</v>
      </c>
      <c r="FO83" s="40">
        <v>139</v>
      </c>
      <c r="FP83" s="17">
        <f t="shared" si="157"/>
        <v>0</v>
      </c>
      <c r="FQ83" s="36">
        <f t="shared" si="158"/>
        <v>0</v>
      </c>
      <c r="FR83" s="18">
        <v>466</v>
      </c>
      <c r="FS83" s="26">
        <v>0.0257510729613734</v>
      </c>
      <c r="FT83" s="17">
        <v>12</v>
      </c>
      <c r="FU83" s="18">
        <v>1594</v>
      </c>
      <c r="FV83" s="40">
        <v>139</v>
      </c>
      <c r="FW83" s="17">
        <f t="shared" si="159"/>
        <v>0</v>
      </c>
      <c r="FX83" s="36">
        <f t="shared" si="160"/>
        <v>0</v>
      </c>
      <c r="FY83" s="18">
        <v>920</v>
      </c>
      <c r="FZ83" s="26">
        <v>0.0478260869565217</v>
      </c>
      <c r="GA83" s="17">
        <v>44</v>
      </c>
      <c r="GB83" s="18">
        <v>5505</v>
      </c>
      <c r="GC83" s="40">
        <v>139</v>
      </c>
      <c r="GD83" s="17">
        <f t="shared" si="161"/>
        <v>0</v>
      </c>
      <c r="GE83" s="36">
        <f t="shared" si="162"/>
        <v>0</v>
      </c>
      <c r="GF83" s="18">
        <v>914</v>
      </c>
      <c r="GG83" s="26">
        <v>0.0481400437636762</v>
      </c>
      <c r="GH83" s="18">
        <v>44</v>
      </c>
      <c r="GI83" s="18">
        <v>5498</v>
      </c>
      <c r="GJ83" s="40">
        <v>139</v>
      </c>
      <c r="GK83" s="17">
        <f t="shared" si="163"/>
        <v>0</v>
      </c>
      <c r="GL83" s="36">
        <f t="shared" si="164"/>
        <v>0</v>
      </c>
      <c r="GM83" s="18">
        <v>1008</v>
      </c>
      <c r="GN83" s="26">
        <v>0.0297619047619048</v>
      </c>
      <c r="GO83" s="18">
        <v>30</v>
      </c>
      <c r="GP83" s="18">
        <v>3737</v>
      </c>
      <c r="GQ83" s="40">
        <v>139</v>
      </c>
      <c r="GR83" s="17">
        <f t="shared" si="165"/>
        <v>0</v>
      </c>
      <c r="GS83" s="36">
        <f t="shared" si="166"/>
        <v>0</v>
      </c>
      <c r="GT83" s="18">
        <v>1096</v>
      </c>
      <c r="GU83" s="26">
        <v>0.0337591240875912</v>
      </c>
      <c r="GV83" s="18">
        <v>37</v>
      </c>
      <c r="GW83" s="18">
        <v>4593</v>
      </c>
      <c r="GX83" s="40">
        <v>139</v>
      </c>
      <c r="GY83" s="17">
        <f t="shared" si="137"/>
        <v>0</v>
      </c>
      <c r="GZ83" s="36">
        <f t="shared" si="138"/>
        <v>0</v>
      </c>
      <c r="HA83" s="18">
        <v>1140</v>
      </c>
      <c r="HB83" s="26">
        <v>0.0421052631578947</v>
      </c>
      <c r="HC83" s="18">
        <v>48</v>
      </c>
      <c r="HD83" s="18">
        <v>5960</v>
      </c>
      <c r="HE83" s="40">
        <v>139</v>
      </c>
      <c r="HF83" s="17">
        <f t="shared" si="167"/>
        <v>0</v>
      </c>
      <c r="HG83" s="36">
        <f t="shared" si="168"/>
        <v>0</v>
      </c>
      <c r="HH83" s="18">
        <v>1434</v>
      </c>
      <c r="HI83" s="26">
        <v>0.0334728033472803</v>
      </c>
      <c r="HJ83" s="17">
        <v>48</v>
      </c>
      <c r="HK83" s="18">
        <v>5970</v>
      </c>
      <c r="HL83" s="40">
        <v>139</v>
      </c>
      <c r="HM83" s="17">
        <f t="shared" si="169"/>
        <v>0</v>
      </c>
      <c r="HN83" s="36">
        <f t="shared" si="170"/>
        <v>0</v>
      </c>
      <c r="HO83" s="18"/>
      <c r="HP83" s="26"/>
      <c r="HQ83" s="17"/>
      <c r="HR83" s="18"/>
      <c r="HS83" s="40"/>
      <c r="HT83" s="17"/>
      <c r="HU83" s="36"/>
      <c r="HV83" s="17"/>
      <c r="HW83" s="17"/>
      <c r="HX83" s="18"/>
      <c r="HY83" s="18"/>
      <c r="HZ83" s="17"/>
      <c r="IA83" s="17"/>
      <c r="IB83" s="17">
        <v>396</v>
      </c>
      <c r="IC83" s="17">
        <v>53932</v>
      </c>
      <c r="ID83" s="17">
        <v>1689</v>
      </c>
      <c r="IE83" s="17">
        <v>212824</v>
      </c>
      <c r="IF83" s="41"/>
      <c r="IG83" s="41"/>
      <c r="IH83" s="41"/>
      <c r="II83" s="41"/>
      <c r="IJ83" s="41"/>
      <c r="IK83" s="41"/>
      <c r="IL83" s="18"/>
      <c r="IM83" s="41"/>
      <c r="IN83" s="41"/>
      <c r="IO83" s="41"/>
      <c r="IP83" s="18"/>
      <c r="IQ83" s="18"/>
      <c r="IR83" s="18">
        <f t="shared" si="139"/>
        <v>1510</v>
      </c>
      <c r="IS83" s="18">
        <f t="shared" si="140"/>
        <v>190856.340425532</v>
      </c>
      <c r="IT83" s="17">
        <v>139</v>
      </c>
      <c r="IU83" s="18">
        <f t="shared" si="171"/>
        <v>-8369</v>
      </c>
      <c r="IV83" s="36">
        <f t="shared" si="141"/>
        <v>-0.0438497352581556</v>
      </c>
      <c r="IW83" s="18">
        <f t="shared" si="142"/>
        <v>3595</v>
      </c>
      <c r="IX83" s="42">
        <f t="shared" si="143"/>
        <v>457612.340425532</v>
      </c>
      <c r="IY83" s="43"/>
      <c r="IZ83" s="43"/>
    </row>
    <row r="84" spans="1:260">
      <c r="A84" s="16"/>
      <c r="B84" s="20" t="s">
        <v>35</v>
      </c>
      <c r="C84" s="18">
        <v>6939962769882</v>
      </c>
      <c r="D84" s="18">
        <v>21061010004270</v>
      </c>
      <c r="E84" s="22" t="s">
        <v>309</v>
      </c>
      <c r="F84" s="19" t="s">
        <v>310</v>
      </c>
      <c r="G84" s="17" t="s">
        <v>288</v>
      </c>
      <c r="H84" s="26">
        <f>VLOOKUP(C84,供应链!E:J,6,0)</f>
        <v>1</v>
      </c>
      <c r="I84" s="17">
        <f>VLOOKUP(C84,供应链!E:H,4,0)</f>
        <v>1282</v>
      </c>
      <c r="J84" s="17">
        <f>VLOOKUP(C84,供应链!E:K,7,0)</f>
        <v>0</v>
      </c>
      <c r="K84" s="18">
        <f>VLOOKUP(C84,供应链!E:I,5,0)</f>
        <v>28.8645866838212</v>
      </c>
      <c r="L84" s="27">
        <f t="shared" si="102"/>
        <v>0.0163155377160327</v>
      </c>
      <c r="M84" s="17">
        <v>2505</v>
      </c>
      <c r="N84" s="26">
        <v>0.0467065868263473</v>
      </c>
      <c r="O84" s="18">
        <v>117</v>
      </c>
      <c r="P84" s="18">
        <v>17874</v>
      </c>
      <c r="Q84" s="40">
        <f t="shared" si="144"/>
        <v>152.769230769231</v>
      </c>
      <c r="R84" s="17">
        <f t="shared" si="103"/>
        <v>-729</v>
      </c>
      <c r="S84" s="36">
        <f t="shared" si="104"/>
        <v>-0.040785498489426</v>
      </c>
      <c r="T84" s="17">
        <v>2206</v>
      </c>
      <c r="U84" s="26">
        <v>0.0240253853127833</v>
      </c>
      <c r="V84" s="18">
        <v>53</v>
      </c>
      <c r="W84" s="18">
        <v>8505</v>
      </c>
      <c r="X84" s="40">
        <f t="shared" si="105"/>
        <v>160.471698113208</v>
      </c>
      <c r="Y84" s="17">
        <f t="shared" si="172"/>
        <v>77.9999999999995</v>
      </c>
      <c r="Z84" s="36">
        <f t="shared" si="173"/>
        <v>0.00917107583774244</v>
      </c>
      <c r="AA84" s="17">
        <v>1998</v>
      </c>
      <c r="AB84" s="26">
        <v>0.023023023023023</v>
      </c>
      <c r="AC84" s="18">
        <v>46</v>
      </c>
      <c r="AD84" s="18">
        <v>7478</v>
      </c>
      <c r="AE84" s="40">
        <v>159</v>
      </c>
      <c r="AF84" s="17">
        <f t="shared" si="145"/>
        <v>0</v>
      </c>
      <c r="AG84" s="36">
        <f t="shared" si="146"/>
        <v>0</v>
      </c>
      <c r="AH84" s="17">
        <v>1415</v>
      </c>
      <c r="AI84" s="26">
        <v>0.0261484098939929</v>
      </c>
      <c r="AJ84" s="18">
        <v>37</v>
      </c>
      <c r="AK84" s="18">
        <v>6070</v>
      </c>
      <c r="AL84" s="40">
        <v>159</v>
      </c>
      <c r="AM84" s="17">
        <f t="shared" si="147"/>
        <v>0</v>
      </c>
      <c r="AN84" s="36">
        <f t="shared" si="148"/>
        <v>0</v>
      </c>
      <c r="AO84" s="17">
        <v>1082</v>
      </c>
      <c r="AP84" s="26">
        <v>0.0212569316081331</v>
      </c>
      <c r="AQ84" s="18">
        <v>23</v>
      </c>
      <c r="AR84" s="18">
        <v>3640</v>
      </c>
      <c r="AS84" s="40">
        <v>159</v>
      </c>
      <c r="AT84" s="17">
        <f t="shared" si="149"/>
        <v>0</v>
      </c>
      <c r="AU84" s="36">
        <f t="shared" si="150"/>
        <v>0</v>
      </c>
      <c r="AV84" s="17">
        <v>1406</v>
      </c>
      <c r="AW84" s="26">
        <v>0.0305832147937411</v>
      </c>
      <c r="AX84" s="18">
        <v>43</v>
      </c>
      <c r="AY84" s="18">
        <v>6755</v>
      </c>
      <c r="AZ84" s="40">
        <v>159</v>
      </c>
      <c r="BA84" s="17">
        <f t="shared" si="151"/>
        <v>0</v>
      </c>
      <c r="BB84" s="36">
        <f t="shared" si="152"/>
        <v>0</v>
      </c>
      <c r="BC84" s="17">
        <v>1576</v>
      </c>
      <c r="BD84" s="26">
        <v>0.0380710659898477</v>
      </c>
      <c r="BE84" s="17">
        <v>60</v>
      </c>
      <c r="BF84" s="18">
        <v>9555</v>
      </c>
      <c r="BG84" s="40">
        <v>159</v>
      </c>
      <c r="BH84" s="17">
        <f t="shared" si="106"/>
        <v>0</v>
      </c>
      <c r="BI84" s="36">
        <f t="shared" si="107"/>
        <v>0</v>
      </c>
      <c r="BJ84" s="17">
        <v>1656</v>
      </c>
      <c r="BK84" s="32">
        <v>0.0332125603864734</v>
      </c>
      <c r="BL84" s="17">
        <v>55</v>
      </c>
      <c r="BM84" s="18">
        <v>8799</v>
      </c>
      <c r="BN84" s="40">
        <v>159</v>
      </c>
      <c r="BO84" s="17">
        <f t="shared" si="108"/>
        <v>0</v>
      </c>
      <c r="BP84" s="36">
        <f t="shared" si="109"/>
        <v>0</v>
      </c>
      <c r="BQ84" s="17">
        <v>1678</v>
      </c>
      <c r="BR84" s="32">
        <v>0.0280095351609058</v>
      </c>
      <c r="BS84" s="18">
        <v>47</v>
      </c>
      <c r="BT84" s="18">
        <v>7499</v>
      </c>
      <c r="BU84" s="40">
        <v>159</v>
      </c>
      <c r="BV84" s="17">
        <f t="shared" si="110"/>
        <v>0</v>
      </c>
      <c r="BW84" s="36">
        <f t="shared" si="111"/>
        <v>0</v>
      </c>
      <c r="BX84" s="112">
        <v>1571</v>
      </c>
      <c r="BY84" s="117">
        <v>0.0318268618714195</v>
      </c>
      <c r="BZ84" s="18">
        <v>50</v>
      </c>
      <c r="CA84" s="112">
        <v>7833</v>
      </c>
      <c r="CB84" s="40">
        <v>159</v>
      </c>
      <c r="CC84" s="17">
        <f t="shared" si="112"/>
        <v>0</v>
      </c>
      <c r="CD84" s="36">
        <f t="shared" si="113"/>
        <v>0</v>
      </c>
      <c r="CE84" s="112">
        <v>1233</v>
      </c>
      <c r="CF84" s="117">
        <v>0.0251419302514193</v>
      </c>
      <c r="CG84" s="112">
        <v>31</v>
      </c>
      <c r="CH84" s="260">
        <v>4892.1875</v>
      </c>
      <c r="CI84" s="40">
        <v>159</v>
      </c>
      <c r="CJ84" s="17">
        <f t="shared" si="114"/>
        <v>0</v>
      </c>
      <c r="CK84" s="36">
        <f t="shared" si="115"/>
        <v>0</v>
      </c>
      <c r="CL84" s="120">
        <v>1045</v>
      </c>
      <c r="CM84" s="121">
        <v>0.0344497607655502</v>
      </c>
      <c r="CN84" s="55">
        <v>36</v>
      </c>
      <c r="CO84" s="55">
        <v>5841</v>
      </c>
      <c r="CP84" s="40">
        <v>159</v>
      </c>
      <c r="CQ84" s="17">
        <f t="shared" si="116"/>
        <v>0</v>
      </c>
      <c r="CR84" s="36">
        <f t="shared" si="117"/>
        <v>0</v>
      </c>
      <c r="CS84" s="122">
        <v>761</v>
      </c>
      <c r="CT84" s="121">
        <v>0.0341655716162943</v>
      </c>
      <c r="CU84" s="122">
        <v>26</v>
      </c>
      <c r="CV84" s="122">
        <v>4210</v>
      </c>
      <c r="CW84" s="40">
        <v>159</v>
      </c>
      <c r="CX84" s="17">
        <f t="shared" si="118"/>
        <v>0</v>
      </c>
      <c r="CY84" s="36">
        <f t="shared" si="119"/>
        <v>0</v>
      </c>
      <c r="CZ84" s="112">
        <v>944</v>
      </c>
      <c r="DA84" s="117">
        <v>0.0307203389830508</v>
      </c>
      <c r="DB84" s="112">
        <v>29</v>
      </c>
      <c r="DC84" s="112">
        <v>4763</v>
      </c>
      <c r="DD84" s="40">
        <v>159</v>
      </c>
      <c r="DE84" s="17">
        <f t="shared" si="120"/>
        <v>0</v>
      </c>
      <c r="DF84" s="36">
        <f t="shared" si="121"/>
        <v>0</v>
      </c>
      <c r="DG84" s="126">
        <v>1273</v>
      </c>
      <c r="DH84" s="32">
        <v>0</v>
      </c>
      <c r="DI84" s="17">
        <v>0</v>
      </c>
      <c r="DJ84" s="18">
        <v>0</v>
      </c>
      <c r="DK84" s="40">
        <v>159</v>
      </c>
      <c r="DL84" s="17">
        <f t="shared" si="122"/>
        <v>0</v>
      </c>
      <c r="DM84" s="36">
        <f t="shared" si="123"/>
        <v>0</v>
      </c>
      <c r="DN84" s="33">
        <v>2468</v>
      </c>
      <c r="DO84" s="32">
        <v>0.0644246353322528</v>
      </c>
      <c r="DP84" s="18">
        <v>159</v>
      </c>
      <c r="DQ84" s="18">
        <v>23696</v>
      </c>
      <c r="DR84" s="40">
        <f t="shared" si="124"/>
        <v>149.03144654088</v>
      </c>
      <c r="DS84" s="17">
        <f t="shared" si="125"/>
        <v>-1585</v>
      </c>
      <c r="DT84" s="36">
        <f t="shared" si="126"/>
        <v>-0.0668889264010804</v>
      </c>
      <c r="DU84" s="18">
        <v>2017</v>
      </c>
      <c r="DV84" s="26">
        <v>0.0218145761031234</v>
      </c>
      <c r="DW84" s="18">
        <v>44</v>
      </c>
      <c r="DX84" s="18">
        <v>7124</v>
      </c>
      <c r="DY84" s="40">
        <f t="shared" si="127"/>
        <v>161.909090909091</v>
      </c>
      <c r="DZ84" s="17">
        <f t="shared" si="128"/>
        <v>128</v>
      </c>
      <c r="EA84" s="36">
        <f t="shared" si="129"/>
        <v>0.0179674340258282</v>
      </c>
      <c r="EB84" s="18">
        <v>4773</v>
      </c>
      <c r="EC84" s="26">
        <v>0.0649486695998324</v>
      </c>
      <c r="ED84" s="18">
        <v>310</v>
      </c>
      <c r="EE84" s="18">
        <v>44091</v>
      </c>
      <c r="EF84" s="40">
        <f t="shared" si="130"/>
        <v>142.229032258065</v>
      </c>
      <c r="EG84" s="17">
        <f t="shared" si="131"/>
        <v>-5199</v>
      </c>
      <c r="EH84" s="36">
        <f t="shared" si="132"/>
        <v>-0.117915220793359</v>
      </c>
      <c r="EI84" s="18">
        <v>1566</v>
      </c>
      <c r="EJ84" s="26">
        <v>0.0306513409961686</v>
      </c>
      <c r="EK84" s="18">
        <v>48</v>
      </c>
      <c r="EL84" s="18">
        <v>7309</v>
      </c>
      <c r="EM84" s="40">
        <v>159</v>
      </c>
      <c r="EN84" s="17">
        <f t="shared" si="133"/>
        <v>0</v>
      </c>
      <c r="EO84" s="36">
        <f t="shared" si="134"/>
        <v>0</v>
      </c>
      <c r="EP84" s="18">
        <v>1431</v>
      </c>
      <c r="EQ84" s="26">
        <v>0.0300489168413697</v>
      </c>
      <c r="ER84" s="18">
        <v>43</v>
      </c>
      <c r="ES84" s="18">
        <v>6676</v>
      </c>
      <c r="ET84" s="40">
        <v>159</v>
      </c>
      <c r="EU84" s="17">
        <f t="shared" si="135"/>
        <v>0</v>
      </c>
      <c r="EV84" s="36">
        <f t="shared" si="136"/>
        <v>0</v>
      </c>
      <c r="EW84" s="18">
        <v>843</v>
      </c>
      <c r="EX84" s="26">
        <v>0.0320284697508897</v>
      </c>
      <c r="EY84" s="17">
        <v>27</v>
      </c>
      <c r="EZ84" s="18">
        <v>4228</v>
      </c>
      <c r="FA84" s="40">
        <v>159</v>
      </c>
      <c r="FB84" s="17">
        <f t="shared" si="153"/>
        <v>0</v>
      </c>
      <c r="FC84" s="36">
        <f t="shared" si="154"/>
        <v>0</v>
      </c>
      <c r="FD84" s="18">
        <v>679</v>
      </c>
      <c r="FE84" s="26">
        <v>0.0456553755522828</v>
      </c>
      <c r="FF84" s="17">
        <v>31</v>
      </c>
      <c r="FG84" s="18">
        <v>4833</v>
      </c>
      <c r="FH84" s="40">
        <v>159</v>
      </c>
      <c r="FI84" s="17">
        <f t="shared" si="155"/>
        <v>0</v>
      </c>
      <c r="FJ84" s="36">
        <f t="shared" si="156"/>
        <v>0</v>
      </c>
      <c r="FK84" s="18">
        <v>668</v>
      </c>
      <c r="FL84" s="26">
        <v>0.0374251497005988</v>
      </c>
      <c r="FM84" s="17">
        <v>25</v>
      </c>
      <c r="FN84" s="18">
        <v>3889</v>
      </c>
      <c r="FO84" s="40">
        <v>159</v>
      </c>
      <c r="FP84" s="17">
        <f t="shared" si="157"/>
        <v>0</v>
      </c>
      <c r="FQ84" s="36">
        <f t="shared" si="158"/>
        <v>0</v>
      </c>
      <c r="FR84" s="18">
        <v>587</v>
      </c>
      <c r="FS84" s="26">
        <v>0.0340715502555366</v>
      </c>
      <c r="FT84" s="17">
        <v>20</v>
      </c>
      <c r="FU84" s="18">
        <v>3167</v>
      </c>
      <c r="FV84" s="40">
        <v>159</v>
      </c>
      <c r="FW84" s="17">
        <f t="shared" si="159"/>
        <v>0</v>
      </c>
      <c r="FX84" s="36">
        <f t="shared" si="160"/>
        <v>0</v>
      </c>
      <c r="FY84" s="18">
        <v>1255</v>
      </c>
      <c r="FZ84" s="26">
        <v>0.0382470119521912</v>
      </c>
      <c r="GA84" s="17">
        <v>48</v>
      </c>
      <c r="GB84" s="18">
        <v>7525</v>
      </c>
      <c r="GC84" s="40">
        <v>159</v>
      </c>
      <c r="GD84" s="17">
        <f t="shared" si="161"/>
        <v>0</v>
      </c>
      <c r="GE84" s="36">
        <f t="shared" si="162"/>
        <v>0</v>
      </c>
      <c r="GF84" s="18">
        <v>1257</v>
      </c>
      <c r="GG84" s="26">
        <v>0.0198886237072395</v>
      </c>
      <c r="GH84" s="18">
        <v>25</v>
      </c>
      <c r="GI84" s="18">
        <v>3915</v>
      </c>
      <c r="GJ84" s="40">
        <v>159</v>
      </c>
      <c r="GK84" s="17">
        <f t="shared" si="163"/>
        <v>0</v>
      </c>
      <c r="GL84" s="36">
        <f t="shared" si="164"/>
        <v>0</v>
      </c>
      <c r="GM84" s="18">
        <v>1413</v>
      </c>
      <c r="GN84" s="26">
        <v>0.0283085633404105</v>
      </c>
      <c r="GO84" s="18">
        <v>40</v>
      </c>
      <c r="GP84" s="18">
        <v>6280</v>
      </c>
      <c r="GQ84" s="40">
        <v>159</v>
      </c>
      <c r="GR84" s="17">
        <f t="shared" si="165"/>
        <v>0</v>
      </c>
      <c r="GS84" s="36">
        <f t="shared" si="166"/>
        <v>0</v>
      </c>
      <c r="GT84" s="18">
        <v>874</v>
      </c>
      <c r="GU84" s="26">
        <v>0.028604118993135</v>
      </c>
      <c r="GV84" s="18">
        <v>25</v>
      </c>
      <c r="GW84" s="18">
        <v>3923</v>
      </c>
      <c r="GX84" s="40">
        <v>159</v>
      </c>
      <c r="GY84" s="17">
        <f t="shared" si="137"/>
        <v>0</v>
      </c>
      <c r="GZ84" s="36">
        <f t="shared" si="138"/>
        <v>0</v>
      </c>
      <c r="HA84" s="18">
        <v>1228</v>
      </c>
      <c r="HB84" s="26">
        <v>0.0252442996742671</v>
      </c>
      <c r="HC84" s="18">
        <v>31</v>
      </c>
      <c r="HD84" s="18">
        <v>4806</v>
      </c>
      <c r="HE84" s="40">
        <v>159</v>
      </c>
      <c r="HF84" s="17">
        <f t="shared" si="167"/>
        <v>0</v>
      </c>
      <c r="HG84" s="36">
        <f t="shared" si="168"/>
        <v>0</v>
      </c>
      <c r="HH84" s="18">
        <v>1078</v>
      </c>
      <c r="HI84" s="26">
        <v>0.0371057513914657</v>
      </c>
      <c r="HJ84" s="17">
        <v>40</v>
      </c>
      <c r="HK84" s="18">
        <v>6259</v>
      </c>
      <c r="HL84" s="40">
        <v>159</v>
      </c>
      <c r="HM84" s="17">
        <f t="shared" si="169"/>
        <v>0</v>
      </c>
      <c r="HN84" s="36">
        <f t="shared" si="170"/>
        <v>0</v>
      </c>
      <c r="HO84" s="18"/>
      <c r="HP84" s="26"/>
      <c r="HQ84" s="17"/>
      <c r="HR84" s="18"/>
      <c r="HS84" s="40"/>
      <c r="HT84" s="17"/>
      <c r="HU84" s="36"/>
      <c r="HV84" s="17"/>
      <c r="HW84" s="17"/>
      <c r="HX84" s="18"/>
      <c r="HY84" s="18"/>
      <c r="HZ84" s="17"/>
      <c r="IA84" s="17"/>
      <c r="IB84" s="17">
        <v>798</v>
      </c>
      <c r="IC84" s="17">
        <v>123733</v>
      </c>
      <c r="ID84" s="17">
        <v>1633</v>
      </c>
      <c r="IE84" s="17">
        <v>253658</v>
      </c>
      <c r="IF84" s="41"/>
      <c r="IG84" s="41"/>
      <c r="IH84" s="41"/>
      <c r="II84" s="41"/>
      <c r="IJ84" s="41"/>
      <c r="IK84" s="41"/>
      <c r="IL84" s="18"/>
      <c r="IM84" s="41"/>
      <c r="IN84" s="41"/>
      <c r="IO84" s="41"/>
      <c r="IP84" s="18"/>
      <c r="IQ84" s="18"/>
      <c r="IR84" s="18">
        <f t="shared" si="139"/>
        <v>1569</v>
      </c>
      <c r="IS84" s="18">
        <f t="shared" si="140"/>
        <v>241435.1875</v>
      </c>
      <c r="IT84" s="17">
        <v>159</v>
      </c>
      <c r="IU84" s="18">
        <f t="shared" si="171"/>
        <v>-7307</v>
      </c>
      <c r="IV84" s="36">
        <f t="shared" si="141"/>
        <v>-0.0302648511000494</v>
      </c>
      <c r="IW84" s="18">
        <f t="shared" si="142"/>
        <v>4000</v>
      </c>
      <c r="IX84" s="42">
        <f t="shared" si="143"/>
        <v>618826.1875</v>
      </c>
      <c r="IY84" s="43"/>
      <c r="IZ84" s="43"/>
    </row>
    <row r="85" spans="1:260">
      <c r="A85" s="16"/>
      <c r="B85" s="20" t="s">
        <v>45</v>
      </c>
      <c r="C85" s="18">
        <v>6939962769271</v>
      </c>
      <c r="D85" s="18">
        <v>21062010001661</v>
      </c>
      <c r="E85" s="22" t="s">
        <v>311</v>
      </c>
      <c r="F85" s="19" t="s">
        <v>312</v>
      </c>
      <c r="G85" s="17" t="s">
        <v>288</v>
      </c>
      <c r="H85" s="26">
        <f>VLOOKUP(C85,供应链!E:J,6,0)</f>
        <v>0.916666666666667</v>
      </c>
      <c r="I85" s="17">
        <f>VLOOKUP(C85,供应链!E:H,4,0)</f>
        <v>334</v>
      </c>
      <c r="J85" s="17">
        <f>VLOOKUP(C85,供应链!E:K,7,0)</f>
        <v>120</v>
      </c>
      <c r="K85" s="18">
        <f>VLOOKUP(C85,供应链!E:I,5,0)</f>
        <v>19.2538911306926</v>
      </c>
      <c r="L85" s="27">
        <f t="shared" si="102"/>
        <v>0.0063639955909573</v>
      </c>
      <c r="M85" s="17">
        <v>1428</v>
      </c>
      <c r="N85" s="26">
        <v>0.038515406162465</v>
      </c>
      <c r="O85" s="18">
        <v>55</v>
      </c>
      <c r="P85" s="18">
        <v>7253</v>
      </c>
      <c r="Q85" s="40">
        <f t="shared" si="144"/>
        <v>131.872727272727</v>
      </c>
      <c r="R85" s="17">
        <f t="shared" si="103"/>
        <v>-392</v>
      </c>
      <c r="S85" s="36">
        <f t="shared" si="104"/>
        <v>-0.0540466014063146</v>
      </c>
      <c r="T85" s="17">
        <v>1920</v>
      </c>
      <c r="U85" s="26">
        <v>0.0229166666666667</v>
      </c>
      <c r="V85" s="18">
        <v>44</v>
      </c>
      <c r="W85" s="18">
        <v>6431</v>
      </c>
      <c r="X85" s="40">
        <f t="shared" si="105"/>
        <v>146.159090909091</v>
      </c>
      <c r="Y85" s="17">
        <f t="shared" si="172"/>
        <v>315</v>
      </c>
      <c r="Z85" s="36">
        <f t="shared" si="173"/>
        <v>0.0489814958793345</v>
      </c>
      <c r="AA85" s="17">
        <v>1788</v>
      </c>
      <c r="AB85" s="26">
        <v>0.0268456375838926</v>
      </c>
      <c r="AC85" s="18">
        <v>48</v>
      </c>
      <c r="AD85" s="18">
        <v>6808</v>
      </c>
      <c r="AE85" s="40">
        <v>159</v>
      </c>
      <c r="AF85" s="17">
        <f t="shared" si="145"/>
        <v>960</v>
      </c>
      <c r="AG85" s="36">
        <f t="shared" si="146"/>
        <v>0.141010575793184</v>
      </c>
      <c r="AH85" s="17">
        <v>1520</v>
      </c>
      <c r="AI85" s="26">
        <v>0.0210526315789474</v>
      </c>
      <c r="AJ85" s="18">
        <v>32</v>
      </c>
      <c r="AK85" s="18">
        <v>4559</v>
      </c>
      <c r="AL85" s="40">
        <v>159</v>
      </c>
      <c r="AM85" s="17">
        <f t="shared" si="147"/>
        <v>640</v>
      </c>
      <c r="AN85" s="36">
        <f t="shared" si="148"/>
        <v>0.140381662645317</v>
      </c>
      <c r="AO85" s="17">
        <v>1398</v>
      </c>
      <c r="AP85" s="26">
        <v>0.0221745350500715</v>
      </c>
      <c r="AQ85" s="18">
        <v>31</v>
      </c>
      <c r="AR85" s="18">
        <v>4457</v>
      </c>
      <c r="AS85" s="40">
        <v>159</v>
      </c>
      <c r="AT85" s="17">
        <f t="shared" si="149"/>
        <v>620</v>
      </c>
      <c r="AU85" s="36">
        <f t="shared" si="150"/>
        <v>0.139107022660983</v>
      </c>
      <c r="AV85" s="17">
        <v>1329</v>
      </c>
      <c r="AW85" s="26">
        <v>0.0218209179834462</v>
      </c>
      <c r="AX85" s="18">
        <v>29</v>
      </c>
      <c r="AY85" s="18">
        <v>4152</v>
      </c>
      <c r="AZ85" s="40">
        <v>159</v>
      </c>
      <c r="BA85" s="17">
        <f t="shared" si="151"/>
        <v>580</v>
      </c>
      <c r="BB85" s="36">
        <f t="shared" si="152"/>
        <v>0.139691714836224</v>
      </c>
      <c r="BC85" s="17">
        <v>1290</v>
      </c>
      <c r="BD85" s="26">
        <v>0.0193798449612403</v>
      </c>
      <c r="BE85" s="17">
        <v>25</v>
      </c>
      <c r="BF85" s="18">
        <v>3608</v>
      </c>
      <c r="BG85" s="40">
        <v>159</v>
      </c>
      <c r="BH85" s="17">
        <f t="shared" si="106"/>
        <v>500</v>
      </c>
      <c r="BI85" s="36">
        <f t="shared" si="107"/>
        <v>0.138580931263858</v>
      </c>
      <c r="BJ85" s="17">
        <v>1192</v>
      </c>
      <c r="BK85" s="32">
        <v>0.0251677852348993</v>
      </c>
      <c r="BL85" s="17">
        <v>30</v>
      </c>
      <c r="BM85" s="18">
        <v>4245</v>
      </c>
      <c r="BN85" s="40">
        <v>159</v>
      </c>
      <c r="BO85" s="17">
        <f t="shared" si="108"/>
        <v>600</v>
      </c>
      <c r="BP85" s="36">
        <f t="shared" si="109"/>
        <v>0.141342756183746</v>
      </c>
      <c r="BQ85" s="17">
        <v>1240</v>
      </c>
      <c r="BR85" s="32">
        <v>0.0209677419354839</v>
      </c>
      <c r="BS85" s="18">
        <v>26</v>
      </c>
      <c r="BT85" s="18">
        <v>3714</v>
      </c>
      <c r="BU85" s="40">
        <v>159</v>
      </c>
      <c r="BV85" s="17">
        <f t="shared" si="110"/>
        <v>520</v>
      </c>
      <c r="BW85" s="36">
        <f t="shared" si="111"/>
        <v>0.140010770059235</v>
      </c>
      <c r="BX85" s="112">
        <v>1014</v>
      </c>
      <c r="BY85" s="117">
        <v>0.0167652859960552</v>
      </c>
      <c r="BZ85" s="18">
        <v>17</v>
      </c>
      <c r="CA85" s="112">
        <v>2364</v>
      </c>
      <c r="CB85" s="40">
        <v>159</v>
      </c>
      <c r="CC85" s="17">
        <f t="shared" si="112"/>
        <v>340</v>
      </c>
      <c r="CD85" s="36">
        <f t="shared" si="113"/>
        <v>0.143824027072758</v>
      </c>
      <c r="CE85" s="112">
        <v>1039</v>
      </c>
      <c r="CF85" s="117">
        <v>0.00769971126082772</v>
      </c>
      <c r="CG85" s="112">
        <v>8</v>
      </c>
      <c r="CH85" s="260">
        <v>1115.14285714286</v>
      </c>
      <c r="CI85" s="40">
        <v>159</v>
      </c>
      <c r="CJ85" s="17">
        <f t="shared" si="114"/>
        <v>160</v>
      </c>
      <c r="CK85" s="36">
        <f t="shared" si="115"/>
        <v>0.143479374839866</v>
      </c>
      <c r="CL85" s="120">
        <v>836</v>
      </c>
      <c r="CM85" s="121">
        <v>0.0263157894736842</v>
      </c>
      <c r="CN85" s="55">
        <v>22</v>
      </c>
      <c r="CO85" s="55">
        <v>3154</v>
      </c>
      <c r="CP85" s="40">
        <v>159</v>
      </c>
      <c r="CQ85" s="17">
        <f t="shared" si="116"/>
        <v>440</v>
      </c>
      <c r="CR85" s="36">
        <f t="shared" si="117"/>
        <v>0.139505389980977</v>
      </c>
      <c r="CS85" s="122">
        <v>660</v>
      </c>
      <c r="CT85" s="121">
        <v>0.0212121212121212</v>
      </c>
      <c r="CU85" s="122">
        <v>14</v>
      </c>
      <c r="CV85" s="122">
        <v>2054</v>
      </c>
      <c r="CW85" s="40">
        <v>159</v>
      </c>
      <c r="CX85" s="17">
        <f t="shared" si="118"/>
        <v>280</v>
      </c>
      <c r="CY85" s="36">
        <f t="shared" si="119"/>
        <v>0.136319376825706</v>
      </c>
      <c r="CZ85" s="112">
        <v>691</v>
      </c>
      <c r="DA85" s="117">
        <v>0.00723589001447178</v>
      </c>
      <c r="DB85" s="112">
        <v>5</v>
      </c>
      <c r="DC85" s="112">
        <v>762</v>
      </c>
      <c r="DD85" s="40">
        <v>159</v>
      </c>
      <c r="DE85" s="17">
        <f t="shared" si="120"/>
        <v>100</v>
      </c>
      <c r="DF85" s="36">
        <f t="shared" si="121"/>
        <v>0.131233595800525</v>
      </c>
      <c r="DG85" s="126">
        <v>805</v>
      </c>
      <c r="DH85" s="32">
        <v>0.00372670807453416</v>
      </c>
      <c r="DI85" s="17">
        <v>3</v>
      </c>
      <c r="DJ85" s="18">
        <v>405</v>
      </c>
      <c r="DK85" s="40">
        <v>159</v>
      </c>
      <c r="DL85" s="17">
        <f t="shared" si="122"/>
        <v>60</v>
      </c>
      <c r="DM85" s="36">
        <f t="shared" si="123"/>
        <v>0.148148148148148</v>
      </c>
      <c r="DN85" s="33">
        <v>1498</v>
      </c>
      <c r="DO85" s="32">
        <v>0.0186915887850467</v>
      </c>
      <c r="DP85" s="18">
        <v>28</v>
      </c>
      <c r="DQ85" s="18">
        <v>3935</v>
      </c>
      <c r="DR85" s="40">
        <f t="shared" si="124"/>
        <v>140.535714285714</v>
      </c>
      <c r="DS85" s="17">
        <f t="shared" si="125"/>
        <v>42.9999999999998</v>
      </c>
      <c r="DT85" s="36">
        <f t="shared" si="126"/>
        <v>0.0109275730622617</v>
      </c>
      <c r="DU85" s="18">
        <v>1063</v>
      </c>
      <c r="DV85" s="26">
        <v>0.0301034807149577</v>
      </c>
      <c r="DW85" s="18">
        <v>32</v>
      </c>
      <c r="DX85" s="18">
        <v>4515</v>
      </c>
      <c r="DY85" s="40">
        <f t="shared" si="127"/>
        <v>141.09375</v>
      </c>
      <c r="DZ85" s="17">
        <f t="shared" si="128"/>
        <v>67</v>
      </c>
      <c r="EA85" s="36">
        <f t="shared" si="129"/>
        <v>0.0148394241417497</v>
      </c>
      <c r="EB85" s="18">
        <v>1533</v>
      </c>
      <c r="EC85" s="26">
        <v>0.0410958904109589</v>
      </c>
      <c r="ED85" s="18">
        <v>63</v>
      </c>
      <c r="EE85" s="18">
        <v>7808</v>
      </c>
      <c r="EF85" s="40">
        <f t="shared" si="130"/>
        <v>123.936507936508</v>
      </c>
      <c r="EG85" s="17">
        <f t="shared" si="131"/>
        <v>-949</v>
      </c>
      <c r="EH85" s="36">
        <f t="shared" si="132"/>
        <v>-0.121542008196721</v>
      </c>
      <c r="EI85" s="18">
        <v>674</v>
      </c>
      <c r="EJ85" s="26">
        <v>0.0163204747774481</v>
      </c>
      <c r="EK85" s="18">
        <v>11</v>
      </c>
      <c r="EL85" s="18">
        <v>1541</v>
      </c>
      <c r="EM85" s="40">
        <v>159</v>
      </c>
      <c r="EN85" s="17">
        <f t="shared" si="133"/>
        <v>220</v>
      </c>
      <c r="EO85" s="36">
        <f t="shared" si="134"/>
        <v>0.142764438676184</v>
      </c>
      <c r="EP85" s="18">
        <v>808</v>
      </c>
      <c r="EQ85" s="26">
        <v>0.0235148514851485</v>
      </c>
      <c r="ER85" s="18">
        <v>19</v>
      </c>
      <c r="ES85" s="18">
        <v>2708</v>
      </c>
      <c r="ET85" s="40">
        <v>159</v>
      </c>
      <c r="EU85" s="17">
        <f t="shared" si="135"/>
        <v>380</v>
      </c>
      <c r="EV85" s="36">
        <f t="shared" si="136"/>
        <v>0.140324963072378</v>
      </c>
      <c r="EW85" s="18">
        <v>389</v>
      </c>
      <c r="EX85" s="26">
        <v>0.0154241645244216</v>
      </c>
      <c r="EY85" s="17">
        <v>6</v>
      </c>
      <c r="EZ85" s="18">
        <v>930</v>
      </c>
      <c r="FA85" s="40">
        <v>159</v>
      </c>
      <c r="FB85" s="17">
        <f t="shared" si="153"/>
        <v>120</v>
      </c>
      <c r="FC85" s="36">
        <f t="shared" si="154"/>
        <v>0.129032258064516</v>
      </c>
      <c r="FD85" s="18">
        <v>384</v>
      </c>
      <c r="FE85" s="26">
        <v>0.00520833333333333</v>
      </c>
      <c r="FF85" s="17">
        <v>2</v>
      </c>
      <c r="FG85" s="18">
        <v>318</v>
      </c>
      <c r="FH85" s="40">
        <v>159</v>
      </c>
      <c r="FI85" s="17">
        <f t="shared" si="155"/>
        <v>40</v>
      </c>
      <c r="FJ85" s="36">
        <f t="shared" si="156"/>
        <v>0.125786163522013</v>
      </c>
      <c r="FK85" s="18">
        <v>428</v>
      </c>
      <c r="FL85" s="26">
        <v>0.0163551401869159</v>
      </c>
      <c r="FM85" s="17">
        <v>7</v>
      </c>
      <c r="FN85" s="18">
        <v>1083</v>
      </c>
      <c r="FO85" s="40">
        <v>159</v>
      </c>
      <c r="FP85" s="17">
        <f t="shared" si="157"/>
        <v>140</v>
      </c>
      <c r="FQ85" s="36">
        <f t="shared" si="158"/>
        <v>0.12927054478301</v>
      </c>
      <c r="FR85" s="18">
        <v>430</v>
      </c>
      <c r="FS85" s="26">
        <v>0.0116279069767442</v>
      </c>
      <c r="FT85" s="17">
        <v>5</v>
      </c>
      <c r="FU85" s="18">
        <v>785</v>
      </c>
      <c r="FV85" s="40">
        <v>159</v>
      </c>
      <c r="FW85" s="17">
        <f t="shared" si="159"/>
        <v>100</v>
      </c>
      <c r="FX85" s="36">
        <f t="shared" si="160"/>
        <v>0.127388535031847</v>
      </c>
      <c r="FY85" s="18">
        <v>681</v>
      </c>
      <c r="FZ85" s="26">
        <v>0.0205580029368576</v>
      </c>
      <c r="GA85" s="17">
        <v>14</v>
      </c>
      <c r="GB85" s="18">
        <v>2201</v>
      </c>
      <c r="GC85" s="40">
        <v>159</v>
      </c>
      <c r="GD85" s="17">
        <f t="shared" si="161"/>
        <v>280</v>
      </c>
      <c r="GE85" s="36">
        <f t="shared" si="162"/>
        <v>0.127214902317129</v>
      </c>
      <c r="GF85" s="18">
        <v>701</v>
      </c>
      <c r="GG85" s="26">
        <v>0.0128388017118402</v>
      </c>
      <c r="GH85" s="18">
        <v>9</v>
      </c>
      <c r="GI85" s="18">
        <v>1418</v>
      </c>
      <c r="GJ85" s="40">
        <v>159</v>
      </c>
      <c r="GK85" s="17">
        <f t="shared" si="163"/>
        <v>180</v>
      </c>
      <c r="GL85" s="36">
        <f t="shared" si="164"/>
        <v>0.126939351198872</v>
      </c>
      <c r="GM85" s="18">
        <v>663</v>
      </c>
      <c r="GN85" s="26">
        <v>0.00603318250377074</v>
      </c>
      <c r="GO85" s="18">
        <v>4</v>
      </c>
      <c r="GP85" s="18">
        <v>636</v>
      </c>
      <c r="GQ85" s="40">
        <v>159</v>
      </c>
      <c r="GR85" s="17">
        <f t="shared" si="165"/>
        <v>80</v>
      </c>
      <c r="GS85" s="36">
        <f t="shared" si="166"/>
        <v>0.125786163522013</v>
      </c>
      <c r="GT85" s="18">
        <v>545</v>
      </c>
      <c r="GU85" s="26">
        <v>0.0128440366972477</v>
      </c>
      <c r="GV85" s="18">
        <v>7</v>
      </c>
      <c r="GW85" s="18">
        <v>1096</v>
      </c>
      <c r="GX85" s="40">
        <v>159</v>
      </c>
      <c r="GY85" s="17">
        <f t="shared" si="137"/>
        <v>140</v>
      </c>
      <c r="GZ85" s="36">
        <f t="shared" si="138"/>
        <v>0.127737226277372</v>
      </c>
      <c r="HA85" s="18">
        <v>679</v>
      </c>
      <c r="HB85" s="26">
        <v>0.00883652430044183</v>
      </c>
      <c r="HC85" s="18">
        <v>6</v>
      </c>
      <c r="HD85" s="18">
        <v>944</v>
      </c>
      <c r="HE85" s="40">
        <v>159</v>
      </c>
      <c r="HF85" s="17">
        <f t="shared" si="167"/>
        <v>120</v>
      </c>
      <c r="HG85" s="36">
        <f t="shared" si="168"/>
        <v>0.127118644067797</v>
      </c>
      <c r="HH85" s="18">
        <v>574</v>
      </c>
      <c r="HI85" s="26">
        <v>0.0174216027874564</v>
      </c>
      <c r="HJ85" s="17">
        <v>10</v>
      </c>
      <c r="HK85" s="18">
        <v>1590</v>
      </c>
      <c r="HL85" s="40">
        <v>159</v>
      </c>
      <c r="HM85" s="17">
        <f t="shared" si="169"/>
        <v>200</v>
      </c>
      <c r="HN85" s="36">
        <f t="shared" si="170"/>
        <v>0.125786163522013</v>
      </c>
      <c r="HO85" s="18"/>
      <c r="HP85" s="26"/>
      <c r="HQ85" s="17"/>
      <c r="HR85" s="18"/>
      <c r="HS85" s="40"/>
      <c r="HT85" s="17"/>
      <c r="HU85" s="36"/>
      <c r="HV85" s="17"/>
      <c r="HW85" s="17"/>
      <c r="HX85" s="18"/>
      <c r="HY85" s="18"/>
      <c r="HZ85" s="17"/>
      <c r="IA85" s="17"/>
      <c r="IB85" s="17">
        <v>83</v>
      </c>
      <c r="IC85" s="17">
        <v>14029</v>
      </c>
      <c r="ID85" s="17">
        <v>626</v>
      </c>
      <c r="IE85" s="17">
        <v>86062</v>
      </c>
      <c r="IF85" s="41"/>
      <c r="IG85" s="41"/>
      <c r="IH85" s="41"/>
      <c r="II85" s="41"/>
      <c r="IJ85" s="41"/>
      <c r="IK85" s="41"/>
      <c r="IL85" s="18"/>
      <c r="IM85" s="41"/>
      <c r="IN85" s="41"/>
      <c r="IO85" s="41"/>
      <c r="IP85" s="18"/>
      <c r="IQ85" s="18"/>
      <c r="IR85" s="18">
        <f t="shared" si="139"/>
        <v>612</v>
      </c>
      <c r="IS85" s="18">
        <f t="shared" si="140"/>
        <v>86589.1428571429</v>
      </c>
      <c r="IT85" s="17">
        <v>139</v>
      </c>
      <c r="IU85" s="18">
        <f t="shared" si="171"/>
        <v>6884</v>
      </c>
      <c r="IV85" s="36">
        <f t="shared" si="141"/>
        <v>0.0795018841029228</v>
      </c>
      <c r="IW85" s="18">
        <f t="shared" si="142"/>
        <v>1321</v>
      </c>
      <c r="IX85" s="42">
        <f t="shared" si="143"/>
        <v>186680.142857143</v>
      </c>
      <c r="IY85" s="43"/>
      <c r="IZ85" s="43"/>
    </row>
    <row r="86" spans="1:260">
      <c r="A86" s="16"/>
      <c r="B86" s="20" t="s">
        <v>313</v>
      </c>
      <c r="C86" s="18">
        <v>6939962767574</v>
      </c>
      <c r="D86" s="18">
        <v>21062210000163</v>
      </c>
      <c r="E86" s="22" t="s">
        <v>314</v>
      </c>
      <c r="F86" s="19" t="s">
        <v>315</v>
      </c>
      <c r="G86" s="17" t="s">
        <v>288</v>
      </c>
      <c r="H86" s="26">
        <f>VLOOKUP(C86,供应链!E:J,6,0)</f>
        <v>1.04166666666667</v>
      </c>
      <c r="I86" s="17">
        <f>VLOOKUP(C86,供应链!E:H,4,0)</f>
        <v>689</v>
      </c>
      <c r="J86" s="17">
        <f>VLOOKUP(C86,供应链!E:K,7,0)</f>
        <v>422</v>
      </c>
      <c r="K86" s="18">
        <f>VLOOKUP(C86,供应链!E:I,5,0)</f>
        <v>30.2377353866264</v>
      </c>
      <c r="L86" s="27">
        <f t="shared" si="102"/>
        <v>0.0101803132084105</v>
      </c>
      <c r="M86" s="17">
        <v>1409</v>
      </c>
      <c r="N86" s="26">
        <v>0.0660042583392477</v>
      </c>
      <c r="O86" s="18">
        <v>93</v>
      </c>
      <c r="P86" s="18">
        <v>24086</v>
      </c>
      <c r="Q86" s="40">
        <f t="shared" si="144"/>
        <v>258.989247311828</v>
      </c>
      <c r="R86" s="17">
        <f t="shared" si="103"/>
        <v>1859</v>
      </c>
      <c r="S86" s="36">
        <f t="shared" si="104"/>
        <v>0.0771817653408619</v>
      </c>
      <c r="T86" s="17">
        <v>1198</v>
      </c>
      <c r="U86" s="26">
        <v>0.0492487479131886</v>
      </c>
      <c r="V86" s="18">
        <v>59</v>
      </c>
      <c r="W86" s="18">
        <v>15394</v>
      </c>
      <c r="X86" s="40">
        <f t="shared" si="105"/>
        <v>260.915254237288</v>
      </c>
      <c r="Y86" s="17">
        <f t="shared" si="172"/>
        <v>1293</v>
      </c>
      <c r="Z86" s="36">
        <f t="shared" si="173"/>
        <v>0.0839937638040795</v>
      </c>
      <c r="AA86" s="17">
        <v>1359</v>
      </c>
      <c r="AB86" s="26">
        <v>0.036055923473142</v>
      </c>
      <c r="AC86" s="18">
        <v>49</v>
      </c>
      <c r="AD86" s="18">
        <v>12142</v>
      </c>
      <c r="AE86" s="40">
        <v>239</v>
      </c>
      <c r="AF86" s="17">
        <f t="shared" si="145"/>
        <v>0</v>
      </c>
      <c r="AG86" s="36">
        <f t="shared" si="146"/>
        <v>0</v>
      </c>
      <c r="AH86" s="17">
        <v>913</v>
      </c>
      <c r="AI86" s="26">
        <v>0.00547645125958379</v>
      </c>
      <c r="AJ86" s="18">
        <v>5</v>
      </c>
      <c r="AK86" s="18">
        <v>1445</v>
      </c>
      <c r="AL86" s="40">
        <v>239</v>
      </c>
      <c r="AM86" s="17">
        <f t="shared" si="147"/>
        <v>0</v>
      </c>
      <c r="AN86" s="36">
        <f t="shared" si="148"/>
        <v>0</v>
      </c>
      <c r="AO86" s="17">
        <v>817</v>
      </c>
      <c r="AP86" s="26">
        <v>0.0134638922888617</v>
      </c>
      <c r="AQ86" s="18">
        <v>11</v>
      </c>
      <c r="AR86" s="18">
        <v>2949</v>
      </c>
      <c r="AS86" s="40">
        <v>239</v>
      </c>
      <c r="AT86" s="17">
        <f t="shared" si="149"/>
        <v>0</v>
      </c>
      <c r="AU86" s="36">
        <f t="shared" si="150"/>
        <v>0</v>
      </c>
      <c r="AV86" s="17">
        <v>914</v>
      </c>
      <c r="AW86" s="26">
        <v>0.012035010940919</v>
      </c>
      <c r="AX86" s="18">
        <v>11</v>
      </c>
      <c r="AY86" s="18">
        <v>2825</v>
      </c>
      <c r="AZ86" s="40">
        <v>239</v>
      </c>
      <c r="BA86" s="17">
        <f t="shared" si="151"/>
        <v>0</v>
      </c>
      <c r="BB86" s="36">
        <f t="shared" si="152"/>
        <v>0</v>
      </c>
      <c r="BC86" s="17">
        <v>958</v>
      </c>
      <c r="BD86" s="26">
        <v>0.00626304801670146</v>
      </c>
      <c r="BE86" s="17">
        <v>6</v>
      </c>
      <c r="BF86" s="18">
        <v>1664</v>
      </c>
      <c r="BG86" s="40">
        <v>239</v>
      </c>
      <c r="BH86" s="17">
        <f t="shared" si="106"/>
        <v>0</v>
      </c>
      <c r="BI86" s="36">
        <f t="shared" si="107"/>
        <v>0</v>
      </c>
      <c r="BJ86" s="17">
        <v>1052</v>
      </c>
      <c r="BK86" s="32">
        <v>0.00570342205323194</v>
      </c>
      <c r="BL86" s="17">
        <v>6</v>
      </c>
      <c r="BM86" s="18">
        <v>1556</v>
      </c>
      <c r="BN86" s="40">
        <v>239</v>
      </c>
      <c r="BO86" s="17">
        <f t="shared" si="108"/>
        <v>0</v>
      </c>
      <c r="BP86" s="36">
        <f t="shared" si="109"/>
        <v>0</v>
      </c>
      <c r="BQ86" s="17">
        <v>1164</v>
      </c>
      <c r="BR86" s="32">
        <v>0.0103092783505155</v>
      </c>
      <c r="BS86" s="18">
        <v>12</v>
      </c>
      <c r="BT86" s="18">
        <v>3133</v>
      </c>
      <c r="BU86" s="40">
        <v>239</v>
      </c>
      <c r="BV86" s="17">
        <f t="shared" si="110"/>
        <v>0</v>
      </c>
      <c r="BW86" s="36">
        <f t="shared" si="111"/>
        <v>0</v>
      </c>
      <c r="BX86" s="112">
        <v>1132</v>
      </c>
      <c r="BY86" s="117">
        <v>0.0106007067137809</v>
      </c>
      <c r="BZ86" s="18">
        <v>12</v>
      </c>
      <c r="CA86" s="112">
        <v>3015</v>
      </c>
      <c r="CB86" s="40">
        <v>239</v>
      </c>
      <c r="CC86" s="17">
        <f t="shared" si="112"/>
        <v>0</v>
      </c>
      <c r="CD86" s="36">
        <f t="shared" si="113"/>
        <v>0</v>
      </c>
      <c r="CE86" s="112">
        <v>1716</v>
      </c>
      <c r="CF86" s="117">
        <v>0.00874125874125874</v>
      </c>
      <c r="CG86" s="112">
        <v>15</v>
      </c>
      <c r="CH86" s="260">
        <v>3963.75</v>
      </c>
      <c r="CI86" s="40">
        <v>239</v>
      </c>
      <c r="CJ86" s="17">
        <f t="shared" si="114"/>
        <v>0</v>
      </c>
      <c r="CK86" s="36">
        <f t="shared" si="115"/>
        <v>0</v>
      </c>
      <c r="CL86" s="120">
        <v>1768</v>
      </c>
      <c r="CM86" s="121">
        <v>0.00678733031674208</v>
      </c>
      <c r="CN86" s="55">
        <v>12</v>
      </c>
      <c r="CO86" s="55">
        <v>2934</v>
      </c>
      <c r="CP86" s="40">
        <v>239</v>
      </c>
      <c r="CQ86" s="17">
        <f t="shared" si="116"/>
        <v>0</v>
      </c>
      <c r="CR86" s="36">
        <f t="shared" si="117"/>
        <v>0</v>
      </c>
      <c r="CS86" s="122">
        <v>6059</v>
      </c>
      <c r="CT86" s="121">
        <v>0.0237662980689883</v>
      </c>
      <c r="CU86" s="122">
        <v>144</v>
      </c>
      <c r="CV86" s="122">
        <v>34521</v>
      </c>
      <c r="CW86" s="40">
        <v>239</v>
      </c>
      <c r="CX86" s="17">
        <f t="shared" si="118"/>
        <v>0</v>
      </c>
      <c r="CY86" s="36">
        <f t="shared" si="119"/>
        <v>0</v>
      </c>
      <c r="CZ86" s="112">
        <v>3995</v>
      </c>
      <c r="DA86" s="117">
        <v>0.0100125156445557</v>
      </c>
      <c r="DB86" s="112">
        <v>40</v>
      </c>
      <c r="DC86" s="112">
        <v>9673</v>
      </c>
      <c r="DD86" s="40">
        <v>239</v>
      </c>
      <c r="DE86" s="17">
        <f t="shared" si="120"/>
        <v>0</v>
      </c>
      <c r="DF86" s="36">
        <f t="shared" si="121"/>
        <v>0</v>
      </c>
      <c r="DG86" s="126">
        <v>2327</v>
      </c>
      <c r="DH86" s="32">
        <v>0.00257842715943275</v>
      </c>
      <c r="DI86" s="17">
        <v>6</v>
      </c>
      <c r="DJ86" s="18">
        <v>1527</v>
      </c>
      <c r="DK86" s="40">
        <v>239</v>
      </c>
      <c r="DL86" s="17">
        <f t="shared" si="122"/>
        <v>0</v>
      </c>
      <c r="DM86" s="36">
        <f t="shared" si="123"/>
        <v>0</v>
      </c>
      <c r="DN86" s="33">
        <v>2576</v>
      </c>
      <c r="DO86" s="32">
        <v>0.0295031055900621</v>
      </c>
      <c r="DP86" s="18">
        <v>76</v>
      </c>
      <c r="DQ86" s="18">
        <v>17963</v>
      </c>
      <c r="DR86" s="40">
        <f t="shared" si="124"/>
        <v>236.355263157895</v>
      </c>
      <c r="DS86" s="17">
        <f t="shared" si="125"/>
        <v>-201</v>
      </c>
      <c r="DT86" s="36">
        <f t="shared" si="126"/>
        <v>-0.0111896676501698</v>
      </c>
      <c r="DU86" s="18">
        <v>2385</v>
      </c>
      <c r="DV86" s="26">
        <v>0.0150943396226415</v>
      </c>
      <c r="DW86" s="18">
        <v>36</v>
      </c>
      <c r="DX86" s="18">
        <v>8307</v>
      </c>
      <c r="DY86" s="40">
        <f t="shared" si="127"/>
        <v>230.75</v>
      </c>
      <c r="DZ86" s="17">
        <f t="shared" si="128"/>
        <v>-297</v>
      </c>
      <c r="EA86" s="36">
        <f t="shared" si="129"/>
        <v>-0.0357529794149512</v>
      </c>
      <c r="EB86" s="18">
        <v>3529</v>
      </c>
      <c r="EC86" s="26">
        <v>0.0436384244828563</v>
      </c>
      <c r="ED86" s="18">
        <v>154</v>
      </c>
      <c r="EE86" s="18">
        <v>31964</v>
      </c>
      <c r="EF86" s="40">
        <f t="shared" si="130"/>
        <v>207.558441558442</v>
      </c>
      <c r="EG86" s="17">
        <f t="shared" si="131"/>
        <v>-4842</v>
      </c>
      <c r="EH86" s="36">
        <f t="shared" si="132"/>
        <v>-0.151482918283068</v>
      </c>
      <c r="EI86" s="18">
        <v>1923</v>
      </c>
      <c r="EJ86" s="26">
        <v>0.0182007280291212</v>
      </c>
      <c r="EK86" s="18">
        <v>35</v>
      </c>
      <c r="EL86" s="18">
        <v>8132</v>
      </c>
      <c r="EM86" s="40">
        <v>239</v>
      </c>
      <c r="EN86" s="17">
        <f t="shared" si="133"/>
        <v>0</v>
      </c>
      <c r="EO86" s="36">
        <f t="shared" si="134"/>
        <v>0</v>
      </c>
      <c r="EP86" s="18">
        <v>1787</v>
      </c>
      <c r="EQ86" s="26">
        <v>0.0134303301622832</v>
      </c>
      <c r="ER86" s="18">
        <v>24</v>
      </c>
      <c r="ES86" s="18">
        <v>5587</v>
      </c>
      <c r="ET86" s="40">
        <v>239</v>
      </c>
      <c r="EU86" s="17">
        <f t="shared" si="135"/>
        <v>0</v>
      </c>
      <c r="EV86" s="36">
        <f t="shared" si="136"/>
        <v>0</v>
      </c>
      <c r="EW86" s="18">
        <v>1440</v>
      </c>
      <c r="EX86" s="26">
        <v>0.0152777777777778</v>
      </c>
      <c r="EY86" s="17">
        <v>22</v>
      </c>
      <c r="EZ86" s="18">
        <v>5144</v>
      </c>
      <c r="FA86" s="40">
        <v>239</v>
      </c>
      <c r="FB86" s="17">
        <f t="shared" si="153"/>
        <v>0</v>
      </c>
      <c r="FC86" s="36">
        <f t="shared" si="154"/>
        <v>0</v>
      </c>
      <c r="FD86" s="18">
        <v>2081</v>
      </c>
      <c r="FE86" s="26">
        <v>0.0115329168668909</v>
      </c>
      <c r="FF86" s="17">
        <v>24</v>
      </c>
      <c r="FG86" s="18">
        <v>5727</v>
      </c>
      <c r="FH86" s="40">
        <v>239</v>
      </c>
      <c r="FI86" s="17">
        <f t="shared" si="155"/>
        <v>0</v>
      </c>
      <c r="FJ86" s="36">
        <f t="shared" si="156"/>
        <v>0</v>
      </c>
      <c r="FK86" s="18">
        <v>2110</v>
      </c>
      <c r="FL86" s="26">
        <v>0.00805687203791469</v>
      </c>
      <c r="FM86" s="17">
        <v>17</v>
      </c>
      <c r="FN86" s="18">
        <v>4017</v>
      </c>
      <c r="FO86" s="40">
        <v>239</v>
      </c>
      <c r="FP86" s="17">
        <f t="shared" si="157"/>
        <v>0</v>
      </c>
      <c r="FQ86" s="36">
        <f t="shared" si="158"/>
        <v>0</v>
      </c>
      <c r="FR86" s="18">
        <v>1805</v>
      </c>
      <c r="FS86" s="26">
        <v>0.00997229916897507</v>
      </c>
      <c r="FT86" s="17">
        <v>18</v>
      </c>
      <c r="FU86" s="18">
        <v>4222</v>
      </c>
      <c r="FV86" s="40">
        <v>239</v>
      </c>
      <c r="FW86" s="17">
        <f t="shared" si="159"/>
        <v>0</v>
      </c>
      <c r="FX86" s="36">
        <f t="shared" si="160"/>
        <v>0</v>
      </c>
      <c r="FY86" s="18">
        <v>2485</v>
      </c>
      <c r="FZ86" s="26">
        <v>0.00885311871227364</v>
      </c>
      <c r="GA86" s="17">
        <v>22</v>
      </c>
      <c r="GB86" s="18">
        <v>5225</v>
      </c>
      <c r="GC86" s="40">
        <v>239</v>
      </c>
      <c r="GD86" s="17">
        <f t="shared" si="161"/>
        <v>0</v>
      </c>
      <c r="GE86" s="36">
        <f t="shared" si="162"/>
        <v>0</v>
      </c>
      <c r="GF86" s="18">
        <v>2164</v>
      </c>
      <c r="GG86" s="26">
        <v>0.00693160813308688</v>
      </c>
      <c r="GH86" s="18">
        <v>15</v>
      </c>
      <c r="GI86" s="18">
        <v>3544</v>
      </c>
      <c r="GJ86" s="40">
        <v>239</v>
      </c>
      <c r="GK86" s="17">
        <f t="shared" si="163"/>
        <v>0</v>
      </c>
      <c r="GL86" s="36">
        <f t="shared" si="164"/>
        <v>0</v>
      </c>
      <c r="GM86" s="18">
        <v>1904</v>
      </c>
      <c r="GN86" s="26">
        <v>0.00735294117647059</v>
      </c>
      <c r="GO86" s="18">
        <v>14</v>
      </c>
      <c r="GP86" s="18">
        <v>3269</v>
      </c>
      <c r="GQ86" s="40">
        <v>239</v>
      </c>
      <c r="GR86" s="17">
        <f t="shared" si="165"/>
        <v>0</v>
      </c>
      <c r="GS86" s="36">
        <f t="shared" si="166"/>
        <v>0</v>
      </c>
      <c r="GT86" s="18">
        <v>1967</v>
      </c>
      <c r="GU86" s="26">
        <v>0.00813421453990849</v>
      </c>
      <c r="GV86" s="18">
        <v>16</v>
      </c>
      <c r="GW86" s="18">
        <v>3790</v>
      </c>
      <c r="GX86" s="40">
        <v>239</v>
      </c>
      <c r="GY86" s="17">
        <f t="shared" si="137"/>
        <v>0</v>
      </c>
      <c r="GZ86" s="36">
        <f t="shared" si="138"/>
        <v>0</v>
      </c>
      <c r="HA86" s="18">
        <v>1851</v>
      </c>
      <c r="HB86" s="26">
        <v>0.00648298217179903</v>
      </c>
      <c r="HC86" s="18">
        <v>12</v>
      </c>
      <c r="HD86" s="18">
        <v>2845</v>
      </c>
      <c r="HE86" s="40">
        <v>239</v>
      </c>
      <c r="HF86" s="17">
        <f t="shared" si="167"/>
        <v>0</v>
      </c>
      <c r="HG86" s="36">
        <f t="shared" si="168"/>
        <v>0</v>
      </c>
      <c r="HH86" s="18">
        <v>2100</v>
      </c>
      <c r="HI86" s="26">
        <v>0.00619047619047619</v>
      </c>
      <c r="HJ86" s="17">
        <v>13</v>
      </c>
      <c r="HK86" s="18">
        <v>3077</v>
      </c>
      <c r="HL86" s="40">
        <v>239</v>
      </c>
      <c r="HM86" s="17">
        <f t="shared" si="169"/>
        <v>0</v>
      </c>
      <c r="HN86" s="36">
        <f t="shared" si="170"/>
        <v>0</v>
      </c>
      <c r="HO86" s="18"/>
      <c r="HP86" s="26"/>
      <c r="HQ86" s="17"/>
      <c r="HR86" s="18"/>
      <c r="HS86" s="40"/>
      <c r="HT86" s="17"/>
      <c r="HU86" s="36"/>
      <c r="HV86" s="17"/>
      <c r="HW86" s="17"/>
      <c r="HX86" s="18"/>
      <c r="HY86" s="18"/>
      <c r="HZ86" s="17"/>
      <c r="IA86" s="17"/>
      <c r="IB86" s="17">
        <v>49</v>
      </c>
      <c r="IC86" s="17">
        <v>13478</v>
      </c>
      <c r="ID86" s="17">
        <v>426</v>
      </c>
      <c r="IE86" s="17">
        <v>107639</v>
      </c>
      <c r="IF86" s="41"/>
      <c r="IG86" s="41"/>
      <c r="IH86" s="41"/>
      <c r="II86" s="41"/>
      <c r="IJ86" s="41"/>
      <c r="IK86" s="41"/>
      <c r="IL86" s="18"/>
      <c r="IM86" s="41"/>
      <c r="IN86" s="41"/>
      <c r="IO86" s="41"/>
      <c r="IP86" s="18"/>
      <c r="IQ86" s="18"/>
      <c r="IR86" s="18">
        <f t="shared" si="139"/>
        <v>979</v>
      </c>
      <c r="IS86" s="18">
        <f t="shared" si="140"/>
        <v>233640.75</v>
      </c>
      <c r="IT86" s="17">
        <v>239</v>
      </c>
      <c r="IU86" s="18">
        <f t="shared" si="171"/>
        <v>-2188</v>
      </c>
      <c r="IV86" s="36">
        <f t="shared" si="141"/>
        <v>-0.00936480472691514</v>
      </c>
      <c r="IW86" s="18">
        <f t="shared" si="142"/>
        <v>1454</v>
      </c>
      <c r="IX86" s="42">
        <f t="shared" si="143"/>
        <v>354757.75</v>
      </c>
      <c r="IY86" s="43"/>
      <c r="IZ86" s="43"/>
    </row>
    <row r="87" spans="1:260">
      <c r="A87" s="16"/>
      <c r="B87" s="20" t="s">
        <v>46</v>
      </c>
      <c r="C87" s="18">
        <v>6939962770833</v>
      </c>
      <c r="D87" s="18">
        <v>21061220000634</v>
      </c>
      <c r="E87" s="22" t="s">
        <v>316</v>
      </c>
      <c r="F87" s="19" t="s">
        <v>317</v>
      </c>
      <c r="G87" s="17" t="s">
        <v>288</v>
      </c>
      <c r="H87" s="26">
        <f>VLOOKUP(C87,供应链!E:J,6,0)</f>
        <v>1</v>
      </c>
      <c r="I87" s="17">
        <f>VLOOKUP(C87,供应链!E:H,4,0)</f>
        <v>511</v>
      </c>
      <c r="J87" s="17">
        <f>VLOOKUP(C87,供应链!E:K,7,0)</f>
        <v>162</v>
      </c>
      <c r="K87" s="18">
        <f>VLOOKUP(C87,供应链!E:I,5,0)</f>
        <v>137.418363426815</v>
      </c>
      <c r="L87" s="27">
        <f t="shared" si="102"/>
        <v>0.00151820809849635</v>
      </c>
      <c r="M87" s="17">
        <v>356</v>
      </c>
      <c r="N87" s="26">
        <v>0.0196629213483146</v>
      </c>
      <c r="O87" s="18">
        <v>7</v>
      </c>
      <c r="P87" s="18">
        <v>509</v>
      </c>
      <c r="Q87" s="40">
        <f t="shared" si="144"/>
        <v>72.7142857142857</v>
      </c>
      <c r="R87" s="17">
        <f t="shared" si="103"/>
        <v>-44</v>
      </c>
      <c r="S87" s="36">
        <f t="shared" si="104"/>
        <v>-0.0864440078585463</v>
      </c>
      <c r="T87" s="17">
        <v>396</v>
      </c>
      <c r="U87" s="26">
        <v>0.0227272727272727</v>
      </c>
      <c r="V87" s="18">
        <v>9</v>
      </c>
      <c r="W87" s="18">
        <v>635</v>
      </c>
      <c r="X87" s="40">
        <f t="shared" si="105"/>
        <v>70.5555555555556</v>
      </c>
      <c r="Y87" s="17">
        <f t="shared" si="172"/>
        <v>-76</v>
      </c>
      <c r="Z87" s="36">
        <f t="shared" si="173"/>
        <v>-0.119685039370079</v>
      </c>
      <c r="AA87" s="17">
        <v>385</v>
      </c>
      <c r="AB87" s="26">
        <v>0.0103896103896104</v>
      </c>
      <c r="AC87" s="18">
        <v>4</v>
      </c>
      <c r="AD87" s="18">
        <v>272</v>
      </c>
      <c r="AE87" s="40">
        <v>89</v>
      </c>
      <c r="AF87" s="17">
        <f t="shared" si="145"/>
        <v>40</v>
      </c>
      <c r="AG87" s="36">
        <f t="shared" si="146"/>
        <v>0.147058823529412</v>
      </c>
      <c r="AH87" s="17">
        <v>340</v>
      </c>
      <c r="AI87" s="26">
        <v>0.0294117647058824</v>
      </c>
      <c r="AJ87" s="18">
        <v>10</v>
      </c>
      <c r="AK87" s="18">
        <v>797</v>
      </c>
      <c r="AL87" s="40">
        <v>89</v>
      </c>
      <c r="AM87" s="17">
        <f t="shared" si="147"/>
        <v>100</v>
      </c>
      <c r="AN87" s="36">
        <f t="shared" si="148"/>
        <v>0.125470514429109</v>
      </c>
      <c r="AO87" s="17">
        <v>299</v>
      </c>
      <c r="AP87" s="26">
        <v>0.00668896321070234</v>
      </c>
      <c r="AQ87" s="18">
        <v>2</v>
      </c>
      <c r="AR87" s="18">
        <v>133</v>
      </c>
      <c r="AS87" s="40">
        <v>89</v>
      </c>
      <c r="AT87" s="17">
        <f t="shared" si="149"/>
        <v>20</v>
      </c>
      <c r="AU87" s="36">
        <f t="shared" si="150"/>
        <v>0.150375939849624</v>
      </c>
      <c r="AV87" s="17">
        <v>347</v>
      </c>
      <c r="AW87" s="26">
        <v>0.00864553314121038</v>
      </c>
      <c r="AX87" s="18">
        <v>3</v>
      </c>
      <c r="AY87" s="18">
        <v>226</v>
      </c>
      <c r="AZ87" s="40">
        <v>89</v>
      </c>
      <c r="BA87" s="17">
        <f t="shared" si="151"/>
        <v>30</v>
      </c>
      <c r="BB87" s="36">
        <f t="shared" si="152"/>
        <v>0.132743362831858</v>
      </c>
      <c r="BC87" s="17">
        <v>336</v>
      </c>
      <c r="BD87" s="26">
        <v>0.0119047619047619</v>
      </c>
      <c r="BE87" s="17">
        <v>4</v>
      </c>
      <c r="BF87" s="18">
        <v>297</v>
      </c>
      <c r="BG87" s="40">
        <v>89</v>
      </c>
      <c r="BH87" s="17">
        <f t="shared" si="106"/>
        <v>40</v>
      </c>
      <c r="BI87" s="36">
        <f t="shared" si="107"/>
        <v>0.134680134680135</v>
      </c>
      <c r="BJ87" s="17">
        <v>261</v>
      </c>
      <c r="BK87" s="32">
        <v>0.0114942528735632</v>
      </c>
      <c r="BL87" s="17">
        <v>3</v>
      </c>
      <c r="BM87" s="18">
        <v>209</v>
      </c>
      <c r="BN87" s="40">
        <v>89</v>
      </c>
      <c r="BO87" s="17">
        <f t="shared" si="108"/>
        <v>30</v>
      </c>
      <c r="BP87" s="36">
        <f t="shared" si="109"/>
        <v>0.143540669856459</v>
      </c>
      <c r="BQ87" s="17">
        <v>324</v>
      </c>
      <c r="BR87" s="32">
        <v>0.0154320987654321</v>
      </c>
      <c r="BS87" s="18">
        <v>5</v>
      </c>
      <c r="BT87" s="18">
        <v>366</v>
      </c>
      <c r="BU87" s="40">
        <v>89</v>
      </c>
      <c r="BV87" s="17">
        <f t="shared" si="110"/>
        <v>50</v>
      </c>
      <c r="BW87" s="36">
        <f t="shared" si="111"/>
        <v>0.136612021857924</v>
      </c>
      <c r="BX87" s="112">
        <v>232</v>
      </c>
      <c r="BY87" s="117">
        <v>0.021551724137931</v>
      </c>
      <c r="BZ87" s="18">
        <v>5</v>
      </c>
      <c r="CA87" s="112">
        <v>364</v>
      </c>
      <c r="CB87" s="40">
        <v>89</v>
      </c>
      <c r="CC87" s="17">
        <f t="shared" si="112"/>
        <v>50</v>
      </c>
      <c r="CD87" s="36">
        <f t="shared" si="113"/>
        <v>0.137362637362637</v>
      </c>
      <c r="CE87" s="112">
        <v>238</v>
      </c>
      <c r="CF87" s="117">
        <v>0.00840336134453781</v>
      </c>
      <c r="CG87" s="112">
        <v>2</v>
      </c>
      <c r="CH87" s="260">
        <v>164.666666666667</v>
      </c>
      <c r="CI87" s="40">
        <v>89</v>
      </c>
      <c r="CJ87" s="17">
        <f t="shared" si="114"/>
        <v>20</v>
      </c>
      <c r="CK87" s="36">
        <f t="shared" si="115"/>
        <v>0.121457489878542</v>
      </c>
      <c r="CL87" s="120">
        <v>233</v>
      </c>
      <c r="CM87" s="121">
        <v>0.0472103004291846</v>
      </c>
      <c r="CN87" s="55">
        <v>11</v>
      </c>
      <c r="CO87" s="55">
        <v>779</v>
      </c>
      <c r="CP87" s="40">
        <v>89</v>
      </c>
      <c r="CQ87" s="17">
        <f t="shared" si="116"/>
        <v>110</v>
      </c>
      <c r="CR87" s="36">
        <f t="shared" si="117"/>
        <v>0.141206675224647</v>
      </c>
      <c r="CS87" s="122">
        <v>165</v>
      </c>
      <c r="CT87" s="121">
        <v>0.0121212121212121</v>
      </c>
      <c r="CU87" s="122">
        <v>2</v>
      </c>
      <c r="CV87" s="122">
        <v>145</v>
      </c>
      <c r="CW87" s="40">
        <v>89</v>
      </c>
      <c r="CX87" s="17">
        <f t="shared" si="118"/>
        <v>20</v>
      </c>
      <c r="CY87" s="36">
        <f t="shared" si="119"/>
        <v>0.137931034482759</v>
      </c>
      <c r="CZ87" s="112">
        <v>218</v>
      </c>
      <c r="DA87" s="117">
        <v>0.018348623853211</v>
      </c>
      <c r="DB87" s="112">
        <v>4</v>
      </c>
      <c r="DC87" s="112">
        <v>282</v>
      </c>
      <c r="DD87" s="40">
        <v>89</v>
      </c>
      <c r="DE87" s="17">
        <f t="shared" si="120"/>
        <v>40</v>
      </c>
      <c r="DF87" s="36">
        <f t="shared" si="121"/>
        <v>0.141843971631206</v>
      </c>
      <c r="DG87" s="126">
        <v>253</v>
      </c>
      <c r="DH87" s="32">
        <v>0</v>
      </c>
      <c r="DI87" s="17">
        <v>0</v>
      </c>
      <c r="DJ87" s="18">
        <v>0</v>
      </c>
      <c r="DK87" s="40">
        <v>89</v>
      </c>
      <c r="DL87" s="17">
        <f t="shared" si="122"/>
        <v>0</v>
      </c>
      <c r="DM87" s="36">
        <f t="shared" si="123"/>
        <v>0</v>
      </c>
      <c r="DN87" s="33">
        <v>369</v>
      </c>
      <c r="DO87" s="32">
        <v>0.0542005420054201</v>
      </c>
      <c r="DP87" s="18">
        <v>20</v>
      </c>
      <c r="DQ87" s="18">
        <v>1248</v>
      </c>
      <c r="DR87" s="40">
        <f t="shared" si="124"/>
        <v>62.4</v>
      </c>
      <c r="DS87" s="17">
        <f t="shared" si="125"/>
        <v>-332</v>
      </c>
      <c r="DT87" s="36">
        <f t="shared" si="126"/>
        <v>-0.266025641025641</v>
      </c>
      <c r="DU87" s="18">
        <v>318</v>
      </c>
      <c r="DV87" s="26">
        <v>0.0188679245283019</v>
      </c>
      <c r="DW87" s="18">
        <v>6</v>
      </c>
      <c r="DX87" s="18">
        <v>422</v>
      </c>
      <c r="DY87" s="40">
        <f t="shared" si="127"/>
        <v>70.3333333333333</v>
      </c>
      <c r="DZ87" s="17">
        <f t="shared" si="128"/>
        <v>-52</v>
      </c>
      <c r="EA87" s="36">
        <f t="shared" si="129"/>
        <v>-0.123222748815166</v>
      </c>
      <c r="EB87" s="18">
        <v>399</v>
      </c>
      <c r="EC87" s="26">
        <v>0.0300751879699248</v>
      </c>
      <c r="ED87" s="18">
        <v>12</v>
      </c>
      <c r="EE87" s="18">
        <v>791</v>
      </c>
      <c r="EF87" s="40">
        <f t="shared" si="130"/>
        <v>65.9166666666667</v>
      </c>
      <c r="EG87" s="17">
        <f t="shared" si="131"/>
        <v>-157</v>
      </c>
      <c r="EH87" s="36">
        <f t="shared" si="132"/>
        <v>-0.198482932996207</v>
      </c>
      <c r="EI87" s="18">
        <v>233</v>
      </c>
      <c r="EJ87" s="26">
        <v>0.0257510729613734</v>
      </c>
      <c r="EK87" s="18">
        <v>6</v>
      </c>
      <c r="EL87" s="18">
        <v>399</v>
      </c>
      <c r="EM87" s="40">
        <v>89</v>
      </c>
      <c r="EN87" s="17">
        <f t="shared" si="133"/>
        <v>60</v>
      </c>
      <c r="EO87" s="36">
        <f t="shared" si="134"/>
        <v>0.150375939849624</v>
      </c>
      <c r="EP87" s="18">
        <v>284</v>
      </c>
      <c r="EQ87" s="26">
        <v>0.0246478873239437</v>
      </c>
      <c r="ER87" s="18">
        <v>7</v>
      </c>
      <c r="ES87" s="18">
        <v>488</v>
      </c>
      <c r="ET87" s="40">
        <v>89</v>
      </c>
      <c r="EU87" s="17">
        <f t="shared" si="135"/>
        <v>70</v>
      </c>
      <c r="EV87" s="36">
        <f t="shared" si="136"/>
        <v>0.14344262295082</v>
      </c>
      <c r="EW87" s="18">
        <v>137</v>
      </c>
      <c r="EX87" s="26">
        <v>0.0145985401459854</v>
      </c>
      <c r="EY87" s="17">
        <v>2</v>
      </c>
      <c r="EZ87" s="18">
        <v>178</v>
      </c>
      <c r="FA87" s="40">
        <v>89</v>
      </c>
      <c r="FB87" s="17">
        <f t="shared" si="153"/>
        <v>20</v>
      </c>
      <c r="FC87" s="36">
        <f t="shared" si="154"/>
        <v>0.112359550561798</v>
      </c>
      <c r="FD87" s="18">
        <v>146</v>
      </c>
      <c r="FE87" s="26">
        <v>0.0136986301369863</v>
      </c>
      <c r="FF87" s="17">
        <v>2</v>
      </c>
      <c r="FG87" s="18">
        <v>178</v>
      </c>
      <c r="FH87" s="40">
        <v>89</v>
      </c>
      <c r="FI87" s="17">
        <f t="shared" si="155"/>
        <v>20</v>
      </c>
      <c r="FJ87" s="36">
        <f t="shared" si="156"/>
        <v>0.112359550561798</v>
      </c>
      <c r="FK87" s="18">
        <v>154</v>
      </c>
      <c r="FL87" s="26">
        <v>0.025974025974026</v>
      </c>
      <c r="FM87" s="17">
        <v>4</v>
      </c>
      <c r="FN87" s="18">
        <v>356</v>
      </c>
      <c r="FO87" s="40">
        <v>89</v>
      </c>
      <c r="FP87" s="17">
        <f t="shared" si="157"/>
        <v>40</v>
      </c>
      <c r="FQ87" s="36">
        <f t="shared" si="158"/>
        <v>0.112359550561798</v>
      </c>
      <c r="FR87" s="18">
        <v>120</v>
      </c>
      <c r="FS87" s="26">
        <v>0.00833333333333333</v>
      </c>
      <c r="FT87" s="17">
        <v>1</v>
      </c>
      <c r="FU87" s="18">
        <v>89</v>
      </c>
      <c r="FV87" s="40">
        <v>89</v>
      </c>
      <c r="FW87" s="17">
        <f t="shared" si="159"/>
        <v>10</v>
      </c>
      <c r="FX87" s="36">
        <f t="shared" si="160"/>
        <v>0.112359550561798</v>
      </c>
      <c r="FY87" s="18">
        <v>120</v>
      </c>
      <c r="FZ87" s="26">
        <v>0</v>
      </c>
      <c r="GA87" s="17">
        <v>0</v>
      </c>
      <c r="GB87" s="18">
        <v>0</v>
      </c>
      <c r="GC87" s="40">
        <v>89</v>
      </c>
      <c r="GD87" s="17">
        <f t="shared" si="161"/>
        <v>0</v>
      </c>
      <c r="GE87" s="36">
        <f t="shared" si="162"/>
        <v>0</v>
      </c>
      <c r="GF87" s="18">
        <v>125</v>
      </c>
      <c r="GG87" s="26">
        <v>0.008</v>
      </c>
      <c r="GH87" s="18">
        <v>1</v>
      </c>
      <c r="GI87" s="18">
        <v>79</v>
      </c>
      <c r="GJ87" s="40">
        <v>89</v>
      </c>
      <c r="GK87" s="17">
        <f t="shared" si="163"/>
        <v>10</v>
      </c>
      <c r="GL87" s="36">
        <f t="shared" si="164"/>
        <v>0.126582278481013</v>
      </c>
      <c r="GM87" s="18">
        <v>155</v>
      </c>
      <c r="GN87" s="26">
        <v>0.0580645161290323</v>
      </c>
      <c r="GO87" s="18">
        <v>9</v>
      </c>
      <c r="GP87" s="18">
        <v>811</v>
      </c>
      <c r="GQ87" s="40">
        <v>89</v>
      </c>
      <c r="GR87" s="17">
        <f t="shared" si="165"/>
        <v>90</v>
      </c>
      <c r="GS87" s="36">
        <f t="shared" si="166"/>
        <v>0.110974106041924</v>
      </c>
      <c r="GT87" s="18">
        <v>140</v>
      </c>
      <c r="GU87" s="26">
        <v>0.0214285714285714</v>
      </c>
      <c r="GV87" s="18">
        <v>3</v>
      </c>
      <c r="GW87" s="18">
        <v>267</v>
      </c>
      <c r="GX87" s="40">
        <v>89</v>
      </c>
      <c r="GY87" s="17">
        <f t="shared" si="137"/>
        <v>30</v>
      </c>
      <c r="GZ87" s="36">
        <f t="shared" si="138"/>
        <v>0.112359550561798</v>
      </c>
      <c r="HA87" s="18">
        <v>154</v>
      </c>
      <c r="HB87" s="26">
        <v>0.00649350649350649</v>
      </c>
      <c r="HC87" s="18">
        <v>1</v>
      </c>
      <c r="HD87" s="18">
        <v>79</v>
      </c>
      <c r="HE87" s="40">
        <v>89</v>
      </c>
      <c r="HF87" s="17">
        <f t="shared" si="167"/>
        <v>10</v>
      </c>
      <c r="HG87" s="36">
        <f t="shared" si="168"/>
        <v>0.126582278481013</v>
      </c>
      <c r="HH87" s="18">
        <v>151</v>
      </c>
      <c r="HI87" s="26">
        <v>0.00662251655629139</v>
      </c>
      <c r="HJ87" s="17">
        <v>1</v>
      </c>
      <c r="HK87" s="18">
        <v>89</v>
      </c>
      <c r="HL87" s="40">
        <v>89</v>
      </c>
      <c r="HM87" s="17">
        <f t="shared" si="169"/>
        <v>10</v>
      </c>
      <c r="HN87" s="36">
        <f t="shared" si="170"/>
        <v>0.112359550561798</v>
      </c>
      <c r="HO87" s="18"/>
      <c r="HP87" s="26"/>
      <c r="HQ87" s="17"/>
      <c r="HR87" s="18"/>
      <c r="HS87" s="40"/>
      <c r="HT87" s="17"/>
      <c r="HU87" s="36"/>
      <c r="HV87" s="17"/>
      <c r="HW87" s="17"/>
      <c r="HX87" s="18"/>
      <c r="HY87" s="18"/>
      <c r="HZ87" s="17"/>
      <c r="IA87" s="17"/>
      <c r="IB87" s="17">
        <v>4</v>
      </c>
      <c r="IC87" s="17">
        <v>396</v>
      </c>
      <c r="ID87" s="17">
        <v>193</v>
      </c>
      <c r="IE87" s="17">
        <v>14226</v>
      </c>
      <c r="IF87" s="41"/>
      <c r="IG87" s="41"/>
      <c r="IH87" s="41"/>
      <c r="II87" s="41"/>
      <c r="IJ87" s="41"/>
      <c r="IK87" s="41"/>
      <c r="IL87" s="18"/>
      <c r="IM87" s="41"/>
      <c r="IN87" s="41"/>
      <c r="IO87" s="41"/>
      <c r="IP87" s="18"/>
      <c r="IQ87" s="18"/>
      <c r="IR87" s="18">
        <f t="shared" si="139"/>
        <v>146</v>
      </c>
      <c r="IS87" s="18">
        <f t="shared" si="140"/>
        <v>10652.6666666667</v>
      </c>
      <c r="IT87" s="17">
        <v>79</v>
      </c>
      <c r="IU87" s="18">
        <f t="shared" si="171"/>
        <v>259</v>
      </c>
      <c r="IV87" s="36">
        <f t="shared" si="141"/>
        <v>0.0243131610238438</v>
      </c>
      <c r="IW87" s="18">
        <f t="shared" si="142"/>
        <v>343</v>
      </c>
      <c r="IX87" s="42">
        <f t="shared" si="143"/>
        <v>25274.6666666667</v>
      </c>
      <c r="IY87" s="43"/>
      <c r="IZ87" s="43"/>
    </row>
    <row r="88" hidden="1" spans="1:260">
      <c r="A88" s="16"/>
      <c r="B88" s="20" t="s">
        <v>44</v>
      </c>
      <c r="C88" s="18">
        <v>6939962764856</v>
      </c>
      <c r="D88" s="18">
        <v>21064110001100</v>
      </c>
      <c r="E88" s="22" t="s">
        <v>318</v>
      </c>
      <c r="F88" s="19" t="s">
        <v>319</v>
      </c>
      <c r="G88" s="17" t="s">
        <v>302</v>
      </c>
      <c r="H88" s="26">
        <f>VLOOKUP(C88,供应链!E:J,6,0)</f>
        <v>0</v>
      </c>
      <c r="I88" s="17">
        <f>VLOOKUP(C88,供应链!E:H,4,0)</f>
        <v>0</v>
      </c>
      <c r="J88" s="17">
        <f>VLOOKUP(C88,供应链!E:K,7,0)</f>
        <v>598</v>
      </c>
      <c r="K88" s="18" t="str">
        <f>VLOOKUP(C88,供应链!E:I,5,0)</f>
        <v>-</v>
      </c>
      <c r="L88" s="27">
        <f t="shared" si="102"/>
        <v>0</v>
      </c>
      <c r="M88" s="17">
        <v>0</v>
      </c>
      <c r="N88" s="26">
        <v>0</v>
      </c>
      <c r="O88" s="18">
        <v>0</v>
      </c>
      <c r="P88" s="18">
        <v>0</v>
      </c>
      <c r="Q88" s="40">
        <f t="shared" si="144"/>
        <v>0</v>
      </c>
      <c r="R88" s="17">
        <f t="shared" si="103"/>
        <v>0</v>
      </c>
      <c r="S88" s="36">
        <f t="shared" si="104"/>
        <v>0</v>
      </c>
      <c r="T88" s="17">
        <v>0</v>
      </c>
      <c r="U88" s="26">
        <v>0</v>
      </c>
      <c r="V88" s="18">
        <v>0</v>
      </c>
      <c r="W88" s="18">
        <v>0</v>
      </c>
      <c r="X88" s="40">
        <f t="shared" si="105"/>
        <v>0</v>
      </c>
      <c r="Y88" s="17">
        <f t="shared" si="172"/>
        <v>0</v>
      </c>
      <c r="Z88" s="36">
        <f t="shared" si="173"/>
        <v>0</v>
      </c>
      <c r="AA88" s="17">
        <v>0</v>
      </c>
      <c r="AB88" s="26">
        <v>0</v>
      </c>
      <c r="AC88" s="18">
        <v>0</v>
      </c>
      <c r="AD88" s="18">
        <v>0</v>
      </c>
      <c r="AE88" s="40"/>
      <c r="AF88" s="17">
        <f t="shared" si="145"/>
        <v>0</v>
      </c>
      <c r="AG88" s="36">
        <f t="shared" si="146"/>
        <v>0</v>
      </c>
      <c r="AH88" s="17">
        <v>0</v>
      </c>
      <c r="AI88" s="26">
        <v>0</v>
      </c>
      <c r="AJ88" s="18">
        <v>0</v>
      </c>
      <c r="AK88" s="18">
        <v>0</v>
      </c>
      <c r="AL88" s="40"/>
      <c r="AM88" s="17">
        <f t="shared" si="147"/>
        <v>0</v>
      </c>
      <c r="AN88" s="36">
        <f t="shared" si="148"/>
        <v>0</v>
      </c>
      <c r="AO88" s="17">
        <v>0</v>
      </c>
      <c r="AP88" s="26">
        <v>0</v>
      </c>
      <c r="AQ88" s="18">
        <v>0</v>
      </c>
      <c r="AR88" s="18">
        <v>0</v>
      </c>
      <c r="AS88" s="40"/>
      <c r="AT88" s="17">
        <f t="shared" si="149"/>
        <v>0</v>
      </c>
      <c r="AU88" s="36">
        <f t="shared" si="150"/>
        <v>0</v>
      </c>
      <c r="AV88" s="17">
        <v>0</v>
      </c>
      <c r="AW88" s="26">
        <v>0</v>
      </c>
      <c r="AX88" s="18">
        <v>0</v>
      </c>
      <c r="AY88" s="18">
        <v>0</v>
      </c>
      <c r="AZ88" s="40"/>
      <c r="BA88" s="17">
        <f t="shared" si="151"/>
        <v>0</v>
      </c>
      <c r="BB88" s="36">
        <f t="shared" si="152"/>
        <v>0</v>
      </c>
      <c r="BC88" s="17">
        <v>0</v>
      </c>
      <c r="BD88" s="26">
        <v>0</v>
      </c>
      <c r="BE88" s="17">
        <v>0</v>
      </c>
      <c r="BF88" s="18">
        <v>0</v>
      </c>
      <c r="BG88" s="40"/>
      <c r="BH88" s="17">
        <f t="shared" si="106"/>
        <v>0</v>
      </c>
      <c r="BI88" s="36">
        <f t="shared" si="107"/>
        <v>0</v>
      </c>
      <c r="BJ88" s="17">
        <v>0</v>
      </c>
      <c r="BK88" s="32">
        <v>0</v>
      </c>
      <c r="BL88" s="17">
        <v>0</v>
      </c>
      <c r="BM88" s="18">
        <v>0</v>
      </c>
      <c r="BN88" s="40"/>
      <c r="BO88" s="17">
        <f t="shared" si="108"/>
        <v>0</v>
      </c>
      <c r="BP88" s="36">
        <f t="shared" si="109"/>
        <v>0</v>
      </c>
      <c r="BQ88" s="17">
        <v>0</v>
      </c>
      <c r="BR88" s="32">
        <v>0</v>
      </c>
      <c r="BS88" s="18">
        <v>0</v>
      </c>
      <c r="BT88" s="18">
        <v>0</v>
      </c>
      <c r="BU88" s="40"/>
      <c r="BV88" s="17">
        <f t="shared" si="110"/>
        <v>0</v>
      </c>
      <c r="BW88" s="36">
        <f t="shared" si="111"/>
        <v>0</v>
      </c>
      <c r="BX88" s="112">
        <v>0</v>
      </c>
      <c r="BY88" s="117">
        <v>0</v>
      </c>
      <c r="BZ88" s="18">
        <v>0</v>
      </c>
      <c r="CA88" s="112">
        <v>0</v>
      </c>
      <c r="CB88" s="40"/>
      <c r="CC88" s="17">
        <f t="shared" si="112"/>
        <v>0</v>
      </c>
      <c r="CD88" s="36">
        <f t="shared" si="113"/>
        <v>0</v>
      </c>
      <c r="CE88" s="112">
        <v>0</v>
      </c>
      <c r="CF88" s="117">
        <v>0</v>
      </c>
      <c r="CG88" s="112">
        <v>0</v>
      </c>
      <c r="CH88" s="260">
        <v>0</v>
      </c>
      <c r="CI88" s="40"/>
      <c r="CJ88" s="17">
        <f t="shared" si="114"/>
        <v>0</v>
      </c>
      <c r="CK88" s="36">
        <f t="shared" si="115"/>
        <v>0</v>
      </c>
      <c r="CL88" s="120">
        <v>0</v>
      </c>
      <c r="CM88" s="121">
        <v>0</v>
      </c>
      <c r="CN88" s="55">
        <v>0</v>
      </c>
      <c r="CO88" s="55">
        <v>0</v>
      </c>
      <c r="CP88" s="40"/>
      <c r="CQ88" s="17">
        <f t="shared" si="116"/>
        <v>0</v>
      </c>
      <c r="CR88" s="36">
        <f t="shared" si="117"/>
        <v>0</v>
      </c>
      <c r="CS88" s="122">
        <v>0</v>
      </c>
      <c r="CT88" s="121">
        <v>0</v>
      </c>
      <c r="CU88" s="122">
        <v>0</v>
      </c>
      <c r="CV88" s="122">
        <v>0</v>
      </c>
      <c r="CW88" s="40"/>
      <c r="CX88" s="17">
        <f t="shared" si="118"/>
        <v>0</v>
      </c>
      <c r="CY88" s="36">
        <f t="shared" si="119"/>
        <v>0</v>
      </c>
      <c r="CZ88" s="112">
        <v>0</v>
      </c>
      <c r="DA88" s="117">
        <v>0</v>
      </c>
      <c r="DB88" s="112">
        <v>0</v>
      </c>
      <c r="DC88" s="112">
        <v>0</v>
      </c>
      <c r="DD88" s="40"/>
      <c r="DE88" s="17">
        <f t="shared" si="120"/>
        <v>0</v>
      </c>
      <c r="DF88" s="36">
        <f t="shared" si="121"/>
        <v>0</v>
      </c>
      <c r="DG88" s="126">
        <v>0</v>
      </c>
      <c r="DH88" s="32">
        <v>0</v>
      </c>
      <c r="DI88" s="17">
        <v>0</v>
      </c>
      <c r="DJ88" s="18">
        <v>0</v>
      </c>
      <c r="DK88" s="40"/>
      <c r="DL88" s="17">
        <f t="shared" si="122"/>
        <v>0</v>
      </c>
      <c r="DM88" s="36">
        <f t="shared" si="123"/>
        <v>0</v>
      </c>
      <c r="DN88" s="33">
        <v>0</v>
      </c>
      <c r="DO88" s="32">
        <v>0</v>
      </c>
      <c r="DP88" s="18">
        <v>0</v>
      </c>
      <c r="DQ88" s="18">
        <v>0</v>
      </c>
      <c r="DR88" s="40">
        <f t="shared" si="124"/>
        <v>0</v>
      </c>
      <c r="DS88" s="17">
        <f t="shared" si="125"/>
        <v>0</v>
      </c>
      <c r="DT88" s="36">
        <f t="shared" si="126"/>
        <v>0</v>
      </c>
      <c r="DU88" s="18">
        <v>0</v>
      </c>
      <c r="DV88" s="26">
        <v>0</v>
      </c>
      <c r="DW88" s="18">
        <v>0</v>
      </c>
      <c r="DX88" s="18">
        <v>0</v>
      </c>
      <c r="DY88" s="40">
        <f t="shared" si="127"/>
        <v>0</v>
      </c>
      <c r="DZ88" s="17">
        <f t="shared" si="128"/>
        <v>0</v>
      </c>
      <c r="EA88" s="36">
        <f t="shared" si="129"/>
        <v>0</v>
      </c>
      <c r="EB88" s="18">
        <v>0</v>
      </c>
      <c r="EC88" s="26">
        <v>0</v>
      </c>
      <c r="ED88" s="18">
        <v>0</v>
      </c>
      <c r="EE88" s="18">
        <v>0</v>
      </c>
      <c r="EF88" s="40">
        <f t="shared" si="130"/>
        <v>0</v>
      </c>
      <c r="EG88" s="17">
        <f t="shared" si="131"/>
        <v>0</v>
      </c>
      <c r="EH88" s="36">
        <f t="shared" si="132"/>
        <v>0</v>
      </c>
      <c r="EI88" s="18">
        <v>0</v>
      </c>
      <c r="EJ88" s="26">
        <v>0</v>
      </c>
      <c r="EK88" s="18">
        <v>0</v>
      </c>
      <c r="EL88" s="18">
        <v>0</v>
      </c>
      <c r="EM88" s="40"/>
      <c r="EN88" s="17">
        <f t="shared" si="133"/>
        <v>0</v>
      </c>
      <c r="EO88" s="36">
        <f t="shared" si="134"/>
        <v>0</v>
      </c>
      <c r="EP88" s="18">
        <v>0</v>
      </c>
      <c r="EQ88" s="26">
        <v>0</v>
      </c>
      <c r="ER88" s="18">
        <v>0</v>
      </c>
      <c r="ES88" s="18">
        <v>0</v>
      </c>
      <c r="ET88" s="40"/>
      <c r="EU88" s="17">
        <f t="shared" si="135"/>
        <v>0</v>
      </c>
      <c r="EV88" s="36">
        <f t="shared" si="136"/>
        <v>0</v>
      </c>
      <c r="EW88" s="18">
        <v>0</v>
      </c>
      <c r="EX88" s="26">
        <v>0</v>
      </c>
      <c r="EY88" s="17">
        <v>0</v>
      </c>
      <c r="EZ88" s="18">
        <v>0</v>
      </c>
      <c r="FA88" s="40"/>
      <c r="FB88" s="17">
        <f t="shared" si="153"/>
        <v>0</v>
      </c>
      <c r="FC88" s="36">
        <f t="shared" si="154"/>
        <v>0</v>
      </c>
      <c r="FD88" s="18">
        <v>0</v>
      </c>
      <c r="FE88" s="26">
        <v>0</v>
      </c>
      <c r="FF88" s="17">
        <v>0</v>
      </c>
      <c r="FG88" s="18">
        <v>0</v>
      </c>
      <c r="FH88" s="40"/>
      <c r="FI88" s="17"/>
      <c r="FJ88" s="36">
        <f t="shared" si="156"/>
        <v>0</v>
      </c>
      <c r="FK88" s="18">
        <v>0</v>
      </c>
      <c r="FL88" s="26">
        <v>0</v>
      </c>
      <c r="FM88" s="17">
        <v>0</v>
      </c>
      <c r="FN88" s="18">
        <v>0</v>
      </c>
      <c r="FO88" s="40"/>
      <c r="FP88" s="17">
        <f t="shared" si="157"/>
        <v>0</v>
      </c>
      <c r="FQ88" s="36">
        <f t="shared" si="158"/>
        <v>0</v>
      </c>
      <c r="FR88" s="18">
        <v>0</v>
      </c>
      <c r="FS88" s="26">
        <v>0</v>
      </c>
      <c r="FT88" s="17">
        <v>0</v>
      </c>
      <c r="FU88" s="18">
        <v>0</v>
      </c>
      <c r="FV88" s="40"/>
      <c r="FW88" s="17">
        <f t="shared" si="159"/>
        <v>0</v>
      </c>
      <c r="FX88" s="36">
        <f t="shared" si="160"/>
        <v>0</v>
      </c>
      <c r="FY88" s="18">
        <v>0</v>
      </c>
      <c r="FZ88" s="26">
        <v>0</v>
      </c>
      <c r="GA88" s="17">
        <v>0</v>
      </c>
      <c r="GB88" s="18">
        <v>0</v>
      </c>
      <c r="GC88" s="40"/>
      <c r="GD88" s="17">
        <f t="shared" si="161"/>
        <v>0</v>
      </c>
      <c r="GE88" s="36">
        <f t="shared" si="162"/>
        <v>0</v>
      </c>
      <c r="GF88" s="18">
        <v>0</v>
      </c>
      <c r="GG88" s="26">
        <v>0</v>
      </c>
      <c r="GH88" s="18">
        <v>0</v>
      </c>
      <c r="GI88" s="18">
        <v>0</v>
      </c>
      <c r="GJ88" s="40"/>
      <c r="GK88" s="17">
        <f t="shared" si="163"/>
        <v>0</v>
      </c>
      <c r="GL88" s="36">
        <f t="shared" si="164"/>
        <v>0</v>
      </c>
      <c r="GM88" s="18">
        <v>0</v>
      </c>
      <c r="GN88" s="26">
        <v>0</v>
      </c>
      <c r="GO88" s="18">
        <v>0</v>
      </c>
      <c r="GP88" s="18">
        <v>0</v>
      </c>
      <c r="GQ88" s="40"/>
      <c r="GR88" s="17">
        <f t="shared" si="165"/>
        <v>0</v>
      </c>
      <c r="GS88" s="36">
        <f t="shared" si="166"/>
        <v>0</v>
      </c>
      <c r="GT88" s="18">
        <v>0</v>
      </c>
      <c r="GU88" s="26">
        <v>0</v>
      </c>
      <c r="GV88" s="18">
        <v>0</v>
      </c>
      <c r="GW88" s="18">
        <v>0</v>
      </c>
      <c r="GX88" s="40"/>
      <c r="GY88" s="17">
        <f t="shared" si="137"/>
        <v>0</v>
      </c>
      <c r="GZ88" s="36">
        <f t="shared" si="138"/>
        <v>0</v>
      </c>
      <c r="HA88" s="18">
        <v>0</v>
      </c>
      <c r="HB88" s="26">
        <v>0</v>
      </c>
      <c r="HC88" s="18">
        <v>0</v>
      </c>
      <c r="HD88" s="18">
        <v>0</v>
      </c>
      <c r="HE88" s="40"/>
      <c r="HF88" s="17">
        <f t="shared" si="167"/>
        <v>0</v>
      </c>
      <c r="HG88" s="36">
        <f t="shared" si="168"/>
        <v>0</v>
      </c>
      <c r="HH88" s="18">
        <v>0</v>
      </c>
      <c r="HI88" s="26">
        <v>0</v>
      </c>
      <c r="HJ88" s="17">
        <v>0</v>
      </c>
      <c r="HK88" s="18">
        <v>0</v>
      </c>
      <c r="HL88" s="40"/>
      <c r="HM88" s="17">
        <f t="shared" si="169"/>
        <v>0</v>
      </c>
      <c r="HN88" s="36">
        <f t="shared" si="170"/>
        <v>0</v>
      </c>
      <c r="HO88" s="18"/>
      <c r="HP88" s="26"/>
      <c r="HQ88" s="17"/>
      <c r="HR88" s="18"/>
      <c r="HS88" s="40"/>
      <c r="HT88" s="17"/>
      <c r="HU88" s="36"/>
      <c r="HV88" s="17"/>
      <c r="HW88" s="17"/>
      <c r="HX88" s="18"/>
      <c r="HY88" s="18"/>
      <c r="HZ88" s="17"/>
      <c r="IA88" s="17"/>
      <c r="IB88" s="17">
        <v>0</v>
      </c>
      <c r="IC88" s="17">
        <v>0</v>
      </c>
      <c r="ID88" s="17">
        <v>0</v>
      </c>
      <c r="IE88" s="17">
        <v>0</v>
      </c>
      <c r="IF88" s="41"/>
      <c r="IG88" s="41"/>
      <c r="IH88" s="41"/>
      <c r="II88" s="41"/>
      <c r="IJ88" s="41"/>
      <c r="IK88" s="41"/>
      <c r="IL88" s="18"/>
      <c r="IM88" s="41"/>
      <c r="IN88" s="41"/>
      <c r="IO88" s="41"/>
      <c r="IP88" s="18"/>
      <c r="IQ88" s="18"/>
      <c r="IR88" s="18">
        <f t="shared" si="139"/>
        <v>0</v>
      </c>
      <c r="IS88" s="18">
        <f t="shared" si="140"/>
        <v>0</v>
      </c>
      <c r="IT88" s="17">
        <v>199</v>
      </c>
      <c r="IU88" s="18">
        <f t="shared" si="171"/>
        <v>0</v>
      </c>
      <c r="IV88" s="36">
        <f t="shared" si="141"/>
        <v>0</v>
      </c>
      <c r="IW88" s="18">
        <f t="shared" si="142"/>
        <v>0</v>
      </c>
      <c r="IX88" s="42">
        <f t="shared" si="143"/>
        <v>0</v>
      </c>
      <c r="IY88" s="43"/>
      <c r="IZ88" s="43"/>
    </row>
    <row r="89" spans="1:260">
      <c r="A89" s="16"/>
      <c r="B89" s="20" t="s">
        <v>37</v>
      </c>
      <c r="C89" s="18">
        <v>6939962760940</v>
      </c>
      <c r="D89" s="18" t="s">
        <v>320</v>
      </c>
      <c r="E89" s="22">
        <v>2236</v>
      </c>
      <c r="F89" s="19" t="s">
        <v>321</v>
      </c>
      <c r="G89" s="17" t="s">
        <v>288</v>
      </c>
      <c r="H89" s="26">
        <f>VLOOKUP(C89,供应链!E:J,6,0)</f>
        <v>1</v>
      </c>
      <c r="I89" s="17">
        <f>VLOOKUP(C89,供应链!E:H,4,0)</f>
        <v>135</v>
      </c>
      <c r="J89" s="17">
        <f>VLOOKUP(C89,供应链!E:K,7,0)</f>
        <v>0</v>
      </c>
      <c r="K89" s="18">
        <f>VLOOKUP(C89,供应链!E:I,5,0)</f>
        <v>16.9011565518064</v>
      </c>
      <c r="L89" s="27">
        <f t="shared" si="102"/>
        <v>0.00261007008714099</v>
      </c>
      <c r="M89" s="17">
        <v>355</v>
      </c>
      <c r="N89" s="26">
        <v>0.0450704225352113</v>
      </c>
      <c r="O89" s="18">
        <v>16</v>
      </c>
      <c r="P89" s="18">
        <v>4498</v>
      </c>
      <c r="Q89" s="40">
        <f t="shared" si="144"/>
        <v>281.125</v>
      </c>
      <c r="R89" s="17">
        <f t="shared" si="103"/>
        <v>194</v>
      </c>
      <c r="S89" s="36">
        <f t="shared" si="104"/>
        <v>0.0431302801244998</v>
      </c>
      <c r="T89" s="17">
        <v>339</v>
      </c>
      <c r="U89" s="26">
        <v>0.0147492625368732</v>
      </c>
      <c r="V89" s="18">
        <v>5</v>
      </c>
      <c r="W89" s="18">
        <v>1404</v>
      </c>
      <c r="X89" s="40">
        <f t="shared" si="105"/>
        <v>280.8</v>
      </c>
      <c r="Y89" s="17">
        <f t="shared" si="172"/>
        <v>59.0000000000001</v>
      </c>
      <c r="Z89" s="36">
        <f t="shared" si="173"/>
        <v>0.0420227920227921</v>
      </c>
      <c r="AA89" s="17">
        <v>364</v>
      </c>
      <c r="AB89" s="26">
        <v>0.0549450549450549</v>
      </c>
      <c r="AC89" s="18">
        <v>20</v>
      </c>
      <c r="AD89" s="18">
        <v>5921</v>
      </c>
      <c r="AE89" s="40">
        <v>279</v>
      </c>
      <c r="AF89" s="17">
        <f t="shared" si="145"/>
        <v>200</v>
      </c>
      <c r="AG89" s="36">
        <f t="shared" si="146"/>
        <v>0.0337780780273602</v>
      </c>
      <c r="AH89" s="17">
        <v>264</v>
      </c>
      <c r="AI89" s="26">
        <v>0.0303030303030303</v>
      </c>
      <c r="AJ89" s="18">
        <v>8</v>
      </c>
      <c r="AK89" s="18">
        <v>2261</v>
      </c>
      <c r="AL89" s="40">
        <v>279</v>
      </c>
      <c r="AM89" s="17">
        <f t="shared" si="147"/>
        <v>80</v>
      </c>
      <c r="AN89" s="36">
        <f t="shared" si="148"/>
        <v>0.0353825740822645</v>
      </c>
      <c r="AO89" s="17">
        <v>237</v>
      </c>
      <c r="AP89" s="26">
        <v>0.0253164556962025</v>
      </c>
      <c r="AQ89" s="18">
        <v>6</v>
      </c>
      <c r="AR89" s="18">
        <v>1693</v>
      </c>
      <c r="AS89" s="40">
        <v>279</v>
      </c>
      <c r="AT89" s="17">
        <f t="shared" si="149"/>
        <v>60</v>
      </c>
      <c r="AU89" s="36">
        <f t="shared" si="150"/>
        <v>0.0354400472533963</v>
      </c>
      <c r="AV89" s="17">
        <v>292</v>
      </c>
      <c r="AW89" s="26">
        <v>0.0171232876712329</v>
      </c>
      <c r="AX89" s="18">
        <v>5</v>
      </c>
      <c r="AY89" s="18">
        <v>1375</v>
      </c>
      <c r="AZ89" s="40">
        <v>279</v>
      </c>
      <c r="BA89" s="17">
        <f t="shared" si="151"/>
        <v>50</v>
      </c>
      <c r="BB89" s="36">
        <f t="shared" si="152"/>
        <v>0.0363636363636364</v>
      </c>
      <c r="BC89" s="17">
        <v>300</v>
      </c>
      <c r="BD89" s="26">
        <v>0.0233333333333333</v>
      </c>
      <c r="BE89" s="17">
        <v>7</v>
      </c>
      <c r="BF89" s="18">
        <v>1960</v>
      </c>
      <c r="BG89" s="40">
        <v>279</v>
      </c>
      <c r="BH89" s="17">
        <f t="shared" si="106"/>
        <v>70</v>
      </c>
      <c r="BI89" s="36">
        <f t="shared" si="107"/>
        <v>0.0357142857142857</v>
      </c>
      <c r="BJ89" s="17">
        <v>294</v>
      </c>
      <c r="BK89" s="32">
        <v>0.0170068027210884</v>
      </c>
      <c r="BL89" s="17">
        <v>5</v>
      </c>
      <c r="BM89" s="18">
        <v>1355</v>
      </c>
      <c r="BN89" s="40">
        <v>279</v>
      </c>
      <c r="BO89" s="17">
        <f t="shared" si="108"/>
        <v>50</v>
      </c>
      <c r="BP89" s="36">
        <f t="shared" si="109"/>
        <v>0.03690036900369</v>
      </c>
      <c r="BQ89" s="17">
        <v>308</v>
      </c>
      <c r="BR89" s="32">
        <v>0.0194805194805195</v>
      </c>
      <c r="BS89" s="18">
        <v>6</v>
      </c>
      <c r="BT89" s="18">
        <v>1654</v>
      </c>
      <c r="BU89" s="40">
        <v>279</v>
      </c>
      <c r="BV89" s="17">
        <f t="shared" si="110"/>
        <v>60</v>
      </c>
      <c r="BW89" s="36">
        <f t="shared" si="111"/>
        <v>0.0362756952841596</v>
      </c>
      <c r="BX89" s="112">
        <v>263</v>
      </c>
      <c r="BY89" s="117">
        <v>0.00760456273764259</v>
      </c>
      <c r="BZ89" s="18">
        <v>2</v>
      </c>
      <c r="CA89" s="112">
        <v>609</v>
      </c>
      <c r="CB89" s="40">
        <v>279</v>
      </c>
      <c r="CC89" s="17">
        <f t="shared" si="112"/>
        <v>20</v>
      </c>
      <c r="CD89" s="36">
        <f t="shared" si="113"/>
        <v>0.0328407224958949</v>
      </c>
      <c r="CE89" s="112">
        <v>238</v>
      </c>
      <c r="CF89" s="117">
        <v>0.0294117647058824</v>
      </c>
      <c r="CG89" s="112">
        <v>7</v>
      </c>
      <c r="CH89" s="260">
        <v>2013.375</v>
      </c>
      <c r="CI89" s="40">
        <v>279</v>
      </c>
      <c r="CJ89" s="17">
        <f t="shared" si="114"/>
        <v>70</v>
      </c>
      <c r="CK89" s="36">
        <f t="shared" si="115"/>
        <v>0.034767492394611</v>
      </c>
      <c r="CL89" s="120">
        <v>277</v>
      </c>
      <c r="CM89" s="121">
        <v>0.036101083032491</v>
      </c>
      <c r="CN89" s="55">
        <v>10</v>
      </c>
      <c r="CO89" s="55">
        <v>2922</v>
      </c>
      <c r="CP89" s="40">
        <v>279</v>
      </c>
      <c r="CQ89" s="17">
        <f t="shared" si="116"/>
        <v>100</v>
      </c>
      <c r="CR89" s="36">
        <f t="shared" si="117"/>
        <v>0.0342231348391513</v>
      </c>
      <c r="CS89" s="122">
        <v>235</v>
      </c>
      <c r="CT89" s="121">
        <v>0.0297872340425532</v>
      </c>
      <c r="CU89" s="122">
        <v>7</v>
      </c>
      <c r="CV89" s="122">
        <v>1983</v>
      </c>
      <c r="CW89" s="40">
        <v>279</v>
      </c>
      <c r="CX89" s="17">
        <f t="shared" si="118"/>
        <v>70</v>
      </c>
      <c r="CY89" s="36">
        <f t="shared" si="119"/>
        <v>0.0353000504286435</v>
      </c>
      <c r="CZ89" s="112">
        <v>236</v>
      </c>
      <c r="DA89" s="117">
        <v>0.0169491525423729</v>
      </c>
      <c r="DB89" s="112">
        <v>4</v>
      </c>
      <c r="DC89" s="112">
        <v>1143</v>
      </c>
      <c r="DD89" s="40">
        <v>279</v>
      </c>
      <c r="DE89" s="17">
        <f t="shared" si="120"/>
        <v>40</v>
      </c>
      <c r="DF89" s="36">
        <f t="shared" si="121"/>
        <v>0.0349956255468067</v>
      </c>
      <c r="DG89" s="126">
        <v>309</v>
      </c>
      <c r="DH89" s="32">
        <v>0</v>
      </c>
      <c r="DI89" s="17">
        <v>0</v>
      </c>
      <c r="DJ89" s="18">
        <v>0</v>
      </c>
      <c r="DK89" s="40">
        <v>279</v>
      </c>
      <c r="DL89" s="17">
        <f t="shared" si="122"/>
        <v>0</v>
      </c>
      <c r="DM89" s="36">
        <f t="shared" si="123"/>
        <v>0</v>
      </c>
      <c r="DN89" s="33">
        <v>440</v>
      </c>
      <c r="DO89" s="32">
        <v>0.0386363636363636</v>
      </c>
      <c r="DP89" s="18">
        <v>17</v>
      </c>
      <c r="DQ89" s="18">
        <v>4660</v>
      </c>
      <c r="DR89" s="40">
        <f t="shared" si="124"/>
        <v>274.117647058824</v>
      </c>
      <c r="DS89" s="17">
        <f t="shared" si="125"/>
        <v>87.0000000000001</v>
      </c>
      <c r="DT89" s="36">
        <f t="shared" si="126"/>
        <v>0.0186695278969957</v>
      </c>
      <c r="DU89" s="18">
        <v>420</v>
      </c>
      <c r="DV89" s="26">
        <v>0.00476190476190476</v>
      </c>
      <c r="DW89" s="18">
        <v>2</v>
      </c>
      <c r="DX89" s="18">
        <v>563</v>
      </c>
      <c r="DY89" s="40">
        <f t="shared" si="127"/>
        <v>281.5</v>
      </c>
      <c r="DZ89" s="17">
        <f t="shared" si="128"/>
        <v>25</v>
      </c>
      <c r="EA89" s="36">
        <f t="shared" si="129"/>
        <v>0.044404973357016</v>
      </c>
      <c r="EB89" s="18">
        <v>568</v>
      </c>
      <c r="EC89" s="26">
        <v>0.0316901408450704</v>
      </c>
      <c r="ED89" s="18">
        <v>18</v>
      </c>
      <c r="EE89" s="18">
        <v>4744</v>
      </c>
      <c r="EF89" s="40">
        <f t="shared" si="130"/>
        <v>263.555555555556</v>
      </c>
      <c r="EG89" s="17">
        <f t="shared" si="131"/>
        <v>-98.0000000000002</v>
      </c>
      <c r="EH89" s="36">
        <f t="shared" si="132"/>
        <v>-0.0206576728499157</v>
      </c>
      <c r="EI89" s="18">
        <v>270</v>
      </c>
      <c r="EJ89" s="26">
        <v>0.0333333333333333</v>
      </c>
      <c r="EK89" s="18">
        <v>9</v>
      </c>
      <c r="EL89" s="18">
        <v>2470</v>
      </c>
      <c r="EM89" s="40">
        <v>279</v>
      </c>
      <c r="EN89" s="17">
        <f t="shared" si="133"/>
        <v>90</v>
      </c>
      <c r="EO89" s="36">
        <f t="shared" si="134"/>
        <v>0.0364372469635627</v>
      </c>
      <c r="EP89" s="18">
        <v>254</v>
      </c>
      <c r="EQ89" s="26">
        <v>0.047244094488189</v>
      </c>
      <c r="ER89" s="18">
        <v>12</v>
      </c>
      <c r="ES89" s="18">
        <v>3414</v>
      </c>
      <c r="ET89" s="40">
        <v>279</v>
      </c>
      <c r="EU89" s="17">
        <f t="shared" si="135"/>
        <v>120</v>
      </c>
      <c r="EV89" s="36">
        <f t="shared" si="136"/>
        <v>0.0351493848857645</v>
      </c>
      <c r="EW89" s="18">
        <v>198</v>
      </c>
      <c r="EX89" s="26">
        <v>0.0202020202020202</v>
      </c>
      <c r="EY89" s="17">
        <v>4</v>
      </c>
      <c r="EZ89" s="18">
        <v>1116</v>
      </c>
      <c r="FA89" s="40">
        <v>279</v>
      </c>
      <c r="FB89" s="17">
        <f t="shared" si="153"/>
        <v>40</v>
      </c>
      <c r="FC89" s="36">
        <f t="shared" si="154"/>
        <v>0.03584229390681</v>
      </c>
      <c r="FD89" s="18">
        <v>151</v>
      </c>
      <c r="FE89" s="26">
        <v>0.0264900662251656</v>
      </c>
      <c r="FF89" s="17">
        <v>4</v>
      </c>
      <c r="FG89" s="18">
        <v>1116</v>
      </c>
      <c r="FH89" s="40">
        <v>279</v>
      </c>
      <c r="FI89" s="17">
        <f t="shared" si="155"/>
        <v>40</v>
      </c>
      <c r="FJ89" s="36">
        <f t="shared" si="156"/>
        <v>0.03584229390681</v>
      </c>
      <c r="FK89" s="18">
        <v>171</v>
      </c>
      <c r="FL89" s="26">
        <v>0.0350877192982456</v>
      </c>
      <c r="FM89" s="17">
        <v>6</v>
      </c>
      <c r="FN89" s="18">
        <v>1657</v>
      </c>
      <c r="FO89" s="40">
        <v>279</v>
      </c>
      <c r="FP89" s="17">
        <f t="shared" si="157"/>
        <v>60</v>
      </c>
      <c r="FQ89" s="36">
        <f t="shared" si="158"/>
        <v>0.0362100181050091</v>
      </c>
      <c r="FR89" s="18">
        <v>181</v>
      </c>
      <c r="FS89" s="26">
        <v>0.0276243093922652</v>
      </c>
      <c r="FT89" s="17">
        <v>5</v>
      </c>
      <c r="FU89" s="18">
        <v>1337</v>
      </c>
      <c r="FV89" s="40">
        <v>279</v>
      </c>
      <c r="FW89" s="17">
        <f t="shared" si="159"/>
        <v>50</v>
      </c>
      <c r="FX89" s="36">
        <f t="shared" si="160"/>
        <v>0.037397157816006</v>
      </c>
      <c r="FY89" s="18">
        <v>202</v>
      </c>
      <c r="FZ89" s="26">
        <v>0.0495049504950495</v>
      </c>
      <c r="GA89" s="17">
        <v>10</v>
      </c>
      <c r="GB89" s="18">
        <v>2528</v>
      </c>
      <c r="GC89" s="40">
        <v>279</v>
      </c>
      <c r="GD89" s="17">
        <f t="shared" si="161"/>
        <v>100</v>
      </c>
      <c r="GE89" s="36">
        <f t="shared" si="162"/>
        <v>0.0395569620253165</v>
      </c>
      <c r="GF89" s="18">
        <v>248</v>
      </c>
      <c r="GG89" s="26">
        <v>0.0483870967741935</v>
      </c>
      <c r="GH89" s="18">
        <v>12</v>
      </c>
      <c r="GI89" s="18">
        <v>3098</v>
      </c>
      <c r="GJ89" s="40">
        <v>279</v>
      </c>
      <c r="GK89" s="17">
        <f t="shared" si="163"/>
        <v>120</v>
      </c>
      <c r="GL89" s="36">
        <f t="shared" si="164"/>
        <v>0.0387346675274371</v>
      </c>
      <c r="GM89" s="18">
        <v>319</v>
      </c>
      <c r="GN89" s="26">
        <v>0.0282131661442006</v>
      </c>
      <c r="GO89" s="18">
        <v>9</v>
      </c>
      <c r="GP89" s="18">
        <v>2321</v>
      </c>
      <c r="GQ89" s="40">
        <v>279</v>
      </c>
      <c r="GR89" s="17">
        <f t="shared" si="165"/>
        <v>90</v>
      </c>
      <c r="GS89" s="36">
        <f t="shared" si="166"/>
        <v>0.03877638948729</v>
      </c>
      <c r="GT89" s="18">
        <v>251</v>
      </c>
      <c r="GU89" s="26">
        <v>0.0398406374501992</v>
      </c>
      <c r="GV89" s="18">
        <v>10</v>
      </c>
      <c r="GW89" s="18">
        <v>2565</v>
      </c>
      <c r="GX89" s="40">
        <v>279</v>
      </c>
      <c r="GY89" s="17">
        <f t="shared" si="137"/>
        <v>100</v>
      </c>
      <c r="GZ89" s="36">
        <f t="shared" si="138"/>
        <v>0.0389863547758285</v>
      </c>
      <c r="HA89" s="18">
        <v>264</v>
      </c>
      <c r="HB89" s="26">
        <v>0.0416666666666667</v>
      </c>
      <c r="HC89" s="18">
        <v>11</v>
      </c>
      <c r="HD89" s="18">
        <v>2839</v>
      </c>
      <c r="HE89" s="40">
        <v>279</v>
      </c>
      <c r="HF89" s="17">
        <f t="shared" si="167"/>
        <v>110</v>
      </c>
      <c r="HG89" s="36">
        <f t="shared" si="168"/>
        <v>0.0387460373370905</v>
      </c>
      <c r="HH89" s="18">
        <v>238</v>
      </c>
      <c r="HI89" s="26">
        <v>0.0588235294117647</v>
      </c>
      <c r="HJ89" s="17">
        <v>14</v>
      </c>
      <c r="HK89" s="18">
        <v>3576</v>
      </c>
      <c r="HL89" s="40">
        <v>279</v>
      </c>
      <c r="HM89" s="17">
        <f t="shared" si="169"/>
        <v>140</v>
      </c>
      <c r="HN89" s="36">
        <f t="shared" si="170"/>
        <v>0.0391498881431767</v>
      </c>
      <c r="HO89" s="18"/>
      <c r="HP89" s="26"/>
      <c r="HQ89" s="17"/>
      <c r="HR89" s="18"/>
      <c r="HS89" s="40"/>
      <c r="HT89" s="17"/>
      <c r="HU89" s="36"/>
      <c r="HV89" s="17"/>
      <c r="HW89" s="17"/>
      <c r="HX89" s="18"/>
      <c r="HY89" s="18"/>
      <c r="HZ89" s="17"/>
      <c r="IA89" s="17"/>
      <c r="IB89" s="17">
        <v>39</v>
      </c>
      <c r="IC89" s="17">
        <v>11633</v>
      </c>
      <c r="ID89" s="17">
        <v>155</v>
      </c>
      <c r="IE89" s="17">
        <v>43355</v>
      </c>
      <c r="IF89" s="41"/>
      <c r="IG89" s="41"/>
      <c r="IH89" s="41"/>
      <c r="II89" s="41"/>
      <c r="IJ89" s="41"/>
      <c r="IK89" s="41"/>
      <c r="IL89" s="18"/>
      <c r="IM89" s="41"/>
      <c r="IN89" s="41"/>
      <c r="IO89" s="41"/>
      <c r="IP89" s="18"/>
      <c r="IQ89" s="18"/>
      <c r="IR89" s="18">
        <f t="shared" si="139"/>
        <v>251</v>
      </c>
      <c r="IS89" s="18">
        <f t="shared" si="140"/>
        <v>68795.375</v>
      </c>
      <c r="IT89" s="17">
        <v>269</v>
      </c>
      <c r="IU89" s="18">
        <f t="shared" si="171"/>
        <v>2197</v>
      </c>
      <c r="IV89" s="36">
        <f t="shared" si="141"/>
        <v>0.0319352863473744</v>
      </c>
      <c r="IW89" s="18">
        <f t="shared" si="142"/>
        <v>445</v>
      </c>
      <c r="IX89" s="42">
        <f t="shared" si="143"/>
        <v>123783.375</v>
      </c>
      <c r="IY89" s="43"/>
      <c r="IZ89" s="43"/>
    </row>
    <row r="90" hidden="1" spans="1:260">
      <c r="A90" s="16"/>
      <c r="B90" s="20" t="s">
        <v>322</v>
      </c>
      <c r="C90" s="18">
        <v>6939962770901</v>
      </c>
      <c r="D90" s="18">
        <v>21061011000755</v>
      </c>
      <c r="E90" s="22" t="s">
        <v>323</v>
      </c>
      <c r="F90" s="19" t="s">
        <v>324</v>
      </c>
      <c r="G90" s="17" t="s">
        <v>302</v>
      </c>
      <c r="H90" s="26">
        <f>VLOOKUP(C90,供应链!E:J,6,0)</f>
        <v>0</v>
      </c>
      <c r="I90" s="17">
        <f>VLOOKUP(C90,供应链!E:H,4,0)</f>
        <v>32</v>
      </c>
      <c r="J90" s="17">
        <f>VLOOKUP(C90,供应链!E:K,7,0)</f>
        <v>560</v>
      </c>
      <c r="K90" s="18">
        <f>VLOOKUP(C90,供应链!E:I,5,0)</f>
        <v>0</v>
      </c>
      <c r="L90" s="27">
        <f t="shared" si="102"/>
        <v>0</v>
      </c>
      <c r="M90" s="17">
        <v>0</v>
      </c>
      <c r="N90" s="26">
        <v>0</v>
      </c>
      <c r="O90" s="18">
        <v>0</v>
      </c>
      <c r="P90" s="18">
        <v>0</v>
      </c>
      <c r="Q90" s="40">
        <f t="shared" si="144"/>
        <v>0</v>
      </c>
      <c r="R90" s="17">
        <f t="shared" si="103"/>
        <v>0</v>
      </c>
      <c r="S90" s="36">
        <f t="shared" si="104"/>
        <v>0</v>
      </c>
      <c r="T90" s="17">
        <v>0</v>
      </c>
      <c r="U90" s="26">
        <v>0</v>
      </c>
      <c r="V90" s="18">
        <v>0</v>
      </c>
      <c r="W90" s="18">
        <v>0</v>
      </c>
      <c r="X90" s="40">
        <f t="shared" si="105"/>
        <v>0</v>
      </c>
      <c r="Y90" s="17">
        <f t="shared" si="172"/>
        <v>0</v>
      </c>
      <c r="Z90" s="36">
        <f t="shared" si="173"/>
        <v>0</v>
      </c>
      <c r="AA90" s="17">
        <v>1</v>
      </c>
      <c r="AB90" s="26">
        <v>0</v>
      </c>
      <c r="AC90" s="18">
        <v>0</v>
      </c>
      <c r="AD90" s="18">
        <v>0</v>
      </c>
      <c r="AE90" s="40"/>
      <c r="AF90" s="17">
        <f t="shared" si="145"/>
        <v>0</v>
      </c>
      <c r="AG90" s="36">
        <f t="shared" si="146"/>
        <v>0</v>
      </c>
      <c r="AH90" s="17">
        <v>1</v>
      </c>
      <c r="AI90" s="26">
        <v>0</v>
      </c>
      <c r="AJ90" s="18">
        <v>0</v>
      </c>
      <c r="AK90" s="18">
        <v>0</v>
      </c>
      <c r="AL90" s="40"/>
      <c r="AM90" s="17">
        <f t="shared" si="147"/>
        <v>0</v>
      </c>
      <c r="AN90" s="36">
        <f t="shared" si="148"/>
        <v>0</v>
      </c>
      <c r="AO90" s="17">
        <v>0</v>
      </c>
      <c r="AP90" s="26">
        <v>0</v>
      </c>
      <c r="AQ90" s="18">
        <v>0</v>
      </c>
      <c r="AR90" s="18">
        <v>0</v>
      </c>
      <c r="AS90" s="40"/>
      <c r="AT90" s="17">
        <f t="shared" si="149"/>
        <v>0</v>
      </c>
      <c r="AU90" s="36">
        <f t="shared" si="150"/>
        <v>0</v>
      </c>
      <c r="AV90" s="17">
        <v>0</v>
      </c>
      <c r="AW90" s="26">
        <v>0</v>
      </c>
      <c r="AX90" s="18">
        <v>0</v>
      </c>
      <c r="AY90" s="18">
        <v>0</v>
      </c>
      <c r="AZ90" s="40"/>
      <c r="BA90" s="17">
        <f t="shared" si="151"/>
        <v>0</v>
      </c>
      <c r="BB90" s="36">
        <f t="shared" si="152"/>
        <v>0</v>
      </c>
      <c r="BC90" s="17">
        <v>0</v>
      </c>
      <c r="BD90" s="26">
        <v>0</v>
      </c>
      <c r="BE90" s="17">
        <v>0</v>
      </c>
      <c r="BF90" s="18">
        <v>0</v>
      </c>
      <c r="BG90" s="40"/>
      <c r="BH90" s="17">
        <f t="shared" si="106"/>
        <v>0</v>
      </c>
      <c r="BI90" s="36">
        <f t="shared" si="107"/>
        <v>0</v>
      </c>
      <c r="BJ90" s="17">
        <v>0</v>
      </c>
      <c r="BK90" s="32">
        <v>0</v>
      </c>
      <c r="BL90" s="17">
        <v>0</v>
      </c>
      <c r="BM90" s="18">
        <v>0</v>
      </c>
      <c r="BN90" s="40"/>
      <c r="BO90" s="17">
        <f t="shared" si="108"/>
        <v>0</v>
      </c>
      <c r="BP90" s="36">
        <f t="shared" si="109"/>
        <v>0</v>
      </c>
      <c r="BQ90" s="17">
        <v>0</v>
      </c>
      <c r="BR90" s="32">
        <v>0</v>
      </c>
      <c r="BS90" s="18">
        <v>0</v>
      </c>
      <c r="BT90" s="18">
        <v>0</v>
      </c>
      <c r="BU90" s="40"/>
      <c r="BV90" s="17">
        <f t="shared" si="110"/>
        <v>0</v>
      </c>
      <c r="BW90" s="36">
        <f t="shared" si="111"/>
        <v>0</v>
      </c>
      <c r="BX90" s="112">
        <v>0</v>
      </c>
      <c r="BY90" s="117">
        <v>0</v>
      </c>
      <c r="BZ90" s="18">
        <v>0</v>
      </c>
      <c r="CA90" s="112">
        <v>0</v>
      </c>
      <c r="CB90" s="40"/>
      <c r="CC90" s="17">
        <f t="shared" si="112"/>
        <v>0</v>
      </c>
      <c r="CD90" s="36">
        <f t="shared" si="113"/>
        <v>0</v>
      </c>
      <c r="CE90" s="112">
        <v>0</v>
      </c>
      <c r="CF90" s="117">
        <v>0</v>
      </c>
      <c r="CG90" s="112">
        <v>0</v>
      </c>
      <c r="CH90" s="260">
        <v>0</v>
      </c>
      <c r="CI90" s="40"/>
      <c r="CJ90" s="17">
        <f t="shared" si="114"/>
        <v>0</v>
      </c>
      <c r="CK90" s="36">
        <f t="shared" si="115"/>
        <v>0</v>
      </c>
      <c r="CL90" s="120">
        <v>0</v>
      </c>
      <c r="CM90" s="121">
        <v>0</v>
      </c>
      <c r="CN90" s="55">
        <v>0</v>
      </c>
      <c r="CO90" s="55">
        <v>0</v>
      </c>
      <c r="CP90" s="40"/>
      <c r="CQ90" s="17">
        <f t="shared" si="116"/>
        <v>0</v>
      </c>
      <c r="CR90" s="36">
        <f t="shared" si="117"/>
        <v>0</v>
      </c>
      <c r="CS90" s="122">
        <v>0</v>
      </c>
      <c r="CT90" s="121">
        <v>0</v>
      </c>
      <c r="CU90" s="122">
        <v>0</v>
      </c>
      <c r="CV90" s="122">
        <v>0</v>
      </c>
      <c r="CW90" s="40"/>
      <c r="CX90" s="17">
        <f t="shared" si="118"/>
        <v>0</v>
      </c>
      <c r="CY90" s="36">
        <f t="shared" si="119"/>
        <v>0</v>
      </c>
      <c r="CZ90" s="112">
        <v>0</v>
      </c>
      <c r="DA90" s="117">
        <v>0</v>
      </c>
      <c r="DB90" s="112">
        <v>0</v>
      </c>
      <c r="DC90" s="112">
        <v>0</v>
      </c>
      <c r="DD90" s="40"/>
      <c r="DE90" s="17">
        <f t="shared" si="120"/>
        <v>0</v>
      </c>
      <c r="DF90" s="36">
        <f t="shared" si="121"/>
        <v>0</v>
      </c>
      <c r="DG90" s="126">
        <v>0</v>
      </c>
      <c r="DH90" s="32">
        <v>0</v>
      </c>
      <c r="DI90" s="17">
        <v>0</v>
      </c>
      <c r="DJ90" s="18">
        <v>0</v>
      </c>
      <c r="DK90" s="40"/>
      <c r="DL90" s="17">
        <f t="shared" si="122"/>
        <v>0</v>
      </c>
      <c r="DM90" s="36">
        <f t="shared" si="123"/>
        <v>0</v>
      </c>
      <c r="DN90" s="33">
        <v>0</v>
      </c>
      <c r="DO90" s="32">
        <v>0</v>
      </c>
      <c r="DP90" s="18">
        <v>0</v>
      </c>
      <c r="DQ90" s="18">
        <v>0</v>
      </c>
      <c r="DR90" s="40">
        <f t="shared" si="124"/>
        <v>0</v>
      </c>
      <c r="DS90" s="17">
        <f t="shared" si="125"/>
        <v>0</v>
      </c>
      <c r="DT90" s="36">
        <f t="shared" si="126"/>
        <v>0</v>
      </c>
      <c r="DU90" s="18">
        <v>0</v>
      </c>
      <c r="DV90" s="26">
        <v>0</v>
      </c>
      <c r="DW90" s="18">
        <v>0</v>
      </c>
      <c r="DX90" s="18">
        <v>0</v>
      </c>
      <c r="DY90" s="40">
        <f t="shared" si="127"/>
        <v>0</v>
      </c>
      <c r="DZ90" s="17">
        <f t="shared" si="128"/>
        <v>0</v>
      </c>
      <c r="EA90" s="36">
        <f t="shared" si="129"/>
        <v>0</v>
      </c>
      <c r="EB90" s="18">
        <v>0</v>
      </c>
      <c r="EC90" s="26">
        <v>0</v>
      </c>
      <c r="ED90" s="18">
        <v>0</v>
      </c>
      <c r="EE90" s="18">
        <v>0</v>
      </c>
      <c r="EF90" s="40">
        <f t="shared" si="130"/>
        <v>0</v>
      </c>
      <c r="EG90" s="17">
        <f t="shared" si="131"/>
        <v>0</v>
      </c>
      <c r="EH90" s="36">
        <f t="shared" si="132"/>
        <v>0</v>
      </c>
      <c r="EI90" s="18">
        <v>1</v>
      </c>
      <c r="EJ90" s="26">
        <v>0</v>
      </c>
      <c r="EK90" s="18">
        <v>0</v>
      </c>
      <c r="EL90" s="18">
        <v>0</v>
      </c>
      <c r="EM90" s="40"/>
      <c r="EN90" s="17">
        <f t="shared" si="133"/>
        <v>0</v>
      </c>
      <c r="EO90" s="36">
        <f t="shared" si="134"/>
        <v>0</v>
      </c>
      <c r="EP90" s="18">
        <v>0</v>
      </c>
      <c r="EQ90" s="26">
        <v>0</v>
      </c>
      <c r="ER90" s="18">
        <v>0</v>
      </c>
      <c r="ES90" s="18">
        <v>0</v>
      </c>
      <c r="ET90" s="40"/>
      <c r="EU90" s="17">
        <f t="shared" si="135"/>
        <v>0</v>
      </c>
      <c r="EV90" s="36">
        <f t="shared" si="136"/>
        <v>0</v>
      </c>
      <c r="EW90" s="18">
        <v>0</v>
      </c>
      <c r="EX90" s="26">
        <v>0</v>
      </c>
      <c r="EY90" s="17">
        <v>0</v>
      </c>
      <c r="EZ90" s="18">
        <v>0</v>
      </c>
      <c r="FA90" s="40"/>
      <c r="FB90" s="17">
        <f t="shared" si="153"/>
        <v>0</v>
      </c>
      <c r="FC90" s="36">
        <f t="shared" si="154"/>
        <v>0</v>
      </c>
      <c r="FD90" s="18">
        <v>0</v>
      </c>
      <c r="FE90" s="26">
        <v>0</v>
      </c>
      <c r="FF90" s="17">
        <v>0</v>
      </c>
      <c r="FG90" s="18">
        <v>0</v>
      </c>
      <c r="FH90" s="40"/>
      <c r="FI90" s="17"/>
      <c r="FJ90" s="36">
        <f t="shared" si="156"/>
        <v>0</v>
      </c>
      <c r="FK90" s="18">
        <v>0</v>
      </c>
      <c r="FL90" s="26">
        <v>0</v>
      </c>
      <c r="FM90" s="17">
        <v>0</v>
      </c>
      <c r="FN90" s="18">
        <v>0</v>
      </c>
      <c r="FO90" s="40"/>
      <c r="FP90" s="17">
        <f t="shared" si="157"/>
        <v>0</v>
      </c>
      <c r="FQ90" s="36">
        <f t="shared" si="158"/>
        <v>0</v>
      </c>
      <c r="FR90" s="18">
        <v>0</v>
      </c>
      <c r="FS90" s="26">
        <v>0</v>
      </c>
      <c r="FT90" s="17">
        <v>0</v>
      </c>
      <c r="FU90" s="18">
        <v>0</v>
      </c>
      <c r="FV90" s="40"/>
      <c r="FW90" s="17">
        <f t="shared" si="159"/>
        <v>0</v>
      </c>
      <c r="FX90" s="36">
        <f t="shared" si="160"/>
        <v>0</v>
      </c>
      <c r="FY90" s="18">
        <v>0</v>
      </c>
      <c r="FZ90" s="26">
        <v>0</v>
      </c>
      <c r="GA90" s="17">
        <v>0</v>
      </c>
      <c r="GB90" s="18">
        <v>0</v>
      </c>
      <c r="GC90" s="40"/>
      <c r="GD90" s="17">
        <f t="shared" si="161"/>
        <v>0</v>
      </c>
      <c r="GE90" s="36">
        <f t="shared" si="162"/>
        <v>0</v>
      </c>
      <c r="GF90" s="18">
        <v>0</v>
      </c>
      <c r="GG90" s="26">
        <v>0</v>
      </c>
      <c r="GH90" s="18">
        <v>0</v>
      </c>
      <c r="GI90" s="18">
        <v>0</v>
      </c>
      <c r="GJ90" s="40"/>
      <c r="GK90" s="17">
        <f t="shared" si="163"/>
        <v>0</v>
      </c>
      <c r="GL90" s="36">
        <f t="shared" si="164"/>
        <v>0</v>
      </c>
      <c r="GM90" s="18">
        <v>0</v>
      </c>
      <c r="GN90" s="26">
        <v>0</v>
      </c>
      <c r="GO90" s="18">
        <v>0</v>
      </c>
      <c r="GP90" s="18">
        <v>0</v>
      </c>
      <c r="GQ90" s="40"/>
      <c r="GR90" s="17">
        <f t="shared" si="165"/>
        <v>0</v>
      </c>
      <c r="GS90" s="36">
        <f t="shared" si="166"/>
        <v>0</v>
      </c>
      <c r="GT90" s="18">
        <v>0</v>
      </c>
      <c r="GU90" s="26">
        <v>0</v>
      </c>
      <c r="GV90" s="18">
        <v>0</v>
      </c>
      <c r="GW90" s="18">
        <v>0</v>
      </c>
      <c r="GX90" s="40"/>
      <c r="GY90" s="17">
        <f t="shared" si="137"/>
        <v>0</v>
      </c>
      <c r="GZ90" s="36">
        <f t="shared" si="138"/>
        <v>0</v>
      </c>
      <c r="HA90" s="18">
        <v>0</v>
      </c>
      <c r="HB90" s="26">
        <v>0</v>
      </c>
      <c r="HC90" s="18">
        <v>0</v>
      </c>
      <c r="HD90" s="18">
        <v>0</v>
      </c>
      <c r="HE90" s="40"/>
      <c r="HF90" s="17">
        <f t="shared" si="167"/>
        <v>0</v>
      </c>
      <c r="HG90" s="36">
        <f t="shared" si="168"/>
        <v>0</v>
      </c>
      <c r="HH90" s="18">
        <v>0</v>
      </c>
      <c r="HI90" s="26">
        <v>0</v>
      </c>
      <c r="HJ90" s="17">
        <v>0</v>
      </c>
      <c r="HK90" s="18">
        <v>0</v>
      </c>
      <c r="HL90" s="40"/>
      <c r="HM90" s="17">
        <f t="shared" si="169"/>
        <v>0</v>
      </c>
      <c r="HN90" s="36">
        <f t="shared" si="170"/>
        <v>0</v>
      </c>
      <c r="HO90" s="18"/>
      <c r="HP90" s="26"/>
      <c r="HQ90" s="17"/>
      <c r="HR90" s="18"/>
      <c r="HS90" s="40"/>
      <c r="HT90" s="17"/>
      <c r="HU90" s="36"/>
      <c r="HV90" s="17"/>
      <c r="HW90" s="17"/>
      <c r="HX90" s="18"/>
      <c r="HY90" s="18"/>
      <c r="HZ90" s="17"/>
      <c r="IA90" s="17"/>
      <c r="IB90" s="17">
        <v>0</v>
      </c>
      <c r="IC90" s="17">
        <v>0</v>
      </c>
      <c r="ID90" s="17">
        <v>0</v>
      </c>
      <c r="IE90" s="17">
        <v>0</v>
      </c>
      <c r="IF90" s="41"/>
      <c r="IG90" s="41"/>
      <c r="IH90" s="41"/>
      <c r="II90" s="41"/>
      <c r="IJ90" s="41"/>
      <c r="IK90" s="41"/>
      <c r="IL90" s="18"/>
      <c r="IM90" s="41"/>
      <c r="IN90" s="41"/>
      <c r="IO90" s="41"/>
      <c r="IP90" s="18"/>
      <c r="IQ90" s="18"/>
      <c r="IR90" s="18">
        <f t="shared" si="139"/>
        <v>0</v>
      </c>
      <c r="IS90" s="18">
        <f t="shared" si="140"/>
        <v>0</v>
      </c>
      <c r="IT90" s="17">
        <v>119</v>
      </c>
      <c r="IU90" s="18">
        <f t="shared" si="171"/>
        <v>0</v>
      </c>
      <c r="IV90" s="36">
        <f t="shared" si="141"/>
        <v>0</v>
      </c>
      <c r="IW90" s="18">
        <f t="shared" si="142"/>
        <v>0</v>
      </c>
      <c r="IX90" s="42">
        <f t="shared" si="143"/>
        <v>0</v>
      </c>
      <c r="IY90" s="43"/>
      <c r="IZ90" s="43"/>
    </row>
    <row r="91" spans="1:260">
      <c r="A91" s="16"/>
      <c r="B91" s="20" t="s">
        <v>51</v>
      </c>
      <c r="C91" s="18">
        <v>6939962753539</v>
      </c>
      <c r="D91" s="18">
        <v>21065213000082</v>
      </c>
      <c r="E91" s="22" t="s">
        <v>325</v>
      </c>
      <c r="F91" s="19" t="s">
        <v>326</v>
      </c>
      <c r="G91" s="17" t="s">
        <v>129</v>
      </c>
      <c r="H91" s="26">
        <f>VLOOKUP(C91,供应链!E:J,6,0)</f>
        <v>1</v>
      </c>
      <c r="I91" s="17">
        <f>VLOOKUP(C91,供应链!E:H,4,0)</f>
        <v>896</v>
      </c>
      <c r="J91" s="17">
        <f>VLOOKUP(C91,供应链!E:K,7,0)</f>
        <v>0</v>
      </c>
      <c r="K91" s="18">
        <f>VLOOKUP(C91,供应链!E:I,5,0)</f>
        <v>49.3405008522355</v>
      </c>
      <c r="L91" s="27">
        <f t="shared" si="102"/>
        <v>0.00721668781066073</v>
      </c>
      <c r="M91" s="17">
        <v>933</v>
      </c>
      <c r="N91" s="26">
        <v>0.082529474812433</v>
      </c>
      <c r="O91" s="18">
        <v>77</v>
      </c>
      <c r="P91" s="18">
        <v>5459</v>
      </c>
      <c r="Q91" s="40">
        <f t="shared" si="144"/>
        <v>70.8961038961039</v>
      </c>
      <c r="R91" s="17">
        <f t="shared" si="103"/>
        <v>-1394</v>
      </c>
      <c r="S91" s="36">
        <f t="shared" si="104"/>
        <v>-0.255358124198571</v>
      </c>
      <c r="T91" s="17">
        <v>776</v>
      </c>
      <c r="U91" s="26">
        <v>0.0579896907216495</v>
      </c>
      <c r="V91" s="18">
        <v>45</v>
      </c>
      <c r="W91" s="18">
        <v>3202</v>
      </c>
      <c r="X91" s="40">
        <f t="shared" si="105"/>
        <v>71.1555555555556</v>
      </c>
      <c r="Y91" s="17">
        <f t="shared" si="172"/>
        <v>-803</v>
      </c>
      <c r="Z91" s="36">
        <f t="shared" si="173"/>
        <v>-0.250780762023735</v>
      </c>
      <c r="AA91" s="17">
        <v>746</v>
      </c>
      <c r="AB91" s="26">
        <v>0.0737265415549598</v>
      </c>
      <c r="AC91" s="18">
        <v>55</v>
      </c>
      <c r="AD91" s="18">
        <v>3895</v>
      </c>
      <c r="AE91" s="40">
        <v>89</v>
      </c>
      <c r="AF91" s="17">
        <f t="shared" si="145"/>
        <v>0</v>
      </c>
      <c r="AG91" s="36">
        <f t="shared" si="146"/>
        <v>0</v>
      </c>
      <c r="AH91" s="17">
        <v>505</v>
      </c>
      <c r="AI91" s="26">
        <v>0.0356435643564356</v>
      </c>
      <c r="AJ91" s="18">
        <v>18</v>
      </c>
      <c r="AK91" s="18">
        <v>1479</v>
      </c>
      <c r="AL91" s="40">
        <v>89</v>
      </c>
      <c r="AM91" s="17">
        <f t="shared" si="147"/>
        <v>0</v>
      </c>
      <c r="AN91" s="36">
        <f t="shared" si="148"/>
        <v>0</v>
      </c>
      <c r="AO91" s="17">
        <v>459</v>
      </c>
      <c r="AP91" s="26">
        <v>0.037037037037037</v>
      </c>
      <c r="AQ91" s="18">
        <v>17</v>
      </c>
      <c r="AR91" s="18">
        <v>1387</v>
      </c>
      <c r="AS91" s="40">
        <v>89</v>
      </c>
      <c r="AT91" s="17">
        <f t="shared" si="149"/>
        <v>0</v>
      </c>
      <c r="AU91" s="36">
        <f t="shared" si="150"/>
        <v>0</v>
      </c>
      <c r="AV91" s="17">
        <v>719</v>
      </c>
      <c r="AW91" s="26">
        <v>0.0347705146036161</v>
      </c>
      <c r="AX91" s="18">
        <v>25</v>
      </c>
      <c r="AY91" s="18">
        <v>1950</v>
      </c>
      <c r="AZ91" s="40">
        <v>89</v>
      </c>
      <c r="BA91" s="17">
        <f t="shared" si="151"/>
        <v>0</v>
      </c>
      <c r="BB91" s="36">
        <f t="shared" si="152"/>
        <v>0</v>
      </c>
      <c r="BC91" s="17">
        <v>620</v>
      </c>
      <c r="BD91" s="26">
        <v>0.0451612903225806</v>
      </c>
      <c r="BE91" s="17">
        <v>28</v>
      </c>
      <c r="BF91" s="18">
        <v>2289</v>
      </c>
      <c r="BG91" s="40">
        <v>89</v>
      </c>
      <c r="BH91" s="17">
        <f t="shared" si="106"/>
        <v>0</v>
      </c>
      <c r="BI91" s="36">
        <f t="shared" si="107"/>
        <v>0</v>
      </c>
      <c r="BJ91" s="17">
        <v>509</v>
      </c>
      <c r="BK91" s="32">
        <v>0.0275049115913556</v>
      </c>
      <c r="BL91" s="17">
        <v>14</v>
      </c>
      <c r="BM91" s="18">
        <v>1087</v>
      </c>
      <c r="BN91" s="40">
        <v>89</v>
      </c>
      <c r="BO91" s="17">
        <f t="shared" si="108"/>
        <v>0</v>
      </c>
      <c r="BP91" s="36">
        <f t="shared" si="109"/>
        <v>0</v>
      </c>
      <c r="BQ91" s="17">
        <v>404</v>
      </c>
      <c r="BR91" s="32">
        <v>0.0297029702970297</v>
      </c>
      <c r="BS91" s="18">
        <v>12</v>
      </c>
      <c r="BT91" s="18">
        <v>992</v>
      </c>
      <c r="BU91" s="40">
        <v>89</v>
      </c>
      <c r="BV91" s="17">
        <f t="shared" si="110"/>
        <v>0</v>
      </c>
      <c r="BW91" s="36">
        <f t="shared" si="111"/>
        <v>0</v>
      </c>
      <c r="BX91" s="112">
        <v>374</v>
      </c>
      <c r="BY91" s="117">
        <v>0.0320855614973262</v>
      </c>
      <c r="BZ91" s="18">
        <v>12</v>
      </c>
      <c r="CA91" s="112">
        <v>981</v>
      </c>
      <c r="CB91" s="40">
        <v>89</v>
      </c>
      <c r="CC91" s="17">
        <f t="shared" si="112"/>
        <v>0</v>
      </c>
      <c r="CD91" s="36">
        <f t="shared" si="113"/>
        <v>0</v>
      </c>
      <c r="CE91" s="112">
        <v>367</v>
      </c>
      <c r="CF91" s="117">
        <v>0.0354223433242507</v>
      </c>
      <c r="CG91" s="112">
        <v>13</v>
      </c>
      <c r="CH91" s="260">
        <v>1058</v>
      </c>
      <c r="CI91" s="40">
        <v>89</v>
      </c>
      <c r="CJ91" s="17">
        <f t="shared" si="114"/>
        <v>0</v>
      </c>
      <c r="CK91" s="36">
        <f t="shared" si="115"/>
        <v>0</v>
      </c>
      <c r="CL91" s="120">
        <v>357</v>
      </c>
      <c r="CM91" s="121">
        <v>0.0224089635854342</v>
      </c>
      <c r="CN91" s="55">
        <v>8</v>
      </c>
      <c r="CO91" s="55">
        <v>693</v>
      </c>
      <c r="CP91" s="40">
        <v>89</v>
      </c>
      <c r="CQ91" s="17">
        <f t="shared" si="116"/>
        <v>0</v>
      </c>
      <c r="CR91" s="36">
        <f t="shared" si="117"/>
        <v>0</v>
      </c>
      <c r="CS91" s="122">
        <v>263</v>
      </c>
      <c r="CT91" s="121">
        <v>0.0304182509505703</v>
      </c>
      <c r="CU91" s="122">
        <v>8</v>
      </c>
      <c r="CV91" s="122">
        <v>666</v>
      </c>
      <c r="CW91" s="40">
        <v>89</v>
      </c>
      <c r="CX91" s="17">
        <f t="shared" si="118"/>
        <v>0</v>
      </c>
      <c r="CY91" s="36">
        <f t="shared" si="119"/>
        <v>0</v>
      </c>
      <c r="CZ91" s="112">
        <v>287</v>
      </c>
      <c r="DA91" s="117">
        <v>0.0209059233449477</v>
      </c>
      <c r="DB91" s="112">
        <v>6</v>
      </c>
      <c r="DC91" s="112">
        <v>486</v>
      </c>
      <c r="DD91" s="40">
        <v>89</v>
      </c>
      <c r="DE91" s="17">
        <f t="shared" si="120"/>
        <v>0</v>
      </c>
      <c r="DF91" s="36">
        <f t="shared" si="121"/>
        <v>0</v>
      </c>
      <c r="DG91" s="126">
        <v>465</v>
      </c>
      <c r="DH91" s="32">
        <v>0</v>
      </c>
      <c r="DI91" s="17">
        <v>0</v>
      </c>
      <c r="DJ91" s="18">
        <v>0</v>
      </c>
      <c r="DK91" s="40">
        <v>89</v>
      </c>
      <c r="DL91" s="17">
        <f t="shared" si="122"/>
        <v>0</v>
      </c>
      <c r="DM91" s="36">
        <f t="shared" si="123"/>
        <v>0</v>
      </c>
      <c r="DN91" s="33">
        <v>749</v>
      </c>
      <c r="DO91" s="32">
        <v>0.0894526034712951</v>
      </c>
      <c r="DP91" s="18">
        <v>67</v>
      </c>
      <c r="DQ91" s="18">
        <v>4459</v>
      </c>
      <c r="DR91" s="40">
        <f t="shared" si="124"/>
        <v>66.5522388059701</v>
      </c>
      <c r="DS91" s="17">
        <f t="shared" si="125"/>
        <v>-1504</v>
      </c>
      <c r="DT91" s="36">
        <f t="shared" si="126"/>
        <v>-0.337295357703521</v>
      </c>
      <c r="DU91" s="18">
        <v>623</v>
      </c>
      <c r="DV91" s="26">
        <v>0.043338683788122</v>
      </c>
      <c r="DW91" s="18">
        <v>27</v>
      </c>
      <c r="DX91" s="18">
        <v>1840</v>
      </c>
      <c r="DY91" s="40">
        <f t="shared" si="127"/>
        <v>68.1481481481482</v>
      </c>
      <c r="DZ91" s="17">
        <f t="shared" si="128"/>
        <v>-563</v>
      </c>
      <c r="EA91" s="36">
        <f t="shared" si="129"/>
        <v>-0.305978260869565</v>
      </c>
      <c r="EB91" s="18">
        <v>1059</v>
      </c>
      <c r="EC91" s="26">
        <v>0.0859301227573182</v>
      </c>
      <c r="ED91" s="18">
        <v>91</v>
      </c>
      <c r="EE91" s="18">
        <v>5899</v>
      </c>
      <c r="EF91" s="40">
        <f t="shared" si="130"/>
        <v>64.8241758241758</v>
      </c>
      <c r="EG91" s="17">
        <f t="shared" si="131"/>
        <v>-2200</v>
      </c>
      <c r="EH91" s="36">
        <f t="shared" si="132"/>
        <v>-0.372944566875742</v>
      </c>
      <c r="EI91" s="18">
        <v>541</v>
      </c>
      <c r="EJ91" s="26">
        <v>0.0462107208872458</v>
      </c>
      <c r="EK91" s="18">
        <v>25</v>
      </c>
      <c r="EL91" s="18">
        <v>1677</v>
      </c>
      <c r="EM91" s="40">
        <v>89</v>
      </c>
      <c r="EN91" s="17">
        <f t="shared" si="133"/>
        <v>0</v>
      </c>
      <c r="EO91" s="36">
        <f t="shared" si="134"/>
        <v>0</v>
      </c>
      <c r="EP91" s="18">
        <v>532</v>
      </c>
      <c r="EQ91" s="26">
        <v>0.0695488721804511</v>
      </c>
      <c r="ER91" s="18">
        <v>37</v>
      </c>
      <c r="ES91" s="18">
        <v>2652</v>
      </c>
      <c r="ET91" s="40">
        <v>89</v>
      </c>
      <c r="EU91" s="17">
        <f t="shared" si="135"/>
        <v>0</v>
      </c>
      <c r="EV91" s="36">
        <f t="shared" si="136"/>
        <v>0</v>
      </c>
      <c r="EW91" s="18">
        <v>290</v>
      </c>
      <c r="EX91" s="26">
        <v>0.0551724137931034</v>
      </c>
      <c r="EY91" s="17">
        <v>16</v>
      </c>
      <c r="EZ91" s="18">
        <v>1425</v>
      </c>
      <c r="FA91" s="40">
        <v>89</v>
      </c>
      <c r="FB91" s="17">
        <f t="shared" si="153"/>
        <v>0</v>
      </c>
      <c r="FC91" s="36">
        <f t="shared" si="154"/>
        <v>0</v>
      </c>
      <c r="FD91" s="18">
        <v>278</v>
      </c>
      <c r="FE91" s="26">
        <v>0.0467625899280576</v>
      </c>
      <c r="FF91" s="17">
        <v>13</v>
      </c>
      <c r="FG91" s="18">
        <v>1147</v>
      </c>
      <c r="FH91" s="40">
        <v>89</v>
      </c>
      <c r="FI91" s="17">
        <f t="shared" si="155"/>
        <v>0</v>
      </c>
      <c r="FJ91" s="36">
        <f t="shared" si="156"/>
        <v>0</v>
      </c>
      <c r="FK91" s="18">
        <v>249</v>
      </c>
      <c r="FL91" s="26">
        <v>0.0481927710843374</v>
      </c>
      <c r="FM91" s="17">
        <v>12</v>
      </c>
      <c r="FN91" s="18">
        <v>1068</v>
      </c>
      <c r="FO91" s="40">
        <v>89</v>
      </c>
      <c r="FP91" s="17">
        <f t="shared" si="157"/>
        <v>0</v>
      </c>
      <c r="FQ91" s="36">
        <f t="shared" si="158"/>
        <v>0</v>
      </c>
      <c r="FR91" s="18">
        <v>195</v>
      </c>
      <c r="FS91" s="26">
        <v>0.0769230769230769</v>
      </c>
      <c r="FT91" s="17">
        <v>15</v>
      </c>
      <c r="FU91" s="18">
        <v>1325</v>
      </c>
      <c r="FV91" s="40">
        <v>89</v>
      </c>
      <c r="FW91" s="17">
        <f t="shared" si="159"/>
        <v>0</v>
      </c>
      <c r="FX91" s="36">
        <f t="shared" si="160"/>
        <v>0</v>
      </c>
      <c r="FY91" s="18">
        <v>221</v>
      </c>
      <c r="FZ91" s="26">
        <v>0.0407239819004525</v>
      </c>
      <c r="GA91" s="17">
        <v>9</v>
      </c>
      <c r="GB91" s="18">
        <v>796</v>
      </c>
      <c r="GC91" s="40">
        <v>89</v>
      </c>
      <c r="GD91" s="17">
        <f t="shared" si="161"/>
        <v>0</v>
      </c>
      <c r="GE91" s="36">
        <f t="shared" si="162"/>
        <v>0</v>
      </c>
      <c r="GF91" s="18">
        <v>247</v>
      </c>
      <c r="GG91" s="26">
        <v>0.0647773279352227</v>
      </c>
      <c r="GH91" s="18">
        <v>16</v>
      </c>
      <c r="GI91" s="18">
        <v>1380</v>
      </c>
      <c r="GJ91" s="40">
        <v>89</v>
      </c>
      <c r="GK91" s="17">
        <f t="shared" si="163"/>
        <v>0</v>
      </c>
      <c r="GL91" s="36">
        <f t="shared" si="164"/>
        <v>0</v>
      </c>
      <c r="GM91" s="18">
        <v>269</v>
      </c>
      <c r="GN91" s="26">
        <v>0.033457249070632</v>
      </c>
      <c r="GO91" s="18">
        <v>9</v>
      </c>
      <c r="GP91" s="18">
        <v>803</v>
      </c>
      <c r="GQ91" s="40">
        <v>89</v>
      </c>
      <c r="GR91" s="17">
        <f t="shared" si="165"/>
        <v>0</v>
      </c>
      <c r="GS91" s="36">
        <f t="shared" si="166"/>
        <v>0</v>
      </c>
      <c r="GT91" s="18">
        <v>236</v>
      </c>
      <c r="GU91" s="26">
        <v>0.0338983050847458</v>
      </c>
      <c r="GV91" s="18">
        <v>8</v>
      </c>
      <c r="GW91" s="18">
        <v>688</v>
      </c>
      <c r="GX91" s="40">
        <v>89</v>
      </c>
      <c r="GY91" s="17">
        <f t="shared" si="137"/>
        <v>0</v>
      </c>
      <c r="GZ91" s="36">
        <f t="shared" si="138"/>
        <v>0</v>
      </c>
      <c r="HA91" s="18">
        <v>217</v>
      </c>
      <c r="HB91" s="26">
        <v>0.0230414746543779</v>
      </c>
      <c r="HC91" s="18">
        <v>5</v>
      </c>
      <c r="HD91" s="18">
        <v>431</v>
      </c>
      <c r="HE91" s="40">
        <v>89</v>
      </c>
      <c r="HF91" s="17">
        <f t="shared" si="167"/>
        <v>0</v>
      </c>
      <c r="HG91" s="36">
        <f t="shared" si="168"/>
        <v>0</v>
      </c>
      <c r="HH91" s="18">
        <v>214</v>
      </c>
      <c r="HI91" s="26">
        <v>0.0280373831775701</v>
      </c>
      <c r="HJ91" s="17">
        <v>6</v>
      </c>
      <c r="HK91" s="18">
        <v>523</v>
      </c>
      <c r="HL91" s="40">
        <v>89</v>
      </c>
      <c r="HM91" s="17">
        <f t="shared" si="169"/>
        <v>0</v>
      </c>
      <c r="HN91" s="36">
        <f t="shared" si="170"/>
        <v>0</v>
      </c>
      <c r="HO91" s="18"/>
      <c r="HP91" s="26"/>
      <c r="HQ91" s="17"/>
      <c r="HR91" s="18"/>
      <c r="HS91" s="40"/>
      <c r="HT91" s="17"/>
      <c r="HU91" s="36"/>
      <c r="HV91" s="17">
        <v>353</v>
      </c>
      <c r="HW91" s="17">
        <v>26610.14</v>
      </c>
      <c r="HX91" s="18">
        <v>466</v>
      </c>
      <c r="HY91" s="18">
        <v>37635.51</v>
      </c>
      <c r="HZ91" s="17">
        <v>889</v>
      </c>
      <c r="IA91" s="17">
        <v>71719</v>
      </c>
      <c r="IB91" s="17">
        <v>1163</v>
      </c>
      <c r="IC91" s="17">
        <v>94019</v>
      </c>
      <c r="ID91" s="17">
        <v>1205</v>
      </c>
      <c r="IE91" s="17">
        <v>97394</v>
      </c>
      <c r="IF91" s="41"/>
      <c r="IG91" s="41"/>
      <c r="IH91" s="41"/>
      <c r="II91" s="41"/>
      <c r="IJ91" s="41"/>
      <c r="IK91" s="41"/>
      <c r="IL91" s="18"/>
      <c r="IM91" s="41"/>
      <c r="IN91" s="41"/>
      <c r="IO91" s="41"/>
      <c r="IP91" s="18"/>
      <c r="IQ91" s="18"/>
      <c r="IR91" s="18">
        <f t="shared" si="139"/>
        <v>694</v>
      </c>
      <c r="IS91" s="18">
        <f t="shared" si="140"/>
        <v>51737</v>
      </c>
      <c r="IT91" s="17">
        <v>89</v>
      </c>
      <c r="IU91" s="18">
        <f t="shared" si="171"/>
        <v>-6464</v>
      </c>
      <c r="IV91" s="36">
        <f t="shared" si="141"/>
        <v>-0.12493959835321</v>
      </c>
      <c r="IW91" s="18">
        <f t="shared" si="142"/>
        <v>4770</v>
      </c>
      <c r="IX91" s="42">
        <f t="shared" si="143"/>
        <v>379114.65</v>
      </c>
      <c r="IY91" s="43"/>
      <c r="IZ91" s="43"/>
    </row>
    <row r="92" spans="1:260">
      <c r="A92" s="16"/>
      <c r="B92" s="17" t="s">
        <v>51</v>
      </c>
      <c r="C92" s="18">
        <v>6939962763736</v>
      </c>
      <c r="D92" s="18">
        <v>21065213000142</v>
      </c>
      <c r="E92" s="22" t="s">
        <v>327</v>
      </c>
      <c r="F92" s="19" t="s">
        <v>328</v>
      </c>
      <c r="G92" s="17" t="s">
        <v>129</v>
      </c>
      <c r="H92" s="26">
        <f>VLOOKUP(C92,供应链!E:J,6,0)</f>
        <v>1</v>
      </c>
      <c r="I92" s="17">
        <f>VLOOKUP(C92,供应链!E:H,4,0)</f>
        <v>620</v>
      </c>
      <c r="J92" s="17">
        <f>VLOOKUP(C92,供应链!E:K,7,0)</f>
        <v>144</v>
      </c>
      <c r="K92" s="18">
        <f>VLOOKUP(C92,供应链!E:I,5,0)</f>
        <v>40.7338163122225</v>
      </c>
      <c r="L92" s="27">
        <f t="shared" si="102"/>
        <v>0.00724788386747915</v>
      </c>
      <c r="M92" s="17">
        <v>692</v>
      </c>
      <c r="N92" s="26">
        <v>0.0852601156069364</v>
      </c>
      <c r="O92" s="18">
        <v>59</v>
      </c>
      <c r="P92" s="18">
        <v>4111</v>
      </c>
      <c r="Q92" s="40">
        <f t="shared" si="144"/>
        <v>69.6779661016949</v>
      </c>
      <c r="R92" s="17">
        <f t="shared" si="103"/>
        <v>-2320</v>
      </c>
      <c r="S92" s="36">
        <f t="shared" si="104"/>
        <v>-0.564339576745317</v>
      </c>
      <c r="T92" s="17">
        <v>585</v>
      </c>
      <c r="U92" s="26">
        <v>0.0871794871794872</v>
      </c>
      <c r="V92" s="18">
        <v>51</v>
      </c>
      <c r="W92" s="18">
        <v>3599</v>
      </c>
      <c r="X92" s="40">
        <f t="shared" si="105"/>
        <v>70.5686274509804</v>
      </c>
      <c r="Y92" s="17">
        <f t="shared" si="172"/>
        <v>-1960</v>
      </c>
      <c r="Z92" s="36">
        <f t="shared" si="173"/>
        <v>-0.544595721033621</v>
      </c>
      <c r="AA92" s="17">
        <v>539</v>
      </c>
      <c r="AB92" s="26">
        <v>0.102040816326531</v>
      </c>
      <c r="AC92" s="18">
        <v>55</v>
      </c>
      <c r="AD92" s="18">
        <v>3724</v>
      </c>
      <c r="AE92" s="40">
        <v>109</v>
      </c>
      <c r="AF92" s="17">
        <f t="shared" si="145"/>
        <v>0</v>
      </c>
      <c r="AG92" s="36">
        <f t="shared" si="146"/>
        <v>0</v>
      </c>
      <c r="AH92" s="17">
        <v>320</v>
      </c>
      <c r="AI92" s="26">
        <v>0.0375</v>
      </c>
      <c r="AJ92" s="18">
        <v>12</v>
      </c>
      <c r="AK92" s="18">
        <v>936</v>
      </c>
      <c r="AL92" s="40">
        <v>109</v>
      </c>
      <c r="AM92" s="17">
        <f t="shared" si="147"/>
        <v>0</v>
      </c>
      <c r="AN92" s="36">
        <f t="shared" si="148"/>
        <v>0</v>
      </c>
      <c r="AO92" s="17">
        <v>377</v>
      </c>
      <c r="AP92" s="26">
        <v>0.0397877984084881</v>
      </c>
      <c r="AQ92" s="18">
        <v>15</v>
      </c>
      <c r="AR92" s="18">
        <v>1267</v>
      </c>
      <c r="AS92" s="40">
        <v>109</v>
      </c>
      <c r="AT92" s="17">
        <f t="shared" si="149"/>
        <v>0</v>
      </c>
      <c r="AU92" s="36">
        <f t="shared" si="150"/>
        <v>0</v>
      </c>
      <c r="AV92" s="17">
        <v>443</v>
      </c>
      <c r="AW92" s="26">
        <v>0.0496613995485327</v>
      </c>
      <c r="AX92" s="18">
        <v>22</v>
      </c>
      <c r="AY92" s="18">
        <v>1838</v>
      </c>
      <c r="AZ92" s="40">
        <v>109</v>
      </c>
      <c r="BA92" s="17">
        <f t="shared" si="151"/>
        <v>0</v>
      </c>
      <c r="BB92" s="36">
        <f t="shared" si="152"/>
        <v>0</v>
      </c>
      <c r="BC92" s="17">
        <v>430</v>
      </c>
      <c r="BD92" s="26">
        <v>0.0581395348837209</v>
      </c>
      <c r="BE92" s="17">
        <v>25</v>
      </c>
      <c r="BF92" s="18">
        <v>2065</v>
      </c>
      <c r="BG92" s="40">
        <v>109</v>
      </c>
      <c r="BH92" s="17">
        <f t="shared" si="106"/>
        <v>0</v>
      </c>
      <c r="BI92" s="36">
        <f t="shared" si="107"/>
        <v>0</v>
      </c>
      <c r="BJ92" s="17">
        <v>417</v>
      </c>
      <c r="BK92" s="32">
        <v>0.0551558752997602</v>
      </c>
      <c r="BL92" s="17">
        <v>23</v>
      </c>
      <c r="BM92" s="18">
        <v>1828</v>
      </c>
      <c r="BN92" s="40">
        <v>109</v>
      </c>
      <c r="BO92" s="17">
        <f t="shared" si="108"/>
        <v>0</v>
      </c>
      <c r="BP92" s="36">
        <f t="shared" si="109"/>
        <v>0</v>
      </c>
      <c r="BQ92" s="17">
        <v>339</v>
      </c>
      <c r="BR92" s="32">
        <v>0.056047197640118</v>
      </c>
      <c r="BS92" s="18">
        <v>19</v>
      </c>
      <c r="BT92" s="18">
        <v>1563</v>
      </c>
      <c r="BU92" s="40">
        <v>109</v>
      </c>
      <c r="BV92" s="17">
        <f t="shared" si="110"/>
        <v>0</v>
      </c>
      <c r="BW92" s="36">
        <f t="shared" si="111"/>
        <v>0</v>
      </c>
      <c r="BX92" s="112">
        <v>308</v>
      </c>
      <c r="BY92" s="117">
        <v>0.0487012987012987</v>
      </c>
      <c r="BZ92" s="18">
        <v>15</v>
      </c>
      <c r="CA92" s="112">
        <v>1255</v>
      </c>
      <c r="CB92" s="40">
        <v>109</v>
      </c>
      <c r="CC92" s="17">
        <f t="shared" si="112"/>
        <v>0</v>
      </c>
      <c r="CD92" s="36">
        <f t="shared" si="113"/>
        <v>0</v>
      </c>
      <c r="CE92" s="112">
        <v>276</v>
      </c>
      <c r="CF92" s="117">
        <v>0.072463768115942</v>
      </c>
      <c r="CG92" s="112">
        <v>20</v>
      </c>
      <c r="CH92" s="260">
        <v>1692</v>
      </c>
      <c r="CI92" s="40">
        <v>109</v>
      </c>
      <c r="CJ92" s="17">
        <f t="shared" si="114"/>
        <v>0</v>
      </c>
      <c r="CK92" s="36">
        <f t="shared" si="115"/>
        <v>0</v>
      </c>
      <c r="CL92" s="120">
        <v>347</v>
      </c>
      <c r="CM92" s="121">
        <v>0.0720461095100865</v>
      </c>
      <c r="CN92" s="55">
        <v>25</v>
      </c>
      <c r="CO92" s="55">
        <v>2080</v>
      </c>
      <c r="CP92" s="40">
        <v>109</v>
      </c>
      <c r="CQ92" s="17">
        <f t="shared" si="116"/>
        <v>0</v>
      </c>
      <c r="CR92" s="36">
        <f t="shared" si="117"/>
        <v>0</v>
      </c>
      <c r="CS92" s="122">
        <v>316</v>
      </c>
      <c r="CT92" s="121">
        <v>0.0379746835443038</v>
      </c>
      <c r="CU92" s="122">
        <v>12</v>
      </c>
      <c r="CV92" s="122">
        <v>1003</v>
      </c>
      <c r="CW92" s="40">
        <v>109</v>
      </c>
      <c r="CX92" s="17">
        <f t="shared" si="118"/>
        <v>0</v>
      </c>
      <c r="CY92" s="36">
        <f t="shared" si="119"/>
        <v>0</v>
      </c>
      <c r="CZ92" s="112">
        <v>376</v>
      </c>
      <c r="DA92" s="117">
        <v>0.0478723404255319</v>
      </c>
      <c r="DB92" s="112">
        <v>18</v>
      </c>
      <c r="DC92" s="112">
        <v>1525</v>
      </c>
      <c r="DD92" s="40">
        <v>109</v>
      </c>
      <c r="DE92" s="17">
        <f t="shared" si="120"/>
        <v>0</v>
      </c>
      <c r="DF92" s="36">
        <f t="shared" si="121"/>
        <v>0</v>
      </c>
      <c r="DG92" s="126">
        <v>591</v>
      </c>
      <c r="DH92" s="32">
        <v>0.00676818950930626</v>
      </c>
      <c r="DI92" s="17">
        <v>4</v>
      </c>
      <c r="DJ92" s="18">
        <v>316</v>
      </c>
      <c r="DK92" s="40">
        <v>109</v>
      </c>
      <c r="DL92" s="17">
        <f t="shared" si="122"/>
        <v>0</v>
      </c>
      <c r="DM92" s="36">
        <f t="shared" si="123"/>
        <v>0</v>
      </c>
      <c r="DN92" s="33">
        <v>926</v>
      </c>
      <c r="DO92" s="32">
        <v>0.0853131749460043</v>
      </c>
      <c r="DP92" s="18">
        <v>79</v>
      </c>
      <c r="DQ92" s="18">
        <v>5845</v>
      </c>
      <c r="DR92" s="40">
        <f t="shared" si="124"/>
        <v>73.9873417721519</v>
      </c>
      <c r="DS92" s="17">
        <f t="shared" si="125"/>
        <v>-2766</v>
      </c>
      <c r="DT92" s="36">
        <f t="shared" si="126"/>
        <v>-0.4732249786142</v>
      </c>
      <c r="DU92" s="18">
        <v>734</v>
      </c>
      <c r="DV92" s="26">
        <v>0.050408719346049</v>
      </c>
      <c r="DW92" s="18">
        <v>37</v>
      </c>
      <c r="DX92" s="18">
        <v>2700</v>
      </c>
      <c r="DY92" s="40">
        <f t="shared" si="127"/>
        <v>72.972972972973</v>
      </c>
      <c r="DZ92" s="17">
        <f t="shared" si="128"/>
        <v>-1333</v>
      </c>
      <c r="EA92" s="36">
        <f t="shared" si="129"/>
        <v>-0.493703703703704</v>
      </c>
      <c r="EB92" s="18">
        <v>1072</v>
      </c>
      <c r="EC92" s="26">
        <v>0.0755597014925373</v>
      </c>
      <c r="ED92" s="18">
        <v>81</v>
      </c>
      <c r="EE92" s="18">
        <v>6041</v>
      </c>
      <c r="EF92" s="40">
        <f t="shared" si="130"/>
        <v>74.5802469135803</v>
      </c>
      <c r="EG92" s="17">
        <f t="shared" si="131"/>
        <v>-2788</v>
      </c>
      <c r="EH92" s="36">
        <f t="shared" si="132"/>
        <v>-0.461512994537328</v>
      </c>
      <c r="EI92" s="18">
        <v>569</v>
      </c>
      <c r="EJ92" s="26">
        <v>0.0738137082601054</v>
      </c>
      <c r="EK92" s="18">
        <v>42</v>
      </c>
      <c r="EL92" s="18">
        <v>3201</v>
      </c>
      <c r="EM92" s="40">
        <v>109</v>
      </c>
      <c r="EN92" s="17">
        <f t="shared" si="133"/>
        <v>0</v>
      </c>
      <c r="EO92" s="36">
        <f t="shared" si="134"/>
        <v>0</v>
      </c>
      <c r="EP92" s="18">
        <v>532</v>
      </c>
      <c r="EQ92" s="26">
        <v>0.0845864661654135</v>
      </c>
      <c r="ER92" s="18">
        <v>45</v>
      </c>
      <c r="ES92" s="18">
        <v>3469</v>
      </c>
      <c r="ET92" s="40">
        <v>109</v>
      </c>
      <c r="EU92" s="17">
        <f t="shared" si="135"/>
        <v>0</v>
      </c>
      <c r="EV92" s="36">
        <f t="shared" si="136"/>
        <v>0</v>
      </c>
      <c r="EW92" s="18">
        <v>270</v>
      </c>
      <c r="EX92" s="26">
        <v>0.0222222222222222</v>
      </c>
      <c r="EY92" s="17">
        <v>6</v>
      </c>
      <c r="EZ92" s="18">
        <v>654</v>
      </c>
      <c r="FA92" s="40">
        <v>109</v>
      </c>
      <c r="FB92" s="17">
        <f t="shared" si="153"/>
        <v>0</v>
      </c>
      <c r="FC92" s="36">
        <f t="shared" si="154"/>
        <v>0</v>
      </c>
      <c r="FD92" s="18">
        <v>196</v>
      </c>
      <c r="FE92" s="26">
        <v>0.0204081632653061</v>
      </c>
      <c r="FF92" s="17">
        <v>4</v>
      </c>
      <c r="FG92" s="18">
        <v>429</v>
      </c>
      <c r="FH92" s="40">
        <v>109</v>
      </c>
      <c r="FI92" s="17">
        <f t="shared" si="155"/>
        <v>0</v>
      </c>
      <c r="FJ92" s="36">
        <f t="shared" si="156"/>
        <v>0</v>
      </c>
      <c r="FK92" s="18">
        <v>171</v>
      </c>
      <c r="FL92" s="26">
        <v>0.0350877192982456</v>
      </c>
      <c r="FM92" s="17">
        <v>6</v>
      </c>
      <c r="FN92" s="18">
        <v>644</v>
      </c>
      <c r="FO92" s="40">
        <v>109</v>
      </c>
      <c r="FP92" s="17">
        <f t="shared" si="157"/>
        <v>0</v>
      </c>
      <c r="FQ92" s="36">
        <f t="shared" si="158"/>
        <v>0</v>
      </c>
      <c r="FR92" s="18">
        <v>155</v>
      </c>
      <c r="FS92" s="26">
        <v>0.0258064516129032</v>
      </c>
      <c r="FT92" s="17">
        <v>4</v>
      </c>
      <c r="FU92" s="18">
        <v>426</v>
      </c>
      <c r="FV92" s="40">
        <v>109</v>
      </c>
      <c r="FW92" s="17">
        <f t="shared" si="159"/>
        <v>0</v>
      </c>
      <c r="FX92" s="36">
        <f t="shared" si="160"/>
        <v>0</v>
      </c>
      <c r="FY92" s="18">
        <v>148</v>
      </c>
      <c r="FZ92" s="26">
        <v>0.0135135135135135</v>
      </c>
      <c r="GA92" s="17">
        <v>2</v>
      </c>
      <c r="GB92" s="18">
        <v>198</v>
      </c>
      <c r="GC92" s="40">
        <v>109</v>
      </c>
      <c r="GD92" s="17">
        <f t="shared" si="161"/>
        <v>0</v>
      </c>
      <c r="GE92" s="36">
        <f t="shared" si="162"/>
        <v>0</v>
      </c>
      <c r="GF92" s="18">
        <v>186</v>
      </c>
      <c r="GG92" s="26">
        <v>0.010752688172043</v>
      </c>
      <c r="GH92" s="18">
        <v>2</v>
      </c>
      <c r="GI92" s="18">
        <v>218</v>
      </c>
      <c r="GJ92" s="40">
        <v>109</v>
      </c>
      <c r="GK92" s="17">
        <f t="shared" si="163"/>
        <v>0</v>
      </c>
      <c r="GL92" s="36">
        <f t="shared" si="164"/>
        <v>0</v>
      </c>
      <c r="GM92" s="18">
        <v>187</v>
      </c>
      <c r="GN92" s="26">
        <v>0.0427807486631016</v>
      </c>
      <c r="GO92" s="18">
        <v>8</v>
      </c>
      <c r="GP92" s="18">
        <v>862</v>
      </c>
      <c r="GQ92" s="40">
        <v>109</v>
      </c>
      <c r="GR92" s="17">
        <f t="shared" si="165"/>
        <v>0</v>
      </c>
      <c r="GS92" s="36">
        <f t="shared" si="166"/>
        <v>0</v>
      </c>
      <c r="GT92" s="18">
        <v>200</v>
      </c>
      <c r="GU92" s="26">
        <v>0.015</v>
      </c>
      <c r="GV92" s="18">
        <v>3</v>
      </c>
      <c r="GW92" s="18">
        <v>327</v>
      </c>
      <c r="GX92" s="40">
        <v>109</v>
      </c>
      <c r="GY92" s="17">
        <f t="shared" si="137"/>
        <v>0</v>
      </c>
      <c r="GZ92" s="36">
        <f t="shared" si="138"/>
        <v>0</v>
      </c>
      <c r="HA92" s="18">
        <v>174</v>
      </c>
      <c r="HB92" s="26">
        <v>0.0114942528735632</v>
      </c>
      <c r="HC92" s="18">
        <v>2</v>
      </c>
      <c r="HD92" s="18">
        <v>218</v>
      </c>
      <c r="HE92" s="40">
        <v>109</v>
      </c>
      <c r="HF92" s="17">
        <f t="shared" si="167"/>
        <v>0</v>
      </c>
      <c r="HG92" s="36">
        <f t="shared" si="168"/>
        <v>0</v>
      </c>
      <c r="HH92" s="18">
        <v>142</v>
      </c>
      <c r="HI92" s="26">
        <v>0.00704225352112676</v>
      </c>
      <c r="HJ92" s="17">
        <v>1</v>
      </c>
      <c r="HK92" s="18">
        <v>99</v>
      </c>
      <c r="HL92" s="40">
        <v>109</v>
      </c>
      <c r="HM92" s="17">
        <f t="shared" si="169"/>
        <v>0</v>
      </c>
      <c r="HN92" s="36">
        <f t="shared" si="170"/>
        <v>0</v>
      </c>
      <c r="HO92" s="18"/>
      <c r="HP92" s="26"/>
      <c r="HQ92" s="17"/>
      <c r="HR92" s="18"/>
      <c r="HS92" s="40"/>
      <c r="HT92" s="17"/>
      <c r="HU92" s="36"/>
      <c r="HV92" s="17">
        <v>610</v>
      </c>
      <c r="HW92" s="17">
        <v>62934.39</v>
      </c>
      <c r="HX92" s="18">
        <v>817</v>
      </c>
      <c r="HY92" s="18">
        <v>85253.38</v>
      </c>
      <c r="HZ92" s="17">
        <v>1499</v>
      </c>
      <c r="IA92" s="17">
        <v>152433</v>
      </c>
      <c r="IB92" s="17">
        <v>967</v>
      </c>
      <c r="IC92" s="17">
        <v>96728</v>
      </c>
      <c r="ID92" s="17">
        <v>673</v>
      </c>
      <c r="IE92" s="17">
        <v>60492</v>
      </c>
      <c r="IF92" s="41"/>
      <c r="IG92" s="41"/>
      <c r="IH92" s="41"/>
      <c r="II92" s="41"/>
      <c r="IJ92" s="41"/>
      <c r="IK92" s="41"/>
      <c r="IL92" s="18"/>
      <c r="IM92" s="41"/>
      <c r="IN92" s="41"/>
      <c r="IO92" s="41"/>
      <c r="IP92" s="18"/>
      <c r="IQ92" s="18"/>
      <c r="IR92" s="18">
        <f t="shared" si="139"/>
        <v>697</v>
      </c>
      <c r="IS92" s="18">
        <f t="shared" si="140"/>
        <v>54133</v>
      </c>
      <c r="IT92" s="17">
        <v>109</v>
      </c>
      <c r="IU92" s="18">
        <f t="shared" si="171"/>
        <v>-11167</v>
      </c>
      <c r="IV92" s="36">
        <f t="shared" si="141"/>
        <v>-0.206288216060444</v>
      </c>
      <c r="IW92" s="18">
        <f t="shared" si="142"/>
        <v>5263</v>
      </c>
      <c r="IX92" s="42">
        <f t="shared" si="143"/>
        <v>511973.77</v>
      </c>
      <c r="IY92" s="43"/>
      <c r="IZ92" s="43"/>
    </row>
    <row r="93" spans="1:260">
      <c r="A93" s="16" t="s">
        <v>126</v>
      </c>
      <c r="B93" s="17" t="s">
        <v>51</v>
      </c>
      <c r="C93" s="18">
        <v>6939962746593</v>
      </c>
      <c r="D93" s="18">
        <v>21065210000104</v>
      </c>
      <c r="E93" s="17" t="s">
        <v>329</v>
      </c>
      <c r="F93" s="19" t="s">
        <v>330</v>
      </c>
      <c r="G93" s="17" t="s">
        <v>129</v>
      </c>
      <c r="H93" s="26">
        <f>VLOOKUP(C93,供应链!E:J,6,0)</f>
        <v>1</v>
      </c>
      <c r="I93" s="17">
        <f>VLOOKUP(C93,供应链!E:H,4,0)</f>
        <v>685</v>
      </c>
      <c r="J93" s="17">
        <f>VLOOKUP(C93,供应链!E:K,7,0)</f>
        <v>648</v>
      </c>
      <c r="K93" s="18">
        <f>VLOOKUP(C93,供应链!E:I,5,0)</f>
        <v>63.3314796594944</v>
      </c>
      <c r="L93" s="27">
        <f t="shared" si="102"/>
        <v>0.00403469001518208</v>
      </c>
      <c r="M93" s="17">
        <v>533</v>
      </c>
      <c r="N93" s="26">
        <v>0.0487804878048781</v>
      </c>
      <c r="O93" s="18">
        <v>26</v>
      </c>
      <c r="P93" s="18">
        <v>3084</v>
      </c>
      <c r="Q93" s="40">
        <f t="shared" si="144"/>
        <v>118.615384615385</v>
      </c>
      <c r="R93" s="17">
        <f t="shared" si="103"/>
        <v>-10.0000000000001</v>
      </c>
      <c r="S93" s="36">
        <f t="shared" si="104"/>
        <v>-0.00324254215304801</v>
      </c>
      <c r="T93" s="17">
        <v>487</v>
      </c>
      <c r="U93" s="26">
        <v>0.0205338809034908</v>
      </c>
      <c r="V93" s="18">
        <v>10</v>
      </c>
      <c r="W93" s="18">
        <v>1240</v>
      </c>
      <c r="X93" s="40">
        <f t="shared" si="105"/>
        <v>124</v>
      </c>
      <c r="Y93" s="17">
        <f t="shared" si="172"/>
        <v>50</v>
      </c>
      <c r="Z93" s="36">
        <f t="shared" si="173"/>
        <v>0.0403225806451613</v>
      </c>
      <c r="AA93" s="17">
        <v>458</v>
      </c>
      <c r="AB93" s="26">
        <v>0.0414847161572052</v>
      </c>
      <c r="AC93" s="18">
        <v>19</v>
      </c>
      <c r="AD93" s="18">
        <v>2308</v>
      </c>
      <c r="AE93" s="40">
        <v>139</v>
      </c>
      <c r="AF93" s="17">
        <f t="shared" si="145"/>
        <v>380</v>
      </c>
      <c r="AG93" s="36">
        <f t="shared" si="146"/>
        <v>0.164644714038128</v>
      </c>
      <c r="AH93" s="17">
        <v>261</v>
      </c>
      <c r="AI93" s="26">
        <v>0.0306513409961686</v>
      </c>
      <c r="AJ93" s="18">
        <v>8</v>
      </c>
      <c r="AK93" s="18">
        <v>1067</v>
      </c>
      <c r="AL93" s="40">
        <v>139</v>
      </c>
      <c r="AM93" s="17">
        <f t="shared" si="147"/>
        <v>160</v>
      </c>
      <c r="AN93" s="36">
        <f t="shared" si="148"/>
        <v>0.149953139643861</v>
      </c>
      <c r="AO93" s="17">
        <v>278</v>
      </c>
      <c r="AP93" s="26">
        <v>0.0251798561151079</v>
      </c>
      <c r="AQ93" s="18">
        <v>7</v>
      </c>
      <c r="AR93" s="18">
        <v>949</v>
      </c>
      <c r="AS93" s="40">
        <v>139</v>
      </c>
      <c r="AT93" s="17">
        <f t="shared" si="149"/>
        <v>140</v>
      </c>
      <c r="AU93" s="36">
        <f t="shared" si="150"/>
        <v>0.147523709167545</v>
      </c>
      <c r="AV93" s="17">
        <v>376</v>
      </c>
      <c r="AW93" s="26">
        <v>0.0212765957446809</v>
      </c>
      <c r="AX93" s="18">
        <v>8</v>
      </c>
      <c r="AY93" s="18">
        <v>1036</v>
      </c>
      <c r="AZ93" s="40">
        <v>139</v>
      </c>
      <c r="BA93" s="17">
        <f t="shared" si="151"/>
        <v>160</v>
      </c>
      <c r="BB93" s="36">
        <f t="shared" si="152"/>
        <v>0.154440154440154</v>
      </c>
      <c r="BC93" s="17">
        <v>335</v>
      </c>
      <c r="BD93" s="26">
        <v>0.0149253731343284</v>
      </c>
      <c r="BE93" s="17">
        <v>5</v>
      </c>
      <c r="BF93" s="18">
        <v>626</v>
      </c>
      <c r="BG93" s="40">
        <v>139</v>
      </c>
      <c r="BH93" s="17">
        <f t="shared" si="106"/>
        <v>100</v>
      </c>
      <c r="BI93" s="36">
        <f t="shared" si="107"/>
        <v>0.159744408945687</v>
      </c>
      <c r="BJ93" s="17">
        <v>356</v>
      </c>
      <c r="BK93" s="32">
        <v>0.0337078651685393</v>
      </c>
      <c r="BL93" s="17">
        <v>12</v>
      </c>
      <c r="BM93" s="18">
        <v>1368</v>
      </c>
      <c r="BN93" s="40">
        <v>139</v>
      </c>
      <c r="BO93" s="17">
        <f t="shared" si="108"/>
        <v>240</v>
      </c>
      <c r="BP93" s="36">
        <f t="shared" si="109"/>
        <v>0.175438596491228</v>
      </c>
      <c r="BQ93" s="17">
        <v>347</v>
      </c>
      <c r="BR93" s="32">
        <v>0.0115273775216138</v>
      </c>
      <c r="BS93" s="18">
        <v>4</v>
      </c>
      <c r="BT93" s="18">
        <v>567</v>
      </c>
      <c r="BU93" s="40">
        <v>139</v>
      </c>
      <c r="BV93" s="17">
        <f t="shared" si="110"/>
        <v>80</v>
      </c>
      <c r="BW93" s="36">
        <f t="shared" si="111"/>
        <v>0.141093474426808</v>
      </c>
      <c r="BX93" s="112">
        <v>295</v>
      </c>
      <c r="BY93" s="117">
        <v>0.0338983050847458</v>
      </c>
      <c r="BZ93" s="18">
        <v>10</v>
      </c>
      <c r="CA93" s="112">
        <v>1337</v>
      </c>
      <c r="CB93" s="40">
        <v>139</v>
      </c>
      <c r="CC93" s="17">
        <f t="shared" si="112"/>
        <v>200</v>
      </c>
      <c r="CD93" s="36">
        <f t="shared" si="113"/>
        <v>0.149588631264024</v>
      </c>
      <c r="CE93" s="112">
        <v>347</v>
      </c>
      <c r="CF93" s="117">
        <v>0.0288184438040346</v>
      </c>
      <c r="CG93" s="112">
        <v>10</v>
      </c>
      <c r="CH93" s="260">
        <v>1219</v>
      </c>
      <c r="CI93" s="40">
        <v>139</v>
      </c>
      <c r="CJ93" s="17">
        <f t="shared" si="114"/>
        <v>200</v>
      </c>
      <c r="CK93" s="36">
        <f t="shared" si="115"/>
        <v>0.164068908941756</v>
      </c>
      <c r="CL93" s="120">
        <v>325</v>
      </c>
      <c r="CM93" s="121">
        <v>0.0307692307692308</v>
      </c>
      <c r="CN93" s="55">
        <v>10</v>
      </c>
      <c r="CO93" s="55">
        <v>1184</v>
      </c>
      <c r="CP93" s="40">
        <v>139</v>
      </c>
      <c r="CQ93" s="17">
        <f t="shared" si="116"/>
        <v>200</v>
      </c>
      <c r="CR93" s="36">
        <f t="shared" si="117"/>
        <v>0.168918918918919</v>
      </c>
      <c r="CS93" s="122">
        <v>245</v>
      </c>
      <c r="CT93" s="121">
        <v>0.0204081632653061</v>
      </c>
      <c r="CU93" s="122">
        <v>5</v>
      </c>
      <c r="CV93" s="122">
        <v>649</v>
      </c>
      <c r="CW93" s="40">
        <v>139</v>
      </c>
      <c r="CX93" s="17">
        <f t="shared" si="118"/>
        <v>100</v>
      </c>
      <c r="CY93" s="36">
        <f t="shared" si="119"/>
        <v>0.154083204930663</v>
      </c>
      <c r="CZ93" s="112">
        <v>277</v>
      </c>
      <c r="DA93" s="117">
        <v>0.0252707581227437</v>
      </c>
      <c r="DB93" s="112">
        <v>7</v>
      </c>
      <c r="DC93" s="112">
        <v>933</v>
      </c>
      <c r="DD93" s="40">
        <v>139</v>
      </c>
      <c r="DE93" s="17">
        <f t="shared" si="120"/>
        <v>140</v>
      </c>
      <c r="DF93" s="36">
        <f t="shared" si="121"/>
        <v>0.15005359056806</v>
      </c>
      <c r="DG93" s="126">
        <v>405</v>
      </c>
      <c r="DH93" s="32">
        <v>0</v>
      </c>
      <c r="DI93" s="17">
        <v>0</v>
      </c>
      <c r="DJ93" s="18">
        <v>0</v>
      </c>
      <c r="DK93" s="40">
        <v>139</v>
      </c>
      <c r="DL93" s="17">
        <f t="shared" si="122"/>
        <v>0</v>
      </c>
      <c r="DM93" s="36">
        <f t="shared" si="123"/>
        <v>0</v>
      </c>
      <c r="DN93" s="33">
        <v>640</v>
      </c>
      <c r="DO93" s="32">
        <v>0.0828125</v>
      </c>
      <c r="DP93" s="18">
        <v>53</v>
      </c>
      <c r="DQ93" s="18">
        <v>5511</v>
      </c>
      <c r="DR93" s="40">
        <f t="shared" si="124"/>
        <v>103.981132075472</v>
      </c>
      <c r="DS93" s="17">
        <f t="shared" si="125"/>
        <v>-796</v>
      </c>
      <c r="DT93" s="36">
        <f t="shared" si="126"/>
        <v>-0.144438395935402</v>
      </c>
      <c r="DU93" s="18">
        <v>567</v>
      </c>
      <c r="DV93" s="26">
        <v>0.037037037037037</v>
      </c>
      <c r="DW93" s="18">
        <v>21</v>
      </c>
      <c r="DX93" s="18">
        <v>2316</v>
      </c>
      <c r="DY93" s="40">
        <f t="shared" si="127"/>
        <v>110.285714285714</v>
      </c>
      <c r="DZ93" s="17">
        <f t="shared" si="128"/>
        <v>-183</v>
      </c>
      <c r="EA93" s="36">
        <f t="shared" si="129"/>
        <v>-0.0790155440414507</v>
      </c>
      <c r="EB93" s="18">
        <v>773</v>
      </c>
      <c r="EC93" s="26">
        <v>0.0582147477360931</v>
      </c>
      <c r="ED93" s="18">
        <v>45</v>
      </c>
      <c r="EE93" s="18">
        <v>4704</v>
      </c>
      <c r="EF93" s="40">
        <f t="shared" si="130"/>
        <v>104.533333333333</v>
      </c>
      <c r="EG93" s="17">
        <f t="shared" si="131"/>
        <v>-651</v>
      </c>
      <c r="EH93" s="36">
        <f t="shared" si="132"/>
        <v>-0.138392857142857</v>
      </c>
      <c r="EI93" s="18">
        <v>433</v>
      </c>
      <c r="EJ93" s="26">
        <v>0.0369515011547344</v>
      </c>
      <c r="EK93" s="18">
        <v>16</v>
      </c>
      <c r="EL93" s="18">
        <v>1811</v>
      </c>
      <c r="EM93" s="40">
        <v>139</v>
      </c>
      <c r="EN93" s="17">
        <f t="shared" si="133"/>
        <v>320</v>
      </c>
      <c r="EO93" s="36">
        <f t="shared" si="134"/>
        <v>0.176697956929873</v>
      </c>
      <c r="EP93" s="18">
        <v>429</v>
      </c>
      <c r="EQ93" s="26">
        <v>0.0652680652680653</v>
      </c>
      <c r="ER93" s="18">
        <v>28</v>
      </c>
      <c r="ES93" s="18">
        <v>3151</v>
      </c>
      <c r="ET93" s="40">
        <v>139</v>
      </c>
      <c r="EU93" s="17">
        <f t="shared" si="135"/>
        <v>560</v>
      </c>
      <c r="EV93" s="36">
        <f t="shared" si="136"/>
        <v>0.177721358298953</v>
      </c>
      <c r="EW93" s="18">
        <v>258</v>
      </c>
      <c r="EX93" s="26">
        <v>0.0193798449612403</v>
      </c>
      <c r="EY93" s="17">
        <v>5</v>
      </c>
      <c r="EZ93" s="18">
        <v>616</v>
      </c>
      <c r="FA93" s="40">
        <v>139</v>
      </c>
      <c r="FB93" s="17">
        <f t="shared" si="153"/>
        <v>100</v>
      </c>
      <c r="FC93" s="36">
        <f t="shared" si="154"/>
        <v>0.162337662337662</v>
      </c>
      <c r="FD93" s="18">
        <v>221</v>
      </c>
      <c r="FE93" s="26">
        <v>0.0180995475113122</v>
      </c>
      <c r="FF93" s="17">
        <v>4</v>
      </c>
      <c r="FG93" s="18">
        <v>556</v>
      </c>
      <c r="FH93" s="40">
        <v>139</v>
      </c>
      <c r="FI93" s="17">
        <f t="shared" si="155"/>
        <v>80</v>
      </c>
      <c r="FJ93" s="36">
        <f t="shared" si="156"/>
        <v>0.143884892086331</v>
      </c>
      <c r="FK93" s="18">
        <v>202</v>
      </c>
      <c r="FL93" s="26">
        <v>0.0445544554455446</v>
      </c>
      <c r="FM93" s="17">
        <v>9</v>
      </c>
      <c r="FN93" s="18">
        <v>1202</v>
      </c>
      <c r="FO93" s="40">
        <v>139</v>
      </c>
      <c r="FP93" s="17">
        <f t="shared" si="157"/>
        <v>180</v>
      </c>
      <c r="FQ93" s="36">
        <f t="shared" si="158"/>
        <v>0.149750415973378</v>
      </c>
      <c r="FR93" s="18">
        <v>186</v>
      </c>
      <c r="FS93" s="26">
        <v>0.043010752688172</v>
      </c>
      <c r="FT93" s="17">
        <v>8</v>
      </c>
      <c r="FU93" s="18">
        <v>1078</v>
      </c>
      <c r="FV93" s="40">
        <v>139</v>
      </c>
      <c r="FW93" s="17">
        <f t="shared" si="159"/>
        <v>160</v>
      </c>
      <c r="FX93" s="36">
        <f t="shared" si="160"/>
        <v>0.148423005565863</v>
      </c>
      <c r="FY93" s="18">
        <v>204</v>
      </c>
      <c r="FZ93" s="26">
        <v>0.0392156862745098</v>
      </c>
      <c r="GA93" s="17">
        <v>8</v>
      </c>
      <c r="GB93" s="18">
        <v>1004</v>
      </c>
      <c r="GC93" s="40">
        <v>139</v>
      </c>
      <c r="GD93" s="17">
        <f t="shared" si="161"/>
        <v>160</v>
      </c>
      <c r="GE93" s="36">
        <f t="shared" si="162"/>
        <v>0.159362549800797</v>
      </c>
      <c r="GF93" s="18">
        <v>242</v>
      </c>
      <c r="GG93" s="26">
        <v>0.0371900826446281</v>
      </c>
      <c r="GH93" s="18">
        <v>9</v>
      </c>
      <c r="GI93" s="18">
        <v>1148</v>
      </c>
      <c r="GJ93" s="40">
        <v>139</v>
      </c>
      <c r="GK93" s="17">
        <f t="shared" si="163"/>
        <v>180</v>
      </c>
      <c r="GL93" s="36">
        <f t="shared" si="164"/>
        <v>0.156794425087108</v>
      </c>
      <c r="GM93" s="18">
        <v>231</v>
      </c>
      <c r="GN93" s="26">
        <v>0.0476190476190476</v>
      </c>
      <c r="GO93" s="18">
        <v>11</v>
      </c>
      <c r="GP93" s="18">
        <v>1370</v>
      </c>
      <c r="GQ93" s="40">
        <v>139</v>
      </c>
      <c r="GR93" s="17">
        <f t="shared" si="165"/>
        <v>220</v>
      </c>
      <c r="GS93" s="36">
        <f t="shared" si="166"/>
        <v>0.160583941605839</v>
      </c>
      <c r="GT93" s="18">
        <v>237</v>
      </c>
      <c r="GU93" s="26">
        <v>0.0253164556962025</v>
      </c>
      <c r="GV93" s="18">
        <v>6</v>
      </c>
      <c r="GW93" s="18">
        <v>759</v>
      </c>
      <c r="GX93" s="40">
        <v>139</v>
      </c>
      <c r="GY93" s="17">
        <f t="shared" si="137"/>
        <v>120</v>
      </c>
      <c r="GZ93" s="36">
        <f t="shared" si="138"/>
        <v>0.158102766798419</v>
      </c>
      <c r="HA93" s="18">
        <v>229</v>
      </c>
      <c r="HB93" s="26">
        <v>0.0524017467248908</v>
      </c>
      <c r="HC93" s="18">
        <v>12</v>
      </c>
      <c r="HD93" s="18">
        <v>1483</v>
      </c>
      <c r="HE93" s="40">
        <v>139</v>
      </c>
      <c r="HF93" s="17">
        <f t="shared" si="167"/>
        <v>240</v>
      </c>
      <c r="HG93" s="36">
        <f t="shared" si="168"/>
        <v>0.161834120026972</v>
      </c>
      <c r="HH93" s="18">
        <v>215</v>
      </c>
      <c r="HI93" s="26">
        <v>0.0558139534883721</v>
      </c>
      <c r="HJ93" s="17">
        <v>12</v>
      </c>
      <c r="HK93" s="18">
        <v>1514</v>
      </c>
      <c r="HL93" s="40">
        <v>139</v>
      </c>
      <c r="HM93" s="17">
        <f t="shared" si="169"/>
        <v>240</v>
      </c>
      <c r="HN93" s="36">
        <f t="shared" si="170"/>
        <v>0.158520475561427</v>
      </c>
      <c r="HO93" s="18"/>
      <c r="HP93" s="26"/>
      <c r="HQ93" s="17"/>
      <c r="HR93" s="18"/>
      <c r="HS93" s="40"/>
      <c r="HT93" s="17"/>
      <c r="HU93" s="36"/>
      <c r="HV93" s="17">
        <v>760</v>
      </c>
      <c r="HW93" s="17">
        <v>79039.34</v>
      </c>
      <c r="HX93" s="18">
        <v>826</v>
      </c>
      <c r="HY93" s="18">
        <v>82413.74</v>
      </c>
      <c r="HZ93" s="17">
        <v>1169</v>
      </c>
      <c r="IA93" s="17">
        <v>138294</v>
      </c>
      <c r="IB93" s="17">
        <v>759</v>
      </c>
      <c r="IC93" s="17">
        <v>102036</v>
      </c>
      <c r="ID93" s="17">
        <v>413</v>
      </c>
      <c r="IE93" s="17">
        <v>54900</v>
      </c>
      <c r="IF93" s="41"/>
      <c r="IG93" s="41"/>
      <c r="IH93" s="41"/>
      <c r="II93" s="41"/>
      <c r="IJ93" s="41"/>
      <c r="IK93" s="41"/>
      <c r="IL93" s="18"/>
      <c r="IM93" s="41"/>
      <c r="IN93" s="41"/>
      <c r="IO93" s="41"/>
      <c r="IP93" s="18"/>
      <c r="IQ93" s="18"/>
      <c r="IR93" s="18">
        <f t="shared" si="139"/>
        <v>388</v>
      </c>
      <c r="IS93" s="18">
        <f t="shared" si="140"/>
        <v>45790</v>
      </c>
      <c r="IT93" s="17">
        <v>119</v>
      </c>
      <c r="IU93" s="18">
        <f t="shared" si="171"/>
        <v>3070</v>
      </c>
      <c r="IV93" s="36">
        <f t="shared" si="141"/>
        <v>0.0670452063769382</v>
      </c>
      <c r="IW93" s="18">
        <f t="shared" si="142"/>
        <v>4315</v>
      </c>
      <c r="IX93" s="42">
        <f t="shared" si="143"/>
        <v>502473.08</v>
      </c>
      <c r="IY93" s="43"/>
      <c r="IZ93" s="43"/>
    </row>
    <row r="94" customFormat="1" spans="1:260">
      <c r="A94" s="16"/>
      <c r="B94" s="17" t="s">
        <v>51</v>
      </c>
      <c r="C94" s="18">
        <v>6939962771823</v>
      </c>
      <c r="D94" s="18">
        <v>21065210000888</v>
      </c>
      <c r="E94" s="17" t="s">
        <v>331</v>
      </c>
      <c r="F94" s="261" t="s">
        <v>332</v>
      </c>
      <c r="G94" s="17" t="s">
        <v>129</v>
      </c>
      <c r="H94" s="26">
        <f>VLOOKUP(C94,供应链!E:J,6,0)</f>
        <v>1</v>
      </c>
      <c r="I94" s="17">
        <f>VLOOKUP(C94,供应链!E:H,4,0)</f>
        <v>870</v>
      </c>
      <c r="J94" s="17">
        <f>VLOOKUP(C94,供应链!E:K,7,0)</f>
        <v>0</v>
      </c>
      <c r="K94" s="18">
        <f>VLOOKUP(C94,供应链!E:I,5,0)</f>
        <v>76.8163471241171</v>
      </c>
      <c r="L94" s="27">
        <f t="shared" si="102"/>
        <v>0.00296362539774972</v>
      </c>
      <c r="M94" s="17">
        <v>844</v>
      </c>
      <c r="N94" s="26">
        <v>0.0675355450236967</v>
      </c>
      <c r="O94" s="18"/>
      <c r="P94" s="18"/>
      <c r="Q94" s="40">
        <f t="shared" si="144"/>
        <v>0</v>
      </c>
      <c r="R94" s="17"/>
      <c r="S94" s="36"/>
      <c r="T94" s="17"/>
      <c r="U94" s="26"/>
      <c r="V94" s="18"/>
      <c r="W94" s="18"/>
      <c r="X94" s="40">
        <f t="shared" si="105"/>
        <v>0</v>
      </c>
      <c r="Y94" s="17"/>
      <c r="Z94" s="36"/>
      <c r="AA94" s="17"/>
      <c r="AB94" s="26"/>
      <c r="AC94" s="18"/>
      <c r="AD94" s="18"/>
      <c r="AE94" s="40">
        <v>119</v>
      </c>
      <c r="AF94" s="17"/>
      <c r="AG94" s="36"/>
      <c r="AH94" s="17"/>
      <c r="AI94" s="26"/>
      <c r="AJ94" s="18"/>
      <c r="AK94" s="18"/>
      <c r="AL94" s="40">
        <v>119</v>
      </c>
      <c r="AM94" s="17"/>
      <c r="AN94" s="36"/>
      <c r="AO94" s="17"/>
      <c r="AP94" s="26"/>
      <c r="AQ94" s="18"/>
      <c r="AR94" s="18"/>
      <c r="AS94" s="40">
        <v>119</v>
      </c>
      <c r="AT94" s="17"/>
      <c r="AU94" s="36"/>
      <c r="AV94" s="17"/>
      <c r="AW94" s="26"/>
      <c r="AX94" s="18"/>
      <c r="AY94" s="18"/>
      <c r="AZ94" s="40">
        <v>119</v>
      </c>
      <c r="BA94" s="17"/>
      <c r="BB94" s="36"/>
      <c r="BC94" s="17"/>
      <c r="BD94" s="26"/>
      <c r="BE94" s="17"/>
      <c r="BF94" s="18"/>
      <c r="BG94" s="40">
        <v>119</v>
      </c>
      <c r="BH94" s="17"/>
      <c r="BI94" s="36"/>
      <c r="BJ94" s="17"/>
      <c r="BK94" s="32"/>
      <c r="BL94" s="17"/>
      <c r="BM94" s="18"/>
      <c r="BN94" s="40">
        <v>119</v>
      </c>
      <c r="BO94" s="17"/>
      <c r="BP94" s="36"/>
      <c r="BQ94" s="17"/>
      <c r="BR94" s="32"/>
      <c r="BS94" s="18"/>
      <c r="BT94" s="18"/>
      <c r="BU94" s="40">
        <v>119</v>
      </c>
      <c r="BV94" s="17"/>
      <c r="BW94" s="36"/>
      <c r="BX94">
        <v>248</v>
      </c>
      <c r="BY94" s="105">
        <v>0.032258064516129</v>
      </c>
      <c r="BZ94" s="18">
        <v>8</v>
      </c>
      <c r="CA94">
        <v>852</v>
      </c>
      <c r="CB94" s="40">
        <v>119</v>
      </c>
      <c r="CC94" s="17">
        <f t="shared" si="112"/>
        <v>480</v>
      </c>
      <c r="CD94" s="36">
        <f t="shared" si="113"/>
        <v>0.563380281690141</v>
      </c>
      <c r="CE94" s="112">
        <v>261</v>
      </c>
      <c r="CF94" s="117">
        <v>0.0153256704980843</v>
      </c>
      <c r="CG94" s="112">
        <v>4</v>
      </c>
      <c r="CH94" s="260">
        <v>421</v>
      </c>
      <c r="CI94" s="40">
        <v>119</v>
      </c>
      <c r="CJ94" s="17">
        <f t="shared" si="114"/>
        <v>240</v>
      </c>
      <c r="CK94" s="36">
        <f t="shared" si="115"/>
        <v>0.570071258907363</v>
      </c>
      <c r="CL94" s="120">
        <v>224</v>
      </c>
      <c r="CM94" s="121">
        <v>0.0223214285714286</v>
      </c>
      <c r="CN94" s="55">
        <v>5</v>
      </c>
      <c r="CO94" s="55">
        <v>532</v>
      </c>
      <c r="CP94" s="40">
        <v>119</v>
      </c>
      <c r="CQ94" s="17">
        <f t="shared" si="116"/>
        <v>300</v>
      </c>
      <c r="CR94" s="36">
        <f t="shared" si="117"/>
        <v>0.56390977443609</v>
      </c>
      <c r="CS94" s="122">
        <v>257</v>
      </c>
      <c r="CT94" s="121">
        <v>0.0272373540856031</v>
      </c>
      <c r="CU94" s="122">
        <v>7</v>
      </c>
      <c r="CV94" s="122">
        <v>759</v>
      </c>
      <c r="CW94" s="40">
        <v>119</v>
      </c>
      <c r="CX94" s="17">
        <f t="shared" si="118"/>
        <v>420</v>
      </c>
      <c r="CY94" s="36">
        <f t="shared" si="119"/>
        <v>0.553359683794466</v>
      </c>
      <c r="CZ94" s="112">
        <v>281</v>
      </c>
      <c r="DA94" s="117">
        <v>0.0142348754448399</v>
      </c>
      <c r="DB94" s="112">
        <v>4</v>
      </c>
      <c r="DC94" s="112">
        <v>436</v>
      </c>
      <c r="DD94" s="40">
        <v>119</v>
      </c>
      <c r="DE94" s="17">
        <f t="shared" si="120"/>
        <v>240</v>
      </c>
      <c r="DF94" s="36">
        <f t="shared" si="121"/>
        <v>0.55045871559633</v>
      </c>
      <c r="DG94" s="126">
        <v>349</v>
      </c>
      <c r="DH94" s="32">
        <v>0</v>
      </c>
      <c r="DI94" s="17">
        <v>0</v>
      </c>
      <c r="DJ94" s="18">
        <v>0</v>
      </c>
      <c r="DK94" s="40">
        <v>119</v>
      </c>
      <c r="DL94" s="17">
        <f t="shared" si="122"/>
        <v>0</v>
      </c>
      <c r="DM94" s="36">
        <f t="shared" si="123"/>
        <v>0</v>
      </c>
      <c r="DN94" s="33">
        <v>450</v>
      </c>
      <c r="DO94" s="32">
        <v>0.0777777777777778</v>
      </c>
      <c r="DP94" s="18">
        <v>35</v>
      </c>
      <c r="DQ94" s="18">
        <v>2389</v>
      </c>
      <c r="DR94" s="40">
        <f t="shared" si="124"/>
        <v>68.2571428571429</v>
      </c>
      <c r="DS94" s="17">
        <f t="shared" si="125"/>
        <v>324</v>
      </c>
      <c r="DT94" s="36">
        <f t="shared" si="126"/>
        <v>0.135621598995395</v>
      </c>
      <c r="DU94" s="18">
        <v>375</v>
      </c>
      <c r="DV94" s="26">
        <v>0.0613333333333333</v>
      </c>
      <c r="DW94" s="18">
        <v>23</v>
      </c>
      <c r="DX94" s="18">
        <v>1853</v>
      </c>
      <c r="DY94" s="40">
        <f t="shared" si="127"/>
        <v>80.5652173913043</v>
      </c>
      <c r="DZ94" s="17">
        <f t="shared" si="128"/>
        <v>496</v>
      </c>
      <c r="EA94" s="36">
        <f t="shared" si="129"/>
        <v>0.267674042093902</v>
      </c>
      <c r="EB94" s="18">
        <v>648</v>
      </c>
      <c r="EC94" s="26">
        <v>0.108024691358025</v>
      </c>
      <c r="ED94" s="18">
        <v>70</v>
      </c>
      <c r="EE94" s="18">
        <v>5566</v>
      </c>
      <c r="EF94" s="40">
        <f t="shared" si="130"/>
        <v>79.5142857142857</v>
      </c>
      <c r="EG94" s="17">
        <f t="shared" si="131"/>
        <v>1436</v>
      </c>
      <c r="EH94" s="36">
        <f t="shared" si="132"/>
        <v>0.25799496945742</v>
      </c>
      <c r="EI94" s="18">
        <v>351</v>
      </c>
      <c r="EJ94" s="26">
        <v>0.0541310541310541</v>
      </c>
      <c r="EK94" s="18">
        <v>19</v>
      </c>
      <c r="EL94" s="18">
        <v>1684</v>
      </c>
      <c r="EM94" s="40">
        <v>119</v>
      </c>
      <c r="EN94" s="17">
        <f t="shared" si="133"/>
        <v>1140</v>
      </c>
      <c r="EO94" s="36">
        <f t="shared" si="134"/>
        <v>0.676959619952494</v>
      </c>
      <c r="EP94" s="18">
        <v>371</v>
      </c>
      <c r="EQ94" s="26">
        <v>0.0485175202156334</v>
      </c>
      <c r="ER94" s="18">
        <v>18</v>
      </c>
      <c r="ES94" s="18">
        <v>1545</v>
      </c>
      <c r="ET94" s="40">
        <v>119</v>
      </c>
      <c r="EU94" s="17">
        <f t="shared" si="135"/>
        <v>1080</v>
      </c>
      <c r="EV94" s="36">
        <f t="shared" si="136"/>
        <v>0.699029126213592</v>
      </c>
      <c r="EW94" s="18">
        <v>233</v>
      </c>
      <c r="EX94" s="26">
        <v>0.0300429184549356</v>
      </c>
      <c r="EY94" s="17">
        <v>7</v>
      </c>
      <c r="EZ94" s="18">
        <v>823</v>
      </c>
      <c r="FA94" s="40">
        <v>119</v>
      </c>
      <c r="FB94" s="17">
        <f t="shared" si="153"/>
        <v>420</v>
      </c>
      <c r="FC94" s="36">
        <f t="shared" si="154"/>
        <v>0.510328068043742</v>
      </c>
      <c r="FD94" s="18">
        <v>233</v>
      </c>
      <c r="FE94" s="26">
        <v>0.0257510729613734</v>
      </c>
      <c r="FF94" s="17">
        <v>6</v>
      </c>
      <c r="FG94" s="18">
        <v>693</v>
      </c>
      <c r="FH94" s="40">
        <v>119</v>
      </c>
      <c r="FI94" s="17">
        <f t="shared" si="155"/>
        <v>360</v>
      </c>
      <c r="FJ94" s="36">
        <f t="shared" si="156"/>
        <v>0.519480519480519</v>
      </c>
      <c r="FK94" s="18">
        <v>201</v>
      </c>
      <c r="FL94" s="26">
        <v>0.0348258706467662</v>
      </c>
      <c r="FM94" s="17">
        <v>7</v>
      </c>
      <c r="FN94" s="18">
        <v>811</v>
      </c>
      <c r="FO94" s="40">
        <v>119</v>
      </c>
      <c r="FP94" s="17">
        <f t="shared" si="157"/>
        <v>420</v>
      </c>
      <c r="FQ94" s="36">
        <f t="shared" si="158"/>
        <v>0.517879161528977</v>
      </c>
      <c r="FR94" s="18">
        <v>183</v>
      </c>
      <c r="FS94" s="26">
        <v>0.0218579234972678</v>
      </c>
      <c r="FT94" s="17">
        <v>4</v>
      </c>
      <c r="FU94" s="18">
        <v>451</v>
      </c>
      <c r="FV94" s="40">
        <v>119</v>
      </c>
      <c r="FW94" s="17">
        <f t="shared" si="159"/>
        <v>240</v>
      </c>
      <c r="FX94" s="36">
        <f t="shared" si="160"/>
        <v>0.532150776053215</v>
      </c>
      <c r="FY94" s="18">
        <v>215</v>
      </c>
      <c r="FZ94" s="26">
        <v>0.0558139534883721</v>
      </c>
      <c r="GA94" s="17">
        <v>12</v>
      </c>
      <c r="GB94" s="18">
        <v>1271</v>
      </c>
      <c r="GC94" s="40">
        <v>119</v>
      </c>
      <c r="GD94" s="17">
        <f t="shared" si="161"/>
        <v>720</v>
      </c>
      <c r="GE94" s="36">
        <f t="shared" si="162"/>
        <v>0.566483084185681</v>
      </c>
      <c r="GF94" s="18">
        <v>260</v>
      </c>
      <c r="GG94" s="26">
        <v>0.05</v>
      </c>
      <c r="GH94" s="18">
        <v>13</v>
      </c>
      <c r="GI94" s="18">
        <v>1397</v>
      </c>
      <c r="GJ94" s="40">
        <v>119</v>
      </c>
      <c r="GK94" s="17">
        <f t="shared" si="163"/>
        <v>780</v>
      </c>
      <c r="GL94" s="36">
        <f t="shared" si="164"/>
        <v>0.558339298496779</v>
      </c>
      <c r="GM94" s="18">
        <v>280</v>
      </c>
      <c r="GN94" s="26">
        <v>0.0464285714285714</v>
      </c>
      <c r="GO94" s="18">
        <v>13</v>
      </c>
      <c r="GP94" s="18">
        <v>1389</v>
      </c>
      <c r="GQ94" s="40">
        <v>119</v>
      </c>
      <c r="GR94" s="17">
        <f t="shared" si="165"/>
        <v>780</v>
      </c>
      <c r="GS94" s="36">
        <f t="shared" si="166"/>
        <v>0.561555075593952</v>
      </c>
      <c r="GT94" s="18">
        <v>261</v>
      </c>
      <c r="GU94" s="26">
        <v>0.0306513409961686</v>
      </c>
      <c r="GV94" s="18">
        <v>8</v>
      </c>
      <c r="GW94" s="18">
        <v>851</v>
      </c>
      <c r="GX94" s="40">
        <v>119</v>
      </c>
      <c r="GY94" s="17">
        <f t="shared" si="137"/>
        <v>480</v>
      </c>
      <c r="GZ94" s="36">
        <f t="shared" si="138"/>
        <v>0.564042303172738</v>
      </c>
      <c r="HA94" s="18">
        <v>339</v>
      </c>
      <c r="HB94" s="26">
        <v>0.0383480825958702</v>
      </c>
      <c r="HC94" s="18">
        <v>13</v>
      </c>
      <c r="HD94" s="18">
        <v>1385</v>
      </c>
      <c r="HE94" s="40">
        <v>119</v>
      </c>
      <c r="HF94" s="17">
        <f t="shared" si="167"/>
        <v>780</v>
      </c>
      <c r="HG94" s="36">
        <f t="shared" si="168"/>
        <v>0.563176895306859</v>
      </c>
      <c r="HH94" s="18">
        <v>325</v>
      </c>
      <c r="HI94" s="26">
        <v>0.0276923076923077</v>
      </c>
      <c r="HJ94" s="17">
        <v>9</v>
      </c>
      <c r="HK94" s="18">
        <v>962</v>
      </c>
      <c r="HL94" s="40">
        <v>119</v>
      </c>
      <c r="HM94" s="17">
        <f t="shared" si="169"/>
        <v>540</v>
      </c>
      <c r="HN94" s="36">
        <f t="shared" si="170"/>
        <v>0.561330561330561</v>
      </c>
      <c r="HO94" s="18"/>
      <c r="HP94" s="26"/>
      <c r="HQ94" s="17"/>
      <c r="HR94" s="18"/>
      <c r="HS94" s="40"/>
      <c r="HT94" s="17"/>
      <c r="HU94" s="36"/>
      <c r="HV94" s="17"/>
      <c r="HW94" s="17"/>
      <c r="HX94" s="18"/>
      <c r="HY94" s="18"/>
      <c r="HZ94" s="17"/>
      <c r="IA94" s="17"/>
      <c r="IB94" s="17"/>
      <c r="IC94" s="17"/>
      <c r="ID94" s="17">
        <v>50</v>
      </c>
      <c r="IE94" s="17">
        <v>5621</v>
      </c>
      <c r="IF94" s="16"/>
      <c r="IG94" s="16"/>
      <c r="IH94" s="41"/>
      <c r="II94" s="41"/>
      <c r="IJ94" s="41"/>
      <c r="IK94" s="41"/>
      <c r="IL94" s="18"/>
      <c r="IM94" s="41"/>
      <c r="IN94" s="41"/>
      <c r="IO94" s="41"/>
      <c r="IP94" s="18"/>
      <c r="IQ94" s="18"/>
      <c r="IR94" s="18">
        <f t="shared" si="139"/>
        <v>285</v>
      </c>
      <c r="IS94" s="18">
        <f t="shared" si="140"/>
        <v>26070</v>
      </c>
      <c r="IT94" s="17">
        <v>59</v>
      </c>
      <c r="IU94" s="18">
        <f t="shared" si="171"/>
        <v>11676</v>
      </c>
      <c r="IV94" s="36">
        <f t="shared" si="141"/>
        <v>0.447871116225547</v>
      </c>
      <c r="IW94" s="18">
        <f t="shared" si="142"/>
        <v>335</v>
      </c>
      <c r="IX94" s="42">
        <f t="shared" si="143"/>
        <v>31691</v>
      </c>
      <c r="IY94" s="43"/>
      <c r="IZ94" s="43"/>
    </row>
    <row r="95" spans="1:260">
      <c r="A95" s="16"/>
      <c r="B95" s="17" t="s">
        <v>51</v>
      </c>
      <c r="C95" s="18">
        <v>6939962756165</v>
      </c>
      <c r="D95" s="18">
        <v>21065211000082</v>
      </c>
      <c r="E95" s="17" t="s">
        <v>333</v>
      </c>
      <c r="F95" s="19" t="s">
        <v>334</v>
      </c>
      <c r="G95" s="17" t="s">
        <v>129</v>
      </c>
      <c r="H95" s="26">
        <f>VLOOKUP(C95,供应链!E:J,6,0)</f>
        <v>1</v>
      </c>
      <c r="I95" s="17">
        <f>VLOOKUP(C95,供应链!E:H,4,0)</f>
        <v>899</v>
      </c>
      <c r="J95" s="17">
        <f>VLOOKUP(C95,供应链!E:K,7,0)</f>
        <v>0</v>
      </c>
      <c r="K95" s="18">
        <f>VLOOKUP(C95,供应链!E:I,5,0)</f>
        <v>30.9583155685284</v>
      </c>
      <c r="L95" s="27">
        <f t="shared" si="102"/>
        <v>0.0118337042197866</v>
      </c>
      <c r="M95" s="17">
        <v>1011</v>
      </c>
      <c r="N95" s="26">
        <v>0.0999010880316518</v>
      </c>
      <c r="O95" s="18">
        <v>101</v>
      </c>
      <c r="P95" s="18">
        <v>4079</v>
      </c>
      <c r="Q95" s="40">
        <f t="shared" si="144"/>
        <v>40.3861386138614</v>
      </c>
      <c r="R95" s="17">
        <f t="shared" ref="R95:R110" si="174">(Q95-$IT95)*O95</f>
        <v>-870</v>
      </c>
      <c r="S95" s="36">
        <f t="shared" ref="S95:S111" si="175">IFERROR(R95/P95,0)</f>
        <v>-0.213287570482962</v>
      </c>
      <c r="T95" s="17">
        <v>772</v>
      </c>
      <c r="U95" s="26">
        <v>0.0582901554404145</v>
      </c>
      <c r="V95" s="18">
        <v>45</v>
      </c>
      <c r="W95" s="18">
        <v>1731</v>
      </c>
      <c r="X95" s="40">
        <f t="shared" si="105"/>
        <v>38.4666666666667</v>
      </c>
      <c r="Y95" s="17">
        <f t="shared" ref="Y95:Y110" si="176">(X95-$IT95)*V95</f>
        <v>-474</v>
      </c>
      <c r="Z95" s="36">
        <f t="shared" ref="Z95:Z111" si="177">IFERROR(Y95/W95,0)</f>
        <v>-0.273830155979203</v>
      </c>
      <c r="AA95" s="17">
        <v>803</v>
      </c>
      <c r="AB95" s="26">
        <v>0.0660024906600249</v>
      </c>
      <c r="AC95" s="18">
        <v>53</v>
      </c>
      <c r="AD95" s="18">
        <v>2071</v>
      </c>
      <c r="AE95" s="40">
        <v>49.5</v>
      </c>
      <c r="AF95" s="17">
        <f t="shared" ref="AF95:AF110" si="178">(AE95-$IT95)*AC95</f>
        <v>26.5</v>
      </c>
      <c r="AG95" s="36">
        <f t="shared" ref="AG95:AG111" si="179">IFERROR(AF95/AD95,0)</f>
        <v>0.0127957508450024</v>
      </c>
      <c r="AH95" s="17">
        <v>598</v>
      </c>
      <c r="AI95" s="26">
        <v>0.0418060200668896</v>
      </c>
      <c r="AJ95" s="18">
        <v>25</v>
      </c>
      <c r="AK95" s="18">
        <v>1012</v>
      </c>
      <c r="AL95" s="40">
        <v>49.5</v>
      </c>
      <c r="AM95" s="17">
        <f t="shared" ref="AM95:AM110" si="180">(AL95-$IT95)*AJ95</f>
        <v>12.5</v>
      </c>
      <c r="AN95" s="36">
        <f t="shared" ref="AN95:AN111" si="181">IFERROR(AM95/AK95,0)</f>
        <v>0.0123517786561265</v>
      </c>
      <c r="AO95" s="17">
        <v>615</v>
      </c>
      <c r="AP95" s="26">
        <v>0.040650406504065</v>
      </c>
      <c r="AQ95" s="18">
        <v>25</v>
      </c>
      <c r="AR95" s="18">
        <v>1035</v>
      </c>
      <c r="AS95" s="40">
        <v>49.5</v>
      </c>
      <c r="AT95" s="17">
        <f t="shared" ref="AT95:AT110" si="182">(AS95-$IT95)*AQ95</f>
        <v>12.5</v>
      </c>
      <c r="AU95" s="36">
        <f t="shared" ref="AU95:AU111" si="183">IFERROR(AT95/AR95,0)</f>
        <v>0.0120772946859903</v>
      </c>
      <c r="AV95" s="17">
        <v>751</v>
      </c>
      <c r="AW95" s="26">
        <v>0.0812250332889481</v>
      </c>
      <c r="AX95" s="18">
        <v>61</v>
      </c>
      <c r="AY95" s="18">
        <v>2489</v>
      </c>
      <c r="AZ95" s="40">
        <v>49.5</v>
      </c>
      <c r="BA95" s="17">
        <f t="shared" ref="BA95:BA110" si="184">(AZ95-$IT95)*AX95</f>
        <v>30.5</v>
      </c>
      <c r="BB95" s="36">
        <f t="shared" ref="BB95:BB111" si="185">IFERROR(BA95/AY95,0)</f>
        <v>0.0122539172358377</v>
      </c>
      <c r="BC95" s="17">
        <v>741</v>
      </c>
      <c r="BD95" s="26">
        <v>0.0620782726045884</v>
      </c>
      <c r="BE95" s="17">
        <v>46</v>
      </c>
      <c r="BF95" s="18">
        <v>1963</v>
      </c>
      <c r="BG95" s="40">
        <v>49.5</v>
      </c>
      <c r="BH95" s="17">
        <f t="shared" ref="BH95:BH110" si="186">(BG95-$IT95)*BE95</f>
        <v>23</v>
      </c>
      <c r="BI95" s="36">
        <f t="shared" ref="BI95:BI111" si="187">IFERROR(BH95/BF95,0)</f>
        <v>0.0117167600611309</v>
      </c>
      <c r="BJ95" s="17">
        <v>725</v>
      </c>
      <c r="BK95" s="32">
        <v>0.0841379310344828</v>
      </c>
      <c r="BL95" s="17">
        <v>61</v>
      </c>
      <c r="BM95" s="18">
        <v>2429</v>
      </c>
      <c r="BN95" s="40">
        <v>49.5</v>
      </c>
      <c r="BO95" s="17">
        <f t="shared" ref="BO95:BO110" si="188">(BN95-$IT95)*BL95</f>
        <v>30.5</v>
      </c>
      <c r="BP95" s="36">
        <f t="shared" ref="BP95:BP111" si="189">IFERROR(BO95/BM95,0)</f>
        <v>0.0125566076574722</v>
      </c>
      <c r="BQ95" s="17">
        <v>707</v>
      </c>
      <c r="BR95" s="32">
        <v>0.0438472418670438</v>
      </c>
      <c r="BS95" s="18">
        <v>31</v>
      </c>
      <c r="BT95" s="18">
        <v>1266</v>
      </c>
      <c r="BU95" s="40">
        <v>49.5</v>
      </c>
      <c r="BV95" s="17">
        <f t="shared" ref="BV95:BV110" si="190">(BU95-$IT95)*BS95</f>
        <v>15.5</v>
      </c>
      <c r="BW95" s="36">
        <f t="shared" ref="BW95:BW111" si="191">IFERROR(BV95/BT95,0)</f>
        <v>0.0122432859399684</v>
      </c>
      <c r="BX95" s="112">
        <v>796</v>
      </c>
      <c r="BY95" s="117">
        <v>0.0301507537688442</v>
      </c>
      <c r="BZ95" s="18">
        <v>24</v>
      </c>
      <c r="CA95" s="112">
        <v>955</v>
      </c>
      <c r="CB95" s="40">
        <v>49.5</v>
      </c>
      <c r="CC95" s="17">
        <f t="shared" si="112"/>
        <v>12</v>
      </c>
      <c r="CD95" s="36">
        <f t="shared" si="113"/>
        <v>0.012565445026178</v>
      </c>
      <c r="CE95" s="112">
        <v>628</v>
      </c>
      <c r="CF95" s="117">
        <v>0.0398089171974522</v>
      </c>
      <c r="CG95" s="112">
        <v>25</v>
      </c>
      <c r="CH95" s="260">
        <v>1058</v>
      </c>
      <c r="CI95" s="40">
        <v>49.5</v>
      </c>
      <c r="CJ95" s="17">
        <f t="shared" si="114"/>
        <v>12.5</v>
      </c>
      <c r="CK95" s="36">
        <f t="shared" si="115"/>
        <v>0.0118147448015123</v>
      </c>
      <c r="CL95" s="120">
        <v>591</v>
      </c>
      <c r="CM95" s="121">
        <v>0.0676818950930626</v>
      </c>
      <c r="CN95" s="55">
        <v>40</v>
      </c>
      <c r="CO95" s="55">
        <v>1667</v>
      </c>
      <c r="CP95" s="40">
        <v>49.5</v>
      </c>
      <c r="CQ95" s="17">
        <f t="shared" si="116"/>
        <v>20</v>
      </c>
      <c r="CR95" s="36">
        <f t="shared" si="117"/>
        <v>0.011997600479904</v>
      </c>
      <c r="CS95" s="122">
        <v>476</v>
      </c>
      <c r="CT95" s="121">
        <v>0.0483193277310924</v>
      </c>
      <c r="CU95" s="122">
        <v>23</v>
      </c>
      <c r="CV95" s="122">
        <v>967</v>
      </c>
      <c r="CW95" s="40">
        <v>49.5</v>
      </c>
      <c r="CX95" s="17">
        <f t="shared" si="118"/>
        <v>11.5</v>
      </c>
      <c r="CY95" s="36">
        <f t="shared" si="119"/>
        <v>0.0118924508790072</v>
      </c>
      <c r="CZ95" s="112">
        <v>577</v>
      </c>
      <c r="DA95" s="117">
        <v>0.0381282495667244</v>
      </c>
      <c r="DB95" s="112">
        <v>22</v>
      </c>
      <c r="DC95" s="112">
        <v>987</v>
      </c>
      <c r="DD95" s="40">
        <v>49.5</v>
      </c>
      <c r="DE95" s="17">
        <f t="shared" si="120"/>
        <v>11</v>
      </c>
      <c r="DF95" s="36">
        <f t="shared" si="121"/>
        <v>0.011144883485309</v>
      </c>
      <c r="DG95" s="126">
        <v>772</v>
      </c>
      <c r="DH95" s="32">
        <v>0</v>
      </c>
      <c r="DI95" s="17">
        <v>0</v>
      </c>
      <c r="DJ95" s="18">
        <v>0</v>
      </c>
      <c r="DK95" s="40">
        <v>49.5</v>
      </c>
      <c r="DL95" s="17">
        <f t="shared" si="122"/>
        <v>0</v>
      </c>
      <c r="DM95" s="36">
        <f t="shared" si="123"/>
        <v>0</v>
      </c>
      <c r="DN95" s="33">
        <v>1574</v>
      </c>
      <c r="DO95" s="32">
        <v>0.079415501905972</v>
      </c>
      <c r="DP95" s="18">
        <v>125</v>
      </c>
      <c r="DQ95" s="18">
        <v>4609</v>
      </c>
      <c r="DR95" s="40">
        <f t="shared" si="124"/>
        <v>36.872</v>
      </c>
      <c r="DS95" s="17">
        <f t="shared" si="125"/>
        <v>-1516</v>
      </c>
      <c r="DT95" s="36">
        <f t="shared" si="126"/>
        <v>-0.328921674983727</v>
      </c>
      <c r="DU95" s="18">
        <v>1137</v>
      </c>
      <c r="DV95" s="26">
        <v>0.0624450307827617</v>
      </c>
      <c r="DW95" s="18">
        <v>71</v>
      </c>
      <c r="DX95" s="18">
        <v>2719</v>
      </c>
      <c r="DY95" s="40">
        <f t="shared" si="127"/>
        <v>38.2957746478873</v>
      </c>
      <c r="DZ95" s="17">
        <f t="shared" si="128"/>
        <v>-760</v>
      </c>
      <c r="EA95" s="36">
        <f t="shared" si="129"/>
        <v>-0.279514527399779</v>
      </c>
      <c r="EB95" s="18">
        <v>1393</v>
      </c>
      <c r="EC95" s="26">
        <v>0.0782483847810481</v>
      </c>
      <c r="ED95" s="18">
        <v>109</v>
      </c>
      <c r="EE95" s="18">
        <v>3960</v>
      </c>
      <c r="EF95" s="40">
        <f t="shared" si="130"/>
        <v>36.3302752293578</v>
      </c>
      <c r="EG95" s="17">
        <f t="shared" si="131"/>
        <v>-1381</v>
      </c>
      <c r="EH95" s="36">
        <f t="shared" si="132"/>
        <v>-0.348737373737374</v>
      </c>
      <c r="EI95" s="18">
        <v>822</v>
      </c>
      <c r="EJ95" s="26">
        <v>0.0583941605839416</v>
      </c>
      <c r="EK95" s="18">
        <v>48</v>
      </c>
      <c r="EL95" s="18">
        <v>1881</v>
      </c>
      <c r="EM95" s="40">
        <v>49.5</v>
      </c>
      <c r="EN95" s="17">
        <f t="shared" si="133"/>
        <v>24</v>
      </c>
      <c r="EO95" s="36">
        <f t="shared" si="134"/>
        <v>0.0127591706539075</v>
      </c>
      <c r="EP95" s="18">
        <v>908</v>
      </c>
      <c r="EQ95" s="26">
        <v>0.0616740088105727</v>
      </c>
      <c r="ER95" s="18">
        <v>56</v>
      </c>
      <c r="ES95" s="18">
        <v>2226</v>
      </c>
      <c r="ET95" s="40">
        <v>49.5</v>
      </c>
      <c r="EU95" s="17">
        <f t="shared" si="135"/>
        <v>28</v>
      </c>
      <c r="EV95" s="36">
        <f t="shared" si="136"/>
        <v>0.0125786163522013</v>
      </c>
      <c r="EW95" s="18">
        <v>469</v>
      </c>
      <c r="EX95" s="26">
        <v>0.0298507462686567</v>
      </c>
      <c r="EY95" s="17">
        <v>14</v>
      </c>
      <c r="EZ95" s="18">
        <v>640</v>
      </c>
      <c r="FA95" s="40">
        <v>49.5</v>
      </c>
      <c r="FB95" s="17">
        <f t="shared" si="153"/>
        <v>7</v>
      </c>
      <c r="FC95" s="36">
        <f t="shared" si="154"/>
        <v>0.0109375</v>
      </c>
      <c r="FD95" s="18">
        <v>419</v>
      </c>
      <c r="FE95" s="26">
        <v>0.0238663484486874</v>
      </c>
      <c r="FF95" s="17">
        <v>10</v>
      </c>
      <c r="FG95" s="18">
        <v>485</v>
      </c>
      <c r="FH95" s="40">
        <v>49.5</v>
      </c>
      <c r="FI95" s="17">
        <f t="shared" si="155"/>
        <v>5</v>
      </c>
      <c r="FJ95" s="36">
        <f t="shared" si="156"/>
        <v>0.0103092783505155</v>
      </c>
      <c r="FK95" s="18">
        <v>457</v>
      </c>
      <c r="FL95" s="26">
        <v>0.0284463894967177</v>
      </c>
      <c r="FM95" s="17">
        <v>13</v>
      </c>
      <c r="FN95" s="18">
        <v>638</v>
      </c>
      <c r="FO95" s="40">
        <v>49.5</v>
      </c>
      <c r="FP95" s="17">
        <f t="shared" si="157"/>
        <v>6.5</v>
      </c>
      <c r="FQ95" s="36">
        <f t="shared" si="158"/>
        <v>0.0101880877742947</v>
      </c>
      <c r="FR95" s="18">
        <v>364</v>
      </c>
      <c r="FS95" s="26">
        <v>0.0247252747252747</v>
      </c>
      <c r="FT95" s="17">
        <v>9</v>
      </c>
      <c r="FU95" s="18">
        <v>443</v>
      </c>
      <c r="FV95" s="40">
        <v>49.5</v>
      </c>
      <c r="FW95" s="17">
        <f t="shared" si="159"/>
        <v>4.5</v>
      </c>
      <c r="FX95" s="36">
        <f t="shared" si="160"/>
        <v>0.0101580135440181</v>
      </c>
      <c r="FY95" s="18">
        <v>340</v>
      </c>
      <c r="FZ95" s="26">
        <v>0.0382352941176471</v>
      </c>
      <c r="GA95" s="17">
        <v>13</v>
      </c>
      <c r="GB95" s="18">
        <v>624</v>
      </c>
      <c r="GC95" s="40">
        <v>49.5</v>
      </c>
      <c r="GD95" s="17">
        <f t="shared" si="161"/>
        <v>6.5</v>
      </c>
      <c r="GE95" s="36">
        <f t="shared" si="162"/>
        <v>0.0104166666666667</v>
      </c>
      <c r="GF95" s="18">
        <v>391</v>
      </c>
      <c r="GG95" s="26">
        <v>0.061381074168798</v>
      </c>
      <c r="GH95" s="18">
        <v>24</v>
      </c>
      <c r="GI95" s="18">
        <v>1203</v>
      </c>
      <c r="GJ95" s="40">
        <v>49.5</v>
      </c>
      <c r="GK95" s="17">
        <f t="shared" si="163"/>
        <v>12</v>
      </c>
      <c r="GL95" s="36">
        <f t="shared" si="164"/>
        <v>0.00997506234413965</v>
      </c>
      <c r="GM95" s="18">
        <v>427</v>
      </c>
      <c r="GN95" s="26">
        <v>0.0304449648711944</v>
      </c>
      <c r="GO95" s="18">
        <v>13</v>
      </c>
      <c r="GP95" s="18">
        <v>623</v>
      </c>
      <c r="GQ95" s="40">
        <v>49.5</v>
      </c>
      <c r="GR95" s="17">
        <f t="shared" si="165"/>
        <v>6.5</v>
      </c>
      <c r="GS95" s="36">
        <f t="shared" si="166"/>
        <v>0.0104333868378812</v>
      </c>
      <c r="GT95" s="18">
        <v>467</v>
      </c>
      <c r="GU95" s="26">
        <v>0.0428265524625268</v>
      </c>
      <c r="GV95" s="18">
        <v>20</v>
      </c>
      <c r="GW95" s="18">
        <v>959</v>
      </c>
      <c r="GX95" s="40">
        <v>49.5</v>
      </c>
      <c r="GY95" s="17">
        <f t="shared" si="137"/>
        <v>10</v>
      </c>
      <c r="GZ95" s="36">
        <f t="shared" si="138"/>
        <v>0.0104275286757039</v>
      </c>
      <c r="HA95" s="18">
        <v>511</v>
      </c>
      <c r="HB95" s="26">
        <v>0.0391389432485323</v>
      </c>
      <c r="HC95" s="18">
        <v>20</v>
      </c>
      <c r="HD95" s="18">
        <v>951</v>
      </c>
      <c r="HE95" s="40">
        <v>49.5</v>
      </c>
      <c r="HF95" s="17">
        <f t="shared" si="167"/>
        <v>10</v>
      </c>
      <c r="HG95" s="36">
        <f t="shared" si="168"/>
        <v>0.010515247108307</v>
      </c>
      <c r="HH95" s="18">
        <v>558</v>
      </c>
      <c r="HI95" s="26">
        <v>0.0197132616487455</v>
      </c>
      <c r="HJ95" s="17">
        <v>11</v>
      </c>
      <c r="HK95" s="18">
        <v>526</v>
      </c>
      <c r="HL95" s="40">
        <v>49.5</v>
      </c>
      <c r="HM95" s="17">
        <f t="shared" si="169"/>
        <v>5.5</v>
      </c>
      <c r="HN95" s="36">
        <f t="shared" si="170"/>
        <v>0.0104562737642586</v>
      </c>
      <c r="HO95" s="18"/>
      <c r="HP95" s="26"/>
      <c r="HQ95" s="17"/>
      <c r="HR95" s="18"/>
      <c r="HS95" s="40"/>
      <c r="HT95" s="17"/>
      <c r="HU95" s="36"/>
      <c r="HV95" s="17">
        <v>457</v>
      </c>
      <c r="HW95" s="17">
        <v>21479.65</v>
      </c>
      <c r="HX95" s="18">
        <v>836</v>
      </c>
      <c r="HY95" s="18">
        <v>45478.28</v>
      </c>
      <c r="HZ95" s="17">
        <v>2505</v>
      </c>
      <c r="IA95" s="17">
        <v>125800</v>
      </c>
      <c r="IB95" s="17">
        <v>1930</v>
      </c>
      <c r="IC95" s="17">
        <v>91848</v>
      </c>
      <c r="ID95" s="17">
        <v>1298</v>
      </c>
      <c r="IE95" s="17">
        <v>59300</v>
      </c>
      <c r="IF95" s="41"/>
      <c r="IG95" s="41"/>
      <c r="IH95" s="41"/>
      <c r="II95" s="41"/>
      <c r="IJ95" s="41"/>
      <c r="IK95" s="41"/>
      <c r="IL95" s="18"/>
      <c r="IM95" s="41"/>
      <c r="IN95" s="41"/>
      <c r="IO95" s="41"/>
      <c r="IP95" s="18"/>
      <c r="IQ95" s="18"/>
      <c r="IR95" s="18">
        <f t="shared" si="139"/>
        <v>1138</v>
      </c>
      <c r="IS95" s="18">
        <f t="shared" si="140"/>
        <v>46196</v>
      </c>
      <c r="IT95" s="17">
        <v>49</v>
      </c>
      <c r="IU95" s="18">
        <f t="shared" si="171"/>
        <v>-4657.5</v>
      </c>
      <c r="IV95" s="36">
        <f t="shared" si="141"/>
        <v>-0.100820417352152</v>
      </c>
      <c r="IW95" s="18">
        <f t="shared" si="142"/>
        <v>8164</v>
      </c>
      <c r="IX95" s="42">
        <f t="shared" si="143"/>
        <v>390101.93</v>
      </c>
      <c r="IY95" s="43"/>
      <c r="IZ95" s="43"/>
    </row>
    <row r="96" spans="1:260">
      <c r="A96" s="16"/>
      <c r="B96" s="17" t="s">
        <v>51</v>
      </c>
      <c r="C96" s="18">
        <v>6939962756172</v>
      </c>
      <c r="D96" s="18">
        <v>21065210000349</v>
      </c>
      <c r="E96" s="17" t="s">
        <v>335</v>
      </c>
      <c r="F96" s="19" t="s">
        <v>336</v>
      </c>
      <c r="G96" s="17" t="s">
        <v>129</v>
      </c>
      <c r="H96" s="26">
        <f>VLOOKUP(C96,供应链!E:J,6,0)</f>
        <v>0.96</v>
      </c>
      <c r="I96" s="17">
        <f>VLOOKUP(C96,供应链!E:H,4,0)</f>
        <v>3324</v>
      </c>
      <c r="J96" s="17">
        <f>VLOOKUP(C96,供应链!E:K,7,0)</f>
        <v>0</v>
      </c>
      <c r="K96" s="18">
        <f>VLOOKUP(C96,供应链!E:I,5,0)</f>
        <v>17.8937357569668</v>
      </c>
      <c r="L96" s="27">
        <f t="shared" si="102"/>
        <v>0.0691304619096146</v>
      </c>
      <c r="M96" s="17">
        <v>4705</v>
      </c>
      <c r="N96" s="26">
        <v>0.103931987247609</v>
      </c>
      <c r="O96" s="18">
        <v>489</v>
      </c>
      <c r="P96" s="18">
        <v>25673</v>
      </c>
      <c r="Q96" s="40">
        <f t="shared" si="144"/>
        <v>52.5010224948875</v>
      </c>
      <c r="R96" s="17">
        <f t="shared" si="174"/>
        <v>-8068</v>
      </c>
      <c r="S96" s="36">
        <f t="shared" si="175"/>
        <v>-0.314260117633311</v>
      </c>
      <c r="T96" s="17">
        <v>3953</v>
      </c>
      <c r="U96" s="26">
        <v>0.0817100935997976</v>
      </c>
      <c r="V96" s="18">
        <v>323</v>
      </c>
      <c r="W96" s="18">
        <v>17186</v>
      </c>
      <c r="X96" s="40">
        <f t="shared" si="105"/>
        <v>53.2074303405573</v>
      </c>
      <c r="Y96" s="17">
        <f t="shared" si="176"/>
        <v>-5101</v>
      </c>
      <c r="Z96" s="36">
        <f t="shared" si="177"/>
        <v>-0.29681135808216</v>
      </c>
      <c r="AA96" s="17">
        <v>3530</v>
      </c>
      <c r="AB96" s="26">
        <v>0.069971671388102</v>
      </c>
      <c r="AC96" s="18">
        <v>247</v>
      </c>
      <c r="AD96" s="18">
        <v>14607</v>
      </c>
      <c r="AE96" s="40">
        <v>69</v>
      </c>
      <c r="AF96" s="17">
        <f t="shared" si="178"/>
        <v>0</v>
      </c>
      <c r="AG96" s="36">
        <f t="shared" si="179"/>
        <v>0</v>
      </c>
      <c r="AH96" s="17">
        <v>2051</v>
      </c>
      <c r="AI96" s="26">
        <v>0.0726474890297416</v>
      </c>
      <c r="AJ96" s="18">
        <v>149</v>
      </c>
      <c r="AK96" s="18">
        <v>9680</v>
      </c>
      <c r="AL96" s="40">
        <v>69</v>
      </c>
      <c r="AM96" s="17">
        <f t="shared" si="180"/>
        <v>0</v>
      </c>
      <c r="AN96" s="36">
        <f t="shared" si="181"/>
        <v>0</v>
      </c>
      <c r="AO96" s="17">
        <v>2015</v>
      </c>
      <c r="AP96" s="26">
        <v>0.0779156327543424</v>
      </c>
      <c r="AQ96" s="18">
        <v>157</v>
      </c>
      <c r="AR96" s="18">
        <v>10025</v>
      </c>
      <c r="AS96" s="40">
        <v>69</v>
      </c>
      <c r="AT96" s="17">
        <f t="shared" si="182"/>
        <v>0</v>
      </c>
      <c r="AU96" s="36">
        <f t="shared" si="183"/>
        <v>0</v>
      </c>
      <c r="AV96" s="17">
        <v>2840</v>
      </c>
      <c r="AW96" s="26">
        <v>0.0669014084507042</v>
      </c>
      <c r="AX96" s="18">
        <v>190</v>
      </c>
      <c r="AY96" s="18">
        <v>12166</v>
      </c>
      <c r="AZ96" s="40">
        <v>69</v>
      </c>
      <c r="BA96" s="17">
        <f t="shared" si="184"/>
        <v>0</v>
      </c>
      <c r="BB96" s="36">
        <f t="shared" si="185"/>
        <v>0</v>
      </c>
      <c r="BC96" s="17">
        <v>2796</v>
      </c>
      <c r="BD96" s="26">
        <v>0.071173104434907</v>
      </c>
      <c r="BE96" s="17">
        <v>199</v>
      </c>
      <c r="BF96" s="18">
        <v>12678</v>
      </c>
      <c r="BG96" s="40">
        <v>69</v>
      </c>
      <c r="BH96" s="17">
        <f t="shared" si="186"/>
        <v>0</v>
      </c>
      <c r="BI96" s="36">
        <f t="shared" si="187"/>
        <v>0</v>
      </c>
      <c r="BJ96" s="17">
        <v>2684</v>
      </c>
      <c r="BK96" s="32">
        <v>0.0652011922503726</v>
      </c>
      <c r="BL96" s="17">
        <v>175</v>
      </c>
      <c r="BM96" s="18">
        <v>11129</v>
      </c>
      <c r="BN96" s="40">
        <v>69</v>
      </c>
      <c r="BO96" s="17">
        <f t="shared" si="188"/>
        <v>0</v>
      </c>
      <c r="BP96" s="36">
        <f t="shared" si="189"/>
        <v>0</v>
      </c>
      <c r="BQ96" s="17">
        <v>2494</v>
      </c>
      <c r="BR96" s="32">
        <v>0.0689655172413793</v>
      </c>
      <c r="BS96" s="18">
        <v>172</v>
      </c>
      <c r="BT96" s="18">
        <v>11070</v>
      </c>
      <c r="BU96" s="40">
        <v>69</v>
      </c>
      <c r="BV96" s="17">
        <f t="shared" si="190"/>
        <v>0</v>
      </c>
      <c r="BW96" s="36">
        <f t="shared" si="191"/>
        <v>0</v>
      </c>
      <c r="BX96" s="112">
        <v>2470</v>
      </c>
      <c r="BY96" s="117">
        <v>0.0676113360323887</v>
      </c>
      <c r="BZ96" s="18">
        <v>167</v>
      </c>
      <c r="CA96" s="112">
        <v>10616</v>
      </c>
      <c r="CB96" s="40">
        <v>69</v>
      </c>
      <c r="CC96" s="17">
        <f t="shared" si="112"/>
        <v>0</v>
      </c>
      <c r="CD96" s="36">
        <f t="shared" si="113"/>
        <v>0</v>
      </c>
      <c r="CE96" s="112">
        <v>2245</v>
      </c>
      <c r="CF96" s="117">
        <v>0.0677060133630289</v>
      </c>
      <c r="CG96" s="112">
        <v>152</v>
      </c>
      <c r="CH96" s="260">
        <v>9501</v>
      </c>
      <c r="CI96" s="40">
        <v>69</v>
      </c>
      <c r="CJ96" s="17">
        <f t="shared" si="114"/>
        <v>0</v>
      </c>
      <c r="CK96" s="36">
        <f t="shared" si="115"/>
        <v>0</v>
      </c>
      <c r="CL96" s="120">
        <v>2018</v>
      </c>
      <c r="CM96" s="121">
        <v>0.0723488602576809</v>
      </c>
      <c r="CN96" s="55">
        <v>146</v>
      </c>
      <c r="CO96" s="55">
        <v>9214</v>
      </c>
      <c r="CP96" s="40">
        <v>69</v>
      </c>
      <c r="CQ96" s="17">
        <f t="shared" si="116"/>
        <v>0</v>
      </c>
      <c r="CR96" s="36">
        <f t="shared" si="117"/>
        <v>0</v>
      </c>
      <c r="CS96" s="122">
        <v>1691</v>
      </c>
      <c r="CT96" s="121">
        <v>0.0656416321703134</v>
      </c>
      <c r="CU96" s="122">
        <v>111</v>
      </c>
      <c r="CV96" s="122">
        <v>7232</v>
      </c>
      <c r="CW96" s="40">
        <v>69</v>
      </c>
      <c r="CX96" s="17">
        <f t="shared" si="118"/>
        <v>0</v>
      </c>
      <c r="CY96" s="36">
        <f t="shared" si="119"/>
        <v>0</v>
      </c>
      <c r="CZ96" s="112">
        <v>2027</v>
      </c>
      <c r="DA96" s="117">
        <v>0.0522940305870745</v>
      </c>
      <c r="DB96" s="112">
        <v>106</v>
      </c>
      <c r="DC96" s="112">
        <v>6900</v>
      </c>
      <c r="DD96" s="40">
        <v>69</v>
      </c>
      <c r="DE96" s="17">
        <f t="shared" si="120"/>
        <v>0</v>
      </c>
      <c r="DF96" s="36">
        <f t="shared" si="121"/>
        <v>0</v>
      </c>
      <c r="DG96" s="126">
        <v>2807</v>
      </c>
      <c r="DH96" s="32">
        <v>0.000356252226576416</v>
      </c>
      <c r="DI96" s="17">
        <v>1</v>
      </c>
      <c r="DJ96" s="18">
        <v>59</v>
      </c>
      <c r="DK96" s="40">
        <v>69</v>
      </c>
      <c r="DL96" s="17">
        <f t="shared" si="122"/>
        <v>0</v>
      </c>
      <c r="DM96" s="36">
        <f t="shared" si="123"/>
        <v>0</v>
      </c>
      <c r="DN96" s="33">
        <v>5184</v>
      </c>
      <c r="DO96" s="32">
        <v>0.147569444444444</v>
      </c>
      <c r="DP96" s="18">
        <v>765</v>
      </c>
      <c r="DQ96" s="18">
        <v>37201</v>
      </c>
      <c r="DR96" s="40">
        <f t="shared" si="124"/>
        <v>48.6287581699346</v>
      </c>
      <c r="DS96" s="17">
        <f t="shared" si="125"/>
        <v>-15584</v>
      </c>
      <c r="DT96" s="36">
        <f t="shared" si="126"/>
        <v>-0.418913470068009</v>
      </c>
      <c r="DU96" s="18">
        <v>4561</v>
      </c>
      <c r="DV96" s="26">
        <v>0.0782723087042315</v>
      </c>
      <c r="DW96" s="18">
        <v>357</v>
      </c>
      <c r="DX96" s="18">
        <v>18280</v>
      </c>
      <c r="DY96" s="40">
        <f t="shared" si="127"/>
        <v>51.2044817927171</v>
      </c>
      <c r="DZ96" s="17">
        <f t="shared" si="128"/>
        <v>-6353</v>
      </c>
      <c r="EA96" s="36">
        <f t="shared" si="129"/>
        <v>-0.34753829321663</v>
      </c>
      <c r="EB96" s="18">
        <v>5639</v>
      </c>
      <c r="EC96" s="26">
        <v>0.129278240822841</v>
      </c>
      <c r="ED96" s="18">
        <v>729</v>
      </c>
      <c r="EE96" s="18">
        <v>35024</v>
      </c>
      <c r="EF96" s="40">
        <f t="shared" si="130"/>
        <v>48.0438957475994</v>
      </c>
      <c r="EG96" s="17">
        <f t="shared" si="131"/>
        <v>-15277</v>
      </c>
      <c r="EH96" s="36">
        <f t="shared" si="132"/>
        <v>-0.436186614892645</v>
      </c>
      <c r="EI96" s="18">
        <v>2968</v>
      </c>
      <c r="EJ96" s="26">
        <v>0.0913072776280323</v>
      </c>
      <c r="EK96" s="18">
        <v>271</v>
      </c>
      <c r="EL96" s="18">
        <v>14229</v>
      </c>
      <c r="EM96" s="40">
        <v>69</v>
      </c>
      <c r="EN96" s="17">
        <f t="shared" si="133"/>
        <v>0</v>
      </c>
      <c r="EO96" s="36">
        <f t="shared" si="134"/>
        <v>0</v>
      </c>
      <c r="EP96" s="18">
        <v>3743</v>
      </c>
      <c r="EQ96" s="26">
        <v>0.0953780390061448</v>
      </c>
      <c r="ER96" s="18">
        <v>357</v>
      </c>
      <c r="ES96" s="18">
        <v>18618</v>
      </c>
      <c r="ET96" s="40">
        <v>69</v>
      </c>
      <c r="EU96" s="17">
        <f t="shared" si="135"/>
        <v>0</v>
      </c>
      <c r="EV96" s="36">
        <f t="shared" si="136"/>
        <v>0</v>
      </c>
      <c r="EW96" s="18">
        <v>2074</v>
      </c>
      <c r="EX96" s="26">
        <v>0.0496624879459981</v>
      </c>
      <c r="EY96" s="17">
        <v>103</v>
      </c>
      <c r="EZ96" s="18">
        <v>7007</v>
      </c>
      <c r="FA96" s="40">
        <v>69</v>
      </c>
      <c r="FB96" s="17">
        <f t="shared" si="153"/>
        <v>0</v>
      </c>
      <c r="FC96" s="36">
        <f t="shared" si="154"/>
        <v>0</v>
      </c>
      <c r="FD96" s="18">
        <v>1804</v>
      </c>
      <c r="FE96" s="26">
        <v>0.0803769401330377</v>
      </c>
      <c r="FF96" s="17">
        <v>145</v>
      </c>
      <c r="FG96" s="18">
        <v>9940</v>
      </c>
      <c r="FH96" s="40">
        <v>69</v>
      </c>
      <c r="FI96" s="17">
        <f t="shared" si="155"/>
        <v>0</v>
      </c>
      <c r="FJ96" s="36">
        <f t="shared" si="156"/>
        <v>0</v>
      </c>
      <c r="FK96" s="18">
        <v>1705</v>
      </c>
      <c r="FL96" s="26">
        <v>0.0621700879765396</v>
      </c>
      <c r="FM96" s="17">
        <v>106</v>
      </c>
      <c r="FN96" s="18">
        <v>7196</v>
      </c>
      <c r="FO96" s="40">
        <v>69</v>
      </c>
      <c r="FP96" s="17">
        <f t="shared" si="157"/>
        <v>0</v>
      </c>
      <c r="FQ96" s="36">
        <f t="shared" si="158"/>
        <v>0</v>
      </c>
      <c r="FR96" s="18">
        <v>1610</v>
      </c>
      <c r="FS96" s="26">
        <v>0.068944099378882</v>
      </c>
      <c r="FT96" s="17">
        <v>111</v>
      </c>
      <c r="FU96" s="18">
        <v>7629</v>
      </c>
      <c r="FV96" s="40">
        <v>69</v>
      </c>
      <c r="FW96" s="17">
        <f t="shared" si="159"/>
        <v>0</v>
      </c>
      <c r="FX96" s="36">
        <f t="shared" si="160"/>
        <v>0</v>
      </c>
      <c r="FY96" s="18">
        <v>1689</v>
      </c>
      <c r="FZ96" s="26">
        <v>0.0852575488454707</v>
      </c>
      <c r="GA96" s="17">
        <v>144</v>
      </c>
      <c r="GB96" s="18">
        <v>9883</v>
      </c>
      <c r="GC96" s="40">
        <v>69</v>
      </c>
      <c r="GD96" s="17">
        <f t="shared" si="161"/>
        <v>0</v>
      </c>
      <c r="GE96" s="36">
        <f t="shared" si="162"/>
        <v>0</v>
      </c>
      <c r="GF96" s="18">
        <v>1979</v>
      </c>
      <c r="GG96" s="26">
        <v>0.0874178878221324</v>
      </c>
      <c r="GH96" s="18">
        <v>173</v>
      </c>
      <c r="GI96" s="18">
        <v>11807</v>
      </c>
      <c r="GJ96" s="40">
        <v>69</v>
      </c>
      <c r="GK96" s="17">
        <f t="shared" si="163"/>
        <v>0</v>
      </c>
      <c r="GL96" s="36">
        <f t="shared" si="164"/>
        <v>0</v>
      </c>
      <c r="GM96" s="18">
        <v>2334</v>
      </c>
      <c r="GN96" s="26">
        <v>0.0698371893744644</v>
      </c>
      <c r="GO96" s="18">
        <v>163</v>
      </c>
      <c r="GP96" s="18">
        <v>11104</v>
      </c>
      <c r="GQ96" s="40">
        <v>69</v>
      </c>
      <c r="GR96" s="17">
        <f t="shared" si="165"/>
        <v>0</v>
      </c>
      <c r="GS96" s="36">
        <f t="shared" si="166"/>
        <v>0</v>
      </c>
      <c r="GT96" s="18">
        <v>2196</v>
      </c>
      <c r="GU96" s="26">
        <v>0.0719489981785064</v>
      </c>
      <c r="GV96" s="18">
        <v>158</v>
      </c>
      <c r="GW96" s="18">
        <v>10702</v>
      </c>
      <c r="GX96" s="40">
        <v>69</v>
      </c>
      <c r="GY96" s="17">
        <f t="shared" si="137"/>
        <v>0</v>
      </c>
      <c r="GZ96" s="36">
        <f t="shared" si="138"/>
        <v>0</v>
      </c>
      <c r="HA96" s="18">
        <v>2131</v>
      </c>
      <c r="HB96" s="26">
        <v>0.0671046457062412</v>
      </c>
      <c r="HC96" s="18">
        <v>143</v>
      </c>
      <c r="HD96" s="18">
        <v>9810</v>
      </c>
      <c r="HE96" s="40">
        <v>69</v>
      </c>
      <c r="HF96" s="17">
        <f t="shared" si="167"/>
        <v>0</v>
      </c>
      <c r="HG96" s="36">
        <f t="shared" si="168"/>
        <v>0</v>
      </c>
      <c r="HH96" s="18">
        <v>1922</v>
      </c>
      <c r="HI96" s="26">
        <v>0.0723204994797086</v>
      </c>
      <c r="HJ96" s="17">
        <v>139</v>
      </c>
      <c r="HK96" s="18">
        <v>9505</v>
      </c>
      <c r="HL96" s="40">
        <v>69</v>
      </c>
      <c r="HM96" s="17">
        <f t="shared" si="169"/>
        <v>0</v>
      </c>
      <c r="HN96" s="36">
        <f t="shared" si="170"/>
        <v>0</v>
      </c>
      <c r="HO96" s="18"/>
      <c r="HP96" s="26"/>
      <c r="HQ96" s="17"/>
      <c r="HR96" s="18"/>
      <c r="HS96" s="40"/>
      <c r="HT96" s="17"/>
      <c r="HU96" s="36"/>
      <c r="HV96" s="17">
        <v>5542</v>
      </c>
      <c r="HW96" s="17">
        <v>362876.73</v>
      </c>
      <c r="HX96" s="18">
        <v>3089</v>
      </c>
      <c r="HY96" s="18">
        <v>216649.15</v>
      </c>
      <c r="HZ96" s="17">
        <v>10435</v>
      </c>
      <c r="IA96" s="17">
        <v>716538</v>
      </c>
      <c r="IB96" s="17">
        <v>8177</v>
      </c>
      <c r="IC96" s="17">
        <v>546506</v>
      </c>
      <c r="ID96" s="17">
        <v>2686</v>
      </c>
      <c r="IE96" s="17">
        <v>176886</v>
      </c>
      <c r="IF96" s="41"/>
      <c r="IG96" s="41"/>
      <c r="IH96" s="41"/>
      <c r="II96" s="41"/>
      <c r="IJ96" s="41"/>
      <c r="IK96" s="41"/>
      <c r="IL96" s="18"/>
      <c r="IM96" s="41"/>
      <c r="IN96" s="41"/>
      <c r="IO96" s="41"/>
      <c r="IP96" s="18"/>
      <c r="IQ96" s="18"/>
      <c r="IR96" s="18">
        <f t="shared" si="139"/>
        <v>6648</v>
      </c>
      <c r="IS96" s="18">
        <f t="shared" si="140"/>
        <v>385671</v>
      </c>
      <c r="IT96" s="17">
        <v>69</v>
      </c>
      <c r="IU96" s="18">
        <f t="shared" si="171"/>
        <v>-50383</v>
      </c>
      <c r="IV96" s="36">
        <f t="shared" si="141"/>
        <v>-0.130637252995429</v>
      </c>
      <c r="IW96" s="18">
        <f t="shared" si="142"/>
        <v>36577</v>
      </c>
      <c r="IX96" s="42">
        <f t="shared" si="143"/>
        <v>2405126.88</v>
      </c>
      <c r="IY96" s="43"/>
      <c r="IZ96" s="43"/>
    </row>
    <row r="97" hidden="1" spans="1:260">
      <c r="A97" s="16"/>
      <c r="B97" s="17" t="s">
        <v>51</v>
      </c>
      <c r="C97" s="18">
        <v>6939962756189</v>
      </c>
      <c r="D97" s="18">
        <v>21065210000350</v>
      </c>
      <c r="E97" s="18" t="s">
        <v>337</v>
      </c>
      <c r="F97" s="19" t="s">
        <v>338</v>
      </c>
      <c r="G97" s="17" t="s">
        <v>136</v>
      </c>
      <c r="H97" s="26">
        <f>VLOOKUP(C97,供应链!E:J,6,0)</f>
        <v>0</v>
      </c>
      <c r="I97" s="17">
        <f>VLOOKUP(C97,供应链!E:H,4,0)</f>
        <v>0</v>
      </c>
      <c r="J97" s="17">
        <f>VLOOKUP(C97,供应链!E:K,7,0)</f>
        <v>0</v>
      </c>
      <c r="K97" s="18" t="str">
        <f>VLOOKUP(C97,供应链!E:I,5,0)</f>
        <v>-</v>
      </c>
      <c r="L97" s="27">
        <f t="shared" si="102"/>
        <v>0</v>
      </c>
      <c r="M97" s="17">
        <v>12</v>
      </c>
      <c r="N97" s="26">
        <v>0</v>
      </c>
      <c r="O97" s="18">
        <v>0</v>
      </c>
      <c r="P97" s="18">
        <v>0</v>
      </c>
      <c r="Q97" s="40">
        <f t="shared" si="144"/>
        <v>0</v>
      </c>
      <c r="R97" s="17">
        <f t="shared" si="174"/>
        <v>0</v>
      </c>
      <c r="S97" s="36">
        <f t="shared" si="175"/>
        <v>0</v>
      </c>
      <c r="T97" s="17">
        <v>4</v>
      </c>
      <c r="U97" s="26">
        <v>0</v>
      </c>
      <c r="V97" s="18">
        <v>0</v>
      </c>
      <c r="W97" s="18">
        <v>0</v>
      </c>
      <c r="X97" s="40">
        <f t="shared" si="105"/>
        <v>0</v>
      </c>
      <c r="Y97" s="17">
        <f t="shared" si="176"/>
        <v>0</v>
      </c>
      <c r="Z97" s="36">
        <f t="shared" si="177"/>
        <v>0</v>
      </c>
      <c r="AA97" s="17">
        <v>5</v>
      </c>
      <c r="AB97" s="26">
        <v>0</v>
      </c>
      <c r="AC97" s="18">
        <v>0</v>
      </c>
      <c r="AD97" s="18">
        <v>0</v>
      </c>
      <c r="AE97" s="40"/>
      <c r="AF97" s="17">
        <f t="shared" si="178"/>
        <v>0</v>
      </c>
      <c r="AG97" s="36">
        <f t="shared" si="179"/>
        <v>0</v>
      </c>
      <c r="AH97" s="17">
        <v>13</v>
      </c>
      <c r="AI97" s="26">
        <v>0</v>
      </c>
      <c r="AJ97" s="18">
        <v>0</v>
      </c>
      <c r="AK97" s="18">
        <v>0</v>
      </c>
      <c r="AL97" s="40"/>
      <c r="AM97" s="17">
        <f t="shared" si="180"/>
        <v>0</v>
      </c>
      <c r="AN97" s="36">
        <f t="shared" si="181"/>
        <v>0</v>
      </c>
      <c r="AO97" s="17">
        <v>9</v>
      </c>
      <c r="AP97" s="26">
        <v>0</v>
      </c>
      <c r="AQ97" s="18">
        <v>0</v>
      </c>
      <c r="AR97" s="18">
        <v>0</v>
      </c>
      <c r="AS97" s="40"/>
      <c r="AT97" s="17">
        <f t="shared" si="182"/>
        <v>0</v>
      </c>
      <c r="AU97" s="36">
        <f t="shared" si="183"/>
        <v>0</v>
      </c>
      <c r="AV97" s="17">
        <v>10</v>
      </c>
      <c r="AW97" s="26">
        <v>0</v>
      </c>
      <c r="AX97" s="18">
        <v>0</v>
      </c>
      <c r="AY97" s="18">
        <v>0</v>
      </c>
      <c r="AZ97" s="40"/>
      <c r="BA97" s="17">
        <f t="shared" si="184"/>
        <v>0</v>
      </c>
      <c r="BB97" s="36">
        <f t="shared" si="185"/>
        <v>0</v>
      </c>
      <c r="BC97" s="17">
        <v>7</v>
      </c>
      <c r="BD97" s="26">
        <v>0</v>
      </c>
      <c r="BE97" s="17">
        <v>0</v>
      </c>
      <c r="BF97" s="18">
        <v>0</v>
      </c>
      <c r="BG97" s="40"/>
      <c r="BH97" s="17">
        <f t="shared" si="186"/>
        <v>0</v>
      </c>
      <c r="BI97" s="36">
        <f t="shared" si="187"/>
        <v>0</v>
      </c>
      <c r="BJ97" s="17">
        <v>4</v>
      </c>
      <c r="BK97" s="32">
        <v>0</v>
      </c>
      <c r="BL97" s="17">
        <v>0</v>
      </c>
      <c r="BM97" s="18">
        <v>0</v>
      </c>
      <c r="BN97" s="40"/>
      <c r="BO97" s="17">
        <f t="shared" si="188"/>
        <v>0</v>
      </c>
      <c r="BP97" s="36">
        <f t="shared" si="189"/>
        <v>0</v>
      </c>
      <c r="BQ97" s="17">
        <v>5</v>
      </c>
      <c r="BR97" s="32">
        <v>0</v>
      </c>
      <c r="BS97" s="18">
        <v>0</v>
      </c>
      <c r="BT97" s="18">
        <v>0</v>
      </c>
      <c r="BU97" s="40"/>
      <c r="BV97" s="17">
        <f t="shared" si="190"/>
        <v>0</v>
      </c>
      <c r="BW97" s="36">
        <f t="shared" si="191"/>
        <v>0</v>
      </c>
      <c r="BX97" s="112">
        <v>7</v>
      </c>
      <c r="BY97" s="117">
        <v>0</v>
      </c>
      <c r="BZ97" s="18">
        <v>0</v>
      </c>
      <c r="CA97" s="112">
        <v>0</v>
      </c>
      <c r="CB97" s="40"/>
      <c r="CC97" s="17">
        <f t="shared" si="112"/>
        <v>0</v>
      </c>
      <c r="CD97" s="36">
        <f t="shared" si="113"/>
        <v>0</v>
      </c>
      <c r="CE97" s="112">
        <v>7</v>
      </c>
      <c r="CF97" s="117">
        <v>0</v>
      </c>
      <c r="CG97" s="112">
        <v>0</v>
      </c>
      <c r="CH97" s="260">
        <v>0</v>
      </c>
      <c r="CI97" s="40"/>
      <c r="CJ97" s="17">
        <f t="shared" si="114"/>
        <v>0</v>
      </c>
      <c r="CK97" s="36">
        <f t="shared" si="115"/>
        <v>0</v>
      </c>
      <c r="CL97" s="120">
        <v>8</v>
      </c>
      <c r="CM97" s="121">
        <v>0</v>
      </c>
      <c r="CN97" s="55">
        <v>0</v>
      </c>
      <c r="CO97" s="55">
        <v>0</v>
      </c>
      <c r="CP97" s="40"/>
      <c r="CQ97" s="17">
        <f t="shared" si="116"/>
        <v>0</v>
      </c>
      <c r="CR97" s="36">
        <f t="shared" si="117"/>
        <v>0</v>
      </c>
      <c r="CS97" s="122">
        <v>7</v>
      </c>
      <c r="CT97" s="121">
        <v>0</v>
      </c>
      <c r="CU97" s="122">
        <v>0</v>
      </c>
      <c r="CV97" s="122">
        <v>0</v>
      </c>
      <c r="CW97" s="40"/>
      <c r="CX97" s="17">
        <f t="shared" si="118"/>
        <v>0</v>
      </c>
      <c r="CY97" s="36">
        <f t="shared" si="119"/>
        <v>0</v>
      </c>
      <c r="CZ97" s="112">
        <v>12</v>
      </c>
      <c r="DA97" s="117">
        <v>0</v>
      </c>
      <c r="DB97" s="112">
        <v>0</v>
      </c>
      <c r="DC97" s="112">
        <v>0</v>
      </c>
      <c r="DD97" s="40"/>
      <c r="DE97" s="17">
        <f t="shared" si="120"/>
        <v>0</v>
      </c>
      <c r="DF97" s="36">
        <f t="shared" si="121"/>
        <v>0</v>
      </c>
      <c r="DG97" s="126">
        <v>7</v>
      </c>
      <c r="DH97" s="32">
        <v>0</v>
      </c>
      <c r="DI97" s="17">
        <v>0</v>
      </c>
      <c r="DJ97" s="18">
        <v>0</v>
      </c>
      <c r="DK97" s="40"/>
      <c r="DL97" s="17">
        <f t="shared" si="122"/>
        <v>0</v>
      </c>
      <c r="DM97" s="36">
        <f t="shared" si="123"/>
        <v>0</v>
      </c>
      <c r="DN97" s="33">
        <v>11</v>
      </c>
      <c r="DO97" s="32">
        <v>0</v>
      </c>
      <c r="DP97" s="18">
        <v>0</v>
      </c>
      <c r="DQ97" s="18">
        <v>0</v>
      </c>
      <c r="DR97" s="40">
        <f t="shared" si="124"/>
        <v>0</v>
      </c>
      <c r="DS97" s="17">
        <f t="shared" si="125"/>
        <v>0</v>
      </c>
      <c r="DT97" s="36">
        <f t="shared" si="126"/>
        <v>0</v>
      </c>
      <c r="DU97" s="18">
        <v>8</v>
      </c>
      <c r="DV97" s="26">
        <v>0</v>
      </c>
      <c r="DW97" s="18">
        <v>0</v>
      </c>
      <c r="DX97" s="18">
        <v>0</v>
      </c>
      <c r="DY97" s="40">
        <f t="shared" si="127"/>
        <v>0</v>
      </c>
      <c r="DZ97" s="17">
        <f t="shared" si="128"/>
        <v>0</v>
      </c>
      <c r="EA97" s="36">
        <f t="shared" si="129"/>
        <v>0</v>
      </c>
      <c r="EB97" s="18">
        <v>17</v>
      </c>
      <c r="EC97" s="26">
        <v>0</v>
      </c>
      <c r="ED97" s="18">
        <v>0</v>
      </c>
      <c r="EE97" s="18">
        <v>0</v>
      </c>
      <c r="EF97" s="40">
        <f t="shared" si="130"/>
        <v>0</v>
      </c>
      <c r="EG97" s="17">
        <f t="shared" si="131"/>
        <v>0</v>
      </c>
      <c r="EH97" s="36">
        <f t="shared" si="132"/>
        <v>0</v>
      </c>
      <c r="EI97" s="18">
        <v>8</v>
      </c>
      <c r="EJ97" s="26">
        <v>0</v>
      </c>
      <c r="EK97" s="18">
        <v>0</v>
      </c>
      <c r="EL97" s="18">
        <v>0</v>
      </c>
      <c r="EM97" s="40"/>
      <c r="EN97" s="17">
        <f t="shared" si="133"/>
        <v>0</v>
      </c>
      <c r="EO97" s="36">
        <f t="shared" si="134"/>
        <v>0</v>
      </c>
      <c r="EP97" s="18">
        <v>8</v>
      </c>
      <c r="EQ97" s="26">
        <v>0</v>
      </c>
      <c r="ER97" s="18">
        <v>0</v>
      </c>
      <c r="ES97" s="18">
        <v>0</v>
      </c>
      <c r="ET97" s="40"/>
      <c r="EU97" s="17">
        <f t="shared" si="135"/>
        <v>0</v>
      </c>
      <c r="EV97" s="36">
        <f t="shared" si="136"/>
        <v>0</v>
      </c>
      <c r="EW97" s="18">
        <v>8</v>
      </c>
      <c r="EX97" s="26">
        <v>0</v>
      </c>
      <c r="EY97" s="17">
        <v>0</v>
      </c>
      <c r="EZ97" s="18">
        <v>0</v>
      </c>
      <c r="FA97" s="40"/>
      <c r="FB97" s="17">
        <f t="shared" si="153"/>
        <v>0</v>
      </c>
      <c r="FC97" s="36">
        <f t="shared" si="154"/>
        <v>0</v>
      </c>
      <c r="FD97" s="18">
        <v>12</v>
      </c>
      <c r="FE97" s="26">
        <v>0</v>
      </c>
      <c r="FF97" s="17">
        <v>0</v>
      </c>
      <c r="FG97" s="18">
        <v>0</v>
      </c>
      <c r="FH97" s="40"/>
      <c r="FI97" s="17">
        <f t="shared" si="155"/>
        <v>0</v>
      </c>
      <c r="FJ97" s="36">
        <f t="shared" si="156"/>
        <v>0</v>
      </c>
      <c r="FK97" s="18">
        <v>1</v>
      </c>
      <c r="FL97" s="26">
        <v>0</v>
      </c>
      <c r="FM97" s="17">
        <v>0</v>
      </c>
      <c r="FN97" s="18">
        <v>0</v>
      </c>
      <c r="FO97" s="40"/>
      <c r="FP97" s="17">
        <f t="shared" si="157"/>
        <v>0</v>
      </c>
      <c r="FQ97" s="36">
        <f t="shared" si="158"/>
        <v>0</v>
      </c>
      <c r="FR97" s="18">
        <v>1</v>
      </c>
      <c r="FS97" s="26">
        <v>0</v>
      </c>
      <c r="FT97" s="17">
        <v>0</v>
      </c>
      <c r="FU97" s="18">
        <v>0</v>
      </c>
      <c r="FV97" s="40"/>
      <c r="FW97" s="17">
        <f t="shared" si="159"/>
        <v>0</v>
      </c>
      <c r="FX97" s="36">
        <f t="shared" si="160"/>
        <v>0</v>
      </c>
      <c r="FY97" s="18">
        <v>1</v>
      </c>
      <c r="FZ97" s="26">
        <v>0</v>
      </c>
      <c r="GA97" s="17">
        <v>0</v>
      </c>
      <c r="GB97" s="18">
        <v>0</v>
      </c>
      <c r="GC97" s="40"/>
      <c r="GD97" s="17">
        <f t="shared" si="161"/>
        <v>0</v>
      </c>
      <c r="GE97" s="36">
        <f t="shared" si="162"/>
        <v>0</v>
      </c>
      <c r="GF97" s="18">
        <v>2</v>
      </c>
      <c r="GG97" s="26">
        <v>0</v>
      </c>
      <c r="GH97" s="18">
        <v>0</v>
      </c>
      <c r="GI97" s="18">
        <v>0</v>
      </c>
      <c r="GJ97" s="40"/>
      <c r="GK97" s="17">
        <f t="shared" si="163"/>
        <v>0</v>
      </c>
      <c r="GL97" s="36">
        <f t="shared" si="164"/>
        <v>0</v>
      </c>
      <c r="GM97" s="18">
        <v>4</v>
      </c>
      <c r="GN97" s="26">
        <v>0</v>
      </c>
      <c r="GO97" s="18">
        <v>0</v>
      </c>
      <c r="GP97" s="18">
        <v>0</v>
      </c>
      <c r="GQ97" s="40"/>
      <c r="GR97" s="17">
        <f t="shared" si="165"/>
        <v>0</v>
      </c>
      <c r="GS97" s="36">
        <f t="shared" si="166"/>
        <v>0</v>
      </c>
      <c r="GT97" s="18">
        <v>9</v>
      </c>
      <c r="GU97" s="26">
        <v>0</v>
      </c>
      <c r="GV97" s="18">
        <v>0</v>
      </c>
      <c r="GW97" s="18">
        <v>0</v>
      </c>
      <c r="GX97" s="40"/>
      <c r="GY97" s="17">
        <f t="shared" si="137"/>
        <v>0</v>
      </c>
      <c r="GZ97" s="36">
        <f t="shared" si="138"/>
        <v>0</v>
      </c>
      <c r="HA97" s="18">
        <v>6</v>
      </c>
      <c r="HB97" s="26">
        <v>0</v>
      </c>
      <c r="HC97" s="18">
        <v>0</v>
      </c>
      <c r="HD97" s="18">
        <v>0</v>
      </c>
      <c r="HE97" s="40"/>
      <c r="HF97" s="17">
        <f t="shared" si="167"/>
        <v>0</v>
      </c>
      <c r="HG97" s="36">
        <f t="shared" si="168"/>
        <v>0</v>
      </c>
      <c r="HH97" s="18">
        <v>2</v>
      </c>
      <c r="HI97" s="26">
        <v>0</v>
      </c>
      <c r="HJ97" s="17">
        <v>0</v>
      </c>
      <c r="HK97" s="18">
        <v>0</v>
      </c>
      <c r="HL97" s="40"/>
      <c r="HM97" s="17">
        <f t="shared" si="169"/>
        <v>0</v>
      </c>
      <c r="HN97" s="36">
        <f t="shared" si="170"/>
        <v>0</v>
      </c>
      <c r="HO97" s="18"/>
      <c r="HP97" s="26"/>
      <c r="HQ97" s="17"/>
      <c r="HR97" s="18"/>
      <c r="HS97" s="40"/>
      <c r="HT97" s="17"/>
      <c r="HU97" s="36"/>
      <c r="HV97" s="17">
        <v>71</v>
      </c>
      <c r="HW97" s="17">
        <v>5277.97</v>
      </c>
      <c r="HX97" s="18">
        <v>18</v>
      </c>
      <c r="HY97" s="18">
        <v>1761.17</v>
      </c>
      <c r="HZ97" s="17">
        <v>14</v>
      </c>
      <c r="IA97" s="17">
        <v>1371</v>
      </c>
      <c r="IB97" s="17">
        <v>0</v>
      </c>
      <c r="IC97" s="17">
        <v>0</v>
      </c>
      <c r="ID97" s="17">
        <v>0</v>
      </c>
      <c r="IE97" s="17">
        <v>0</v>
      </c>
      <c r="IF97" s="41"/>
      <c r="IG97" s="41"/>
      <c r="IH97" s="41"/>
      <c r="II97" s="41"/>
      <c r="IJ97" s="41"/>
      <c r="IK97" s="41"/>
      <c r="IL97" s="18"/>
      <c r="IM97" s="41"/>
      <c r="IN97" s="41"/>
      <c r="IO97" s="41"/>
      <c r="IP97" s="18"/>
      <c r="IQ97" s="18"/>
      <c r="IR97" s="18">
        <f t="shared" si="139"/>
        <v>0</v>
      </c>
      <c r="IS97" s="18">
        <f t="shared" si="140"/>
        <v>0</v>
      </c>
      <c r="IT97" s="17">
        <v>99</v>
      </c>
      <c r="IU97" s="18">
        <f t="shared" si="171"/>
        <v>0</v>
      </c>
      <c r="IV97" s="36">
        <f t="shared" si="141"/>
        <v>0</v>
      </c>
      <c r="IW97" s="18">
        <f t="shared" si="142"/>
        <v>103</v>
      </c>
      <c r="IX97" s="42">
        <f t="shared" si="143"/>
        <v>8410.14</v>
      </c>
      <c r="IY97" s="43"/>
      <c r="IZ97" s="43"/>
    </row>
    <row r="98" spans="1:260">
      <c r="A98" s="16"/>
      <c r="B98" s="17" t="s">
        <v>51</v>
      </c>
      <c r="C98" s="18">
        <v>6939962759364</v>
      </c>
      <c r="D98" s="18">
        <v>21065210000488</v>
      </c>
      <c r="E98" s="17" t="s">
        <v>339</v>
      </c>
      <c r="F98" s="19" t="s">
        <v>340</v>
      </c>
      <c r="G98" s="17" t="s">
        <v>129</v>
      </c>
      <c r="H98" s="26">
        <f>VLOOKUP(C98,供应链!E:J,6,0)</f>
        <v>0.583333333333333</v>
      </c>
      <c r="I98" s="17">
        <f>VLOOKUP(C98,供应链!E:H,4,0)</f>
        <v>34</v>
      </c>
      <c r="J98" s="17">
        <f>VLOOKUP(C98,供应链!E:K,7,0)</f>
        <v>0</v>
      </c>
      <c r="K98" s="18">
        <f>VLOOKUP(C98,供应链!E:I,5,0)</f>
        <v>54.2141230068337</v>
      </c>
      <c r="L98" s="27">
        <f t="shared" si="102"/>
        <v>0.000239169768941206</v>
      </c>
      <c r="M98" s="17">
        <v>168</v>
      </c>
      <c r="N98" s="26">
        <v>0</v>
      </c>
      <c r="O98" s="18">
        <v>0</v>
      </c>
      <c r="P98" s="18">
        <v>0</v>
      </c>
      <c r="Q98" s="40">
        <f t="shared" si="144"/>
        <v>0</v>
      </c>
      <c r="R98" s="17">
        <f t="shared" si="174"/>
        <v>0</v>
      </c>
      <c r="S98" s="36">
        <f t="shared" si="175"/>
        <v>0</v>
      </c>
      <c r="T98" s="17">
        <v>125</v>
      </c>
      <c r="U98" s="26">
        <v>0</v>
      </c>
      <c r="V98" s="18">
        <v>0</v>
      </c>
      <c r="W98" s="18">
        <v>0</v>
      </c>
      <c r="X98" s="40">
        <f t="shared" si="105"/>
        <v>0</v>
      </c>
      <c r="Y98" s="17">
        <f t="shared" si="176"/>
        <v>0</v>
      </c>
      <c r="Z98" s="36">
        <f t="shared" si="177"/>
        <v>0</v>
      </c>
      <c r="AA98" s="17">
        <v>133</v>
      </c>
      <c r="AB98" s="26">
        <v>0</v>
      </c>
      <c r="AC98" s="18">
        <v>0</v>
      </c>
      <c r="AD98" s="18">
        <v>0</v>
      </c>
      <c r="AE98" s="40">
        <v>209</v>
      </c>
      <c r="AF98" s="17">
        <f t="shared" si="178"/>
        <v>0</v>
      </c>
      <c r="AG98" s="36">
        <f t="shared" si="179"/>
        <v>0</v>
      </c>
      <c r="AH98" s="17">
        <v>85</v>
      </c>
      <c r="AI98" s="26">
        <v>0</v>
      </c>
      <c r="AJ98" s="18">
        <v>0</v>
      </c>
      <c r="AK98" s="18">
        <v>0</v>
      </c>
      <c r="AL98" s="40">
        <v>209</v>
      </c>
      <c r="AM98" s="17">
        <f t="shared" si="180"/>
        <v>0</v>
      </c>
      <c r="AN98" s="36">
        <f t="shared" si="181"/>
        <v>0</v>
      </c>
      <c r="AO98" s="17">
        <v>66</v>
      </c>
      <c r="AP98" s="26">
        <v>0</v>
      </c>
      <c r="AQ98" s="18">
        <v>0</v>
      </c>
      <c r="AR98" s="18">
        <v>0</v>
      </c>
      <c r="AS98" s="40">
        <v>209</v>
      </c>
      <c r="AT98" s="17">
        <f t="shared" si="182"/>
        <v>0</v>
      </c>
      <c r="AU98" s="36">
        <f t="shared" si="183"/>
        <v>0</v>
      </c>
      <c r="AV98" s="17">
        <v>92</v>
      </c>
      <c r="AW98" s="26">
        <v>0</v>
      </c>
      <c r="AX98" s="18">
        <v>0</v>
      </c>
      <c r="AY98" s="18">
        <v>0</v>
      </c>
      <c r="AZ98" s="40">
        <v>209</v>
      </c>
      <c r="BA98" s="17">
        <f t="shared" si="184"/>
        <v>0</v>
      </c>
      <c r="BB98" s="36">
        <f t="shared" si="185"/>
        <v>0</v>
      </c>
      <c r="BC98" s="17">
        <v>69</v>
      </c>
      <c r="BD98" s="26">
        <v>0.0144927536231884</v>
      </c>
      <c r="BE98" s="17">
        <v>1</v>
      </c>
      <c r="BF98" s="18">
        <v>281</v>
      </c>
      <c r="BG98" s="40">
        <v>209</v>
      </c>
      <c r="BH98" s="17">
        <f t="shared" si="186"/>
        <v>-90</v>
      </c>
      <c r="BI98" s="36">
        <f t="shared" si="187"/>
        <v>-0.320284697508897</v>
      </c>
      <c r="BJ98" s="17">
        <v>58</v>
      </c>
      <c r="BK98" s="32">
        <v>0</v>
      </c>
      <c r="BL98" s="17">
        <v>0</v>
      </c>
      <c r="BM98" s="18">
        <v>0</v>
      </c>
      <c r="BN98" s="40">
        <v>209</v>
      </c>
      <c r="BO98" s="17">
        <f t="shared" si="188"/>
        <v>0</v>
      </c>
      <c r="BP98" s="36">
        <f t="shared" si="189"/>
        <v>0</v>
      </c>
      <c r="BQ98" s="17">
        <v>73</v>
      </c>
      <c r="BR98" s="32">
        <v>0</v>
      </c>
      <c r="BS98" s="18">
        <v>0</v>
      </c>
      <c r="BT98" s="18">
        <v>0</v>
      </c>
      <c r="BU98" s="40">
        <v>209</v>
      </c>
      <c r="BV98" s="17">
        <f t="shared" si="190"/>
        <v>0</v>
      </c>
      <c r="BW98" s="36">
        <f t="shared" si="191"/>
        <v>0</v>
      </c>
      <c r="BX98" s="112">
        <v>63</v>
      </c>
      <c r="BY98" s="117">
        <v>0.0158730158730159</v>
      </c>
      <c r="BZ98" s="18">
        <v>1</v>
      </c>
      <c r="CA98" s="112">
        <v>268</v>
      </c>
      <c r="CB98" s="40">
        <v>209</v>
      </c>
      <c r="CC98" s="17">
        <f t="shared" si="112"/>
        <v>-90</v>
      </c>
      <c r="CD98" s="36">
        <f t="shared" si="113"/>
        <v>-0.335820895522388</v>
      </c>
      <c r="CE98" s="112">
        <v>77</v>
      </c>
      <c r="CF98" s="117">
        <v>0</v>
      </c>
      <c r="CG98" s="112">
        <v>0</v>
      </c>
      <c r="CH98" s="260">
        <v>0</v>
      </c>
      <c r="CI98" s="40">
        <v>209</v>
      </c>
      <c r="CJ98" s="17">
        <f t="shared" si="114"/>
        <v>0</v>
      </c>
      <c r="CK98" s="36">
        <f t="shared" si="115"/>
        <v>0</v>
      </c>
      <c r="CL98" s="120">
        <v>62</v>
      </c>
      <c r="CM98" s="121">
        <v>0</v>
      </c>
      <c r="CN98" s="55">
        <v>0</v>
      </c>
      <c r="CO98" s="55">
        <v>0</v>
      </c>
      <c r="CP98" s="40">
        <v>209</v>
      </c>
      <c r="CQ98" s="17">
        <f t="shared" si="116"/>
        <v>0</v>
      </c>
      <c r="CR98" s="36">
        <f t="shared" si="117"/>
        <v>0</v>
      </c>
      <c r="CS98" s="122">
        <v>69</v>
      </c>
      <c r="CT98" s="121">
        <v>0</v>
      </c>
      <c r="CU98" s="122">
        <v>0</v>
      </c>
      <c r="CV98" s="122">
        <v>0</v>
      </c>
      <c r="CW98" s="40">
        <v>209</v>
      </c>
      <c r="CX98" s="17">
        <f t="shared" si="118"/>
        <v>0</v>
      </c>
      <c r="CY98" s="36">
        <f t="shared" si="119"/>
        <v>0</v>
      </c>
      <c r="CZ98" s="112">
        <v>69</v>
      </c>
      <c r="DA98" s="117">
        <v>0</v>
      </c>
      <c r="DB98" s="112">
        <v>0</v>
      </c>
      <c r="DC98" s="112">
        <v>0</v>
      </c>
      <c r="DD98" s="40">
        <v>209</v>
      </c>
      <c r="DE98" s="17">
        <f t="shared" si="120"/>
        <v>0</v>
      </c>
      <c r="DF98" s="36">
        <f t="shared" si="121"/>
        <v>0</v>
      </c>
      <c r="DG98" s="126">
        <v>122</v>
      </c>
      <c r="DH98" s="32">
        <v>0.00819672131147541</v>
      </c>
      <c r="DI98" s="17">
        <v>1</v>
      </c>
      <c r="DJ98" s="18">
        <v>249</v>
      </c>
      <c r="DK98" s="40">
        <v>209</v>
      </c>
      <c r="DL98" s="17">
        <f t="shared" si="122"/>
        <v>-90</v>
      </c>
      <c r="DM98" s="36">
        <f t="shared" si="123"/>
        <v>-0.36144578313253</v>
      </c>
      <c r="DN98" s="33">
        <v>145</v>
      </c>
      <c r="DO98" s="32">
        <v>0.0206896551724138</v>
      </c>
      <c r="DP98" s="18">
        <v>3</v>
      </c>
      <c r="DQ98" s="18">
        <v>660</v>
      </c>
      <c r="DR98" s="40">
        <f t="shared" si="124"/>
        <v>220</v>
      </c>
      <c r="DS98" s="17">
        <f t="shared" si="125"/>
        <v>-237</v>
      </c>
      <c r="DT98" s="36">
        <f t="shared" si="126"/>
        <v>-0.359090909090909</v>
      </c>
      <c r="DU98" s="18">
        <v>119</v>
      </c>
      <c r="DV98" s="26">
        <v>0.0252100840336134</v>
      </c>
      <c r="DW98" s="18">
        <v>3</v>
      </c>
      <c r="DX98" s="18">
        <v>617</v>
      </c>
      <c r="DY98" s="40">
        <f t="shared" si="127"/>
        <v>205.666666666667</v>
      </c>
      <c r="DZ98" s="17">
        <f t="shared" si="128"/>
        <v>-280</v>
      </c>
      <c r="EA98" s="36">
        <f t="shared" si="129"/>
        <v>-0.453808752025932</v>
      </c>
      <c r="EB98" s="18">
        <v>148</v>
      </c>
      <c r="EC98" s="26">
        <v>0.0472972972972973</v>
      </c>
      <c r="ED98" s="18">
        <v>7</v>
      </c>
      <c r="EE98" s="18">
        <v>1333</v>
      </c>
      <c r="EF98" s="40">
        <f t="shared" si="130"/>
        <v>190.428571428571</v>
      </c>
      <c r="EG98" s="17">
        <f t="shared" si="131"/>
        <v>-760</v>
      </c>
      <c r="EH98" s="36">
        <f t="shared" si="132"/>
        <v>-0.570142535633909</v>
      </c>
      <c r="EI98" s="18">
        <v>81</v>
      </c>
      <c r="EJ98" s="26">
        <v>0.0123456790123457</v>
      </c>
      <c r="EK98" s="18">
        <v>1</v>
      </c>
      <c r="EL98" s="18">
        <v>189</v>
      </c>
      <c r="EM98" s="40">
        <v>209</v>
      </c>
      <c r="EN98" s="17">
        <f t="shared" si="133"/>
        <v>-90</v>
      </c>
      <c r="EO98" s="36">
        <f t="shared" si="134"/>
        <v>-0.476190476190476</v>
      </c>
      <c r="EP98" s="18">
        <v>73</v>
      </c>
      <c r="EQ98" s="26">
        <v>0.0136986301369863</v>
      </c>
      <c r="ER98" s="18">
        <v>1</v>
      </c>
      <c r="ES98" s="18">
        <v>229</v>
      </c>
      <c r="ET98" s="40">
        <v>209</v>
      </c>
      <c r="EU98" s="17">
        <f t="shared" si="135"/>
        <v>-90</v>
      </c>
      <c r="EV98" s="36">
        <f t="shared" si="136"/>
        <v>-0.393013100436681</v>
      </c>
      <c r="EW98" s="18">
        <v>79</v>
      </c>
      <c r="EX98" s="26">
        <v>0</v>
      </c>
      <c r="EY98" s="17">
        <v>0</v>
      </c>
      <c r="EZ98" s="18">
        <v>0</v>
      </c>
      <c r="FA98" s="40">
        <v>209</v>
      </c>
      <c r="FB98" s="17">
        <f t="shared" si="153"/>
        <v>0</v>
      </c>
      <c r="FC98" s="36">
        <f t="shared" si="154"/>
        <v>0</v>
      </c>
      <c r="FD98" s="18">
        <v>46</v>
      </c>
      <c r="FE98" s="26">
        <v>0</v>
      </c>
      <c r="FF98" s="17">
        <v>0</v>
      </c>
      <c r="FG98" s="18">
        <v>0</v>
      </c>
      <c r="FH98" s="40">
        <v>209</v>
      </c>
      <c r="FI98" s="17">
        <f t="shared" si="155"/>
        <v>0</v>
      </c>
      <c r="FJ98" s="36">
        <f t="shared" si="156"/>
        <v>0</v>
      </c>
      <c r="FK98" s="18">
        <v>68</v>
      </c>
      <c r="FL98" s="26">
        <v>0</v>
      </c>
      <c r="FM98" s="17">
        <v>0</v>
      </c>
      <c r="FN98" s="18">
        <v>0</v>
      </c>
      <c r="FO98" s="40">
        <v>209</v>
      </c>
      <c r="FP98" s="17">
        <f t="shared" si="157"/>
        <v>0</v>
      </c>
      <c r="FQ98" s="36">
        <f t="shared" si="158"/>
        <v>0</v>
      </c>
      <c r="FR98" s="18">
        <v>57</v>
      </c>
      <c r="FS98" s="26">
        <v>0.0175438596491228</v>
      </c>
      <c r="FT98" s="17">
        <v>1</v>
      </c>
      <c r="FU98" s="18">
        <v>249</v>
      </c>
      <c r="FV98" s="40">
        <v>209</v>
      </c>
      <c r="FW98" s="17">
        <f t="shared" si="159"/>
        <v>-90</v>
      </c>
      <c r="FX98" s="36">
        <f t="shared" si="160"/>
        <v>-0.36144578313253</v>
      </c>
      <c r="FY98" s="18">
        <v>42</v>
      </c>
      <c r="FZ98" s="26">
        <v>0.0238095238095238</v>
      </c>
      <c r="GA98" s="17">
        <v>1</v>
      </c>
      <c r="GB98" s="18">
        <v>249</v>
      </c>
      <c r="GC98" s="40">
        <v>209</v>
      </c>
      <c r="GD98" s="17">
        <f t="shared" si="161"/>
        <v>-90</v>
      </c>
      <c r="GE98" s="36">
        <f t="shared" si="162"/>
        <v>-0.36144578313253</v>
      </c>
      <c r="GF98" s="18">
        <v>53</v>
      </c>
      <c r="GG98" s="26">
        <v>0</v>
      </c>
      <c r="GH98" s="18">
        <v>0</v>
      </c>
      <c r="GI98" s="18">
        <v>0</v>
      </c>
      <c r="GJ98" s="40">
        <v>209</v>
      </c>
      <c r="GK98" s="17">
        <f t="shared" si="163"/>
        <v>0</v>
      </c>
      <c r="GL98" s="36">
        <f t="shared" si="164"/>
        <v>0</v>
      </c>
      <c r="GM98" s="18">
        <v>66</v>
      </c>
      <c r="GN98" s="26">
        <v>0</v>
      </c>
      <c r="GO98" s="18">
        <v>0</v>
      </c>
      <c r="GP98" s="18">
        <v>0</v>
      </c>
      <c r="GQ98" s="40">
        <v>209</v>
      </c>
      <c r="GR98" s="17">
        <f t="shared" si="165"/>
        <v>0</v>
      </c>
      <c r="GS98" s="36">
        <f t="shared" si="166"/>
        <v>0</v>
      </c>
      <c r="GT98" s="18">
        <v>51</v>
      </c>
      <c r="GU98" s="26">
        <v>0</v>
      </c>
      <c r="GV98" s="18">
        <v>0</v>
      </c>
      <c r="GW98" s="18">
        <v>0</v>
      </c>
      <c r="GX98" s="40">
        <v>209</v>
      </c>
      <c r="GY98" s="17">
        <f t="shared" si="137"/>
        <v>0</v>
      </c>
      <c r="GZ98" s="36">
        <f t="shared" si="138"/>
        <v>0</v>
      </c>
      <c r="HA98" s="18">
        <v>38</v>
      </c>
      <c r="HB98" s="26">
        <v>0</v>
      </c>
      <c r="HC98" s="18">
        <v>0</v>
      </c>
      <c r="HD98" s="18">
        <v>0</v>
      </c>
      <c r="HE98" s="40">
        <v>209</v>
      </c>
      <c r="HF98" s="17">
        <f t="shared" si="167"/>
        <v>0</v>
      </c>
      <c r="HG98" s="36">
        <f t="shared" si="168"/>
        <v>0</v>
      </c>
      <c r="HH98" s="18">
        <v>51</v>
      </c>
      <c r="HI98" s="26">
        <v>0.0588235294117647</v>
      </c>
      <c r="HJ98" s="17">
        <v>3</v>
      </c>
      <c r="HK98" s="18">
        <v>747</v>
      </c>
      <c r="HL98" s="40">
        <v>209</v>
      </c>
      <c r="HM98" s="17">
        <f t="shared" si="169"/>
        <v>-270</v>
      </c>
      <c r="HN98" s="36">
        <f t="shared" si="170"/>
        <v>-0.36144578313253</v>
      </c>
      <c r="HO98" s="18"/>
      <c r="HP98" s="26"/>
      <c r="HQ98" s="17"/>
      <c r="HR98" s="18"/>
      <c r="HS98" s="40"/>
      <c r="HT98" s="17"/>
      <c r="HU98" s="36"/>
      <c r="HV98" s="17">
        <v>30</v>
      </c>
      <c r="HW98" s="17">
        <v>5770.59</v>
      </c>
      <c r="HX98" s="18">
        <v>30</v>
      </c>
      <c r="HY98" s="18">
        <v>6318.86</v>
      </c>
      <c r="HZ98" s="17">
        <v>32</v>
      </c>
      <c r="IA98" s="17">
        <v>6579</v>
      </c>
      <c r="IB98" s="17">
        <v>22</v>
      </c>
      <c r="IC98" s="17">
        <v>5523</v>
      </c>
      <c r="ID98" s="17">
        <v>51</v>
      </c>
      <c r="IE98" s="17">
        <v>9728</v>
      </c>
      <c r="IF98" s="16"/>
      <c r="IG98" s="16"/>
      <c r="IH98" s="41"/>
      <c r="II98" s="41"/>
      <c r="IJ98" s="41"/>
      <c r="IK98" s="41"/>
      <c r="IL98" s="18"/>
      <c r="IM98" s="41"/>
      <c r="IN98" s="41"/>
      <c r="IO98" s="41"/>
      <c r="IP98" s="18"/>
      <c r="IQ98" s="18"/>
      <c r="IR98" s="18">
        <f t="shared" si="139"/>
        <v>23</v>
      </c>
      <c r="IS98" s="18">
        <f t="shared" si="140"/>
        <v>5071</v>
      </c>
      <c r="IT98" s="17">
        <v>299</v>
      </c>
      <c r="IU98" s="18">
        <f t="shared" si="171"/>
        <v>-2177</v>
      </c>
      <c r="IV98" s="36">
        <f t="shared" si="141"/>
        <v>-0.429303884835338</v>
      </c>
      <c r="IW98" s="18">
        <f t="shared" si="142"/>
        <v>188</v>
      </c>
      <c r="IX98" s="42">
        <f t="shared" si="143"/>
        <v>38990.45</v>
      </c>
      <c r="IY98" s="43"/>
      <c r="IZ98" s="43"/>
    </row>
    <row r="99" hidden="1" spans="1:260">
      <c r="A99" s="16"/>
      <c r="B99" s="17" t="s">
        <v>51</v>
      </c>
      <c r="C99" s="18">
        <v>6939962761398</v>
      </c>
      <c r="D99" s="18">
        <v>21065210000589</v>
      </c>
      <c r="E99" s="17" t="s">
        <v>341</v>
      </c>
      <c r="F99" s="19" t="s">
        <v>342</v>
      </c>
      <c r="G99" s="17" t="s">
        <v>136</v>
      </c>
      <c r="H99" s="26">
        <f>VLOOKUP(C99,供应链!E:J,6,0)</f>
        <v>0</v>
      </c>
      <c r="I99" s="17">
        <f>VLOOKUP(C99,供应链!E:H,4,0)</f>
        <v>36</v>
      </c>
      <c r="J99" s="17">
        <f>VLOOKUP(C99,供应链!E:K,7,0)</f>
        <v>0</v>
      </c>
      <c r="K99" s="18" t="str">
        <f>VLOOKUP(C99,供应链!E:I,5,0)</f>
        <v>-</v>
      </c>
      <c r="L99" s="27">
        <f t="shared" si="102"/>
        <v>6.23921136368363e-5</v>
      </c>
      <c r="M99" s="17">
        <v>81</v>
      </c>
      <c r="N99" s="26">
        <v>0</v>
      </c>
      <c r="O99" s="18">
        <v>0</v>
      </c>
      <c r="P99" s="18">
        <v>0</v>
      </c>
      <c r="Q99" s="40">
        <f t="shared" si="144"/>
        <v>0</v>
      </c>
      <c r="R99" s="17">
        <f t="shared" si="174"/>
        <v>0</v>
      </c>
      <c r="S99" s="36">
        <f t="shared" si="175"/>
        <v>0</v>
      </c>
      <c r="T99" s="17">
        <v>63</v>
      </c>
      <c r="U99" s="26">
        <v>0</v>
      </c>
      <c r="V99" s="18">
        <v>0</v>
      </c>
      <c r="W99" s="18">
        <v>0</v>
      </c>
      <c r="X99" s="40">
        <f t="shared" si="105"/>
        <v>0</v>
      </c>
      <c r="Y99" s="17">
        <f t="shared" si="176"/>
        <v>0</v>
      </c>
      <c r="Z99" s="36">
        <f t="shared" si="177"/>
        <v>0</v>
      </c>
      <c r="AA99" s="17">
        <v>46</v>
      </c>
      <c r="AB99" s="26">
        <v>0</v>
      </c>
      <c r="AC99" s="18">
        <v>0</v>
      </c>
      <c r="AD99" s="18">
        <v>0</v>
      </c>
      <c r="AE99" s="40"/>
      <c r="AF99" s="17">
        <f t="shared" si="178"/>
        <v>0</v>
      </c>
      <c r="AG99" s="36">
        <f t="shared" si="179"/>
        <v>0</v>
      </c>
      <c r="AH99" s="17">
        <v>64</v>
      </c>
      <c r="AI99" s="26">
        <v>0.015625</v>
      </c>
      <c r="AJ99" s="18">
        <v>1</v>
      </c>
      <c r="AK99" s="18">
        <v>249</v>
      </c>
      <c r="AL99" s="40"/>
      <c r="AM99" s="17">
        <f t="shared" si="180"/>
        <v>-159</v>
      </c>
      <c r="AN99" s="36">
        <f t="shared" si="181"/>
        <v>-0.63855421686747</v>
      </c>
      <c r="AO99" s="17">
        <v>62</v>
      </c>
      <c r="AP99" s="26">
        <v>0</v>
      </c>
      <c r="AQ99" s="18">
        <v>0</v>
      </c>
      <c r="AR99" s="18">
        <v>0</v>
      </c>
      <c r="AS99" s="40"/>
      <c r="AT99" s="17">
        <f t="shared" si="182"/>
        <v>0</v>
      </c>
      <c r="AU99" s="36">
        <f t="shared" si="183"/>
        <v>0</v>
      </c>
      <c r="AV99" s="17">
        <v>69</v>
      </c>
      <c r="AW99" s="26">
        <v>0.0144927536231884</v>
      </c>
      <c r="AX99" s="18">
        <v>1</v>
      </c>
      <c r="AY99" s="18">
        <v>249</v>
      </c>
      <c r="AZ99" s="40"/>
      <c r="BA99" s="17">
        <f t="shared" si="184"/>
        <v>-159</v>
      </c>
      <c r="BB99" s="36">
        <f t="shared" si="185"/>
        <v>-0.63855421686747</v>
      </c>
      <c r="BC99" s="17">
        <v>69</v>
      </c>
      <c r="BD99" s="26">
        <v>0</v>
      </c>
      <c r="BE99" s="17">
        <v>0</v>
      </c>
      <c r="BF99" s="18">
        <v>0</v>
      </c>
      <c r="BG99" s="40"/>
      <c r="BH99" s="17">
        <f t="shared" si="186"/>
        <v>0</v>
      </c>
      <c r="BI99" s="36">
        <f t="shared" si="187"/>
        <v>0</v>
      </c>
      <c r="BJ99" s="17">
        <v>34</v>
      </c>
      <c r="BK99" s="32">
        <v>0</v>
      </c>
      <c r="BL99" s="17">
        <v>0</v>
      </c>
      <c r="BM99" s="18">
        <v>0</v>
      </c>
      <c r="BN99" s="40"/>
      <c r="BO99" s="17">
        <f t="shared" si="188"/>
        <v>0</v>
      </c>
      <c r="BP99" s="36">
        <f t="shared" si="189"/>
        <v>0</v>
      </c>
      <c r="BQ99" s="17">
        <v>32</v>
      </c>
      <c r="BR99" s="32">
        <v>0</v>
      </c>
      <c r="BS99" s="18">
        <v>0</v>
      </c>
      <c r="BT99" s="18">
        <v>0</v>
      </c>
      <c r="BU99" s="40"/>
      <c r="BV99" s="17">
        <f t="shared" si="190"/>
        <v>0</v>
      </c>
      <c r="BW99" s="36">
        <f t="shared" si="191"/>
        <v>0</v>
      </c>
      <c r="BX99" s="112">
        <v>31</v>
      </c>
      <c r="BY99" s="117">
        <v>0</v>
      </c>
      <c r="BZ99" s="18">
        <v>0</v>
      </c>
      <c r="CA99" s="112">
        <v>0</v>
      </c>
      <c r="CB99" s="40"/>
      <c r="CC99" s="17">
        <f t="shared" si="112"/>
        <v>0</v>
      </c>
      <c r="CD99" s="36">
        <f t="shared" si="113"/>
        <v>0</v>
      </c>
      <c r="CE99" s="112">
        <v>34</v>
      </c>
      <c r="CF99" s="117">
        <v>0</v>
      </c>
      <c r="CG99" s="112">
        <v>0</v>
      </c>
      <c r="CH99" s="260">
        <v>0</v>
      </c>
      <c r="CI99" s="40"/>
      <c r="CJ99" s="17">
        <f t="shared" si="114"/>
        <v>0</v>
      </c>
      <c r="CK99" s="36">
        <f t="shared" si="115"/>
        <v>0</v>
      </c>
      <c r="CL99" s="120">
        <v>38</v>
      </c>
      <c r="CM99" s="121">
        <v>0</v>
      </c>
      <c r="CN99" s="55">
        <v>0</v>
      </c>
      <c r="CO99" s="55">
        <v>0</v>
      </c>
      <c r="CP99" s="40"/>
      <c r="CQ99" s="17">
        <f t="shared" si="116"/>
        <v>0</v>
      </c>
      <c r="CR99" s="36">
        <f t="shared" si="117"/>
        <v>0</v>
      </c>
      <c r="CS99" s="122">
        <v>56</v>
      </c>
      <c r="CT99" s="121">
        <v>0</v>
      </c>
      <c r="CU99" s="122">
        <v>0</v>
      </c>
      <c r="CV99" s="122">
        <v>0</v>
      </c>
      <c r="CW99" s="40"/>
      <c r="CX99" s="17">
        <f t="shared" si="118"/>
        <v>0</v>
      </c>
      <c r="CY99" s="36">
        <f t="shared" si="119"/>
        <v>0</v>
      </c>
      <c r="CZ99" s="112">
        <v>63</v>
      </c>
      <c r="DA99" s="117">
        <v>0</v>
      </c>
      <c r="DB99" s="112">
        <v>0</v>
      </c>
      <c r="DC99" s="112">
        <v>0</v>
      </c>
      <c r="DD99" s="40"/>
      <c r="DE99" s="17">
        <f t="shared" si="120"/>
        <v>0</v>
      </c>
      <c r="DF99" s="36">
        <f t="shared" si="121"/>
        <v>0</v>
      </c>
      <c r="DG99" s="126">
        <v>36</v>
      </c>
      <c r="DH99" s="32">
        <v>0.0555555555555556</v>
      </c>
      <c r="DI99" s="17">
        <v>2</v>
      </c>
      <c r="DJ99" s="18">
        <v>498</v>
      </c>
      <c r="DK99" s="40"/>
      <c r="DL99" s="17">
        <f t="shared" si="122"/>
        <v>-318</v>
      </c>
      <c r="DM99" s="36">
        <f t="shared" si="123"/>
        <v>-0.63855421686747</v>
      </c>
      <c r="DN99" s="33">
        <v>61</v>
      </c>
      <c r="DO99" s="32">
        <v>0</v>
      </c>
      <c r="DP99" s="18">
        <v>0</v>
      </c>
      <c r="DQ99" s="18">
        <v>0</v>
      </c>
      <c r="DR99" s="40">
        <f t="shared" si="124"/>
        <v>0</v>
      </c>
      <c r="DS99" s="17">
        <f t="shared" si="125"/>
        <v>0</v>
      </c>
      <c r="DT99" s="36">
        <f t="shared" si="126"/>
        <v>0</v>
      </c>
      <c r="DU99" s="18">
        <v>49</v>
      </c>
      <c r="DV99" s="26">
        <v>0</v>
      </c>
      <c r="DW99" s="18">
        <v>0</v>
      </c>
      <c r="DX99" s="18">
        <v>0</v>
      </c>
      <c r="DY99" s="40">
        <f t="shared" si="127"/>
        <v>0</v>
      </c>
      <c r="DZ99" s="17">
        <f t="shared" si="128"/>
        <v>0</v>
      </c>
      <c r="EA99" s="36">
        <f t="shared" si="129"/>
        <v>0</v>
      </c>
      <c r="EB99" s="18">
        <v>85</v>
      </c>
      <c r="EC99" s="26">
        <v>0</v>
      </c>
      <c r="ED99" s="18">
        <v>0</v>
      </c>
      <c r="EE99" s="18">
        <v>0</v>
      </c>
      <c r="EF99" s="40">
        <f t="shared" si="130"/>
        <v>0</v>
      </c>
      <c r="EG99" s="17">
        <f t="shared" si="131"/>
        <v>0</v>
      </c>
      <c r="EH99" s="36">
        <f t="shared" si="132"/>
        <v>0</v>
      </c>
      <c r="EI99" s="18">
        <v>41</v>
      </c>
      <c r="EJ99" s="26">
        <v>0</v>
      </c>
      <c r="EK99" s="18">
        <v>0</v>
      </c>
      <c r="EL99" s="18">
        <v>0</v>
      </c>
      <c r="EM99" s="40"/>
      <c r="EN99" s="17">
        <f t="shared" si="133"/>
        <v>0</v>
      </c>
      <c r="EO99" s="36">
        <f t="shared" si="134"/>
        <v>0</v>
      </c>
      <c r="EP99" s="18">
        <v>45</v>
      </c>
      <c r="EQ99" s="26">
        <v>0</v>
      </c>
      <c r="ER99" s="18">
        <v>0</v>
      </c>
      <c r="ES99" s="18">
        <v>0</v>
      </c>
      <c r="ET99" s="40"/>
      <c r="EU99" s="17">
        <f t="shared" si="135"/>
        <v>0</v>
      </c>
      <c r="EV99" s="36">
        <f t="shared" si="136"/>
        <v>0</v>
      </c>
      <c r="EW99" s="18">
        <v>124</v>
      </c>
      <c r="EX99" s="26">
        <v>0</v>
      </c>
      <c r="EY99" s="17">
        <v>0</v>
      </c>
      <c r="EZ99" s="18">
        <v>0</v>
      </c>
      <c r="FA99" s="40"/>
      <c r="FB99" s="17">
        <f t="shared" si="153"/>
        <v>0</v>
      </c>
      <c r="FC99" s="36">
        <f t="shared" si="154"/>
        <v>0</v>
      </c>
      <c r="FD99" s="18">
        <v>87</v>
      </c>
      <c r="FE99" s="26">
        <v>0.0114942528735632</v>
      </c>
      <c r="FF99" s="17">
        <v>1</v>
      </c>
      <c r="FG99" s="18">
        <v>240</v>
      </c>
      <c r="FH99" s="40"/>
      <c r="FI99" s="17"/>
      <c r="FJ99" s="36">
        <f t="shared" si="156"/>
        <v>0</v>
      </c>
      <c r="FK99" s="18">
        <v>38</v>
      </c>
      <c r="FL99" s="26">
        <v>0</v>
      </c>
      <c r="FM99" s="17">
        <v>0</v>
      </c>
      <c r="FN99" s="18">
        <v>0</v>
      </c>
      <c r="FO99" s="40"/>
      <c r="FP99" s="17">
        <f t="shared" si="157"/>
        <v>0</v>
      </c>
      <c r="FQ99" s="36">
        <f t="shared" si="158"/>
        <v>0</v>
      </c>
      <c r="FR99" s="18">
        <v>33</v>
      </c>
      <c r="FS99" s="26">
        <v>0</v>
      </c>
      <c r="FT99" s="17">
        <v>0</v>
      </c>
      <c r="FU99" s="18">
        <v>0</v>
      </c>
      <c r="FV99" s="40"/>
      <c r="FW99" s="17">
        <f t="shared" si="159"/>
        <v>0</v>
      </c>
      <c r="FX99" s="36">
        <f t="shared" si="160"/>
        <v>0</v>
      </c>
      <c r="FY99" s="18">
        <v>32</v>
      </c>
      <c r="FZ99" s="26">
        <v>0</v>
      </c>
      <c r="GA99" s="17">
        <v>0</v>
      </c>
      <c r="GB99" s="18">
        <v>0</v>
      </c>
      <c r="GC99" s="40"/>
      <c r="GD99" s="17">
        <f t="shared" si="161"/>
        <v>0</v>
      </c>
      <c r="GE99" s="36">
        <f t="shared" si="162"/>
        <v>0</v>
      </c>
      <c r="GF99" s="18">
        <v>19</v>
      </c>
      <c r="GG99" s="26">
        <v>0</v>
      </c>
      <c r="GH99" s="18">
        <v>0</v>
      </c>
      <c r="GI99" s="18">
        <v>0</v>
      </c>
      <c r="GJ99" s="40"/>
      <c r="GK99" s="17">
        <f t="shared" si="163"/>
        <v>0</v>
      </c>
      <c r="GL99" s="36">
        <f t="shared" si="164"/>
        <v>0</v>
      </c>
      <c r="GM99" s="18">
        <v>46</v>
      </c>
      <c r="GN99" s="26">
        <v>0.0217391304347826</v>
      </c>
      <c r="GO99" s="18">
        <v>1</v>
      </c>
      <c r="GP99" s="18">
        <v>249</v>
      </c>
      <c r="GQ99" s="40"/>
      <c r="GR99" s="17">
        <f t="shared" si="165"/>
        <v>-159</v>
      </c>
      <c r="GS99" s="36">
        <f t="shared" si="166"/>
        <v>-0.63855421686747</v>
      </c>
      <c r="GT99" s="18">
        <v>78</v>
      </c>
      <c r="GU99" s="26">
        <v>0</v>
      </c>
      <c r="GV99" s="18">
        <v>0</v>
      </c>
      <c r="GW99" s="18">
        <v>0</v>
      </c>
      <c r="GX99" s="40"/>
      <c r="GY99" s="17">
        <f t="shared" si="137"/>
        <v>0</v>
      </c>
      <c r="GZ99" s="36">
        <f t="shared" si="138"/>
        <v>0</v>
      </c>
      <c r="HA99" s="18">
        <v>38</v>
      </c>
      <c r="HB99" s="26">
        <v>0</v>
      </c>
      <c r="HC99" s="18">
        <v>0</v>
      </c>
      <c r="HD99" s="18">
        <v>0</v>
      </c>
      <c r="HE99" s="40"/>
      <c r="HF99" s="17">
        <f t="shared" si="167"/>
        <v>0</v>
      </c>
      <c r="HG99" s="36">
        <f t="shared" si="168"/>
        <v>0</v>
      </c>
      <c r="HH99" s="18">
        <v>28</v>
      </c>
      <c r="HI99" s="26">
        <v>0</v>
      </c>
      <c r="HJ99" s="17">
        <v>0</v>
      </c>
      <c r="HK99" s="18">
        <v>0</v>
      </c>
      <c r="HL99" s="40"/>
      <c r="HM99" s="17">
        <f t="shared" si="169"/>
        <v>0</v>
      </c>
      <c r="HN99" s="36">
        <f t="shared" si="170"/>
        <v>0</v>
      </c>
      <c r="HO99" s="18"/>
      <c r="HP99" s="26"/>
      <c r="HQ99" s="17"/>
      <c r="HR99" s="18"/>
      <c r="HS99" s="40"/>
      <c r="HT99" s="17"/>
      <c r="HU99" s="36"/>
      <c r="HV99" s="17">
        <v>75</v>
      </c>
      <c r="HW99" s="17">
        <v>11499.81</v>
      </c>
      <c r="HX99" s="18">
        <v>137</v>
      </c>
      <c r="HY99" s="18">
        <v>21505.16</v>
      </c>
      <c r="HZ99" s="17">
        <v>235</v>
      </c>
      <c r="IA99" s="17">
        <v>36362</v>
      </c>
      <c r="IB99" s="17">
        <v>54</v>
      </c>
      <c r="IC99" s="17">
        <v>8288</v>
      </c>
      <c r="ID99" s="17">
        <v>25</v>
      </c>
      <c r="IE99" s="17">
        <v>2949</v>
      </c>
      <c r="IF99" s="16"/>
      <c r="IG99" s="16"/>
      <c r="IH99" s="41"/>
      <c r="II99" s="41"/>
      <c r="IJ99" s="41"/>
      <c r="IK99" s="41"/>
      <c r="IL99" s="18"/>
      <c r="IM99" s="41"/>
      <c r="IN99" s="41"/>
      <c r="IO99" s="41"/>
      <c r="IP99" s="18"/>
      <c r="IQ99" s="18"/>
      <c r="IR99" s="18">
        <f t="shared" si="139"/>
        <v>6</v>
      </c>
      <c r="IS99" s="18">
        <f t="shared" si="140"/>
        <v>1485</v>
      </c>
      <c r="IT99" s="17">
        <v>159</v>
      </c>
      <c r="IU99" s="18">
        <f t="shared" si="171"/>
        <v>-795</v>
      </c>
      <c r="IV99" s="36">
        <f t="shared" si="141"/>
        <v>-0.535353535353535</v>
      </c>
      <c r="IW99" s="18">
        <f t="shared" si="142"/>
        <v>532</v>
      </c>
      <c r="IX99" s="42">
        <f t="shared" si="143"/>
        <v>82088.97</v>
      </c>
      <c r="IY99" s="43"/>
      <c r="IZ99" s="43"/>
    </row>
    <row r="100" spans="1:260">
      <c r="A100" s="16"/>
      <c r="B100" s="17" t="s">
        <v>51</v>
      </c>
      <c r="C100" s="18">
        <v>6939962762173</v>
      </c>
      <c r="D100" s="18">
        <v>21065210000648</v>
      </c>
      <c r="E100" s="17" t="s">
        <v>343</v>
      </c>
      <c r="F100" s="19" t="s">
        <v>344</v>
      </c>
      <c r="G100" s="17" t="s">
        <v>129</v>
      </c>
      <c r="H100" s="26">
        <f>VLOOKUP(C100,供应链!E:J,6,0)</f>
        <v>0.28</v>
      </c>
      <c r="I100" s="17">
        <f>VLOOKUP(C100,供应链!E:H,4,0)</f>
        <v>29</v>
      </c>
      <c r="J100" s="17">
        <f>VLOOKUP(C100,供应链!E:K,7,0)</f>
        <v>0</v>
      </c>
      <c r="K100" s="18">
        <f>VLOOKUP(C100,供应链!E:I,5,0)</f>
        <v>283.255813953488</v>
      </c>
      <c r="L100" s="27">
        <f t="shared" si="102"/>
        <v>0.0128631740947944</v>
      </c>
      <c r="M100" s="17">
        <v>1165</v>
      </c>
      <c r="N100" s="26">
        <v>0.0832618025751073</v>
      </c>
      <c r="O100" s="18">
        <v>97</v>
      </c>
      <c r="P100" s="18">
        <v>7461</v>
      </c>
      <c r="Q100" s="40">
        <f t="shared" si="144"/>
        <v>76.9175257731959</v>
      </c>
      <c r="R100" s="17">
        <f t="shared" si="174"/>
        <v>-2142</v>
      </c>
      <c r="S100" s="36">
        <f t="shared" si="175"/>
        <v>-0.287092882991556</v>
      </c>
      <c r="T100" s="17">
        <v>909</v>
      </c>
      <c r="U100" s="26">
        <v>0.0803080308030803</v>
      </c>
      <c r="V100" s="18">
        <v>73</v>
      </c>
      <c r="W100" s="18">
        <v>5546</v>
      </c>
      <c r="X100" s="40">
        <f t="shared" si="105"/>
        <v>75.972602739726</v>
      </c>
      <c r="Y100" s="17">
        <f t="shared" si="176"/>
        <v>-1681</v>
      </c>
      <c r="Z100" s="36">
        <f t="shared" si="177"/>
        <v>-0.303101334294987</v>
      </c>
      <c r="AA100" s="17">
        <v>918</v>
      </c>
      <c r="AB100" s="26">
        <v>0.0980392156862745</v>
      </c>
      <c r="AC100" s="18">
        <v>90</v>
      </c>
      <c r="AD100" s="18">
        <v>6892</v>
      </c>
      <c r="AE100" s="40">
        <v>99</v>
      </c>
      <c r="AF100" s="17">
        <f t="shared" si="178"/>
        <v>0</v>
      </c>
      <c r="AG100" s="36">
        <f t="shared" si="179"/>
        <v>0</v>
      </c>
      <c r="AH100" s="17">
        <v>687</v>
      </c>
      <c r="AI100" s="26">
        <v>0.0625909752547307</v>
      </c>
      <c r="AJ100" s="18">
        <v>43</v>
      </c>
      <c r="AK100" s="18">
        <v>3930</v>
      </c>
      <c r="AL100" s="40">
        <v>99</v>
      </c>
      <c r="AM100" s="17">
        <f t="shared" si="180"/>
        <v>0</v>
      </c>
      <c r="AN100" s="36">
        <f t="shared" si="181"/>
        <v>0</v>
      </c>
      <c r="AO100" s="17">
        <v>584</v>
      </c>
      <c r="AP100" s="26">
        <v>0.0582191780821918</v>
      </c>
      <c r="AQ100" s="18">
        <v>34</v>
      </c>
      <c r="AR100" s="18">
        <v>3038</v>
      </c>
      <c r="AS100" s="40">
        <v>99</v>
      </c>
      <c r="AT100" s="17">
        <f t="shared" si="182"/>
        <v>0</v>
      </c>
      <c r="AU100" s="36">
        <f t="shared" si="183"/>
        <v>0</v>
      </c>
      <c r="AV100" s="17">
        <v>634</v>
      </c>
      <c r="AW100" s="26">
        <v>0.0378548895899054</v>
      </c>
      <c r="AX100" s="18">
        <v>24</v>
      </c>
      <c r="AY100" s="18">
        <v>2141</v>
      </c>
      <c r="AZ100" s="40">
        <v>99</v>
      </c>
      <c r="BA100" s="17">
        <f t="shared" si="184"/>
        <v>0</v>
      </c>
      <c r="BB100" s="36">
        <f t="shared" si="185"/>
        <v>0</v>
      </c>
      <c r="BC100" s="17">
        <v>706</v>
      </c>
      <c r="BD100" s="26">
        <v>0.046742209631728</v>
      </c>
      <c r="BE100" s="17">
        <v>33</v>
      </c>
      <c r="BF100" s="18">
        <v>2987</v>
      </c>
      <c r="BG100" s="40">
        <v>99</v>
      </c>
      <c r="BH100" s="17">
        <f t="shared" si="186"/>
        <v>0</v>
      </c>
      <c r="BI100" s="36">
        <f t="shared" si="187"/>
        <v>0</v>
      </c>
      <c r="BJ100" s="17">
        <v>627</v>
      </c>
      <c r="BK100" s="32">
        <v>0.05103668261563</v>
      </c>
      <c r="BL100" s="17">
        <v>32</v>
      </c>
      <c r="BM100" s="18">
        <v>2862</v>
      </c>
      <c r="BN100" s="40">
        <v>99</v>
      </c>
      <c r="BO100" s="17">
        <f t="shared" si="188"/>
        <v>0</v>
      </c>
      <c r="BP100" s="36">
        <f t="shared" si="189"/>
        <v>0</v>
      </c>
      <c r="BQ100" s="17">
        <v>583</v>
      </c>
      <c r="BR100" s="32">
        <v>0.0531732418524871</v>
      </c>
      <c r="BS100" s="18">
        <v>31</v>
      </c>
      <c r="BT100" s="18">
        <v>2761</v>
      </c>
      <c r="BU100" s="40">
        <v>99</v>
      </c>
      <c r="BV100" s="17">
        <f t="shared" si="190"/>
        <v>0</v>
      </c>
      <c r="BW100" s="36">
        <f t="shared" si="191"/>
        <v>0</v>
      </c>
      <c r="BX100" s="112">
        <v>469</v>
      </c>
      <c r="BY100" s="117">
        <v>0.0767590618336887</v>
      </c>
      <c r="BZ100" s="18">
        <v>36</v>
      </c>
      <c r="CA100" s="112">
        <v>3220</v>
      </c>
      <c r="CB100" s="40">
        <v>99</v>
      </c>
      <c r="CC100" s="17">
        <f t="shared" si="112"/>
        <v>0</v>
      </c>
      <c r="CD100" s="36">
        <f t="shared" si="113"/>
        <v>0</v>
      </c>
      <c r="CE100" s="112">
        <v>472</v>
      </c>
      <c r="CF100" s="117">
        <v>0.048728813559322</v>
      </c>
      <c r="CG100" s="112">
        <v>23</v>
      </c>
      <c r="CH100" s="260">
        <v>2100</v>
      </c>
      <c r="CI100" s="40">
        <v>99</v>
      </c>
      <c r="CJ100" s="17">
        <f t="shared" si="114"/>
        <v>0</v>
      </c>
      <c r="CK100" s="36">
        <f t="shared" si="115"/>
        <v>0</v>
      </c>
      <c r="CL100" s="120">
        <v>409</v>
      </c>
      <c r="CM100" s="121">
        <v>0.0440097799511002</v>
      </c>
      <c r="CN100" s="55">
        <v>18</v>
      </c>
      <c r="CO100" s="55">
        <v>1619</v>
      </c>
      <c r="CP100" s="40">
        <v>99</v>
      </c>
      <c r="CQ100" s="17">
        <f t="shared" si="116"/>
        <v>0</v>
      </c>
      <c r="CR100" s="36">
        <f t="shared" si="117"/>
        <v>0</v>
      </c>
      <c r="CS100" s="122">
        <v>384</v>
      </c>
      <c r="CT100" s="121">
        <v>0.0494791666666667</v>
      </c>
      <c r="CU100" s="122">
        <v>19</v>
      </c>
      <c r="CV100" s="122">
        <v>1747</v>
      </c>
      <c r="CW100" s="40">
        <v>99</v>
      </c>
      <c r="CX100" s="17">
        <f t="shared" si="118"/>
        <v>0</v>
      </c>
      <c r="CY100" s="36">
        <f t="shared" si="119"/>
        <v>0</v>
      </c>
      <c r="CZ100" s="112">
        <v>409</v>
      </c>
      <c r="DA100" s="117">
        <v>0.0268948655256724</v>
      </c>
      <c r="DB100" s="112">
        <v>11</v>
      </c>
      <c r="DC100" s="112">
        <v>1021</v>
      </c>
      <c r="DD100" s="40">
        <v>99</v>
      </c>
      <c r="DE100" s="17">
        <f t="shared" si="120"/>
        <v>0</v>
      </c>
      <c r="DF100" s="36">
        <f t="shared" si="121"/>
        <v>0</v>
      </c>
      <c r="DG100" s="126">
        <v>691</v>
      </c>
      <c r="DH100" s="32">
        <v>0.00289435600578871</v>
      </c>
      <c r="DI100" s="17">
        <v>2</v>
      </c>
      <c r="DJ100" s="18">
        <v>204</v>
      </c>
      <c r="DK100" s="40">
        <v>99</v>
      </c>
      <c r="DL100" s="17">
        <f t="shared" si="122"/>
        <v>0</v>
      </c>
      <c r="DM100" s="36">
        <f t="shared" si="123"/>
        <v>0</v>
      </c>
      <c r="DN100" s="33">
        <v>1217</v>
      </c>
      <c r="DO100" s="32">
        <v>0.129005751848809</v>
      </c>
      <c r="DP100" s="18">
        <v>157</v>
      </c>
      <c r="DQ100" s="18">
        <v>11173</v>
      </c>
      <c r="DR100" s="40">
        <f t="shared" si="124"/>
        <v>71.1656050955414</v>
      </c>
      <c r="DS100" s="17">
        <f t="shared" si="125"/>
        <v>-4370</v>
      </c>
      <c r="DT100" s="36">
        <f t="shared" si="126"/>
        <v>-0.391121453503983</v>
      </c>
      <c r="DU100" s="18">
        <v>954</v>
      </c>
      <c r="DV100" s="26">
        <v>0.0765199161425577</v>
      </c>
      <c r="DW100" s="18">
        <v>73</v>
      </c>
      <c r="DX100" s="18">
        <v>5469</v>
      </c>
      <c r="DY100" s="40">
        <f t="shared" si="127"/>
        <v>74.9178082191781</v>
      </c>
      <c r="DZ100" s="17">
        <f t="shared" si="128"/>
        <v>-1758</v>
      </c>
      <c r="EA100" s="36">
        <f t="shared" si="129"/>
        <v>-0.32144816236972</v>
      </c>
      <c r="EB100" s="18">
        <v>1378</v>
      </c>
      <c r="EC100" s="26">
        <v>0.0965166908563135</v>
      </c>
      <c r="ED100" s="18">
        <v>133</v>
      </c>
      <c r="EE100" s="18">
        <v>10208</v>
      </c>
      <c r="EF100" s="40">
        <f t="shared" si="130"/>
        <v>76.7518796992481</v>
      </c>
      <c r="EG100" s="17">
        <f t="shared" si="131"/>
        <v>-2959</v>
      </c>
      <c r="EH100" s="36">
        <f t="shared" si="132"/>
        <v>-0.289870689655172</v>
      </c>
      <c r="EI100" s="18">
        <v>744</v>
      </c>
      <c r="EJ100" s="26">
        <v>0.0887096774193548</v>
      </c>
      <c r="EK100" s="18">
        <v>66</v>
      </c>
      <c r="EL100" s="18">
        <v>4959</v>
      </c>
      <c r="EM100" s="40">
        <v>99</v>
      </c>
      <c r="EN100" s="17">
        <f t="shared" si="133"/>
        <v>0</v>
      </c>
      <c r="EO100" s="36">
        <f t="shared" si="134"/>
        <v>0</v>
      </c>
      <c r="EP100" s="18">
        <v>787</v>
      </c>
      <c r="EQ100" s="26">
        <v>0.0991105463786531</v>
      </c>
      <c r="ER100" s="18">
        <v>78</v>
      </c>
      <c r="ES100" s="18">
        <v>6028</v>
      </c>
      <c r="ET100" s="40">
        <v>99</v>
      </c>
      <c r="EU100" s="17">
        <f t="shared" si="135"/>
        <v>0</v>
      </c>
      <c r="EV100" s="36">
        <f t="shared" si="136"/>
        <v>0</v>
      </c>
      <c r="EW100" s="18">
        <v>340</v>
      </c>
      <c r="EX100" s="26">
        <v>0.0617647058823529</v>
      </c>
      <c r="EY100" s="17">
        <v>21</v>
      </c>
      <c r="EZ100" s="18">
        <v>2057</v>
      </c>
      <c r="FA100" s="40">
        <v>99</v>
      </c>
      <c r="FB100" s="17">
        <f t="shared" si="153"/>
        <v>0</v>
      </c>
      <c r="FC100" s="36">
        <f t="shared" si="154"/>
        <v>0</v>
      </c>
      <c r="FD100" s="18">
        <v>295</v>
      </c>
      <c r="FE100" s="26">
        <v>0.0440677966101695</v>
      </c>
      <c r="FF100" s="17">
        <v>13</v>
      </c>
      <c r="FG100" s="18">
        <v>1250</v>
      </c>
      <c r="FH100" s="40">
        <v>99</v>
      </c>
      <c r="FI100" s="17">
        <f t="shared" si="155"/>
        <v>0</v>
      </c>
      <c r="FJ100" s="36">
        <f t="shared" si="156"/>
        <v>0</v>
      </c>
      <c r="FK100" s="18">
        <v>298</v>
      </c>
      <c r="FL100" s="26">
        <v>0.0704697986577181</v>
      </c>
      <c r="FM100" s="17">
        <v>21</v>
      </c>
      <c r="FN100" s="18">
        <v>2078</v>
      </c>
      <c r="FO100" s="40">
        <v>99</v>
      </c>
      <c r="FP100" s="17">
        <f t="shared" si="157"/>
        <v>0</v>
      </c>
      <c r="FQ100" s="36">
        <f t="shared" si="158"/>
        <v>0</v>
      </c>
      <c r="FR100" s="18">
        <v>228</v>
      </c>
      <c r="FS100" s="26">
        <v>0.0614035087719298</v>
      </c>
      <c r="FT100" s="17">
        <v>14</v>
      </c>
      <c r="FU100" s="18">
        <v>1376</v>
      </c>
      <c r="FV100" s="40">
        <v>99</v>
      </c>
      <c r="FW100" s="17">
        <f t="shared" si="159"/>
        <v>0</v>
      </c>
      <c r="FX100" s="36">
        <f t="shared" si="160"/>
        <v>0</v>
      </c>
      <c r="FY100" s="18">
        <v>308</v>
      </c>
      <c r="FZ100" s="26">
        <v>0.0551948051948052</v>
      </c>
      <c r="GA100" s="17">
        <v>17</v>
      </c>
      <c r="GB100" s="18">
        <v>1636</v>
      </c>
      <c r="GC100" s="40">
        <v>99</v>
      </c>
      <c r="GD100" s="17">
        <f t="shared" si="161"/>
        <v>0</v>
      </c>
      <c r="GE100" s="36">
        <f t="shared" si="162"/>
        <v>0</v>
      </c>
      <c r="GF100" s="18">
        <v>338</v>
      </c>
      <c r="GG100" s="26">
        <v>0.0621301775147929</v>
      </c>
      <c r="GH100" s="18">
        <v>21</v>
      </c>
      <c r="GI100" s="18">
        <v>2045</v>
      </c>
      <c r="GJ100" s="40">
        <v>99</v>
      </c>
      <c r="GK100" s="17">
        <f t="shared" si="163"/>
        <v>0</v>
      </c>
      <c r="GL100" s="36">
        <f t="shared" si="164"/>
        <v>0</v>
      </c>
      <c r="GM100" s="18">
        <v>374</v>
      </c>
      <c r="GN100" s="26">
        <v>0.0508021390374332</v>
      </c>
      <c r="GO100" s="18">
        <v>19</v>
      </c>
      <c r="GP100" s="18">
        <v>1869</v>
      </c>
      <c r="GQ100" s="40">
        <v>99</v>
      </c>
      <c r="GR100" s="17">
        <f t="shared" si="165"/>
        <v>0</v>
      </c>
      <c r="GS100" s="36">
        <f t="shared" si="166"/>
        <v>0</v>
      </c>
      <c r="GT100" s="18">
        <v>295</v>
      </c>
      <c r="GU100" s="26">
        <v>0.0508474576271186</v>
      </c>
      <c r="GV100" s="18">
        <v>15</v>
      </c>
      <c r="GW100" s="18">
        <v>1459</v>
      </c>
      <c r="GX100" s="40">
        <v>99</v>
      </c>
      <c r="GY100" s="17">
        <f t="shared" si="137"/>
        <v>0</v>
      </c>
      <c r="GZ100" s="36">
        <f t="shared" si="138"/>
        <v>0</v>
      </c>
      <c r="HA100" s="18">
        <v>219</v>
      </c>
      <c r="HB100" s="26">
        <v>0.0502283105022831</v>
      </c>
      <c r="HC100" s="18">
        <v>11</v>
      </c>
      <c r="HD100" s="18">
        <v>1038</v>
      </c>
      <c r="HE100" s="40">
        <v>99</v>
      </c>
      <c r="HF100" s="17">
        <f t="shared" si="167"/>
        <v>0</v>
      </c>
      <c r="HG100" s="36">
        <f t="shared" si="168"/>
        <v>0</v>
      </c>
      <c r="HH100" s="18">
        <v>268</v>
      </c>
      <c r="HI100" s="26">
        <v>0.0447761194029851</v>
      </c>
      <c r="HJ100" s="17">
        <v>12</v>
      </c>
      <c r="HK100" s="18">
        <v>1168</v>
      </c>
      <c r="HL100" s="40">
        <v>99</v>
      </c>
      <c r="HM100" s="17">
        <f t="shared" si="169"/>
        <v>0</v>
      </c>
      <c r="HN100" s="36">
        <f t="shared" si="170"/>
        <v>0</v>
      </c>
      <c r="HO100" s="18"/>
      <c r="HP100" s="26"/>
      <c r="HQ100" s="17"/>
      <c r="HR100" s="18"/>
      <c r="HS100" s="40"/>
      <c r="HT100" s="17"/>
      <c r="HU100" s="36"/>
      <c r="HV100" s="17">
        <v>892</v>
      </c>
      <c r="HW100" s="17">
        <v>87532.78</v>
      </c>
      <c r="HX100" s="18">
        <v>1306</v>
      </c>
      <c r="HY100" s="18">
        <v>126502.54</v>
      </c>
      <c r="HZ100" s="17">
        <v>2228</v>
      </c>
      <c r="IA100" s="17">
        <v>213880</v>
      </c>
      <c r="IB100" s="17">
        <v>1303</v>
      </c>
      <c r="IC100" s="17">
        <v>131240</v>
      </c>
      <c r="ID100" s="17">
        <v>1186</v>
      </c>
      <c r="IE100" s="17">
        <v>105935</v>
      </c>
      <c r="IF100" s="16"/>
      <c r="IG100" s="16"/>
      <c r="IH100" s="41"/>
      <c r="II100" s="41"/>
      <c r="IJ100" s="41"/>
      <c r="IK100" s="41"/>
      <c r="IL100" s="18"/>
      <c r="IM100" s="41"/>
      <c r="IN100" s="41"/>
      <c r="IO100" s="41"/>
      <c r="IP100" s="18"/>
      <c r="IQ100" s="18"/>
      <c r="IR100" s="18">
        <f t="shared" si="139"/>
        <v>1237</v>
      </c>
      <c r="IS100" s="18">
        <f t="shared" si="140"/>
        <v>101342</v>
      </c>
      <c r="IT100" s="17">
        <v>99</v>
      </c>
      <c r="IU100" s="18">
        <f t="shared" si="171"/>
        <v>-12910</v>
      </c>
      <c r="IV100" s="36">
        <f t="shared" si="141"/>
        <v>-0.127390420556137</v>
      </c>
      <c r="IW100" s="18">
        <f t="shared" si="142"/>
        <v>8152</v>
      </c>
      <c r="IX100" s="42">
        <f t="shared" si="143"/>
        <v>766432.32</v>
      </c>
      <c r="IY100" s="43"/>
      <c r="IZ100" s="43"/>
    </row>
    <row r="101" spans="1:260">
      <c r="A101" s="16"/>
      <c r="B101" s="17" t="s">
        <v>51</v>
      </c>
      <c r="C101" s="18">
        <v>6939962762401</v>
      </c>
      <c r="D101" s="18">
        <v>21065210000608</v>
      </c>
      <c r="E101" s="17" t="s">
        <v>345</v>
      </c>
      <c r="F101" s="19" t="s">
        <v>346</v>
      </c>
      <c r="G101" s="17" t="s">
        <v>129</v>
      </c>
      <c r="H101" s="26">
        <f>VLOOKUP(C101,供应链!E:J,6,0)</f>
        <v>0.958333333333333</v>
      </c>
      <c r="I101" s="17">
        <f>VLOOKUP(C101,供应链!E:H,4,0)</f>
        <v>962</v>
      </c>
      <c r="J101" s="17">
        <f>VLOOKUP(C101,供应链!E:K,7,0)</f>
        <v>0</v>
      </c>
      <c r="K101" s="18">
        <f>VLOOKUP(C101,供应链!E:I,5,0)</f>
        <v>14.81117619889</v>
      </c>
      <c r="L101" s="27">
        <f t="shared" si="102"/>
        <v>0.0249776428259468</v>
      </c>
      <c r="M101" s="17">
        <v>4065</v>
      </c>
      <c r="N101" s="26">
        <v>0.0479704797047971</v>
      </c>
      <c r="O101" s="18">
        <v>195</v>
      </c>
      <c r="P101" s="18">
        <v>14184</v>
      </c>
      <c r="Q101" s="40">
        <f t="shared" si="144"/>
        <v>72.7384615384615</v>
      </c>
      <c r="R101" s="17">
        <f t="shared" si="174"/>
        <v>-5121</v>
      </c>
      <c r="S101" s="36">
        <f t="shared" si="175"/>
        <v>-0.361040609137056</v>
      </c>
      <c r="T101" s="17">
        <v>3337</v>
      </c>
      <c r="U101" s="26">
        <v>0.0356607731495355</v>
      </c>
      <c r="V101" s="18">
        <v>119</v>
      </c>
      <c r="W101" s="18">
        <v>8698</v>
      </c>
      <c r="X101" s="40">
        <f t="shared" si="105"/>
        <v>73.0924369747899</v>
      </c>
      <c r="Y101" s="17">
        <f t="shared" si="176"/>
        <v>-3083</v>
      </c>
      <c r="Z101" s="36">
        <f t="shared" si="177"/>
        <v>-0.354449298689354</v>
      </c>
      <c r="AA101" s="17">
        <v>3167</v>
      </c>
      <c r="AB101" s="26">
        <v>0.0416798231765077</v>
      </c>
      <c r="AC101" s="18">
        <v>132</v>
      </c>
      <c r="AD101" s="18">
        <v>9470</v>
      </c>
      <c r="AE101" s="40">
        <v>89</v>
      </c>
      <c r="AF101" s="17">
        <f t="shared" si="178"/>
        <v>-1320</v>
      </c>
      <c r="AG101" s="36">
        <f t="shared" si="179"/>
        <v>-0.139387539598733</v>
      </c>
      <c r="AH101" s="17">
        <v>2428</v>
      </c>
      <c r="AI101" s="26">
        <v>0.0263591433278418</v>
      </c>
      <c r="AJ101" s="18">
        <v>64</v>
      </c>
      <c r="AK101" s="18">
        <v>5305</v>
      </c>
      <c r="AL101" s="40">
        <v>89</v>
      </c>
      <c r="AM101" s="17">
        <f t="shared" si="180"/>
        <v>-640</v>
      </c>
      <c r="AN101" s="36">
        <f t="shared" si="181"/>
        <v>-0.120640904806786</v>
      </c>
      <c r="AO101" s="17">
        <v>2477</v>
      </c>
      <c r="AP101" s="26">
        <v>0.023415421881308</v>
      </c>
      <c r="AQ101" s="18">
        <v>58</v>
      </c>
      <c r="AR101" s="18">
        <v>4795</v>
      </c>
      <c r="AS101" s="40">
        <v>89</v>
      </c>
      <c r="AT101" s="17">
        <f t="shared" si="182"/>
        <v>-580</v>
      </c>
      <c r="AU101" s="36">
        <f t="shared" si="183"/>
        <v>-0.120959332638165</v>
      </c>
      <c r="AV101" s="17">
        <v>2621</v>
      </c>
      <c r="AW101" s="26">
        <v>0.0240366272415109</v>
      </c>
      <c r="AX101" s="18">
        <v>63</v>
      </c>
      <c r="AY101" s="18">
        <v>5152</v>
      </c>
      <c r="AZ101" s="40">
        <v>89</v>
      </c>
      <c r="BA101" s="17">
        <f t="shared" si="184"/>
        <v>-630</v>
      </c>
      <c r="BB101" s="36">
        <f t="shared" si="185"/>
        <v>-0.122282608695652</v>
      </c>
      <c r="BC101" s="17">
        <v>2683</v>
      </c>
      <c r="BD101" s="26">
        <v>0.029071934401789</v>
      </c>
      <c r="BE101" s="17">
        <v>78</v>
      </c>
      <c r="BF101" s="18">
        <v>6274</v>
      </c>
      <c r="BG101" s="40">
        <v>89</v>
      </c>
      <c r="BH101" s="17">
        <f t="shared" si="186"/>
        <v>-780</v>
      </c>
      <c r="BI101" s="36">
        <f t="shared" si="187"/>
        <v>-0.124322601211348</v>
      </c>
      <c r="BJ101" s="17">
        <v>2382</v>
      </c>
      <c r="BK101" s="32">
        <v>0.019311502938707</v>
      </c>
      <c r="BL101" s="17">
        <v>46</v>
      </c>
      <c r="BM101" s="18">
        <v>3753</v>
      </c>
      <c r="BN101" s="40">
        <v>89</v>
      </c>
      <c r="BO101" s="17">
        <f t="shared" si="188"/>
        <v>-460</v>
      </c>
      <c r="BP101" s="36">
        <f t="shared" si="189"/>
        <v>-0.122568611777245</v>
      </c>
      <c r="BQ101" s="17">
        <v>2198</v>
      </c>
      <c r="BR101" s="32">
        <v>0.0286624203821656</v>
      </c>
      <c r="BS101" s="18">
        <v>63</v>
      </c>
      <c r="BT101" s="18">
        <v>5142</v>
      </c>
      <c r="BU101" s="40">
        <v>89</v>
      </c>
      <c r="BV101" s="17">
        <f t="shared" si="190"/>
        <v>-630</v>
      </c>
      <c r="BW101" s="36">
        <f t="shared" si="191"/>
        <v>-0.122520420070012</v>
      </c>
      <c r="BX101" s="112">
        <v>2160</v>
      </c>
      <c r="BY101" s="117">
        <v>0.0194444444444444</v>
      </c>
      <c r="BZ101" s="18">
        <v>42</v>
      </c>
      <c r="CA101" s="112">
        <v>3468</v>
      </c>
      <c r="CB101" s="40">
        <v>89</v>
      </c>
      <c r="CC101" s="17">
        <f t="shared" si="112"/>
        <v>-420</v>
      </c>
      <c r="CD101" s="36">
        <f t="shared" si="113"/>
        <v>-0.121107266435986</v>
      </c>
      <c r="CE101" s="112">
        <v>2044</v>
      </c>
      <c r="CF101" s="117">
        <v>0.0229941291585127</v>
      </c>
      <c r="CG101" s="112">
        <v>47</v>
      </c>
      <c r="CH101" s="260">
        <v>3823</v>
      </c>
      <c r="CI101" s="40">
        <v>89</v>
      </c>
      <c r="CJ101" s="17">
        <f t="shared" si="114"/>
        <v>-470</v>
      </c>
      <c r="CK101" s="36">
        <f t="shared" si="115"/>
        <v>-0.122940099398378</v>
      </c>
      <c r="CL101" s="120">
        <v>1870</v>
      </c>
      <c r="CM101" s="121">
        <v>0.0203208556149733</v>
      </c>
      <c r="CN101" s="55">
        <v>38</v>
      </c>
      <c r="CO101" s="55">
        <v>3122</v>
      </c>
      <c r="CP101" s="40">
        <v>89</v>
      </c>
      <c r="CQ101" s="17">
        <f t="shared" si="116"/>
        <v>-380</v>
      </c>
      <c r="CR101" s="36">
        <f t="shared" si="117"/>
        <v>-0.121716848174247</v>
      </c>
      <c r="CS101" s="122">
        <v>1564</v>
      </c>
      <c r="CT101" s="121">
        <v>0.0262148337595908</v>
      </c>
      <c r="CU101" s="122">
        <v>41</v>
      </c>
      <c r="CV101" s="122">
        <v>3430</v>
      </c>
      <c r="CW101" s="40">
        <v>89</v>
      </c>
      <c r="CX101" s="17">
        <f t="shared" si="118"/>
        <v>-410</v>
      </c>
      <c r="CY101" s="36">
        <f t="shared" si="119"/>
        <v>-0.119533527696793</v>
      </c>
      <c r="CZ101" s="112">
        <v>1964</v>
      </c>
      <c r="DA101" s="117">
        <v>0.0203665987780041</v>
      </c>
      <c r="DB101" s="112">
        <v>40</v>
      </c>
      <c r="DC101" s="112">
        <v>3410</v>
      </c>
      <c r="DD101" s="40">
        <v>89</v>
      </c>
      <c r="DE101" s="17">
        <f t="shared" si="120"/>
        <v>-400</v>
      </c>
      <c r="DF101" s="36">
        <f t="shared" si="121"/>
        <v>-0.117302052785924</v>
      </c>
      <c r="DG101" s="126">
        <v>2456</v>
      </c>
      <c r="DH101" s="32">
        <v>0</v>
      </c>
      <c r="DI101" s="17">
        <v>0</v>
      </c>
      <c r="DJ101" s="18">
        <v>0</v>
      </c>
      <c r="DK101" s="40">
        <v>89</v>
      </c>
      <c r="DL101" s="17">
        <f t="shared" si="122"/>
        <v>0</v>
      </c>
      <c r="DM101" s="36">
        <f t="shared" si="123"/>
        <v>0</v>
      </c>
      <c r="DN101" s="33">
        <v>4011</v>
      </c>
      <c r="DO101" s="32">
        <v>0.0633258539017701</v>
      </c>
      <c r="DP101" s="18">
        <v>254</v>
      </c>
      <c r="DQ101" s="18">
        <v>16622</v>
      </c>
      <c r="DR101" s="40">
        <f t="shared" si="124"/>
        <v>65.4409448818898</v>
      </c>
      <c r="DS101" s="17">
        <f t="shared" si="125"/>
        <v>-8524</v>
      </c>
      <c r="DT101" s="36">
        <f t="shared" si="126"/>
        <v>-0.512814342437733</v>
      </c>
      <c r="DU101" s="18">
        <v>3623</v>
      </c>
      <c r="DV101" s="26">
        <v>0.0356058515042782</v>
      </c>
      <c r="DW101" s="18">
        <v>129</v>
      </c>
      <c r="DX101" s="18">
        <v>9114</v>
      </c>
      <c r="DY101" s="40">
        <f t="shared" si="127"/>
        <v>70.6511627906977</v>
      </c>
      <c r="DZ101" s="17">
        <f t="shared" si="128"/>
        <v>-3657</v>
      </c>
      <c r="EA101" s="36">
        <f t="shared" si="129"/>
        <v>-0.401250822909809</v>
      </c>
      <c r="EB101" s="18">
        <v>5125</v>
      </c>
      <c r="EC101" s="26">
        <v>0.0624390243902439</v>
      </c>
      <c r="ED101" s="18">
        <v>320</v>
      </c>
      <c r="EE101" s="18">
        <v>20703</v>
      </c>
      <c r="EF101" s="40">
        <f t="shared" si="130"/>
        <v>64.696875</v>
      </c>
      <c r="EG101" s="17">
        <f t="shared" si="131"/>
        <v>-10977</v>
      </c>
      <c r="EH101" s="36">
        <f t="shared" si="132"/>
        <v>-0.530213012606868</v>
      </c>
      <c r="EI101" s="18">
        <v>2713</v>
      </c>
      <c r="EJ101" s="26">
        <v>0.0409141172134169</v>
      </c>
      <c r="EK101" s="18">
        <v>111</v>
      </c>
      <c r="EL101" s="18">
        <v>7844</v>
      </c>
      <c r="EM101" s="40">
        <v>89</v>
      </c>
      <c r="EN101" s="17">
        <f t="shared" si="133"/>
        <v>-1110</v>
      </c>
      <c r="EO101" s="36">
        <f t="shared" si="134"/>
        <v>-0.141509433962264</v>
      </c>
      <c r="EP101" s="18">
        <v>2639</v>
      </c>
      <c r="EQ101" s="26">
        <v>0.0454717696097006</v>
      </c>
      <c r="ER101" s="18">
        <v>120</v>
      </c>
      <c r="ES101" s="18">
        <v>8395</v>
      </c>
      <c r="ET101" s="40">
        <v>89</v>
      </c>
      <c r="EU101" s="17">
        <f t="shared" si="135"/>
        <v>-1200</v>
      </c>
      <c r="EV101" s="36">
        <f t="shared" si="136"/>
        <v>-0.142942227516379</v>
      </c>
      <c r="EW101" s="18">
        <v>1586</v>
      </c>
      <c r="EX101" s="26">
        <v>0.0277427490542245</v>
      </c>
      <c r="EY101" s="17">
        <v>44</v>
      </c>
      <c r="EZ101" s="18">
        <v>3750</v>
      </c>
      <c r="FA101" s="40">
        <v>89</v>
      </c>
      <c r="FB101" s="17">
        <f t="shared" si="153"/>
        <v>-440</v>
      </c>
      <c r="FC101" s="36">
        <f t="shared" si="154"/>
        <v>-0.117333333333333</v>
      </c>
      <c r="FD101" s="18">
        <v>1390</v>
      </c>
      <c r="FE101" s="26">
        <v>0.0237410071942446</v>
      </c>
      <c r="FF101" s="17">
        <v>33</v>
      </c>
      <c r="FG101" s="18">
        <v>2872</v>
      </c>
      <c r="FH101" s="40">
        <v>89</v>
      </c>
      <c r="FI101" s="17">
        <f t="shared" si="155"/>
        <v>-330</v>
      </c>
      <c r="FJ101" s="36">
        <f t="shared" si="156"/>
        <v>-0.114902506963788</v>
      </c>
      <c r="FK101" s="18">
        <v>1363</v>
      </c>
      <c r="FL101" s="26">
        <v>0.0308143800440205</v>
      </c>
      <c r="FM101" s="17">
        <v>42</v>
      </c>
      <c r="FN101" s="18">
        <v>3688</v>
      </c>
      <c r="FO101" s="40">
        <v>89</v>
      </c>
      <c r="FP101" s="17">
        <f t="shared" si="157"/>
        <v>-420</v>
      </c>
      <c r="FQ101" s="36">
        <f t="shared" si="158"/>
        <v>-0.113882863340564</v>
      </c>
      <c r="FR101" s="18">
        <v>1332</v>
      </c>
      <c r="FS101" s="26">
        <v>0.0307807807807808</v>
      </c>
      <c r="FT101" s="17">
        <v>41</v>
      </c>
      <c r="FU101" s="18">
        <v>3597</v>
      </c>
      <c r="FV101" s="40">
        <v>89</v>
      </c>
      <c r="FW101" s="17">
        <f t="shared" si="159"/>
        <v>-410</v>
      </c>
      <c r="FX101" s="36">
        <f t="shared" si="160"/>
        <v>-0.113983875451765</v>
      </c>
      <c r="FY101" s="18">
        <v>1452</v>
      </c>
      <c r="FZ101" s="26">
        <v>0.0351239669421488</v>
      </c>
      <c r="GA101" s="17">
        <v>51</v>
      </c>
      <c r="GB101" s="18">
        <v>4459</v>
      </c>
      <c r="GC101" s="40">
        <v>89</v>
      </c>
      <c r="GD101" s="17">
        <f t="shared" si="161"/>
        <v>-510</v>
      </c>
      <c r="GE101" s="36">
        <f t="shared" si="162"/>
        <v>-0.114375420497869</v>
      </c>
      <c r="GF101" s="18">
        <v>1704</v>
      </c>
      <c r="GG101" s="26">
        <v>0.0293427230046948</v>
      </c>
      <c r="GH101" s="18">
        <v>50</v>
      </c>
      <c r="GI101" s="18">
        <v>4375</v>
      </c>
      <c r="GJ101" s="40">
        <v>89</v>
      </c>
      <c r="GK101" s="17">
        <f t="shared" si="163"/>
        <v>-500</v>
      </c>
      <c r="GL101" s="36">
        <f t="shared" si="164"/>
        <v>-0.114285714285714</v>
      </c>
      <c r="GM101" s="18">
        <v>1898</v>
      </c>
      <c r="GN101" s="26">
        <v>0.0321390937829294</v>
      </c>
      <c r="GO101" s="18">
        <v>61</v>
      </c>
      <c r="GP101" s="18">
        <v>5361</v>
      </c>
      <c r="GQ101" s="40">
        <v>89</v>
      </c>
      <c r="GR101" s="17">
        <f t="shared" si="165"/>
        <v>-610</v>
      </c>
      <c r="GS101" s="36">
        <f t="shared" si="166"/>
        <v>-0.113784741652677</v>
      </c>
      <c r="GT101" s="18">
        <v>1725</v>
      </c>
      <c r="GU101" s="26">
        <v>0.0278260869565217</v>
      </c>
      <c r="GV101" s="18">
        <v>48</v>
      </c>
      <c r="GW101" s="18">
        <v>4208</v>
      </c>
      <c r="GX101" s="40">
        <v>89</v>
      </c>
      <c r="GY101" s="17">
        <f t="shared" si="137"/>
        <v>-480</v>
      </c>
      <c r="GZ101" s="36">
        <f t="shared" si="138"/>
        <v>-0.114068441064639</v>
      </c>
      <c r="HA101" s="18">
        <v>1553</v>
      </c>
      <c r="HB101" s="26">
        <v>0.025756600128783</v>
      </c>
      <c r="HC101" s="18">
        <v>40</v>
      </c>
      <c r="HD101" s="18">
        <v>3530</v>
      </c>
      <c r="HE101" s="40">
        <v>89</v>
      </c>
      <c r="HF101" s="17">
        <f t="shared" si="167"/>
        <v>-400</v>
      </c>
      <c r="HG101" s="36">
        <f t="shared" si="168"/>
        <v>-0.113314447592068</v>
      </c>
      <c r="HH101" s="18">
        <v>1452</v>
      </c>
      <c r="HI101" s="26">
        <v>0.0220385674931129</v>
      </c>
      <c r="HJ101" s="17">
        <v>32</v>
      </c>
      <c r="HK101" s="18">
        <v>2809</v>
      </c>
      <c r="HL101" s="40">
        <v>89</v>
      </c>
      <c r="HM101" s="17">
        <f t="shared" si="169"/>
        <v>-320</v>
      </c>
      <c r="HN101" s="36">
        <f t="shared" si="170"/>
        <v>-0.113919544321823</v>
      </c>
      <c r="HO101" s="18"/>
      <c r="HP101" s="26"/>
      <c r="HQ101" s="17"/>
      <c r="HR101" s="18"/>
      <c r="HS101" s="40"/>
      <c r="HT101" s="17"/>
      <c r="HU101" s="36"/>
      <c r="HV101" s="17">
        <v>2687</v>
      </c>
      <c r="HW101" s="17">
        <v>207311.25</v>
      </c>
      <c r="HX101" s="18">
        <v>535</v>
      </c>
      <c r="HY101" s="18">
        <v>46382.7</v>
      </c>
      <c r="HZ101" s="17">
        <v>2375</v>
      </c>
      <c r="IA101" s="17">
        <v>203121</v>
      </c>
      <c r="IB101" s="17">
        <v>2758</v>
      </c>
      <c r="IC101" s="17">
        <v>235102</v>
      </c>
      <c r="ID101" s="17">
        <v>2599</v>
      </c>
      <c r="IE101" s="17">
        <v>210193</v>
      </c>
      <c r="IF101" s="16"/>
      <c r="IG101" s="16"/>
      <c r="IH101" s="41"/>
      <c r="II101" s="41"/>
      <c r="IJ101" s="41"/>
      <c r="IK101" s="41"/>
      <c r="IL101" s="18"/>
      <c r="IM101" s="41"/>
      <c r="IN101" s="41"/>
      <c r="IO101" s="41"/>
      <c r="IP101" s="18"/>
      <c r="IQ101" s="18"/>
      <c r="IR101" s="18">
        <f t="shared" si="139"/>
        <v>2402</v>
      </c>
      <c r="IS101" s="18">
        <f t="shared" si="140"/>
        <v>181353</v>
      </c>
      <c r="IT101" s="17">
        <v>99</v>
      </c>
      <c r="IU101" s="18">
        <f t="shared" si="171"/>
        <v>-45212</v>
      </c>
      <c r="IV101" s="36">
        <f t="shared" si="141"/>
        <v>-0.249303843884579</v>
      </c>
      <c r="IW101" s="18">
        <f t="shared" si="142"/>
        <v>13356</v>
      </c>
      <c r="IX101" s="42">
        <f t="shared" si="143"/>
        <v>1083462.95</v>
      </c>
      <c r="IY101" s="43"/>
      <c r="IZ101" s="43"/>
    </row>
    <row r="102" spans="1:260">
      <c r="A102" s="16"/>
      <c r="B102" s="17" t="s">
        <v>51</v>
      </c>
      <c r="C102" s="18">
        <v>6939962759371</v>
      </c>
      <c r="D102" s="18">
        <v>21065211000122</v>
      </c>
      <c r="E102" s="17" t="s">
        <v>347</v>
      </c>
      <c r="F102" s="19" t="s">
        <v>348</v>
      </c>
      <c r="G102" s="17" t="s">
        <v>129</v>
      </c>
      <c r="H102" s="26">
        <f>VLOOKUP(C102,供应链!E:J,6,0)</f>
        <v>0.875</v>
      </c>
      <c r="I102" s="17">
        <f>VLOOKUP(C102,供应链!E:H,4,0)</f>
        <v>104</v>
      </c>
      <c r="J102" s="17">
        <f>VLOOKUP(C102,供应链!E:K,7,0)</f>
        <v>0</v>
      </c>
      <c r="K102" s="18">
        <f>VLOOKUP(C102,供应链!E:I,5,0)</f>
        <v>72.5822532402792</v>
      </c>
      <c r="L102" s="27">
        <f t="shared" si="102"/>
        <v>0.000582326393943806</v>
      </c>
      <c r="M102" s="17">
        <v>245</v>
      </c>
      <c r="N102" s="26">
        <v>0.00816326530612245</v>
      </c>
      <c r="O102" s="18">
        <v>2</v>
      </c>
      <c r="P102" s="18">
        <v>182</v>
      </c>
      <c r="Q102" s="40">
        <f t="shared" si="144"/>
        <v>91</v>
      </c>
      <c r="R102" s="17">
        <f t="shared" si="174"/>
        <v>-96</v>
      </c>
      <c r="S102" s="36">
        <f t="shared" si="175"/>
        <v>-0.527472527472527</v>
      </c>
      <c r="T102" s="17">
        <v>160</v>
      </c>
      <c r="U102" s="26">
        <v>0.0125</v>
      </c>
      <c r="V102" s="18">
        <v>2</v>
      </c>
      <c r="W102" s="18">
        <v>178</v>
      </c>
      <c r="X102" s="40">
        <f t="shared" si="105"/>
        <v>89</v>
      </c>
      <c r="Y102" s="17">
        <f t="shared" si="176"/>
        <v>-100</v>
      </c>
      <c r="Z102" s="36">
        <f t="shared" si="177"/>
        <v>-0.561797752808989</v>
      </c>
      <c r="AA102" s="17">
        <v>164</v>
      </c>
      <c r="AB102" s="26">
        <v>0.0487804878048781</v>
      </c>
      <c r="AC102" s="18">
        <v>8</v>
      </c>
      <c r="AD102" s="18">
        <v>648</v>
      </c>
      <c r="AE102" s="40">
        <v>129</v>
      </c>
      <c r="AF102" s="17">
        <f t="shared" si="178"/>
        <v>-80</v>
      </c>
      <c r="AG102" s="36">
        <f t="shared" si="179"/>
        <v>-0.123456790123457</v>
      </c>
      <c r="AH102" s="17">
        <v>127</v>
      </c>
      <c r="AI102" s="26">
        <v>0</v>
      </c>
      <c r="AJ102" s="18">
        <v>0</v>
      </c>
      <c r="AK102" s="18">
        <v>0</v>
      </c>
      <c r="AL102" s="40">
        <v>129</v>
      </c>
      <c r="AM102" s="17">
        <f t="shared" si="180"/>
        <v>0</v>
      </c>
      <c r="AN102" s="36">
        <f t="shared" si="181"/>
        <v>0</v>
      </c>
      <c r="AO102" s="17">
        <v>125</v>
      </c>
      <c r="AP102" s="26">
        <v>0</v>
      </c>
      <c r="AQ102" s="18">
        <v>0</v>
      </c>
      <c r="AR102" s="18">
        <v>0</v>
      </c>
      <c r="AS102" s="40">
        <v>129</v>
      </c>
      <c r="AT102" s="17">
        <f t="shared" si="182"/>
        <v>0</v>
      </c>
      <c r="AU102" s="36">
        <f t="shared" si="183"/>
        <v>0</v>
      </c>
      <c r="AV102" s="17">
        <v>139</v>
      </c>
      <c r="AW102" s="26">
        <v>0.0143884892086331</v>
      </c>
      <c r="AX102" s="18">
        <v>2</v>
      </c>
      <c r="AY102" s="18">
        <v>256</v>
      </c>
      <c r="AZ102" s="40">
        <v>129</v>
      </c>
      <c r="BA102" s="17">
        <f t="shared" si="184"/>
        <v>-20</v>
      </c>
      <c r="BB102" s="36">
        <f t="shared" si="185"/>
        <v>-0.078125</v>
      </c>
      <c r="BC102" s="17">
        <v>115</v>
      </c>
      <c r="BD102" s="26">
        <v>0</v>
      </c>
      <c r="BE102" s="17">
        <v>0</v>
      </c>
      <c r="BF102" s="18">
        <v>0</v>
      </c>
      <c r="BG102" s="40">
        <v>129</v>
      </c>
      <c r="BH102" s="17">
        <f t="shared" si="186"/>
        <v>0</v>
      </c>
      <c r="BI102" s="36">
        <f t="shared" si="187"/>
        <v>0</v>
      </c>
      <c r="BJ102" s="17">
        <v>116</v>
      </c>
      <c r="BK102" s="32">
        <v>0</v>
      </c>
      <c r="BL102" s="17">
        <v>0</v>
      </c>
      <c r="BM102" s="18">
        <v>0</v>
      </c>
      <c r="BN102" s="40">
        <v>129</v>
      </c>
      <c r="BO102" s="17">
        <f t="shared" si="188"/>
        <v>0</v>
      </c>
      <c r="BP102" s="36">
        <f t="shared" si="189"/>
        <v>0</v>
      </c>
      <c r="BQ102" s="17">
        <v>124</v>
      </c>
      <c r="BR102" s="32">
        <v>0</v>
      </c>
      <c r="BS102" s="18">
        <v>0</v>
      </c>
      <c r="BT102" s="18">
        <v>0</v>
      </c>
      <c r="BU102" s="40">
        <v>129</v>
      </c>
      <c r="BV102" s="17">
        <f t="shared" si="190"/>
        <v>0</v>
      </c>
      <c r="BW102" s="36">
        <f t="shared" si="191"/>
        <v>0</v>
      </c>
      <c r="BX102" s="112">
        <v>100</v>
      </c>
      <c r="BY102" s="117">
        <v>0</v>
      </c>
      <c r="BZ102" s="18">
        <v>0</v>
      </c>
      <c r="CA102" s="112">
        <v>0</v>
      </c>
      <c r="CB102" s="40">
        <v>129</v>
      </c>
      <c r="CC102" s="17">
        <f t="shared" si="112"/>
        <v>0</v>
      </c>
      <c r="CD102" s="36">
        <f t="shared" si="113"/>
        <v>0</v>
      </c>
      <c r="CE102" s="112">
        <v>99</v>
      </c>
      <c r="CF102" s="117">
        <v>0</v>
      </c>
      <c r="CG102" s="112">
        <v>0</v>
      </c>
      <c r="CH102" s="260">
        <v>0</v>
      </c>
      <c r="CI102" s="40">
        <v>129</v>
      </c>
      <c r="CJ102" s="17">
        <f t="shared" si="114"/>
        <v>0</v>
      </c>
      <c r="CK102" s="36">
        <f t="shared" si="115"/>
        <v>0</v>
      </c>
      <c r="CL102" s="120">
        <v>87</v>
      </c>
      <c r="CM102" s="121">
        <v>0.0114942528735632</v>
      </c>
      <c r="CN102" s="55">
        <v>1</v>
      </c>
      <c r="CO102" s="55">
        <v>113</v>
      </c>
      <c r="CP102" s="40">
        <v>129</v>
      </c>
      <c r="CQ102" s="17">
        <f t="shared" si="116"/>
        <v>-10</v>
      </c>
      <c r="CR102" s="36">
        <f t="shared" si="117"/>
        <v>-0.0884955752212389</v>
      </c>
      <c r="CS102" s="122">
        <v>77</v>
      </c>
      <c r="CT102" s="121">
        <v>0</v>
      </c>
      <c r="CU102" s="122">
        <v>0</v>
      </c>
      <c r="CV102" s="122">
        <v>0</v>
      </c>
      <c r="CW102" s="40">
        <v>129</v>
      </c>
      <c r="CX102" s="17">
        <f t="shared" si="118"/>
        <v>0</v>
      </c>
      <c r="CY102" s="36">
        <f t="shared" si="119"/>
        <v>0</v>
      </c>
      <c r="CZ102" s="112">
        <v>106</v>
      </c>
      <c r="DA102" s="117">
        <v>0</v>
      </c>
      <c r="DB102" s="112">
        <v>0</v>
      </c>
      <c r="DC102" s="112">
        <v>0</v>
      </c>
      <c r="DD102" s="40">
        <v>129</v>
      </c>
      <c r="DE102" s="17">
        <f t="shared" si="120"/>
        <v>0</v>
      </c>
      <c r="DF102" s="36">
        <f t="shared" si="121"/>
        <v>0</v>
      </c>
      <c r="DG102" s="126">
        <v>138</v>
      </c>
      <c r="DH102" s="32">
        <v>0</v>
      </c>
      <c r="DI102" s="17">
        <v>0</v>
      </c>
      <c r="DJ102" s="18">
        <v>0</v>
      </c>
      <c r="DK102" s="40">
        <v>129</v>
      </c>
      <c r="DL102" s="17">
        <f t="shared" si="122"/>
        <v>0</v>
      </c>
      <c r="DM102" s="36">
        <f t="shared" si="123"/>
        <v>0</v>
      </c>
      <c r="DN102" s="33">
        <v>194</v>
      </c>
      <c r="DO102" s="32">
        <v>0.077319587628866</v>
      </c>
      <c r="DP102" s="18">
        <v>15</v>
      </c>
      <c r="DQ102" s="18">
        <v>1071</v>
      </c>
      <c r="DR102" s="40">
        <f t="shared" si="124"/>
        <v>71.4</v>
      </c>
      <c r="DS102" s="17">
        <f t="shared" si="125"/>
        <v>-1014</v>
      </c>
      <c r="DT102" s="36">
        <f t="shared" si="126"/>
        <v>-0.946778711484594</v>
      </c>
      <c r="DU102" s="18">
        <v>210</v>
      </c>
      <c r="DV102" s="26">
        <v>0.019047619047619</v>
      </c>
      <c r="DW102" s="18">
        <v>4</v>
      </c>
      <c r="DX102" s="18">
        <v>375</v>
      </c>
      <c r="DY102" s="40">
        <f t="shared" si="127"/>
        <v>93.75</v>
      </c>
      <c r="DZ102" s="17">
        <f t="shared" si="128"/>
        <v>-181</v>
      </c>
      <c r="EA102" s="36">
        <f t="shared" si="129"/>
        <v>-0.482666666666667</v>
      </c>
      <c r="EB102" s="18">
        <v>266</v>
      </c>
      <c r="EC102" s="26">
        <v>0.0263157894736842</v>
      </c>
      <c r="ED102" s="18">
        <v>7</v>
      </c>
      <c r="EE102" s="18">
        <v>605</v>
      </c>
      <c r="EF102" s="40">
        <f t="shared" si="130"/>
        <v>86.4285714285714</v>
      </c>
      <c r="EG102" s="17">
        <f t="shared" si="131"/>
        <v>-368</v>
      </c>
      <c r="EH102" s="36">
        <f t="shared" si="132"/>
        <v>-0.608264462809917</v>
      </c>
      <c r="EI102" s="18">
        <v>128</v>
      </c>
      <c r="EJ102" s="26">
        <v>0.0390625</v>
      </c>
      <c r="EK102" s="18">
        <v>5</v>
      </c>
      <c r="EL102" s="18">
        <v>478</v>
      </c>
      <c r="EM102" s="40">
        <v>129</v>
      </c>
      <c r="EN102" s="17">
        <f t="shared" si="133"/>
        <v>-50</v>
      </c>
      <c r="EO102" s="36">
        <f t="shared" si="134"/>
        <v>-0.104602510460251</v>
      </c>
      <c r="EP102" s="18">
        <v>171</v>
      </c>
      <c r="EQ102" s="26">
        <v>0.0409356725146199</v>
      </c>
      <c r="ER102" s="18">
        <v>7</v>
      </c>
      <c r="ES102" s="18">
        <v>596</v>
      </c>
      <c r="ET102" s="40">
        <v>129</v>
      </c>
      <c r="EU102" s="17">
        <f t="shared" si="135"/>
        <v>-70</v>
      </c>
      <c r="EV102" s="36">
        <f t="shared" si="136"/>
        <v>-0.11744966442953</v>
      </c>
      <c r="EW102" s="18">
        <v>102</v>
      </c>
      <c r="EX102" s="26">
        <v>0</v>
      </c>
      <c r="EY102" s="17">
        <v>0</v>
      </c>
      <c r="EZ102" s="18">
        <v>0</v>
      </c>
      <c r="FA102" s="40">
        <v>129</v>
      </c>
      <c r="FB102" s="17">
        <f t="shared" si="153"/>
        <v>0</v>
      </c>
      <c r="FC102" s="36">
        <f t="shared" si="154"/>
        <v>0</v>
      </c>
      <c r="FD102" s="18">
        <v>77</v>
      </c>
      <c r="FE102" s="26">
        <v>0.012987012987013</v>
      </c>
      <c r="FF102" s="17">
        <v>1</v>
      </c>
      <c r="FG102" s="18">
        <v>124</v>
      </c>
      <c r="FH102" s="40">
        <v>129</v>
      </c>
      <c r="FI102" s="17">
        <f t="shared" si="155"/>
        <v>-10</v>
      </c>
      <c r="FJ102" s="36">
        <f t="shared" si="156"/>
        <v>-0.0806451612903226</v>
      </c>
      <c r="FK102" s="18">
        <v>85</v>
      </c>
      <c r="FL102" s="26">
        <v>0</v>
      </c>
      <c r="FM102" s="17">
        <v>0</v>
      </c>
      <c r="FN102" s="18">
        <v>0</v>
      </c>
      <c r="FO102" s="40">
        <v>129</v>
      </c>
      <c r="FP102" s="17">
        <f t="shared" si="157"/>
        <v>0</v>
      </c>
      <c r="FQ102" s="36">
        <f t="shared" si="158"/>
        <v>0</v>
      </c>
      <c r="FR102" s="18">
        <v>61</v>
      </c>
      <c r="FS102" s="26">
        <v>0.0163934426229508</v>
      </c>
      <c r="FT102" s="17">
        <v>1</v>
      </c>
      <c r="FU102" s="18">
        <v>129</v>
      </c>
      <c r="FV102" s="40">
        <v>129</v>
      </c>
      <c r="FW102" s="17">
        <f t="shared" si="159"/>
        <v>-10</v>
      </c>
      <c r="FX102" s="36">
        <f t="shared" si="160"/>
        <v>-0.0775193798449612</v>
      </c>
      <c r="FY102" s="18">
        <v>84</v>
      </c>
      <c r="FZ102" s="26">
        <v>0</v>
      </c>
      <c r="GA102" s="17">
        <v>0</v>
      </c>
      <c r="GB102" s="18">
        <v>0</v>
      </c>
      <c r="GC102" s="40">
        <v>129</v>
      </c>
      <c r="GD102" s="17">
        <f t="shared" si="161"/>
        <v>0</v>
      </c>
      <c r="GE102" s="36">
        <f t="shared" si="162"/>
        <v>0</v>
      </c>
      <c r="GF102" s="18">
        <v>63</v>
      </c>
      <c r="GG102" s="26">
        <v>0</v>
      </c>
      <c r="GH102" s="18">
        <v>0</v>
      </c>
      <c r="GI102" s="18">
        <v>0</v>
      </c>
      <c r="GJ102" s="40">
        <v>129</v>
      </c>
      <c r="GK102" s="17">
        <f t="shared" si="163"/>
        <v>0</v>
      </c>
      <c r="GL102" s="36">
        <f t="shared" si="164"/>
        <v>0</v>
      </c>
      <c r="GM102" s="18">
        <v>70</v>
      </c>
      <c r="GN102" s="26">
        <v>0</v>
      </c>
      <c r="GO102" s="18">
        <v>0</v>
      </c>
      <c r="GP102" s="18">
        <v>0</v>
      </c>
      <c r="GQ102" s="40">
        <v>129</v>
      </c>
      <c r="GR102" s="17">
        <f t="shared" si="165"/>
        <v>0</v>
      </c>
      <c r="GS102" s="36">
        <f t="shared" si="166"/>
        <v>0</v>
      </c>
      <c r="GT102" s="18">
        <v>60</v>
      </c>
      <c r="GU102" s="26">
        <v>0.0166666666666667</v>
      </c>
      <c r="GV102" s="18">
        <v>1</v>
      </c>
      <c r="GW102" s="18">
        <v>129</v>
      </c>
      <c r="GX102" s="40">
        <v>129</v>
      </c>
      <c r="GY102" s="17">
        <f t="shared" si="137"/>
        <v>-10</v>
      </c>
      <c r="GZ102" s="36">
        <f t="shared" si="138"/>
        <v>-0.0775193798449612</v>
      </c>
      <c r="HA102" s="18">
        <v>72</v>
      </c>
      <c r="HB102" s="26">
        <v>0</v>
      </c>
      <c r="HC102" s="18">
        <v>0</v>
      </c>
      <c r="HD102" s="18">
        <v>0</v>
      </c>
      <c r="HE102" s="40">
        <v>129</v>
      </c>
      <c r="HF102" s="17">
        <f t="shared" si="167"/>
        <v>0</v>
      </c>
      <c r="HG102" s="36">
        <f t="shared" si="168"/>
        <v>0</v>
      </c>
      <c r="HH102" s="18">
        <v>64</v>
      </c>
      <c r="HI102" s="26">
        <v>0</v>
      </c>
      <c r="HJ102" s="17">
        <v>0</v>
      </c>
      <c r="HK102" s="18">
        <v>0</v>
      </c>
      <c r="HL102" s="40">
        <v>129</v>
      </c>
      <c r="HM102" s="17">
        <f t="shared" si="169"/>
        <v>0</v>
      </c>
      <c r="HN102" s="36">
        <f t="shared" si="170"/>
        <v>0</v>
      </c>
      <c r="HO102" s="18"/>
      <c r="HP102" s="26"/>
      <c r="HQ102" s="17"/>
      <c r="HR102" s="18"/>
      <c r="HS102" s="40"/>
      <c r="HT102" s="17"/>
      <c r="HU102" s="36"/>
      <c r="HV102" s="17">
        <v>37</v>
      </c>
      <c r="HW102" s="17">
        <v>3778.46</v>
      </c>
      <c r="HX102" s="18">
        <v>65</v>
      </c>
      <c r="HY102" s="18">
        <v>6554.16</v>
      </c>
      <c r="HZ102" s="17">
        <v>76</v>
      </c>
      <c r="IA102" s="17">
        <v>7261</v>
      </c>
      <c r="IB102" s="17">
        <v>73</v>
      </c>
      <c r="IC102" s="17">
        <v>8361</v>
      </c>
      <c r="ID102" s="17">
        <v>98</v>
      </c>
      <c r="IE102" s="17">
        <v>8270</v>
      </c>
      <c r="IF102" s="16"/>
      <c r="IG102" s="16"/>
      <c r="IH102" s="41"/>
      <c r="II102" s="41"/>
      <c r="IJ102" s="41"/>
      <c r="IK102" s="41"/>
      <c r="IL102" s="18"/>
      <c r="IM102" s="41"/>
      <c r="IN102" s="41"/>
      <c r="IO102" s="41"/>
      <c r="IP102" s="18"/>
      <c r="IQ102" s="18"/>
      <c r="IR102" s="18">
        <f t="shared" si="139"/>
        <v>56</v>
      </c>
      <c r="IS102" s="18">
        <f t="shared" si="140"/>
        <v>4884</v>
      </c>
      <c r="IT102" s="17">
        <v>139</v>
      </c>
      <c r="IU102" s="18">
        <f t="shared" si="171"/>
        <v>-2019</v>
      </c>
      <c r="IV102" s="36">
        <f t="shared" si="141"/>
        <v>-0.413390663390663</v>
      </c>
      <c r="IW102" s="18">
        <f t="shared" si="142"/>
        <v>405</v>
      </c>
      <c r="IX102" s="42">
        <f t="shared" si="143"/>
        <v>39108.62</v>
      </c>
      <c r="IY102" s="43"/>
      <c r="IZ102" s="43"/>
    </row>
    <row r="103" spans="1:260">
      <c r="A103" s="16"/>
      <c r="B103" s="17" t="s">
        <v>51</v>
      </c>
      <c r="C103" s="18">
        <v>6939962759395</v>
      </c>
      <c r="D103" s="18">
        <v>21065212000210</v>
      </c>
      <c r="E103" s="17" t="s">
        <v>349</v>
      </c>
      <c r="F103" s="19" t="s">
        <v>350</v>
      </c>
      <c r="G103" s="17" t="s">
        <v>129</v>
      </c>
      <c r="H103" s="26">
        <f>VLOOKUP(C103,供应链!E:J,6,0)</f>
        <v>0.25</v>
      </c>
      <c r="I103" s="17">
        <f>VLOOKUP(C103,供应链!E:H,4,0)</f>
        <v>24</v>
      </c>
      <c r="J103" s="17">
        <f>VLOOKUP(C103,供应链!E:K,7,0)</f>
        <v>0</v>
      </c>
      <c r="K103" s="18">
        <f>VLOOKUP(C103,供应链!E:I,5,0)</f>
        <v>103.917525773196</v>
      </c>
      <c r="L103" s="27">
        <f t="shared" si="102"/>
        <v>0.000103986856061394</v>
      </c>
      <c r="M103" s="17">
        <v>203</v>
      </c>
      <c r="N103" s="26">
        <v>0</v>
      </c>
      <c r="O103" s="18">
        <v>0</v>
      </c>
      <c r="P103" s="18">
        <v>0</v>
      </c>
      <c r="Q103" s="40">
        <f t="shared" si="144"/>
        <v>0</v>
      </c>
      <c r="R103" s="17">
        <f t="shared" si="174"/>
        <v>0</v>
      </c>
      <c r="S103" s="36">
        <f t="shared" si="175"/>
        <v>0</v>
      </c>
      <c r="T103" s="17">
        <v>145</v>
      </c>
      <c r="U103" s="26">
        <v>0.0137931034482759</v>
      </c>
      <c r="V103" s="18">
        <v>2</v>
      </c>
      <c r="W103" s="18">
        <v>164</v>
      </c>
      <c r="X103" s="40">
        <f t="shared" si="105"/>
        <v>82</v>
      </c>
      <c r="Y103" s="17">
        <f t="shared" si="176"/>
        <v>-74</v>
      </c>
      <c r="Z103" s="36">
        <f t="shared" si="177"/>
        <v>-0.451219512195122</v>
      </c>
      <c r="AA103" s="17">
        <v>128</v>
      </c>
      <c r="AB103" s="26">
        <v>0</v>
      </c>
      <c r="AC103" s="18">
        <v>0</v>
      </c>
      <c r="AD103" s="18">
        <v>0</v>
      </c>
      <c r="AE103" s="40">
        <v>129</v>
      </c>
      <c r="AF103" s="17">
        <f t="shared" si="178"/>
        <v>0</v>
      </c>
      <c r="AG103" s="36">
        <f t="shared" si="179"/>
        <v>0</v>
      </c>
      <c r="AH103" s="17">
        <v>64</v>
      </c>
      <c r="AI103" s="26">
        <v>0</v>
      </c>
      <c r="AJ103" s="18">
        <v>0</v>
      </c>
      <c r="AK103" s="18">
        <v>0</v>
      </c>
      <c r="AL103" s="40">
        <v>129</v>
      </c>
      <c r="AM103" s="17">
        <f t="shared" si="180"/>
        <v>0</v>
      </c>
      <c r="AN103" s="36">
        <f t="shared" si="181"/>
        <v>0</v>
      </c>
      <c r="AO103" s="17">
        <v>65</v>
      </c>
      <c r="AP103" s="26">
        <v>0</v>
      </c>
      <c r="AQ103" s="18">
        <v>0</v>
      </c>
      <c r="AR103" s="18">
        <v>0</v>
      </c>
      <c r="AS103" s="40">
        <v>129</v>
      </c>
      <c r="AT103" s="17">
        <f t="shared" si="182"/>
        <v>0</v>
      </c>
      <c r="AU103" s="36">
        <f t="shared" si="183"/>
        <v>0</v>
      </c>
      <c r="AV103" s="17">
        <v>62</v>
      </c>
      <c r="AW103" s="26">
        <v>0</v>
      </c>
      <c r="AX103" s="18">
        <v>0</v>
      </c>
      <c r="AY103" s="18">
        <v>0</v>
      </c>
      <c r="AZ103" s="40">
        <v>129</v>
      </c>
      <c r="BA103" s="17">
        <f t="shared" si="184"/>
        <v>0</v>
      </c>
      <c r="BB103" s="36">
        <f t="shared" si="185"/>
        <v>0</v>
      </c>
      <c r="BC103" s="17">
        <v>40</v>
      </c>
      <c r="BD103" s="26">
        <v>0</v>
      </c>
      <c r="BE103" s="17">
        <v>0</v>
      </c>
      <c r="BF103" s="18">
        <v>0</v>
      </c>
      <c r="BG103" s="40">
        <v>129</v>
      </c>
      <c r="BH103" s="17">
        <f t="shared" si="186"/>
        <v>0</v>
      </c>
      <c r="BI103" s="36">
        <f t="shared" si="187"/>
        <v>0</v>
      </c>
      <c r="BJ103" s="17">
        <v>57</v>
      </c>
      <c r="BK103" s="32">
        <v>0</v>
      </c>
      <c r="BL103" s="17">
        <v>0</v>
      </c>
      <c r="BM103" s="18">
        <v>0</v>
      </c>
      <c r="BN103" s="40">
        <v>129</v>
      </c>
      <c r="BO103" s="17">
        <f t="shared" si="188"/>
        <v>0</v>
      </c>
      <c r="BP103" s="36">
        <f t="shared" si="189"/>
        <v>0</v>
      </c>
      <c r="BQ103" s="17">
        <v>67</v>
      </c>
      <c r="BR103" s="32">
        <v>0</v>
      </c>
      <c r="BS103" s="18">
        <v>0</v>
      </c>
      <c r="BT103" s="18">
        <v>0</v>
      </c>
      <c r="BU103" s="40">
        <v>129</v>
      </c>
      <c r="BV103" s="17">
        <f t="shared" si="190"/>
        <v>0</v>
      </c>
      <c r="BW103" s="36">
        <f t="shared" si="191"/>
        <v>0</v>
      </c>
      <c r="BX103" s="112">
        <v>58</v>
      </c>
      <c r="BY103" s="117">
        <v>0</v>
      </c>
      <c r="BZ103" s="18">
        <v>0</v>
      </c>
      <c r="CA103" s="112">
        <v>0</v>
      </c>
      <c r="CB103" s="40">
        <v>129</v>
      </c>
      <c r="CC103" s="17">
        <f t="shared" si="112"/>
        <v>0</v>
      </c>
      <c r="CD103" s="36">
        <f t="shared" si="113"/>
        <v>0</v>
      </c>
      <c r="CE103" s="112">
        <v>57</v>
      </c>
      <c r="CF103" s="117">
        <v>0</v>
      </c>
      <c r="CG103" s="112">
        <v>0</v>
      </c>
      <c r="CH103" s="260">
        <v>0</v>
      </c>
      <c r="CI103" s="40">
        <v>129</v>
      </c>
      <c r="CJ103" s="17">
        <f t="shared" si="114"/>
        <v>0</v>
      </c>
      <c r="CK103" s="36">
        <f t="shared" si="115"/>
        <v>0</v>
      </c>
      <c r="CL103" s="120">
        <v>51</v>
      </c>
      <c r="CM103" s="121">
        <v>0</v>
      </c>
      <c r="CN103" s="55">
        <v>0</v>
      </c>
      <c r="CO103" s="55">
        <v>0</v>
      </c>
      <c r="CP103" s="40">
        <v>129</v>
      </c>
      <c r="CQ103" s="17">
        <f t="shared" si="116"/>
        <v>0</v>
      </c>
      <c r="CR103" s="36">
        <f t="shared" si="117"/>
        <v>0</v>
      </c>
      <c r="CS103" s="122">
        <v>35</v>
      </c>
      <c r="CT103" s="121">
        <v>0</v>
      </c>
      <c r="CU103" s="122">
        <v>0</v>
      </c>
      <c r="CV103" s="122">
        <v>0</v>
      </c>
      <c r="CW103" s="40">
        <v>129</v>
      </c>
      <c r="CX103" s="17">
        <f t="shared" si="118"/>
        <v>0</v>
      </c>
      <c r="CY103" s="36">
        <f t="shared" si="119"/>
        <v>0</v>
      </c>
      <c r="CZ103" s="112">
        <v>38</v>
      </c>
      <c r="DA103" s="117">
        <v>0</v>
      </c>
      <c r="DB103" s="112">
        <v>0</v>
      </c>
      <c r="DC103" s="112">
        <v>0</v>
      </c>
      <c r="DD103" s="40">
        <v>129</v>
      </c>
      <c r="DE103" s="17">
        <f t="shared" si="120"/>
        <v>0</v>
      </c>
      <c r="DF103" s="36">
        <f t="shared" si="121"/>
        <v>0</v>
      </c>
      <c r="DG103" s="126">
        <v>71</v>
      </c>
      <c r="DH103" s="32">
        <v>0</v>
      </c>
      <c r="DI103" s="17">
        <v>0</v>
      </c>
      <c r="DJ103" s="18">
        <v>0</v>
      </c>
      <c r="DK103" s="40">
        <v>129</v>
      </c>
      <c r="DL103" s="17">
        <f t="shared" si="122"/>
        <v>0</v>
      </c>
      <c r="DM103" s="36">
        <f t="shared" si="123"/>
        <v>0</v>
      </c>
      <c r="DN103" s="33">
        <v>111</v>
      </c>
      <c r="DO103" s="32">
        <v>0.036036036036036</v>
      </c>
      <c r="DP103" s="18">
        <v>4</v>
      </c>
      <c r="DQ103" s="18">
        <v>245</v>
      </c>
      <c r="DR103" s="40">
        <f t="shared" si="124"/>
        <v>61.25</v>
      </c>
      <c r="DS103" s="17">
        <f t="shared" si="125"/>
        <v>-231</v>
      </c>
      <c r="DT103" s="36">
        <f t="shared" si="126"/>
        <v>-0.942857142857143</v>
      </c>
      <c r="DU103" s="18">
        <v>97</v>
      </c>
      <c r="DV103" s="26">
        <v>0</v>
      </c>
      <c r="DW103" s="18">
        <v>0</v>
      </c>
      <c r="DX103" s="18">
        <v>0</v>
      </c>
      <c r="DY103" s="40">
        <f t="shared" si="127"/>
        <v>0</v>
      </c>
      <c r="DZ103" s="17">
        <f t="shared" si="128"/>
        <v>0</v>
      </c>
      <c r="EA103" s="36">
        <f t="shared" si="129"/>
        <v>0</v>
      </c>
      <c r="EB103" s="18">
        <v>117</v>
      </c>
      <c r="EC103" s="26">
        <v>0.0170940170940171</v>
      </c>
      <c r="ED103" s="18">
        <v>2</v>
      </c>
      <c r="EE103" s="18">
        <v>183</v>
      </c>
      <c r="EF103" s="40">
        <f t="shared" si="130"/>
        <v>91.5</v>
      </c>
      <c r="EG103" s="17">
        <f t="shared" si="131"/>
        <v>-55</v>
      </c>
      <c r="EH103" s="36">
        <f t="shared" si="132"/>
        <v>-0.300546448087432</v>
      </c>
      <c r="EI103" s="18">
        <v>65</v>
      </c>
      <c r="EJ103" s="26">
        <v>0</v>
      </c>
      <c r="EK103" s="18">
        <v>0</v>
      </c>
      <c r="EL103" s="18">
        <v>0</v>
      </c>
      <c r="EM103" s="40">
        <v>129</v>
      </c>
      <c r="EN103" s="17">
        <f t="shared" si="133"/>
        <v>0</v>
      </c>
      <c r="EO103" s="36">
        <f t="shared" si="134"/>
        <v>0</v>
      </c>
      <c r="EP103" s="18">
        <v>61</v>
      </c>
      <c r="EQ103" s="26">
        <v>0</v>
      </c>
      <c r="ER103" s="18">
        <v>0</v>
      </c>
      <c r="ES103" s="18">
        <v>0</v>
      </c>
      <c r="ET103" s="40">
        <v>129</v>
      </c>
      <c r="EU103" s="17">
        <f t="shared" si="135"/>
        <v>0</v>
      </c>
      <c r="EV103" s="36">
        <f t="shared" si="136"/>
        <v>0</v>
      </c>
      <c r="EW103" s="18">
        <v>35</v>
      </c>
      <c r="EX103" s="26">
        <v>0.0285714285714286</v>
      </c>
      <c r="EY103" s="17">
        <v>1</v>
      </c>
      <c r="EZ103" s="18">
        <v>129</v>
      </c>
      <c r="FA103" s="40">
        <v>129</v>
      </c>
      <c r="FB103" s="17">
        <f t="shared" si="153"/>
        <v>10</v>
      </c>
      <c r="FC103" s="36">
        <f t="shared" si="154"/>
        <v>0.0775193798449612</v>
      </c>
      <c r="FD103" s="18">
        <v>34</v>
      </c>
      <c r="FE103" s="26">
        <v>0</v>
      </c>
      <c r="FF103" s="17">
        <v>0</v>
      </c>
      <c r="FG103" s="18">
        <v>0</v>
      </c>
      <c r="FH103" s="40">
        <v>129</v>
      </c>
      <c r="FI103" s="17">
        <f t="shared" si="155"/>
        <v>0</v>
      </c>
      <c r="FJ103" s="36">
        <f t="shared" si="156"/>
        <v>0</v>
      </c>
      <c r="FK103" s="18">
        <v>26</v>
      </c>
      <c r="FL103" s="26">
        <v>0</v>
      </c>
      <c r="FM103" s="17">
        <v>0</v>
      </c>
      <c r="FN103" s="18">
        <v>0</v>
      </c>
      <c r="FO103" s="40">
        <v>129</v>
      </c>
      <c r="FP103" s="17">
        <f t="shared" si="157"/>
        <v>0</v>
      </c>
      <c r="FQ103" s="36">
        <f t="shared" si="158"/>
        <v>0</v>
      </c>
      <c r="FR103" s="18">
        <v>26</v>
      </c>
      <c r="FS103" s="26">
        <v>0</v>
      </c>
      <c r="FT103" s="17">
        <v>0</v>
      </c>
      <c r="FU103" s="18">
        <v>0</v>
      </c>
      <c r="FV103" s="40">
        <v>129</v>
      </c>
      <c r="FW103" s="17">
        <f t="shared" si="159"/>
        <v>0</v>
      </c>
      <c r="FX103" s="36">
        <f t="shared" si="160"/>
        <v>0</v>
      </c>
      <c r="FY103" s="18">
        <v>17</v>
      </c>
      <c r="FZ103" s="26">
        <v>0</v>
      </c>
      <c r="GA103" s="17">
        <v>0</v>
      </c>
      <c r="GB103" s="18">
        <v>0</v>
      </c>
      <c r="GC103" s="40">
        <v>129</v>
      </c>
      <c r="GD103" s="17">
        <f t="shared" si="161"/>
        <v>0</v>
      </c>
      <c r="GE103" s="36">
        <f t="shared" si="162"/>
        <v>0</v>
      </c>
      <c r="GF103" s="18">
        <v>31</v>
      </c>
      <c r="GG103" s="26">
        <v>0</v>
      </c>
      <c r="GH103" s="18">
        <v>0</v>
      </c>
      <c r="GI103" s="18">
        <v>0</v>
      </c>
      <c r="GJ103" s="40">
        <v>129</v>
      </c>
      <c r="GK103" s="17">
        <f t="shared" si="163"/>
        <v>0</v>
      </c>
      <c r="GL103" s="36">
        <f t="shared" si="164"/>
        <v>0</v>
      </c>
      <c r="GM103" s="18">
        <v>29</v>
      </c>
      <c r="GN103" s="26">
        <v>0</v>
      </c>
      <c r="GO103" s="18">
        <v>0</v>
      </c>
      <c r="GP103" s="18">
        <v>0</v>
      </c>
      <c r="GQ103" s="40">
        <v>129</v>
      </c>
      <c r="GR103" s="17">
        <f t="shared" si="165"/>
        <v>0</v>
      </c>
      <c r="GS103" s="36">
        <f t="shared" si="166"/>
        <v>0</v>
      </c>
      <c r="GT103" s="18">
        <v>29</v>
      </c>
      <c r="GU103" s="26">
        <v>0</v>
      </c>
      <c r="GV103" s="18">
        <v>0</v>
      </c>
      <c r="GW103" s="18">
        <v>0</v>
      </c>
      <c r="GX103" s="40">
        <v>129</v>
      </c>
      <c r="GY103" s="17">
        <f t="shared" si="137"/>
        <v>0</v>
      </c>
      <c r="GZ103" s="36">
        <f t="shared" si="138"/>
        <v>0</v>
      </c>
      <c r="HA103" s="18">
        <v>17</v>
      </c>
      <c r="HB103" s="26">
        <v>0</v>
      </c>
      <c r="HC103" s="18">
        <v>0</v>
      </c>
      <c r="HD103" s="18">
        <v>0</v>
      </c>
      <c r="HE103" s="40">
        <v>129</v>
      </c>
      <c r="HF103" s="17">
        <f t="shared" si="167"/>
        <v>0</v>
      </c>
      <c r="HG103" s="36">
        <f t="shared" si="168"/>
        <v>0</v>
      </c>
      <c r="HH103" s="18">
        <v>15</v>
      </c>
      <c r="HI103" s="26">
        <v>0.0666666666666667</v>
      </c>
      <c r="HJ103" s="17">
        <v>1</v>
      </c>
      <c r="HK103" s="18">
        <v>129</v>
      </c>
      <c r="HL103" s="40">
        <v>129</v>
      </c>
      <c r="HM103" s="17">
        <f t="shared" si="169"/>
        <v>10</v>
      </c>
      <c r="HN103" s="36">
        <f t="shared" si="170"/>
        <v>0.0775193798449612</v>
      </c>
      <c r="HO103" s="18"/>
      <c r="HP103" s="26"/>
      <c r="HQ103" s="17"/>
      <c r="HR103" s="18"/>
      <c r="HS103" s="40"/>
      <c r="HT103" s="17"/>
      <c r="HU103" s="36"/>
      <c r="HV103" s="17">
        <v>45</v>
      </c>
      <c r="HW103" s="17">
        <v>4593.64</v>
      </c>
      <c r="HX103" s="18">
        <v>110</v>
      </c>
      <c r="HY103" s="18">
        <v>11022.63</v>
      </c>
      <c r="HZ103" s="17">
        <v>118</v>
      </c>
      <c r="IA103" s="17">
        <v>11513</v>
      </c>
      <c r="IB103" s="17">
        <v>43</v>
      </c>
      <c r="IC103" s="17">
        <v>4984</v>
      </c>
      <c r="ID103" s="17">
        <v>230</v>
      </c>
      <c r="IE103" s="17">
        <v>15970</v>
      </c>
      <c r="IF103" s="16"/>
      <c r="IG103" s="16"/>
      <c r="IH103" s="41"/>
      <c r="II103" s="41"/>
      <c r="IJ103" s="41"/>
      <c r="IK103" s="41"/>
      <c r="IL103" s="18"/>
      <c r="IM103" s="41"/>
      <c r="IN103" s="41"/>
      <c r="IO103" s="41"/>
      <c r="IP103" s="18"/>
      <c r="IQ103" s="18"/>
      <c r="IR103" s="18">
        <f t="shared" si="139"/>
        <v>10</v>
      </c>
      <c r="IS103" s="18">
        <f t="shared" si="140"/>
        <v>850</v>
      </c>
      <c r="IT103" s="17">
        <v>119</v>
      </c>
      <c r="IU103" s="18">
        <f t="shared" si="171"/>
        <v>-340</v>
      </c>
      <c r="IV103" s="36">
        <f t="shared" si="141"/>
        <v>-0.4</v>
      </c>
      <c r="IW103" s="18">
        <f t="shared" si="142"/>
        <v>556</v>
      </c>
      <c r="IX103" s="42">
        <f t="shared" si="143"/>
        <v>48933.27</v>
      </c>
      <c r="IY103" s="43"/>
      <c r="IZ103" s="43"/>
    </row>
    <row r="104" spans="1:260">
      <c r="A104" s="16"/>
      <c r="B104" s="17" t="s">
        <v>51</v>
      </c>
      <c r="C104" s="18">
        <v>6939962756493</v>
      </c>
      <c r="D104" s="18">
        <v>21065212000149</v>
      </c>
      <c r="E104" s="17" t="s">
        <v>351</v>
      </c>
      <c r="F104" s="19" t="s">
        <v>352</v>
      </c>
      <c r="G104" s="17" t="s">
        <v>129</v>
      </c>
      <c r="H104" s="26">
        <f>VLOOKUP(C104,供应链!E:J,6,0)</f>
        <v>0.08</v>
      </c>
      <c r="I104" s="17">
        <f>VLOOKUP(C104,供应链!E:H,4,0)</f>
        <v>8</v>
      </c>
      <c r="J104" s="17">
        <f>VLOOKUP(C104,供应链!E:K,7,0)</f>
        <v>0</v>
      </c>
      <c r="K104" s="18">
        <f>VLOOKUP(C104,供应链!E:I,5,0)</f>
        <v>14.4827586206897</v>
      </c>
      <c r="L104" s="27">
        <f t="shared" si="102"/>
        <v>0.00515774806064513</v>
      </c>
      <c r="M104" s="17">
        <v>939</v>
      </c>
      <c r="N104" s="26">
        <v>0.0798722044728434</v>
      </c>
      <c r="O104" s="18">
        <v>75</v>
      </c>
      <c r="P104" s="18">
        <v>3314</v>
      </c>
      <c r="Q104" s="40">
        <f t="shared" si="144"/>
        <v>44.1866666666667</v>
      </c>
      <c r="R104" s="17">
        <f t="shared" si="174"/>
        <v>-1111</v>
      </c>
      <c r="S104" s="36">
        <f t="shared" si="175"/>
        <v>-0.335244417622209</v>
      </c>
      <c r="T104" s="17">
        <v>720</v>
      </c>
      <c r="U104" s="26">
        <v>0.0555555555555556</v>
      </c>
      <c r="V104" s="18">
        <v>40</v>
      </c>
      <c r="W104" s="18">
        <v>1779</v>
      </c>
      <c r="X104" s="40">
        <f t="shared" si="105"/>
        <v>44.475</v>
      </c>
      <c r="Y104" s="17">
        <f t="shared" si="176"/>
        <v>-581</v>
      </c>
      <c r="Z104" s="36">
        <f t="shared" si="177"/>
        <v>-0.326587970770096</v>
      </c>
      <c r="AA104" s="17">
        <v>714</v>
      </c>
      <c r="AB104" s="26">
        <v>0.0560224089635854</v>
      </c>
      <c r="AC104" s="18">
        <v>40</v>
      </c>
      <c r="AD104" s="18">
        <v>1794</v>
      </c>
      <c r="AE104" s="40">
        <v>59</v>
      </c>
      <c r="AF104" s="17">
        <f t="shared" si="178"/>
        <v>0</v>
      </c>
      <c r="AG104" s="36">
        <f t="shared" si="179"/>
        <v>0</v>
      </c>
      <c r="AH104" s="17">
        <v>430</v>
      </c>
      <c r="AI104" s="26">
        <v>0.0232558139534884</v>
      </c>
      <c r="AJ104" s="18">
        <v>10</v>
      </c>
      <c r="AK104" s="18">
        <v>561</v>
      </c>
      <c r="AL104" s="40">
        <v>59</v>
      </c>
      <c r="AM104" s="17">
        <f t="shared" si="180"/>
        <v>0</v>
      </c>
      <c r="AN104" s="36">
        <f t="shared" si="181"/>
        <v>0</v>
      </c>
      <c r="AO104" s="17">
        <v>446</v>
      </c>
      <c r="AP104" s="26">
        <v>0.0358744394618834</v>
      </c>
      <c r="AQ104" s="18">
        <v>16</v>
      </c>
      <c r="AR104" s="18">
        <v>878</v>
      </c>
      <c r="AS104" s="40">
        <v>59</v>
      </c>
      <c r="AT104" s="17">
        <f t="shared" si="182"/>
        <v>0</v>
      </c>
      <c r="AU104" s="36">
        <f t="shared" si="183"/>
        <v>0</v>
      </c>
      <c r="AV104" s="17">
        <v>578</v>
      </c>
      <c r="AW104" s="26">
        <v>0.0328719723183391</v>
      </c>
      <c r="AX104" s="18">
        <v>19</v>
      </c>
      <c r="AY104" s="18">
        <v>1087</v>
      </c>
      <c r="AZ104" s="40">
        <v>59</v>
      </c>
      <c r="BA104" s="17">
        <f t="shared" si="184"/>
        <v>0</v>
      </c>
      <c r="BB104" s="36">
        <f t="shared" si="185"/>
        <v>0</v>
      </c>
      <c r="BC104" s="17">
        <v>638</v>
      </c>
      <c r="BD104" s="26">
        <v>0.0172413793103448</v>
      </c>
      <c r="BE104" s="17">
        <v>11</v>
      </c>
      <c r="BF104" s="18">
        <v>616</v>
      </c>
      <c r="BG104" s="40">
        <v>59</v>
      </c>
      <c r="BH104" s="17">
        <f t="shared" si="186"/>
        <v>0</v>
      </c>
      <c r="BI104" s="36">
        <f t="shared" si="187"/>
        <v>0</v>
      </c>
      <c r="BJ104" s="17">
        <v>526</v>
      </c>
      <c r="BK104" s="32">
        <v>0.026615969581749</v>
      </c>
      <c r="BL104" s="17">
        <v>14</v>
      </c>
      <c r="BM104" s="18">
        <v>760</v>
      </c>
      <c r="BN104" s="40">
        <v>59</v>
      </c>
      <c r="BO104" s="17">
        <f t="shared" si="188"/>
        <v>0</v>
      </c>
      <c r="BP104" s="36">
        <f t="shared" si="189"/>
        <v>0</v>
      </c>
      <c r="BQ104" s="17">
        <v>525</v>
      </c>
      <c r="BR104" s="32">
        <v>0.0361904761904762</v>
      </c>
      <c r="BS104" s="18">
        <v>19</v>
      </c>
      <c r="BT104" s="18">
        <v>1131</v>
      </c>
      <c r="BU104" s="40">
        <v>59</v>
      </c>
      <c r="BV104" s="17">
        <f t="shared" si="190"/>
        <v>0</v>
      </c>
      <c r="BW104" s="36">
        <f t="shared" si="191"/>
        <v>0</v>
      </c>
      <c r="BX104" s="112">
        <v>380</v>
      </c>
      <c r="BY104" s="117">
        <v>0.0526315789473684</v>
      </c>
      <c r="BZ104" s="18">
        <v>20</v>
      </c>
      <c r="CA104" s="112">
        <v>1258</v>
      </c>
      <c r="CB104" s="40">
        <v>59</v>
      </c>
      <c r="CC104" s="17">
        <f t="shared" si="112"/>
        <v>0</v>
      </c>
      <c r="CD104" s="36">
        <f t="shared" si="113"/>
        <v>0</v>
      </c>
      <c r="CE104" s="112">
        <v>342</v>
      </c>
      <c r="CF104" s="117">
        <v>0.0263157894736842</v>
      </c>
      <c r="CG104" s="112">
        <v>9</v>
      </c>
      <c r="CH104" s="260">
        <v>484</v>
      </c>
      <c r="CI104" s="40">
        <v>59</v>
      </c>
      <c r="CJ104" s="17">
        <f t="shared" si="114"/>
        <v>0</v>
      </c>
      <c r="CK104" s="36">
        <f t="shared" si="115"/>
        <v>0</v>
      </c>
      <c r="CL104" s="120">
        <v>282</v>
      </c>
      <c r="CM104" s="121">
        <v>0.0319148936170213</v>
      </c>
      <c r="CN104" s="55">
        <v>9</v>
      </c>
      <c r="CO104" s="55">
        <v>520</v>
      </c>
      <c r="CP104" s="40">
        <v>59</v>
      </c>
      <c r="CQ104" s="17">
        <f t="shared" si="116"/>
        <v>0</v>
      </c>
      <c r="CR104" s="36">
        <f t="shared" si="117"/>
        <v>0</v>
      </c>
      <c r="CS104" s="122">
        <v>298</v>
      </c>
      <c r="CT104" s="121">
        <v>0.023489932885906</v>
      </c>
      <c r="CU104" s="122">
        <v>7</v>
      </c>
      <c r="CV104" s="122">
        <v>355</v>
      </c>
      <c r="CW104" s="40">
        <v>59</v>
      </c>
      <c r="CX104" s="17">
        <f t="shared" si="118"/>
        <v>0</v>
      </c>
      <c r="CY104" s="36">
        <f t="shared" si="119"/>
        <v>0</v>
      </c>
      <c r="CZ104" s="112">
        <v>377</v>
      </c>
      <c r="DA104" s="117">
        <v>0.0185676392572944</v>
      </c>
      <c r="DB104" s="112">
        <v>7</v>
      </c>
      <c r="DC104" s="112">
        <v>390</v>
      </c>
      <c r="DD104" s="40">
        <v>59</v>
      </c>
      <c r="DE104" s="17">
        <f t="shared" si="120"/>
        <v>0</v>
      </c>
      <c r="DF104" s="36">
        <f t="shared" si="121"/>
        <v>0</v>
      </c>
      <c r="DG104" s="126">
        <v>496</v>
      </c>
      <c r="DH104" s="32">
        <v>0</v>
      </c>
      <c r="DI104" s="17">
        <v>0</v>
      </c>
      <c r="DJ104" s="18">
        <v>0</v>
      </c>
      <c r="DK104" s="40">
        <v>59</v>
      </c>
      <c r="DL104" s="17">
        <f t="shared" si="122"/>
        <v>0</v>
      </c>
      <c r="DM104" s="36">
        <f t="shared" si="123"/>
        <v>0</v>
      </c>
      <c r="DN104" s="33">
        <v>866</v>
      </c>
      <c r="DO104" s="32">
        <v>0.0842956120092379</v>
      </c>
      <c r="DP104" s="18">
        <v>73</v>
      </c>
      <c r="DQ104" s="18">
        <v>3105</v>
      </c>
      <c r="DR104" s="40">
        <f t="shared" si="124"/>
        <v>42.5342465753425</v>
      </c>
      <c r="DS104" s="17">
        <f t="shared" si="125"/>
        <v>-1202</v>
      </c>
      <c r="DT104" s="36">
        <f t="shared" si="126"/>
        <v>-0.387117552334944</v>
      </c>
      <c r="DU104" s="18">
        <v>669</v>
      </c>
      <c r="DV104" s="26">
        <v>0.0448430493273543</v>
      </c>
      <c r="DW104" s="18">
        <v>30</v>
      </c>
      <c r="DX104" s="18">
        <v>1277</v>
      </c>
      <c r="DY104" s="40">
        <f t="shared" si="127"/>
        <v>42.5666666666667</v>
      </c>
      <c r="DZ104" s="17">
        <f t="shared" si="128"/>
        <v>-493</v>
      </c>
      <c r="EA104" s="36">
        <f t="shared" si="129"/>
        <v>-0.386061080657792</v>
      </c>
      <c r="EB104" s="18">
        <v>771</v>
      </c>
      <c r="EC104" s="26">
        <v>0.0466926070038911</v>
      </c>
      <c r="ED104" s="18">
        <v>36</v>
      </c>
      <c r="EE104" s="18">
        <v>1587</v>
      </c>
      <c r="EF104" s="40">
        <f t="shared" si="130"/>
        <v>44.0833333333333</v>
      </c>
      <c r="EG104" s="17">
        <f t="shared" si="131"/>
        <v>-537</v>
      </c>
      <c r="EH104" s="36">
        <f t="shared" si="132"/>
        <v>-0.338374291115312</v>
      </c>
      <c r="EI104" s="18">
        <v>384</v>
      </c>
      <c r="EJ104" s="26">
        <v>0.0338541666666667</v>
      </c>
      <c r="EK104" s="18">
        <v>13</v>
      </c>
      <c r="EL104" s="18">
        <v>559</v>
      </c>
      <c r="EM104" s="40">
        <v>59</v>
      </c>
      <c r="EN104" s="17">
        <f t="shared" si="133"/>
        <v>0</v>
      </c>
      <c r="EO104" s="36">
        <f t="shared" si="134"/>
        <v>0</v>
      </c>
      <c r="EP104" s="18">
        <v>365</v>
      </c>
      <c r="EQ104" s="26">
        <v>0.0520547945205479</v>
      </c>
      <c r="ER104" s="18">
        <v>19</v>
      </c>
      <c r="ES104" s="18">
        <v>826</v>
      </c>
      <c r="ET104" s="40">
        <v>59</v>
      </c>
      <c r="EU104" s="17">
        <f t="shared" si="135"/>
        <v>0</v>
      </c>
      <c r="EV104" s="36">
        <f t="shared" si="136"/>
        <v>0</v>
      </c>
      <c r="EW104" s="18">
        <v>167</v>
      </c>
      <c r="EX104" s="26">
        <v>0.0179640718562874</v>
      </c>
      <c r="EY104" s="17">
        <v>3</v>
      </c>
      <c r="EZ104" s="18">
        <v>158</v>
      </c>
      <c r="FA104" s="40">
        <v>59</v>
      </c>
      <c r="FB104" s="17">
        <f t="shared" si="153"/>
        <v>0</v>
      </c>
      <c r="FC104" s="36">
        <f t="shared" si="154"/>
        <v>0</v>
      </c>
      <c r="FD104" s="18">
        <v>158</v>
      </c>
      <c r="FE104" s="26">
        <v>0</v>
      </c>
      <c r="FF104" s="17">
        <v>0</v>
      </c>
      <c r="FG104" s="18">
        <v>0</v>
      </c>
      <c r="FH104" s="40">
        <v>59</v>
      </c>
      <c r="FI104" s="17">
        <f t="shared" si="155"/>
        <v>0</v>
      </c>
      <c r="FJ104" s="36">
        <f t="shared" si="156"/>
        <v>0</v>
      </c>
      <c r="FK104" s="18">
        <v>146</v>
      </c>
      <c r="FL104" s="26">
        <v>0.0410958904109589</v>
      </c>
      <c r="FM104" s="17">
        <v>6</v>
      </c>
      <c r="FN104" s="18">
        <v>351</v>
      </c>
      <c r="FO104" s="40">
        <v>59</v>
      </c>
      <c r="FP104" s="17">
        <f t="shared" si="157"/>
        <v>0</v>
      </c>
      <c r="FQ104" s="36">
        <f t="shared" si="158"/>
        <v>0</v>
      </c>
      <c r="FR104" s="18">
        <v>138</v>
      </c>
      <c r="FS104" s="26">
        <v>0.0072463768115942</v>
      </c>
      <c r="FT104" s="17">
        <v>1</v>
      </c>
      <c r="FU104" s="18">
        <v>59</v>
      </c>
      <c r="FV104" s="40">
        <v>59</v>
      </c>
      <c r="FW104" s="17">
        <f t="shared" si="159"/>
        <v>0</v>
      </c>
      <c r="FX104" s="36">
        <f t="shared" si="160"/>
        <v>0</v>
      </c>
      <c r="FY104" s="18">
        <v>172</v>
      </c>
      <c r="FZ104" s="26">
        <v>0.0232558139534884</v>
      </c>
      <c r="GA104" s="17">
        <v>4</v>
      </c>
      <c r="GB104" s="18">
        <v>235</v>
      </c>
      <c r="GC104" s="40">
        <v>59</v>
      </c>
      <c r="GD104" s="17">
        <f t="shared" si="161"/>
        <v>0</v>
      </c>
      <c r="GE104" s="36">
        <f t="shared" si="162"/>
        <v>0</v>
      </c>
      <c r="GF104" s="18">
        <v>175</v>
      </c>
      <c r="GG104" s="26">
        <v>0.0114285714285714</v>
      </c>
      <c r="GH104" s="18">
        <v>2</v>
      </c>
      <c r="GI104" s="18">
        <v>118</v>
      </c>
      <c r="GJ104" s="40">
        <v>59</v>
      </c>
      <c r="GK104" s="17">
        <f t="shared" si="163"/>
        <v>0</v>
      </c>
      <c r="GL104" s="36">
        <f t="shared" si="164"/>
        <v>0</v>
      </c>
      <c r="GM104" s="18">
        <v>133</v>
      </c>
      <c r="GN104" s="26">
        <v>0.0300751879699248</v>
      </c>
      <c r="GO104" s="18">
        <v>4</v>
      </c>
      <c r="GP104" s="18">
        <v>236</v>
      </c>
      <c r="GQ104" s="40">
        <v>59</v>
      </c>
      <c r="GR104" s="17">
        <f t="shared" si="165"/>
        <v>0</v>
      </c>
      <c r="GS104" s="36">
        <f t="shared" si="166"/>
        <v>0</v>
      </c>
      <c r="GT104" s="18">
        <v>155</v>
      </c>
      <c r="GU104" s="26">
        <v>0.0193548387096774</v>
      </c>
      <c r="GV104" s="18">
        <v>3</v>
      </c>
      <c r="GW104" s="18">
        <v>175</v>
      </c>
      <c r="GX104" s="40">
        <v>59</v>
      </c>
      <c r="GY104" s="17">
        <f t="shared" si="137"/>
        <v>0</v>
      </c>
      <c r="GZ104" s="36">
        <f t="shared" si="138"/>
        <v>0</v>
      </c>
      <c r="HA104" s="18">
        <v>125</v>
      </c>
      <c r="HB104" s="26">
        <v>0.04</v>
      </c>
      <c r="HC104" s="18">
        <v>5</v>
      </c>
      <c r="HD104" s="18">
        <v>296</v>
      </c>
      <c r="HE104" s="40">
        <v>59</v>
      </c>
      <c r="HF104" s="17">
        <f t="shared" si="167"/>
        <v>0</v>
      </c>
      <c r="HG104" s="36">
        <f t="shared" si="168"/>
        <v>0</v>
      </c>
      <c r="HH104" s="18">
        <v>100</v>
      </c>
      <c r="HI104" s="26">
        <v>0.01</v>
      </c>
      <c r="HJ104" s="17">
        <v>1</v>
      </c>
      <c r="HK104" s="18">
        <v>57</v>
      </c>
      <c r="HL104" s="40">
        <v>59</v>
      </c>
      <c r="HM104" s="17">
        <f t="shared" si="169"/>
        <v>0</v>
      </c>
      <c r="HN104" s="36">
        <f t="shared" si="170"/>
        <v>0</v>
      </c>
      <c r="HO104" s="18"/>
      <c r="HP104" s="26"/>
      <c r="HQ104" s="17"/>
      <c r="HR104" s="18"/>
      <c r="HS104" s="40"/>
      <c r="HT104" s="17"/>
      <c r="HU104" s="36"/>
      <c r="HV104" s="17">
        <v>564</v>
      </c>
      <c r="HW104" s="17">
        <v>26742.7</v>
      </c>
      <c r="HX104" s="18">
        <v>429</v>
      </c>
      <c r="HY104" s="18">
        <v>22850.56</v>
      </c>
      <c r="HZ104" s="17">
        <v>912</v>
      </c>
      <c r="IA104" s="17">
        <v>47148</v>
      </c>
      <c r="IB104" s="17">
        <v>650</v>
      </c>
      <c r="IC104" s="17">
        <v>34851</v>
      </c>
      <c r="ID104" s="17">
        <v>611</v>
      </c>
      <c r="IE104" s="17">
        <v>32297</v>
      </c>
      <c r="IF104" s="16"/>
      <c r="IG104" s="16"/>
      <c r="IH104" s="41"/>
      <c r="II104" s="41"/>
      <c r="IJ104" s="41"/>
      <c r="IK104" s="41"/>
      <c r="IL104" s="18"/>
      <c r="IM104" s="41"/>
      <c r="IN104" s="41"/>
      <c r="IO104" s="41"/>
      <c r="IP104" s="18"/>
      <c r="IQ104" s="18"/>
      <c r="IR104" s="18">
        <f t="shared" si="139"/>
        <v>496</v>
      </c>
      <c r="IS104" s="18">
        <f t="shared" si="140"/>
        <v>23966</v>
      </c>
      <c r="IT104" s="17">
        <v>59</v>
      </c>
      <c r="IU104" s="18">
        <f t="shared" si="171"/>
        <v>-3924</v>
      </c>
      <c r="IV104" s="36">
        <f t="shared" si="141"/>
        <v>-0.163731953600935</v>
      </c>
      <c r="IW104" s="18">
        <f t="shared" si="142"/>
        <v>3662</v>
      </c>
      <c r="IX104" s="42">
        <f t="shared" si="143"/>
        <v>187855.26</v>
      </c>
      <c r="IY104" s="43"/>
      <c r="IZ104" s="43"/>
    </row>
    <row r="105" spans="1:260">
      <c r="A105" s="16"/>
      <c r="B105" s="17" t="s">
        <v>51</v>
      </c>
      <c r="C105" s="18">
        <v>6939962765983</v>
      </c>
      <c r="D105" s="18">
        <v>21065212000269</v>
      </c>
      <c r="E105" s="17" t="s">
        <v>353</v>
      </c>
      <c r="F105" s="19" t="s">
        <v>354</v>
      </c>
      <c r="G105" s="17" t="s">
        <v>129</v>
      </c>
      <c r="H105" s="26">
        <f>VLOOKUP(C105,供应链!E:J,6,0)</f>
        <v>0.875</v>
      </c>
      <c r="I105" s="17">
        <f>VLOOKUP(C105,供应链!E:H,4,0)</f>
        <v>398</v>
      </c>
      <c r="J105" s="17">
        <f>VLOOKUP(C105,供应链!E:K,7,0)</f>
        <v>0</v>
      </c>
      <c r="K105" s="18">
        <f>VLOOKUP(C105,供应链!E:I,5,0)</f>
        <v>31.3621013133208</v>
      </c>
      <c r="L105" s="27">
        <f t="shared" si="102"/>
        <v>0.005147349375039</v>
      </c>
      <c r="M105" s="17">
        <v>844</v>
      </c>
      <c r="N105" s="26">
        <v>0.0675355450236967</v>
      </c>
      <c r="O105" s="18">
        <v>57</v>
      </c>
      <c r="P105" s="18">
        <v>2519</v>
      </c>
      <c r="Q105" s="40">
        <f t="shared" si="144"/>
        <v>44.1929824561403</v>
      </c>
      <c r="R105" s="17">
        <f t="shared" si="174"/>
        <v>-844</v>
      </c>
      <c r="S105" s="36">
        <f t="shared" si="175"/>
        <v>-0.335053592695514</v>
      </c>
      <c r="T105" s="17">
        <v>671</v>
      </c>
      <c r="U105" s="26">
        <v>0.0625931445603577</v>
      </c>
      <c r="V105" s="18">
        <v>42</v>
      </c>
      <c r="W105" s="18">
        <v>1806</v>
      </c>
      <c r="X105" s="40">
        <f t="shared" si="105"/>
        <v>43</v>
      </c>
      <c r="Y105" s="17">
        <f t="shared" si="176"/>
        <v>-672</v>
      </c>
      <c r="Z105" s="36">
        <f t="shared" si="177"/>
        <v>-0.372093023255814</v>
      </c>
      <c r="AA105" s="17">
        <v>638</v>
      </c>
      <c r="AB105" s="26">
        <v>0.0768025078369906</v>
      </c>
      <c r="AC105" s="18">
        <v>49</v>
      </c>
      <c r="AD105" s="18">
        <v>2100</v>
      </c>
      <c r="AE105" s="40">
        <v>59</v>
      </c>
      <c r="AF105" s="17">
        <f t="shared" si="178"/>
        <v>0</v>
      </c>
      <c r="AG105" s="36">
        <f t="shared" si="179"/>
        <v>0</v>
      </c>
      <c r="AH105" s="17">
        <v>354</v>
      </c>
      <c r="AI105" s="26">
        <v>0.0423728813559322</v>
      </c>
      <c r="AJ105" s="18">
        <v>15</v>
      </c>
      <c r="AK105" s="18">
        <v>820</v>
      </c>
      <c r="AL105" s="40">
        <v>59</v>
      </c>
      <c r="AM105" s="17">
        <f t="shared" si="180"/>
        <v>0</v>
      </c>
      <c r="AN105" s="36">
        <f t="shared" si="181"/>
        <v>0</v>
      </c>
      <c r="AO105" s="17">
        <v>317</v>
      </c>
      <c r="AP105" s="26">
        <v>0.0157728706624606</v>
      </c>
      <c r="AQ105" s="18">
        <v>5</v>
      </c>
      <c r="AR105" s="18">
        <v>264</v>
      </c>
      <c r="AS105" s="40">
        <v>59</v>
      </c>
      <c r="AT105" s="17">
        <f t="shared" si="182"/>
        <v>0</v>
      </c>
      <c r="AU105" s="36">
        <f t="shared" si="183"/>
        <v>0</v>
      </c>
      <c r="AV105" s="17">
        <v>417</v>
      </c>
      <c r="AW105" s="26">
        <v>0.0407673860911271</v>
      </c>
      <c r="AX105" s="18">
        <v>17</v>
      </c>
      <c r="AY105" s="18">
        <v>927</v>
      </c>
      <c r="AZ105" s="40">
        <v>59</v>
      </c>
      <c r="BA105" s="17">
        <f t="shared" si="184"/>
        <v>0</v>
      </c>
      <c r="BB105" s="36">
        <f t="shared" si="185"/>
        <v>0</v>
      </c>
      <c r="BC105" s="17">
        <v>429</v>
      </c>
      <c r="BD105" s="26">
        <v>0.0256410256410256</v>
      </c>
      <c r="BE105" s="17">
        <v>11</v>
      </c>
      <c r="BF105" s="18">
        <v>593</v>
      </c>
      <c r="BG105" s="40">
        <v>59</v>
      </c>
      <c r="BH105" s="17">
        <f t="shared" si="186"/>
        <v>0</v>
      </c>
      <c r="BI105" s="36">
        <f t="shared" si="187"/>
        <v>0</v>
      </c>
      <c r="BJ105" s="17">
        <v>433</v>
      </c>
      <c r="BK105" s="32">
        <v>0.0207852193995381</v>
      </c>
      <c r="BL105" s="17">
        <v>9</v>
      </c>
      <c r="BM105" s="18">
        <v>515</v>
      </c>
      <c r="BN105" s="40">
        <v>59</v>
      </c>
      <c r="BO105" s="17">
        <f t="shared" si="188"/>
        <v>0</v>
      </c>
      <c r="BP105" s="36">
        <f t="shared" si="189"/>
        <v>0</v>
      </c>
      <c r="BQ105" s="17">
        <v>369</v>
      </c>
      <c r="BR105" s="32">
        <v>0.032520325203252</v>
      </c>
      <c r="BS105" s="18">
        <v>12</v>
      </c>
      <c r="BT105" s="18">
        <v>663</v>
      </c>
      <c r="BU105" s="40">
        <v>59</v>
      </c>
      <c r="BV105" s="17">
        <f t="shared" si="190"/>
        <v>0</v>
      </c>
      <c r="BW105" s="36">
        <f t="shared" si="191"/>
        <v>0</v>
      </c>
      <c r="BX105" s="112">
        <v>310</v>
      </c>
      <c r="BY105" s="117">
        <v>0.0129032258064516</v>
      </c>
      <c r="BZ105" s="18">
        <v>4</v>
      </c>
      <c r="CA105" s="112">
        <v>207</v>
      </c>
      <c r="CB105" s="40">
        <v>59</v>
      </c>
      <c r="CC105" s="17">
        <f t="shared" si="112"/>
        <v>0</v>
      </c>
      <c r="CD105" s="36">
        <f t="shared" si="113"/>
        <v>0</v>
      </c>
      <c r="CE105" s="112">
        <v>296</v>
      </c>
      <c r="CF105" s="117">
        <v>0.0101351351351351</v>
      </c>
      <c r="CG105" s="112">
        <v>3</v>
      </c>
      <c r="CH105" s="260">
        <v>162</v>
      </c>
      <c r="CI105" s="40">
        <v>59</v>
      </c>
      <c r="CJ105" s="17">
        <f t="shared" si="114"/>
        <v>0</v>
      </c>
      <c r="CK105" s="36">
        <f t="shared" si="115"/>
        <v>0</v>
      </c>
      <c r="CL105" s="120">
        <v>241</v>
      </c>
      <c r="CM105" s="121">
        <v>0.012448132780083</v>
      </c>
      <c r="CN105" s="55">
        <v>3</v>
      </c>
      <c r="CO105" s="55">
        <v>169</v>
      </c>
      <c r="CP105" s="40">
        <v>59</v>
      </c>
      <c r="CQ105" s="17">
        <f t="shared" si="116"/>
        <v>0</v>
      </c>
      <c r="CR105" s="36">
        <f t="shared" si="117"/>
        <v>0</v>
      </c>
      <c r="CS105" s="122">
        <v>234</v>
      </c>
      <c r="CT105" s="121">
        <v>0.0427350427350427</v>
      </c>
      <c r="CU105" s="122">
        <v>10</v>
      </c>
      <c r="CV105" s="122">
        <v>533</v>
      </c>
      <c r="CW105" s="40">
        <v>59</v>
      </c>
      <c r="CX105" s="17">
        <f t="shared" si="118"/>
        <v>0</v>
      </c>
      <c r="CY105" s="36">
        <f t="shared" si="119"/>
        <v>0</v>
      </c>
      <c r="CZ105" s="112">
        <v>337</v>
      </c>
      <c r="DA105" s="117">
        <v>0.0207715133531157</v>
      </c>
      <c r="DB105" s="112">
        <v>7</v>
      </c>
      <c r="DC105" s="112">
        <v>381</v>
      </c>
      <c r="DD105" s="40">
        <v>59</v>
      </c>
      <c r="DE105" s="17">
        <f t="shared" si="120"/>
        <v>0</v>
      </c>
      <c r="DF105" s="36">
        <f t="shared" si="121"/>
        <v>0</v>
      </c>
      <c r="DG105" s="126">
        <v>484</v>
      </c>
      <c r="DH105" s="32">
        <v>0</v>
      </c>
      <c r="DI105" s="17">
        <v>0</v>
      </c>
      <c r="DJ105" s="18">
        <v>0</v>
      </c>
      <c r="DK105" s="40">
        <v>59</v>
      </c>
      <c r="DL105" s="17">
        <f t="shared" si="122"/>
        <v>0</v>
      </c>
      <c r="DM105" s="36">
        <f t="shared" si="123"/>
        <v>0</v>
      </c>
      <c r="DN105" s="33">
        <v>819</v>
      </c>
      <c r="DO105" s="32">
        <v>0.0866910866910867</v>
      </c>
      <c r="DP105" s="18">
        <v>71</v>
      </c>
      <c r="DQ105" s="18">
        <v>2987</v>
      </c>
      <c r="DR105" s="40">
        <f t="shared" si="124"/>
        <v>42.0704225352113</v>
      </c>
      <c r="DS105" s="17">
        <f t="shared" si="125"/>
        <v>-1202</v>
      </c>
      <c r="DT105" s="36">
        <f t="shared" si="126"/>
        <v>-0.402410445262806</v>
      </c>
      <c r="DU105" s="18">
        <v>670</v>
      </c>
      <c r="DV105" s="26">
        <v>0.0537313432835821</v>
      </c>
      <c r="DW105" s="18">
        <v>36</v>
      </c>
      <c r="DX105" s="18">
        <v>1491</v>
      </c>
      <c r="DY105" s="40">
        <f t="shared" si="127"/>
        <v>41.4166666666667</v>
      </c>
      <c r="DZ105" s="17">
        <f t="shared" si="128"/>
        <v>-633</v>
      </c>
      <c r="EA105" s="36">
        <f t="shared" si="129"/>
        <v>-0.424547283702213</v>
      </c>
      <c r="EB105" s="18">
        <v>823</v>
      </c>
      <c r="EC105" s="26">
        <v>0.0558930741190765</v>
      </c>
      <c r="ED105" s="18">
        <v>46</v>
      </c>
      <c r="EE105" s="18">
        <v>1902</v>
      </c>
      <c r="EF105" s="40">
        <f t="shared" si="130"/>
        <v>41.3478260869565</v>
      </c>
      <c r="EG105" s="17">
        <f t="shared" si="131"/>
        <v>-812</v>
      </c>
      <c r="EH105" s="36">
        <f t="shared" si="132"/>
        <v>-0.426919032597266</v>
      </c>
      <c r="EI105" s="18">
        <v>429</v>
      </c>
      <c r="EJ105" s="26">
        <v>0.0536130536130536</v>
      </c>
      <c r="EK105" s="18">
        <v>23</v>
      </c>
      <c r="EL105" s="18">
        <v>963</v>
      </c>
      <c r="EM105" s="40">
        <v>59</v>
      </c>
      <c r="EN105" s="17">
        <f t="shared" si="133"/>
        <v>0</v>
      </c>
      <c r="EO105" s="36">
        <f t="shared" si="134"/>
        <v>0</v>
      </c>
      <c r="EP105" s="18">
        <v>467</v>
      </c>
      <c r="EQ105" s="26">
        <v>0.0663811563169165</v>
      </c>
      <c r="ER105" s="18">
        <v>31</v>
      </c>
      <c r="ES105" s="18">
        <v>1308</v>
      </c>
      <c r="ET105" s="40">
        <v>59</v>
      </c>
      <c r="EU105" s="17">
        <f t="shared" si="135"/>
        <v>0</v>
      </c>
      <c r="EV105" s="36">
        <f t="shared" si="136"/>
        <v>0</v>
      </c>
      <c r="EW105" s="18">
        <v>202</v>
      </c>
      <c r="EX105" s="26">
        <v>0.0247524752475248</v>
      </c>
      <c r="EY105" s="17">
        <v>5</v>
      </c>
      <c r="EZ105" s="18">
        <v>285</v>
      </c>
      <c r="FA105" s="40">
        <v>59</v>
      </c>
      <c r="FB105" s="17">
        <f t="shared" si="153"/>
        <v>0</v>
      </c>
      <c r="FC105" s="36">
        <f t="shared" si="154"/>
        <v>0</v>
      </c>
      <c r="FD105" s="18">
        <v>197</v>
      </c>
      <c r="FE105" s="26">
        <v>0.0152284263959391</v>
      </c>
      <c r="FF105" s="17">
        <v>3</v>
      </c>
      <c r="FG105" s="18">
        <v>177</v>
      </c>
      <c r="FH105" s="40">
        <v>59</v>
      </c>
      <c r="FI105" s="17">
        <f t="shared" si="155"/>
        <v>0</v>
      </c>
      <c r="FJ105" s="36">
        <f t="shared" si="156"/>
        <v>0</v>
      </c>
      <c r="FK105" s="18">
        <v>195</v>
      </c>
      <c r="FL105" s="26">
        <v>0.0102564102564103</v>
      </c>
      <c r="FM105" s="17">
        <v>2</v>
      </c>
      <c r="FN105" s="18">
        <v>118</v>
      </c>
      <c r="FO105" s="40">
        <v>59</v>
      </c>
      <c r="FP105" s="17">
        <f t="shared" si="157"/>
        <v>0</v>
      </c>
      <c r="FQ105" s="36">
        <f t="shared" si="158"/>
        <v>0</v>
      </c>
      <c r="FR105" s="18">
        <v>136</v>
      </c>
      <c r="FS105" s="26">
        <v>0.0220588235294118</v>
      </c>
      <c r="FT105" s="17">
        <v>3</v>
      </c>
      <c r="FU105" s="18">
        <v>182</v>
      </c>
      <c r="FV105" s="40">
        <v>59</v>
      </c>
      <c r="FW105" s="17">
        <f t="shared" si="159"/>
        <v>0</v>
      </c>
      <c r="FX105" s="36">
        <f t="shared" si="160"/>
        <v>0</v>
      </c>
      <c r="FY105" s="18">
        <v>152</v>
      </c>
      <c r="FZ105" s="26">
        <v>0.0263157894736842</v>
      </c>
      <c r="GA105" s="17">
        <v>4</v>
      </c>
      <c r="GB105" s="18">
        <v>246</v>
      </c>
      <c r="GC105" s="40">
        <v>59</v>
      </c>
      <c r="GD105" s="17">
        <f t="shared" si="161"/>
        <v>0</v>
      </c>
      <c r="GE105" s="36">
        <f t="shared" si="162"/>
        <v>0</v>
      </c>
      <c r="GF105" s="18">
        <v>195</v>
      </c>
      <c r="GG105" s="26">
        <v>0.0256410256410256</v>
      </c>
      <c r="GH105" s="18">
        <v>5</v>
      </c>
      <c r="GI105" s="18">
        <v>295</v>
      </c>
      <c r="GJ105" s="40">
        <v>59</v>
      </c>
      <c r="GK105" s="17">
        <f t="shared" si="163"/>
        <v>0</v>
      </c>
      <c r="GL105" s="36">
        <f t="shared" si="164"/>
        <v>0</v>
      </c>
      <c r="GM105" s="18">
        <v>202</v>
      </c>
      <c r="GN105" s="26">
        <v>0.0297029702970297</v>
      </c>
      <c r="GO105" s="18">
        <v>6</v>
      </c>
      <c r="GP105" s="18">
        <v>351</v>
      </c>
      <c r="GQ105" s="40">
        <v>59</v>
      </c>
      <c r="GR105" s="17">
        <f t="shared" si="165"/>
        <v>0</v>
      </c>
      <c r="GS105" s="36">
        <f t="shared" si="166"/>
        <v>0</v>
      </c>
      <c r="GT105" s="18">
        <v>213</v>
      </c>
      <c r="GU105" s="26">
        <v>0.028169014084507</v>
      </c>
      <c r="GV105" s="18">
        <v>6</v>
      </c>
      <c r="GW105" s="18">
        <v>364</v>
      </c>
      <c r="GX105" s="40">
        <v>59</v>
      </c>
      <c r="GY105" s="17">
        <f t="shared" si="137"/>
        <v>0</v>
      </c>
      <c r="GZ105" s="36">
        <f t="shared" si="138"/>
        <v>0</v>
      </c>
      <c r="HA105" s="18">
        <v>196</v>
      </c>
      <c r="HB105" s="26">
        <v>0.0204081632653061</v>
      </c>
      <c r="HC105" s="18">
        <v>4</v>
      </c>
      <c r="HD105" s="18">
        <v>236</v>
      </c>
      <c r="HE105" s="40">
        <v>59</v>
      </c>
      <c r="HF105" s="17">
        <f t="shared" si="167"/>
        <v>0</v>
      </c>
      <c r="HG105" s="36">
        <f t="shared" si="168"/>
        <v>0</v>
      </c>
      <c r="HH105" s="18">
        <v>198</v>
      </c>
      <c r="HI105" s="26">
        <v>0.0303030303030303</v>
      </c>
      <c r="HJ105" s="17">
        <v>6</v>
      </c>
      <c r="HK105" s="18">
        <v>341</v>
      </c>
      <c r="HL105" s="40">
        <v>59</v>
      </c>
      <c r="HM105" s="17">
        <f t="shared" si="169"/>
        <v>0</v>
      </c>
      <c r="HN105" s="36">
        <f t="shared" si="170"/>
        <v>0</v>
      </c>
      <c r="HO105" s="18"/>
      <c r="HP105" s="26"/>
      <c r="HQ105" s="17"/>
      <c r="HR105" s="18"/>
      <c r="HS105" s="40"/>
      <c r="HT105" s="17"/>
      <c r="HU105" s="36"/>
      <c r="HV105" s="17">
        <v>535</v>
      </c>
      <c r="HW105" s="17">
        <v>25197.72</v>
      </c>
      <c r="HX105" s="18">
        <v>567</v>
      </c>
      <c r="HY105" s="18">
        <v>29720.69</v>
      </c>
      <c r="HZ105" s="17">
        <v>970</v>
      </c>
      <c r="IA105" s="17">
        <v>49264</v>
      </c>
      <c r="IB105" s="17">
        <v>929</v>
      </c>
      <c r="IC105" s="17">
        <v>48792</v>
      </c>
      <c r="ID105" s="17">
        <v>566</v>
      </c>
      <c r="IE105" s="17">
        <v>28115</v>
      </c>
      <c r="IF105" s="16"/>
      <c r="IG105" s="16"/>
      <c r="IH105" s="41"/>
      <c r="II105" s="41"/>
      <c r="IJ105" s="41"/>
      <c r="IK105" s="41"/>
      <c r="IL105" s="18"/>
      <c r="IM105" s="41"/>
      <c r="IN105" s="41"/>
      <c r="IO105" s="41"/>
      <c r="IP105" s="18"/>
      <c r="IQ105" s="18"/>
      <c r="IR105" s="18">
        <f t="shared" si="139"/>
        <v>495</v>
      </c>
      <c r="IS105" s="18">
        <f t="shared" si="140"/>
        <v>22905</v>
      </c>
      <c r="IT105" s="17">
        <v>59</v>
      </c>
      <c r="IU105" s="18">
        <f t="shared" si="171"/>
        <v>-4163</v>
      </c>
      <c r="IV105" s="36">
        <f t="shared" si="141"/>
        <v>-0.181750709452085</v>
      </c>
      <c r="IW105" s="18">
        <f t="shared" si="142"/>
        <v>4062</v>
      </c>
      <c r="IX105" s="42">
        <f t="shared" si="143"/>
        <v>203994.41</v>
      </c>
      <c r="IY105" s="43"/>
      <c r="IZ105" s="43"/>
    </row>
    <row r="106" spans="1:260">
      <c r="A106" s="16"/>
      <c r="B106" s="17" t="s">
        <v>49</v>
      </c>
      <c r="C106" s="18">
        <v>6939962744384</v>
      </c>
      <c r="D106" s="18">
        <v>21062110000185</v>
      </c>
      <c r="E106" s="22" t="s">
        <v>355</v>
      </c>
      <c r="F106" s="19" t="s">
        <v>356</v>
      </c>
      <c r="G106" s="17" t="s">
        <v>129</v>
      </c>
      <c r="H106" s="26">
        <f>VLOOKUP(C106,供应链!E:J,6,0)</f>
        <v>1.04166666666667</v>
      </c>
      <c r="I106" s="17">
        <f>VLOOKUP(C106,供应链!E:H,4,0)</f>
        <v>778</v>
      </c>
      <c r="J106" s="17">
        <f>VLOOKUP(C106,供应链!E:K,7,0)</f>
        <v>652</v>
      </c>
      <c r="K106" s="18">
        <f>VLOOKUP(C106,供应链!E:I,5,0)</f>
        <v>26.1927748364995</v>
      </c>
      <c r="L106" s="27">
        <f t="shared" si="102"/>
        <v>0.0135494873447996</v>
      </c>
      <c r="M106" s="17">
        <v>2238</v>
      </c>
      <c r="N106" s="26">
        <v>0.101429848078642</v>
      </c>
      <c r="O106" s="18">
        <v>227</v>
      </c>
      <c r="P106" s="18">
        <v>61309</v>
      </c>
      <c r="Q106" s="40">
        <f t="shared" si="144"/>
        <v>270.083700440529</v>
      </c>
      <c r="R106" s="17">
        <f t="shared" si="174"/>
        <v>-6564</v>
      </c>
      <c r="S106" s="36">
        <f t="shared" si="175"/>
        <v>-0.10706421569427</v>
      </c>
      <c r="T106" s="17">
        <v>1748</v>
      </c>
      <c r="U106" s="26">
        <v>0.0326086956521739</v>
      </c>
      <c r="V106" s="18">
        <v>57</v>
      </c>
      <c r="W106" s="18">
        <v>14984</v>
      </c>
      <c r="X106" s="40">
        <f t="shared" si="105"/>
        <v>262.877192982456</v>
      </c>
      <c r="Y106" s="17">
        <f t="shared" si="176"/>
        <v>-2059</v>
      </c>
      <c r="Z106" s="36">
        <f t="shared" si="177"/>
        <v>-0.137413240790176</v>
      </c>
      <c r="AA106" s="17">
        <v>1837</v>
      </c>
      <c r="AB106" s="26">
        <v>0.0457267283614589</v>
      </c>
      <c r="AC106" s="18">
        <v>84</v>
      </c>
      <c r="AD106" s="18">
        <v>21991</v>
      </c>
      <c r="AE106" s="40">
        <v>299</v>
      </c>
      <c r="AF106" s="17">
        <f t="shared" si="178"/>
        <v>0</v>
      </c>
      <c r="AG106" s="36">
        <f t="shared" si="179"/>
        <v>0</v>
      </c>
      <c r="AH106" s="17">
        <v>1425</v>
      </c>
      <c r="AI106" s="26">
        <v>0.0154385964912281</v>
      </c>
      <c r="AJ106" s="18">
        <v>22</v>
      </c>
      <c r="AK106" s="18">
        <v>6236</v>
      </c>
      <c r="AL106" s="40">
        <v>299</v>
      </c>
      <c r="AM106" s="17">
        <f t="shared" si="180"/>
        <v>0</v>
      </c>
      <c r="AN106" s="36">
        <f t="shared" si="181"/>
        <v>0</v>
      </c>
      <c r="AO106" s="17">
        <v>1433</v>
      </c>
      <c r="AP106" s="26">
        <v>0.0111653872993719</v>
      </c>
      <c r="AQ106" s="18">
        <v>16</v>
      </c>
      <c r="AR106" s="18">
        <v>4508</v>
      </c>
      <c r="AS106" s="40">
        <v>299</v>
      </c>
      <c r="AT106" s="17">
        <f t="shared" si="182"/>
        <v>0</v>
      </c>
      <c r="AU106" s="36">
        <f t="shared" si="183"/>
        <v>0</v>
      </c>
      <c r="AV106" s="17">
        <v>1614</v>
      </c>
      <c r="AW106" s="26">
        <v>0.0192069392812887</v>
      </c>
      <c r="AX106" s="18">
        <v>31</v>
      </c>
      <c r="AY106" s="18">
        <v>8728</v>
      </c>
      <c r="AZ106" s="40">
        <v>299</v>
      </c>
      <c r="BA106" s="17">
        <f t="shared" si="184"/>
        <v>0</v>
      </c>
      <c r="BB106" s="36">
        <f t="shared" si="185"/>
        <v>0</v>
      </c>
      <c r="BC106" s="17">
        <v>1639</v>
      </c>
      <c r="BD106" s="26">
        <v>0.0164734594264796</v>
      </c>
      <c r="BE106" s="17">
        <v>27</v>
      </c>
      <c r="BF106" s="18">
        <v>7513</v>
      </c>
      <c r="BG106" s="40">
        <v>299</v>
      </c>
      <c r="BH106" s="17">
        <f t="shared" si="186"/>
        <v>0</v>
      </c>
      <c r="BI106" s="36">
        <f t="shared" si="187"/>
        <v>0</v>
      </c>
      <c r="BJ106" s="17">
        <v>1730</v>
      </c>
      <c r="BK106" s="32">
        <v>0.0265895953757225</v>
      </c>
      <c r="BL106" s="17">
        <v>46</v>
      </c>
      <c r="BM106" s="18">
        <v>12566</v>
      </c>
      <c r="BN106" s="40">
        <v>299</v>
      </c>
      <c r="BO106" s="17">
        <f t="shared" si="188"/>
        <v>0</v>
      </c>
      <c r="BP106" s="36">
        <f t="shared" si="189"/>
        <v>0</v>
      </c>
      <c r="BQ106" s="17">
        <v>1743</v>
      </c>
      <c r="BR106" s="32">
        <v>0.0172117039586919</v>
      </c>
      <c r="BS106" s="18">
        <v>30</v>
      </c>
      <c r="BT106" s="18">
        <v>8274</v>
      </c>
      <c r="BU106" s="40">
        <v>299</v>
      </c>
      <c r="BV106" s="17">
        <f t="shared" si="190"/>
        <v>0</v>
      </c>
      <c r="BW106" s="36">
        <f t="shared" si="191"/>
        <v>0</v>
      </c>
      <c r="BX106" s="112">
        <v>1425</v>
      </c>
      <c r="BY106" s="117">
        <v>0.0126315789473684</v>
      </c>
      <c r="BZ106" s="18">
        <v>18</v>
      </c>
      <c r="CA106" s="112">
        <v>4882</v>
      </c>
      <c r="CB106" s="40">
        <v>299</v>
      </c>
      <c r="CC106" s="17">
        <f t="shared" si="112"/>
        <v>0</v>
      </c>
      <c r="CD106" s="36">
        <f t="shared" si="113"/>
        <v>0</v>
      </c>
      <c r="CE106" s="112">
        <v>1148</v>
      </c>
      <c r="CF106" s="117">
        <v>0.0121951219512195</v>
      </c>
      <c r="CG106" s="112">
        <v>14</v>
      </c>
      <c r="CH106" s="260">
        <v>3873.625</v>
      </c>
      <c r="CI106" s="40">
        <v>299</v>
      </c>
      <c r="CJ106" s="17">
        <f t="shared" si="114"/>
        <v>0</v>
      </c>
      <c r="CK106" s="36">
        <f t="shared" si="115"/>
        <v>0</v>
      </c>
      <c r="CL106" s="120">
        <v>1214</v>
      </c>
      <c r="CM106" s="121">
        <v>0.0123558484349259</v>
      </c>
      <c r="CN106" s="55">
        <v>15</v>
      </c>
      <c r="CO106" s="55">
        <v>4045</v>
      </c>
      <c r="CP106" s="40">
        <v>299</v>
      </c>
      <c r="CQ106" s="17">
        <f t="shared" si="116"/>
        <v>0</v>
      </c>
      <c r="CR106" s="36">
        <f t="shared" si="117"/>
        <v>0</v>
      </c>
      <c r="CS106" s="122">
        <v>889</v>
      </c>
      <c r="CT106" s="121">
        <v>0.00674915635545557</v>
      </c>
      <c r="CU106" s="122">
        <v>6</v>
      </c>
      <c r="CV106" s="122">
        <v>1640</v>
      </c>
      <c r="CW106" s="40">
        <v>299</v>
      </c>
      <c r="CX106" s="17">
        <f t="shared" si="118"/>
        <v>0</v>
      </c>
      <c r="CY106" s="36">
        <f t="shared" si="119"/>
        <v>0</v>
      </c>
      <c r="CZ106" s="112">
        <v>1175</v>
      </c>
      <c r="DA106" s="117">
        <v>0.00680851063829787</v>
      </c>
      <c r="DB106" s="112">
        <v>8</v>
      </c>
      <c r="DC106" s="112">
        <v>2132</v>
      </c>
      <c r="DD106" s="40">
        <v>299</v>
      </c>
      <c r="DE106" s="17">
        <f t="shared" si="120"/>
        <v>0</v>
      </c>
      <c r="DF106" s="36">
        <f t="shared" si="121"/>
        <v>0</v>
      </c>
      <c r="DG106" s="126">
        <v>1441</v>
      </c>
      <c r="DH106" s="32">
        <v>0.00693962526023595</v>
      </c>
      <c r="DI106" s="17">
        <v>10</v>
      </c>
      <c r="DJ106" s="18">
        <v>2650</v>
      </c>
      <c r="DK106" s="40">
        <v>299</v>
      </c>
      <c r="DL106" s="17">
        <f t="shared" si="122"/>
        <v>0</v>
      </c>
      <c r="DM106" s="36">
        <f t="shared" si="123"/>
        <v>0</v>
      </c>
      <c r="DN106" s="33">
        <v>2532</v>
      </c>
      <c r="DO106" s="32">
        <v>0.0580568720379147</v>
      </c>
      <c r="DP106" s="18">
        <v>147</v>
      </c>
      <c r="DQ106" s="18">
        <v>37960</v>
      </c>
      <c r="DR106" s="40">
        <f t="shared" si="124"/>
        <v>258.231292517007</v>
      </c>
      <c r="DS106" s="17">
        <f t="shared" si="125"/>
        <v>-5993</v>
      </c>
      <c r="DT106" s="36">
        <f t="shared" si="126"/>
        <v>-0.157876712328767</v>
      </c>
      <c r="DU106" s="18">
        <v>2279</v>
      </c>
      <c r="DV106" s="26">
        <v>0.0184291355857832</v>
      </c>
      <c r="DW106" s="18">
        <v>42</v>
      </c>
      <c r="DX106" s="18">
        <v>10896</v>
      </c>
      <c r="DY106" s="40">
        <f t="shared" si="127"/>
        <v>259.428571428571</v>
      </c>
      <c r="DZ106" s="17">
        <f t="shared" si="128"/>
        <v>-1662</v>
      </c>
      <c r="EA106" s="36">
        <f t="shared" si="129"/>
        <v>-0.152533039647577</v>
      </c>
      <c r="EB106" s="18">
        <v>3231</v>
      </c>
      <c r="EC106" s="26">
        <v>0.0535437944908697</v>
      </c>
      <c r="ED106" s="18">
        <v>173</v>
      </c>
      <c r="EE106" s="18">
        <v>42646</v>
      </c>
      <c r="EF106" s="40">
        <f t="shared" si="130"/>
        <v>246.508670520231</v>
      </c>
      <c r="EG106" s="17">
        <f t="shared" si="131"/>
        <v>-9081</v>
      </c>
      <c r="EH106" s="36">
        <f t="shared" si="132"/>
        <v>-0.21293907986681</v>
      </c>
      <c r="EI106" s="18">
        <v>2040</v>
      </c>
      <c r="EJ106" s="26">
        <v>0.021078431372549</v>
      </c>
      <c r="EK106" s="18">
        <v>43</v>
      </c>
      <c r="EL106" s="18">
        <v>11385</v>
      </c>
      <c r="EM106" s="40">
        <v>299</v>
      </c>
      <c r="EN106" s="17">
        <f t="shared" si="133"/>
        <v>0</v>
      </c>
      <c r="EO106" s="36">
        <f t="shared" si="134"/>
        <v>0</v>
      </c>
      <c r="EP106" s="18">
        <v>1857</v>
      </c>
      <c r="EQ106" s="26">
        <v>0.0183091007000538</v>
      </c>
      <c r="ER106" s="18">
        <v>34</v>
      </c>
      <c r="ES106" s="18">
        <v>9196</v>
      </c>
      <c r="ET106" s="40">
        <v>299</v>
      </c>
      <c r="EU106" s="17">
        <f t="shared" si="135"/>
        <v>0</v>
      </c>
      <c r="EV106" s="36">
        <f t="shared" si="136"/>
        <v>0</v>
      </c>
      <c r="EW106" s="18">
        <v>1192</v>
      </c>
      <c r="EX106" s="26">
        <v>0.0075503355704698</v>
      </c>
      <c r="EY106" s="17">
        <v>9</v>
      </c>
      <c r="EZ106" s="18">
        <v>2503</v>
      </c>
      <c r="FA106" s="40">
        <v>299</v>
      </c>
      <c r="FB106" s="17">
        <f t="shared" si="153"/>
        <v>0</v>
      </c>
      <c r="FC106" s="36">
        <f t="shared" si="154"/>
        <v>0</v>
      </c>
      <c r="FD106" s="18">
        <v>1054</v>
      </c>
      <c r="FE106" s="26">
        <v>0.0170777988614801</v>
      </c>
      <c r="FF106" s="17">
        <v>18</v>
      </c>
      <c r="FG106" s="18">
        <v>4876</v>
      </c>
      <c r="FH106" s="40">
        <v>299</v>
      </c>
      <c r="FI106" s="17">
        <f t="shared" si="155"/>
        <v>0</v>
      </c>
      <c r="FJ106" s="36">
        <f t="shared" ref="FJ106:FJ111" si="192">IFERROR(FI106/FG106,0)</f>
        <v>0</v>
      </c>
      <c r="FK106" s="18">
        <v>1218</v>
      </c>
      <c r="FL106" s="26">
        <v>0.0205254515599343</v>
      </c>
      <c r="FM106" s="17">
        <v>25</v>
      </c>
      <c r="FN106" s="18">
        <v>6788</v>
      </c>
      <c r="FO106" s="40">
        <v>299</v>
      </c>
      <c r="FP106" s="17">
        <f t="shared" si="157"/>
        <v>0</v>
      </c>
      <c r="FQ106" s="36">
        <f t="shared" si="158"/>
        <v>0</v>
      </c>
      <c r="FR106" s="18">
        <v>1116</v>
      </c>
      <c r="FS106" s="26">
        <v>0.0152329749103943</v>
      </c>
      <c r="FT106" s="17">
        <v>17</v>
      </c>
      <c r="FU106" s="18">
        <v>4688</v>
      </c>
      <c r="FV106" s="40">
        <v>299</v>
      </c>
      <c r="FW106" s="17">
        <f t="shared" si="159"/>
        <v>0</v>
      </c>
      <c r="FX106" s="36">
        <f t="shared" si="160"/>
        <v>0</v>
      </c>
      <c r="FY106" s="18">
        <v>1165</v>
      </c>
      <c r="FZ106" s="26">
        <v>0.0214592274678112</v>
      </c>
      <c r="GA106" s="17">
        <v>25</v>
      </c>
      <c r="GB106" s="18">
        <v>6856</v>
      </c>
      <c r="GC106" s="40">
        <v>299</v>
      </c>
      <c r="GD106" s="17">
        <f t="shared" si="161"/>
        <v>0</v>
      </c>
      <c r="GE106" s="36">
        <f t="shared" si="162"/>
        <v>0</v>
      </c>
      <c r="GF106" s="18">
        <v>1264</v>
      </c>
      <c r="GG106" s="26">
        <v>0.0197784810126582</v>
      </c>
      <c r="GH106" s="18">
        <v>25</v>
      </c>
      <c r="GI106" s="18">
        <v>6913</v>
      </c>
      <c r="GJ106" s="40">
        <v>299</v>
      </c>
      <c r="GK106" s="17">
        <f t="shared" si="163"/>
        <v>0</v>
      </c>
      <c r="GL106" s="36">
        <f t="shared" si="164"/>
        <v>0</v>
      </c>
      <c r="GM106" s="18">
        <v>1771</v>
      </c>
      <c r="GN106" s="26">
        <v>0.0107284020327499</v>
      </c>
      <c r="GO106" s="18">
        <v>19</v>
      </c>
      <c r="GP106" s="18">
        <v>5232</v>
      </c>
      <c r="GQ106" s="40">
        <v>299</v>
      </c>
      <c r="GR106" s="17">
        <f t="shared" si="165"/>
        <v>0</v>
      </c>
      <c r="GS106" s="36">
        <f t="shared" si="166"/>
        <v>0</v>
      </c>
      <c r="GT106" s="18">
        <v>1478</v>
      </c>
      <c r="GU106" s="26">
        <v>0.0297699594046008</v>
      </c>
      <c r="GV106" s="18">
        <v>44</v>
      </c>
      <c r="GW106" s="18">
        <v>12242</v>
      </c>
      <c r="GX106" s="40">
        <v>299</v>
      </c>
      <c r="GY106" s="17">
        <f t="shared" si="137"/>
        <v>0</v>
      </c>
      <c r="GZ106" s="36">
        <f t="shared" si="138"/>
        <v>0</v>
      </c>
      <c r="HA106" s="18">
        <v>1620</v>
      </c>
      <c r="HB106" s="26">
        <v>0.0179012345679012</v>
      </c>
      <c r="HC106" s="18">
        <v>29</v>
      </c>
      <c r="HD106" s="18">
        <v>8066</v>
      </c>
      <c r="HE106" s="40">
        <v>299</v>
      </c>
      <c r="HF106" s="17">
        <f t="shared" si="167"/>
        <v>0</v>
      </c>
      <c r="HG106" s="36">
        <f t="shared" si="168"/>
        <v>0</v>
      </c>
      <c r="HH106" s="18">
        <v>1519</v>
      </c>
      <c r="HI106" s="26">
        <v>0.0276497695852535</v>
      </c>
      <c r="HJ106" s="17">
        <v>42</v>
      </c>
      <c r="HK106" s="18">
        <v>11602</v>
      </c>
      <c r="HL106" s="40">
        <v>299</v>
      </c>
      <c r="HM106" s="17">
        <f t="shared" si="169"/>
        <v>0</v>
      </c>
      <c r="HN106" s="36">
        <f t="shared" si="170"/>
        <v>0</v>
      </c>
      <c r="HO106" s="18"/>
      <c r="HP106" s="26"/>
      <c r="HQ106" s="17"/>
      <c r="HR106" s="18"/>
      <c r="HS106" s="40"/>
      <c r="HT106" s="17"/>
      <c r="HU106" s="36"/>
      <c r="HV106" s="17">
        <v>400</v>
      </c>
      <c r="HW106" s="17">
        <v>110564.83</v>
      </c>
      <c r="HX106" s="18">
        <v>1623</v>
      </c>
      <c r="HY106" s="18">
        <v>473288.52</v>
      </c>
      <c r="HZ106" s="17">
        <v>956</v>
      </c>
      <c r="IA106" s="17">
        <v>299594</v>
      </c>
      <c r="IB106" s="17">
        <v>667</v>
      </c>
      <c r="IC106" s="17">
        <v>202662</v>
      </c>
      <c r="ID106" s="17">
        <v>914</v>
      </c>
      <c r="IE106" s="17">
        <v>261246</v>
      </c>
      <c r="IF106" s="16"/>
      <c r="IG106" s="16"/>
      <c r="IH106" s="41"/>
      <c r="II106" s="41"/>
      <c r="IJ106" s="41"/>
      <c r="IK106" s="41"/>
      <c r="IL106" s="18"/>
      <c r="IM106" s="41"/>
      <c r="IN106" s="41"/>
      <c r="IO106" s="41"/>
      <c r="IP106" s="18"/>
      <c r="IQ106" s="18"/>
      <c r="IR106" s="18">
        <f t="shared" si="139"/>
        <v>1303</v>
      </c>
      <c r="IS106" s="18">
        <f t="shared" si="140"/>
        <v>347180.625</v>
      </c>
      <c r="IT106" s="17">
        <v>299</v>
      </c>
      <c r="IU106" s="18">
        <f t="shared" si="171"/>
        <v>-25359</v>
      </c>
      <c r="IV106" s="36">
        <f t="shared" si="141"/>
        <v>-0.0730426705119273</v>
      </c>
      <c r="IW106" s="18">
        <f t="shared" si="142"/>
        <v>5863</v>
      </c>
      <c r="IX106" s="42">
        <f t="shared" si="143"/>
        <v>1694535.975</v>
      </c>
      <c r="IY106" s="43"/>
      <c r="IZ106" s="43"/>
    </row>
    <row r="107" customFormat="1" hidden="1" spans="1:260">
      <c r="A107" s="16"/>
      <c r="B107" s="20" t="s">
        <v>37</v>
      </c>
      <c r="C107" s="18">
        <v>6939962761640</v>
      </c>
      <c r="D107" s="18">
        <v>21066010002433</v>
      </c>
      <c r="E107" s="17" t="s">
        <v>357</v>
      </c>
      <c r="F107" s="19" t="s">
        <v>358</v>
      </c>
      <c r="G107" s="17" t="s">
        <v>136</v>
      </c>
      <c r="H107" s="26">
        <f>VLOOKUP(C107,供应链!E:J,6,0)</f>
        <v>0</v>
      </c>
      <c r="I107" s="17">
        <f>VLOOKUP(C107,供应链!E:H,4,0)</f>
        <v>0</v>
      </c>
      <c r="J107" s="17">
        <f>VLOOKUP(C107,供应链!E:K,7,0)</f>
        <v>0</v>
      </c>
      <c r="K107" s="18" t="str">
        <f>VLOOKUP(C107,供应链!E:I,5,0)</f>
        <v>-</v>
      </c>
      <c r="L107" s="27">
        <f t="shared" si="102"/>
        <v>0.000114385541667533</v>
      </c>
      <c r="M107" s="17">
        <v>61</v>
      </c>
      <c r="N107" s="26">
        <v>0</v>
      </c>
      <c r="O107" s="18">
        <v>0</v>
      </c>
      <c r="P107" s="18">
        <v>0</v>
      </c>
      <c r="Q107" s="40"/>
      <c r="R107" s="17">
        <f t="shared" si="174"/>
        <v>0</v>
      </c>
      <c r="S107" s="36">
        <f t="shared" si="175"/>
        <v>0</v>
      </c>
      <c r="T107" s="17">
        <v>50</v>
      </c>
      <c r="U107" s="26">
        <v>0.02</v>
      </c>
      <c r="V107" s="18">
        <v>1</v>
      </c>
      <c r="W107" s="18">
        <v>199</v>
      </c>
      <c r="X107" s="40"/>
      <c r="Y107" s="17">
        <f t="shared" si="176"/>
        <v>-249</v>
      </c>
      <c r="Z107" s="36">
        <f t="shared" si="177"/>
        <v>-1.25125628140704</v>
      </c>
      <c r="AA107" s="17">
        <v>52</v>
      </c>
      <c r="AB107" s="26">
        <v>0</v>
      </c>
      <c r="AC107" s="18">
        <v>0</v>
      </c>
      <c r="AD107" s="18">
        <v>0</v>
      </c>
      <c r="AE107" s="40">
        <f>IFERROR(AD107/AC107,0)</f>
        <v>0</v>
      </c>
      <c r="AF107" s="17">
        <f t="shared" si="178"/>
        <v>0</v>
      </c>
      <c r="AG107" s="36">
        <f t="shared" si="179"/>
        <v>0</v>
      </c>
      <c r="AH107" s="17">
        <v>42</v>
      </c>
      <c r="AI107" s="26">
        <v>0</v>
      </c>
      <c r="AJ107" s="18">
        <v>0</v>
      </c>
      <c r="AK107" s="18">
        <v>0</v>
      </c>
      <c r="AL107" s="40">
        <f>IFERROR(AK107/AJ107,0)</f>
        <v>0</v>
      </c>
      <c r="AM107" s="17">
        <f t="shared" si="180"/>
        <v>0</v>
      </c>
      <c r="AN107" s="36">
        <f t="shared" si="181"/>
        <v>0</v>
      </c>
      <c r="AO107" s="17">
        <v>33</v>
      </c>
      <c r="AP107" s="26">
        <v>0</v>
      </c>
      <c r="AQ107" s="18">
        <v>0</v>
      </c>
      <c r="AR107" s="18">
        <v>0</v>
      </c>
      <c r="AS107" s="40">
        <f>IFERROR(AR107/AQ107,0)</f>
        <v>0</v>
      </c>
      <c r="AT107" s="17">
        <f t="shared" si="182"/>
        <v>0</v>
      </c>
      <c r="AU107" s="36">
        <f t="shared" si="183"/>
        <v>0</v>
      </c>
      <c r="AV107" s="17">
        <v>31</v>
      </c>
      <c r="AW107" s="26">
        <v>0.032258064516129</v>
      </c>
      <c r="AX107" s="18">
        <v>1</v>
      </c>
      <c r="AY107" s="18">
        <v>179</v>
      </c>
      <c r="AZ107" s="40">
        <f>IFERROR(AY107/AX107,0)</f>
        <v>179</v>
      </c>
      <c r="BA107" s="17">
        <f t="shared" si="184"/>
        <v>-70</v>
      </c>
      <c r="BB107" s="36">
        <f t="shared" si="185"/>
        <v>-0.391061452513966</v>
      </c>
      <c r="BC107" s="17">
        <v>35</v>
      </c>
      <c r="BD107" s="26">
        <v>0.0285714285714286</v>
      </c>
      <c r="BE107" s="17">
        <v>1</v>
      </c>
      <c r="BF107" s="18">
        <v>199</v>
      </c>
      <c r="BG107" s="40">
        <f>IFERROR(BF107/BE107,0)</f>
        <v>199</v>
      </c>
      <c r="BH107" s="17">
        <f t="shared" si="186"/>
        <v>-50</v>
      </c>
      <c r="BI107" s="36">
        <f t="shared" si="187"/>
        <v>-0.251256281407035</v>
      </c>
      <c r="BJ107" s="17">
        <v>46</v>
      </c>
      <c r="BK107" s="32">
        <v>0</v>
      </c>
      <c r="BL107" s="17">
        <v>0</v>
      </c>
      <c r="BM107" s="18">
        <v>0</v>
      </c>
      <c r="BN107" s="40">
        <f>IFERROR(BM107/BL107,0)</f>
        <v>0</v>
      </c>
      <c r="BO107" s="17">
        <f t="shared" si="188"/>
        <v>0</v>
      </c>
      <c r="BP107" s="36">
        <f t="shared" si="189"/>
        <v>0</v>
      </c>
      <c r="BQ107" s="17">
        <v>49</v>
      </c>
      <c r="BR107" s="32">
        <v>0.0204081632653061</v>
      </c>
      <c r="BS107" s="18">
        <v>1</v>
      </c>
      <c r="BT107" s="18">
        <v>199</v>
      </c>
      <c r="BU107" s="40">
        <f>IFERROR(BT107/BS107,0)</f>
        <v>199</v>
      </c>
      <c r="BV107" s="17">
        <f t="shared" si="190"/>
        <v>-50</v>
      </c>
      <c r="BW107" s="36">
        <f t="shared" si="191"/>
        <v>-0.251256281407035</v>
      </c>
      <c r="BX107" s="112">
        <v>46</v>
      </c>
      <c r="BY107" s="117">
        <v>0.0217391304347826</v>
      </c>
      <c r="BZ107" s="18">
        <v>1</v>
      </c>
      <c r="CA107" s="112">
        <v>179</v>
      </c>
      <c r="CB107" s="40">
        <f>IFERROR(CA107/BZ107,0)</f>
        <v>179</v>
      </c>
      <c r="CC107" s="17">
        <f t="shared" si="112"/>
        <v>-70</v>
      </c>
      <c r="CD107" s="36">
        <f t="shared" si="113"/>
        <v>-0.391061452513966</v>
      </c>
      <c r="CE107" s="112">
        <v>41</v>
      </c>
      <c r="CF107" s="117">
        <v>0</v>
      </c>
      <c r="CG107" s="112">
        <v>0</v>
      </c>
      <c r="CH107" s="260">
        <v>0</v>
      </c>
      <c r="CI107" s="40">
        <f>IFERROR(CH107/CG107,0)</f>
        <v>0</v>
      </c>
      <c r="CJ107" s="17">
        <f t="shared" si="114"/>
        <v>0</v>
      </c>
      <c r="CK107" s="36">
        <f t="shared" si="115"/>
        <v>0</v>
      </c>
      <c r="CL107" s="120">
        <v>37</v>
      </c>
      <c r="CM107" s="121">
        <v>0</v>
      </c>
      <c r="CN107" s="55">
        <v>0</v>
      </c>
      <c r="CO107" s="55">
        <v>0</v>
      </c>
      <c r="CP107" s="40">
        <f>IFERROR(CO107/CN107,0)</f>
        <v>0</v>
      </c>
      <c r="CQ107" s="17">
        <f t="shared" si="116"/>
        <v>0</v>
      </c>
      <c r="CR107" s="36">
        <f t="shared" si="117"/>
        <v>0</v>
      </c>
      <c r="CS107" s="122">
        <v>37</v>
      </c>
      <c r="CT107" s="123">
        <v>0</v>
      </c>
      <c r="CU107" s="122">
        <v>0</v>
      </c>
      <c r="CV107" s="122">
        <v>0</v>
      </c>
      <c r="CW107" s="40">
        <f>IFERROR(CV107/CU107,0)</f>
        <v>0</v>
      </c>
      <c r="CX107" s="17">
        <f t="shared" si="118"/>
        <v>0</v>
      </c>
      <c r="CY107" s="36">
        <f t="shared" si="119"/>
        <v>0</v>
      </c>
      <c r="CZ107" s="112">
        <v>44</v>
      </c>
      <c r="DA107" s="117">
        <v>0</v>
      </c>
      <c r="DB107" s="112">
        <v>0</v>
      </c>
      <c r="DC107" s="112">
        <v>0</v>
      </c>
      <c r="DD107" s="40">
        <f>IFERROR(DC107/DB107,0)</f>
        <v>0</v>
      </c>
      <c r="DE107" s="17">
        <f t="shared" si="120"/>
        <v>0</v>
      </c>
      <c r="DF107" s="36">
        <f t="shared" si="121"/>
        <v>0</v>
      </c>
      <c r="DG107" s="126">
        <v>57</v>
      </c>
      <c r="DH107" s="32">
        <v>0.0175438596491228</v>
      </c>
      <c r="DI107" s="17">
        <v>1</v>
      </c>
      <c r="DJ107" s="18">
        <v>184</v>
      </c>
      <c r="DK107" s="40">
        <f>IFERROR(DJ107/DI107,0)</f>
        <v>184</v>
      </c>
      <c r="DL107" s="17">
        <f t="shared" si="122"/>
        <v>-65</v>
      </c>
      <c r="DM107" s="36">
        <f t="shared" si="123"/>
        <v>-0.353260869565217</v>
      </c>
      <c r="DN107" s="33">
        <v>50</v>
      </c>
      <c r="DO107" s="32">
        <v>0.02</v>
      </c>
      <c r="DP107" s="18">
        <v>1</v>
      </c>
      <c r="DQ107" s="18">
        <v>199</v>
      </c>
      <c r="DR107" s="40"/>
      <c r="DS107" s="17">
        <f t="shared" si="125"/>
        <v>-249</v>
      </c>
      <c r="DT107" s="36">
        <f t="shared" si="126"/>
        <v>-1.25125628140704</v>
      </c>
      <c r="DU107" s="18">
        <v>43</v>
      </c>
      <c r="DV107" s="26">
        <v>0</v>
      </c>
      <c r="DW107" s="18">
        <v>0</v>
      </c>
      <c r="DX107" s="18">
        <v>0</v>
      </c>
      <c r="DY107" s="40">
        <f t="shared" si="127"/>
        <v>0</v>
      </c>
      <c r="DZ107" s="17">
        <f t="shared" si="128"/>
        <v>0</v>
      </c>
      <c r="EA107" s="36">
        <f t="shared" si="129"/>
        <v>0</v>
      </c>
      <c r="EB107" s="18">
        <v>53</v>
      </c>
      <c r="EC107" s="26">
        <v>0.0188679245283019</v>
      </c>
      <c r="ED107" s="18">
        <v>1</v>
      </c>
      <c r="EE107" s="18">
        <v>199</v>
      </c>
      <c r="EF107" s="40">
        <f t="shared" si="130"/>
        <v>199</v>
      </c>
      <c r="EG107" s="17">
        <f t="shared" si="131"/>
        <v>-50</v>
      </c>
      <c r="EH107" s="36">
        <f t="shared" si="132"/>
        <v>-0.251256281407035</v>
      </c>
      <c r="EI107" s="18">
        <v>39</v>
      </c>
      <c r="EJ107" s="26">
        <v>0</v>
      </c>
      <c r="EK107" s="18">
        <v>0</v>
      </c>
      <c r="EL107" s="18">
        <v>0</v>
      </c>
      <c r="EM107" s="40">
        <f>IFERROR(EL107/EK107,0)</f>
        <v>0</v>
      </c>
      <c r="EN107" s="17">
        <f t="shared" si="133"/>
        <v>0</v>
      </c>
      <c r="EO107" s="36">
        <f t="shared" si="134"/>
        <v>0</v>
      </c>
      <c r="EP107" s="18">
        <v>27</v>
      </c>
      <c r="EQ107" s="26">
        <v>0</v>
      </c>
      <c r="ER107" s="18">
        <v>0</v>
      </c>
      <c r="ES107" s="18">
        <v>0</v>
      </c>
      <c r="ET107" s="40">
        <f>IFERROR(ES107/ER107,0)</f>
        <v>0</v>
      </c>
      <c r="EU107" s="17">
        <f t="shared" si="135"/>
        <v>0</v>
      </c>
      <c r="EV107" s="36">
        <f t="shared" si="136"/>
        <v>0</v>
      </c>
      <c r="EW107" s="18">
        <v>44</v>
      </c>
      <c r="EX107" s="26">
        <v>0</v>
      </c>
      <c r="EY107" s="17">
        <v>0</v>
      </c>
      <c r="EZ107" s="18">
        <v>0</v>
      </c>
      <c r="FA107" s="40">
        <f>IFERROR(EZ107/EY107,0)</f>
        <v>0</v>
      </c>
      <c r="FB107" s="17">
        <f t="shared" si="153"/>
        <v>0</v>
      </c>
      <c r="FC107" s="36">
        <f t="shared" si="154"/>
        <v>0</v>
      </c>
      <c r="FD107" s="18">
        <v>31</v>
      </c>
      <c r="FE107" s="26">
        <v>0</v>
      </c>
      <c r="FF107" s="17">
        <v>0</v>
      </c>
      <c r="FG107" s="18">
        <v>0</v>
      </c>
      <c r="FH107" s="40"/>
      <c r="FI107" s="17">
        <f t="shared" si="155"/>
        <v>0</v>
      </c>
      <c r="FJ107" s="36">
        <f t="shared" si="192"/>
        <v>0</v>
      </c>
      <c r="FK107" s="18">
        <v>29</v>
      </c>
      <c r="FL107" s="26">
        <v>0</v>
      </c>
      <c r="FM107" s="17">
        <v>0</v>
      </c>
      <c r="FN107" s="18">
        <v>0</v>
      </c>
      <c r="FO107" s="40"/>
      <c r="FP107" s="17">
        <f t="shared" si="157"/>
        <v>0</v>
      </c>
      <c r="FQ107" s="36">
        <f t="shared" si="158"/>
        <v>0</v>
      </c>
      <c r="FR107" s="18">
        <v>24</v>
      </c>
      <c r="FS107" s="26">
        <v>0.0416666666666667</v>
      </c>
      <c r="FT107" s="17">
        <v>1</v>
      </c>
      <c r="FU107" s="18">
        <v>199</v>
      </c>
      <c r="FV107" s="40"/>
      <c r="FW107" s="17">
        <f t="shared" si="159"/>
        <v>-249</v>
      </c>
      <c r="FX107" s="36">
        <f t="shared" si="160"/>
        <v>-1.25125628140704</v>
      </c>
      <c r="FY107" s="18">
        <v>29</v>
      </c>
      <c r="FZ107" s="26">
        <v>0.0344827586206897</v>
      </c>
      <c r="GA107" s="17">
        <v>1</v>
      </c>
      <c r="GB107" s="18">
        <v>189</v>
      </c>
      <c r="GC107" s="40"/>
      <c r="GD107" s="17">
        <f t="shared" si="161"/>
        <v>-249</v>
      </c>
      <c r="GE107" s="36">
        <f t="shared" si="162"/>
        <v>-1.31746031746032</v>
      </c>
      <c r="GF107" s="18">
        <v>26</v>
      </c>
      <c r="GG107" s="26">
        <v>0</v>
      </c>
      <c r="GH107" s="18">
        <v>0</v>
      </c>
      <c r="GI107" s="18">
        <v>0</v>
      </c>
      <c r="GJ107" s="40"/>
      <c r="GK107" s="17">
        <f t="shared" si="163"/>
        <v>0</v>
      </c>
      <c r="GL107" s="36">
        <f t="shared" si="164"/>
        <v>0</v>
      </c>
      <c r="GM107" s="18">
        <v>31</v>
      </c>
      <c r="GN107" s="26">
        <v>0.032258064516129</v>
      </c>
      <c r="GO107" s="18">
        <v>1</v>
      </c>
      <c r="GP107" s="18">
        <v>199</v>
      </c>
      <c r="GQ107" s="40"/>
      <c r="GR107" s="17">
        <f t="shared" si="165"/>
        <v>-249</v>
      </c>
      <c r="GS107" s="36">
        <f t="shared" si="166"/>
        <v>-1.25125628140704</v>
      </c>
      <c r="GT107" s="18">
        <v>41</v>
      </c>
      <c r="GU107" s="26">
        <v>0</v>
      </c>
      <c r="GV107" s="18">
        <v>0</v>
      </c>
      <c r="GW107" s="18">
        <v>0</v>
      </c>
      <c r="GX107" s="40"/>
      <c r="GY107" s="17"/>
      <c r="GZ107" s="36"/>
      <c r="HA107" s="18">
        <v>69</v>
      </c>
      <c r="HB107" s="26">
        <v>0</v>
      </c>
      <c r="HC107" s="18">
        <v>0</v>
      </c>
      <c r="HD107" s="18">
        <v>0</v>
      </c>
      <c r="HE107" s="40"/>
      <c r="HF107" s="17">
        <f t="shared" si="167"/>
        <v>0</v>
      </c>
      <c r="HG107" s="36">
        <f t="shared" si="168"/>
        <v>0</v>
      </c>
      <c r="HH107" s="18">
        <v>61</v>
      </c>
      <c r="HI107" s="26">
        <v>0</v>
      </c>
      <c r="HJ107" s="17">
        <v>0</v>
      </c>
      <c r="HK107" s="18">
        <v>0</v>
      </c>
      <c r="HL107" s="40"/>
      <c r="HM107" s="17">
        <f t="shared" si="169"/>
        <v>0</v>
      </c>
      <c r="HN107" s="36">
        <f t="shared" si="170"/>
        <v>0</v>
      </c>
      <c r="HO107" s="18"/>
      <c r="HP107" s="26"/>
      <c r="HQ107" s="17"/>
      <c r="HR107" s="18"/>
      <c r="HS107" s="40"/>
      <c r="HT107" s="17"/>
      <c r="HU107" s="36"/>
      <c r="HV107" s="17">
        <v>265</v>
      </c>
      <c r="HW107" s="17">
        <v>53084.19</v>
      </c>
      <c r="HX107" s="18">
        <v>125</v>
      </c>
      <c r="HY107" s="18">
        <v>26162.81</v>
      </c>
      <c r="HZ107" s="17">
        <v>230</v>
      </c>
      <c r="IA107" s="17">
        <v>49514</v>
      </c>
      <c r="IB107" s="17">
        <v>33</v>
      </c>
      <c r="IC107" s="17">
        <v>7127</v>
      </c>
      <c r="ID107" s="17">
        <v>16</v>
      </c>
      <c r="IE107" s="17">
        <v>3189</v>
      </c>
      <c r="IF107" s="16"/>
      <c r="IG107" s="16"/>
      <c r="IH107" s="41"/>
      <c r="II107" s="41"/>
      <c r="IJ107" s="41"/>
      <c r="IK107" s="41"/>
      <c r="IL107" s="18"/>
      <c r="IM107" s="41"/>
      <c r="IN107" s="41"/>
      <c r="IO107" s="41"/>
      <c r="IP107" s="18"/>
      <c r="IQ107" s="18"/>
      <c r="IR107" s="18">
        <f t="shared" si="139"/>
        <v>11</v>
      </c>
      <c r="IS107" s="18">
        <f t="shared" si="140"/>
        <v>2124</v>
      </c>
      <c r="IT107" s="17">
        <v>249</v>
      </c>
      <c r="IU107" s="17">
        <f>IFERROR((IS107/IR107-IT107)*IR107,0)</f>
        <v>-615</v>
      </c>
      <c r="IV107" s="36">
        <f t="shared" si="141"/>
        <v>-0.28954802259887</v>
      </c>
      <c r="IW107" s="18">
        <f t="shared" si="142"/>
        <v>680</v>
      </c>
      <c r="IX107" s="42">
        <f t="shared" si="143"/>
        <v>141201</v>
      </c>
      <c r="IY107" s="43"/>
      <c r="IZ107" s="43"/>
    </row>
    <row r="108" customFormat="1" hidden="1" spans="1:260">
      <c r="A108" s="16"/>
      <c r="B108" s="20" t="s">
        <v>39</v>
      </c>
      <c r="C108" s="18">
        <v>6939962763712</v>
      </c>
      <c r="D108" s="18">
        <v>21063510002456</v>
      </c>
      <c r="E108" s="17" t="s">
        <v>359</v>
      </c>
      <c r="F108" s="19" t="s">
        <v>360</v>
      </c>
      <c r="G108" s="17" t="s">
        <v>136</v>
      </c>
      <c r="H108" s="26">
        <f>VLOOKUP(C108,供应链!E:J,6,0)</f>
        <v>0</v>
      </c>
      <c r="I108" s="17">
        <f>VLOOKUP(C108,供应链!E:H,4,0)</f>
        <v>0</v>
      </c>
      <c r="J108" s="17">
        <f>VLOOKUP(C108,供应链!E:K,7,0)</f>
        <v>0</v>
      </c>
      <c r="K108" s="18" t="str">
        <f>VLOOKUP(C108,供应链!E:I,5,0)</f>
        <v>-</v>
      </c>
      <c r="L108" s="27">
        <f t="shared" si="102"/>
        <v>0.000124784227273673</v>
      </c>
      <c r="M108" s="17">
        <v>32</v>
      </c>
      <c r="N108" s="26">
        <v>0.03125</v>
      </c>
      <c r="O108" s="18">
        <v>1</v>
      </c>
      <c r="P108" s="18">
        <v>69</v>
      </c>
      <c r="Q108" s="40"/>
      <c r="R108" s="17">
        <f t="shared" si="174"/>
        <v>-99</v>
      </c>
      <c r="S108" s="36">
        <f t="shared" si="175"/>
        <v>-1.43478260869565</v>
      </c>
      <c r="T108" s="17">
        <v>25</v>
      </c>
      <c r="U108" s="26">
        <v>0</v>
      </c>
      <c r="V108" s="18">
        <v>0</v>
      </c>
      <c r="W108" s="18">
        <v>0</v>
      </c>
      <c r="X108" s="40"/>
      <c r="Y108" s="17">
        <f t="shared" si="176"/>
        <v>0</v>
      </c>
      <c r="Z108" s="36">
        <f t="shared" si="177"/>
        <v>0</v>
      </c>
      <c r="AA108" s="17">
        <v>41</v>
      </c>
      <c r="AB108" s="26">
        <v>0.0487804878048781</v>
      </c>
      <c r="AC108" s="18">
        <v>2</v>
      </c>
      <c r="AD108" s="18">
        <v>148</v>
      </c>
      <c r="AE108" s="40">
        <f>IFERROR(AD108/AC108,0)</f>
        <v>74</v>
      </c>
      <c r="AF108" s="17">
        <f t="shared" si="178"/>
        <v>-50</v>
      </c>
      <c r="AG108" s="36">
        <f t="shared" si="179"/>
        <v>-0.337837837837838</v>
      </c>
      <c r="AH108" s="17">
        <v>39</v>
      </c>
      <c r="AI108" s="26">
        <v>0</v>
      </c>
      <c r="AJ108" s="18">
        <v>0</v>
      </c>
      <c r="AK108" s="18">
        <v>0</v>
      </c>
      <c r="AL108" s="40">
        <f>IFERROR(AK108/AJ108,0)</f>
        <v>0</v>
      </c>
      <c r="AM108" s="17">
        <f t="shared" si="180"/>
        <v>0</v>
      </c>
      <c r="AN108" s="36">
        <f t="shared" si="181"/>
        <v>0</v>
      </c>
      <c r="AO108" s="17">
        <v>36</v>
      </c>
      <c r="AP108" s="26">
        <v>0.0277777777777778</v>
      </c>
      <c r="AQ108" s="18">
        <v>1</v>
      </c>
      <c r="AR108" s="18">
        <v>69</v>
      </c>
      <c r="AS108" s="40">
        <f>IFERROR(AR108/AQ108,0)</f>
        <v>69</v>
      </c>
      <c r="AT108" s="17">
        <f t="shared" si="182"/>
        <v>-30</v>
      </c>
      <c r="AU108" s="36">
        <f t="shared" si="183"/>
        <v>-0.434782608695652</v>
      </c>
      <c r="AV108" s="17">
        <v>24</v>
      </c>
      <c r="AW108" s="26">
        <v>0</v>
      </c>
      <c r="AX108" s="18">
        <v>0</v>
      </c>
      <c r="AY108" s="18">
        <v>0</v>
      </c>
      <c r="AZ108" s="40">
        <f>IFERROR(AY108/AX108,0)</f>
        <v>0</v>
      </c>
      <c r="BA108" s="17">
        <f t="shared" si="184"/>
        <v>0</v>
      </c>
      <c r="BB108" s="36">
        <f t="shared" si="185"/>
        <v>0</v>
      </c>
      <c r="BC108" s="17">
        <v>32</v>
      </c>
      <c r="BD108" s="26">
        <v>0</v>
      </c>
      <c r="BE108" s="17">
        <v>0</v>
      </c>
      <c r="BF108" s="18">
        <v>0</v>
      </c>
      <c r="BG108" s="40">
        <f>IFERROR(BF108/BE108,0)</f>
        <v>0</v>
      </c>
      <c r="BH108" s="17">
        <f t="shared" si="186"/>
        <v>0</v>
      </c>
      <c r="BI108" s="36">
        <f t="shared" si="187"/>
        <v>0</v>
      </c>
      <c r="BJ108" s="17">
        <v>36</v>
      </c>
      <c r="BK108" s="32">
        <v>0</v>
      </c>
      <c r="BL108" s="17">
        <v>0</v>
      </c>
      <c r="BM108" s="18">
        <v>0</v>
      </c>
      <c r="BN108" s="40">
        <f>IFERROR(BM108/BL108,0)</f>
        <v>0</v>
      </c>
      <c r="BO108" s="17">
        <f t="shared" si="188"/>
        <v>0</v>
      </c>
      <c r="BP108" s="36">
        <f t="shared" si="189"/>
        <v>0</v>
      </c>
      <c r="BQ108" s="17">
        <v>25</v>
      </c>
      <c r="BR108" s="32">
        <v>0</v>
      </c>
      <c r="BS108" s="18">
        <v>0</v>
      </c>
      <c r="BT108" s="18">
        <v>0</v>
      </c>
      <c r="BU108" s="40">
        <f>IFERROR(BT108/BS108,0)</f>
        <v>0</v>
      </c>
      <c r="BV108" s="17">
        <f t="shared" si="190"/>
        <v>0</v>
      </c>
      <c r="BW108" s="36">
        <f t="shared" si="191"/>
        <v>0</v>
      </c>
      <c r="BX108" s="112">
        <v>17</v>
      </c>
      <c r="BY108" s="117">
        <v>0</v>
      </c>
      <c r="BZ108" s="18">
        <v>0</v>
      </c>
      <c r="CA108" s="112">
        <v>0</v>
      </c>
      <c r="CB108" s="40">
        <f>IFERROR(CA108/BZ108,0)</f>
        <v>0</v>
      </c>
      <c r="CC108" s="17">
        <f t="shared" si="112"/>
        <v>0</v>
      </c>
      <c r="CD108" s="36">
        <f t="shared" si="113"/>
        <v>0</v>
      </c>
      <c r="CE108" s="112">
        <v>0</v>
      </c>
      <c r="CF108" s="117">
        <v>0</v>
      </c>
      <c r="CG108" s="112">
        <v>0</v>
      </c>
      <c r="CH108" s="260">
        <v>0</v>
      </c>
      <c r="CI108" s="40">
        <f>IFERROR(CH108/CG108,0)</f>
        <v>0</v>
      </c>
      <c r="CJ108" s="17">
        <f t="shared" si="114"/>
        <v>0</v>
      </c>
      <c r="CK108" s="36">
        <f t="shared" si="115"/>
        <v>0</v>
      </c>
      <c r="CL108" s="120">
        <v>29</v>
      </c>
      <c r="CM108" s="121">
        <v>0.0344827586206897</v>
      </c>
      <c r="CN108" s="55">
        <v>1</v>
      </c>
      <c r="CO108" s="55">
        <v>69</v>
      </c>
      <c r="CP108" s="40">
        <f>IFERROR(CO108/CN108,0)</f>
        <v>69</v>
      </c>
      <c r="CQ108" s="17">
        <f t="shared" si="116"/>
        <v>-30</v>
      </c>
      <c r="CR108" s="36">
        <f t="shared" si="117"/>
        <v>-0.434782608695652</v>
      </c>
      <c r="CS108" s="122">
        <v>23</v>
      </c>
      <c r="CT108" s="123">
        <v>0.0434782608695652</v>
      </c>
      <c r="CU108" s="122">
        <v>1</v>
      </c>
      <c r="CV108" s="122">
        <v>69</v>
      </c>
      <c r="CW108" s="40">
        <f>IFERROR(CV108/CU108,0)</f>
        <v>69</v>
      </c>
      <c r="CX108" s="17">
        <f t="shared" si="118"/>
        <v>-30</v>
      </c>
      <c r="CY108" s="36">
        <f t="shared" si="119"/>
        <v>-0.434782608695652</v>
      </c>
      <c r="CZ108" s="112">
        <v>19</v>
      </c>
      <c r="DA108" s="117">
        <v>0</v>
      </c>
      <c r="DB108" s="112">
        <v>0</v>
      </c>
      <c r="DC108" s="112">
        <v>0</v>
      </c>
      <c r="DD108" s="40">
        <f>IFERROR(DC108/DB108,0)</f>
        <v>0</v>
      </c>
      <c r="DE108" s="17">
        <f t="shared" si="120"/>
        <v>0</v>
      </c>
      <c r="DF108" s="36">
        <f t="shared" si="121"/>
        <v>0</v>
      </c>
      <c r="DG108" s="126">
        <v>33</v>
      </c>
      <c r="DH108" s="32">
        <v>0.0303030303030303</v>
      </c>
      <c r="DI108" s="17">
        <v>1</v>
      </c>
      <c r="DJ108" s="18">
        <v>74</v>
      </c>
      <c r="DK108" s="40">
        <f>IFERROR(DJ108/DI108,0)</f>
        <v>74</v>
      </c>
      <c r="DL108" s="17">
        <f t="shared" si="122"/>
        <v>-25</v>
      </c>
      <c r="DM108" s="36">
        <f t="shared" si="123"/>
        <v>-0.337837837837838</v>
      </c>
      <c r="DN108" s="33">
        <v>30</v>
      </c>
      <c r="DO108" s="32">
        <v>0.1</v>
      </c>
      <c r="DP108" s="18">
        <v>3</v>
      </c>
      <c r="DQ108" s="18">
        <v>235</v>
      </c>
      <c r="DR108" s="40"/>
      <c r="DS108" s="17">
        <f t="shared" si="125"/>
        <v>-297</v>
      </c>
      <c r="DT108" s="36">
        <f t="shared" si="126"/>
        <v>-1.26382978723404</v>
      </c>
      <c r="DU108" s="18">
        <v>22</v>
      </c>
      <c r="DV108" s="26">
        <v>0</v>
      </c>
      <c r="DW108" s="18">
        <v>0</v>
      </c>
      <c r="DX108" s="18">
        <v>0</v>
      </c>
      <c r="DY108" s="40">
        <f t="shared" si="127"/>
        <v>0</v>
      </c>
      <c r="DZ108" s="17">
        <f t="shared" si="128"/>
        <v>0</v>
      </c>
      <c r="EA108" s="36">
        <f t="shared" si="129"/>
        <v>0</v>
      </c>
      <c r="EB108" s="18">
        <v>36</v>
      </c>
      <c r="EC108" s="26">
        <v>0.0277777777777778</v>
      </c>
      <c r="ED108" s="18">
        <v>1</v>
      </c>
      <c r="EE108" s="18">
        <v>99</v>
      </c>
      <c r="EF108" s="40">
        <f t="shared" si="130"/>
        <v>99</v>
      </c>
      <c r="EG108" s="17">
        <f t="shared" si="131"/>
        <v>0</v>
      </c>
      <c r="EH108" s="36">
        <f t="shared" si="132"/>
        <v>0</v>
      </c>
      <c r="EI108" s="18">
        <v>34</v>
      </c>
      <c r="EJ108" s="26">
        <v>0</v>
      </c>
      <c r="EK108" s="18">
        <v>0</v>
      </c>
      <c r="EL108" s="18">
        <v>0</v>
      </c>
      <c r="EM108" s="40">
        <f>IFERROR(EL108/EK108,0)</f>
        <v>0</v>
      </c>
      <c r="EN108" s="17">
        <f t="shared" si="133"/>
        <v>0</v>
      </c>
      <c r="EO108" s="36">
        <f t="shared" si="134"/>
        <v>0</v>
      </c>
      <c r="EP108" s="18">
        <v>33</v>
      </c>
      <c r="EQ108" s="26">
        <v>0</v>
      </c>
      <c r="ER108" s="18">
        <v>0</v>
      </c>
      <c r="ES108" s="18">
        <v>0</v>
      </c>
      <c r="ET108" s="40">
        <f>IFERROR(ES108/ER108,0)</f>
        <v>0</v>
      </c>
      <c r="EU108" s="17">
        <f t="shared" si="135"/>
        <v>0</v>
      </c>
      <c r="EV108" s="36">
        <f t="shared" si="136"/>
        <v>0</v>
      </c>
      <c r="EW108" s="18">
        <v>20</v>
      </c>
      <c r="EX108" s="26">
        <v>0</v>
      </c>
      <c r="EY108" s="17">
        <v>0</v>
      </c>
      <c r="EZ108" s="18">
        <v>0</v>
      </c>
      <c r="FA108" s="40">
        <f>IFERROR(EZ108/EY108,0)</f>
        <v>0</v>
      </c>
      <c r="FB108" s="17">
        <f t="shared" si="153"/>
        <v>0</v>
      </c>
      <c r="FC108" s="36">
        <f t="shared" si="154"/>
        <v>0</v>
      </c>
      <c r="FD108" s="18">
        <v>32</v>
      </c>
      <c r="FE108" s="26">
        <v>0</v>
      </c>
      <c r="FF108" s="17">
        <v>0</v>
      </c>
      <c r="FG108" s="18">
        <v>0</v>
      </c>
      <c r="FH108" s="40"/>
      <c r="FI108" s="17">
        <f t="shared" si="155"/>
        <v>0</v>
      </c>
      <c r="FJ108" s="36">
        <f t="shared" si="192"/>
        <v>0</v>
      </c>
      <c r="FK108" s="18">
        <v>32</v>
      </c>
      <c r="FL108" s="26">
        <v>0</v>
      </c>
      <c r="FM108" s="17">
        <v>0</v>
      </c>
      <c r="FN108" s="18">
        <v>0</v>
      </c>
      <c r="FO108" s="40"/>
      <c r="FP108" s="17">
        <f t="shared" si="157"/>
        <v>0</v>
      </c>
      <c r="FQ108" s="36">
        <f t="shared" si="158"/>
        <v>0</v>
      </c>
      <c r="FR108" s="18">
        <v>31</v>
      </c>
      <c r="FS108" s="26">
        <v>0</v>
      </c>
      <c r="FT108" s="17">
        <v>0</v>
      </c>
      <c r="FU108" s="18">
        <v>0</v>
      </c>
      <c r="FV108" s="40"/>
      <c r="FW108" s="17">
        <f t="shared" si="159"/>
        <v>0</v>
      </c>
      <c r="FX108" s="36">
        <f t="shared" si="160"/>
        <v>0</v>
      </c>
      <c r="FY108" s="18">
        <v>28</v>
      </c>
      <c r="FZ108" s="26">
        <v>0</v>
      </c>
      <c r="GA108" s="17">
        <v>0</v>
      </c>
      <c r="GB108" s="18">
        <v>0</v>
      </c>
      <c r="GC108" s="40"/>
      <c r="GD108" s="17">
        <f t="shared" si="161"/>
        <v>0</v>
      </c>
      <c r="GE108" s="36">
        <f t="shared" si="162"/>
        <v>0</v>
      </c>
      <c r="GF108" s="18">
        <v>24</v>
      </c>
      <c r="GG108" s="26">
        <v>0.0416666666666667</v>
      </c>
      <c r="GH108" s="18">
        <v>1</v>
      </c>
      <c r="GI108" s="18">
        <v>69</v>
      </c>
      <c r="GJ108" s="40"/>
      <c r="GK108" s="17">
        <f t="shared" si="163"/>
        <v>-99</v>
      </c>
      <c r="GL108" s="36">
        <f t="shared" si="164"/>
        <v>-1.43478260869565</v>
      </c>
      <c r="GM108" s="18">
        <v>29</v>
      </c>
      <c r="GN108" s="26">
        <v>0</v>
      </c>
      <c r="GO108" s="18">
        <v>0</v>
      </c>
      <c r="GP108" s="18">
        <v>0</v>
      </c>
      <c r="GQ108" s="40"/>
      <c r="GR108" s="17">
        <f t="shared" si="165"/>
        <v>0</v>
      </c>
      <c r="GS108" s="36">
        <f t="shared" si="166"/>
        <v>0</v>
      </c>
      <c r="GT108" s="18">
        <v>29</v>
      </c>
      <c r="GU108" s="26">
        <v>0</v>
      </c>
      <c r="GV108" s="18">
        <v>0</v>
      </c>
      <c r="GW108" s="18">
        <v>0</v>
      </c>
      <c r="GX108" s="40"/>
      <c r="GY108" s="17"/>
      <c r="GZ108" s="36"/>
      <c r="HA108" s="18">
        <v>32</v>
      </c>
      <c r="HB108" s="26">
        <v>0</v>
      </c>
      <c r="HC108" s="18">
        <v>0</v>
      </c>
      <c r="HD108" s="18">
        <v>0</v>
      </c>
      <c r="HE108" s="40"/>
      <c r="HF108" s="17">
        <f t="shared" si="167"/>
        <v>0</v>
      </c>
      <c r="HG108" s="36">
        <f t="shared" si="168"/>
        <v>0</v>
      </c>
      <c r="HH108" s="18">
        <v>36</v>
      </c>
      <c r="HI108" s="26">
        <v>0</v>
      </c>
      <c r="HJ108" s="17">
        <v>0</v>
      </c>
      <c r="HK108" s="18">
        <v>0</v>
      </c>
      <c r="HL108" s="40"/>
      <c r="HM108" s="17">
        <f t="shared" si="169"/>
        <v>0</v>
      </c>
      <c r="HN108" s="36">
        <f t="shared" si="170"/>
        <v>0</v>
      </c>
      <c r="HO108" s="18"/>
      <c r="HP108" s="26"/>
      <c r="HQ108" s="17"/>
      <c r="HR108" s="18"/>
      <c r="HS108" s="40"/>
      <c r="HT108" s="17"/>
      <c r="HU108" s="36"/>
      <c r="HV108" s="17">
        <v>51</v>
      </c>
      <c r="HW108" s="17">
        <v>4908.1</v>
      </c>
      <c r="HX108" s="18">
        <v>9</v>
      </c>
      <c r="HY108" s="18">
        <v>866</v>
      </c>
      <c r="HZ108" s="17">
        <v>20</v>
      </c>
      <c r="IA108" s="17">
        <v>1552</v>
      </c>
      <c r="IB108" s="17">
        <v>38</v>
      </c>
      <c r="IC108" s="17">
        <v>2606</v>
      </c>
      <c r="ID108" s="17">
        <v>19</v>
      </c>
      <c r="IE108" s="17">
        <v>1272</v>
      </c>
      <c r="IF108" s="16"/>
      <c r="IG108" s="16"/>
      <c r="IH108" s="41"/>
      <c r="II108" s="41"/>
      <c r="IJ108" s="41"/>
      <c r="IK108" s="41"/>
      <c r="IL108" s="18"/>
      <c r="IM108" s="41"/>
      <c r="IN108" s="41"/>
      <c r="IO108" s="41"/>
      <c r="IP108" s="18"/>
      <c r="IQ108" s="18"/>
      <c r="IR108" s="18">
        <f t="shared" si="139"/>
        <v>12</v>
      </c>
      <c r="IS108" s="18">
        <f t="shared" si="140"/>
        <v>901</v>
      </c>
      <c r="IT108" s="17">
        <v>99</v>
      </c>
      <c r="IU108" s="17">
        <f>IFERROR((IS108/IR108-IT108)*IR108,0)</f>
        <v>-287</v>
      </c>
      <c r="IV108" s="36">
        <f t="shared" si="141"/>
        <v>-0.318534961154273</v>
      </c>
      <c r="IW108" s="18">
        <f t="shared" si="142"/>
        <v>149</v>
      </c>
      <c r="IX108" s="42">
        <f t="shared" si="143"/>
        <v>12105.1</v>
      </c>
      <c r="IY108" s="43"/>
      <c r="IZ108" s="43"/>
    </row>
    <row r="109" customFormat="1" hidden="1" spans="1:260">
      <c r="A109" s="16"/>
      <c r="B109" s="20" t="s">
        <v>211</v>
      </c>
      <c r="C109" s="18">
        <v>6939962755380</v>
      </c>
      <c r="D109" s="18">
        <v>21063510001496</v>
      </c>
      <c r="E109" s="17" t="s">
        <v>361</v>
      </c>
      <c r="F109" s="19" t="s">
        <v>362</v>
      </c>
      <c r="G109" s="17" t="s">
        <v>136</v>
      </c>
      <c r="H109" s="26">
        <f>VLOOKUP(C109,供应链!E:J,6,0)</f>
        <v>0</v>
      </c>
      <c r="I109" s="17">
        <f>VLOOKUP(C109,供应链!E:H,4,0)</f>
        <v>0</v>
      </c>
      <c r="J109" s="17">
        <f>VLOOKUP(C109,供应链!E:K,7,0)</f>
        <v>0</v>
      </c>
      <c r="K109" s="18" t="str">
        <f>VLOOKUP(C109,供应链!E:I,5,0)</f>
        <v>-</v>
      </c>
      <c r="L109" s="27">
        <f t="shared" si="102"/>
        <v>3.11960568184182e-5</v>
      </c>
      <c r="M109" s="17">
        <v>80</v>
      </c>
      <c r="N109" s="26">
        <v>0</v>
      </c>
      <c r="O109" s="18">
        <v>0</v>
      </c>
      <c r="P109" s="18">
        <v>0</v>
      </c>
      <c r="Q109" s="40"/>
      <c r="R109" s="17">
        <f t="shared" si="174"/>
        <v>0</v>
      </c>
      <c r="S109" s="36">
        <f t="shared" si="175"/>
        <v>0</v>
      </c>
      <c r="T109" s="17">
        <v>71</v>
      </c>
      <c r="U109" s="26">
        <v>0</v>
      </c>
      <c r="V109" s="18">
        <v>0</v>
      </c>
      <c r="W109" s="18">
        <v>0</v>
      </c>
      <c r="X109" s="40"/>
      <c r="Y109" s="17">
        <f t="shared" si="176"/>
        <v>0</v>
      </c>
      <c r="Z109" s="36">
        <f t="shared" si="177"/>
        <v>0</v>
      </c>
      <c r="AA109" s="17">
        <v>78</v>
      </c>
      <c r="AB109" s="26">
        <v>0</v>
      </c>
      <c r="AC109" s="18">
        <v>0</v>
      </c>
      <c r="AD109" s="18">
        <v>0</v>
      </c>
      <c r="AE109" s="40">
        <f>IFERROR(AD109/AC109,0)</f>
        <v>0</v>
      </c>
      <c r="AF109" s="17">
        <f t="shared" si="178"/>
        <v>0</v>
      </c>
      <c r="AG109" s="36">
        <f t="shared" si="179"/>
        <v>0</v>
      </c>
      <c r="AH109" s="17">
        <v>55</v>
      </c>
      <c r="AI109" s="26">
        <v>0</v>
      </c>
      <c r="AJ109" s="18">
        <v>0</v>
      </c>
      <c r="AK109" s="18">
        <v>0</v>
      </c>
      <c r="AL109" s="40">
        <f>IFERROR(AK109/AJ109,0)</f>
        <v>0</v>
      </c>
      <c r="AM109" s="17">
        <f t="shared" si="180"/>
        <v>0</v>
      </c>
      <c r="AN109" s="36">
        <f t="shared" si="181"/>
        <v>0</v>
      </c>
      <c r="AO109" s="17">
        <v>67</v>
      </c>
      <c r="AP109" s="26">
        <v>0</v>
      </c>
      <c r="AQ109" s="18">
        <v>0</v>
      </c>
      <c r="AR109" s="18">
        <v>0</v>
      </c>
      <c r="AS109" s="40">
        <f>IFERROR(AR109/AQ109,0)</f>
        <v>0</v>
      </c>
      <c r="AT109" s="17">
        <f t="shared" si="182"/>
        <v>0</v>
      </c>
      <c r="AU109" s="36">
        <f t="shared" si="183"/>
        <v>0</v>
      </c>
      <c r="AV109" s="17">
        <v>63</v>
      </c>
      <c r="AW109" s="26">
        <v>0</v>
      </c>
      <c r="AX109" s="18">
        <v>0</v>
      </c>
      <c r="AY109" s="18">
        <v>0</v>
      </c>
      <c r="AZ109" s="40">
        <f>IFERROR(AY109/AX109,0)</f>
        <v>0</v>
      </c>
      <c r="BA109" s="17">
        <f t="shared" si="184"/>
        <v>0</v>
      </c>
      <c r="BB109" s="36">
        <f t="shared" si="185"/>
        <v>0</v>
      </c>
      <c r="BC109" s="17">
        <v>59</v>
      </c>
      <c r="BD109" s="26">
        <v>0</v>
      </c>
      <c r="BE109" s="17">
        <v>0</v>
      </c>
      <c r="BF109" s="18">
        <v>0</v>
      </c>
      <c r="BG109" s="40">
        <f>IFERROR(BF109/BE109,0)</f>
        <v>0</v>
      </c>
      <c r="BH109" s="17">
        <f t="shared" si="186"/>
        <v>0</v>
      </c>
      <c r="BI109" s="36">
        <f t="shared" si="187"/>
        <v>0</v>
      </c>
      <c r="BJ109" s="17">
        <v>43</v>
      </c>
      <c r="BK109" s="32">
        <v>0</v>
      </c>
      <c r="BL109" s="17">
        <v>0</v>
      </c>
      <c r="BM109" s="18">
        <v>0</v>
      </c>
      <c r="BN109" s="40">
        <f>IFERROR(BM109/BL109,0)</f>
        <v>0</v>
      </c>
      <c r="BO109" s="17">
        <f t="shared" si="188"/>
        <v>0</v>
      </c>
      <c r="BP109" s="36">
        <f t="shared" si="189"/>
        <v>0</v>
      </c>
      <c r="BQ109" s="17">
        <v>54</v>
      </c>
      <c r="BR109" s="32">
        <v>0</v>
      </c>
      <c r="BS109" s="18">
        <v>0</v>
      </c>
      <c r="BT109" s="18">
        <v>0</v>
      </c>
      <c r="BU109" s="40">
        <f>IFERROR(BT109/BS109,0)</f>
        <v>0</v>
      </c>
      <c r="BV109" s="17">
        <f t="shared" si="190"/>
        <v>0</v>
      </c>
      <c r="BW109" s="36">
        <f t="shared" si="191"/>
        <v>0</v>
      </c>
      <c r="BX109" s="112">
        <v>35</v>
      </c>
      <c r="BY109" s="117">
        <v>0</v>
      </c>
      <c r="BZ109" s="18">
        <v>0</v>
      </c>
      <c r="CA109" s="112">
        <v>0</v>
      </c>
      <c r="CB109" s="40">
        <f>IFERROR(CA109/BZ109,0)</f>
        <v>0</v>
      </c>
      <c r="CC109" s="17">
        <f t="shared" si="112"/>
        <v>0</v>
      </c>
      <c r="CD109" s="36">
        <f t="shared" si="113"/>
        <v>0</v>
      </c>
      <c r="CE109" s="112">
        <v>0</v>
      </c>
      <c r="CF109" s="117">
        <v>0</v>
      </c>
      <c r="CG109" s="112">
        <v>0</v>
      </c>
      <c r="CH109" s="260">
        <v>0</v>
      </c>
      <c r="CI109" s="40">
        <f>IFERROR(CH109/CG109,0)</f>
        <v>0</v>
      </c>
      <c r="CJ109" s="17">
        <f t="shared" si="114"/>
        <v>0</v>
      </c>
      <c r="CK109" s="36">
        <f t="shared" si="115"/>
        <v>0</v>
      </c>
      <c r="CL109" s="120">
        <v>37</v>
      </c>
      <c r="CM109" s="121">
        <v>0</v>
      </c>
      <c r="CN109" s="55">
        <v>0</v>
      </c>
      <c r="CO109" s="55">
        <v>0</v>
      </c>
      <c r="CP109" s="40">
        <f>IFERROR(CO109/CN109,0)</f>
        <v>0</v>
      </c>
      <c r="CQ109" s="17">
        <f t="shared" si="116"/>
        <v>0</v>
      </c>
      <c r="CR109" s="36">
        <f t="shared" si="117"/>
        <v>0</v>
      </c>
      <c r="CS109" s="122">
        <v>47</v>
      </c>
      <c r="CT109" s="123">
        <v>0</v>
      </c>
      <c r="CU109" s="122">
        <v>0</v>
      </c>
      <c r="CV109" s="122">
        <v>0</v>
      </c>
      <c r="CW109" s="40">
        <f>IFERROR(CV109/CU109,0)</f>
        <v>0</v>
      </c>
      <c r="CX109" s="17">
        <f t="shared" si="118"/>
        <v>0</v>
      </c>
      <c r="CY109" s="36">
        <f t="shared" si="119"/>
        <v>0</v>
      </c>
      <c r="CZ109" s="112">
        <v>47</v>
      </c>
      <c r="DA109" s="117">
        <v>0</v>
      </c>
      <c r="DB109" s="112">
        <v>0</v>
      </c>
      <c r="DC109" s="112">
        <v>0</v>
      </c>
      <c r="DD109" s="40">
        <f>IFERROR(DC109/DB109,0)</f>
        <v>0</v>
      </c>
      <c r="DE109" s="17">
        <f t="shared" si="120"/>
        <v>0</v>
      </c>
      <c r="DF109" s="36">
        <f t="shared" si="121"/>
        <v>0</v>
      </c>
      <c r="DG109" s="126">
        <v>66</v>
      </c>
      <c r="DH109" s="32">
        <v>0</v>
      </c>
      <c r="DI109" s="17">
        <v>0</v>
      </c>
      <c r="DJ109" s="18">
        <v>0</v>
      </c>
      <c r="DK109" s="40">
        <f>IFERROR(DJ109/DI109,0)</f>
        <v>0</v>
      </c>
      <c r="DL109" s="17">
        <f t="shared" si="122"/>
        <v>0</v>
      </c>
      <c r="DM109" s="36">
        <f t="shared" si="123"/>
        <v>0</v>
      </c>
      <c r="DN109" s="33">
        <v>82</v>
      </c>
      <c r="DO109" s="32">
        <v>0</v>
      </c>
      <c r="DP109" s="18">
        <v>0</v>
      </c>
      <c r="DQ109" s="18">
        <v>0</v>
      </c>
      <c r="DR109" s="40"/>
      <c r="DS109" s="17">
        <f t="shared" si="125"/>
        <v>0</v>
      </c>
      <c r="DT109" s="36">
        <f t="shared" si="126"/>
        <v>0</v>
      </c>
      <c r="DU109" s="18">
        <v>71</v>
      </c>
      <c r="DV109" s="26">
        <v>0</v>
      </c>
      <c r="DW109" s="18">
        <v>0</v>
      </c>
      <c r="DX109" s="18">
        <v>0</v>
      </c>
      <c r="DY109" s="40">
        <f t="shared" si="127"/>
        <v>0</v>
      </c>
      <c r="DZ109" s="17">
        <f t="shared" si="128"/>
        <v>0</v>
      </c>
      <c r="EA109" s="36">
        <f t="shared" si="129"/>
        <v>0</v>
      </c>
      <c r="EB109" s="18">
        <v>113</v>
      </c>
      <c r="EC109" s="26">
        <v>0</v>
      </c>
      <c r="ED109" s="18">
        <v>0</v>
      </c>
      <c r="EE109" s="18">
        <v>0</v>
      </c>
      <c r="EF109" s="40">
        <f t="shared" si="130"/>
        <v>0</v>
      </c>
      <c r="EG109" s="17">
        <f t="shared" si="131"/>
        <v>0</v>
      </c>
      <c r="EH109" s="36">
        <f t="shared" si="132"/>
        <v>0</v>
      </c>
      <c r="EI109" s="18">
        <v>75</v>
      </c>
      <c r="EJ109" s="26">
        <v>0</v>
      </c>
      <c r="EK109" s="18">
        <v>0</v>
      </c>
      <c r="EL109" s="18">
        <v>0</v>
      </c>
      <c r="EM109" s="40">
        <f>IFERROR(EL109/EK109,0)</f>
        <v>0</v>
      </c>
      <c r="EN109" s="17">
        <f t="shared" si="133"/>
        <v>0</v>
      </c>
      <c r="EO109" s="36">
        <f t="shared" si="134"/>
        <v>0</v>
      </c>
      <c r="EP109" s="18">
        <v>66</v>
      </c>
      <c r="EQ109" s="26">
        <v>0.0303030303030303</v>
      </c>
      <c r="ER109" s="18">
        <v>2</v>
      </c>
      <c r="ES109" s="18">
        <v>798</v>
      </c>
      <c r="ET109" s="40">
        <f>IFERROR(ES109/ER109,0)</f>
        <v>399</v>
      </c>
      <c r="EU109" s="17">
        <f t="shared" si="135"/>
        <v>-400</v>
      </c>
      <c r="EV109" s="36">
        <f t="shared" si="136"/>
        <v>-0.50125313283208</v>
      </c>
      <c r="EW109" s="18">
        <v>39</v>
      </c>
      <c r="EX109" s="26">
        <v>0</v>
      </c>
      <c r="EY109" s="17">
        <v>0</v>
      </c>
      <c r="EZ109" s="18">
        <v>0</v>
      </c>
      <c r="FA109" s="40">
        <f>IFERROR(EZ109/EY109,0)</f>
        <v>0</v>
      </c>
      <c r="FB109" s="17">
        <f t="shared" si="153"/>
        <v>0</v>
      </c>
      <c r="FC109" s="36">
        <f t="shared" si="154"/>
        <v>0</v>
      </c>
      <c r="FD109" s="18">
        <v>42</v>
      </c>
      <c r="FE109" s="26">
        <v>0</v>
      </c>
      <c r="FF109" s="17">
        <v>0</v>
      </c>
      <c r="FG109" s="18">
        <v>0</v>
      </c>
      <c r="FH109" s="40"/>
      <c r="FI109" s="17">
        <f t="shared" si="155"/>
        <v>0</v>
      </c>
      <c r="FJ109" s="36">
        <f t="shared" si="192"/>
        <v>0</v>
      </c>
      <c r="FK109" s="18">
        <v>45</v>
      </c>
      <c r="FL109" s="26">
        <v>0</v>
      </c>
      <c r="FM109" s="17">
        <v>0</v>
      </c>
      <c r="FN109" s="18">
        <v>0</v>
      </c>
      <c r="FO109" s="40"/>
      <c r="FP109" s="17">
        <f t="shared" si="157"/>
        <v>0</v>
      </c>
      <c r="FQ109" s="36">
        <f t="shared" si="158"/>
        <v>0</v>
      </c>
      <c r="FR109" s="18">
        <v>25</v>
      </c>
      <c r="FS109" s="26">
        <v>0.04</v>
      </c>
      <c r="FT109" s="17">
        <v>1</v>
      </c>
      <c r="FU109" s="18">
        <v>399</v>
      </c>
      <c r="FV109" s="40"/>
      <c r="FW109" s="17">
        <f t="shared" si="159"/>
        <v>-599</v>
      </c>
      <c r="FX109" s="36">
        <f t="shared" si="160"/>
        <v>-1.50125313283208</v>
      </c>
      <c r="FY109" s="18">
        <v>50</v>
      </c>
      <c r="FZ109" s="26">
        <v>0</v>
      </c>
      <c r="GA109" s="17">
        <v>0</v>
      </c>
      <c r="GB109" s="18">
        <v>0</v>
      </c>
      <c r="GC109" s="40"/>
      <c r="GD109" s="17">
        <f t="shared" si="161"/>
        <v>0</v>
      </c>
      <c r="GE109" s="36">
        <f t="shared" si="162"/>
        <v>0</v>
      </c>
      <c r="GF109" s="18">
        <v>58</v>
      </c>
      <c r="GG109" s="26">
        <v>0</v>
      </c>
      <c r="GH109" s="18">
        <v>0</v>
      </c>
      <c r="GI109" s="18">
        <v>0</v>
      </c>
      <c r="GJ109" s="40"/>
      <c r="GK109" s="17">
        <f t="shared" si="163"/>
        <v>0</v>
      </c>
      <c r="GL109" s="36">
        <f t="shared" si="164"/>
        <v>0</v>
      </c>
      <c r="GM109" s="18">
        <v>49</v>
      </c>
      <c r="GN109" s="26">
        <v>0</v>
      </c>
      <c r="GO109" s="18">
        <v>0</v>
      </c>
      <c r="GP109" s="18">
        <v>0</v>
      </c>
      <c r="GQ109" s="40"/>
      <c r="GR109" s="17">
        <f t="shared" si="165"/>
        <v>0</v>
      </c>
      <c r="GS109" s="36">
        <f t="shared" si="166"/>
        <v>0</v>
      </c>
      <c r="GT109" s="18">
        <v>61</v>
      </c>
      <c r="GU109" s="26">
        <v>0</v>
      </c>
      <c r="GV109" s="18">
        <v>0</v>
      </c>
      <c r="GW109" s="18">
        <v>0</v>
      </c>
      <c r="GX109" s="40"/>
      <c r="GY109" s="17"/>
      <c r="GZ109" s="36"/>
      <c r="HA109" s="18">
        <v>47</v>
      </c>
      <c r="HB109" s="26">
        <v>0</v>
      </c>
      <c r="HC109" s="18">
        <v>0</v>
      </c>
      <c r="HD109" s="18">
        <v>0</v>
      </c>
      <c r="HE109" s="40"/>
      <c r="HF109" s="17">
        <f t="shared" si="167"/>
        <v>0</v>
      </c>
      <c r="HG109" s="36">
        <f t="shared" si="168"/>
        <v>0</v>
      </c>
      <c r="HH109" s="18">
        <v>54</v>
      </c>
      <c r="HI109" s="26">
        <v>0</v>
      </c>
      <c r="HJ109" s="17">
        <v>0</v>
      </c>
      <c r="HK109" s="18">
        <v>0</v>
      </c>
      <c r="HL109" s="40"/>
      <c r="HM109" s="17">
        <f t="shared" si="169"/>
        <v>0</v>
      </c>
      <c r="HN109" s="36">
        <f t="shared" si="170"/>
        <v>0</v>
      </c>
      <c r="HO109" s="18"/>
      <c r="HP109" s="26"/>
      <c r="HQ109" s="17"/>
      <c r="HR109" s="18"/>
      <c r="HS109" s="40"/>
      <c r="HT109" s="17"/>
      <c r="HU109" s="36"/>
      <c r="HV109" s="17">
        <v>55</v>
      </c>
      <c r="HW109" s="17">
        <v>32412.83</v>
      </c>
      <c r="HX109" s="18">
        <v>11</v>
      </c>
      <c r="HY109" s="18">
        <v>6660.08</v>
      </c>
      <c r="HZ109" s="17">
        <v>21</v>
      </c>
      <c r="IA109" s="17">
        <v>13064</v>
      </c>
      <c r="IB109" s="17">
        <v>11</v>
      </c>
      <c r="IC109" s="17">
        <v>6554</v>
      </c>
      <c r="ID109" s="17">
        <v>6</v>
      </c>
      <c r="IE109" s="17">
        <v>3584</v>
      </c>
      <c r="IF109" s="16"/>
      <c r="IG109" s="16"/>
      <c r="IH109" s="41"/>
      <c r="II109" s="41"/>
      <c r="IJ109" s="41"/>
      <c r="IK109" s="41"/>
      <c r="IL109" s="18"/>
      <c r="IM109" s="41"/>
      <c r="IN109" s="41"/>
      <c r="IO109" s="41"/>
      <c r="IP109" s="18"/>
      <c r="IQ109" s="18"/>
      <c r="IR109" s="18">
        <f t="shared" si="139"/>
        <v>3</v>
      </c>
      <c r="IS109" s="18">
        <f t="shared" si="140"/>
        <v>1197</v>
      </c>
      <c r="IT109" s="17">
        <v>599</v>
      </c>
      <c r="IU109" s="17">
        <f>IFERROR((IS109/IR109-IT109)*IR109,0)</f>
        <v>-600</v>
      </c>
      <c r="IV109" s="36">
        <f t="shared" si="141"/>
        <v>-0.50125313283208</v>
      </c>
      <c r="IW109" s="18">
        <f t="shared" si="142"/>
        <v>107</v>
      </c>
      <c r="IX109" s="42">
        <f t="shared" si="143"/>
        <v>63471.91</v>
      </c>
      <c r="IY109" s="43"/>
      <c r="IZ109" s="43"/>
    </row>
    <row r="110" hidden="1" spans="1:260">
      <c r="A110" s="16"/>
      <c r="B110" s="17" t="s">
        <v>35</v>
      </c>
      <c r="C110" s="18">
        <v>6939962758855</v>
      </c>
      <c r="D110" s="18">
        <v>21061010002910</v>
      </c>
      <c r="E110" s="17" t="s">
        <v>363</v>
      </c>
      <c r="F110" s="19" t="s">
        <v>364</v>
      </c>
      <c r="G110" s="17" t="s">
        <v>136</v>
      </c>
      <c r="H110" s="26">
        <f>VLOOKUP(C110,供应链!E:J,6,0)</f>
        <v>0</v>
      </c>
      <c r="I110" s="17">
        <f>VLOOKUP(C110,供应链!E:H,4,0)</f>
        <v>0</v>
      </c>
      <c r="J110" s="17">
        <f>VLOOKUP(C110,供应链!E:K,7,0)</f>
        <v>0</v>
      </c>
      <c r="K110" s="18" t="str">
        <f>VLOOKUP(C110,供应链!E:I,5,0)</f>
        <v>-</v>
      </c>
      <c r="L110" s="27">
        <f t="shared" si="102"/>
        <v>0.000197575026516648</v>
      </c>
      <c r="M110" s="17">
        <v>153</v>
      </c>
      <c r="N110" s="26">
        <v>0</v>
      </c>
      <c r="O110" s="18">
        <v>0</v>
      </c>
      <c r="P110" s="18">
        <v>0</v>
      </c>
      <c r="Q110" s="40"/>
      <c r="R110" s="17">
        <f t="shared" si="174"/>
        <v>0</v>
      </c>
      <c r="S110" s="36">
        <f t="shared" si="175"/>
        <v>0</v>
      </c>
      <c r="T110" s="17">
        <v>137</v>
      </c>
      <c r="U110" s="26">
        <v>0</v>
      </c>
      <c r="V110" s="18">
        <v>0</v>
      </c>
      <c r="W110" s="18">
        <v>0</v>
      </c>
      <c r="X110" s="40"/>
      <c r="Y110" s="17">
        <f t="shared" si="176"/>
        <v>0</v>
      </c>
      <c r="Z110" s="36">
        <f t="shared" si="177"/>
        <v>0</v>
      </c>
      <c r="AA110" s="17">
        <v>117</v>
      </c>
      <c r="AB110" s="26">
        <v>0</v>
      </c>
      <c r="AC110" s="18">
        <v>0</v>
      </c>
      <c r="AD110" s="18">
        <v>0</v>
      </c>
      <c r="AE110" s="40">
        <f>IFERROR(AD110/AC110,0)</f>
        <v>0</v>
      </c>
      <c r="AF110" s="17">
        <f t="shared" si="178"/>
        <v>0</v>
      </c>
      <c r="AG110" s="36">
        <f t="shared" si="179"/>
        <v>0</v>
      </c>
      <c r="AH110" s="17">
        <v>104</v>
      </c>
      <c r="AI110" s="26">
        <v>0</v>
      </c>
      <c r="AJ110" s="18">
        <v>0</v>
      </c>
      <c r="AK110" s="18">
        <v>0</v>
      </c>
      <c r="AL110" s="40">
        <f>IFERROR(AK110/AJ110,0)</f>
        <v>0</v>
      </c>
      <c r="AM110" s="17">
        <f t="shared" si="180"/>
        <v>0</v>
      </c>
      <c r="AN110" s="36">
        <f t="shared" si="181"/>
        <v>0</v>
      </c>
      <c r="AO110" s="17">
        <v>68</v>
      </c>
      <c r="AP110" s="26">
        <v>0</v>
      </c>
      <c r="AQ110" s="18">
        <v>0</v>
      </c>
      <c r="AR110" s="18">
        <v>0</v>
      </c>
      <c r="AS110" s="40">
        <f>IFERROR(AR110/AQ110,0)</f>
        <v>0</v>
      </c>
      <c r="AT110" s="17">
        <f t="shared" si="182"/>
        <v>0</v>
      </c>
      <c r="AU110" s="36">
        <f t="shared" si="183"/>
        <v>0</v>
      </c>
      <c r="AV110" s="17">
        <v>89</v>
      </c>
      <c r="AW110" s="26">
        <v>0</v>
      </c>
      <c r="AX110" s="18">
        <v>0</v>
      </c>
      <c r="AY110" s="18">
        <v>0</v>
      </c>
      <c r="AZ110" s="40">
        <f>IFERROR(AY110/AX110,0)</f>
        <v>0</v>
      </c>
      <c r="BA110" s="17">
        <f t="shared" si="184"/>
        <v>0</v>
      </c>
      <c r="BB110" s="36">
        <f t="shared" si="185"/>
        <v>0</v>
      </c>
      <c r="BC110" s="17">
        <v>91</v>
      </c>
      <c r="BD110" s="26">
        <v>0.010989010989011</v>
      </c>
      <c r="BE110" s="17">
        <v>1</v>
      </c>
      <c r="BF110" s="18">
        <v>259</v>
      </c>
      <c r="BG110" s="40">
        <f>IFERROR(BF110/BE110,0)</f>
        <v>259</v>
      </c>
      <c r="BH110" s="17">
        <f t="shared" si="186"/>
        <v>0</v>
      </c>
      <c r="BI110" s="36">
        <f t="shared" si="187"/>
        <v>0</v>
      </c>
      <c r="BJ110" s="17">
        <v>75</v>
      </c>
      <c r="BK110" s="32">
        <v>0.0133333333333333</v>
      </c>
      <c r="BL110" s="17">
        <v>1</v>
      </c>
      <c r="BM110" s="18">
        <v>249</v>
      </c>
      <c r="BN110" s="40">
        <f>IFERROR(BM110/BL110,0)</f>
        <v>249</v>
      </c>
      <c r="BO110" s="17">
        <f t="shared" si="188"/>
        <v>-10</v>
      </c>
      <c r="BP110" s="36">
        <f t="shared" si="189"/>
        <v>-0.0401606425702811</v>
      </c>
      <c r="BQ110" s="17">
        <v>95</v>
      </c>
      <c r="BR110" s="32">
        <v>0</v>
      </c>
      <c r="BS110" s="18">
        <v>0</v>
      </c>
      <c r="BT110" s="18">
        <v>0</v>
      </c>
      <c r="BU110" s="40">
        <f>IFERROR(BT110/BS110,0)</f>
        <v>0</v>
      </c>
      <c r="BV110" s="17">
        <f t="shared" si="190"/>
        <v>0</v>
      </c>
      <c r="BW110" s="36">
        <f t="shared" si="191"/>
        <v>0</v>
      </c>
      <c r="BX110" s="112">
        <v>83</v>
      </c>
      <c r="BY110" s="117">
        <v>0.0120481927710843</v>
      </c>
      <c r="BZ110" s="18">
        <v>1</v>
      </c>
      <c r="CA110" s="112">
        <v>259</v>
      </c>
      <c r="CB110" s="40">
        <f>IFERROR(CA110/BZ110,0)</f>
        <v>259</v>
      </c>
      <c r="CC110" s="17">
        <f t="shared" si="112"/>
        <v>0</v>
      </c>
      <c r="CD110" s="36">
        <f t="shared" si="113"/>
        <v>0</v>
      </c>
      <c r="CE110" s="112">
        <v>83</v>
      </c>
      <c r="CF110" s="117">
        <v>0</v>
      </c>
      <c r="CG110" s="112">
        <v>0</v>
      </c>
      <c r="CH110" s="260">
        <v>0</v>
      </c>
      <c r="CI110" s="40">
        <f>IFERROR(CH110/CG110,0)</f>
        <v>0</v>
      </c>
      <c r="CJ110" s="17">
        <f t="shared" si="114"/>
        <v>0</v>
      </c>
      <c r="CK110" s="36">
        <f t="shared" si="115"/>
        <v>0</v>
      </c>
      <c r="CL110" s="120">
        <v>75</v>
      </c>
      <c r="CM110" s="121">
        <v>0</v>
      </c>
      <c r="CN110" s="55">
        <v>0</v>
      </c>
      <c r="CO110" s="55">
        <v>0</v>
      </c>
      <c r="CP110" s="40">
        <f>IFERROR(CO110/CN110,0)</f>
        <v>0</v>
      </c>
      <c r="CQ110" s="17">
        <f t="shared" si="116"/>
        <v>0</v>
      </c>
      <c r="CR110" s="36">
        <f t="shared" si="117"/>
        <v>0</v>
      </c>
      <c r="CS110" s="122">
        <v>80</v>
      </c>
      <c r="CT110" s="123">
        <v>0</v>
      </c>
      <c r="CU110" s="122">
        <v>0</v>
      </c>
      <c r="CV110" s="122">
        <v>0</v>
      </c>
      <c r="CW110" s="40">
        <f>IFERROR(CV110/CU110,0)</f>
        <v>0</v>
      </c>
      <c r="CX110" s="17">
        <f t="shared" si="118"/>
        <v>0</v>
      </c>
      <c r="CY110" s="36">
        <f t="shared" si="119"/>
        <v>0</v>
      </c>
      <c r="CZ110" s="112">
        <v>90</v>
      </c>
      <c r="DA110" s="117">
        <v>0.0333333333333333</v>
      </c>
      <c r="DB110" s="112">
        <v>3</v>
      </c>
      <c r="DC110" s="112">
        <v>717</v>
      </c>
      <c r="DD110" s="40">
        <f>IFERROR(DC110/DB110,0)</f>
        <v>239</v>
      </c>
      <c r="DE110" s="17">
        <f t="shared" si="120"/>
        <v>-60</v>
      </c>
      <c r="DF110" s="36">
        <f t="shared" si="121"/>
        <v>-0.0836820083682008</v>
      </c>
      <c r="DG110" s="126">
        <v>128</v>
      </c>
      <c r="DH110" s="32">
        <v>0</v>
      </c>
      <c r="DI110" s="17">
        <v>0</v>
      </c>
      <c r="DJ110" s="18">
        <v>0</v>
      </c>
      <c r="DK110" s="40">
        <f>IFERROR(DJ110/DI110,0)</f>
        <v>0</v>
      </c>
      <c r="DL110" s="17">
        <f t="shared" si="122"/>
        <v>0</v>
      </c>
      <c r="DM110" s="36">
        <f t="shared" si="123"/>
        <v>0</v>
      </c>
      <c r="DN110" s="33">
        <v>166</v>
      </c>
      <c r="DO110" s="32">
        <v>0.00602409638554217</v>
      </c>
      <c r="DP110" s="18">
        <v>1</v>
      </c>
      <c r="DQ110" s="18">
        <v>249</v>
      </c>
      <c r="DR110" s="40"/>
      <c r="DS110" s="17">
        <f t="shared" si="125"/>
        <v>-259</v>
      </c>
      <c r="DT110" s="36">
        <f t="shared" si="126"/>
        <v>-1.04016064257028</v>
      </c>
      <c r="DU110" s="18">
        <v>178</v>
      </c>
      <c r="DV110" s="26">
        <v>0.0112359550561798</v>
      </c>
      <c r="DW110" s="18">
        <v>2</v>
      </c>
      <c r="DX110" s="18">
        <v>498</v>
      </c>
      <c r="DY110" s="40">
        <f t="shared" si="127"/>
        <v>249</v>
      </c>
      <c r="DZ110" s="17">
        <f t="shared" si="128"/>
        <v>-20</v>
      </c>
      <c r="EA110" s="36">
        <f t="shared" si="129"/>
        <v>-0.0401606425702811</v>
      </c>
      <c r="EB110" s="18">
        <v>259</v>
      </c>
      <c r="EC110" s="26">
        <v>0.00386100386100386</v>
      </c>
      <c r="ED110" s="18">
        <v>1</v>
      </c>
      <c r="EE110" s="18">
        <v>231</v>
      </c>
      <c r="EF110" s="40">
        <f t="shared" si="130"/>
        <v>231</v>
      </c>
      <c r="EG110" s="17">
        <f t="shared" si="131"/>
        <v>-28</v>
      </c>
      <c r="EH110" s="36">
        <f t="shared" si="132"/>
        <v>-0.121212121212121</v>
      </c>
      <c r="EI110" s="18">
        <v>113</v>
      </c>
      <c r="EJ110" s="26">
        <v>0.0176991150442478</v>
      </c>
      <c r="EK110" s="18">
        <v>2</v>
      </c>
      <c r="EL110" s="18">
        <v>498</v>
      </c>
      <c r="EM110" s="40">
        <f>IFERROR(EL110/EK110,0)</f>
        <v>249</v>
      </c>
      <c r="EN110" s="17">
        <f t="shared" si="133"/>
        <v>-20</v>
      </c>
      <c r="EO110" s="36">
        <f t="shared" si="134"/>
        <v>-0.0401606425702811</v>
      </c>
      <c r="EP110" s="18">
        <v>94</v>
      </c>
      <c r="EQ110" s="26">
        <v>0</v>
      </c>
      <c r="ER110" s="18">
        <v>0</v>
      </c>
      <c r="ES110" s="18">
        <v>0</v>
      </c>
      <c r="ET110" s="40">
        <f>IFERROR(ES110/ER110,0)</f>
        <v>0</v>
      </c>
      <c r="EU110" s="17">
        <f t="shared" si="135"/>
        <v>0</v>
      </c>
      <c r="EV110" s="36">
        <f t="shared" si="136"/>
        <v>0</v>
      </c>
      <c r="EW110" s="18">
        <v>45</v>
      </c>
      <c r="EX110" s="26">
        <v>0</v>
      </c>
      <c r="EY110" s="17">
        <v>0</v>
      </c>
      <c r="EZ110" s="18">
        <v>0</v>
      </c>
      <c r="FA110" s="40">
        <f>IFERROR(EZ110/EY110,0)</f>
        <v>0</v>
      </c>
      <c r="FB110" s="17">
        <f t="shared" si="153"/>
        <v>0</v>
      </c>
      <c r="FC110" s="36">
        <f t="shared" si="154"/>
        <v>0</v>
      </c>
      <c r="FD110" s="18">
        <v>58</v>
      </c>
      <c r="FE110" s="26">
        <v>0.0172413793103448</v>
      </c>
      <c r="FF110" s="17">
        <v>1</v>
      </c>
      <c r="FG110" s="18">
        <v>249</v>
      </c>
      <c r="FH110" s="40"/>
      <c r="FI110" s="17">
        <f t="shared" si="155"/>
        <v>-259</v>
      </c>
      <c r="FJ110" s="36">
        <f t="shared" si="192"/>
        <v>-1.04016064257028</v>
      </c>
      <c r="FK110" s="18">
        <v>50</v>
      </c>
      <c r="FL110" s="26">
        <v>0.02</v>
      </c>
      <c r="FM110" s="17">
        <v>1</v>
      </c>
      <c r="FN110" s="18">
        <v>249</v>
      </c>
      <c r="FO110" s="40"/>
      <c r="FP110" s="17">
        <f t="shared" si="157"/>
        <v>-259</v>
      </c>
      <c r="FQ110" s="36">
        <f t="shared" si="158"/>
        <v>-1.04016064257028</v>
      </c>
      <c r="FR110" s="18">
        <v>64</v>
      </c>
      <c r="FS110" s="26">
        <v>0</v>
      </c>
      <c r="FT110" s="17">
        <v>0</v>
      </c>
      <c r="FU110" s="18">
        <v>0</v>
      </c>
      <c r="FV110" s="40"/>
      <c r="FW110" s="17">
        <f t="shared" si="159"/>
        <v>0</v>
      </c>
      <c r="FX110" s="36">
        <f t="shared" si="160"/>
        <v>0</v>
      </c>
      <c r="FY110" s="18">
        <v>59</v>
      </c>
      <c r="FZ110" s="26">
        <v>0</v>
      </c>
      <c r="GA110" s="17">
        <v>0</v>
      </c>
      <c r="GB110" s="18">
        <v>0</v>
      </c>
      <c r="GC110" s="40"/>
      <c r="GD110" s="17">
        <f t="shared" si="161"/>
        <v>0</v>
      </c>
      <c r="GE110" s="36">
        <f t="shared" si="162"/>
        <v>0</v>
      </c>
      <c r="GF110" s="18">
        <v>71</v>
      </c>
      <c r="GG110" s="26">
        <v>0</v>
      </c>
      <c r="GH110" s="18">
        <v>0</v>
      </c>
      <c r="GI110" s="18">
        <v>0</v>
      </c>
      <c r="GJ110" s="40"/>
      <c r="GK110" s="17">
        <f t="shared" si="163"/>
        <v>0</v>
      </c>
      <c r="GL110" s="36">
        <f t="shared" si="164"/>
        <v>0</v>
      </c>
      <c r="GM110" s="18">
        <v>71</v>
      </c>
      <c r="GN110" s="26">
        <v>0</v>
      </c>
      <c r="GO110" s="18">
        <v>0</v>
      </c>
      <c r="GP110" s="18">
        <v>0</v>
      </c>
      <c r="GQ110" s="40"/>
      <c r="GR110" s="17">
        <f t="shared" si="165"/>
        <v>0</v>
      </c>
      <c r="GS110" s="36">
        <f t="shared" si="166"/>
        <v>0</v>
      </c>
      <c r="GT110" s="18">
        <v>70</v>
      </c>
      <c r="GU110" s="26">
        <v>0.0428571428571429</v>
      </c>
      <c r="GV110" s="18">
        <v>3</v>
      </c>
      <c r="GW110" s="18">
        <v>732</v>
      </c>
      <c r="GX110" s="40"/>
      <c r="GY110" s="17"/>
      <c r="GZ110" s="36"/>
      <c r="HA110" s="18">
        <v>73</v>
      </c>
      <c r="HB110" s="26">
        <v>0.0273972602739726</v>
      </c>
      <c r="HC110" s="18">
        <v>2</v>
      </c>
      <c r="HD110" s="18">
        <v>498</v>
      </c>
      <c r="HE110" s="40"/>
      <c r="HF110" s="17">
        <f t="shared" si="167"/>
        <v>-518</v>
      </c>
      <c r="HG110" s="36">
        <f t="shared" si="168"/>
        <v>-1.04016064257028</v>
      </c>
      <c r="HH110" s="18">
        <v>65</v>
      </c>
      <c r="HI110" s="26">
        <v>0</v>
      </c>
      <c r="HJ110" s="17">
        <v>0</v>
      </c>
      <c r="HK110" s="18">
        <v>0</v>
      </c>
      <c r="HL110" s="40"/>
      <c r="HM110" s="17">
        <f t="shared" si="169"/>
        <v>0</v>
      </c>
      <c r="HN110" s="36">
        <f t="shared" si="170"/>
        <v>0</v>
      </c>
      <c r="HO110" s="18"/>
      <c r="HP110" s="26"/>
      <c r="HQ110" s="17"/>
      <c r="HR110" s="18"/>
      <c r="HS110" s="40"/>
      <c r="HT110" s="17"/>
      <c r="HU110" s="36"/>
      <c r="HV110" s="17">
        <v>38</v>
      </c>
      <c r="HW110" s="17">
        <v>11081</v>
      </c>
      <c r="HX110" s="18">
        <v>6</v>
      </c>
      <c r="HY110" s="18">
        <v>1619.34</v>
      </c>
      <c r="HZ110" s="17">
        <v>35</v>
      </c>
      <c r="IA110" s="17">
        <v>9626</v>
      </c>
      <c r="IB110" s="17">
        <v>74</v>
      </c>
      <c r="IC110" s="17">
        <v>19603</v>
      </c>
      <c r="ID110" s="17">
        <v>28</v>
      </c>
      <c r="IE110" s="17">
        <v>7700</v>
      </c>
      <c r="IF110" s="16"/>
      <c r="IG110" s="16"/>
      <c r="IH110" s="41"/>
      <c r="II110" s="41"/>
      <c r="IJ110" s="41"/>
      <c r="IK110" s="41"/>
      <c r="IL110" s="18"/>
      <c r="IM110" s="41"/>
      <c r="IN110" s="41"/>
      <c r="IO110" s="41"/>
      <c r="IP110" s="18"/>
      <c r="IQ110" s="18"/>
      <c r="IR110" s="18">
        <f t="shared" si="139"/>
        <v>19</v>
      </c>
      <c r="IS110" s="18">
        <f t="shared" si="140"/>
        <v>4688</v>
      </c>
      <c r="IT110" s="17">
        <v>259</v>
      </c>
      <c r="IU110" s="17">
        <f>IFERROR((IS110/IR110-IT110)*IR110,0)</f>
        <v>-233</v>
      </c>
      <c r="IV110" s="36">
        <f t="shared" si="141"/>
        <v>-0.0497013651877133</v>
      </c>
      <c r="IW110" s="18">
        <f t="shared" si="142"/>
        <v>200</v>
      </c>
      <c r="IX110" s="42">
        <f t="shared" si="143"/>
        <v>54317.34</v>
      </c>
      <c r="IY110" s="43"/>
      <c r="IZ110" s="43"/>
    </row>
    <row r="111" spans="1:260">
      <c r="A111" s="12" t="s">
        <v>365</v>
      </c>
      <c r="B111" s="12"/>
      <c r="C111" s="12"/>
      <c r="D111" s="12"/>
      <c r="E111" s="12"/>
      <c r="F111" s="53"/>
      <c r="G111" s="12"/>
      <c r="H111" s="44">
        <f>供应链!J2</f>
        <v>0.919980727721246</v>
      </c>
      <c r="I111" s="12"/>
      <c r="J111" s="12">
        <f>SUM(J5:J110)</f>
        <v>8041</v>
      </c>
      <c r="K111" s="12"/>
      <c r="L111" s="54">
        <f>SUM(L5:L110)</f>
        <v>1</v>
      </c>
      <c r="M111" s="12">
        <v>104015</v>
      </c>
      <c r="N111" s="44">
        <v>0.0441282507330673</v>
      </c>
      <c r="O111" s="12">
        <f>SUM(O5:O110)</f>
        <v>7191</v>
      </c>
      <c r="P111" s="12">
        <f>SUM(P5:P110)</f>
        <v>849121</v>
      </c>
      <c r="Q111" s="40">
        <f>IFERROR(P111/O111,0)</f>
        <v>118.081073564177</v>
      </c>
      <c r="R111" s="12">
        <f>SUM(R5:R110)</f>
        <v>-170303</v>
      </c>
      <c r="S111" s="24">
        <f t="shared" si="175"/>
        <v>-0.200563877233045</v>
      </c>
      <c r="T111" s="12">
        <v>103983</v>
      </c>
      <c r="U111" s="44">
        <v>0.0404970043180135</v>
      </c>
      <c r="V111" s="12">
        <f>SUM(V5:V110)</f>
        <v>4778</v>
      </c>
      <c r="W111" s="12">
        <f>SUM(W5:W110)</f>
        <v>572159</v>
      </c>
      <c r="X111" s="40">
        <f>IFERROR(W111/V111,0)</f>
        <v>119.748639598158</v>
      </c>
      <c r="Y111" s="12">
        <f>SUM(Y5:Y110)</f>
        <v>-127720</v>
      </c>
      <c r="Z111" s="44">
        <f t="shared" si="177"/>
        <v>-0.223224663074425</v>
      </c>
      <c r="AA111" s="12">
        <v>99450</v>
      </c>
      <c r="AB111" s="44">
        <v>0.0406535947712418</v>
      </c>
      <c r="AC111" s="12">
        <f>SUM(AC5:AC110)</f>
        <v>4677</v>
      </c>
      <c r="AD111" s="12">
        <f>SUM(AD5:AD110)</f>
        <v>560098</v>
      </c>
      <c r="AE111" s="12"/>
      <c r="AF111" s="12">
        <f>SUM(AF5:AF110)</f>
        <v>-24682.5</v>
      </c>
      <c r="AG111" s="24">
        <f t="shared" si="179"/>
        <v>-0.0440681809254809</v>
      </c>
      <c r="AH111" s="12">
        <v>116336</v>
      </c>
      <c r="AI111" s="44">
        <v>0.0336009489753817</v>
      </c>
      <c r="AJ111" s="12">
        <f>SUM(AJ5:AJ110)</f>
        <v>2833</v>
      </c>
      <c r="AK111" s="12">
        <f>SUM(AK5:AK110)</f>
        <v>365947</v>
      </c>
      <c r="AL111" s="12"/>
      <c r="AM111" s="12">
        <f>SUM(AM5:AM110)</f>
        <v>-21304.5</v>
      </c>
      <c r="AN111" s="24">
        <f t="shared" si="181"/>
        <v>-0.0582174467887426</v>
      </c>
      <c r="AO111" s="12">
        <v>105949</v>
      </c>
      <c r="AP111" s="44">
        <v>0.0347431311291282</v>
      </c>
      <c r="AQ111" s="12">
        <f>SUM(AQ5:AQ110)</f>
        <v>2331</v>
      </c>
      <c r="AR111" s="12">
        <f>SUM(AR5:AR110)</f>
        <v>274636</v>
      </c>
      <c r="AS111" s="12"/>
      <c r="AT111" s="12">
        <f>SUM(AT5:AT110)</f>
        <v>-13697.5</v>
      </c>
      <c r="AU111" s="24">
        <f t="shared" si="183"/>
        <v>-0.0498751074149055</v>
      </c>
      <c r="AV111" s="12">
        <v>107567</v>
      </c>
      <c r="AW111" s="44">
        <v>0.0311898630620915</v>
      </c>
      <c r="AX111" s="12">
        <f>SUM(AX5:AX110)</f>
        <v>2907</v>
      </c>
      <c r="AY111" s="12">
        <f>SUM(AY5:AY110)</f>
        <v>327861</v>
      </c>
      <c r="AZ111" s="12"/>
      <c r="BA111" s="12">
        <f>SUM(BA5:BA110)</f>
        <v>-16782.5</v>
      </c>
      <c r="BB111" s="24">
        <f t="shared" si="185"/>
        <v>-0.0511878509490302</v>
      </c>
      <c r="BC111" s="12">
        <v>161234</v>
      </c>
      <c r="BD111" s="44">
        <v>0.0270786558666286</v>
      </c>
      <c r="BE111" s="12">
        <f>SUM(BE5:BE110)</f>
        <v>3057</v>
      </c>
      <c r="BF111" s="12">
        <f>SUM(BF5:BF110)</f>
        <v>354225</v>
      </c>
      <c r="BG111" s="12"/>
      <c r="BH111" s="12">
        <f>SUM(BH5:BH110)</f>
        <v>-18113</v>
      </c>
      <c r="BI111" s="24">
        <f t="shared" si="187"/>
        <v>-0.0511341661373421</v>
      </c>
      <c r="BJ111" s="12">
        <v>159637</v>
      </c>
      <c r="BK111" s="44">
        <v>0.0345972424939081</v>
      </c>
      <c r="BL111" s="12">
        <f>SUM(BL5:BL110)</f>
        <v>2899</v>
      </c>
      <c r="BM111" s="12">
        <f>SUM(BM5:BM110)</f>
        <v>340909</v>
      </c>
      <c r="BN111" s="12"/>
      <c r="BO111" s="12">
        <f>SUM(BO5:BO110)</f>
        <v>-17212.5</v>
      </c>
      <c r="BP111" s="24">
        <f t="shared" si="189"/>
        <v>-0.0504900134640036</v>
      </c>
      <c r="BQ111" s="12">
        <v>118320</v>
      </c>
      <c r="BR111" s="44">
        <v>0.0238843813387424</v>
      </c>
      <c r="BS111" s="12">
        <f>SUM(BS5:BS110)</f>
        <v>2551</v>
      </c>
      <c r="BT111" s="12">
        <f>SUM(BT5:BT110)</f>
        <v>298616</v>
      </c>
      <c r="BU111" s="12"/>
      <c r="BV111" s="12">
        <f>SUM(BV5:BV110)</f>
        <v>-15417.5</v>
      </c>
      <c r="BW111" s="24">
        <f t="shared" si="191"/>
        <v>-0.0516298523856726</v>
      </c>
      <c r="BX111" s="12">
        <v>106339</v>
      </c>
      <c r="BY111" s="44">
        <v>0.0276944488851691</v>
      </c>
      <c r="BZ111" s="12">
        <f>SUM(BZ5:BZ110)</f>
        <v>2345</v>
      </c>
      <c r="CA111" s="12">
        <f>SUM(CA5:CA110)</f>
        <v>270725</v>
      </c>
      <c r="CB111" s="12"/>
      <c r="CC111" s="12">
        <f>SUM(CC5:CC110)</f>
        <v>-12339</v>
      </c>
      <c r="CD111" s="24">
        <f t="shared" si="113"/>
        <v>-0.0455776156616493</v>
      </c>
      <c r="CE111" s="12">
        <v>106669</v>
      </c>
      <c r="CF111" s="44">
        <v>0.028461877396432</v>
      </c>
      <c r="CG111" s="12">
        <f t="shared" ref="CG111:CJ111" si="193">SUM(CG5:CG110)</f>
        <v>2261</v>
      </c>
      <c r="CH111" s="12">
        <f t="shared" si="193"/>
        <v>258779.174343418</v>
      </c>
      <c r="CI111" s="12"/>
      <c r="CJ111" s="12">
        <f t="shared" si="193"/>
        <v>-12573.5</v>
      </c>
      <c r="CK111" s="24">
        <f t="shared" si="115"/>
        <v>-0.0485877583924666</v>
      </c>
      <c r="CL111" s="130">
        <v>106732</v>
      </c>
      <c r="CM111" s="44">
        <v>0.0304219915301878</v>
      </c>
      <c r="CN111" s="12">
        <f t="shared" ref="CN111:CQ111" si="194">SUM(CN5:CN110)</f>
        <v>2398</v>
      </c>
      <c r="CO111" s="12">
        <f t="shared" si="194"/>
        <v>278503</v>
      </c>
      <c r="CP111" s="12"/>
      <c r="CQ111" s="12">
        <f t="shared" si="194"/>
        <v>-13636</v>
      </c>
      <c r="CR111" s="24">
        <f t="shared" si="117"/>
        <v>-0.0489617706092933</v>
      </c>
      <c r="CS111" s="12">
        <v>107307</v>
      </c>
      <c r="CT111" s="44">
        <v>0.0316568350620183</v>
      </c>
      <c r="CU111" s="12">
        <f t="shared" ref="CU111:CX111" si="195">SUM(CU5:CU110)</f>
        <v>2047</v>
      </c>
      <c r="CV111" s="12">
        <f t="shared" si="195"/>
        <v>245446</v>
      </c>
      <c r="CW111" s="12"/>
      <c r="CX111" s="12">
        <f t="shared" si="195"/>
        <v>-11519.5</v>
      </c>
      <c r="CY111" s="24">
        <f t="shared" si="119"/>
        <v>-0.0469329302575719</v>
      </c>
      <c r="CZ111" s="12">
        <v>99904</v>
      </c>
      <c r="DA111" s="44">
        <v>0.0318061631652324</v>
      </c>
      <c r="DB111" s="12">
        <f t="shared" ref="DB111:DE111" si="196">SUM(DB5:DB110)</f>
        <v>1719</v>
      </c>
      <c r="DC111" s="12">
        <f t="shared" si="196"/>
        <v>195891</v>
      </c>
      <c r="DD111" s="12"/>
      <c r="DE111" s="12">
        <f t="shared" si="196"/>
        <v>-10939</v>
      </c>
      <c r="DF111" s="24">
        <f t="shared" si="121"/>
        <v>-0.0558422796351032</v>
      </c>
      <c r="DG111" s="58"/>
      <c r="DH111" s="44">
        <v>0.0333720371556694</v>
      </c>
      <c r="DI111" s="12">
        <f t="shared" ref="DI111:DL111" si="197">SUM(DI5:DI110)</f>
        <v>290</v>
      </c>
      <c r="DJ111" s="12">
        <f t="shared" si="197"/>
        <v>40628</v>
      </c>
      <c r="DK111" s="12"/>
      <c r="DL111" s="12">
        <f t="shared" si="197"/>
        <v>-4257</v>
      </c>
      <c r="DM111" s="24">
        <f t="shared" si="123"/>
        <v>-0.104779954711037</v>
      </c>
      <c r="DN111" s="12">
        <v>96181</v>
      </c>
      <c r="DO111" s="44">
        <v>0.0319917655254156</v>
      </c>
      <c r="DP111" s="12">
        <f t="shared" ref="DP111:DS111" si="198">SUM(DP5:DP110)</f>
        <v>10757</v>
      </c>
      <c r="DQ111" s="12">
        <f t="shared" si="198"/>
        <v>1165443</v>
      </c>
      <c r="DR111" s="40">
        <f>IFERROR(DQ111/DP111,0)</f>
        <v>108.342753555824</v>
      </c>
      <c r="DS111" s="12">
        <f t="shared" si="198"/>
        <v>-393846</v>
      </c>
      <c r="DT111" s="24">
        <f t="shared" si="126"/>
        <v>-0.337936733070601</v>
      </c>
      <c r="DU111" s="12">
        <v>97879</v>
      </c>
      <c r="DV111" s="44">
        <v>0.0313550404070332</v>
      </c>
      <c r="DW111" s="12">
        <f t="shared" ref="DW111:DZ111" si="199">SUM(DW5:DW110)</f>
        <v>4206</v>
      </c>
      <c r="DX111" s="12">
        <f t="shared" si="199"/>
        <v>441933</v>
      </c>
      <c r="DY111" s="12"/>
      <c r="DZ111" s="12">
        <f t="shared" si="199"/>
        <v>-104137</v>
      </c>
      <c r="EA111" s="24">
        <f t="shared" si="129"/>
        <v>-0.235639791552113</v>
      </c>
      <c r="EB111" s="12">
        <f t="shared" ref="EB111:EG111" si="200">SUM(EB5:EB110)</f>
        <v>157038</v>
      </c>
      <c r="EC111" s="44">
        <f>ED111/EB111</f>
        <v>0.0709637157885353</v>
      </c>
      <c r="ED111" s="12">
        <f t="shared" si="200"/>
        <v>11144</v>
      </c>
      <c r="EE111" s="12">
        <f t="shared" si="200"/>
        <v>1221967</v>
      </c>
      <c r="EF111" s="12"/>
      <c r="EG111" s="12">
        <f t="shared" si="200"/>
        <v>-399482</v>
      </c>
      <c r="EH111" s="24">
        <f t="shared" si="132"/>
        <v>-0.326917175341069</v>
      </c>
      <c r="EI111" s="12">
        <f t="shared" ref="EI111:EN111" si="201">SUM(EI5:EI110)</f>
        <v>78412</v>
      </c>
      <c r="EJ111" s="44">
        <f>EK111/EI111</f>
        <v>0.0420343824924756</v>
      </c>
      <c r="EK111" s="12">
        <f t="shared" si="201"/>
        <v>3296</v>
      </c>
      <c r="EL111" s="12">
        <f t="shared" si="201"/>
        <v>364331</v>
      </c>
      <c r="EM111" s="12"/>
      <c r="EN111" s="12">
        <f t="shared" si="201"/>
        <v>-24798</v>
      </c>
      <c r="EO111" s="24">
        <f t="shared" si="134"/>
        <v>-0.0680644798274097</v>
      </c>
      <c r="EP111" s="12">
        <f t="shared" ref="EP111:EU111" si="202">SUM(EP5:EP110)</f>
        <v>77528</v>
      </c>
      <c r="EQ111" s="44">
        <f>ER111/EP111</f>
        <v>0.0468991848106491</v>
      </c>
      <c r="ER111" s="12">
        <f t="shared" si="202"/>
        <v>3636</v>
      </c>
      <c r="ES111" s="12">
        <f t="shared" si="202"/>
        <v>391519</v>
      </c>
      <c r="ET111" s="12"/>
      <c r="EU111" s="12">
        <f t="shared" si="202"/>
        <v>-24460</v>
      </c>
      <c r="EV111" s="24">
        <f t="shared" si="136"/>
        <v>-0.0624746180900544</v>
      </c>
      <c r="EW111" s="12">
        <f>SUM(EW5:EW110)</f>
        <v>46569</v>
      </c>
      <c r="EX111" s="44">
        <f>EY111/EW111</f>
        <v>0.0332839442547617</v>
      </c>
      <c r="EY111" s="12">
        <f>SUM(EY5:EY110)</f>
        <v>1550</v>
      </c>
      <c r="EZ111" s="12">
        <f>SUM(EZ5:EZ110)</f>
        <v>195011</v>
      </c>
      <c r="FA111" s="40"/>
      <c r="FB111" s="12">
        <f>SUM(FB5:FB110)</f>
        <v>-13513</v>
      </c>
      <c r="FC111" s="36">
        <f t="shared" si="154"/>
        <v>-0.0692935270318085</v>
      </c>
      <c r="FD111" s="12">
        <f t="shared" ref="FD111:FI111" si="203">SUM(FD5:FD110)</f>
        <v>45273</v>
      </c>
      <c r="FE111" s="44">
        <f>FF111/FD111</f>
        <v>0.0385881209550946</v>
      </c>
      <c r="FF111" s="12">
        <f t="shared" si="203"/>
        <v>1747</v>
      </c>
      <c r="FG111" s="12">
        <f t="shared" si="203"/>
        <v>223633</v>
      </c>
      <c r="FH111" s="40"/>
      <c r="FI111" s="12">
        <f>SUM(FI5:FI106)</f>
        <v>-13109</v>
      </c>
      <c r="FJ111" s="36">
        <f t="shared" si="192"/>
        <v>-0.058618361333077</v>
      </c>
      <c r="FK111" s="12">
        <v>95289</v>
      </c>
      <c r="FL111" s="44">
        <v>0.032616566445235</v>
      </c>
      <c r="FM111" s="12">
        <f>SUM(FM5:FM110)</f>
        <v>1638</v>
      </c>
      <c r="FN111" s="12">
        <f>SUM(FN5:FN110)</f>
        <v>212701</v>
      </c>
      <c r="FO111" s="12"/>
      <c r="FP111" s="12">
        <f>SUM(FP5:FP110)</f>
        <v>-12852.5</v>
      </c>
      <c r="FQ111" s="36">
        <f t="shared" si="158"/>
        <v>-0.0604251978128923</v>
      </c>
      <c r="FR111" s="12">
        <v>82517</v>
      </c>
      <c r="FS111" s="44">
        <v>0.0254371826411527</v>
      </c>
      <c r="FT111" s="12">
        <f>SUM(FT5:FT110)</f>
        <v>1657</v>
      </c>
      <c r="FU111" s="12">
        <f>SUM(FU5:FU110)</f>
        <v>221675</v>
      </c>
      <c r="FV111" s="12"/>
      <c r="FW111" s="12">
        <f>SUM(FW5:FW110)</f>
        <v>-14923.5</v>
      </c>
      <c r="FX111" s="24">
        <f t="shared" si="160"/>
        <v>-0.0673215292658171</v>
      </c>
      <c r="FY111" s="12">
        <v>78302</v>
      </c>
      <c r="FZ111" s="44">
        <v>0.033511276851166</v>
      </c>
      <c r="GA111" s="12">
        <f>SUM(GA5:GA110)</f>
        <v>2067</v>
      </c>
      <c r="GB111" s="12">
        <f>SUM(GB5:GB110)</f>
        <v>272563</v>
      </c>
      <c r="GC111" s="40"/>
      <c r="GD111" s="12">
        <f>SUM(GD5:GD110)</f>
        <v>-17167.5</v>
      </c>
      <c r="GE111" s="24">
        <f t="shared" si="162"/>
        <v>-0.0629854382289599</v>
      </c>
      <c r="GF111" s="12">
        <v>85870</v>
      </c>
      <c r="GG111" s="44">
        <v>0.0372190520554326</v>
      </c>
      <c r="GH111" s="12">
        <f>SUM(GH5:GH110)</f>
        <v>2095</v>
      </c>
      <c r="GI111" s="12">
        <f>SUM(GI5:GI110)</f>
        <v>273022</v>
      </c>
      <c r="GJ111" s="40"/>
      <c r="GK111" s="12">
        <f>SUM(GK5:GK110)</f>
        <v>-17271</v>
      </c>
      <c r="GL111" s="24">
        <f t="shared" si="164"/>
        <v>-0.0632586384979965</v>
      </c>
      <c r="GM111" s="12">
        <v>117414</v>
      </c>
      <c r="GN111" s="44">
        <v>0.0249629516071337</v>
      </c>
      <c r="GO111" s="12">
        <f>SUM(GO5:GO110)</f>
        <v>2056</v>
      </c>
      <c r="GP111" s="12">
        <f>SUM(GP5:GP110)</f>
        <v>257822</v>
      </c>
      <c r="GQ111" s="40"/>
      <c r="GR111" s="12">
        <f>SUM(GR5:GR110)</f>
        <v>-16530.5</v>
      </c>
      <c r="GS111" s="24">
        <f t="shared" si="166"/>
        <v>-0.0641159404550426</v>
      </c>
      <c r="GT111" s="12">
        <v>101749</v>
      </c>
      <c r="GU111" s="44">
        <v>0.0345261378490206</v>
      </c>
      <c r="GV111" s="12">
        <f>SUM(GV5:GV110)</f>
        <v>2078</v>
      </c>
      <c r="GW111" s="12">
        <f>SUM(GW5:GW110)</f>
        <v>265628</v>
      </c>
      <c r="GX111" s="40">
        <f>IFERROR(GW111/GV111,0)</f>
        <v>127.828681424447</v>
      </c>
      <c r="GY111" s="12">
        <f>SUM(GY5:GY110)</f>
        <v>-16181</v>
      </c>
      <c r="GZ111" s="24">
        <f>IFERROR(GY111/GW111,0)</f>
        <v>-0.0609160178896803</v>
      </c>
      <c r="HA111" s="12">
        <v>100005</v>
      </c>
      <c r="HB111" s="44">
        <v>0.0334383280835958</v>
      </c>
      <c r="HC111" s="12">
        <f>SUM(HC5:HC110)</f>
        <v>1986</v>
      </c>
      <c r="HD111" s="12">
        <f>SUM(HD5:HD110)</f>
        <v>262687</v>
      </c>
      <c r="HE111" s="40">
        <f>IFERROR(HD111/HC111,0)</f>
        <v>132.269385699899</v>
      </c>
      <c r="HF111" s="12">
        <f>SUM(HF5:HF110)</f>
        <v>-15916</v>
      </c>
      <c r="HG111" s="24">
        <f t="shared" si="168"/>
        <v>-0.0605892183473107</v>
      </c>
      <c r="HH111" s="12">
        <v>91570</v>
      </c>
      <c r="HI111" s="44">
        <v>0.0321611881620618</v>
      </c>
      <c r="HJ111" s="12">
        <f>SUM(HJ5:HJ110)</f>
        <v>1969</v>
      </c>
      <c r="HK111" s="12">
        <f>SUM(HK5:HK110)</f>
        <v>256994</v>
      </c>
      <c r="HL111" s="40">
        <f>IFERROR(HK111/HJ111,0)</f>
        <v>130.520060944642</v>
      </c>
      <c r="HM111" s="12">
        <f>SUM(HM5:HM110)</f>
        <v>-15145.5</v>
      </c>
      <c r="HN111" s="24">
        <f t="shared" si="170"/>
        <v>-0.0589332824890853</v>
      </c>
      <c r="HO111" s="12">
        <v>87444</v>
      </c>
      <c r="HP111" s="44">
        <v>0.0257879328484516</v>
      </c>
      <c r="HQ111" s="12">
        <f>SUM(HQ5:HQ110)</f>
        <v>0</v>
      </c>
      <c r="HR111" s="12">
        <f>SUM(HR5:HR110)</f>
        <v>0</v>
      </c>
      <c r="HS111" s="12"/>
      <c r="HT111" s="12">
        <f>SUM(HT5:HT110)</f>
        <v>0</v>
      </c>
      <c r="HU111" s="24">
        <f>IFERROR(HT111/HR111,0)</f>
        <v>0</v>
      </c>
      <c r="HV111" s="12">
        <f>SUM(HV5:HV110)</f>
        <v>115776</v>
      </c>
      <c r="HW111" s="12">
        <f>SUM(HW5:HW110)</f>
        <v>16882852.98</v>
      </c>
      <c r="HX111" s="12">
        <f>SUM(HX5:HX110)</f>
        <v>63410</v>
      </c>
      <c r="HY111" s="12">
        <f>SUM(HY5:HY110)</f>
        <v>8805393.36</v>
      </c>
      <c r="HZ111" s="12">
        <v>107781</v>
      </c>
      <c r="IA111" s="12">
        <v>14035072</v>
      </c>
      <c r="IB111" s="12">
        <f t="shared" ref="IB111:IS111" si="204">SUM(IB5:IB110)</f>
        <v>96968</v>
      </c>
      <c r="IC111" s="12">
        <f t="shared" si="204"/>
        <v>12254462.7013346</v>
      </c>
      <c r="ID111" s="12">
        <f t="shared" si="204"/>
        <v>90155</v>
      </c>
      <c r="IE111" s="12">
        <f t="shared" si="204"/>
        <v>10998980</v>
      </c>
      <c r="IF111" s="12">
        <f t="shared" si="204"/>
        <v>0</v>
      </c>
      <c r="IG111" s="12">
        <f t="shared" si="204"/>
        <v>0</v>
      </c>
      <c r="IH111" s="12">
        <f t="shared" si="204"/>
        <v>0</v>
      </c>
      <c r="II111" s="12">
        <f t="shared" si="204"/>
        <v>0</v>
      </c>
      <c r="IJ111" s="12">
        <f t="shared" si="204"/>
        <v>0</v>
      </c>
      <c r="IK111" s="12">
        <f t="shared" si="204"/>
        <v>0</v>
      </c>
      <c r="IL111" s="12">
        <f t="shared" si="204"/>
        <v>0</v>
      </c>
      <c r="IM111" s="12">
        <f t="shared" si="204"/>
        <v>0</v>
      </c>
      <c r="IN111" s="12">
        <f t="shared" si="204"/>
        <v>0</v>
      </c>
      <c r="IO111" s="12">
        <f t="shared" si="204"/>
        <v>0</v>
      </c>
      <c r="IP111" s="12">
        <f t="shared" si="204"/>
        <v>0</v>
      </c>
      <c r="IQ111" s="12">
        <f t="shared" si="204"/>
        <v>0</v>
      </c>
      <c r="IR111" s="12">
        <f t="shared" si="204"/>
        <v>96166</v>
      </c>
      <c r="IS111" s="12">
        <f t="shared" si="204"/>
        <v>11260473.1743434</v>
      </c>
      <c r="IT111" s="12"/>
      <c r="IU111" s="12">
        <f>SUM(IU5:IU106)</f>
        <v>-1585396.5</v>
      </c>
      <c r="IV111" s="24">
        <f t="shared" si="141"/>
        <v>-0.140793062196735</v>
      </c>
      <c r="IW111" s="12">
        <f>HX111+HZ111+IB111+ID111+IF111+IH111+IR111+IJ111+IL111+IN111+IP111+HV111+'3月'!JP110</f>
        <v>1478922.74</v>
      </c>
      <c r="IX111" s="12">
        <f>SUM(IX5:IX110)</f>
        <v>73808145.215678</v>
      </c>
      <c r="IY111" s="12">
        <v>16000000</v>
      </c>
      <c r="IZ111" s="44">
        <f>IS111/IY111</f>
        <v>0.703779573396464</v>
      </c>
    </row>
    <row r="113" spans="23:191">
      <c r="W113" s="56"/>
      <c r="GI113" s="60"/>
    </row>
    <row r="114" spans="23:191">
      <c r="W114" s="56"/>
      <c r="GI114" s="61"/>
    </row>
    <row r="115" spans="23:23">
      <c r="W115" s="56"/>
    </row>
    <row r="116" spans="23:255">
      <c r="W116" s="57"/>
      <c r="IU116" t="s">
        <v>450</v>
      </c>
    </row>
    <row r="117" spans="23:23">
      <c r="W117" s="57"/>
    </row>
  </sheetData>
  <mergeCells count="58">
    <mergeCell ref="M3:S3"/>
    <mergeCell ref="T3:Z3"/>
    <mergeCell ref="AA3:AG3"/>
    <mergeCell ref="AH3:AN3"/>
    <mergeCell ref="AO3:AU3"/>
    <mergeCell ref="AV3:BB3"/>
    <mergeCell ref="BC3:BI3"/>
    <mergeCell ref="BJ3:BP3"/>
    <mergeCell ref="BQ3:BW3"/>
    <mergeCell ref="BX3:CD3"/>
    <mergeCell ref="CE3:CK3"/>
    <mergeCell ref="CL3:CR3"/>
    <mergeCell ref="CS3:CY3"/>
    <mergeCell ref="CZ3:DE3"/>
    <mergeCell ref="DG3:DM3"/>
    <mergeCell ref="DN3:DT3"/>
    <mergeCell ref="DU3:EA3"/>
    <mergeCell ref="EB3:EH3"/>
    <mergeCell ref="EK3:EO3"/>
    <mergeCell ref="ER3:EV3"/>
    <mergeCell ref="EY3:FC3"/>
    <mergeCell ref="FF3:FJ3"/>
    <mergeCell ref="FK3:FQ3"/>
    <mergeCell ref="FR3:FX3"/>
    <mergeCell ref="FY3:GE3"/>
    <mergeCell ref="GF3:GL3"/>
    <mergeCell ref="GM3:GS3"/>
    <mergeCell ref="GT3:GZ3"/>
    <mergeCell ref="HA3:HG3"/>
    <mergeCell ref="HH3:HN3"/>
    <mergeCell ref="HO3:HU3"/>
    <mergeCell ref="HV3:HW3"/>
    <mergeCell ref="HX3:HY3"/>
    <mergeCell ref="HZ3:IA3"/>
    <mergeCell ref="IB3:IC3"/>
    <mergeCell ref="ID3:IE3"/>
    <mergeCell ref="IF3:IG3"/>
    <mergeCell ref="IH3:II3"/>
    <mergeCell ref="IJ3:IK3"/>
    <mergeCell ref="IL3:IM3"/>
    <mergeCell ref="IN3:IO3"/>
    <mergeCell ref="IP3:IQ3"/>
    <mergeCell ref="IR3:IV3"/>
    <mergeCell ref="IW3:IX3"/>
    <mergeCell ref="A3:A4"/>
    <mergeCell ref="B3:B4"/>
    <mergeCell ref="C3:C4"/>
    <mergeCell ref="D3:D4"/>
    <mergeCell ref="E3:E4"/>
    <mergeCell ref="F3:F4"/>
    <mergeCell ref="G3:G4"/>
    <mergeCell ref="H3:H4"/>
    <mergeCell ref="I3:I4"/>
    <mergeCell ref="J3:J4"/>
    <mergeCell ref="K3:K4"/>
    <mergeCell ref="L3:L4"/>
    <mergeCell ref="A1:IZ2"/>
    <mergeCell ref="IY5:IZ110"/>
  </mergeCells>
  <conditionalFormatting sqref="HO35">
    <cfRule type="cellIs" dxfId="0" priority="230" operator="lessThan">
      <formula>200</formula>
    </cfRule>
  </conditionalFormatting>
  <conditionalFormatting sqref="HV35:HW35">
    <cfRule type="cellIs" dxfId="0" priority="231" operator="lessThan">
      <formula>200</formula>
    </cfRule>
  </conditionalFormatting>
  <conditionalFormatting sqref="C91">
    <cfRule type="duplicateValues" dxfId="1" priority="258"/>
  </conditionalFormatting>
  <conditionalFormatting sqref="D91">
    <cfRule type="duplicateValues" dxfId="1" priority="259"/>
  </conditionalFormatting>
  <conditionalFormatting sqref="HV93:HW93">
    <cfRule type="cellIs" dxfId="0" priority="263" operator="lessThan">
      <formula>200</formula>
    </cfRule>
  </conditionalFormatting>
  <conditionalFormatting sqref="H94">
    <cfRule type="cellIs" dxfId="2" priority="43" operator="lessThan">
      <formula>0.9</formula>
    </cfRule>
  </conditionalFormatting>
  <conditionalFormatting sqref="K94">
    <cfRule type="colorScale" priority="42">
      <colorScale>
        <cfvo type="num" val="0"/>
        <cfvo type="num" val="20"/>
        <cfvo type="num" val="35"/>
        <color rgb="FF00B050"/>
        <color rgb="FFFFFF00"/>
        <color theme="9" tint="0.399914548173467"/>
      </colorScale>
    </cfRule>
  </conditionalFormatting>
  <conditionalFormatting sqref="M94">
    <cfRule type="cellIs" dxfId="0" priority="15" operator="lessThan">
      <formula>200</formula>
    </cfRule>
  </conditionalFormatting>
  <conditionalFormatting sqref="O94">
    <cfRule type="colorScale" priority="24">
      <colorScale>
        <cfvo type="num" val="0"/>
        <cfvo type="num" val="10"/>
        <cfvo type="num" val="100"/>
        <color rgb="FF00B050"/>
        <color rgb="FFFFFF00"/>
        <color theme="9" tint="0.399884029663991"/>
      </colorScale>
    </cfRule>
  </conditionalFormatting>
  <conditionalFormatting sqref="V94">
    <cfRule type="colorScale" priority="44">
      <colorScale>
        <cfvo type="num" val="0"/>
        <cfvo type="num" val="10"/>
        <cfvo type="num" val="100"/>
        <color rgb="FF00B050"/>
        <color rgb="FFFFFF00"/>
        <color theme="9" tint="0.399884029663991"/>
      </colorScale>
    </cfRule>
  </conditionalFormatting>
  <conditionalFormatting sqref="AC94">
    <cfRule type="colorScale" priority="23">
      <colorScale>
        <cfvo type="num" val="0"/>
        <cfvo type="num" val="10"/>
        <cfvo type="num" val="100"/>
        <color rgb="FF00B050"/>
        <color rgb="FFFFFF00"/>
        <color theme="9" tint="0.399884029663991"/>
      </colorScale>
    </cfRule>
  </conditionalFormatting>
  <conditionalFormatting sqref="AJ94">
    <cfRule type="colorScale" priority="9">
      <colorScale>
        <cfvo type="num" val="0"/>
        <cfvo type="num" val="10"/>
        <cfvo type="num" val="100"/>
        <color rgb="FF00B050"/>
        <color rgb="FFFFFF00"/>
        <color theme="9" tint="0.399884029663991"/>
      </colorScale>
    </cfRule>
  </conditionalFormatting>
  <conditionalFormatting sqref="AQ94">
    <cfRule type="colorScale" priority="7">
      <colorScale>
        <cfvo type="num" val="0"/>
        <cfvo type="num" val="10"/>
        <cfvo type="num" val="100"/>
        <color rgb="FF00B050"/>
        <color rgb="FFFFFF00"/>
        <color theme="9" tint="0.399884029663991"/>
      </colorScale>
    </cfRule>
  </conditionalFormatting>
  <conditionalFormatting sqref="AX94">
    <cfRule type="colorScale" priority="21">
      <colorScale>
        <cfvo type="num" val="0"/>
        <cfvo type="num" val="10"/>
        <cfvo type="num" val="100"/>
        <color rgb="FF00B050"/>
        <color rgb="FFFFFF00"/>
        <color theme="9" tint="0.399884029663991"/>
      </colorScale>
    </cfRule>
  </conditionalFormatting>
  <conditionalFormatting sqref="BE94">
    <cfRule type="colorScale" priority="20">
      <colorScale>
        <cfvo type="num" val="0"/>
        <cfvo type="num" val="10"/>
        <cfvo type="num" val="100"/>
        <color rgb="FF00B050"/>
        <color rgb="FFFFFF00"/>
        <color theme="9" tint="0.399884029663991"/>
      </colorScale>
    </cfRule>
  </conditionalFormatting>
  <conditionalFormatting sqref="BJ94">
    <cfRule type="cellIs" dxfId="0" priority="19" operator="lessThan">
      <formula>200</formula>
    </cfRule>
  </conditionalFormatting>
  <conditionalFormatting sqref="BL94">
    <cfRule type="colorScale" priority="18">
      <colorScale>
        <cfvo type="num" val="0"/>
        <cfvo type="num" val="10"/>
        <cfvo type="num" val="100"/>
        <color rgb="FF00B050"/>
        <color rgb="FFFFFF00"/>
        <color theme="9" tint="0.399884029663991"/>
      </colorScale>
    </cfRule>
  </conditionalFormatting>
  <conditionalFormatting sqref="BQ94">
    <cfRule type="cellIs" dxfId="0" priority="17" operator="lessThan">
      <formula>200</formula>
    </cfRule>
  </conditionalFormatting>
  <conditionalFormatting sqref="BS94">
    <cfRule type="colorScale" priority="32">
      <colorScale>
        <cfvo type="num" val="0"/>
        <cfvo type="num" val="10"/>
        <cfvo type="num" val="100"/>
        <color rgb="FF00B050"/>
        <color rgb="FFFFFF00"/>
        <color theme="9" tint="0.399884029663991"/>
      </colorScale>
    </cfRule>
  </conditionalFormatting>
  <conditionalFormatting sqref="BZ94">
    <cfRule type="colorScale" priority="1">
      <colorScale>
        <cfvo type="num" val="0"/>
        <cfvo type="num" val="10"/>
        <cfvo type="num" val="100"/>
        <color rgb="FF00B050"/>
        <color rgb="FFFFFF00"/>
        <color theme="9" tint="0.399884029663991"/>
      </colorScale>
    </cfRule>
  </conditionalFormatting>
  <conditionalFormatting sqref="CG94">
    <cfRule type="colorScale" priority="5">
      <colorScale>
        <cfvo type="min"/>
        <cfvo type="percentile" val="50"/>
        <cfvo type="max"/>
        <color rgb="FF63BE7B"/>
        <color rgb="FFFFEB84"/>
        <color rgb="FFF8696B"/>
      </colorScale>
    </cfRule>
  </conditionalFormatting>
  <conditionalFormatting sqref="CN94">
    <cfRule type="colorScale" priority="4">
      <colorScale>
        <cfvo type="min"/>
        <cfvo type="percentile" val="50"/>
        <cfvo type="max"/>
        <color rgb="FF63BE7B"/>
        <color rgb="FFFFEB84"/>
        <color rgb="FFF8696B"/>
      </colorScale>
    </cfRule>
  </conditionalFormatting>
  <conditionalFormatting sqref="CS94">
    <cfRule type="cellIs" dxfId="0" priority="16" operator="lessThan">
      <formula>200</formula>
    </cfRule>
  </conditionalFormatting>
  <conditionalFormatting sqref="CU94">
    <cfRule type="colorScale" priority="31">
      <colorScale>
        <cfvo type="num" val="0"/>
        <cfvo type="num" val="10"/>
        <cfvo type="num" val="100"/>
        <color rgb="FF00B050"/>
        <color rgb="FFFFFF00"/>
        <color theme="9" tint="0.399884029663991"/>
      </colorScale>
    </cfRule>
  </conditionalFormatting>
  <conditionalFormatting sqref="DB94">
    <cfRule type="colorScale" priority="3">
      <colorScale>
        <cfvo type="min"/>
        <cfvo type="max"/>
        <color rgb="FFF8696B"/>
        <color rgb="FFFCFCFF"/>
      </colorScale>
    </cfRule>
    <cfRule type="colorScale" priority="2">
      <colorScale>
        <cfvo type="min"/>
        <cfvo type="percentile" val="50"/>
        <cfvo type="max"/>
        <color rgb="FF63BE7B"/>
        <color rgb="FFFFEB84"/>
        <color rgb="FFF8696B"/>
      </colorScale>
    </cfRule>
  </conditionalFormatting>
  <conditionalFormatting sqref="DI94">
    <cfRule type="colorScale" priority="36">
      <colorScale>
        <cfvo type="num" val="0"/>
        <cfvo type="num" val="10"/>
        <cfvo type="num" val="100"/>
        <color rgb="FF00B050"/>
        <color rgb="FFFFFF00"/>
        <color theme="9" tint="0.399884029663991"/>
      </colorScale>
    </cfRule>
  </conditionalFormatting>
  <conditionalFormatting sqref="DN94">
    <cfRule type="cellIs" dxfId="0" priority="6" operator="lessThan">
      <formula>200</formula>
    </cfRule>
  </conditionalFormatting>
  <conditionalFormatting sqref="DP94">
    <cfRule type="colorScale" priority="35">
      <colorScale>
        <cfvo type="num" val="0"/>
        <cfvo type="num" val="10"/>
        <cfvo type="num" val="100"/>
        <color rgb="FF00B050"/>
        <color rgb="FFFFFF00"/>
        <color theme="9" tint="0.399884029663991"/>
      </colorScale>
    </cfRule>
  </conditionalFormatting>
  <conditionalFormatting sqref="DW94">
    <cfRule type="colorScale" priority="34">
      <colorScale>
        <cfvo type="num" val="0"/>
        <cfvo type="num" val="10"/>
        <cfvo type="num" val="100"/>
        <color rgb="FF00B050"/>
        <color rgb="FFFFFF00"/>
        <color theme="9" tint="0.399884029663991"/>
      </colorScale>
    </cfRule>
  </conditionalFormatting>
  <conditionalFormatting sqref="ED94">
    <cfRule type="colorScale" priority="38">
      <colorScale>
        <cfvo type="num" val="0"/>
        <cfvo type="num" val="10"/>
        <cfvo type="num" val="100"/>
        <color rgb="FF00B050"/>
        <color rgb="FFFFFF00"/>
        <color theme="9" tint="0.399884029663991"/>
      </colorScale>
    </cfRule>
  </conditionalFormatting>
  <conditionalFormatting sqref="EK94">
    <cfRule type="colorScale" priority="37">
      <colorScale>
        <cfvo type="num" val="0"/>
        <cfvo type="num" val="10"/>
        <cfvo type="num" val="100"/>
        <color rgb="FF00B050"/>
        <color rgb="FFFFFF00"/>
        <color theme="9" tint="0.399884029663991"/>
      </colorScale>
    </cfRule>
  </conditionalFormatting>
  <conditionalFormatting sqref="ER94">
    <cfRule type="colorScale" priority="33">
      <colorScale>
        <cfvo type="num" val="0"/>
        <cfvo type="num" val="10"/>
        <cfvo type="num" val="100"/>
        <color rgb="FF00B050"/>
        <color rgb="FFFFFF00"/>
        <color theme="9" tint="0.399884029663991"/>
      </colorScale>
    </cfRule>
  </conditionalFormatting>
  <conditionalFormatting sqref="EY94">
    <cfRule type="colorScale" priority="22">
      <colorScale>
        <cfvo type="num" val="0"/>
        <cfvo type="num" val="10"/>
        <cfvo type="num" val="100"/>
        <color rgb="FF00B050"/>
        <color rgb="FFFFFF00"/>
        <color theme="9" tint="0.399884029663991"/>
      </colorScale>
    </cfRule>
  </conditionalFormatting>
  <conditionalFormatting sqref="FF94">
    <cfRule type="colorScale" priority="14">
      <colorScale>
        <cfvo type="num" val="0"/>
        <cfvo type="num" val="10"/>
        <cfvo type="num" val="100"/>
        <color rgb="FF00B050"/>
        <color rgb="FFFFFF00"/>
        <color theme="9" tint="0.399884029663991"/>
      </colorScale>
    </cfRule>
  </conditionalFormatting>
  <conditionalFormatting sqref="FM94">
    <cfRule type="colorScale" priority="12">
      <colorScale>
        <cfvo type="num" val="0"/>
        <cfvo type="num" val="10"/>
        <cfvo type="num" val="100"/>
        <color rgb="FF00B050"/>
        <color rgb="FFFFFF00"/>
        <color theme="9" tint="0.399884029663991"/>
      </colorScale>
    </cfRule>
  </conditionalFormatting>
  <conditionalFormatting sqref="FT94">
    <cfRule type="colorScale" priority="30">
      <colorScale>
        <cfvo type="num" val="0"/>
        <cfvo type="num" val="10"/>
        <cfvo type="num" val="100"/>
        <color rgb="FF00B050"/>
        <color rgb="FFFFFF00"/>
        <color theme="9" tint="0.399884029663991"/>
      </colorScale>
    </cfRule>
  </conditionalFormatting>
  <conditionalFormatting sqref="GA94">
    <cfRule type="colorScale" priority="29">
      <colorScale>
        <cfvo type="num" val="0"/>
        <cfvo type="num" val="10"/>
        <cfvo type="num" val="100"/>
        <color rgb="FF00B050"/>
        <color rgb="FFFFFF00"/>
        <color theme="9" tint="0.399884029663991"/>
      </colorScale>
    </cfRule>
  </conditionalFormatting>
  <conditionalFormatting sqref="GH94">
    <cfRule type="colorScale" priority="28">
      <colorScale>
        <cfvo type="num" val="0"/>
        <cfvo type="num" val="10"/>
        <cfvo type="num" val="100"/>
        <color rgb="FF00B050"/>
        <color rgb="FFFFFF00"/>
        <color theme="9" tint="0.399884029663991"/>
      </colorScale>
    </cfRule>
  </conditionalFormatting>
  <conditionalFormatting sqref="GO94">
    <cfRule type="colorScale" priority="10">
      <colorScale>
        <cfvo type="num" val="0"/>
        <cfvo type="num" val="10"/>
        <cfvo type="num" val="100"/>
        <color rgb="FF00B050"/>
        <color rgb="FFFFFF00"/>
        <color theme="9" tint="0.399884029663991"/>
      </colorScale>
    </cfRule>
  </conditionalFormatting>
  <conditionalFormatting sqref="GT94">
    <cfRule type="cellIs" dxfId="0" priority="41" operator="lessThan">
      <formula>200</formula>
    </cfRule>
  </conditionalFormatting>
  <conditionalFormatting sqref="GV94">
    <cfRule type="colorScale" priority="27">
      <colorScale>
        <cfvo type="num" val="0"/>
        <cfvo type="num" val="10"/>
        <cfvo type="num" val="100"/>
        <color rgb="FF00B050"/>
        <color rgb="FFFFFF00"/>
        <color theme="9" tint="0.399884029663991"/>
      </colorScale>
    </cfRule>
  </conditionalFormatting>
  <conditionalFormatting sqref="HA94">
    <cfRule type="cellIs" dxfId="0" priority="11" operator="lessThan">
      <formula>200</formula>
    </cfRule>
  </conditionalFormatting>
  <conditionalFormatting sqref="HC94">
    <cfRule type="colorScale" priority="8">
      <colorScale>
        <cfvo type="num" val="0"/>
        <cfvo type="num" val="10"/>
        <cfvo type="num" val="100"/>
        <color rgb="FF00B050"/>
        <color rgb="FFFFFF00"/>
        <color theme="9" tint="0.399884029663991"/>
      </colorScale>
    </cfRule>
  </conditionalFormatting>
  <conditionalFormatting sqref="HH94">
    <cfRule type="cellIs" dxfId="0" priority="26" operator="lessThan">
      <formula>200</formula>
    </cfRule>
  </conditionalFormatting>
  <conditionalFormatting sqref="HJ94">
    <cfRule type="colorScale" priority="25">
      <colorScale>
        <cfvo type="num" val="0"/>
        <cfvo type="num" val="10"/>
        <cfvo type="num" val="100"/>
        <color rgb="FF00B050"/>
        <color rgb="FFFFFF00"/>
        <color theme="9" tint="0.399884029663991"/>
      </colorScale>
    </cfRule>
  </conditionalFormatting>
  <conditionalFormatting sqref="HO94">
    <cfRule type="cellIs" dxfId="0" priority="13" operator="lessThan">
      <formula>200</formula>
    </cfRule>
  </conditionalFormatting>
  <conditionalFormatting sqref="HQ94">
    <cfRule type="colorScale" priority="40">
      <colorScale>
        <cfvo type="num" val="0"/>
        <cfvo type="num" val="10"/>
        <cfvo type="num" val="100"/>
        <color rgb="FF00B050"/>
        <color rgb="FFFFFF00"/>
        <color theme="9" tint="0.399884029663991"/>
      </colorScale>
    </cfRule>
  </conditionalFormatting>
  <conditionalFormatting sqref="HV94:HW94">
    <cfRule type="cellIs" dxfId="0" priority="39" operator="lessThan">
      <formula>200</formula>
    </cfRule>
  </conditionalFormatting>
  <conditionalFormatting sqref="C97">
    <cfRule type="duplicateValues" dxfId="1" priority="261"/>
  </conditionalFormatting>
  <conditionalFormatting sqref="D97">
    <cfRule type="duplicateValues" dxfId="1" priority="262"/>
  </conditionalFormatting>
  <conditionalFormatting sqref="HV97:HW97">
    <cfRule type="cellIs" dxfId="0" priority="260" operator="lessThan">
      <formula>200</formula>
    </cfRule>
  </conditionalFormatting>
  <conditionalFormatting sqref="HV106:HW106">
    <cfRule type="cellIs" dxfId="0" priority="250" operator="lessThan">
      <formula>200</formula>
    </cfRule>
  </conditionalFormatting>
  <conditionalFormatting sqref="H107">
    <cfRule type="cellIs" dxfId="2" priority="220" operator="lessThan">
      <formula>0.9</formula>
    </cfRule>
  </conditionalFormatting>
  <conditionalFormatting sqref="K107">
    <cfRule type="colorScale" priority="219">
      <colorScale>
        <cfvo type="num" val="0"/>
        <cfvo type="num" val="20"/>
        <cfvo type="num" val="35"/>
        <color rgb="FF00B050"/>
        <color rgb="FFFFFF00"/>
        <color theme="9" tint="0.399914548173467"/>
      </colorScale>
    </cfRule>
  </conditionalFormatting>
  <conditionalFormatting sqref="M107">
    <cfRule type="cellIs" dxfId="0" priority="192" operator="lessThan">
      <formula>200</formula>
    </cfRule>
  </conditionalFormatting>
  <conditionalFormatting sqref="O107">
    <cfRule type="colorScale" priority="201">
      <colorScale>
        <cfvo type="num" val="0"/>
        <cfvo type="num" val="10"/>
        <cfvo type="num" val="100"/>
        <color rgb="FF00B050"/>
        <color rgb="FFFFFF00"/>
        <color theme="9" tint="0.399884029663991"/>
      </colorScale>
    </cfRule>
  </conditionalFormatting>
  <conditionalFormatting sqref="V107">
    <cfRule type="colorScale" priority="221">
      <colorScale>
        <cfvo type="num" val="0"/>
        <cfvo type="num" val="10"/>
        <cfvo type="num" val="100"/>
        <color rgb="FF00B050"/>
        <color rgb="FFFFFF00"/>
        <color theme="9" tint="0.399884029663991"/>
      </colorScale>
    </cfRule>
  </conditionalFormatting>
  <conditionalFormatting sqref="AC107">
    <cfRule type="colorScale" priority="200">
      <colorScale>
        <cfvo type="num" val="0"/>
        <cfvo type="num" val="10"/>
        <cfvo type="num" val="100"/>
        <color rgb="FF00B050"/>
        <color rgb="FFFFFF00"/>
        <color theme="9" tint="0.399884029663991"/>
      </colorScale>
    </cfRule>
  </conditionalFormatting>
  <conditionalFormatting sqref="AJ107">
    <cfRule type="colorScale" priority="186">
      <colorScale>
        <cfvo type="num" val="0"/>
        <cfvo type="num" val="10"/>
        <cfvo type="num" val="100"/>
        <color rgb="FF00B050"/>
        <color rgb="FFFFFF00"/>
        <color theme="9" tint="0.399884029663991"/>
      </colorScale>
    </cfRule>
  </conditionalFormatting>
  <conditionalFormatting sqref="AQ107">
    <cfRule type="colorScale" priority="184">
      <colorScale>
        <cfvo type="num" val="0"/>
        <cfvo type="num" val="10"/>
        <cfvo type="num" val="100"/>
        <color rgb="FF00B050"/>
        <color rgb="FFFFFF00"/>
        <color theme="9" tint="0.399884029663991"/>
      </colorScale>
    </cfRule>
  </conditionalFormatting>
  <conditionalFormatting sqref="AX107">
    <cfRule type="colorScale" priority="198">
      <colorScale>
        <cfvo type="num" val="0"/>
        <cfvo type="num" val="10"/>
        <cfvo type="num" val="100"/>
        <color rgb="FF00B050"/>
        <color rgb="FFFFFF00"/>
        <color theme="9" tint="0.399884029663991"/>
      </colorScale>
    </cfRule>
  </conditionalFormatting>
  <conditionalFormatting sqref="BE107">
    <cfRule type="colorScale" priority="197">
      <colorScale>
        <cfvo type="num" val="0"/>
        <cfvo type="num" val="10"/>
        <cfvo type="num" val="100"/>
        <color rgb="FF00B050"/>
        <color rgb="FFFFFF00"/>
        <color theme="9" tint="0.399884029663991"/>
      </colorScale>
    </cfRule>
  </conditionalFormatting>
  <conditionalFormatting sqref="BJ107">
    <cfRule type="cellIs" dxfId="0" priority="196" operator="lessThan">
      <formula>200</formula>
    </cfRule>
  </conditionalFormatting>
  <conditionalFormatting sqref="BL107">
    <cfRule type="colorScale" priority="195">
      <colorScale>
        <cfvo type="num" val="0"/>
        <cfvo type="num" val="10"/>
        <cfvo type="num" val="100"/>
        <color rgb="FF00B050"/>
        <color rgb="FFFFFF00"/>
        <color theme="9" tint="0.399884029663991"/>
      </colorScale>
    </cfRule>
  </conditionalFormatting>
  <conditionalFormatting sqref="BQ107">
    <cfRule type="cellIs" dxfId="0" priority="194" operator="lessThan">
      <formula>200</formula>
    </cfRule>
  </conditionalFormatting>
  <conditionalFormatting sqref="BS107">
    <cfRule type="colorScale" priority="209">
      <colorScale>
        <cfvo type="num" val="0"/>
        <cfvo type="num" val="10"/>
        <cfvo type="num" val="100"/>
        <color rgb="FF00B050"/>
        <color rgb="FFFFFF00"/>
        <color theme="9" tint="0.399884029663991"/>
      </colorScale>
    </cfRule>
  </conditionalFormatting>
  <conditionalFormatting sqref="CS107">
    <cfRule type="cellIs" dxfId="0" priority="193" operator="lessThan">
      <formula>200</formula>
    </cfRule>
  </conditionalFormatting>
  <conditionalFormatting sqref="CU107">
    <cfRule type="colorScale" priority="208">
      <colorScale>
        <cfvo type="num" val="0"/>
        <cfvo type="num" val="10"/>
        <cfvo type="num" val="100"/>
        <color rgb="FF00B050"/>
        <color rgb="FFFFFF00"/>
        <color theme="9" tint="0.399884029663991"/>
      </colorScale>
    </cfRule>
  </conditionalFormatting>
  <conditionalFormatting sqref="DI107">
    <cfRule type="colorScale" priority="213">
      <colorScale>
        <cfvo type="num" val="0"/>
        <cfvo type="num" val="10"/>
        <cfvo type="num" val="100"/>
        <color rgb="FF00B050"/>
        <color rgb="FFFFFF00"/>
        <color theme="9" tint="0.399884029663991"/>
      </colorScale>
    </cfRule>
  </conditionalFormatting>
  <conditionalFormatting sqref="DN107">
    <cfRule type="cellIs" dxfId="0" priority="183" operator="lessThan">
      <formula>200</formula>
    </cfRule>
  </conditionalFormatting>
  <conditionalFormatting sqref="DP107">
    <cfRule type="colorScale" priority="212">
      <colorScale>
        <cfvo type="num" val="0"/>
        <cfvo type="num" val="10"/>
        <cfvo type="num" val="100"/>
        <color rgb="FF00B050"/>
        <color rgb="FFFFFF00"/>
        <color theme="9" tint="0.399884029663991"/>
      </colorScale>
    </cfRule>
  </conditionalFormatting>
  <conditionalFormatting sqref="DW107">
    <cfRule type="colorScale" priority="211">
      <colorScale>
        <cfvo type="num" val="0"/>
        <cfvo type="num" val="10"/>
        <cfvo type="num" val="100"/>
        <color rgb="FF00B050"/>
        <color rgb="FFFFFF00"/>
        <color theme="9" tint="0.399884029663991"/>
      </colorScale>
    </cfRule>
  </conditionalFormatting>
  <conditionalFormatting sqref="ED107">
    <cfRule type="colorScale" priority="215">
      <colorScale>
        <cfvo type="num" val="0"/>
        <cfvo type="num" val="10"/>
        <cfvo type="num" val="100"/>
        <color rgb="FF00B050"/>
        <color rgb="FFFFFF00"/>
        <color theme="9" tint="0.399884029663991"/>
      </colorScale>
    </cfRule>
  </conditionalFormatting>
  <conditionalFormatting sqref="EK107">
    <cfRule type="colorScale" priority="214">
      <colorScale>
        <cfvo type="num" val="0"/>
        <cfvo type="num" val="10"/>
        <cfvo type="num" val="100"/>
        <color rgb="FF00B050"/>
        <color rgb="FFFFFF00"/>
        <color theme="9" tint="0.399884029663991"/>
      </colorScale>
    </cfRule>
  </conditionalFormatting>
  <conditionalFormatting sqref="ER107">
    <cfRule type="colorScale" priority="210">
      <colorScale>
        <cfvo type="num" val="0"/>
        <cfvo type="num" val="10"/>
        <cfvo type="num" val="100"/>
        <color rgb="FF00B050"/>
        <color rgb="FFFFFF00"/>
        <color theme="9" tint="0.399884029663991"/>
      </colorScale>
    </cfRule>
  </conditionalFormatting>
  <conditionalFormatting sqref="EY107">
    <cfRule type="colorScale" priority="199">
      <colorScale>
        <cfvo type="num" val="0"/>
        <cfvo type="num" val="10"/>
        <cfvo type="num" val="100"/>
        <color rgb="FF00B050"/>
        <color rgb="FFFFFF00"/>
        <color theme="9" tint="0.399884029663991"/>
      </colorScale>
    </cfRule>
  </conditionalFormatting>
  <conditionalFormatting sqref="FF107">
    <cfRule type="colorScale" priority="191">
      <colorScale>
        <cfvo type="num" val="0"/>
        <cfvo type="num" val="10"/>
        <cfvo type="num" val="100"/>
        <color rgb="FF00B050"/>
        <color rgb="FFFFFF00"/>
        <color theme="9" tint="0.399884029663991"/>
      </colorScale>
    </cfRule>
  </conditionalFormatting>
  <conditionalFormatting sqref="FM107">
    <cfRule type="colorScale" priority="189">
      <colorScale>
        <cfvo type="num" val="0"/>
        <cfvo type="num" val="10"/>
        <cfvo type="num" val="100"/>
        <color rgb="FF00B050"/>
        <color rgb="FFFFFF00"/>
        <color theme="9" tint="0.399884029663991"/>
      </colorScale>
    </cfRule>
  </conditionalFormatting>
  <conditionalFormatting sqref="FT107">
    <cfRule type="colorScale" priority="207">
      <colorScale>
        <cfvo type="num" val="0"/>
        <cfvo type="num" val="10"/>
        <cfvo type="num" val="100"/>
        <color rgb="FF00B050"/>
        <color rgb="FFFFFF00"/>
        <color theme="9" tint="0.399884029663991"/>
      </colorScale>
    </cfRule>
  </conditionalFormatting>
  <conditionalFormatting sqref="GA107">
    <cfRule type="colorScale" priority="206">
      <colorScale>
        <cfvo type="num" val="0"/>
        <cfvo type="num" val="10"/>
        <cfvo type="num" val="100"/>
        <color rgb="FF00B050"/>
        <color rgb="FFFFFF00"/>
        <color theme="9" tint="0.399884029663991"/>
      </colorScale>
    </cfRule>
  </conditionalFormatting>
  <conditionalFormatting sqref="GH107">
    <cfRule type="colorScale" priority="205">
      <colorScale>
        <cfvo type="num" val="0"/>
        <cfvo type="num" val="10"/>
        <cfvo type="num" val="100"/>
        <color rgb="FF00B050"/>
        <color rgb="FFFFFF00"/>
        <color theme="9" tint="0.399884029663991"/>
      </colorScale>
    </cfRule>
  </conditionalFormatting>
  <conditionalFormatting sqref="GO107">
    <cfRule type="colorScale" priority="187">
      <colorScale>
        <cfvo type="num" val="0"/>
        <cfvo type="num" val="10"/>
        <cfvo type="num" val="100"/>
        <color rgb="FF00B050"/>
        <color rgb="FFFFFF00"/>
        <color theme="9" tint="0.399884029663991"/>
      </colorScale>
    </cfRule>
  </conditionalFormatting>
  <conditionalFormatting sqref="GT107">
    <cfRule type="cellIs" dxfId="0" priority="218" operator="lessThan">
      <formula>200</formula>
    </cfRule>
  </conditionalFormatting>
  <conditionalFormatting sqref="GV107">
    <cfRule type="colorScale" priority="204">
      <colorScale>
        <cfvo type="num" val="0"/>
        <cfvo type="num" val="10"/>
        <cfvo type="num" val="100"/>
        <color rgb="FF00B050"/>
        <color rgb="FFFFFF00"/>
        <color theme="9" tint="0.399884029663991"/>
      </colorScale>
    </cfRule>
  </conditionalFormatting>
  <conditionalFormatting sqref="HA107">
    <cfRule type="cellIs" dxfId="0" priority="188" operator="lessThan">
      <formula>200</formula>
    </cfRule>
  </conditionalFormatting>
  <conditionalFormatting sqref="HC107">
    <cfRule type="colorScale" priority="185">
      <colorScale>
        <cfvo type="num" val="0"/>
        <cfvo type="num" val="10"/>
        <cfvo type="num" val="100"/>
        <color rgb="FF00B050"/>
        <color rgb="FFFFFF00"/>
        <color theme="9" tint="0.399884029663991"/>
      </colorScale>
    </cfRule>
  </conditionalFormatting>
  <conditionalFormatting sqref="HH107">
    <cfRule type="cellIs" dxfId="0" priority="203" operator="lessThan">
      <formula>200</formula>
    </cfRule>
  </conditionalFormatting>
  <conditionalFormatting sqref="HJ107">
    <cfRule type="colorScale" priority="202">
      <colorScale>
        <cfvo type="num" val="0"/>
        <cfvo type="num" val="10"/>
        <cfvo type="num" val="100"/>
        <color rgb="FF00B050"/>
        <color rgb="FFFFFF00"/>
        <color theme="9" tint="0.399884029663991"/>
      </colorScale>
    </cfRule>
  </conditionalFormatting>
  <conditionalFormatting sqref="HO107">
    <cfRule type="cellIs" dxfId="0" priority="190" operator="lessThan">
      <formula>200</formula>
    </cfRule>
  </conditionalFormatting>
  <conditionalFormatting sqref="HQ107">
    <cfRule type="colorScale" priority="217">
      <colorScale>
        <cfvo type="num" val="0"/>
        <cfvo type="num" val="10"/>
        <cfvo type="num" val="100"/>
        <color rgb="FF00B050"/>
        <color rgb="FFFFFF00"/>
        <color theme="9" tint="0.399884029663991"/>
      </colorScale>
    </cfRule>
  </conditionalFormatting>
  <conditionalFormatting sqref="HV107:HW107">
    <cfRule type="cellIs" dxfId="0" priority="216" operator="lessThan">
      <formula>200</formula>
    </cfRule>
  </conditionalFormatting>
  <conditionalFormatting sqref="H108">
    <cfRule type="cellIs" dxfId="2" priority="181" operator="lessThan">
      <formula>0.9</formula>
    </cfRule>
  </conditionalFormatting>
  <conditionalFormatting sqref="K108">
    <cfRule type="colorScale" priority="180">
      <colorScale>
        <cfvo type="num" val="0"/>
        <cfvo type="num" val="20"/>
        <cfvo type="num" val="35"/>
        <color rgb="FF00B050"/>
        <color rgb="FFFFFF00"/>
        <color theme="9" tint="0.399914548173467"/>
      </colorScale>
    </cfRule>
  </conditionalFormatting>
  <conditionalFormatting sqref="M108">
    <cfRule type="cellIs" dxfId="0" priority="153" operator="lessThan">
      <formula>200</formula>
    </cfRule>
  </conditionalFormatting>
  <conditionalFormatting sqref="O108">
    <cfRule type="colorScale" priority="162">
      <colorScale>
        <cfvo type="num" val="0"/>
        <cfvo type="num" val="10"/>
        <cfvo type="num" val="100"/>
        <color rgb="FF00B050"/>
        <color rgb="FFFFFF00"/>
        <color theme="9" tint="0.399884029663991"/>
      </colorScale>
    </cfRule>
  </conditionalFormatting>
  <conditionalFormatting sqref="V108">
    <cfRule type="colorScale" priority="182">
      <colorScale>
        <cfvo type="num" val="0"/>
        <cfvo type="num" val="10"/>
        <cfvo type="num" val="100"/>
        <color rgb="FF00B050"/>
        <color rgb="FFFFFF00"/>
        <color theme="9" tint="0.399884029663991"/>
      </colorScale>
    </cfRule>
  </conditionalFormatting>
  <conditionalFormatting sqref="AC108">
    <cfRule type="colorScale" priority="161">
      <colorScale>
        <cfvo type="num" val="0"/>
        <cfvo type="num" val="10"/>
        <cfvo type="num" val="100"/>
        <color rgb="FF00B050"/>
        <color rgb="FFFFFF00"/>
        <color theme="9" tint="0.399884029663991"/>
      </colorScale>
    </cfRule>
  </conditionalFormatting>
  <conditionalFormatting sqref="AJ108">
    <cfRule type="colorScale" priority="147">
      <colorScale>
        <cfvo type="num" val="0"/>
        <cfvo type="num" val="10"/>
        <cfvo type="num" val="100"/>
        <color rgb="FF00B050"/>
        <color rgb="FFFFFF00"/>
        <color theme="9" tint="0.399884029663991"/>
      </colorScale>
    </cfRule>
  </conditionalFormatting>
  <conditionalFormatting sqref="AQ108">
    <cfRule type="colorScale" priority="145">
      <colorScale>
        <cfvo type="num" val="0"/>
        <cfvo type="num" val="10"/>
        <cfvo type="num" val="100"/>
        <color rgb="FF00B050"/>
        <color rgb="FFFFFF00"/>
        <color theme="9" tint="0.399884029663991"/>
      </colorScale>
    </cfRule>
  </conditionalFormatting>
  <conditionalFormatting sqref="AX108">
    <cfRule type="colorScale" priority="159">
      <colorScale>
        <cfvo type="num" val="0"/>
        <cfvo type="num" val="10"/>
        <cfvo type="num" val="100"/>
        <color rgb="FF00B050"/>
        <color rgb="FFFFFF00"/>
        <color theme="9" tint="0.399884029663991"/>
      </colorScale>
    </cfRule>
  </conditionalFormatting>
  <conditionalFormatting sqref="BE108">
    <cfRule type="colorScale" priority="158">
      <colorScale>
        <cfvo type="num" val="0"/>
        <cfvo type="num" val="10"/>
        <cfvo type="num" val="100"/>
        <color rgb="FF00B050"/>
        <color rgb="FFFFFF00"/>
        <color theme="9" tint="0.399884029663991"/>
      </colorScale>
    </cfRule>
  </conditionalFormatting>
  <conditionalFormatting sqref="BJ108">
    <cfRule type="cellIs" dxfId="0" priority="157" operator="lessThan">
      <formula>200</formula>
    </cfRule>
  </conditionalFormatting>
  <conditionalFormatting sqref="BL108">
    <cfRule type="colorScale" priority="156">
      <colorScale>
        <cfvo type="num" val="0"/>
        <cfvo type="num" val="10"/>
        <cfvo type="num" val="100"/>
        <color rgb="FF00B050"/>
        <color rgb="FFFFFF00"/>
        <color theme="9" tint="0.399884029663991"/>
      </colorScale>
    </cfRule>
  </conditionalFormatting>
  <conditionalFormatting sqref="BQ108">
    <cfRule type="cellIs" dxfId="0" priority="155" operator="lessThan">
      <formula>200</formula>
    </cfRule>
  </conditionalFormatting>
  <conditionalFormatting sqref="BS108">
    <cfRule type="colorScale" priority="170">
      <colorScale>
        <cfvo type="num" val="0"/>
        <cfvo type="num" val="10"/>
        <cfvo type="num" val="100"/>
        <color rgb="FF00B050"/>
        <color rgb="FFFFFF00"/>
        <color theme="9" tint="0.399884029663991"/>
      </colorScale>
    </cfRule>
  </conditionalFormatting>
  <conditionalFormatting sqref="CS108">
    <cfRule type="cellIs" dxfId="0" priority="154" operator="lessThan">
      <formula>200</formula>
    </cfRule>
  </conditionalFormatting>
  <conditionalFormatting sqref="CU108">
    <cfRule type="colorScale" priority="169">
      <colorScale>
        <cfvo type="num" val="0"/>
        <cfvo type="num" val="10"/>
        <cfvo type="num" val="100"/>
        <color rgb="FF00B050"/>
        <color rgb="FFFFFF00"/>
        <color theme="9" tint="0.399884029663991"/>
      </colorScale>
    </cfRule>
  </conditionalFormatting>
  <conditionalFormatting sqref="DI108">
    <cfRule type="colorScale" priority="174">
      <colorScale>
        <cfvo type="num" val="0"/>
        <cfvo type="num" val="10"/>
        <cfvo type="num" val="100"/>
        <color rgb="FF00B050"/>
        <color rgb="FFFFFF00"/>
        <color theme="9" tint="0.399884029663991"/>
      </colorScale>
    </cfRule>
  </conditionalFormatting>
  <conditionalFormatting sqref="DN108">
    <cfRule type="cellIs" dxfId="0" priority="144" operator="lessThan">
      <formula>200</formula>
    </cfRule>
  </conditionalFormatting>
  <conditionalFormatting sqref="DP108">
    <cfRule type="colorScale" priority="173">
      <colorScale>
        <cfvo type="num" val="0"/>
        <cfvo type="num" val="10"/>
        <cfvo type="num" val="100"/>
        <color rgb="FF00B050"/>
        <color rgb="FFFFFF00"/>
        <color theme="9" tint="0.399884029663991"/>
      </colorScale>
    </cfRule>
  </conditionalFormatting>
  <conditionalFormatting sqref="DW108">
    <cfRule type="colorScale" priority="172">
      <colorScale>
        <cfvo type="num" val="0"/>
        <cfvo type="num" val="10"/>
        <cfvo type="num" val="100"/>
        <color rgb="FF00B050"/>
        <color rgb="FFFFFF00"/>
        <color theme="9" tint="0.399884029663991"/>
      </colorScale>
    </cfRule>
  </conditionalFormatting>
  <conditionalFormatting sqref="ED108">
    <cfRule type="colorScale" priority="176">
      <colorScale>
        <cfvo type="num" val="0"/>
        <cfvo type="num" val="10"/>
        <cfvo type="num" val="100"/>
        <color rgb="FF00B050"/>
        <color rgb="FFFFFF00"/>
        <color theme="9" tint="0.399884029663991"/>
      </colorScale>
    </cfRule>
  </conditionalFormatting>
  <conditionalFormatting sqref="EK108">
    <cfRule type="colorScale" priority="175">
      <colorScale>
        <cfvo type="num" val="0"/>
        <cfvo type="num" val="10"/>
        <cfvo type="num" val="100"/>
        <color rgb="FF00B050"/>
        <color rgb="FFFFFF00"/>
        <color theme="9" tint="0.399884029663991"/>
      </colorScale>
    </cfRule>
  </conditionalFormatting>
  <conditionalFormatting sqref="ER108">
    <cfRule type="colorScale" priority="171">
      <colorScale>
        <cfvo type="num" val="0"/>
        <cfvo type="num" val="10"/>
        <cfvo type="num" val="100"/>
        <color rgb="FF00B050"/>
        <color rgb="FFFFFF00"/>
        <color theme="9" tint="0.399884029663991"/>
      </colorScale>
    </cfRule>
  </conditionalFormatting>
  <conditionalFormatting sqref="EY108">
    <cfRule type="colorScale" priority="160">
      <colorScale>
        <cfvo type="num" val="0"/>
        <cfvo type="num" val="10"/>
        <cfvo type="num" val="100"/>
        <color rgb="FF00B050"/>
        <color rgb="FFFFFF00"/>
        <color theme="9" tint="0.399884029663991"/>
      </colorScale>
    </cfRule>
  </conditionalFormatting>
  <conditionalFormatting sqref="FF108">
    <cfRule type="colorScale" priority="152">
      <colorScale>
        <cfvo type="num" val="0"/>
        <cfvo type="num" val="10"/>
        <cfvo type="num" val="100"/>
        <color rgb="FF00B050"/>
        <color rgb="FFFFFF00"/>
        <color theme="9" tint="0.399884029663991"/>
      </colorScale>
    </cfRule>
  </conditionalFormatting>
  <conditionalFormatting sqref="FM108">
    <cfRule type="colorScale" priority="150">
      <colorScale>
        <cfvo type="num" val="0"/>
        <cfvo type="num" val="10"/>
        <cfvo type="num" val="100"/>
        <color rgb="FF00B050"/>
        <color rgb="FFFFFF00"/>
        <color theme="9" tint="0.399884029663991"/>
      </colorScale>
    </cfRule>
  </conditionalFormatting>
  <conditionalFormatting sqref="FT108">
    <cfRule type="colorScale" priority="168">
      <colorScale>
        <cfvo type="num" val="0"/>
        <cfvo type="num" val="10"/>
        <cfvo type="num" val="100"/>
        <color rgb="FF00B050"/>
        <color rgb="FFFFFF00"/>
        <color theme="9" tint="0.399884029663991"/>
      </colorScale>
    </cfRule>
  </conditionalFormatting>
  <conditionalFormatting sqref="GA108">
    <cfRule type="colorScale" priority="167">
      <colorScale>
        <cfvo type="num" val="0"/>
        <cfvo type="num" val="10"/>
        <cfvo type="num" val="100"/>
        <color rgb="FF00B050"/>
        <color rgb="FFFFFF00"/>
        <color theme="9" tint="0.399884029663991"/>
      </colorScale>
    </cfRule>
  </conditionalFormatting>
  <conditionalFormatting sqref="GH108">
    <cfRule type="colorScale" priority="166">
      <colorScale>
        <cfvo type="num" val="0"/>
        <cfvo type="num" val="10"/>
        <cfvo type="num" val="100"/>
        <color rgb="FF00B050"/>
        <color rgb="FFFFFF00"/>
        <color theme="9" tint="0.399884029663991"/>
      </colorScale>
    </cfRule>
  </conditionalFormatting>
  <conditionalFormatting sqref="GO108">
    <cfRule type="colorScale" priority="148">
      <colorScale>
        <cfvo type="num" val="0"/>
        <cfvo type="num" val="10"/>
        <cfvo type="num" val="100"/>
        <color rgb="FF00B050"/>
        <color rgb="FFFFFF00"/>
        <color theme="9" tint="0.399884029663991"/>
      </colorScale>
    </cfRule>
  </conditionalFormatting>
  <conditionalFormatting sqref="GT108">
    <cfRule type="cellIs" dxfId="0" priority="179" operator="lessThan">
      <formula>200</formula>
    </cfRule>
  </conditionalFormatting>
  <conditionalFormatting sqref="GV108">
    <cfRule type="colorScale" priority="165">
      <colorScale>
        <cfvo type="num" val="0"/>
        <cfvo type="num" val="10"/>
        <cfvo type="num" val="100"/>
        <color rgb="FF00B050"/>
        <color rgb="FFFFFF00"/>
        <color theme="9" tint="0.399884029663991"/>
      </colorScale>
    </cfRule>
  </conditionalFormatting>
  <conditionalFormatting sqref="HA108">
    <cfRule type="cellIs" dxfId="0" priority="149" operator="lessThan">
      <formula>200</formula>
    </cfRule>
  </conditionalFormatting>
  <conditionalFormatting sqref="HC108">
    <cfRule type="colorScale" priority="146">
      <colorScale>
        <cfvo type="num" val="0"/>
        <cfvo type="num" val="10"/>
        <cfvo type="num" val="100"/>
        <color rgb="FF00B050"/>
        <color rgb="FFFFFF00"/>
        <color theme="9" tint="0.399884029663991"/>
      </colorScale>
    </cfRule>
  </conditionalFormatting>
  <conditionalFormatting sqref="HH108">
    <cfRule type="cellIs" dxfId="0" priority="164" operator="lessThan">
      <formula>200</formula>
    </cfRule>
  </conditionalFormatting>
  <conditionalFormatting sqref="HJ108">
    <cfRule type="colorScale" priority="163">
      <colorScale>
        <cfvo type="num" val="0"/>
        <cfvo type="num" val="10"/>
        <cfvo type="num" val="100"/>
        <color rgb="FF00B050"/>
        <color rgb="FFFFFF00"/>
        <color theme="9" tint="0.399884029663991"/>
      </colorScale>
    </cfRule>
  </conditionalFormatting>
  <conditionalFormatting sqref="HO108">
    <cfRule type="cellIs" dxfId="0" priority="151" operator="lessThan">
      <formula>200</formula>
    </cfRule>
  </conditionalFormatting>
  <conditionalFormatting sqref="HQ108">
    <cfRule type="colorScale" priority="178">
      <colorScale>
        <cfvo type="num" val="0"/>
        <cfvo type="num" val="10"/>
        <cfvo type="num" val="100"/>
        <color rgb="FF00B050"/>
        <color rgb="FFFFFF00"/>
        <color theme="9" tint="0.399884029663991"/>
      </colorScale>
    </cfRule>
  </conditionalFormatting>
  <conditionalFormatting sqref="HV108:HW108">
    <cfRule type="cellIs" dxfId="0" priority="177" operator="lessThan">
      <formula>200</formula>
    </cfRule>
  </conditionalFormatting>
  <conditionalFormatting sqref="H109">
    <cfRule type="cellIs" dxfId="2" priority="142" operator="lessThan">
      <formula>0.9</formula>
    </cfRule>
  </conditionalFormatting>
  <conditionalFormatting sqref="K109">
    <cfRule type="colorScale" priority="141">
      <colorScale>
        <cfvo type="num" val="0"/>
        <cfvo type="num" val="20"/>
        <cfvo type="num" val="35"/>
        <color rgb="FF00B050"/>
        <color rgb="FFFFFF00"/>
        <color theme="9" tint="0.399914548173467"/>
      </colorScale>
    </cfRule>
  </conditionalFormatting>
  <conditionalFormatting sqref="M109">
    <cfRule type="cellIs" dxfId="0" priority="114" operator="lessThan">
      <formula>200</formula>
    </cfRule>
  </conditionalFormatting>
  <conditionalFormatting sqref="O109">
    <cfRule type="colorScale" priority="123">
      <colorScale>
        <cfvo type="num" val="0"/>
        <cfvo type="num" val="10"/>
        <cfvo type="num" val="100"/>
        <color rgb="FF00B050"/>
        <color rgb="FFFFFF00"/>
        <color theme="9" tint="0.399884029663991"/>
      </colorScale>
    </cfRule>
  </conditionalFormatting>
  <conditionalFormatting sqref="V109">
    <cfRule type="colorScale" priority="143">
      <colorScale>
        <cfvo type="num" val="0"/>
        <cfvo type="num" val="10"/>
        <cfvo type="num" val="100"/>
        <color rgb="FF00B050"/>
        <color rgb="FFFFFF00"/>
        <color theme="9" tint="0.399884029663991"/>
      </colorScale>
    </cfRule>
  </conditionalFormatting>
  <conditionalFormatting sqref="AC109">
    <cfRule type="colorScale" priority="122">
      <colorScale>
        <cfvo type="num" val="0"/>
        <cfvo type="num" val="10"/>
        <cfvo type="num" val="100"/>
        <color rgb="FF00B050"/>
        <color rgb="FFFFFF00"/>
        <color theme="9" tint="0.399884029663991"/>
      </colorScale>
    </cfRule>
  </conditionalFormatting>
  <conditionalFormatting sqref="AJ109">
    <cfRule type="colorScale" priority="108">
      <colorScale>
        <cfvo type="num" val="0"/>
        <cfvo type="num" val="10"/>
        <cfvo type="num" val="100"/>
        <color rgb="FF00B050"/>
        <color rgb="FFFFFF00"/>
        <color theme="9" tint="0.399884029663991"/>
      </colorScale>
    </cfRule>
  </conditionalFormatting>
  <conditionalFormatting sqref="AQ109">
    <cfRule type="colorScale" priority="106">
      <colorScale>
        <cfvo type="num" val="0"/>
        <cfvo type="num" val="10"/>
        <cfvo type="num" val="100"/>
        <color rgb="FF00B050"/>
        <color rgb="FFFFFF00"/>
        <color theme="9" tint="0.399884029663991"/>
      </colorScale>
    </cfRule>
  </conditionalFormatting>
  <conditionalFormatting sqref="AX109">
    <cfRule type="colorScale" priority="120">
      <colorScale>
        <cfvo type="num" val="0"/>
        <cfvo type="num" val="10"/>
        <cfvo type="num" val="100"/>
        <color rgb="FF00B050"/>
        <color rgb="FFFFFF00"/>
        <color theme="9" tint="0.399884029663991"/>
      </colorScale>
    </cfRule>
  </conditionalFormatting>
  <conditionalFormatting sqref="BE109">
    <cfRule type="colorScale" priority="119">
      <colorScale>
        <cfvo type="num" val="0"/>
        <cfvo type="num" val="10"/>
        <cfvo type="num" val="100"/>
        <color rgb="FF00B050"/>
        <color rgb="FFFFFF00"/>
        <color theme="9" tint="0.399884029663991"/>
      </colorScale>
    </cfRule>
  </conditionalFormatting>
  <conditionalFormatting sqref="BJ109">
    <cfRule type="cellIs" dxfId="0" priority="118" operator="lessThan">
      <formula>200</formula>
    </cfRule>
  </conditionalFormatting>
  <conditionalFormatting sqref="BL109">
    <cfRule type="colorScale" priority="117">
      <colorScale>
        <cfvo type="num" val="0"/>
        <cfvo type="num" val="10"/>
        <cfvo type="num" val="100"/>
        <color rgb="FF00B050"/>
        <color rgb="FFFFFF00"/>
        <color theme="9" tint="0.399884029663991"/>
      </colorScale>
    </cfRule>
  </conditionalFormatting>
  <conditionalFormatting sqref="BQ109">
    <cfRule type="cellIs" dxfId="0" priority="116" operator="lessThan">
      <formula>200</formula>
    </cfRule>
  </conditionalFormatting>
  <conditionalFormatting sqref="BS109">
    <cfRule type="colorScale" priority="131">
      <colorScale>
        <cfvo type="num" val="0"/>
        <cfvo type="num" val="10"/>
        <cfvo type="num" val="100"/>
        <color rgb="FF00B050"/>
        <color rgb="FFFFFF00"/>
        <color theme="9" tint="0.399884029663991"/>
      </colorScale>
    </cfRule>
  </conditionalFormatting>
  <conditionalFormatting sqref="CS109">
    <cfRule type="cellIs" dxfId="0" priority="115" operator="lessThan">
      <formula>200</formula>
    </cfRule>
  </conditionalFormatting>
  <conditionalFormatting sqref="CU109">
    <cfRule type="colorScale" priority="130">
      <colorScale>
        <cfvo type="num" val="0"/>
        <cfvo type="num" val="10"/>
        <cfvo type="num" val="100"/>
        <color rgb="FF00B050"/>
        <color rgb="FFFFFF00"/>
        <color theme="9" tint="0.399884029663991"/>
      </colorScale>
    </cfRule>
  </conditionalFormatting>
  <conditionalFormatting sqref="DI109">
    <cfRule type="colorScale" priority="135">
      <colorScale>
        <cfvo type="num" val="0"/>
        <cfvo type="num" val="10"/>
        <cfvo type="num" val="100"/>
        <color rgb="FF00B050"/>
        <color rgb="FFFFFF00"/>
        <color theme="9" tint="0.399884029663991"/>
      </colorScale>
    </cfRule>
  </conditionalFormatting>
  <conditionalFormatting sqref="DN109">
    <cfRule type="cellIs" dxfId="0" priority="105" operator="lessThan">
      <formula>200</formula>
    </cfRule>
  </conditionalFormatting>
  <conditionalFormatting sqref="DP109">
    <cfRule type="colorScale" priority="134">
      <colorScale>
        <cfvo type="num" val="0"/>
        <cfvo type="num" val="10"/>
        <cfvo type="num" val="100"/>
        <color rgb="FF00B050"/>
        <color rgb="FFFFFF00"/>
        <color theme="9" tint="0.399884029663991"/>
      </colorScale>
    </cfRule>
  </conditionalFormatting>
  <conditionalFormatting sqref="DW109">
    <cfRule type="colorScale" priority="133">
      <colorScale>
        <cfvo type="num" val="0"/>
        <cfvo type="num" val="10"/>
        <cfvo type="num" val="100"/>
        <color rgb="FF00B050"/>
        <color rgb="FFFFFF00"/>
        <color theme="9" tint="0.399884029663991"/>
      </colorScale>
    </cfRule>
  </conditionalFormatting>
  <conditionalFormatting sqref="ED109">
    <cfRule type="colorScale" priority="137">
      <colorScale>
        <cfvo type="num" val="0"/>
        <cfvo type="num" val="10"/>
        <cfvo type="num" val="100"/>
        <color rgb="FF00B050"/>
        <color rgb="FFFFFF00"/>
        <color theme="9" tint="0.399884029663991"/>
      </colorScale>
    </cfRule>
  </conditionalFormatting>
  <conditionalFormatting sqref="EK109">
    <cfRule type="colorScale" priority="136">
      <colorScale>
        <cfvo type="num" val="0"/>
        <cfvo type="num" val="10"/>
        <cfvo type="num" val="100"/>
        <color rgb="FF00B050"/>
        <color rgb="FFFFFF00"/>
        <color theme="9" tint="0.399884029663991"/>
      </colorScale>
    </cfRule>
  </conditionalFormatting>
  <conditionalFormatting sqref="ER109">
    <cfRule type="colorScale" priority="132">
      <colorScale>
        <cfvo type="num" val="0"/>
        <cfvo type="num" val="10"/>
        <cfvo type="num" val="100"/>
        <color rgb="FF00B050"/>
        <color rgb="FFFFFF00"/>
        <color theme="9" tint="0.399884029663991"/>
      </colorScale>
    </cfRule>
  </conditionalFormatting>
  <conditionalFormatting sqref="EY109">
    <cfRule type="colorScale" priority="121">
      <colorScale>
        <cfvo type="num" val="0"/>
        <cfvo type="num" val="10"/>
        <cfvo type="num" val="100"/>
        <color rgb="FF00B050"/>
        <color rgb="FFFFFF00"/>
        <color theme="9" tint="0.399884029663991"/>
      </colorScale>
    </cfRule>
  </conditionalFormatting>
  <conditionalFormatting sqref="FF109">
    <cfRule type="colorScale" priority="113">
      <colorScale>
        <cfvo type="num" val="0"/>
        <cfvo type="num" val="10"/>
        <cfvo type="num" val="100"/>
        <color rgb="FF00B050"/>
        <color rgb="FFFFFF00"/>
        <color theme="9" tint="0.399884029663991"/>
      </colorScale>
    </cfRule>
  </conditionalFormatting>
  <conditionalFormatting sqref="FM109">
    <cfRule type="colorScale" priority="111">
      <colorScale>
        <cfvo type="num" val="0"/>
        <cfvo type="num" val="10"/>
        <cfvo type="num" val="100"/>
        <color rgb="FF00B050"/>
        <color rgb="FFFFFF00"/>
        <color theme="9" tint="0.399884029663991"/>
      </colorScale>
    </cfRule>
  </conditionalFormatting>
  <conditionalFormatting sqref="FT109">
    <cfRule type="colorScale" priority="129">
      <colorScale>
        <cfvo type="num" val="0"/>
        <cfvo type="num" val="10"/>
        <cfvo type="num" val="100"/>
        <color rgb="FF00B050"/>
        <color rgb="FFFFFF00"/>
        <color theme="9" tint="0.399884029663991"/>
      </colorScale>
    </cfRule>
  </conditionalFormatting>
  <conditionalFormatting sqref="GA109">
    <cfRule type="colorScale" priority="128">
      <colorScale>
        <cfvo type="num" val="0"/>
        <cfvo type="num" val="10"/>
        <cfvo type="num" val="100"/>
        <color rgb="FF00B050"/>
        <color rgb="FFFFFF00"/>
        <color theme="9" tint="0.399884029663991"/>
      </colorScale>
    </cfRule>
  </conditionalFormatting>
  <conditionalFormatting sqref="GH109">
    <cfRule type="colorScale" priority="127">
      <colorScale>
        <cfvo type="num" val="0"/>
        <cfvo type="num" val="10"/>
        <cfvo type="num" val="100"/>
        <color rgb="FF00B050"/>
        <color rgb="FFFFFF00"/>
        <color theme="9" tint="0.399884029663991"/>
      </colorScale>
    </cfRule>
  </conditionalFormatting>
  <conditionalFormatting sqref="GO109">
    <cfRule type="colorScale" priority="109">
      <colorScale>
        <cfvo type="num" val="0"/>
        <cfvo type="num" val="10"/>
        <cfvo type="num" val="100"/>
        <color rgb="FF00B050"/>
        <color rgb="FFFFFF00"/>
        <color theme="9" tint="0.399884029663991"/>
      </colorScale>
    </cfRule>
  </conditionalFormatting>
  <conditionalFormatting sqref="GT109">
    <cfRule type="cellIs" dxfId="0" priority="140" operator="lessThan">
      <formula>200</formula>
    </cfRule>
  </conditionalFormatting>
  <conditionalFormatting sqref="GV109">
    <cfRule type="colorScale" priority="126">
      <colorScale>
        <cfvo type="num" val="0"/>
        <cfvo type="num" val="10"/>
        <cfvo type="num" val="100"/>
        <color rgb="FF00B050"/>
        <color rgb="FFFFFF00"/>
        <color theme="9" tint="0.399884029663991"/>
      </colorScale>
    </cfRule>
  </conditionalFormatting>
  <conditionalFormatting sqref="HA109">
    <cfRule type="cellIs" dxfId="0" priority="110" operator="lessThan">
      <formula>200</formula>
    </cfRule>
  </conditionalFormatting>
  <conditionalFormatting sqref="HC109">
    <cfRule type="colorScale" priority="107">
      <colorScale>
        <cfvo type="num" val="0"/>
        <cfvo type="num" val="10"/>
        <cfvo type="num" val="100"/>
        <color rgb="FF00B050"/>
        <color rgb="FFFFFF00"/>
        <color theme="9" tint="0.399884029663991"/>
      </colorScale>
    </cfRule>
  </conditionalFormatting>
  <conditionalFormatting sqref="HH109">
    <cfRule type="cellIs" dxfId="0" priority="125" operator="lessThan">
      <formula>200</formula>
    </cfRule>
  </conditionalFormatting>
  <conditionalFormatting sqref="HJ109">
    <cfRule type="colorScale" priority="124">
      <colorScale>
        <cfvo type="num" val="0"/>
        <cfvo type="num" val="10"/>
        <cfvo type="num" val="100"/>
        <color rgb="FF00B050"/>
        <color rgb="FFFFFF00"/>
        <color theme="9" tint="0.399884029663991"/>
      </colorScale>
    </cfRule>
  </conditionalFormatting>
  <conditionalFormatting sqref="HO109">
    <cfRule type="cellIs" dxfId="0" priority="112" operator="lessThan">
      <formula>200</formula>
    </cfRule>
  </conditionalFormatting>
  <conditionalFormatting sqref="HQ109">
    <cfRule type="colorScale" priority="139">
      <colorScale>
        <cfvo type="num" val="0"/>
        <cfvo type="num" val="10"/>
        <cfvo type="num" val="100"/>
        <color rgb="FF00B050"/>
        <color rgb="FFFFFF00"/>
        <color theme="9" tint="0.399884029663991"/>
      </colorScale>
    </cfRule>
  </conditionalFormatting>
  <conditionalFormatting sqref="HV109:HW109">
    <cfRule type="cellIs" dxfId="0" priority="138" operator="lessThan">
      <formula>200</formula>
    </cfRule>
  </conditionalFormatting>
  <conditionalFormatting sqref="HO110">
    <cfRule type="cellIs" dxfId="0" priority="227" operator="lessThan">
      <formula>200</formula>
    </cfRule>
  </conditionalFormatting>
  <conditionalFormatting sqref="HV110:HW110">
    <cfRule type="cellIs" dxfId="0" priority="228" operator="lessThan">
      <formula>200</formula>
    </cfRule>
  </conditionalFormatting>
  <conditionalFormatting sqref="C95:C96">
    <cfRule type="duplicateValues" dxfId="1" priority="273"/>
  </conditionalFormatting>
  <conditionalFormatting sqref="D95:D96">
    <cfRule type="duplicateValues" dxfId="1" priority="274"/>
  </conditionalFormatting>
  <conditionalFormatting sqref="BZ5:BZ8">
    <cfRule type="colorScale" priority="46">
      <colorScale>
        <cfvo type="num" val="0"/>
        <cfvo type="num" val="10"/>
        <cfvo type="num" val="100"/>
        <color rgb="FF00B050"/>
        <color rgb="FFFFFF00"/>
        <color theme="9" tint="0.399884029663991"/>
      </colorScale>
    </cfRule>
  </conditionalFormatting>
  <conditionalFormatting sqref="BZ1:BZ4 BZ111:BZ1048576">
    <cfRule type="colorScale" priority="101">
      <colorScale>
        <cfvo type="min"/>
        <cfvo type="percentile" val="50"/>
        <cfvo type="max"/>
        <color rgb="FF63BE7B"/>
        <color rgb="FFFFEB84"/>
        <color rgb="FFF8696B"/>
      </colorScale>
    </cfRule>
  </conditionalFormatting>
  <conditionalFormatting sqref="CG1:CG93 CG95:CG1048576">
    <cfRule type="colorScale" priority="100">
      <colorScale>
        <cfvo type="min"/>
        <cfvo type="percentile" val="50"/>
        <cfvo type="max"/>
        <color rgb="FF63BE7B"/>
        <color rgb="FFFFEB84"/>
        <color rgb="FFF8696B"/>
      </colorScale>
    </cfRule>
  </conditionalFormatting>
  <conditionalFormatting sqref="CN1:CN93 CN95:CN1048576">
    <cfRule type="colorScale" priority="99">
      <colorScale>
        <cfvo type="min"/>
        <cfvo type="percentile" val="50"/>
        <cfvo type="max"/>
        <color rgb="FF63BE7B"/>
        <color rgb="FFFFEB84"/>
        <color rgb="FFF8696B"/>
      </colorScale>
    </cfRule>
  </conditionalFormatting>
  <conditionalFormatting sqref="DB1:DB93 DB95:DB1048576">
    <cfRule type="colorScale" priority="97">
      <colorScale>
        <cfvo type="min"/>
        <cfvo type="percentile" val="50"/>
        <cfvo type="max"/>
        <color rgb="FF63BE7B"/>
        <color rgb="FFFFEB84"/>
        <color rgb="FFF8696B"/>
      </colorScale>
    </cfRule>
    <cfRule type="colorScale" priority="98">
      <colorScale>
        <cfvo type="min"/>
        <cfvo type="max"/>
        <color rgb="FFF8696B"/>
        <color rgb="FFFCFCFF"/>
      </colorScale>
    </cfRule>
  </conditionalFormatting>
  <conditionalFormatting sqref="H5:H93 H95:H106 H110">
    <cfRule type="cellIs" dxfId="2" priority="276" operator="lessThan">
      <formula>0.9</formula>
    </cfRule>
  </conditionalFormatting>
  <conditionalFormatting sqref="K5:K93 K95:K106 K110">
    <cfRule type="colorScale" priority="275">
      <colorScale>
        <cfvo type="num" val="0"/>
        <cfvo type="num" val="20"/>
        <cfvo type="num" val="35"/>
        <color rgb="FF00B050"/>
        <color rgb="FFFFFF00"/>
        <color theme="9" tint="0.399914548173467"/>
      </colorScale>
    </cfRule>
  </conditionalFormatting>
  <conditionalFormatting sqref="M5:M93 M95:M106 M110">
    <cfRule type="cellIs" dxfId="0" priority="236" operator="lessThan">
      <formula>200</formula>
    </cfRule>
  </conditionalFormatting>
  <conditionalFormatting sqref="O5:O93 O95:O106 O110">
    <cfRule type="colorScale" priority="247">
      <colorScale>
        <cfvo type="num" val="0"/>
        <cfvo type="num" val="10"/>
        <cfvo type="num" val="100"/>
        <color rgb="FF00B050"/>
        <color rgb="FFFFFF00"/>
        <color theme="9" tint="0.399884029663991"/>
      </colorScale>
    </cfRule>
  </conditionalFormatting>
  <conditionalFormatting sqref="V5:V93 V95:V106 V110">
    <cfRule type="colorScale" priority="277">
      <colorScale>
        <cfvo type="num" val="0"/>
        <cfvo type="num" val="10"/>
        <cfvo type="num" val="100"/>
        <color rgb="FF00B050"/>
        <color rgb="FFFFFF00"/>
        <color theme="9" tint="0.399884029663991"/>
      </colorScale>
    </cfRule>
  </conditionalFormatting>
  <conditionalFormatting sqref="AC5:AC93 AC95:AC106 AC110">
    <cfRule type="colorScale" priority="246">
      <colorScale>
        <cfvo type="num" val="0"/>
        <cfvo type="num" val="10"/>
        <cfvo type="num" val="100"/>
        <color rgb="FF00B050"/>
        <color rgb="FFFFFF00"/>
        <color theme="9" tint="0.399884029663991"/>
      </colorScale>
    </cfRule>
  </conditionalFormatting>
  <conditionalFormatting sqref="AJ5:AJ93 AJ95:AJ106 AJ110">
    <cfRule type="colorScale" priority="225">
      <colorScale>
        <cfvo type="num" val="0"/>
        <cfvo type="num" val="10"/>
        <cfvo type="num" val="100"/>
        <color rgb="FF00B050"/>
        <color rgb="FFFFFF00"/>
        <color theme="9" tint="0.399884029663991"/>
      </colorScale>
    </cfRule>
  </conditionalFormatting>
  <conditionalFormatting sqref="AQ5:AQ93 AQ95:AQ106 AQ110">
    <cfRule type="colorScale" priority="223">
      <colorScale>
        <cfvo type="num" val="0"/>
        <cfvo type="num" val="10"/>
        <cfvo type="num" val="100"/>
        <color rgb="FF00B050"/>
        <color rgb="FFFFFF00"/>
        <color theme="9" tint="0.399884029663991"/>
      </colorScale>
    </cfRule>
  </conditionalFormatting>
  <conditionalFormatting sqref="AX5:AX93 AX95:AX106 AX110">
    <cfRule type="colorScale" priority="242">
      <colorScale>
        <cfvo type="num" val="0"/>
        <cfvo type="num" val="10"/>
        <cfvo type="num" val="100"/>
        <color rgb="FF00B050"/>
        <color rgb="FFFFFF00"/>
        <color theme="9" tint="0.399884029663991"/>
      </colorScale>
    </cfRule>
  </conditionalFormatting>
  <conditionalFormatting sqref="BE5:BE93 BE95:BE106 BE110">
    <cfRule type="colorScale" priority="241">
      <colorScale>
        <cfvo type="num" val="0"/>
        <cfvo type="num" val="10"/>
        <cfvo type="num" val="100"/>
        <color rgb="FF00B050"/>
        <color rgb="FFFFFF00"/>
        <color theme="9" tint="0.399884029663991"/>
      </colorScale>
    </cfRule>
  </conditionalFormatting>
  <conditionalFormatting sqref="BJ5:BJ93 BJ95:BJ106 BJ110">
    <cfRule type="cellIs" dxfId="0" priority="240" operator="lessThan">
      <formula>200</formula>
    </cfRule>
  </conditionalFormatting>
  <conditionalFormatting sqref="BL5:BL93 BL95:BL106 BL110">
    <cfRule type="colorScale" priority="239">
      <colorScale>
        <cfvo type="num" val="0"/>
        <cfvo type="num" val="10"/>
        <cfvo type="num" val="100"/>
        <color rgb="FF00B050"/>
        <color rgb="FFFFFF00"/>
        <color theme="9" tint="0.399884029663991"/>
      </colorScale>
    </cfRule>
  </conditionalFormatting>
  <conditionalFormatting sqref="BQ5:BQ93 BQ95:BQ106 BQ110">
    <cfRule type="cellIs" dxfId="0" priority="238" operator="lessThan">
      <formula>200</formula>
    </cfRule>
  </conditionalFormatting>
  <conditionalFormatting sqref="BS5:BS93 BS95:BS106 BS110">
    <cfRule type="colorScale" priority="256">
      <colorScale>
        <cfvo type="num" val="0"/>
        <cfvo type="num" val="10"/>
        <cfvo type="num" val="100"/>
        <color rgb="FF00B050"/>
        <color rgb="FFFFFF00"/>
        <color theme="9" tint="0.399884029663991"/>
      </colorScale>
    </cfRule>
  </conditionalFormatting>
  <conditionalFormatting sqref="CS5:CS93 CS95:CS106 CS110">
    <cfRule type="cellIs" dxfId="0" priority="237" operator="lessThan">
      <formula>200</formula>
    </cfRule>
  </conditionalFormatting>
  <conditionalFormatting sqref="CU5:CU93 CU95:CU106 CU110">
    <cfRule type="colorScale" priority="255">
      <colorScale>
        <cfvo type="num" val="0"/>
        <cfvo type="num" val="10"/>
        <cfvo type="num" val="100"/>
        <color rgb="FF00B050"/>
        <color rgb="FFFFFF00"/>
        <color theme="9" tint="0.399884029663991"/>
      </colorScale>
    </cfRule>
  </conditionalFormatting>
  <conditionalFormatting sqref="DI5:DI93 DI95:DI106 DI110">
    <cfRule type="colorScale" priority="267">
      <colorScale>
        <cfvo type="num" val="0"/>
        <cfvo type="num" val="10"/>
        <cfvo type="num" val="100"/>
        <color rgb="FF00B050"/>
        <color rgb="FFFFFF00"/>
        <color theme="9" tint="0.399884029663991"/>
      </colorScale>
    </cfRule>
  </conditionalFormatting>
  <conditionalFormatting sqref="DN5:DN93 DN95:DN106 DN110">
    <cfRule type="cellIs" dxfId="0" priority="222" operator="lessThan">
      <formula>200</formula>
    </cfRule>
  </conditionalFormatting>
  <conditionalFormatting sqref="DP5:DP93 DP95:DP106 DP110">
    <cfRule type="colorScale" priority="266">
      <colorScale>
        <cfvo type="num" val="0"/>
        <cfvo type="num" val="10"/>
        <cfvo type="num" val="100"/>
        <color rgb="FF00B050"/>
        <color rgb="FFFFFF00"/>
        <color theme="9" tint="0.399884029663991"/>
      </colorScale>
    </cfRule>
  </conditionalFormatting>
  <conditionalFormatting sqref="DW5:DW93 DW95:DW106 DW110">
    <cfRule type="colorScale" priority="265">
      <colorScale>
        <cfvo type="num" val="0"/>
        <cfvo type="num" val="10"/>
        <cfvo type="num" val="100"/>
        <color rgb="FF00B050"/>
        <color rgb="FFFFFF00"/>
        <color theme="9" tint="0.399884029663991"/>
      </colorScale>
    </cfRule>
  </conditionalFormatting>
  <conditionalFormatting sqref="ED5:ED93 ED95:ED106 ED110">
    <cfRule type="colorScale" priority="269">
      <colorScale>
        <cfvo type="num" val="0"/>
        <cfvo type="num" val="10"/>
        <cfvo type="num" val="100"/>
        <color rgb="FF00B050"/>
        <color rgb="FFFFFF00"/>
        <color theme="9" tint="0.399884029663991"/>
      </colorScale>
    </cfRule>
  </conditionalFormatting>
  <conditionalFormatting sqref="EK5:EK93 EK95:EK106 EK110">
    <cfRule type="colorScale" priority="268">
      <colorScale>
        <cfvo type="num" val="0"/>
        <cfvo type="num" val="10"/>
        <cfvo type="num" val="100"/>
        <color rgb="FF00B050"/>
        <color rgb="FFFFFF00"/>
        <color theme="9" tint="0.399884029663991"/>
      </colorScale>
    </cfRule>
  </conditionalFormatting>
  <conditionalFormatting sqref="ER5:ER93 ER95:ER106 ER110">
    <cfRule type="colorScale" priority="264">
      <colorScale>
        <cfvo type="num" val="0"/>
        <cfvo type="num" val="10"/>
        <cfvo type="num" val="100"/>
        <color rgb="FF00B050"/>
        <color rgb="FFFFFF00"/>
        <color theme="9" tint="0.399884029663991"/>
      </colorScale>
    </cfRule>
  </conditionalFormatting>
  <conditionalFormatting sqref="EY5:EY93 EY95:EY106 EY110">
    <cfRule type="colorScale" priority="243">
      <colorScale>
        <cfvo type="num" val="0"/>
        <cfvo type="num" val="10"/>
        <cfvo type="num" val="100"/>
        <color rgb="FF00B050"/>
        <color rgb="FFFFFF00"/>
        <color theme="9" tint="0.399884029663991"/>
      </colorScale>
    </cfRule>
  </conditionalFormatting>
  <conditionalFormatting sqref="FF5:FF93 FF95:FF106 FF110">
    <cfRule type="colorScale" priority="235">
      <colorScale>
        <cfvo type="num" val="0"/>
        <cfvo type="num" val="10"/>
        <cfvo type="num" val="100"/>
        <color rgb="FF00B050"/>
        <color rgb="FFFFFF00"/>
        <color theme="9" tint="0.399884029663991"/>
      </colorScale>
    </cfRule>
  </conditionalFormatting>
  <conditionalFormatting sqref="FM5:FM93 FM95:FM106 FM110">
    <cfRule type="colorScale" priority="233">
      <colorScale>
        <cfvo type="num" val="0"/>
        <cfvo type="num" val="10"/>
        <cfvo type="num" val="100"/>
        <color rgb="FF00B050"/>
        <color rgb="FFFFFF00"/>
        <color theme="9" tint="0.399884029663991"/>
      </colorScale>
    </cfRule>
  </conditionalFormatting>
  <conditionalFormatting sqref="FT5:FT93 FT95:FT106 FT110">
    <cfRule type="colorScale" priority="254">
      <colorScale>
        <cfvo type="num" val="0"/>
        <cfvo type="num" val="10"/>
        <cfvo type="num" val="100"/>
        <color rgb="FF00B050"/>
        <color rgb="FFFFFF00"/>
        <color theme="9" tint="0.399884029663991"/>
      </colorScale>
    </cfRule>
  </conditionalFormatting>
  <conditionalFormatting sqref="GA5:GA93 GA95:GA106 GA110">
    <cfRule type="colorScale" priority="253">
      <colorScale>
        <cfvo type="num" val="0"/>
        <cfvo type="num" val="10"/>
        <cfvo type="num" val="100"/>
        <color rgb="FF00B050"/>
        <color rgb="FFFFFF00"/>
        <color theme="9" tint="0.399884029663991"/>
      </colorScale>
    </cfRule>
  </conditionalFormatting>
  <conditionalFormatting sqref="GH5:GH93 GH95:GH106 GH110">
    <cfRule type="colorScale" priority="252">
      <colorScale>
        <cfvo type="num" val="0"/>
        <cfvo type="num" val="10"/>
        <cfvo type="num" val="100"/>
        <color rgb="FF00B050"/>
        <color rgb="FFFFFF00"/>
        <color theme="9" tint="0.399884029663991"/>
      </colorScale>
    </cfRule>
  </conditionalFormatting>
  <conditionalFormatting sqref="GO5:GO93 GO95:GO106 GO110">
    <cfRule type="colorScale" priority="226">
      <colorScale>
        <cfvo type="num" val="0"/>
        <cfvo type="num" val="10"/>
        <cfvo type="num" val="100"/>
        <color rgb="FF00B050"/>
        <color rgb="FFFFFF00"/>
        <color theme="9" tint="0.399884029663991"/>
      </colorScale>
    </cfRule>
  </conditionalFormatting>
  <conditionalFormatting sqref="GT5:GT93 GT95:GT106 GT110">
    <cfRule type="cellIs" dxfId="0" priority="272" operator="lessThan">
      <formula>200</formula>
    </cfRule>
  </conditionalFormatting>
  <conditionalFormatting sqref="GV5:GV93 GV95:GV106 GV110">
    <cfRule type="colorScale" priority="251">
      <colorScale>
        <cfvo type="num" val="0"/>
        <cfvo type="num" val="10"/>
        <cfvo type="num" val="100"/>
        <color rgb="FF00B050"/>
        <color rgb="FFFFFF00"/>
        <color theme="9" tint="0.399884029663991"/>
      </colorScale>
    </cfRule>
  </conditionalFormatting>
  <conditionalFormatting sqref="HA5:HA93 HA95:HA106 HA110">
    <cfRule type="cellIs" dxfId="0" priority="232" operator="lessThan">
      <formula>200</formula>
    </cfRule>
  </conditionalFormatting>
  <conditionalFormatting sqref="HC5:HC93 HC95:HC106 HC110">
    <cfRule type="colorScale" priority="224">
      <colorScale>
        <cfvo type="num" val="0"/>
        <cfvo type="num" val="10"/>
        <cfvo type="num" val="100"/>
        <color rgb="FF00B050"/>
        <color rgb="FFFFFF00"/>
        <color theme="9" tint="0.399884029663991"/>
      </colorScale>
    </cfRule>
  </conditionalFormatting>
  <conditionalFormatting sqref="HH5:HH93 HH95:HH106 HH110">
    <cfRule type="cellIs" dxfId="0" priority="249" operator="lessThan">
      <formula>200</formula>
    </cfRule>
  </conditionalFormatting>
  <conditionalFormatting sqref="HJ5:HJ93 HJ95:HJ106 HJ110">
    <cfRule type="colorScale" priority="248">
      <colorScale>
        <cfvo type="num" val="0"/>
        <cfvo type="num" val="10"/>
        <cfvo type="num" val="100"/>
        <color rgb="FF00B050"/>
        <color rgb="FFFFFF00"/>
        <color theme="9" tint="0.399884029663991"/>
      </colorScale>
    </cfRule>
  </conditionalFormatting>
  <conditionalFormatting sqref="HO5:HO34 HO36:HO93 HO95:HO106">
    <cfRule type="cellIs" dxfId="0" priority="234" operator="lessThan">
      <formula>200</formula>
    </cfRule>
  </conditionalFormatting>
  <conditionalFormatting sqref="HQ5:HQ93 HQ95:HQ106 HQ110">
    <cfRule type="colorScale" priority="271">
      <colorScale>
        <cfvo type="num" val="0"/>
        <cfvo type="num" val="10"/>
        <cfvo type="num" val="100"/>
        <color rgb="FF00B050"/>
        <color rgb="FFFFFF00"/>
        <color theme="9" tint="0.399884029663991"/>
      </colorScale>
    </cfRule>
  </conditionalFormatting>
  <conditionalFormatting sqref="HV5:HW14 HV20:HW34 HV36:HW70 HV73:HW90 HV95:HW96 HV98:HW105">
    <cfRule type="cellIs" dxfId="0" priority="270" operator="lessThan">
      <formula>200</formula>
    </cfRule>
  </conditionalFormatting>
  <conditionalFormatting sqref="BZ9:BZ93 BZ95:BZ110">
    <cfRule type="colorScale" priority="45">
      <colorScale>
        <cfvo type="num" val="0"/>
        <cfvo type="num" val="10"/>
        <cfvo type="num" val="100"/>
        <color rgb="FF00B050"/>
        <color rgb="FFFFFF00"/>
        <color theme="9" tint="0.399884029663991"/>
      </colorScale>
    </cfRule>
  </conditionalFormatting>
  <conditionalFormatting sqref="HV15:HW19">
    <cfRule type="cellIs" dxfId="0" priority="244" operator="lessThan">
      <formula>200</formula>
    </cfRule>
  </conditionalFormatting>
  <conditionalFormatting sqref="HV71:HW72">
    <cfRule type="cellIs" dxfId="0" priority="245" operator="lessThan">
      <formula>200</formula>
    </cfRule>
  </conditionalFormatting>
  <conditionalFormatting sqref="HV91:HW92">
    <cfRule type="cellIs" dxfId="0" priority="257" operator="lessThan">
      <formula>200</formula>
    </cfRule>
  </conditionalFormatting>
  <pageMargins left="0.75" right="0.75" top="1" bottom="1" header="0.5" footer="0.5"/>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AG45"/>
  <sheetViews>
    <sheetView zoomScale="90" zoomScaleNormal="90" topLeftCell="A4" workbookViewId="0">
      <selection activeCell="O22" sqref="O22"/>
    </sheetView>
  </sheetViews>
  <sheetFormatPr defaultColWidth="9" defaultRowHeight="13.5"/>
  <cols>
    <col min="3" max="3" width="9.90833333333333"/>
    <col min="4" max="4" width="9.09166666666667"/>
    <col min="5" max="5" width="9.28333333333333" customWidth="1"/>
    <col min="6" max="6" width="9.5" customWidth="1"/>
    <col min="7" max="7" width="9.5" hidden="1" customWidth="1"/>
    <col min="8" max="8" width="13.1833333333333" customWidth="1"/>
    <col min="9" max="9" width="5.90833333333333" customWidth="1"/>
    <col min="10" max="10" width="9.26666666666667"/>
    <col min="12" max="12" width="12.625"/>
    <col min="13" max="13" width="10.9" customWidth="1"/>
    <col min="14" max="14" width="9.90833333333333"/>
    <col min="15" max="15" width="9.5" customWidth="1"/>
    <col min="16" max="17" width="12.625" customWidth="1"/>
    <col min="18" max="18" width="9.76666666666667" customWidth="1"/>
    <col min="19" max="19" width="10.6333333333333" customWidth="1"/>
    <col min="20" max="20" width="9" customWidth="1"/>
    <col min="21" max="21" width="23.475" hidden="1" customWidth="1"/>
    <col min="22" max="22" width="9.09166666666667" hidden="1" customWidth="1"/>
    <col min="23" max="23" width="9" customWidth="1"/>
    <col min="24" max="24" width="14.125" customWidth="1"/>
    <col min="25" max="25" width="9" customWidth="1"/>
    <col min="26" max="26" width="15.2833333333333" style="110"/>
    <col min="28" max="28" width="12.625"/>
    <col min="29" max="29" width="11.5"/>
    <col min="30" max="30" width="13.9083333333333"/>
    <col min="32" max="32" width="13.7583333333333"/>
    <col min="33" max="33" width="13.7666666666667"/>
  </cols>
  <sheetData>
    <row r="4" spans="26:26">
      <c r="Z4" s="110" t="s">
        <v>451</v>
      </c>
    </row>
    <row r="5" ht="15" spans="1:33">
      <c r="A5" s="107" t="s">
        <v>0</v>
      </c>
      <c r="B5" s="107" t="s">
        <v>34</v>
      </c>
      <c r="C5" s="228">
        <f ca="1">TODAY()-1</f>
        <v>44014</v>
      </c>
      <c r="D5" s="229"/>
      <c r="E5" s="229"/>
      <c r="F5" s="229"/>
      <c r="G5" s="229"/>
      <c r="H5" s="229"/>
      <c r="I5" s="229"/>
      <c r="J5" s="107" t="s">
        <v>110</v>
      </c>
      <c r="K5" s="107"/>
      <c r="L5" s="107"/>
      <c r="M5" s="107"/>
      <c r="N5" s="107"/>
      <c r="O5" s="107"/>
      <c r="P5" s="107" t="s">
        <v>452</v>
      </c>
      <c r="Q5" s="107"/>
      <c r="R5" s="107"/>
      <c r="U5">
        <f>SUM(U7:U18)</f>
        <v>311521.495982473</v>
      </c>
      <c r="W5" t="s">
        <v>453</v>
      </c>
      <c r="X5">
        <f ca="1">SUM(X7:X25)</f>
        <v>275771</v>
      </c>
      <c r="Y5">
        <f ca="1">ROUND(X5/10000,2)</f>
        <v>27.58</v>
      </c>
      <c r="Z5">
        <f>SUM(Z7:Z25)</f>
        <v>760621.36</v>
      </c>
      <c r="AB5">
        <f ca="1">SUM(AB7:AB25)</f>
        <v>553940</v>
      </c>
      <c r="AF5">
        <f ca="1">SUM(AF7:AF18)</f>
        <v>-38403.4</v>
      </c>
      <c r="AG5" s="259">
        <v>-0.163659470832498</v>
      </c>
    </row>
    <row r="6" ht="15" spans="1:33">
      <c r="A6" s="107"/>
      <c r="B6" s="107"/>
      <c r="C6" s="107" t="s">
        <v>119</v>
      </c>
      <c r="D6" s="107" t="s">
        <v>120</v>
      </c>
      <c r="E6" s="107" t="s">
        <v>29</v>
      </c>
      <c r="F6" s="107" t="s">
        <v>28</v>
      </c>
      <c r="G6" s="107" t="s">
        <v>454</v>
      </c>
      <c r="H6" s="107" t="s">
        <v>455</v>
      </c>
      <c r="I6" s="107" t="s">
        <v>27</v>
      </c>
      <c r="J6" s="107" t="s">
        <v>29</v>
      </c>
      <c r="K6" s="107" t="s">
        <v>28</v>
      </c>
      <c r="L6" s="107" t="s">
        <v>33</v>
      </c>
      <c r="M6" s="107" t="s">
        <v>124</v>
      </c>
      <c r="N6" s="107" t="s">
        <v>456</v>
      </c>
      <c r="O6" s="107" t="s">
        <v>457</v>
      </c>
      <c r="P6" s="107" t="s">
        <v>458</v>
      </c>
      <c r="Q6" s="107" t="s">
        <v>28</v>
      </c>
      <c r="R6" s="107" t="s">
        <v>33</v>
      </c>
      <c r="U6" s="110" t="s">
        <v>233</v>
      </c>
      <c r="X6" s="254">
        <f ca="1">TODAY()-1</f>
        <v>44014</v>
      </c>
      <c r="Z6" s="110" t="s">
        <v>459</v>
      </c>
      <c r="AB6" t="s">
        <v>460</v>
      </c>
      <c r="AD6" t="s">
        <v>461</v>
      </c>
      <c r="AF6" t="s">
        <v>123</v>
      </c>
      <c r="AG6" t="s">
        <v>124</v>
      </c>
    </row>
    <row r="7" ht="16.5" spans="1:33">
      <c r="A7" s="230" t="s">
        <v>36</v>
      </c>
      <c r="B7" s="108" t="s">
        <v>35</v>
      </c>
      <c r="C7" s="230">
        <v>13444</v>
      </c>
      <c r="D7" s="231">
        <v>0.0377863731032431</v>
      </c>
      <c r="E7" s="232">
        <f>J7/31</f>
        <v>11.2903225806452</v>
      </c>
      <c r="F7" s="233">
        <f ca="1">Y7</f>
        <v>6.41</v>
      </c>
      <c r="G7" s="234">
        <f ca="1">V7</f>
        <v>-0.42057089109686</v>
      </c>
      <c r="H7" s="235">
        <v>78.7</v>
      </c>
      <c r="I7" s="245">
        <f ca="1">(F23-F22)/H7</f>
        <v>0.323634053367217</v>
      </c>
      <c r="J7" s="230">
        <v>350</v>
      </c>
      <c r="K7" s="230">
        <f ca="1">AC7</f>
        <v>13</v>
      </c>
      <c r="L7" s="234">
        <f ca="1">K7/J7</f>
        <v>0.0371428571428571</v>
      </c>
      <c r="M7" s="246">
        <f ca="1">VLOOKUP(B7,W:AG,11,0)</f>
        <v>-0.0997457842164756</v>
      </c>
      <c r="N7" s="230">
        <f>AA7</f>
        <v>29.1</v>
      </c>
      <c r="O7" s="247">
        <f ca="1">K7/N7-1</f>
        <v>-0.553264604810997</v>
      </c>
      <c r="P7" s="230">
        <v>5500</v>
      </c>
      <c r="Q7" s="230">
        <f ca="1">AE7</f>
        <v>1890.5</v>
      </c>
      <c r="R7" s="234">
        <f ca="1">Q7/P7</f>
        <v>0.343727272727273</v>
      </c>
      <c r="U7">
        <v>110551.919148936</v>
      </c>
      <c r="V7" s="234">
        <f ca="1">X7/U7-1</f>
        <v>-0.42057089109686</v>
      </c>
      <c r="W7" s="255" t="s">
        <v>35</v>
      </c>
      <c r="X7" s="256">
        <f ca="1">SUMIF(商品数据!A:A,W7,商品数据!F:F)</f>
        <v>64057</v>
      </c>
      <c r="Y7">
        <f ca="1">ROUND(X7/10000,2)</f>
        <v>6.41</v>
      </c>
      <c r="Z7" s="258">
        <f>SUMIF('7月-19'!B:B,W7,'7月-19'!HO:HO)</f>
        <v>290737.83</v>
      </c>
      <c r="AA7">
        <f>ROUND(Z7/10000,1)</f>
        <v>29.1</v>
      </c>
      <c r="AB7">
        <f ca="1">SUMIF('7月'!B:IV,W7,'7月'!IS:IS)</f>
        <v>130047</v>
      </c>
      <c r="AC7">
        <f ca="1">ROUND(AB7/10000,1)</f>
        <v>13</v>
      </c>
      <c r="AD7">
        <f ca="1">SUMIF('7月'!B:IX,W7,'7月'!IX:IX)</f>
        <v>18904919.1009561</v>
      </c>
      <c r="AE7">
        <f ca="1">ROUND(AD7/10000,1)</f>
        <v>1890.5</v>
      </c>
      <c r="AF7">
        <f ca="1">SUMIF('7月'!B:IX,W7,'7月'!IU:IU)</f>
        <v>-12971.64</v>
      </c>
      <c r="AG7" s="259">
        <f ca="1">AF7/AB7</f>
        <v>-0.0997457842164756</v>
      </c>
    </row>
    <row r="8" ht="16.5" spans="1:33">
      <c r="A8" s="230"/>
      <c r="B8" s="108" t="s">
        <v>37</v>
      </c>
      <c r="C8" s="230">
        <v>4473</v>
      </c>
      <c r="D8" s="231">
        <v>0.0429242119382964</v>
      </c>
      <c r="E8" s="232">
        <f>J8/31</f>
        <v>4.51612903225806</v>
      </c>
      <c r="F8" s="233">
        <f ca="1">Y8</f>
        <v>3.19</v>
      </c>
      <c r="G8" s="234">
        <f ca="1">V8</f>
        <v>-0.220932222032117</v>
      </c>
      <c r="H8" s="234"/>
      <c r="I8" s="247"/>
      <c r="J8" s="230">
        <v>140</v>
      </c>
      <c r="K8" s="230">
        <f ca="1">AC8</f>
        <v>5.6</v>
      </c>
      <c r="L8" s="234">
        <f ca="1" t="shared" ref="L8:L23" si="0">K8/J8</f>
        <v>0.04</v>
      </c>
      <c r="M8" s="246">
        <f ca="1" t="shared" ref="M8:M22" si="1">VLOOKUP(B8,W:AG,11,0)</f>
        <v>-0.0733001888877009</v>
      </c>
      <c r="N8" s="230">
        <f ca="1">AA8</f>
        <v>11.4</v>
      </c>
      <c r="O8" s="247">
        <f ca="1" t="shared" ref="O8:O21" si="2">K8/N8-1</f>
        <v>-0.508771929824561</v>
      </c>
      <c r="P8" s="230">
        <v>3000</v>
      </c>
      <c r="Q8" s="230">
        <f ca="1">AE8</f>
        <v>981.6</v>
      </c>
      <c r="R8" s="234">
        <f ca="1" t="shared" ref="R8:R21" si="3">Q8/P8</f>
        <v>0.3272</v>
      </c>
      <c r="U8">
        <v>40913</v>
      </c>
      <c r="V8" s="234">
        <f ca="1">X8/U8-1</f>
        <v>-0.220932222032117</v>
      </c>
      <c r="W8" s="255" t="s">
        <v>37</v>
      </c>
      <c r="X8" s="256">
        <f ca="1">SUMIF(商品数据!A:A,W8,商品数据!F:F)</f>
        <v>31874</v>
      </c>
      <c r="Y8">
        <f ca="1">ROUND(X8/10000,2)</f>
        <v>3.19</v>
      </c>
      <c r="Z8" s="258">
        <f>SUMIF('7月-19'!B:B,W8,'7月-19'!HO:HO)</f>
        <v>113730.45</v>
      </c>
      <c r="AA8">
        <f ca="1">ROUND(Z8/10000,1)</f>
        <v>11.4</v>
      </c>
      <c r="AB8">
        <f ca="1">SUMIF('7月'!B:IV,W8,'7月'!IS:IS)</f>
        <v>56118</v>
      </c>
      <c r="AC8">
        <f ca="1">ROUND(AB8/10000,1)</f>
        <v>5.6</v>
      </c>
      <c r="AD8">
        <f ca="1">SUMIF('7月'!B:IX,W8,'7月'!IX:IX)</f>
        <v>9815770.40249028</v>
      </c>
      <c r="AE8">
        <f ca="1">ROUND(AD8/10000,1)</f>
        <v>981.6</v>
      </c>
      <c r="AF8">
        <f ca="1">SUMIF('7月'!B:IX,W8,'7月'!IU:IU)</f>
        <v>-4113.46</v>
      </c>
      <c r="AG8" s="259">
        <f ca="1">AF8/AB8</f>
        <v>-0.0733001888877009</v>
      </c>
    </row>
    <row r="9" ht="16.5" spans="1:33">
      <c r="A9" s="230"/>
      <c r="B9" s="108" t="s">
        <v>38</v>
      </c>
      <c r="C9" s="230">
        <v>4422</v>
      </c>
      <c r="D9" s="231">
        <v>0.0334690185436454</v>
      </c>
      <c r="E9" s="232">
        <f>J9/31</f>
        <v>6.45161290322581</v>
      </c>
      <c r="F9" s="233">
        <f ca="1">Y9</f>
        <v>4.35</v>
      </c>
      <c r="G9" s="234">
        <f ca="1">V9</f>
        <v>-0.234211221703514</v>
      </c>
      <c r="H9" s="234"/>
      <c r="I9" s="247"/>
      <c r="J9" s="230">
        <v>200</v>
      </c>
      <c r="K9" s="230">
        <f ca="1">AC9</f>
        <v>9</v>
      </c>
      <c r="L9" s="234">
        <f ca="1" t="shared" si="0"/>
        <v>0.045</v>
      </c>
      <c r="M9" s="246">
        <f ca="1" t="shared" si="1"/>
        <v>-0.149032168453803</v>
      </c>
      <c r="N9" s="230">
        <f ca="1">AA9</f>
        <v>8.6</v>
      </c>
      <c r="O9" s="247">
        <f ca="1" t="shared" si="2"/>
        <v>0.0465116279069768</v>
      </c>
      <c r="P9" s="230">
        <v>3000</v>
      </c>
      <c r="Q9" s="230">
        <f ca="1">AE9</f>
        <v>1139.8</v>
      </c>
      <c r="R9" s="234">
        <f ca="1" t="shared" si="3"/>
        <v>0.379933333333333</v>
      </c>
      <c r="U9">
        <v>56765</v>
      </c>
      <c r="V9" s="234">
        <f ca="1">X9/U9-1</f>
        <v>-0.234211221703514</v>
      </c>
      <c r="W9" s="255" t="s">
        <v>38</v>
      </c>
      <c r="X9" s="256">
        <f ca="1">SUMIF(商品数据!A:A,W9,商品数据!F:F)</f>
        <v>43470</v>
      </c>
      <c r="Y9">
        <f ca="1">ROUND(X9/10000,2)</f>
        <v>4.35</v>
      </c>
      <c r="Z9" s="258">
        <f>SUMIF('7月-19'!B:B,W9,'7月-19'!HO:HO)</f>
        <v>86217.01</v>
      </c>
      <c r="AA9">
        <f ca="1">ROUND(Z9/10000,1)</f>
        <v>8.6</v>
      </c>
      <c r="AB9">
        <f ca="1">SUMIF('7月'!B:IV,W9,'7月'!IS:IS)</f>
        <v>89995</v>
      </c>
      <c r="AC9">
        <f ca="1">ROUND(AB9/10000,1)</f>
        <v>9</v>
      </c>
      <c r="AD9">
        <f ca="1">SUMIF('7月'!B:IX,W9,'7月'!IX:IX)</f>
        <v>11397901.8768806</v>
      </c>
      <c r="AE9">
        <f ca="1">ROUND(AD9/10000,1)</f>
        <v>1139.8</v>
      </c>
      <c r="AF9">
        <f ca="1">SUMIF('7月'!B:IX,W9,'7月'!IU:IU)</f>
        <v>-13412.15</v>
      </c>
      <c r="AG9" s="259">
        <f ca="1">AF9/AB9</f>
        <v>-0.149032168453803</v>
      </c>
    </row>
    <row r="10" ht="16.5" spans="1:33">
      <c r="A10" s="230" t="s">
        <v>40</v>
      </c>
      <c r="B10" s="108" t="s">
        <v>39</v>
      </c>
      <c r="C10" s="230">
        <v>6469</v>
      </c>
      <c r="D10" s="231">
        <v>0.0720358633482764</v>
      </c>
      <c r="E10" s="232">
        <f>J10/31</f>
        <v>7.09677419354839</v>
      </c>
      <c r="F10" s="233">
        <f ca="1">Y24+Y25</f>
        <v>4.69</v>
      </c>
      <c r="G10" s="234" t="e">
        <f>#REF!</f>
        <v>#REF!</v>
      </c>
      <c r="H10" s="234"/>
      <c r="I10" s="247"/>
      <c r="J10" s="230">
        <v>220</v>
      </c>
      <c r="K10" s="230">
        <f ca="1">AC24+AC25</f>
        <v>9.6</v>
      </c>
      <c r="L10" s="234">
        <f ca="1" t="shared" si="0"/>
        <v>0.0436363636363636</v>
      </c>
      <c r="M10" s="246">
        <f ca="1" t="shared" si="1"/>
        <v>-0.141617257310026</v>
      </c>
      <c r="N10" s="230">
        <f ca="1">AA24+AA25</f>
        <v>11.2</v>
      </c>
      <c r="O10" s="247">
        <f ca="1" t="shared" si="2"/>
        <v>-0.142857142857143</v>
      </c>
      <c r="P10" s="230">
        <v>2800</v>
      </c>
      <c r="Q10" s="230">
        <f ca="1">AE24+AE25</f>
        <v>983</v>
      </c>
      <c r="R10" s="234">
        <f ca="1" t="shared" si="3"/>
        <v>0.351071428571429</v>
      </c>
      <c r="U10">
        <v>2561</v>
      </c>
      <c r="V10" s="234">
        <f ca="1" t="shared" ref="V10:V20" si="4">X10/U10-1</f>
        <v>0.864506052323311</v>
      </c>
      <c r="W10" s="255" t="s">
        <v>229</v>
      </c>
      <c r="X10" s="256">
        <f ca="1">SUMIF(商品数据!A:A,W10,商品数据!F:F)</f>
        <v>4775</v>
      </c>
      <c r="Y10">
        <f ca="1" t="shared" ref="Y10:Y26" si="5">ROUND(X10/10000,2)</f>
        <v>0.48</v>
      </c>
      <c r="Z10" s="258">
        <f>SUMIF('7月-19'!B:B,W10,'7月-19'!HO:HO)</f>
        <v>1186</v>
      </c>
      <c r="AA10">
        <f ca="1" t="shared" ref="AA10:AA28" si="6">ROUND(Z10/10000,1)</f>
        <v>0.1</v>
      </c>
      <c r="AB10">
        <f ca="1">SUMIF('7月'!B:IV,W10,'7月'!IS:IS)</f>
        <v>9739</v>
      </c>
      <c r="AC10">
        <f ca="1" t="shared" ref="AC10:AC28" si="7">ROUND(AB10/10000,1)</f>
        <v>1</v>
      </c>
      <c r="AD10">
        <f ca="1">SUMIF('7月'!B:IX,W10,'7月'!IX:IX)</f>
        <v>808267.138282828</v>
      </c>
      <c r="AE10">
        <f ca="1" t="shared" ref="AE10:AE28" si="8">ROUND(AD10/10000,1)</f>
        <v>80.8</v>
      </c>
      <c r="AF10">
        <f ca="1">SUMIF('7月'!B:IX,W10,'7月'!IU:IU)</f>
        <v>-1263.83</v>
      </c>
      <c r="AG10" s="259">
        <f ca="1" t="shared" ref="AG10:AG29" si="9">AF10/AB10</f>
        <v>-0.129769996919602</v>
      </c>
    </row>
    <row r="11" ht="16.5" spans="1:33">
      <c r="A11" s="230"/>
      <c r="B11" s="108" t="s">
        <v>41</v>
      </c>
      <c r="C11" s="230">
        <v>3179</v>
      </c>
      <c r="D11" s="231">
        <v>0.0270525322428437</v>
      </c>
      <c r="E11" s="152">
        <f>J11/31</f>
        <v>2.58064516129032</v>
      </c>
      <c r="F11" s="233">
        <f ca="1">Y26</f>
        <v>1.16</v>
      </c>
      <c r="G11" s="234">
        <f ca="1">V26</f>
        <v>-0.240995468591704</v>
      </c>
      <c r="H11" s="234"/>
      <c r="I11" s="247"/>
      <c r="J11" s="230">
        <v>80</v>
      </c>
      <c r="K11" s="230">
        <f ca="1">AC26</f>
        <v>2.3</v>
      </c>
      <c r="L11" s="234">
        <f ca="1" t="shared" si="0"/>
        <v>0.02875</v>
      </c>
      <c r="M11" s="246">
        <f ca="1" t="shared" si="1"/>
        <v>-0.221110051579905</v>
      </c>
      <c r="N11" s="230">
        <f ca="1">AA26</f>
        <v>3.5</v>
      </c>
      <c r="O11" s="247">
        <f ca="1" t="shared" si="2"/>
        <v>-0.342857142857143</v>
      </c>
      <c r="P11" s="230">
        <v>700</v>
      </c>
      <c r="Q11" s="230">
        <f ca="1">AE26</f>
        <v>246.9</v>
      </c>
      <c r="R11" s="234">
        <f ca="1" t="shared" si="3"/>
        <v>0.352714285714286</v>
      </c>
      <c r="U11">
        <v>11819</v>
      </c>
      <c r="V11" s="234">
        <f ca="1" t="shared" si="4"/>
        <v>-0.730095608765547</v>
      </c>
      <c r="W11" s="255" t="s">
        <v>42</v>
      </c>
      <c r="X11" s="256">
        <f ca="1">SUMIF(商品数据!A:A,W11,商品数据!F:F)</f>
        <v>3190</v>
      </c>
      <c r="Y11">
        <f ca="1" t="shared" si="5"/>
        <v>0.32</v>
      </c>
      <c r="Z11" s="258">
        <f>SUMIF('7月-19'!B:B,W11,'7月-19'!HO:HO)</f>
        <v>6159.8</v>
      </c>
      <c r="AA11">
        <f ca="1" t="shared" si="6"/>
        <v>0.6</v>
      </c>
      <c r="AB11">
        <f ca="1">SUMIF('7月'!B:IV,W11,'7月'!IS:IS)</f>
        <v>8520</v>
      </c>
      <c r="AC11">
        <f ca="1" t="shared" si="7"/>
        <v>0.9</v>
      </c>
      <c r="AD11">
        <f ca="1">SUMIF('7月'!B:IX,W11,'7月'!IX:IX)</f>
        <v>1806754.04</v>
      </c>
      <c r="AE11">
        <f ca="1" t="shared" si="8"/>
        <v>180.7</v>
      </c>
      <c r="AF11">
        <f ca="1">SUMIF('7月'!B:IX,W11,'7月'!IU:IU)</f>
        <v>-1049.4</v>
      </c>
      <c r="AG11" s="259">
        <f ca="1" t="shared" si="9"/>
        <v>-0.123169014084507</v>
      </c>
    </row>
    <row r="12" ht="16.5" spans="1:33">
      <c r="A12" s="230" t="s">
        <v>43</v>
      </c>
      <c r="B12" s="108" t="s">
        <v>229</v>
      </c>
      <c r="C12" s="230">
        <v>862</v>
      </c>
      <c r="D12" s="231">
        <v>0.0162412993039443</v>
      </c>
      <c r="E12" s="236"/>
      <c r="F12" s="233">
        <f ca="1" t="shared" ref="F8:F20" si="10">Y10</f>
        <v>0.48</v>
      </c>
      <c r="G12" s="234">
        <f ca="1" t="shared" ref="G8:G20" si="11">V10</f>
        <v>0.864506052323311</v>
      </c>
      <c r="H12" s="234"/>
      <c r="I12" s="247"/>
      <c r="J12" s="230">
        <v>30</v>
      </c>
      <c r="K12" s="230">
        <f ca="1" t="shared" ref="K8:K20" si="12">AC10</f>
        <v>1</v>
      </c>
      <c r="L12" s="234">
        <f ca="1" t="shared" si="0"/>
        <v>0.0333333333333333</v>
      </c>
      <c r="M12" s="246">
        <f ca="1" t="shared" si="1"/>
        <v>-0.129769996919602</v>
      </c>
      <c r="N12" s="230">
        <f ca="1" t="shared" ref="N8:N20" si="13">AA10</f>
        <v>0.1</v>
      </c>
      <c r="O12" s="247">
        <f ca="1" t="shared" si="2"/>
        <v>9</v>
      </c>
      <c r="P12" s="230">
        <v>150</v>
      </c>
      <c r="Q12" s="230">
        <f ca="1" t="shared" ref="Q8:Q20" si="14">AE10</f>
        <v>80.8</v>
      </c>
      <c r="R12" s="234">
        <f ca="1" t="shared" si="3"/>
        <v>0.538666666666667</v>
      </c>
      <c r="U12">
        <v>7308</v>
      </c>
      <c r="V12" s="234">
        <f ca="1" t="shared" si="4"/>
        <v>-0.408730158730159</v>
      </c>
      <c r="W12" s="255" t="s">
        <v>44</v>
      </c>
      <c r="X12" s="256">
        <f ca="1">SUMIF(商品数据!A:A,W12,商品数据!F:F)</f>
        <v>4321</v>
      </c>
      <c r="Y12">
        <f ca="1" t="shared" si="5"/>
        <v>0.43</v>
      </c>
      <c r="Z12" s="258">
        <f>SUMIF('7月-19'!B:B,W12,'7月-19'!HO:HO)</f>
        <v>14345.85</v>
      </c>
      <c r="AA12">
        <f ca="1" t="shared" si="6"/>
        <v>1.4</v>
      </c>
      <c r="AB12">
        <f ca="1">SUMIF('7月'!B:IV,W12,'7月'!IS:IS)</f>
        <v>7992</v>
      </c>
      <c r="AC12">
        <f ca="1" t="shared" si="7"/>
        <v>0.8</v>
      </c>
      <c r="AD12">
        <f ca="1">SUMIF('7月'!B:IX,W12,'7月'!IX:IX)</f>
        <v>1425230.08333333</v>
      </c>
      <c r="AE12">
        <f ca="1" t="shared" si="8"/>
        <v>142.5</v>
      </c>
      <c r="AF12">
        <f ca="1">SUMIF('7月'!B:IX,W12,'7月'!IU:IU)</f>
        <v>-1073.24</v>
      </c>
      <c r="AG12" s="259">
        <f ca="1" t="shared" si="9"/>
        <v>-0.134289289289289</v>
      </c>
    </row>
    <row r="13" ht="16.5" spans="1:33">
      <c r="A13" s="230"/>
      <c r="B13" s="108" t="s">
        <v>42</v>
      </c>
      <c r="C13" s="230">
        <v>858</v>
      </c>
      <c r="D13" s="231">
        <v>0.0337995337995338</v>
      </c>
      <c r="E13" s="232">
        <f t="shared" ref="E13:E22" si="15">J13/31</f>
        <v>0.967741935483871</v>
      </c>
      <c r="F13" s="233">
        <f ca="1" t="shared" si="10"/>
        <v>0.32</v>
      </c>
      <c r="G13" s="234">
        <f ca="1" t="shared" si="11"/>
        <v>-0.730095608765547</v>
      </c>
      <c r="H13" s="234"/>
      <c r="I13" s="247"/>
      <c r="J13" s="230">
        <v>30</v>
      </c>
      <c r="K13" s="230">
        <f ca="1" t="shared" si="12"/>
        <v>0.9</v>
      </c>
      <c r="L13" s="234">
        <f ca="1" t="shared" si="0"/>
        <v>0.03</v>
      </c>
      <c r="M13" s="246">
        <f ca="1" t="shared" si="1"/>
        <v>-0.123169014084507</v>
      </c>
      <c r="N13" s="230">
        <f ca="1" t="shared" si="13"/>
        <v>0.6</v>
      </c>
      <c r="O13" s="247">
        <f ca="1" t="shared" si="2"/>
        <v>0.5</v>
      </c>
      <c r="P13" s="230">
        <v>400</v>
      </c>
      <c r="Q13" s="230">
        <f ca="1" t="shared" si="14"/>
        <v>180.7</v>
      </c>
      <c r="R13" s="234">
        <f ca="1" t="shared" si="3"/>
        <v>0.45175</v>
      </c>
      <c r="U13">
        <v>8001.54716981132</v>
      </c>
      <c r="V13" s="234">
        <f ca="1" t="shared" si="4"/>
        <v>-0.481475280724011</v>
      </c>
      <c r="W13" s="255" t="s">
        <v>46</v>
      </c>
      <c r="X13" s="256">
        <f ca="1">SUMIF(商品数据!A:A,W13,商品数据!F:F)</f>
        <v>4149</v>
      </c>
      <c r="Y13">
        <f ca="1" t="shared" si="5"/>
        <v>0.41</v>
      </c>
      <c r="Z13" s="258">
        <f>SUMIF('7月-19'!B:B,W13,'7月-19'!HO:HO)</f>
        <v>22782.93</v>
      </c>
      <c r="AA13">
        <f ca="1" t="shared" si="6"/>
        <v>2.3</v>
      </c>
      <c r="AB13">
        <f ca="1">SUMIF('7月'!B:IV,W13,'7月'!IS:IS)</f>
        <v>6901</v>
      </c>
      <c r="AC13">
        <f ca="1" t="shared" si="7"/>
        <v>0.7</v>
      </c>
      <c r="AD13">
        <f ca="1">SUMIF('7月'!B:IX,W13,'7月'!IX:IX)</f>
        <v>1396680.10482175</v>
      </c>
      <c r="AE13">
        <f ca="1" t="shared" si="8"/>
        <v>139.7</v>
      </c>
      <c r="AF13">
        <f ca="1">SUMIF('7月'!B:IX,W13,'7月'!IU:IU)</f>
        <v>-599.97</v>
      </c>
      <c r="AG13" s="259">
        <f ca="1" t="shared" si="9"/>
        <v>-0.0869395739747863</v>
      </c>
    </row>
    <row r="14" ht="16.5" spans="1:33">
      <c r="A14" s="230"/>
      <c r="B14" s="108" t="s">
        <v>44</v>
      </c>
      <c r="C14" s="230">
        <v>527</v>
      </c>
      <c r="D14" s="231">
        <v>0.015180265654649</v>
      </c>
      <c r="E14" s="232">
        <f t="shared" si="15"/>
        <v>0.483870967741935</v>
      </c>
      <c r="F14" s="233">
        <f ca="1" t="shared" si="10"/>
        <v>0.43</v>
      </c>
      <c r="G14" s="234">
        <f ca="1" t="shared" si="11"/>
        <v>-0.408730158730159</v>
      </c>
      <c r="H14" s="234"/>
      <c r="I14" s="247"/>
      <c r="J14" s="230">
        <v>15</v>
      </c>
      <c r="K14" s="230">
        <f ca="1" t="shared" si="12"/>
        <v>0.8</v>
      </c>
      <c r="L14" s="234">
        <f ca="1" t="shared" si="0"/>
        <v>0.0533333333333333</v>
      </c>
      <c r="M14" s="246">
        <f ca="1" t="shared" si="1"/>
        <v>-0.134289289289289</v>
      </c>
      <c r="N14" s="230">
        <f ca="1" t="shared" si="13"/>
        <v>1.4</v>
      </c>
      <c r="O14" s="247">
        <f ca="1" t="shared" si="2"/>
        <v>-0.428571428571428</v>
      </c>
      <c r="P14" s="230">
        <v>400</v>
      </c>
      <c r="Q14" s="230">
        <f ca="1" t="shared" si="14"/>
        <v>142.5</v>
      </c>
      <c r="R14" s="234">
        <f ca="1" t="shared" si="3"/>
        <v>0.35625</v>
      </c>
      <c r="U14">
        <v>12686</v>
      </c>
      <c r="V14" s="234">
        <f ca="1" t="shared" si="4"/>
        <v>0.35921488254769</v>
      </c>
      <c r="W14" s="255" t="s">
        <v>45</v>
      </c>
      <c r="X14" s="256">
        <f ca="1">SUMIF(商品数据!A:A,W14,商品数据!F:F)</f>
        <v>17243</v>
      </c>
      <c r="Y14">
        <f ca="1" t="shared" si="5"/>
        <v>1.72</v>
      </c>
      <c r="Z14" s="258">
        <f>SUMIF('7月-19'!B:B,W14,'7月-19'!HO:HO)</f>
        <v>14885.12</v>
      </c>
      <c r="AA14">
        <f ca="1" t="shared" si="6"/>
        <v>1.5</v>
      </c>
      <c r="AB14">
        <f ca="1">SUMIF('7月'!B:IV,W14,'7月'!IS:IS)</f>
        <v>33009</v>
      </c>
      <c r="AC14">
        <f ca="1" t="shared" si="7"/>
        <v>3.3</v>
      </c>
      <c r="AD14">
        <f ca="1">SUMIF('7月'!B:IX,W14,'7月'!IX:IX)</f>
        <v>3259115.86918693</v>
      </c>
      <c r="AE14">
        <f ca="1" t="shared" si="8"/>
        <v>325.9</v>
      </c>
      <c r="AF14">
        <f ca="1">SUMIF('7月'!B:IX,W14,'7月'!IU:IU)</f>
        <v>-1559.73</v>
      </c>
      <c r="AG14" s="259">
        <f ca="1" t="shared" si="9"/>
        <v>-0.0472516586385531</v>
      </c>
    </row>
    <row r="15" ht="16.5" spans="1:33">
      <c r="A15" s="230"/>
      <c r="B15" s="108" t="s">
        <v>46</v>
      </c>
      <c r="C15" s="230">
        <v>1224</v>
      </c>
      <c r="D15" s="231">
        <v>0.0285947712418301</v>
      </c>
      <c r="E15" s="232">
        <f t="shared" si="15"/>
        <v>0.645161290322581</v>
      </c>
      <c r="F15" s="233">
        <f ca="1" t="shared" si="10"/>
        <v>0.41</v>
      </c>
      <c r="G15" s="234">
        <f ca="1" t="shared" si="11"/>
        <v>-0.481475280724011</v>
      </c>
      <c r="H15" s="234"/>
      <c r="I15" s="247"/>
      <c r="J15" s="230">
        <v>20</v>
      </c>
      <c r="K15" s="230">
        <f ca="1" t="shared" si="12"/>
        <v>0.7</v>
      </c>
      <c r="L15" s="234">
        <f ca="1" t="shared" si="0"/>
        <v>0.035</v>
      </c>
      <c r="M15" s="246">
        <f ca="1" t="shared" si="1"/>
        <v>-0.0869395739747863</v>
      </c>
      <c r="N15" s="230">
        <f ca="1" t="shared" si="13"/>
        <v>2.3</v>
      </c>
      <c r="O15" s="247">
        <f ca="1" t="shared" si="2"/>
        <v>-0.695652173913043</v>
      </c>
      <c r="P15" s="230">
        <v>550</v>
      </c>
      <c r="Q15" s="230">
        <f ca="1" t="shared" si="14"/>
        <v>139.7</v>
      </c>
      <c r="R15" s="234">
        <f ca="1" t="shared" si="3"/>
        <v>0.254</v>
      </c>
      <c r="U15">
        <v>12831</v>
      </c>
      <c r="V15" s="234">
        <f ca="1" t="shared" si="4"/>
        <v>-0.106928532460447</v>
      </c>
      <c r="W15" s="255" t="s">
        <v>47</v>
      </c>
      <c r="X15" s="256">
        <f ca="1">SUMIF(商品数据!A:A,W15,商品数据!F:F)</f>
        <v>11459</v>
      </c>
      <c r="Y15">
        <f ca="1" t="shared" si="5"/>
        <v>1.15</v>
      </c>
      <c r="Z15" s="258">
        <f>SUMIF('7月-19'!B:B,W15,'7月-19'!HO:HO)</f>
        <v>6539.19</v>
      </c>
      <c r="AA15">
        <f ca="1" t="shared" si="6"/>
        <v>0.7</v>
      </c>
      <c r="AB15">
        <f ca="1">SUMIF('7月'!B:IV,W15,'7月'!IS:IS)</f>
        <v>25328</v>
      </c>
      <c r="AC15">
        <f ca="1" t="shared" si="7"/>
        <v>2.5</v>
      </c>
      <c r="AD15">
        <f ca="1">SUMIF('7月'!B:IX,W15,'7月'!IX:IX)</f>
        <v>4151317.13761894</v>
      </c>
      <c r="AE15">
        <f ca="1" t="shared" si="8"/>
        <v>415.1</v>
      </c>
      <c r="AF15">
        <f ca="1">SUMIF('7月'!B:IX,W15,'7月'!IU:IU)</f>
        <v>-471.160000000001</v>
      </c>
      <c r="AG15" s="259">
        <f ca="1" t="shared" si="9"/>
        <v>-0.0186023373341756</v>
      </c>
    </row>
    <row r="16" ht="16.5" spans="1:33">
      <c r="A16" s="230"/>
      <c r="B16" s="108" t="s">
        <v>45</v>
      </c>
      <c r="C16" s="230">
        <v>3331</v>
      </c>
      <c r="D16" s="231">
        <v>0.0273191233863705</v>
      </c>
      <c r="E16" s="232">
        <f t="shared" si="15"/>
        <v>1.93548387096774</v>
      </c>
      <c r="F16" s="233">
        <f ca="1" t="shared" si="10"/>
        <v>1.72</v>
      </c>
      <c r="G16" s="234">
        <f ca="1" t="shared" si="11"/>
        <v>0.35921488254769</v>
      </c>
      <c r="H16" s="234"/>
      <c r="I16" s="247"/>
      <c r="J16" s="230">
        <v>60</v>
      </c>
      <c r="K16" s="230">
        <f ca="1" t="shared" si="12"/>
        <v>3.3</v>
      </c>
      <c r="L16" s="234">
        <f ca="1" t="shared" si="0"/>
        <v>0.055</v>
      </c>
      <c r="M16" s="246">
        <f ca="1" t="shared" si="1"/>
        <v>-0.0472516586385531</v>
      </c>
      <c r="N16" s="230">
        <f ca="1" t="shared" si="13"/>
        <v>1.5</v>
      </c>
      <c r="O16" s="247">
        <f ca="1" t="shared" si="2"/>
        <v>1.2</v>
      </c>
      <c r="P16" s="230">
        <v>600</v>
      </c>
      <c r="Q16" s="230">
        <f ca="1" t="shared" si="14"/>
        <v>325.9</v>
      </c>
      <c r="R16" s="234">
        <f ca="1" t="shared" si="3"/>
        <v>0.543166666666667</v>
      </c>
      <c r="U16">
        <v>756</v>
      </c>
      <c r="V16" s="234">
        <f ca="1" t="shared" si="4"/>
        <v>-0.0529100529100529</v>
      </c>
      <c r="W16" s="255" t="s">
        <v>48</v>
      </c>
      <c r="X16" s="256">
        <f ca="1">SUMIF(商品数据!A:A,W16,商品数据!F:F)</f>
        <v>716</v>
      </c>
      <c r="Y16">
        <f ca="1" t="shared" si="5"/>
        <v>0.07</v>
      </c>
      <c r="Z16" s="258">
        <f>SUMIF('7月-19'!B:B,W16,'7月-19'!HO:HO)</f>
        <v>567</v>
      </c>
      <c r="AA16">
        <f ca="1" t="shared" si="6"/>
        <v>0.1</v>
      </c>
      <c r="AB16">
        <f ca="1">SUMIF('7月'!B:IV,W16,'7月'!IS:IS)</f>
        <v>895</v>
      </c>
      <c r="AC16">
        <f ca="1" t="shared" si="7"/>
        <v>0.1</v>
      </c>
      <c r="AD16">
        <f ca="1">SUMIF('7月'!B:IX,W16,'7月'!IX:IX)</f>
        <v>292751.641428571</v>
      </c>
      <c r="AE16">
        <f ca="1" t="shared" si="8"/>
        <v>29.3</v>
      </c>
      <c r="AF16">
        <f ca="1">SUMIF('7月'!B:IX,W16,'7月'!IU:IU)</f>
        <v>26.85</v>
      </c>
      <c r="AG16" s="259">
        <f ca="1" t="shared" si="9"/>
        <v>0.03</v>
      </c>
    </row>
    <row r="17" ht="16.5" spans="1:33">
      <c r="A17" s="230"/>
      <c r="B17" s="108" t="s">
        <v>47</v>
      </c>
      <c r="C17" s="230">
        <v>6150</v>
      </c>
      <c r="D17" s="231">
        <v>0.0221138211382114</v>
      </c>
      <c r="E17" s="232">
        <f t="shared" si="15"/>
        <v>1.61290322580645</v>
      </c>
      <c r="F17" s="233">
        <f ca="1" t="shared" si="10"/>
        <v>1.15</v>
      </c>
      <c r="G17" s="234">
        <f ca="1" t="shared" si="11"/>
        <v>-0.106928532460447</v>
      </c>
      <c r="H17" s="234"/>
      <c r="I17" s="247"/>
      <c r="J17" s="230">
        <v>50</v>
      </c>
      <c r="K17" s="230">
        <f ca="1" t="shared" si="12"/>
        <v>2.5</v>
      </c>
      <c r="L17" s="234">
        <f ca="1" t="shared" si="0"/>
        <v>0.05</v>
      </c>
      <c r="M17" s="246">
        <f ca="1" t="shared" si="1"/>
        <v>-0.0186023373341756</v>
      </c>
      <c r="N17" s="230">
        <f ca="1" t="shared" si="13"/>
        <v>0.7</v>
      </c>
      <c r="O17" s="247">
        <f ca="1" t="shared" si="2"/>
        <v>2.57142857142857</v>
      </c>
      <c r="P17" s="230">
        <v>900</v>
      </c>
      <c r="Q17" s="230">
        <f ca="1" t="shared" si="14"/>
        <v>415.1</v>
      </c>
      <c r="R17" s="234">
        <f ca="1" t="shared" si="3"/>
        <v>0.461222222222222</v>
      </c>
      <c r="U17">
        <v>4596</v>
      </c>
      <c r="V17" s="234">
        <f ca="1" t="shared" si="4"/>
        <v>0.628807658833769</v>
      </c>
      <c r="W17" s="255" t="s">
        <v>49</v>
      </c>
      <c r="X17" s="256">
        <f ca="1">SUMIF(商品数据!A:A,W17,商品数据!F:F)</f>
        <v>7486</v>
      </c>
      <c r="Y17">
        <f ca="1" t="shared" si="5"/>
        <v>0.75</v>
      </c>
      <c r="Z17" s="258">
        <f>SUMIF('7月-19'!B:B,W17,'7月-19'!HO:HO)</f>
        <v>2442</v>
      </c>
      <c r="AA17">
        <f ca="1" t="shared" si="6"/>
        <v>0.2</v>
      </c>
      <c r="AB17">
        <f ca="1">SUMIF('7月'!B:IV,W17,'7月'!IS:IS)</f>
        <v>15812</v>
      </c>
      <c r="AC17">
        <f ca="1" t="shared" si="7"/>
        <v>1.6</v>
      </c>
      <c r="AD17">
        <f ca="1">SUMIF('7月'!B:IX,W17,'7月'!IX:IX)</f>
        <v>1710347.975</v>
      </c>
      <c r="AE17">
        <f ca="1" t="shared" si="8"/>
        <v>171</v>
      </c>
      <c r="AF17">
        <f ca="1">SUMIF('7月'!B:IX,W17,'7月'!IU:IU)</f>
        <v>-756.639999999999</v>
      </c>
      <c r="AG17" s="259">
        <f ca="1" t="shared" si="9"/>
        <v>-0.0478522641032127</v>
      </c>
    </row>
    <row r="18" ht="16.5" spans="1:33">
      <c r="A18" s="230"/>
      <c r="B18" s="108" t="s">
        <v>48</v>
      </c>
      <c r="C18" s="230">
        <v>187</v>
      </c>
      <c r="D18" s="231">
        <v>0.0106951871657754</v>
      </c>
      <c r="E18" s="232">
        <f t="shared" si="15"/>
        <v>0.161290322580645</v>
      </c>
      <c r="F18" s="233">
        <f ca="1" t="shared" si="10"/>
        <v>0.07</v>
      </c>
      <c r="G18" s="234">
        <f ca="1" t="shared" si="11"/>
        <v>-0.0529100529100529</v>
      </c>
      <c r="H18" s="234"/>
      <c r="I18" s="247"/>
      <c r="J18" s="230">
        <v>5</v>
      </c>
      <c r="K18" s="230">
        <f ca="1" t="shared" si="12"/>
        <v>0.1</v>
      </c>
      <c r="L18" s="234">
        <f ca="1" t="shared" si="0"/>
        <v>0.02</v>
      </c>
      <c r="M18" s="246">
        <f ca="1" t="shared" si="1"/>
        <v>0.03</v>
      </c>
      <c r="N18" s="230">
        <f ca="1" t="shared" si="13"/>
        <v>0.1</v>
      </c>
      <c r="O18" s="247">
        <f ca="1" t="shared" si="2"/>
        <v>0</v>
      </c>
      <c r="P18" s="230">
        <v>100</v>
      </c>
      <c r="Q18" s="230">
        <f ca="1" t="shared" si="14"/>
        <v>29.3</v>
      </c>
      <c r="R18" s="234">
        <f ca="1" t="shared" si="3"/>
        <v>0.293</v>
      </c>
      <c r="U18">
        <v>42733.0296637259</v>
      </c>
      <c r="V18" s="234">
        <f ca="1" t="shared" si="4"/>
        <v>-0.506143136443372</v>
      </c>
      <c r="W18" s="255" t="s">
        <v>51</v>
      </c>
      <c r="X18" s="256">
        <f ca="1">SUMIF(商品数据!A:A,W18,商品数据!F:F)</f>
        <v>21104</v>
      </c>
      <c r="Y18">
        <f ca="1" t="shared" si="5"/>
        <v>2.11</v>
      </c>
      <c r="Z18" s="258">
        <f>SUMIF('7月-19'!B:B,W18,'7月-19'!HO:HO)</f>
        <v>54189.76</v>
      </c>
      <c r="AA18">
        <f ca="1" t="shared" si="6"/>
        <v>5.4</v>
      </c>
      <c r="AB18">
        <f ca="1">SUMIF('7月'!B:IV,W18,'7月'!IS:IS)</f>
        <v>44199</v>
      </c>
      <c r="AC18">
        <f ca="1" t="shared" si="7"/>
        <v>4.4</v>
      </c>
      <c r="AD18">
        <f ca="1">SUMIF('7月'!B:IX,W18,'7月'!IX:IX)</f>
        <v>6723956.7</v>
      </c>
      <c r="AE18">
        <f ca="1" t="shared" si="8"/>
        <v>672.4</v>
      </c>
      <c r="AF18">
        <f ca="1">SUMIF('7月'!B:IX,W18,'7月'!IU:IU)</f>
        <v>-1159.03</v>
      </c>
      <c r="AG18" s="259">
        <f ca="1" t="shared" si="9"/>
        <v>-0.0262229914703953</v>
      </c>
    </row>
    <row r="19" ht="16.5" spans="1:33">
      <c r="A19" s="230"/>
      <c r="B19" s="108" t="s">
        <v>49</v>
      </c>
      <c r="C19" s="230">
        <v>1771</v>
      </c>
      <c r="D19" s="231">
        <v>0.0107284020327499</v>
      </c>
      <c r="E19" s="232">
        <f t="shared" si="15"/>
        <v>0.967741935483871</v>
      </c>
      <c r="F19" s="233">
        <f ca="1" t="shared" si="10"/>
        <v>0.75</v>
      </c>
      <c r="G19" s="234">
        <f ca="1" t="shared" si="11"/>
        <v>0.628807658833769</v>
      </c>
      <c r="H19" s="234"/>
      <c r="I19" s="247"/>
      <c r="J19" s="230">
        <v>30</v>
      </c>
      <c r="K19" s="230">
        <f ca="1" t="shared" si="12"/>
        <v>1.6</v>
      </c>
      <c r="L19" s="234">
        <f ca="1" t="shared" si="0"/>
        <v>0.0533333333333333</v>
      </c>
      <c r="M19" s="246">
        <f ca="1" t="shared" si="1"/>
        <v>-0.0478522641032127</v>
      </c>
      <c r="N19" s="230">
        <f ca="1" t="shared" si="13"/>
        <v>0.2</v>
      </c>
      <c r="O19" s="247">
        <f ca="1" t="shared" si="2"/>
        <v>7</v>
      </c>
      <c r="P19" s="230">
        <v>300</v>
      </c>
      <c r="Q19" s="230">
        <f ca="1" t="shared" si="14"/>
        <v>171</v>
      </c>
      <c r="R19" s="234">
        <f ca="1" t="shared" si="3"/>
        <v>0.57</v>
      </c>
      <c r="U19">
        <v>6168.93548387097</v>
      </c>
      <c r="V19" s="234">
        <f ca="1" t="shared" si="4"/>
        <v>-0.373635854986221</v>
      </c>
      <c r="W19" t="s">
        <v>221</v>
      </c>
      <c r="X19" s="256">
        <f ca="1">SUMIF(商品数据!A:A,W19,商品数据!F:F)</f>
        <v>3864</v>
      </c>
      <c r="Y19">
        <f ca="1" t="shared" si="5"/>
        <v>0.39</v>
      </c>
      <c r="Z19" s="258">
        <f>SUMIF('7月-19'!B:B,W19,'7月-19'!HO:HO)</f>
        <v>4867.02</v>
      </c>
      <c r="AA19">
        <f ca="1" t="shared" si="6"/>
        <v>0.5</v>
      </c>
      <c r="AB19">
        <f ca="1">SUMIF('7月'!B:IV,W19,'7月'!IS:IS)</f>
        <v>9643</v>
      </c>
      <c r="AC19">
        <f ca="1" t="shared" si="7"/>
        <v>1</v>
      </c>
      <c r="AD19">
        <f ca="1">SUMIF('7月'!B:IX,W19,'7月'!IX:IX)</f>
        <v>1104701.13008064</v>
      </c>
      <c r="AE19">
        <f ca="1" t="shared" si="8"/>
        <v>110.5</v>
      </c>
      <c r="AF19">
        <f ca="1">SUMIF('7月'!B:IX,W19,'7月'!IU:IU)</f>
        <v>-1002.71</v>
      </c>
      <c r="AG19" s="259">
        <f ca="1" t="shared" si="9"/>
        <v>-0.103983200248885</v>
      </c>
    </row>
    <row r="20" ht="16.5" spans="1:33">
      <c r="A20" s="230"/>
      <c r="B20" s="108" t="s">
        <v>313</v>
      </c>
      <c r="C20" s="230">
        <v>1904</v>
      </c>
      <c r="D20" s="231">
        <v>0.00735294117647059</v>
      </c>
      <c r="E20" s="232">
        <f t="shared" si="15"/>
        <v>0.645161290322581</v>
      </c>
      <c r="F20" s="233">
        <f ca="1">Y20</f>
        <v>0.34</v>
      </c>
      <c r="G20" s="234"/>
      <c r="H20" s="234"/>
      <c r="I20" s="247"/>
      <c r="J20" s="230">
        <v>20</v>
      </c>
      <c r="K20" s="230">
        <f ca="1">AC20</f>
        <v>0.6</v>
      </c>
      <c r="L20" s="234">
        <f ca="1" t="shared" si="0"/>
        <v>0.03</v>
      </c>
      <c r="M20" s="246">
        <f ca="1" t="shared" si="1"/>
        <v>-0.0299540078843627</v>
      </c>
      <c r="N20" s="230">
        <f ca="1">AA20</f>
        <v>0</v>
      </c>
      <c r="O20" s="247" t="s">
        <v>462</v>
      </c>
      <c r="P20" s="230">
        <v>100</v>
      </c>
      <c r="Q20" s="230">
        <f ca="1">AE20</f>
        <v>36.1</v>
      </c>
      <c r="R20" s="234">
        <f ca="1" t="shared" si="3"/>
        <v>0.361</v>
      </c>
      <c r="V20" s="234"/>
      <c r="W20" t="s">
        <v>313</v>
      </c>
      <c r="X20" s="256">
        <f ca="1">SUMIF(商品数据!A:A,W20,商品数据!F:F)</f>
        <v>3405</v>
      </c>
      <c r="Y20">
        <f ca="1" t="shared" si="5"/>
        <v>0.34</v>
      </c>
      <c r="Z20" s="258">
        <f>SUMIF('7月-19'!B:B,W20,'7月-19'!HO:HO)</f>
        <v>0</v>
      </c>
      <c r="AA20">
        <f ca="1" t="shared" si="6"/>
        <v>0</v>
      </c>
      <c r="AB20">
        <f ca="1">SUMIF('7月'!B:IV,W20,'7月'!IS:IS)</f>
        <v>6088</v>
      </c>
      <c r="AC20">
        <f ca="1" t="shared" si="7"/>
        <v>0.6</v>
      </c>
      <c r="AD20">
        <f ca="1">SUMIF('7月'!B:IX,W20,'7月'!IX:IX)</f>
        <v>360845.75</v>
      </c>
      <c r="AE20">
        <f ca="1" t="shared" si="8"/>
        <v>36.1</v>
      </c>
      <c r="AF20">
        <f ca="1">SUMIF('7月'!B:IX,W20,'7月'!IU:IU)</f>
        <v>-182.36</v>
      </c>
      <c r="AG20" s="259">
        <f ca="1" t="shared" si="9"/>
        <v>-0.0299540078843627</v>
      </c>
    </row>
    <row r="21" ht="16.5" hidden="1" spans="1:33">
      <c r="A21" s="230"/>
      <c r="B21" s="108" t="s">
        <v>322</v>
      </c>
      <c r="C21" s="230">
        <f ca="1">商品数据!K19</f>
        <v>6164</v>
      </c>
      <c r="D21" s="231">
        <f ca="1">商品数据!L19</f>
        <v>0.0470473718364698</v>
      </c>
      <c r="E21" s="232">
        <f t="shared" si="15"/>
        <v>0</v>
      </c>
      <c r="F21" s="233">
        <f ca="1">Y21</f>
        <v>0</v>
      </c>
      <c r="G21" s="234"/>
      <c r="H21" s="234"/>
      <c r="I21" s="247"/>
      <c r="J21" s="230"/>
      <c r="K21" s="230">
        <f ca="1">AC21</f>
        <v>0</v>
      </c>
      <c r="L21" s="234" t="e">
        <f ca="1" t="shared" si="0"/>
        <v>#DIV/0!</v>
      </c>
      <c r="M21" s="246" t="e">
        <f ca="1" t="shared" si="1"/>
        <v>#DIV/0!</v>
      </c>
      <c r="N21" s="230">
        <f ca="1">AA21</f>
        <v>0</v>
      </c>
      <c r="O21" s="247"/>
      <c r="P21" s="230"/>
      <c r="Q21" s="230">
        <f ca="1">AE21</f>
        <v>0</v>
      </c>
      <c r="R21" s="234"/>
      <c r="V21" s="234"/>
      <c r="W21" t="s">
        <v>322</v>
      </c>
      <c r="X21" s="256">
        <f ca="1">SUMIF(商品数据!A:A,W21,商品数据!F:F)</f>
        <v>0</v>
      </c>
      <c r="Y21">
        <f ca="1" t="shared" si="5"/>
        <v>0</v>
      </c>
      <c r="Z21" s="258">
        <f>SUMIF('7月-19'!B:B,W21,'7月-19'!HO:HO)</f>
        <v>0</v>
      </c>
      <c r="AA21">
        <f ca="1" t="shared" si="6"/>
        <v>0</v>
      </c>
      <c r="AB21">
        <f ca="1">SUMIF('7月'!B:IV,W21,'7月'!IS:IS)</f>
        <v>0</v>
      </c>
      <c r="AC21">
        <f ca="1" t="shared" si="7"/>
        <v>0</v>
      </c>
      <c r="AD21">
        <f ca="1">SUMIF('7月'!B:IX,W21,'7月'!IX:IX)</f>
        <v>0</v>
      </c>
      <c r="AE21">
        <f ca="1" t="shared" si="8"/>
        <v>0</v>
      </c>
      <c r="AF21">
        <f ca="1">SUMIF('7月'!B:IX,W21,'7月'!IU:IU)</f>
        <v>0</v>
      </c>
      <c r="AG21" s="259" t="e">
        <f ca="1" t="shared" si="9"/>
        <v>#DIV/0!</v>
      </c>
    </row>
    <row r="22" ht="16.5" spans="1:33">
      <c r="A22" s="230"/>
      <c r="B22" s="108" t="s">
        <v>51</v>
      </c>
      <c r="C22" s="230">
        <v>6550</v>
      </c>
      <c r="D22" s="231">
        <v>0.0470229007633588</v>
      </c>
      <c r="E22" s="232">
        <f t="shared" si="15"/>
        <v>4.83870967741935</v>
      </c>
      <c r="F22" s="233">
        <f ca="1">Y18</f>
        <v>2.11</v>
      </c>
      <c r="G22" s="234">
        <f ca="1">V18</f>
        <v>-0.506143136443372</v>
      </c>
      <c r="H22" s="234"/>
      <c r="I22" s="247"/>
      <c r="J22" s="230">
        <v>150</v>
      </c>
      <c r="K22" s="230">
        <f ca="1">AC18</f>
        <v>4.4</v>
      </c>
      <c r="L22" s="234">
        <f ca="1" t="shared" si="0"/>
        <v>0.0293333333333333</v>
      </c>
      <c r="M22" s="246">
        <f ca="1" t="shared" si="1"/>
        <v>-0.0262229914703953</v>
      </c>
      <c r="N22" s="230">
        <f ca="1">AA18</f>
        <v>5.4</v>
      </c>
      <c r="O22" s="247">
        <f ca="1">K22/N22-1</f>
        <v>-0.185185185185185</v>
      </c>
      <c r="P22" s="230">
        <v>1500</v>
      </c>
      <c r="Q22" s="230">
        <f ca="1">AE18</f>
        <v>672.4</v>
      </c>
      <c r="R22" s="234">
        <f ca="1">Q22/P22</f>
        <v>0.448266666666667</v>
      </c>
      <c r="U22">
        <v>8552</v>
      </c>
      <c r="V22" s="234">
        <f ca="1">X22/U22-1</f>
        <v>-0.101028999064546</v>
      </c>
      <c r="W22" t="s">
        <v>236</v>
      </c>
      <c r="X22" s="256">
        <f ca="1">SUMIF(商品数据!A:A,W22,商品数据!F:F)</f>
        <v>7688</v>
      </c>
      <c r="Y22">
        <f ca="1" t="shared" si="5"/>
        <v>0.77</v>
      </c>
      <c r="Z22" s="258">
        <f>SUMIF('7月-19'!B:B,W22,'7月-19'!HO:HO)</f>
        <v>24171.37</v>
      </c>
      <c r="AA22">
        <f ca="1" t="shared" si="6"/>
        <v>2.4</v>
      </c>
      <c r="AB22">
        <f ca="1">SUMIF('7月'!B:IV,W22,'7月'!IS:IS)</f>
        <v>13428</v>
      </c>
      <c r="AC22">
        <f ca="1" t="shared" si="7"/>
        <v>1.3</v>
      </c>
      <c r="AD22">
        <f ca="1">SUMIF('7月'!B:IX,W22,'7月'!IX:IX)</f>
        <v>1205036.49897436</v>
      </c>
      <c r="AE22">
        <f ca="1" t="shared" si="8"/>
        <v>120.5</v>
      </c>
      <c r="AF22">
        <f ca="1">SUMIF('7月'!B:IX,W22,'7月'!IU:IU)</f>
        <v>-3916.16</v>
      </c>
      <c r="AG22" s="259">
        <f ca="1" t="shared" si="9"/>
        <v>-0.291641346440274</v>
      </c>
    </row>
    <row r="23" ht="16.5" spans="1:33">
      <c r="A23" s="230" t="s">
        <v>54</v>
      </c>
      <c r="B23" s="109" t="s">
        <v>463</v>
      </c>
      <c r="C23" s="237">
        <v>57255</v>
      </c>
      <c r="D23" s="238">
        <v>0.0361540476814252</v>
      </c>
      <c r="E23" s="239">
        <f>SUM(E7:E22)</f>
        <v>44.1935483870968</v>
      </c>
      <c r="F23" s="237">
        <f ca="1">Y5</f>
        <v>27.58</v>
      </c>
      <c r="G23" s="240">
        <f ca="1">X5/U5-1</f>
        <v>-0.11476092803716</v>
      </c>
      <c r="H23" s="240"/>
      <c r="I23" s="239"/>
      <c r="J23" s="237">
        <f>SUM(J7:J22)</f>
        <v>1400</v>
      </c>
      <c r="K23" s="237">
        <f ca="1">SUM(K7:K22)</f>
        <v>55.4</v>
      </c>
      <c r="L23" s="248">
        <f ca="1" t="shared" si="0"/>
        <v>0.0395714285714286</v>
      </c>
      <c r="M23" s="249">
        <f>'7月'!IV111</f>
        <v>-0.0974412752283641</v>
      </c>
      <c r="N23" s="237">
        <f ca="1">SUM(N7:N22)</f>
        <v>76.1</v>
      </c>
      <c r="O23" s="250">
        <f ca="1">K23/N23-1</f>
        <v>-0.272010512483574</v>
      </c>
      <c r="P23" s="237">
        <f>SUM(P7:P22)</f>
        <v>20000</v>
      </c>
      <c r="Q23" s="237">
        <f ca="1">SUM(Q7:Q22)</f>
        <v>7435.3</v>
      </c>
      <c r="R23" s="248">
        <f ca="1">Q23/P23</f>
        <v>0.371765</v>
      </c>
      <c r="U23">
        <v>499</v>
      </c>
      <c r="V23" s="247" t="s">
        <v>50</v>
      </c>
      <c r="W23" t="s">
        <v>218</v>
      </c>
      <c r="X23" s="256">
        <f ca="1">SUMIF(商品数据!A:A,W23,商品数据!F:F)</f>
        <v>0</v>
      </c>
      <c r="Y23">
        <f ca="1" t="shared" si="5"/>
        <v>0</v>
      </c>
      <c r="Z23" s="258">
        <f>SUMIF('7月-19'!B:B,W23,'7月-19'!HO:HO)</f>
        <v>5990.89</v>
      </c>
      <c r="AA23">
        <f ca="1" t="shared" si="6"/>
        <v>0.6</v>
      </c>
      <c r="AB23">
        <f ca="1">SUMIF('7月'!B:IV,W23,'7月'!IS:IS)</f>
        <v>0</v>
      </c>
      <c r="AC23">
        <f ca="1" t="shared" si="7"/>
        <v>0</v>
      </c>
      <c r="AD23">
        <f ca="1">SUMIF('7月'!B:IX,W23,'7月'!IX:IX)</f>
        <v>158886.84</v>
      </c>
      <c r="AE23">
        <f ca="1" t="shared" si="8"/>
        <v>15.9</v>
      </c>
      <c r="AF23">
        <f ca="1">SUMIF('7月'!B:IX,W23,'7月'!IU:IU)</f>
        <v>0</v>
      </c>
      <c r="AG23" s="259" t="e">
        <f ca="1" t="shared" si="9"/>
        <v>#DIV/0!</v>
      </c>
    </row>
    <row r="24" ht="16.5" spans="1:33">
      <c r="A24" s="230" t="s">
        <v>56</v>
      </c>
      <c r="B24" s="107" t="s">
        <v>464</v>
      </c>
      <c r="C24" s="107"/>
      <c r="D24" s="241"/>
      <c r="E24" s="241"/>
      <c r="F24" s="107" t="s">
        <v>28</v>
      </c>
      <c r="G24" s="107"/>
      <c r="H24" s="107"/>
      <c r="I24" s="107"/>
      <c r="J24" s="107" t="s">
        <v>29</v>
      </c>
      <c r="K24" s="107" t="s">
        <v>28</v>
      </c>
      <c r="L24" s="107" t="s">
        <v>33</v>
      </c>
      <c r="M24" s="107"/>
      <c r="N24" s="107" t="s">
        <v>456</v>
      </c>
      <c r="O24" s="107" t="s">
        <v>457</v>
      </c>
      <c r="P24" s="107" t="s">
        <v>458</v>
      </c>
      <c r="Q24" s="107" t="s">
        <v>28</v>
      </c>
      <c r="R24" s="107" t="s">
        <v>33</v>
      </c>
      <c r="U24">
        <v>7562</v>
      </c>
      <c r="V24" s="234">
        <f ca="1">X24/U24-1</f>
        <v>0.579740809309707</v>
      </c>
      <c r="W24" t="s">
        <v>211</v>
      </c>
      <c r="X24" s="256">
        <f ca="1">SUMIF(商品数据!A:A,W24,商品数据!F:F)</f>
        <v>11946</v>
      </c>
      <c r="Y24">
        <f ca="1" t="shared" si="5"/>
        <v>1.19</v>
      </c>
      <c r="Z24" s="258">
        <f>SUMIF('7月-19'!B:B,W24,'7月-19'!HO:HO)</f>
        <v>19827.9</v>
      </c>
      <c r="AA24">
        <f ca="1" t="shared" si="6"/>
        <v>2</v>
      </c>
      <c r="AB24">
        <f ca="1">SUMIF('7月'!B:IV,W24,'7月'!IS:IS)</f>
        <v>27177</v>
      </c>
      <c r="AC24">
        <f ca="1" t="shared" si="7"/>
        <v>2.7</v>
      </c>
      <c r="AD24">
        <f ca="1">SUMIF('7月'!B:IX,W24,'7月'!IX:IX)</f>
        <v>2499421.50724638</v>
      </c>
      <c r="AE24">
        <f ca="1" t="shared" si="8"/>
        <v>249.9</v>
      </c>
      <c r="AF24">
        <f ca="1">SUMIF('7月'!B:IX,W24,'7月'!IU:IU)</f>
        <v>-1093.46</v>
      </c>
      <c r="AG24" s="259">
        <f ca="1" t="shared" si="9"/>
        <v>-0.0402347573315671</v>
      </c>
    </row>
    <row r="25" ht="16.5" spans="1:33">
      <c r="A25" s="230"/>
      <c r="B25" s="108" t="s">
        <v>465</v>
      </c>
      <c r="C25" s="230">
        <v>12</v>
      </c>
      <c r="D25" s="231">
        <v>0</v>
      </c>
      <c r="E25" s="164" t="s">
        <v>50</v>
      </c>
      <c r="F25" s="233" t="s">
        <v>50</v>
      </c>
      <c r="G25" s="234">
        <f>V29</f>
        <v>0</v>
      </c>
      <c r="H25" s="242"/>
      <c r="I25" s="251"/>
      <c r="J25" s="230">
        <v>0</v>
      </c>
      <c r="K25" s="230">
        <f>AC29</f>
        <v>0</v>
      </c>
      <c r="L25" s="231">
        <v>0</v>
      </c>
      <c r="M25" s="234" t="s">
        <v>50</v>
      </c>
      <c r="N25" s="230" t="s">
        <v>50</v>
      </c>
      <c r="O25" s="230" t="s">
        <v>50</v>
      </c>
      <c r="P25" s="230">
        <v>850</v>
      </c>
      <c r="Q25" s="230">
        <f>AE29</f>
        <v>0</v>
      </c>
      <c r="R25" s="234">
        <f>Q25/P25</f>
        <v>0</v>
      </c>
      <c r="U25">
        <v>40123.6270102362</v>
      </c>
      <c r="V25" s="234">
        <f ca="1">X25/U25-1</f>
        <v>-0.12709785705403</v>
      </c>
      <c r="W25" s="255" t="s">
        <v>39</v>
      </c>
      <c r="X25" s="256">
        <f ca="1">SUMIF(商品数据!A:A,W25,商品数据!F:F)</f>
        <v>35024</v>
      </c>
      <c r="Y25">
        <f ca="1" t="shared" si="5"/>
        <v>3.5</v>
      </c>
      <c r="Z25" s="258">
        <f>SUMIF('7月-19'!B:B,W25,'7月-19'!HO:HO)</f>
        <v>91981.24</v>
      </c>
      <c r="AA25">
        <f ca="1" t="shared" si="6"/>
        <v>9.2</v>
      </c>
      <c r="AB25">
        <f ca="1">SUMIF('7月'!B:IV,W25,'7月'!IS:IS)</f>
        <v>69049</v>
      </c>
      <c r="AC25">
        <f ca="1" t="shared" si="7"/>
        <v>6.9</v>
      </c>
      <c r="AD25">
        <f ca="1">SUMIF('7月'!B:IX,W25,'7月'!IX:IX)</f>
        <v>7331271.41937731</v>
      </c>
      <c r="AE25">
        <f ca="1" t="shared" si="8"/>
        <v>733.1</v>
      </c>
      <c r="AF25">
        <f ca="1">SUMIF('7月'!B:IX,W25,'7月'!IU:IU)</f>
        <v>-9778.53</v>
      </c>
      <c r="AG25" s="259">
        <f ca="1" t="shared" si="9"/>
        <v>-0.141617257310026</v>
      </c>
    </row>
    <row r="26" ht="16.5" spans="1:33">
      <c r="A26" s="230"/>
      <c r="B26" s="108" t="s">
        <v>55</v>
      </c>
      <c r="C26" s="230">
        <v>10724</v>
      </c>
      <c r="D26" s="231">
        <v>0.0251771726967549</v>
      </c>
      <c r="E26" s="164">
        <v>0</v>
      </c>
      <c r="F26" s="233">
        <f>Y30</f>
        <v>0</v>
      </c>
      <c r="G26" s="234">
        <f>V30</f>
        <v>0</v>
      </c>
      <c r="H26" s="242"/>
      <c r="I26" s="251"/>
      <c r="J26" s="230">
        <v>67</v>
      </c>
      <c r="K26" s="230">
        <f>AC30</f>
        <v>0</v>
      </c>
      <c r="L26" s="234">
        <f>K26/J26</f>
        <v>0</v>
      </c>
      <c r="M26" s="234" t="s">
        <v>50</v>
      </c>
      <c r="N26" s="230" t="s">
        <v>50</v>
      </c>
      <c r="O26" s="230" t="s">
        <v>50</v>
      </c>
      <c r="P26" s="230">
        <v>1000</v>
      </c>
      <c r="Q26" s="230">
        <f>AE30</f>
        <v>0</v>
      </c>
      <c r="R26" s="234">
        <f>Q26/P26</f>
        <v>0</v>
      </c>
      <c r="U26">
        <v>15219.935483871</v>
      </c>
      <c r="V26" s="234">
        <f ca="1">X26/U26-1</f>
        <v>-0.240995468591704</v>
      </c>
      <c r="W26" s="257" t="s">
        <v>41</v>
      </c>
      <c r="X26" s="256">
        <f ca="1">X23+X22+X19</f>
        <v>11552</v>
      </c>
      <c r="Y26">
        <f ca="1" t="shared" si="5"/>
        <v>1.16</v>
      </c>
      <c r="Z26" s="110">
        <f>Z19+Z22+Z23+Z27</f>
        <v>35029.28</v>
      </c>
      <c r="AA26">
        <f ca="1" t="shared" si="6"/>
        <v>3.5</v>
      </c>
      <c r="AB26">
        <f ca="1">AB19+AB22+AB23</f>
        <v>23071</v>
      </c>
      <c r="AC26">
        <f ca="1" t="shared" si="7"/>
        <v>2.3</v>
      </c>
      <c r="AD26">
        <f ca="1">AD19+AD22+AD23</f>
        <v>2468624.469055</v>
      </c>
      <c r="AE26">
        <f ca="1" t="shared" si="8"/>
        <v>246.9</v>
      </c>
      <c r="AF26">
        <f ca="1">SUM(AF19:AF23)</f>
        <v>-5101.23</v>
      </c>
      <c r="AG26" s="259">
        <f ca="1" t="shared" si="9"/>
        <v>-0.221110051579905</v>
      </c>
    </row>
    <row r="27" ht="16.5" spans="1:33">
      <c r="A27" s="230"/>
      <c r="B27" s="108" t="s">
        <v>58</v>
      </c>
      <c r="C27" s="230">
        <v>1152</v>
      </c>
      <c r="D27" s="231">
        <v>0.0607638888888889</v>
      </c>
      <c r="E27" s="164" t="e">
        <f>VLOOKUP(B27,#REF!,2,FALSE)</f>
        <v>#REF!</v>
      </c>
      <c r="F27" s="233">
        <f>Y31</f>
        <v>0</v>
      </c>
      <c r="G27" s="234">
        <f>V31</f>
        <v>0</v>
      </c>
      <c r="H27" s="242"/>
      <c r="I27" s="251"/>
      <c r="J27" s="230">
        <v>24</v>
      </c>
      <c r="K27" s="230">
        <f>AC31</f>
        <v>0</v>
      </c>
      <c r="L27" s="234">
        <f>K27/J27</f>
        <v>0</v>
      </c>
      <c r="M27" s="234" t="s">
        <v>50</v>
      </c>
      <c r="N27" s="230" t="s">
        <v>50</v>
      </c>
      <c r="O27" s="230" t="s">
        <v>50</v>
      </c>
      <c r="P27" s="230">
        <v>1000</v>
      </c>
      <c r="Q27" s="230">
        <f>AE31</f>
        <v>0</v>
      </c>
      <c r="R27" s="234">
        <f>Q27/P27</f>
        <v>0</v>
      </c>
      <c r="X27" s="256"/>
      <c r="Z27" s="258"/>
      <c r="AG27" s="259"/>
    </row>
    <row r="28" ht="16.5" customHeight="1" spans="1:33">
      <c r="A28" s="230"/>
      <c r="B28" s="108" t="s">
        <v>466</v>
      </c>
      <c r="C28" s="230">
        <v>0</v>
      </c>
      <c r="D28" s="231">
        <v>0</v>
      </c>
      <c r="E28" s="164" t="e">
        <f>VLOOKUP(B28,#REF!,2,FALSE)</f>
        <v>#REF!</v>
      </c>
      <c r="F28" s="233"/>
      <c r="G28" s="234"/>
      <c r="H28" s="242"/>
      <c r="I28" s="251"/>
      <c r="J28" s="230"/>
      <c r="P28" s="230">
        <v>150</v>
      </c>
      <c r="T28" s="164">
        <v>0.3</v>
      </c>
      <c r="X28" s="256"/>
      <c r="Z28" s="258"/>
      <c r="AG28" s="259"/>
    </row>
    <row r="29" ht="16.5" customHeight="1" spans="1:33">
      <c r="A29" s="230"/>
      <c r="B29" s="108" t="s">
        <v>467</v>
      </c>
      <c r="C29" s="230">
        <v>0</v>
      </c>
      <c r="D29" s="231">
        <v>0</v>
      </c>
      <c r="E29" s="164" t="e">
        <f>VLOOKUP(B29,#REF!,2,FALSE)</f>
        <v>#REF!</v>
      </c>
      <c r="F29" s="233"/>
      <c r="G29" s="234"/>
      <c r="H29" s="242"/>
      <c r="I29" s="251"/>
      <c r="J29" s="230"/>
      <c r="K29" s="230"/>
      <c r="L29" s="234"/>
      <c r="M29" s="234"/>
      <c r="N29" s="230"/>
      <c r="O29" s="230"/>
      <c r="P29" s="230">
        <v>2000</v>
      </c>
      <c r="Q29" s="230"/>
      <c r="R29" s="234"/>
      <c r="T29" s="164">
        <v>3.1</v>
      </c>
      <c r="X29" s="256"/>
      <c r="Z29" s="258"/>
      <c r="AG29" s="259"/>
    </row>
    <row r="30" ht="16.5" spans="1:33">
      <c r="A30" s="230"/>
      <c r="B30" s="108" t="s">
        <v>468</v>
      </c>
      <c r="C30" s="230">
        <v>141302</v>
      </c>
      <c r="D30" s="231">
        <v>0.0298368034422726</v>
      </c>
      <c r="E30" s="164" t="e">
        <f>VLOOKUP(B30,#REF!,2,FALSE)</f>
        <v>#REF!</v>
      </c>
      <c r="F30" s="233">
        <f>Y32</f>
        <v>0</v>
      </c>
      <c r="G30" s="234">
        <f>V32</f>
        <v>0</v>
      </c>
      <c r="H30" s="242"/>
      <c r="I30" s="251"/>
      <c r="J30" s="230">
        <f>SUM(J25:J27)</f>
        <v>91</v>
      </c>
      <c r="K30" s="230">
        <f>AC32</f>
        <v>0</v>
      </c>
      <c r="L30" s="234">
        <f>K30/J30</f>
        <v>0</v>
      </c>
      <c r="M30" s="234" t="s">
        <v>50</v>
      </c>
      <c r="N30" s="230" t="s">
        <v>50</v>
      </c>
      <c r="O30" s="230" t="s">
        <v>50</v>
      </c>
      <c r="P30" s="230">
        <v>5000</v>
      </c>
      <c r="Q30" s="230">
        <f>AE32</f>
        <v>0</v>
      </c>
      <c r="R30" s="234">
        <f>Q30/P30</f>
        <v>0</v>
      </c>
      <c r="X30" s="256"/>
      <c r="Z30" s="258"/>
      <c r="AG30" s="259"/>
    </row>
    <row r="31" ht="16.5" spans="1:26">
      <c r="A31" s="230"/>
      <c r="B31" s="109" t="s">
        <v>53</v>
      </c>
      <c r="C31" s="237"/>
      <c r="D31" s="237"/>
      <c r="E31" s="237"/>
      <c r="F31" s="237">
        <f ca="1">F23+F30</f>
        <v>27.58</v>
      </c>
      <c r="G31" s="237"/>
      <c r="H31" s="237"/>
      <c r="I31" s="252"/>
      <c r="J31" s="237">
        <f>J23+J30</f>
        <v>1491</v>
      </c>
      <c r="K31" s="237">
        <f ca="1">K23+K30</f>
        <v>55.4</v>
      </c>
      <c r="L31" s="248">
        <f ca="1">K31/J31</f>
        <v>0.0371562709590879</v>
      </c>
      <c r="M31" s="248" t="s">
        <v>50</v>
      </c>
      <c r="N31" s="237" t="s">
        <v>50</v>
      </c>
      <c r="O31" s="237" t="s">
        <v>50</v>
      </c>
      <c r="P31" s="237">
        <f>P23+P30</f>
        <v>25000</v>
      </c>
      <c r="Q31" s="237">
        <f ca="1">Q23+Q30</f>
        <v>7435.3</v>
      </c>
      <c r="R31" s="248">
        <f ca="1">Q31/P31</f>
        <v>0.297412</v>
      </c>
      <c r="Z31"/>
    </row>
    <row r="32" spans="26:26">
      <c r="Z32"/>
    </row>
    <row r="33" spans="6:26">
      <c r="F33" s="243" t="s">
        <v>469</v>
      </c>
      <c r="G33" s="244"/>
      <c r="H33" s="244"/>
      <c r="I33" s="244"/>
      <c r="J33" s="244"/>
      <c r="K33" s="244"/>
      <c r="L33" s="244"/>
      <c r="M33" s="244"/>
      <c r="N33" s="244"/>
      <c r="Z33"/>
    </row>
    <row r="34" spans="6:26">
      <c r="F34" s="244"/>
      <c r="G34" s="244"/>
      <c r="H34" s="244"/>
      <c r="I34" s="244"/>
      <c r="J34" s="244"/>
      <c r="K34" s="244"/>
      <c r="L34" s="244"/>
      <c r="M34" s="244"/>
      <c r="N34" s="244"/>
      <c r="Z34"/>
    </row>
    <row r="35" spans="6:26">
      <c r="F35" s="244"/>
      <c r="G35" s="244"/>
      <c r="H35" s="244"/>
      <c r="I35" s="244"/>
      <c r="J35" s="244"/>
      <c r="K35" s="244"/>
      <c r="L35" s="244"/>
      <c r="M35" s="244"/>
      <c r="N35" s="244"/>
      <c r="P35" s="105"/>
      <c r="Z35"/>
    </row>
    <row r="36" customHeight="1" spans="6:26">
      <c r="F36" s="244"/>
      <c r="G36" s="244"/>
      <c r="H36" s="244"/>
      <c r="I36" s="244"/>
      <c r="J36" s="244"/>
      <c r="K36" s="244"/>
      <c r="L36" s="244"/>
      <c r="M36" s="244"/>
      <c r="N36" s="244"/>
      <c r="P36" s="253"/>
      <c r="Z36"/>
    </row>
    <row r="37" customHeight="1" spans="6:26">
      <c r="F37" s="244"/>
      <c r="G37" s="244"/>
      <c r="H37" s="244"/>
      <c r="I37" s="244"/>
      <c r="J37" s="244"/>
      <c r="K37" s="244"/>
      <c r="L37" s="244"/>
      <c r="M37" s="244"/>
      <c r="N37" s="244"/>
      <c r="P37" s="253"/>
      <c r="Z37"/>
    </row>
    <row r="38" customHeight="1" spans="6:26">
      <c r="F38" s="244"/>
      <c r="G38" s="244"/>
      <c r="H38" s="244"/>
      <c r="I38" s="244"/>
      <c r="J38" s="244"/>
      <c r="K38" s="244"/>
      <c r="L38" s="244"/>
      <c r="M38" s="244"/>
      <c r="N38" s="244"/>
      <c r="Z38"/>
    </row>
    <row r="39" spans="6:26">
      <c r="F39" s="244"/>
      <c r="G39" s="244"/>
      <c r="H39" s="244"/>
      <c r="I39" s="244"/>
      <c r="J39" s="244"/>
      <c r="K39" s="244"/>
      <c r="L39" s="244"/>
      <c r="M39" s="244"/>
      <c r="N39" s="244"/>
      <c r="Z39"/>
    </row>
    <row r="40" spans="6:26">
      <c r="F40" s="244"/>
      <c r="G40" s="244"/>
      <c r="H40" s="244"/>
      <c r="I40" s="244"/>
      <c r="J40" s="244"/>
      <c r="K40" s="244"/>
      <c r="L40" s="244"/>
      <c r="M40" s="244"/>
      <c r="N40" s="244"/>
      <c r="Z40"/>
    </row>
    <row r="41" spans="6:26">
      <c r="F41" s="244"/>
      <c r="G41" s="244"/>
      <c r="H41" s="244"/>
      <c r="I41" s="244"/>
      <c r="J41" s="244"/>
      <c r="K41" s="244"/>
      <c r="L41" s="244"/>
      <c r="M41" s="244"/>
      <c r="N41" s="244"/>
      <c r="Z41"/>
    </row>
    <row r="42" spans="6:26">
      <c r="F42" s="244"/>
      <c r="G42" s="244"/>
      <c r="H42" s="244"/>
      <c r="I42" s="244"/>
      <c r="J42" s="244"/>
      <c r="K42" s="244"/>
      <c r="L42" s="244"/>
      <c r="M42" s="244"/>
      <c r="N42" s="244"/>
      <c r="Z42"/>
    </row>
    <row r="43" spans="26:26">
      <c r="Z43"/>
    </row>
    <row r="44" spans="26:26">
      <c r="Z44"/>
    </row>
    <row r="45" spans="26:26">
      <c r="Z45"/>
    </row>
  </sheetData>
  <mergeCells count="13">
    <mergeCell ref="C5:G5"/>
    <mergeCell ref="J5:O5"/>
    <mergeCell ref="P5:R5"/>
    <mergeCell ref="A5:A6"/>
    <mergeCell ref="A7:A9"/>
    <mergeCell ref="A10:A11"/>
    <mergeCell ref="A12:A22"/>
    <mergeCell ref="A24:A31"/>
    <mergeCell ref="B5:B6"/>
    <mergeCell ref="E11:E12"/>
    <mergeCell ref="H7:H22"/>
    <mergeCell ref="I7:I22"/>
    <mergeCell ref="F33:N42"/>
  </mergeCells>
  <conditionalFormatting sqref="O23">
    <cfRule type="cellIs" dxfId="2" priority="47" operator="lessThan">
      <formula>0</formula>
    </cfRule>
  </conditionalFormatting>
  <conditionalFormatting sqref="M25">
    <cfRule type="dataBar" priority="43">
      <dataBar>
        <cfvo type="min"/>
        <cfvo type="max"/>
        <color rgb="FF008AEF"/>
      </dataBar>
      <extLst>
        <ext xmlns:x14="http://schemas.microsoft.com/office/spreadsheetml/2009/9/main" uri="{B025F937-C7B1-47D3-B67F-A62EFF666E3E}">
          <x14:id>{6cb0c734-16bc-4a74-926f-4228f6949904}</x14:id>
        </ext>
      </extLst>
    </cfRule>
  </conditionalFormatting>
  <conditionalFormatting sqref="L26:M26">
    <cfRule type="dataBar" priority="42">
      <dataBar>
        <cfvo type="min"/>
        <cfvo type="max"/>
        <color rgb="FF008AEF"/>
      </dataBar>
      <extLst>
        <ext xmlns:x14="http://schemas.microsoft.com/office/spreadsheetml/2009/9/main" uri="{B025F937-C7B1-47D3-B67F-A62EFF666E3E}">
          <x14:id>{96d864a0-ce9d-4f97-97b8-e60c5412d500}</x14:id>
        </ext>
      </extLst>
    </cfRule>
  </conditionalFormatting>
  <conditionalFormatting sqref="L27:M27">
    <cfRule type="dataBar" priority="41">
      <dataBar>
        <cfvo type="min"/>
        <cfvo type="max"/>
        <color rgb="FF008AEF"/>
      </dataBar>
      <extLst>
        <ext xmlns:x14="http://schemas.microsoft.com/office/spreadsheetml/2009/9/main" uri="{B025F937-C7B1-47D3-B67F-A62EFF666E3E}">
          <x14:id>{5804bb9c-9280-4c9a-add5-e09c722ece60}</x14:id>
        </ext>
      </extLst>
    </cfRule>
  </conditionalFormatting>
  <conditionalFormatting sqref="L7:L23">
    <cfRule type="dataBar" priority="2">
      <dataBar>
        <cfvo type="min"/>
        <cfvo type="max"/>
        <color rgb="FF638EC6"/>
      </dataBar>
      <extLst>
        <ext xmlns:x14="http://schemas.microsoft.com/office/spreadsheetml/2009/9/main" uri="{B025F937-C7B1-47D3-B67F-A62EFF666E3E}">
          <x14:id>{9b3d4dea-97ec-47e8-88ff-c8a68482eea9}</x14:id>
        </ext>
      </extLst>
    </cfRule>
  </conditionalFormatting>
  <conditionalFormatting sqref="M7:M24">
    <cfRule type="dataBar" priority="1">
      <dataBar>
        <cfvo type="min"/>
        <cfvo type="max"/>
        <color rgb="FFFF555A"/>
      </dataBar>
      <extLst>
        <ext xmlns:x14="http://schemas.microsoft.com/office/spreadsheetml/2009/9/main" uri="{B025F937-C7B1-47D3-B67F-A62EFF666E3E}">
          <x14:id>{af11d333-d5b6-473e-94ca-ef1cec33e6f2}</x14:id>
        </ext>
      </extLst>
    </cfRule>
  </conditionalFormatting>
  <conditionalFormatting sqref="O7:O22">
    <cfRule type="cellIs" dxfId="3" priority="29" operator="greaterThan">
      <formula>0</formula>
    </cfRule>
    <cfRule type="cellIs" dxfId="2" priority="30" operator="lessThan">
      <formula>0</formula>
    </cfRule>
  </conditionalFormatting>
  <conditionalFormatting sqref="V7:V26">
    <cfRule type="cellIs" dxfId="2" priority="37" operator="lessThan">
      <formula>0</formula>
    </cfRule>
  </conditionalFormatting>
  <conditionalFormatting sqref="G7:I7 G8:G22">
    <cfRule type="cellIs" dxfId="2" priority="36" operator="lessThan">
      <formula>0</formula>
    </cfRule>
  </conditionalFormatting>
  <conditionalFormatting sqref="G7:I7 G8:G22 G26:G30 G24:I25">
    <cfRule type="cellIs" dxfId="3" priority="31" operator="greaterThan">
      <formula>0</formula>
    </cfRule>
  </conditionalFormatting>
  <conditionalFormatting sqref="L7:M23">
    <cfRule type="dataBar" priority="45">
      <dataBar>
        <cfvo type="min"/>
        <cfvo type="max"/>
        <color rgb="FF008AEF"/>
      </dataBar>
      <extLst>
        <ext xmlns:x14="http://schemas.microsoft.com/office/spreadsheetml/2009/9/main" uri="{B025F937-C7B1-47D3-B67F-A62EFF666E3E}">
          <x14:id>{a56b194a-72fd-4499-ae31-905a60c19255}</x14:id>
        </ext>
      </extLst>
    </cfRule>
  </conditionalFormatting>
  <conditionalFormatting sqref="L7:M24 L26:M31 M25">
    <cfRule type="dataBar" priority="38">
      <dataBar>
        <cfvo type="min"/>
        <cfvo type="max"/>
        <color rgb="FF008AEF"/>
      </dataBar>
      <extLst>
        <ext xmlns:x14="http://schemas.microsoft.com/office/spreadsheetml/2009/9/main" uri="{B025F937-C7B1-47D3-B67F-A62EFF666E3E}">
          <x14:id>{69cc24cc-5aa8-4179-a604-2a3290a5a8f8}</x14:id>
        </ext>
      </extLst>
    </cfRule>
  </conditionalFormatting>
  <conditionalFormatting sqref="G25:I25 G26:G30">
    <cfRule type="cellIs" dxfId="2" priority="35" operator="lessThan">
      <formula>0</formula>
    </cfRule>
  </conditionalFormatting>
  <conditionalFormatting sqref="M25 L29:M31 L26:M27">
    <cfRule type="dataBar" priority="39">
      <dataBar>
        <cfvo type="min"/>
        <cfvo type="max"/>
        <color rgb="FF008AEF"/>
      </dataBar>
      <extLst>
        <ext xmlns:x14="http://schemas.microsoft.com/office/spreadsheetml/2009/9/main" uri="{B025F937-C7B1-47D3-B67F-A62EFF666E3E}">
          <x14:id>{60c5d8e9-07d5-4fb3-9ab2-193df0031bb5}</x14:id>
        </ext>
      </extLst>
    </cfRule>
  </conditionalFormatting>
  <conditionalFormatting sqref="L29:M31">
    <cfRule type="dataBar" priority="40">
      <dataBar>
        <cfvo type="min"/>
        <cfvo type="max"/>
        <color rgb="FF008AEF"/>
      </dataBar>
      <extLst>
        <ext xmlns:x14="http://schemas.microsoft.com/office/spreadsheetml/2009/9/main" uri="{B025F937-C7B1-47D3-B67F-A62EFF666E3E}">
          <x14:id>{a550de3b-383a-4269-ae0d-53b31e204ddd}</x14:id>
        </ext>
      </extLst>
    </cfRule>
  </conditionalFormatting>
  <pageMargins left="0.75" right="0.75" top="1" bottom="1" header="0.5" footer="0.5"/>
  <pageSetup paperSize="9" orientation="portrait"/>
  <headerFooter/>
  <drawing r:id="rId1"/>
  <extLst>
    <ext xmlns:x14="http://schemas.microsoft.com/office/spreadsheetml/2009/9/main" uri="{78C0D931-6437-407d-A8EE-F0AAD7539E65}">
      <x14:conditionalFormattings>
        <x14:conditionalFormatting xmlns:xm="http://schemas.microsoft.com/office/excel/2006/main">
          <x14:cfRule type="dataBar" id="{6cb0c734-16bc-4a74-926f-4228f6949904}">
            <x14:dataBar minLength="0" maxLength="100" border="1" negativeBarBorderColorSameAsPositive="0">
              <x14:cfvo type="autoMin"/>
              <x14:cfvo type="autoMax"/>
              <x14:borderColor rgb="FF008AEF"/>
              <x14:negativeFillColor rgb="FFFF0000"/>
              <x14:negativeBorderColor rgb="FFFF0000"/>
              <x14:axisColor rgb="FF000000"/>
            </x14:dataBar>
          </x14:cfRule>
          <xm:sqref>M25</xm:sqref>
        </x14:conditionalFormatting>
        <x14:conditionalFormatting xmlns:xm="http://schemas.microsoft.com/office/excel/2006/main">
          <x14:cfRule type="dataBar" id="{96d864a0-ce9d-4f97-97b8-e60c5412d500}">
            <x14:dataBar minLength="0" maxLength="100" border="1" negativeBarBorderColorSameAsPositive="0">
              <x14:cfvo type="autoMin"/>
              <x14:cfvo type="autoMax"/>
              <x14:borderColor rgb="FF008AEF"/>
              <x14:negativeFillColor rgb="FFFF0000"/>
              <x14:negativeBorderColor rgb="FFFF0000"/>
              <x14:axisColor rgb="FF000000"/>
            </x14:dataBar>
          </x14:cfRule>
          <xm:sqref>L26:M26</xm:sqref>
        </x14:conditionalFormatting>
        <x14:conditionalFormatting xmlns:xm="http://schemas.microsoft.com/office/excel/2006/main">
          <x14:cfRule type="dataBar" id="{5804bb9c-9280-4c9a-add5-e09c722ece60}">
            <x14:dataBar minLength="0" maxLength="100" border="1" negativeBarBorderColorSameAsPositive="0">
              <x14:cfvo type="autoMin"/>
              <x14:cfvo type="autoMax"/>
              <x14:borderColor rgb="FF008AEF"/>
              <x14:negativeFillColor rgb="FFFF0000"/>
              <x14:negativeBorderColor rgb="FFFF0000"/>
              <x14:axisColor rgb="FF000000"/>
            </x14:dataBar>
          </x14:cfRule>
          <xm:sqref>L27:M27</xm:sqref>
        </x14:conditionalFormatting>
        <x14:conditionalFormatting xmlns:xm="http://schemas.microsoft.com/office/excel/2006/main">
          <x14:cfRule type="dataBar" id="{9b3d4dea-97ec-47e8-88ff-c8a68482eea9}">
            <x14:dataBar minLength="0" maxLength="100" border="1" negativeBarBorderColorSameAsPositive="0">
              <x14:cfvo type="autoMin"/>
              <x14:cfvo type="autoMax"/>
              <x14:borderColor rgb="FF638EC6"/>
              <x14:negativeFillColor rgb="FFFF0000"/>
              <x14:negativeBorderColor rgb="FFFF0000"/>
              <x14:axisColor rgb="FF000000"/>
            </x14:dataBar>
          </x14:cfRule>
          <xm:sqref>L7:L23</xm:sqref>
        </x14:conditionalFormatting>
        <x14:conditionalFormatting xmlns:xm="http://schemas.microsoft.com/office/excel/2006/main">
          <x14:cfRule type="dataBar" id="{af11d333-d5b6-473e-94ca-ef1cec33e6f2}">
            <x14:dataBar minLength="0" maxLength="100" border="1" negativeBarBorderColorSameAsPositive="0">
              <x14:cfvo type="autoMin"/>
              <x14:cfvo type="autoMax"/>
              <x14:borderColor rgb="FFFF555A"/>
              <x14:negativeFillColor rgb="FFFF0000"/>
              <x14:negativeBorderColor rgb="FFFF0000"/>
              <x14:axisColor rgb="FF000000"/>
            </x14:dataBar>
          </x14:cfRule>
          <xm:sqref>M7:M24</xm:sqref>
        </x14:conditionalFormatting>
        <x14:conditionalFormatting xmlns:xm="http://schemas.microsoft.com/office/excel/2006/main">
          <x14:cfRule type="dataBar" id="{a56b194a-72fd-4499-ae31-905a60c19255}">
            <x14:dataBar minLength="0" maxLength="100" border="1" negativeBarBorderColorSameAsPositive="0">
              <x14:cfvo type="autoMin"/>
              <x14:cfvo type="autoMax"/>
              <x14:borderColor rgb="FF008AEF"/>
              <x14:negativeFillColor rgb="FFFF0000"/>
              <x14:negativeBorderColor rgb="FFFF0000"/>
              <x14:axisColor rgb="FF000000"/>
            </x14:dataBar>
          </x14:cfRule>
          <xm:sqref>L7:M23</xm:sqref>
        </x14:conditionalFormatting>
        <x14:conditionalFormatting xmlns:xm="http://schemas.microsoft.com/office/excel/2006/main">
          <x14:cfRule type="dataBar" id="{69cc24cc-5aa8-4179-a604-2a3290a5a8f8}">
            <x14:dataBar minLength="0" maxLength="100" border="1" negativeBarBorderColorSameAsPositive="0">
              <x14:cfvo type="autoMin"/>
              <x14:cfvo type="autoMax"/>
              <x14:borderColor rgb="FF008AEF"/>
              <x14:negativeFillColor rgb="FFFF0000"/>
              <x14:negativeBorderColor rgb="FFFF0000"/>
              <x14:axisColor rgb="FF000000"/>
            </x14:dataBar>
          </x14:cfRule>
          <xm:sqref>L7:M24 L26:M31 M25</xm:sqref>
        </x14:conditionalFormatting>
        <x14:conditionalFormatting xmlns:xm="http://schemas.microsoft.com/office/excel/2006/main">
          <x14:cfRule type="dataBar" id="{60c5d8e9-07d5-4fb3-9ab2-193df0031bb5}">
            <x14:dataBar minLength="0" maxLength="100" border="1" negativeBarBorderColorSameAsPositive="0">
              <x14:cfvo type="autoMin"/>
              <x14:cfvo type="autoMax"/>
              <x14:borderColor rgb="FF008AEF"/>
              <x14:negativeFillColor rgb="FFFF0000"/>
              <x14:negativeBorderColor rgb="FFFF0000"/>
              <x14:axisColor rgb="FF000000"/>
            </x14:dataBar>
          </x14:cfRule>
          <xm:sqref>M25 L29:M31 L26:M27</xm:sqref>
        </x14:conditionalFormatting>
        <x14:conditionalFormatting xmlns:xm="http://schemas.microsoft.com/office/excel/2006/main">
          <x14:cfRule type="dataBar" id="{a550de3b-383a-4269-ae0d-53b31e204ddd}">
            <x14:dataBar minLength="0" maxLength="100" border="1" negativeBarBorderColorSameAsPositive="0">
              <x14:cfvo type="autoMin"/>
              <x14:cfvo type="autoMax"/>
              <x14:borderColor rgb="FF008AEF"/>
              <x14:negativeFillColor rgb="FFFF0000"/>
              <x14:negativeBorderColor rgb="FFFF0000"/>
              <x14:axisColor rgb="FF000000"/>
            </x14:dataBar>
          </x14:cfRule>
          <xm:sqref>L29:M31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32"/>
  <sheetViews>
    <sheetView workbookViewId="0">
      <selection activeCell="F38" sqref="F38"/>
    </sheetView>
  </sheetViews>
  <sheetFormatPr defaultColWidth="4" defaultRowHeight="16.5"/>
  <cols>
    <col min="1" max="1" width="4" style="162" customWidth="1"/>
    <col min="2" max="2" width="7.625" style="162" customWidth="1"/>
    <col min="3" max="3" width="8" style="162" customWidth="1"/>
    <col min="4" max="6" width="7.125" style="162" customWidth="1"/>
    <col min="7" max="7" width="9.5" style="163" customWidth="1"/>
    <col min="8" max="8" width="12.8166666666667" style="163" customWidth="1"/>
    <col min="9" max="10" width="7.125" style="163" customWidth="1"/>
    <col min="11" max="11" width="4.63333333333333" style="162" customWidth="1"/>
    <col min="12" max="12" width="5.45833333333333" style="162" customWidth="1"/>
    <col min="13" max="41" width="4" style="162" customWidth="1"/>
    <col min="42" max="42" width="6.88333333333333" style="162" customWidth="1"/>
    <col min="43" max="43" width="4" style="162" customWidth="1"/>
    <col min="44" max="16384" width="4" style="162"/>
  </cols>
  <sheetData>
    <row r="1" s="162" customFormat="1" ht="18" spans="1:41">
      <c r="A1" s="164"/>
      <c r="B1" s="164"/>
      <c r="C1" s="164" t="s">
        <v>0</v>
      </c>
      <c r="D1" s="165" t="s">
        <v>470</v>
      </c>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c r="AK1" s="165"/>
      <c r="AL1" s="165"/>
      <c r="AM1" s="165"/>
      <c r="AN1" s="165"/>
      <c r="AO1" s="165"/>
    </row>
    <row r="2" s="162" customFormat="1" spans="1:41">
      <c r="A2" s="164"/>
      <c r="B2" s="164"/>
      <c r="C2" s="164"/>
      <c r="D2" s="17" t="s">
        <v>2</v>
      </c>
      <c r="E2" s="17"/>
      <c r="F2" s="17"/>
      <c r="G2" s="17"/>
      <c r="H2" s="17"/>
      <c r="I2" s="17"/>
      <c r="J2" s="17"/>
      <c r="K2" s="164" t="s">
        <v>5</v>
      </c>
      <c r="L2" s="164" t="s">
        <v>6</v>
      </c>
      <c r="M2" s="164" t="s">
        <v>7</v>
      </c>
      <c r="N2" s="164" t="s">
        <v>8</v>
      </c>
      <c r="O2" s="164" t="s">
        <v>9</v>
      </c>
      <c r="P2" s="164" t="s">
        <v>3</v>
      </c>
      <c r="Q2" s="164" t="s">
        <v>4</v>
      </c>
      <c r="R2" s="164" t="s">
        <v>5</v>
      </c>
      <c r="S2" s="164" t="s">
        <v>6</v>
      </c>
      <c r="T2" s="164" t="s">
        <v>7</v>
      </c>
      <c r="U2" s="164" t="s">
        <v>8</v>
      </c>
      <c r="V2" s="164" t="s">
        <v>9</v>
      </c>
      <c r="W2" s="164" t="s">
        <v>3</v>
      </c>
      <c r="X2" s="164" t="s">
        <v>4</v>
      </c>
      <c r="Y2" s="164" t="s">
        <v>5</v>
      </c>
      <c r="Z2" s="164" t="s">
        <v>6</v>
      </c>
      <c r="AA2" s="164" t="s">
        <v>7</v>
      </c>
      <c r="AB2" s="164" t="s">
        <v>8</v>
      </c>
      <c r="AC2" s="164" t="s">
        <v>9</v>
      </c>
      <c r="AD2" s="164" t="s">
        <v>3</v>
      </c>
      <c r="AE2" s="164" t="s">
        <v>4</v>
      </c>
      <c r="AF2" s="164" t="s">
        <v>5</v>
      </c>
      <c r="AG2" s="164" t="s">
        <v>6</v>
      </c>
      <c r="AH2" s="164" t="s">
        <v>7</v>
      </c>
      <c r="AI2" s="164" t="s">
        <v>8</v>
      </c>
      <c r="AJ2" s="164" t="s">
        <v>9</v>
      </c>
      <c r="AK2" s="164" t="s">
        <v>3</v>
      </c>
      <c r="AL2" s="164" t="s">
        <v>4</v>
      </c>
      <c r="AM2" s="164" t="s">
        <v>5</v>
      </c>
      <c r="AN2" s="164" t="s">
        <v>6</v>
      </c>
      <c r="AO2" s="164" t="s">
        <v>7</v>
      </c>
    </row>
    <row r="3" s="162" customFormat="1" spans="1:41">
      <c r="A3" s="164"/>
      <c r="B3" s="164"/>
      <c r="C3" s="164"/>
      <c r="D3" s="17"/>
      <c r="E3" s="17"/>
      <c r="F3" s="17"/>
      <c r="G3" s="17"/>
      <c r="H3" s="17"/>
      <c r="I3" s="17"/>
      <c r="J3" s="17"/>
      <c r="K3" s="164">
        <v>1</v>
      </c>
      <c r="L3" s="164">
        <v>2</v>
      </c>
      <c r="M3" s="164">
        <v>3</v>
      </c>
      <c r="N3" s="164">
        <v>4</v>
      </c>
      <c r="O3" s="164">
        <v>5</v>
      </c>
      <c r="P3" s="164">
        <v>6</v>
      </c>
      <c r="Q3" s="164">
        <v>7</v>
      </c>
      <c r="R3" s="164">
        <v>8</v>
      </c>
      <c r="S3" s="164">
        <v>9</v>
      </c>
      <c r="T3" s="164">
        <v>10</v>
      </c>
      <c r="U3" s="164">
        <v>11</v>
      </c>
      <c r="V3" s="164">
        <v>12</v>
      </c>
      <c r="W3" s="164">
        <v>13</v>
      </c>
      <c r="X3" s="164">
        <v>14</v>
      </c>
      <c r="Y3" s="164">
        <v>15</v>
      </c>
      <c r="Z3" s="164">
        <v>16</v>
      </c>
      <c r="AA3" s="164">
        <v>17</v>
      </c>
      <c r="AB3" s="164">
        <v>18</v>
      </c>
      <c r="AC3" s="164">
        <v>19</v>
      </c>
      <c r="AD3" s="164">
        <v>20</v>
      </c>
      <c r="AE3" s="164">
        <v>21</v>
      </c>
      <c r="AF3" s="164">
        <v>22</v>
      </c>
      <c r="AG3" s="164">
        <v>23</v>
      </c>
      <c r="AH3" s="164">
        <v>24</v>
      </c>
      <c r="AI3" s="164">
        <v>25</v>
      </c>
      <c r="AJ3" s="164">
        <v>26</v>
      </c>
      <c r="AK3" s="164">
        <v>27</v>
      </c>
      <c r="AL3" s="164">
        <v>28</v>
      </c>
      <c r="AM3" s="164">
        <v>29</v>
      </c>
      <c r="AN3" s="164">
        <v>30</v>
      </c>
      <c r="AO3" s="164">
        <v>31</v>
      </c>
    </row>
    <row r="4" s="162" customFormat="1" spans="1:41">
      <c r="A4" s="17" t="s">
        <v>10</v>
      </c>
      <c r="B4" s="17"/>
      <c r="C4" s="17"/>
      <c r="D4" s="164" t="s">
        <v>11</v>
      </c>
      <c r="E4" s="164"/>
      <c r="F4" s="164"/>
      <c r="G4" s="164"/>
      <c r="H4" s="164"/>
      <c r="I4" s="164"/>
      <c r="J4" s="164"/>
      <c r="K4" s="196"/>
      <c r="L4" s="196"/>
      <c r="M4" s="196"/>
      <c r="N4" s="196"/>
      <c r="O4" s="196"/>
      <c r="P4" s="196"/>
      <c r="Q4" s="212" t="s">
        <v>12</v>
      </c>
      <c r="R4" s="213"/>
      <c r="S4" s="214"/>
      <c r="T4" s="212" t="s">
        <v>12</v>
      </c>
      <c r="U4" s="213"/>
      <c r="V4" s="214"/>
      <c r="W4" s="196"/>
      <c r="X4" s="196"/>
      <c r="Y4" s="196"/>
      <c r="Z4" s="196"/>
      <c r="AA4" s="196"/>
      <c r="AB4" s="196"/>
      <c r="AF4" s="196"/>
      <c r="AG4" s="196"/>
      <c r="AH4" s="196"/>
      <c r="AI4" s="212" t="s">
        <v>12</v>
      </c>
      <c r="AJ4" s="213"/>
      <c r="AK4" s="213"/>
      <c r="AL4" s="214"/>
      <c r="AM4" s="196"/>
      <c r="AN4" s="196"/>
      <c r="AO4" s="196"/>
    </row>
    <row r="5" s="162" customFormat="1" spans="1:41">
      <c r="A5" s="17"/>
      <c r="B5" s="17"/>
      <c r="C5" s="17"/>
      <c r="D5" s="17" t="s">
        <v>13</v>
      </c>
      <c r="E5" s="17"/>
      <c r="F5" s="17"/>
      <c r="G5" s="17"/>
      <c r="H5" s="17"/>
      <c r="I5" s="17"/>
      <c r="J5" s="17"/>
      <c r="K5" s="196"/>
      <c r="L5" s="196"/>
      <c r="M5" s="196"/>
      <c r="N5" s="196"/>
      <c r="O5" s="196"/>
      <c r="P5" s="196"/>
      <c r="Q5" s="196"/>
      <c r="R5" s="196"/>
      <c r="S5" s="196"/>
      <c r="T5" s="196"/>
      <c r="U5" s="196"/>
      <c r="V5" s="196"/>
      <c r="W5" s="196"/>
      <c r="X5" s="196"/>
      <c r="Y5" s="196"/>
      <c r="Z5" s="196"/>
      <c r="AA5" s="196"/>
      <c r="AB5" s="196"/>
      <c r="AC5" s="196"/>
      <c r="AD5" s="196"/>
      <c r="AE5" s="196"/>
      <c r="AF5" s="196"/>
      <c r="AG5" s="196"/>
      <c r="AH5" s="196"/>
      <c r="AI5" s="174" t="s">
        <v>471</v>
      </c>
      <c r="AJ5" s="175"/>
      <c r="AK5" s="175"/>
      <c r="AL5" s="175"/>
      <c r="AM5" s="175"/>
      <c r="AN5" s="175"/>
      <c r="AO5" s="176"/>
    </row>
    <row r="6" s="162" customFormat="1" spans="1:41">
      <c r="A6" s="17"/>
      <c r="B6" s="17"/>
      <c r="C6" s="17"/>
      <c r="D6" s="17"/>
      <c r="E6" s="17"/>
      <c r="F6" s="17"/>
      <c r="G6" s="17"/>
      <c r="H6" s="17"/>
      <c r="I6" s="17"/>
      <c r="J6" s="17"/>
      <c r="K6" s="197" t="s">
        <v>472</v>
      </c>
      <c r="L6" s="198"/>
      <c r="M6" s="198"/>
      <c r="N6" s="198"/>
      <c r="O6" s="199" t="s">
        <v>473</v>
      </c>
      <c r="P6" s="199"/>
      <c r="Q6" s="199"/>
      <c r="R6" s="215" t="s">
        <v>474</v>
      </c>
      <c r="S6" s="215"/>
      <c r="T6" s="215"/>
      <c r="U6" s="216"/>
      <c r="V6" s="164"/>
      <c r="W6" s="196"/>
      <c r="X6" s="164"/>
      <c r="Y6" s="200"/>
      <c r="Z6" s="200"/>
      <c r="AA6" s="200"/>
      <c r="AB6" s="200"/>
      <c r="AC6" s="200"/>
      <c r="AD6" s="212" t="s">
        <v>475</v>
      </c>
      <c r="AE6" s="213"/>
      <c r="AF6" s="213"/>
      <c r="AG6" s="213"/>
      <c r="AH6" s="214"/>
      <c r="AI6" s="220" t="s">
        <v>476</v>
      </c>
      <c r="AJ6" s="221"/>
      <c r="AK6" s="222"/>
      <c r="AL6" s="223" t="s">
        <v>288</v>
      </c>
      <c r="AM6" s="224"/>
      <c r="AN6" s="223" t="s">
        <v>477</v>
      </c>
      <c r="AO6" s="224"/>
    </row>
    <row r="7" s="162" customFormat="1" spans="1:41">
      <c r="A7" s="17"/>
      <c r="B7" s="17"/>
      <c r="C7" s="17"/>
      <c r="D7" s="17"/>
      <c r="E7" s="17"/>
      <c r="F7" s="17"/>
      <c r="G7" s="17"/>
      <c r="H7" s="17"/>
      <c r="I7" s="17"/>
      <c r="J7" s="17"/>
      <c r="K7" s="200"/>
      <c r="L7" s="200"/>
      <c r="M7" s="201" t="s">
        <v>478</v>
      </c>
      <c r="N7" s="202"/>
      <c r="O7" s="200"/>
      <c r="P7" s="200"/>
      <c r="Q7" s="200"/>
      <c r="R7" s="200"/>
      <c r="S7" s="200"/>
      <c r="T7" s="200"/>
      <c r="U7" s="200"/>
      <c r="V7" s="200"/>
      <c r="W7" s="200"/>
      <c r="X7" s="200"/>
      <c r="Y7" s="200"/>
      <c r="Z7" s="200"/>
      <c r="AA7" s="200"/>
      <c r="AB7" s="217" t="s">
        <v>479</v>
      </c>
      <c r="AC7" s="218"/>
      <c r="AD7" s="218"/>
      <c r="AE7" s="219"/>
      <c r="AF7" s="200"/>
      <c r="AG7" s="200"/>
      <c r="AH7" s="200"/>
      <c r="AI7" s="225" t="s">
        <v>480</v>
      </c>
      <c r="AJ7" s="226"/>
      <c r="AK7" s="226"/>
      <c r="AL7" s="227"/>
      <c r="AM7" s="200"/>
      <c r="AN7" s="200"/>
      <c r="AO7" s="200"/>
    </row>
    <row r="8" s="162" customFormat="1" spans="1:41">
      <c r="A8" s="17"/>
      <c r="B8" s="17"/>
      <c r="C8" s="17"/>
      <c r="D8" s="17"/>
      <c r="E8" s="17"/>
      <c r="F8" s="17"/>
      <c r="G8" s="17"/>
      <c r="H8" s="17"/>
      <c r="I8" s="17"/>
      <c r="J8" s="17"/>
      <c r="K8" s="203" t="s">
        <v>21</v>
      </c>
      <c r="L8" s="204"/>
      <c r="M8" s="204"/>
      <c r="N8" s="205"/>
      <c r="O8" s="200"/>
      <c r="P8" s="200"/>
      <c r="Q8" s="200"/>
      <c r="R8" s="203" t="s">
        <v>21</v>
      </c>
      <c r="S8" s="204"/>
      <c r="T8" s="204"/>
      <c r="U8" s="204"/>
      <c r="V8" s="204"/>
      <c r="W8" s="204"/>
      <c r="X8" s="204"/>
      <c r="Y8" s="204"/>
      <c r="Z8" s="204"/>
      <c r="AA8" s="204"/>
      <c r="AB8" s="204"/>
      <c r="AC8" s="204"/>
      <c r="AD8" s="204"/>
      <c r="AE8" s="204"/>
      <c r="AF8" s="204"/>
      <c r="AG8" s="204"/>
      <c r="AH8" s="205"/>
      <c r="AI8" s="200"/>
      <c r="AJ8" s="200"/>
      <c r="AK8" s="200"/>
      <c r="AL8" s="200"/>
      <c r="AM8" s="200"/>
      <c r="AN8" s="200"/>
      <c r="AO8" s="200"/>
    </row>
    <row r="9" s="162" customFormat="1" spans="1:42">
      <c r="A9" s="166" t="s">
        <v>23</v>
      </c>
      <c r="B9" s="167"/>
      <c r="C9" s="168"/>
      <c r="D9" s="164" t="s">
        <v>24</v>
      </c>
      <c r="E9" s="164"/>
      <c r="F9" s="164"/>
      <c r="G9" s="164"/>
      <c r="H9" s="164"/>
      <c r="I9" s="164"/>
      <c r="J9" s="164"/>
      <c r="K9" s="164">
        <v>55</v>
      </c>
      <c r="L9" s="164">
        <v>45</v>
      </c>
      <c r="M9" s="164">
        <v>45</v>
      </c>
      <c r="N9" s="164">
        <v>38</v>
      </c>
      <c r="O9" s="164">
        <v>65</v>
      </c>
      <c r="P9" s="164">
        <v>55</v>
      </c>
      <c r="Q9" s="164">
        <v>50</v>
      </c>
      <c r="R9" s="164">
        <v>45</v>
      </c>
      <c r="S9" s="164">
        <v>55</v>
      </c>
      <c r="T9" s="164">
        <v>50</v>
      </c>
      <c r="U9" s="164">
        <v>50</v>
      </c>
      <c r="V9" s="164">
        <v>50</v>
      </c>
      <c r="W9" s="164">
        <v>45</v>
      </c>
      <c r="X9" s="164">
        <v>50</v>
      </c>
      <c r="Y9" s="164">
        <v>50</v>
      </c>
      <c r="Z9" s="164">
        <v>55</v>
      </c>
      <c r="AA9" s="164">
        <v>55</v>
      </c>
      <c r="AB9" s="164">
        <v>55</v>
      </c>
      <c r="AC9" s="164">
        <v>50</v>
      </c>
      <c r="AD9" s="164">
        <v>55</v>
      </c>
      <c r="AE9" s="164">
        <v>55</v>
      </c>
      <c r="AF9" s="164">
        <v>50</v>
      </c>
      <c r="AG9" s="164">
        <v>55</v>
      </c>
      <c r="AH9" s="164">
        <v>55</v>
      </c>
      <c r="AI9" s="164">
        <v>52</v>
      </c>
      <c r="AJ9" s="164">
        <v>50</v>
      </c>
      <c r="AK9" s="164">
        <v>50</v>
      </c>
      <c r="AL9" s="164">
        <v>50</v>
      </c>
      <c r="AM9" s="164">
        <v>55</v>
      </c>
      <c r="AN9" s="164">
        <v>55</v>
      </c>
      <c r="AO9" s="164">
        <v>55</v>
      </c>
      <c r="AP9" s="162">
        <f>SUM(K9:AO9)</f>
        <v>1600</v>
      </c>
    </row>
    <row r="10" s="162" customFormat="1" spans="1:41">
      <c r="A10" s="169"/>
      <c r="B10" s="170"/>
      <c r="C10" s="171"/>
      <c r="D10" s="172" t="s">
        <v>25</v>
      </c>
      <c r="E10" s="173"/>
      <c r="F10" s="173"/>
      <c r="G10" s="173"/>
      <c r="H10" s="173"/>
      <c r="I10" s="173"/>
      <c r="J10" s="206"/>
      <c r="K10" s="164"/>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row>
    <row r="11" s="162" customFormat="1" spans="1:41">
      <c r="A11" s="17" t="s">
        <v>26</v>
      </c>
      <c r="B11" s="17"/>
      <c r="C11" s="17"/>
      <c r="D11" s="174" t="s">
        <v>27</v>
      </c>
      <c r="E11" s="175"/>
      <c r="F11" s="175"/>
      <c r="G11" s="176"/>
      <c r="H11" s="177" t="s">
        <v>28</v>
      </c>
      <c r="I11" s="207"/>
      <c r="J11" s="208"/>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row>
    <row r="12" s="162" customFormat="1" spans="1:41">
      <c r="A12" s="17"/>
      <c r="B12" s="17"/>
      <c r="C12" s="17"/>
      <c r="D12" s="178" t="s">
        <v>29</v>
      </c>
      <c r="E12" s="179" t="s">
        <v>30</v>
      </c>
      <c r="F12" s="180" t="s">
        <v>107</v>
      </c>
      <c r="G12" s="180" t="s">
        <v>32</v>
      </c>
      <c r="H12" s="181" t="s">
        <v>29</v>
      </c>
      <c r="I12" s="181" t="s">
        <v>30</v>
      </c>
      <c r="J12" s="181" t="s">
        <v>33</v>
      </c>
      <c r="K12" s="164"/>
      <c r="L12" s="164"/>
      <c r="M12" s="164"/>
      <c r="N12" s="164"/>
      <c r="O12" s="196"/>
      <c r="P12" s="196"/>
      <c r="Q12" s="196"/>
      <c r="R12" s="196"/>
      <c r="S12" s="196"/>
      <c r="T12" s="196"/>
      <c r="U12" s="196"/>
      <c r="V12" s="196"/>
      <c r="W12" s="196"/>
      <c r="X12" s="196"/>
      <c r="Y12" s="196"/>
      <c r="Z12" s="196"/>
      <c r="AA12" s="196"/>
      <c r="AB12" s="196"/>
      <c r="AC12" s="196"/>
      <c r="AD12" s="196"/>
      <c r="AE12" s="196"/>
      <c r="AF12" s="196"/>
      <c r="AG12" s="196"/>
      <c r="AH12" s="196"/>
      <c r="AI12" s="196"/>
      <c r="AJ12" s="196"/>
      <c r="AK12" s="196"/>
      <c r="AL12" s="196"/>
      <c r="AM12" s="196"/>
      <c r="AN12" s="196"/>
      <c r="AO12" s="164"/>
    </row>
    <row r="13" s="162" customFormat="1" spans="1:41">
      <c r="A13" s="17"/>
      <c r="B13" s="182" t="s">
        <v>35</v>
      </c>
      <c r="C13" s="183" t="s">
        <v>36</v>
      </c>
      <c r="D13" s="184">
        <v>0.6</v>
      </c>
      <c r="E13" s="185"/>
      <c r="F13" s="186">
        <v>0.598771724339592</v>
      </c>
      <c r="G13" s="185"/>
      <c r="H13" s="187">
        <v>380</v>
      </c>
      <c r="I13" s="209"/>
      <c r="J13" s="185"/>
      <c r="K13" s="185">
        <v>13.0625</v>
      </c>
      <c r="L13" s="185">
        <v>10.6875</v>
      </c>
      <c r="M13" s="185">
        <v>10.6875</v>
      </c>
      <c r="N13" s="185">
        <v>9.025</v>
      </c>
      <c r="O13" s="185">
        <v>15.4375</v>
      </c>
      <c r="P13" s="185">
        <v>13.0625</v>
      </c>
      <c r="Q13" s="185">
        <v>11.875</v>
      </c>
      <c r="R13" s="185">
        <v>10.6875</v>
      </c>
      <c r="S13" s="185">
        <v>13.0625</v>
      </c>
      <c r="T13" s="185">
        <v>11.875</v>
      </c>
      <c r="U13" s="185">
        <v>11.875</v>
      </c>
      <c r="V13" s="185">
        <v>11.875</v>
      </c>
      <c r="W13" s="185">
        <v>10.6875</v>
      </c>
      <c r="X13" s="185">
        <v>11.875</v>
      </c>
      <c r="Y13" s="185">
        <v>11.875</v>
      </c>
      <c r="Z13" s="185">
        <v>13.0625</v>
      </c>
      <c r="AA13" s="185">
        <v>13.0625</v>
      </c>
      <c r="AB13" s="185">
        <v>13.0625</v>
      </c>
      <c r="AC13" s="185">
        <v>11.875</v>
      </c>
      <c r="AD13" s="185">
        <v>13.0625</v>
      </c>
      <c r="AE13" s="185">
        <v>13.0625</v>
      </c>
      <c r="AF13" s="185">
        <v>11.875</v>
      </c>
      <c r="AG13" s="185">
        <v>13.0625</v>
      </c>
      <c r="AH13" s="185">
        <v>13.0625</v>
      </c>
      <c r="AI13" s="185">
        <v>12.35</v>
      </c>
      <c r="AJ13" s="185">
        <v>11.875</v>
      </c>
      <c r="AK13" s="185">
        <v>11.875</v>
      </c>
      <c r="AL13" s="185">
        <v>11.875</v>
      </c>
      <c r="AM13" s="185">
        <v>13.0625</v>
      </c>
      <c r="AN13" s="185">
        <v>13.0625</v>
      </c>
      <c r="AO13" s="185">
        <v>13.0625</v>
      </c>
    </row>
    <row r="14" s="162" customFormat="1" spans="1:41">
      <c r="A14" s="17"/>
      <c r="B14" s="182" t="s">
        <v>37</v>
      </c>
      <c r="C14" s="188"/>
      <c r="D14" s="184">
        <v>0.7</v>
      </c>
      <c r="E14" s="185"/>
      <c r="F14" s="186">
        <v>0.734428735192969</v>
      </c>
      <c r="G14" s="185"/>
      <c r="H14" s="187">
        <v>160</v>
      </c>
      <c r="I14" s="209"/>
      <c r="J14" s="185"/>
      <c r="K14" s="185">
        <v>5.5</v>
      </c>
      <c r="L14" s="185">
        <v>4.5</v>
      </c>
      <c r="M14" s="185">
        <v>4.5</v>
      </c>
      <c r="N14" s="185">
        <v>3.8</v>
      </c>
      <c r="O14" s="185">
        <v>6.5</v>
      </c>
      <c r="P14" s="185">
        <v>5.5</v>
      </c>
      <c r="Q14" s="185">
        <v>5</v>
      </c>
      <c r="R14" s="185">
        <v>4.5</v>
      </c>
      <c r="S14" s="185">
        <v>5.5</v>
      </c>
      <c r="T14" s="185">
        <v>5</v>
      </c>
      <c r="U14" s="185">
        <v>5</v>
      </c>
      <c r="V14" s="185">
        <v>5</v>
      </c>
      <c r="W14" s="185">
        <v>4.5</v>
      </c>
      <c r="X14" s="185">
        <v>5</v>
      </c>
      <c r="Y14" s="185">
        <v>5</v>
      </c>
      <c r="Z14" s="185">
        <v>5.5</v>
      </c>
      <c r="AA14" s="185">
        <v>5.5</v>
      </c>
      <c r="AB14" s="185">
        <v>5.5</v>
      </c>
      <c r="AC14" s="185">
        <v>5</v>
      </c>
      <c r="AD14" s="185">
        <v>5.5</v>
      </c>
      <c r="AE14" s="185">
        <v>5.5</v>
      </c>
      <c r="AF14" s="185">
        <v>5</v>
      </c>
      <c r="AG14" s="185">
        <v>5.5</v>
      </c>
      <c r="AH14" s="185">
        <v>5.5</v>
      </c>
      <c r="AI14" s="185">
        <v>5.2</v>
      </c>
      <c r="AJ14" s="185">
        <v>5</v>
      </c>
      <c r="AK14" s="185">
        <v>5</v>
      </c>
      <c r="AL14" s="185">
        <v>5</v>
      </c>
      <c r="AM14" s="185">
        <v>5.5</v>
      </c>
      <c r="AN14" s="185">
        <v>5.5</v>
      </c>
      <c r="AO14" s="185">
        <v>5.5</v>
      </c>
    </row>
    <row r="15" s="162" customFormat="1" spans="1:41">
      <c r="A15" s="17"/>
      <c r="B15" s="182" t="s">
        <v>38</v>
      </c>
      <c r="C15" s="189"/>
      <c r="D15" s="184">
        <v>0.6</v>
      </c>
      <c r="E15" s="185"/>
      <c r="F15" s="186">
        <v>0.590465716373133</v>
      </c>
      <c r="G15" s="185"/>
      <c r="H15" s="187">
        <v>230</v>
      </c>
      <c r="I15" s="209"/>
      <c r="J15" s="185"/>
      <c r="K15" s="185">
        <v>7.90625</v>
      </c>
      <c r="L15" s="185">
        <v>6.46875</v>
      </c>
      <c r="M15" s="185">
        <v>6.46875</v>
      </c>
      <c r="N15" s="185">
        <v>5.4625</v>
      </c>
      <c r="O15" s="185">
        <v>9.34375</v>
      </c>
      <c r="P15" s="185">
        <v>7.90625</v>
      </c>
      <c r="Q15" s="185">
        <v>7.1875</v>
      </c>
      <c r="R15" s="185">
        <v>6.46875</v>
      </c>
      <c r="S15" s="185">
        <v>7.90625</v>
      </c>
      <c r="T15" s="185">
        <v>7.1875</v>
      </c>
      <c r="U15" s="185">
        <v>7.1875</v>
      </c>
      <c r="V15" s="185">
        <v>7.1875</v>
      </c>
      <c r="W15" s="185">
        <v>6.46875</v>
      </c>
      <c r="X15" s="185">
        <v>7.1875</v>
      </c>
      <c r="Y15" s="185">
        <v>7.1875</v>
      </c>
      <c r="Z15" s="185">
        <v>7.90625</v>
      </c>
      <c r="AA15" s="185">
        <v>7.90625</v>
      </c>
      <c r="AB15" s="185">
        <v>7.90625</v>
      </c>
      <c r="AC15" s="185">
        <v>7.1875</v>
      </c>
      <c r="AD15" s="185">
        <v>7.90625</v>
      </c>
      <c r="AE15" s="185">
        <v>7.90625</v>
      </c>
      <c r="AF15" s="185">
        <v>7.1875</v>
      </c>
      <c r="AG15" s="185">
        <v>7.90625</v>
      </c>
      <c r="AH15" s="185">
        <v>7.90625</v>
      </c>
      <c r="AI15" s="185">
        <v>7.475</v>
      </c>
      <c r="AJ15" s="185">
        <v>7.1875</v>
      </c>
      <c r="AK15" s="185">
        <v>7.1875</v>
      </c>
      <c r="AL15" s="185">
        <v>7.1875</v>
      </c>
      <c r="AM15" s="185">
        <v>7.90625</v>
      </c>
      <c r="AN15" s="185">
        <v>7.90625</v>
      </c>
      <c r="AO15" s="185">
        <v>7.90625</v>
      </c>
    </row>
    <row r="16" s="162" customFormat="1" spans="1:41">
      <c r="A16" s="17"/>
      <c r="B16" s="182" t="s">
        <v>39</v>
      </c>
      <c r="C16" s="183" t="s">
        <v>40</v>
      </c>
      <c r="D16" s="184">
        <v>0.35</v>
      </c>
      <c r="E16" s="185"/>
      <c r="F16" s="186">
        <v>0.350959932444154</v>
      </c>
      <c r="G16" s="185"/>
      <c r="H16" s="187">
        <v>240</v>
      </c>
      <c r="I16" s="209"/>
      <c r="J16" s="185"/>
      <c r="K16" s="185">
        <v>8.25</v>
      </c>
      <c r="L16" s="185">
        <v>6.75</v>
      </c>
      <c r="M16" s="185">
        <v>6.75</v>
      </c>
      <c r="N16" s="185">
        <v>5.7</v>
      </c>
      <c r="O16" s="185">
        <v>9.75</v>
      </c>
      <c r="P16" s="185">
        <v>8.25</v>
      </c>
      <c r="Q16" s="185">
        <v>7.5</v>
      </c>
      <c r="R16" s="185">
        <v>6.75</v>
      </c>
      <c r="S16" s="185">
        <v>8.25</v>
      </c>
      <c r="T16" s="185">
        <v>7.5</v>
      </c>
      <c r="U16" s="185">
        <v>7.5</v>
      </c>
      <c r="V16" s="185">
        <v>7.5</v>
      </c>
      <c r="W16" s="185">
        <v>6.75</v>
      </c>
      <c r="X16" s="185">
        <v>7.5</v>
      </c>
      <c r="Y16" s="185">
        <v>7.5</v>
      </c>
      <c r="Z16" s="185">
        <v>8.25</v>
      </c>
      <c r="AA16" s="185">
        <v>8.25</v>
      </c>
      <c r="AB16" s="185">
        <v>8.25</v>
      </c>
      <c r="AC16" s="185">
        <v>7.5</v>
      </c>
      <c r="AD16" s="185">
        <v>8.25</v>
      </c>
      <c r="AE16" s="185">
        <v>8.25</v>
      </c>
      <c r="AF16" s="185">
        <v>7.5</v>
      </c>
      <c r="AG16" s="185">
        <v>8.25</v>
      </c>
      <c r="AH16" s="185">
        <v>8.25</v>
      </c>
      <c r="AI16" s="185">
        <v>7.8</v>
      </c>
      <c r="AJ16" s="185">
        <v>7.5</v>
      </c>
      <c r="AK16" s="185">
        <v>7.5</v>
      </c>
      <c r="AL16" s="185">
        <v>7.5</v>
      </c>
      <c r="AM16" s="185">
        <v>8.25</v>
      </c>
      <c r="AN16" s="185">
        <v>8.25</v>
      </c>
      <c r="AO16" s="185">
        <v>8.25</v>
      </c>
    </row>
    <row r="17" s="162" customFormat="1" spans="1:41">
      <c r="A17" s="17"/>
      <c r="B17" s="182" t="s">
        <v>41</v>
      </c>
      <c r="C17" s="188"/>
      <c r="D17" s="184">
        <v>0.2</v>
      </c>
      <c r="E17" s="185"/>
      <c r="F17" s="186">
        <v>0.141896473577707</v>
      </c>
      <c r="G17" s="185"/>
      <c r="H17" s="187">
        <v>120</v>
      </c>
      <c r="I17" s="209"/>
      <c r="J17" s="185"/>
      <c r="K17" s="185">
        <v>4.125</v>
      </c>
      <c r="L17" s="185">
        <v>3.375</v>
      </c>
      <c r="M17" s="185">
        <v>3.375</v>
      </c>
      <c r="N17" s="185">
        <v>2.85</v>
      </c>
      <c r="O17" s="185">
        <v>4.875</v>
      </c>
      <c r="P17" s="185">
        <v>4.125</v>
      </c>
      <c r="Q17" s="185">
        <v>3.75</v>
      </c>
      <c r="R17" s="185">
        <v>3.375</v>
      </c>
      <c r="S17" s="185">
        <v>4.125</v>
      </c>
      <c r="T17" s="185">
        <v>3.75</v>
      </c>
      <c r="U17" s="185">
        <v>3.75</v>
      </c>
      <c r="V17" s="185">
        <v>3.75</v>
      </c>
      <c r="W17" s="185">
        <v>3.375</v>
      </c>
      <c r="X17" s="185">
        <v>3.75</v>
      </c>
      <c r="Y17" s="185">
        <v>3.75</v>
      </c>
      <c r="Z17" s="185">
        <v>4.125</v>
      </c>
      <c r="AA17" s="185">
        <v>4.125</v>
      </c>
      <c r="AB17" s="185">
        <v>4.125</v>
      </c>
      <c r="AC17" s="185">
        <v>3.75</v>
      </c>
      <c r="AD17" s="185">
        <v>4.125</v>
      </c>
      <c r="AE17" s="185">
        <v>4.125</v>
      </c>
      <c r="AF17" s="185">
        <v>3.75</v>
      </c>
      <c r="AG17" s="185">
        <v>4.125</v>
      </c>
      <c r="AH17" s="185">
        <v>4.125</v>
      </c>
      <c r="AI17" s="185">
        <v>3.9</v>
      </c>
      <c r="AJ17" s="185">
        <v>3.75</v>
      </c>
      <c r="AK17" s="185">
        <v>3.75</v>
      </c>
      <c r="AL17" s="185">
        <v>3.75</v>
      </c>
      <c r="AM17" s="185">
        <v>4.125</v>
      </c>
      <c r="AN17" s="185">
        <v>4.125</v>
      </c>
      <c r="AO17" s="185">
        <v>4.125</v>
      </c>
    </row>
    <row r="18" s="162" customFormat="1" spans="1:41">
      <c r="A18" s="17"/>
      <c r="B18" s="182" t="s">
        <v>42</v>
      </c>
      <c r="C18" s="183" t="s">
        <v>43</v>
      </c>
      <c r="D18" s="184">
        <v>0.25</v>
      </c>
      <c r="E18" s="185"/>
      <c r="F18" s="186">
        <v>0.243566571744058</v>
      </c>
      <c r="G18" s="185"/>
      <c r="H18" s="187">
        <v>60</v>
      </c>
      <c r="I18" s="209"/>
      <c r="J18" s="185"/>
      <c r="K18" s="185">
        <v>2.0625</v>
      </c>
      <c r="L18" s="185">
        <v>1.6875</v>
      </c>
      <c r="M18" s="185">
        <v>1.6875</v>
      </c>
      <c r="N18" s="185">
        <v>1.425</v>
      </c>
      <c r="O18" s="185">
        <v>2.4375</v>
      </c>
      <c r="P18" s="185">
        <v>2.0625</v>
      </c>
      <c r="Q18" s="185">
        <v>1.875</v>
      </c>
      <c r="R18" s="185">
        <v>1.6875</v>
      </c>
      <c r="S18" s="185">
        <v>2.0625</v>
      </c>
      <c r="T18" s="185">
        <v>1.875</v>
      </c>
      <c r="U18" s="185">
        <v>1.875</v>
      </c>
      <c r="V18" s="185">
        <v>1.875</v>
      </c>
      <c r="W18" s="185">
        <v>1.6875</v>
      </c>
      <c r="X18" s="185">
        <v>1.875</v>
      </c>
      <c r="Y18" s="185">
        <v>1.875</v>
      </c>
      <c r="Z18" s="185">
        <v>2.0625</v>
      </c>
      <c r="AA18" s="185">
        <v>2.0625</v>
      </c>
      <c r="AB18" s="185">
        <v>2.0625</v>
      </c>
      <c r="AC18" s="185">
        <v>1.875</v>
      </c>
      <c r="AD18" s="185">
        <v>2.0625</v>
      </c>
      <c r="AE18" s="185">
        <v>2.0625</v>
      </c>
      <c r="AF18" s="185">
        <v>1.875</v>
      </c>
      <c r="AG18" s="185">
        <v>2.0625</v>
      </c>
      <c r="AH18" s="185">
        <v>2.0625</v>
      </c>
      <c r="AI18" s="185">
        <v>1.95</v>
      </c>
      <c r="AJ18" s="185">
        <v>1.875</v>
      </c>
      <c r="AK18" s="185">
        <v>1.875</v>
      </c>
      <c r="AL18" s="185">
        <v>1.875</v>
      </c>
      <c r="AM18" s="185">
        <v>2.0625</v>
      </c>
      <c r="AN18" s="185">
        <v>2.0625</v>
      </c>
      <c r="AO18" s="185">
        <v>2.0625</v>
      </c>
    </row>
    <row r="19" s="162" customFormat="1" spans="1:41">
      <c r="A19" s="17"/>
      <c r="B19" s="182" t="s">
        <v>44</v>
      </c>
      <c r="C19" s="188"/>
      <c r="D19" s="184">
        <v>0.2</v>
      </c>
      <c r="E19" s="185"/>
      <c r="F19" s="186">
        <v>0.183898377203606</v>
      </c>
      <c r="G19" s="185"/>
      <c r="H19" s="187">
        <v>50</v>
      </c>
      <c r="I19" s="209"/>
      <c r="J19" s="185"/>
      <c r="K19" s="185">
        <v>1.71875</v>
      </c>
      <c r="L19" s="185">
        <v>1.40625</v>
      </c>
      <c r="M19" s="185">
        <v>1.40625</v>
      </c>
      <c r="N19" s="185">
        <v>1.1875</v>
      </c>
      <c r="O19" s="185">
        <v>2.03125</v>
      </c>
      <c r="P19" s="185">
        <v>1.71875</v>
      </c>
      <c r="Q19" s="185">
        <v>1.5625</v>
      </c>
      <c r="R19" s="185">
        <v>1.40625</v>
      </c>
      <c r="S19" s="185">
        <v>1.71875</v>
      </c>
      <c r="T19" s="185">
        <v>1.5625</v>
      </c>
      <c r="U19" s="185">
        <v>1.5625</v>
      </c>
      <c r="V19" s="185">
        <v>1.5625</v>
      </c>
      <c r="W19" s="185">
        <v>1.40625</v>
      </c>
      <c r="X19" s="185">
        <v>1.5625</v>
      </c>
      <c r="Y19" s="185">
        <v>1.5625</v>
      </c>
      <c r="Z19" s="185">
        <v>1.71875</v>
      </c>
      <c r="AA19" s="185">
        <v>1.71875</v>
      </c>
      <c r="AB19" s="185">
        <v>1.71875</v>
      </c>
      <c r="AC19" s="185">
        <v>1.5625</v>
      </c>
      <c r="AD19" s="185">
        <v>1.71875</v>
      </c>
      <c r="AE19" s="185">
        <v>1.71875</v>
      </c>
      <c r="AF19" s="185">
        <v>1.5625</v>
      </c>
      <c r="AG19" s="185">
        <v>1.71875</v>
      </c>
      <c r="AH19" s="185">
        <v>1.71875</v>
      </c>
      <c r="AI19" s="185">
        <v>1.625</v>
      </c>
      <c r="AJ19" s="185">
        <v>1.5625</v>
      </c>
      <c r="AK19" s="185">
        <v>1.5625</v>
      </c>
      <c r="AL19" s="185">
        <v>1.5625</v>
      </c>
      <c r="AM19" s="185">
        <v>1.71875</v>
      </c>
      <c r="AN19" s="185">
        <v>1.71875</v>
      </c>
      <c r="AO19" s="185">
        <v>1.71875</v>
      </c>
    </row>
    <row r="20" s="162" customFormat="1" spans="1:41">
      <c r="A20" s="17"/>
      <c r="B20" s="182" t="s">
        <v>45</v>
      </c>
      <c r="C20" s="188"/>
      <c r="D20" s="184">
        <v>0.45</v>
      </c>
      <c r="E20" s="185"/>
      <c r="F20" s="186">
        <v>0.449178574575463</v>
      </c>
      <c r="G20" s="185"/>
      <c r="H20" s="187">
        <v>80</v>
      </c>
      <c r="I20" s="209"/>
      <c r="J20" s="185"/>
      <c r="K20" s="185">
        <v>2.75</v>
      </c>
      <c r="L20" s="185">
        <v>2.25</v>
      </c>
      <c r="M20" s="185">
        <v>2.25</v>
      </c>
      <c r="N20" s="185">
        <v>1.9</v>
      </c>
      <c r="O20" s="185">
        <v>3.25</v>
      </c>
      <c r="P20" s="185">
        <v>2.75</v>
      </c>
      <c r="Q20" s="185">
        <v>2.5</v>
      </c>
      <c r="R20" s="185">
        <v>2.25</v>
      </c>
      <c r="S20" s="185">
        <v>2.75</v>
      </c>
      <c r="T20" s="185">
        <v>2.5</v>
      </c>
      <c r="U20" s="185">
        <v>2.5</v>
      </c>
      <c r="V20" s="185">
        <v>2.5</v>
      </c>
      <c r="W20" s="185">
        <v>2.25</v>
      </c>
      <c r="X20" s="185">
        <v>2.5</v>
      </c>
      <c r="Y20" s="185">
        <v>2.5</v>
      </c>
      <c r="Z20" s="185">
        <v>2.75</v>
      </c>
      <c r="AA20" s="185">
        <v>2.75</v>
      </c>
      <c r="AB20" s="185">
        <v>2.75</v>
      </c>
      <c r="AC20" s="185">
        <v>2.5</v>
      </c>
      <c r="AD20" s="185">
        <v>2.75</v>
      </c>
      <c r="AE20" s="185">
        <v>2.75</v>
      </c>
      <c r="AF20" s="185">
        <v>2.5</v>
      </c>
      <c r="AG20" s="185">
        <v>2.75</v>
      </c>
      <c r="AH20" s="185">
        <v>2.75</v>
      </c>
      <c r="AI20" s="185">
        <v>2.6</v>
      </c>
      <c r="AJ20" s="185">
        <v>2.5</v>
      </c>
      <c r="AK20" s="185">
        <v>2.5</v>
      </c>
      <c r="AL20" s="185">
        <v>2.5</v>
      </c>
      <c r="AM20" s="185">
        <v>2.75</v>
      </c>
      <c r="AN20" s="185">
        <v>2.75</v>
      </c>
      <c r="AO20" s="185">
        <v>2.75</v>
      </c>
    </row>
    <row r="21" s="162" customFormat="1" spans="1:41">
      <c r="A21" s="17"/>
      <c r="B21" s="182" t="s">
        <v>46</v>
      </c>
      <c r="C21" s="188"/>
      <c r="D21" s="184">
        <v>0.25</v>
      </c>
      <c r="E21" s="185"/>
      <c r="F21" s="186">
        <v>0.223120605005056</v>
      </c>
      <c r="G21" s="185"/>
      <c r="H21" s="187">
        <v>30</v>
      </c>
      <c r="I21" s="209"/>
      <c r="J21" s="185"/>
      <c r="K21" s="185">
        <v>1.03125</v>
      </c>
      <c r="L21" s="185">
        <v>0.84375</v>
      </c>
      <c r="M21" s="185">
        <v>0.84375</v>
      </c>
      <c r="N21" s="185">
        <v>0.7125</v>
      </c>
      <c r="O21" s="185">
        <v>1.21875</v>
      </c>
      <c r="P21" s="185">
        <v>1.03125</v>
      </c>
      <c r="Q21" s="185">
        <v>0.9375</v>
      </c>
      <c r="R21" s="185">
        <v>0.84375</v>
      </c>
      <c r="S21" s="185">
        <v>1.03125</v>
      </c>
      <c r="T21" s="185">
        <v>0.9375</v>
      </c>
      <c r="U21" s="185">
        <v>0.9375</v>
      </c>
      <c r="V21" s="185">
        <v>0.9375</v>
      </c>
      <c r="W21" s="185">
        <v>0.84375</v>
      </c>
      <c r="X21" s="185">
        <v>0.9375</v>
      </c>
      <c r="Y21" s="185">
        <v>0.9375</v>
      </c>
      <c r="Z21" s="185">
        <v>1.03125</v>
      </c>
      <c r="AA21" s="185">
        <v>1.03125</v>
      </c>
      <c r="AB21" s="185">
        <v>1.03125</v>
      </c>
      <c r="AC21" s="185">
        <v>0.9375</v>
      </c>
      <c r="AD21" s="185">
        <v>1.03125</v>
      </c>
      <c r="AE21" s="185">
        <v>1.03125</v>
      </c>
      <c r="AF21" s="185">
        <v>0.9375</v>
      </c>
      <c r="AG21" s="185">
        <v>1.03125</v>
      </c>
      <c r="AH21" s="185">
        <v>1.03125</v>
      </c>
      <c r="AI21" s="185">
        <v>0.975</v>
      </c>
      <c r="AJ21" s="185">
        <v>0.9375</v>
      </c>
      <c r="AK21" s="185">
        <v>0.9375</v>
      </c>
      <c r="AL21" s="185">
        <v>0.9375</v>
      </c>
      <c r="AM21" s="185">
        <v>1.03125</v>
      </c>
      <c r="AN21" s="185">
        <v>1.03125</v>
      </c>
      <c r="AO21" s="185">
        <v>1.03125</v>
      </c>
    </row>
    <row r="22" s="162" customFormat="1" spans="1:41">
      <c r="A22" s="17"/>
      <c r="B22" s="182" t="s">
        <v>47</v>
      </c>
      <c r="C22" s="188"/>
      <c r="D22" s="184">
        <v>0.4</v>
      </c>
      <c r="E22" s="185"/>
      <c r="F22" s="186">
        <v>0.424711473183978</v>
      </c>
      <c r="G22" s="185"/>
      <c r="H22" s="187">
        <v>60</v>
      </c>
      <c r="I22" s="209"/>
      <c r="J22" s="185"/>
      <c r="K22" s="185">
        <v>2.0625</v>
      </c>
      <c r="L22" s="185">
        <v>1.6875</v>
      </c>
      <c r="M22" s="185">
        <v>1.6875</v>
      </c>
      <c r="N22" s="185">
        <v>1.425</v>
      </c>
      <c r="O22" s="185">
        <v>2.4375</v>
      </c>
      <c r="P22" s="185">
        <v>2.0625</v>
      </c>
      <c r="Q22" s="185">
        <v>1.875</v>
      </c>
      <c r="R22" s="185">
        <v>1.6875</v>
      </c>
      <c r="S22" s="185">
        <v>2.0625</v>
      </c>
      <c r="T22" s="185">
        <v>1.875</v>
      </c>
      <c r="U22" s="185">
        <v>1.875</v>
      </c>
      <c r="V22" s="185">
        <v>1.875</v>
      </c>
      <c r="W22" s="185">
        <v>1.6875</v>
      </c>
      <c r="X22" s="185">
        <v>1.875</v>
      </c>
      <c r="Y22" s="185">
        <v>1.875</v>
      </c>
      <c r="Z22" s="185">
        <v>2.0625</v>
      </c>
      <c r="AA22" s="185">
        <v>2.0625</v>
      </c>
      <c r="AB22" s="185">
        <v>2.0625</v>
      </c>
      <c r="AC22" s="185">
        <v>1.875</v>
      </c>
      <c r="AD22" s="185">
        <v>2.0625</v>
      </c>
      <c r="AE22" s="185">
        <v>2.0625</v>
      </c>
      <c r="AF22" s="185">
        <v>1.875</v>
      </c>
      <c r="AG22" s="185">
        <v>2.0625</v>
      </c>
      <c r="AH22" s="185">
        <v>2.0625</v>
      </c>
      <c r="AI22" s="185">
        <v>1.95</v>
      </c>
      <c r="AJ22" s="185">
        <v>1.875</v>
      </c>
      <c r="AK22" s="185">
        <v>1.875</v>
      </c>
      <c r="AL22" s="185">
        <v>1.875</v>
      </c>
      <c r="AM22" s="185">
        <v>2.0625</v>
      </c>
      <c r="AN22" s="185">
        <v>2.0625</v>
      </c>
      <c r="AO22" s="185">
        <v>2.0625</v>
      </c>
    </row>
    <row r="23" s="162" customFormat="1" spans="1:41">
      <c r="A23" s="17"/>
      <c r="B23" s="182" t="s">
        <v>481</v>
      </c>
      <c r="C23" s="188"/>
      <c r="D23" s="184">
        <v>0.2</v>
      </c>
      <c r="E23" s="185"/>
      <c r="F23" s="186">
        <v>0.187252710169992</v>
      </c>
      <c r="G23" s="185"/>
      <c r="H23" s="187">
        <v>40</v>
      </c>
      <c r="I23" s="209"/>
      <c r="J23" s="185"/>
      <c r="K23" s="185">
        <v>1.375</v>
      </c>
      <c r="L23" s="185">
        <v>1.125</v>
      </c>
      <c r="M23" s="185">
        <v>1.125</v>
      </c>
      <c r="N23" s="185">
        <v>0.95</v>
      </c>
      <c r="O23" s="185">
        <v>1.625</v>
      </c>
      <c r="P23" s="185">
        <v>1.375</v>
      </c>
      <c r="Q23" s="185">
        <v>1.25</v>
      </c>
      <c r="R23" s="185">
        <v>1.125</v>
      </c>
      <c r="S23" s="185">
        <v>1.375</v>
      </c>
      <c r="T23" s="185">
        <v>1.25</v>
      </c>
      <c r="U23" s="185">
        <v>1.25</v>
      </c>
      <c r="V23" s="185">
        <v>1.25</v>
      </c>
      <c r="W23" s="185">
        <v>1.125</v>
      </c>
      <c r="X23" s="185">
        <v>1.25</v>
      </c>
      <c r="Y23" s="185">
        <v>1.25</v>
      </c>
      <c r="Z23" s="185">
        <v>1.375</v>
      </c>
      <c r="AA23" s="185">
        <v>1.375</v>
      </c>
      <c r="AB23" s="185">
        <v>1.375</v>
      </c>
      <c r="AC23" s="185">
        <v>1.25</v>
      </c>
      <c r="AD23" s="185">
        <v>1.375</v>
      </c>
      <c r="AE23" s="185">
        <v>1.375</v>
      </c>
      <c r="AF23" s="185">
        <v>1.25</v>
      </c>
      <c r="AG23" s="185">
        <v>1.375</v>
      </c>
      <c r="AH23" s="185">
        <v>1.375</v>
      </c>
      <c r="AI23" s="185">
        <v>1.3</v>
      </c>
      <c r="AJ23" s="185">
        <v>1.25</v>
      </c>
      <c r="AK23" s="185">
        <v>1.25</v>
      </c>
      <c r="AL23" s="185">
        <v>1.25</v>
      </c>
      <c r="AM23" s="185">
        <v>1.375</v>
      </c>
      <c r="AN23" s="185">
        <v>1.375</v>
      </c>
      <c r="AO23" s="185">
        <v>1.375</v>
      </c>
    </row>
    <row r="24" s="162" customFormat="1" spans="1:41">
      <c r="A24" s="17"/>
      <c r="B24" s="182" t="s">
        <v>51</v>
      </c>
      <c r="C24" s="189"/>
      <c r="D24" s="184">
        <v>0.15</v>
      </c>
      <c r="E24" s="185"/>
      <c r="F24" s="184">
        <v>0.12</v>
      </c>
      <c r="G24" s="185"/>
      <c r="H24" s="187">
        <v>150</v>
      </c>
      <c r="I24" s="209"/>
      <c r="J24" s="185"/>
      <c r="K24" s="185">
        <v>5.15625</v>
      </c>
      <c r="L24" s="185">
        <v>4.21875</v>
      </c>
      <c r="M24" s="185">
        <v>4.21875</v>
      </c>
      <c r="N24" s="185">
        <v>3.5625</v>
      </c>
      <c r="O24" s="185">
        <v>6.09375</v>
      </c>
      <c r="P24" s="185">
        <v>5.15625</v>
      </c>
      <c r="Q24" s="185">
        <v>4.6875</v>
      </c>
      <c r="R24" s="185">
        <v>4.21875</v>
      </c>
      <c r="S24" s="185">
        <v>5.15625</v>
      </c>
      <c r="T24" s="185">
        <v>4.6875</v>
      </c>
      <c r="U24" s="185">
        <v>4.6875</v>
      </c>
      <c r="V24" s="185">
        <v>4.6875</v>
      </c>
      <c r="W24" s="185">
        <v>4.21875</v>
      </c>
      <c r="X24" s="185">
        <v>4.6875</v>
      </c>
      <c r="Y24" s="185">
        <v>4.6875</v>
      </c>
      <c r="Z24" s="185">
        <v>5.15625</v>
      </c>
      <c r="AA24" s="185">
        <v>5.15625</v>
      </c>
      <c r="AB24" s="185">
        <v>5.15625</v>
      </c>
      <c r="AC24" s="185">
        <v>4.6875</v>
      </c>
      <c r="AD24" s="185">
        <v>5.15625</v>
      </c>
      <c r="AE24" s="185">
        <v>5.15625</v>
      </c>
      <c r="AF24" s="185">
        <v>4.6875</v>
      </c>
      <c r="AG24" s="185">
        <v>5.15625</v>
      </c>
      <c r="AH24" s="185">
        <v>5.15625</v>
      </c>
      <c r="AI24" s="185">
        <v>4.875</v>
      </c>
      <c r="AJ24" s="185">
        <v>4.6875</v>
      </c>
      <c r="AK24" s="185">
        <v>4.6875</v>
      </c>
      <c r="AL24" s="185">
        <v>4.6875</v>
      </c>
      <c r="AM24" s="185">
        <v>5.15625</v>
      </c>
      <c r="AN24" s="185">
        <v>5.15625</v>
      </c>
      <c r="AO24" s="185">
        <v>5.15625</v>
      </c>
    </row>
    <row r="25" s="162" customFormat="1" spans="1:41">
      <c r="A25" s="17"/>
      <c r="B25" s="182" t="s">
        <v>53</v>
      </c>
      <c r="C25" s="164" t="s">
        <v>54</v>
      </c>
      <c r="D25" s="184">
        <v>0.4</v>
      </c>
      <c r="E25" s="185"/>
      <c r="F25" s="184">
        <v>0.32</v>
      </c>
      <c r="G25" s="185"/>
      <c r="H25" s="187">
        <v>1600</v>
      </c>
      <c r="I25" s="209"/>
      <c r="J25" s="185"/>
      <c r="K25" s="185">
        <v>55</v>
      </c>
      <c r="L25" s="185">
        <v>45</v>
      </c>
      <c r="M25" s="185">
        <v>45</v>
      </c>
      <c r="N25" s="185">
        <v>38</v>
      </c>
      <c r="O25" s="185">
        <v>65</v>
      </c>
      <c r="P25" s="185">
        <v>55</v>
      </c>
      <c r="Q25" s="185">
        <v>50</v>
      </c>
      <c r="R25" s="185">
        <v>45</v>
      </c>
      <c r="S25" s="185">
        <v>55</v>
      </c>
      <c r="T25" s="185">
        <v>50</v>
      </c>
      <c r="U25" s="185">
        <v>50</v>
      </c>
      <c r="V25" s="185">
        <v>50</v>
      </c>
      <c r="W25" s="185">
        <v>45</v>
      </c>
      <c r="X25" s="185">
        <v>50</v>
      </c>
      <c r="Y25" s="185">
        <v>50</v>
      </c>
      <c r="Z25" s="185">
        <v>55</v>
      </c>
      <c r="AA25" s="185">
        <v>55</v>
      </c>
      <c r="AB25" s="185">
        <v>55</v>
      </c>
      <c r="AC25" s="185">
        <v>50</v>
      </c>
      <c r="AD25" s="185">
        <v>55</v>
      </c>
      <c r="AE25" s="185">
        <v>55</v>
      </c>
      <c r="AF25" s="185">
        <v>50</v>
      </c>
      <c r="AG25" s="185">
        <v>55</v>
      </c>
      <c r="AH25" s="185">
        <v>55</v>
      </c>
      <c r="AI25" s="185">
        <v>52</v>
      </c>
      <c r="AJ25" s="185">
        <v>50</v>
      </c>
      <c r="AK25" s="185">
        <v>50</v>
      </c>
      <c r="AL25" s="185">
        <v>50</v>
      </c>
      <c r="AM25" s="185">
        <v>55</v>
      </c>
      <c r="AN25" s="185">
        <v>55</v>
      </c>
      <c r="AO25" s="185">
        <v>55</v>
      </c>
    </row>
    <row r="26" s="162" customFormat="1" spans="1:41">
      <c r="A26" s="17"/>
      <c r="B26" s="182" t="s">
        <v>55</v>
      </c>
      <c r="C26" s="190" t="s">
        <v>56</v>
      </c>
      <c r="D26" s="184">
        <v>0.65</v>
      </c>
      <c r="E26" s="191"/>
      <c r="F26" s="186">
        <v>0.63</v>
      </c>
      <c r="G26" s="186">
        <v>0.02</v>
      </c>
      <c r="H26" s="187">
        <v>65</v>
      </c>
      <c r="I26" s="210"/>
      <c r="J26" s="211"/>
      <c r="K26" s="185">
        <v>2.5</v>
      </c>
      <c r="L26" s="185">
        <v>2.3</v>
      </c>
      <c r="M26" s="185">
        <v>2</v>
      </c>
      <c r="N26" s="185">
        <v>1.6</v>
      </c>
      <c r="O26" s="185">
        <v>2.5</v>
      </c>
      <c r="P26" s="185">
        <v>2.3</v>
      </c>
      <c r="Q26" s="185">
        <v>2</v>
      </c>
      <c r="R26" s="185">
        <v>1.8</v>
      </c>
      <c r="S26" s="185">
        <v>2</v>
      </c>
      <c r="T26" s="185">
        <v>1.7</v>
      </c>
      <c r="U26" s="185">
        <v>1.7</v>
      </c>
      <c r="V26" s="185">
        <v>1.8</v>
      </c>
      <c r="W26" s="185">
        <v>1.7</v>
      </c>
      <c r="X26" s="185">
        <v>1.6</v>
      </c>
      <c r="Y26" s="185">
        <v>1.6</v>
      </c>
      <c r="Z26" s="185">
        <v>2</v>
      </c>
      <c r="AA26" s="185">
        <v>2</v>
      </c>
      <c r="AB26" s="185">
        <v>2.3</v>
      </c>
      <c r="AC26" s="185">
        <v>2</v>
      </c>
      <c r="AD26" s="185">
        <v>3</v>
      </c>
      <c r="AE26" s="185">
        <v>1.8</v>
      </c>
      <c r="AF26" s="185">
        <v>1.7</v>
      </c>
      <c r="AG26" s="185">
        <v>2</v>
      </c>
      <c r="AH26" s="185">
        <v>1.8</v>
      </c>
      <c r="AI26" s="185">
        <v>3.5</v>
      </c>
      <c r="AJ26" s="185">
        <v>3</v>
      </c>
      <c r="AK26" s="185">
        <v>2.5</v>
      </c>
      <c r="AL26" s="185">
        <v>2.5</v>
      </c>
      <c r="AM26" s="185">
        <v>2</v>
      </c>
      <c r="AN26" s="185">
        <v>2</v>
      </c>
      <c r="AO26" s="185">
        <v>1.8</v>
      </c>
    </row>
    <row r="27" s="162" customFormat="1" spans="1:41">
      <c r="A27" s="17"/>
      <c r="B27" s="182" t="s">
        <v>57</v>
      </c>
      <c r="C27" s="190"/>
      <c r="D27" s="184">
        <v>0.55</v>
      </c>
      <c r="E27" s="191"/>
      <c r="F27" s="186">
        <v>0.53</v>
      </c>
      <c r="G27" s="186">
        <v>0.02</v>
      </c>
      <c r="H27" s="187">
        <v>115</v>
      </c>
      <c r="I27" s="210"/>
      <c r="J27" s="211"/>
      <c r="K27" s="185">
        <v>3.5</v>
      </c>
      <c r="L27" s="185">
        <v>3</v>
      </c>
      <c r="M27" s="185">
        <v>2.5</v>
      </c>
      <c r="N27" s="185">
        <v>2</v>
      </c>
      <c r="O27" s="185">
        <v>2.4</v>
      </c>
      <c r="P27" s="185">
        <v>2</v>
      </c>
      <c r="Q27" s="185">
        <v>2</v>
      </c>
      <c r="R27" s="185">
        <v>1.8</v>
      </c>
      <c r="S27" s="185">
        <v>2</v>
      </c>
      <c r="T27" s="185">
        <v>1.8</v>
      </c>
      <c r="U27" s="185">
        <v>1.8</v>
      </c>
      <c r="V27" s="185">
        <v>1.6</v>
      </c>
      <c r="W27" s="185">
        <v>2</v>
      </c>
      <c r="X27" s="185">
        <v>2</v>
      </c>
      <c r="Y27" s="185">
        <v>2</v>
      </c>
      <c r="Z27" s="185">
        <v>2</v>
      </c>
      <c r="AA27" s="185">
        <v>2</v>
      </c>
      <c r="AB27" s="185">
        <v>3</v>
      </c>
      <c r="AC27" s="185">
        <v>4</v>
      </c>
      <c r="AD27" s="185">
        <v>5</v>
      </c>
      <c r="AE27" s="185">
        <v>5</v>
      </c>
      <c r="AF27" s="185">
        <v>4.9</v>
      </c>
      <c r="AG27" s="185">
        <v>4.2</v>
      </c>
      <c r="AH27" s="185">
        <v>4.5</v>
      </c>
      <c r="AI27" s="185">
        <v>10</v>
      </c>
      <c r="AJ27" s="185">
        <v>9</v>
      </c>
      <c r="AK27" s="185">
        <v>7</v>
      </c>
      <c r="AL27" s="185">
        <v>6</v>
      </c>
      <c r="AM27" s="185">
        <v>6</v>
      </c>
      <c r="AN27" s="185">
        <v>5</v>
      </c>
      <c r="AO27" s="185">
        <v>5</v>
      </c>
    </row>
    <row r="28" s="162" customFormat="1" spans="1:41">
      <c r="A28" s="17"/>
      <c r="B28" s="182" t="s">
        <v>58</v>
      </c>
      <c r="C28" s="190"/>
      <c r="D28" s="184">
        <v>0.5</v>
      </c>
      <c r="E28" s="191"/>
      <c r="F28" s="186">
        <v>0.47</v>
      </c>
      <c r="G28" s="186">
        <v>0.03</v>
      </c>
      <c r="H28" s="187">
        <v>17</v>
      </c>
      <c r="I28" s="210"/>
      <c r="J28" s="211"/>
      <c r="K28" s="185">
        <v>0.5</v>
      </c>
      <c r="L28" s="185">
        <v>0.4</v>
      </c>
      <c r="M28" s="185">
        <v>0.3</v>
      </c>
      <c r="N28" s="185">
        <v>0.3</v>
      </c>
      <c r="O28" s="185">
        <v>0.5</v>
      </c>
      <c r="P28" s="185">
        <v>0.4</v>
      </c>
      <c r="Q28" s="185">
        <v>0.4</v>
      </c>
      <c r="R28" s="185">
        <v>0.3</v>
      </c>
      <c r="S28" s="185">
        <v>0.4</v>
      </c>
      <c r="T28" s="185">
        <v>0.3</v>
      </c>
      <c r="U28" s="185">
        <v>0.3</v>
      </c>
      <c r="V28" s="185">
        <v>0.2</v>
      </c>
      <c r="W28" s="185">
        <v>0.2</v>
      </c>
      <c r="X28" s="185">
        <v>0.2</v>
      </c>
      <c r="Y28" s="185">
        <v>0.2</v>
      </c>
      <c r="Z28" s="185">
        <v>0.3</v>
      </c>
      <c r="AA28" s="185">
        <v>0.4</v>
      </c>
      <c r="AB28" s="185">
        <v>0.4</v>
      </c>
      <c r="AC28" s="185">
        <v>0.3</v>
      </c>
      <c r="AD28" s="185">
        <v>0.5</v>
      </c>
      <c r="AE28" s="185">
        <v>0.5</v>
      </c>
      <c r="AF28" s="185">
        <v>0.4</v>
      </c>
      <c r="AG28" s="185">
        <v>0.4</v>
      </c>
      <c r="AH28" s="185">
        <v>0.5</v>
      </c>
      <c r="AI28" s="185">
        <v>1.5</v>
      </c>
      <c r="AJ28" s="185">
        <v>1.3</v>
      </c>
      <c r="AK28" s="185">
        <v>1.2</v>
      </c>
      <c r="AL28" s="185">
        <v>1.2</v>
      </c>
      <c r="AM28" s="185">
        <v>1.2</v>
      </c>
      <c r="AN28" s="185">
        <v>1</v>
      </c>
      <c r="AO28" s="185">
        <v>1</v>
      </c>
    </row>
    <row r="29" s="162" customFormat="1" spans="1:41">
      <c r="A29" s="17"/>
      <c r="B29" s="182" t="s">
        <v>59</v>
      </c>
      <c r="C29" s="192"/>
      <c r="D29" s="184">
        <v>0.01</v>
      </c>
      <c r="E29" s="191"/>
      <c r="F29" s="186">
        <v>0.005</v>
      </c>
      <c r="G29" s="186">
        <v>0.005</v>
      </c>
      <c r="H29" s="187">
        <v>3</v>
      </c>
      <c r="I29" s="210"/>
      <c r="J29" s="211"/>
      <c r="K29" s="185">
        <v>0.1</v>
      </c>
      <c r="L29" s="185">
        <v>0.1</v>
      </c>
      <c r="M29" s="185">
        <v>0.05</v>
      </c>
      <c r="N29" s="185">
        <v>0.06</v>
      </c>
      <c r="O29" s="185">
        <v>0.2</v>
      </c>
      <c r="P29" s="185">
        <v>0.1</v>
      </c>
      <c r="Q29" s="185">
        <v>0.1</v>
      </c>
      <c r="R29" s="185">
        <v>0.06</v>
      </c>
      <c r="S29" s="185">
        <v>0.06</v>
      </c>
      <c r="T29" s="185">
        <v>0.06</v>
      </c>
      <c r="U29" s="185">
        <v>0.06</v>
      </c>
      <c r="V29" s="185">
        <v>0.06</v>
      </c>
      <c r="W29" s="185">
        <v>0.1</v>
      </c>
      <c r="X29" s="185">
        <v>0.1</v>
      </c>
      <c r="Y29" s="185">
        <v>0.06</v>
      </c>
      <c r="Z29" s="185">
        <v>0.1</v>
      </c>
      <c r="AA29" s="185">
        <v>0.06</v>
      </c>
      <c r="AB29" s="185">
        <v>0.06</v>
      </c>
      <c r="AC29" s="185">
        <v>0.07</v>
      </c>
      <c r="AD29" s="185">
        <v>0.12</v>
      </c>
      <c r="AE29" s="185">
        <v>0.1</v>
      </c>
      <c r="AF29" s="185">
        <v>0.1</v>
      </c>
      <c r="AG29" s="185">
        <v>0.12</v>
      </c>
      <c r="AH29" s="185">
        <v>0.1</v>
      </c>
      <c r="AI29" s="185">
        <v>0.33</v>
      </c>
      <c r="AJ29" s="185">
        <v>0.2</v>
      </c>
      <c r="AK29" s="185">
        <v>0.1</v>
      </c>
      <c r="AL29" s="185">
        <v>0.05</v>
      </c>
      <c r="AM29" s="185">
        <v>0.1</v>
      </c>
      <c r="AN29" s="185">
        <v>0.06</v>
      </c>
      <c r="AO29" s="185">
        <v>0.06</v>
      </c>
    </row>
    <row r="30" s="162" customFormat="1" spans="1:41">
      <c r="A30" s="17"/>
      <c r="B30" s="182" t="s">
        <v>60</v>
      </c>
      <c r="C30" s="164" t="s">
        <v>56</v>
      </c>
      <c r="D30" s="193"/>
      <c r="E30" s="182"/>
      <c r="F30" s="191"/>
      <c r="G30" s="191"/>
      <c r="H30" s="187">
        <v>200</v>
      </c>
      <c r="I30" s="209"/>
      <c r="J30" s="211"/>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row>
    <row r="31" spans="1:41">
      <c r="A31" s="17"/>
      <c r="B31" s="182" t="s">
        <v>60</v>
      </c>
      <c r="C31" s="164" t="s">
        <v>56</v>
      </c>
      <c r="D31" s="194"/>
      <c r="E31" s="194"/>
      <c r="F31" s="194"/>
      <c r="G31" s="194"/>
      <c r="H31" s="187">
        <f>AO31</f>
        <v>128.94</v>
      </c>
      <c r="I31" s="209"/>
      <c r="J31" s="185">
        <f>F31-G31</f>
        <v>0</v>
      </c>
      <c r="K31" s="185">
        <f t="shared" ref="K31:AN31" si="0">SUM(K27:K30)</f>
        <v>4.1</v>
      </c>
      <c r="L31" s="185">
        <f t="shared" si="0"/>
        <v>3.5</v>
      </c>
      <c r="M31" s="185">
        <f t="shared" si="0"/>
        <v>2.85</v>
      </c>
      <c r="N31" s="185">
        <f t="shared" si="0"/>
        <v>2.36</v>
      </c>
      <c r="O31" s="185">
        <f t="shared" si="0"/>
        <v>3.1</v>
      </c>
      <c r="P31" s="185">
        <f t="shared" si="0"/>
        <v>2.5</v>
      </c>
      <c r="Q31" s="185">
        <f t="shared" si="0"/>
        <v>2.5</v>
      </c>
      <c r="R31" s="185">
        <f t="shared" si="0"/>
        <v>2.16</v>
      </c>
      <c r="S31" s="185">
        <f t="shared" si="0"/>
        <v>2.46</v>
      </c>
      <c r="T31" s="185">
        <f t="shared" si="0"/>
        <v>2.16</v>
      </c>
      <c r="U31" s="185">
        <f t="shared" si="0"/>
        <v>2.16</v>
      </c>
      <c r="V31" s="185">
        <f t="shared" si="0"/>
        <v>1.86</v>
      </c>
      <c r="W31" s="185">
        <f t="shared" si="0"/>
        <v>2.3</v>
      </c>
      <c r="X31" s="185">
        <f t="shared" si="0"/>
        <v>2.3</v>
      </c>
      <c r="Y31" s="185">
        <f t="shared" si="0"/>
        <v>2.26</v>
      </c>
      <c r="Z31" s="185">
        <f t="shared" si="0"/>
        <v>2.4</v>
      </c>
      <c r="AA31" s="185">
        <f t="shared" si="0"/>
        <v>2.46</v>
      </c>
      <c r="AB31" s="185">
        <f t="shared" si="0"/>
        <v>3.46</v>
      </c>
      <c r="AC31" s="185">
        <f t="shared" si="0"/>
        <v>4.37</v>
      </c>
      <c r="AD31" s="185">
        <f t="shared" si="0"/>
        <v>5.62</v>
      </c>
      <c r="AE31" s="185">
        <f t="shared" si="0"/>
        <v>5.6</v>
      </c>
      <c r="AF31" s="185">
        <f t="shared" si="0"/>
        <v>5.4</v>
      </c>
      <c r="AG31" s="185">
        <f t="shared" si="0"/>
        <v>4.72</v>
      </c>
      <c r="AH31" s="185">
        <f t="shared" si="0"/>
        <v>5.1</v>
      </c>
      <c r="AI31" s="185">
        <f t="shared" si="0"/>
        <v>11.83</v>
      </c>
      <c r="AJ31" s="185">
        <f t="shared" si="0"/>
        <v>10.5</v>
      </c>
      <c r="AK31" s="185">
        <f t="shared" si="0"/>
        <v>8.3</v>
      </c>
      <c r="AL31" s="185">
        <f t="shared" si="0"/>
        <v>7.25</v>
      </c>
      <c r="AM31" s="185">
        <f t="shared" si="0"/>
        <v>7.3</v>
      </c>
      <c r="AN31" s="185">
        <f t="shared" si="0"/>
        <v>6.06</v>
      </c>
      <c r="AO31" s="162">
        <f>SUM(K31:AN31)</f>
        <v>128.94</v>
      </c>
    </row>
    <row r="32" spans="8:8">
      <c r="H32" s="195"/>
    </row>
  </sheetData>
  <mergeCells count="34">
    <mergeCell ref="D1:AO1"/>
    <mergeCell ref="D4:J4"/>
    <mergeCell ref="Q4:S4"/>
    <mergeCell ref="T4:V4"/>
    <mergeCell ref="AI4:AL4"/>
    <mergeCell ref="AI5:AO5"/>
    <mergeCell ref="K6:N6"/>
    <mergeCell ref="O6:Q6"/>
    <mergeCell ref="R6:U6"/>
    <mergeCell ref="AD6:AH6"/>
    <mergeCell ref="AI6:AK6"/>
    <mergeCell ref="AL6:AM6"/>
    <mergeCell ref="AN6:AO6"/>
    <mergeCell ref="M7:N7"/>
    <mergeCell ref="AB7:AE7"/>
    <mergeCell ref="AI7:AL7"/>
    <mergeCell ref="K8:N8"/>
    <mergeCell ref="R8:AH8"/>
    <mergeCell ref="D9:J9"/>
    <mergeCell ref="D10:J10"/>
    <mergeCell ref="D11:G11"/>
    <mergeCell ref="H11:J11"/>
    <mergeCell ref="A13:A31"/>
    <mergeCell ref="C1:C3"/>
    <mergeCell ref="C13:C15"/>
    <mergeCell ref="C16:C17"/>
    <mergeCell ref="C18:C24"/>
    <mergeCell ref="C26:C29"/>
    <mergeCell ref="A1:B3"/>
    <mergeCell ref="D2:J3"/>
    <mergeCell ref="A4:C8"/>
    <mergeCell ref="D5:J8"/>
    <mergeCell ref="A9:C10"/>
    <mergeCell ref="A11:C12"/>
  </mergeCell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V93"/>
  <sheetViews>
    <sheetView topLeftCell="B35" workbookViewId="0">
      <selection activeCell="J93" sqref="J93"/>
    </sheetView>
  </sheetViews>
  <sheetFormatPr defaultColWidth="9" defaultRowHeight="13.5"/>
  <cols>
    <col min="1" max="1" width="7.76666666666667" hidden="1" customWidth="1"/>
    <col min="2" max="2" width="9" customWidth="1"/>
    <col min="3" max="3" width="15.3833333333333" hidden="1" customWidth="1"/>
    <col min="4" max="4" width="14.3833333333333" hidden="1" customWidth="1"/>
    <col min="5" max="5" width="16.5" hidden="1" customWidth="1"/>
    <col min="6" max="6" width="17.5" customWidth="1"/>
    <col min="7" max="7" width="9" hidden="1" customWidth="1"/>
    <col min="8" max="13" width="9" customWidth="1"/>
    <col min="14" max="14" width="8.5" customWidth="1"/>
    <col min="15" max="21" width="9" customWidth="1"/>
    <col min="22" max="22" width="10.3833333333333" customWidth="1"/>
    <col min="23" max="128" width="9" customWidth="1"/>
    <col min="129" max="129" width="11.3833333333333" customWidth="1"/>
    <col min="130" max="190" width="9" customWidth="1"/>
    <col min="191" max="191" width="11.5" customWidth="1"/>
    <col min="192" max="193" width="9" customWidth="1"/>
    <col min="194" max="195" width="9" hidden="1" customWidth="1"/>
    <col min="196" max="196" width="9" customWidth="1"/>
    <col min="197" max="197" width="11.5" customWidth="1"/>
    <col min="198" max="199" width="9" customWidth="1"/>
    <col min="200" max="209" width="9" hidden="1" customWidth="1"/>
    <col min="210" max="210" width="12.8833333333333" hidden="1" customWidth="1"/>
    <col min="211" max="211" width="9" hidden="1" customWidth="1"/>
    <col min="212" max="212" width="10.7666666666667" hidden="1" customWidth="1"/>
    <col min="213" max="213" width="9" hidden="1" customWidth="1"/>
    <col min="214" max="214" width="11.7666666666667" hidden="1" customWidth="1"/>
    <col min="215" max="215" width="9" hidden="1" customWidth="1"/>
    <col min="216" max="216" width="10.3833333333333" hidden="1" customWidth="1"/>
    <col min="217" max="217" width="9" hidden="1" customWidth="1"/>
    <col min="218" max="218" width="10.5" hidden="1" customWidth="1"/>
    <col min="219" max="219" width="9" hidden="1" customWidth="1"/>
    <col min="220" max="220" width="12.2666666666667" hidden="1" customWidth="1"/>
    <col min="221" max="224" width="9" hidden="1" customWidth="1"/>
    <col min="225" max="225" width="9" customWidth="1"/>
    <col min="226" max="226" width="9.88333333333333"/>
    <col min="227" max="227" width="12.625"/>
    <col min="228" max="228" width="11" customWidth="1"/>
    <col min="229" max="229" width="9.88333333333333"/>
  </cols>
  <sheetData>
    <row r="1" spans="1:230">
      <c r="A1" s="10" t="s">
        <v>61</v>
      </c>
      <c r="B1" s="10"/>
      <c r="C1" s="10"/>
      <c r="D1" s="10"/>
      <c r="E1" s="10"/>
      <c r="F1" s="10"/>
      <c r="G1" s="11"/>
      <c r="H1" s="10"/>
      <c r="I1" s="10"/>
      <c r="J1" s="10"/>
      <c r="K1" s="10"/>
      <c r="L1" s="10"/>
      <c r="M1" s="10"/>
      <c r="N1" s="10"/>
      <c r="O1" s="10"/>
      <c r="P1" s="10"/>
      <c r="Q1" s="10"/>
      <c r="R1" s="10"/>
      <c r="S1" s="10"/>
      <c r="T1" s="10"/>
      <c r="U1" s="10"/>
      <c r="V1" s="10"/>
      <c r="W1" s="28"/>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28"/>
      <c r="CF1" s="10"/>
      <c r="CG1" s="10"/>
      <c r="CH1" s="10"/>
      <c r="CI1" s="10"/>
      <c r="CJ1" s="10"/>
      <c r="CK1" s="28"/>
      <c r="CL1" s="10"/>
      <c r="CM1" s="10"/>
      <c r="CN1" s="10"/>
      <c r="CO1" s="10"/>
      <c r="CP1" s="10"/>
      <c r="CQ1" s="28"/>
      <c r="CR1" s="10"/>
      <c r="CS1" s="10"/>
      <c r="CT1" s="10"/>
      <c r="CU1" s="10"/>
      <c r="CV1" s="10"/>
      <c r="CW1" s="10"/>
      <c r="CX1" s="10"/>
      <c r="CY1" s="10"/>
      <c r="CZ1" s="10"/>
      <c r="DA1" s="10"/>
      <c r="DB1" s="10"/>
      <c r="DC1" s="10"/>
      <c r="DD1" s="10"/>
      <c r="DE1" s="10"/>
      <c r="DF1" s="10"/>
      <c r="DG1" s="10"/>
      <c r="DH1" s="10"/>
      <c r="DI1" s="10"/>
      <c r="DJ1" s="10"/>
      <c r="DK1" s="10"/>
      <c r="DL1" s="10"/>
      <c r="DM1" s="10"/>
      <c r="DN1" s="10"/>
      <c r="DO1" s="28"/>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28"/>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c r="HU1" s="10"/>
      <c r="HV1" s="10"/>
    </row>
    <row r="2" spans="1:230">
      <c r="A2" s="10"/>
      <c r="B2" s="10"/>
      <c r="C2" s="10"/>
      <c r="D2" s="10"/>
      <c r="E2" s="10"/>
      <c r="F2" s="10"/>
      <c r="G2" s="11"/>
      <c r="H2" s="10"/>
      <c r="I2" s="10"/>
      <c r="J2" s="10"/>
      <c r="K2" s="10"/>
      <c r="L2" s="10"/>
      <c r="M2" s="10"/>
      <c r="N2" s="10"/>
      <c r="O2" s="10"/>
      <c r="P2" s="10"/>
      <c r="Q2" s="10"/>
      <c r="R2" s="10"/>
      <c r="S2" s="10"/>
      <c r="T2" s="10"/>
      <c r="U2" s="10"/>
      <c r="V2" s="10"/>
      <c r="W2" s="28"/>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28"/>
      <c r="CF2" s="10"/>
      <c r="CG2" s="10"/>
      <c r="CH2" s="10"/>
      <c r="CI2" s="10"/>
      <c r="CJ2" s="10"/>
      <c r="CK2" s="28"/>
      <c r="CL2" s="10"/>
      <c r="CM2" s="10"/>
      <c r="CN2" s="10"/>
      <c r="CO2" s="10"/>
      <c r="CP2" s="10"/>
      <c r="CQ2" s="28"/>
      <c r="CR2" s="10"/>
      <c r="CS2" s="10"/>
      <c r="CT2" s="10"/>
      <c r="CU2" s="10"/>
      <c r="CV2" s="10"/>
      <c r="CW2" s="10"/>
      <c r="CX2" s="10"/>
      <c r="CY2" s="10"/>
      <c r="CZ2" s="10"/>
      <c r="DA2" s="10"/>
      <c r="DB2" s="10"/>
      <c r="DC2" s="10"/>
      <c r="DD2" s="10"/>
      <c r="DE2" s="10"/>
      <c r="DF2" s="10"/>
      <c r="DG2" s="10"/>
      <c r="DH2" s="10"/>
      <c r="DI2" s="10"/>
      <c r="DJ2" s="10"/>
      <c r="DK2" s="10"/>
      <c r="DL2" s="10"/>
      <c r="DM2" s="10"/>
      <c r="DN2" s="10"/>
      <c r="DO2" s="28"/>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28"/>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row>
    <row r="3" ht="16.5" spans="1:230">
      <c r="A3" s="12" t="s">
        <v>62</v>
      </c>
      <c r="B3" s="13" t="s">
        <v>63</v>
      </c>
      <c r="C3" s="13" t="s">
        <v>64</v>
      </c>
      <c r="D3" s="13" t="s">
        <v>366</v>
      </c>
      <c r="E3" s="13" t="s">
        <v>65</v>
      </c>
      <c r="F3" s="13" t="s">
        <v>66</v>
      </c>
      <c r="G3" s="135" t="s">
        <v>67</v>
      </c>
      <c r="H3" s="13" t="s">
        <v>68</v>
      </c>
      <c r="I3" s="13" t="s">
        <v>69</v>
      </c>
      <c r="J3" s="13" t="s">
        <v>70</v>
      </c>
      <c r="K3" s="23" t="s">
        <v>71</v>
      </c>
      <c r="L3" s="23" t="s">
        <v>72</v>
      </c>
      <c r="M3" s="24" t="s">
        <v>73</v>
      </c>
      <c r="N3" s="25" t="s">
        <v>74</v>
      </c>
      <c r="O3" s="25"/>
      <c r="P3" s="25"/>
      <c r="Q3" s="25"/>
      <c r="R3" s="25"/>
      <c r="S3" s="29"/>
      <c r="T3" s="12" t="s">
        <v>75</v>
      </c>
      <c r="U3" s="12"/>
      <c r="V3" s="12"/>
      <c r="W3" s="12"/>
      <c r="X3" s="12"/>
      <c r="Y3" s="12"/>
      <c r="Z3" s="31" t="s">
        <v>76</v>
      </c>
      <c r="AA3" s="25"/>
      <c r="AB3" s="25"/>
      <c r="AC3" s="25"/>
      <c r="AD3" s="25"/>
      <c r="AE3" s="29"/>
      <c r="AF3" s="12" t="s">
        <v>77</v>
      </c>
      <c r="AG3" s="12"/>
      <c r="AH3" s="12"/>
      <c r="AI3" s="12"/>
      <c r="AJ3" s="12"/>
      <c r="AK3" s="12"/>
      <c r="AL3" s="12" t="s">
        <v>78</v>
      </c>
      <c r="AM3" s="12"/>
      <c r="AN3" s="13"/>
      <c r="AO3" s="13"/>
      <c r="AP3" s="13"/>
      <c r="AQ3" s="13"/>
      <c r="AR3" s="13" t="s">
        <v>79</v>
      </c>
      <c r="AS3" s="13"/>
      <c r="AT3" s="13"/>
      <c r="AU3" s="13"/>
      <c r="AV3" s="13"/>
      <c r="AW3" s="13"/>
      <c r="AX3" s="13" t="s">
        <v>80</v>
      </c>
      <c r="AY3" s="13"/>
      <c r="AZ3" s="13"/>
      <c r="BA3" s="13"/>
      <c r="BB3" s="13"/>
      <c r="BC3" s="13"/>
      <c r="BD3" s="13" t="s">
        <v>81</v>
      </c>
      <c r="BE3" s="13"/>
      <c r="BF3" s="13"/>
      <c r="BG3" s="13"/>
      <c r="BH3" s="13"/>
      <c r="BI3" s="13"/>
      <c r="BJ3" s="13" t="s">
        <v>82</v>
      </c>
      <c r="BK3" s="13"/>
      <c r="BL3" s="13"/>
      <c r="BM3" s="13"/>
      <c r="BN3" s="13"/>
      <c r="BO3" s="13"/>
      <c r="BP3" s="13" t="s">
        <v>83</v>
      </c>
      <c r="BQ3" s="13"/>
      <c r="BR3" s="13"/>
      <c r="BS3" s="13"/>
      <c r="BT3" s="13"/>
      <c r="BU3" s="13"/>
      <c r="BV3" s="13" t="s">
        <v>84</v>
      </c>
      <c r="BW3" s="13"/>
      <c r="BX3" s="13"/>
      <c r="BY3" s="13"/>
      <c r="BZ3" s="13"/>
      <c r="CA3" s="13"/>
      <c r="CB3" s="13" t="s">
        <v>85</v>
      </c>
      <c r="CC3" s="13"/>
      <c r="CD3" s="13"/>
      <c r="CE3" s="13"/>
      <c r="CF3" s="13"/>
      <c r="CG3" s="13"/>
      <c r="CH3" s="13" t="s">
        <v>86</v>
      </c>
      <c r="CI3" s="13"/>
      <c r="CJ3" s="13"/>
      <c r="CK3" s="13"/>
      <c r="CL3" s="13"/>
      <c r="CM3" s="13"/>
      <c r="CN3" s="13" t="s">
        <v>87</v>
      </c>
      <c r="CO3" s="13"/>
      <c r="CP3" s="13"/>
      <c r="CQ3" s="13"/>
      <c r="CR3" s="13"/>
      <c r="CS3" s="13"/>
      <c r="CT3" s="13" t="s">
        <v>88</v>
      </c>
      <c r="CU3" s="13"/>
      <c r="CV3" s="13"/>
      <c r="CW3" s="13"/>
      <c r="CX3" s="13"/>
      <c r="CY3" s="13"/>
      <c r="CZ3" s="13" t="s">
        <v>89</v>
      </c>
      <c r="DA3" s="13"/>
      <c r="DB3" s="13"/>
      <c r="DC3" s="13"/>
      <c r="DD3" s="13"/>
      <c r="DE3" s="13"/>
      <c r="DF3" s="13"/>
      <c r="DG3" s="13"/>
      <c r="DH3" s="13" t="s">
        <v>90</v>
      </c>
      <c r="DI3" s="12"/>
      <c r="DJ3" s="13"/>
      <c r="DK3" s="13"/>
      <c r="DL3" s="13"/>
      <c r="DM3" s="13"/>
      <c r="DN3" s="13" t="s">
        <v>91</v>
      </c>
      <c r="DO3" s="30"/>
      <c r="DP3" s="13"/>
      <c r="DQ3" s="13"/>
      <c r="DR3" s="13"/>
      <c r="DS3" s="13"/>
      <c r="DT3" s="13" t="s">
        <v>92</v>
      </c>
      <c r="DU3" s="12"/>
      <c r="DV3" s="13"/>
      <c r="DW3" s="13"/>
      <c r="DX3" s="13"/>
      <c r="DY3" s="13"/>
      <c r="DZ3" s="13" t="s">
        <v>93</v>
      </c>
      <c r="EA3" s="12"/>
      <c r="EB3" s="13"/>
      <c r="EC3" s="13"/>
      <c r="ED3" s="13"/>
      <c r="EE3" s="13"/>
      <c r="EF3" s="13" t="s">
        <v>94</v>
      </c>
      <c r="EG3" s="12"/>
      <c r="EH3" s="13"/>
      <c r="EI3" s="13"/>
      <c r="EJ3" s="13"/>
      <c r="EK3" s="13"/>
      <c r="EL3" s="13" t="s">
        <v>95</v>
      </c>
      <c r="EM3" s="12"/>
      <c r="EN3" s="13"/>
      <c r="EO3" s="13"/>
      <c r="EP3" s="37" t="s">
        <v>96</v>
      </c>
      <c r="EQ3" s="38"/>
      <c r="ER3" s="38"/>
      <c r="ES3" s="38"/>
      <c r="ET3" s="38"/>
      <c r="EU3" s="39"/>
      <c r="EV3" s="38" t="s">
        <v>97</v>
      </c>
      <c r="EW3" s="38"/>
      <c r="EX3" s="38"/>
      <c r="EY3" s="38"/>
      <c r="EZ3" s="38"/>
      <c r="FA3" s="39"/>
      <c r="FB3" s="38" t="s">
        <v>98</v>
      </c>
      <c r="FC3" s="38"/>
      <c r="FD3" s="38"/>
      <c r="FE3" s="38"/>
      <c r="FF3" s="38"/>
      <c r="FG3" s="39"/>
      <c r="FH3" s="38" t="s">
        <v>99</v>
      </c>
      <c r="FI3" s="38"/>
      <c r="FJ3" s="38"/>
      <c r="FK3" s="38"/>
      <c r="FL3" s="38"/>
      <c r="FM3" s="39"/>
      <c r="FN3" s="38" t="s">
        <v>100</v>
      </c>
      <c r="FO3" s="38"/>
      <c r="FP3" s="38"/>
      <c r="FQ3" s="38"/>
      <c r="FR3" s="38"/>
      <c r="FS3" s="39"/>
      <c r="FT3" s="38" t="s">
        <v>101</v>
      </c>
      <c r="FU3" s="38"/>
      <c r="FV3" s="38"/>
      <c r="FW3" s="38"/>
      <c r="FX3" s="38"/>
      <c r="FY3" s="39"/>
      <c r="FZ3" s="38" t="s">
        <v>102</v>
      </c>
      <c r="GA3" s="38"/>
      <c r="GB3" s="38"/>
      <c r="GC3" s="38"/>
      <c r="GD3" s="38"/>
      <c r="GE3" s="39"/>
      <c r="GF3" s="37" t="s">
        <v>103</v>
      </c>
      <c r="GG3" s="38"/>
      <c r="GH3" s="38"/>
      <c r="GI3" s="38"/>
      <c r="GJ3" s="38"/>
      <c r="GK3" s="39"/>
      <c r="GL3" s="37" t="s">
        <v>104</v>
      </c>
      <c r="GM3" s="38"/>
      <c r="GN3" s="38"/>
      <c r="GO3" s="38"/>
      <c r="GP3" s="38"/>
      <c r="GQ3" s="39"/>
      <c r="GR3" s="39"/>
      <c r="GS3" s="13" t="s">
        <v>105</v>
      </c>
      <c r="GT3" s="13"/>
      <c r="GU3" s="13" t="s">
        <v>106</v>
      </c>
      <c r="GV3" s="13"/>
      <c r="GW3" s="13" t="s">
        <v>31</v>
      </c>
      <c r="GX3" s="13"/>
      <c r="GY3" s="13" t="s">
        <v>107</v>
      </c>
      <c r="GZ3" s="13"/>
      <c r="HA3" s="12" t="s">
        <v>108</v>
      </c>
      <c r="HB3" s="12"/>
      <c r="HC3" s="12" t="s">
        <v>109</v>
      </c>
      <c r="HD3" s="12"/>
      <c r="HE3" s="12" t="s">
        <v>110</v>
      </c>
      <c r="HF3" s="12"/>
      <c r="HG3" s="12" t="s">
        <v>111</v>
      </c>
      <c r="HH3" s="12"/>
      <c r="HI3" s="12" t="s">
        <v>112</v>
      </c>
      <c r="HJ3" s="12"/>
      <c r="HK3" s="12" t="s">
        <v>113</v>
      </c>
      <c r="HL3" s="12"/>
      <c r="HM3" s="12" t="s">
        <v>114</v>
      </c>
      <c r="HN3" s="12"/>
      <c r="HO3" s="12" t="s">
        <v>482</v>
      </c>
      <c r="HP3" s="12"/>
      <c r="HQ3" s="12" t="s">
        <v>115</v>
      </c>
      <c r="HR3" s="12"/>
      <c r="HS3" s="12" t="s">
        <v>116</v>
      </c>
      <c r="HT3" s="12"/>
      <c r="HU3" s="13" t="s">
        <v>117</v>
      </c>
      <c r="HV3" s="13" t="s">
        <v>118</v>
      </c>
    </row>
    <row r="4" ht="16.5" spans="1:230">
      <c r="A4" s="12"/>
      <c r="B4" s="13"/>
      <c r="C4" s="13"/>
      <c r="D4" s="13"/>
      <c r="E4" s="13"/>
      <c r="F4" s="13"/>
      <c r="G4" s="135"/>
      <c r="H4" s="13"/>
      <c r="I4" s="13"/>
      <c r="J4" s="13"/>
      <c r="K4" s="23"/>
      <c r="L4" s="23"/>
      <c r="M4" s="24"/>
      <c r="N4" s="24" t="s">
        <v>119</v>
      </c>
      <c r="O4" s="24" t="s">
        <v>120</v>
      </c>
      <c r="P4" s="12" t="s">
        <v>121</v>
      </c>
      <c r="Q4" s="12" t="s">
        <v>28</v>
      </c>
      <c r="R4" s="13" t="s">
        <v>122</v>
      </c>
      <c r="S4" s="13" t="s">
        <v>367</v>
      </c>
      <c r="T4" s="13" t="s">
        <v>119</v>
      </c>
      <c r="U4" s="13" t="s">
        <v>120</v>
      </c>
      <c r="V4" s="12" t="s">
        <v>121</v>
      </c>
      <c r="W4" s="30" t="s">
        <v>28</v>
      </c>
      <c r="X4" s="13" t="s">
        <v>122</v>
      </c>
      <c r="Y4" s="13" t="s">
        <v>367</v>
      </c>
      <c r="Z4" s="13" t="s">
        <v>119</v>
      </c>
      <c r="AA4" s="13" t="s">
        <v>120</v>
      </c>
      <c r="AB4" s="12" t="s">
        <v>121</v>
      </c>
      <c r="AC4" s="12" t="s">
        <v>28</v>
      </c>
      <c r="AD4" s="13" t="s">
        <v>122</v>
      </c>
      <c r="AE4" s="13" t="s">
        <v>367</v>
      </c>
      <c r="AF4" s="13" t="s">
        <v>119</v>
      </c>
      <c r="AG4" s="13" t="s">
        <v>120</v>
      </c>
      <c r="AH4" s="12" t="s">
        <v>121</v>
      </c>
      <c r="AI4" s="12" t="s">
        <v>28</v>
      </c>
      <c r="AJ4" s="13" t="s">
        <v>122</v>
      </c>
      <c r="AK4" s="13" t="s">
        <v>367</v>
      </c>
      <c r="AL4" s="13" t="s">
        <v>119</v>
      </c>
      <c r="AM4" s="13" t="s">
        <v>120</v>
      </c>
      <c r="AN4" s="13" t="s">
        <v>121</v>
      </c>
      <c r="AO4" s="12" t="s">
        <v>28</v>
      </c>
      <c r="AP4" s="13" t="s">
        <v>122</v>
      </c>
      <c r="AQ4" s="13" t="s">
        <v>367</v>
      </c>
      <c r="AR4" s="13" t="s">
        <v>119</v>
      </c>
      <c r="AS4" s="13" t="s">
        <v>120</v>
      </c>
      <c r="AT4" s="13" t="s">
        <v>121</v>
      </c>
      <c r="AU4" s="12" t="s">
        <v>28</v>
      </c>
      <c r="AV4" s="13" t="s">
        <v>122</v>
      </c>
      <c r="AW4" s="13" t="s">
        <v>367</v>
      </c>
      <c r="AX4" s="13" t="s">
        <v>119</v>
      </c>
      <c r="AY4" s="13" t="s">
        <v>120</v>
      </c>
      <c r="AZ4" s="13" t="s">
        <v>121</v>
      </c>
      <c r="BA4" s="12" t="s">
        <v>28</v>
      </c>
      <c r="BB4" s="13" t="s">
        <v>122</v>
      </c>
      <c r="BC4" s="13" t="s">
        <v>367</v>
      </c>
      <c r="BD4" s="13" t="s">
        <v>119</v>
      </c>
      <c r="BE4" s="13" t="s">
        <v>120</v>
      </c>
      <c r="BF4" s="13" t="s">
        <v>121</v>
      </c>
      <c r="BG4" s="12" t="s">
        <v>28</v>
      </c>
      <c r="BH4" s="13" t="s">
        <v>122</v>
      </c>
      <c r="BI4" s="13" t="s">
        <v>367</v>
      </c>
      <c r="BJ4" s="13" t="s">
        <v>119</v>
      </c>
      <c r="BK4" s="13" t="s">
        <v>120</v>
      </c>
      <c r="BL4" s="13" t="s">
        <v>121</v>
      </c>
      <c r="BM4" s="12" t="s">
        <v>28</v>
      </c>
      <c r="BN4" s="13" t="s">
        <v>122</v>
      </c>
      <c r="BO4" s="13" t="s">
        <v>367</v>
      </c>
      <c r="BP4" s="13" t="s">
        <v>119</v>
      </c>
      <c r="BQ4" s="13" t="s">
        <v>120</v>
      </c>
      <c r="BR4" s="13" t="s">
        <v>121</v>
      </c>
      <c r="BS4" s="30" t="s">
        <v>28</v>
      </c>
      <c r="BT4" s="13" t="s">
        <v>122</v>
      </c>
      <c r="BU4" s="13" t="s">
        <v>367</v>
      </c>
      <c r="BV4" s="13" t="s">
        <v>119</v>
      </c>
      <c r="BW4" s="13" t="s">
        <v>120</v>
      </c>
      <c r="BX4" s="13" t="s">
        <v>121</v>
      </c>
      <c r="BY4" s="12" t="s">
        <v>28</v>
      </c>
      <c r="BZ4" s="13" t="s">
        <v>122</v>
      </c>
      <c r="CA4" s="13" t="s">
        <v>367</v>
      </c>
      <c r="CB4" s="13" t="s">
        <v>119</v>
      </c>
      <c r="CC4" s="13" t="s">
        <v>120</v>
      </c>
      <c r="CD4" s="13" t="s">
        <v>121</v>
      </c>
      <c r="CE4" s="30" t="s">
        <v>28</v>
      </c>
      <c r="CF4" s="13" t="s">
        <v>122</v>
      </c>
      <c r="CG4" s="13" t="s">
        <v>367</v>
      </c>
      <c r="CH4" s="13" t="s">
        <v>119</v>
      </c>
      <c r="CI4" s="13" t="s">
        <v>120</v>
      </c>
      <c r="CJ4" s="13" t="s">
        <v>121</v>
      </c>
      <c r="CK4" s="30" t="s">
        <v>28</v>
      </c>
      <c r="CL4" s="13" t="s">
        <v>122</v>
      </c>
      <c r="CM4" s="13" t="s">
        <v>367</v>
      </c>
      <c r="CN4" s="13" t="s">
        <v>119</v>
      </c>
      <c r="CO4" s="13" t="s">
        <v>120</v>
      </c>
      <c r="CP4" s="13" t="s">
        <v>121</v>
      </c>
      <c r="CQ4" s="30" t="s">
        <v>28</v>
      </c>
      <c r="CR4" s="13" t="s">
        <v>122</v>
      </c>
      <c r="CS4" s="13" t="s">
        <v>367</v>
      </c>
      <c r="CT4" s="13" t="s">
        <v>119</v>
      </c>
      <c r="CU4" s="13" t="s">
        <v>120</v>
      </c>
      <c r="CV4" s="13" t="s">
        <v>121</v>
      </c>
      <c r="CW4" s="12" t="s">
        <v>28</v>
      </c>
      <c r="CX4" s="13" t="s">
        <v>122</v>
      </c>
      <c r="CY4" s="13" t="s">
        <v>367</v>
      </c>
      <c r="CZ4" s="13" t="s">
        <v>119</v>
      </c>
      <c r="DA4" s="13" t="s">
        <v>120</v>
      </c>
      <c r="DB4" s="13" t="s">
        <v>121</v>
      </c>
      <c r="DC4" s="12" t="s">
        <v>28</v>
      </c>
      <c r="DD4" s="13" t="s">
        <v>122</v>
      </c>
      <c r="DE4" s="13" t="s">
        <v>367</v>
      </c>
      <c r="DF4" s="13" t="s">
        <v>119</v>
      </c>
      <c r="DG4" s="13" t="s">
        <v>120</v>
      </c>
      <c r="DH4" s="13" t="s">
        <v>121</v>
      </c>
      <c r="DI4" s="12" t="s">
        <v>28</v>
      </c>
      <c r="DJ4" s="13" t="s">
        <v>122</v>
      </c>
      <c r="DK4" s="13" t="s">
        <v>367</v>
      </c>
      <c r="DL4" s="13" t="s">
        <v>119</v>
      </c>
      <c r="DM4" s="13" t="s">
        <v>120</v>
      </c>
      <c r="DN4" s="13" t="s">
        <v>121</v>
      </c>
      <c r="DO4" s="30" t="s">
        <v>28</v>
      </c>
      <c r="DP4" s="13" t="s">
        <v>122</v>
      </c>
      <c r="DQ4" s="13" t="s">
        <v>367</v>
      </c>
      <c r="DR4" s="13" t="s">
        <v>119</v>
      </c>
      <c r="DS4" s="13" t="s">
        <v>120</v>
      </c>
      <c r="DT4" s="13" t="s">
        <v>121</v>
      </c>
      <c r="DU4" s="12" t="s">
        <v>28</v>
      </c>
      <c r="DV4" s="13" t="s">
        <v>122</v>
      </c>
      <c r="DW4" s="13" t="s">
        <v>367</v>
      </c>
      <c r="DX4" s="13" t="s">
        <v>119</v>
      </c>
      <c r="DY4" s="13" t="s">
        <v>120</v>
      </c>
      <c r="DZ4" s="13" t="s">
        <v>121</v>
      </c>
      <c r="EA4" s="12" t="s">
        <v>28</v>
      </c>
      <c r="EB4" s="13" t="s">
        <v>122</v>
      </c>
      <c r="EC4" s="13" t="s">
        <v>367</v>
      </c>
      <c r="ED4" s="13" t="s">
        <v>119</v>
      </c>
      <c r="EE4" s="13" t="s">
        <v>120</v>
      </c>
      <c r="EF4" s="13" t="s">
        <v>121</v>
      </c>
      <c r="EG4" s="12" t="s">
        <v>28</v>
      </c>
      <c r="EH4" s="13" t="s">
        <v>122</v>
      </c>
      <c r="EI4" s="13" t="s">
        <v>367</v>
      </c>
      <c r="EJ4" s="13" t="s">
        <v>119</v>
      </c>
      <c r="EK4" s="13" t="s">
        <v>120</v>
      </c>
      <c r="EL4" s="13" t="s">
        <v>121</v>
      </c>
      <c r="EM4" s="12" t="s">
        <v>28</v>
      </c>
      <c r="EN4" s="13" t="s">
        <v>122</v>
      </c>
      <c r="EO4" s="13" t="s">
        <v>367</v>
      </c>
      <c r="EP4" s="13" t="s">
        <v>119</v>
      </c>
      <c r="EQ4" s="13" t="s">
        <v>120</v>
      </c>
      <c r="ER4" s="13" t="s">
        <v>121</v>
      </c>
      <c r="ES4" s="12" t="s">
        <v>28</v>
      </c>
      <c r="ET4" s="13" t="s">
        <v>122</v>
      </c>
      <c r="EU4" s="13" t="s">
        <v>367</v>
      </c>
      <c r="EV4" s="13" t="s">
        <v>119</v>
      </c>
      <c r="EW4" s="13" t="s">
        <v>120</v>
      </c>
      <c r="EX4" s="13" t="s">
        <v>121</v>
      </c>
      <c r="EY4" s="12" t="s">
        <v>28</v>
      </c>
      <c r="EZ4" s="13" t="s">
        <v>122</v>
      </c>
      <c r="FA4" s="13" t="s">
        <v>367</v>
      </c>
      <c r="FB4" s="13" t="s">
        <v>119</v>
      </c>
      <c r="FC4" s="13" t="s">
        <v>120</v>
      </c>
      <c r="FD4" s="13" t="s">
        <v>121</v>
      </c>
      <c r="FE4" s="12" t="s">
        <v>28</v>
      </c>
      <c r="FF4" s="13" t="s">
        <v>122</v>
      </c>
      <c r="FG4" s="13" t="s">
        <v>367</v>
      </c>
      <c r="FH4" s="13" t="s">
        <v>119</v>
      </c>
      <c r="FI4" s="13" t="s">
        <v>120</v>
      </c>
      <c r="FJ4" s="13" t="s">
        <v>121</v>
      </c>
      <c r="FK4" s="13" t="s">
        <v>28</v>
      </c>
      <c r="FL4" s="13" t="s">
        <v>122</v>
      </c>
      <c r="FM4" s="13" t="s">
        <v>367</v>
      </c>
      <c r="FN4" s="13" t="s">
        <v>119</v>
      </c>
      <c r="FO4" s="13" t="s">
        <v>120</v>
      </c>
      <c r="FP4" s="13" t="s">
        <v>121</v>
      </c>
      <c r="FQ4" s="12" t="s">
        <v>28</v>
      </c>
      <c r="FR4" s="13" t="s">
        <v>122</v>
      </c>
      <c r="FS4" s="13" t="s">
        <v>367</v>
      </c>
      <c r="FT4" s="13" t="s">
        <v>119</v>
      </c>
      <c r="FU4" s="13" t="s">
        <v>120</v>
      </c>
      <c r="FV4" s="13" t="s">
        <v>121</v>
      </c>
      <c r="FW4" s="30" t="s">
        <v>28</v>
      </c>
      <c r="FX4" s="13" t="s">
        <v>122</v>
      </c>
      <c r="FY4" s="13" t="s">
        <v>367</v>
      </c>
      <c r="FZ4" s="13" t="s">
        <v>119</v>
      </c>
      <c r="GA4" s="13" t="s">
        <v>120</v>
      </c>
      <c r="GB4" s="13" t="s">
        <v>121</v>
      </c>
      <c r="GC4" s="12" t="s">
        <v>28</v>
      </c>
      <c r="GD4" s="13" t="s">
        <v>122</v>
      </c>
      <c r="GE4" s="13" t="s">
        <v>367</v>
      </c>
      <c r="GF4" s="13" t="s">
        <v>119</v>
      </c>
      <c r="GG4" s="13" t="s">
        <v>120</v>
      </c>
      <c r="GH4" s="13" t="s">
        <v>121</v>
      </c>
      <c r="GI4" s="12" t="s">
        <v>28</v>
      </c>
      <c r="GJ4" s="13" t="s">
        <v>122</v>
      </c>
      <c r="GK4" s="13" t="s">
        <v>367</v>
      </c>
      <c r="GL4" s="13" t="s">
        <v>119</v>
      </c>
      <c r="GM4" s="13" t="s">
        <v>120</v>
      </c>
      <c r="GN4" s="13" t="s">
        <v>121</v>
      </c>
      <c r="GO4" s="13" t="s">
        <v>28</v>
      </c>
      <c r="GP4" s="13" t="s">
        <v>122</v>
      </c>
      <c r="GQ4" s="13" t="s">
        <v>367</v>
      </c>
      <c r="GR4" s="13"/>
      <c r="GS4" s="13" t="s">
        <v>121</v>
      </c>
      <c r="GT4" s="13" t="s">
        <v>28</v>
      </c>
      <c r="GU4" s="13" t="s">
        <v>121</v>
      </c>
      <c r="GV4" s="13" t="s">
        <v>28</v>
      </c>
      <c r="GW4" s="13" t="s">
        <v>121</v>
      </c>
      <c r="GX4" s="13" t="s">
        <v>28</v>
      </c>
      <c r="GY4" s="12" t="s">
        <v>121</v>
      </c>
      <c r="GZ4" s="30" t="s">
        <v>28</v>
      </c>
      <c r="HA4" s="12" t="s">
        <v>121</v>
      </c>
      <c r="HB4" s="30" t="s">
        <v>28</v>
      </c>
      <c r="HC4" s="12" t="s">
        <v>121</v>
      </c>
      <c r="HD4" s="12" t="s">
        <v>28</v>
      </c>
      <c r="HE4" s="12" t="s">
        <v>121</v>
      </c>
      <c r="HF4" s="12" t="s">
        <v>28</v>
      </c>
      <c r="HG4" s="12" t="s">
        <v>121</v>
      </c>
      <c r="HH4" s="12" t="s">
        <v>28</v>
      </c>
      <c r="HI4" s="12" t="s">
        <v>121</v>
      </c>
      <c r="HJ4" s="12" t="s">
        <v>28</v>
      </c>
      <c r="HK4" s="12" t="s">
        <v>121</v>
      </c>
      <c r="HL4" s="12" t="s">
        <v>28</v>
      </c>
      <c r="HM4" s="12" t="s">
        <v>121</v>
      </c>
      <c r="HN4" s="12" t="s">
        <v>28</v>
      </c>
      <c r="HO4" s="12" t="s">
        <v>121</v>
      </c>
      <c r="HP4" s="12" t="s">
        <v>28</v>
      </c>
      <c r="HQ4" s="12" t="s">
        <v>121</v>
      </c>
      <c r="HR4" s="12" t="s">
        <v>28</v>
      </c>
      <c r="HS4" s="12" t="s">
        <v>121</v>
      </c>
      <c r="HT4" s="12" t="s">
        <v>28</v>
      </c>
      <c r="HU4" s="13"/>
      <c r="HV4" s="13"/>
    </row>
    <row r="5" ht="16.5" spans="1:230">
      <c r="A5" s="16" t="s">
        <v>126</v>
      </c>
      <c r="B5" s="17" t="s">
        <v>35</v>
      </c>
      <c r="C5" s="18">
        <v>6939962741710</v>
      </c>
      <c r="D5" s="18">
        <v>522077267046</v>
      </c>
      <c r="E5" s="18">
        <v>21061011000035</v>
      </c>
      <c r="F5" s="17" t="s">
        <v>127</v>
      </c>
      <c r="G5" s="19" t="s">
        <v>368</v>
      </c>
      <c r="H5" s="17" t="s">
        <v>129</v>
      </c>
      <c r="I5" s="26">
        <f>VLOOKUP(C5,供应链!E:J,6,0)</f>
        <v>1</v>
      </c>
      <c r="J5" s="17">
        <f>VLOOKUP(C5,供应链!E:H,4,0)</f>
        <v>5135</v>
      </c>
      <c r="K5" s="17">
        <f>VLOOKUP(C5,供应链!E:K,7,0)</f>
        <v>0</v>
      </c>
      <c r="L5" s="18">
        <f>VLOOKUP(C5,供应链!E:I,5,0)</f>
        <v>30.7594665906012</v>
      </c>
      <c r="M5" s="27">
        <f t="shared" ref="M5:M13" si="0">HQ5/$HQ$93</f>
        <v>0.127470287451631</v>
      </c>
      <c r="N5" s="17">
        <v>3181</v>
      </c>
      <c r="O5" s="26">
        <v>0.0559572461490097</v>
      </c>
      <c r="P5" s="18">
        <v>462</v>
      </c>
      <c r="Q5" s="18">
        <v>45380.66</v>
      </c>
      <c r="R5" s="17">
        <v>99</v>
      </c>
      <c r="S5" s="17">
        <v>20378</v>
      </c>
      <c r="T5" s="17">
        <v>3897</v>
      </c>
      <c r="U5" s="26">
        <v>0.0746728252501925</v>
      </c>
      <c r="V5" s="18">
        <v>464</v>
      </c>
      <c r="W5" s="18">
        <v>45950.01</v>
      </c>
      <c r="X5" s="17">
        <v>99</v>
      </c>
      <c r="Y5" s="17">
        <v>20473</v>
      </c>
      <c r="Z5" s="17">
        <v>3860</v>
      </c>
      <c r="AA5" s="26">
        <v>0.0663212435233161</v>
      </c>
      <c r="AB5" s="18">
        <v>340</v>
      </c>
      <c r="AC5" s="18">
        <v>33621.3325</v>
      </c>
      <c r="AD5" s="17">
        <v>99</v>
      </c>
      <c r="AE5" s="17">
        <v>20093</v>
      </c>
      <c r="AF5" s="17">
        <v>3827</v>
      </c>
      <c r="AG5" s="26">
        <v>0.0885811340475568</v>
      </c>
      <c r="AH5" s="18">
        <v>440</v>
      </c>
      <c r="AI5" s="18">
        <v>43522.58</v>
      </c>
      <c r="AJ5" s="17">
        <v>99</v>
      </c>
      <c r="AK5" s="17">
        <v>20089</v>
      </c>
      <c r="AL5" s="17">
        <v>4070</v>
      </c>
      <c r="AM5" s="26">
        <v>0.0417690417690418</v>
      </c>
      <c r="AN5" s="18">
        <v>437</v>
      </c>
      <c r="AO5" s="18">
        <v>43250.14</v>
      </c>
      <c r="AP5" s="17">
        <v>99</v>
      </c>
      <c r="AQ5" s="17">
        <v>20035</v>
      </c>
      <c r="AR5" s="17">
        <v>4535</v>
      </c>
      <c r="AS5" s="26">
        <v>0.0635060639470783</v>
      </c>
      <c r="AT5" s="18">
        <v>612</v>
      </c>
      <c r="AU5" s="18">
        <v>60570.8466666666</v>
      </c>
      <c r="AV5" s="17">
        <v>99</v>
      </c>
      <c r="AW5" s="17">
        <v>19906</v>
      </c>
      <c r="AX5" s="17">
        <v>3985</v>
      </c>
      <c r="AY5" s="26">
        <v>0.0569636135508156</v>
      </c>
      <c r="AZ5" s="17">
        <v>606</v>
      </c>
      <c r="BA5" s="18">
        <v>60035.43</v>
      </c>
      <c r="BB5" s="17">
        <v>99</v>
      </c>
      <c r="BC5" s="17">
        <v>19746</v>
      </c>
      <c r="BD5" s="17">
        <v>3751</v>
      </c>
      <c r="BE5" s="32">
        <v>0.0637163423087177</v>
      </c>
      <c r="BF5" s="17">
        <v>512</v>
      </c>
      <c r="BG5" s="18">
        <v>50655.01</v>
      </c>
      <c r="BH5" s="17">
        <v>99</v>
      </c>
      <c r="BI5" s="17">
        <v>19691</v>
      </c>
      <c r="BJ5" s="17">
        <v>3465</v>
      </c>
      <c r="BK5" s="32">
        <v>0.0614718614718615</v>
      </c>
      <c r="BL5" s="18">
        <v>522</v>
      </c>
      <c r="BM5" s="18">
        <v>51632.49</v>
      </c>
      <c r="BN5" s="17">
        <v>99</v>
      </c>
      <c r="BO5" s="17">
        <v>14897</v>
      </c>
      <c r="BP5" s="17">
        <v>3347</v>
      </c>
      <c r="BQ5" s="32">
        <v>0.070809680310726</v>
      </c>
      <c r="BR5" s="18">
        <v>651</v>
      </c>
      <c r="BS5" s="18">
        <v>64409.94</v>
      </c>
      <c r="BT5" s="17">
        <v>99</v>
      </c>
      <c r="BU5" s="18">
        <v>14799</v>
      </c>
      <c r="BV5" s="17">
        <v>3421</v>
      </c>
      <c r="BW5" s="32">
        <v>0.0748319204910845</v>
      </c>
      <c r="BX5" s="18">
        <v>479</v>
      </c>
      <c r="BY5" s="18">
        <v>47469.76</v>
      </c>
      <c r="BZ5" s="17">
        <v>99</v>
      </c>
      <c r="CA5" s="18">
        <v>14731</v>
      </c>
      <c r="CB5" s="18">
        <v>3516</v>
      </c>
      <c r="CC5" s="32">
        <v>0.0782138794084187</v>
      </c>
      <c r="CD5" s="18">
        <v>504</v>
      </c>
      <c r="CE5" s="18">
        <v>49904.94</v>
      </c>
      <c r="CF5" s="17">
        <v>99</v>
      </c>
      <c r="CG5" s="18">
        <v>14474</v>
      </c>
      <c r="CH5" s="33">
        <v>3451</v>
      </c>
      <c r="CI5" s="32">
        <v>0.0791075050709939</v>
      </c>
      <c r="CJ5" s="18">
        <v>508</v>
      </c>
      <c r="CK5" s="18">
        <v>50280.82</v>
      </c>
      <c r="CL5" s="17">
        <v>99</v>
      </c>
      <c r="CM5" s="18">
        <v>14215</v>
      </c>
      <c r="CN5" s="33">
        <v>3339</v>
      </c>
      <c r="CO5" s="32">
        <v>0.075172207247679</v>
      </c>
      <c r="CP5" s="17">
        <v>517</v>
      </c>
      <c r="CQ5" s="18">
        <v>51147.67</v>
      </c>
      <c r="CR5" s="17">
        <v>99</v>
      </c>
      <c r="CS5" s="17">
        <v>18730</v>
      </c>
      <c r="CT5" s="33">
        <v>3335</v>
      </c>
      <c r="CU5" s="32">
        <v>0.0725637181409295</v>
      </c>
      <c r="CV5" s="17">
        <v>539</v>
      </c>
      <c r="CW5" s="18">
        <v>53323.87</v>
      </c>
      <c r="CX5" s="17">
        <v>99</v>
      </c>
      <c r="CY5" s="17">
        <v>17248</v>
      </c>
      <c r="CZ5" s="33">
        <v>3335</v>
      </c>
      <c r="DA5" s="32">
        <v>0.0725637181409295</v>
      </c>
      <c r="DB5" s="18">
        <v>506</v>
      </c>
      <c r="DC5" s="18">
        <v>50068.99</v>
      </c>
      <c r="DD5" s="17">
        <v>99</v>
      </c>
      <c r="DE5" s="18">
        <v>18126</v>
      </c>
      <c r="DF5" s="33">
        <v>3095</v>
      </c>
      <c r="DG5" s="32">
        <v>0.0646203554119548</v>
      </c>
      <c r="DH5" s="18">
        <v>478</v>
      </c>
      <c r="DI5" s="18">
        <v>46661.29</v>
      </c>
      <c r="DJ5" s="17">
        <v>99</v>
      </c>
      <c r="DK5" s="18">
        <v>18126</v>
      </c>
      <c r="DL5" s="18">
        <v>3186</v>
      </c>
      <c r="DM5" s="26">
        <v>0.0608913998744507</v>
      </c>
      <c r="DN5" s="18">
        <v>470</v>
      </c>
      <c r="DO5" s="18">
        <v>46523.34</v>
      </c>
      <c r="DP5" s="17">
        <v>99</v>
      </c>
      <c r="DQ5" s="18">
        <v>15928</v>
      </c>
      <c r="DR5" s="18">
        <v>3179</v>
      </c>
      <c r="DS5" s="26">
        <v>0.0575652720981441</v>
      </c>
      <c r="DT5" s="18">
        <v>477</v>
      </c>
      <c r="DU5" s="18">
        <v>47269.31</v>
      </c>
      <c r="DV5" s="17">
        <v>99</v>
      </c>
      <c r="DW5" s="18">
        <v>17790</v>
      </c>
      <c r="DX5" s="18"/>
      <c r="DY5" s="26"/>
      <c r="DZ5" s="18">
        <v>409</v>
      </c>
      <c r="EA5" s="18">
        <v>40452.88</v>
      </c>
      <c r="EB5" s="17">
        <v>99</v>
      </c>
      <c r="EC5" s="18">
        <v>17664</v>
      </c>
      <c r="ED5" s="18">
        <v>6412</v>
      </c>
      <c r="EE5" s="26">
        <f>EF5/ED5</f>
        <v>0.0640985651902682</v>
      </c>
      <c r="EF5" s="17">
        <v>411</v>
      </c>
      <c r="EG5" s="18">
        <v>40388.45</v>
      </c>
      <c r="EH5" s="17">
        <v>99</v>
      </c>
      <c r="EI5" s="17">
        <v>11963</v>
      </c>
      <c r="EJ5" s="18">
        <v>5414</v>
      </c>
      <c r="EK5" s="26">
        <f>EL5/EJ5</f>
        <v>0.055596601403768</v>
      </c>
      <c r="EL5" s="17">
        <v>301</v>
      </c>
      <c r="EM5" s="18">
        <v>29873</v>
      </c>
      <c r="EN5" s="17">
        <v>99</v>
      </c>
      <c r="EO5" s="17">
        <v>11963</v>
      </c>
      <c r="EP5" s="18">
        <v>4145</v>
      </c>
      <c r="EQ5" s="26">
        <f>ER5/EP5</f>
        <v>0.0591073582629674</v>
      </c>
      <c r="ER5" s="17">
        <v>245</v>
      </c>
      <c r="ES5" s="18">
        <v>23541</v>
      </c>
      <c r="ET5" s="17">
        <v>99</v>
      </c>
      <c r="EU5" s="17">
        <v>11963</v>
      </c>
      <c r="EV5" s="18">
        <v>3312</v>
      </c>
      <c r="EW5" s="26">
        <v>0.291666666666667</v>
      </c>
      <c r="EX5" s="17">
        <v>1207</v>
      </c>
      <c r="EY5" s="18">
        <v>276399.04</v>
      </c>
      <c r="EZ5" s="17">
        <v>229</v>
      </c>
      <c r="FA5" s="17">
        <v>11963</v>
      </c>
      <c r="FB5" s="18">
        <v>1854</v>
      </c>
      <c r="FC5" s="26">
        <v>0.284789644012945</v>
      </c>
      <c r="FD5" s="17">
        <v>1146</v>
      </c>
      <c r="FE5" s="18">
        <v>113502.75</v>
      </c>
      <c r="FF5" s="17">
        <v>99</v>
      </c>
      <c r="FG5" s="17">
        <v>11477</v>
      </c>
      <c r="FH5" s="18">
        <v>2124</v>
      </c>
      <c r="FI5" s="26">
        <v>0.108286252354049</v>
      </c>
      <c r="FJ5" s="18">
        <v>360</v>
      </c>
      <c r="FK5" s="18">
        <v>35683.13</v>
      </c>
      <c r="FL5" s="17">
        <v>99</v>
      </c>
      <c r="FM5" s="17">
        <v>11283</v>
      </c>
      <c r="FN5" s="18">
        <v>2066</v>
      </c>
      <c r="FO5" s="26">
        <v>0.0333978702807357</v>
      </c>
      <c r="FP5" s="18">
        <v>167</v>
      </c>
      <c r="FQ5" s="18">
        <v>16508.18</v>
      </c>
      <c r="FR5" s="17">
        <v>99</v>
      </c>
      <c r="FS5" s="17">
        <v>11241</v>
      </c>
      <c r="FT5" s="18">
        <v>1330</v>
      </c>
      <c r="FU5" s="26">
        <v>0.0300751879699248</v>
      </c>
      <c r="FV5" s="18">
        <v>201</v>
      </c>
      <c r="FW5" s="18">
        <v>19890.27</v>
      </c>
      <c r="FX5" s="17">
        <v>99</v>
      </c>
      <c r="FY5" s="18">
        <v>11227</v>
      </c>
      <c r="FZ5" s="18">
        <v>1316</v>
      </c>
      <c r="GA5" s="26">
        <v>0.0455927051671733</v>
      </c>
      <c r="GB5" s="18">
        <v>319</v>
      </c>
      <c r="GC5" s="18">
        <v>31581.98</v>
      </c>
      <c r="GD5" s="17">
        <v>99</v>
      </c>
      <c r="GE5" s="18">
        <v>11180</v>
      </c>
      <c r="GF5" s="18">
        <v>1241</v>
      </c>
      <c r="GG5" s="26">
        <v>0.0346494762288477</v>
      </c>
      <c r="GH5" s="17">
        <v>273</v>
      </c>
      <c r="GI5" s="18">
        <v>26991.155</v>
      </c>
      <c r="GJ5" s="17">
        <v>99</v>
      </c>
      <c r="GK5" s="18">
        <v>11148</v>
      </c>
      <c r="GL5" s="18"/>
      <c r="GM5" s="26"/>
      <c r="GN5" s="17">
        <v>195</v>
      </c>
      <c r="GO5" s="18">
        <v>19326.735</v>
      </c>
      <c r="GP5" s="17">
        <v>99</v>
      </c>
      <c r="GQ5" s="17">
        <v>11127</v>
      </c>
      <c r="GR5" s="17"/>
      <c r="GS5" s="17"/>
      <c r="GT5" s="17"/>
      <c r="GU5" s="17"/>
      <c r="GV5" s="17"/>
      <c r="GW5" s="17"/>
      <c r="GX5" s="17"/>
      <c r="GY5" s="17"/>
      <c r="GZ5" s="17"/>
      <c r="HA5" s="18"/>
      <c r="HB5" s="41"/>
      <c r="HC5" s="41"/>
      <c r="HD5" s="41"/>
      <c r="HE5" s="41"/>
      <c r="HF5" s="41"/>
      <c r="HG5" s="41"/>
      <c r="HH5" s="41"/>
      <c r="HI5" s="18"/>
      <c r="HJ5" s="41"/>
      <c r="HK5" s="41"/>
      <c r="HL5" s="41"/>
      <c r="HM5" s="18"/>
      <c r="HN5" s="18"/>
      <c r="HO5" s="18"/>
      <c r="HP5" s="18"/>
      <c r="HQ5" s="18">
        <f t="shared" ref="HQ5:HQ19" si="1">P5+V5+AB5+AH5+AN5+AT5+AZ5+BF5+BL5+BR5+BX5+CD5+CJ5+CP5+CV5+DB5+DH5+DN5+DT5+DZ5+EF5+EL5+ER5+EX5+FD5+FJ5+FP5+FV5+GB5+GH5+GN5</f>
        <v>14758</v>
      </c>
      <c r="HR5" s="18">
        <f t="shared" ref="HR5:HR19" si="2">Q5+W5+AC5+AI5+AO5+AU5+BA5+BG5+BM5+BS5+BY5+CE5+CK5+CQ5+CW5+DC5+DI5+DO5+DU5+EA5+EG5+EM5+ES5+EY5+FE5+FK5+FQ5+FW5+GC5+GI5+GO5</f>
        <v>1615816.99916667</v>
      </c>
      <c r="HS5" s="18">
        <f t="shared" ref="HS5:HS19" si="3">GU5+GW5+GY5+HA5+HC5+HE5+HQ5+HG5+HI5+HK5+HM5+GS5</f>
        <v>14758</v>
      </c>
      <c r="HT5" s="18">
        <f t="shared" ref="HT5:HT19" si="4">GV5+GX5+GZ5+HB5+HR5+HD5+HF5+HH5+HJ5+HL5+HN5+GT5</f>
        <v>1615816.99916667</v>
      </c>
      <c r="HU5" s="154" t="s">
        <v>483</v>
      </c>
      <c r="HV5" s="155"/>
    </row>
    <row r="6" ht="16.5" spans="1:230">
      <c r="A6" s="16" t="s">
        <v>126</v>
      </c>
      <c r="B6" s="17" t="s">
        <v>35</v>
      </c>
      <c r="C6" s="18">
        <v>6939962740379</v>
      </c>
      <c r="D6" s="18">
        <v>564467887701</v>
      </c>
      <c r="E6" s="18">
        <v>21061010000091</v>
      </c>
      <c r="F6" s="17" t="s">
        <v>131</v>
      </c>
      <c r="G6" s="19" t="s">
        <v>370</v>
      </c>
      <c r="H6" s="17" t="s">
        <v>129</v>
      </c>
      <c r="I6" s="26">
        <f>VLOOKUP(C6,供应链!E:J,6,0)</f>
        <v>0.96</v>
      </c>
      <c r="J6" s="17">
        <f>VLOOKUP(C6,供应链!E:H,4,0)</f>
        <v>376</v>
      </c>
      <c r="K6" s="17">
        <f>VLOOKUP(C6,供应链!E:K,7,0)</f>
        <v>0</v>
      </c>
      <c r="L6" s="18">
        <f>VLOOKUP(C6,供应链!E:I,5,0)</f>
        <v>12.2618215699977</v>
      </c>
      <c r="M6" s="27">
        <f t="shared" si="0"/>
        <v>0.00408547540077391</v>
      </c>
      <c r="N6" s="17">
        <v>676</v>
      </c>
      <c r="O6" s="26">
        <v>0.0251479289940828</v>
      </c>
      <c r="P6" s="18">
        <v>16</v>
      </c>
      <c r="Q6" s="18">
        <v>2487.51</v>
      </c>
      <c r="R6" s="17">
        <v>169</v>
      </c>
      <c r="S6" s="17">
        <v>2287</v>
      </c>
      <c r="T6" s="17">
        <v>655</v>
      </c>
      <c r="U6" s="26">
        <v>0.0351145038167939</v>
      </c>
      <c r="V6" s="18">
        <v>21</v>
      </c>
      <c r="W6" s="18">
        <v>3283.79</v>
      </c>
      <c r="X6" s="17">
        <v>169</v>
      </c>
      <c r="Y6" s="17">
        <v>2270</v>
      </c>
      <c r="Z6" s="17">
        <v>639</v>
      </c>
      <c r="AA6" s="26">
        <v>0.028169014084507</v>
      </c>
      <c r="AB6" s="18">
        <v>17</v>
      </c>
      <c r="AC6" s="18">
        <v>2623.18</v>
      </c>
      <c r="AD6" s="17">
        <v>169</v>
      </c>
      <c r="AE6" s="17">
        <v>2252</v>
      </c>
      <c r="AF6" s="17">
        <v>690</v>
      </c>
      <c r="AG6" s="26">
        <v>0.0188405797101449</v>
      </c>
      <c r="AH6" s="18">
        <v>13</v>
      </c>
      <c r="AI6" s="18">
        <v>2014.23</v>
      </c>
      <c r="AJ6" s="17">
        <v>169</v>
      </c>
      <c r="AK6" s="17">
        <v>2238</v>
      </c>
      <c r="AL6" s="17">
        <v>840</v>
      </c>
      <c r="AM6" s="26">
        <v>0.019047619047619</v>
      </c>
      <c r="AN6" s="18">
        <v>11</v>
      </c>
      <c r="AO6" s="18">
        <v>1767.55</v>
      </c>
      <c r="AP6" s="17">
        <v>169</v>
      </c>
      <c r="AQ6" s="17">
        <v>2226</v>
      </c>
      <c r="AR6" s="17">
        <v>1029</v>
      </c>
      <c r="AS6" s="26">
        <v>0.0204081632653061</v>
      </c>
      <c r="AT6" s="18">
        <v>20</v>
      </c>
      <c r="AU6" s="18">
        <v>3085</v>
      </c>
      <c r="AV6" s="17">
        <v>169</v>
      </c>
      <c r="AW6" s="17">
        <v>2207</v>
      </c>
      <c r="AX6" s="17">
        <v>829</v>
      </c>
      <c r="AY6" s="26">
        <v>0.014475271411339</v>
      </c>
      <c r="AZ6" s="17">
        <v>11</v>
      </c>
      <c r="BA6" s="18">
        <v>1716.43</v>
      </c>
      <c r="BB6" s="17">
        <v>169</v>
      </c>
      <c r="BC6" s="17">
        <v>2196</v>
      </c>
      <c r="BD6" s="17">
        <v>709</v>
      </c>
      <c r="BE6" s="32">
        <v>0.0126939351198872</v>
      </c>
      <c r="BF6" s="17">
        <v>8</v>
      </c>
      <c r="BG6" s="18">
        <v>1216.31</v>
      </c>
      <c r="BH6" s="17">
        <v>169</v>
      </c>
      <c r="BI6" s="17">
        <v>2188</v>
      </c>
      <c r="BJ6" s="17">
        <v>664</v>
      </c>
      <c r="BK6" s="32">
        <v>0.0391566265060241</v>
      </c>
      <c r="BL6" s="18">
        <v>23</v>
      </c>
      <c r="BM6" s="18">
        <v>3596.87</v>
      </c>
      <c r="BN6" s="17">
        <v>169</v>
      </c>
      <c r="BO6" s="17">
        <v>2164</v>
      </c>
      <c r="BP6" s="17">
        <v>732</v>
      </c>
      <c r="BQ6" s="32">
        <v>0.0327868852459016</v>
      </c>
      <c r="BR6" s="18">
        <v>22</v>
      </c>
      <c r="BS6" s="18">
        <v>3417.81</v>
      </c>
      <c r="BT6" s="17">
        <v>169</v>
      </c>
      <c r="BU6" s="18">
        <v>2150</v>
      </c>
      <c r="BV6" s="17">
        <v>623</v>
      </c>
      <c r="BW6" s="32">
        <v>0.0176565008025682</v>
      </c>
      <c r="BX6" s="18">
        <v>11</v>
      </c>
      <c r="BY6" s="18">
        <v>1679</v>
      </c>
      <c r="BZ6" s="17">
        <v>169</v>
      </c>
      <c r="CA6" s="18">
        <v>2150</v>
      </c>
      <c r="CB6" s="18">
        <v>555</v>
      </c>
      <c r="CC6" s="32">
        <v>0.027027027027027</v>
      </c>
      <c r="CD6" s="18">
        <v>15</v>
      </c>
      <c r="CE6" s="18">
        <v>2334.93</v>
      </c>
      <c r="CF6" s="17">
        <v>169</v>
      </c>
      <c r="CG6" s="18">
        <v>2134</v>
      </c>
      <c r="CH6" s="33">
        <v>522</v>
      </c>
      <c r="CI6" s="32">
        <v>0.0402298850574713</v>
      </c>
      <c r="CJ6" s="18">
        <v>19</v>
      </c>
      <c r="CK6" s="18">
        <v>2966.75</v>
      </c>
      <c r="CL6" s="17">
        <v>169</v>
      </c>
      <c r="CM6" s="18">
        <v>2118</v>
      </c>
      <c r="CN6" s="33">
        <v>579</v>
      </c>
      <c r="CO6" s="32">
        <v>0.0328151986183074</v>
      </c>
      <c r="CP6" s="17">
        <v>17</v>
      </c>
      <c r="CQ6" s="18">
        <v>2638.15</v>
      </c>
      <c r="CR6" s="17">
        <v>169</v>
      </c>
      <c r="CS6" s="17">
        <v>2104</v>
      </c>
      <c r="CT6" s="33">
        <v>567</v>
      </c>
      <c r="CU6" s="32">
        <v>0.0476190476190476</v>
      </c>
      <c r="CV6" s="17">
        <v>23</v>
      </c>
      <c r="CW6" s="18">
        <v>3567.03</v>
      </c>
      <c r="CX6" s="17">
        <v>169</v>
      </c>
      <c r="CY6" s="17">
        <v>1871</v>
      </c>
      <c r="CZ6" s="33">
        <v>567</v>
      </c>
      <c r="DA6" s="32">
        <v>0.0476190476190476</v>
      </c>
      <c r="DB6" s="18">
        <v>19</v>
      </c>
      <c r="DC6" s="18">
        <v>2961.03</v>
      </c>
      <c r="DD6" s="17">
        <v>169</v>
      </c>
      <c r="DE6" s="18">
        <v>2061</v>
      </c>
      <c r="DF6" s="33">
        <v>545</v>
      </c>
      <c r="DG6" s="32">
        <v>0.036697247706422</v>
      </c>
      <c r="DH6" s="18">
        <v>78</v>
      </c>
      <c r="DI6" s="18">
        <v>12802.2</v>
      </c>
      <c r="DJ6" s="17">
        <v>169</v>
      </c>
      <c r="DK6" s="18">
        <v>2061</v>
      </c>
      <c r="DL6" s="18">
        <v>555</v>
      </c>
      <c r="DM6" s="26">
        <v>0.0288288288288288</v>
      </c>
      <c r="DN6" s="18">
        <v>16</v>
      </c>
      <c r="DO6" s="18">
        <v>2499</v>
      </c>
      <c r="DP6" s="17">
        <v>169</v>
      </c>
      <c r="DQ6" s="18">
        <v>1735</v>
      </c>
      <c r="DR6" s="18">
        <v>602</v>
      </c>
      <c r="DS6" s="26">
        <v>0.0282392026578073</v>
      </c>
      <c r="DT6" s="18">
        <v>14</v>
      </c>
      <c r="DU6" s="18">
        <v>2158.34</v>
      </c>
      <c r="DV6" s="17">
        <v>169</v>
      </c>
      <c r="DW6" s="18">
        <v>2019</v>
      </c>
      <c r="DX6" s="18"/>
      <c r="DY6" s="26"/>
      <c r="DZ6" s="18">
        <v>9</v>
      </c>
      <c r="EA6" s="18">
        <v>1496</v>
      </c>
      <c r="EB6" s="17">
        <v>169</v>
      </c>
      <c r="EC6" s="18">
        <v>2010</v>
      </c>
      <c r="ED6" s="18">
        <v>384</v>
      </c>
      <c r="EE6" s="26">
        <f t="shared" ref="EE6:EE37" si="5">EF6/ED6</f>
        <v>0.0104166666666667</v>
      </c>
      <c r="EF6" s="17">
        <v>4</v>
      </c>
      <c r="EG6" s="18">
        <v>649.62</v>
      </c>
      <c r="EH6" s="17">
        <v>169</v>
      </c>
      <c r="EI6" s="17">
        <v>1977</v>
      </c>
      <c r="EJ6" s="18">
        <v>384</v>
      </c>
      <c r="EK6" s="26">
        <f t="shared" ref="EK6:EK37" si="6">EL6/EJ6</f>
        <v>0.0416666666666667</v>
      </c>
      <c r="EL6" s="17">
        <v>16</v>
      </c>
      <c r="EM6" s="18">
        <v>2649</v>
      </c>
      <c r="EN6" s="17">
        <v>169</v>
      </c>
      <c r="EO6" s="17">
        <v>1977</v>
      </c>
      <c r="EP6" s="18">
        <v>384</v>
      </c>
      <c r="EQ6" s="26">
        <f t="shared" ref="EQ6:EQ37" si="7">ER6/EP6</f>
        <v>0.0182291666666667</v>
      </c>
      <c r="ER6" s="17">
        <v>7</v>
      </c>
      <c r="ES6" s="18">
        <v>1151.02</v>
      </c>
      <c r="ET6" s="17">
        <v>169</v>
      </c>
      <c r="EU6" s="17">
        <v>1977</v>
      </c>
      <c r="EV6" s="18">
        <v>1429</v>
      </c>
      <c r="EW6" s="26">
        <v>0.00489853044086774</v>
      </c>
      <c r="EX6" s="17">
        <v>5</v>
      </c>
      <c r="EY6" s="18">
        <v>830</v>
      </c>
      <c r="EZ6" s="17">
        <v>169</v>
      </c>
      <c r="FA6" s="17">
        <v>1977</v>
      </c>
      <c r="FB6" s="18">
        <v>514</v>
      </c>
      <c r="FC6" s="26">
        <v>0.0116731517509728</v>
      </c>
      <c r="FD6" s="17">
        <v>5</v>
      </c>
      <c r="FE6" s="18">
        <v>821.23</v>
      </c>
      <c r="FF6" s="17">
        <v>169</v>
      </c>
      <c r="FG6" s="17">
        <v>1974</v>
      </c>
      <c r="FH6" s="18">
        <v>384</v>
      </c>
      <c r="FI6" s="26">
        <v>0.0208333333333333</v>
      </c>
      <c r="FJ6" s="18">
        <v>7</v>
      </c>
      <c r="FK6" s="18">
        <v>1183</v>
      </c>
      <c r="FL6" s="17">
        <v>169</v>
      </c>
      <c r="FM6" s="17">
        <v>1967</v>
      </c>
      <c r="FN6" s="18">
        <v>455</v>
      </c>
      <c r="FO6" s="26">
        <v>0.0263736263736264</v>
      </c>
      <c r="FP6" s="18">
        <v>12</v>
      </c>
      <c r="FQ6" s="18">
        <v>2026.96</v>
      </c>
      <c r="FR6" s="17">
        <v>169</v>
      </c>
      <c r="FS6" s="17">
        <v>1956</v>
      </c>
      <c r="FT6" s="18">
        <v>530</v>
      </c>
      <c r="FU6" s="26">
        <v>0.0150943396226415</v>
      </c>
      <c r="FV6" s="18">
        <v>7</v>
      </c>
      <c r="FW6" s="18">
        <v>1179.84</v>
      </c>
      <c r="FX6" s="17">
        <v>169</v>
      </c>
      <c r="FY6" s="18">
        <v>1949</v>
      </c>
      <c r="FZ6" s="18">
        <v>566</v>
      </c>
      <c r="GA6" s="26">
        <v>0.0088339222614841</v>
      </c>
      <c r="GB6" s="18">
        <v>4</v>
      </c>
      <c r="GC6" s="18">
        <v>680.7</v>
      </c>
      <c r="GD6" s="17">
        <v>169</v>
      </c>
      <c r="GE6" s="18">
        <v>1945</v>
      </c>
      <c r="GF6" s="18">
        <v>597</v>
      </c>
      <c r="GG6" s="26">
        <v>0.0184254606365159</v>
      </c>
      <c r="GH6" s="17">
        <v>10</v>
      </c>
      <c r="GI6" s="18">
        <v>1684.73</v>
      </c>
      <c r="GJ6" s="17">
        <v>169</v>
      </c>
      <c r="GK6" s="18">
        <v>1934</v>
      </c>
      <c r="GL6" s="18"/>
      <c r="GM6" s="26"/>
      <c r="GN6" s="17">
        <v>13</v>
      </c>
      <c r="GO6" s="18">
        <v>2141</v>
      </c>
      <c r="GP6" s="17">
        <v>169</v>
      </c>
      <c r="GQ6" s="17">
        <v>1922</v>
      </c>
      <c r="GR6" s="17"/>
      <c r="GS6" s="17"/>
      <c r="GT6" s="17"/>
      <c r="GU6" s="17"/>
      <c r="GV6" s="17"/>
      <c r="GW6" s="17"/>
      <c r="GX6" s="17"/>
      <c r="GY6" s="17"/>
      <c r="GZ6" s="17"/>
      <c r="HA6" s="18"/>
      <c r="HB6" s="41"/>
      <c r="HC6" s="41"/>
      <c r="HD6" s="41"/>
      <c r="HE6" s="41"/>
      <c r="HF6" s="41"/>
      <c r="HG6" s="41"/>
      <c r="HH6" s="41"/>
      <c r="HI6" s="18"/>
      <c r="HJ6" s="41"/>
      <c r="HK6" s="41"/>
      <c r="HL6" s="41"/>
      <c r="HM6" s="18"/>
      <c r="HN6" s="18"/>
      <c r="HO6" s="18"/>
      <c r="HP6" s="18"/>
      <c r="HQ6" s="18">
        <f t="shared" si="1"/>
        <v>473</v>
      </c>
      <c r="HR6" s="18">
        <f t="shared" si="2"/>
        <v>75308.21</v>
      </c>
      <c r="HS6" s="18">
        <f t="shared" si="3"/>
        <v>473</v>
      </c>
      <c r="HT6" s="18">
        <f t="shared" si="4"/>
        <v>75308.21</v>
      </c>
      <c r="HU6" s="145"/>
      <c r="HV6" s="146"/>
    </row>
    <row r="7" ht="16.5" spans="1:230">
      <c r="A7" s="16" t="s">
        <v>133</v>
      </c>
      <c r="B7" s="17" t="s">
        <v>35</v>
      </c>
      <c r="C7" s="18">
        <v>6939962742878</v>
      </c>
      <c r="D7" s="18">
        <v>530832231819</v>
      </c>
      <c r="E7" s="18">
        <v>21061010000465</v>
      </c>
      <c r="F7" s="17" t="s">
        <v>134</v>
      </c>
      <c r="G7" s="19" t="s">
        <v>371</v>
      </c>
      <c r="H7" s="17" t="s">
        <v>129</v>
      </c>
      <c r="I7" s="26">
        <f>VLOOKUP(C7,供应链!E:J,6,0)</f>
        <v>0</v>
      </c>
      <c r="J7" s="17">
        <f>VLOOKUP(C7,供应链!E:H,4,0)</f>
        <v>0</v>
      </c>
      <c r="K7" s="17">
        <f>VLOOKUP(C7,供应链!E:K,7,0)</f>
        <v>0</v>
      </c>
      <c r="L7" s="18" t="str">
        <f>VLOOKUP(C7,供应链!E:I,5,0)</f>
        <v>-</v>
      </c>
      <c r="M7" s="27">
        <f t="shared" si="0"/>
        <v>0.00383499170812604</v>
      </c>
      <c r="N7" s="17">
        <v>469</v>
      </c>
      <c r="O7" s="26">
        <v>0.0724946695095949</v>
      </c>
      <c r="P7" s="18">
        <v>34</v>
      </c>
      <c r="Q7" s="18">
        <v>5301</v>
      </c>
      <c r="R7" s="17">
        <v>179</v>
      </c>
      <c r="S7" s="17">
        <v>1007</v>
      </c>
      <c r="T7" s="17">
        <v>529</v>
      </c>
      <c r="U7" s="26">
        <v>0.0604914933837429</v>
      </c>
      <c r="V7" s="18">
        <v>30</v>
      </c>
      <c r="W7" s="18">
        <v>5188.82</v>
      </c>
      <c r="X7" s="17">
        <v>179</v>
      </c>
      <c r="Y7" s="17">
        <v>1013</v>
      </c>
      <c r="Z7" s="17">
        <v>452</v>
      </c>
      <c r="AA7" s="26">
        <v>0.0575221238938053</v>
      </c>
      <c r="AB7" s="18">
        <v>26</v>
      </c>
      <c r="AC7" s="18">
        <v>4368.95</v>
      </c>
      <c r="AD7" s="17">
        <v>179</v>
      </c>
      <c r="AE7" s="17">
        <v>887</v>
      </c>
      <c r="AF7" s="17">
        <v>427</v>
      </c>
      <c r="AG7" s="26">
        <v>0.0351288056206089</v>
      </c>
      <c r="AH7" s="18">
        <v>13</v>
      </c>
      <c r="AI7" s="18">
        <v>2191.31</v>
      </c>
      <c r="AJ7" s="17">
        <v>179</v>
      </c>
      <c r="AK7" s="17">
        <v>896</v>
      </c>
      <c r="AL7" s="17">
        <v>506</v>
      </c>
      <c r="AM7" s="26">
        <v>0.0177865612648221</v>
      </c>
      <c r="AN7" s="18">
        <v>9</v>
      </c>
      <c r="AO7" s="18">
        <v>1551.52</v>
      </c>
      <c r="AP7" s="17">
        <v>179</v>
      </c>
      <c r="AQ7" s="17">
        <v>902</v>
      </c>
      <c r="AR7" s="17">
        <v>549</v>
      </c>
      <c r="AS7" s="26">
        <v>0.0364298724954463</v>
      </c>
      <c r="AT7" s="18">
        <v>18</v>
      </c>
      <c r="AU7" s="18">
        <v>2985.42</v>
      </c>
      <c r="AV7" s="17">
        <v>179</v>
      </c>
      <c r="AW7" s="17">
        <v>906</v>
      </c>
      <c r="AX7" s="17">
        <v>589</v>
      </c>
      <c r="AY7" s="26">
        <v>0.0271646859083192</v>
      </c>
      <c r="AZ7" s="17">
        <v>12</v>
      </c>
      <c r="BA7" s="18">
        <v>1744.63</v>
      </c>
      <c r="BB7" s="17">
        <v>179</v>
      </c>
      <c r="BC7" s="17">
        <v>914</v>
      </c>
      <c r="BD7" s="17">
        <v>452</v>
      </c>
      <c r="BE7" s="32">
        <v>0.0486725663716814</v>
      </c>
      <c r="BF7" s="17">
        <v>22</v>
      </c>
      <c r="BG7" s="18">
        <v>3845.14</v>
      </c>
      <c r="BH7" s="17">
        <v>179</v>
      </c>
      <c r="BI7" s="17">
        <v>882</v>
      </c>
      <c r="BJ7" s="17">
        <v>473</v>
      </c>
      <c r="BK7" s="32">
        <v>0.0549682875264271</v>
      </c>
      <c r="BL7" s="18">
        <v>25</v>
      </c>
      <c r="BM7" s="18">
        <v>4106.45</v>
      </c>
      <c r="BN7" s="17">
        <v>179</v>
      </c>
      <c r="BO7" s="17">
        <v>924</v>
      </c>
      <c r="BP7" s="17">
        <v>498</v>
      </c>
      <c r="BQ7" s="32">
        <v>0.0662650602409639</v>
      </c>
      <c r="BR7" s="18">
        <v>31</v>
      </c>
      <c r="BS7" s="18">
        <v>5184.89</v>
      </c>
      <c r="BT7" s="17">
        <v>179</v>
      </c>
      <c r="BU7" s="18">
        <v>905</v>
      </c>
      <c r="BV7" s="17">
        <v>420</v>
      </c>
      <c r="BW7" s="32">
        <v>0.0595238095238095</v>
      </c>
      <c r="BX7" s="18">
        <v>25</v>
      </c>
      <c r="BY7" s="18">
        <v>4495.07</v>
      </c>
      <c r="BZ7" s="17">
        <v>179</v>
      </c>
      <c r="CA7" s="18">
        <v>892</v>
      </c>
      <c r="CB7" s="18">
        <v>429</v>
      </c>
      <c r="CC7" s="32">
        <v>0.041958041958042</v>
      </c>
      <c r="CD7" s="18">
        <v>16</v>
      </c>
      <c r="CE7" s="18">
        <v>2787.09</v>
      </c>
      <c r="CF7" s="17">
        <v>179</v>
      </c>
      <c r="CG7" s="18">
        <v>905</v>
      </c>
      <c r="CH7" s="33">
        <v>354</v>
      </c>
      <c r="CI7" s="32">
        <v>0.0310734463276836</v>
      </c>
      <c r="CJ7" s="18">
        <v>9</v>
      </c>
      <c r="CK7" s="18">
        <v>1523.19</v>
      </c>
      <c r="CL7" s="17">
        <v>179</v>
      </c>
      <c r="CM7" s="18">
        <v>924</v>
      </c>
      <c r="CN7" s="33">
        <v>356</v>
      </c>
      <c r="CO7" s="32">
        <v>0.0449438202247191</v>
      </c>
      <c r="CP7" s="17">
        <v>15</v>
      </c>
      <c r="CQ7" s="18">
        <v>2529.65</v>
      </c>
      <c r="CR7" s="17">
        <v>179</v>
      </c>
      <c r="CS7" s="17">
        <v>947</v>
      </c>
      <c r="CT7" s="33">
        <v>394</v>
      </c>
      <c r="CU7" s="32">
        <v>0.0431472081218274</v>
      </c>
      <c r="CV7" s="17">
        <v>16</v>
      </c>
      <c r="CW7" s="18">
        <v>2815.7</v>
      </c>
      <c r="CX7" s="17">
        <v>179</v>
      </c>
      <c r="CY7" s="17">
        <v>833</v>
      </c>
      <c r="CZ7" s="33">
        <v>394</v>
      </c>
      <c r="DA7" s="32">
        <v>0.0431472081218274</v>
      </c>
      <c r="DB7" s="18">
        <v>14</v>
      </c>
      <c r="DC7" s="18">
        <v>2436.67</v>
      </c>
      <c r="DD7" s="17">
        <v>179</v>
      </c>
      <c r="DE7" s="18">
        <v>881</v>
      </c>
      <c r="DF7" s="33">
        <v>325</v>
      </c>
      <c r="DG7" s="32">
        <v>0.0123076923076923</v>
      </c>
      <c r="DH7" s="18">
        <v>4</v>
      </c>
      <c r="DI7" s="18">
        <v>697.76</v>
      </c>
      <c r="DJ7" s="17">
        <v>179</v>
      </c>
      <c r="DK7" s="18">
        <v>881</v>
      </c>
      <c r="DL7" s="18">
        <v>411</v>
      </c>
      <c r="DM7" s="26">
        <v>0.0705596107055961</v>
      </c>
      <c r="DN7" s="18">
        <v>28</v>
      </c>
      <c r="DO7" s="18">
        <v>4804.26</v>
      </c>
      <c r="DP7" s="17">
        <v>179</v>
      </c>
      <c r="DQ7" s="18">
        <v>717</v>
      </c>
      <c r="DR7" s="18">
        <v>355</v>
      </c>
      <c r="DS7" s="26">
        <v>0.0422535211267606</v>
      </c>
      <c r="DT7" s="18">
        <v>15</v>
      </c>
      <c r="DU7" s="18">
        <v>2587.31</v>
      </c>
      <c r="DV7" s="17">
        <v>179</v>
      </c>
      <c r="DW7" s="18">
        <v>847</v>
      </c>
      <c r="DX7" s="18"/>
      <c r="DY7" s="26"/>
      <c r="DZ7" s="18">
        <v>12</v>
      </c>
      <c r="EA7" s="18">
        <v>2186.06</v>
      </c>
      <c r="EB7" s="17">
        <v>179</v>
      </c>
      <c r="EC7" s="18">
        <v>836</v>
      </c>
      <c r="ED7" s="18">
        <v>242</v>
      </c>
      <c r="EE7" s="26">
        <f t="shared" si="5"/>
        <v>0.0206611570247934</v>
      </c>
      <c r="EF7" s="17">
        <v>5</v>
      </c>
      <c r="EG7" s="18">
        <v>904.98</v>
      </c>
      <c r="EH7" s="17">
        <v>179</v>
      </c>
      <c r="EI7" s="17">
        <v>816</v>
      </c>
      <c r="EJ7" s="18">
        <v>242</v>
      </c>
      <c r="EK7" s="26">
        <f t="shared" si="6"/>
        <v>0.00826446280991736</v>
      </c>
      <c r="EL7" s="17">
        <v>2</v>
      </c>
      <c r="EM7" s="18">
        <v>368</v>
      </c>
      <c r="EN7" s="17">
        <v>179</v>
      </c>
      <c r="EO7" s="17">
        <v>816</v>
      </c>
      <c r="EP7" s="18">
        <v>242</v>
      </c>
      <c r="EQ7" s="26">
        <f t="shared" si="7"/>
        <v>0.012396694214876</v>
      </c>
      <c r="ER7" s="17">
        <v>3</v>
      </c>
      <c r="ES7" s="18">
        <v>541.51</v>
      </c>
      <c r="ET7" s="17">
        <v>179</v>
      </c>
      <c r="EU7" s="17">
        <v>816</v>
      </c>
      <c r="EV7" s="18">
        <v>437</v>
      </c>
      <c r="EW7" s="26">
        <v>0.0251716247139588</v>
      </c>
      <c r="EX7" s="17">
        <v>10</v>
      </c>
      <c r="EY7" s="18">
        <v>1667.01</v>
      </c>
      <c r="EZ7" s="17">
        <v>179</v>
      </c>
      <c r="FA7" s="17">
        <v>816</v>
      </c>
      <c r="FB7" s="18">
        <v>222</v>
      </c>
      <c r="FC7" s="26">
        <v>0.0225225225225225</v>
      </c>
      <c r="FD7" s="17">
        <v>4</v>
      </c>
      <c r="FE7" s="18">
        <v>648.48</v>
      </c>
      <c r="FF7" s="17">
        <v>179</v>
      </c>
      <c r="FG7" s="17">
        <v>813</v>
      </c>
      <c r="FH7" s="18">
        <v>254</v>
      </c>
      <c r="FI7" s="26">
        <v>0.0196850393700787</v>
      </c>
      <c r="FJ7" s="18">
        <v>5</v>
      </c>
      <c r="FK7" s="18">
        <v>832.18</v>
      </c>
      <c r="FL7" s="17">
        <v>179</v>
      </c>
      <c r="FM7" s="17">
        <v>809</v>
      </c>
      <c r="FN7" s="18">
        <v>253</v>
      </c>
      <c r="FO7" s="26">
        <v>0.0158102766798419</v>
      </c>
      <c r="FP7" s="18">
        <v>4</v>
      </c>
      <c r="FQ7" s="18">
        <v>666</v>
      </c>
      <c r="FR7" s="17">
        <v>179</v>
      </c>
      <c r="FS7" s="17">
        <v>806</v>
      </c>
      <c r="FT7" s="18">
        <v>258</v>
      </c>
      <c r="FU7" s="26">
        <v>0.0271317829457364</v>
      </c>
      <c r="FV7" s="18">
        <v>7</v>
      </c>
      <c r="FW7" s="18">
        <v>1155.87</v>
      </c>
      <c r="FX7" s="17">
        <v>179</v>
      </c>
      <c r="FY7" s="18">
        <v>799</v>
      </c>
      <c r="FZ7" s="18">
        <v>257</v>
      </c>
      <c r="GA7" s="26">
        <v>0.0739299610894942</v>
      </c>
      <c r="GB7" s="18">
        <v>18</v>
      </c>
      <c r="GC7" s="18">
        <v>3027</v>
      </c>
      <c r="GD7" s="17">
        <v>179</v>
      </c>
      <c r="GE7" s="18">
        <v>782</v>
      </c>
      <c r="GF7" s="18">
        <v>298</v>
      </c>
      <c r="GG7" s="26">
        <v>0.0268456375838926</v>
      </c>
      <c r="GH7" s="17">
        <v>7</v>
      </c>
      <c r="GI7" s="18">
        <v>1187</v>
      </c>
      <c r="GJ7" s="17">
        <v>179</v>
      </c>
      <c r="GK7" s="18">
        <v>777</v>
      </c>
      <c r="GL7" s="18"/>
      <c r="GM7" s="26"/>
      <c r="GN7" s="17">
        <v>5</v>
      </c>
      <c r="GO7" s="18">
        <v>821.04</v>
      </c>
      <c r="GP7" s="17">
        <v>179</v>
      </c>
      <c r="GQ7" s="17">
        <v>772</v>
      </c>
      <c r="GR7" s="17"/>
      <c r="GS7" s="17"/>
      <c r="GT7" s="17"/>
      <c r="GU7" s="17"/>
      <c r="GV7" s="17"/>
      <c r="GW7" s="17"/>
      <c r="GX7" s="17"/>
      <c r="GY7" s="17"/>
      <c r="GZ7" s="17"/>
      <c r="HA7" s="18"/>
      <c r="HB7" s="41"/>
      <c r="HC7" s="41"/>
      <c r="HD7" s="41"/>
      <c r="HE7" s="41"/>
      <c r="HF7" s="41"/>
      <c r="HG7" s="41"/>
      <c r="HH7" s="41"/>
      <c r="HI7" s="18"/>
      <c r="HJ7" s="41"/>
      <c r="HK7" s="41"/>
      <c r="HL7" s="41"/>
      <c r="HM7" s="18"/>
      <c r="HN7" s="18"/>
      <c r="HO7" s="18"/>
      <c r="HP7" s="18"/>
      <c r="HQ7" s="18">
        <f t="shared" si="1"/>
        <v>444</v>
      </c>
      <c r="HR7" s="18">
        <f t="shared" si="2"/>
        <v>75149.96</v>
      </c>
      <c r="HS7" s="18">
        <f t="shared" si="3"/>
        <v>444</v>
      </c>
      <c r="HT7" s="18">
        <f t="shared" si="4"/>
        <v>75149.96</v>
      </c>
      <c r="HU7" s="145"/>
      <c r="HV7" s="146"/>
    </row>
    <row r="8" ht="16.5" spans="1:230">
      <c r="A8" s="16" t="s">
        <v>133</v>
      </c>
      <c r="B8" s="17" t="s">
        <v>35</v>
      </c>
      <c r="C8" s="18">
        <v>6939962747989</v>
      </c>
      <c r="D8" s="18">
        <v>565267840875</v>
      </c>
      <c r="E8" s="18">
        <v>21061010001504</v>
      </c>
      <c r="F8" s="17" t="s">
        <v>137</v>
      </c>
      <c r="G8" s="19" t="s">
        <v>372</v>
      </c>
      <c r="H8" s="17" t="s">
        <v>129</v>
      </c>
      <c r="I8" s="26">
        <f>VLOOKUP(C8,供应链!E:J,6,0)</f>
        <v>1</v>
      </c>
      <c r="J8" s="17">
        <f>VLOOKUP(C8,供应链!E:H,4,0)</f>
        <v>447</v>
      </c>
      <c r="K8" s="17">
        <f>VLOOKUP(C8,供应链!E:K,7,0)</f>
        <v>17</v>
      </c>
      <c r="L8" s="18">
        <f>VLOOKUP(C8,供应链!E:I,5,0)</f>
        <v>33.2461658067708</v>
      </c>
      <c r="M8" s="27">
        <f t="shared" si="0"/>
        <v>0.00584749861802101</v>
      </c>
      <c r="N8" s="17">
        <v>718</v>
      </c>
      <c r="O8" s="26">
        <v>0.0348189415041783</v>
      </c>
      <c r="P8" s="18">
        <v>21</v>
      </c>
      <c r="Q8" s="18">
        <v>4072.7</v>
      </c>
      <c r="R8" s="17">
        <v>209</v>
      </c>
      <c r="S8" s="17">
        <v>1933</v>
      </c>
      <c r="T8" s="17">
        <v>797</v>
      </c>
      <c r="U8" s="26">
        <v>0.0426599749058971</v>
      </c>
      <c r="V8" s="18">
        <v>32</v>
      </c>
      <c r="W8" s="18">
        <v>6538.58</v>
      </c>
      <c r="X8" s="17">
        <v>209</v>
      </c>
      <c r="Y8" s="17">
        <v>1911</v>
      </c>
      <c r="Z8" s="17">
        <v>749</v>
      </c>
      <c r="AA8" s="26">
        <v>0.0333778371161549</v>
      </c>
      <c r="AB8" s="18">
        <v>24</v>
      </c>
      <c r="AC8" s="18">
        <v>4776.62</v>
      </c>
      <c r="AD8" s="17">
        <v>209</v>
      </c>
      <c r="AE8" s="17">
        <v>1890</v>
      </c>
      <c r="AF8" s="17">
        <v>694</v>
      </c>
      <c r="AG8" s="26">
        <v>0.0432276657060519</v>
      </c>
      <c r="AH8" s="18">
        <v>28</v>
      </c>
      <c r="AI8" s="18">
        <v>5737.29</v>
      </c>
      <c r="AJ8" s="17">
        <v>209</v>
      </c>
      <c r="AK8" s="17">
        <v>1887</v>
      </c>
      <c r="AL8" s="17">
        <v>1005</v>
      </c>
      <c r="AM8" s="26">
        <v>0.0238805970149254</v>
      </c>
      <c r="AN8" s="18">
        <v>21</v>
      </c>
      <c r="AO8" s="18">
        <v>4230.19</v>
      </c>
      <c r="AP8" s="17">
        <v>209</v>
      </c>
      <c r="AQ8" s="17">
        <v>1867</v>
      </c>
      <c r="AR8" s="17">
        <v>956</v>
      </c>
      <c r="AS8" s="26">
        <v>0.0617154811715481</v>
      </c>
      <c r="AT8" s="18">
        <v>53</v>
      </c>
      <c r="AU8" s="18">
        <v>10566.21</v>
      </c>
      <c r="AV8" s="17">
        <v>209</v>
      </c>
      <c r="AW8" s="17">
        <v>1813</v>
      </c>
      <c r="AX8" s="17">
        <v>773</v>
      </c>
      <c r="AY8" s="26">
        <v>0.0478654592496766</v>
      </c>
      <c r="AZ8" s="17">
        <v>35</v>
      </c>
      <c r="BA8" s="18">
        <v>7003.09</v>
      </c>
      <c r="BB8" s="17">
        <v>209</v>
      </c>
      <c r="BC8" s="17">
        <v>1777</v>
      </c>
      <c r="BD8" s="17">
        <v>619</v>
      </c>
      <c r="BE8" s="32">
        <v>0.037156704361874</v>
      </c>
      <c r="BF8" s="17">
        <v>22</v>
      </c>
      <c r="BG8" s="18">
        <v>4532.05</v>
      </c>
      <c r="BH8" s="17">
        <v>209</v>
      </c>
      <c r="BI8" s="17">
        <v>1689</v>
      </c>
      <c r="BJ8" s="17">
        <v>747</v>
      </c>
      <c r="BK8" s="32">
        <v>0.0615796519410977</v>
      </c>
      <c r="BL8" s="18">
        <v>35</v>
      </c>
      <c r="BM8" s="18">
        <v>7251.04</v>
      </c>
      <c r="BN8" s="17">
        <v>209</v>
      </c>
      <c r="BO8" s="17">
        <v>1653</v>
      </c>
      <c r="BP8" s="17">
        <v>692</v>
      </c>
      <c r="BQ8" s="32">
        <v>0.065028901734104</v>
      </c>
      <c r="BR8" s="18">
        <v>43</v>
      </c>
      <c r="BS8" s="18">
        <v>8681.21</v>
      </c>
      <c r="BT8" s="17">
        <v>209</v>
      </c>
      <c r="BU8" s="18">
        <v>1632</v>
      </c>
      <c r="BV8" s="17">
        <v>639</v>
      </c>
      <c r="BW8" s="32">
        <v>0.0485133020344288</v>
      </c>
      <c r="BX8" s="18">
        <v>30</v>
      </c>
      <c r="BY8" s="18">
        <v>6272.28</v>
      </c>
      <c r="BZ8" s="17">
        <v>209</v>
      </c>
      <c r="CA8" s="18">
        <v>1622</v>
      </c>
      <c r="CB8" s="18">
        <v>554</v>
      </c>
      <c r="CC8" s="32">
        <v>0.0397111913357401</v>
      </c>
      <c r="CD8" s="18">
        <v>20</v>
      </c>
      <c r="CE8" s="18">
        <v>4109.17</v>
      </c>
      <c r="CF8" s="17">
        <v>209</v>
      </c>
      <c r="CG8" s="18">
        <v>1641</v>
      </c>
      <c r="CH8" s="33">
        <v>563</v>
      </c>
      <c r="CI8" s="32">
        <v>0.0674955595026643</v>
      </c>
      <c r="CJ8" s="18">
        <v>36</v>
      </c>
      <c r="CK8" s="18">
        <v>7644.49</v>
      </c>
      <c r="CL8" s="17">
        <v>209</v>
      </c>
      <c r="CM8" s="18">
        <v>1604</v>
      </c>
      <c r="CN8" s="33">
        <v>561</v>
      </c>
      <c r="CO8" s="32">
        <v>0.0516934046345811</v>
      </c>
      <c r="CP8" s="17">
        <v>25</v>
      </c>
      <c r="CQ8" s="18">
        <v>5081.37</v>
      </c>
      <c r="CR8" s="17">
        <v>209</v>
      </c>
      <c r="CS8" s="17">
        <v>1594</v>
      </c>
      <c r="CT8" s="33">
        <v>621</v>
      </c>
      <c r="CU8" s="32">
        <v>0.072463768115942</v>
      </c>
      <c r="CV8" s="17">
        <v>40</v>
      </c>
      <c r="CW8" s="18">
        <v>8426.52</v>
      </c>
      <c r="CX8" s="17">
        <v>209</v>
      </c>
      <c r="CY8" s="17">
        <v>1326</v>
      </c>
      <c r="CZ8" s="33">
        <v>621</v>
      </c>
      <c r="DA8" s="32">
        <v>0.072463768115942</v>
      </c>
      <c r="DB8" s="18">
        <v>22</v>
      </c>
      <c r="DC8" s="18">
        <v>4548.29</v>
      </c>
      <c r="DD8" s="17">
        <v>209</v>
      </c>
      <c r="DE8" s="18">
        <v>1498</v>
      </c>
      <c r="DF8" s="33">
        <v>566</v>
      </c>
      <c r="DG8" s="32">
        <v>0.0441696113074205</v>
      </c>
      <c r="DH8" s="18">
        <v>21</v>
      </c>
      <c r="DI8" s="18">
        <v>4388.19</v>
      </c>
      <c r="DJ8" s="17">
        <v>209</v>
      </c>
      <c r="DK8" s="18">
        <v>1498</v>
      </c>
      <c r="DL8" s="18">
        <v>565</v>
      </c>
      <c r="DM8" s="26">
        <v>0.0530973451327434</v>
      </c>
      <c r="DN8" s="18">
        <v>27</v>
      </c>
      <c r="DO8" s="18">
        <v>5542.75</v>
      </c>
      <c r="DP8" s="17">
        <v>209</v>
      </c>
      <c r="DQ8" s="18">
        <v>1239</v>
      </c>
      <c r="DR8" s="18">
        <v>665</v>
      </c>
      <c r="DS8" s="26">
        <v>0.0390977443609023</v>
      </c>
      <c r="DT8" s="18">
        <v>23</v>
      </c>
      <c r="DU8" s="18">
        <v>4764.86</v>
      </c>
      <c r="DV8" s="17">
        <v>209</v>
      </c>
      <c r="DW8" s="18">
        <v>1509</v>
      </c>
      <c r="DX8" s="18"/>
      <c r="DY8" s="26"/>
      <c r="DZ8" s="18">
        <v>25</v>
      </c>
      <c r="EA8" s="18">
        <v>5405.1</v>
      </c>
      <c r="EB8" s="17">
        <v>209</v>
      </c>
      <c r="EC8" s="18">
        <v>1483</v>
      </c>
      <c r="ED8" s="18">
        <v>407</v>
      </c>
      <c r="EE8" s="26">
        <f t="shared" si="5"/>
        <v>0.0466830466830467</v>
      </c>
      <c r="EF8" s="17">
        <v>19</v>
      </c>
      <c r="EG8" s="18">
        <v>4063.45</v>
      </c>
      <c r="EH8" s="17">
        <v>209</v>
      </c>
      <c r="EI8" s="17">
        <v>1436</v>
      </c>
      <c r="EJ8" s="18">
        <v>407</v>
      </c>
      <c r="EK8" s="26">
        <f t="shared" si="6"/>
        <v>0.0245700245700246</v>
      </c>
      <c r="EL8" s="17">
        <v>10</v>
      </c>
      <c r="EM8" s="18">
        <v>2131.74</v>
      </c>
      <c r="EN8" s="17">
        <v>209</v>
      </c>
      <c r="EO8" s="17">
        <v>1436</v>
      </c>
      <c r="EP8" s="18">
        <v>407</v>
      </c>
      <c r="EQ8" s="26">
        <f t="shared" si="7"/>
        <v>0.0147420147420147</v>
      </c>
      <c r="ER8" s="17">
        <v>6</v>
      </c>
      <c r="ES8" s="18">
        <v>1246.15</v>
      </c>
      <c r="ET8" s="17">
        <v>209</v>
      </c>
      <c r="EU8" s="17">
        <v>1436</v>
      </c>
      <c r="EV8" s="18">
        <v>1212</v>
      </c>
      <c r="EW8" s="26">
        <v>0.0173267326732673</v>
      </c>
      <c r="EX8" s="17">
        <v>16</v>
      </c>
      <c r="EY8" s="18">
        <v>3174.1</v>
      </c>
      <c r="EZ8" s="17">
        <v>209</v>
      </c>
      <c r="FA8" s="17">
        <v>1436</v>
      </c>
      <c r="FB8" s="18">
        <v>348</v>
      </c>
      <c r="FC8" s="26">
        <v>0.0258620689655172</v>
      </c>
      <c r="FD8" s="17">
        <v>9</v>
      </c>
      <c r="FE8" s="18">
        <v>1769.35</v>
      </c>
      <c r="FF8" s="17">
        <v>209</v>
      </c>
      <c r="FG8" s="17">
        <v>1427</v>
      </c>
      <c r="FH8" s="18">
        <v>324</v>
      </c>
      <c r="FI8" s="26">
        <v>0.0185185185185185</v>
      </c>
      <c r="FJ8" s="18">
        <v>3</v>
      </c>
      <c r="FK8" s="18">
        <v>620.34</v>
      </c>
      <c r="FL8" s="17">
        <v>209</v>
      </c>
      <c r="FM8" s="17">
        <v>1422</v>
      </c>
      <c r="FN8" s="18">
        <v>310</v>
      </c>
      <c r="FO8" s="26">
        <v>0.0161290322580645</v>
      </c>
      <c r="FP8" s="18">
        <v>5</v>
      </c>
      <c r="FQ8" s="18">
        <v>1006.57</v>
      </c>
      <c r="FR8" s="17">
        <v>209</v>
      </c>
      <c r="FS8" s="17">
        <v>1421</v>
      </c>
      <c r="FT8" s="18">
        <v>312</v>
      </c>
      <c r="FU8" s="26">
        <v>0.0288461538461538</v>
      </c>
      <c r="FV8" s="18">
        <v>7</v>
      </c>
      <c r="FW8" s="18">
        <v>1423.66</v>
      </c>
      <c r="FX8" s="17">
        <v>209</v>
      </c>
      <c r="FY8" s="18">
        <v>1414</v>
      </c>
      <c r="FZ8" s="18">
        <v>387</v>
      </c>
      <c r="GA8" s="26">
        <v>0.0180878552971576</v>
      </c>
      <c r="GB8" s="18">
        <v>6</v>
      </c>
      <c r="GC8" s="18">
        <v>1214</v>
      </c>
      <c r="GD8" s="17">
        <v>209</v>
      </c>
      <c r="GE8" s="18">
        <v>1407</v>
      </c>
      <c r="GF8" s="18">
        <v>365</v>
      </c>
      <c r="GG8" s="26">
        <v>0.0273972602739726</v>
      </c>
      <c r="GH8" s="17">
        <v>7</v>
      </c>
      <c r="GI8" s="18">
        <v>1387.03</v>
      </c>
      <c r="GJ8" s="17">
        <v>209</v>
      </c>
      <c r="GK8" s="18">
        <v>1400</v>
      </c>
      <c r="GL8" s="18"/>
      <c r="GM8" s="26"/>
      <c r="GN8" s="17">
        <v>6</v>
      </c>
      <c r="GO8" s="18">
        <v>1192.23</v>
      </c>
      <c r="GP8" s="17">
        <v>209</v>
      </c>
      <c r="GQ8" s="17">
        <v>1396</v>
      </c>
      <c r="GR8" s="17"/>
      <c r="GS8" s="17"/>
      <c r="GT8" s="17"/>
      <c r="GU8" s="17"/>
      <c r="GV8" s="17"/>
      <c r="GW8" s="17"/>
      <c r="GX8" s="17"/>
      <c r="GY8" s="17"/>
      <c r="GZ8" s="17"/>
      <c r="HA8" s="18"/>
      <c r="HB8" s="41"/>
      <c r="HC8" s="41"/>
      <c r="HD8" s="41"/>
      <c r="HE8" s="41"/>
      <c r="HF8" s="41"/>
      <c r="HG8" s="41"/>
      <c r="HH8" s="41"/>
      <c r="HI8" s="18"/>
      <c r="HJ8" s="41"/>
      <c r="HK8" s="41"/>
      <c r="HL8" s="41"/>
      <c r="HM8" s="18"/>
      <c r="HN8" s="18"/>
      <c r="HO8" s="18"/>
      <c r="HP8" s="18"/>
      <c r="HQ8" s="18">
        <f t="shared" si="1"/>
        <v>677</v>
      </c>
      <c r="HR8" s="18">
        <f t="shared" si="2"/>
        <v>138800.62</v>
      </c>
      <c r="HS8" s="18">
        <f t="shared" si="3"/>
        <v>677</v>
      </c>
      <c r="HT8" s="18">
        <f t="shared" si="4"/>
        <v>138800.62</v>
      </c>
      <c r="HU8" s="145"/>
      <c r="HV8" s="146"/>
    </row>
    <row r="9" ht="16.5" spans="1:230">
      <c r="A9" s="16" t="s">
        <v>139</v>
      </c>
      <c r="B9" s="17" t="s">
        <v>35</v>
      </c>
      <c r="C9" s="18">
        <v>6939962746371</v>
      </c>
      <c r="D9" s="18">
        <v>532235108147</v>
      </c>
      <c r="E9" s="18">
        <v>21061010001183</v>
      </c>
      <c r="F9" s="17" t="s">
        <v>140</v>
      </c>
      <c r="G9" s="19" t="s">
        <v>376</v>
      </c>
      <c r="H9" s="17" t="s">
        <v>129</v>
      </c>
      <c r="I9" s="26">
        <f>VLOOKUP(C9,供应链!E:J,6,0)</f>
        <v>0.96</v>
      </c>
      <c r="J9" s="17">
        <f>VLOOKUP(C9,供应链!E:H,4,0)</f>
        <v>360</v>
      </c>
      <c r="K9" s="17">
        <f>VLOOKUP(C9,供应链!E:K,7,0)</f>
        <v>0</v>
      </c>
      <c r="L9" s="18">
        <f>VLOOKUP(C9,供应链!E:I,5,0)</f>
        <v>35.958904109589</v>
      </c>
      <c r="M9" s="27">
        <f t="shared" si="0"/>
        <v>0.0138716141514649</v>
      </c>
      <c r="N9" s="17">
        <v>1391</v>
      </c>
      <c r="O9" s="26">
        <v>0.0424155283968368</v>
      </c>
      <c r="P9" s="18">
        <v>55</v>
      </c>
      <c r="Q9" s="18">
        <v>14548.41</v>
      </c>
      <c r="R9" s="17">
        <v>299</v>
      </c>
      <c r="S9" s="17">
        <v>4343</v>
      </c>
      <c r="T9" s="17">
        <v>1566</v>
      </c>
      <c r="U9" s="26">
        <v>0.0351213282247765</v>
      </c>
      <c r="V9" s="18">
        <v>51</v>
      </c>
      <c r="W9" s="18">
        <v>13970.99</v>
      </c>
      <c r="X9" s="17">
        <v>299</v>
      </c>
      <c r="Y9" s="17">
        <v>4267</v>
      </c>
      <c r="Z9" s="17">
        <v>1403</v>
      </c>
      <c r="AA9" s="26">
        <v>0.0420527441197434</v>
      </c>
      <c r="AB9" s="18">
        <v>58</v>
      </c>
      <c r="AC9" s="18">
        <v>15545.57</v>
      </c>
      <c r="AD9" s="17">
        <v>299</v>
      </c>
      <c r="AE9" s="17">
        <v>4111</v>
      </c>
      <c r="AF9" s="17">
        <v>1514</v>
      </c>
      <c r="AG9" s="26">
        <v>0.0330250990752972</v>
      </c>
      <c r="AH9" s="18">
        <v>43</v>
      </c>
      <c r="AI9" s="18">
        <v>11217.04</v>
      </c>
      <c r="AJ9" s="17">
        <v>299</v>
      </c>
      <c r="AK9" s="17">
        <v>4035</v>
      </c>
      <c r="AL9" s="17">
        <v>2143</v>
      </c>
      <c r="AM9" s="26">
        <v>0.0251983201119925</v>
      </c>
      <c r="AN9" s="18">
        <v>54</v>
      </c>
      <c r="AO9" s="18">
        <v>13930.23</v>
      </c>
      <c r="AP9" s="17">
        <v>299</v>
      </c>
      <c r="AQ9" s="17">
        <v>3929</v>
      </c>
      <c r="AR9" s="17">
        <v>2141</v>
      </c>
      <c r="AS9" s="26">
        <v>0.0420364315740308</v>
      </c>
      <c r="AT9" s="18">
        <v>80</v>
      </c>
      <c r="AU9" s="18">
        <v>20122.02</v>
      </c>
      <c r="AV9" s="17">
        <v>299</v>
      </c>
      <c r="AW9" s="17">
        <v>3806</v>
      </c>
      <c r="AX9" s="17">
        <v>1946</v>
      </c>
      <c r="AY9" s="26">
        <v>0.0385405960945529</v>
      </c>
      <c r="AZ9" s="17">
        <v>67</v>
      </c>
      <c r="BA9" s="18">
        <v>16675.21</v>
      </c>
      <c r="BB9" s="17">
        <v>299</v>
      </c>
      <c r="BC9" s="17">
        <v>3700</v>
      </c>
      <c r="BD9" s="17">
        <v>1660</v>
      </c>
      <c r="BE9" s="32">
        <v>0.0367469879518072</v>
      </c>
      <c r="BF9" s="17">
        <v>55</v>
      </c>
      <c r="BG9" s="18">
        <v>13766.34</v>
      </c>
      <c r="BH9" s="17">
        <v>299</v>
      </c>
      <c r="BI9" s="17">
        <v>3304</v>
      </c>
      <c r="BJ9" s="17">
        <v>1665</v>
      </c>
      <c r="BK9" s="32">
        <v>0.0504504504504504</v>
      </c>
      <c r="BL9" s="18">
        <v>79</v>
      </c>
      <c r="BM9" s="18">
        <v>19671.48</v>
      </c>
      <c r="BN9" s="17">
        <v>299</v>
      </c>
      <c r="BO9" s="17">
        <v>3200</v>
      </c>
      <c r="BP9" s="17">
        <v>2022</v>
      </c>
      <c r="BQ9" s="32">
        <v>0.0603363006923838</v>
      </c>
      <c r="BR9" s="18">
        <v>115</v>
      </c>
      <c r="BS9" s="18">
        <v>28818.43</v>
      </c>
      <c r="BT9" s="17">
        <v>299</v>
      </c>
      <c r="BU9" s="18">
        <v>3000</v>
      </c>
      <c r="BV9" s="17">
        <v>1686</v>
      </c>
      <c r="BW9" s="32">
        <v>0.029655990510083</v>
      </c>
      <c r="BX9" s="18">
        <v>48</v>
      </c>
      <c r="BY9" s="18">
        <v>12613.87</v>
      </c>
      <c r="BZ9" s="17">
        <v>299</v>
      </c>
      <c r="CA9" s="18">
        <v>3116</v>
      </c>
      <c r="CB9" s="18">
        <v>1419</v>
      </c>
      <c r="CC9" s="32">
        <v>0.04369274136716</v>
      </c>
      <c r="CD9" s="18">
        <v>57</v>
      </c>
      <c r="CE9" s="18">
        <v>15160.55</v>
      </c>
      <c r="CF9" s="17">
        <v>299</v>
      </c>
      <c r="CG9" s="18">
        <v>3065</v>
      </c>
      <c r="CH9" s="33">
        <v>1359</v>
      </c>
      <c r="CI9" s="32">
        <v>0.0544518027961737</v>
      </c>
      <c r="CJ9" s="18">
        <v>70</v>
      </c>
      <c r="CK9" s="18">
        <v>18779.69</v>
      </c>
      <c r="CL9" s="17">
        <v>299</v>
      </c>
      <c r="CM9" s="18">
        <v>2971</v>
      </c>
      <c r="CN9" s="33">
        <v>1590</v>
      </c>
      <c r="CO9" s="32">
        <v>0.0522012578616352</v>
      </c>
      <c r="CP9" s="17">
        <v>71</v>
      </c>
      <c r="CQ9" s="18">
        <v>18469.51</v>
      </c>
      <c r="CR9" s="17">
        <v>299</v>
      </c>
      <c r="CS9" s="17">
        <v>2955</v>
      </c>
      <c r="CT9" s="33">
        <v>1619</v>
      </c>
      <c r="CU9" s="32">
        <v>0.0611488573193329</v>
      </c>
      <c r="CV9" s="17">
        <v>92</v>
      </c>
      <c r="CW9" s="18">
        <v>23926.78</v>
      </c>
      <c r="CX9" s="17">
        <v>299</v>
      </c>
      <c r="CY9" s="17">
        <v>2397</v>
      </c>
      <c r="CZ9" s="33">
        <v>1619</v>
      </c>
      <c r="DA9" s="32">
        <v>0.0611488573193329</v>
      </c>
      <c r="DB9" s="18">
        <v>92</v>
      </c>
      <c r="DC9" s="18">
        <v>23843.5</v>
      </c>
      <c r="DD9" s="17">
        <v>299</v>
      </c>
      <c r="DE9" s="18">
        <v>2519</v>
      </c>
      <c r="DF9" s="33">
        <v>2001</v>
      </c>
      <c r="DG9" s="32">
        <v>0.0634682658670665</v>
      </c>
      <c r="DH9" s="18">
        <v>116</v>
      </c>
      <c r="DI9" s="18">
        <v>30525.57</v>
      </c>
      <c r="DJ9" s="17">
        <v>299</v>
      </c>
      <c r="DK9" s="18">
        <v>2519</v>
      </c>
      <c r="DL9" s="18">
        <v>2451</v>
      </c>
      <c r="DM9" s="26">
        <v>0.0526315789473684</v>
      </c>
      <c r="DN9" s="18">
        <v>122</v>
      </c>
      <c r="DO9" s="18">
        <v>31910.83</v>
      </c>
      <c r="DP9" s="17">
        <v>299</v>
      </c>
      <c r="DQ9" s="18">
        <v>2000</v>
      </c>
      <c r="DR9" s="18">
        <v>2330</v>
      </c>
      <c r="DS9" s="26">
        <v>0.0407725321888412</v>
      </c>
      <c r="DT9" s="18">
        <v>90</v>
      </c>
      <c r="DU9" s="18">
        <v>23661.16</v>
      </c>
      <c r="DV9" s="17">
        <v>299</v>
      </c>
      <c r="DW9" s="18">
        <v>2156</v>
      </c>
      <c r="DX9" s="18"/>
      <c r="DY9" s="26"/>
      <c r="DZ9" s="18">
        <v>40</v>
      </c>
      <c r="EA9" s="18">
        <v>11354.49</v>
      </c>
      <c r="EB9" s="17">
        <v>299</v>
      </c>
      <c r="EC9" s="18">
        <v>2076</v>
      </c>
      <c r="ED9" s="18">
        <v>869</v>
      </c>
      <c r="EE9" s="26">
        <f t="shared" si="5"/>
        <v>0.0391254315304948</v>
      </c>
      <c r="EF9" s="17">
        <v>34</v>
      </c>
      <c r="EG9" s="18">
        <v>9719.36</v>
      </c>
      <c r="EH9" s="17">
        <v>299</v>
      </c>
      <c r="EI9" s="17">
        <v>1904</v>
      </c>
      <c r="EJ9" s="18">
        <v>869</v>
      </c>
      <c r="EK9" s="26">
        <f t="shared" si="6"/>
        <v>0.0276179516685846</v>
      </c>
      <c r="EL9" s="17">
        <v>24</v>
      </c>
      <c r="EM9" s="18">
        <v>6854.8</v>
      </c>
      <c r="EN9" s="17">
        <v>299</v>
      </c>
      <c r="EO9" s="17">
        <v>1904</v>
      </c>
      <c r="EP9" s="18">
        <v>869</v>
      </c>
      <c r="EQ9" s="26">
        <f t="shared" si="7"/>
        <v>0.0195627157652474</v>
      </c>
      <c r="ER9" s="17">
        <v>17</v>
      </c>
      <c r="ES9" s="18">
        <v>4935.95</v>
      </c>
      <c r="ET9" s="17">
        <v>299</v>
      </c>
      <c r="EU9" s="17">
        <v>1904</v>
      </c>
      <c r="EV9" s="18">
        <v>3350</v>
      </c>
      <c r="EW9" s="26">
        <v>0.00477611940298507</v>
      </c>
      <c r="EX9" s="17">
        <v>14</v>
      </c>
      <c r="EY9" s="18">
        <v>3915.86</v>
      </c>
      <c r="EZ9" s="17">
        <v>299</v>
      </c>
      <c r="FA9" s="17">
        <v>1904</v>
      </c>
      <c r="FB9" s="18">
        <v>922</v>
      </c>
      <c r="FC9" s="26">
        <v>0.00650759219088937</v>
      </c>
      <c r="FD9" s="17">
        <v>5</v>
      </c>
      <c r="FE9" s="18">
        <v>1410.91</v>
      </c>
      <c r="FF9" s="17">
        <v>299</v>
      </c>
      <c r="FG9" s="17">
        <v>1892</v>
      </c>
      <c r="FH9" s="18">
        <v>835</v>
      </c>
      <c r="FI9" s="26">
        <v>0.0131736526946108</v>
      </c>
      <c r="FJ9" s="18">
        <v>10</v>
      </c>
      <c r="FK9" s="18">
        <v>2857.4</v>
      </c>
      <c r="FL9" s="17">
        <v>299</v>
      </c>
      <c r="FM9" s="17">
        <v>1870</v>
      </c>
      <c r="FN9" s="18">
        <v>681</v>
      </c>
      <c r="FO9" s="26">
        <v>0.0161527165932452</v>
      </c>
      <c r="FP9" s="18">
        <v>13</v>
      </c>
      <c r="FQ9" s="18">
        <v>3628.81</v>
      </c>
      <c r="FR9" s="17">
        <v>299</v>
      </c>
      <c r="FS9" s="17">
        <v>1850</v>
      </c>
      <c r="FT9" s="18">
        <v>661</v>
      </c>
      <c r="FU9" s="26">
        <v>0.00907715582450832</v>
      </c>
      <c r="FV9" s="18">
        <v>5</v>
      </c>
      <c r="FW9" s="18">
        <v>1385</v>
      </c>
      <c r="FX9" s="17">
        <v>299</v>
      </c>
      <c r="FY9" s="18">
        <v>1844</v>
      </c>
      <c r="FZ9" s="18">
        <v>647</v>
      </c>
      <c r="GA9" s="26">
        <v>0.0154559505409583</v>
      </c>
      <c r="GB9" s="18">
        <v>12</v>
      </c>
      <c r="GC9" s="18">
        <v>3303.05</v>
      </c>
      <c r="GD9" s="17">
        <v>299</v>
      </c>
      <c r="GE9" s="18">
        <v>1822</v>
      </c>
      <c r="GF9" s="18">
        <v>682</v>
      </c>
      <c r="GG9" s="26">
        <v>0.0117302052785924</v>
      </c>
      <c r="GH9" s="17">
        <v>9</v>
      </c>
      <c r="GI9" s="18">
        <v>2551</v>
      </c>
      <c r="GJ9" s="17">
        <v>299</v>
      </c>
      <c r="GK9" s="18">
        <v>1804</v>
      </c>
      <c r="GL9" s="18"/>
      <c r="GM9" s="26"/>
      <c r="GN9" s="17">
        <v>8</v>
      </c>
      <c r="GO9" s="18">
        <v>2262</v>
      </c>
      <c r="GP9" s="17">
        <v>299</v>
      </c>
      <c r="GQ9" s="17">
        <v>1790</v>
      </c>
      <c r="GR9" s="17"/>
      <c r="GS9" s="17"/>
      <c r="GT9" s="17"/>
      <c r="GU9" s="17"/>
      <c r="GV9" s="17"/>
      <c r="GW9" s="17"/>
      <c r="GX9" s="17"/>
      <c r="GY9" s="17"/>
      <c r="GZ9" s="17"/>
      <c r="HA9" s="18"/>
      <c r="HB9" s="41"/>
      <c r="HC9" s="41"/>
      <c r="HD9" s="41"/>
      <c r="HE9" s="41"/>
      <c r="HF9" s="41"/>
      <c r="HG9" s="41"/>
      <c r="HH9" s="41"/>
      <c r="HI9" s="18"/>
      <c r="HJ9" s="41"/>
      <c r="HK9" s="41"/>
      <c r="HL9" s="41"/>
      <c r="HM9" s="18"/>
      <c r="HN9" s="18"/>
      <c r="HO9" s="18"/>
      <c r="HP9" s="18"/>
      <c r="HQ9" s="18">
        <f t="shared" si="1"/>
        <v>1606</v>
      </c>
      <c r="HR9" s="18">
        <f t="shared" si="2"/>
        <v>421335.81</v>
      </c>
      <c r="HS9" s="18">
        <f t="shared" si="3"/>
        <v>1606</v>
      </c>
      <c r="HT9" s="18">
        <f t="shared" si="4"/>
        <v>421335.81</v>
      </c>
      <c r="HU9" s="145"/>
      <c r="HV9" s="146"/>
    </row>
    <row r="10" ht="16.5" spans="1:230">
      <c r="A10" s="16" t="s">
        <v>139</v>
      </c>
      <c r="B10" s="17" t="s">
        <v>35</v>
      </c>
      <c r="C10" s="18">
        <v>6939962758275</v>
      </c>
      <c r="D10" s="18">
        <v>575248048529</v>
      </c>
      <c r="E10" s="18">
        <v>21061010002783</v>
      </c>
      <c r="F10" s="17" t="s">
        <v>142</v>
      </c>
      <c r="G10" s="19" t="s">
        <v>377</v>
      </c>
      <c r="H10" s="17" t="s">
        <v>129</v>
      </c>
      <c r="I10" s="26">
        <f>VLOOKUP(C10,供应链!E:J,6,0)</f>
        <v>1</v>
      </c>
      <c r="J10" s="17">
        <f>VLOOKUP(C10,供应链!E:H,4,0)</f>
        <v>700</v>
      </c>
      <c r="K10" s="17">
        <f>VLOOKUP(C10,供应链!E:K,7,0)</f>
        <v>63</v>
      </c>
      <c r="L10" s="18">
        <f>VLOOKUP(C10,供应链!E:I,5,0)</f>
        <v>35.9429316338355</v>
      </c>
      <c r="M10" s="27">
        <f t="shared" si="0"/>
        <v>0.0091728855721393</v>
      </c>
      <c r="N10" s="17">
        <v>1211</v>
      </c>
      <c r="O10" s="26">
        <v>0.0280759702725021</v>
      </c>
      <c r="P10" s="18">
        <v>29</v>
      </c>
      <c r="Q10" s="18">
        <v>7595.65</v>
      </c>
      <c r="R10" s="17">
        <v>299</v>
      </c>
      <c r="S10" s="17">
        <v>2899</v>
      </c>
      <c r="T10" s="17">
        <v>1215</v>
      </c>
      <c r="U10" s="26">
        <v>0.0477366255144033</v>
      </c>
      <c r="V10" s="18">
        <v>50</v>
      </c>
      <c r="W10" s="18">
        <v>13669.06</v>
      </c>
      <c r="X10" s="17">
        <v>299</v>
      </c>
      <c r="Y10" s="17">
        <v>2852</v>
      </c>
      <c r="Z10" s="17">
        <v>1174</v>
      </c>
      <c r="AA10" s="26">
        <v>0.0298126064735945</v>
      </c>
      <c r="AB10" s="18">
        <v>35</v>
      </c>
      <c r="AC10" s="18">
        <v>9274.43</v>
      </c>
      <c r="AD10" s="17">
        <v>299</v>
      </c>
      <c r="AE10" s="17">
        <v>2765</v>
      </c>
      <c r="AF10" s="17">
        <v>1232</v>
      </c>
      <c r="AG10" s="26">
        <v>0.0227272727272727</v>
      </c>
      <c r="AH10" s="18">
        <v>25</v>
      </c>
      <c r="AI10" s="18">
        <v>6228.68</v>
      </c>
      <c r="AJ10" s="17">
        <v>299</v>
      </c>
      <c r="AK10" s="17">
        <v>2738</v>
      </c>
      <c r="AL10" s="17">
        <v>2116</v>
      </c>
      <c r="AM10" s="26">
        <v>0.0231568998109641</v>
      </c>
      <c r="AN10" s="18">
        <v>43</v>
      </c>
      <c r="AO10" s="18">
        <v>10525</v>
      </c>
      <c r="AP10" s="17">
        <v>299</v>
      </c>
      <c r="AQ10" s="17">
        <v>2694</v>
      </c>
      <c r="AR10" s="17">
        <v>2104</v>
      </c>
      <c r="AS10" s="26">
        <v>0.0342205323193916</v>
      </c>
      <c r="AT10" s="18">
        <v>67</v>
      </c>
      <c r="AU10" s="18">
        <v>16181.07</v>
      </c>
      <c r="AV10" s="17">
        <v>299</v>
      </c>
      <c r="AW10" s="17">
        <v>2627</v>
      </c>
      <c r="AX10" s="17">
        <v>1819</v>
      </c>
      <c r="AY10" s="26">
        <v>0.0313358988455195</v>
      </c>
      <c r="AZ10" s="17">
        <v>49</v>
      </c>
      <c r="BA10" s="18">
        <v>11436.06</v>
      </c>
      <c r="BB10" s="17">
        <v>299</v>
      </c>
      <c r="BC10" s="17">
        <v>2576</v>
      </c>
      <c r="BD10" s="17">
        <v>1730</v>
      </c>
      <c r="BE10" s="32">
        <v>0.038150289017341</v>
      </c>
      <c r="BF10" s="17">
        <v>60</v>
      </c>
      <c r="BG10" s="18">
        <v>14393.84</v>
      </c>
      <c r="BH10" s="17">
        <v>299</v>
      </c>
      <c r="BI10" s="17">
        <v>2429</v>
      </c>
      <c r="BJ10" s="17">
        <v>1549</v>
      </c>
      <c r="BK10" s="32">
        <v>0.0329244673983215</v>
      </c>
      <c r="BL10" s="18">
        <v>48</v>
      </c>
      <c r="BM10" s="18">
        <v>11818.91</v>
      </c>
      <c r="BN10" s="17">
        <v>299</v>
      </c>
      <c r="BO10" s="17">
        <v>2382</v>
      </c>
      <c r="BP10" s="17">
        <v>1582</v>
      </c>
      <c r="BQ10" s="32">
        <v>0.0562579013906448</v>
      </c>
      <c r="BR10" s="18">
        <v>78</v>
      </c>
      <c r="BS10" s="18">
        <v>18938.19</v>
      </c>
      <c r="BT10" s="17">
        <v>299</v>
      </c>
      <c r="BU10" s="18">
        <v>2303</v>
      </c>
      <c r="BV10" s="17">
        <v>1379</v>
      </c>
      <c r="BW10" s="32">
        <v>0.0311820159535896</v>
      </c>
      <c r="BX10" s="18">
        <v>37</v>
      </c>
      <c r="BY10" s="18">
        <v>9569.41</v>
      </c>
      <c r="BZ10" s="17">
        <v>299</v>
      </c>
      <c r="CA10" s="18">
        <v>2280</v>
      </c>
      <c r="CB10" s="18">
        <v>937</v>
      </c>
      <c r="CC10" s="32">
        <v>0.0245464247598719</v>
      </c>
      <c r="CD10" s="18">
        <v>19</v>
      </c>
      <c r="CE10" s="18">
        <v>4914.45</v>
      </c>
      <c r="CF10" s="17">
        <v>299</v>
      </c>
      <c r="CG10" s="18">
        <v>2320</v>
      </c>
      <c r="CH10" s="33">
        <v>969</v>
      </c>
      <c r="CI10" s="32">
        <v>0.0330237358101135</v>
      </c>
      <c r="CJ10" s="18">
        <v>29</v>
      </c>
      <c r="CK10" s="18">
        <v>7568.42</v>
      </c>
      <c r="CL10" s="17">
        <v>299</v>
      </c>
      <c r="CM10" s="18">
        <v>2291</v>
      </c>
      <c r="CN10" s="33">
        <v>1068</v>
      </c>
      <c r="CO10" s="32">
        <v>0.0327715355805243</v>
      </c>
      <c r="CP10" s="17">
        <v>28</v>
      </c>
      <c r="CQ10" s="18">
        <v>7129.82</v>
      </c>
      <c r="CR10" s="17">
        <v>299</v>
      </c>
      <c r="CS10" s="17">
        <v>2261</v>
      </c>
      <c r="CT10" s="33">
        <v>1223</v>
      </c>
      <c r="CU10" s="32">
        <v>0.0367947669664759</v>
      </c>
      <c r="CV10" s="17">
        <v>37</v>
      </c>
      <c r="CW10" s="18">
        <v>9432.84</v>
      </c>
      <c r="CX10" s="17">
        <v>299</v>
      </c>
      <c r="CY10" s="17">
        <v>1899</v>
      </c>
      <c r="CZ10" s="33">
        <v>1223</v>
      </c>
      <c r="DA10" s="32">
        <v>0.0367947669664759</v>
      </c>
      <c r="DB10" s="18">
        <v>68</v>
      </c>
      <c r="DC10" s="18">
        <v>17392.71</v>
      </c>
      <c r="DD10" s="17">
        <v>299</v>
      </c>
      <c r="DE10" s="18">
        <v>2112</v>
      </c>
      <c r="DF10" s="33">
        <v>1457</v>
      </c>
      <c r="DG10" s="32">
        <v>0.0350034317089911</v>
      </c>
      <c r="DH10" s="18">
        <v>46</v>
      </c>
      <c r="DI10" s="18">
        <v>11879.58</v>
      </c>
      <c r="DJ10" s="17">
        <v>299</v>
      </c>
      <c r="DK10" s="18">
        <v>2112</v>
      </c>
      <c r="DL10" s="18">
        <v>1550</v>
      </c>
      <c r="DM10" s="26">
        <v>0.0419354838709677</v>
      </c>
      <c r="DN10" s="18">
        <v>55</v>
      </c>
      <c r="DO10" s="18">
        <v>14187.37</v>
      </c>
      <c r="DP10" s="17">
        <v>299</v>
      </c>
      <c r="DQ10" s="18">
        <v>1909</v>
      </c>
      <c r="DR10" s="18">
        <v>1747</v>
      </c>
      <c r="DS10" s="26">
        <v>0.0372066399542072</v>
      </c>
      <c r="DT10" s="18">
        <v>58</v>
      </c>
      <c r="DU10" s="18">
        <v>14952.21</v>
      </c>
      <c r="DV10" s="17">
        <v>299</v>
      </c>
      <c r="DW10" s="18">
        <v>2029</v>
      </c>
      <c r="DX10" s="18"/>
      <c r="DY10" s="26"/>
      <c r="DZ10" s="18">
        <v>31</v>
      </c>
      <c r="EA10" s="18">
        <v>8840.44</v>
      </c>
      <c r="EB10" s="17">
        <v>299</v>
      </c>
      <c r="EC10" s="18">
        <v>1996</v>
      </c>
      <c r="ED10" s="18">
        <v>744</v>
      </c>
      <c r="EE10" s="26">
        <f t="shared" si="5"/>
        <v>0.0295698924731183</v>
      </c>
      <c r="EF10" s="17">
        <v>22</v>
      </c>
      <c r="EG10" s="18">
        <v>6317.32</v>
      </c>
      <c r="EH10" s="17">
        <v>299</v>
      </c>
      <c r="EI10" s="17">
        <v>1918</v>
      </c>
      <c r="EJ10" s="18">
        <v>744</v>
      </c>
      <c r="EK10" s="26">
        <f t="shared" si="6"/>
        <v>0.0336021505376344</v>
      </c>
      <c r="EL10" s="17">
        <v>25</v>
      </c>
      <c r="EM10" s="18">
        <v>7044.64</v>
      </c>
      <c r="EN10" s="17">
        <v>299</v>
      </c>
      <c r="EO10" s="17">
        <v>1918</v>
      </c>
      <c r="EP10" s="18">
        <v>744</v>
      </c>
      <c r="EQ10" s="26">
        <f t="shared" si="7"/>
        <v>0.0188172043010753</v>
      </c>
      <c r="ER10" s="17">
        <v>14</v>
      </c>
      <c r="ES10" s="18">
        <v>4012.7</v>
      </c>
      <c r="ET10" s="17">
        <v>299</v>
      </c>
      <c r="EU10" s="17">
        <v>1918</v>
      </c>
      <c r="EV10" s="18">
        <v>5267</v>
      </c>
      <c r="EW10" s="26">
        <v>0.00341750522118853</v>
      </c>
      <c r="EX10" s="17">
        <v>12</v>
      </c>
      <c r="EY10" s="18">
        <v>3400.8</v>
      </c>
      <c r="EZ10" s="17">
        <v>299</v>
      </c>
      <c r="FA10" s="17">
        <v>1918</v>
      </c>
      <c r="FB10" s="18">
        <v>938</v>
      </c>
      <c r="FC10" s="26">
        <v>0.011727078891258</v>
      </c>
      <c r="FD10" s="17">
        <v>10</v>
      </c>
      <c r="FE10" s="18">
        <v>2793.27</v>
      </c>
      <c r="FF10" s="17">
        <v>299</v>
      </c>
      <c r="FG10" s="17">
        <v>1907</v>
      </c>
      <c r="FH10" s="18">
        <v>843</v>
      </c>
      <c r="FI10" s="26">
        <v>0.0284697508896797</v>
      </c>
      <c r="FJ10" s="18">
        <v>21</v>
      </c>
      <c r="FK10" s="18">
        <v>5862.58</v>
      </c>
      <c r="FL10" s="17">
        <v>299</v>
      </c>
      <c r="FM10" s="17">
        <v>1886</v>
      </c>
      <c r="FN10" s="18">
        <v>840</v>
      </c>
      <c r="FO10" s="26">
        <v>0.0119047619047619</v>
      </c>
      <c r="FP10" s="18">
        <v>9</v>
      </c>
      <c r="FQ10" s="18">
        <v>2515.7</v>
      </c>
      <c r="FR10" s="17">
        <v>299</v>
      </c>
      <c r="FS10" s="17">
        <v>1879</v>
      </c>
      <c r="FT10" s="18">
        <v>846</v>
      </c>
      <c r="FU10" s="26">
        <v>0.0189125295508274</v>
      </c>
      <c r="FV10" s="18">
        <v>13</v>
      </c>
      <c r="FW10" s="18">
        <v>3600.77</v>
      </c>
      <c r="FX10" s="17">
        <v>299</v>
      </c>
      <c r="FY10" s="18">
        <v>1866</v>
      </c>
      <c r="FZ10" s="18">
        <v>990</v>
      </c>
      <c r="GA10" s="26">
        <v>0.0181818181818182</v>
      </c>
      <c r="GB10" s="18">
        <v>16</v>
      </c>
      <c r="GC10" s="18">
        <v>4532.91</v>
      </c>
      <c r="GD10" s="17">
        <v>299</v>
      </c>
      <c r="GE10" s="18">
        <v>1848</v>
      </c>
      <c r="GF10" s="18">
        <v>978</v>
      </c>
      <c r="GG10" s="26">
        <v>0.0143149284253579</v>
      </c>
      <c r="GH10" s="17">
        <v>12</v>
      </c>
      <c r="GI10" s="18">
        <v>3373.91</v>
      </c>
      <c r="GJ10" s="17">
        <v>299</v>
      </c>
      <c r="GK10" s="18">
        <v>1836</v>
      </c>
      <c r="GL10" s="18"/>
      <c r="GM10" s="26"/>
      <c r="GN10" s="17">
        <v>16</v>
      </c>
      <c r="GO10" s="18">
        <v>4485.39</v>
      </c>
      <c r="GP10" s="17">
        <v>299</v>
      </c>
      <c r="GQ10" s="17">
        <v>1820</v>
      </c>
      <c r="GR10" s="17"/>
      <c r="GS10" s="17"/>
      <c r="GT10" s="17"/>
      <c r="GU10" s="17"/>
      <c r="GV10" s="17"/>
      <c r="GW10" s="17"/>
      <c r="GX10" s="17"/>
      <c r="GY10" s="17"/>
      <c r="GZ10" s="17"/>
      <c r="HA10" s="16"/>
      <c r="HB10" s="16"/>
      <c r="HC10" s="16"/>
      <c r="HD10" s="16"/>
      <c r="HE10" s="41"/>
      <c r="HF10" s="41"/>
      <c r="HG10" s="41"/>
      <c r="HH10" s="41"/>
      <c r="HI10" s="18"/>
      <c r="HJ10" s="41"/>
      <c r="HK10" s="41"/>
      <c r="HL10" s="41"/>
      <c r="HM10" s="18"/>
      <c r="HN10" s="18"/>
      <c r="HO10" s="18"/>
      <c r="HP10" s="18"/>
      <c r="HQ10" s="18">
        <f t="shared" si="1"/>
        <v>1062</v>
      </c>
      <c r="HR10" s="18">
        <f t="shared" si="2"/>
        <v>273868.13</v>
      </c>
      <c r="HS10" s="18">
        <f t="shared" si="3"/>
        <v>1062</v>
      </c>
      <c r="HT10" s="18">
        <f t="shared" si="4"/>
        <v>273868.13</v>
      </c>
      <c r="HU10" s="145"/>
      <c r="HV10" s="146"/>
    </row>
    <row r="11" ht="16.5" spans="1:230">
      <c r="A11" s="16" t="s">
        <v>133</v>
      </c>
      <c r="B11" s="17" t="s">
        <v>35</v>
      </c>
      <c r="C11" s="18">
        <v>6939962753867</v>
      </c>
      <c r="D11" s="18">
        <v>576493751485</v>
      </c>
      <c r="E11" s="18" t="s">
        <v>144</v>
      </c>
      <c r="F11" s="17" t="s">
        <v>145</v>
      </c>
      <c r="G11" s="19" t="s">
        <v>378</v>
      </c>
      <c r="H11" s="17" t="s">
        <v>129</v>
      </c>
      <c r="I11" s="26">
        <f>VLOOKUP(C11,供应链!E:J,6,0)</f>
        <v>0</v>
      </c>
      <c r="J11" s="17">
        <f>VLOOKUP(C11,供应链!E:H,4,0)</f>
        <v>3</v>
      </c>
      <c r="K11" s="17">
        <f>VLOOKUP(C11,供应链!E:K,7,0)</f>
        <v>0</v>
      </c>
      <c r="L11" s="18" t="str">
        <f>VLOOKUP(C11,供应链!E:I,5,0)</f>
        <v>-</v>
      </c>
      <c r="M11" s="27">
        <f t="shared" si="0"/>
        <v>0.00208160585959093</v>
      </c>
      <c r="N11" s="17">
        <v>771</v>
      </c>
      <c r="O11" s="26">
        <v>0.0363164721141375</v>
      </c>
      <c r="P11" s="18">
        <v>27</v>
      </c>
      <c r="Q11" s="18">
        <v>9059.73</v>
      </c>
      <c r="R11" s="17">
        <v>399</v>
      </c>
      <c r="S11" s="17">
        <v>501</v>
      </c>
      <c r="T11" s="17">
        <v>739</v>
      </c>
      <c r="U11" s="26">
        <v>0.0148849797023004</v>
      </c>
      <c r="V11" s="18">
        <v>12</v>
      </c>
      <c r="W11" s="18">
        <v>4295.3</v>
      </c>
      <c r="X11" s="17">
        <v>399</v>
      </c>
      <c r="Y11" s="17">
        <v>481</v>
      </c>
      <c r="Z11" s="17">
        <v>656</v>
      </c>
      <c r="AA11" s="26">
        <v>0.0167682926829268</v>
      </c>
      <c r="AB11" s="18">
        <v>11</v>
      </c>
      <c r="AC11" s="18">
        <v>3843.51</v>
      </c>
      <c r="AD11" s="17">
        <v>399</v>
      </c>
      <c r="AE11" s="17">
        <v>443</v>
      </c>
      <c r="AF11" s="17">
        <v>638</v>
      </c>
      <c r="AG11" s="26">
        <v>0.0172413793103448</v>
      </c>
      <c r="AH11" s="18">
        <v>8</v>
      </c>
      <c r="AI11" s="18">
        <v>2861.31</v>
      </c>
      <c r="AJ11" s="17">
        <v>399</v>
      </c>
      <c r="AK11" s="17">
        <v>421</v>
      </c>
      <c r="AL11" s="17">
        <v>866</v>
      </c>
      <c r="AM11" s="26">
        <v>0.0092378752886836</v>
      </c>
      <c r="AN11" s="18">
        <v>6</v>
      </c>
      <c r="AO11" s="18">
        <v>2094</v>
      </c>
      <c r="AP11" s="17">
        <v>399</v>
      </c>
      <c r="AQ11" s="17">
        <v>409</v>
      </c>
      <c r="AR11" s="17">
        <v>973</v>
      </c>
      <c r="AS11" s="26">
        <v>0.0308324768756423</v>
      </c>
      <c r="AT11" s="18">
        <v>25</v>
      </c>
      <c r="AU11" s="18">
        <v>7895.35</v>
      </c>
      <c r="AV11" s="17">
        <v>399</v>
      </c>
      <c r="AW11" s="17">
        <v>357</v>
      </c>
      <c r="AX11" s="17">
        <v>717</v>
      </c>
      <c r="AY11" s="26">
        <v>0.0097629009762901</v>
      </c>
      <c r="AZ11" s="17">
        <v>7</v>
      </c>
      <c r="BA11" s="18">
        <v>2243</v>
      </c>
      <c r="BB11" s="17">
        <v>399</v>
      </c>
      <c r="BC11" s="17">
        <v>343</v>
      </c>
      <c r="BD11" s="17">
        <v>616</v>
      </c>
      <c r="BE11" s="32">
        <v>0.00974025974025974</v>
      </c>
      <c r="BF11" s="17">
        <v>6</v>
      </c>
      <c r="BG11" s="18">
        <v>2440.06</v>
      </c>
      <c r="BH11" s="17">
        <v>399</v>
      </c>
      <c r="BI11" s="17">
        <v>324</v>
      </c>
      <c r="BJ11" s="17">
        <v>593</v>
      </c>
      <c r="BK11" s="32">
        <v>0.015177065767285</v>
      </c>
      <c r="BL11" s="18">
        <v>6</v>
      </c>
      <c r="BM11" s="18">
        <v>2296.44</v>
      </c>
      <c r="BN11" s="17">
        <v>399</v>
      </c>
      <c r="BO11" s="17">
        <v>334</v>
      </c>
      <c r="BP11" s="17">
        <v>565</v>
      </c>
      <c r="BQ11" s="32">
        <v>0.00707964601769911</v>
      </c>
      <c r="BR11" s="18">
        <v>3</v>
      </c>
      <c r="BS11" s="18">
        <v>1221.21</v>
      </c>
      <c r="BT11" s="17">
        <v>399</v>
      </c>
      <c r="BU11" s="18">
        <v>334</v>
      </c>
      <c r="BV11" s="17">
        <v>536</v>
      </c>
      <c r="BW11" s="32">
        <v>0.0317164179104478</v>
      </c>
      <c r="BX11" s="18">
        <v>17</v>
      </c>
      <c r="BY11" s="18">
        <v>6018.85</v>
      </c>
      <c r="BZ11" s="17">
        <v>399</v>
      </c>
      <c r="CA11" s="18">
        <v>300</v>
      </c>
      <c r="CB11" s="18">
        <v>560</v>
      </c>
      <c r="CC11" s="32">
        <v>0.0196428571428571</v>
      </c>
      <c r="CD11" s="18">
        <v>12</v>
      </c>
      <c r="CE11" s="18">
        <v>4278</v>
      </c>
      <c r="CF11" s="17">
        <v>399</v>
      </c>
      <c r="CG11" s="18">
        <v>292</v>
      </c>
      <c r="CH11" s="33">
        <v>401</v>
      </c>
      <c r="CI11" s="32">
        <v>0.00997506234413965</v>
      </c>
      <c r="CJ11" s="18">
        <v>4</v>
      </c>
      <c r="CK11" s="18">
        <v>1445.38</v>
      </c>
      <c r="CL11" s="17">
        <v>399</v>
      </c>
      <c r="CM11" s="18">
        <v>298</v>
      </c>
      <c r="CN11" s="33">
        <v>443</v>
      </c>
      <c r="CO11" s="32">
        <v>0.0293453724604966</v>
      </c>
      <c r="CP11" s="17">
        <v>12</v>
      </c>
      <c r="CQ11" s="18">
        <v>4475.79</v>
      </c>
      <c r="CR11" s="17">
        <v>399</v>
      </c>
      <c r="CS11" s="17">
        <v>274</v>
      </c>
      <c r="CT11" s="33">
        <v>516</v>
      </c>
      <c r="CU11" s="32">
        <v>0.0213178294573643</v>
      </c>
      <c r="CV11" s="17">
        <v>6</v>
      </c>
      <c r="CW11" s="18">
        <v>2052.11</v>
      </c>
      <c r="CX11" s="17">
        <v>399</v>
      </c>
      <c r="CY11" s="17">
        <v>273</v>
      </c>
      <c r="CZ11" s="33">
        <v>516</v>
      </c>
      <c r="DA11" s="32">
        <v>0.0213178294573643</v>
      </c>
      <c r="DB11" s="18">
        <v>8</v>
      </c>
      <c r="DC11" s="18">
        <v>2813.34</v>
      </c>
      <c r="DD11" s="17">
        <v>399</v>
      </c>
      <c r="DE11" s="18">
        <v>264</v>
      </c>
      <c r="DF11" s="33">
        <v>553</v>
      </c>
      <c r="DG11" s="32">
        <v>0.0216998191681736</v>
      </c>
      <c r="DH11" s="18">
        <v>12</v>
      </c>
      <c r="DI11" s="18">
        <v>4151.31</v>
      </c>
      <c r="DJ11" s="17">
        <v>399</v>
      </c>
      <c r="DK11" s="18">
        <v>264</v>
      </c>
      <c r="DL11" s="18">
        <v>565</v>
      </c>
      <c r="DM11" s="26">
        <v>0.015929203539823</v>
      </c>
      <c r="DN11" s="18">
        <v>8</v>
      </c>
      <c r="DO11" s="18">
        <v>2898.66</v>
      </c>
      <c r="DP11" s="17">
        <v>399</v>
      </c>
      <c r="DQ11" s="18">
        <v>204</v>
      </c>
      <c r="DR11" s="18">
        <v>594</v>
      </c>
      <c r="DS11" s="26">
        <v>0.0252525252525253</v>
      </c>
      <c r="DT11" s="18">
        <v>14</v>
      </c>
      <c r="DU11" s="18">
        <v>4822.42</v>
      </c>
      <c r="DV11" s="17">
        <v>399</v>
      </c>
      <c r="DW11" s="18">
        <v>208</v>
      </c>
      <c r="DX11" s="18"/>
      <c r="DY11" s="26"/>
      <c r="DZ11" s="18">
        <v>7</v>
      </c>
      <c r="EA11" s="18">
        <v>2588.37</v>
      </c>
      <c r="EB11" s="17">
        <v>399</v>
      </c>
      <c r="EC11" s="18">
        <v>194</v>
      </c>
      <c r="ED11" s="18">
        <v>255</v>
      </c>
      <c r="EE11" s="26">
        <f t="shared" si="5"/>
        <v>0.0235294117647059</v>
      </c>
      <c r="EF11" s="17">
        <v>6</v>
      </c>
      <c r="EG11" s="18">
        <v>2239.31</v>
      </c>
      <c r="EH11" s="17">
        <v>399</v>
      </c>
      <c r="EI11" s="17">
        <v>172</v>
      </c>
      <c r="EJ11" s="18">
        <v>255</v>
      </c>
      <c r="EK11" s="26">
        <f t="shared" si="6"/>
        <v>0.00784313725490196</v>
      </c>
      <c r="EL11" s="17">
        <v>2</v>
      </c>
      <c r="EM11" s="18">
        <v>753</v>
      </c>
      <c r="EN11" s="17">
        <v>399</v>
      </c>
      <c r="EO11" s="17">
        <v>172</v>
      </c>
      <c r="EP11" s="18">
        <v>255</v>
      </c>
      <c r="EQ11" s="26">
        <f t="shared" si="7"/>
        <v>0.00784313725490196</v>
      </c>
      <c r="ER11" s="17">
        <v>2</v>
      </c>
      <c r="ES11" s="18">
        <v>768</v>
      </c>
      <c r="ET11" s="17">
        <v>399</v>
      </c>
      <c r="EU11" s="17">
        <v>172</v>
      </c>
      <c r="EV11" s="18">
        <v>658</v>
      </c>
      <c r="EW11" s="26">
        <v>0.00303951367781155</v>
      </c>
      <c r="EX11" s="17">
        <v>1</v>
      </c>
      <c r="EY11" s="18">
        <v>374.09</v>
      </c>
      <c r="EZ11" s="17">
        <v>399</v>
      </c>
      <c r="FA11" s="17">
        <v>172</v>
      </c>
      <c r="FB11" s="18">
        <v>282</v>
      </c>
      <c r="FC11" s="26">
        <v>0.0141843971631206</v>
      </c>
      <c r="FD11" s="17">
        <v>4</v>
      </c>
      <c r="FE11" s="18">
        <v>1476</v>
      </c>
      <c r="FF11" s="17">
        <v>399</v>
      </c>
      <c r="FG11" s="17">
        <v>166</v>
      </c>
      <c r="FH11" s="18">
        <v>314</v>
      </c>
      <c r="FI11" s="26">
        <v>0.00636942675159236</v>
      </c>
      <c r="FJ11" s="18">
        <v>3</v>
      </c>
      <c r="FK11" s="18">
        <v>1117</v>
      </c>
      <c r="FL11" s="17">
        <v>399</v>
      </c>
      <c r="FM11" s="17">
        <v>162</v>
      </c>
      <c r="FN11" s="18">
        <v>302</v>
      </c>
      <c r="FO11" s="26">
        <v>0.0033112582781457</v>
      </c>
      <c r="FP11" s="18">
        <v>1</v>
      </c>
      <c r="FQ11" s="18">
        <v>399</v>
      </c>
      <c r="FR11" s="17">
        <v>399</v>
      </c>
      <c r="FS11" s="17">
        <v>160</v>
      </c>
      <c r="FT11" s="18">
        <v>359</v>
      </c>
      <c r="FU11" s="26">
        <v>0.011142061281337</v>
      </c>
      <c r="FV11" s="18">
        <v>5</v>
      </c>
      <c r="FW11" s="18">
        <v>1875</v>
      </c>
      <c r="FX11" s="17">
        <v>399</v>
      </c>
      <c r="FY11" s="18">
        <v>152</v>
      </c>
      <c r="FZ11" s="18">
        <v>354</v>
      </c>
      <c r="GA11" s="26">
        <v>0.00847457627118644</v>
      </c>
      <c r="GB11" s="18">
        <v>3</v>
      </c>
      <c r="GC11" s="18">
        <v>1117</v>
      </c>
      <c r="GD11" s="17">
        <v>399</v>
      </c>
      <c r="GE11" s="18">
        <v>146</v>
      </c>
      <c r="GF11" s="18">
        <v>430</v>
      </c>
      <c r="GG11" s="26">
        <v>0.00232558139534884</v>
      </c>
      <c r="GH11" s="17">
        <v>1</v>
      </c>
      <c r="GI11" s="18">
        <v>379</v>
      </c>
      <c r="GJ11" s="17">
        <v>399</v>
      </c>
      <c r="GK11" s="18">
        <v>144</v>
      </c>
      <c r="GL11" s="18"/>
      <c r="GM11" s="26"/>
      <c r="GN11" s="17">
        <v>2</v>
      </c>
      <c r="GO11" s="18">
        <v>798</v>
      </c>
      <c r="GP11" s="17">
        <v>399</v>
      </c>
      <c r="GQ11" s="17">
        <v>140</v>
      </c>
      <c r="GR11" s="17"/>
      <c r="GS11" s="17"/>
      <c r="GT11" s="17"/>
      <c r="GU11" s="17"/>
      <c r="GV11" s="17"/>
      <c r="GW11" s="17"/>
      <c r="GX11" s="17"/>
      <c r="GY11" s="17"/>
      <c r="GZ11" s="17"/>
      <c r="HA11" s="16"/>
      <c r="HB11" s="16"/>
      <c r="HC11" s="16"/>
      <c r="HD11" s="16"/>
      <c r="HE11" s="41"/>
      <c r="HF11" s="41"/>
      <c r="HG11" s="41"/>
      <c r="HH11" s="41"/>
      <c r="HI11" s="18"/>
      <c r="HJ11" s="41"/>
      <c r="HK11" s="41"/>
      <c r="HL11" s="41"/>
      <c r="HM11" s="18"/>
      <c r="HN11" s="18"/>
      <c r="HO11" s="18"/>
      <c r="HP11" s="18"/>
      <c r="HQ11" s="18">
        <f t="shared" si="1"/>
        <v>241</v>
      </c>
      <c r="HR11" s="18">
        <f t="shared" si="2"/>
        <v>85089.54</v>
      </c>
      <c r="HS11" s="18">
        <f t="shared" si="3"/>
        <v>241</v>
      </c>
      <c r="HT11" s="18">
        <f t="shared" si="4"/>
        <v>85089.54</v>
      </c>
      <c r="HU11" s="145"/>
      <c r="HV11" s="146"/>
    </row>
    <row r="12" ht="16.5" spans="1:230">
      <c r="A12" s="16"/>
      <c r="B12" s="20" t="s">
        <v>35</v>
      </c>
      <c r="C12" s="18">
        <v>6939962731049</v>
      </c>
      <c r="D12" s="18">
        <v>581837220580</v>
      </c>
      <c r="E12" s="18">
        <v>21061011000009</v>
      </c>
      <c r="F12" s="17" t="s">
        <v>147</v>
      </c>
      <c r="G12" s="19" t="s">
        <v>381</v>
      </c>
      <c r="H12" s="17" t="s">
        <v>129</v>
      </c>
      <c r="I12" s="26">
        <f>VLOOKUP(C12,供应链!E:J,6,0)</f>
        <v>1.04166666666667</v>
      </c>
      <c r="J12" s="17">
        <f>VLOOKUP(C12,供应链!E:H,4,0)</f>
        <v>327</v>
      </c>
      <c r="K12" s="17">
        <f>VLOOKUP(C12,供应链!E:K,7,0)</f>
        <v>12</v>
      </c>
      <c r="L12" s="18">
        <f>VLOOKUP(C12,供应链!E:I,5,0)</f>
        <v>38.9016393442623</v>
      </c>
      <c r="M12" s="27">
        <f t="shared" si="0"/>
        <v>0.00378316749585406</v>
      </c>
      <c r="N12" s="17">
        <v>665</v>
      </c>
      <c r="O12" s="26">
        <v>0.0330827067669173</v>
      </c>
      <c r="P12" s="18">
        <v>22</v>
      </c>
      <c r="Q12" s="18">
        <v>3164.84</v>
      </c>
      <c r="R12" s="17">
        <v>179</v>
      </c>
      <c r="S12" s="17">
        <v>520</v>
      </c>
      <c r="T12" s="17">
        <v>818</v>
      </c>
      <c r="U12" s="26">
        <v>0.0158924205378973</v>
      </c>
      <c r="V12" s="18">
        <v>11</v>
      </c>
      <c r="W12" s="18">
        <v>1654.2</v>
      </c>
      <c r="X12" s="17">
        <v>179</v>
      </c>
      <c r="Y12" s="17">
        <v>509</v>
      </c>
      <c r="Z12" s="17">
        <v>697</v>
      </c>
      <c r="AA12" s="26">
        <v>0.0258249641319943</v>
      </c>
      <c r="AB12" s="18">
        <v>18</v>
      </c>
      <c r="AC12" s="18">
        <v>2692.92</v>
      </c>
      <c r="AD12" s="17">
        <v>179</v>
      </c>
      <c r="AE12" s="17">
        <v>507</v>
      </c>
      <c r="AF12" s="17">
        <v>703</v>
      </c>
      <c r="AG12" s="26">
        <v>0.0227596017069701</v>
      </c>
      <c r="AH12" s="18">
        <v>13</v>
      </c>
      <c r="AI12" s="18">
        <v>2008.13</v>
      </c>
      <c r="AJ12" s="17">
        <v>179</v>
      </c>
      <c r="AK12" s="17">
        <v>520</v>
      </c>
      <c r="AL12" s="17">
        <v>1051</v>
      </c>
      <c r="AM12" s="26">
        <v>0.0161750713606089</v>
      </c>
      <c r="AN12" s="18">
        <v>13</v>
      </c>
      <c r="AO12" s="18">
        <v>1968.75</v>
      </c>
      <c r="AP12" s="17">
        <v>179</v>
      </c>
      <c r="AQ12" s="17">
        <v>530</v>
      </c>
      <c r="AR12" s="17">
        <v>1024</v>
      </c>
      <c r="AS12" s="26">
        <v>0.033203125</v>
      </c>
      <c r="AT12" s="18">
        <v>30</v>
      </c>
      <c r="AU12" s="18">
        <v>4567.12</v>
      </c>
      <c r="AV12" s="17">
        <v>179</v>
      </c>
      <c r="AW12" s="17">
        <v>803</v>
      </c>
      <c r="AX12" s="17">
        <v>944</v>
      </c>
      <c r="AY12" s="26">
        <v>0.0338983050847458</v>
      </c>
      <c r="AZ12" s="17">
        <v>25</v>
      </c>
      <c r="BA12" s="18">
        <v>3742.17</v>
      </c>
      <c r="BB12" s="17">
        <v>179</v>
      </c>
      <c r="BC12" s="17">
        <v>784</v>
      </c>
      <c r="BD12" s="17">
        <v>904</v>
      </c>
      <c r="BE12" s="32">
        <v>0.0519911504424779</v>
      </c>
      <c r="BF12" s="17">
        <v>41</v>
      </c>
      <c r="BG12" s="18">
        <v>6233.53</v>
      </c>
      <c r="BH12" s="17">
        <v>179</v>
      </c>
      <c r="BI12" s="17">
        <v>652</v>
      </c>
      <c r="BJ12" s="17">
        <v>890</v>
      </c>
      <c r="BK12" s="32">
        <v>0.0303370786516854</v>
      </c>
      <c r="BL12" s="18">
        <v>23</v>
      </c>
      <c r="BM12" s="18">
        <v>3458.48</v>
      </c>
      <c r="BN12" s="17">
        <v>179</v>
      </c>
      <c r="BO12" s="17">
        <v>630</v>
      </c>
      <c r="BP12" s="17">
        <v>900</v>
      </c>
      <c r="BQ12" s="32">
        <v>0.0466666666666667</v>
      </c>
      <c r="BR12" s="18">
        <v>40</v>
      </c>
      <c r="BS12" s="18">
        <v>6095.06</v>
      </c>
      <c r="BT12" s="17">
        <v>179</v>
      </c>
      <c r="BU12" s="18">
        <v>590</v>
      </c>
      <c r="BV12" s="17">
        <v>782</v>
      </c>
      <c r="BW12" s="32">
        <v>0.030690537084399</v>
      </c>
      <c r="BX12" s="18">
        <v>22</v>
      </c>
      <c r="BY12" s="18">
        <v>3327.57</v>
      </c>
      <c r="BZ12" s="17">
        <v>179</v>
      </c>
      <c r="CA12" s="18">
        <v>637</v>
      </c>
      <c r="CB12" s="18">
        <v>598</v>
      </c>
      <c r="CC12" s="32">
        <v>0.0301003344481605</v>
      </c>
      <c r="CD12" s="18">
        <v>16</v>
      </c>
      <c r="CE12" s="18">
        <v>2425.58</v>
      </c>
      <c r="CF12" s="17">
        <v>179</v>
      </c>
      <c r="CG12" s="18">
        <v>641</v>
      </c>
      <c r="CH12" s="33">
        <v>523</v>
      </c>
      <c r="CI12" s="32">
        <v>0.0286806883365201</v>
      </c>
      <c r="CJ12" s="18">
        <v>15</v>
      </c>
      <c r="CK12" s="18">
        <v>2308.05</v>
      </c>
      <c r="CL12" s="17">
        <v>179</v>
      </c>
      <c r="CM12" s="18">
        <v>638</v>
      </c>
      <c r="CN12" s="33">
        <v>600</v>
      </c>
      <c r="CO12" s="32">
        <v>0.0283333333333333</v>
      </c>
      <c r="CP12" s="17">
        <v>13</v>
      </c>
      <c r="CQ12" s="18">
        <v>1972.81</v>
      </c>
      <c r="CR12" s="17">
        <v>179</v>
      </c>
      <c r="CS12" s="17">
        <v>625</v>
      </c>
      <c r="CT12" s="33">
        <v>591</v>
      </c>
      <c r="CU12" s="32">
        <v>0.0169204737732657</v>
      </c>
      <c r="CV12" s="17">
        <v>9</v>
      </c>
      <c r="CW12" s="18">
        <v>1409.06</v>
      </c>
      <c r="CX12" s="17">
        <v>179</v>
      </c>
      <c r="CY12" s="17">
        <v>428</v>
      </c>
      <c r="CZ12" s="33">
        <v>591</v>
      </c>
      <c r="DA12" s="32">
        <v>0.0169204737732657</v>
      </c>
      <c r="DB12" s="18">
        <v>4</v>
      </c>
      <c r="DC12" s="18">
        <v>729.83</v>
      </c>
      <c r="DD12" s="17">
        <v>179</v>
      </c>
      <c r="DE12" s="18">
        <v>535</v>
      </c>
      <c r="DF12" s="33">
        <v>656</v>
      </c>
      <c r="DG12" s="32">
        <v>0.0274390243902439</v>
      </c>
      <c r="DH12" s="18">
        <v>15</v>
      </c>
      <c r="DI12" s="18">
        <v>2412.92</v>
      </c>
      <c r="DJ12" s="17">
        <v>179</v>
      </c>
      <c r="DK12" s="18">
        <v>535</v>
      </c>
      <c r="DL12" s="18">
        <v>685</v>
      </c>
      <c r="DM12" s="26">
        <v>0.018978102189781</v>
      </c>
      <c r="DN12" s="18">
        <v>13</v>
      </c>
      <c r="DO12" s="18">
        <v>1938.9</v>
      </c>
      <c r="DP12" s="17">
        <v>179</v>
      </c>
      <c r="DQ12" s="18">
        <v>441</v>
      </c>
      <c r="DR12" s="18">
        <v>716</v>
      </c>
      <c r="DS12" s="26">
        <v>0.0251396648044693</v>
      </c>
      <c r="DT12" s="18">
        <v>17</v>
      </c>
      <c r="DU12" s="18">
        <v>2578.98</v>
      </c>
      <c r="DV12" s="17">
        <v>179</v>
      </c>
      <c r="DW12" s="18">
        <v>551</v>
      </c>
      <c r="DX12" s="18"/>
      <c r="DY12" s="26"/>
      <c r="DZ12" s="18">
        <v>7</v>
      </c>
      <c r="EA12" s="18">
        <v>1383</v>
      </c>
      <c r="EB12" s="17">
        <v>179</v>
      </c>
      <c r="EC12" s="18">
        <v>544</v>
      </c>
      <c r="ED12" s="18">
        <v>301</v>
      </c>
      <c r="EE12" s="26">
        <f t="shared" si="5"/>
        <v>0.00996677740863787</v>
      </c>
      <c r="EF12" s="17">
        <v>3</v>
      </c>
      <c r="EG12" s="18">
        <v>542.85</v>
      </c>
      <c r="EH12" s="17">
        <v>179</v>
      </c>
      <c r="EI12" s="17">
        <v>531</v>
      </c>
      <c r="EJ12" s="18">
        <v>301</v>
      </c>
      <c r="EK12" s="26">
        <f t="shared" si="6"/>
        <v>0.00996677740863787</v>
      </c>
      <c r="EL12" s="17">
        <v>3</v>
      </c>
      <c r="EM12" s="18">
        <v>577</v>
      </c>
      <c r="EN12" s="17">
        <v>179</v>
      </c>
      <c r="EO12" s="17">
        <v>531</v>
      </c>
      <c r="EP12" s="18">
        <v>301</v>
      </c>
      <c r="EQ12" s="26">
        <f t="shared" si="7"/>
        <v>0.00332225913621262</v>
      </c>
      <c r="ER12" s="17">
        <v>1</v>
      </c>
      <c r="ES12" s="18">
        <v>179</v>
      </c>
      <c r="ET12" s="17">
        <v>179</v>
      </c>
      <c r="EU12" s="17">
        <v>531</v>
      </c>
      <c r="EV12" s="18">
        <v>534</v>
      </c>
      <c r="EW12" s="26">
        <v>0.0149812734082397</v>
      </c>
      <c r="EX12" s="17">
        <v>6</v>
      </c>
      <c r="EY12" s="18">
        <v>908.09</v>
      </c>
      <c r="EZ12" s="17">
        <v>179</v>
      </c>
      <c r="FA12" s="17">
        <v>531</v>
      </c>
      <c r="FB12" s="18">
        <v>389</v>
      </c>
      <c r="FC12" s="26">
        <v>0.0154241645244216</v>
      </c>
      <c r="FD12" s="17">
        <v>5</v>
      </c>
      <c r="FE12" s="18">
        <v>741.67</v>
      </c>
      <c r="FF12" s="17">
        <v>179</v>
      </c>
      <c r="FG12" s="17">
        <v>526</v>
      </c>
      <c r="FH12" s="18">
        <v>482</v>
      </c>
      <c r="FI12" s="26">
        <v>0.0228215767634855</v>
      </c>
      <c r="FJ12" s="18">
        <v>11</v>
      </c>
      <c r="FK12" s="18">
        <v>1718.72</v>
      </c>
      <c r="FL12" s="17">
        <v>179</v>
      </c>
      <c r="FM12" s="17">
        <v>516</v>
      </c>
      <c r="FN12" s="18">
        <v>509</v>
      </c>
      <c r="FO12" s="26">
        <v>0.00982318271119843</v>
      </c>
      <c r="FP12" s="18">
        <v>5</v>
      </c>
      <c r="FQ12" s="18">
        <v>746.98</v>
      </c>
      <c r="FR12" s="17">
        <v>179</v>
      </c>
      <c r="FS12" s="17">
        <v>513</v>
      </c>
      <c r="FT12" s="18">
        <v>447</v>
      </c>
      <c r="FU12" s="26">
        <v>0.0223713646532438</v>
      </c>
      <c r="FV12" s="18">
        <v>9</v>
      </c>
      <c r="FW12" s="18">
        <v>1345.64</v>
      </c>
      <c r="FX12" s="17">
        <v>179</v>
      </c>
      <c r="FY12" s="18">
        <v>506</v>
      </c>
      <c r="FZ12" s="18">
        <v>574</v>
      </c>
      <c r="GA12" s="26">
        <v>0.024390243902439</v>
      </c>
      <c r="GB12" s="18">
        <v>13</v>
      </c>
      <c r="GC12" s="18">
        <v>1909.73</v>
      </c>
      <c r="GD12" s="17">
        <v>179</v>
      </c>
      <c r="GE12" s="18">
        <v>494</v>
      </c>
      <c r="GF12" s="18">
        <v>586</v>
      </c>
      <c r="GG12" s="26">
        <v>0.0136518771331058</v>
      </c>
      <c r="GH12" s="17">
        <v>6</v>
      </c>
      <c r="GI12" s="18">
        <v>874.45</v>
      </c>
      <c r="GJ12" s="17">
        <v>179</v>
      </c>
      <c r="GK12" s="18">
        <v>489</v>
      </c>
      <c r="GL12" s="18"/>
      <c r="GM12" s="26"/>
      <c r="GN12" s="17">
        <v>9</v>
      </c>
      <c r="GO12" s="18">
        <v>1351</v>
      </c>
      <c r="GP12" s="17">
        <v>179</v>
      </c>
      <c r="GQ12" s="17">
        <v>480</v>
      </c>
      <c r="GR12" s="17"/>
      <c r="GS12" s="17"/>
      <c r="GT12" s="17"/>
      <c r="GU12" s="17"/>
      <c r="GV12" s="17"/>
      <c r="GW12" s="17"/>
      <c r="GX12" s="17"/>
      <c r="GY12" s="17"/>
      <c r="GZ12" s="17"/>
      <c r="HA12" s="16"/>
      <c r="HB12" s="16"/>
      <c r="HC12" s="16"/>
      <c r="HD12" s="16"/>
      <c r="HE12" s="41"/>
      <c r="HF12" s="41"/>
      <c r="HG12" s="41"/>
      <c r="HH12" s="41"/>
      <c r="HI12" s="18"/>
      <c r="HJ12" s="41"/>
      <c r="HK12" s="41"/>
      <c r="HL12" s="41"/>
      <c r="HM12" s="18"/>
      <c r="HN12" s="18"/>
      <c r="HO12" s="18"/>
      <c r="HP12" s="18"/>
      <c r="HQ12" s="18">
        <f t="shared" si="1"/>
        <v>438</v>
      </c>
      <c r="HR12" s="18">
        <f t="shared" si="2"/>
        <v>66967.03</v>
      </c>
      <c r="HS12" s="18">
        <f t="shared" si="3"/>
        <v>438</v>
      </c>
      <c r="HT12" s="18">
        <f t="shared" si="4"/>
        <v>66967.03</v>
      </c>
      <c r="HU12" s="145"/>
      <c r="HV12" s="146"/>
    </row>
    <row r="13" ht="16.5" spans="1:230">
      <c r="A13" s="16"/>
      <c r="B13" s="20" t="s">
        <v>35</v>
      </c>
      <c r="C13" s="18">
        <v>6939962759098</v>
      </c>
      <c r="D13" s="18">
        <v>584740907378</v>
      </c>
      <c r="E13" s="18">
        <v>21061010002767</v>
      </c>
      <c r="F13" s="17" t="s">
        <v>149</v>
      </c>
      <c r="G13" s="19" t="s">
        <v>382</v>
      </c>
      <c r="H13" s="17" t="s">
        <v>129</v>
      </c>
      <c r="I13" s="26">
        <f>VLOOKUP(C13,供应链!E:J,6,0)</f>
        <v>1</v>
      </c>
      <c r="J13" s="17">
        <f>VLOOKUP(C13,供应链!E:H,4,0)</f>
        <v>2324</v>
      </c>
      <c r="K13" s="17">
        <f>VLOOKUP(C13,供应链!E:K,7,0)</f>
        <v>2</v>
      </c>
      <c r="L13" s="18">
        <f>VLOOKUP(C13,供应链!E:I,5,0)</f>
        <v>18.6701627514085</v>
      </c>
      <c r="M13" s="27">
        <f t="shared" si="0"/>
        <v>0.029246130458817</v>
      </c>
      <c r="N13" s="17">
        <v>2349</v>
      </c>
      <c r="O13" s="26">
        <v>0.031502767134951</v>
      </c>
      <c r="P13" s="18">
        <v>60</v>
      </c>
      <c r="Q13" s="18">
        <v>8879</v>
      </c>
      <c r="R13" s="17">
        <v>159</v>
      </c>
      <c r="S13" s="17">
        <v>10085</v>
      </c>
      <c r="T13" s="17">
        <v>2558</v>
      </c>
      <c r="U13" s="26">
        <v>0.0336200156372166</v>
      </c>
      <c r="V13" s="18">
        <v>75</v>
      </c>
      <c r="W13" s="18">
        <v>11969.52</v>
      </c>
      <c r="X13" s="17">
        <v>159</v>
      </c>
      <c r="Y13" s="17">
        <v>10069</v>
      </c>
      <c r="Z13" s="17">
        <v>2523</v>
      </c>
      <c r="AA13" s="26">
        <v>0.0344827586206897</v>
      </c>
      <c r="AB13" s="18">
        <v>86</v>
      </c>
      <c r="AC13" s="18">
        <v>13625.41</v>
      </c>
      <c r="AD13" s="17">
        <v>159</v>
      </c>
      <c r="AE13" s="17">
        <v>9811</v>
      </c>
      <c r="AF13" s="17">
        <v>2472</v>
      </c>
      <c r="AG13" s="26">
        <v>0.0279126213592233</v>
      </c>
      <c r="AH13" s="18">
        <v>61</v>
      </c>
      <c r="AI13" s="18">
        <v>9623.03</v>
      </c>
      <c r="AJ13" s="17">
        <v>159</v>
      </c>
      <c r="AK13" s="17">
        <v>9849</v>
      </c>
      <c r="AL13" s="17">
        <v>2838</v>
      </c>
      <c r="AM13" s="26">
        <v>0.0123326286116984</v>
      </c>
      <c r="AN13" s="18">
        <v>32</v>
      </c>
      <c r="AO13" s="18">
        <v>5077.41</v>
      </c>
      <c r="AP13" s="17">
        <v>159</v>
      </c>
      <c r="AQ13" s="17">
        <v>9779</v>
      </c>
      <c r="AR13" s="17">
        <v>5534</v>
      </c>
      <c r="AS13" s="26">
        <v>0.0648717022045537</v>
      </c>
      <c r="AT13" s="18">
        <v>339</v>
      </c>
      <c r="AU13" s="18">
        <v>37568.87</v>
      </c>
      <c r="AV13" s="17">
        <v>159</v>
      </c>
      <c r="AW13" s="17">
        <v>9169</v>
      </c>
      <c r="AX13" s="17">
        <v>5023</v>
      </c>
      <c r="AY13" s="26">
        <v>0.0579335058729843</v>
      </c>
      <c r="AZ13" s="17">
        <v>262</v>
      </c>
      <c r="BA13" s="18">
        <v>29947.38</v>
      </c>
      <c r="BB13" s="17">
        <v>159</v>
      </c>
      <c r="BC13" s="17">
        <v>8697</v>
      </c>
      <c r="BD13" s="17">
        <v>4604</v>
      </c>
      <c r="BE13" s="32">
        <v>0.0527801911381407</v>
      </c>
      <c r="BF13" s="17">
        <v>217</v>
      </c>
      <c r="BG13" s="18">
        <v>24963.01</v>
      </c>
      <c r="BH13" s="17">
        <v>159</v>
      </c>
      <c r="BI13" s="17">
        <v>8331</v>
      </c>
      <c r="BJ13" s="17">
        <v>4107</v>
      </c>
      <c r="BK13" s="32">
        <v>0.0413927440954468</v>
      </c>
      <c r="BL13" s="18">
        <v>158</v>
      </c>
      <c r="BM13" s="18">
        <v>18196.31</v>
      </c>
      <c r="BN13" s="17">
        <v>159</v>
      </c>
      <c r="BO13" s="17">
        <v>8151</v>
      </c>
      <c r="BP13" s="17">
        <v>3769</v>
      </c>
      <c r="BQ13" s="32">
        <v>0.0578402759352613</v>
      </c>
      <c r="BR13" s="18">
        <v>200</v>
      </c>
      <c r="BS13" s="18">
        <v>23880.21</v>
      </c>
      <c r="BT13" s="17">
        <v>159</v>
      </c>
      <c r="BU13" s="18">
        <v>7869</v>
      </c>
      <c r="BV13" s="17">
        <v>2719</v>
      </c>
      <c r="BW13" s="32">
        <v>0.0246414122839279</v>
      </c>
      <c r="BX13" s="18">
        <v>63</v>
      </c>
      <c r="BY13" s="18">
        <v>9587.81</v>
      </c>
      <c r="BZ13" s="17">
        <v>159</v>
      </c>
      <c r="CA13" s="18">
        <v>7745</v>
      </c>
      <c r="CB13" s="18">
        <v>2268</v>
      </c>
      <c r="CC13" s="32">
        <v>0.0194003527336861</v>
      </c>
      <c r="CD13" s="18">
        <v>40</v>
      </c>
      <c r="CE13" s="18">
        <v>6333.17</v>
      </c>
      <c r="CF13" s="17">
        <v>159</v>
      </c>
      <c r="CG13" s="18">
        <v>7789</v>
      </c>
      <c r="CH13" s="33">
        <v>1965</v>
      </c>
      <c r="CI13" s="32">
        <v>0.0315521628498728</v>
      </c>
      <c r="CJ13" s="18">
        <v>64</v>
      </c>
      <c r="CK13" s="18">
        <v>9935.35</v>
      </c>
      <c r="CL13" s="17">
        <v>159</v>
      </c>
      <c r="CM13" s="18">
        <v>7669</v>
      </c>
      <c r="CN13" s="33">
        <v>1703</v>
      </c>
      <c r="CO13" s="32">
        <v>0.0352319436288902</v>
      </c>
      <c r="CP13" s="17">
        <v>55</v>
      </c>
      <c r="CQ13" s="18">
        <v>8684.38</v>
      </c>
      <c r="CR13" s="17">
        <v>159</v>
      </c>
      <c r="CS13" s="17">
        <v>7575</v>
      </c>
      <c r="CT13" s="33">
        <v>1792</v>
      </c>
      <c r="CU13" s="32">
        <v>0.0390625</v>
      </c>
      <c r="CV13" s="17">
        <v>67</v>
      </c>
      <c r="CW13" s="18">
        <v>10486.44</v>
      </c>
      <c r="CX13" s="17">
        <v>159</v>
      </c>
      <c r="CY13" s="17">
        <v>7541</v>
      </c>
      <c r="CZ13" s="33">
        <v>1792</v>
      </c>
      <c r="DA13" s="32">
        <v>0.0390625</v>
      </c>
      <c r="DB13" s="18">
        <v>49</v>
      </c>
      <c r="DC13" s="18">
        <v>7439.56</v>
      </c>
      <c r="DD13" s="17">
        <v>159</v>
      </c>
      <c r="DE13" s="18">
        <v>7443</v>
      </c>
      <c r="DF13" s="33">
        <v>1532</v>
      </c>
      <c r="DG13" s="32">
        <v>0.0287206266318538</v>
      </c>
      <c r="DH13" s="18">
        <v>61</v>
      </c>
      <c r="DI13" s="18">
        <v>8377.03999999999</v>
      </c>
      <c r="DJ13" s="17">
        <v>159</v>
      </c>
      <c r="DK13" s="18">
        <v>7443</v>
      </c>
      <c r="DL13" s="18">
        <v>1745</v>
      </c>
      <c r="DM13" s="26">
        <v>0.0292263610315186</v>
      </c>
      <c r="DN13" s="18">
        <v>47</v>
      </c>
      <c r="DO13" s="18">
        <v>7475.13</v>
      </c>
      <c r="DP13" s="17">
        <v>159</v>
      </c>
      <c r="DQ13" s="18">
        <v>5571</v>
      </c>
      <c r="DR13" s="18">
        <v>1786</v>
      </c>
      <c r="DS13" s="26">
        <v>0.0358342665173572</v>
      </c>
      <c r="DT13" s="18">
        <v>54</v>
      </c>
      <c r="DU13" s="18">
        <v>8359.45</v>
      </c>
      <c r="DV13" s="17">
        <v>159</v>
      </c>
      <c r="DW13" s="18">
        <v>7475</v>
      </c>
      <c r="DX13" s="18"/>
      <c r="DY13" s="26"/>
      <c r="DZ13" s="18">
        <v>43</v>
      </c>
      <c r="EA13" s="18">
        <v>6769.32</v>
      </c>
      <c r="EB13" s="17">
        <v>159</v>
      </c>
      <c r="EC13" s="18">
        <v>7409</v>
      </c>
      <c r="ED13" s="18">
        <v>1086</v>
      </c>
      <c r="EE13" s="26">
        <f t="shared" si="5"/>
        <v>0.0506445672191529</v>
      </c>
      <c r="EF13" s="17">
        <v>55</v>
      </c>
      <c r="EG13" s="18">
        <v>8110.06</v>
      </c>
      <c r="EH13" s="17">
        <v>159</v>
      </c>
      <c r="EI13" s="17">
        <v>4174</v>
      </c>
      <c r="EJ13" s="18">
        <v>1086</v>
      </c>
      <c r="EK13" s="26">
        <f t="shared" si="6"/>
        <v>0.00368324125230203</v>
      </c>
      <c r="EL13" s="17">
        <v>4</v>
      </c>
      <c r="EM13" s="18">
        <v>580</v>
      </c>
      <c r="EN13" s="17">
        <v>159</v>
      </c>
      <c r="EO13" s="17">
        <v>4174</v>
      </c>
      <c r="EP13" s="18">
        <v>1086</v>
      </c>
      <c r="EQ13" s="26">
        <f t="shared" si="7"/>
        <v>0.0165745856353591</v>
      </c>
      <c r="ER13" s="17">
        <v>18</v>
      </c>
      <c r="ES13" s="18">
        <v>2778.89</v>
      </c>
      <c r="ET13" s="17">
        <v>159</v>
      </c>
      <c r="EU13" s="17">
        <v>4174</v>
      </c>
      <c r="EV13" s="18">
        <v>4226</v>
      </c>
      <c r="EW13" s="26">
        <v>0.47681022243256</v>
      </c>
      <c r="EX13" s="17">
        <v>690</v>
      </c>
      <c r="EY13" s="18">
        <v>275497.43</v>
      </c>
      <c r="EZ13" s="17">
        <v>399</v>
      </c>
      <c r="FA13" s="17">
        <v>4174</v>
      </c>
      <c r="FB13" s="18">
        <v>1512</v>
      </c>
      <c r="FC13" s="26">
        <v>0.0205026455026455</v>
      </c>
      <c r="FD13" s="17">
        <v>18</v>
      </c>
      <c r="FE13" s="18">
        <v>2780.1</v>
      </c>
      <c r="FF13" s="17">
        <v>159</v>
      </c>
      <c r="FG13" s="17">
        <v>4144</v>
      </c>
      <c r="FH13" s="18">
        <v>1700</v>
      </c>
      <c r="FI13" s="26">
        <v>0.0229411764705882</v>
      </c>
      <c r="FJ13" s="18">
        <v>35</v>
      </c>
      <c r="FK13" s="18">
        <v>5466.02</v>
      </c>
      <c r="FL13" s="17">
        <v>159</v>
      </c>
      <c r="FM13" s="17">
        <v>4090</v>
      </c>
      <c r="FN13" s="18">
        <v>1549</v>
      </c>
      <c r="FO13" s="26">
        <v>0.0161394448030988</v>
      </c>
      <c r="FP13" s="18">
        <v>21</v>
      </c>
      <c r="FQ13" s="18">
        <v>3267.95</v>
      </c>
      <c r="FR13" s="17">
        <v>159</v>
      </c>
      <c r="FS13" s="17">
        <v>4050</v>
      </c>
      <c r="FT13" s="18">
        <v>1672</v>
      </c>
      <c r="FU13" s="26">
        <v>0.0717703349282297</v>
      </c>
      <c r="FV13" s="18">
        <v>96</v>
      </c>
      <c r="FW13" s="18">
        <v>14371.01</v>
      </c>
      <c r="FX13" s="17">
        <v>159</v>
      </c>
      <c r="FY13" s="18">
        <v>3856</v>
      </c>
      <c r="FZ13" s="18">
        <v>1980</v>
      </c>
      <c r="GA13" s="26">
        <v>0.0949494949494949</v>
      </c>
      <c r="GB13" s="18">
        <v>142</v>
      </c>
      <c r="GC13" s="18">
        <v>21388.87</v>
      </c>
      <c r="GD13" s="17">
        <v>159</v>
      </c>
      <c r="GE13" s="18">
        <v>3538</v>
      </c>
      <c r="GF13" s="18">
        <v>1900</v>
      </c>
      <c r="GG13" s="26">
        <v>0.108421052631579</v>
      </c>
      <c r="GH13" s="17">
        <v>162</v>
      </c>
      <c r="GI13" s="18">
        <v>24335.01</v>
      </c>
      <c r="GJ13" s="17">
        <v>159</v>
      </c>
      <c r="GK13" s="18">
        <v>3192</v>
      </c>
      <c r="GL13" s="18"/>
      <c r="GM13" s="26"/>
      <c r="GN13" s="17">
        <v>112</v>
      </c>
      <c r="GO13" s="18">
        <v>16933.96</v>
      </c>
      <c r="GP13" s="17">
        <v>159</v>
      </c>
      <c r="GQ13" s="17">
        <v>2972</v>
      </c>
      <c r="GR13" s="17"/>
      <c r="GS13" s="17"/>
      <c r="GT13" s="17"/>
      <c r="GU13" s="17"/>
      <c r="GV13" s="17"/>
      <c r="GW13" s="17"/>
      <c r="GX13" s="17"/>
      <c r="GY13" s="17"/>
      <c r="GZ13" s="17"/>
      <c r="HA13" s="16"/>
      <c r="HB13" s="16"/>
      <c r="HC13" s="16"/>
      <c r="HD13" s="16"/>
      <c r="HE13" s="41"/>
      <c r="HF13" s="41"/>
      <c r="HG13" s="41"/>
      <c r="HH13" s="41"/>
      <c r="HI13" s="18"/>
      <c r="HJ13" s="41"/>
      <c r="HK13" s="41"/>
      <c r="HL13" s="41"/>
      <c r="HM13" s="18"/>
      <c r="HN13" s="18"/>
      <c r="HO13" s="18"/>
      <c r="HP13" s="18"/>
      <c r="HQ13" s="18">
        <f t="shared" si="1"/>
        <v>3386</v>
      </c>
      <c r="HR13" s="18">
        <f t="shared" si="2"/>
        <v>642687.1</v>
      </c>
      <c r="HS13" s="18">
        <f t="shared" si="3"/>
        <v>3386</v>
      </c>
      <c r="HT13" s="18">
        <f t="shared" si="4"/>
        <v>642687.1</v>
      </c>
      <c r="HU13" s="145"/>
      <c r="HV13" s="146"/>
    </row>
    <row r="14" ht="16.5" spans="1:230">
      <c r="A14" s="16"/>
      <c r="B14" s="20" t="s">
        <v>35</v>
      </c>
      <c r="C14" s="18">
        <v>6939962760834</v>
      </c>
      <c r="D14" s="18">
        <v>585858484327</v>
      </c>
      <c r="E14" s="18">
        <v>21061010003316</v>
      </c>
      <c r="F14" s="17" t="s">
        <v>151</v>
      </c>
      <c r="G14" s="19" t="s">
        <v>383</v>
      </c>
      <c r="H14" s="17" t="s">
        <v>129</v>
      </c>
      <c r="I14" s="26">
        <f>VLOOKUP(C14,供应链!E:J,6,0)</f>
        <v>0.958333333333333</v>
      </c>
      <c r="J14" s="17">
        <f>VLOOKUP(C14,供应链!E:H,4,0)</f>
        <v>230</v>
      </c>
      <c r="K14" s="17">
        <f>VLOOKUP(C14,供应链!E:K,7,0)</f>
        <v>87</v>
      </c>
      <c r="L14" s="18">
        <f>VLOOKUP(C14,供应链!E:I,5,0)</f>
        <v>25.1710761452295</v>
      </c>
      <c r="M14" s="27">
        <f t="shared" ref="M14:M21" si="8">HQ14/$HQ$93</f>
        <v>0.00290215588723051</v>
      </c>
      <c r="N14" s="17">
        <v>602</v>
      </c>
      <c r="O14" s="26">
        <v>0.0299003322259136</v>
      </c>
      <c r="P14" s="18">
        <v>17</v>
      </c>
      <c r="Q14" s="18">
        <v>3310.35</v>
      </c>
      <c r="R14" s="17">
        <v>239</v>
      </c>
      <c r="S14" s="17">
        <v>553</v>
      </c>
      <c r="T14" s="17">
        <v>652</v>
      </c>
      <c r="U14" s="26">
        <v>0.0276073619631902</v>
      </c>
      <c r="V14" s="18">
        <v>17</v>
      </c>
      <c r="W14" s="18">
        <v>3304.45</v>
      </c>
      <c r="X14" s="17">
        <v>239</v>
      </c>
      <c r="Y14" s="17">
        <v>567</v>
      </c>
      <c r="Z14" s="17">
        <v>633</v>
      </c>
      <c r="AA14" s="26">
        <v>0.023696682464455</v>
      </c>
      <c r="AB14" s="18">
        <v>13</v>
      </c>
      <c r="AC14" s="18">
        <v>2527.38</v>
      </c>
      <c r="AD14" s="17">
        <v>239</v>
      </c>
      <c r="AE14" s="17">
        <v>525</v>
      </c>
      <c r="AF14" s="17">
        <v>759</v>
      </c>
      <c r="AG14" s="26">
        <v>0.0316205533596838</v>
      </c>
      <c r="AH14" s="18">
        <v>24</v>
      </c>
      <c r="AI14" s="18">
        <v>4686.88</v>
      </c>
      <c r="AJ14" s="17">
        <v>239</v>
      </c>
      <c r="AK14" s="17">
        <v>496</v>
      </c>
      <c r="AL14" s="17">
        <v>951</v>
      </c>
      <c r="AM14" s="26">
        <v>0.0157728706624606</v>
      </c>
      <c r="AN14" s="18">
        <v>14</v>
      </c>
      <c r="AO14" s="18">
        <v>2745.4</v>
      </c>
      <c r="AP14" s="17">
        <v>239</v>
      </c>
      <c r="AQ14" s="17">
        <v>513</v>
      </c>
      <c r="AR14" s="17">
        <v>1172</v>
      </c>
      <c r="AS14" s="26">
        <v>0.0264505119453925</v>
      </c>
      <c r="AT14" s="18">
        <v>30</v>
      </c>
      <c r="AU14" s="18">
        <v>5963.01</v>
      </c>
      <c r="AV14" s="17">
        <v>239</v>
      </c>
      <c r="AW14" s="17">
        <v>493</v>
      </c>
      <c r="AX14" s="17">
        <v>904</v>
      </c>
      <c r="AY14" s="26">
        <v>0.0143805309734513</v>
      </c>
      <c r="AZ14" s="17">
        <v>12</v>
      </c>
      <c r="BA14" s="18">
        <v>2368.55</v>
      </c>
      <c r="BB14" s="17">
        <v>239</v>
      </c>
      <c r="BC14" s="17">
        <v>501</v>
      </c>
      <c r="BD14" s="17">
        <v>821</v>
      </c>
      <c r="BE14" s="32">
        <v>0.0109622411693057</v>
      </c>
      <c r="BF14" s="17">
        <v>8</v>
      </c>
      <c r="BG14" s="18">
        <v>1625.77</v>
      </c>
      <c r="BH14" s="17">
        <v>239</v>
      </c>
      <c r="BI14" s="17">
        <v>500</v>
      </c>
      <c r="BJ14" s="17">
        <v>772</v>
      </c>
      <c r="BK14" s="32">
        <v>0.0181347150259067</v>
      </c>
      <c r="BL14" s="18">
        <v>14</v>
      </c>
      <c r="BM14" s="18">
        <v>2716.25</v>
      </c>
      <c r="BN14" s="17">
        <v>239</v>
      </c>
      <c r="BO14" s="17">
        <v>486</v>
      </c>
      <c r="BP14" s="17">
        <v>726</v>
      </c>
      <c r="BQ14" s="32">
        <v>0.0220385674931129</v>
      </c>
      <c r="BR14" s="18">
        <v>13</v>
      </c>
      <c r="BS14" s="18">
        <v>2551.49</v>
      </c>
      <c r="BT14" s="17">
        <v>239</v>
      </c>
      <c r="BU14" s="18">
        <v>472</v>
      </c>
      <c r="BV14" s="17">
        <v>533</v>
      </c>
      <c r="BW14" s="32">
        <v>0.0187617260787993</v>
      </c>
      <c r="BX14" s="18">
        <v>9</v>
      </c>
      <c r="BY14" s="18">
        <v>1748.15</v>
      </c>
      <c r="BZ14" s="17">
        <v>239</v>
      </c>
      <c r="CA14" s="18">
        <v>463</v>
      </c>
      <c r="CB14" s="18">
        <v>470</v>
      </c>
      <c r="CC14" s="32">
        <v>0.00638297872340425</v>
      </c>
      <c r="CD14" s="18">
        <v>3</v>
      </c>
      <c r="CE14" s="18">
        <v>589.1</v>
      </c>
      <c r="CF14" s="17">
        <v>239</v>
      </c>
      <c r="CG14" s="18">
        <v>459</v>
      </c>
      <c r="CH14" s="33">
        <v>426</v>
      </c>
      <c r="CI14" s="32">
        <v>0.0305164319248826</v>
      </c>
      <c r="CJ14" s="18">
        <v>11</v>
      </c>
      <c r="CK14" s="18">
        <v>2136.92</v>
      </c>
      <c r="CL14" s="17">
        <v>239</v>
      </c>
      <c r="CM14" s="18">
        <v>451</v>
      </c>
      <c r="CN14" s="33">
        <v>488</v>
      </c>
      <c r="CO14" s="32">
        <v>0.0327868852459016</v>
      </c>
      <c r="CP14" s="17">
        <v>16</v>
      </c>
      <c r="CQ14" s="18">
        <v>3186.7</v>
      </c>
      <c r="CR14" s="17">
        <v>239</v>
      </c>
      <c r="CS14" s="17">
        <v>434</v>
      </c>
      <c r="CT14" s="33">
        <v>471</v>
      </c>
      <c r="CU14" s="32">
        <v>0.0212314225053079</v>
      </c>
      <c r="CV14" s="17">
        <v>9</v>
      </c>
      <c r="CW14" s="18">
        <v>1803.45</v>
      </c>
      <c r="CX14" s="17">
        <v>239</v>
      </c>
      <c r="CY14" s="17">
        <v>393</v>
      </c>
      <c r="CZ14" s="33">
        <v>471</v>
      </c>
      <c r="DA14" s="32">
        <v>0.0212314225053079</v>
      </c>
      <c r="DB14" s="18">
        <v>5</v>
      </c>
      <c r="DC14" s="18">
        <v>1138.02</v>
      </c>
      <c r="DD14" s="17">
        <v>239</v>
      </c>
      <c r="DE14" s="18">
        <v>408</v>
      </c>
      <c r="DF14" s="33">
        <v>441</v>
      </c>
      <c r="DG14" s="32">
        <v>0.0204081632653061</v>
      </c>
      <c r="DH14" s="18">
        <v>8</v>
      </c>
      <c r="DI14" s="18">
        <v>1657.53</v>
      </c>
      <c r="DJ14" s="17">
        <v>239</v>
      </c>
      <c r="DK14" s="18">
        <v>408</v>
      </c>
      <c r="DL14" s="18">
        <v>512</v>
      </c>
      <c r="DM14" s="26">
        <v>0.0390625</v>
      </c>
      <c r="DN14" s="18">
        <v>19</v>
      </c>
      <c r="DO14" s="18">
        <v>3853.44</v>
      </c>
      <c r="DP14" s="17">
        <v>239</v>
      </c>
      <c r="DQ14" s="18">
        <v>342</v>
      </c>
      <c r="DR14" s="18">
        <v>528</v>
      </c>
      <c r="DS14" s="26">
        <v>0.0227272727272727</v>
      </c>
      <c r="DT14" s="18">
        <v>11</v>
      </c>
      <c r="DU14" s="18">
        <v>2196.25</v>
      </c>
      <c r="DV14" s="17">
        <v>239</v>
      </c>
      <c r="DW14" s="18">
        <v>379</v>
      </c>
      <c r="DX14" s="18"/>
      <c r="DY14" s="26"/>
      <c r="DZ14" s="18">
        <v>4</v>
      </c>
      <c r="EA14" s="18">
        <v>849.18</v>
      </c>
      <c r="EB14" s="17">
        <v>239</v>
      </c>
      <c r="EC14" s="18">
        <v>375</v>
      </c>
      <c r="ED14" s="18">
        <v>290</v>
      </c>
      <c r="EE14" s="26">
        <f t="shared" si="5"/>
        <v>0.0137931034482759</v>
      </c>
      <c r="EF14" s="17">
        <v>4</v>
      </c>
      <c r="EG14" s="18">
        <v>903.84</v>
      </c>
      <c r="EH14" s="17">
        <v>239</v>
      </c>
      <c r="EI14" s="17">
        <v>356</v>
      </c>
      <c r="EJ14" s="18">
        <v>290</v>
      </c>
      <c r="EK14" s="26">
        <f t="shared" si="6"/>
        <v>0.0103448275862069</v>
      </c>
      <c r="EL14" s="17">
        <v>3</v>
      </c>
      <c r="EM14" s="18">
        <v>691.55</v>
      </c>
      <c r="EN14" s="17">
        <v>239</v>
      </c>
      <c r="EO14" s="17">
        <v>356</v>
      </c>
      <c r="EP14" s="18">
        <v>290</v>
      </c>
      <c r="EQ14" s="26">
        <f t="shared" si="7"/>
        <v>0.0103448275862069</v>
      </c>
      <c r="ER14" s="17">
        <v>3</v>
      </c>
      <c r="ES14" s="18">
        <v>674.23</v>
      </c>
      <c r="ET14" s="17">
        <v>239</v>
      </c>
      <c r="EU14" s="17">
        <v>356</v>
      </c>
      <c r="EV14" s="18">
        <v>801</v>
      </c>
      <c r="EW14" s="26">
        <v>0.0112359550561798</v>
      </c>
      <c r="EX14" s="17">
        <v>8</v>
      </c>
      <c r="EY14" s="18">
        <v>1630.33</v>
      </c>
      <c r="EZ14" s="17">
        <v>239</v>
      </c>
      <c r="FA14" s="17">
        <v>356</v>
      </c>
      <c r="FB14" s="18">
        <v>383</v>
      </c>
      <c r="FC14" s="26">
        <v>0.010443864229765</v>
      </c>
      <c r="FD14" s="17">
        <v>2</v>
      </c>
      <c r="FE14" s="18">
        <v>391.45</v>
      </c>
      <c r="FF14" s="17">
        <v>239</v>
      </c>
      <c r="FG14" s="17">
        <v>366</v>
      </c>
      <c r="FH14" s="18">
        <v>481</v>
      </c>
      <c r="FI14" s="26">
        <v>0.0249480249480249</v>
      </c>
      <c r="FJ14" s="18">
        <v>11</v>
      </c>
      <c r="FK14" s="18">
        <v>2188.92</v>
      </c>
      <c r="FL14" s="17">
        <v>239</v>
      </c>
      <c r="FM14" s="17">
        <v>354</v>
      </c>
      <c r="FN14" s="18">
        <v>438</v>
      </c>
      <c r="FO14" s="26">
        <v>0.0159817351598174</v>
      </c>
      <c r="FP14" s="18">
        <v>7</v>
      </c>
      <c r="FQ14" s="18">
        <v>1418.68</v>
      </c>
      <c r="FR14" s="17">
        <v>239</v>
      </c>
      <c r="FS14" s="17">
        <v>348</v>
      </c>
      <c r="FT14" s="18">
        <v>500</v>
      </c>
      <c r="FU14" s="26">
        <v>0.02</v>
      </c>
      <c r="FV14" s="18">
        <v>10</v>
      </c>
      <c r="FW14" s="18">
        <v>2001</v>
      </c>
      <c r="FX14" s="17">
        <v>239</v>
      </c>
      <c r="FY14" s="18">
        <v>340</v>
      </c>
      <c r="FZ14" s="18">
        <v>604</v>
      </c>
      <c r="GA14" s="26">
        <v>0.0115894039735099</v>
      </c>
      <c r="GB14" s="18">
        <v>5</v>
      </c>
      <c r="GC14" s="18">
        <v>1005</v>
      </c>
      <c r="GD14" s="17">
        <v>239</v>
      </c>
      <c r="GE14" s="18">
        <v>335</v>
      </c>
      <c r="GF14" s="18">
        <v>620</v>
      </c>
      <c r="GG14" s="26">
        <v>0.0209677419354839</v>
      </c>
      <c r="GH14" s="17">
        <v>12</v>
      </c>
      <c r="GI14" s="18">
        <v>2455.23</v>
      </c>
      <c r="GJ14" s="17">
        <v>239</v>
      </c>
      <c r="GK14" s="18">
        <v>324</v>
      </c>
      <c r="GL14" s="18"/>
      <c r="GM14" s="26"/>
      <c r="GN14" s="17">
        <v>14</v>
      </c>
      <c r="GO14" s="18">
        <v>2853.24</v>
      </c>
      <c r="GP14" s="17">
        <v>239</v>
      </c>
      <c r="GQ14" s="17">
        <v>312</v>
      </c>
      <c r="GR14" s="17"/>
      <c r="GS14" s="17"/>
      <c r="GT14" s="17"/>
      <c r="GU14" s="17"/>
      <c r="GV14" s="17"/>
      <c r="GW14" s="17"/>
      <c r="GX14" s="17"/>
      <c r="GY14" s="17"/>
      <c r="GZ14" s="17"/>
      <c r="HA14" s="16"/>
      <c r="HB14" s="16"/>
      <c r="HC14" s="16"/>
      <c r="HD14" s="16"/>
      <c r="HE14" s="41"/>
      <c r="HF14" s="41"/>
      <c r="HG14" s="41"/>
      <c r="HH14" s="41"/>
      <c r="HI14" s="18"/>
      <c r="HJ14" s="41"/>
      <c r="HK14" s="41"/>
      <c r="HL14" s="41"/>
      <c r="HM14" s="18"/>
      <c r="HN14" s="18"/>
      <c r="HO14" s="18"/>
      <c r="HP14" s="18"/>
      <c r="HQ14" s="18">
        <f t="shared" si="1"/>
        <v>336</v>
      </c>
      <c r="HR14" s="18">
        <f t="shared" si="2"/>
        <v>67171.74</v>
      </c>
      <c r="HS14" s="18">
        <f t="shared" si="3"/>
        <v>336</v>
      </c>
      <c r="HT14" s="18">
        <f t="shared" si="4"/>
        <v>67171.74</v>
      </c>
      <c r="HU14" s="145"/>
      <c r="HV14" s="146"/>
    </row>
    <row r="15" ht="16.5" spans="1:230">
      <c r="A15" s="16" t="s">
        <v>133</v>
      </c>
      <c r="B15" s="17" t="s">
        <v>35</v>
      </c>
      <c r="C15" s="21">
        <v>6939962741451</v>
      </c>
      <c r="D15" s="18">
        <v>591229387549</v>
      </c>
      <c r="E15" s="21">
        <v>21061010000202</v>
      </c>
      <c r="F15" s="22" t="s">
        <v>153</v>
      </c>
      <c r="G15" s="19" t="s">
        <v>384</v>
      </c>
      <c r="H15" s="17" t="s">
        <v>129</v>
      </c>
      <c r="I15" s="26">
        <f>VLOOKUP(C15,供应链!E:J,6,0)</f>
        <v>1</v>
      </c>
      <c r="J15" s="17">
        <f>VLOOKUP(C15,供应链!E:H,4,0)</f>
        <v>823</v>
      </c>
      <c r="K15" s="17">
        <f>VLOOKUP(C15,供应链!E:K,7,0)</f>
        <v>0</v>
      </c>
      <c r="L15" s="18">
        <f>VLOOKUP(C15,供应链!E:I,5,0)</f>
        <v>27.7834935536765</v>
      </c>
      <c r="M15" s="27">
        <f t="shared" si="8"/>
        <v>0.0158409342177999</v>
      </c>
      <c r="N15" s="17">
        <v>1261</v>
      </c>
      <c r="O15" s="26">
        <v>0.0626486915146709</v>
      </c>
      <c r="P15" s="18">
        <v>75</v>
      </c>
      <c r="Q15" s="18">
        <v>14686.76</v>
      </c>
      <c r="R15" s="17">
        <v>229</v>
      </c>
      <c r="S15" s="17">
        <v>2206</v>
      </c>
      <c r="T15" s="17">
        <v>1364</v>
      </c>
      <c r="U15" s="26">
        <v>0.0674486803519062</v>
      </c>
      <c r="V15" s="18">
        <v>82</v>
      </c>
      <c r="W15" s="18">
        <v>16848.39</v>
      </c>
      <c r="X15" s="17">
        <v>229</v>
      </c>
      <c r="Y15" s="17">
        <v>2255</v>
      </c>
      <c r="Z15" s="17">
        <v>1276</v>
      </c>
      <c r="AA15" s="26">
        <v>0.0626959247648903</v>
      </c>
      <c r="AB15" s="18">
        <v>75</v>
      </c>
      <c r="AC15" s="18">
        <v>14833.67</v>
      </c>
      <c r="AD15" s="17">
        <v>229</v>
      </c>
      <c r="AE15" s="17">
        <v>2050</v>
      </c>
      <c r="AF15" s="17">
        <v>1407</v>
      </c>
      <c r="AG15" s="26">
        <v>0.0561478322672352</v>
      </c>
      <c r="AH15" s="18">
        <v>73</v>
      </c>
      <c r="AI15" s="18">
        <v>13884.93</v>
      </c>
      <c r="AJ15" s="17">
        <v>229</v>
      </c>
      <c r="AK15" s="17">
        <v>1924</v>
      </c>
      <c r="AL15" s="17">
        <v>2083</v>
      </c>
      <c r="AM15" s="26">
        <v>0.0326452232357177</v>
      </c>
      <c r="AN15" s="18">
        <v>63</v>
      </c>
      <c r="AO15" s="18">
        <v>11916.12</v>
      </c>
      <c r="AP15" s="17">
        <v>229</v>
      </c>
      <c r="AQ15" s="17">
        <v>1912</v>
      </c>
      <c r="AR15" s="17">
        <v>2182</v>
      </c>
      <c r="AS15" s="26">
        <v>0.0655362053162236</v>
      </c>
      <c r="AT15" s="18">
        <v>124</v>
      </c>
      <c r="AU15" s="18">
        <v>23440.43</v>
      </c>
      <c r="AV15" s="17">
        <v>229</v>
      </c>
      <c r="AW15" s="17">
        <v>1799</v>
      </c>
      <c r="AX15" s="17">
        <v>1891</v>
      </c>
      <c r="AY15" s="26">
        <v>0.0544685351665785</v>
      </c>
      <c r="AZ15" s="17">
        <v>96</v>
      </c>
      <c r="BA15" s="18">
        <v>18043.85</v>
      </c>
      <c r="BB15" s="17">
        <v>229</v>
      </c>
      <c r="BC15" s="17">
        <v>1734</v>
      </c>
      <c r="BD15" s="17">
        <v>1894</v>
      </c>
      <c r="BE15" s="32">
        <v>0.0586061246040127</v>
      </c>
      <c r="BF15" s="17">
        <v>104</v>
      </c>
      <c r="BG15" s="18">
        <v>19564.18</v>
      </c>
      <c r="BH15" s="17">
        <v>229</v>
      </c>
      <c r="BI15" s="17">
        <v>1479</v>
      </c>
      <c r="BJ15" s="17">
        <v>1831</v>
      </c>
      <c r="BK15" s="32">
        <v>0.085199344620426</v>
      </c>
      <c r="BL15" s="18">
        <v>138</v>
      </c>
      <c r="BM15" s="18">
        <v>26171.45</v>
      </c>
      <c r="BN15" s="17">
        <v>229</v>
      </c>
      <c r="BO15" s="17">
        <v>1454</v>
      </c>
      <c r="BP15" s="17">
        <v>1860</v>
      </c>
      <c r="BQ15" s="32">
        <v>0.0682795698924731</v>
      </c>
      <c r="BR15" s="18">
        <v>117</v>
      </c>
      <c r="BS15" s="18">
        <v>22087.63</v>
      </c>
      <c r="BT15" s="17">
        <v>229</v>
      </c>
      <c r="BU15" s="18">
        <v>1396</v>
      </c>
      <c r="BV15" s="17">
        <v>1485</v>
      </c>
      <c r="BW15" s="32">
        <v>0.0457912457912458</v>
      </c>
      <c r="BX15" s="18">
        <v>63</v>
      </c>
      <c r="BY15" s="18">
        <v>12779.38</v>
      </c>
      <c r="BZ15" s="17">
        <v>229</v>
      </c>
      <c r="CA15" s="18">
        <v>1389</v>
      </c>
      <c r="CB15" s="18">
        <v>1317</v>
      </c>
      <c r="CC15" s="32">
        <v>0.0622627182991648</v>
      </c>
      <c r="CD15" s="18">
        <v>73</v>
      </c>
      <c r="CE15" s="18">
        <v>14600.74</v>
      </c>
      <c r="CF15" s="17">
        <v>229</v>
      </c>
      <c r="CG15" s="18">
        <v>1383</v>
      </c>
      <c r="CH15" s="33">
        <v>1237</v>
      </c>
      <c r="CI15" s="32">
        <v>0.0646725949878739</v>
      </c>
      <c r="CJ15" s="18">
        <v>76</v>
      </c>
      <c r="CK15" s="18">
        <v>15217.17</v>
      </c>
      <c r="CL15" s="17">
        <v>229</v>
      </c>
      <c r="CM15" s="18">
        <v>1353</v>
      </c>
      <c r="CN15" s="33">
        <v>1357</v>
      </c>
      <c r="CO15" s="32">
        <v>0.0722181282240236</v>
      </c>
      <c r="CP15" s="17">
        <v>89</v>
      </c>
      <c r="CQ15" s="18">
        <v>18306.32</v>
      </c>
      <c r="CR15" s="17">
        <v>229</v>
      </c>
      <c r="CS15" s="17">
        <v>1295</v>
      </c>
      <c r="CT15" s="33">
        <v>1536</v>
      </c>
      <c r="CU15" s="32">
        <v>0.044921875</v>
      </c>
      <c r="CV15" s="17">
        <v>61</v>
      </c>
      <c r="CW15" s="18">
        <v>12528.56</v>
      </c>
      <c r="CX15" s="17">
        <v>229</v>
      </c>
      <c r="CY15" s="17">
        <v>1079</v>
      </c>
      <c r="CZ15" s="33">
        <v>1536</v>
      </c>
      <c r="DA15" s="32">
        <v>0.044921875</v>
      </c>
      <c r="DB15" s="18">
        <v>43</v>
      </c>
      <c r="DC15" s="18">
        <v>9943.25</v>
      </c>
      <c r="DD15" s="17">
        <v>229</v>
      </c>
      <c r="DE15" s="18">
        <v>1149</v>
      </c>
      <c r="DF15" s="33">
        <v>1348</v>
      </c>
      <c r="DG15" s="32">
        <v>0.0571216617210683</v>
      </c>
      <c r="DH15" s="18">
        <v>67</v>
      </c>
      <c r="DI15" s="18">
        <v>13672.51</v>
      </c>
      <c r="DJ15" s="17">
        <v>229</v>
      </c>
      <c r="DK15" s="18">
        <v>1149</v>
      </c>
      <c r="DL15" s="18">
        <v>1604</v>
      </c>
      <c r="DM15" s="26">
        <v>0.0561097256857855</v>
      </c>
      <c r="DN15" s="18">
        <v>85</v>
      </c>
      <c r="DO15" s="18">
        <v>17061.16</v>
      </c>
      <c r="DP15" s="17">
        <v>229</v>
      </c>
      <c r="DQ15" s="18">
        <v>954</v>
      </c>
      <c r="DR15" s="18">
        <v>1429</v>
      </c>
      <c r="DS15" s="26">
        <v>0.053184044786564</v>
      </c>
      <c r="DT15" s="18">
        <v>69</v>
      </c>
      <c r="DU15" s="18">
        <v>13844.6</v>
      </c>
      <c r="DV15" s="17">
        <v>229</v>
      </c>
      <c r="DW15" s="18">
        <v>1078</v>
      </c>
      <c r="DX15" s="18"/>
      <c r="DY15" s="26"/>
      <c r="DZ15" s="18">
        <v>30</v>
      </c>
      <c r="EA15" s="18">
        <v>7004.2</v>
      </c>
      <c r="EB15" s="17">
        <v>229</v>
      </c>
      <c r="EC15" s="18">
        <v>1058</v>
      </c>
      <c r="ED15" s="18">
        <v>807</v>
      </c>
      <c r="EE15" s="26">
        <f t="shared" si="5"/>
        <v>0.0309789343246592</v>
      </c>
      <c r="EF15" s="17">
        <v>25</v>
      </c>
      <c r="EG15" s="18">
        <v>5853.36</v>
      </c>
      <c r="EH15" s="17">
        <v>229</v>
      </c>
      <c r="EI15" s="17">
        <v>1234</v>
      </c>
      <c r="EJ15" s="18">
        <v>807</v>
      </c>
      <c r="EK15" s="26">
        <f t="shared" si="6"/>
        <v>0.0396530359355638</v>
      </c>
      <c r="EL15" s="17">
        <v>32</v>
      </c>
      <c r="EM15" s="18">
        <v>7423.13</v>
      </c>
      <c r="EN15" s="17">
        <v>229</v>
      </c>
      <c r="EO15" s="17">
        <v>1234</v>
      </c>
      <c r="EP15" s="18">
        <v>807</v>
      </c>
      <c r="EQ15" s="26">
        <f t="shared" si="7"/>
        <v>0.0223048327137546</v>
      </c>
      <c r="ER15" s="17">
        <v>18</v>
      </c>
      <c r="ES15" s="18">
        <v>4122.56</v>
      </c>
      <c r="ET15" s="17">
        <v>229</v>
      </c>
      <c r="EU15" s="17">
        <v>1234</v>
      </c>
      <c r="EV15" s="18">
        <v>2187</v>
      </c>
      <c r="EW15" s="26">
        <v>0.0169181527206219</v>
      </c>
      <c r="EX15" s="17">
        <v>25</v>
      </c>
      <c r="EY15" s="18">
        <v>5299.44</v>
      </c>
      <c r="EZ15" s="17">
        <v>229</v>
      </c>
      <c r="FA15" s="17">
        <v>1234</v>
      </c>
      <c r="FB15" s="18">
        <v>685</v>
      </c>
      <c r="FC15" s="26">
        <v>0.0452554744525547</v>
      </c>
      <c r="FD15" s="17">
        <v>26</v>
      </c>
      <c r="FE15" s="18">
        <v>5466.2</v>
      </c>
      <c r="FF15" s="17">
        <v>229</v>
      </c>
      <c r="FG15" s="17">
        <v>1209</v>
      </c>
      <c r="FH15" s="18">
        <v>623</v>
      </c>
      <c r="FI15" s="26">
        <v>0.0240770465489567</v>
      </c>
      <c r="FJ15" s="18">
        <v>13</v>
      </c>
      <c r="FK15" s="18">
        <v>2757.69</v>
      </c>
      <c r="FL15" s="17">
        <v>229</v>
      </c>
      <c r="FM15" s="17">
        <v>1196</v>
      </c>
      <c r="FN15" s="18">
        <v>626</v>
      </c>
      <c r="FO15" s="26">
        <v>0.0287539936102236</v>
      </c>
      <c r="FP15" s="18">
        <v>15</v>
      </c>
      <c r="FQ15" s="18">
        <v>3171.64</v>
      </c>
      <c r="FR15" s="17">
        <v>229</v>
      </c>
      <c r="FS15" s="17">
        <v>1184</v>
      </c>
      <c r="FT15" s="18">
        <v>691</v>
      </c>
      <c r="FU15" s="26">
        <v>0.0144717800289436</v>
      </c>
      <c r="FV15" s="18">
        <v>10</v>
      </c>
      <c r="FW15" s="18">
        <v>2079.61</v>
      </c>
      <c r="FX15" s="17">
        <v>229</v>
      </c>
      <c r="FY15" s="18">
        <v>1176</v>
      </c>
      <c r="FZ15" s="18">
        <v>920</v>
      </c>
      <c r="GA15" s="26">
        <v>0.033695652173913</v>
      </c>
      <c r="GB15" s="18">
        <v>25</v>
      </c>
      <c r="GC15" s="18">
        <v>5322.35</v>
      </c>
      <c r="GD15" s="17">
        <v>229</v>
      </c>
      <c r="GE15" s="18">
        <v>1150</v>
      </c>
      <c r="GF15" s="18">
        <v>1008</v>
      </c>
      <c r="GG15" s="26">
        <v>0.0188492063492063</v>
      </c>
      <c r="GH15" s="17">
        <v>19</v>
      </c>
      <c r="GI15" s="18">
        <v>4024.88</v>
      </c>
      <c r="GJ15" s="17">
        <v>229</v>
      </c>
      <c r="GK15" s="18">
        <v>1133</v>
      </c>
      <c r="GL15" s="18"/>
      <c r="GM15" s="26"/>
      <c r="GN15" s="17">
        <v>23</v>
      </c>
      <c r="GO15" s="18">
        <v>4880.87</v>
      </c>
      <c r="GP15" s="17">
        <v>229</v>
      </c>
      <c r="GQ15" s="17">
        <v>1111</v>
      </c>
      <c r="GR15" s="17"/>
      <c r="GS15" s="17"/>
      <c r="GT15" s="17"/>
      <c r="GU15" s="17"/>
      <c r="GV15" s="17"/>
      <c r="GW15" s="17"/>
      <c r="GX15" s="17"/>
      <c r="GY15" s="18"/>
      <c r="GZ15" s="41"/>
      <c r="HA15" s="18"/>
      <c r="HB15" s="41"/>
      <c r="HC15" s="41"/>
      <c r="HD15" s="41"/>
      <c r="HE15" s="41"/>
      <c r="HF15" s="41"/>
      <c r="HG15" s="41"/>
      <c r="HH15" s="41"/>
      <c r="HI15" s="18"/>
      <c r="HJ15" s="41"/>
      <c r="HK15" s="41"/>
      <c r="HL15" s="41"/>
      <c r="HM15" s="18"/>
      <c r="HN15" s="18"/>
      <c r="HO15" s="18"/>
      <c r="HP15" s="18"/>
      <c r="HQ15" s="18">
        <f t="shared" si="1"/>
        <v>1834</v>
      </c>
      <c r="HR15" s="18">
        <f t="shared" si="2"/>
        <v>366837.03</v>
      </c>
      <c r="HS15" s="18">
        <f t="shared" si="3"/>
        <v>1834</v>
      </c>
      <c r="HT15" s="18">
        <f t="shared" si="4"/>
        <v>366837.03</v>
      </c>
      <c r="HU15" s="145"/>
      <c r="HV15" s="146"/>
    </row>
    <row r="16" ht="16.5" spans="1:230">
      <c r="A16" s="16"/>
      <c r="B16" s="17" t="s">
        <v>35</v>
      </c>
      <c r="C16" s="21">
        <v>6939962759043</v>
      </c>
      <c r="D16" s="18">
        <v>599127447725</v>
      </c>
      <c r="E16" s="21">
        <v>21061010002803</v>
      </c>
      <c r="F16" s="22" t="s">
        <v>155</v>
      </c>
      <c r="G16" s="19"/>
      <c r="H16" s="17" t="s">
        <v>129</v>
      </c>
      <c r="I16" s="26">
        <f>VLOOKUP(C16,供应链!E:J,6,0)</f>
        <v>0.958333333333333</v>
      </c>
      <c r="J16" s="17">
        <f>VLOOKUP(C16,供应链!E:H,4,0)</f>
        <v>174</v>
      </c>
      <c r="K16" s="17">
        <f>VLOOKUP(C16,供应链!E:K,7,0)</f>
        <v>0</v>
      </c>
      <c r="L16" s="18">
        <f>VLOOKUP(C16,供应链!E:I,5,0)</f>
        <v>94.4430085293358</v>
      </c>
      <c r="M16" s="27">
        <f t="shared" si="8"/>
        <v>0.00201250690989497</v>
      </c>
      <c r="N16" s="17">
        <v>289</v>
      </c>
      <c r="O16" s="26">
        <v>0.0242214532871972</v>
      </c>
      <c r="P16" s="18">
        <v>6</v>
      </c>
      <c r="Q16" s="18">
        <v>1740.2</v>
      </c>
      <c r="R16" s="17">
        <v>369</v>
      </c>
      <c r="S16" s="17">
        <v>113</v>
      </c>
      <c r="T16" s="17">
        <v>294</v>
      </c>
      <c r="U16" s="26">
        <v>0.0136054421768707</v>
      </c>
      <c r="V16" s="18">
        <v>4</v>
      </c>
      <c r="W16" s="18">
        <v>1146</v>
      </c>
      <c r="X16" s="17">
        <v>369</v>
      </c>
      <c r="Y16" s="17">
        <v>111</v>
      </c>
      <c r="Z16" s="17">
        <v>300</v>
      </c>
      <c r="AA16" s="26">
        <v>0.0466666666666667</v>
      </c>
      <c r="AB16" s="18">
        <v>14</v>
      </c>
      <c r="AC16" s="18">
        <v>3923.95</v>
      </c>
      <c r="AD16" s="17">
        <v>369</v>
      </c>
      <c r="AE16" s="17">
        <v>148</v>
      </c>
      <c r="AF16" s="17">
        <v>642</v>
      </c>
      <c r="AG16" s="26">
        <v>0.0482866043613707</v>
      </c>
      <c r="AH16" s="18">
        <v>28</v>
      </c>
      <c r="AI16" s="18">
        <v>7737.13</v>
      </c>
      <c r="AJ16" s="17">
        <v>369</v>
      </c>
      <c r="AK16" s="17">
        <v>141</v>
      </c>
      <c r="AL16" s="17">
        <v>664</v>
      </c>
      <c r="AM16" s="26">
        <v>0.0210843373493976</v>
      </c>
      <c r="AN16" s="18">
        <v>13</v>
      </c>
      <c r="AO16" s="18">
        <v>3517.2</v>
      </c>
      <c r="AP16" s="17">
        <v>369</v>
      </c>
      <c r="AQ16" s="17">
        <v>144</v>
      </c>
      <c r="AR16" s="17">
        <v>508</v>
      </c>
      <c r="AS16" s="26">
        <v>0.047244094488189</v>
      </c>
      <c r="AT16" s="18">
        <v>23</v>
      </c>
      <c r="AU16" s="18">
        <v>6352.58</v>
      </c>
      <c r="AV16" s="17">
        <v>369</v>
      </c>
      <c r="AW16" s="17">
        <v>233</v>
      </c>
      <c r="AX16" s="17">
        <v>431</v>
      </c>
      <c r="AY16" s="26">
        <v>0.0116009280742459</v>
      </c>
      <c r="AZ16" s="17">
        <v>4</v>
      </c>
      <c r="BA16" s="18">
        <v>1126</v>
      </c>
      <c r="BB16" s="17">
        <v>369</v>
      </c>
      <c r="BC16" s="17">
        <v>236</v>
      </c>
      <c r="BD16" s="17">
        <v>338</v>
      </c>
      <c r="BE16" s="32">
        <v>0.014792899408284</v>
      </c>
      <c r="BF16" s="17">
        <v>4</v>
      </c>
      <c r="BG16" s="18">
        <v>1396.71</v>
      </c>
      <c r="BH16" s="17">
        <v>369</v>
      </c>
      <c r="BI16" s="17">
        <v>151</v>
      </c>
      <c r="BJ16" s="17">
        <v>390</v>
      </c>
      <c r="BK16" s="32">
        <v>0.0153846153846154</v>
      </c>
      <c r="BL16" s="18">
        <v>6</v>
      </c>
      <c r="BM16" s="18">
        <v>2034</v>
      </c>
      <c r="BN16" s="17">
        <v>369</v>
      </c>
      <c r="BO16" s="17">
        <v>145</v>
      </c>
      <c r="BP16" s="17">
        <v>402</v>
      </c>
      <c r="BQ16" s="32">
        <v>0.0149253731343284</v>
      </c>
      <c r="BR16" s="18">
        <v>5</v>
      </c>
      <c r="BS16" s="18">
        <v>1717.92</v>
      </c>
      <c r="BT16" s="17">
        <v>369</v>
      </c>
      <c r="BU16" s="18">
        <v>140</v>
      </c>
      <c r="BV16" s="17">
        <v>397</v>
      </c>
      <c r="BW16" s="32">
        <v>0.0251889168765743</v>
      </c>
      <c r="BX16" s="18">
        <v>8</v>
      </c>
      <c r="BY16" s="18">
        <v>2622.31</v>
      </c>
      <c r="BZ16" s="17">
        <v>369</v>
      </c>
      <c r="CA16" s="18">
        <v>157</v>
      </c>
      <c r="CB16" s="18">
        <v>461</v>
      </c>
      <c r="CC16" s="32">
        <v>0.0368763557483731</v>
      </c>
      <c r="CD16" s="18">
        <v>14</v>
      </c>
      <c r="CE16" s="18">
        <v>4528.45</v>
      </c>
      <c r="CF16" s="17">
        <v>369</v>
      </c>
      <c r="CG16" s="18">
        <v>161</v>
      </c>
      <c r="CH16" s="33">
        <v>336</v>
      </c>
      <c r="CI16" s="32">
        <v>0.0416666666666667</v>
      </c>
      <c r="CJ16" s="18">
        <v>14</v>
      </c>
      <c r="CK16" s="18">
        <v>4588.22</v>
      </c>
      <c r="CL16" s="17">
        <v>369</v>
      </c>
      <c r="CM16" s="18">
        <v>155</v>
      </c>
      <c r="CN16" s="33">
        <v>336</v>
      </c>
      <c r="CO16" s="32">
        <v>0.0297619047619048</v>
      </c>
      <c r="CP16" s="17">
        <v>8</v>
      </c>
      <c r="CQ16" s="18">
        <v>2557.15</v>
      </c>
      <c r="CR16" s="17">
        <v>369</v>
      </c>
      <c r="CS16" s="17">
        <v>187</v>
      </c>
      <c r="CT16" s="33">
        <v>449</v>
      </c>
      <c r="CU16" s="32">
        <v>0.0489977728285078</v>
      </c>
      <c r="CV16" s="17">
        <v>21</v>
      </c>
      <c r="CW16" s="18">
        <v>6511.16</v>
      </c>
      <c r="CX16" s="17">
        <v>369</v>
      </c>
      <c r="CY16" s="17">
        <v>171</v>
      </c>
      <c r="CZ16" s="33">
        <v>449</v>
      </c>
      <c r="DA16" s="32">
        <v>0.0489977728285078</v>
      </c>
      <c r="DB16" s="18">
        <v>19</v>
      </c>
      <c r="DC16" s="18">
        <v>6121.53</v>
      </c>
      <c r="DD16" s="17">
        <v>369</v>
      </c>
      <c r="DE16" s="18">
        <v>158</v>
      </c>
      <c r="DF16" s="33">
        <v>435</v>
      </c>
      <c r="DG16" s="32">
        <v>0.0252873563218391</v>
      </c>
      <c r="DH16" s="18">
        <v>9</v>
      </c>
      <c r="DI16" s="18">
        <v>2909.14</v>
      </c>
      <c r="DJ16" s="17">
        <v>369</v>
      </c>
      <c r="DK16" s="18">
        <v>158</v>
      </c>
      <c r="DL16" s="18">
        <v>419</v>
      </c>
      <c r="DM16" s="26">
        <v>0.0238663484486874</v>
      </c>
      <c r="DN16" s="18">
        <v>9</v>
      </c>
      <c r="DO16" s="18">
        <v>2887.55</v>
      </c>
      <c r="DP16" s="17">
        <v>369</v>
      </c>
      <c r="DQ16" s="18">
        <v>146</v>
      </c>
      <c r="DR16" s="18">
        <v>417</v>
      </c>
      <c r="DS16" s="26">
        <v>0.0167865707434053</v>
      </c>
      <c r="DT16" s="18">
        <v>7</v>
      </c>
      <c r="DU16" s="18">
        <v>2238.21</v>
      </c>
      <c r="DV16" s="17">
        <v>369</v>
      </c>
      <c r="DW16" s="18">
        <v>148</v>
      </c>
      <c r="DX16" s="18"/>
      <c r="DY16" s="26"/>
      <c r="DZ16" s="18">
        <v>7</v>
      </c>
      <c r="EA16" s="18">
        <v>2388</v>
      </c>
      <c r="EB16" s="17">
        <v>369</v>
      </c>
      <c r="EC16" s="18">
        <v>140</v>
      </c>
      <c r="ED16" s="18">
        <v>277</v>
      </c>
      <c r="EE16" s="26">
        <f t="shared" si="5"/>
        <v>0.0072202166064982</v>
      </c>
      <c r="EF16" s="17">
        <v>2</v>
      </c>
      <c r="EG16" s="18">
        <v>661.86</v>
      </c>
      <c r="EH16" s="17">
        <v>369</v>
      </c>
      <c r="EI16" s="17">
        <v>131</v>
      </c>
      <c r="EJ16" s="18">
        <v>277</v>
      </c>
      <c r="EK16" s="26">
        <f t="shared" si="6"/>
        <v>0.0072202166064982</v>
      </c>
      <c r="EL16" s="17">
        <v>2</v>
      </c>
      <c r="EM16" s="18">
        <v>688</v>
      </c>
      <c r="EN16" s="17">
        <v>369</v>
      </c>
      <c r="EO16" s="17">
        <v>131</v>
      </c>
      <c r="EP16" s="18">
        <v>277</v>
      </c>
      <c r="EQ16" s="26">
        <f t="shared" si="7"/>
        <v>0.0036101083032491</v>
      </c>
      <c r="ER16" s="17">
        <v>1</v>
      </c>
      <c r="ES16" s="18">
        <v>329</v>
      </c>
      <c r="ET16" s="17">
        <v>369</v>
      </c>
      <c r="EU16" s="17">
        <v>131</v>
      </c>
      <c r="EV16" s="18">
        <v>855</v>
      </c>
      <c r="EW16" s="26">
        <v>0.00467836257309942</v>
      </c>
      <c r="EX16" s="17">
        <v>3</v>
      </c>
      <c r="EY16" s="18">
        <v>1012.91</v>
      </c>
      <c r="EZ16" s="17">
        <v>369</v>
      </c>
      <c r="FA16" s="17">
        <v>131</v>
      </c>
      <c r="FB16" s="18">
        <v>377</v>
      </c>
      <c r="FC16" s="26">
        <v>0</v>
      </c>
      <c r="FD16" s="17">
        <v>0</v>
      </c>
      <c r="FE16" s="18">
        <v>0</v>
      </c>
      <c r="FF16" s="17">
        <v>369</v>
      </c>
      <c r="FG16" s="17">
        <v>131</v>
      </c>
      <c r="FH16" s="18">
        <v>235</v>
      </c>
      <c r="FI16" s="26">
        <v>0.00425531914893617</v>
      </c>
      <c r="FJ16" s="18">
        <v>1</v>
      </c>
      <c r="FK16" s="18">
        <v>369</v>
      </c>
      <c r="FL16" s="17">
        <v>369</v>
      </c>
      <c r="FM16" s="17">
        <v>130</v>
      </c>
      <c r="FN16" s="18">
        <v>183</v>
      </c>
      <c r="FO16" s="26">
        <v>0</v>
      </c>
      <c r="FP16" s="18">
        <v>0</v>
      </c>
      <c r="FQ16" s="18">
        <v>0</v>
      </c>
      <c r="FR16" s="17">
        <v>369</v>
      </c>
      <c r="FS16" s="17">
        <v>130</v>
      </c>
      <c r="FT16" s="18">
        <v>175</v>
      </c>
      <c r="FU16" s="26">
        <v>0</v>
      </c>
      <c r="FV16" s="18">
        <v>0</v>
      </c>
      <c r="FW16" s="18">
        <v>0</v>
      </c>
      <c r="FX16" s="17">
        <v>369</v>
      </c>
      <c r="FY16" s="18">
        <v>130</v>
      </c>
      <c r="FZ16" s="18">
        <v>175</v>
      </c>
      <c r="GA16" s="26">
        <v>0.00571428571428571</v>
      </c>
      <c r="GB16" s="18">
        <v>1</v>
      </c>
      <c r="GC16" s="18">
        <v>319</v>
      </c>
      <c r="GD16" s="17">
        <v>369</v>
      </c>
      <c r="GE16" s="18">
        <v>129</v>
      </c>
      <c r="GF16" s="18">
        <v>177</v>
      </c>
      <c r="GG16" s="26">
        <v>0</v>
      </c>
      <c r="GH16" s="17">
        <v>0</v>
      </c>
      <c r="GI16" s="18">
        <v>0</v>
      </c>
      <c r="GJ16" s="17">
        <v>369</v>
      </c>
      <c r="GK16" s="18">
        <v>129</v>
      </c>
      <c r="GL16" s="18"/>
      <c r="GM16" s="26"/>
      <c r="GN16" s="17">
        <v>0</v>
      </c>
      <c r="GO16" s="18">
        <v>0</v>
      </c>
      <c r="GP16" s="17">
        <v>369</v>
      </c>
      <c r="GQ16" s="17">
        <v>129</v>
      </c>
      <c r="GR16" s="17"/>
      <c r="GS16" s="17"/>
      <c r="GT16" s="17"/>
      <c r="GU16" s="17"/>
      <c r="GV16" s="17"/>
      <c r="GW16" s="17"/>
      <c r="GX16" s="17"/>
      <c r="GY16" s="18"/>
      <c r="GZ16" s="41"/>
      <c r="HA16" s="18"/>
      <c r="HB16" s="41"/>
      <c r="HC16" s="41"/>
      <c r="HD16" s="41"/>
      <c r="HE16" s="41"/>
      <c r="HF16" s="41"/>
      <c r="HG16" s="41"/>
      <c r="HH16" s="41"/>
      <c r="HI16" s="18"/>
      <c r="HJ16" s="41"/>
      <c r="HK16" s="41"/>
      <c r="HL16" s="41"/>
      <c r="HM16" s="18"/>
      <c r="HN16" s="18"/>
      <c r="HO16" s="18"/>
      <c r="HP16" s="18"/>
      <c r="HQ16" s="18">
        <f t="shared" si="1"/>
        <v>233</v>
      </c>
      <c r="HR16" s="18">
        <f t="shared" si="2"/>
        <v>71423.18</v>
      </c>
      <c r="HS16" s="18">
        <f t="shared" si="3"/>
        <v>233</v>
      </c>
      <c r="HT16" s="18">
        <f t="shared" si="4"/>
        <v>71423.18</v>
      </c>
      <c r="HU16" s="145"/>
      <c r="HV16" s="146"/>
    </row>
    <row r="17" ht="16.5" spans="1:230">
      <c r="A17" s="16"/>
      <c r="B17" s="17" t="s">
        <v>35</v>
      </c>
      <c r="C17" s="21">
        <v>6939962763910</v>
      </c>
      <c r="D17" s="18">
        <v>598515428966</v>
      </c>
      <c r="E17" s="21">
        <v>21061010003591</v>
      </c>
      <c r="F17" s="22" t="s">
        <v>157</v>
      </c>
      <c r="G17" s="19"/>
      <c r="H17" s="17" t="s">
        <v>129</v>
      </c>
      <c r="I17" s="26">
        <f>VLOOKUP(C17,供应链!E:J,6,0)</f>
        <v>1</v>
      </c>
      <c r="J17" s="17">
        <f>VLOOKUP(C17,供应链!E:H,4,0)</f>
        <v>421</v>
      </c>
      <c r="K17" s="17">
        <f>VLOOKUP(C17,供应链!E:K,7,0)</f>
        <v>1</v>
      </c>
      <c r="L17" s="18">
        <f>VLOOKUP(C17,供应链!E:I,5,0)</f>
        <v>45.9647302904564</v>
      </c>
      <c r="M17" s="27">
        <f t="shared" si="8"/>
        <v>0.00557974018794914</v>
      </c>
      <c r="N17" s="17">
        <v>2092</v>
      </c>
      <c r="O17" s="26">
        <v>0.0234225621414914</v>
      </c>
      <c r="P17" s="18">
        <v>42</v>
      </c>
      <c r="Q17" s="18">
        <v>11496.69</v>
      </c>
      <c r="R17" s="17">
        <v>299</v>
      </c>
      <c r="S17" s="17">
        <v>674</v>
      </c>
      <c r="T17" s="17">
        <v>2256</v>
      </c>
      <c r="U17" s="26">
        <v>0.0141843971631206</v>
      </c>
      <c r="V17" s="18">
        <v>23</v>
      </c>
      <c r="W17" s="18">
        <v>6449.97</v>
      </c>
      <c r="X17" s="17">
        <v>299</v>
      </c>
      <c r="Y17" s="17">
        <v>687</v>
      </c>
      <c r="Z17" s="17">
        <v>2117</v>
      </c>
      <c r="AA17" s="26">
        <v>0.021728861596599</v>
      </c>
      <c r="AB17" s="18">
        <v>46</v>
      </c>
      <c r="AC17" s="18">
        <v>13034.71</v>
      </c>
      <c r="AD17" s="17">
        <v>299</v>
      </c>
      <c r="AE17" s="17">
        <v>650</v>
      </c>
      <c r="AF17" s="17">
        <v>2212</v>
      </c>
      <c r="AG17" s="26">
        <v>0.02124773960217</v>
      </c>
      <c r="AH17" s="18">
        <v>41</v>
      </c>
      <c r="AI17" s="18">
        <v>11749.92</v>
      </c>
      <c r="AJ17" s="17">
        <v>299</v>
      </c>
      <c r="AK17" s="17">
        <v>620</v>
      </c>
      <c r="AL17" s="17">
        <v>3016</v>
      </c>
      <c r="AM17" s="26">
        <v>0.00961538461538462</v>
      </c>
      <c r="AN17" s="18">
        <v>27</v>
      </c>
      <c r="AO17" s="18">
        <v>7737.2</v>
      </c>
      <c r="AP17" s="17">
        <v>299</v>
      </c>
      <c r="AQ17" s="17">
        <v>612</v>
      </c>
      <c r="AR17" s="17">
        <v>3276</v>
      </c>
      <c r="AS17" s="26">
        <v>0.0274725274725275</v>
      </c>
      <c r="AT17" s="18">
        <v>80</v>
      </c>
      <c r="AU17" s="18">
        <v>21324.25</v>
      </c>
      <c r="AV17" s="17">
        <v>299</v>
      </c>
      <c r="AW17" s="17">
        <v>538</v>
      </c>
      <c r="AX17" s="17">
        <v>2891</v>
      </c>
      <c r="AY17" s="26">
        <v>0.0145278450363196</v>
      </c>
      <c r="AZ17" s="17">
        <v>37</v>
      </c>
      <c r="BA17" s="18">
        <v>9891.85</v>
      </c>
      <c r="BB17" s="17">
        <v>299</v>
      </c>
      <c r="BC17" s="17">
        <v>498</v>
      </c>
      <c r="BD17" s="17">
        <v>2369</v>
      </c>
      <c r="BE17" s="32">
        <v>0.00928661882650908</v>
      </c>
      <c r="BF17" s="17">
        <v>22</v>
      </c>
      <c r="BG17" s="18">
        <v>6647.73</v>
      </c>
      <c r="BH17" s="17">
        <v>299</v>
      </c>
      <c r="BI17" s="17">
        <v>515</v>
      </c>
      <c r="BJ17" s="17">
        <v>2246</v>
      </c>
      <c r="BK17" s="32">
        <v>0.0106856634016028</v>
      </c>
      <c r="BL17" s="18">
        <v>22</v>
      </c>
      <c r="BM17" s="18">
        <v>6548.14</v>
      </c>
      <c r="BN17" s="17">
        <v>299</v>
      </c>
      <c r="BO17" s="17">
        <v>494</v>
      </c>
      <c r="BP17" s="17">
        <v>2179</v>
      </c>
      <c r="BQ17" s="32">
        <v>0.00917852225791648</v>
      </c>
      <c r="BR17" s="18">
        <v>15</v>
      </c>
      <c r="BS17" s="18">
        <v>4448.01</v>
      </c>
      <c r="BT17" s="17">
        <v>299</v>
      </c>
      <c r="BU17" s="18">
        <v>481</v>
      </c>
      <c r="BV17" s="17">
        <v>1745</v>
      </c>
      <c r="BW17" s="32">
        <v>0.0137535816618911</v>
      </c>
      <c r="BX17" s="18">
        <v>22</v>
      </c>
      <c r="BY17" s="18">
        <v>6345.78</v>
      </c>
      <c r="BZ17" s="17">
        <v>299</v>
      </c>
      <c r="CA17" s="18">
        <v>460</v>
      </c>
      <c r="CB17" s="18">
        <v>1938</v>
      </c>
      <c r="CC17" s="32">
        <v>0.021671826625387</v>
      </c>
      <c r="CD17" s="18">
        <v>37</v>
      </c>
      <c r="CE17" s="18">
        <v>10773.83</v>
      </c>
      <c r="CF17" s="17">
        <v>299</v>
      </c>
      <c r="CG17" s="18">
        <v>418</v>
      </c>
      <c r="CH17" s="33">
        <v>1531</v>
      </c>
      <c r="CI17" s="32">
        <v>0.0189418680600914</v>
      </c>
      <c r="CJ17" s="18">
        <v>24</v>
      </c>
      <c r="CK17" s="18">
        <v>7025.37</v>
      </c>
      <c r="CL17" s="17">
        <v>299</v>
      </c>
      <c r="CM17" s="18">
        <v>394</v>
      </c>
      <c r="CN17" s="33">
        <v>1548</v>
      </c>
      <c r="CO17" s="32">
        <v>0.0174418604651163</v>
      </c>
      <c r="CP17" s="17">
        <v>25</v>
      </c>
      <c r="CQ17" s="18">
        <v>7191.09</v>
      </c>
      <c r="CR17" s="17">
        <v>299</v>
      </c>
      <c r="CS17" s="17">
        <v>369</v>
      </c>
      <c r="CT17" s="33">
        <v>1465</v>
      </c>
      <c r="CU17" s="32">
        <v>0.0129692832764505</v>
      </c>
      <c r="CV17" s="17">
        <v>17</v>
      </c>
      <c r="CW17" s="18">
        <v>4881.75</v>
      </c>
      <c r="CX17" s="17">
        <v>299</v>
      </c>
      <c r="CY17" s="17">
        <v>351</v>
      </c>
      <c r="CZ17" s="33">
        <v>1465</v>
      </c>
      <c r="DA17" s="32">
        <v>0.0129692832764505</v>
      </c>
      <c r="DB17" s="18">
        <v>16</v>
      </c>
      <c r="DC17" s="18">
        <v>4566.1</v>
      </c>
      <c r="DD17" s="17">
        <v>299</v>
      </c>
      <c r="DE17" s="18">
        <v>335</v>
      </c>
      <c r="DF17" s="33">
        <v>1443</v>
      </c>
      <c r="DG17" s="32">
        <v>0.0159390159390159</v>
      </c>
      <c r="DH17" s="18">
        <v>19</v>
      </c>
      <c r="DI17" s="18">
        <v>5498.46</v>
      </c>
      <c r="DJ17" s="17">
        <v>299</v>
      </c>
      <c r="DK17" s="18">
        <v>335</v>
      </c>
      <c r="DL17" s="18">
        <v>1568</v>
      </c>
      <c r="DM17" s="26">
        <v>0.0127551020408163</v>
      </c>
      <c r="DN17" s="18">
        <v>16</v>
      </c>
      <c r="DO17" s="18">
        <v>4740.35</v>
      </c>
      <c r="DP17" s="17">
        <v>299</v>
      </c>
      <c r="DQ17" s="18">
        <v>235</v>
      </c>
      <c r="DR17" s="18">
        <v>1467</v>
      </c>
      <c r="DS17" s="26">
        <v>0.0129516019086571</v>
      </c>
      <c r="DT17" s="18">
        <v>16</v>
      </c>
      <c r="DU17" s="18">
        <v>4680.78</v>
      </c>
      <c r="DV17" s="17">
        <v>299</v>
      </c>
      <c r="DW17" s="18">
        <v>280</v>
      </c>
      <c r="DX17" s="18"/>
      <c r="DY17" s="26"/>
      <c r="DZ17" s="18">
        <v>17</v>
      </c>
      <c r="EA17" s="18">
        <v>5157.47</v>
      </c>
      <c r="EB17" s="17">
        <v>299</v>
      </c>
      <c r="EC17" s="18">
        <v>262</v>
      </c>
      <c r="ED17" s="18">
        <v>996</v>
      </c>
      <c r="EE17" s="26">
        <f t="shared" si="5"/>
        <v>0.00803212851405622</v>
      </c>
      <c r="EF17" s="17">
        <v>8</v>
      </c>
      <c r="EG17" s="18">
        <v>2369.7</v>
      </c>
      <c r="EH17" s="17">
        <v>299</v>
      </c>
      <c r="EI17" s="17">
        <v>225</v>
      </c>
      <c r="EJ17" s="18">
        <v>996</v>
      </c>
      <c r="EK17" s="26">
        <f t="shared" si="6"/>
        <v>0.00803212851405622</v>
      </c>
      <c r="EL17" s="17">
        <v>8</v>
      </c>
      <c r="EM17" s="18">
        <v>2366.78</v>
      </c>
      <c r="EN17" s="17">
        <v>299</v>
      </c>
      <c r="EO17" s="17">
        <v>225</v>
      </c>
      <c r="EP17" s="18">
        <v>996</v>
      </c>
      <c r="EQ17" s="26">
        <f t="shared" si="7"/>
        <v>0.00401606425702811</v>
      </c>
      <c r="ER17" s="17">
        <v>4</v>
      </c>
      <c r="ES17" s="18">
        <v>1196</v>
      </c>
      <c r="ET17" s="17">
        <v>299</v>
      </c>
      <c r="EU17" s="17">
        <v>225</v>
      </c>
      <c r="EV17" s="18">
        <v>4690</v>
      </c>
      <c r="EW17" s="26">
        <v>0.00362473347547974</v>
      </c>
      <c r="EX17" s="17">
        <v>12</v>
      </c>
      <c r="EY17" s="18">
        <v>3530.68</v>
      </c>
      <c r="EZ17" s="17">
        <v>299</v>
      </c>
      <c r="FA17" s="17">
        <v>225</v>
      </c>
      <c r="FB17" s="18">
        <v>1458</v>
      </c>
      <c r="FC17" s="26">
        <v>0.00342935528120713</v>
      </c>
      <c r="FD17" s="17">
        <v>5</v>
      </c>
      <c r="FE17" s="18">
        <v>1395</v>
      </c>
      <c r="FF17" s="17">
        <v>299</v>
      </c>
      <c r="FG17" s="17">
        <v>220</v>
      </c>
      <c r="FH17" s="18">
        <v>1419</v>
      </c>
      <c r="FI17" s="26">
        <v>0.00704721634954193</v>
      </c>
      <c r="FJ17" s="18">
        <v>8</v>
      </c>
      <c r="FK17" s="18">
        <v>2339.58</v>
      </c>
      <c r="FL17" s="17">
        <v>299</v>
      </c>
      <c r="FM17" s="17">
        <v>210</v>
      </c>
      <c r="FN17" s="18">
        <v>1276</v>
      </c>
      <c r="FO17" s="26">
        <v>0.0054858934169279</v>
      </c>
      <c r="FP17" s="18">
        <v>6</v>
      </c>
      <c r="FQ17" s="18">
        <v>1762.66</v>
      </c>
      <c r="FR17" s="17">
        <v>299</v>
      </c>
      <c r="FS17" s="17">
        <v>203</v>
      </c>
      <c r="FT17" s="18">
        <v>1572</v>
      </c>
      <c r="FU17" s="26">
        <v>0.0044529262086514</v>
      </c>
      <c r="FV17" s="18">
        <v>5</v>
      </c>
      <c r="FW17" s="18">
        <v>1459.95</v>
      </c>
      <c r="FX17" s="17">
        <v>299</v>
      </c>
      <c r="FY17" s="18">
        <v>197</v>
      </c>
      <c r="FZ17" s="18">
        <v>1980</v>
      </c>
      <c r="GA17" s="26">
        <v>0.00656565656565657</v>
      </c>
      <c r="GB17" s="18">
        <v>11</v>
      </c>
      <c r="GC17" s="18">
        <v>3208</v>
      </c>
      <c r="GD17" s="17">
        <v>299</v>
      </c>
      <c r="GE17" s="18">
        <v>188</v>
      </c>
      <c r="GF17" s="18">
        <v>1969</v>
      </c>
      <c r="GG17" s="26">
        <v>0.00457084814626714</v>
      </c>
      <c r="GH17" s="17">
        <v>7</v>
      </c>
      <c r="GI17" s="18">
        <v>2025.68</v>
      </c>
      <c r="GJ17" s="17">
        <v>299</v>
      </c>
      <c r="GK17" s="18">
        <v>182</v>
      </c>
      <c r="GL17" s="18"/>
      <c r="GM17" s="26"/>
      <c r="GN17" s="17">
        <v>8</v>
      </c>
      <c r="GO17" s="18">
        <v>2344.18</v>
      </c>
      <c r="GP17" s="17">
        <v>299</v>
      </c>
      <c r="GQ17" s="17">
        <v>175</v>
      </c>
      <c r="GR17" s="17"/>
      <c r="GS17" s="17"/>
      <c r="GT17" s="17"/>
      <c r="GU17" s="17"/>
      <c r="GV17" s="17"/>
      <c r="GW17" s="17"/>
      <c r="GX17" s="17"/>
      <c r="GY17" s="18"/>
      <c r="GZ17" s="41"/>
      <c r="HA17" s="18"/>
      <c r="HB17" s="41"/>
      <c r="HC17" s="41"/>
      <c r="HD17" s="41"/>
      <c r="HE17" s="41"/>
      <c r="HF17" s="41"/>
      <c r="HG17" s="41"/>
      <c r="HH17" s="41"/>
      <c r="HI17" s="18"/>
      <c r="HJ17" s="41"/>
      <c r="HK17" s="41"/>
      <c r="HL17" s="41"/>
      <c r="HM17" s="18"/>
      <c r="HN17" s="18"/>
      <c r="HO17" s="18"/>
      <c r="HP17" s="18"/>
      <c r="HQ17" s="18">
        <f t="shared" si="1"/>
        <v>646</v>
      </c>
      <c r="HR17" s="18">
        <f t="shared" si="2"/>
        <v>184187.66</v>
      </c>
      <c r="HS17" s="18">
        <f t="shared" si="3"/>
        <v>646</v>
      </c>
      <c r="HT17" s="18">
        <f t="shared" si="4"/>
        <v>184187.66</v>
      </c>
      <c r="HU17" s="145"/>
      <c r="HV17" s="146"/>
    </row>
    <row r="18" ht="16.5" spans="1:230">
      <c r="A18" s="16"/>
      <c r="B18" s="17" t="s">
        <v>35</v>
      </c>
      <c r="C18" s="21">
        <v>6939962759814</v>
      </c>
      <c r="D18" s="18">
        <v>598554948218</v>
      </c>
      <c r="E18" s="21">
        <v>21061010003070</v>
      </c>
      <c r="F18" s="22" t="s">
        <v>159</v>
      </c>
      <c r="G18" s="19"/>
      <c r="H18" s="17" t="s">
        <v>129</v>
      </c>
      <c r="I18" s="26">
        <f>VLOOKUP(C18,供应链!E:J,6,0)</f>
        <v>1</v>
      </c>
      <c r="J18" s="17">
        <f>VLOOKUP(C18,供应链!E:H,4,0)</f>
        <v>1594</v>
      </c>
      <c r="K18" s="17">
        <f>VLOOKUP(C18,供应链!E:K,7,0)</f>
        <v>0</v>
      </c>
      <c r="L18" s="18">
        <f>VLOOKUP(C18,供应链!E:I,5,0)</f>
        <v>31.7683569171198</v>
      </c>
      <c r="M18" s="27">
        <f t="shared" si="8"/>
        <v>0.0203150912106136</v>
      </c>
      <c r="N18" s="17">
        <v>1960</v>
      </c>
      <c r="O18" s="26">
        <v>0.0744897959183674</v>
      </c>
      <c r="P18" s="18">
        <v>136</v>
      </c>
      <c r="Q18" s="18">
        <v>22803.25</v>
      </c>
      <c r="R18" s="17">
        <v>199</v>
      </c>
      <c r="S18" s="17">
        <v>888</v>
      </c>
      <c r="T18" s="17">
        <v>2619</v>
      </c>
      <c r="U18" s="26">
        <v>0.0488736158839252</v>
      </c>
      <c r="V18" s="18">
        <v>114</v>
      </c>
      <c r="W18" s="18">
        <v>20028.63</v>
      </c>
      <c r="X18" s="17">
        <v>199</v>
      </c>
      <c r="Y18" s="17">
        <v>877</v>
      </c>
      <c r="Z18" s="17">
        <v>2404</v>
      </c>
      <c r="AA18" s="26">
        <v>0.0403494176372712</v>
      </c>
      <c r="AB18" s="18">
        <v>90</v>
      </c>
      <c r="AC18" s="18">
        <v>15788.84</v>
      </c>
      <c r="AD18" s="17">
        <v>199</v>
      </c>
      <c r="AE18" s="17">
        <v>917</v>
      </c>
      <c r="AF18" s="17">
        <v>2327</v>
      </c>
      <c r="AG18" s="26">
        <v>0.0425440481306403</v>
      </c>
      <c r="AH18" s="18">
        <v>91</v>
      </c>
      <c r="AI18" s="18">
        <v>15696.58</v>
      </c>
      <c r="AJ18" s="17">
        <v>199</v>
      </c>
      <c r="AK18" s="17">
        <v>1091</v>
      </c>
      <c r="AL18" s="17">
        <v>2692</v>
      </c>
      <c r="AM18" s="26">
        <v>0.0319465081723626</v>
      </c>
      <c r="AN18" s="18">
        <v>77</v>
      </c>
      <c r="AO18" s="18">
        <v>13102.71</v>
      </c>
      <c r="AP18" s="17">
        <v>199</v>
      </c>
      <c r="AQ18" s="17">
        <v>1173</v>
      </c>
      <c r="AR18" s="17">
        <v>3213</v>
      </c>
      <c r="AS18" s="26">
        <v>0.0497976968565204</v>
      </c>
      <c r="AT18" s="18">
        <v>154</v>
      </c>
      <c r="AU18" s="18">
        <v>26557.4</v>
      </c>
      <c r="AV18" s="17">
        <v>199</v>
      </c>
      <c r="AW18" s="17">
        <v>2220</v>
      </c>
      <c r="AX18" s="17">
        <v>2410</v>
      </c>
      <c r="AY18" s="26">
        <v>0.0385892116182573</v>
      </c>
      <c r="AZ18" s="17">
        <v>82</v>
      </c>
      <c r="BA18" s="18">
        <v>14166.37</v>
      </c>
      <c r="BB18" s="17">
        <v>199</v>
      </c>
      <c r="BC18" s="17">
        <v>2318</v>
      </c>
      <c r="BD18" s="17">
        <v>2358</v>
      </c>
      <c r="BE18" s="32">
        <v>0.0402883799830365</v>
      </c>
      <c r="BF18" s="17">
        <v>90</v>
      </c>
      <c r="BG18" s="18">
        <v>15659.85</v>
      </c>
      <c r="BH18" s="17">
        <v>199</v>
      </c>
      <c r="BI18" s="17">
        <v>2509</v>
      </c>
      <c r="BJ18" s="17">
        <v>2437</v>
      </c>
      <c r="BK18" s="32">
        <v>0.038572014772261</v>
      </c>
      <c r="BL18" s="18">
        <v>83</v>
      </c>
      <c r="BM18" s="18">
        <v>14702.69</v>
      </c>
      <c r="BN18" s="17">
        <v>199</v>
      </c>
      <c r="BO18" s="17">
        <v>1445</v>
      </c>
      <c r="BP18" s="17">
        <v>2414</v>
      </c>
      <c r="BQ18" s="32">
        <v>0.0555095277547639</v>
      </c>
      <c r="BR18" s="18">
        <v>125</v>
      </c>
      <c r="BS18" s="18">
        <v>21467.58</v>
      </c>
      <c r="BT18" s="17">
        <v>199</v>
      </c>
      <c r="BU18" s="18">
        <v>1685</v>
      </c>
      <c r="BV18" s="17">
        <v>1938</v>
      </c>
      <c r="BW18" s="32">
        <v>0.0325077399380805</v>
      </c>
      <c r="BX18" s="18">
        <v>55</v>
      </c>
      <c r="BY18" s="18">
        <v>10090.57</v>
      </c>
      <c r="BZ18" s="17">
        <v>199</v>
      </c>
      <c r="CA18" s="18">
        <v>1684</v>
      </c>
      <c r="CB18" s="18">
        <v>1832</v>
      </c>
      <c r="CC18" s="32">
        <v>0.0349344978165939</v>
      </c>
      <c r="CD18" s="18">
        <v>61</v>
      </c>
      <c r="CE18" s="18">
        <v>11123.52</v>
      </c>
      <c r="CF18" s="17">
        <v>199</v>
      </c>
      <c r="CG18" s="18">
        <v>1665</v>
      </c>
      <c r="CH18" s="33">
        <v>1737</v>
      </c>
      <c r="CI18" s="32">
        <v>0.0541162924582614</v>
      </c>
      <c r="CJ18" s="18">
        <v>76</v>
      </c>
      <c r="CK18" s="18">
        <v>13909.66</v>
      </c>
      <c r="CL18" s="17">
        <v>199</v>
      </c>
      <c r="CM18" s="18">
        <v>1672</v>
      </c>
      <c r="CN18" s="33">
        <v>1634</v>
      </c>
      <c r="CO18" s="32">
        <v>0.0403916768665851</v>
      </c>
      <c r="CP18" s="17">
        <v>62</v>
      </c>
      <c r="CQ18" s="18">
        <v>11464.64</v>
      </c>
      <c r="CR18" s="17">
        <v>199</v>
      </c>
      <c r="CS18" s="17">
        <v>1764</v>
      </c>
      <c r="CT18" s="33">
        <v>1757</v>
      </c>
      <c r="CU18" s="32">
        <v>0.0500853727945361</v>
      </c>
      <c r="CV18" s="17">
        <v>74</v>
      </c>
      <c r="CW18" s="18">
        <v>13413.46</v>
      </c>
      <c r="CX18" s="17">
        <v>199</v>
      </c>
      <c r="CY18" s="17">
        <v>1623</v>
      </c>
      <c r="CZ18" s="33">
        <v>1757</v>
      </c>
      <c r="DA18" s="32">
        <v>0.0500853727945361</v>
      </c>
      <c r="DB18" s="18">
        <v>83</v>
      </c>
      <c r="DC18" s="18">
        <v>15108.44</v>
      </c>
      <c r="DD18" s="17">
        <v>199</v>
      </c>
      <c r="DE18" s="18">
        <v>1669</v>
      </c>
      <c r="DF18" s="33">
        <v>1725</v>
      </c>
      <c r="DG18" s="32">
        <v>0.0492753623188406</v>
      </c>
      <c r="DH18" s="18">
        <v>78</v>
      </c>
      <c r="DI18" s="18">
        <v>14420.56</v>
      </c>
      <c r="DJ18" s="17">
        <v>199</v>
      </c>
      <c r="DK18" s="18">
        <v>1669</v>
      </c>
      <c r="DL18" s="18">
        <v>1989</v>
      </c>
      <c r="DM18" s="26">
        <v>0.0432378079436903</v>
      </c>
      <c r="DN18" s="18">
        <v>78</v>
      </c>
      <c r="DO18" s="18">
        <v>14262.45</v>
      </c>
      <c r="DP18" s="17">
        <v>199</v>
      </c>
      <c r="DQ18" s="18">
        <v>1269</v>
      </c>
      <c r="DR18" s="18">
        <v>1850</v>
      </c>
      <c r="DS18" s="26">
        <v>0.0497297297297297</v>
      </c>
      <c r="DT18" s="18">
        <v>79</v>
      </c>
      <c r="DU18" s="18">
        <v>14331.22</v>
      </c>
      <c r="DV18" s="17">
        <v>199</v>
      </c>
      <c r="DW18" s="18">
        <v>1675</v>
      </c>
      <c r="DX18" s="18"/>
      <c r="DY18" s="26"/>
      <c r="DZ18" s="18">
        <v>76</v>
      </c>
      <c r="EA18" s="18">
        <v>13826.6</v>
      </c>
      <c r="EB18" s="17">
        <v>199</v>
      </c>
      <c r="EC18" s="18">
        <v>1597</v>
      </c>
      <c r="ED18" s="18">
        <v>1461</v>
      </c>
      <c r="EE18" s="26">
        <f t="shared" si="5"/>
        <v>0.0444900752908966</v>
      </c>
      <c r="EF18" s="17">
        <v>65</v>
      </c>
      <c r="EG18" s="18">
        <v>11916.32</v>
      </c>
      <c r="EH18" s="17">
        <v>199</v>
      </c>
      <c r="EI18" s="17">
        <v>1335</v>
      </c>
      <c r="EJ18" s="18">
        <v>1461</v>
      </c>
      <c r="EK18" s="26">
        <f t="shared" si="6"/>
        <v>0.0321697467488022</v>
      </c>
      <c r="EL18" s="17">
        <v>47</v>
      </c>
      <c r="EM18" s="18">
        <v>8586.39</v>
      </c>
      <c r="EN18" s="17">
        <v>199</v>
      </c>
      <c r="EO18" s="17">
        <v>1335</v>
      </c>
      <c r="EP18" s="18">
        <v>1461</v>
      </c>
      <c r="EQ18" s="26">
        <f t="shared" si="7"/>
        <v>0.0191649555099247</v>
      </c>
      <c r="ER18" s="17">
        <v>28</v>
      </c>
      <c r="ES18" s="18">
        <v>5207.49</v>
      </c>
      <c r="ET18" s="17">
        <v>199</v>
      </c>
      <c r="EU18" s="17">
        <v>1335</v>
      </c>
      <c r="EV18" s="18">
        <v>7810</v>
      </c>
      <c r="EW18" s="26">
        <v>0.0172855313700384</v>
      </c>
      <c r="EX18" s="17">
        <v>113</v>
      </c>
      <c r="EY18" s="18">
        <v>19048.45</v>
      </c>
      <c r="EZ18" s="17">
        <v>199</v>
      </c>
      <c r="FA18" s="17">
        <v>1335</v>
      </c>
      <c r="FB18" s="18">
        <v>2241</v>
      </c>
      <c r="FC18" s="26">
        <v>0.035252119589469</v>
      </c>
      <c r="FD18" s="17">
        <v>72</v>
      </c>
      <c r="FE18" s="18">
        <v>12021.89</v>
      </c>
      <c r="FF18" s="17">
        <v>199</v>
      </c>
      <c r="FG18" s="17">
        <v>1264</v>
      </c>
      <c r="FH18" s="18">
        <v>1814</v>
      </c>
      <c r="FI18" s="26">
        <v>0.0226019845644983</v>
      </c>
      <c r="FJ18" s="18">
        <v>37</v>
      </c>
      <c r="FK18" s="18">
        <v>6313.73</v>
      </c>
      <c r="FL18" s="17">
        <v>199</v>
      </c>
      <c r="FM18" s="17">
        <v>1232</v>
      </c>
      <c r="FN18" s="18">
        <v>1795</v>
      </c>
      <c r="FO18" s="26">
        <v>0.0200557103064067</v>
      </c>
      <c r="FP18" s="18">
        <v>35</v>
      </c>
      <c r="FQ18" s="18">
        <v>6016.62</v>
      </c>
      <c r="FR18" s="17">
        <v>199</v>
      </c>
      <c r="FS18" s="17">
        <v>1198</v>
      </c>
      <c r="FT18" s="18">
        <v>1860</v>
      </c>
      <c r="FU18" s="26">
        <v>0.0231182795698925</v>
      </c>
      <c r="FV18" s="18">
        <v>40</v>
      </c>
      <c r="FW18" s="18">
        <v>6631.25</v>
      </c>
      <c r="FX18" s="17">
        <v>199</v>
      </c>
      <c r="FY18" s="18">
        <v>1163</v>
      </c>
      <c r="FZ18" s="18">
        <v>2005</v>
      </c>
      <c r="GA18" s="26">
        <v>0.0239401496259352</v>
      </c>
      <c r="GB18" s="18">
        <v>46</v>
      </c>
      <c r="GC18" s="18">
        <v>7715.58</v>
      </c>
      <c r="GD18" s="17">
        <v>199</v>
      </c>
      <c r="GE18" s="18">
        <v>1117</v>
      </c>
      <c r="GF18" s="18">
        <v>1883</v>
      </c>
      <c r="GG18" s="26">
        <v>0.0377057886351567</v>
      </c>
      <c r="GH18" s="17">
        <v>62</v>
      </c>
      <c r="GI18" s="18">
        <v>10587.44</v>
      </c>
      <c r="GJ18" s="17">
        <v>199</v>
      </c>
      <c r="GK18" s="18">
        <v>1058</v>
      </c>
      <c r="GL18" s="18"/>
      <c r="GM18" s="26"/>
      <c r="GN18" s="17">
        <v>43</v>
      </c>
      <c r="GO18" s="18">
        <v>7479.26</v>
      </c>
      <c r="GP18" s="17">
        <v>199</v>
      </c>
      <c r="GQ18" s="17">
        <v>1020</v>
      </c>
      <c r="GR18" s="17"/>
      <c r="GS18" s="17"/>
      <c r="GT18" s="17"/>
      <c r="GU18" s="17"/>
      <c r="GV18" s="17"/>
      <c r="GW18" s="17"/>
      <c r="GX18" s="17"/>
      <c r="GY18" s="18"/>
      <c r="GZ18" s="41"/>
      <c r="HA18" s="18"/>
      <c r="HB18" s="41"/>
      <c r="HC18" s="41"/>
      <c r="HD18" s="41"/>
      <c r="HE18" s="41"/>
      <c r="HF18" s="41"/>
      <c r="HG18" s="41"/>
      <c r="HH18" s="41"/>
      <c r="HI18" s="18"/>
      <c r="HJ18" s="41"/>
      <c r="HK18" s="41"/>
      <c r="HL18" s="41"/>
      <c r="HM18" s="18"/>
      <c r="HN18" s="18"/>
      <c r="HO18" s="18"/>
      <c r="HP18" s="18"/>
      <c r="HQ18" s="18">
        <f t="shared" si="1"/>
        <v>2352</v>
      </c>
      <c r="HR18" s="18">
        <f t="shared" si="2"/>
        <v>413449.44</v>
      </c>
      <c r="HS18" s="18">
        <f t="shared" si="3"/>
        <v>2352</v>
      </c>
      <c r="HT18" s="18">
        <f t="shared" si="4"/>
        <v>413449.44</v>
      </c>
      <c r="HU18" s="145"/>
      <c r="HV18" s="146"/>
    </row>
    <row r="19" ht="16.5" spans="1:230">
      <c r="A19" s="16"/>
      <c r="B19" s="17" t="s">
        <v>35</v>
      </c>
      <c r="C19" s="21">
        <v>6939962766423</v>
      </c>
      <c r="D19" s="21">
        <v>608585595158</v>
      </c>
      <c r="E19" s="21">
        <v>21061011000715</v>
      </c>
      <c r="F19" s="18" t="s">
        <v>161</v>
      </c>
      <c r="G19" s="19"/>
      <c r="H19" s="17" t="s">
        <v>288</v>
      </c>
      <c r="I19" s="26">
        <f>VLOOKUP(C19,供应链!E:J,6,0)</f>
        <v>1</v>
      </c>
      <c r="J19" s="17">
        <f>VLOOKUP(C19,供应链!E:H,4,0)</f>
        <v>859</v>
      </c>
      <c r="K19" s="17">
        <f>VLOOKUP(C19,供应链!E:K,7,0)</f>
        <v>168</v>
      </c>
      <c r="L19" s="18">
        <f>VLOOKUP(C19,供应链!E:I,5,0)</f>
        <v>62.231219379423</v>
      </c>
      <c r="M19" s="27">
        <f t="shared" si="8"/>
        <v>0.00250483692647872</v>
      </c>
      <c r="N19" s="17">
        <v>665</v>
      </c>
      <c r="O19" s="26">
        <v>0.0300751879699248</v>
      </c>
      <c r="P19" s="18">
        <v>19</v>
      </c>
      <c r="Q19" s="18">
        <v>1561</v>
      </c>
      <c r="R19" s="17">
        <v>119</v>
      </c>
      <c r="S19" s="17">
        <v>733</v>
      </c>
      <c r="T19" s="17">
        <v>939</v>
      </c>
      <c r="U19" s="26">
        <v>0.0223642172523962</v>
      </c>
      <c r="V19" s="18">
        <v>16</v>
      </c>
      <c r="W19" s="18">
        <v>1304.01</v>
      </c>
      <c r="X19" s="17">
        <v>119</v>
      </c>
      <c r="Y19" s="17">
        <v>713</v>
      </c>
      <c r="Z19" s="17">
        <v>1342</v>
      </c>
      <c r="AA19" s="26">
        <v>0.0216095380029806</v>
      </c>
      <c r="AB19" s="18">
        <v>28</v>
      </c>
      <c r="AC19" s="18">
        <v>2285.75</v>
      </c>
      <c r="AD19" s="17">
        <v>119</v>
      </c>
      <c r="AE19" s="17">
        <v>687</v>
      </c>
      <c r="AF19" s="17">
        <v>916</v>
      </c>
      <c r="AG19" s="26">
        <v>0.0109170305676856</v>
      </c>
      <c r="AH19" s="18">
        <v>8</v>
      </c>
      <c r="AI19" s="18">
        <v>912</v>
      </c>
      <c r="AJ19" s="17">
        <v>119</v>
      </c>
      <c r="AK19" s="17">
        <v>701</v>
      </c>
      <c r="AL19" s="17">
        <v>977</v>
      </c>
      <c r="AM19" s="26">
        <v>0.00921187308085977</v>
      </c>
      <c r="AN19" s="18">
        <v>5</v>
      </c>
      <c r="AO19" s="18">
        <v>550</v>
      </c>
      <c r="AP19" s="17">
        <v>119</v>
      </c>
      <c r="AQ19" s="17">
        <v>1053</v>
      </c>
      <c r="AR19" s="17">
        <v>918</v>
      </c>
      <c r="AS19" s="26">
        <v>0.0337690631808279</v>
      </c>
      <c r="AT19" s="18">
        <v>28</v>
      </c>
      <c r="AU19" s="18">
        <v>2366.78</v>
      </c>
      <c r="AV19" s="17">
        <v>119</v>
      </c>
      <c r="AW19" s="17">
        <v>1025</v>
      </c>
      <c r="AX19" s="17">
        <v>916</v>
      </c>
      <c r="AY19" s="26">
        <v>0.0174672489082969</v>
      </c>
      <c r="AZ19" s="17">
        <v>14</v>
      </c>
      <c r="BA19" s="18">
        <v>1173.27</v>
      </c>
      <c r="BB19" s="17">
        <v>119</v>
      </c>
      <c r="BC19" s="17">
        <v>1012</v>
      </c>
      <c r="BD19" s="17">
        <v>770</v>
      </c>
      <c r="BE19" s="32">
        <v>0.0220779220779221</v>
      </c>
      <c r="BF19" s="17">
        <v>15</v>
      </c>
      <c r="BG19" s="18">
        <v>1250</v>
      </c>
      <c r="BH19" s="17">
        <v>119</v>
      </c>
      <c r="BI19" s="17">
        <v>997</v>
      </c>
      <c r="BJ19" s="17">
        <v>932</v>
      </c>
      <c r="BK19" s="32">
        <v>0.0160944206008584</v>
      </c>
      <c r="BL19" s="18">
        <v>15</v>
      </c>
      <c r="BM19" s="18">
        <v>1292.66</v>
      </c>
      <c r="BN19" s="17">
        <v>119</v>
      </c>
      <c r="BO19" s="17">
        <v>982</v>
      </c>
      <c r="BP19" s="17">
        <v>724</v>
      </c>
      <c r="BQ19" s="32">
        <v>0.0234806629834254</v>
      </c>
      <c r="BR19" s="18">
        <v>13</v>
      </c>
      <c r="BS19" s="18">
        <v>1080.86</v>
      </c>
      <c r="BT19" s="17">
        <v>119</v>
      </c>
      <c r="BU19" s="18">
        <v>965</v>
      </c>
      <c r="BV19" s="17">
        <v>755</v>
      </c>
      <c r="BW19" s="32">
        <v>0.00662251655629139</v>
      </c>
      <c r="BX19" s="18">
        <v>5</v>
      </c>
      <c r="BY19" s="18">
        <v>588.1</v>
      </c>
      <c r="BZ19" s="17">
        <v>119</v>
      </c>
      <c r="CA19" s="18">
        <v>960</v>
      </c>
      <c r="CB19" s="18">
        <v>679</v>
      </c>
      <c r="CC19" s="32">
        <v>0.0103092783505155</v>
      </c>
      <c r="CD19" s="18">
        <v>4</v>
      </c>
      <c r="CE19" s="18">
        <v>561.33</v>
      </c>
      <c r="CF19" s="17">
        <v>119</v>
      </c>
      <c r="CG19" s="18">
        <v>953</v>
      </c>
      <c r="CH19" s="33">
        <v>695</v>
      </c>
      <c r="CI19" s="32">
        <v>0.00431654676258993</v>
      </c>
      <c r="CJ19" s="18">
        <v>0</v>
      </c>
      <c r="CK19" s="18">
        <v>0</v>
      </c>
      <c r="CL19" s="17">
        <v>119</v>
      </c>
      <c r="CM19" s="18">
        <v>952</v>
      </c>
      <c r="CN19" s="33">
        <v>786</v>
      </c>
      <c r="CO19" s="32">
        <v>0.0152671755725191</v>
      </c>
      <c r="CP19" s="17">
        <v>10</v>
      </c>
      <c r="CQ19" s="18">
        <v>665</v>
      </c>
      <c r="CR19" s="17">
        <v>119</v>
      </c>
      <c r="CS19" s="17">
        <v>940</v>
      </c>
      <c r="CT19" s="33">
        <v>934</v>
      </c>
      <c r="CU19" s="32">
        <v>0.00535331905781585</v>
      </c>
      <c r="CV19" s="17">
        <v>4</v>
      </c>
      <c r="CW19" s="18">
        <v>481</v>
      </c>
      <c r="CX19" s="17">
        <v>119</v>
      </c>
      <c r="CY19" s="17">
        <v>912</v>
      </c>
      <c r="CZ19" s="33">
        <v>934</v>
      </c>
      <c r="DA19" s="32">
        <v>0.00535331905781585</v>
      </c>
      <c r="DB19" s="18">
        <v>8</v>
      </c>
      <c r="DC19" s="18">
        <v>888.34</v>
      </c>
      <c r="DD19" s="17">
        <v>119</v>
      </c>
      <c r="DE19" s="18">
        <v>902</v>
      </c>
      <c r="DF19" s="33">
        <v>810</v>
      </c>
      <c r="DG19" s="32">
        <v>0.00493827160493827</v>
      </c>
      <c r="DH19" s="18">
        <v>1</v>
      </c>
      <c r="DI19" s="18">
        <v>142.01</v>
      </c>
      <c r="DJ19" s="17">
        <v>119</v>
      </c>
      <c r="DK19" s="18">
        <v>902</v>
      </c>
      <c r="DL19" s="18">
        <v>769</v>
      </c>
      <c r="DM19" s="26">
        <v>0.0143042912873862</v>
      </c>
      <c r="DN19" s="18">
        <v>9</v>
      </c>
      <c r="DO19" s="18">
        <v>1061</v>
      </c>
      <c r="DP19" s="17">
        <v>119</v>
      </c>
      <c r="DQ19" s="18">
        <v>820</v>
      </c>
      <c r="DR19" s="18">
        <v>967</v>
      </c>
      <c r="DS19" s="26">
        <v>0.0093071354705274</v>
      </c>
      <c r="DT19" s="18">
        <v>7</v>
      </c>
      <c r="DU19" s="18">
        <v>821.31</v>
      </c>
      <c r="DV19" s="17">
        <v>119</v>
      </c>
      <c r="DW19" s="18">
        <v>880</v>
      </c>
      <c r="DX19" s="18"/>
      <c r="DY19" s="26"/>
      <c r="DZ19" s="18">
        <v>6</v>
      </c>
      <c r="EA19" s="18">
        <v>699</v>
      </c>
      <c r="EB19" s="17">
        <v>119</v>
      </c>
      <c r="EC19" s="18">
        <v>898</v>
      </c>
      <c r="ED19" s="18">
        <v>728</v>
      </c>
      <c r="EE19" s="26">
        <f t="shared" si="5"/>
        <v>0.00686813186813187</v>
      </c>
      <c r="EF19" s="17">
        <v>5</v>
      </c>
      <c r="EG19" s="18">
        <v>570.69</v>
      </c>
      <c r="EH19" s="17">
        <v>119</v>
      </c>
      <c r="EI19" s="17">
        <v>1071</v>
      </c>
      <c r="EJ19" s="18">
        <v>728</v>
      </c>
      <c r="EK19" s="26">
        <f t="shared" si="6"/>
        <v>0.00412087912087912</v>
      </c>
      <c r="EL19" s="17">
        <v>3</v>
      </c>
      <c r="EM19" s="18">
        <v>328.94</v>
      </c>
      <c r="EN19" s="17">
        <v>119</v>
      </c>
      <c r="EO19" s="17">
        <v>1071</v>
      </c>
      <c r="EP19" s="18">
        <v>728</v>
      </c>
      <c r="EQ19" s="26">
        <f t="shared" si="7"/>
        <v>0.00549450549450549</v>
      </c>
      <c r="ER19" s="17">
        <v>4</v>
      </c>
      <c r="ES19" s="18">
        <v>466</v>
      </c>
      <c r="ET19" s="17">
        <v>119</v>
      </c>
      <c r="EU19" s="17">
        <v>1071</v>
      </c>
      <c r="EV19" s="18">
        <v>1737</v>
      </c>
      <c r="EW19" s="26">
        <v>0.00345423143350604</v>
      </c>
      <c r="EX19" s="17">
        <v>5</v>
      </c>
      <c r="EY19" s="18">
        <v>590</v>
      </c>
      <c r="EZ19" s="17">
        <v>119</v>
      </c>
      <c r="FA19" s="17">
        <v>1071</v>
      </c>
      <c r="FB19" s="18">
        <v>1147</v>
      </c>
      <c r="FC19" s="26">
        <v>0.003487358326068</v>
      </c>
      <c r="FD19" s="17">
        <v>3</v>
      </c>
      <c r="FE19" s="18">
        <v>357</v>
      </c>
      <c r="FF19" s="17">
        <v>119</v>
      </c>
      <c r="FG19" s="17">
        <v>1070</v>
      </c>
      <c r="FH19" s="18">
        <v>1598</v>
      </c>
      <c r="FI19" s="26">
        <v>0.00750938673341677</v>
      </c>
      <c r="FJ19" s="18">
        <v>10</v>
      </c>
      <c r="FK19" s="18">
        <v>1174</v>
      </c>
      <c r="FL19" s="17">
        <v>119</v>
      </c>
      <c r="FM19" s="17">
        <v>1060</v>
      </c>
      <c r="FN19" s="18">
        <v>1510</v>
      </c>
      <c r="FO19" s="26">
        <v>0.00529801324503311</v>
      </c>
      <c r="FP19" s="18">
        <v>6</v>
      </c>
      <c r="FQ19" s="18">
        <v>704</v>
      </c>
      <c r="FR19" s="17">
        <v>119</v>
      </c>
      <c r="FS19" s="17">
        <v>1054</v>
      </c>
      <c r="FT19" s="18">
        <v>1539</v>
      </c>
      <c r="FU19" s="26">
        <v>0.00649772579597141</v>
      </c>
      <c r="FV19" s="18">
        <v>6</v>
      </c>
      <c r="FW19" s="18">
        <v>748.38</v>
      </c>
      <c r="FX19" s="17">
        <v>119</v>
      </c>
      <c r="FY19" s="18">
        <v>1049</v>
      </c>
      <c r="FZ19" s="18">
        <v>1749</v>
      </c>
      <c r="GA19" s="26">
        <v>0.00628930817610063</v>
      </c>
      <c r="GB19" s="18">
        <v>11</v>
      </c>
      <c r="GC19" s="18">
        <v>1274.8</v>
      </c>
      <c r="GD19" s="17">
        <v>119</v>
      </c>
      <c r="GE19" s="18">
        <v>1039</v>
      </c>
      <c r="GF19" s="18">
        <v>2004</v>
      </c>
      <c r="GG19" s="26">
        <v>0.00399201596806387</v>
      </c>
      <c r="GH19" s="17">
        <v>8</v>
      </c>
      <c r="GI19" s="18">
        <v>949.22</v>
      </c>
      <c r="GJ19" s="17">
        <v>119</v>
      </c>
      <c r="GK19" s="18">
        <v>1031</v>
      </c>
      <c r="GL19" s="18"/>
      <c r="GM19" s="26"/>
      <c r="GN19" s="17">
        <v>14</v>
      </c>
      <c r="GO19" s="18">
        <v>1643.85</v>
      </c>
      <c r="GP19" s="17">
        <v>119</v>
      </c>
      <c r="GQ19" s="17">
        <v>1019</v>
      </c>
      <c r="GR19" s="17"/>
      <c r="GS19" s="17"/>
      <c r="GT19" s="17"/>
      <c r="GU19" s="17"/>
      <c r="GV19" s="17"/>
      <c r="GW19" s="17"/>
      <c r="GX19" s="17"/>
      <c r="GY19" s="18"/>
      <c r="GZ19" s="41"/>
      <c r="HA19" s="18"/>
      <c r="HB19" s="41"/>
      <c r="HC19" s="41"/>
      <c r="HD19" s="41"/>
      <c r="HE19" s="41"/>
      <c r="HF19" s="41"/>
      <c r="HG19" s="41"/>
      <c r="HH19" s="41"/>
      <c r="HI19" s="18"/>
      <c r="HJ19" s="41"/>
      <c r="HK19" s="41"/>
      <c r="HL19" s="41"/>
      <c r="HM19" s="18"/>
      <c r="HN19" s="18"/>
      <c r="HO19" s="18"/>
      <c r="HP19" s="18"/>
      <c r="HQ19" s="18">
        <f t="shared" si="1"/>
        <v>290</v>
      </c>
      <c r="HR19" s="18">
        <f t="shared" si="2"/>
        <v>28490.3</v>
      </c>
      <c r="HS19" s="18">
        <f t="shared" si="3"/>
        <v>290</v>
      </c>
      <c r="HT19" s="18">
        <f t="shared" si="4"/>
        <v>28490.3</v>
      </c>
      <c r="HU19" s="145"/>
      <c r="HV19" s="146"/>
    </row>
    <row r="20" ht="16.5" spans="1:230">
      <c r="A20" s="16" t="s">
        <v>126</v>
      </c>
      <c r="B20" s="17" t="s">
        <v>37</v>
      </c>
      <c r="C20" s="18">
        <v>6939962741307</v>
      </c>
      <c r="D20" s="18">
        <v>564920263994</v>
      </c>
      <c r="E20" s="18">
        <v>21066010001275</v>
      </c>
      <c r="F20" s="17" t="s">
        <v>163</v>
      </c>
      <c r="G20" s="19" t="s">
        <v>385</v>
      </c>
      <c r="H20" s="17" t="s">
        <v>129</v>
      </c>
      <c r="I20" s="26">
        <f>VLOOKUP(C20,供应链!E:J,6,0)</f>
        <v>1</v>
      </c>
      <c r="J20" s="17">
        <f>VLOOKUP(C20,供应链!E:H,4,0)</f>
        <v>1034</v>
      </c>
      <c r="K20" s="17">
        <f>VLOOKUP(C20,供应链!E:K,7,0)</f>
        <v>736</v>
      </c>
      <c r="L20" s="18">
        <f>VLOOKUP(C20,供应链!E:I,5,0)</f>
        <v>43.9432219243602</v>
      </c>
      <c r="M20" s="27">
        <f t="shared" si="8"/>
        <v>0.00814503869541183</v>
      </c>
      <c r="N20" s="17">
        <v>2381</v>
      </c>
      <c r="O20" s="26">
        <v>0.0298194036119278</v>
      </c>
      <c r="P20" s="18">
        <v>68</v>
      </c>
      <c r="Q20" s="18">
        <v>10420.76</v>
      </c>
      <c r="R20" s="17">
        <v>169</v>
      </c>
      <c r="S20" s="17">
        <v>296</v>
      </c>
      <c r="T20" s="17">
        <v>2241</v>
      </c>
      <c r="U20" s="26">
        <v>0.0227576974564926</v>
      </c>
      <c r="V20" s="18">
        <v>39</v>
      </c>
      <c r="W20" s="18">
        <v>6982.45</v>
      </c>
      <c r="X20" s="17">
        <v>169</v>
      </c>
      <c r="Y20" s="17">
        <v>306</v>
      </c>
      <c r="Z20" s="17">
        <v>1999</v>
      </c>
      <c r="AA20" s="26">
        <v>0.0240120060030015</v>
      </c>
      <c r="AB20" s="18">
        <v>38</v>
      </c>
      <c r="AC20" s="18">
        <v>6613.04</v>
      </c>
      <c r="AD20" s="17">
        <v>169</v>
      </c>
      <c r="AE20" s="17">
        <v>402</v>
      </c>
      <c r="AF20" s="17">
        <v>1930</v>
      </c>
      <c r="AG20" s="26">
        <v>0.0150259067357513</v>
      </c>
      <c r="AH20" s="18">
        <v>26</v>
      </c>
      <c r="AI20" s="18">
        <v>4237.97</v>
      </c>
      <c r="AJ20" s="17">
        <v>169</v>
      </c>
      <c r="AK20" s="17">
        <v>404</v>
      </c>
      <c r="AL20" s="17">
        <v>1480</v>
      </c>
      <c r="AM20" s="26">
        <v>0.0243243243243243</v>
      </c>
      <c r="AN20" s="18">
        <v>35</v>
      </c>
      <c r="AO20" s="18">
        <v>5868.99</v>
      </c>
      <c r="AP20" s="17">
        <v>169</v>
      </c>
      <c r="AQ20" s="17">
        <v>545</v>
      </c>
      <c r="AR20" s="17">
        <v>1323</v>
      </c>
      <c r="AS20" s="26">
        <v>0.0347694633408919</v>
      </c>
      <c r="AT20" s="18">
        <v>38</v>
      </c>
      <c r="AU20" s="18">
        <v>6672.37</v>
      </c>
      <c r="AV20" s="17">
        <v>169</v>
      </c>
      <c r="AW20" s="17">
        <v>2330</v>
      </c>
      <c r="AX20" s="17">
        <v>967</v>
      </c>
      <c r="AY20" s="26">
        <v>0.0175801447776629</v>
      </c>
      <c r="AZ20" s="17">
        <v>15</v>
      </c>
      <c r="BA20" s="18">
        <v>2502.68</v>
      </c>
      <c r="BB20" s="17">
        <v>169</v>
      </c>
      <c r="BC20" s="17">
        <v>2353</v>
      </c>
      <c r="BD20" s="17">
        <v>1241</v>
      </c>
      <c r="BE20" s="32">
        <v>0.016116035455278</v>
      </c>
      <c r="BF20" s="17">
        <v>19</v>
      </c>
      <c r="BG20" s="18">
        <v>3279.61</v>
      </c>
      <c r="BH20" s="17">
        <v>169</v>
      </c>
      <c r="BI20" s="17">
        <v>1197</v>
      </c>
      <c r="BJ20" s="17">
        <v>1535</v>
      </c>
      <c r="BK20" s="32">
        <v>0.0136807817589577</v>
      </c>
      <c r="BL20" s="18">
        <v>20</v>
      </c>
      <c r="BM20" s="18">
        <v>3335.37</v>
      </c>
      <c r="BN20" s="17">
        <v>169</v>
      </c>
      <c r="BO20" s="17">
        <v>1218</v>
      </c>
      <c r="BP20" s="17">
        <v>1925</v>
      </c>
      <c r="BQ20" s="32">
        <v>0.0155844155844156</v>
      </c>
      <c r="BR20" s="18">
        <v>26</v>
      </c>
      <c r="BS20" s="18">
        <v>4630.76</v>
      </c>
      <c r="BT20" s="17">
        <v>169</v>
      </c>
      <c r="BU20" s="18">
        <v>1231</v>
      </c>
      <c r="BV20" s="17">
        <v>2327</v>
      </c>
      <c r="BW20" s="32">
        <v>0.020627417275462</v>
      </c>
      <c r="BX20" s="18">
        <v>32</v>
      </c>
      <c r="BY20" s="18">
        <v>5575.8</v>
      </c>
      <c r="BZ20" s="17">
        <v>169</v>
      </c>
      <c r="CA20" s="18">
        <v>1434</v>
      </c>
      <c r="CB20" s="18">
        <v>992</v>
      </c>
      <c r="CC20" s="32">
        <v>0.0433467741935484</v>
      </c>
      <c r="CD20" s="18">
        <v>40</v>
      </c>
      <c r="CE20" s="18">
        <v>6795.48</v>
      </c>
      <c r="CF20" s="17">
        <v>169</v>
      </c>
      <c r="CG20" s="18">
        <v>1655</v>
      </c>
      <c r="CH20" s="33">
        <v>927</v>
      </c>
      <c r="CI20" s="32">
        <v>0.0453074433656958</v>
      </c>
      <c r="CJ20" s="18">
        <v>41</v>
      </c>
      <c r="CK20" s="18">
        <v>6929.31</v>
      </c>
      <c r="CL20" s="17">
        <v>169</v>
      </c>
      <c r="CM20" s="18">
        <v>1746</v>
      </c>
      <c r="CN20" s="33">
        <v>927</v>
      </c>
      <c r="CO20" s="32">
        <v>0.0323624595469256</v>
      </c>
      <c r="CP20" s="17">
        <v>27</v>
      </c>
      <c r="CQ20" s="18">
        <v>4612.65</v>
      </c>
      <c r="CR20" s="17">
        <v>169</v>
      </c>
      <c r="CS20" s="17">
        <v>1846</v>
      </c>
      <c r="CT20" s="33">
        <v>1471</v>
      </c>
      <c r="CU20" s="32">
        <v>0.0244731475186948</v>
      </c>
      <c r="CV20" s="17">
        <v>30</v>
      </c>
      <c r="CW20" s="18">
        <v>5163.6</v>
      </c>
      <c r="CX20" s="17">
        <v>169</v>
      </c>
      <c r="CY20" s="17">
        <v>1609</v>
      </c>
      <c r="CZ20" s="33">
        <v>1471</v>
      </c>
      <c r="DA20" s="32">
        <v>0.0244731475186948</v>
      </c>
      <c r="DB20" s="18">
        <v>81</v>
      </c>
      <c r="DC20" s="18">
        <v>14324.88</v>
      </c>
      <c r="DD20" s="17">
        <v>169</v>
      </c>
      <c r="DE20" s="18">
        <v>1849</v>
      </c>
      <c r="DF20" s="33">
        <v>2336</v>
      </c>
      <c r="DG20" s="32">
        <v>0.0282534246575342</v>
      </c>
      <c r="DH20" s="18">
        <v>64</v>
      </c>
      <c r="DI20" s="18">
        <v>11313.37</v>
      </c>
      <c r="DJ20" s="17">
        <v>169</v>
      </c>
      <c r="DK20" s="18">
        <v>1849</v>
      </c>
      <c r="DL20" s="18">
        <v>2007</v>
      </c>
      <c r="DM20" s="26">
        <v>0.0318883906327853</v>
      </c>
      <c r="DN20" s="18">
        <v>56</v>
      </c>
      <c r="DO20" s="18">
        <v>9603.65</v>
      </c>
      <c r="DP20" s="17">
        <v>169</v>
      </c>
      <c r="DQ20" s="18">
        <v>1664</v>
      </c>
      <c r="DR20" s="18">
        <v>1770</v>
      </c>
      <c r="DS20" s="26">
        <v>0.0209039548022599</v>
      </c>
      <c r="DT20" s="18">
        <v>31</v>
      </c>
      <c r="DU20" s="18">
        <v>5352.95</v>
      </c>
      <c r="DV20" s="17">
        <v>169</v>
      </c>
      <c r="DW20" s="18">
        <v>1913</v>
      </c>
      <c r="DX20" s="18"/>
      <c r="DY20" s="26"/>
      <c r="DZ20" s="18">
        <v>30</v>
      </c>
      <c r="EA20" s="18">
        <v>5375.81</v>
      </c>
      <c r="EB20" s="17">
        <v>169</v>
      </c>
      <c r="EC20" s="18">
        <v>1883</v>
      </c>
      <c r="ED20" s="18">
        <v>828</v>
      </c>
      <c r="EE20" s="26">
        <f t="shared" si="5"/>
        <v>0.0181159420289855</v>
      </c>
      <c r="EF20" s="17">
        <v>15</v>
      </c>
      <c r="EG20" s="18">
        <v>2677.02</v>
      </c>
      <c r="EH20" s="17">
        <v>169</v>
      </c>
      <c r="EI20" s="17">
        <v>1798</v>
      </c>
      <c r="EJ20" s="18">
        <v>828</v>
      </c>
      <c r="EK20" s="26">
        <f t="shared" si="6"/>
        <v>0.0398550724637681</v>
      </c>
      <c r="EL20" s="17">
        <v>33</v>
      </c>
      <c r="EM20" s="18">
        <v>5904.09</v>
      </c>
      <c r="EN20" s="17">
        <v>169</v>
      </c>
      <c r="EO20" s="17">
        <v>1798</v>
      </c>
      <c r="EP20" s="18">
        <v>828</v>
      </c>
      <c r="EQ20" s="26">
        <f t="shared" si="7"/>
        <v>0.0326086956521739</v>
      </c>
      <c r="ER20" s="17">
        <v>27</v>
      </c>
      <c r="ES20" s="18">
        <v>4816.82</v>
      </c>
      <c r="ET20" s="17">
        <v>169</v>
      </c>
      <c r="EU20" s="17">
        <v>1798</v>
      </c>
      <c r="EV20" s="18">
        <v>3123</v>
      </c>
      <c r="EW20" s="26">
        <v>0.00576368876080692</v>
      </c>
      <c r="EX20" s="17">
        <v>11</v>
      </c>
      <c r="EY20" s="18">
        <v>1847.25</v>
      </c>
      <c r="EZ20" s="17">
        <v>169</v>
      </c>
      <c r="FA20" s="17">
        <v>1798</v>
      </c>
      <c r="FB20" s="18">
        <v>1348</v>
      </c>
      <c r="FC20" s="26">
        <v>0.0118694362017804</v>
      </c>
      <c r="FD20" s="17">
        <v>13</v>
      </c>
      <c r="FE20" s="18">
        <v>2128.59</v>
      </c>
      <c r="FF20" s="17">
        <v>169</v>
      </c>
      <c r="FG20" s="17">
        <v>1787</v>
      </c>
      <c r="FH20" s="18">
        <v>1120</v>
      </c>
      <c r="FI20" s="26">
        <v>0.0169642857142857</v>
      </c>
      <c r="FJ20" s="18">
        <v>17</v>
      </c>
      <c r="FK20" s="18">
        <v>2823.03</v>
      </c>
      <c r="FL20" s="17">
        <v>169</v>
      </c>
      <c r="FM20" s="17">
        <v>1772</v>
      </c>
      <c r="FN20" s="18">
        <v>1076</v>
      </c>
      <c r="FO20" s="26">
        <v>0.0130111524163569</v>
      </c>
      <c r="FP20" s="18">
        <v>13</v>
      </c>
      <c r="FQ20" s="18">
        <v>2144.12</v>
      </c>
      <c r="FR20" s="17">
        <v>169</v>
      </c>
      <c r="FS20" s="17">
        <v>1762</v>
      </c>
      <c r="FT20" s="18">
        <v>1281</v>
      </c>
      <c r="FU20" s="26">
        <v>0.0101483216237315</v>
      </c>
      <c r="FV20" s="18">
        <v>11</v>
      </c>
      <c r="FW20" s="18">
        <v>1817.5</v>
      </c>
      <c r="FX20" s="17">
        <v>169</v>
      </c>
      <c r="FY20" s="18">
        <v>1752</v>
      </c>
      <c r="FZ20" s="18">
        <v>1347</v>
      </c>
      <c r="GA20" s="26">
        <v>0.0103934669636229</v>
      </c>
      <c r="GB20" s="18">
        <v>14</v>
      </c>
      <c r="GC20" s="18">
        <v>2299.49</v>
      </c>
      <c r="GD20" s="17">
        <v>169</v>
      </c>
      <c r="GE20" s="18">
        <v>1739</v>
      </c>
      <c r="GF20" s="18">
        <v>1389</v>
      </c>
      <c r="GG20" s="26">
        <v>0.013678905687545</v>
      </c>
      <c r="GH20" s="17">
        <v>17</v>
      </c>
      <c r="GI20" s="18">
        <v>2865.35</v>
      </c>
      <c r="GJ20" s="17">
        <v>169</v>
      </c>
      <c r="GK20" s="18">
        <v>1724</v>
      </c>
      <c r="GL20" s="18"/>
      <c r="GM20" s="26"/>
      <c r="GN20" s="17">
        <v>16</v>
      </c>
      <c r="GO20" s="18">
        <v>2646.34</v>
      </c>
      <c r="GP20" s="17">
        <v>169</v>
      </c>
      <c r="GQ20" s="17">
        <v>1708</v>
      </c>
      <c r="GR20" s="17"/>
      <c r="GS20" s="17"/>
      <c r="GT20" s="17"/>
      <c r="GU20" s="17"/>
      <c r="GV20" s="17"/>
      <c r="GW20" s="17"/>
      <c r="GX20" s="17"/>
      <c r="GY20" s="17"/>
      <c r="GZ20" s="17"/>
      <c r="HA20" s="18"/>
      <c r="HB20" s="41"/>
      <c r="HC20" s="41"/>
      <c r="HD20" s="41"/>
      <c r="HE20" s="41"/>
      <c r="HF20" s="41"/>
      <c r="HG20" s="41"/>
      <c r="HH20" s="41"/>
      <c r="HI20" s="18"/>
      <c r="HJ20" s="41"/>
      <c r="HK20" s="41"/>
      <c r="HL20" s="41"/>
      <c r="HM20" s="18"/>
      <c r="HN20" s="18"/>
      <c r="HO20" s="18"/>
      <c r="HP20" s="18"/>
      <c r="HQ20" s="18">
        <f t="shared" ref="HQ20:HQ28" si="9">P20+V20+AB20+AH20+AN20+AT20+AZ20+BF20+BL20+BR20+BX20+CD20+CJ20+CP20+CV20+DB20+DH20+DN20+DT20+DZ20+EF20+EL20+ER20+EX20+FD20+FJ20+FP20+FV20+GB20+GH20+GN20</f>
        <v>943</v>
      </c>
      <c r="HR20" s="18">
        <f t="shared" ref="HR20:HR28" si="10">Q20+W20+AC20+AI20+AO20+AU20+BA20+BG20+BM20+BS20+BY20+CE20+CK20+CQ20+CW20+DC20+DI20+DO20+DU20+EA20+EG20+EM20+ES20+EY20+FE20+FK20+FQ20+FW20+GC20+GI20+GO20</f>
        <v>161561.1</v>
      </c>
      <c r="HS20" s="18">
        <f t="shared" ref="HS20:HS28" si="11">GU20+GW20+GY20+HA20+HC20+HE20+HQ20+HG20+HI20+HK20+HM20+GS20</f>
        <v>943</v>
      </c>
      <c r="HT20" s="18">
        <f t="shared" ref="HT20:HT28" si="12">GV20+GX20+GZ20+HB20+HR20+HD20+HF20+HH20+HJ20+HL20+HN20+GT20</f>
        <v>161561.1</v>
      </c>
      <c r="HU20" s="145"/>
      <c r="HV20" s="146"/>
    </row>
    <row r="21" ht="16.5" spans="1:230">
      <c r="A21" s="16" t="s">
        <v>126</v>
      </c>
      <c r="B21" s="17" t="s">
        <v>37</v>
      </c>
      <c r="C21" s="18">
        <v>6939962739281</v>
      </c>
      <c r="D21" s="18">
        <v>564469023994</v>
      </c>
      <c r="E21" s="18">
        <v>21066010001274</v>
      </c>
      <c r="F21" s="17" t="s">
        <v>165</v>
      </c>
      <c r="G21" s="19" t="s">
        <v>386</v>
      </c>
      <c r="H21" s="17" t="s">
        <v>129</v>
      </c>
      <c r="I21" s="26">
        <f>VLOOKUP(C21,供应链!E:J,6,0)</f>
        <v>1</v>
      </c>
      <c r="J21" s="17">
        <f>VLOOKUP(C21,供应链!E:H,4,0)</f>
        <v>2288</v>
      </c>
      <c r="K21" s="17">
        <f>VLOOKUP(C21,供应链!E:K,7,0)</f>
        <v>247</v>
      </c>
      <c r="L21" s="18">
        <f>VLOOKUP(C21,供应链!E:I,5,0)</f>
        <v>28.668862752034</v>
      </c>
      <c r="M21" s="27">
        <f t="shared" si="8"/>
        <v>0.100668532338308</v>
      </c>
      <c r="N21" s="17">
        <v>5190</v>
      </c>
      <c r="O21" s="26">
        <v>0.0639691714836224</v>
      </c>
      <c r="P21" s="18">
        <v>460</v>
      </c>
      <c r="Q21" s="18">
        <v>82386.37</v>
      </c>
      <c r="R21" s="17">
        <v>179</v>
      </c>
      <c r="S21" s="17">
        <v>20269</v>
      </c>
      <c r="T21" s="17">
        <v>4061</v>
      </c>
      <c r="U21" s="26">
        <v>0.0598374784535829</v>
      </c>
      <c r="V21" s="18">
        <v>337</v>
      </c>
      <c r="W21" s="18">
        <v>60280.23</v>
      </c>
      <c r="X21" s="17">
        <v>179</v>
      </c>
      <c r="Y21" s="17">
        <v>19885</v>
      </c>
      <c r="Z21" s="17">
        <v>3975</v>
      </c>
      <c r="AA21" s="26">
        <v>0.0767295597484277</v>
      </c>
      <c r="AB21" s="18">
        <v>328</v>
      </c>
      <c r="AC21" s="18">
        <v>58741.4725</v>
      </c>
      <c r="AD21" s="17">
        <v>179</v>
      </c>
      <c r="AE21" s="17">
        <v>18615</v>
      </c>
      <c r="AF21" s="17">
        <v>3882</v>
      </c>
      <c r="AG21" s="26">
        <v>0.0535806285419887</v>
      </c>
      <c r="AH21" s="18">
        <v>277</v>
      </c>
      <c r="AI21" s="18">
        <v>49599.23</v>
      </c>
      <c r="AJ21" s="17">
        <v>179</v>
      </c>
      <c r="AK21" s="17">
        <v>18495</v>
      </c>
      <c r="AL21" s="17">
        <v>4765</v>
      </c>
      <c r="AM21" s="26">
        <v>0.0310598111227702</v>
      </c>
      <c r="AN21" s="18">
        <v>300</v>
      </c>
      <c r="AO21" s="18">
        <v>53665.72</v>
      </c>
      <c r="AP21" s="17">
        <v>179</v>
      </c>
      <c r="AQ21" s="17">
        <v>18675</v>
      </c>
      <c r="AR21" s="17">
        <v>5500</v>
      </c>
      <c r="AS21" s="26">
        <v>0.0776363636363636</v>
      </c>
      <c r="AT21" s="18">
        <v>589</v>
      </c>
      <c r="AU21" s="18">
        <v>105450.646666667</v>
      </c>
      <c r="AV21" s="17">
        <v>179</v>
      </c>
      <c r="AW21" s="17">
        <v>17983</v>
      </c>
      <c r="AX21" s="17">
        <v>4749</v>
      </c>
      <c r="AY21" s="26">
        <v>0.0576963571278164</v>
      </c>
      <c r="AZ21" s="17">
        <v>473</v>
      </c>
      <c r="BA21" s="18">
        <v>84589.32</v>
      </c>
      <c r="BB21" s="17">
        <v>179</v>
      </c>
      <c r="BC21" s="17">
        <v>20408</v>
      </c>
      <c r="BD21" s="17">
        <v>4230</v>
      </c>
      <c r="BE21" s="32">
        <v>0.066193853427896</v>
      </c>
      <c r="BF21" s="17">
        <v>406</v>
      </c>
      <c r="BG21" s="18">
        <v>72606.38</v>
      </c>
      <c r="BH21" s="17">
        <v>179</v>
      </c>
      <c r="BI21" s="17">
        <v>19998</v>
      </c>
      <c r="BJ21" s="17">
        <v>4475</v>
      </c>
      <c r="BK21" s="32">
        <v>0.088268156424581</v>
      </c>
      <c r="BL21" s="18">
        <v>519</v>
      </c>
      <c r="BM21" s="18">
        <v>92830.09</v>
      </c>
      <c r="BN21" s="17">
        <v>179</v>
      </c>
      <c r="BO21" s="17">
        <v>19932</v>
      </c>
      <c r="BP21" s="17">
        <v>4793</v>
      </c>
      <c r="BQ21" s="32">
        <v>0.0959732943876486</v>
      </c>
      <c r="BR21" s="18">
        <v>649</v>
      </c>
      <c r="BS21" s="18">
        <v>116226.09</v>
      </c>
      <c r="BT21" s="17">
        <v>179</v>
      </c>
      <c r="BU21" s="18">
        <v>19502</v>
      </c>
      <c r="BV21" s="17">
        <v>3897</v>
      </c>
      <c r="BW21" s="32">
        <v>0.0561970746728253</v>
      </c>
      <c r="BX21" s="18">
        <v>353</v>
      </c>
      <c r="BY21" s="18">
        <v>63243.84</v>
      </c>
      <c r="BZ21" s="17">
        <v>179</v>
      </c>
      <c r="CA21" s="18">
        <v>19708</v>
      </c>
      <c r="CB21" s="18">
        <v>3856</v>
      </c>
      <c r="CC21" s="32">
        <v>0.058350622406639</v>
      </c>
      <c r="CD21" s="18">
        <v>364</v>
      </c>
      <c r="CE21" s="18">
        <v>65167.9</v>
      </c>
      <c r="CF21" s="17">
        <v>179</v>
      </c>
      <c r="CG21" s="18">
        <v>19324</v>
      </c>
      <c r="CH21" s="33">
        <v>3768</v>
      </c>
      <c r="CI21" s="32">
        <v>0.054140127388535</v>
      </c>
      <c r="CJ21" s="18">
        <v>340</v>
      </c>
      <c r="CK21" s="18">
        <v>60881.88</v>
      </c>
      <c r="CL21" s="17">
        <v>179</v>
      </c>
      <c r="CM21" s="18">
        <v>18940</v>
      </c>
      <c r="CN21" s="33">
        <v>3914</v>
      </c>
      <c r="CO21" s="32">
        <v>0.0654062340316812</v>
      </c>
      <c r="CP21" s="17">
        <v>395</v>
      </c>
      <c r="CQ21" s="18">
        <v>70752.65</v>
      </c>
      <c r="CR21" s="17">
        <v>179</v>
      </c>
      <c r="CS21" s="17">
        <v>18526</v>
      </c>
      <c r="CT21" s="33">
        <v>3896</v>
      </c>
      <c r="CU21" s="32">
        <v>0.0651950718685832</v>
      </c>
      <c r="CV21" s="17">
        <v>415</v>
      </c>
      <c r="CW21" s="18">
        <v>74314.07</v>
      </c>
      <c r="CX21" s="17">
        <v>179</v>
      </c>
      <c r="CY21" s="17">
        <v>17289</v>
      </c>
      <c r="CZ21" s="33">
        <v>3896</v>
      </c>
      <c r="DA21" s="32">
        <v>0.0651950718685832</v>
      </c>
      <c r="DB21" s="18">
        <v>423</v>
      </c>
      <c r="DC21" s="18">
        <v>75665.21</v>
      </c>
      <c r="DD21" s="17">
        <v>179</v>
      </c>
      <c r="DE21" s="18">
        <v>17204</v>
      </c>
      <c r="DF21" s="33">
        <v>3905</v>
      </c>
      <c r="DG21" s="32">
        <v>0.0709346991037132</v>
      </c>
      <c r="DH21" s="18">
        <v>456</v>
      </c>
      <c r="DI21" s="18">
        <v>64371.77</v>
      </c>
      <c r="DJ21" s="17">
        <v>179</v>
      </c>
      <c r="DK21" s="18">
        <v>17204</v>
      </c>
      <c r="DL21" s="18">
        <v>4113</v>
      </c>
      <c r="DM21" s="26">
        <v>0.0692924872355945</v>
      </c>
      <c r="DN21" s="18">
        <v>415</v>
      </c>
      <c r="DO21" s="18">
        <v>74353.44</v>
      </c>
      <c r="DP21" s="17">
        <v>179</v>
      </c>
      <c r="DQ21" s="18">
        <v>13300</v>
      </c>
      <c r="DR21" s="18">
        <v>4105</v>
      </c>
      <c r="DS21" s="26">
        <v>0.0745432399512789</v>
      </c>
      <c r="DT21" s="18">
        <v>440</v>
      </c>
      <c r="DU21" s="18">
        <v>78821.77</v>
      </c>
      <c r="DV21" s="17">
        <v>179</v>
      </c>
      <c r="DW21" s="18">
        <v>16768</v>
      </c>
      <c r="DX21" s="18"/>
      <c r="DY21" s="26"/>
      <c r="DZ21" s="18">
        <v>335</v>
      </c>
      <c r="EA21" s="18">
        <v>59970.12</v>
      </c>
      <c r="EB21" s="17">
        <v>179</v>
      </c>
      <c r="EC21" s="18">
        <v>16432</v>
      </c>
      <c r="ED21" s="18">
        <v>1813</v>
      </c>
      <c r="EE21" s="26">
        <f t="shared" si="5"/>
        <v>0.143408714837286</v>
      </c>
      <c r="EF21" s="17">
        <v>260</v>
      </c>
      <c r="EG21" s="18">
        <v>46128.23</v>
      </c>
      <c r="EH21" s="17">
        <v>179</v>
      </c>
      <c r="EI21" s="17">
        <v>13025</v>
      </c>
      <c r="EJ21" s="18">
        <v>1813</v>
      </c>
      <c r="EK21" s="26">
        <f t="shared" si="6"/>
        <v>0.0739106453392168</v>
      </c>
      <c r="EL21" s="17">
        <v>134</v>
      </c>
      <c r="EM21" s="18">
        <v>23102</v>
      </c>
      <c r="EN21" s="17">
        <v>179</v>
      </c>
      <c r="EO21" s="17">
        <v>13025</v>
      </c>
      <c r="EP21" s="18">
        <v>1813</v>
      </c>
      <c r="EQ21" s="26">
        <f t="shared" si="7"/>
        <v>0.0468836183121897</v>
      </c>
      <c r="ER21" s="17">
        <v>85</v>
      </c>
      <c r="ES21" s="18">
        <v>15504.9</v>
      </c>
      <c r="ET21" s="17">
        <v>179</v>
      </c>
      <c r="EU21" s="17">
        <v>13025</v>
      </c>
      <c r="EV21" s="18">
        <v>13293</v>
      </c>
      <c r="EW21" s="26">
        <v>0.154442187617543</v>
      </c>
      <c r="EX21" s="17">
        <v>1390</v>
      </c>
      <c r="EY21" s="18">
        <v>290487.41</v>
      </c>
      <c r="EZ21" s="17">
        <v>209</v>
      </c>
      <c r="FA21" s="17">
        <v>13025</v>
      </c>
      <c r="FB21" s="18">
        <v>3228</v>
      </c>
      <c r="FC21" s="26">
        <v>0.0415117719950434</v>
      </c>
      <c r="FD21" s="17">
        <v>80</v>
      </c>
      <c r="FE21" s="18">
        <v>13676.97</v>
      </c>
      <c r="FF21" s="17">
        <v>179</v>
      </c>
      <c r="FG21" s="17">
        <v>12773</v>
      </c>
      <c r="FH21" s="18">
        <v>2924</v>
      </c>
      <c r="FI21" s="26">
        <v>0.0290697674418605</v>
      </c>
      <c r="FJ21" s="18">
        <v>80</v>
      </c>
      <c r="FK21" s="18">
        <v>13830.21</v>
      </c>
      <c r="FL21" s="17">
        <v>179</v>
      </c>
      <c r="FM21" s="17">
        <v>12637</v>
      </c>
      <c r="FN21" s="18">
        <v>2864</v>
      </c>
      <c r="FO21" s="26">
        <v>0.0300279329608939</v>
      </c>
      <c r="FP21" s="18">
        <v>135</v>
      </c>
      <c r="FQ21" s="18">
        <v>24220.06</v>
      </c>
      <c r="FR21" s="17">
        <v>179</v>
      </c>
      <c r="FS21" s="17">
        <v>12499</v>
      </c>
      <c r="FT21" s="18">
        <v>2651</v>
      </c>
      <c r="FU21" s="26">
        <v>0.046020369671822</v>
      </c>
      <c r="FV21" s="18">
        <v>194</v>
      </c>
      <c r="FW21" s="18">
        <v>34781.07</v>
      </c>
      <c r="FX21" s="17">
        <v>179</v>
      </c>
      <c r="FY21" s="18">
        <v>12291</v>
      </c>
      <c r="FZ21" s="18">
        <v>2960</v>
      </c>
      <c r="GA21" s="26">
        <v>0.077027027027027</v>
      </c>
      <c r="GB21" s="18">
        <v>333</v>
      </c>
      <c r="GC21" s="18">
        <v>59596.26</v>
      </c>
      <c r="GD21" s="17">
        <v>179</v>
      </c>
      <c r="GE21" s="18">
        <v>11893</v>
      </c>
      <c r="GF21" s="18">
        <v>3072</v>
      </c>
      <c r="GG21" s="26">
        <v>0.0908203125</v>
      </c>
      <c r="GH21" s="17">
        <v>352</v>
      </c>
      <c r="GI21" s="18">
        <v>63027.815</v>
      </c>
      <c r="GJ21" s="17">
        <v>179</v>
      </c>
      <c r="GK21" s="18">
        <v>11391</v>
      </c>
      <c r="GL21" s="18"/>
      <c r="GM21" s="26"/>
      <c r="GN21" s="17">
        <v>338</v>
      </c>
      <c r="GO21" s="18">
        <v>60543.695</v>
      </c>
      <c r="GP21" s="17">
        <v>179</v>
      </c>
      <c r="GQ21" s="17">
        <v>10891</v>
      </c>
      <c r="GR21" s="17"/>
      <c r="GS21" s="17"/>
      <c r="GT21" s="17"/>
      <c r="GU21" s="17"/>
      <c r="GV21" s="17"/>
      <c r="GW21" s="17"/>
      <c r="GX21" s="17"/>
      <c r="GY21" s="17"/>
      <c r="GZ21" s="17"/>
      <c r="HA21" s="18"/>
      <c r="HB21" s="41"/>
      <c r="HC21" s="41"/>
      <c r="HD21" s="41"/>
      <c r="HE21" s="41"/>
      <c r="HF21" s="41"/>
      <c r="HG21" s="41"/>
      <c r="HH21" s="41"/>
      <c r="HI21" s="18"/>
      <c r="HJ21" s="41"/>
      <c r="HK21" s="41"/>
      <c r="HL21" s="41"/>
      <c r="HM21" s="18"/>
      <c r="HN21" s="18"/>
      <c r="HO21" s="18"/>
      <c r="HP21" s="18"/>
      <c r="HQ21" s="18">
        <f t="shared" si="9"/>
        <v>11655</v>
      </c>
      <c r="HR21" s="18">
        <f t="shared" si="10"/>
        <v>2108816.81916667</v>
      </c>
      <c r="HS21" s="18">
        <f t="shared" si="11"/>
        <v>11655</v>
      </c>
      <c r="HT21" s="18">
        <f t="shared" si="12"/>
        <v>2108816.81916667</v>
      </c>
      <c r="HU21" s="145"/>
      <c r="HV21" s="146"/>
    </row>
    <row r="22" ht="16.5" spans="1:230">
      <c r="A22" s="16" t="s">
        <v>133</v>
      </c>
      <c r="B22" s="17" t="s">
        <v>37</v>
      </c>
      <c r="C22" s="18">
        <v>6939962760605</v>
      </c>
      <c r="D22" s="18">
        <v>577942435907</v>
      </c>
      <c r="E22" s="18">
        <v>21066010002313</v>
      </c>
      <c r="F22" s="17" t="s">
        <v>167</v>
      </c>
      <c r="G22" s="19" t="s">
        <v>387</v>
      </c>
      <c r="H22" s="17" t="s">
        <v>129</v>
      </c>
      <c r="I22" s="26">
        <f>VLOOKUP(C22,供应链!E:J,6,0)</f>
        <v>0.88</v>
      </c>
      <c r="J22" s="17">
        <f>VLOOKUP(C22,供应链!E:H,4,0)</f>
        <v>173</v>
      </c>
      <c r="K22" s="17">
        <f>VLOOKUP(C22,供应链!E:K,7,0)</f>
        <v>1</v>
      </c>
      <c r="L22" s="18">
        <f>VLOOKUP(C22,供应链!E:I,5,0)</f>
        <v>15.624064651302</v>
      </c>
      <c r="M22" s="27">
        <f t="shared" ref="M22:M48" si="13">HQ22/$HQ$93</f>
        <v>0.00714310392482034</v>
      </c>
      <c r="N22" s="17">
        <v>989</v>
      </c>
      <c r="O22" s="26">
        <v>0.0455005055611729</v>
      </c>
      <c r="P22" s="18">
        <v>43</v>
      </c>
      <c r="Q22" s="18">
        <v>7472.26</v>
      </c>
      <c r="R22" s="17">
        <v>189</v>
      </c>
      <c r="S22" s="17">
        <v>1341</v>
      </c>
      <c r="T22" s="17">
        <v>1137</v>
      </c>
      <c r="U22" s="26">
        <v>0.038698328935796</v>
      </c>
      <c r="V22" s="18">
        <v>41</v>
      </c>
      <c r="W22" s="18">
        <v>7481.5</v>
      </c>
      <c r="X22" s="17">
        <v>189</v>
      </c>
      <c r="Y22" s="17">
        <v>1303</v>
      </c>
      <c r="Z22" s="17">
        <v>1072</v>
      </c>
      <c r="AA22" s="26">
        <v>0.0354477611940298</v>
      </c>
      <c r="AB22" s="18">
        <v>35</v>
      </c>
      <c r="AC22" s="18">
        <v>6457.52</v>
      </c>
      <c r="AD22" s="17">
        <v>189</v>
      </c>
      <c r="AE22" s="17">
        <v>1266</v>
      </c>
      <c r="AF22" s="17">
        <v>1094</v>
      </c>
      <c r="AG22" s="26">
        <v>0.0402193784277879</v>
      </c>
      <c r="AH22" s="18">
        <v>40</v>
      </c>
      <c r="AI22" s="18">
        <v>7473.49</v>
      </c>
      <c r="AJ22" s="17">
        <v>189</v>
      </c>
      <c r="AK22" s="17">
        <v>1244</v>
      </c>
      <c r="AL22" s="17">
        <v>1783</v>
      </c>
      <c r="AM22" s="26">
        <v>0.0190689848569826</v>
      </c>
      <c r="AN22" s="18">
        <v>33</v>
      </c>
      <c r="AO22" s="18">
        <v>5998.17</v>
      </c>
      <c r="AP22" s="17">
        <v>189</v>
      </c>
      <c r="AQ22" s="17">
        <v>1212</v>
      </c>
      <c r="AR22" s="17">
        <v>1405</v>
      </c>
      <c r="AS22" s="26">
        <v>0.0491103202846975</v>
      </c>
      <c r="AT22" s="18">
        <v>62</v>
      </c>
      <c r="AU22" s="18">
        <v>11312.04</v>
      </c>
      <c r="AV22" s="17">
        <v>189</v>
      </c>
      <c r="AW22" s="17">
        <v>1151</v>
      </c>
      <c r="AX22" s="17">
        <v>1067</v>
      </c>
      <c r="AY22" s="26">
        <v>0.0412371134020619</v>
      </c>
      <c r="AZ22" s="17">
        <v>40</v>
      </c>
      <c r="BA22" s="18">
        <v>7292.06</v>
      </c>
      <c r="BB22" s="17">
        <v>189</v>
      </c>
      <c r="BC22" s="17">
        <v>1609</v>
      </c>
      <c r="BD22" s="17">
        <v>1025</v>
      </c>
      <c r="BE22" s="32">
        <v>0.0439024390243902</v>
      </c>
      <c r="BF22" s="17">
        <v>43</v>
      </c>
      <c r="BG22" s="18">
        <v>7966.68</v>
      </c>
      <c r="BH22" s="17">
        <v>189</v>
      </c>
      <c r="BI22" s="17">
        <v>1566</v>
      </c>
      <c r="BJ22" s="17">
        <v>897</v>
      </c>
      <c r="BK22" s="32">
        <v>0.0379041248606466</v>
      </c>
      <c r="BL22" s="18">
        <v>31</v>
      </c>
      <c r="BM22" s="18">
        <v>5614.08</v>
      </c>
      <c r="BN22" s="17">
        <v>189</v>
      </c>
      <c r="BO22" s="17">
        <v>1554</v>
      </c>
      <c r="BP22" s="17">
        <v>918</v>
      </c>
      <c r="BQ22" s="32">
        <v>0.0348583877995643</v>
      </c>
      <c r="BR22" s="18">
        <v>30</v>
      </c>
      <c r="BS22" s="18">
        <v>5449.13</v>
      </c>
      <c r="BT22" s="17">
        <v>189</v>
      </c>
      <c r="BU22" s="18">
        <v>1523</v>
      </c>
      <c r="BV22" s="17">
        <v>896</v>
      </c>
      <c r="BW22" s="32">
        <v>0.0379464285714286</v>
      </c>
      <c r="BX22" s="18">
        <v>31</v>
      </c>
      <c r="BY22" s="18">
        <v>5968.65</v>
      </c>
      <c r="BZ22" s="17">
        <v>189</v>
      </c>
      <c r="CA22" s="18">
        <v>1493</v>
      </c>
      <c r="CB22" s="18">
        <v>816</v>
      </c>
      <c r="CC22" s="32">
        <v>0.0330882352941176</v>
      </c>
      <c r="CD22" s="18">
        <v>25</v>
      </c>
      <c r="CE22" s="18">
        <v>4751.81</v>
      </c>
      <c r="CF22" s="17">
        <v>189</v>
      </c>
      <c r="CG22" s="18">
        <v>1467</v>
      </c>
      <c r="CH22" s="33">
        <v>709</v>
      </c>
      <c r="CI22" s="32">
        <v>0.0324400564174894</v>
      </c>
      <c r="CJ22" s="18">
        <v>16</v>
      </c>
      <c r="CK22" s="18">
        <v>3053.97</v>
      </c>
      <c r="CL22" s="17">
        <v>189</v>
      </c>
      <c r="CM22" s="18">
        <v>1450</v>
      </c>
      <c r="CN22" s="33">
        <v>734</v>
      </c>
      <c r="CO22" s="32">
        <v>0.0340599455040872</v>
      </c>
      <c r="CP22" s="17">
        <v>21</v>
      </c>
      <c r="CQ22" s="18">
        <v>3979.23</v>
      </c>
      <c r="CR22" s="17">
        <v>189</v>
      </c>
      <c r="CS22" s="17">
        <v>1428</v>
      </c>
      <c r="CT22" s="33">
        <v>729</v>
      </c>
      <c r="CU22" s="32">
        <v>0.0301783264746228</v>
      </c>
      <c r="CV22" s="17">
        <v>21</v>
      </c>
      <c r="CW22" s="18">
        <v>4051.85</v>
      </c>
      <c r="CX22" s="17">
        <v>189</v>
      </c>
      <c r="CY22" s="17">
        <v>1050</v>
      </c>
      <c r="CZ22" s="33">
        <v>729</v>
      </c>
      <c r="DA22" s="32">
        <v>0.0301783264746228</v>
      </c>
      <c r="DB22" s="18">
        <v>30</v>
      </c>
      <c r="DC22" s="18">
        <v>5681.15</v>
      </c>
      <c r="DD22" s="17">
        <v>189</v>
      </c>
      <c r="DE22" s="18">
        <v>1120</v>
      </c>
      <c r="DF22" s="33">
        <v>794</v>
      </c>
      <c r="DG22" s="32">
        <v>0.0516372795969773</v>
      </c>
      <c r="DH22" s="18">
        <v>37</v>
      </c>
      <c r="DI22" s="18">
        <v>7232.28</v>
      </c>
      <c r="DJ22" s="17">
        <v>189</v>
      </c>
      <c r="DK22" s="18">
        <v>1120</v>
      </c>
      <c r="DL22" s="18">
        <v>779</v>
      </c>
      <c r="DM22" s="26">
        <v>0.0449293966623877</v>
      </c>
      <c r="DN22" s="18">
        <v>33</v>
      </c>
      <c r="DO22" s="18">
        <v>6419.41</v>
      </c>
      <c r="DP22" s="17">
        <v>189</v>
      </c>
      <c r="DQ22" s="18">
        <v>861</v>
      </c>
      <c r="DR22" s="18">
        <v>896</v>
      </c>
      <c r="DS22" s="26">
        <v>0.0446428571428571</v>
      </c>
      <c r="DT22" s="18">
        <v>38</v>
      </c>
      <c r="DU22" s="18">
        <v>7225.57</v>
      </c>
      <c r="DV22" s="17">
        <v>189</v>
      </c>
      <c r="DW22" s="18">
        <v>1203</v>
      </c>
      <c r="DX22" s="18"/>
      <c r="DY22" s="26"/>
      <c r="DZ22" s="18">
        <v>20</v>
      </c>
      <c r="EA22" s="18">
        <v>3862.69</v>
      </c>
      <c r="EB22" s="17">
        <v>189</v>
      </c>
      <c r="EC22" s="18">
        <v>1196</v>
      </c>
      <c r="ED22" s="18">
        <v>682</v>
      </c>
      <c r="EE22" s="26">
        <f t="shared" si="5"/>
        <v>0.0263929618768328</v>
      </c>
      <c r="EF22" s="17">
        <v>18</v>
      </c>
      <c r="EG22" s="18">
        <v>3473.17</v>
      </c>
      <c r="EH22" s="17">
        <v>189</v>
      </c>
      <c r="EI22" s="17">
        <v>1125</v>
      </c>
      <c r="EJ22" s="18">
        <v>682</v>
      </c>
      <c r="EK22" s="26">
        <f t="shared" si="6"/>
        <v>0.0454545454545455</v>
      </c>
      <c r="EL22" s="17">
        <v>31</v>
      </c>
      <c r="EM22" s="18">
        <v>5950.36</v>
      </c>
      <c r="EN22" s="17">
        <v>189</v>
      </c>
      <c r="EO22" s="17">
        <v>1125</v>
      </c>
      <c r="EP22" s="18">
        <v>682</v>
      </c>
      <c r="EQ22" s="26">
        <f t="shared" si="7"/>
        <v>0.0161290322580645</v>
      </c>
      <c r="ER22" s="17">
        <v>11</v>
      </c>
      <c r="ES22" s="18">
        <v>2139.02</v>
      </c>
      <c r="ET22" s="17">
        <v>189</v>
      </c>
      <c r="EU22" s="17">
        <v>1125</v>
      </c>
      <c r="EV22" s="18">
        <v>1414</v>
      </c>
      <c r="EW22" s="26">
        <v>0.0134370579915134</v>
      </c>
      <c r="EX22" s="17">
        <v>12</v>
      </c>
      <c r="EY22" s="18">
        <v>2205.09</v>
      </c>
      <c r="EZ22" s="17">
        <v>189</v>
      </c>
      <c r="FA22" s="17">
        <v>1125</v>
      </c>
      <c r="FB22" s="18">
        <v>474</v>
      </c>
      <c r="FC22" s="26">
        <v>0.0253164556962025</v>
      </c>
      <c r="FD22" s="17">
        <v>11</v>
      </c>
      <c r="FE22" s="18">
        <v>2015.47</v>
      </c>
      <c r="FF22" s="17">
        <v>189</v>
      </c>
      <c r="FG22" s="17">
        <v>1115</v>
      </c>
      <c r="FH22" s="18">
        <v>524</v>
      </c>
      <c r="FI22" s="26">
        <v>0.0152671755725191</v>
      </c>
      <c r="FJ22" s="18">
        <v>7</v>
      </c>
      <c r="FK22" s="18">
        <v>1297</v>
      </c>
      <c r="FL22" s="17">
        <v>189</v>
      </c>
      <c r="FM22" s="17">
        <v>1109</v>
      </c>
      <c r="FN22" s="18">
        <v>510</v>
      </c>
      <c r="FO22" s="26">
        <v>0.0156862745098039</v>
      </c>
      <c r="FP22" s="18">
        <v>6</v>
      </c>
      <c r="FQ22" s="18">
        <v>1082.3</v>
      </c>
      <c r="FR22" s="17">
        <v>189</v>
      </c>
      <c r="FS22" s="17">
        <v>1105</v>
      </c>
      <c r="FT22" s="18">
        <v>564</v>
      </c>
      <c r="FU22" s="26">
        <v>0.024822695035461</v>
      </c>
      <c r="FV22" s="18">
        <v>14</v>
      </c>
      <c r="FW22" s="18">
        <v>2482.28</v>
      </c>
      <c r="FX22" s="17">
        <v>189</v>
      </c>
      <c r="FY22" s="18">
        <v>1092</v>
      </c>
      <c r="FZ22" s="18">
        <v>676</v>
      </c>
      <c r="GA22" s="26">
        <v>0.0310650887573964</v>
      </c>
      <c r="GB22" s="18">
        <v>18</v>
      </c>
      <c r="GC22" s="18">
        <v>3287.97</v>
      </c>
      <c r="GD22" s="17">
        <v>189</v>
      </c>
      <c r="GE22" s="18">
        <v>1074</v>
      </c>
      <c r="GF22" s="18">
        <v>646</v>
      </c>
      <c r="GG22" s="26">
        <v>0.0263157894736842</v>
      </c>
      <c r="GH22" s="17">
        <v>12</v>
      </c>
      <c r="GI22" s="18">
        <v>2193.9</v>
      </c>
      <c r="GJ22" s="17">
        <v>189</v>
      </c>
      <c r="GK22" s="18">
        <v>1063</v>
      </c>
      <c r="GL22" s="18"/>
      <c r="GM22" s="26"/>
      <c r="GN22" s="17">
        <v>17</v>
      </c>
      <c r="GO22" s="18">
        <v>3064.35</v>
      </c>
      <c r="GP22" s="17">
        <v>189</v>
      </c>
      <c r="GQ22" s="17">
        <v>1047</v>
      </c>
      <c r="GR22" s="17"/>
      <c r="GS22" s="17"/>
      <c r="GT22" s="17"/>
      <c r="GU22" s="17"/>
      <c r="GV22" s="17"/>
      <c r="GW22" s="17"/>
      <c r="GX22" s="17"/>
      <c r="GY22" s="17"/>
      <c r="GZ22" s="17"/>
      <c r="HA22" s="16"/>
      <c r="HB22" s="16"/>
      <c r="HC22" s="16"/>
      <c r="HD22" s="16"/>
      <c r="HE22" s="41"/>
      <c r="HF22" s="41"/>
      <c r="HG22" s="41"/>
      <c r="HH22" s="41"/>
      <c r="HI22" s="18"/>
      <c r="HJ22" s="41"/>
      <c r="HK22" s="41"/>
      <c r="HL22" s="41"/>
      <c r="HM22" s="18"/>
      <c r="HN22" s="18"/>
      <c r="HO22" s="18"/>
      <c r="HP22" s="18"/>
      <c r="HQ22" s="18">
        <f t="shared" si="9"/>
        <v>827</v>
      </c>
      <c r="HR22" s="18">
        <f t="shared" si="10"/>
        <v>153934.45</v>
      </c>
      <c r="HS22" s="18">
        <f t="shared" si="11"/>
        <v>827</v>
      </c>
      <c r="HT22" s="18">
        <f t="shared" si="12"/>
        <v>153934.45</v>
      </c>
      <c r="HU22" s="145"/>
      <c r="HV22" s="146"/>
    </row>
    <row r="23" ht="16.5" spans="1:230">
      <c r="A23" s="16" t="s">
        <v>139</v>
      </c>
      <c r="B23" s="17" t="s">
        <v>37</v>
      </c>
      <c r="C23" s="18">
        <v>6939962745992</v>
      </c>
      <c r="D23" s="18">
        <v>564921643615</v>
      </c>
      <c r="E23" s="18">
        <v>21066010001053</v>
      </c>
      <c r="F23" s="17" t="s">
        <v>169</v>
      </c>
      <c r="G23" s="19" t="s">
        <v>388</v>
      </c>
      <c r="H23" s="17" t="s">
        <v>129</v>
      </c>
      <c r="I23" s="26">
        <f>VLOOKUP(C23,供应链!E:J,6,0)</f>
        <v>1</v>
      </c>
      <c r="J23" s="17">
        <f>VLOOKUP(C23,供应链!E:H,4,0)</f>
        <v>822</v>
      </c>
      <c r="K23" s="17">
        <f>VLOOKUP(C23,供应链!E:K,7,0)</f>
        <v>157</v>
      </c>
      <c r="L23" s="18">
        <f>VLOOKUP(C23,供应链!E:I,5,0)</f>
        <v>58.0535571542766</v>
      </c>
      <c r="M23" s="27">
        <f t="shared" si="13"/>
        <v>0.00986387506909895</v>
      </c>
      <c r="N23" s="17">
        <v>1088</v>
      </c>
      <c r="O23" s="26">
        <v>0.0625</v>
      </c>
      <c r="P23" s="18">
        <v>64</v>
      </c>
      <c r="Q23" s="18">
        <v>14891.9</v>
      </c>
      <c r="R23" s="17">
        <v>259</v>
      </c>
      <c r="S23" s="17">
        <v>2535</v>
      </c>
      <c r="T23" s="17">
        <v>1073</v>
      </c>
      <c r="U23" s="26">
        <v>0.0465983224603914</v>
      </c>
      <c r="V23" s="18">
        <v>47</v>
      </c>
      <c r="W23" s="18">
        <v>11384.81</v>
      </c>
      <c r="X23" s="17">
        <v>259</v>
      </c>
      <c r="Y23" s="17">
        <v>2492</v>
      </c>
      <c r="Z23" s="17">
        <v>832</v>
      </c>
      <c r="AA23" s="26">
        <v>0.0348557692307692</v>
      </c>
      <c r="AB23" s="18">
        <v>25</v>
      </c>
      <c r="AC23" s="18">
        <v>5996.97</v>
      </c>
      <c r="AD23" s="17">
        <v>259</v>
      </c>
      <c r="AE23" s="17">
        <v>2180</v>
      </c>
      <c r="AF23" s="17">
        <v>874</v>
      </c>
      <c r="AG23" s="26">
        <v>0.040045766590389</v>
      </c>
      <c r="AH23" s="18">
        <v>32</v>
      </c>
      <c r="AI23" s="18">
        <v>7699.44</v>
      </c>
      <c r="AJ23" s="17">
        <v>259</v>
      </c>
      <c r="AK23" s="17">
        <v>2215</v>
      </c>
      <c r="AL23" s="17">
        <v>1276</v>
      </c>
      <c r="AM23" s="26">
        <v>0.0235109717868339</v>
      </c>
      <c r="AN23" s="18">
        <v>24</v>
      </c>
      <c r="AO23" s="18">
        <v>5694.71</v>
      </c>
      <c r="AP23" s="17">
        <v>259</v>
      </c>
      <c r="AQ23" s="17">
        <v>2204</v>
      </c>
      <c r="AR23" s="17">
        <v>1361</v>
      </c>
      <c r="AS23" s="26">
        <v>0.0602498163115356</v>
      </c>
      <c r="AT23" s="18">
        <v>78</v>
      </c>
      <c r="AU23" s="18">
        <v>17926.54</v>
      </c>
      <c r="AV23" s="17">
        <v>259</v>
      </c>
      <c r="AW23" s="17">
        <v>2126</v>
      </c>
      <c r="AX23" s="17">
        <v>1041</v>
      </c>
      <c r="AY23" s="26">
        <v>0.0518731988472622</v>
      </c>
      <c r="AZ23" s="17">
        <v>49</v>
      </c>
      <c r="BA23" s="18">
        <v>11194.92</v>
      </c>
      <c r="BB23" s="17">
        <v>259</v>
      </c>
      <c r="BC23" s="17">
        <v>2131</v>
      </c>
      <c r="BD23" s="17">
        <v>906</v>
      </c>
      <c r="BE23" s="32">
        <v>0.0452538631346578</v>
      </c>
      <c r="BF23" s="17">
        <v>38</v>
      </c>
      <c r="BG23" s="18">
        <v>8776.72</v>
      </c>
      <c r="BH23" s="17">
        <v>259</v>
      </c>
      <c r="BI23" s="17">
        <v>2029</v>
      </c>
      <c r="BJ23" s="17">
        <v>992</v>
      </c>
      <c r="BK23" s="32">
        <v>0.0534274193548387</v>
      </c>
      <c r="BL23" s="18">
        <v>48</v>
      </c>
      <c r="BM23" s="18">
        <v>10936.31</v>
      </c>
      <c r="BN23" s="17">
        <v>259</v>
      </c>
      <c r="BO23" s="17">
        <v>2128</v>
      </c>
      <c r="BP23" s="17">
        <v>1056</v>
      </c>
      <c r="BQ23" s="32">
        <v>0.0643939393939394</v>
      </c>
      <c r="BR23" s="18">
        <v>64</v>
      </c>
      <c r="BS23" s="18">
        <v>14590.1</v>
      </c>
      <c r="BT23" s="17">
        <v>259</v>
      </c>
      <c r="BU23" s="18">
        <v>2126</v>
      </c>
      <c r="BV23" s="17">
        <v>868</v>
      </c>
      <c r="BW23" s="32">
        <v>0.0449308755760369</v>
      </c>
      <c r="BX23" s="18">
        <v>35</v>
      </c>
      <c r="BY23" s="18">
        <v>8362.77</v>
      </c>
      <c r="BZ23" s="17">
        <v>259</v>
      </c>
      <c r="CA23" s="18">
        <v>2115</v>
      </c>
      <c r="CB23" s="18">
        <v>844</v>
      </c>
      <c r="CC23" s="32">
        <v>0.0485781990521327</v>
      </c>
      <c r="CD23" s="18">
        <v>36</v>
      </c>
      <c r="CE23" s="18">
        <v>8765.19</v>
      </c>
      <c r="CF23" s="17">
        <v>259</v>
      </c>
      <c r="CG23" s="18">
        <v>2125</v>
      </c>
      <c r="CH23" s="33">
        <v>680</v>
      </c>
      <c r="CI23" s="32">
        <v>0.0544117647058824</v>
      </c>
      <c r="CJ23" s="18">
        <v>32</v>
      </c>
      <c r="CK23" s="18">
        <v>7757.28</v>
      </c>
      <c r="CL23" s="17">
        <v>259</v>
      </c>
      <c r="CM23" s="18">
        <v>2121</v>
      </c>
      <c r="CN23" s="33">
        <v>860</v>
      </c>
      <c r="CO23" s="32">
        <v>0.0744186046511628</v>
      </c>
      <c r="CP23" s="17">
        <v>60</v>
      </c>
      <c r="CQ23" s="18">
        <v>14613.73</v>
      </c>
      <c r="CR23" s="17">
        <v>259</v>
      </c>
      <c r="CS23" s="17">
        <v>2087</v>
      </c>
      <c r="CT23" s="33">
        <v>806</v>
      </c>
      <c r="CU23" s="32">
        <v>0.0682382133995037</v>
      </c>
      <c r="CV23" s="17">
        <v>52</v>
      </c>
      <c r="CW23" s="18">
        <v>12495.19</v>
      </c>
      <c r="CX23" s="17">
        <v>259</v>
      </c>
      <c r="CY23" s="17">
        <v>1674</v>
      </c>
      <c r="CZ23" s="33">
        <v>806</v>
      </c>
      <c r="DA23" s="32">
        <v>0.0682382133995037</v>
      </c>
      <c r="DB23" s="18">
        <v>47</v>
      </c>
      <c r="DC23" s="18">
        <v>11255.86</v>
      </c>
      <c r="DD23" s="17">
        <v>259</v>
      </c>
      <c r="DE23" s="18">
        <v>1853</v>
      </c>
      <c r="DF23" s="33">
        <v>843</v>
      </c>
      <c r="DG23" s="32">
        <v>0.0593119810201661</v>
      </c>
      <c r="DH23" s="18">
        <v>44</v>
      </c>
      <c r="DI23" s="18">
        <v>10580.73</v>
      </c>
      <c r="DJ23" s="17">
        <v>259</v>
      </c>
      <c r="DK23" s="18">
        <v>1853</v>
      </c>
      <c r="DL23" s="18">
        <v>930</v>
      </c>
      <c r="DM23" s="26">
        <v>0.0720430107526882</v>
      </c>
      <c r="DN23" s="18">
        <v>55</v>
      </c>
      <c r="DO23" s="18">
        <v>13086.63</v>
      </c>
      <c r="DP23" s="17">
        <v>259</v>
      </c>
      <c r="DQ23" s="18">
        <v>1417</v>
      </c>
      <c r="DR23" s="18">
        <v>942</v>
      </c>
      <c r="DS23" s="26">
        <v>0.0679405520169851</v>
      </c>
      <c r="DT23" s="18">
        <v>58</v>
      </c>
      <c r="DU23" s="18">
        <v>13854.5</v>
      </c>
      <c r="DV23" s="17">
        <v>259</v>
      </c>
      <c r="DW23" s="18">
        <v>1805</v>
      </c>
      <c r="DX23" s="18"/>
      <c r="DY23" s="26"/>
      <c r="DZ23" s="18">
        <v>34</v>
      </c>
      <c r="EA23" s="18">
        <v>8511.37</v>
      </c>
      <c r="EB23" s="17">
        <v>259</v>
      </c>
      <c r="EC23" s="18">
        <v>1770</v>
      </c>
      <c r="ED23" s="18">
        <v>486</v>
      </c>
      <c r="EE23" s="26">
        <f t="shared" si="5"/>
        <v>0.0473251028806584</v>
      </c>
      <c r="EF23" s="17">
        <v>23</v>
      </c>
      <c r="EG23" s="18">
        <v>5741.15</v>
      </c>
      <c r="EH23" s="17">
        <v>259</v>
      </c>
      <c r="EI23" s="17">
        <v>1679</v>
      </c>
      <c r="EJ23" s="18">
        <v>486</v>
      </c>
      <c r="EK23" s="26">
        <f t="shared" si="6"/>
        <v>0.0596707818930041</v>
      </c>
      <c r="EL23" s="17">
        <v>29</v>
      </c>
      <c r="EM23" s="18">
        <v>7338.82</v>
      </c>
      <c r="EN23" s="17">
        <v>259</v>
      </c>
      <c r="EO23" s="17">
        <v>1679</v>
      </c>
      <c r="EP23" s="18">
        <v>486</v>
      </c>
      <c r="EQ23" s="26">
        <f t="shared" si="7"/>
        <v>0.0452674897119342</v>
      </c>
      <c r="ER23" s="17">
        <v>22</v>
      </c>
      <c r="ES23" s="18">
        <v>5508.67</v>
      </c>
      <c r="ET23" s="17">
        <v>259</v>
      </c>
      <c r="EU23" s="17">
        <v>1679</v>
      </c>
      <c r="EV23" s="18">
        <v>3091</v>
      </c>
      <c r="EW23" s="26">
        <v>0.0067939178259463</v>
      </c>
      <c r="EX23" s="17">
        <v>21</v>
      </c>
      <c r="EY23" s="18">
        <v>5011.8</v>
      </c>
      <c r="EZ23" s="17">
        <v>259</v>
      </c>
      <c r="FA23" s="17">
        <v>1679</v>
      </c>
      <c r="FB23" s="18">
        <v>607</v>
      </c>
      <c r="FC23" s="26">
        <v>0.0477759472817133</v>
      </c>
      <c r="FD23" s="17">
        <v>26</v>
      </c>
      <c r="FE23" s="18">
        <v>6200.3</v>
      </c>
      <c r="FF23" s="17">
        <v>259</v>
      </c>
      <c r="FG23" s="17">
        <v>1656</v>
      </c>
      <c r="FH23" s="18">
        <v>624</v>
      </c>
      <c r="FI23" s="26">
        <v>0.0384615384615385</v>
      </c>
      <c r="FJ23" s="18">
        <v>20</v>
      </c>
      <c r="FK23" s="18">
        <v>4868.88</v>
      </c>
      <c r="FL23" s="17">
        <v>259</v>
      </c>
      <c r="FM23" s="17">
        <v>1635</v>
      </c>
      <c r="FN23" s="18">
        <v>590</v>
      </c>
      <c r="FO23" s="26">
        <v>0.0220338983050847</v>
      </c>
      <c r="FP23" s="18">
        <v>12</v>
      </c>
      <c r="FQ23" s="18">
        <v>2907.01</v>
      </c>
      <c r="FR23" s="17">
        <v>259</v>
      </c>
      <c r="FS23" s="17">
        <v>1626</v>
      </c>
      <c r="FT23" s="18">
        <v>693</v>
      </c>
      <c r="FU23" s="26">
        <v>0.0331890331890332</v>
      </c>
      <c r="FV23" s="18">
        <v>20</v>
      </c>
      <c r="FW23" s="18">
        <v>4786.59</v>
      </c>
      <c r="FX23" s="17">
        <v>259</v>
      </c>
      <c r="FY23" s="18">
        <v>1607</v>
      </c>
      <c r="FZ23" s="18">
        <v>846</v>
      </c>
      <c r="GA23" s="26">
        <v>0.0212765957446809</v>
      </c>
      <c r="GB23" s="18">
        <v>16</v>
      </c>
      <c r="GC23" s="18">
        <v>3859.48</v>
      </c>
      <c r="GD23" s="17">
        <v>259</v>
      </c>
      <c r="GE23" s="18">
        <v>1595</v>
      </c>
      <c r="GF23" s="18">
        <v>873</v>
      </c>
      <c r="GG23" s="26">
        <v>0.0229095074455899</v>
      </c>
      <c r="GH23" s="17">
        <v>17</v>
      </c>
      <c r="GI23" s="18">
        <v>4153.03</v>
      </c>
      <c r="GJ23" s="17">
        <v>259</v>
      </c>
      <c r="GK23" s="18">
        <v>1580</v>
      </c>
      <c r="GL23" s="18"/>
      <c r="GM23" s="26"/>
      <c r="GN23" s="17">
        <v>14</v>
      </c>
      <c r="GO23" s="18">
        <v>3409.62</v>
      </c>
      <c r="GP23" s="17">
        <v>259</v>
      </c>
      <c r="GQ23" s="17">
        <v>1568</v>
      </c>
      <c r="GR23" s="17"/>
      <c r="GS23" s="17"/>
      <c r="GT23" s="17"/>
      <c r="GU23" s="17"/>
      <c r="GV23" s="17"/>
      <c r="GW23" s="17"/>
      <c r="GX23" s="17"/>
      <c r="GY23" s="17"/>
      <c r="GZ23" s="17"/>
      <c r="HA23" s="18"/>
      <c r="HB23" s="41"/>
      <c r="HC23" s="41"/>
      <c r="HD23" s="41"/>
      <c r="HE23" s="41"/>
      <c r="HF23" s="41"/>
      <c r="HG23" s="41"/>
      <c r="HH23" s="41"/>
      <c r="HI23" s="18"/>
      <c r="HJ23" s="41"/>
      <c r="HK23" s="41"/>
      <c r="HL23" s="41"/>
      <c r="HM23" s="18"/>
      <c r="HN23" s="18"/>
      <c r="HO23" s="18"/>
      <c r="HP23" s="18"/>
      <c r="HQ23" s="18">
        <f t="shared" si="9"/>
        <v>1142</v>
      </c>
      <c r="HR23" s="18">
        <f t="shared" si="10"/>
        <v>272161.02</v>
      </c>
      <c r="HS23" s="18">
        <f t="shared" si="11"/>
        <v>1142</v>
      </c>
      <c r="HT23" s="18">
        <f t="shared" si="12"/>
        <v>272161.02</v>
      </c>
      <c r="HU23" s="145"/>
      <c r="HV23" s="146"/>
    </row>
    <row r="24" ht="16.5" spans="1:230">
      <c r="A24" s="16"/>
      <c r="B24" s="20" t="s">
        <v>37</v>
      </c>
      <c r="C24" s="18">
        <v>6939962755359</v>
      </c>
      <c r="D24" s="18">
        <v>586358663372</v>
      </c>
      <c r="E24" s="18">
        <v>21066010002753</v>
      </c>
      <c r="F24" s="17" t="s">
        <v>171</v>
      </c>
      <c r="G24" s="19" t="s">
        <v>391</v>
      </c>
      <c r="H24" s="17" t="s">
        <v>129</v>
      </c>
      <c r="I24" s="26">
        <f>VLOOKUP(C24,供应链!E:J,6,0)</f>
        <v>0.541666666666667</v>
      </c>
      <c r="J24" s="17">
        <f>VLOOKUP(C24,供应链!E:H,4,0)</f>
        <v>29</v>
      </c>
      <c r="K24" s="17">
        <f>VLOOKUP(C24,供应链!E:K,7,0)</f>
        <v>0</v>
      </c>
      <c r="L24" s="18">
        <f>VLOOKUP(C24,供应链!E:I,5,0)</f>
        <v>56.4411492122335</v>
      </c>
      <c r="M24" s="27">
        <f t="shared" si="13"/>
        <v>0.000621890547263682</v>
      </c>
      <c r="N24" s="17">
        <v>141</v>
      </c>
      <c r="O24" s="26">
        <v>0.0212765957446809</v>
      </c>
      <c r="P24" s="18">
        <v>2</v>
      </c>
      <c r="Q24" s="18">
        <v>657.69</v>
      </c>
      <c r="R24" s="17">
        <v>399</v>
      </c>
      <c r="S24" s="17">
        <v>124</v>
      </c>
      <c r="T24" s="17">
        <v>198</v>
      </c>
      <c r="U24" s="26">
        <v>0.0151515151515152</v>
      </c>
      <c r="V24" s="18">
        <v>3</v>
      </c>
      <c r="W24" s="18">
        <v>1017</v>
      </c>
      <c r="X24" s="17">
        <v>399</v>
      </c>
      <c r="Y24" s="17">
        <v>121</v>
      </c>
      <c r="Z24" s="17">
        <v>223</v>
      </c>
      <c r="AA24" s="26">
        <v>0.0224215246636771</v>
      </c>
      <c r="AB24" s="18">
        <v>4</v>
      </c>
      <c r="AC24" s="18">
        <v>1286</v>
      </c>
      <c r="AD24" s="17">
        <v>399</v>
      </c>
      <c r="AE24" s="17">
        <v>118</v>
      </c>
      <c r="AF24" s="17">
        <v>227</v>
      </c>
      <c r="AG24" s="26">
        <v>0.0220264317180617</v>
      </c>
      <c r="AH24" s="18">
        <v>5</v>
      </c>
      <c r="AI24" s="18">
        <v>1545</v>
      </c>
      <c r="AJ24" s="17">
        <v>399</v>
      </c>
      <c r="AK24" s="17">
        <v>113</v>
      </c>
      <c r="AL24" s="17">
        <v>243</v>
      </c>
      <c r="AM24" s="26">
        <v>0.00411522633744856</v>
      </c>
      <c r="AN24" s="18">
        <v>1</v>
      </c>
      <c r="AO24" s="18">
        <v>289</v>
      </c>
      <c r="AP24" s="17">
        <v>399</v>
      </c>
      <c r="AQ24" s="17">
        <v>112</v>
      </c>
      <c r="AR24" s="17">
        <v>341</v>
      </c>
      <c r="AS24" s="26">
        <v>0.0117302052785924</v>
      </c>
      <c r="AT24" s="18">
        <v>4</v>
      </c>
      <c r="AU24" s="18">
        <v>1236</v>
      </c>
      <c r="AV24" s="17">
        <v>399</v>
      </c>
      <c r="AW24" s="17">
        <v>108</v>
      </c>
      <c r="AX24" s="17">
        <v>286</v>
      </c>
      <c r="AY24" s="26">
        <v>0.020979020979021</v>
      </c>
      <c r="AZ24" s="17">
        <v>6</v>
      </c>
      <c r="BA24" s="18">
        <v>1883.84</v>
      </c>
      <c r="BB24" s="17">
        <v>399</v>
      </c>
      <c r="BC24" s="17">
        <v>102</v>
      </c>
      <c r="BD24" s="17">
        <v>239</v>
      </c>
      <c r="BE24" s="32">
        <v>0.0167364016736402</v>
      </c>
      <c r="BF24" s="17">
        <v>3</v>
      </c>
      <c r="BG24" s="18">
        <v>987</v>
      </c>
      <c r="BH24" s="17">
        <v>399</v>
      </c>
      <c r="BI24" s="17">
        <v>99</v>
      </c>
      <c r="BJ24" s="17">
        <v>242</v>
      </c>
      <c r="BK24" s="32">
        <v>0.012396694214876</v>
      </c>
      <c r="BL24" s="18">
        <v>3</v>
      </c>
      <c r="BM24" s="18">
        <v>892.39</v>
      </c>
      <c r="BN24" s="17">
        <v>399</v>
      </c>
      <c r="BO24" s="17">
        <v>96</v>
      </c>
      <c r="BP24" s="17">
        <v>256</v>
      </c>
      <c r="BQ24" s="32">
        <v>0.046875</v>
      </c>
      <c r="BR24" s="18">
        <v>12</v>
      </c>
      <c r="BS24" s="18">
        <v>3800.23</v>
      </c>
      <c r="BT24" s="17">
        <v>399</v>
      </c>
      <c r="BU24" s="18">
        <v>84</v>
      </c>
      <c r="BV24" s="17">
        <v>206</v>
      </c>
      <c r="BW24" s="32">
        <v>0.00970873786407767</v>
      </c>
      <c r="BX24" s="18">
        <v>2</v>
      </c>
      <c r="BY24" s="18">
        <v>643.76</v>
      </c>
      <c r="BZ24" s="17">
        <v>399</v>
      </c>
      <c r="CA24" s="18">
        <v>82</v>
      </c>
      <c r="CB24" s="18">
        <v>188</v>
      </c>
      <c r="CC24" s="32">
        <v>0.00531914893617021</v>
      </c>
      <c r="CD24" s="18">
        <v>1</v>
      </c>
      <c r="CE24" s="18">
        <v>399</v>
      </c>
      <c r="CF24" s="17">
        <v>399</v>
      </c>
      <c r="CG24" s="18">
        <v>79</v>
      </c>
      <c r="CH24" s="33">
        <v>145</v>
      </c>
      <c r="CI24" s="32">
        <v>0.0137931034482759</v>
      </c>
      <c r="CJ24" s="18">
        <v>1</v>
      </c>
      <c r="CK24" s="18">
        <v>409</v>
      </c>
      <c r="CL24" s="17">
        <v>409</v>
      </c>
      <c r="CM24" s="18">
        <v>77</v>
      </c>
      <c r="CN24" s="33">
        <v>171</v>
      </c>
      <c r="CO24" s="32">
        <v>0.00584795321637427</v>
      </c>
      <c r="CP24" s="17">
        <v>1</v>
      </c>
      <c r="CQ24" s="18">
        <v>351.36</v>
      </c>
      <c r="CR24" s="17">
        <v>351</v>
      </c>
      <c r="CS24" s="17">
        <v>76</v>
      </c>
      <c r="CT24" s="33">
        <v>171</v>
      </c>
      <c r="CU24" s="32">
        <v>0.0175438596491228</v>
      </c>
      <c r="CV24" s="17">
        <v>3</v>
      </c>
      <c r="CW24" s="18">
        <v>1075.59</v>
      </c>
      <c r="CX24" s="17">
        <v>351</v>
      </c>
      <c r="CY24" s="17">
        <v>73</v>
      </c>
      <c r="CZ24" s="33">
        <v>171</v>
      </c>
      <c r="DA24" s="32">
        <v>0.0175438596491228</v>
      </c>
      <c r="DB24" s="18">
        <v>4</v>
      </c>
      <c r="DC24" s="18">
        <v>1664.07</v>
      </c>
      <c r="DD24" s="17">
        <v>351</v>
      </c>
      <c r="DE24" s="18">
        <v>69</v>
      </c>
      <c r="DF24" s="33">
        <v>157</v>
      </c>
      <c r="DG24" s="32">
        <v>0.00636942675159236</v>
      </c>
      <c r="DH24" s="18">
        <v>1</v>
      </c>
      <c r="DI24" s="18">
        <v>344</v>
      </c>
      <c r="DJ24" s="17">
        <v>351</v>
      </c>
      <c r="DK24" s="18">
        <v>69</v>
      </c>
      <c r="DL24" s="18">
        <v>176</v>
      </c>
      <c r="DM24" s="26">
        <v>0.0227272727272727</v>
      </c>
      <c r="DN24" s="18">
        <v>4</v>
      </c>
      <c r="DO24" s="18">
        <v>1386.87</v>
      </c>
      <c r="DP24" s="17">
        <v>351</v>
      </c>
      <c r="DQ24" s="18">
        <v>59</v>
      </c>
      <c r="DR24" s="18">
        <v>155</v>
      </c>
      <c r="DS24" s="26">
        <v>0.0193548387096774</v>
      </c>
      <c r="DT24" s="18">
        <v>3</v>
      </c>
      <c r="DU24" s="18">
        <v>1032</v>
      </c>
      <c r="DV24" s="17">
        <v>351</v>
      </c>
      <c r="DW24" s="18">
        <v>62</v>
      </c>
      <c r="DX24" s="18"/>
      <c r="DY24" s="26"/>
      <c r="DZ24" s="18">
        <v>0</v>
      </c>
      <c r="EA24" s="18">
        <v>0</v>
      </c>
      <c r="EB24" s="17">
        <v>351</v>
      </c>
      <c r="EC24" s="18">
        <v>62</v>
      </c>
      <c r="ED24" s="18">
        <v>115</v>
      </c>
      <c r="EE24" s="26">
        <f t="shared" si="5"/>
        <v>0.00869565217391304</v>
      </c>
      <c r="EF24" s="17">
        <v>1</v>
      </c>
      <c r="EG24" s="18">
        <v>369</v>
      </c>
      <c r="EH24" s="17">
        <v>351</v>
      </c>
      <c r="EI24" s="17">
        <v>59</v>
      </c>
      <c r="EJ24" s="18">
        <v>115</v>
      </c>
      <c r="EK24" s="26">
        <f t="shared" si="6"/>
        <v>0</v>
      </c>
      <c r="EL24" s="17">
        <v>0</v>
      </c>
      <c r="EM24" s="18">
        <v>0</v>
      </c>
      <c r="EN24" s="17">
        <v>351</v>
      </c>
      <c r="EO24" s="17">
        <v>59</v>
      </c>
      <c r="EP24" s="18">
        <v>115</v>
      </c>
      <c r="EQ24" s="26">
        <f t="shared" si="7"/>
        <v>0.00869565217391304</v>
      </c>
      <c r="ER24" s="17">
        <v>1</v>
      </c>
      <c r="ES24" s="18">
        <v>394</v>
      </c>
      <c r="ET24" s="17">
        <v>351</v>
      </c>
      <c r="EU24" s="17">
        <v>59</v>
      </c>
      <c r="EV24" s="18">
        <v>242</v>
      </c>
      <c r="EW24" s="26">
        <v>0</v>
      </c>
      <c r="EX24" s="17">
        <v>0</v>
      </c>
      <c r="EY24" s="18">
        <v>0</v>
      </c>
      <c r="EZ24" s="17">
        <v>351</v>
      </c>
      <c r="FA24" s="17">
        <v>59</v>
      </c>
      <c r="FB24" s="18">
        <v>126</v>
      </c>
      <c r="FC24" s="26">
        <v>0</v>
      </c>
      <c r="FD24" s="17">
        <v>0</v>
      </c>
      <c r="FE24" s="18">
        <v>0</v>
      </c>
      <c r="FF24" s="17">
        <v>351</v>
      </c>
      <c r="FG24" s="17">
        <v>59</v>
      </c>
      <c r="FH24" s="18">
        <v>148</v>
      </c>
      <c r="FI24" s="26">
        <v>0.00675675675675676</v>
      </c>
      <c r="FJ24" s="18">
        <v>1</v>
      </c>
      <c r="FK24" s="18">
        <v>381.14</v>
      </c>
      <c r="FL24" s="17">
        <v>381</v>
      </c>
      <c r="FM24" s="17">
        <v>58</v>
      </c>
      <c r="FN24" s="18">
        <v>155</v>
      </c>
      <c r="FO24" s="26">
        <v>0.00645161290322581</v>
      </c>
      <c r="FP24" s="18">
        <v>1</v>
      </c>
      <c r="FQ24" s="18">
        <v>399</v>
      </c>
      <c r="FR24" s="17">
        <v>399</v>
      </c>
      <c r="FS24" s="17">
        <v>57</v>
      </c>
      <c r="FT24" s="18">
        <v>164</v>
      </c>
      <c r="FU24" s="26">
        <v>0</v>
      </c>
      <c r="FV24" s="18">
        <v>0</v>
      </c>
      <c r="FW24" s="18">
        <v>0</v>
      </c>
      <c r="FX24" s="17">
        <v>399</v>
      </c>
      <c r="FY24" s="18">
        <v>57</v>
      </c>
      <c r="FZ24" s="18">
        <v>189</v>
      </c>
      <c r="GA24" s="26">
        <v>0.0105820105820106</v>
      </c>
      <c r="GB24" s="18">
        <v>2</v>
      </c>
      <c r="GC24" s="18">
        <v>793</v>
      </c>
      <c r="GD24" s="17">
        <v>399</v>
      </c>
      <c r="GE24" s="18">
        <v>55</v>
      </c>
      <c r="GF24" s="18">
        <v>201</v>
      </c>
      <c r="GG24" s="26">
        <v>0.00497512437810945</v>
      </c>
      <c r="GH24" s="17">
        <v>1</v>
      </c>
      <c r="GI24" s="18">
        <v>379</v>
      </c>
      <c r="GJ24" s="17">
        <v>399</v>
      </c>
      <c r="GK24" s="18">
        <v>54</v>
      </c>
      <c r="GL24" s="18"/>
      <c r="GM24" s="26"/>
      <c r="GN24" s="17">
        <v>2</v>
      </c>
      <c r="GO24" s="18">
        <v>831.29</v>
      </c>
      <c r="GP24" s="17">
        <v>399</v>
      </c>
      <c r="GQ24" s="17">
        <v>52</v>
      </c>
      <c r="GR24" s="17"/>
      <c r="GS24" s="17"/>
      <c r="GT24" s="17"/>
      <c r="GU24" s="17"/>
      <c r="GV24" s="17"/>
      <c r="GW24" s="17"/>
      <c r="GX24" s="17"/>
      <c r="GY24" s="17"/>
      <c r="GZ24" s="17"/>
      <c r="HA24" s="16"/>
      <c r="HB24" s="16"/>
      <c r="HC24" s="16"/>
      <c r="HD24" s="16"/>
      <c r="HE24" s="41"/>
      <c r="HF24" s="41"/>
      <c r="HG24" s="41"/>
      <c r="HH24" s="41"/>
      <c r="HI24" s="18"/>
      <c r="HJ24" s="41"/>
      <c r="HK24" s="41"/>
      <c r="HL24" s="41"/>
      <c r="HM24" s="18"/>
      <c r="HN24" s="18"/>
      <c r="HO24" s="18"/>
      <c r="HP24" s="18"/>
      <c r="HQ24" s="18">
        <f t="shared" si="9"/>
        <v>72</v>
      </c>
      <c r="HR24" s="18">
        <f t="shared" si="10"/>
        <v>24446.23</v>
      </c>
      <c r="HS24" s="18">
        <f t="shared" si="11"/>
        <v>72</v>
      </c>
      <c r="HT24" s="18">
        <f t="shared" si="12"/>
        <v>24446.23</v>
      </c>
      <c r="HU24" s="145"/>
      <c r="HV24" s="146"/>
    </row>
    <row r="25" ht="16.5" spans="1:230">
      <c r="A25" s="16"/>
      <c r="B25" s="20" t="s">
        <v>37</v>
      </c>
      <c r="C25" s="18">
        <v>6939962762180</v>
      </c>
      <c r="D25" s="18">
        <v>598788741660</v>
      </c>
      <c r="E25" s="18">
        <v>21066010002513</v>
      </c>
      <c r="F25" s="17" t="s">
        <v>173</v>
      </c>
      <c r="G25" s="19"/>
      <c r="H25" s="17" t="s">
        <v>129</v>
      </c>
      <c r="I25" s="26">
        <f>VLOOKUP(C25,供应链!E:J,6,0)</f>
        <v>0.916666666666667</v>
      </c>
      <c r="J25" s="17">
        <f>VLOOKUP(C25,供应链!E:H,4,0)</f>
        <v>139</v>
      </c>
      <c r="K25" s="17">
        <f>VLOOKUP(C25,供应链!E:K,7,0)</f>
        <v>0</v>
      </c>
      <c r="L25" s="18">
        <f>VLOOKUP(C25,供应链!E:I,5,0)</f>
        <v>25.9882478632479</v>
      </c>
      <c r="M25" s="27">
        <f t="shared" si="13"/>
        <v>0.00277259535655058</v>
      </c>
      <c r="N25" s="17">
        <v>960</v>
      </c>
      <c r="O25" s="26">
        <v>0.0208333333333333</v>
      </c>
      <c r="P25" s="18">
        <v>19</v>
      </c>
      <c r="Q25" s="18">
        <v>5721.32</v>
      </c>
      <c r="R25" s="17">
        <v>279</v>
      </c>
      <c r="S25" s="17">
        <v>433</v>
      </c>
      <c r="T25" s="17">
        <v>1051</v>
      </c>
      <c r="U25" s="26">
        <v>0.0199809705042816</v>
      </c>
      <c r="V25" s="18">
        <v>17</v>
      </c>
      <c r="W25" s="18">
        <v>4826.56</v>
      </c>
      <c r="X25" s="17">
        <v>279</v>
      </c>
      <c r="Y25" s="17">
        <v>440</v>
      </c>
      <c r="Z25" s="17">
        <v>881</v>
      </c>
      <c r="AA25" s="26">
        <v>0.0102156640181612</v>
      </c>
      <c r="AB25" s="18">
        <v>9</v>
      </c>
      <c r="AC25" s="18">
        <v>2516.1</v>
      </c>
      <c r="AD25" s="17">
        <v>279</v>
      </c>
      <c r="AE25" s="17">
        <v>438</v>
      </c>
      <c r="AF25" s="17">
        <v>966</v>
      </c>
      <c r="AG25" s="26">
        <v>0.010351966873706</v>
      </c>
      <c r="AH25" s="18">
        <v>8</v>
      </c>
      <c r="AI25" s="18">
        <v>2136.54</v>
      </c>
      <c r="AJ25" s="17">
        <v>279</v>
      </c>
      <c r="AK25" s="17">
        <v>429</v>
      </c>
      <c r="AL25" s="17">
        <v>1304</v>
      </c>
      <c r="AM25" s="26">
        <v>0.0107361963190184</v>
      </c>
      <c r="AN25" s="18">
        <v>9</v>
      </c>
      <c r="AO25" s="18">
        <v>2398.33</v>
      </c>
      <c r="AP25" s="17">
        <v>279</v>
      </c>
      <c r="AQ25" s="17">
        <v>451</v>
      </c>
      <c r="AR25" s="17">
        <v>1240</v>
      </c>
      <c r="AS25" s="26">
        <v>0.0185483870967742</v>
      </c>
      <c r="AT25" s="18">
        <v>22</v>
      </c>
      <c r="AU25" s="18">
        <v>5557.01</v>
      </c>
      <c r="AV25" s="17">
        <v>279</v>
      </c>
      <c r="AW25" s="17">
        <v>432</v>
      </c>
      <c r="AX25" s="17">
        <v>968</v>
      </c>
      <c r="AY25" s="26">
        <v>0.0165289256198347</v>
      </c>
      <c r="AZ25" s="17">
        <v>14</v>
      </c>
      <c r="BA25" s="18">
        <v>3540.02</v>
      </c>
      <c r="BB25" s="17">
        <v>279</v>
      </c>
      <c r="BC25" s="17">
        <v>627</v>
      </c>
      <c r="BD25" s="17">
        <v>881</v>
      </c>
      <c r="BE25" s="32">
        <v>0.0272417707150965</v>
      </c>
      <c r="BF25" s="17">
        <v>18</v>
      </c>
      <c r="BG25" s="18">
        <v>4524.21</v>
      </c>
      <c r="BH25" s="17">
        <v>279</v>
      </c>
      <c r="BI25" s="17">
        <v>616</v>
      </c>
      <c r="BJ25" s="17">
        <v>885</v>
      </c>
      <c r="BK25" s="32">
        <v>0.0248587570621469</v>
      </c>
      <c r="BL25" s="18">
        <v>20</v>
      </c>
      <c r="BM25" s="18">
        <v>5004.25</v>
      </c>
      <c r="BN25" s="17">
        <v>279</v>
      </c>
      <c r="BO25" s="17">
        <v>594</v>
      </c>
      <c r="BP25" s="17">
        <v>871</v>
      </c>
      <c r="BQ25" s="32">
        <v>0.0195177956371986</v>
      </c>
      <c r="BR25" s="18">
        <v>15</v>
      </c>
      <c r="BS25" s="18">
        <v>3830.28</v>
      </c>
      <c r="BT25" s="17">
        <v>279</v>
      </c>
      <c r="BU25" s="18">
        <v>591</v>
      </c>
      <c r="BV25" s="17">
        <v>672</v>
      </c>
      <c r="BW25" s="32">
        <v>0.00892857142857143</v>
      </c>
      <c r="BX25" s="18">
        <v>6</v>
      </c>
      <c r="BY25" s="18">
        <v>1684</v>
      </c>
      <c r="BZ25" s="17">
        <v>279</v>
      </c>
      <c r="CA25" s="18">
        <v>586</v>
      </c>
      <c r="CB25" s="18">
        <v>640</v>
      </c>
      <c r="CC25" s="32">
        <v>0.025</v>
      </c>
      <c r="CD25" s="18">
        <v>12</v>
      </c>
      <c r="CE25" s="18">
        <v>3376.45</v>
      </c>
      <c r="CF25" s="17">
        <v>279</v>
      </c>
      <c r="CG25" s="18">
        <v>572</v>
      </c>
      <c r="CH25" s="33">
        <v>654</v>
      </c>
      <c r="CI25" s="32">
        <v>0.0122324159021407</v>
      </c>
      <c r="CJ25" s="18">
        <v>5</v>
      </c>
      <c r="CK25" s="18">
        <v>1444.93</v>
      </c>
      <c r="CL25" s="17">
        <v>279</v>
      </c>
      <c r="CM25" s="18">
        <v>567</v>
      </c>
      <c r="CN25" s="33">
        <v>701</v>
      </c>
      <c r="CO25" s="32">
        <v>0.014265335235378</v>
      </c>
      <c r="CP25" s="17">
        <v>9</v>
      </c>
      <c r="CQ25" s="18">
        <v>2463.72</v>
      </c>
      <c r="CR25" s="17">
        <v>279</v>
      </c>
      <c r="CS25" s="17">
        <v>557</v>
      </c>
      <c r="CT25" s="33">
        <v>690</v>
      </c>
      <c r="CU25" s="32">
        <v>0.0101449275362319</v>
      </c>
      <c r="CV25" s="17">
        <v>5</v>
      </c>
      <c r="CW25" s="18">
        <v>1546.17</v>
      </c>
      <c r="CX25" s="17">
        <v>279</v>
      </c>
      <c r="CY25" s="17">
        <v>419</v>
      </c>
      <c r="CZ25" s="33">
        <v>690</v>
      </c>
      <c r="DA25" s="32">
        <v>0.0101449275362319</v>
      </c>
      <c r="DB25" s="18">
        <v>6</v>
      </c>
      <c r="DC25" s="18">
        <v>1684</v>
      </c>
      <c r="DD25" s="17">
        <v>279</v>
      </c>
      <c r="DE25" s="18">
        <v>497</v>
      </c>
      <c r="DF25" s="33">
        <v>843</v>
      </c>
      <c r="DG25" s="32">
        <v>0.0237247924080664</v>
      </c>
      <c r="DH25" s="18">
        <v>18</v>
      </c>
      <c r="DI25" s="18">
        <v>4972.2</v>
      </c>
      <c r="DJ25" s="17">
        <v>279</v>
      </c>
      <c r="DK25" s="18">
        <v>497</v>
      </c>
      <c r="DL25" s="18">
        <v>827</v>
      </c>
      <c r="DM25" s="26">
        <v>0.0108827085852479</v>
      </c>
      <c r="DN25" s="18">
        <v>9</v>
      </c>
      <c r="DO25" s="18">
        <v>2511.39</v>
      </c>
      <c r="DP25" s="17">
        <v>279</v>
      </c>
      <c r="DQ25" s="18">
        <v>397</v>
      </c>
      <c r="DR25" s="18">
        <v>842</v>
      </c>
      <c r="DS25" s="26">
        <v>0.0201900237529691</v>
      </c>
      <c r="DT25" s="18">
        <v>14</v>
      </c>
      <c r="DU25" s="18">
        <v>3898.2</v>
      </c>
      <c r="DV25" s="17">
        <v>279</v>
      </c>
      <c r="DW25" s="18">
        <v>501</v>
      </c>
      <c r="DX25" s="18"/>
      <c r="DY25" s="26"/>
      <c r="DZ25" s="18">
        <v>8</v>
      </c>
      <c r="EA25" s="18">
        <v>2343.66</v>
      </c>
      <c r="EB25" s="17">
        <v>279</v>
      </c>
      <c r="EC25" s="18">
        <v>493</v>
      </c>
      <c r="ED25" s="18">
        <v>487</v>
      </c>
      <c r="EE25" s="26">
        <f t="shared" si="5"/>
        <v>0.0123203285420945</v>
      </c>
      <c r="EF25" s="17">
        <v>6</v>
      </c>
      <c r="EG25" s="18">
        <v>1759.61</v>
      </c>
      <c r="EH25" s="17">
        <v>279</v>
      </c>
      <c r="EI25" s="17">
        <v>460</v>
      </c>
      <c r="EJ25" s="18">
        <v>487</v>
      </c>
      <c r="EK25" s="26">
        <f t="shared" si="6"/>
        <v>0.0205338809034908</v>
      </c>
      <c r="EL25" s="17">
        <v>10</v>
      </c>
      <c r="EM25" s="18">
        <v>2942.56</v>
      </c>
      <c r="EN25" s="17">
        <v>279</v>
      </c>
      <c r="EO25" s="17">
        <v>460</v>
      </c>
      <c r="EP25" s="18">
        <v>487</v>
      </c>
      <c r="EQ25" s="26">
        <f t="shared" si="7"/>
        <v>0.0082135523613963</v>
      </c>
      <c r="ER25" s="17">
        <v>4</v>
      </c>
      <c r="ES25" s="18">
        <v>1210.32</v>
      </c>
      <c r="ET25" s="17">
        <v>279</v>
      </c>
      <c r="EU25" s="17">
        <v>460</v>
      </c>
      <c r="EV25" s="18">
        <v>2310</v>
      </c>
      <c r="EW25" s="26">
        <v>0.00519480519480519</v>
      </c>
      <c r="EX25" s="17">
        <v>10</v>
      </c>
      <c r="EY25" s="18">
        <v>2940</v>
      </c>
      <c r="EZ25" s="17">
        <v>279</v>
      </c>
      <c r="FA25" s="17">
        <v>460</v>
      </c>
      <c r="FB25" s="18">
        <v>674</v>
      </c>
      <c r="FC25" s="26">
        <v>0.00593471810089021</v>
      </c>
      <c r="FD25" s="17">
        <v>3</v>
      </c>
      <c r="FE25" s="18">
        <v>897</v>
      </c>
      <c r="FF25" s="17">
        <v>279</v>
      </c>
      <c r="FG25" s="17">
        <v>458</v>
      </c>
      <c r="FH25" s="18">
        <v>712</v>
      </c>
      <c r="FI25" s="26">
        <v>0.00702247191011236</v>
      </c>
      <c r="FJ25" s="18">
        <v>3</v>
      </c>
      <c r="FK25" s="18">
        <v>872.21</v>
      </c>
      <c r="FL25" s="17">
        <v>279</v>
      </c>
      <c r="FM25" s="17">
        <v>455</v>
      </c>
      <c r="FN25" s="18">
        <v>782</v>
      </c>
      <c r="FO25" s="26">
        <v>0.00767263427109974</v>
      </c>
      <c r="FP25" s="18">
        <v>5</v>
      </c>
      <c r="FQ25" s="18">
        <v>1461.97</v>
      </c>
      <c r="FR25" s="17">
        <v>279</v>
      </c>
      <c r="FS25" s="17">
        <v>450</v>
      </c>
      <c r="FT25" s="18">
        <v>862</v>
      </c>
      <c r="FU25" s="26">
        <v>0.00580046403712297</v>
      </c>
      <c r="FV25" s="18">
        <v>4</v>
      </c>
      <c r="FW25" s="18">
        <v>1161</v>
      </c>
      <c r="FX25" s="17">
        <v>279</v>
      </c>
      <c r="FY25" s="18">
        <v>447</v>
      </c>
      <c r="FZ25" s="18">
        <v>1129</v>
      </c>
      <c r="GA25" s="26">
        <v>0.012400354295837</v>
      </c>
      <c r="GB25" s="18">
        <v>11</v>
      </c>
      <c r="GC25" s="18">
        <v>3239</v>
      </c>
      <c r="GD25" s="17">
        <v>279</v>
      </c>
      <c r="GE25" s="18">
        <v>436</v>
      </c>
      <c r="GF25" s="18">
        <v>1169</v>
      </c>
      <c r="GG25" s="26">
        <v>0.00855431993156544</v>
      </c>
      <c r="GH25" s="17">
        <v>10</v>
      </c>
      <c r="GI25" s="18">
        <v>2970</v>
      </c>
      <c r="GJ25" s="17">
        <v>279</v>
      </c>
      <c r="GK25" s="18">
        <v>428</v>
      </c>
      <c r="GL25" s="18"/>
      <c r="GM25" s="26"/>
      <c r="GN25" s="17">
        <v>12</v>
      </c>
      <c r="GO25" s="18">
        <v>3523.75</v>
      </c>
      <c r="GP25" s="17">
        <v>279</v>
      </c>
      <c r="GQ25" s="17">
        <v>417</v>
      </c>
      <c r="GR25" s="17"/>
      <c r="GS25" s="17"/>
      <c r="GT25" s="17"/>
      <c r="GU25" s="17"/>
      <c r="GV25" s="17"/>
      <c r="GW25" s="17"/>
      <c r="GX25" s="17"/>
      <c r="GY25" s="17"/>
      <c r="GZ25" s="17"/>
      <c r="HA25" s="16"/>
      <c r="HB25" s="16"/>
      <c r="HC25" s="16"/>
      <c r="HD25" s="16"/>
      <c r="HE25" s="41"/>
      <c r="HF25" s="41"/>
      <c r="HG25" s="41"/>
      <c r="HH25" s="41"/>
      <c r="HI25" s="18"/>
      <c r="HJ25" s="41"/>
      <c r="HK25" s="41"/>
      <c r="HL25" s="41"/>
      <c r="HM25" s="18"/>
      <c r="HN25" s="18"/>
      <c r="HO25" s="18"/>
      <c r="HP25" s="18"/>
      <c r="HQ25" s="18">
        <f t="shared" si="9"/>
        <v>321</v>
      </c>
      <c r="HR25" s="18">
        <f t="shared" si="10"/>
        <v>88956.76</v>
      </c>
      <c r="HS25" s="18">
        <f t="shared" si="11"/>
        <v>321</v>
      </c>
      <c r="HT25" s="18">
        <f t="shared" si="12"/>
        <v>88956.76</v>
      </c>
      <c r="HU25" s="145"/>
      <c r="HV25" s="146"/>
    </row>
    <row r="26" ht="16.5" spans="1:230">
      <c r="A26" s="16"/>
      <c r="B26" s="20" t="s">
        <v>37</v>
      </c>
      <c r="C26" s="18">
        <v>6939962761640</v>
      </c>
      <c r="D26" s="18">
        <v>599169543311</v>
      </c>
      <c r="E26" s="18">
        <v>21066010002433</v>
      </c>
      <c r="F26" s="17" t="s">
        <v>357</v>
      </c>
      <c r="G26" s="19"/>
      <c r="H26" s="17" t="s">
        <v>129</v>
      </c>
      <c r="I26" s="26">
        <f>VLOOKUP(C26,供应链!E:J,6,0)</f>
        <v>0</v>
      </c>
      <c r="J26" s="17">
        <f>VLOOKUP(C26,供应链!E:H,4,0)</f>
        <v>0</v>
      </c>
      <c r="K26" s="17">
        <f>VLOOKUP(C26,供应链!E:K,7,0)</f>
        <v>0</v>
      </c>
      <c r="L26" s="18" t="str">
        <f>VLOOKUP(C26,供应链!E:I,5,0)</f>
        <v>-</v>
      </c>
      <c r="M26" s="27">
        <f t="shared" si="13"/>
        <v>0.00228890270867883</v>
      </c>
      <c r="N26" s="17">
        <v>454</v>
      </c>
      <c r="O26" s="26">
        <v>0.0220264317180617</v>
      </c>
      <c r="P26" s="18">
        <v>10</v>
      </c>
      <c r="Q26" s="18">
        <v>2005</v>
      </c>
      <c r="R26" s="17">
        <v>259</v>
      </c>
      <c r="S26" s="17">
        <v>611</v>
      </c>
      <c r="T26" s="17">
        <v>396</v>
      </c>
      <c r="U26" s="26">
        <v>0.0151515151515152</v>
      </c>
      <c r="V26" s="18">
        <v>6</v>
      </c>
      <c r="W26" s="18">
        <v>1256.29</v>
      </c>
      <c r="X26" s="17">
        <v>259</v>
      </c>
      <c r="Y26" s="17">
        <v>601</v>
      </c>
      <c r="Z26" s="17">
        <v>352</v>
      </c>
      <c r="AA26" s="26">
        <v>0.0227272727272727</v>
      </c>
      <c r="AB26" s="18">
        <v>9</v>
      </c>
      <c r="AC26" s="18">
        <v>1869.33</v>
      </c>
      <c r="AD26" s="17">
        <v>259</v>
      </c>
      <c r="AE26" s="17">
        <v>583</v>
      </c>
      <c r="AF26" s="17">
        <v>504</v>
      </c>
      <c r="AG26" s="26">
        <v>0.0198412698412698</v>
      </c>
      <c r="AH26" s="18">
        <v>9</v>
      </c>
      <c r="AI26" s="18">
        <v>1796.81</v>
      </c>
      <c r="AJ26" s="17">
        <v>259</v>
      </c>
      <c r="AK26" s="17">
        <v>577</v>
      </c>
      <c r="AL26" s="17">
        <v>561</v>
      </c>
      <c r="AM26" s="26">
        <v>0.0089126559714795</v>
      </c>
      <c r="AN26" s="18">
        <v>5</v>
      </c>
      <c r="AO26" s="18">
        <v>975</v>
      </c>
      <c r="AP26" s="17">
        <v>259</v>
      </c>
      <c r="AQ26" s="17">
        <v>609</v>
      </c>
      <c r="AR26" s="17">
        <v>779</v>
      </c>
      <c r="AS26" s="26">
        <v>0.0436456996148909</v>
      </c>
      <c r="AT26" s="18">
        <v>38</v>
      </c>
      <c r="AU26" s="18">
        <v>7275.55</v>
      </c>
      <c r="AV26" s="17">
        <v>259</v>
      </c>
      <c r="AW26" s="17">
        <v>533</v>
      </c>
      <c r="AX26" s="17">
        <v>628</v>
      </c>
      <c r="AY26" s="26">
        <v>0.035031847133758</v>
      </c>
      <c r="AZ26" s="17">
        <v>22</v>
      </c>
      <c r="BA26" s="18">
        <v>4107.74</v>
      </c>
      <c r="BB26" s="17">
        <v>259</v>
      </c>
      <c r="BC26" s="17">
        <v>521</v>
      </c>
      <c r="BD26" s="17">
        <v>491</v>
      </c>
      <c r="BE26" s="32">
        <v>0.0244399185336049</v>
      </c>
      <c r="BF26" s="17">
        <v>12</v>
      </c>
      <c r="BG26" s="18">
        <v>2239.34</v>
      </c>
      <c r="BH26" s="17">
        <v>259</v>
      </c>
      <c r="BI26" s="17">
        <v>523</v>
      </c>
      <c r="BJ26" s="17">
        <v>477</v>
      </c>
      <c r="BK26" s="32">
        <v>0.0251572327044025</v>
      </c>
      <c r="BL26" s="18">
        <v>14</v>
      </c>
      <c r="BM26" s="18">
        <v>2654.58</v>
      </c>
      <c r="BN26" s="17">
        <v>259</v>
      </c>
      <c r="BO26" s="17">
        <v>497</v>
      </c>
      <c r="BP26" s="17">
        <v>394</v>
      </c>
      <c r="BQ26" s="32">
        <v>0.0355329949238579</v>
      </c>
      <c r="BR26" s="18">
        <v>14</v>
      </c>
      <c r="BS26" s="18">
        <v>2579.56</v>
      </c>
      <c r="BT26" s="17">
        <v>259</v>
      </c>
      <c r="BU26" s="18">
        <v>469</v>
      </c>
      <c r="BV26" s="17">
        <v>336</v>
      </c>
      <c r="BW26" s="32">
        <v>0.00892857142857143</v>
      </c>
      <c r="BX26" s="18">
        <v>5</v>
      </c>
      <c r="BY26" s="18">
        <v>1012.38</v>
      </c>
      <c r="BZ26" s="17">
        <v>259</v>
      </c>
      <c r="CA26" s="18">
        <v>459</v>
      </c>
      <c r="CB26" s="18">
        <v>297</v>
      </c>
      <c r="CC26" s="32">
        <v>0.0202020202020202</v>
      </c>
      <c r="CD26" s="18">
        <v>8</v>
      </c>
      <c r="CE26" s="18">
        <v>1704.19</v>
      </c>
      <c r="CF26" s="17">
        <v>259</v>
      </c>
      <c r="CG26" s="18">
        <v>443</v>
      </c>
      <c r="CH26" s="33">
        <v>282</v>
      </c>
      <c r="CI26" s="32">
        <v>0.024822695035461</v>
      </c>
      <c r="CJ26" s="18">
        <v>8</v>
      </c>
      <c r="CK26" s="18">
        <v>1677.21</v>
      </c>
      <c r="CL26" s="17">
        <v>259</v>
      </c>
      <c r="CM26" s="18">
        <v>427</v>
      </c>
      <c r="CN26" s="33">
        <v>276</v>
      </c>
      <c r="CO26" s="32">
        <v>0.036231884057971</v>
      </c>
      <c r="CP26" s="17">
        <v>11</v>
      </c>
      <c r="CQ26" s="18">
        <v>2278.95</v>
      </c>
      <c r="CR26" s="17">
        <v>259</v>
      </c>
      <c r="CS26" s="17">
        <v>405</v>
      </c>
      <c r="CT26" s="33">
        <v>282</v>
      </c>
      <c r="CU26" s="32">
        <v>0.0390070921985816</v>
      </c>
      <c r="CV26" s="17">
        <v>12</v>
      </c>
      <c r="CW26" s="18">
        <v>2578.76</v>
      </c>
      <c r="CX26" s="17">
        <v>259</v>
      </c>
      <c r="CY26" s="17">
        <v>380</v>
      </c>
      <c r="CZ26" s="33">
        <v>282</v>
      </c>
      <c r="DA26" s="32">
        <v>0.0390070921985816</v>
      </c>
      <c r="DB26" s="18">
        <v>6</v>
      </c>
      <c r="DC26" s="18">
        <v>1234</v>
      </c>
      <c r="DD26" s="17">
        <v>259</v>
      </c>
      <c r="DE26" s="18">
        <v>369</v>
      </c>
      <c r="DF26" s="33">
        <v>274</v>
      </c>
      <c r="DG26" s="32">
        <v>0.0474452554744526</v>
      </c>
      <c r="DH26" s="18">
        <v>13</v>
      </c>
      <c r="DI26" s="18">
        <v>2760.03</v>
      </c>
      <c r="DJ26" s="17">
        <v>259</v>
      </c>
      <c r="DK26" s="18">
        <v>369</v>
      </c>
      <c r="DL26" s="18">
        <v>263</v>
      </c>
      <c r="DM26" s="26">
        <v>0.026615969581749</v>
      </c>
      <c r="DN26" s="18">
        <v>7</v>
      </c>
      <c r="DO26" s="18">
        <v>1444.83</v>
      </c>
      <c r="DP26" s="17">
        <v>259</v>
      </c>
      <c r="DQ26" s="18">
        <v>283</v>
      </c>
      <c r="DR26" s="18">
        <v>307</v>
      </c>
      <c r="DS26" s="26">
        <v>0.0423452768729642</v>
      </c>
      <c r="DT26" s="18">
        <v>15</v>
      </c>
      <c r="DU26" s="18">
        <v>3078.53</v>
      </c>
      <c r="DV26" s="17">
        <v>259</v>
      </c>
      <c r="DW26" s="18">
        <v>297</v>
      </c>
      <c r="DX26" s="18"/>
      <c r="DY26" s="26"/>
      <c r="DZ26" s="18">
        <v>7</v>
      </c>
      <c r="EA26" s="18">
        <v>1473.76</v>
      </c>
      <c r="EB26" s="17">
        <v>259</v>
      </c>
      <c r="EC26" s="18">
        <v>285</v>
      </c>
      <c r="ED26" s="18">
        <v>151</v>
      </c>
      <c r="EE26" s="26">
        <f t="shared" si="5"/>
        <v>0.0529801324503311</v>
      </c>
      <c r="EF26" s="17">
        <v>8</v>
      </c>
      <c r="EG26" s="18">
        <v>1689.74</v>
      </c>
      <c r="EH26" s="17">
        <v>259</v>
      </c>
      <c r="EI26" s="17">
        <v>253</v>
      </c>
      <c r="EJ26" s="18">
        <v>151</v>
      </c>
      <c r="EK26" s="26">
        <f t="shared" si="6"/>
        <v>0.0198675496688742</v>
      </c>
      <c r="EL26" s="17">
        <v>3</v>
      </c>
      <c r="EM26" s="18">
        <v>630.53</v>
      </c>
      <c r="EN26" s="17">
        <v>259</v>
      </c>
      <c r="EO26" s="17">
        <v>253</v>
      </c>
      <c r="EP26" s="18">
        <v>151</v>
      </c>
      <c r="EQ26" s="26">
        <f t="shared" si="7"/>
        <v>0.0198675496688742</v>
      </c>
      <c r="ER26" s="17">
        <v>3</v>
      </c>
      <c r="ES26" s="18">
        <v>660.67</v>
      </c>
      <c r="ET26" s="17">
        <v>259</v>
      </c>
      <c r="EU26" s="17">
        <v>253</v>
      </c>
      <c r="EV26" s="18">
        <v>218</v>
      </c>
      <c r="EW26" s="26">
        <v>0.00917431192660551</v>
      </c>
      <c r="EX26" s="17">
        <v>2</v>
      </c>
      <c r="EY26" s="18">
        <v>418</v>
      </c>
      <c r="EZ26" s="17">
        <v>259</v>
      </c>
      <c r="FA26" s="17">
        <v>253</v>
      </c>
      <c r="FB26" s="18">
        <v>148</v>
      </c>
      <c r="FC26" s="26">
        <v>0.0135135135135135</v>
      </c>
      <c r="FD26" s="17">
        <v>2</v>
      </c>
      <c r="FE26" s="18">
        <v>398</v>
      </c>
      <c r="FF26" s="17">
        <v>259</v>
      </c>
      <c r="FG26" s="17">
        <v>249</v>
      </c>
      <c r="FH26" s="18">
        <v>225</v>
      </c>
      <c r="FI26" s="26">
        <v>0.00888888888888889</v>
      </c>
      <c r="FJ26" s="18">
        <v>2</v>
      </c>
      <c r="FK26" s="18">
        <v>398.91</v>
      </c>
      <c r="FL26" s="17">
        <v>259</v>
      </c>
      <c r="FM26" s="17">
        <v>245</v>
      </c>
      <c r="FN26" s="18">
        <v>206</v>
      </c>
      <c r="FO26" s="26">
        <v>0.00485436893203883</v>
      </c>
      <c r="FP26" s="18">
        <v>1</v>
      </c>
      <c r="FQ26" s="18">
        <v>199</v>
      </c>
      <c r="FR26" s="17">
        <v>199</v>
      </c>
      <c r="FS26" s="17">
        <v>247</v>
      </c>
      <c r="FT26" s="18">
        <v>184</v>
      </c>
      <c r="FU26" s="26">
        <v>0.016304347826087</v>
      </c>
      <c r="FV26" s="18">
        <v>5</v>
      </c>
      <c r="FW26" s="18">
        <v>1030.24</v>
      </c>
      <c r="FX26" s="17">
        <v>199</v>
      </c>
      <c r="FY26" s="18">
        <v>237</v>
      </c>
      <c r="FZ26" s="18">
        <v>234</v>
      </c>
      <c r="GA26" s="26">
        <v>0.0170940170940171</v>
      </c>
      <c r="GB26" s="18">
        <v>4</v>
      </c>
      <c r="GC26" s="18">
        <v>846</v>
      </c>
      <c r="GD26" s="17">
        <v>199</v>
      </c>
      <c r="GE26" s="18">
        <v>231</v>
      </c>
      <c r="GF26" s="18">
        <v>0</v>
      </c>
      <c r="GG26" s="26" t="e">
        <v>#DIV/0!</v>
      </c>
      <c r="GH26" s="17">
        <v>4</v>
      </c>
      <c r="GI26" s="18">
        <v>811.26</v>
      </c>
      <c r="GJ26" s="17">
        <v>199</v>
      </c>
      <c r="GK26" s="18">
        <v>225</v>
      </c>
      <c r="GL26" s="18"/>
      <c r="GM26" s="26"/>
      <c r="GN26" s="17">
        <v>0</v>
      </c>
      <c r="GO26" s="18">
        <v>0</v>
      </c>
      <c r="GP26" s="17">
        <v>199</v>
      </c>
      <c r="GQ26" s="17">
        <v>225</v>
      </c>
      <c r="GR26" s="17"/>
      <c r="GS26" s="17"/>
      <c r="GT26" s="17"/>
      <c r="GU26" s="17"/>
      <c r="GV26" s="17"/>
      <c r="GW26" s="17"/>
      <c r="GX26" s="17"/>
      <c r="GY26" s="17"/>
      <c r="GZ26" s="17"/>
      <c r="HA26" s="16"/>
      <c r="HB26" s="16"/>
      <c r="HC26" s="16"/>
      <c r="HD26" s="16"/>
      <c r="HE26" s="41"/>
      <c r="HF26" s="41"/>
      <c r="HG26" s="41"/>
      <c r="HH26" s="41"/>
      <c r="HI26" s="18"/>
      <c r="HJ26" s="41"/>
      <c r="HK26" s="41"/>
      <c r="HL26" s="41"/>
      <c r="HM26" s="18"/>
      <c r="HN26" s="18"/>
      <c r="HO26" s="18"/>
      <c r="HP26" s="18"/>
      <c r="HQ26" s="18">
        <f t="shared" si="9"/>
        <v>265</v>
      </c>
      <c r="HR26" s="18">
        <f t="shared" si="10"/>
        <v>53084.19</v>
      </c>
      <c r="HS26" s="18">
        <f t="shared" si="11"/>
        <v>265</v>
      </c>
      <c r="HT26" s="18">
        <f t="shared" si="12"/>
        <v>53084.19</v>
      </c>
      <c r="HU26" s="145"/>
      <c r="HV26" s="146"/>
    </row>
    <row r="27" ht="16.5" spans="1:230">
      <c r="A27" s="16"/>
      <c r="B27" s="20" t="s">
        <v>37</v>
      </c>
      <c r="C27" s="18">
        <v>6939962758039</v>
      </c>
      <c r="D27" s="18">
        <v>607856672627</v>
      </c>
      <c r="E27" s="18">
        <v>21066010002093</v>
      </c>
      <c r="F27" s="17" t="s">
        <v>175</v>
      </c>
      <c r="G27" s="19"/>
      <c r="H27" s="17" t="s">
        <v>288</v>
      </c>
      <c r="I27" s="26">
        <f>VLOOKUP(C27,供应链!E:J,6,0)</f>
        <v>0.625</v>
      </c>
      <c r="J27" s="17">
        <f>VLOOKUP(C27,供应链!E:H,4,0)</f>
        <v>534</v>
      </c>
      <c r="K27" s="17">
        <f>VLOOKUP(C27,供应链!E:K,7,0)</f>
        <v>0</v>
      </c>
      <c r="L27" s="18">
        <f>VLOOKUP(C27,供应链!E:I,5,0)</f>
        <v>7.29389573644672</v>
      </c>
      <c r="M27" s="27">
        <f t="shared" si="13"/>
        <v>0.00464690436705362</v>
      </c>
      <c r="N27" s="17">
        <v>523</v>
      </c>
      <c r="O27" s="26">
        <v>0.0286806883365201</v>
      </c>
      <c r="P27" s="18">
        <v>15</v>
      </c>
      <c r="Q27" s="18">
        <v>2363.69</v>
      </c>
      <c r="R27" s="17">
        <v>159</v>
      </c>
      <c r="S27" s="17">
        <v>451</v>
      </c>
      <c r="T27" s="17">
        <v>441</v>
      </c>
      <c r="U27" s="26">
        <v>0.036281179138322</v>
      </c>
      <c r="V27" s="18">
        <v>15</v>
      </c>
      <c r="W27" s="18">
        <v>2393.87</v>
      </c>
      <c r="X27" s="17">
        <v>159</v>
      </c>
      <c r="Y27" s="17">
        <v>516</v>
      </c>
      <c r="Z27" s="17">
        <v>433</v>
      </c>
      <c r="AA27" s="26">
        <v>0.0161662817551963</v>
      </c>
      <c r="AB27" s="18">
        <v>7</v>
      </c>
      <c r="AC27" s="18">
        <v>1106.1</v>
      </c>
      <c r="AD27" s="17">
        <v>159</v>
      </c>
      <c r="AE27" s="17">
        <v>545</v>
      </c>
      <c r="AF27" s="17">
        <v>409</v>
      </c>
      <c r="AG27" s="26">
        <v>0.0268948655256724</v>
      </c>
      <c r="AH27" s="18">
        <v>9</v>
      </c>
      <c r="AI27" s="18">
        <v>1387.17</v>
      </c>
      <c r="AJ27" s="17">
        <v>159</v>
      </c>
      <c r="AK27" s="17">
        <v>601</v>
      </c>
      <c r="AL27" s="17">
        <v>691</v>
      </c>
      <c r="AM27" s="26">
        <v>0.0188133140376266</v>
      </c>
      <c r="AN27" s="18">
        <v>12</v>
      </c>
      <c r="AO27" s="18">
        <v>1925.22</v>
      </c>
      <c r="AP27" s="17">
        <v>159</v>
      </c>
      <c r="AQ27" s="17">
        <v>711</v>
      </c>
      <c r="AR27" s="17">
        <v>635</v>
      </c>
      <c r="AS27" s="26">
        <v>0.0251968503937008</v>
      </c>
      <c r="AT27" s="18">
        <v>15</v>
      </c>
      <c r="AU27" s="18">
        <v>2288.42</v>
      </c>
      <c r="AV27" s="17">
        <v>159</v>
      </c>
      <c r="AW27" s="17">
        <v>723</v>
      </c>
      <c r="AX27" s="17">
        <v>485</v>
      </c>
      <c r="AY27" s="26">
        <v>0.022680412371134</v>
      </c>
      <c r="AZ27" s="17">
        <v>11</v>
      </c>
      <c r="BA27" s="18">
        <v>1719.47</v>
      </c>
      <c r="BB27" s="17">
        <v>159</v>
      </c>
      <c r="BC27" s="17">
        <v>732</v>
      </c>
      <c r="BD27" s="17">
        <v>434</v>
      </c>
      <c r="BE27" s="32">
        <v>0.0529953917050691</v>
      </c>
      <c r="BF27" s="17">
        <v>23</v>
      </c>
      <c r="BG27" s="18">
        <v>3468.07</v>
      </c>
      <c r="BH27" s="17">
        <v>159</v>
      </c>
      <c r="BI27" s="17">
        <v>778</v>
      </c>
      <c r="BJ27" s="17">
        <v>466</v>
      </c>
      <c r="BK27" s="32">
        <v>0.0536480686695279</v>
      </c>
      <c r="BL27" s="18">
        <v>22</v>
      </c>
      <c r="BM27" s="18">
        <v>3291.46</v>
      </c>
      <c r="BN27" s="17">
        <v>159</v>
      </c>
      <c r="BO27" s="17">
        <v>795</v>
      </c>
      <c r="BP27" s="17">
        <v>545</v>
      </c>
      <c r="BQ27" s="32">
        <v>0.0311926605504587</v>
      </c>
      <c r="BR27" s="18">
        <v>17</v>
      </c>
      <c r="BS27" s="18">
        <v>2562.78</v>
      </c>
      <c r="BT27" s="17">
        <v>159</v>
      </c>
      <c r="BU27" s="18">
        <v>796</v>
      </c>
      <c r="BV27" s="17">
        <v>517</v>
      </c>
      <c r="BW27" s="32">
        <v>0.0270793036750484</v>
      </c>
      <c r="BX27" s="18">
        <v>13</v>
      </c>
      <c r="BY27" s="18">
        <v>2025.16</v>
      </c>
      <c r="BZ27" s="17">
        <v>159</v>
      </c>
      <c r="CA27" s="18">
        <v>799</v>
      </c>
      <c r="CB27" s="18">
        <v>478</v>
      </c>
      <c r="CC27" s="32">
        <v>0.0230125523012552</v>
      </c>
      <c r="CD27" s="18">
        <v>9</v>
      </c>
      <c r="CE27" s="18">
        <v>1435</v>
      </c>
      <c r="CF27" s="17">
        <v>159</v>
      </c>
      <c r="CG27" s="18">
        <v>790</v>
      </c>
      <c r="CH27" s="33">
        <v>497</v>
      </c>
      <c r="CI27" s="32">
        <v>0.0362173038229376</v>
      </c>
      <c r="CJ27" s="18">
        <v>17</v>
      </c>
      <c r="CK27" s="18">
        <v>2631.33</v>
      </c>
      <c r="CL27" s="17">
        <v>159</v>
      </c>
      <c r="CM27" s="18">
        <v>774</v>
      </c>
      <c r="CN27" s="33">
        <v>552</v>
      </c>
      <c r="CO27" s="32">
        <v>0.0434782608695652</v>
      </c>
      <c r="CP27" s="17">
        <v>24</v>
      </c>
      <c r="CQ27" s="18">
        <v>3784.18</v>
      </c>
      <c r="CR27" s="17">
        <v>159</v>
      </c>
      <c r="CS27" s="17">
        <v>750</v>
      </c>
      <c r="CT27" s="33">
        <v>625</v>
      </c>
      <c r="CU27" s="32">
        <v>0.0464</v>
      </c>
      <c r="CV27" s="17">
        <v>27</v>
      </c>
      <c r="CW27" s="18">
        <v>4141.97</v>
      </c>
      <c r="CX27" s="17">
        <v>159</v>
      </c>
      <c r="CY27" s="17">
        <v>679</v>
      </c>
      <c r="CZ27" s="33">
        <v>625</v>
      </c>
      <c r="DA27" s="32">
        <v>0.0464</v>
      </c>
      <c r="DB27" s="18">
        <v>21</v>
      </c>
      <c r="DC27" s="18">
        <v>3302.51</v>
      </c>
      <c r="DD27" s="17">
        <v>159</v>
      </c>
      <c r="DE27" s="18">
        <v>691</v>
      </c>
      <c r="DF27" s="33">
        <v>696</v>
      </c>
      <c r="DG27" s="32">
        <v>0.0373563218390805</v>
      </c>
      <c r="DH27" s="18">
        <v>24</v>
      </c>
      <c r="DI27" s="18">
        <v>3758.96</v>
      </c>
      <c r="DJ27" s="17">
        <v>159</v>
      </c>
      <c r="DK27" s="18">
        <v>691</v>
      </c>
      <c r="DL27" s="18">
        <v>736</v>
      </c>
      <c r="DM27" s="26">
        <v>0.0353260869565217</v>
      </c>
      <c r="DN27" s="18">
        <v>25</v>
      </c>
      <c r="DO27" s="18">
        <v>3918.85</v>
      </c>
      <c r="DP27" s="17">
        <v>159</v>
      </c>
      <c r="DQ27" s="18">
        <v>560</v>
      </c>
      <c r="DR27" s="18">
        <v>664</v>
      </c>
      <c r="DS27" s="26">
        <v>0.0496987951807229</v>
      </c>
      <c r="DT27" s="18">
        <v>30</v>
      </c>
      <c r="DU27" s="18">
        <v>4805.59</v>
      </c>
      <c r="DV27" s="17">
        <v>159</v>
      </c>
      <c r="DW27" s="18">
        <v>630</v>
      </c>
      <c r="DX27" s="18"/>
      <c r="DY27" s="26"/>
      <c r="DZ27" s="18">
        <v>20</v>
      </c>
      <c r="EA27" s="18">
        <v>3247.45</v>
      </c>
      <c r="EB27" s="17">
        <v>159</v>
      </c>
      <c r="EC27" s="18">
        <v>611</v>
      </c>
      <c r="ED27" s="18">
        <v>548</v>
      </c>
      <c r="EE27" s="26">
        <f t="shared" si="5"/>
        <v>0.0273722627737226</v>
      </c>
      <c r="EF27" s="17">
        <v>15</v>
      </c>
      <c r="EG27" s="18">
        <v>2417.81</v>
      </c>
      <c r="EH27" s="17">
        <v>159</v>
      </c>
      <c r="EI27" s="17">
        <v>537</v>
      </c>
      <c r="EJ27" s="18">
        <v>548</v>
      </c>
      <c r="EK27" s="26">
        <f t="shared" si="6"/>
        <v>0.0529197080291971</v>
      </c>
      <c r="EL27" s="17">
        <v>29</v>
      </c>
      <c r="EM27" s="18">
        <v>4686.91</v>
      </c>
      <c r="EN27" s="17">
        <v>159</v>
      </c>
      <c r="EO27" s="17">
        <v>537</v>
      </c>
      <c r="EP27" s="18">
        <v>548</v>
      </c>
      <c r="EQ27" s="26">
        <f t="shared" si="7"/>
        <v>0.0328467153284672</v>
      </c>
      <c r="ER27" s="17">
        <v>18</v>
      </c>
      <c r="ES27" s="18">
        <v>2949.25</v>
      </c>
      <c r="ET27" s="17">
        <v>159</v>
      </c>
      <c r="EU27" s="17">
        <v>537</v>
      </c>
      <c r="EV27" s="18">
        <v>919</v>
      </c>
      <c r="EW27" s="26">
        <v>0.0184983677910773</v>
      </c>
      <c r="EX27" s="17">
        <v>17</v>
      </c>
      <c r="EY27" s="18">
        <v>2485.62</v>
      </c>
      <c r="EZ27" s="17">
        <v>159</v>
      </c>
      <c r="FA27" s="17">
        <v>537</v>
      </c>
      <c r="FB27" s="18">
        <v>570</v>
      </c>
      <c r="FC27" s="26">
        <v>0.0245614035087719</v>
      </c>
      <c r="FD27" s="17">
        <v>12</v>
      </c>
      <c r="FE27" s="18">
        <v>1718.74</v>
      </c>
      <c r="FF27" s="17">
        <v>159</v>
      </c>
      <c r="FG27" s="17">
        <v>526</v>
      </c>
      <c r="FH27" s="18">
        <v>670</v>
      </c>
      <c r="FI27" s="26">
        <v>0.0238805970149254</v>
      </c>
      <c r="FJ27" s="18">
        <v>15</v>
      </c>
      <c r="FK27" s="18">
        <v>2160.76</v>
      </c>
      <c r="FL27" s="17">
        <v>159</v>
      </c>
      <c r="FM27" s="17">
        <v>513</v>
      </c>
      <c r="FN27" s="18">
        <v>615</v>
      </c>
      <c r="FO27" s="26">
        <v>0.0357723577235772</v>
      </c>
      <c r="FP27" s="18">
        <v>17</v>
      </c>
      <c r="FQ27" s="18">
        <v>2474.42</v>
      </c>
      <c r="FR27" s="17">
        <v>159</v>
      </c>
      <c r="FS27" s="17">
        <v>497</v>
      </c>
      <c r="FT27" s="18">
        <v>606</v>
      </c>
      <c r="FU27" s="26">
        <v>0.0313531353135314</v>
      </c>
      <c r="FV27" s="18">
        <v>15</v>
      </c>
      <c r="FW27" s="18">
        <v>2188.49</v>
      </c>
      <c r="FX27" s="17">
        <v>159</v>
      </c>
      <c r="FY27" s="18">
        <v>484</v>
      </c>
      <c r="FZ27" s="18">
        <v>655</v>
      </c>
      <c r="GA27" s="26">
        <v>0.0213740458015267</v>
      </c>
      <c r="GB27" s="18">
        <v>10</v>
      </c>
      <c r="GC27" s="18">
        <v>1458.17</v>
      </c>
      <c r="GD27" s="17">
        <v>159</v>
      </c>
      <c r="GE27" s="18">
        <v>476</v>
      </c>
      <c r="GF27" s="18">
        <v>752</v>
      </c>
      <c r="GG27" s="26">
        <v>0.0265957446808511</v>
      </c>
      <c r="GH27" s="17">
        <v>15</v>
      </c>
      <c r="GI27" s="18">
        <v>2162.43</v>
      </c>
      <c r="GJ27" s="17">
        <v>159</v>
      </c>
      <c r="GK27" s="18">
        <v>463</v>
      </c>
      <c r="GL27" s="18"/>
      <c r="GM27" s="26"/>
      <c r="GN27" s="17">
        <v>19</v>
      </c>
      <c r="GO27" s="18">
        <v>2809.95</v>
      </c>
      <c r="GP27" s="17">
        <v>159</v>
      </c>
      <c r="GQ27" s="17">
        <v>447</v>
      </c>
      <c r="GR27" s="17"/>
      <c r="GS27" s="17"/>
      <c r="GT27" s="17"/>
      <c r="GU27" s="17"/>
      <c r="GV27" s="17"/>
      <c r="GW27" s="17"/>
      <c r="GX27" s="17"/>
      <c r="GY27" s="17"/>
      <c r="GZ27" s="17"/>
      <c r="HA27" s="16"/>
      <c r="HB27" s="16"/>
      <c r="HC27" s="16"/>
      <c r="HD27" s="16"/>
      <c r="HE27" s="41"/>
      <c r="HF27" s="41"/>
      <c r="HG27" s="41"/>
      <c r="HH27" s="41"/>
      <c r="HI27" s="18"/>
      <c r="HJ27" s="41"/>
      <c r="HK27" s="41"/>
      <c r="HL27" s="41"/>
      <c r="HM27" s="18"/>
      <c r="HN27" s="18"/>
      <c r="HO27" s="18"/>
      <c r="HP27" s="18"/>
      <c r="HQ27" s="18">
        <f t="shared" si="9"/>
        <v>538</v>
      </c>
      <c r="HR27" s="18">
        <f t="shared" si="10"/>
        <v>83069.8</v>
      </c>
      <c r="HS27" s="18">
        <f t="shared" si="11"/>
        <v>538</v>
      </c>
      <c r="HT27" s="18">
        <f t="shared" si="12"/>
        <v>83069.8</v>
      </c>
      <c r="HU27" s="145"/>
      <c r="HV27" s="146"/>
    </row>
    <row r="28" ht="16.5" spans="1:230">
      <c r="A28" s="16"/>
      <c r="B28" s="20" t="s">
        <v>37</v>
      </c>
      <c r="C28" s="18">
        <v>6939962768182</v>
      </c>
      <c r="D28" s="18">
        <v>608131189675</v>
      </c>
      <c r="E28" s="18" t="s">
        <v>177</v>
      </c>
      <c r="F28" s="17" t="s">
        <v>178</v>
      </c>
      <c r="G28" s="19"/>
      <c r="H28" s="17" t="s">
        <v>288</v>
      </c>
      <c r="I28" s="26">
        <f>VLOOKUP(C28,供应链!E:J,6,0)</f>
        <v>0.84</v>
      </c>
      <c r="J28" s="17">
        <f>VLOOKUP(C28,供应链!E:H,4,0)</f>
        <v>63</v>
      </c>
      <c r="K28" s="17">
        <f>VLOOKUP(C28,供应链!E:K,7,0)</f>
        <v>0</v>
      </c>
      <c r="L28" s="18">
        <f>VLOOKUP(C28,供应链!E:I,5,0)</f>
        <v>74.5772266065389</v>
      </c>
      <c r="M28" s="27">
        <f t="shared" si="13"/>
        <v>0.000276395798783858</v>
      </c>
      <c r="N28" s="17">
        <v>103</v>
      </c>
      <c r="O28" s="26">
        <v>0.00970873786407767</v>
      </c>
      <c r="P28" s="18">
        <v>1</v>
      </c>
      <c r="Q28" s="18">
        <v>419</v>
      </c>
      <c r="R28" s="17">
        <v>429</v>
      </c>
      <c r="S28" s="17">
        <v>190</v>
      </c>
      <c r="T28" s="17">
        <v>133</v>
      </c>
      <c r="U28" s="26">
        <v>0</v>
      </c>
      <c r="V28" s="18">
        <v>0</v>
      </c>
      <c r="W28" s="18">
        <v>0</v>
      </c>
      <c r="X28" s="17">
        <v>429</v>
      </c>
      <c r="Y28" s="17">
        <v>190</v>
      </c>
      <c r="Z28" s="17">
        <v>193</v>
      </c>
      <c r="AA28" s="26">
        <v>0.0103626943005181</v>
      </c>
      <c r="AB28" s="18">
        <v>1</v>
      </c>
      <c r="AC28" s="18">
        <v>404</v>
      </c>
      <c r="AD28" s="17">
        <v>429</v>
      </c>
      <c r="AE28" s="17">
        <v>189</v>
      </c>
      <c r="AF28" s="17">
        <v>116</v>
      </c>
      <c r="AG28" s="26">
        <v>0</v>
      </c>
      <c r="AH28" s="18">
        <v>0</v>
      </c>
      <c r="AI28" s="18">
        <v>0</v>
      </c>
      <c r="AJ28" s="17">
        <v>429</v>
      </c>
      <c r="AK28" s="17">
        <v>192</v>
      </c>
      <c r="AL28" s="17">
        <v>158</v>
      </c>
      <c r="AM28" s="26">
        <v>0.0126582278481013</v>
      </c>
      <c r="AN28" s="18">
        <v>2</v>
      </c>
      <c r="AO28" s="18">
        <v>803</v>
      </c>
      <c r="AP28" s="17">
        <v>429</v>
      </c>
      <c r="AQ28" s="17">
        <v>190</v>
      </c>
      <c r="AR28" s="17">
        <v>168</v>
      </c>
      <c r="AS28" s="26">
        <v>0.0119047619047619</v>
      </c>
      <c r="AT28" s="18">
        <v>2</v>
      </c>
      <c r="AU28" s="18">
        <v>758</v>
      </c>
      <c r="AV28" s="17">
        <v>429</v>
      </c>
      <c r="AW28" s="17">
        <v>188</v>
      </c>
      <c r="AX28" s="17">
        <v>147</v>
      </c>
      <c r="AY28" s="26">
        <v>0</v>
      </c>
      <c r="AZ28" s="17">
        <v>0</v>
      </c>
      <c r="BA28" s="18">
        <v>0</v>
      </c>
      <c r="BB28" s="17">
        <v>429</v>
      </c>
      <c r="BC28" s="17">
        <v>188</v>
      </c>
      <c r="BD28" s="17">
        <v>120</v>
      </c>
      <c r="BE28" s="32">
        <v>0.0166666666666667</v>
      </c>
      <c r="BF28" s="17">
        <v>0</v>
      </c>
      <c r="BG28" s="18">
        <v>0</v>
      </c>
      <c r="BH28" s="17">
        <v>429</v>
      </c>
      <c r="BI28" s="17">
        <v>185</v>
      </c>
      <c r="BJ28" s="17">
        <v>91</v>
      </c>
      <c r="BK28" s="32">
        <v>0.021978021978022</v>
      </c>
      <c r="BL28" s="18">
        <v>1</v>
      </c>
      <c r="BM28" s="18">
        <v>359</v>
      </c>
      <c r="BN28" s="17">
        <v>359</v>
      </c>
      <c r="BO28" s="17">
        <v>184</v>
      </c>
      <c r="BP28" s="17">
        <v>139</v>
      </c>
      <c r="BQ28" s="32">
        <v>0.0143884892086331</v>
      </c>
      <c r="BR28" s="18">
        <v>1</v>
      </c>
      <c r="BS28" s="18">
        <v>379</v>
      </c>
      <c r="BT28" s="17">
        <v>379</v>
      </c>
      <c r="BU28" s="18">
        <v>186</v>
      </c>
      <c r="BV28" s="17">
        <v>94</v>
      </c>
      <c r="BW28" s="32">
        <v>0</v>
      </c>
      <c r="BX28" s="18">
        <v>0</v>
      </c>
      <c r="BY28" s="18">
        <v>0</v>
      </c>
      <c r="BZ28" s="17">
        <v>379</v>
      </c>
      <c r="CA28" s="18">
        <v>186</v>
      </c>
      <c r="CB28" s="18">
        <v>80</v>
      </c>
      <c r="CC28" s="32">
        <v>0</v>
      </c>
      <c r="CD28" s="18">
        <v>0</v>
      </c>
      <c r="CE28" s="18">
        <v>0</v>
      </c>
      <c r="CF28" s="17">
        <v>379</v>
      </c>
      <c r="CG28" s="18">
        <v>186</v>
      </c>
      <c r="CH28" s="33">
        <v>170</v>
      </c>
      <c r="CI28" s="32">
        <v>0.0117647058823529</v>
      </c>
      <c r="CJ28" s="18">
        <v>2</v>
      </c>
      <c r="CK28" s="18">
        <v>848</v>
      </c>
      <c r="CL28" s="17">
        <v>379</v>
      </c>
      <c r="CM28" s="18">
        <v>184</v>
      </c>
      <c r="CN28" s="33">
        <v>133</v>
      </c>
      <c r="CO28" s="32">
        <v>0.0075187969924812</v>
      </c>
      <c r="CP28" s="17">
        <v>1</v>
      </c>
      <c r="CQ28" s="18">
        <v>339</v>
      </c>
      <c r="CR28" s="17">
        <v>339</v>
      </c>
      <c r="CS28" s="17">
        <v>183</v>
      </c>
      <c r="CT28" s="33">
        <v>125</v>
      </c>
      <c r="CU28" s="32">
        <v>0.008</v>
      </c>
      <c r="CV28" s="17">
        <v>1</v>
      </c>
      <c r="CW28" s="18">
        <v>199</v>
      </c>
      <c r="CX28" s="17">
        <v>339</v>
      </c>
      <c r="CY28" s="17">
        <v>144</v>
      </c>
      <c r="CZ28" s="33">
        <v>125</v>
      </c>
      <c r="DA28" s="32">
        <v>0.008</v>
      </c>
      <c r="DB28" s="18">
        <v>1</v>
      </c>
      <c r="DC28" s="18">
        <v>394</v>
      </c>
      <c r="DD28" s="17">
        <v>394</v>
      </c>
      <c r="DE28" s="18">
        <v>180</v>
      </c>
      <c r="DF28" s="33">
        <v>108</v>
      </c>
      <c r="DG28" s="32">
        <v>0.0555555555555556</v>
      </c>
      <c r="DH28" s="18">
        <v>6</v>
      </c>
      <c r="DI28" s="18">
        <v>2318.27</v>
      </c>
      <c r="DJ28" s="17">
        <v>394</v>
      </c>
      <c r="DK28" s="18">
        <v>180</v>
      </c>
      <c r="DL28" s="18">
        <v>101</v>
      </c>
      <c r="DM28" s="26">
        <v>0.0099009900990099</v>
      </c>
      <c r="DN28" s="18">
        <v>0</v>
      </c>
      <c r="DO28" s="18">
        <v>0</v>
      </c>
      <c r="DP28" s="17">
        <v>394</v>
      </c>
      <c r="DQ28" s="18">
        <v>159</v>
      </c>
      <c r="DR28" s="18">
        <v>110</v>
      </c>
      <c r="DS28" s="26">
        <v>0</v>
      </c>
      <c r="DT28" s="18">
        <v>0</v>
      </c>
      <c r="DU28" s="18">
        <v>0</v>
      </c>
      <c r="DV28" s="17">
        <v>394</v>
      </c>
      <c r="DW28" s="18">
        <v>174</v>
      </c>
      <c r="DX28" s="18"/>
      <c r="DY28" s="26"/>
      <c r="DZ28" s="18">
        <v>1</v>
      </c>
      <c r="EA28" s="18">
        <v>434</v>
      </c>
      <c r="EB28" s="17">
        <v>434</v>
      </c>
      <c r="EC28" s="18">
        <v>175</v>
      </c>
      <c r="ED28" s="18">
        <v>89</v>
      </c>
      <c r="EE28" s="26">
        <f t="shared" si="5"/>
        <v>0</v>
      </c>
      <c r="EF28" s="17">
        <v>0</v>
      </c>
      <c r="EG28" s="18">
        <v>0</v>
      </c>
      <c r="EH28" s="17">
        <v>434</v>
      </c>
      <c r="EI28" s="17">
        <v>169</v>
      </c>
      <c r="EJ28" s="18">
        <v>89</v>
      </c>
      <c r="EK28" s="26">
        <f t="shared" si="6"/>
        <v>0.0224719101123595</v>
      </c>
      <c r="EL28" s="17">
        <v>2</v>
      </c>
      <c r="EM28" s="18">
        <v>678</v>
      </c>
      <c r="EN28" s="17">
        <v>434</v>
      </c>
      <c r="EO28" s="17">
        <v>169</v>
      </c>
      <c r="EP28" s="18">
        <v>89</v>
      </c>
      <c r="EQ28" s="26">
        <f t="shared" si="7"/>
        <v>0.0449438202247191</v>
      </c>
      <c r="ER28" s="17">
        <v>4</v>
      </c>
      <c r="ES28" s="18">
        <v>1386</v>
      </c>
      <c r="ET28" s="17">
        <v>434</v>
      </c>
      <c r="EU28" s="17">
        <v>169</v>
      </c>
      <c r="EV28" s="18">
        <v>309</v>
      </c>
      <c r="EW28" s="26">
        <v>0</v>
      </c>
      <c r="EX28" s="17">
        <v>0</v>
      </c>
      <c r="EY28" s="18">
        <v>0</v>
      </c>
      <c r="EZ28" s="17">
        <v>434</v>
      </c>
      <c r="FA28" s="17">
        <v>169</v>
      </c>
      <c r="FB28" s="18">
        <v>115</v>
      </c>
      <c r="FC28" s="26">
        <v>0.00869565217391304</v>
      </c>
      <c r="FD28" s="17">
        <v>1</v>
      </c>
      <c r="FE28" s="18">
        <v>434</v>
      </c>
      <c r="FF28" s="17">
        <v>434</v>
      </c>
      <c r="FG28" s="17">
        <v>168</v>
      </c>
      <c r="FH28" s="18">
        <v>125</v>
      </c>
      <c r="FI28" s="26">
        <v>0</v>
      </c>
      <c r="FJ28" s="18">
        <v>0</v>
      </c>
      <c r="FK28" s="18">
        <v>0</v>
      </c>
      <c r="FL28" s="17">
        <v>434</v>
      </c>
      <c r="FM28" s="17">
        <v>168</v>
      </c>
      <c r="FN28" s="18">
        <v>132</v>
      </c>
      <c r="FO28" s="26">
        <v>0</v>
      </c>
      <c r="FP28" s="18">
        <v>0</v>
      </c>
      <c r="FQ28" s="18">
        <v>0</v>
      </c>
      <c r="FR28" s="17">
        <v>434</v>
      </c>
      <c r="FS28" s="17">
        <v>168</v>
      </c>
      <c r="FT28" s="18">
        <v>138</v>
      </c>
      <c r="FU28" s="26">
        <v>0.0217391304347826</v>
      </c>
      <c r="FV28" s="18">
        <v>3</v>
      </c>
      <c r="FW28" s="18">
        <v>1059.03</v>
      </c>
      <c r="FX28" s="17">
        <v>434</v>
      </c>
      <c r="FY28" s="18">
        <v>165</v>
      </c>
      <c r="FZ28" s="18">
        <v>179</v>
      </c>
      <c r="GA28" s="26">
        <v>0.00558659217877095</v>
      </c>
      <c r="GB28" s="18">
        <v>1</v>
      </c>
      <c r="GC28" s="18">
        <v>369</v>
      </c>
      <c r="GD28" s="17">
        <v>434</v>
      </c>
      <c r="GE28" s="18">
        <v>165</v>
      </c>
      <c r="GF28" s="18">
        <v>158</v>
      </c>
      <c r="GG28" s="26">
        <v>0.00632911392405063</v>
      </c>
      <c r="GH28" s="17">
        <v>1</v>
      </c>
      <c r="GI28" s="18">
        <v>369</v>
      </c>
      <c r="GJ28" s="17">
        <v>434</v>
      </c>
      <c r="GK28" s="18">
        <v>164</v>
      </c>
      <c r="GL28" s="18"/>
      <c r="GM28" s="26"/>
      <c r="GN28" s="17">
        <v>0</v>
      </c>
      <c r="GO28" s="18">
        <v>0</v>
      </c>
      <c r="GP28" s="17">
        <v>434</v>
      </c>
      <c r="GQ28" s="17">
        <v>165</v>
      </c>
      <c r="GR28" s="17"/>
      <c r="GS28" s="17"/>
      <c r="GT28" s="17"/>
      <c r="GU28" s="17"/>
      <c r="GV28" s="17"/>
      <c r="GW28" s="17"/>
      <c r="GX28" s="17"/>
      <c r="GY28" s="17"/>
      <c r="GZ28" s="17"/>
      <c r="HA28" s="16"/>
      <c r="HB28" s="16"/>
      <c r="HC28" s="16"/>
      <c r="HD28" s="16"/>
      <c r="HE28" s="41"/>
      <c r="HF28" s="41"/>
      <c r="HG28" s="41"/>
      <c r="HH28" s="41"/>
      <c r="HI28" s="18"/>
      <c r="HJ28" s="41"/>
      <c r="HK28" s="41"/>
      <c r="HL28" s="41"/>
      <c r="HM28" s="18"/>
      <c r="HN28" s="18"/>
      <c r="HO28" s="18"/>
      <c r="HP28" s="18"/>
      <c r="HQ28" s="18">
        <f t="shared" si="9"/>
        <v>32</v>
      </c>
      <c r="HR28" s="18">
        <f t="shared" si="10"/>
        <v>11949.3</v>
      </c>
      <c r="HS28" s="18">
        <f t="shared" si="11"/>
        <v>32</v>
      </c>
      <c r="HT28" s="18">
        <f t="shared" si="12"/>
        <v>11949.3</v>
      </c>
      <c r="HU28" s="145"/>
      <c r="HV28" s="146"/>
    </row>
    <row r="29" ht="16.5" spans="1:230">
      <c r="A29" s="16" t="s">
        <v>126</v>
      </c>
      <c r="B29" s="17" t="s">
        <v>38</v>
      </c>
      <c r="C29" s="18">
        <v>6939962734354</v>
      </c>
      <c r="D29" s="18">
        <v>565288140080</v>
      </c>
      <c r="E29" s="18">
        <v>21061110000011</v>
      </c>
      <c r="F29" s="17" t="s">
        <v>180</v>
      </c>
      <c r="G29" s="19" t="s">
        <v>392</v>
      </c>
      <c r="H29" s="17" t="s">
        <v>129</v>
      </c>
      <c r="I29" s="26">
        <f>VLOOKUP(C29,供应链!E:J,6,0)</f>
        <v>0.96</v>
      </c>
      <c r="J29" s="17">
        <f>VLOOKUP(C29,供应链!E:H,4,0)</f>
        <v>428</v>
      </c>
      <c r="K29" s="17">
        <f>VLOOKUP(C29,供应链!E:K,7,0)</f>
        <v>58</v>
      </c>
      <c r="L29" s="18">
        <f>VLOOKUP(C29,供应链!E:I,5,0)</f>
        <v>29.9981245311328</v>
      </c>
      <c r="M29" s="27">
        <f t="shared" si="13"/>
        <v>0.00261712271973466</v>
      </c>
      <c r="N29" s="17">
        <v>508</v>
      </c>
      <c r="O29" s="26">
        <v>0.0334645669291339</v>
      </c>
      <c r="P29" s="18">
        <v>17</v>
      </c>
      <c r="Q29" s="18">
        <v>3288.24</v>
      </c>
      <c r="R29" s="17">
        <v>199</v>
      </c>
      <c r="S29" s="17">
        <v>778</v>
      </c>
      <c r="T29" s="17">
        <v>488</v>
      </c>
      <c r="U29" s="26">
        <v>0.0307377049180328</v>
      </c>
      <c r="V29" s="18">
        <v>15</v>
      </c>
      <c r="W29" s="18">
        <v>2903.3</v>
      </c>
      <c r="X29" s="17">
        <v>199</v>
      </c>
      <c r="Y29" s="17">
        <v>763</v>
      </c>
      <c r="Z29" s="17">
        <v>470</v>
      </c>
      <c r="AA29" s="26">
        <v>0.025531914893617</v>
      </c>
      <c r="AB29" s="18">
        <v>11</v>
      </c>
      <c r="AC29" s="18">
        <v>2115.34</v>
      </c>
      <c r="AD29" s="17">
        <v>199</v>
      </c>
      <c r="AE29" s="17">
        <v>651</v>
      </c>
      <c r="AF29" s="17">
        <v>375</v>
      </c>
      <c r="AG29" s="26">
        <v>0.0293333333333333</v>
      </c>
      <c r="AH29" s="18">
        <v>7</v>
      </c>
      <c r="AI29" s="18">
        <v>1393</v>
      </c>
      <c r="AJ29" s="17">
        <v>199</v>
      </c>
      <c r="AK29" s="17">
        <v>663</v>
      </c>
      <c r="AL29" s="17">
        <v>487</v>
      </c>
      <c r="AM29" s="26">
        <v>0.0143737166324435</v>
      </c>
      <c r="AN29" s="18">
        <v>7</v>
      </c>
      <c r="AO29" s="18">
        <v>1338.9</v>
      </c>
      <c r="AP29" s="17">
        <v>199</v>
      </c>
      <c r="AQ29" s="17">
        <v>656</v>
      </c>
      <c r="AR29" s="17">
        <v>533</v>
      </c>
      <c r="AS29" s="26">
        <v>0.0225140712945591</v>
      </c>
      <c r="AT29" s="18">
        <v>10</v>
      </c>
      <c r="AU29" s="18">
        <v>1930</v>
      </c>
      <c r="AV29" s="17">
        <v>199</v>
      </c>
      <c r="AW29" s="17">
        <v>647</v>
      </c>
      <c r="AX29" s="17">
        <v>389</v>
      </c>
      <c r="AY29" s="26">
        <v>0.0308483290488432</v>
      </c>
      <c r="AZ29" s="17">
        <v>12</v>
      </c>
      <c r="BA29" s="18">
        <v>2373.55</v>
      </c>
      <c r="BB29" s="17">
        <v>199</v>
      </c>
      <c r="BC29" s="17">
        <v>680</v>
      </c>
      <c r="BD29" s="17">
        <v>366</v>
      </c>
      <c r="BE29" s="32">
        <v>0.0245901639344262</v>
      </c>
      <c r="BF29" s="17">
        <v>9</v>
      </c>
      <c r="BG29" s="18">
        <v>1736.3</v>
      </c>
      <c r="BH29" s="17">
        <v>199</v>
      </c>
      <c r="BI29" s="17">
        <v>610</v>
      </c>
      <c r="BJ29" s="17">
        <v>406</v>
      </c>
      <c r="BK29" s="32">
        <v>0.0295566502463054</v>
      </c>
      <c r="BL29" s="18">
        <v>11</v>
      </c>
      <c r="BM29" s="18">
        <v>2139</v>
      </c>
      <c r="BN29" s="17">
        <v>199</v>
      </c>
      <c r="BO29" s="17">
        <v>669</v>
      </c>
      <c r="BP29" s="17">
        <v>410</v>
      </c>
      <c r="BQ29" s="32">
        <v>0.0439024390243902</v>
      </c>
      <c r="BR29" s="18">
        <v>15</v>
      </c>
      <c r="BS29" s="18">
        <v>2924.06</v>
      </c>
      <c r="BT29" s="17">
        <v>199</v>
      </c>
      <c r="BU29" s="18">
        <v>654</v>
      </c>
      <c r="BV29" s="17">
        <v>424</v>
      </c>
      <c r="BW29" s="32">
        <v>0.0306603773584906</v>
      </c>
      <c r="BX29" s="18">
        <v>13</v>
      </c>
      <c r="BY29" s="18">
        <v>2494.79</v>
      </c>
      <c r="BZ29" s="17">
        <v>199</v>
      </c>
      <c r="CA29" s="18">
        <v>709</v>
      </c>
      <c r="CB29" s="18">
        <v>380</v>
      </c>
      <c r="CC29" s="32">
        <v>0.0447368421052632</v>
      </c>
      <c r="CD29" s="18">
        <v>17</v>
      </c>
      <c r="CE29" s="18">
        <v>3296.47</v>
      </c>
      <c r="CF29" s="17">
        <v>199</v>
      </c>
      <c r="CG29" s="18">
        <v>693</v>
      </c>
      <c r="CH29" s="33">
        <v>401</v>
      </c>
      <c r="CI29" s="32">
        <v>0.0349127182044888</v>
      </c>
      <c r="CJ29" s="18">
        <v>13</v>
      </c>
      <c r="CK29" s="18">
        <v>2489.96</v>
      </c>
      <c r="CL29" s="17">
        <v>199</v>
      </c>
      <c r="CM29" s="18">
        <v>680</v>
      </c>
      <c r="CN29" s="33">
        <v>461</v>
      </c>
      <c r="CO29" s="32">
        <v>0.0368763557483731</v>
      </c>
      <c r="CP29" s="17">
        <v>16</v>
      </c>
      <c r="CQ29" s="18">
        <v>3094.43</v>
      </c>
      <c r="CR29" s="17">
        <v>199</v>
      </c>
      <c r="CS29" s="17">
        <v>668</v>
      </c>
      <c r="CT29" s="33">
        <v>424</v>
      </c>
      <c r="CU29" s="32">
        <v>0.0400943396226415</v>
      </c>
      <c r="CV29" s="17">
        <v>14</v>
      </c>
      <c r="CW29" s="18">
        <v>2736.29</v>
      </c>
      <c r="CX29" s="17">
        <v>199</v>
      </c>
      <c r="CY29" s="17">
        <v>632</v>
      </c>
      <c r="CZ29" s="33">
        <v>424</v>
      </c>
      <c r="DA29" s="32">
        <v>0.0400943396226415</v>
      </c>
      <c r="DB29" s="18">
        <v>17</v>
      </c>
      <c r="DC29" s="18">
        <v>3253</v>
      </c>
      <c r="DD29" s="17">
        <v>199</v>
      </c>
      <c r="DE29" s="18">
        <v>636</v>
      </c>
      <c r="DF29" s="33">
        <v>437</v>
      </c>
      <c r="DG29" s="32">
        <v>0.045766590389016</v>
      </c>
      <c r="DH29" s="18">
        <v>19</v>
      </c>
      <c r="DI29" s="18">
        <v>3700.86</v>
      </c>
      <c r="DJ29" s="17">
        <v>199</v>
      </c>
      <c r="DK29" s="18">
        <v>636</v>
      </c>
      <c r="DL29" s="18">
        <v>419</v>
      </c>
      <c r="DM29" s="26">
        <v>0.0286396181384248</v>
      </c>
      <c r="DN29" s="18">
        <v>11</v>
      </c>
      <c r="DO29" s="18">
        <v>2132.23</v>
      </c>
      <c r="DP29" s="17">
        <v>199</v>
      </c>
      <c r="DQ29" s="18">
        <v>534</v>
      </c>
      <c r="DR29" s="18">
        <v>425</v>
      </c>
      <c r="DS29" s="26">
        <v>0.0329411764705882</v>
      </c>
      <c r="DT29" s="18">
        <v>10</v>
      </c>
      <c r="DU29" s="18">
        <v>1980.56</v>
      </c>
      <c r="DV29" s="17">
        <v>199</v>
      </c>
      <c r="DW29" s="18">
        <v>602</v>
      </c>
      <c r="DX29" s="18"/>
      <c r="DY29" s="26"/>
      <c r="DZ29" s="18">
        <v>11</v>
      </c>
      <c r="EA29" s="18">
        <v>2163.71</v>
      </c>
      <c r="EB29" s="17">
        <v>199</v>
      </c>
      <c r="EC29" s="18">
        <v>591</v>
      </c>
      <c r="ED29" s="18">
        <v>295</v>
      </c>
      <c r="EE29" s="26">
        <f t="shared" si="5"/>
        <v>0.0203389830508475</v>
      </c>
      <c r="EF29" s="17">
        <v>6</v>
      </c>
      <c r="EG29" s="18">
        <v>1182.74</v>
      </c>
      <c r="EH29" s="17">
        <v>199</v>
      </c>
      <c r="EI29" s="17">
        <v>570</v>
      </c>
      <c r="EJ29" s="18">
        <v>295</v>
      </c>
      <c r="EK29" s="26">
        <f t="shared" si="6"/>
        <v>0.0203389830508475</v>
      </c>
      <c r="EL29" s="17">
        <v>6</v>
      </c>
      <c r="EM29" s="18">
        <v>1177.01</v>
      </c>
      <c r="EN29" s="17">
        <v>199</v>
      </c>
      <c r="EO29" s="17">
        <v>570</v>
      </c>
      <c r="EP29" s="18">
        <v>295</v>
      </c>
      <c r="EQ29" s="26">
        <f t="shared" si="7"/>
        <v>0.0203389830508475</v>
      </c>
      <c r="ER29" s="17">
        <v>6</v>
      </c>
      <c r="ES29" s="18">
        <v>1164</v>
      </c>
      <c r="ET29" s="17">
        <v>199</v>
      </c>
      <c r="EU29" s="17">
        <v>570</v>
      </c>
      <c r="EV29" s="18">
        <v>823</v>
      </c>
      <c r="EW29" s="26">
        <v>0.00486026731470231</v>
      </c>
      <c r="EX29" s="17">
        <v>3</v>
      </c>
      <c r="EY29" s="18">
        <v>597</v>
      </c>
      <c r="EZ29" s="17">
        <v>199</v>
      </c>
      <c r="FA29" s="17">
        <v>570</v>
      </c>
      <c r="FB29" s="18">
        <v>394</v>
      </c>
      <c r="FC29" s="26">
        <v>0.0126903553299492</v>
      </c>
      <c r="FD29" s="17">
        <v>4</v>
      </c>
      <c r="FE29" s="18">
        <v>796</v>
      </c>
      <c r="FF29" s="17">
        <v>199</v>
      </c>
      <c r="FG29" s="17">
        <v>567</v>
      </c>
      <c r="FH29" s="18">
        <v>299</v>
      </c>
      <c r="FI29" s="26">
        <v>0.0167224080267559</v>
      </c>
      <c r="FJ29" s="18">
        <v>5</v>
      </c>
      <c r="FK29" s="18">
        <v>980</v>
      </c>
      <c r="FL29" s="17">
        <v>199</v>
      </c>
      <c r="FM29" s="17">
        <v>563</v>
      </c>
      <c r="FN29" s="18">
        <v>285</v>
      </c>
      <c r="FO29" s="26">
        <v>0.0105263157894737</v>
      </c>
      <c r="FP29" s="18">
        <v>3</v>
      </c>
      <c r="FQ29" s="18">
        <v>547</v>
      </c>
      <c r="FR29" s="17">
        <v>199</v>
      </c>
      <c r="FS29" s="17">
        <v>560</v>
      </c>
      <c r="FT29" s="18">
        <v>373</v>
      </c>
      <c r="FU29" s="26">
        <v>0.0107238605898123</v>
      </c>
      <c r="FV29" s="18">
        <v>4</v>
      </c>
      <c r="FW29" s="18">
        <v>782.46</v>
      </c>
      <c r="FX29" s="17">
        <v>199</v>
      </c>
      <c r="FY29" s="18">
        <v>556</v>
      </c>
      <c r="FZ29" s="18">
        <v>434</v>
      </c>
      <c r="GA29" s="26">
        <v>0.0161290322580645</v>
      </c>
      <c r="GB29" s="18">
        <v>6</v>
      </c>
      <c r="GC29" s="18">
        <v>1179</v>
      </c>
      <c r="GD29" s="17">
        <v>199</v>
      </c>
      <c r="GE29" s="18">
        <v>550</v>
      </c>
      <c r="GF29" s="18">
        <v>441</v>
      </c>
      <c r="GG29" s="26">
        <v>0.00453514739229025</v>
      </c>
      <c r="GH29" s="17">
        <v>2</v>
      </c>
      <c r="GI29" s="18">
        <v>398</v>
      </c>
      <c r="GJ29" s="17">
        <v>199</v>
      </c>
      <c r="GK29" s="18">
        <v>548</v>
      </c>
      <c r="GL29" s="18"/>
      <c r="GM29" s="26"/>
      <c r="GN29" s="17">
        <v>3</v>
      </c>
      <c r="GO29" s="18">
        <v>592</v>
      </c>
      <c r="GP29" s="17">
        <v>199</v>
      </c>
      <c r="GQ29" s="17">
        <v>546</v>
      </c>
      <c r="GR29" s="17"/>
      <c r="GS29" s="17"/>
      <c r="GT29" s="17"/>
      <c r="GU29" s="17"/>
      <c r="GV29" s="17"/>
      <c r="GW29" s="17"/>
      <c r="GX29" s="17"/>
      <c r="GY29" s="17"/>
      <c r="GZ29" s="17"/>
      <c r="HA29" s="18"/>
      <c r="HB29" s="41"/>
      <c r="HC29" s="41"/>
      <c r="HD29" s="41"/>
      <c r="HE29" s="41"/>
      <c r="HF29" s="41"/>
      <c r="HG29" s="41"/>
      <c r="HH29" s="41"/>
      <c r="HI29" s="18"/>
      <c r="HJ29" s="41"/>
      <c r="HK29" s="41"/>
      <c r="HL29" s="41"/>
      <c r="HM29" s="18"/>
      <c r="HN29" s="18"/>
      <c r="HO29" s="18"/>
      <c r="HP29" s="18"/>
      <c r="HQ29" s="18">
        <f t="shared" ref="HQ29:HQ48" si="14">P29+V29+AB29+AH29+AN29+AT29+AZ29+BF29+BL29+BR29+BX29+CD29+CJ29+CP29+CV29+DB29+DH29+DN29+DT29+DZ29+EF29+EL29+ER29+EX29+FD29+FJ29+FP29+FV29+GB29+GH29+GN29</f>
        <v>303</v>
      </c>
      <c r="HR29" s="18">
        <f t="shared" ref="HR29:HR48" si="15">Q29+W29+AC29+AI29+AO29+AU29+BA29+BG29+BM29+BS29+BY29+CE29+CK29+CQ29+CW29+DC29+DI29+DO29+DU29+EA29+EG29+EM29+ES29+EY29+FE29+FK29+FQ29+FW29+GC29+GI29+GO29</f>
        <v>58879.2</v>
      </c>
      <c r="HS29" s="18">
        <f t="shared" ref="HS29:HS48" si="16">GU29+GW29+GY29+HA29+HC29+HE29+HQ29+HG29+HI29+HK29+HM29+GS29</f>
        <v>303</v>
      </c>
      <c r="HT29" s="18">
        <f t="shared" ref="HT29:HT48" si="17">GV29+GX29+GZ29+HB29+HR29+HD29+HF29+HH29+HJ29+HL29+HN29+GT29</f>
        <v>58879.2</v>
      </c>
      <c r="HU29" s="145"/>
      <c r="HV29" s="146"/>
    </row>
    <row r="30" ht="16.5" spans="1:230">
      <c r="A30" s="16" t="s">
        <v>126</v>
      </c>
      <c r="B30" s="17" t="s">
        <v>38</v>
      </c>
      <c r="C30" s="18">
        <v>6939962756264</v>
      </c>
      <c r="D30" s="18">
        <v>564948371670</v>
      </c>
      <c r="E30" s="18">
        <v>21061110001704</v>
      </c>
      <c r="F30" s="17" t="s">
        <v>182</v>
      </c>
      <c r="G30" s="19" t="s">
        <v>393</v>
      </c>
      <c r="H30" s="17" t="s">
        <v>129</v>
      </c>
      <c r="I30" s="26">
        <f>VLOOKUP(C30,供应链!E:J,6,0)</f>
        <v>1</v>
      </c>
      <c r="J30" s="17">
        <f>VLOOKUP(C30,供应链!E:H,4,0)</f>
        <v>2585</v>
      </c>
      <c r="K30" s="17">
        <f>VLOOKUP(C30,供应链!E:K,7,0)</f>
        <v>904</v>
      </c>
      <c r="L30" s="18">
        <f>VLOOKUP(C30,供应链!E:I,5,0)</f>
        <v>28.5760473176971</v>
      </c>
      <c r="M30" s="27">
        <f t="shared" si="13"/>
        <v>0.062465450525152</v>
      </c>
      <c r="N30" s="17">
        <v>3967</v>
      </c>
      <c r="O30" s="26">
        <v>0.0642803125787749</v>
      </c>
      <c r="P30" s="18">
        <v>236</v>
      </c>
      <c r="Q30" s="18">
        <v>46677.32</v>
      </c>
      <c r="R30" s="17">
        <v>229</v>
      </c>
      <c r="S30" s="17">
        <v>7711</v>
      </c>
      <c r="T30" s="17">
        <v>4428</v>
      </c>
      <c r="U30" s="26">
        <v>0.0431345980126468</v>
      </c>
      <c r="V30" s="18">
        <v>250</v>
      </c>
      <c r="W30" s="18">
        <v>57323.51</v>
      </c>
      <c r="X30" s="17">
        <v>229</v>
      </c>
      <c r="Y30" s="17">
        <v>7564</v>
      </c>
      <c r="Z30" s="17">
        <v>3746</v>
      </c>
      <c r="AA30" s="26">
        <v>0.0472504004271223</v>
      </c>
      <c r="AB30" s="18">
        <v>190</v>
      </c>
      <c r="AC30" s="18">
        <v>43572.2625</v>
      </c>
      <c r="AD30" s="17">
        <v>229</v>
      </c>
      <c r="AE30" s="17">
        <v>6983</v>
      </c>
      <c r="AF30" s="17">
        <v>4329</v>
      </c>
      <c r="AG30" s="26">
        <v>0.0547470547470547</v>
      </c>
      <c r="AH30" s="18">
        <v>292</v>
      </c>
      <c r="AI30" s="18">
        <v>58255.44</v>
      </c>
      <c r="AJ30" s="17">
        <v>229</v>
      </c>
      <c r="AK30" s="17">
        <v>6838</v>
      </c>
      <c r="AL30" s="17">
        <v>6985</v>
      </c>
      <c r="AM30" s="26">
        <v>0.0326413743736578</v>
      </c>
      <c r="AN30" s="18">
        <v>200</v>
      </c>
      <c r="AO30" s="18">
        <v>37612.63</v>
      </c>
      <c r="AP30" s="17">
        <v>229</v>
      </c>
      <c r="AQ30" s="17">
        <v>6654</v>
      </c>
      <c r="AR30" s="17">
        <v>5439</v>
      </c>
      <c r="AS30" s="26">
        <v>0.0619599191027762</v>
      </c>
      <c r="AT30" s="18">
        <v>315</v>
      </c>
      <c r="AU30" s="18">
        <v>60585.08</v>
      </c>
      <c r="AV30" s="17">
        <v>229</v>
      </c>
      <c r="AW30" s="17">
        <v>6358</v>
      </c>
      <c r="AX30" s="17">
        <v>4331</v>
      </c>
      <c r="AY30" s="26">
        <v>0.0452551373816671</v>
      </c>
      <c r="AZ30" s="17">
        <v>177</v>
      </c>
      <c r="BA30" s="18">
        <v>35418.62</v>
      </c>
      <c r="BB30" s="17">
        <v>229</v>
      </c>
      <c r="BC30" s="17">
        <v>6549</v>
      </c>
      <c r="BD30" s="17">
        <v>4028</v>
      </c>
      <c r="BE30" s="32">
        <v>0.0491559086395233</v>
      </c>
      <c r="BF30" s="17">
        <v>178</v>
      </c>
      <c r="BG30" s="18">
        <v>35975.1</v>
      </c>
      <c r="BH30" s="17">
        <v>229</v>
      </c>
      <c r="BI30" s="17">
        <v>4824</v>
      </c>
      <c r="BJ30" s="17">
        <v>3540</v>
      </c>
      <c r="BK30" s="32">
        <v>0.0556497175141243</v>
      </c>
      <c r="BL30" s="18">
        <v>181</v>
      </c>
      <c r="BM30" s="18">
        <v>35449.89</v>
      </c>
      <c r="BN30" s="17">
        <v>229</v>
      </c>
      <c r="BO30" s="17">
        <v>4751</v>
      </c>
      <c r="BP30" s="17">
        <v>3226</v>
      </c>
      <c r="BQ30" s="32">
        <v>0.0517668939863608</v>
      </c>
      <c r="BR30" s="18">
        <v>152</v>
      </c>
      <c r="BS30" s="18">
        <v>30939.85</v>
      </c>
      <c r="BT30" s="17">
        <v>229</v>
      </c>
      <c r="BU30" s="18">
        <v>5043</v>
      </c>
      <c r="BV30" s="17">
        <v>2730</v>
      </c>
      <c r="BW30" s="32">
        <v>0.047985347985348</v>
      </c>
      <c r="BX30" s="18">
        <v>121</v>
      </c>
      <c r="BY30" s="18">
        <v>24208.76</v>
      </c>
      <c r="BZ30" s="17">
        <v>229</v>
      </c>
      <c r="CA30" s="18">
        <v>5554</v>
      </c>
      <c r="CB30" s="18">
        <v>2504</v>
      </c>
      <c r="CC30" s="32">
        <v>0.0507188498402556</v>
      </c>
      <c r="CD30" s="18">
        <v>119</v>
      </c>
      <c r="CE30" s="18">
        <v>23847.35</v>
      </c>
      <c r="CF30" s="17">
        <v>229</v>
      </c>
      <c r="CG30" s="18">
        <v>5599</v>
      </c>
      <c r="CH30" s="33">
        <v>2482</v>
      </c>
      <c r="CI30" s="32">
        <v>0.0519742143432716</v>
      </c>
      <c r="CJ30" s="18">
        <v>119</v>
      </c>
      <c r="CK30" s="18">
        <v>23627.42</v>
      </c>
      <c r="CL30" s="17">
        <v>229</v>
      </c>
      <c r="CM30" s="18">
        <v>5640</v>
      </c>
      <c r="CN30" s="33">
        <v>2408</v>
      </c>
      <c r="CO30" s="32">
        <v>0.0539867109634551</v>
      </c>
      <c r="CP30" s="17">
        <v>121</v>
      </c>
      <c r="CQ30" s="18">
        <v>24460.14</v>
      </c>
      <c r="CR30" s="17">
        <v>229</v>
      </c>
      <c r="CS30" s="17">
        <v>5957</v>
      </c>
      <c r="CT30" s="33">
        <v>2446</v>
      </c>
      <c r="CU30" s="32">
        <v>0.0609157808667212</v>
      </c>
      <c r="CV30" s="17">
        <v>135</v>
      </c>
      <c r="CW30" s="18">
        <v>26810.26</v>
      </c>
      <c r="CX30" s="17">
        <v>229</v>
      </c>
      <c r="CY30" s="17">
        <v>5382</v>
      </c>
      <c r="CZ30" s="33">
        <v>2446</v>
      </c>
      <c r="DA30" s="32">
        <v>0.0609157808667212</v>
      </c>
      <c r="DB30" s="18">
        <v>142</v>
      </c>
      <c r="DC30" s="18">
        <v>28234.39</v>
      </c>
      <c r="DD30" s="17">
        <v>229</v>
      </c>
      <c r="DE30" s="18">
        <v>5400</v>
      </c>
      <c r="DF30" s="33">
        <v>2314</v>
      </c>
      <c r="DG30" s="32">
        <v>0.0630942091616249</v>
      </c>
      <c r="DH30" s="18">
        <v>128</v>
      </c>
      <c r="DI30" s="18">
        <v>25626.97</v>
      </c>
      <c r="DJ30" s="17">
        <v>229</v>
      </c>
      <c r="DK30" s="18">
        <v>5400</v>
      </c>
      <c r="DL30" s="18">
        <v>2473</v>
      </c>
      <c r="DM30" s="26">
        <v>0.0667205822887182</v>
      </c>
      <c r="DN30" s="18">
        <v>150</v>
      </c>
      <c r="DO30" s="18">
        <v>29682.21</v>
      </c>
      <c r="DP30" s="17">
        <v>229</v>
      </c>
      <c r="DQ30" s="18">
        <v>4707</v>
      </c>
      <c r="DR30" s="18">
        <v>2624</v>
      </c>
      <c r="DS30" s="26">
        <v>0.0423018292682927</v>
      </c>
      <c r="DT30" s="18">
        <v>96</v>
      </c>
      <c r="DU30" s="18">
        <v>21203.2</v>
      </c>
      <c r="DV30" s="17">
        <v>229</v>
      </c>
      <c r="DW30" s="18">
        <v>6090</v>
      </c>
      <c r="DX30" s="18"/>
      <c r="DY30" s="26"/>
      <c r="DZ30" s="18">
        <v>115</v>
      </c>
      <c r="EA30" s="18">
        <v>23349.14</v>
      </c>
      <c r="EB30" s="17">
        <v>229</v>
      </c>
      <c r="EC30" s="18">
        <v>5973</v>
      </c>
      <c r="ED30" s="18">
        <v>1416</v>
      </c>
      <c r="EE30" s="26">
        <f t="shared" si="5"/>
        <v>0.0600282485875706</v>
      </c>
      <c r="EF30" s="17">
        <v>85</v>
      </c>
      <c r="EG30" s="18">
        <v>17231.86</v>
      </c>
      <c r="EH30" s="17">
        <v>229</v>
      </c>
      <c r="EI30" s="17">
        <v>4380</v>
      </c>
      <c r="EJ30" s="18">
        <v>1416</v>
      </c>
      <c r="EK30" s="26">
        <f t="shared" si="6"/>
        <v>0.057909604519774</v>
      </c>
      <c r="EL30" s="17">
        <v>82</v>
      </c>
      <c r="EM30" s="18">
        <v>16731.74</v>
      </c>
      <c r="EN30" s="17">
        <v>229</v>
      </c>
      <c r="EO30" s="17">
        <v>4380</v>
      </c>
      <c r="EP30" s="18">
        <v>1416</v>
      </c>
      <c r="EQ30" s="26">
        <f t="shared" si="7"/>
        <v>0.0395480225988701</v>
      </c>
      <c r="ER30" s="17">
        <v>56</v>
      </c>
      <c r="ES30" s="18">
        <v>11315.01</v>
      </c>
      <c r="ET30" s="17">
        <v>229</v>
      </c>
      <c r="EU30" s="17">
        <v>4380</v>
      </c>
      <c r="EV30" s="18">
        <v>14542</v>
      </c>
      <c r="EW30" s="26">
        <v>0.117521661394581</v>
      </c>
      <c r="EX30" s="17">
        <v>2012</v>
      </c>
      <c r="EY30" s="18">
        <v>460819.2</v>
      </c>
      <c r="EZ30" s="17">
        <v>229</v>
      </c>
      <c r="FA30" s="17">
        <v>4380</v>
      </c>
      <c r="FB30" s="18">
        <v>2573</v>
      </c>
      <c r="FC30" s="26">
        <v>0.258064516129032</v>
      </c>
      <c r="FD30" s="17">
        <v>930</v>
      </c>
      <c r="FE30" s="18">
        <v>212919.81</v>
      </c>
      <c r="FF30" s="17">
        <v>229</v>
      </c>
      <c r="FG30" s="17">
        <v>3803</v>
      </c>
      <c r="FH30" s="18">
        <v>1558</v>
      </c>
      <c r="FI30" s="26">
        <v>0.116816431322208</v>
      </c>
      <c r="FJ30" s="18">
        <v>248</v>
      </c>
      <c r="FK30" s="18">
        <v>56749.55</v>
      </c>
      <c r="FL30" s="17">
        <v>229</v>
      </c>
      <c r="FM30" s="17">
        <v>3675</v>
      </c>
      <c r="FN30" s="18">
        <v>1331</v>
      </c>
      <c r="FO30" s="26">
        <v>0.0413223140495868</v>
      </c>
      <c r="FP30" s="18">
        <v>48</v>
      </c>
      <c r="FQ30" s="18">
        <v>9360.38</v>
      </c>
      <c r="FR30" s="17">
        <v>229</v>
      </c>
      <c r="FS30" s="17">
        <v>3640</v>
      </c>
      <c r="FT30" s="18">
        <v>1727</v>
      </c>
      <c r="FU30" s="26">
        <v>0.0364794441227562</v>
      </c>
      <c r="FV30" s="18">
        <v>56</v>
      </c>
      <c r="FW30" s="18">
        <v>10851.29</v>
      </c>
      <c r="FX30" s="17">
        <v>229</v>
      </c>
      <c r="FY30" s="18">
        <v>3602</v>
      </c>
      <c r="FZ30" s="18">
        <v>2069</v>
      </c>
      <c r="GA30" s="26">
        <v>0.0594490091831803</v>
      </c>
      <c r="GB30" s="18">
        <v>109</v>
      </c>
      <c r="GC30" s="18">
        <v>21196.03</v>
      </c>
      <c r="GD30" s="17">
        <v>229</v>
      </c>
      <c r="GE30" s="18">
        <v>3507</v>
      </c>
      <c r="GF30" s="18">
        <v>1818</v>
      </c>
      <c r="GG30" s="26">
        <v>0.05995599559956</v>
      </c>
      <c r="GH30" s="17">
        <v>94</v>
      </c>
      <c r="GI30" s="18">
        <v>18250.7</v>
      </c>
      <c r="GJ30" s="17">
        <v>229</v>
      </c>
      <c r="GK30" s="18">
        <v>3421</v>
      </c>
      <c r="GL30" s="18"/>
      <c r="GM30" s="26"/>
      <c r="GN30" s="17">
        <v>95</v>
      </c>
      <c r="GO30" s="18">
        <v>18496.47</v>
      </c>
      <c r="GP30" s="17">
        <v>229</v>
      </c>
      <c r="GQ30" s="17">
        <v>3344</v>
      </c>
      <c r="GR30" s="17"/>
      <c r="GS30" s="17"/>
      <c r="GT30" s="17"/>
      <c r="GU30" s="17"/>
      <c r="GV30" s="17"/>
      <c r="GW30" s="17"/>
      <c r="GX30" s="17"/>
      <c r="GY30" s="17"/>
      <c r="GZ30" s="17"/>
      <c r="HA30" s="18"/>
      <c r="HB30" s="41"/>
      <c r="HC30" s="41"/>
      <c r="HD30" s="41"/>
      <c r="HE30" s="41"/>
      <c r="HF30" s="41"/>
      <c r="HG30" s="41"/>
      <c r="HH30" s="41"/>
      <c r="HI30" s="18"/>
      <c r="HJ30" s="41"/>
      <c r="HK30" s="41"/>
      <c r="HL30" s="41"/>
      <c r="HM30" s="18"/>
      <c r="HN30" s="18"/>
      <c r="HO30" s="18"/>
      <c r="HP30" s="18"/>
      <c r="HQ30" s="18">
        <f t="shared" si="14"/>
        <v>7232</v>
      </c>
      <c r="HR30" s="18">
        <f t="shared" si="15"/>
        <v>1546781.5825</v>
      </c>
      <c r="HS30" s="18">
        <f t="shared" si="16"/>
        <v>7232</v>
      </c>
      <c r="HT30" s="18">
        <f t="shared" si="17"/>
        <v>1546781.5825</v>
      </c>
      <c r="HU30" s="145"/>
      <c r="HV30" s="146"/>
    </row>
    <row r="31" ht="16.5" spans="1:230">
      <c r="A31" s="16" t="s">
        <v>133</v>
      </c>
      <c r="B31" s="17" t="s">
        <v>38</v>
      </c>
      <c r="C31" s="18">
        <v>6939962748214</v>
      </c>
      <c r="D31" s="18">
        <v>564948895609</v>
      </c>
      <c r="E31" s="18">
        <v>21061110001246</v>
      </c>
      <c r="F31" s="17" t="s">
        <v>184</v>
      </c>
      <c r="G31" s="19" t="s">
        <v>394</v>
      </c>
      <c r="H31" s="17" t="s">
        <v>129</v>
      </c>
      <c r="I31" s="26">
        <f>VLOOKUP(C31,供应链!E:J,6,0)</f>
        <v>0.8</v>
      </c>
      <c r="J31" s="17">
        <f>VLOOKUP(C31,供应链!E:H,4,0)</f>
        <v>156</v>
      </c>
      <c r="K31" s="17">
        <f>VLOOKUP(C31,供应链!E:K,7,0)</f>
        <v>0</v>
      </c>
      <c r="L31" s="18">
        <f>VLOOKUP(C31,供应链!E:I,5,0)</f>
        <v>12.9383886255924</v>
      </c>
      <c r="M31" s="27">
        <f t="shared" si="13"/>
        <v>0.00502694859038143</v>
      </c>
      <c r="N31" s="17">
        <v>1353</v>
      </c>
      <c r="O31" s="26">
        <v>0.0177383592017738</v>
      </c>
      <c r="P31" s="18">
        <v>23</v>
      </c>
      <c r="Q31" s="18">
        <v>6548.88</v>
      </c>
      <c r="R31" s="17">
        <v>299</v>
      </c>
      <c r="S31" s="17">
        <v>820</v>
      </c>
      <c r="T31" s="17">
        <v>1448</v>
      </c>
      <c r="U31" s="26">
        <v>0.0151933701657459</v>
      </c>
      <c r="V31" s="18">
        <v>20</v>
      </c>
      <c r="W31" s="18">
        <v>5664.35</v>
      </c>
      <c r="X31" s="17">
        <v>299</v>
      </c>
      <c r="Y31" s="17">
        <v>830</v>
      </c>
      <c r="Z31" s="17">
        <v>1287</v>
      </c>
      <c r="AA31" s="26">
        <v>0.0233100233100233</v>
      </c>
      <c r="AB31" s="18">
        <v>28</v>
      </c>
      <c r="AC31" s="18">
        <v>7977.38</v>
      </c>
      <c r="AD31" s="17">
        <v>299</v>
      </c>
      <c r="AE31" s="17">
        <v>784</v>
      </c>
      <c r="AF31" s="17">
        <v>1501</v>
      </c>
      <c r="AG31" s="26">
        <v>0.0239840106595603</v>
      </c>
      <c r="AH31" s="18">
        <v>34</v>
      </c>
      <c r="AI31" s="18">
        <v>9467.8</v>
      </c>
      <c r="AJ31" s="17">
        <v>299</v>
      </c>
      <c r="AK31" s="17">
        <v>794</v>
      </c>
      <c r="AL31" s="17">
        <v>2026</v>
      </c>
      <c r="AM31" s="26">
        <v>0.0148075024679171</v>
      </c>
      <c r="AN31" s="18">
        <v>30</v>
      </c>
      <c r="AO31" s="18">
        <v>8446.71</v>
      </c>
      <c r="AP31" s="17">
        <v>299</v>
      </c>
      <c r="AQ31" s="17">
        <v>897</v>
      </c>
      <c r="AR31" s="17">
        <v>2057</v>
      </c>
      <c r="AS31" s="26">
        <v>0.0345162858531842</v>
      </c>
      <c r="AT31" s="18">
        <v>65</v>
      </c>
      <c r="AU31" s="18">
        <v>17517.23</v>
      </c>
      <c r="AV31" s="17">
        <v>299</v>
      </c>
      <c r="AW31" s="17">
        <v>853</v>
      </c>
      <c r="AX31" s="17">
        <v>1740</v>
      </c>
      <c r="AY31" s="26">
        <v>0.028735632183908</v>
      </c>
      <c r="AZ31" s="17">
        <v>46</v>
      </c>
      <c r="BA31" s="18">
        <v>12147.03</v>
      </c>
      <c r="BB31" s="17">
        <v>299</v>
      </c>
      <c r="BC31" s="17">
        <v>759</v>
      </c>
      <c r="BD31" s="17">
        <v>1524</v>
      </c>
      <c r="BE31" s="32">
        <v>0.0177165354330709</v>
      </c>
      <c r="BF31" s="17">
        <v>25</v>
      </c>
      <c r="BG31" s="18">
        <v>6758.94</v>
      </c>
      <c r="BH31" s="17">
        <v>299</v>
      </c>
      <c r="BI31" s="17">
        <v>582</v>
      </c>
      <c r="BJ31" s="17">
        <v>1363</v>
      </c>
      <c r="BK31" s="32">
        <v>0.0161408657373441</v>
      </c>
      <c r="BL31" s="18">
        <v>21</v>
      </c>
      <c r="BM31" s="18">
        <v>5702.84</v>
      </c>
      <c r="BN31" s="17">
        <v>299</v>
      </c>
      <c r="BO31" s="17">
        <v>560</v>
      </c>
      <c r="BP31" s="17">
        <v>1399</v>
      </c>
      <c r="BQ31" s="32">
        <v>0.0371694067190851</v>
      </c>
      <c r="BR31" s="18">
        <v>49</v>
      </c>
      <c r="BS31" s="18">
        <v>13057.19</v>
      </c>
      <c r="BT31" s="17">
        <v>299</v>
      </c>
      <c r="BU31" s="18">
        <v>462</v>
      </c>
      <c r="BV31" s="17">
        <v>1152</v>
      </c>
      <c r="BW31" s="32">
        <v>0.0182291666666667</v>
      </c>
      <c r="BX31" s="18">
        <v>18</v>
      </c>
      <c r="BY31" s="18">
        <v>5018.52</v>
      </c>
      <c r="BZ31" s="17">
        <v>299</v>
      </c>
      <c r="CA31" s="18">
        <v>460</v>
      </c>
      <c r="CB31" s="18">
        <v>1074</v>
      </c>
      <c r="CC31" s="32">
        <v>0.021415270018622</v>
      </c>
      <c r="CD31" s="18">
        <v>22</v>
      </c>
      <c r="CE31" s="18">
        <v>6124.8</v>
      </c>
      <c r="CF31" s="17">
        <v>299</v>
      </c>
      <c r="CG31" s="18">
        <v>494</v>
      </c>
      <c r="CH31" s="33">
        <v>998</v>
      </c>
      <c r="CI31" s="32">
        <v>0.0190380761523046</v>
      </c>
      <c r="CJ31" s="18">
        <v>19</v>
      </c>
      <c r="CK31" s="18">
        <v>5218.53</v>
      </c>
      <c r="CL31" s="17">
        <v>299</v>
      </c>
      <c r="CM31" s="18">
        <v>526</v>
      </c>
      <c r="CN31" s="33">
        <v>1030</v>
      </c>
      <c r="CO31" s="32">
        <v>0.0184466019417476</v>
      </c>
      <c r="CP31" s="17">
        <v>20</v>
      </c>
      <c r="CQ31" s="18">
        <v>5637.13</v>
      </c>
      <c r="CR31" s="17">
        <v>299</v>
      </c>
      <c r="CS31" s="17">
        <v>508</v>
      </c>
      <c r="CT31" s="33">
        <v>1081</v>
      </c>
      <c r="CU31" s="32">
        <v>0.0166512488436633</v>
      </c>
      <c r="CV31" s="17">
        <v>17</v>
      </c>
      <c r="CW31" s="18">
        <v>4790.48</v>
      </c>
      <c r="CX31" s="17">
        <v>299</v>
      </c>
      <c r="CY31" s="17">
        <v>474</v>
      </c>
      <c r="CZ31" s="33">
        <v>1081</v>
      </c>
      <c r="DA31" s="32">
        <v>0.0166512488436633</v>
      </c>
      <c r="DB31" s="18">
        <v>24</v>
      </c>
      <c r="DC31" s="18">
        <v>6756.67</v>
      </c>
      <c r="DD31" s="17">
        <v>299</v>
      </c>
      <c r="DE31" s="18">
        <v>426</v>
      </c>
      <c r="DF31" s="33">
        <v>889</v>
      </c>
      <c r="DG31" s="32">
        <v>0.0191226096737908</v>
      </c>
      <c r="DH31" s="18">
        <v>14</v>
      </c>
      <c r="DI31" s="18">
        <v>3926.99</v>
      </c>
      <c r="DJ31" s="17">
        <v>299</v>
      </c>
      <c r="DK31" s="18">
        <v>426</v>
      </c>
      <c r="DL31" s="18">
        <v>936</v>
      </c>
      <c r="DM31" s="26">
        <v>0.0213675213675214</v>
      </c>
      <c r="DN31" s="18">
        <v>17</v>
      </c>
      <c r="DO31" s="18">
        <v>4709.46</v>
      </c>
      <c r="DP31" s="17">
        <v>299</v>
      </c>
      <c r="DQ31" s="18">
        <v>384</v>
      </c>
      <c r="DR31" s="18">
        <v>977</v>
      </c>
      <c r="DS31" s="26">
        <v>0.0204708290685773</v>
      </c>
      <c r="DT31" s="18">
        <v>18</v>
      </c>
      <c r="DU31" s="18">
        <v>4981.1</v>
      </c>
      <c r="DV31" s="17">
        <v>299</v>
      </c>
      <c r="DW31" s="18">
        <v>400</v>
      </c>
      <c r="DX31" s="18"/>
      <c r="DY31" s="26"/>
      <c r="DZ31" s="18">
        <v>11</v>
      </c>
      <c r="EA31" s="18">
        <v>3210.93</v>
      </c>
      <c r="EB31" s="17">
        <v>299</v>
      </c>
      <c r="EC31" s="18">
        <v>382</v>
      </c>
      <c r="ED31" s="18">
        <v>444</v>
      </c>
      <c r="EE31" s="26">
        <f t="shared" si="5"/>
        <v>0.027027027027027</v>
      </c>
      <c r="EF31" s="17">
        <v>12</v>
      </c>
      <c r="EG31" s="18">
        <v>3604.75</v>
      </c>
      <c r="EH31" s="17">
        <v>299</v>
      </c>
      <c r="EI31" s="17">
        <v>326</v>
      </c>
      <c r="EJ31" s="18">
        <v>444</v>
      </c>
      <c r="EK31" s="26">
        <f t="shared" si="6"/>
        <v>0.0112612612612613</v>
      </c>
      <c r="EL31" s="17">
        <v>5</v>
      </c>
      <c r="EM31" s="18">
        <v>1510</v>
      </c>
      <c r="EN31" s="17">
        <v>299</v>
      </c>
      <c r="EO31" s="17">
        <v>326</v>
      </c>
      <c r="EP31" s="18">
        <v>444</v>
      </c>
      <c r="EQ31" s="26">
        <f t="shared" si="7"/>
        <v>0.0112612612612613</v>
      </c>
      <c r="ER31" s="17">
        <v>5</v>
      </c>
      <c r="ES31" s="18">
        <v>1475</v>
      </c>
      <c r="ET31" s="17">
        <v>299</v>
      </c>
      <c r="EU31" s="17">
        <v>326</v>
      </c>
      <c r="EV31" s="18">
        <v>3434</v>
      </c>
      <c r="EW31" s="26">
        <v>0.00378567268491555</v>
      </c>
      <c r="EX31" s="17">
        <v>13</v>
      </c>
      <c r="EY31" s="18">
        <v>3717</v>
      </c>
      <c r="EZ31" s="17">
        <v>299</v>
      </c>
      <c r="FA31" s="17">
        <v>326</v>
      </c>
      <c r="FB31" s="18">
        <v>706</v>
      </c>
      <c r="FC31" s="26">
        <v>0.0028328611898017</v>
      </c>
      <c r="FD31" s="17">
        <v>3</v>
      </c>
      <c r="FE31" s="18">
        <v>857</v>
      </c>
      <c r="FF31" s="17">
        <v>299</v>
      </c>
      <c r="FG31" s="17">
        <v>316</v>
      </c>
      <c r="FH31" s="18">
        <v>376</v>
      </c>
      <c r="FI31" s="26">
        <v>0.00531914893617021</v>
      </c>
      <c r="FJ31" s="18">
        <v>3</v>
      </c>
      <c r="FK31" s="18">
        <v>842</v>
      </c>
      <c r="FL31" s="17">
        <v>299</v>
      </c>
      <c r="FM31" s="17">
        <v>310</v>
      </c>
      <c r="FN31" s="18">
        <v>360</v>
      </c>
      <c r="FO31" s="26">
        <v>0.0138888888888889</v>
      </c>
      <c r="FP31" s="18">
        <v>4</v>
      </c>
      <c r="FQ31" s="18">
        <v>1157.04</v>
      </c>
      <c r="FR31" s="17">
        <v>299</v>
      </c>
      <c r="FS31" s="17">
        <v>298</v>
      </c>
      <c r="FT31" s="18">
        <v>430</v>
      </c>
      <c r="FU31" s="26">
        <v>0.0116279069767442</v>
      </c>
      <c r="FV31" s="18">
        <v>6</v>
      </c>
      <c r="FW31" s="18">
        <v>1658</v>
      </c>
      <c r="FX31" s="17">
        <v>299</v>
      </c>
      <c r="FY31" s="18">
        <v>292</v>
      </c>
      <c r="FZ31" s="18">
        <v>545</v>
      </c>
      <c r="GA31" s="26">
        <v>0.0055045871559633</v>
      </c>
      <c r="GB31" s="18">
        <v>2</v>
      </c>
      <c r="GC31" s="18">
        <v>579.81</v>
      </c>
      <c r="GD31" s="17">
        <v>299</v>
      </c>
      <c r="GE31" s="18">
        <v>288</v>
      </c>
      <c r="GF31" s="18">
        <v>472</v>
      </c>
      <c r="GG31" s="26">
        <v>0.00635593220338983</v>
      </c>
      <c r="GH31" s="17">
        <v>3</v>
      </c>
      <c r="GI31" s="18">
        <v>877</v>
      </c>
      <c r="GJ31" s="17">
        <v>299</v>
      </c>
      <c r="GK31" s="18">
        <v>282</v>
      </c>
      <c r="GL31" s="18"/>
      <c r="GM31" s="26"/>
      <c r="GN31" s="17">
        <v>5</v>
      </c>
      <c r="GO31" s="18">
        <v>1439.97</v>
      </c>
      <c r="GP31" s="17">
        <v>299</v>
      </c>
      <c r="GQ31" s="17">
        <v>272</v>
      </c>
      <c r="GR31" s="17"/>
      <c r="GS31" s="17"/>
      <c r="GT31" s="17"/>
      <c r="GU31" s="17"/>
      <c r="GV31" s="17"/>
      <c r="GW31" s="17"/>
      <c r="GX31" s="17"/>
      <c r="GY31" s="17"/>
      <c r="GZ31" s="17"/>
      <c r="HA31" s="18"/>
      <c r="HB31" s="41"/>
      <c r="HC31" s="41"/>
      <c r="HD31" s="41"/>
      <c r="HE31" s="41"/>
      <c r="HF31" s="41"/>
      <c r="HG31" s="41"/>
      <c r="HH31" s="41"/>
      <c r="HI31" s="18"/>
      <c r="HJ31" s="41"/>
      <c r="HK31" s="41"/>
      <c r="HL31" s="41"/>
      <c r="HM31" s="18"/>
      <c r="HN31" s="18"/>
      <c r="HO31" s="18"/>
      <c r="HP31" s="18"/>
      <c r="HQ31" s="18">
        <f t="shared" si="14"/>
        <v>582</v>
      </c>
      <c r="HR31" s="18">
        <f t="shared" si="15"/>
        <v>161380.53</v>
      </c>
      <c r="HS31" s="18">
        <f t="shared" si="16"/>
        <v>582</v>
      </c>
      <c r="HT31" s="18">
        <f t="shared" si="17"/>
        <v>161380.53</v>
      </c>
      <c r="HU31" s="145"/>
      <c r="HV31" s="146"/>
    </row>
    <row r="32" ht="16.5" spans="1:230">
      <c r="A32" s="16" t="s">
        <v>126</v>
      </c>
      <c r="B32" s="17" t="s">
        <v>38</v>
      </c>
      <c r="C32" s="18">
        <v>6939962757315</v>
      </c>
      <c r="D32" s="18">
        <v>569134010496</v>
      </c>
      <c r="E32" s="18">
        <v>21061110001764</v>
      </c>
      <c r="F32" s="17" t="s">
        <v>186</v>
      </c>
      <c r="G32" s="19" t="s">
        <v>392</v>
      </c>
      <c r="H32" s="17" t="s">
        <v>129</v>
      </c>
      <c r="I32" s="26">
        <f>VLOOKUP(C32,供应链!E:J,6,0)</f>
        <v>0.84</v>
      </c>
      <c r="J32" s="17">
        <f>VLOOKUP(C32,供应链!E:H,4,0)</f>
        <v>952</v>
      </c>
      <c r="K32" s="17">
        <f>VLOOKUP(C32,供应链!E:K,7,0)</f>
        <v>7</v>
      </c>
      <c r="L32" s="18">
        <f>VLOOKUP(C32,供应链!E:I,5,0)</f>
        <v>16.2423021302179</v>
      </c>
      <c r="M32" s="27">
        <f t="shared" si="13"/>
        <v>0.0385831260364842</v>
      </c>
      <c r="N32" s="17">
        <v>4980</v>
      </c>
      <c r="O32" s="26">
        <v>0.0335341365461847</v>
      </c>
      <c r="P32" s="18">
        <v>152</v>
      </c>
      <c r="Q32" s="18">
        <v>41668.21</v>
      </c>
      <c r="R32" s="17">
        <v>299</v>
      </c>
      <c r="S32" s="17">
        <v>5273</v>
      </c>
      <c r="T32" s="17">
        <v>4757</v>
      </c>
      <c r="U32" s="26">
        <v>0.0304813958377128</v>
      </c>
      <c r="V32" s="18">
        <v>190</v>
      </c>
      <c r="W32" s="18">
        <v>56781.2</v>
      </c>
      <c r="X32" s="17">
        <v>299</v>
      </c>
      <c r="Y32" s="17">
        <v>5157</v>
      </c>
      <c r="Z32" s="17">
        <v>4312</v>
      </c>
      <c r="AA32" s="26">
        <v>0.0262059369202226</v>
      </c>
      <c r="AB32" s="18">
        <v>130</v>
      </c>
      <c r="AC32" s="18">
        <v>38906.8125</v>
      </c>
      <c r="AD32" s="17">
        <v>299</v>
      </c>
      <c r="AE32" s="17">
        <v>4618</v>
      </c>
      <c r="AF32" s="17">
        <v>5002</v>
      </c>
      <c r="AG32" s="26">
        <v>0.0283886445421831</v>
      </c>
      <c r="AH32" s="18">
        <v>174</v>
      </c>
      <c r="AI32" s="18">
        <v>48761.33</v>
      </c>
      <c r="AJ32" s="17">
        <v>299</v>
      </c>
      <c r="AK32" s="17">
        <v>4590</v>
      </c>
      <c r="AL32" s="17">
        <v>7026</v>
      </c>
      <c r="AM32" s="26">
        <v>0.0172217477939083</v>
      </c>
      <c r="AN32" s="18">
        <v>100</v>
      </c>
      <c r="AO32" s="18">
        <v>24791.33</v>
      </c>
      <c r="AP32" s="17">
        <v>299</v>
      </c>
      <c r="AQ32" s="17">
        <v>4480</v>
      </c>
      <c r="AR32" s="17">
        <v>6758</v>
      </c>
      <c r="AS32" s="26">
        <v>0.054453980467594</v>
      </c>
      <c r="AT32" s="18">
        <v>398</v>
      </c>
      <c r="AU32" s="18">
        <v>118885.026666667</v>
      </c>
      <c r="AV32" s="17">
        <v>299</v>
      </c>
      <c r="AW32" s="17">
        <v>4148</v>
      </c>
      <c r="AX32" s="17">
        <v>5652</v>
      </c>
      <c r="AY32" s="26">
        <v>0.0429936305732484</v>
      </c>
      <c r="AZ32" s="17">
        <v>215</v>
      </c>
      <c r="BA32" s="18">
        <v>52401.04</v>
      </c>
      <c r="BB32" s="17">
        <v>299</v>
      </c>
      <c r="BC32" s="17">
        <v>3925</v>
      </c>
      <c r="BD32" s="17">
        <v>5390</v>
      </c>
      <c r="BE32" s="32">
        <v>0.0332096474953618</v>
      </c>
      <c r="BF32" s="17">
        <v>160</v>
      </c>
      <c r="BG32" s="18">
        <v>40547.17</v>
      </c>
      <c r="BH32" s="17">
        <v>299</v>
      </c>
      <c r="BI32" s="17">
        <v>3885</v>
      </c>
      <c r="BJ32" s="17">
        <v>5030</v>
      </c>
      <c r="BK32" s="32">
        <v>0.0459244532803181</v>
      </c>
      <c r="BL32" s="18">
        <v>209</v>
      </c>
      <c r="BM32" s="18">
        <v>52939</v>
      </c>
      <c r="BN32" s="17">
        <v>299</v>
      </c>
      <c r="BO32" s="17">
        <v>3793</v>
      </c>
      <c r="BP32" s="17">
        <v>5255</v>
      </c>
      <c r="BQ32" s="32">
        <v>0.057278782112274</v>
      </c>
      <c r="BR32" s="18">
        <v>254</v>
      </c>
      <c r="BS32" s="18">
        <v>64250.4</v>
      </c>
      <c r="BT32" s="17">
        <v>299</v>
      </c>
      <c r="BU32" s="18">
        <v>3670</v>
      </c>
      <c r="BV32" s="17">
        <v>4859</v>
      </c>
      <c r="BW32" s="32">
        <v>0.0483638608767236</v>
      </c>
      <c r="BX32" s="18">
        <v>214</v>
      </c>
      <c r="BY32" s="18">
        <v>54946.35</v>
      </c>
      <c r="BZ32" s="17">
        <v>299</v>
      </c>
      <c r="CA32" s="18">
        <v>3497</v>
      </c>
      <c r="CB32" s="18">
        <v>4344</v>
      </c>
      <c r="CC32" s="32">
        <v>0.0439686924493554</v>
      </c>
      <c r="CD32" s="18">
        <v>167</v>
      </c>
      <c r="CE32" s="18">
        <v>42866.63</v>
      </c>
      <c r="CF32" s="17">
        <v>299</v>
      </c>
      <c r="CG32" s="18">
        <v>3376</v>
      </c>
      <c r="CH32" s="33">
        <v>4072</v>
      </c>
      <c r="CI32" s="32">
        <v>0.0547642436149312</v>
      </c>
      <c r="CJ32" s="18">
        <v>206</v>
      </c>
      <c r="CK32" s="18">
        <v>52603.29</v>
      </c>
      <c r="CL32" s="17">
        <v>299</v>
      </c>
      <c r="CM32" s="18">
        <v>3167</v>
      </c>
      <c r="CN32" s="33">
        <v>4440</v>
      </c>
      <c r="CO32" s="32">
        <v>0.0470720720720721</v>
      </c>
      <c r="CP32" s="17">
        <v>185</v>
      </c>
      <c r="CQ32" s="18">
        <v>47885.11</v>
      </c>
      <c r="CR32" s="17">
        <v>299</v>
      </c>
      <c r="CS32" s="17">
        <v>3014</v>
      </c>
      <c r="CT32" s="33">
        <v>4958</v>
      </c>
      <c r="CU32" s="32">
        <v>0.0512303348124244</v>
      </c>
      <c r="CV32" s="17">
        <v>226</v>
      </c>
      <c r="CW32" s="18">
        <v>58282.34</v>
      </c>
      <c r="CX32" s="17">
        <v>299</v>
      </c>
      <c r="CY32" s="17">
        <v>2728</v>
      </c>
      <c r="CZ32" s="33">
        <v>4958</v>
      </c>
      <c r="DA32" s="32">
        <v>0.0512303348124244</v>
      </c>
      <c r="DB32" s="18">
        <v>191</v>
      </c>
      <c r="DC32" s="18">
        <v>49131.02</v>
      </c>
      <c r="DD32" s="17">
        <v>299</v>
      </c>
      <c r="DE32" s="18">
        <v>2633</v>
      </c>
      <c r="DF32" s="33">
        <v>4352</v>
      </c>
      <c r="DG32" s="32">
        <v>0.0330882352941176</v>
      </c>
      <c r="DH32" s="18">
        <v>132</v>
      </c>
      <c r="DI32" s="18">
        <v>36497.34</v>
      </c>
      <c r="DJ32" s="17">
        <v>299</v>
      </c>
      <c r="DK32" s="18">
        <v>2633</v>
      </c>
      <c r="DL32" s="18">
        <v>4238</v>
      </c>
      <c r="DM32" s="26">
        <v>0.0368098159509202</v>
      </c>
      <c r="DN32" s="18">
        <v>142</v>
      </c>
      <c r="DO32" s="18">
        <v>40462.53</v>
      </c>
      <c r="DP32" s="17">
        <v>299</v>
      </c>
      <c r="DQ32" s="18">
        <v>1941</v>
      </c>
      <c r="DR32" s="18">
        <v>4298</v>
      </c>
      <c r="DS32" s="26">
        <v>0.029548627268497</v>
      </c>
      <c r="DT32" s="18">
        <v>113</v>
      </c>
      <c r="DU32" s="18">
        <v>31978.43</v>
      </c>
      <c r="DV32" s="17">
        <v>299</v>
      </c>
      <c r="DW32" s="18">
        <v>2496</v>
      </c>
      <c r="DX32" s="18"/>
      <c r="DY32" s="26"/>
      <c r="DZ32" s="18">
        <v>72</v>
      </c>
      <c r="EA32" s="18">
        <v>20654.29</v>
      </c>
      <c r="EB32" s="17">
        <v>299</v>
      </c>
      <c r="EC32" s="18">
        <v>2464</v>
      </c>
      <c r="ED32" s="18">
        <v>1763</v>
      </c>
      <c r="EE32" s="26">
        <f t="shared" si="5"/>
        <v>0.0311968235961429</v>
      </c>
      <c r="EF32" s="17">
        <v>55</v>
      </c>
      <c r="EG32" s="18">
        <v>15629.28</v>
      </c>
      <c r="EH32" s="17">
        <v>299</v>
      </c>
      <c r="EI32" s="17">
        <v>879</v>
      </c>
      <c r="EJ32" s="18">
        <v>1763</v>
      </c>
      <c r="EK32" s="26">
        <f t="shared" si="6"/>
        <v>0</v>
      </c>
      <c r="EL32" s="17">
        <v>0</v>
      </c>
      <c r="EM32" s="18">
        <v>0</v>
      </c>
      <c r="EN32" s="17">
        <v>299</v>
      </c>
      <c r="EO32" s="17">
        <v>879</v>
      </c>
      <c r="EP32" s="18">
        <v>1763</v>
      </c>
      <c r="EQ32" s="26">
        <f t="shared" si="7"/>
        <v>0.00623936471922859</v>
      </c>
      <c r="ER32" s="17">
        <v>11</v>
      </c>
      <c r="ES32" s="18">
        <v>3232.33</v>
      </c>
      <c r="ET32" s="17">
        <v>299</v>
      </c>
      <c r="EU32" s="17">
        <v>879</v>
      </c>
      <c r="EV32" s="18">
        <v>18185</v>
      </c>
      <c r="EW32" s="26">
        <v>0.105416552103382</v>
      </c>
      <c r="EX32" s="17">
        <v>654</v>
      </c>
      <c r="EY32" s="18">
        <v>287317.39</v>
      </c>
      <c r="EZ32" s="17">
        <v>439</v>
      </c>
      <c r="FA32" s="17">
        <v>879</v>
      </c>
      <c r="FB32" s="18">
        <v>3041</v>
      </c>
      <c r="FC32" s="26">
        <v>0.0536007892140743</v>
      </c>
      <c r="FD32" s="17">
        <v>17</v>
      </c>
      <c r="FE32" s="18">
        <v>4731.35</v>
      </c>
      <c r="FF32" s="17">
        <v>299</v>
      </c>
      <c r="FG32" s="17">
        <v>734</v>
      </c>
      <c r="FH32" s="18">
        <v>2490</v>
      </c>
      <c r="FI32" s="26">
        <v>0.00481927710843374</v>
      </c>
      <c r="FJ32" s="18">
        <v>9</v>
      </c>
      <c r="FK32" s="18">
        <v>2981</v>
      </c>
      <c r="FL32" s="17">
        <v>299</v>
      </c>
      <c r="FM32" s="17">
        <v>729</v>
      </c>
      <c r="FN32" s="18">
        <v>2292</v>
      </c>
      <c r="FO32" s="26">
        <v>0.00349040139616056</v>
      </c>
      <c r="FP32" s="18">
        <v>8</v>
      </c>
      <c r="FQ32" s="18">
        <v>2612</v>
      </c>
      <c r="FR32" s="17">
        <v>299</v>
      </c>
      <c r="FS32" s="17">
        <v>730</v>
      </c>
      <c r="FT32" s="18">
        <v>2096</v>
      </c>
      <c r="FU32" s="26">
        <v>0.0152671755725191</v>
      </c>
      <c r="FV32" s="18">
        <v>20</v>
      </c>
      <c r="FW32" s="18">
        <v>5962.18</v>
      </c>
      <c r="FX32" s="17">
        <v>299</v>
      </c>
      <c r="FY32" s="18">
        <v>701</v>
      </c>
      <c r="FZ32" s="18">
        <v>2051</v>
      </c>
      <c r="GA32" s="26">
        <v>0.022915650901999</v>
      </c>
      <c r="GB32" s="18">
        <v>27</v>
      </c>
      <c r="GC32" s="18">
        <v>7711.59</v>
      </c>
      <c r="GD32" s="17">
        <v>299</v>
      </c>
      <c r="GE32" s="18">
        <v>675</v>
      </c>
      <c r="GF32" s="18">
        <v>1706</v>
      </c>
      <c r="GG32" s="26">
        <v>0.018757327080891</v>
      </c>
      <c r="GH32" s="17">
        <v>24</v>
      </c>
      <c r="GI32" s="18">
        <v>6741</v>
      </c>
      <c r="GJ32" s="17">
        <v>299</v>
      </c>
      <c r="GK32" s="18">
        <v>652</v>
      </c>
      <c r="GL32" s="18"/>
      <c r="GM32" s="26"/>
      <c r="GN32" s="17">
        <v>12</v>
      </c>
      <c r="GO32" s="18">
        <v>3528</v>
      </c>
      <c r="GP32" s="17">
        <v>299</v>
      </c>
      <c r="GQ32" s="17">
        <v>644</v>
      </c>
      <c r="GR32" s="17"/>
      <c r="GS32" s="17"/>
      <c r="GT32" s="17"/>
      <c r="GU32" s="17"/>
      <c r="GV32" s="17"/>
      <c r="GW32" s="17"/>
      <c r="GX32" s="17"/>
      <c r="GY32" s="17"/>
      <c r="GZ32" s="17"/>
      <c r="HA32" s="18"/>
      <c r="HB32" s="41"/>
      <c r="HC32" s="41"/>
      <c r="HD32" s="41"/>
      <c r="HE32" s="41"/>
      <c r="HF32" s="41"/>
      <c r="HG32" s="41"/>
      <c r="HH32" s="41"/>
      <c r="HI32" s="18"/>
      <c r="HJ32" s="41"/>
      <c r="HK32" s="41"/>
      <c r="HL32" s="41"/>
      <c r="HM32" s="18"/>
      <c r="HN32" s="18"/>
      <c r="HO32" s="18"/>
      <c r="HP32" s="18"/>
      <c r="HQ32" s="18">
        <f t="shared" si="14"/>
        <v>4467</v>
      </c>
      <c r="HR32" s="18">
        <f t="shared" si="15"/>
        <v>1315684.96916667</v>
      </c>
      <c r="HS32" s="18">
        <f t="shared" si="16"/>
        <v>4467</v>
      </c>
      <c r="HT32" s="18">
        <f t="shared" si="17"/>
        <v>1315684.96916667</v>
      </c>
      <c r="HU32" s="145"/>
      <c r="HV32" s="146"/>
    </row>
    <row r="33" ht="16.5" spans="1:230">
      <c r="A33" s="16"/>
      <c r="B33" s="20" t="s">
        <v>38</v>
      </c>
      <c r="C33" s="18">
        <v>6939962759173</v>
      </c>
      <c r="D33" s="18">
        <v>586207670720</v>
      </c>
      <c r="E33" s="18">
        <v>21061110001946</v>
      </c>
      <c r="F33" s="17" t="s">
        <v>188</v>
      </c>
      <c r="G33" s="19" t="s">
        <v>395</v>
      </c>
      <c r="H33" s="17" t="s">
        <v>129</v>
      </c>
      <c r="I33" s="26">
        <f>VLOOKUP(C33,供应链!E:J,6,0)</f>
        <v>1.04166666666667</v>
      </c>
      <c r="J33" s="17">
        <f>VLOOKUP(C33,供应链!E:H,4,0)</f>
        <v>563</v>
      </c>
      <c r="K33" s="17">
        <f>VLOOKUP(C33,供应链!E:K,7,0)</f>
        <v>6</v>
      </c>
      <c r="L33" s="18">
        <f>VLOOKUP(C33,供应链!E:I,5,0)</f>
        <v>14.5112763563426</v>
      </c>
      <c r="M33" s="27">
        <f t="shared" si="13"/>
        <v>0.00551927860696517</v>
      </c>
      <c r="N33" s="17">
        <v>1437</v>
      </c>
      <c r="O33" s="26">
        <v>0.0208768267223382</v>
      </c>
      <c r="P33" s="18">
        <v>30</v>
      </c>
      <c r="Q33" s="18">
        <v>5805.02</v>
      </c>
      <c r="R33" s="17">
        <v>239</v>
      </c>
      <c r="S33" s="17">
        <v>658</v>
      </c>
      <c r="T33" s="17">
        <v>1433</v>
      </c>
      <c r="U33" s="26">
        <v>0.0272156315422191</v>
      </c>
      <c r="V33" s="18">
        <v>34</v>
      </c>
      <c r="W33" s="18">
        <v>6814.68</v>
      </c>
      <c r="X33" s="17">
        <v>239</v>
      </c>
      <c r="Y33" s="17">
        <v>662</v>
      </c>
      <c r="Z33" s="17">
        <v>1190</v>
      </c>
      <c r="AA33" s="26">
        <v>0.0235294117647059</v>
      </c>
      <c r="AB33" s="18">
        <v>24</v>
      </c>
      <c r="AC33" s="18">
        <v>4757.84</v>
      </c>
      <c r="AD33" s="17">
        <v>239</v>
      </c>
      <c r="AE33" s="17">
        <v>536</v>
      </c>
      <c r="AF33" s="17">
        <v>1418</v>
      </c>
      <c r="AG33" s="26">
        <v>0.0253878702397743</v>
      </c>
      <c r="AH33" s="18">
        <v>32</v>
      </c>
      <c r="AI33" s="18">
        <v>6437.68</v>
      </c>
      <c r="AJ33" s="17">
        <v>239</v>
      </c>
      <c r="AK33" s="17">
        <v>556</v>
      </c>
      <c r="AL33" s="17">
        <v>1731</v>
      </c>
      <c r="AM33" s="26">
        <v>0.0196418255343732</v>
      </c>
      <c r="AN33" s="18">
        <v>29</v>
      </c>
      <c r="AO33" s="18">
        <v>5647.27</v>
      </c>
      <c r="AP33" s="17">
        <v>239</v>
      </c>
      <c r="AQ33" s="17">
        <v>545</v>
      </c>
      <c r="AR33" s="17">
        <v>2233</v>
      </c>
      <c r="AS33" s="26">
        <v>0.0241827138378863</v>
      </c>
      <c r="AT33" s="18">
        <v>47</v>
      </c>
      <c r="AU33" s="18">
        <v>9416.99</v>
      </c>
      <c r="AV33" s="17">
        <v>239</v>
      </c>
      <c r="AW33" s="17">
        <v>507</v>
      </c>
      <c r="AX33" s="17">
        <v>1721</v>
      </c>
      <c r="AY33" s="26">
        <v>0.0238233585124927</v>
      </c>
      <c r="AZ33" s="17">
        <v>35</v>
      </c>
      <c r="BA33" s="18">
        <v>6879.86</v>
      </c>
      <c r="BB33" s="17">
        <v>239</v>
      </c>
      <c r="BC33" s="17">
        <v>480</v>
      </c>
      <c r="BD33" s="17">
        <v>1530</v>
      </c>
      <c r="BE33" s="32">
        <v>0.0183006535947712</v>
      </c>
      <c r="BF33" s="17">
        <v>26</v>
      </c>
      <c r="BG33" s="18">
        <v>5439.58</v>
      </c>
      <c r="BH33" s="17">
        <v>239</v>
      </c>
      <c r="BI33" s="17">
        <v>454</v>
      </c>
      <c r="BJ33" s="17">
        <v>1414</v>
      </c>
      <c r="BK33" s="32">
        <v>0.024045261669024</v>
      </c>
      <c r="BL33" s="18">
        <v>33</v>
      </c>
      <c r="BM33" s="18">
        <v>6598.66</v>
      </c>
      <c r="BN33" s="17">
        <v>239</v>
      </c>
      <c r="BO33" s="17">
        <v>462</v>
      </c>
      <c r="BP33" s="17">
        <v>1511</v>
      </c>
      <c r="BQ33" s="32">
        <v>0.0244870946393117</v>
      </c>
      <c r="BR33" s="18">
        <v>31</v>
      </c>
      <c r="BS33" s="18">
        <v>6129.43</v>
      </c>
      <c r="BT33" s="17">
        <v>239</v>
      </c>
      <c r="BU33" s="18">
        <v>501</v>
      </c>
      <c r="BV33" s="17">
        <v>1259</v>
      </c>
      <c r="BW33" s="32">
        <v>0.0198570293884035</v>
      </c>
      <c r="BX33" s="18">
        <v>23</v>
      </c>
      <c r="BY33" s="18">
        <v>4579.21</v>
      </c>
      <c r="BZ33" s="17">
        <v>239</v>
      </c>
      <c r="CA33" s="18">
        <v>483</v>
      </c>
      <c r="CB33" s="18">
        <v>1185</v>
      </c>
      <c r="CC33" s="32">
        <v>0.0312236286919831</v>
      </c>
      <c r="CD33" s="18">
        <v>31</v>
      </c>
      <c r="CE33" s="18">
        <v>6159.92</v>
      </c>
      <c r="CF33" s="17">
        <v>239</v>
      </c>
      <c r="CG33" s="18">
        <v>452</v>
      </c>
      <c r="CH33" s="33">
        <v>1087</v>
      </c>
      <c r="CI33" s="32">
        <v>0.0358785648574057</v>
      </c>
      <c r="CJ33" s="18">
        <v>33</v>
      </c>
      <c r="CK33" s="18">
        <v>6758.03</v>
      </c>
      <c r="CL33" s="17">
        <v>239</v>
      </c>
      <c r="CM33" s="18">
        <v>417</v>
      </c>
      <c r="CN33" s="33">
        <v>1135</v>
      </c>
      <c r="CO33" s="32">
        <v>0.0220264317180617</v>
      </c>
      <c r="CP33" s="17">
        <v>21</v>
      </c>
      <c r="CQ33" s="18">
        <v>4261.48</v>
      </c>
      <c r="CR33" s="17">
        <v>239</v>
      </c>
      <c r="CS33" s="17">
        <v>399</v>
      </c>
      <c r="CT33" s="33">
        <v>1162</v>
      </c>
      <c r="CU33" s="32">
        <v>0.0258175559380379</v>
      </c>
      <c r="CV33" s="17">
        <v>26</v>
      </c>
      <c r="CW33" s="18">
        <v>5244.47</v>
      </c>
      <c r="CX33" s="17">
        <v>239</v>
      </c>
      <c r="CY33" s="17">
        <v>385</v>
      </c>
      <c r="CZ33" s="33">
        <v>1162</v>
      </c>
      <c r="DA33" s="32">
        <v>0.0258175559380379</v>
      </c>
      <c r="DB33" s="18">
        <v>17</v>
      </c>
      <c r="DC33" s="18">
        <v>4051.07</v>
      </c>
      <c r="DD33" s="17">
        <v>239</v>
      </c>
      <c r="DE33" s="18">
        <v>369</v>
      </c>
      <c r="DF33" s="33">
        <v>1083</v>
      </c>
      <c r="DG33" s="32">
        <v>0.0267774699907664</v>
      </c>
      <c r="DH33" s="18">
        <v>25</v>
      </c>
      <c r="DI33" s="18">
        <v>5137.25</v>
      </c>
      <c r="DJ33" s="17">
        <v>239</v>
      </c>
      <c r="DK33" s="18">
        <v>369</v>
      </c>
      <c r="DL33" s="18">
        <v>1101</v>
      </c>
      <c r="DM33" s="26">
        <v>0.033605812897366</v>
      </c>
      <c r="DN33" s="18">
        <v>35</v>
      </c>
      <c r="DO33" s="18">
        <v>6946.11</v>
      </c>
      <c r="DP33" s="17">
        <v>239</v>
      </c>
      <c r="DQ33" s="18">
        <v>249</v>
      </c>
      <c r="DR33" s="18">
        <v>1086</v>
      </c>
      <c r="DS33" s="26">
        <v>0.0395948434622468</v>
      </c>
      <c r="DT33" s="18">
        <v>40</v>
      </c>
      <c r="DU33" s="18">
        <v>7918.05</v>
      </c>
      <c r="DV33" s="17">
        <v>239</v>
      </c>
      <c r="DW33" s="18">
        <v>280</v>
      </c>
      <c r="DX33" s="18"/>
      <c r="DY33" s="26"/>
      <c r="DZ33" s="18">
        <v>7</v>
      </c>
      <c r="EA33" s="18">
        <v>1766.96</v>
      </c>
      <c r="EB33" s="17">
        <v>239</v>
      </c>
      <c r="EC33" s="18">
        <v>275</v>
      </c>
      <c r="ED33" s="18">
        <v>420</v>
      </c>
      <c r="EE33" s="26">
        <f t="shared" si="5"/>
        <v>0.00714285714285714</v>
      </c>
      <c r="EF33" s="17">
        <v>3</v>
      </c>
      <c r="EG33" s="18">
        <v>758.02</v>
      </c>
      <c r="EH33" s="17">
        <v>239</v>
      </c>
      <c r="EI33" s="17">
        <v>250</v>
      </c>
      <c r="EJ33" s="18">
        <v>420</v>
      </c>
      <c r="EK33" s="26">
        <f t="shared" si="6"/>
        <v>0.00952380952380952</v>
      </c>
      <c r="EL33" s="17">
        <v>4</v>
      </c>
      <c r="EM33" s="18">
        <v>999.64</v>
      </c>
      <c r="EN33" s="17">
        <v>239</v>
      </c>
      <c r="EO33" s="17">
        <v>250</v>
      </c>
      <c r="EP33" s="18">
        <v>420</v>
      </c>
      <c r="EQ33" s="26">
        <f t="shared" si="7"/>
        <v>0.0119047619047619</v>
      </c>
      <c r="ER33" s="17">
        <v>5</v>
      </c>
      <c r="ES33" s="18">
        <v>1187.49</v>
      </c>
      <c r="ET33" s="17">
        <v>239</v>
      </c>
      <c r="EU33" s="17">
        <v>250</v>
      </c>
      <c r="EV33" s="18">
        <v>3292</v>
      </c>
      <c r="EW33" s="26">
        <v>0.00425273390036452</v>
      </c>
      <c r="EX33" s="17">
        <v>12</v>
      </c>
      <c r="EY33" s="18">
        <v>2340.82</v>
      </c>
      <c r="EZ33" s="17">
        <v>239</v>
      </c>
      <c r="FA33" s="17">
        <v>250</v>
      </c>
      <c r="FB33" s="18">
        <v>658</v>
      </c>
      <c r="FC33" s="26">
        <v>0.013677811550152</v>
      </c>
      <c r="FD33" s="17">
        <v>9</v>
      </c>
      <c r="FE33" s="18">
        <v>1781</v>
      </c>
      <c r="FF33" s="17">
        <v>239</v>
      </c>
      <c r="FG33" s="17">
        <v>241</v>
      </c>
      <c r="FH33" s="18">
        <v>391</v>
      </c>
      <c r="FI33" s="26">
        <v>0.0051150895140665</v>
      </c>
      <c r="FJ33" s="18">
        <v>1</v>
      </c>
      <c r="FK33" s="18">
        <v>239</v>
      </c>
      <c r="FL33" s="17">
        <v>239</v>
      </c>
      <c r="FM33" s="17">
        <v>241</v>
      </c>
      <c r="FN33" s="18">
        <v>350</v>
      </c>
      <c r="FO33" s="26">
        <v>0.00571428571428571</v>
      </c>
      <c r="FP33" s="18">
        <v>2</v>
      </c>
      <c r="FQ33" s="18">
        <v>418</v>
      </c>
      <c r="FR33" s="17">
        <v>239</v>
      </c>
      <c r="FS33" s="17">
        <v>239</v>
      </c>
      <c r="FT33" s="18">
        <v>471</v>
      </c>
      <c r="FU33" s="26">
        <v>0.00849256900212314</v>
      </c>
      <c r="FV33" s="18">
        <v>3</v>
      </c>
      <c r="FW33" s="18">
        <v>571.97</v>
      </c>
      <c r="FX33" s="17">
        <v>239</v>
      </c>
      <c r="FY33" s="18">
        <v>236</v>
      </c>
      <c r="FZ33" s="18">
        <v>499</v>
      </c>
      <c r="GA33" s="26">
        <v>0.0140280561122244</v>
      </c>
      <c r="GB33" s="18">
        <v>7</v>
      </c>
      <c r="GC33" s="18">
        <v>1389.31</v>
      </c>
      <c r="GD33" s="17">
        <v>239</v>
      </c>
      <c r="GE33" s="18">
        <v>229</v>
      </c>
      <c r="GF33" s="18">
        <v>432</v>
      </c>
      <c r="GG33" s="26">
        <v>0.0208333333333333</v>
      </c>
      <c r="GH33" s="17">
        <v>7</v>
      </c>
      <c r="GI33" s="18">
        <v>1393.98</v>
      </c>
      <c r="GJ33" s="17">
        <v>239</v>
      </c>
      <c r="GK33" s="18">
        <v>222</v>
      </c>
      <c r="GL33" s="18"/>
      <c r="GM33" s="26"/>
      <c r="GN33" s="17">
        <v>7</v>
      </c>
      <c r="GO33" s="18">
        <v>1404.01</v>
      </c>
      <c r="GP33" s="17">
        <v>239</v>
      </c>
      <c r="GQ33" s="17">
        <v>217</v>
      </c>
      <c r="GR33" s="17"/>
      <c r="GS33" s="17"/>
      <c r="GT33" s="17"/>
      <c r="GU33" s="17"/>
      <c r="GV33" s="17"/>
      <c r="GW33" s="17"/>
      <c r="GX33" s="17"/>
      <c r="GY33" s="17"/>
      <c r="GZ33" s="17"/>
      <c r="HA33" s="16"/>
      <c r="HB33" s="16"/>
      <c r="HC33" s="16"/>
      <c r="HD33" s="16"/>
      <c r="HE33" s="41"/>
      <c r="HF33" s="41"/>
      <c r="HG33" s="41"/>
      <c r="HH33" s="41"/>
      <c r="HI33" s="18"/>
      <c r="HJ33" s="41"/>
      <c r="HK33" s="41"/>
      <c r="HL33" s="41"/>
      <c r="HM33" s="18"/>
      <c r="HN33" s="18"/>
      <c r="HO33" s="18"/>
      <c r="HP33" s="18"/>
      <c r="HQ33" s="18">
        <f t="shared" si="14"/>
        <v>639</v>
      </c>
      <c r="HR33" s="18">
        <f t="shared" si="15"/>
        <v>129232.8</v>
      </c>
      <c r="HS33" s="18">
        <f t="shared" si="16"/>
        <v>639</v>
      </c>
      <c r="HT33" s="18">
        <f t="shared" si="17"/>
        <v>129232.8</v>
      </c>
      <c r="HU33" s="145"/>
      <c r="HV33" s="146"/>
    </row>
    <row r="34" ht="16.5" spans="1:230">
      <c r="A34" s="16"/>
      <c r="B34" s="20" t="s">
        <v>38</v>
      </c>
      <c r="C34" s="18">
        <v>6939962757322</v>
      </c>
      <c r="D34" s="18">
        <v>586355331129</v>
      </c>
      <c r="E34" s="18">
        <v>21061110001765</v>
      </c>
      <c r="F34" s="17" t="s">
        <v>190</v>
      </c>
      <c r="G34" s="19" t="s">
        <v>396</v>
      </c>
      <c r="H34" s="17" t="s">
        <v>129</v>
      </c>
      <c r="I34" s="26">
        <f>VLOOKUP(C34,供应链!E:J,6,0)</f>
        <v>0.875</v>
      </c>
      <c r="J34" s="17">
        <f>VLOOKUP(C34,供应链!E:H,4,0)</f>
        <v>147</v>
      </c>
      <c r="K34" s="17">
        <f>VLOOKUP(C34,供应链!E:K,7,0)</f>
        <v>0</v>
      </c>
      <c r="L34" s="18">
        <f>VLOOKUP(C34,供应链!E:I,5,0)</f>
        <v>22.051575112508</v>
      </c>
      <c r="M34" s="27">
        <f t="shared" si="13"/>
        <v>0.00526015754560531</v>
      </c>
      <c r="N34" s="17">
        <v>1090</v>
      </c>
      <c r="O34" s="26">
        <v>0.0220183486238532</v>
      </c>
      <c r="P34" s="18">
        <v>21</v>
      </c>
      <c r="Q34" s="18">
        <v>6161</v>
      </c>
      <c r="R34" s="17">
        <v>319</v>
      </c>
      <c r="S34" s="17">
        <v>627</v>
      </c>
      <c r="T34" s="17">
        <v>1174</v>
      </c>
      <c r="U34" s="26">
        <v>0.0298126064735945</v>
      </c>
      <c r="V34" s="18">
        <v>32</v>
      </c>
      <c r="W34" s="18">
        <v>8875.5</v>
      </c>
      <c r="X34" s="17">
        <v>319</v>
      </c>
      <c r="Y34" s="17">
        <v>618</v>
      </c>
      <c r="Z34" s="17">
        <v>1200</v>
      </c>
      <c r="AA34" s="26">
        <v>0.02</v>
      </c>
      <c r="AB34" s="18">
        <v>20</v>
      </c>
      <c r="AC34" s="18">
        <v>5578.96</v>
      </c>
      <c r="AD34" s="17">
        <v>319</v>
      </c>
      <c r="AE34" s="17">
        <v>464</v>
      </c>
      <c r="AF34" s="17">
        <v>1345</v>
      </c>
      <c r="AG34" s="26">
        <v>0.0245353159851301</v>
      </c>
      <c r="AH34" s="18">
        <v>31</v>
      </c>
      <c r="AI34" s="18">
        <v>8693.05</v>
      </c>
      <c r="AJ34" s="17">
        <v>319</v>
      </c>
      <c r="AK34" s="17">
        <v>391</v>
      </c>
      <c r="AL34" s="17">
        <v>1857</v>
      </c>
      <c r="AM34" s="26">
        <v>0.0107700592353258</v>
      </c>
      <c r="AN34" s="18">
        <v>16</v>
      </c>
      <c r="AO34" s="18">
        <v>4314.86</v>
      </c>
      <c r="AP34" s="17">
        <v>319</v>
      </c>
      <c r="AQ34" s="17">
        <v>393</v>
      </c>
      <c r="AR34" s="17">
        <v>2461</v>
      </c>
      <c r="AS34" s="26">
        <v>0.0296627387240959</v>
      </c>
      <c r="AT34" s="18">
        <v>64</v>
      </c>
      <c r="AU34" s="18">
        <v>17328.84</v>
      </c>
      <c r="AV34" s="17">
        <v>319</v>
      </c>
      <c r="AW34" s="17">
        <v>339</v>
      </c>
      <c r="AX34" s="17">
        <v>1767</v>
      </c>
      <c r="AY34" s="26">
        <v>0.0362195812110922</v>
      </c>
      <c r="AZ34" s="17">
        <v>60</v>
      </c>
      <c r="BA34" s="18">
        <v>15782.18</v>
      </c>
      <c r="BB34" s="17">
        <v>319</v>
      </c>
      <c r="BC34" s="17">
        <v>293</v>
      </c>
      <c r="BD34" s="17">
        <v>1899</v>
      </c>
      <c r="BE34" s="32">
        <v>0.0268562401263823</v>
      </c>
      <c r="BF34" s="17">
        <v>48</v>
      </c>
      <c r="BG34" s="18">
        <v>13097.69</v>
      </c>
      <c r="BH34" s="17">
        <v>319</v>
      </c>
      <c r="BI34" s="17">
        <v>302</v>
      </c>
      <c r="BJ34" s="17">
        <v>1419</v>
      </c>
      <c r="BK34" s="32">
        <v>0.0274841437632135</v>
      </c>
      <c r="BL34" s="18">
        <v>36</v>
      </c>
      <c r="BM34" s="18">
        <v>9898.28</v>
      </c>
      <c r="BN34" s="17">
        <v>319</v>
      </c>
      <c r="BO34" s="17">
        <v>302</v>
      </c>
      <c r="BP34" s="17">
        <v>1497</v>
      </c>
      <c r="BQ34" s="32">
        <v>0.0400801603206413</v>
      </c>
      <c r="BR34" s="18">
        <v>58</v>
      </c>
      <c r="BS34" s="18">
        <v>15696.9</v>
      </c>
      <c r="BT34" s="17">
        <v>319</v>
      </c>
      <c r="BU34" s="18">
        <v>317</v>
      </c>
      <c r="BV34" s="17">
        <v>1219</v>
      </c>
      <c r="BW34" s="32">
        <v>0.0139458572600492</v>
      </c>
      <c r="BX34" s="18">
        <v>15</v>
      </c>
      <c r="BY34" s="18">
        <v>4390.39</v>
      </c>
      <c r="BZ34" s="17">
        <v>319</v>
      </c>
      <c r="CA34" s="18">
        <v>304</v>
      </c>
      <c r="CB34" s="18">
        <v>1051</v>
      </c>
      <c r="CC34" s="32">
        <v>0.0266412940057088</v>
      </c>
      <c r="CD34" s="18">
        <v>27</v>
      </c>
      <c r="CE34" s="18">
        <v>8128</v>
      </c>
      <c r="CF34" s="17">
        <v>319</v>
      </c>
      <c r="CG34" s="18">
        <v>287</v>
      </c>
      <c r="CH34" s="33">
        <v>849</v>
      </c>
      <c r="CI34" s="32">
        <v>0.0176678445229682</v>
      </c>
      <c r="CJ34" s="18">
        <v>12</v>
      </c>
      <c r="CK34" s="18">
        <v>4011.26</v>
      </c>
      <c r="CL34" s="17">
        <v>319</v>
      </c>
      <c r="CM34" s="18">
        <v>272</v>
      </c>
      <c r="CN34" s="33">
        <v>821</v>
      </c>
      <c r="CO34" s="32">
        <v>0.0194884287454324</v>
      </c>
      <c r="CP34" s="17">
        <v>14</v>
      </c>
      <c r="CQ34" s="18">
        <v>4195.75</v>
      </c>
      <c r="CR34" s="17">
        <v>319</v>
      </c>
      <c r="CS34" s="17">
        <v>261</v>
      </c>
      <c r="CT34" s="33">
        <v>824</v>
      </c>
      <c r="CU34" s="32">
        <v>0.020631067961165</v>
      </c>
      <c r="CV34" s="17">
        <v>14</v>
      </c>
      <c r="CW34" s="18">
        <v>4141.25</v>
      </c>
      <c r="CX34" s="17">
        <v>319</v>
      </c>
      <c r="CY34" s="17">
        <v>246</v>
      </c>
      <c r="CZ34" s="33">
        <v>824</v>
      </c>
      <c r="DA34" s="32">
        <v>0.020631067961165</v>
      </c>
      <c r="DB34" s="18">
        <v>23</v>
      </c>
      <c r="DC34" s="18">
        <v>7045.77</v>
      </c>
      <c r="DD34" s="17">
        <v>319</v>
      </c>
      <c r="DE34" s="18">
        <v>223</v>
      </c>
      <c r="DF34" s="33">
        <v>829</v>
      </c>
      <c r="DG34" s="32">
        <v>0.0217129071170084</v>
      </c>
      <c r="DH34" s="18">
        <v>12</v>
      </c>
      <c r="DI34" s="18">
        <v>3572.58</v>
      </c>
      <c r="DJ34" s="17">
        <v>319</v>
      </c>
      <c r="DK34" s="18">
        <v>223</v>
      </c>
      <c r="DL34" s="18">
        <v>994</v>
      </c>
      <c r="DM34" s="26">
        <v>0.0261569416498994</v>
      </c>
      <c r="DN34" s="18">
        <v>23</v>
      </c>
      <c r="DO34" s="18">
        <v>6810.01</v>
      </c>
      <c r="DP34" s="17">
        <v>319</v>
      </c>
      <c r="DQ34" s="18">
        <v>169</v>
      </c>
      <c r="DR34" s="18">
        <v>854</v>
      </c>
      <c r="DS34" s="26">
        <v>0.0163934426229508</v>
      </c>
      <c r="DT34" s="18">
        <v>13</v>
      </c>
      <c r="DU34" s="18">
        <v>3786.85</v>
      </c>
      <c r="DV34" s="17">
        <v>319</v>
      </c>
      <c r="DW34" s="18">
        <v>202</v>
      </c>
      <c r="DX34" s="18"/>
      <c r="DY34" s="26"/>
      <c r="DZ34" s="18">
        <v>9</v>
      </c>
      <c r="EA34" s="18">
        <v>2813.48</v>
      </c>
      <c r="EB34" s="17">
        <v>319</v>
      </c>
      <c r="EC34" s="18">
        <v>193</v>
      </c>
      <c r="ED34" s="18">
        <v>522</v>
      </c>
      <c r="EE34" s="26">
        <f t="shared" si="5"/>
        <v>0.0172413793103448</v>
      </c>
      <c r="EF34" s="17">
        <v>9</v>
      </c>
      <c r="EG34" s="18">
        <v>2831</v>
      </c>
      <c r="EH34" s="17">
        <v>319</v>
      </c>
      <c r="EI34" s="17">
        <v>264</v>
      </c>
      <c r="EJ34" s="18">
        <v>522</v>
      </c>
      <c r="EK34" s="26">
        <f t="shared" si="6"/>
        <v>0.0325670498084291</v>
      </c>
      <c r="EL34" s="17">
        <v>17</v>
      </c>
      <c r="EM34" s="18">
        <v>5330.1</v>
      </c>
      <c r="EN34" s="17">
        <v>319</v>
      </c>
      <c r="EO34" s="17">
        <v>264</v>
      </c>
      <c r="EP34" s="18">
        <v>522</v>
      </c>
      <c r="EQ34" s="26">
        <f t="shared" si="7"/>
        <v>0.00766283524904215</v>
      </c>
      <c r="ER34" s="17">
        <v>4</v>
      </c>
      <c r="ES34" s="18">
        <v>1272.62</v>
      </c>
      <c r="ET34" s="17">
        <v>319</v>
      </c>
      <c r="EU34" s="17">
        <v>264</v>
      </c>
      <c r="EV34" s="18">
        <v>2715</v>
      </c>
      <c r="EW34" s="26">
        <v>0.00294659300184162</v>
      </c>
      <c r="EX34" s="17">
        <v>6</v>
      </c>
      <c r="EY34" s="18">
        <v>1814</v>
      </c>
      <c r="EZ34" s="17">
        <v>319</v>
      </c>
      <c r="FA34" s="17">
        <v>264</v>
      </c>
      <c r="FB34" s="18">
        <v>843</v>
      </c>
      <c r="FC34" s="26">
        <v>0.00355871886120996</v>
      </c>
      <c r="FD34" s="17">
        <v>3</v>
      </c>
      <c r="FE34" s="18">
        <v>917</v>
      </c>
      <c r="FF34" s="17">
        <v>319</v>
      </c>
      <c r="FG34" s="17">
        <v>261</v>
      </c>
      <c r="FH34" s="18">
        <v>417</v>
      </c>
      <c r="FI34" s="26">
        <v>0.00719424460431655</v>
      </c>
      <c r="FJ34" s="18">
        <v>3</v>
      </c>
      <c r="FK34" s="18">
        <v>937</v>
      </c>
      <c r="FL34" s="17">
        <v>319</v>
      </c>
      <c r="FM34" s="17">
        <v>258</v>
      </c>
      <c r="FN34" s="18">
        <v>373</v>
      </c>
      <c r="FO34" s="26">
        <v>0.00536193029490617</v>
      </c>
      <c r="FP34" s="18">
        <v>2</v>
      </c>
      <c r="FQ34" s="18">
        <v>608</v>
      </c>
      <c r="FR34" s="17">
        <v>319</v>
      </c>
      <c r="FS34" s="17">
        <v>256</v>
      </c>
      <c r="FT34" s="18">
        <v>534</v>
      </c>
      <c r="FU34" s="26">
        <v>0.00749063670411985</v>
      </c>
      <c r="FV34" s="18">
        <v>4</v>
      </c>
      <c r="FW34" s="18">
        <v>1276</v>
      </c>
      <c r="FX34" s="17">
        <v>319</v>
      </c>
      <c r="FY34" s="18">
        <v>252</v>
      </c>
      <c r="FZ34" s="18">
        <v>698</v>
      </c>
      <c r="GA34" s="26">
        <v>0.00573065902578797</v>
      </c>
      <c r="GB34" s="18">
        <v>3</v>
      </c>
      <c r="GC34" s="18">
        <v>962</v>
      </c>
      <c r="GD34" s="17">
        <v>319</v>
      </c>
      <c r="GE34" s="18">
        <v>249</v>
      </c>
      <c r="GF34" s="18">
        <v>676</v>
      </c>
      <c r="GG34" s="26">
        <v>0.0118343195266272</v>
      </c>
      <c r="GH34" s="17">
        <v>7</v>
      </c>
      <c r="GI34" s="18">
        <v>2153.54</v>
      </c>
      <c r="GJ34" s="17">
        <v>319</v>
      </c>
      <c r="GK34" s="18">
        <v>242</v>
      </c>
      <c r="GL34" s="18"/>
      <c r="GM34" s="26"/>
      <c r="GN34" s="17">
        <v>3</v>
      </c>
      <c r="GO34" s="18">
        <v>937.39</v>
      </c>
      <c r="GP34" s="17">
        <v>319</v>
      </c>
      <c r="GQ34" s="17">
        <v>240</v>
      </c>
      <c r="GR34" s="17"/>
      <c r="GS34" s="17"/>
      <c r="GT34" s="17"/>
      <c r="GU34" s="17"/>
      <c r="GV34" s="17"/>
      <c r="GW34" s="17"/>
      <c r="GX34" s="17"/>
      <c r="GY34" s="17"/>
      <c r="GZ34" s="17"/>
      <c r="HA34" s="16"/>
      <c r="HB34" s="16"/>
      <c r="HC34" s="16"/>
      <c r="HD34" s="16"/>
      <c r="HE34" s="41"/>
      <c r="HF34" s="41"/>
      <c r="HG34" s="41"/>
      <c r="HH34" s="41"/>
      <c r="HI34" s="18"/>
      <c r="HJ34" s="41"/>
      <c r="HK34" s="41"/>
      <c r="HL34" s="41"/>
      <c r="HM34" s="18"/>
      <c r="HN34" s="18"/>
      <c r="HO34" s="18"/>
      <c r="HP34" s="18"/>
      <c r="HQ34" s="18">
        <f t="shared" si="14"/>
        <v>609</v>
      </c>
      <c r="HR34" s="18">
        <f t="shared" si="15"/>
        <v>173361.25</v>
      </c>
      <c r="HS34" s="18">
        <f t="shared" si="16"/>
        <v>609</v>
      </c>
      <c r="HT34" s="18">
        <f t="shared" si="17"/>
        <v>173361.25</v>
      </c>
      <c r="HU34" s="145"/>
      <c r="HV34" s="146"/>
    </row>
    <row r="35" ht="16.5" spans="1:230">
      <c r="A35" s="16"/>
      <c r="B35" s="20" t="s">
        <v>38</v>
      </c>
      <c r="C35" s="18">
        <v>6939962758466</v>
      </c>
      <c r="D35" s="18">
        <v>586243046155</v>
      </c>
      <c r="E35" s="18">
        <v>21061110001766</v>
      </c>
      <c r="F35" s="17" t="s">
        <v>192</v>
      </c>
      <c r="G35" s="19" t="s">
        <v>397</v>
      </c>
      <c r="H35" s="17" t="s">
        <v>129</v>
      </c>
      <c r="I35" s="26">
        <f>VLOOKUP(C35,供应链!E:J,6,0)</f>
        <v>0</v>
      </c>
      <c r="J35" s="17">
        <f>VLOOKUP(C35,供应链!E:H,4,0)</f>
        <v>0</v>
      </c>
      <c r="K35" s="17">
        <f>VLOOKUP(C35,供应链!E:K,7,0)</f>
        <v>0</v>
      </c>
      <c r="L35" s="18" t="str">
        <f>VLOOKUP(C35,供应链!E:I,5,0)</f>
        <v>-</v>
      </c>
      <c r="M35" s="27">
        <f t="shared" si="13"/>
        <v>0.00130424267551133</v>
      </c>
      <c r="N35" s="17">
        <v>1168</v>
      </c>
      <c r="O35" s="26">
        <v>0.0171232876712329</v>
      </c>
      <c r="P35" s="18">
        <v>16</v>
      </c>
      <c r="Q35" s="18">
        <v>5673.57</v>
      </c>
      <c r="R35" s="17">
        <v>399</v>
      </c>
      <c r="S35" s="17">
        <v>325</v>
      </c>
      <c r="T35" s="17">
        <v>1164</v>
      </c>
      <c r="U35" s="26">
        <v>0.013745704467354</v>
      </c>
      <c r="V35" s="18">
        <v>15</v>
      </c>
      <c r="W35" s="18">
        <v>5520.66</v>
      </c>
      <c r="X35" s="17">
        <v>399</v>
      </c>
      <c r="Y35" s="17">
        <v>299</v>
      </c>
      <c r="Z35" s="17">
        <v>999</v>
      </c>
      <c r="AA35" s="26">
        <v>0.00800800800800801</v>
      </c>
      <c r="AB35" s="18">
        <v>8</v>
      </c>
      <c r="AC35" s="18">
        <v>2942.76</v>
      </c>
      <c r="AD35" s="17">
        <v>399</v>
      </c>
      <c r="AE35" s="17">
        <v>279</v>
      </c>
      <c r="AF35" s="17">
        <v>1154</v>
      </c>
      <c r="AG35" s="26">
        <v>0.0121317157712305</v>
      </c>
      <c r="AH35" s="18">
        <v>11</v>
      </c>
      <c r="AI35" s="18">
        <v>4084.74</v>
      </c>
      <c r="AJ35" s="17">
        <v>399</v>
      </c>
      <c r="AK35" s="17">
        <v>257</v>
      </c>
      <c r="AL35" s="17">
        <v>1493</v>
      </c>
      <c r="AM35" s="26">
        <v>0</v>
      </c>
      <c r="AN35" s="18">
        <v>0</v>
      </c>
      <c r="AO35" s="18">
        <v>0</v>
      </c>
      <c r="AP35" s="17">
        <v>399</v>
      </c>
      <c r="AQ35" s="17">
        <v>257</v>
      </c>
      <c r="AR35" s="17">
        <v>1748</v>
      </c>
      <c r="AS35" s="26">
        <v>0.0205949656750572</v>
      </c>
      <c r="AT35" s="18">
        <v>31</v>
      </c>
      <c r="AU35" s="18">
        <v>9927.17</v>
      </c>
      <c r="AV35" s="17">
        <v>399</v>
      </c>
      <c r="AW35" s="17">
        <v>194</v>
      </c>
      <c r="AX35" s="17">
        <v>1309</v>
      </c>
      <c r="AY35" s="26">
        <v>0.014514896867838</v>
      </c>
      <c r="AZ35" s="17">
        <v>18</v>
      </c>
      <c r="BA35" s="18">
        <v>5709.34</v>
      </c>
      <c r="BB35" s="17">
        <v>399</v>
      </c>
      <c r="BC35" s="17">
        <v>158</v>
      </c>
      <c r="BD35" s="17">
        <v>1181</v>
      </c>
      <c r="BE35" s="32">
        <v>0.00762066045723963</v>
      </c>
      <c r="BF35" s="17">
        <v>8</v>
      </c>
      <c r="BG35" s="18">
        <v>2517</v>
      </c>
      <c r="BH35" s="17">
        <v>399</v>
      </c>
      <c r="BI35" s="17">
        <v>140</v>
      </c>
      <c r="BJ35" s="17">
        <v>1031</v>
      </c>
      <c r="BK35" s="32">
        <v>0.0184287099903007</v>
      </c>
      <c r="BL35" s="18">
        <v>17</v>
      </c>
      <c r="BM35" s="18">
        <v>5284.54</v>
      </c>
      <c r="BN35" s="17">
        <v>399</v>
      </c>
      <c r="BO35" s="17">
        <v>106</v>
      </c>
      <c r="BP35" s="17">
        <v>1003</v>
      </c>
      <c r="BQ35" s="32">
        <v>0.0109670987038883</v>
      </c>
      <c r="BR35" s="18">
        <v>9</v>
      </c>
      <c r="BS35" s="18">
        <v>2941</v>
      </c>
      <c r="BT35" s="17">
        <v>399</v>
      </c>
      <c r="BU35" s="18">
        <v>86</v>
      </c>
      <c r="BV35" s="17">
        <v>884</v>
      </c>
      <c r="BW35" s="32">
        <v>0.00565610859728507</v>
      </c>
      <c r="BX35" s="18">
        <v>3</v>
      </c>
      <c r="BY35" s="18">
        <v>988.24</v>
      </c>
      <c r="BZ35" s="17">
        <v>399</v>
      </c>
      <c r="CA35" s="18">
        <v>75</v>
      </c>
      <c r="CB35" s="18">
        <v>717</v>
      </c>
      <c r="CC35" s="32">
        <v>0.00418410041841004</v>
      </c>
      <c r="CD35" s="18">
        <v>3</v>
      </c>
      <c r="CE35" s="18">
        <v>992</v>
      </c>
      <c r="CF35" s="17">
        <v>399</v>
      </c>
      <c r="CG35" s="18">
        <v>68</v>
      </c>
      <c r="CH35" s="33">
        <v>622</v>
      </c>
      <c r="CI35" s="32">
        <v>0.00321543408360129</v>
      </c>
      <c r="CJ35" s="18">
        <v>1</v>
      </c>
      <c r="CK35" s="18">
        <v>324</v>
      </c>
      <c r="CL35" s="17">
        <v>324</v>
      </c>
      <c r="CM35" s="18">
        <v>67</v>
      </c>
      <c r="CN35" s="33">
        <v>746</v>
      </c>
      <c r="CO35" s="32">
        <v>0.00268096514745308</v>
      </c>
      <c r="CP35" s="17">
        <v>1</v>
      </c>
      <c r="CQ35" s="18">
        <v>289</v>
      </c>
      <c r="CR35" s="17">
        <v>289</v>
      </c>
      <c r="CS35" s="17">
        <v>65</v>
      </c>
      <c r="CT35" s="33">
        <v>786</v>
      </c>
      <c r="CU35" s="32">
        <v>0.00381679389312977</v>
      </c>
      <c r="CV35" s="17">
        <v>3</v>
      </c>
      <c r="CW35" s="18">
        <v>976.19</v>
      </c>
      <c r="CX35" s="17">
        <v>289</v>
      </c>
      <c r="CY35" s="17">
        <v>58</v>
      </c>
      <c r="CZ35" s="33">
        <v>786</v>
      </c>
      <c r="DA35" s="32">
        <v>0.00381679389312977</v>
      </c>
      <c r="DB35" s="18">
        <v>0</v>
      </c>
      <c r="DC35" s="18">
        <v>0</v>
      </c>
      <c r="DD35" s="17">
        <v>289</v>
      </c>
      <c r="DE35" s="18">
        <v>59</v>
      </c>
      <c r="DF35" s="33">
        <v>634</v>
      </c>
      <c r="DG35" s="32">
        <v>0.00157728706624606</v>
      </c>
      <c r="DH35" s="18">
        <v>1</v>
      </c>
      <c r="DI35" s="18">
        <v>348.05</v>
      </c>
      <c r="DJ35" s="17">
        <v>289</v>
      </c>
      <c r="DK35" s="18">
        <v>59</v>
      </c>
      <c r="DL35" s="18">
        <v>625</v>
      </c>
      <c r="DM35" s="26">
        <v>0.0032</v>
      </c>
      <c r="DN35" s="18">
        <v>2</v>
      </c>
      <c r="DO35" s="18">
        <v>648</v>
      </c>
      <c r="DP35" s="17">
        <v>289</v>
      </c>
      <c r="DQ35" s="18">
        <v>40</v>
      </c>
      <c r="DR35" s="18">
        <v>623</v>
      </c>
      <c r="DS35" s="26">
        <v>0</v>
      </c>
      <c r="DT35" s="18">
        <v>0</v>
      </c>
      <c r="DU35" s="18">
        <v>0</v>
      </c>
      <c r="DV35" s="17">
        <v>289</v>
      </c>
      <c r="DW35" s="18">
        <v>54</v>
      </c>
      <c r="DX35" s="18"/>
      <c r="DY35" s="26"/>
      <c r="DZ35" s="18">
        <v>3</v>
      </c>
      <c r="EA35" s="18">
        <v>1102</v>
      </c>
      <c r="EB35" s="17">
        <v>289</v>
      </c>
      <c r="EC35" s="18">
        <v>48</v>
      </c>
      <c r="ED35" s="18">
        <v>261</v>
      </c>
      <c r="EE35" s="26">
        <f t="shared" si="5"/>
        <v>0.00383141762452107</v>
      </c>
      <c r="EF35" s="17">
        <v>1</v>
      </c>
      <c r="EG35" s="18">
        <v>359</v>
      </c>
      <c r="EH35" s="17">
        <v>289</v>
      </c>
      <c r="EI35" s="17">
        <v>46</v>
      </c>
      <c r="EJ35" s="18">
        <v>261</v>
      </c>
      <c r="EK35" s="26">
        <f t="shared" si="6"/>
        <v>0</v>
      </c>
      <c r="EL35" s="17">
        <v>0</v>
      </c>
      <c r="EM35" s="18">
        <v>0</v>
      </c>
      <c r="EN35" s="17">
        <v>289</v>
      </c>
      <c r="EO35" s="17">
        <v>46</v>
      </c>
      <c r="EP35" s="18">
        <v>261</v>
      </c>
      <c r="EQ35" s="26">
        <f t="shared" si="7"/>
        <v>0</v>
      </c>
      <c r="ER35" s="17">
        <v>0</v>
      </c>
      <c r="ES35" s="18">
        <v>0</v>
      </c>
      <c r="ET35" s="17">
        <v>289</v>
      </c>
      <c r="EU35" s="17">
        <v>46</v>
      </c>
      <c r="EV35" s="18">
        <v>2882</v>
      </c>
      <c r="EW35" s="26">
        <v>0</v>
      </c>
      <c r="EX35" s="17">
        <v>0</v>
      </c>
      <c r="EY35" s="18">
        <v>0</v>
      </c>
      <c r="EZ35" s="17">
        <v>289</v>
      </c>
      <c r="FA35" s="17">
        <v>46</v>
      </c>
      <c r="FB35" s="18">
        <v>418</v>
      </c>
      <c r="FC35" s="26">
        <v>0</v>
      </c>
      <c r="FD35" s="17">
        <v>0</v>
      </c>
      <c r="FE35" s="18">
        <v>0</v>
      </c>
      <c r="FF35" s="17">
        <v>289</v>
      </c>
      <c r="FG35" s="17">
        <v>46</v>
      </c>
      <c r="FH35" s="18">
        <v>272</v>
      </c>
      <c r="FI35" s="26">
        <v>0</v>
      </c>
      <c r="FJ35" s="18">
        <v>0</v>
      </c>
      <c r="FK35" s="18">
        <v>0</v>
      </c>
      <c r="FL35" s="17">
        <v>289</v>
      </c>
      <c r="FM35" s="17">
        <v>46</v>
      </c>
      <c r="FN35" s="18">
        <v>195</v>
      </c>
      <c r="FO35" s="26">
        <v>0</v>
      </c>
      <c r="FP35" s="18">
        <v>0</v>
      </c>
      <c r="FQ35" s="18">
        <v>0</v>
      </c>
      <c r="FR35" s="17">
        <v>289</v>
      </c>
      <c r="FS35" s="17">
        <v>46</v>
      </c>
      <c r="FT35" s="18">
        <v>254</v>
      </c>
      <c r="FU35" s="26">
        <v>0</v>
      </c>
      <c r="FV35" s="18">
        <v>0</v>
      </c>
      <c r="FW35" s="18">
        <v>0</v>
      </c>
      <c r="FX35" s="17">
        <v>289</v>
      </c>
      <c r="FY35" s="18">
        <v>46</v>
      </c>
      <c r="FZ35" s="18">
        <v>276</v>
      </c>
      <c r="GA35" s="26">
        <v>0</v>
      </c>
      <c r="GB35" s="18">
        <v>0</v>
      </c>
      <c r="GC35" s="18">
        <v>0</v>
      </c>
      <c r="GD35" s="17">
        <v>289</v>
      </c>
      <c r="GE35" s="18">
        <v>48</v>
      </c>
      <c r="GF35" s="18">
        <v>247</v>
      </c>
      <c r="GG35" s="26">
        <v>0</v>
      </c>
      <c r="GH35" s="17">
        <v>0</v>
      </c>
      <c r="GI35" s="18">
        <v>0</v>
      </c>
      <c r="GJ35" s="17">
        <v>289</v>
      </c>
      <c r="GK35" s="18">
        <v>48</v>
      </c>
      <c r="GL35" s="18"/>
      <c r="GM35" s="26"/>
      <c r="GN35" s="17">
        <v>0</v>
      </c>
      <c r="GO35" s="18">
        <v>0</v>
      </c>
      <c r="GP35" s="17">
        <v>289</v>
      </c>
      <c r="GQ35" s="17">
        <v>48</v>
      </c>
      <c r="GR35" s="17"/>
      <c r="GS35" s="17"/>
      <c r="GT35" s="17"/>
      <c r="GU35" s="17"/>
      <c r="GV35" s="17"/>
      <c r="GW35" s="17"/>
      <c r="GX35" s="17"/>
      <c r="GY35" s="17"/>
      <c r="GZ35" s="17"/>
      <c r="HA35" s="16"/>
      <c r="HB35" s="16"/>
      <c r="HC35" s="16"/>
      <c r="HD35" s="16"/>
      <c r="HE35" s="41"/>
      <c r="HF35" s="41"/>
      <c r="HG35" s="41"/>
      <c r="HH35" s="41"/>
      <c r="HI35" s="18"/>
      <c r="HJ35" s="41"/>
      <c r="HK35" s="41"/>
      <c r="HL35" s="41"/>
      <c r="HM35" s="18"/>
      <c r="HN35" s="18"/>
      <c r="HO35" s="18"/>
      <c r="HP35" s="18"/>
      <c r="HQ35" s="18">
        <f t="shared" si="14"/>
        <v>151</v>
      </c>
      <c r="HR35" s="18">
        <f t="shared" si="15"/>
        <v>50627.26</v>
      </c>
      <c r="HS35" s="18">
        <f t="shared" si="16"/>
        <v>151</v>
      </c>
      <c r="HT35" s="18">
        <f t="shared" si="17"/>
        <v>50627.26</v>
      </c>
      <c r="HU35" s="145"/>
      <c r="HV35" s="146"/>
    </row>
    <row r="36" ht="16.5" spans="1:230">
      <c r="A36" s="16"/>
      <c r="B36" s="17" t="s">
        <v>39</v>
      </c>
      <c r="C36" s="18">
        <v>6939962755656</v>
      </c>
      <c r="D36" s="18">
        <v>564947051959</v>
      </c>
      <c r="E36" s="18">
        <v>21063510001616</v>
      </c>
      <c r="F36" s="17" t="s">
        <v>194</v>
      </c>
      <c r="G36" s="19" t="s">
        <v>402</v>
      </c>
      <c r="H36" s="17" t="s">
        <v>129</v>
      </c>
      <c r="I36" s="26">
        <f>VLOOKUP(C36,供应链!E:J,6,0)</f>
        <v>0.76</v>
      </c>
      <c r="J36" s="17">
        <f>VLOOKUP(C36,供应链!E:H,4,0)</f>
        <v>236</v>
      </c>
      <c r="K36" s="17">
        <f>VLOOKUP(C36,供应链!E:K,7,0)</f>
        <v>84</v>
      </c>
      <c r="L36" s="18">
        <f>VLOOKUP(C36,供应链!E:I,5,0)</f>
        <v>10.6301745956844</v>
      </c>
      <c r="M36" s="27">
        <f t="shared" si="13"/>
        <v>0.00494921227197347</v>
      </c>
      <c r="N36" s="17">
        <v>471</v>
      </c>
      <c r="O36" s="26">
        <v>0.0785562632696391</v>
      </c>
      <c r="P36" s="18">
        <v>36</v>
      </c>
      <c r="Q36" s="18">
        <v>3833.53</v>
      </c>
      <c r="R36" s="17">
        <v>110</v>
      </c>
      <c r="S36" s="17">
        <v>1320</v>
      </c>
      <c r="T36" s="17">
        <v>540</v>
      </c>
      <c r="U36" s="26">
        <v>0.0407407407407407</v>
      </c>
      <c r="V36" s="18">
        <v>15</v>
      </c>
      <c r="W36" s="18">
        <v>1656.24</v>
      </c>
      <c r="X36" s="17">
        <v>110</v>
      </c>
      <c r="Y36" s="17">
        <v>1302</v>
      </c>
      <c r="Z36" s="17">
        <v>418</v>
      </c>
      <c r="AA36" s="26">
        <v>0.107655502392345</v>
      </c>
      <c r="AB36" s="18">
        <v>43</v>
      </c>
      <c r="AC36" s="18">
        <v>4972.79</v>
      </c>
      <c r="AD36" s="17">
        <v>110</v>
      </c>
      <c r="AE36" s="17">
        <v>1295</v>
      </c>
      <c r="AF36" s="17">
        <v>466</v>
      </c>
      <c r="AG36" s="26">
        <v>0.0536480686695279</v>
      </c>
      <c r="AH36" s="18">
        <v>22</v>
      </c>
      <c r="AI36" s="18">
        <v>2415.29</v>
      </c>
      <c r="AJ36" s="17">
        <v>110</v>
      </c>
      <c r="AK36" s="17">
        <v>1270</v>
      </c>
      <c r="AL36" s="17">
        <v>543</v>
      </c>
      <c r="AM36" s="26">
        <v>0.0368324125230203</v>
      </c>
      <c r="AN36" s="18">
        <v>15</v>
      </c>
      <c r="AO36" s="18">
        <v>1712.36</v>
      </c>
      <c r="AP36" s="17">
        <v>110</v>
      </c>
      <c r="AQ36" s="17">
        <v>1276</v>
      </c>
      <c r="AR36" s="17">
        <v>529</v>
      </c>
      <c r="AS36" s="26">
        <v>0.0340264650283554</v>
      </c>
      <c r="AT36" s="18">
        <v>17</v>
      </c>
      <c r="AU36" s="18">
        <v>1849.67</v>
      </c>
      <c r="AV36" s="17">
        <v>110</v>
      </c>
      <c r="AW36" s="17">
        <v>1260</v>
      </c>
      <c r="AX36" s="17">
        <v>375</v>
      </c>
      <c r="AY36" s="26">
        <v>0.0453333333333333</v>
      </c>
      <c r="AZ36" s="17">
        <v>16</v>
      </c>
      <c r="BA36" s="18">
        <v>1754.48</v>
      </c>
      <c r="BB36" s="17">
        <v>110</v>
      </c>
      <c r="BC36" s="17">
        <v>1245</v>
      </c>
      <c r="BD36" s="17">
        <v>374</v>
      </c>
      <c r="BE36" s="32">
        <v>0.0614973262032086</v>
      </c>
      <c r="BF36" s="17">
        <v>21</v>
      </c>
      <c r="BG36" s="18">
        <v>2310.48</v>
      </c>
      <c r="BH36" s="17">
        <v>110</v>
      </c>
      <c r="BI36" s="17">
        <v>1115</v>
      </c>
      <c r="BJ36" s="17">
        <v>377</v>
      </c>
      <c r="BK36" s="32">
        <v>0.0318302387267905</v>
      </c>
      <c r="BL36" s="18">
        <v>10</v>
      </c>
      <c r="BM36" s="18">
        <v>1043.36</v>
      </c>
      <c r="BN36" s="17">
        <v>110</v>
      </c>
      <c r="BO36" s="17">
        <v>1104</v>
      </c>
      <c r="BP36" s="17">
        <v>381</v>
      </c>
      <c r="BQ36" s="32">
        <v>0.068241469816273</v>
      </c>
      <c r="BR36" s="18">
        <v>23</v>
      </c>
      <c r="BS36" s="18">
        <v>2515.81</v>
      </c>
      <c r="BT36" s="17">
        <v>110</v>
      </c>
      <c r="BU36" s="18">
        <v>1079</v>
      </c>
      <c r="BV36" s="17">
        <v>338</v>
      </c>
      <c r="BW36" s="32">
        <v>0.0769230769230769</v>
      </c>
      <c r="BX36" s="18">
        <v>23</v>
      </c>
      <c r="BY36" s="18">
        <v>2554.62</v>
      </c>
      <c r="BZ36" s="17">
        <v>110</v>
      </c>
      <c r="CA36" s="18">
        <v>1056</v>
      </c>
      <c r="CB36" s="18">
        <v>400</v>
      </c>
      <c r="CC36" s="32">
        <v>0.0675</v>
      </c>
      <c r="CD36" s="18">
        <v>27</v>
      </c>
      <c r="CE36" s="18">
        <v>3063.01</v>
      </c>
      <c r="CF36" s="17">
        <v>110</v>
      </c>
      <c r="CG36" s="18">
        <v>1065</v>
      </c>
      <c r="CH36" s="33">
        <v>349</v>
      </c>
      <c r="CI36" s="32">
        <v>0.0515759312320917</v>
      </c>
      <c r="CJ36" s="18">
        <v>16</v>
      </c>
      <c r="CK36" s="18">
        <v>1834.99</v>
      </c>
      <c r="CL36" s="17">
        <v>110</v>
      </c>
      <c r="CM36" s="18">
        <v>1097</v>
      </c>
      <c r="CN36" s="33">
        <v>313</v>
      </c>
      <c r="CO36" s="32">
        <v>0.0287539936102236</v>
      </c>
      <c r="CP36" s="17">
        <v>9</v>
      </c>
      <c r="CQ36" s="18">
        <v>966.41</v>
      </c>
      <c r="CR36" s="17">
        <v>110</v>
      </c>
      <c r="CS36" s="17">
        <v>1100</v>
      </c>
      <c r="CT36" s="33">
        <v>338</v>
      </c>
      <c r="CU36" s="32">
        <v>0.0591715976331361</v>
      </c>
      <c r="CV36" s="17">
        <v>17</v>
      </c>
      <c r="CW36" s="18">
        <v>1867.03</v>
      </c>
      <c r="CX36" s="17">
        <v>110</v>
      </c>
      <c r="CY36" s="17">
        <v>1009</v>
      </c>
      <c r="CZ36" s="33">
        <v>338</v>
      </c>
      <c r="DA36" s="32">
        <v>0.0591715976331361</v>
      </c>
      <c r="DB36" s="18">
        <v>19</v>
      </c>
      <c r="DC36" s="18">
        <v>2090.53</v>
      </c>
      <c r="DD36" s="17">
        <v>110</v>
      </c>
      <c r="DE36" s="18">
        <v>990</v>
      </c>
      <c r="DF36" s="33">
        <v>376</v>
      </c>
      <c r="DG36" s="32">
        <v>0.0372340425531915</v>
      </c>
      <c r="DH36" s="18">
        <v>12</v>
      </c>
      <c r="DI36" s="18">
        <v>1368.67</v>
      </c>
      <c r="DJ36" s="17">
        <v>110</v>
      </c>
      <c r="DK36" s="18">
        <v>990</v>
      </c>
      <c r="DL36" s="18">
        <v>333</v>
      </c>
      <c r="DM36" s="26">
        <v>0.0660660660660661</v>
      </c>
      <c r="DN36" s="18">
        <v>21</v>
      </c>
      <c r="DO36" s="18">
        <v>2395.68</v>
      </c>
      <c r="DP36" s="17">
        <v>110</v>
      </c>
      <c r="DQ36" s="18">
        <v>832</v>
      </c>
      <c r="DR36" s="18">
        <v>348</v>
      </c>
      <c r="DS36" s="26">
        <v>0.0660919540229885</v>
      </c>
      <c r="DT36" s="18">
        <v>22</v>
      </c>
      <c r="DU36" s="18">
        <v>2441.97</v>
      </c>
      <c r="DV36" s="17">
        <v>110</v>
      </c>
      <c r="DW36" s="18">
        <v>980</v>
      </c>
      <c r="DX36" s="18"/>
      <c r="DY36" s="26"/>
      <c r="DZ36" s="18">
        <v>20</v>
      </c>
      <c r="EA36" s="18">
        <v>2281.66</v>
      </c>
      <c r="EB36" s="17">
        <v>110</v>
      </c>
      <c r="EC36" s="18">
        <v>961</v>
      </c>
      <c r="ED36" s="18">
        <v>243</v>
      </c>
      <c r="EE36" s="26">
        <f t="shared" si="5"/>
        <v>0.0781893004115226</v>
      </c>
      <c r="EF36" s="17">
        <v>19</v>
      </c>
      <c r="EG36" s="18">
        <v>2180.37</v>
      </c>
      <c r="EH36" s="17">
        <v>110</v>
      </c>
      <c r="EI36" s="17">
        <v>923</v>
      </c>
      <c r="EJ36" s="18">
        <v>243</v>
      </c>
      <c r="EK36" s="26">
        <f t="shared" si="6"/>
        <v>0.0699588477366255</v>
      </c>
      <c r="EL36" s="17">
        <v>17</v>
      </c>
      <c r="EM36" s="18">
        <v>1922.52</v>
      </c>
      <c r="EN36" s="17">
        <v>110</v>
      </c>
      <c r="EO36" s="17">
        <v>923</v>
      </c>
      <c r="EP36" s="18">
        <v>243</v>
      </c>
      <c r="EQ36" s="26">
        <f t="shared" si="7"/>
        <v>0.0493827160493827</v>
      </c>
      <c r="ER36" s="17">
        <v>12</v>
      </c>
      <c r="ES36" s="18">
        <v>1329.22</v>
      </c>
      <c r="ET36" s="17">
        <v>110</v>
      </c>
      <c r="EU36" s="17">
        <v>923</v>
      </c>
      <c r="EV36" s="18">
        <v>498</v>
      </c>
      <c r="EW36" s="26">
        <v>0.0381526104417671</v>
      </c>
      <c r="EX36" s="17">
        <v>18</v>
      </c>
      <c r="EY36" s="18">
        <v>1927.83</v>
      </c>
      <c r="EZ36" s="17">
        <v>110</v>
      </c>
      <c r="FA36" s="17">
        <v>923</v>
      </c>
      <c r="FB36" s="18">
        <v>294</v>
      </c>
      <c r="FC36" s="26">
        <v>0.054421768707483</v>
      </c>
      <c r="FD36" s="17">
        <v>14</v>
      </c>
      <c r="FE36" s="18">
        <v>1463.56</v>
      </c>
      <c r="FF36" s="17">
        <v>110</v>
      </c>
      <c r="FG36" s="17">
        <v>906</v>
      </c>
      <c r="FH36" s="18">
        <v>432</v>
      </c>
      <c r="FI36" s="26">
        <v>0.0462962962962963</v>
      </c>
      <c r="FJ36" s="18">
        <v>17</v>
      </c>
      <c r="FK36" s="18">
        <v>1839.68</v>
      </c>
      <c r="FL36" s="17">
        <v>110</v>
      </c>
      <c r="FM36" s="17">
        <v>888</v>
      </c>
      <c r="FN36" s="18">
        <v>398</v>
      </c>
      <c r="FO36" s="26">
        <v>0.042713567839196</v>
      </c>
      <c r="FP36" s="18">
        <v>16</v>
      </c>
      <c r="FQ36" s="18">
        <v>1717.64</v>
      </c>
      <c r="FR36" s="17">
        <v>110</v>
      </c>
      <c r="FS36" s="17">
        <v>873</v>
      </c>
      <c r="FT36" s="18">
        <v>388</v>
      </c>
      <c r="FU36" s="26">
        <v>0.0489690721649485</v>
      </c>
      <c r="FV36" s="18">
        <v>14</v>
      </c>
      <c r="FW36" s="18">
        <v>1492.72</v>
      </c>
      <c r="FX36" s="17">
        <v>110</v>
      </c>
      <c r="FY36" s="18">
        <v>860</v>
      </c>
      <c r="FZ36" s="18">
        <v>428</v>
      </c>
      <c r="GA36" s="26">
        <v>0.0490654205607477</v>
      </c>
      <c r="GB36" s="18">
        <v>19</v>
      </c>
      <c r="GC36" s="18">
        <v>2051.87</v>
      </c>
      <c r="GD36" s="17">
        <v>110</v>
      </c>
      <c r="GE36" s="18">
        <v>841</v>
      </c>
      <c r="GF36" s="18">
        <v>447</v>
      </c>
      <c r="GG36" s="26">
        <v>0.0335570469798658</v>
      </c>
      <c r="GH36" s="17">
        <v>12</v>
      </c>
      <c r="GI36" s="18">
        <v>1246.47</v>
      </c>
      <c r="GJ36" s="17">
        <v>110</v>
      </c>
      <c r="GK36" s="18">
        <v>829</v>
      </c>
      <c r="GL36" s="18"/>
      <c r="GM36" s="26"/>
      <c r="GN36" s="17">
        <v>11</v>
      </c>
      <c r="GO36" s="18">
        <v>1183.72</v>
      </c>
      <c r="GP36" s="17">
        <v>110</v>
      </c>
      <c r="GQ36" s="17">
        <v>816</v>
      </c>
      <c r="GR36" s="17"/>
      <c r="GS36" s="17"/>
      <c r="GT36" s="17"/>
      <c r="GU36" s="17"/>
      <c r="GV36" s="17"/>
      <c r="GW36" s="17"/>
      <c r="GX36" s="17"/>
      <c r="GY36" s="17"/>
      <c r="GZ36" s="17"/>
      <c r="HA36" s="18"/>
      <c r="HB36" s="41"/>
      <c r="HC36" s="41"/>
      <c r="HD36" s="41"/>
      <c r="HE36" s="41"/>
      <c r="HF36" s="41"/>
      <c r="HG36" s="41"/>
      <c r="HH36" s="41"/>
      <c r="HI36" s="18"/>
      <c r="HJ36" s="41"/>
      <c r="HK36" s="41"/>
      <c r="HL36" s="41"/>
      <c r="HM36" s="18"/>
      <c r="HN36" s="18"/>
      <c r="HO36" s="18"/>
      <c r="HP36" s="18"/>
      <c r="HQ36" s="18">
        <f t="shared" si="14"/>
        <v>573</v>
      </c>
      <c r="HR36" s="18">
        <f t="shared" si="15"/>
        <v>63284.18</v>
      </c>
      <c r="HS36" s="18">
        <f t="shared" si="16"/>
        <v>573</v>
      </c>
      <c r="HT36" s="18">
        <f t="shared" si="17"/>
        <v>63284.18</v>
      </c>
      <c r="HU36" s="145"/>
      <c r="HV36" s="146"/>
    </row>
    <row r="37" ht="16.5" spans="1:230">
      <c r="A37" s="16" t="s">
        <v>126</v>
      </c>
      <c r="B37" s="17" t="s">
        <v>39</v>
      </c>
      <c r="C37" s="18">
        <v>6939962746630</v>
      </c>
      <c r="D37" s="18">
        <v>564212176561</v>
      </c>
      <c r="E37" s="18">
        <v>21063510000796</v>
      </c>
      <c r="F37" s="17" t="s">
        <v>196</v>
      </c>
      <c r="G37" s="19" t="s">
        <v>398</v>
      </c>
      <c r="H37" s="17" t="s">
        <v>129</v>
      </c>
      <c r="I37" s="26">
        <f>VLOOKUP(C37,供应链!E:J,6,0)</f>
        <v>1</v>
      </c>
      <c r="J37" s="17">
        <f>VLOOKUP(C37,供应链!E:H,4,0)</f>
        <v>2574</v>
      </c>
      <c r="K37" s="17">
        <f>VLOOKUP(C37,供应链!E:K,7,0)</f>
        <v>0</v>
      </c>
      <c r="L37" s="18">
        <f>VLOOKUP(C37,供应链!E:I,5,0)</f>
        <v>27.9509175806277</v>
      </c>
      <c r="M37" s="27">
        <f t="shared" si="13"/>
        <v>0.0460285378662244</v>
      </c>
      <c r="N37" s="17">
        <v>1120</v>
      </c>
      <c r="O37" s="26">
        <v>0.0598214285714286</v>
      </c>
      <c r="P37" s="18">
        <v>55</v>
      </c>
      <c r="Q37" s="18">
        <v>3743.2</v>
      </c>
      <c r="R37" s="17">
        <v>69</v>
      </c>
      <c r="S37" s="17">
        <v>5053</v>
      </c>
      <c r="T37" s="17">
        <v>1335</v>
      </c>
      <c r="U37" s="26">
        <v>0.0711610486891386</v>
      </c>
      <c r="V37" s="18">
        <v>92</v>
      </c>
      <c r="W37" s="18">
        <v>6008.15</v>
      </c>
      <c r="X37" s="17">
        <v>69</v>
      </c>
      <c r="Y37" s="17">
        <v>5043</v>
      </c>
      <c r="Z37" s="17">
        <v>1230</v>
      </c>
      <c r="AA37" s="26">
        <v>0.0471544715447154</v>
      </c>
      <c r="AB37" s="18">
        <v>57</v>
      </c>
      <c r="AC37" s="18">
        <v>3792.72</v>
      </c>
      <c r="AD37" s="17">
        <v>69</v>
      </c>
      <c r="AE37" s="17">
        <v>4982</v>
      </c>
      <c r="AF37" s="17">
        <v>1233</v>
      </c>
      <c r="AG37" s="26">
        <v>0.0470397404703974</v>
      </c>
      <c r="AH37" s="18">
        <v>50</v>
      </c>
      <c r="AI37" s="18">
        <v>3230.76</v>
      </c>
      <c r="AJ37" s="17">
        <v>69</v>
      </c>
      <c r="AK37" s="17">
        <v>4930</v>
      </c>
      <c r="AL37" s="17">
        <v>1492</v>
      </c>
      <c r="AM37" s="26">
        <v>0.0462466487935657</v>
      </c>
      <c r="AN37" s="18">
        <v>66</v>
      </c>
      <c r="AO37" s="18">
        <v>4271.57</v>
      </c>
      <c r="AP37" s="17">
        <v>69</v>
      </c>
      <c r="AQ37" s="17">
        <v>4912</v>
      </c>
      <c r="AR37" s="17">
        <v>1657</v>
      </c>
      <c r="AS37" s="26">
        <v>0.0863005431502716</v>
      </c>
      <c r="AT37" s="18">
        <v>140</v>
      </c>
      <c r="AU37" s="18">
        <v>8942.99</v>
      </c>
      <c r="AV37" s="17">
        <v>69</v>
      </c>
      <c r="AW37" s="17">
        <v>4820</v>
      </c>
      <c r="AX37" s="17">
        <v>1360</v>
      </c>
      <c r="AY37" s="26">
        <v>0.0779411764705882</v>
      </c>
      <c r="AZ37" s="17">
        <v>103</v>
      </c>
      <c r="BA37" s="18">
        <v>6091.52</v>
      </c>
      <c r="BB37" s="17">
        <v>69</v>
      </c>
      <c r="BC37" s="17">
        <v>4716</v>
      </c>
      <c r="BD37" s="17">
        <v>1543</v>
      </c>
      <c r="BE37" s="32">
        <v>0.0978613091380428</v>
      </c>
      <c r="BF37" s="17">
        <v>138</v>
      </c>
      <c r="BG37" s="18">
        <v>7752.47</v>
      </c>
      <c r="BH37" s="17">
        <v>69</v>
      </c>
      <c r="BI37" s="17">
        <v>4574</v>
      </c>
      <c r="BJ37" s="17">
        <v>1554</v>
      </c>
      <c r="BK37" s="32">
        <v>0.129343629343629</v>
      </c>
      <c r="BL37" s="18">
        <v>185</v>
      </c>
      <c r="BM37" s="18">
        <v>10439.39</v>
      </c>
      <c r="BN37" s="17">
        <v>69</v>
      </c>
      <c r="BO37" s="17">
        <v>4385</v>
      </c>
      <c r="BP37" s="17">
        <v>1702</v>
      </c>
      <c r="BQ37" s="32">
        <v>0.099882491186839</v>
      </c>
      <c r="BR37" s="18">
        <v>146</v>
      </c>
      <c r="BS37" s="18">
        <v>8062.75</v>
      </c>
      <c r="BT37" s="17">
        <v>69</v>
      </c>
      <c r="BU37" s="18">
        <v>4230</v>
      </c>
      <c r="BV37" s="17">
        <v>1400</v>
      </c>
      <c r="BW37" s="32">
        <v>0.0385714285714286</v>
      </c>
      <c r="BX37" s="18">
        <v>51</v>
      </c>
      <c r="BY37" s="18">
        <v>3338.07</v>
      </c>
      <c r="BZ37" s="17">
        <v>69</v>
      </c>
      <c r="CA37" s="18">
        <v>4183</v>
      </c>
      <c r="CB37" s="18">
        <v>1389</v>
      </c>
      <c r="CC37" s="32">
        <v>0.060475161987041</v>
      </c>
      <c r="CD37" s="18">
        <v>76</v>
      </c>
      <c r="CE37" s="18">
        <v>5000.26</v>
      </c>
      <c r="CF37" s="17">
        <v>69</v>
      </c>
      <c r="CG37" s="18">
        <v>4104</v>
      </c>
      <c r="CH37" s="33">
        <v>1262</v>
      </c>
      <c r="CI37" s="32">
        <v>0.063391442155309</v>
      </c>
      <c r="CJ37" s="18">
        <v>77</v>
      </c>
      <c r="CK37" s="18">
        <v>5035.14</v>
      </c>
      <c r="CL37" s="17">
        <v>69</v>
      </c>
      <c r="CM37" s="18">
        <v>4027</v>
      </c>
      <c r="CN37" s="33">
        <v>1327</v>
      </c>
      <c r="CO37" s="32">
        <v>0.0550113036925396</v>
      </c>
      <c r="CP37" s="17">
        <v>65</v>
      </c>
      <c r="CQ37" s="18">
        <v>4237.6</v>
      </c>
      <c r="CR37" s="17">
        <v>69</v>
      </c>
      <c r="CS37" s="17">
        <v>3963</v>
      </c>
      <c r="CT37" s="33">
        <v>1403</v>
      </c>
      <c r="CU37" s="32">
        <v>0.0477548111190306</v>
      </c>
      <c r="CV37" s="17">
        <v>63</v>
      </c>
      <c r="CW37" s="18">
        <v>4155.92</v>
      </c>
      <c r="CX37" s="17">
        <v>69</v>
      </c>
      <c r="CY37" s="17">
        <v>3843</v>
      </c>
      <c r="CZ37" s="33">
        <v>1403</v>
      </c>
      <c r="DA37" s="32">
        <v>0.0477548111190306</v>
      </c>
      <c r="DB37" s="18">
        <v>60</v>
      </c>
      <c r="DC37" s="18">
        <v>3928.19</v>
      </c>
      <c r="DD37" s="17">
        <v>69</v>
      </c>
      <c r="DE37" s="18">
        <v>3785</v>
      </c>
      <c r="DF37" s="33">
        <v>1361</v>
      </c>
      <c r="DG37" s="32">
        <v>0.0462894930198384</v>
      </c>
      <c r="DH37" s="18">
        <v>59</v>
      </c>
      <c r="DI37" s="18">
        <v>3895.26</v>
      </c>
      <c r="DJ37" s="17">
        <v>69</v>
      </c>
      <c r="DK37" s="18">
        <v>3785</v>
      </c>
      <c r="DL37" s="18">
        <v>1391</v>
      </c>
      <c r="DM37" s="26">
        <v>0.0553558590941769</v>
      </c>
      <c r="DN37" s="18">
        <v>70</v>
      </c>
      <c r="DO37" s="18">
        <v>4659.63</v>
      </c>
      <c r="DP37" s="17">
        <v>69</v>
      </c>
      <c r="DQ37" s="18">
        <v>3105</v>
      </c>
      <c r="DR37" s="18">
        <v>1469</v>
      </c>
      <c r="DS37" s="26">
        <v>0.0394826412525528</v>
      </c>
      <c r="DT37" s="18">
        <v>54</v>
      </c>
      <c r="DU37" s="18">
        <v>3570.99</v>
      </c>
      <c r="DV37" s="17">
        <v>69</v>
      </c>
      <c r="DW37" s="18">
        <v>3658</v>
      </c>
      <c r="DX37" s="18"/>
      <c r="DY37" s="26"/>
      <c r="DZ37" s="18">
        <v>40</v>
      </c>
      <c r="EA37" s="18">
        <v>2707.2</v>
      </c>
      <c r="EB37" s="17">
        <v>69</v>
      </c>
      <c r="EC37" s="18">
        <v>3613</v>
      </c>
      <c r="ED37" s="18">
        <v>972</v>
      </c>
      <c r="EE37" s="26">
        <f t="shared" si="5"/>
        <v>0.0473251028806584</v>
      </c>
      <c r="EF37" s="17">
        <v>46</v>
      </c>
      <c r="EG37" s="18">
        <v>3098.06</v>
      </c>
      <c r="EH37" s="17">
        <v>69</v>
      </c>
      <c r="EI37" s="17">
        <v>3519</v>
      </c>
      <c r="EJ37" s="18">
        <v>972</v>
      </c>
      <c r="EK37" s="26">
        <f t="shared" si="6"/>
        <v>0</v>
      </c>
      <c r="EL37" s="17">
        <v>0</v>
      </c>
      <c r="EM37" s="18">
        <v>17.64</v>
      </c>
      <c r="EN37" s="17">
        <v>69</v>
      </c>
      <c r="EO37" s="17">
        <v>3519</v>
      </c>
      <c r="EP37" s="18">
        <v>972</v>
      </c>
      <c r="EQ37" s="26">
        <f t="shared" si="7"/>
        <v>0.0185185185185185</v>
      </c>
      <c r="ER37" s="17">
        <v>18</v>
      </c>
      <c r="ES37" s="18">
        <v>1197.21</v>
      </c>
      <c r="ET37" s="17">
        <v>69</v>
      </c>
      <c r="EU37" s="17">
        <v>3519</v>
      </c>
      <c r="EV37" s="18">
        <v>3114</v>
      </c>
      <c r="EW37" s="26">
        <v>0.222222222222222</v>
      </c>
      <c r="EX37" s="17">
        <v>3451</v>
      </c>
      <c r="EY37" s="18">
        <v>272649.37</v>
      </c>
      <c r="EZ37" s="17">
        <v>79</v>
      </c>
      <c r="FA37" s="17">
        <v>3519</v>
      </c>
      <c r="FB37" s="18">
        <v>1196</v>
      </c>
      <c r="FC37" s="26">
        <v>0.287625418060201</v>
      </c>
      <c r="FD37" s="17">
        <v>16</v>
      </c>
      <c r="FE37" s="18">
        <v>1063.36</v>
      </c>
      <c r="FF37" s="17">
        <v>69</v>
      </c>
      <c r="FG37" s="17">
        <v>3181</v>
      </c>
      <c r="FH37" s="18">
        <v>1013</v>
      </c>
      <c r="FI37" s="26">
        <v>0.0868706811451135</v>
      </c>
      <c r="FJ37" s="18">
        <v>23</v>
      </c>
      <c r="FK37" s="18">
        <v>1476.46</v>
      </c>
      <c r="FL37" s="17">
        <v>69</v>
      </c>
      <c r="FM37" s="17">
        <v>3103</v>
      </c>
      <c r="FN37" s="18">
        <v>895</v>
      </c>
      <c r="FO37" s="26">
        <v>0.023463687150838</v>
      </c>
      <c r="FP37" s="18">
        <v>21</v>
      </c>
      <c r="FQ37" s="18">
        <v>1393.22</v>
      </c>
      <c r="FR37" s="17">
        <v>69</v>
      </c>
      <c r="FS37" s="17">
        <v>3086</v>
      </c>
      <c r="FT37" s="18">
        <v>890</v>
      </c>
      <c r="FU37" s="26">
        <v>0.0337078651685393</v>
      </c>
      <c r="FV37" s="18">
        <v>23</v>
      </c>
      <c r="FW37" s="18">
        <v>1566.41</v>
      </c>
      <c r="FX37" s="17">
        <v>69</v>
      </c>
      <c r="FY37" s="18">
        <v>3066</v>
      </c>
      <c r="FZ37" s="18">
        <v>967</v>
      </c>
      <c r="GA37" s="26">
        <v>0.0423991726990693</v>
      </c>
      <c r="GB37" s="18">
        <v>37</v>
      </c>
      <c r="GC37" s="18">
        <v>2473.36</v>
      </c>
      <c r="GD37" s="17">
        <v>69</v>
      </c>
      <c r="GE37" s="18">
        <v>3028</v>
      </c>
      <c r="GF37" s="18">
        <v>868</v>
      </c>
      <c r="GG37" s="26">
        <v>0.0345622119815668</v>
      </c>
      <c r="GH37" s="17">
        <v>29</v>
      </c>
      <c r="GI37" s="18">
        <v>1987.36</v>
      </c>
      <c r="GJ37" s="17">
        <v>69</v>
      </c>
      <c r="GK37" s="18">
        <v>3001</v>
      </c>
      <c r="GL37" s="18"/>
      <c r="GM37" s="26"/>
      <c r="GN37" s="17">
        <v>18</v>
      </c>
      <c r="GO37" s="18">
        <v>1225.19</v>
      </c>
      <c r="GP37" s="17">
        <v>69</v>
      </c>
      <c r="GQ37" s="17">
        <v>2990</v>
      </c>
      <c r="GR37" s="17"/>
      <c r="GS37" s="17"/>
      <c r="GT37" s="17"/>
      <c r="GU37" s="17"/>
      <c r="GV37" s="17"/>
      <c r="GW37" s="17"/>
      <c r="GX37" s="17"/>
      <c r="GY37" s="17"/>
      <c r="GZ37" s="17"/>
      <c r="HA37" s="18"/>
      <c r="HB37" s="41"/>
      <c r="HC37" s="41"/>
      <c r="HD37" s="41"/>
      <c r="HE37" s="41"/>
      <c r="HF37" s="41"/>
      <c r="HG37" s="41"/>
      <c r="HH37" s="41"/>
      <c r="HI37" s="18"/>
      <c r="HJ37" s="41"/>
      <c r="HK37" s="41"/>
      <c r="HL37" s="41"/>
      <c r="HM37" s="18"/>
      <c r="HN37" s="18"/>
      <c r="HO37" s="18"/>
      <c r="HP37" s="18"/>
      <c r="HQ37" s="18">
        <f t="shared" si="14"/>
        <v>5329</v>
      </c>
      <c r="HR37" s="18">
        <f t="shared" si="15"/>
        <v>391011.42</v>
      </c>
      <c r="HS37" s="18">
        <f t="shared" si="16"/>
        <v>5329</v>
      </c>
      <c r="HT37" s="18">
        <f t="shared" si="17"/>
        <v>391011.42</v>
      </c>
      <c r="HU37" s="145"/>
      <c r="HV37" s="146"/>
    </row>
    <row r="38" ht="16.5" spans="1:230">
      <c r="A38" s="16" t="s">
        <v>133</v>
      </c>
      <c r="B38" s="17" t="s">
        <v>39</v>
      </c>
      <c r="C38" s="18">
        <v>6939962758060</v>
      </c>
      <c r="D38" s="18">
        <v>576023614881</v>
      </c>
      <c r="E38" s="18">
        <v>21063510001896</v>
      </c>
      <c r="F38" s="17" t="s">
        <v>198</v>
      </c>
      <c r="G38" s="19" t="s">
        <v>399</v>
      </c>
      <c r="H38" s="17" t="s">
        <v>129</v>
      </c>
      <c r="I38" s="26">
        <f>VLOOKUP(C38,供应链!E:J,6,0)</f>
        <v>1</v>
      </c>
      <c r="J38" s="17">
        <f>VLOOKUP(C38,供应链!E:H,4,0)</f>
        <v>5447</v>
      </c>
      <c r="K38" s="17">
        <f>VLOOKUP(C38,供应链!E:K,7,0)</f>
        <v>6</v>
      </c>
      <c r="L38" s="18">
        <f>VLOOKUP(C38,供应链!E:I,5,0)</f>
        <v>26.8474380549355</v>
      </c>
      <c r="M38" s="27">
        <f t="shared" si="13"/>
        <v>0.0672851022664455</v>
      </c>
      <c r="N38" s="17">
        <v>2503</v>
      </c>
      <c r="O38" s="26">
        <v>0.0747103475829005</v>
      </c>
      <c r="P38" s="18">
        <v>169</v>
      </c>
      <c r="Q38" s="18">
        <v>11268.67</v>
      </c>
      <c r="R38" s="17">
        <v>79</v>
      </c>
      <c r="S38" s="17">
        <v>9719</v>
      </c>
      <c r="T38" s="17">
        <v>3001</v>
      </c>
      <c r="U38" s="26">
        <v>0.106297900699767</v>
      </c>
      <c r="V38" s="18">
        <v>283</v>
      </c>
      <c r="W38" s="18">
        <v>18699.56</v>
      </c>
      <c r="X38" s="17">
        <v>79</v>
      </c>
      <c r="Y38" s="17">
        <v>9683</v>
      </c>
      <c r="Z38" s="17">
        <v>2913</v>
      </c>
      <c r="AA38" s="26">
        <v>0.0933745279780295</v>
      </c>
      <c r="AB38" s="18">
        <v>252</v>
      </c>
      <c r="AC38" s="18">
        <v>16412.68</v>
      </c>
      <c r="AD38" s="17">
        <v>79</v>
      </c>
      <c r="AE38" s="17">
        <v>9589</v>
      </c>
      <c r="AF38" s="17">
        <v>2850</v>
      </c>
      <c r="AG38" s="26">
        <v>0.0796491228070175</v>
      </c>
      <c r="AH38" s="18">
        <v>197</v>
      </c>
      <c r="AI38" s="18">
        <v>12750.64</v>
      </c>
      <c r="AJ38" s="17">
        <v>79</v>
      </c>
      <c r="AK38" s="17">
        <v>9413</v>
      </c>
      <c r="AL38" s="17">
        <v>3701</v>
      </c>
      <c r="AM38" s="26">
        <v>0.0537692515536341</v>
      </c>
      <c r="AN38" s="18">
        <v>179</v>
      </c>
      <c r="AO38" s="18">
        <v>11593.45</v>
      </c>
      <c r="AP38" s="17">
        <v>79</v>
      </c>
      <c r="AQ38" s="17">
        <v>9410</v>
      </c>
      <c r="AR38" s="17">
        <v>4261</v>
      </c>
      <c r="AS38" s="26">
        <v>0.114292419619808</v>
      </c>
      <c r="AT38" s="18">
        <v>452</v>
      </c>
      <c r="AU38" s="18">
        <v>29107.41</v>
      </c>
      <c r="AV38" s="17">
        <v>79</v>
      </c>
      <c r="AW38" s="17">
        <v>8955</v>
      </c>
      <c r="AX38" s="17">
        <v>3116</v>
      </c>
      <c r="AY38" s="26">
        <v>0.082798459563543</v>
      </c>
      <c r="AZ38" s="17">
        <v>241</v>
      </c>
      <c r="BA38" s="18">
        <v>15180.82</v>
      </c>
      <c r="BB38" s="17">
        <v>79</v>
      </c>
      <c r="BC38" s="17">
        <v>8754</v>
      </c>
      <c r="BD38" s="17">
        <v>3114</v>
      </c>
      <c r="BE38" s="32">
        <v>0.0995504174694926</v>
      </c>
      <c r="BF38" s="17">
        <v>291</v>
      </c>
      <c r="BG38" s="18">
        <v>18797.97</v>
      </c>
      <c r="BH38" s="17">
        <v>79</v>
      </c>
      <c r="BI38" s="17">
        <v>8310</v>
      </c>
      <c r="BJ38" s="17">
        <v>3290</v>
      </c>
      <c r="BK38" s="32">
        <v>0.10516717325228</v>
      </c>
      <c r="BL38" s="18">
        <v>327</v>
      </c>
      <c r="BM38" s="18">
        <v>21059.85</v>
      </c>
      <c r="BN38" s="17">
        <v>79</v>
      </c>
      <c r="BO38" s="17">
        <v>8326</v>
      </c>
      <c r="BP38" s="17">
        <v>3406</v>
      </c>
      <c r="BQ38" s="32">
        <v>0.140927774515561</v>
      </c>
      <c r="BR38" s="18">
        <v>432</v>
      </c>
      <c r="BS38" s="18">
        <v>27273.48</v>
      </c>
      <c r="BT38" s="17">
        <v>79</v>
      </c>
      <c r="BU38" s="18">
        <v>8008</v>
      </c>
      <c r="BV38" s="17">
        <v>3047</v>
      </c>
      <c r="BW38" s="32">
        <v>0.105677715786019</v>
      </c>
      <c r="BX38" s="18">
        <v>308</v>
      </c>
      <c r="BY38" s="18">
        <v>20257.18</v>
      </c>
      <c r="BZ38" s="17">
        <v>79</v>
      </c>
      <c r="CA38" s="18">
        <v>8160</v>
      </c>
      <c r="CB38" s="18">
        <v>2825</v>
      </c>
      <c r="CC38" s="32">
        <v>0.102654867256637</v>
      </c>
      <c r="CD38" s="18">
        <v>262</v>
      </c>
      <c r="CE38" s="18">
        <v>17029.75</v>
      </c>
      <c r="CF38" s="17">
        <v>79</v>
      </c>
      <c r="CG38" s="18">
        <v>8062</v>
      </c>
      <c r="CH38" s="33">
        <v>2936</v>
      </c>
      <c r="CI38" s="32">
        <v>0.118188010899183</v>
      </c>
      <c r="CJ38" s="18">
        <v>319</v>
      </c>
      <c r="CK38" s="18">
        <v>21165.38</v>
      </c>
      <c r="CL38" s="17">
        <v>79</v>
      </c>
      <c r="CM38" s="18">
        <v>7897</v>
      </c>
      <c r="CN38" s="33">
        <v>2999</v>
      </c>
      <c r="CO38" s="32">
        <v>0.109036345448483</v>
      </c>
      <c r="CP38" s="17">
        <v>295</v>
      </c>
      <c r="CQ38" s="18">
        <v>19208.8</v>
      </c>
      <c r="CR38" s="17">
        <v>79</v>
      </c>
      <c r="CS38" s="17">
        <v>7716</v>
      </c>
      <c r="CT38" s="33">
        <v>3026</v>
      </c>
      <c r="CU38" s="32">
        <v>0.118638466622604</v>
      </c>
      <c r="CV38" s="17">
        <v>324</v>
      </c>
      <c r="CW38" s="18">
        <v>21110.97</v>
      </c>
      <c r="CX38" s="17">
        <v>79</v>
      </c>
      <c r="CY38" s="17">
        <v>7153</v>
      </c>
      <c r="CZ38" s="33">
        <v>3026</v>
      </c>
      <c r="DA38" s="32">
        <v>0.118638466622604</v>
      </c>
      <c r="DB38" s="18">
        <v>310</v>
      </c>
      <c r="DC38" s="18">
        <v>19888.55</v>
      </c>
      <c r="DD38" s="17">
        <v>79</v>
      </c>
      <c r="DE38" s="18">
        <v>6842</v>
      </c>
      <c r="DF38" s="33">
        <v>3400</v>
      </c>
      <c r="DG38" s="32">
        <v>0.114705882352941</v>
      </c>
      <c r="DH38" s="18">
        <v>354</v>
      </c>
      <c r="DI38" s="18">
        <v>22976</v>
      </c>
      <c r="DJ38" s="17">
        <v>79</v>
      </c>
      <c r="DK38" s="18">
        <v>6842</v>
      </c>
      <c r="DL38" s="18">
        <v>3532</v>
      </c>
      <c r="DM38" s="26">
        <v>0.120611551528879</v>
      </c>
      <c r="DN38" s="18">
        <v>390</v>
      </c>
      <c r="DO38" s="18">
        <v>25197.42</v>
      </c>
      <c r="DP38" s="17">
        <v>79</v>
      </c>
      <c r="DQ38" s="18">
        <v>4807</v>
      </c>
      <c r="DR38" s="18">
        <v>3874</v>
      </c>
      <c r="DS38" s="26">
        <v>0.106091894682499</v>
      </c>
      <c r="DT38" s="18">
        <v>371</v>
      </c>
      <c r="DU38" s="18">
        <v>23802.45</v>
      </c>
      <c r="DV38" s="17">
        <v>79</v>
      </c>
      <c r="DW38" s="18">
        <v>5989</v>
      </c>
      <c r="DX38" s="18"/>
      <c r="DY38" s="26"/>
      <c r="DZ38" s="18">
        <v>306</v>
      </c>
      <c r="EA38" s="18">
        <v>20042.01</v>
      </c>
      <c r="EB38" s="17">
        <v>79</v>
      </c>
      <c r="EC38" s="18">
        <v>5676</v>
      </c>
      <c r="ED38" s="18">
        <v>3056</v>
      </c>
      <c r="EE38" s="26">
        <f t="shared" ref="EE38:EE69" si="18">EF38/ED38</f>
        <v>0.100130890052356</v>
      </c>
      <c r="EF38" s="17">
        <v>306</v>
      </c>
      <c r="EG38" s="18">
        <v>19958.5</v>
      </c>
      <c r="EH38" s="17">
        <v>79</v>
      </c>
      <c r="EI38" s="17">
        <v>6038</v>
      </c>
      <c r="EJ38" s="18">
        <v>3056</v>
      </c>
      <c r="EK38" s="26">
        <f t="shared" ref="EK38:EK69" si="19">EL38/EJ38</f>
        <v>0.0994764397905759</v>
      </c>
      <c r="EL38" s="17">
        <v>304</v>
      </c>
      <c r="EM38" s="18">
        <v>19736.69</v>
      </c>
      <c r="EN38" s="17">
        <v>79</v>
      </c>
      <c r="EO38" s="17">
        <v>6038</v>
      </c>
      <c r="EP38" s="18">
        <v>3056</v>
      </c>
      <c r="EQ38" s="26">
        <f t="shared" ref="EQ38:EQ69" si="20">ER38/EP38</f>
        <v>0.0536649214659686</v>
      </c>
      <c r="ER38" s="17">
        <v>164</v>
      </c>
      <c r="ES38" s="18">
        <v>10680.13</v>
      </c>
      <c r="ET38" s="17">
        <v>79</v>
      </c>
      <c r="EU38" s="17">
        <v>6038</v>
      </c>
      <c r="EV38" s="18">
        <v>22042</v>
      </c>
      <c r="EW38" s="26">
        <v>0.0103438889392977</v>
      </c>
      <c r="EX38" s="17">
        <v>196</v>
      </c>
      <c r="EY38" s="18">
        <v>13098.12</v>
      </c>
      <c r="EZ38" s="17">
        <v>79</v>
      </c>
      <c r="FA38" s="17">
        <v>6038</v>
      </c>
      <c r="FB38" s="18">
        <v>5494</v>
      </c>
      <c r="FC38" s="26">
        <v>0.0333090644339279</v>
      </c>
      <c r="FD38" s="17">
        <v>162</v>
      </c>
      <c r="FE38" s="18">
        <v>10780.08</v>
      </c>
      <c r="FF38" s="17">
        <v>79</v>
      </c>
      <c r="FG38" s="17">
        <v>5879</v>
      </c>
      <c r="FH38" s="18">
        <v>3845</v>
      </c>
      <c r="FI38" s="26">
        <v>0.0343302990897269</v>
      </c>
      <c r="FJ38" s="18">
        <v>117</v>
      </c>
      <c r="FK38" s="18">
        <v>7807.64</v>
      </c>
      <c r="FL38" s="17">
        <v>79</v>
      </c>
      <c r="FM38" s="17">
        <v>5776</v>
      </c>
      <c r="FN38" s="18">
        <v>2848</v>
      </c>
      <c r="FO38" s="26">
        <v>0.0337078651685393</v>
      </c>
      <c r="FP38" s="18">
        <v>90</v>
      </c>
      <c r="FQ38" s="18">
        <v>6014.04</v>
      </c>
      <c r="FR38" s="17">
        <v>79</v>
      </c>
      <c r="FS38" s="17">
        <v>5695</v>
      </c>
      <c r="FT38" s="18">
        <v>2845</v>
      </c>
      <c r="FU38" s="26">
        <v>0.0404217926186292</v>
      </c>
      <c r="FV38" s="18">
        <v>102</v>
      </c>
      <c r="FW38" s="18">
        <v>6831.02</v>
      </c>
      <c r="FX38" s="17">
        <v>79</v>
      </c>
      <c r="FY38" s="18">
        <v>5603</v>
      </c>
      <c r="FZ38" s="18">
        <v>2176</v>
      </c>
      <c r="GA38" s="26">
        <v>0.0583639705882353</v>
      </c>
      <c r="GB38" s="18">
        <v>110</v>
      </c>
      <c r="GC38" s="18">
        <v>7494.98</v>
      </c>
      <c r="GD38" s="17">
        <v>79</v>
      </c>
      <c r="GE38" s="18">
        <v>5494</v>
      </c>
      <c r="GF38" s="18">
        <v>2078</v>
      </c>
      <c r="GG38" s="26">
        <v>0.0514918190567854</v>
      </c>
      <c r="GH38" s="17">
        <v>95</v>
      </c>
      <c r="GI38" s="18">
        <v>6512.67</v>
      </c>
      <c r="GJ38" s="17">
        <v>79</v>
      </c>
      <c r="GK38" s="18">
        <v>5408</v>
      </c>
      <c r="GL38" s="18"/>
      <c r="GM38" s="26"/>
      <c r="GN38" s="17">
        <v>82</v>
      </c>
      <c r="GO38" s="18">
        <v>5596.86</v>
      </c>
      <c r="GP38" s="17">
        <v>79</v>
      </c>
      <c r="GQ38" s="17">
        <v>5333</v>
      </c>
      <c r="GR38" s="17"/>
      <c r="GS38" s="17"/>
      <c r="GT38" s="17"/>
      <c r="GU38" s="17"/>
      <c r="GV38" s="17"/>
      <c r="GW38" s="17"/>
      <c r="GX38" s="17"/>
      <c r="GY38" s="17"/>
      <c r="GZ38" s="17"/>
      <c r="HA38" s="18"/>
      <c r="HB38" s="41"/>
      <c r="HC38" s="41"/>
      <c r="HD38" s="41"/>
      <c r="HE38" s="41"/>
      <c r="HF38" s="41"/>
      <c r="HG38" s="41"/>
      <c r="HH38" s="41"/>
      <c r="HI38" s="18"/>
      <c r="HJ38" s="41"/>
      <c r="HK38" s="41"/>
      <c r="HL38" s="41"/>
      <c r="HM38" s="18"/>
      <c r="HN38" s="18"/>
      <c r="HO38" s="18"/>
      <c r="HP38" s="18"/>
      <c r="HQ38" s="18">
        <f t="shared" si="14"/>
        <v>7790</v>
      </c>
      <c r="HR38" s="18">
        <f t="shared" si="15"/>
        <v>507333.77</v>
      </c>
      <c r="HS38" s="18">
        <f t="shared" si="16"/>
        <v>7790</v>
      </c>
      <c r="HT38" s="18">
        <f t="shared" si="17"/>
        <v>507333.77</v>
      </c>
      <c r="HU38" s="145"/>
      <c r="HV38" s="146"/>
    </row>
    <row r="39" ht="16.5" spans="1:230">
      <c r="A39" s="16" t="s">
        <v>133</v>
      </c>
      <c r="B39" s="17" t="s">
        <v>39</v>
      </c>
      <c r="C39" s="18">
        <v>6939962746296</v>
      </c>
      <c r="D39" s="18">
        <v>564862766306</v>
      </c>
      <c r="E39" s="18">
        <v>21063510000676</v>
      </c>
      <c r="F39" s="17" t="s">
        <v>200</v>
      </c>
      <c r="G39" s="19" t="s">
        <v>400</v>
      </c>
      <c r="H39" s="17" t="s">
        <v>129</v>
      </c>
      <c r="I39" s="26">
        <f>VLOOKUP(C39,供应链!E:J,6,0)</f>
        <v>1</v>
      </c>
      <c r="J39" s="17">
        <f>VLOOKUP(C39,供应链!E:H,4,0)</f>
        <v>2610</v>
      </c>
      <c r="K39" s="17">
        <f>VLOOKUP(C39,供应链!E:K,7,0)</f>
        <v>6</v>
      </c>
      <c r="L39" s="18">
        <f>VLOOKUP(C39,供应链!E:I,5,0)</f>
        <v>27.2194991135412</v>
      </c>
      <c r="M39" s="27">
        <f t="shared" si="13"/>
        <v>0.0264994472084024</v>
      </c>
      <c r="N39" s="17">
        <v>1508</v>
      </c>
      <c r="O39" s="26">
        <v>0.0550397877984085</v>
      </c>
      <c r="P39" s="18">
        <v>77</v>
      </c>
      <c r="Q39" s="18">
        <v>6649.15</v>
      </c>
      <c r="R39" s="17">
        <v>89</v>
      </c>
      <c r="S39" s="17">
        <v>7534</v>
      </c>
      <c r="T39" s="17">
        <v>1825</v>
      </c>
      <c r="U39" s="26">
        <v>0.0745205479452055</v>
      </c>
      <c r="V39" s="18">
        <v>122</v>
      </c>
      <c r="W39" s="18">
        <v>10325.14</v>
      </c>
      <c r="X39" s="17">
        <v>89</v>
      </c>
      <c r="Y39" s="17">
        <v>7540</v>
      </c>
      <c r="Z39" s="17">
        <v>1654</v>
      </c>
      <c r="AA39" s="26">
        <v>0.0677146311970979</v>
      </c>
      <c r="AB39" s="18">
        <v>104</v>
      </c>
      <c r="AC39" s="18">
        <v>8528.05</v>
      </c>
      <c r="AD39" s="17">
        <v>89</v>
      </c>
      <c r="AE39" s="17">
        <v>7415</v>
      </c>
      <c r="AF39" s="17">
        <v>1823</v>
      </c>
      <c r="AG39" s="26">
        <v>0.0575973669775096</v>
      </c>
      <c r="AH39" s="18">
        <v>99</v>
      </c>
      <c r="AI39" s="18">
        <v>8157.45</v>
      </c>
      <c r="AJ39" s="17">
        <v>89</v>
      </c>
      <c r="AK39" s="17">
        <v>7370</v>
      </c>
      <c r="AL39" s="17">
        <v>2221</v>
      </c>
      <c r="AM39" s="26">
        <v>0.045024763619991</v>
      </c>
      <c r="AN39" s="18">
        <v>95</v>
      </c>
      <c r="AO39" s="18">
        <v>7928.28</v>
      </c>
      <c r="AP39" s="17">
        <v>89</v>
      </c>
      <c r="AQ39" s="17">
        <v>7276</v>
      </c>
      <c r="AR39" s="17">
        <v>2413</v>
      </c>
      <c r="AS39" s="26">
        <v>0.0679651885619561</v>
      </c>
      <c r="AT39" s="18">
        <v>158</v>
      </c>
      <c r="AU39" s="18">
        <v>12875.73</v>
      </c>
      <c r="AV39" s="17">
        <v>89</v>
      </c>
      <c r="AW39" s="17">
        <v>7119</v>
      </c>
      <c r="AX39" s="17">
        <v>1947</v>
      </c>
      <c r="AY39" s="26">
        <v>0.0606060606060606</v>
      </c>
      <c r="AZ39" s="17">
        <v>106</v>
      </c>
      <c r="BA39" s="18">
        <v>8679.98</v>
      </c>
      <c r="BB39" s="17">
        <v>89</v>
      </c>
      <c r="BC39" s="17">
        <v>7012</v>
      </c>
      <c r="BD39" s="17">
        <v>1893</v>
      </c>
      <c r="BE39" s="32">
        <v>0.0623349181193872</v>
      </c>
      <c r="BF39" s="17">
        <v>114</v>
      </c>
      <c r="BG39" s="18">
        <v>9530.78</v>
      </c>
      <c r="BH39" s="17">
        <v>89</v>
      </c>
      <c r="BI39" s="17">
        <v>6896</v>
      </c>
      <c r="BJ39" s="17">
        <v>1985</v>
      </c>
      <c r="BK39" s="32">
        <v>0.0755667506297229</v>
      </c>
      <c r="BL39" s="18">
        <v>148</v>
      </c>
      <c r="BM39" s="18">
        <v>12231.7</v>
      </c>
      <c r="BN39" s="17">
        <v>89</v>
      </c>
      <c r="BO39" s="17">
        <v>6773</v>
      </c>
      <c r="BP39" s="17">
        <v>2089</v>
      </c>
      <c r="BQ39" s="32">
        <v>0.0761129727142173</v>
      </c>
      <c r="BR39" s="18">
        <v>145</v>
      </c>
      <c r="BS39" s="18">
        <v>11926.55</v>
      </c>
      <c r="BT39" s="17">
        <v>89</v>
      </c>
      <c r="BU39" s="18">
        <v>6626</v>
      </c>
      <c r="BV39" s="17">
        <v>1795</v>
      </c>
      <c r="BW39" s="32">
        <v>0.0696378830083565</v>
      </c>
      <c r="BX39" s="18">
        <v>116</v>
      </c>
      <c r="BY39" s="18">
        <v>9605.96</v>
      </c>
      <c r="BZ39" s="17">
        <v>89</v>
      </c>
      <c r="CA39" s="18">
        <v>6507</v>
      </c>
      <c r="CB39" s="18">
        <v>1759</v>
      </c>
      <c r="CC39" s="32">
        <v>0.0750426378624218</v>
      </c>
      <c r="CD39" s="18">
        <v>125</v>
      </c>
      <c r="CE39" s="18">
        <v>10415.73</v>
      </c>
      <c r="CF39" s="17">
        <v>89</v>
      </c>
      <c r="CG39" s="18">
        <v>6382</v>
      </c>
      <c r="CH39" s="33">
        <v>1784</v>
      </c>
      <c r="CI39" s="32">
        <v>0.0767937219730942</v>
      </c>
      <c r="CJ39" s="18">
        <v>129</v>
      </c>
      <c r="CK39" s="18">
        <v>10699.18</v>
      </c>
      <c r="CL39" s="17">
        <v>89</v>
      </c>
      <c r="CM39" s="18">
        <v>6265</v>
      </c>
      <c r="CN39" s="33">
        <v>1861</v>
      </c>
      <c r="CO39" s="32">
        <v>0.0741536808167652</v>
      </c>
      <c r="CP39" s="17">
        <v>133</v>
      </c>
      <c r="CQ39" s="18">
        <v>11301.63</v>
      </c>
      <c r="CR39" s="17">
        <v>89</v>
      </c>
      <c r="CS39" s="17">
        <v>6131</v>
      </c>
      <c r="CT39" s="33">
        <v>1821</v>
      </c>
      <c r="CU39" s="32">
        <v>0.0697419000549149</v>
      </c>
      <c r="CV39" s="17">
        <v>117</v>
      </c>
      <c r="CW39" s="18">
        <v>9960.15</v>
      </c>
      <c r="CX39" s="17">
        <v>89</v>
      </c>
      <c r="CY39" s="17">
        <v>5873</v>
      </c>
      <c r="CZ39" s="33">
        <v>1821</v>
      </c>
      <c r="DA39" s="32">
        <v>0.0697419000549149</v>
      </c>
      <c r="DB39" s="18">
        <v>134</v>
      </c>
      <c r="DC39" s="18">
        <v>11094.65</v>
      </c>
      <c r="DD39" s="17">
        <v>89</v>
      </c>
      <c r="DE39" s="18">
        <v>5739</v>
      </c>
      <c r="DF39" s="33">
        <v>1881</v>
      </c>
      <c r="DG39" s="32">
        <v>0.0792131844763424</v>
      </c>
      <c r="DH39" s="18">
        <v>135</v>
      </c>
      <c r="DI39" s="18">
        <v>11179.63</v>
      </c>
      <c r="DJ39" s="17">
        <v>89</v>
      </c>
      <c r="DK39" s="18">
        <v>5739</v>
      </c>
      <c r="DL39" s="18">
        <v>1962</v>
      </c>
      <c r="DM39" s="26">
        <v>0.081039755351682</v>
      </c>
      <c r="DN39" s="18">
        <v>147</v>
      </c>
      <c r="DO39" s="18">
        <v>12270.56</v>
      </c>
      <c r="DP39" s="17">
        <v>89</v>
      </c>
      <c r="DQ39" s="18">
        <v>4674</v>
      </c>
      <c r="DR39" s="18">
        <v>2050</v>
      </c>
      <c r="DS39" s="26">
        <v>0.064390243902439</v>
      </c>
      <c r="DT39" s="18">
        <v>122</v>
      </c>
      <c r="DU39" s="18">
        <v>10202.88</v>
      </c>
      <c r="DV39" s="17">
        <v>89</v>
      </c>
      <c r="DW39" s="18">
        <v>5430</v>
      </c>
      <c r="DX39" s="18"/>
      <c r="DY39" s="26"/>
      <c r="DZ39" s="18">
        <v>89</v>
      </c>
      <c r="EA39" s="18">
        <v>7665.96</v>
      </c>
      <c r="EB39" s="17">
        <v>89</v>
      </c>
      <c r="EC39" s="18">
        <v>5369</v>
      </c>
      <c r="ED39" s="18">
        <v>1362</v>
      </c>
      <c r="EE39" s="26">
        <f t="shared" si="18"/>
        <v>0.0543318649045521</v>
      </c>
      <c r="EF39" s="17">
        <v>74</v>
      </c>
      <c r="EG39" s="18">
        <v>6287.21</v>
      </c>
      <c r="EH39" s="17">
        <v>89</v>
      </c>
      <c r="EI39" s="17">
        <v>5099</v>
      </c>
      <c r="EJ39" s="18">
        <v>1362</v>
      </c>
      <c r="EK39" s="26">
        <f t="shared" si="19"/>
        <v>0.0734214390602056</v>
      </c>
      <c r="EL39" s="17">
        <v>100</v>
      </c>
      <c r="EM39" s="18">
        <v>8542.24</v>
      </c>
      <c r="EN39" s="17">
        <v>89</v>
      </c>
      <c r="EO39" s="17">
        <v>5099</v>
      </c>
      <c r="EP39" s="18">
        <v>1362</v>
      </c>
      <c r="EQ39" s="26">
        <f t="shared" si="20"/>
        <v>0.0440528634361234</v>
      </c>
      <c r="ER39" s="17">
        <v>60</v>
      </c>
      <c r="ES39" s="18">
        <v>5144.88</v>
      </c>
      <c r="ET39" s="17">
        <v>89</v>
      </c>
      <c r="EU39" s="17">
        <v>5099</v>
      </c>
      <c r="EV39" s="18">
        <v>6461</v>
      </c>
      <c r="EW39" s="26">
        <v>0.0120724346076459</v>
      </c>
      <c r="EX39" s="17">
        <v>69</v>
      </c>
      <c r="EY39" s="18">
        <v>6015.64</v>
      </c>
      <c r="EZ39" s="17">
        <v>89</v>
      </c>
      <c r="FA39" s="17">
        <v>5099</v>
      </c>
      <c r="FB39" s="18">
        <v>1739</v>
      </c>
      <c r="FC39" s="26">
        <v>0.0327774583093732</v>
      </c>
      <c r="FD39" s="17">
        <v>50</v>
      </c>
      <c r="FE39" s="18">
        <v>4326.91</v>
      </c>
      <c r="FF39" s="17">
        <v>89</v>
      </c>
      <c r="FG39" s="17">
        <v>5047</v>
      </c>
      <c r="FH39" s="18">
        <v>1562</v>
      </c>
      <c r="FI39" s="26">
        <v>0.0275288092189501</v>
      </c>
      <c r="FJ39" s="18">
        <v>36</v>
      </c>
      <c r="FK39" s="18">
        <v>3124.63</v>
      </c>
      <c r="FL39" s="17">
        <v>89</v>
      </c>
      <c r="FM39" s="17">
        <v>5014</v>
      </c>
      <c r="FN39" s="18">
        <v>1371</v>
      </c>
      <c r="FO39" s="26">
        <v>0.0291757840991977</v>
      </c>
      <c r="FP39" s="18">
        <v>40</v>
      </c>
      <c r="FQ39" s="18">
        <v>3442.96</v>
      </c>
      <c r="FR39" s="17">
        <v>89</v>
      </c>
      <c r="FS39" s="17">
        <v>4980</v>
      </c>
      <c r="FT39" s="18">
        <v>1536</v>
      </c>
      <c r="FU39" s="26">
        <v>0.0377604166666667</v>
      </c>
      <c r="FV39" s="18">
        <v>56</v>
      </c>
      <c r="FW39" s="18">
        <v>4873.21</v>
      </c>
      <c r="FX39" s="17">
        <v>89</v>
      </c>
      <c r="FY39" s="18">
        <v>4929</v>
      </c>
      <c r="FZ39" s="18">
        <v>1644</v>
      </c>
      <c r="GA39" s="26">
        <v>0.0444038929440389</v>
      </c>
      <c r="GB39" s="18">
        <v>62</v>
      </c>
      <c r="GC39" s="18">
        <v>5353.15</v>
      </c>
      <c r="GD39" s="17">
        <v>89</v>
      </c>
      <c r="GE39" s="18">
        <v>4868</v>
      </c>
      <c r="GF39" s="18">
        <v>1529</v>
      </c>
      <c r="GG39" s="26">
        <v>0.0418574231523872</v>
      </c>
      <c r="GH39" s="17">
        <v>48</v>
      </c>
      <c r="GI39" s="18">
        <v>4161.82</v>
      </c>
      <c r="GJ39" s="17">
        <v>89</v>
      </c>
      <c r="GK39" s="18">
        <v>4822</v>
      </c>
      <c r="GL39" s="18"/>
      <c r="GM39" s="26"/>
      <c r="GN39" s="17">
        <v>58</v>
      </c>
      <c r="GO39" s="18">
        <v>5060.86</v>
      </c>
      <c r="GP39" s="17">
        <v>89</v>
      </c>
      <c r="GQ39" s="17">
        <v>4765</v>
      </c>
      <c r="GR39" s="17"/>
      <c r="GS39" s="17"/>
      <c r="GT39" s="17"/>
      <c r="GU39" s="17"/>
      <c r="GV39" s="17"/>
      <c r="GW39" s="17"/>
      <c r="GX39" s="17"/>
      <c r="GY39" s="17"/>
      <c r="GZ39" s="17"/>
      <c r="HA39" s="18"/>
      <c r="HB39" s="41"/>
      <c r="HC39" s="41"/>
      <c r="HD39" s="41"/>
      <c r="HE39" s="41"/>
      <c r="HF39" s="41"/>
      <c r="HG39" s="41"/>
      <c r="HH39" s="41"/>
      <c r="HI39" s="18"/>
      <c r="HJ39" s="41"/>
      <c r="HK39" s="41"/>
      <c r="HL39" s="41"/>
      <c r="HM39" s="18"/>
      <c r="HN39" s="18"/>
      <c r="HO39" s="18"/>
      <c r="HP39" s="18"/>
      <c r="HQ39" s="18">
        <f t="shared" si="14"/>
        <v>3068</v>
      </c>
      <c r="HR39" s="18">
        <f t="shared" si="15"/>
        <v>257562.65</v>
      </c>
      <c r="HS39" s="18">
        <f t="shared" si="16"/>
        <v>3068</v>
      </c>
      <c r="HT39" s="18">
        <f t="shared" si="17"/>
        <v>257562.65</v>
      </c>
      <c r="HU39" s="145"/>
      <c r="HV39" s="146"/>
    </row>
    <row r="40" ht="16.5" spans="1:230">
      <c r="A40" s="16" t="s">
        <v>126</v>
      </c>
      <c r="B40" s="17" t="s">
        <v>39</v>
      </c>
      <c r="C40" s="18">
        <v>6939962755908</v>
      </c>
      <c r="D40" s="18">
        <v>564679016770</v>
      </c>
      <c r="E40" s="18">
        <v>21063510001636</v>
      </c>
      <c r="F40" s="17" t="s">
        <v>202</v>
      </c>
      <c r="G40" s="19" t="s">
        <v>401</v>
      </c>
      <c r="H40" s="17" t="s">
        <v>129</v>
      </c>
      <c r="I40" s="26">
        <f>VLOOKUP(C40,供应链!E:J,6,0)</f>
        <v>0.92</v>
      </c>
      <c r="J40" s="17">
        <f>VLOOKUP(C40,供应链!E:H,4,0)</f>
        <v>287</v>
      </c>
      <c r="K40" s="17">
        <f>VLOOKUP(C40,供应链!E:K,7,0)</f>
        <v>0</v>
      </c>
      <c r="L40" s="18">
        <f>VLOOKUP(C40,供应链!E:I,5,0)</f>
        <v>9.00318181139178</v>
      </c>
      <c r="M40" s="27">
        <f t="shared" si="13"/>
        <v>0.0110471945826423</v>
      </c>
      <c r="N40" s="17">
        <v>1175</v>
      </c>
      <c r="O40" s="26">
        <v>0.0578723404255319</v>
      </c>
      <c r="P40" s="18">
        <v>64</v>
      </c>
      <c r="Q40" s="18">
        <v>6332.37</v>
      </c>
      <c r="R40" s="17">
        <v>109</v>
      </c>
      <c r="S40" s="17">
        <v>1282</v>
      </c>
      <c r="T40" s="17">
        <v>1272</v>
      </c>
      <c r="U40" s="26">
        <v>0.0440251572327044</v>
      </c>
      <c r="V40" s="18">
        <v>53</v>
      </c>
      <c r="W40" s="18">
        <v>4972.37</v>
      </c>
      <c r="X40" s="17">
        <v>109</v>
      </c>
      <c r="Y40" s="17">
        <v>1252</v>
      </c>
      <c r="Z40" s="17">
        <v>1298</v>
      </c>
      <c r="AA40" s="26">
        <v>0.0439137134052388</v>
      </c>
      <c r="AB40" s="18">
        <v>52</v>
      </c>
      <c r="AC40" s="18">
        <v>4828.69</v>
      </c>
      <c r="AD40" s="17">
        <v>109</v>
      </c>
      <c r="AE40" s="17">
        <v>1260</v>
      </c>
      <c r="AF40" s="17">
        <v>1243</v>
      </c>
      <c r="AG40" s="26">
        <v>0.0378117457763475</v>
      </c>
      <c r="AH40" s="18">
        <v>43</v>
      </c>
      <c r="AI40" s="18">
        <v>4058.31</v>
      </c>
      <c r="AJ40" s="17">
        <v>109</v>
      </c>
      <c r="AK40" s="17">
        <v>1259</v>
      </c>
      <c r="AL40" s="17">
        <v>1529</v>
      </c>
      <c r="AM40" s="26">
        <v>0.0287769784172662</v>
      </c>
      <c r="AN40" s="18">
        <v>43</v>
      </c>
      <c r="AO40" s="18">
        <v>3990</v>
      </c>
      <c r="AP40" s="17">
        <v>109</v>
      </c>
      <c r="AQ40" s="17">
        <v>1221</v>
      </c>
      <c r="AR40" s="17">
        <v>1810</v>
      </c>
      <c r="AS40" s="26">
        <v>0.0552486187845304</v>
      </c>
      <c r="AT40" s="18">
        <v>87</v>
      </c>
      <c r="AU40" s="18">
        <v>7831.59</v>
      </c>
      <c r="AV40" s="17">
        <v>109</v>
      </c>
      <c r="AW40" s="17">
        <v>1131</v>
      </c>
      <c r="AX40" s="17">
        <v>1460</v>
      </c>
      <c r="AY40" s="26">
        <v>0.0424657534246575</v>
      </c>
      <c r="AZ40" s="17">
        <v>52</v>
      </c>
      <c r="BA40" s="18">
        <v>4733.01</v>
      </c>
      <c r="BB40" s="17">
        <v>109</v>
      </c>
      <c r="BC40" s="17">
        <v>1076</v>
      </c>
      <c r="BD40" s="17">
        <v>1429</v>
      </c>
      <c r="BE40" s="32">
        <v>0.0580825752274318</v>
      </c>
      <c r="BF40" s="17">
        <v>76</v>
      </c>
      <c r="BG40" s="18">
        <v>6852.5</v>
      </c>
      <c r="BH40" s="17">
        <v>109</v>
      </c>
      <c r="BI40" s="17">
        <v>1035</v>
      </c>
      <c r="BJ40" s="17">
        <v>1567</v>
      </c>
      <c r="BK40" s="32">
        <v>0.0408423739629866</v>
      </c>
      <c r="BL40" s="18">
        <v>58</v>
      </c>
      <c r="BM40" s="18">
        <v>5195.44</v>
      </c>
      <c r="BN40" s="17">
        <v>109</v>
      </c>
      <c r="BO40" s="17">
        <v>1080</v>
      </c>
      <c r="BP40" s="17">
        <v>1719</v>
      </c>
      <c r="BQ40" s="32">
        <v>0.0477021524141943</v>
      </c>
      <c r="BR40" s="18">
        <v>73</v>
      </c>
      <c r="BS40" s="18">
        <v>6582.73</v>
      </c>
      <c r="BT40" s="17">
        <v>109</v>
      </c>
      <c r="BU40" s="18">
        <v>1029</v>
      </c>
      <c r="BV40" s="17">
        <v>1357</v>
      </c>
      <c r="BW40" s="32">
        <v>0.051584377302874</v>
      </c>
      <c r="BX40" s="18">
        <v>66</v>
      </c>
      <c r="BY40" s="18">
        <v>6173.66</v>
      </c>
      <c r="BZ40" s="17">
        <v>109</v>
      </c>
      <c r="CA40" s="18">
        <v>962</v>
      </c>
      <c r="CB40" s="18">
        <v>1330</v>
      </c>
      <c r="CC40" s="32">
        <v>0.0383458646616541</v>
      </c>
      <c r="CD40" s="18">
        <v>47</v>
      </c>
      <c r="CE40" s="18">
        <v>4338.66</v>
      </c>
      <c r="CF40" s="17">
        <v>109</v>
      </c>
      <c r="CG40" s="18">
        <v>931</v>
      </c>
      <c r="CH40" s="33">
        <v>1276</v>
      </c>
      <c r="CI40" s="32">
        <v>0.0431034482758621</v>
      </c>
      <c r="CJ40" s="18">
        <v>52</v>
      </c>
      <c r="CK40" s="18">
        <v>4899.03</v>
      </c>
      <c r="CL40" s="17">
        <v>109</v>
      </c>
      <c r="CM40" s="18">
        <v>886</v>
      </c>
      <c r="CN40" s="33">
        <v>1326</v>
      </c>
      <c r="CO40" s="32">
        <v>0.0535444947209653</v>
      </c>
      <c r="CP40" s="17">
        <v>61</v>
      </c>
      <c r="CQ40" s="18">
        <v>5449.4</v>
      </c>
      <c r="CR40" s="17">
        <v>109</v>
      </c>
      <c r="CS40" s="17">
        <v>824</v>
      </c>
      <c r="CT40" s="33">
        <v>1400</v>
      </c>
      <c r="CU40" s="32">
        <v>0.0464285714285714</v>
      </c>
      <c r="CV40" s="17">
        <v>61</v>
      </c>
      <c r="CW40" s="18">
        <v>5572.01</v>
      </c>
      <c r="CX40" s="17">
        <v>109</v>
      </c>
      <c r="CY40" s="17">
        <v>762</v>
      </c>
      <c r="CZ40" s="33">
        <v>1400</v>
      </c>
      <c r="DA40" s="32">
        <v>0.0464285714285714</v>
      </c>
      <c r="DB40" s="18">
        <v>49</v>
      </c>
      <c r="DC40" s="18">
        <v>4614.26</v>
      </c>
      <c r="DD40" s="17">
        <v>109</v>
      </c>
      <c r="DE40" s="18">
        <v>710</v>
      </c>
      <c r="DF40" s="33">
        <v>1302</v>
      </c>
      <c r="DG40" s="32">
        <v>0.054531490015361</v>
      </c>
      <c r="DH40" s="18">
        <v>67</v>
      </c>
      <c r="DI40" s="18">
        <v>6386</v>
      </c>
      <c r="DJ40" s="17">
        <v>109</v>
      </c>
      <c r="DK40" s="18">
        <v>710</v>
      </c>
      <c r="DL40" s="18">
        <v>1329</v>
      </c>
      <c r="DM40" s="26">
        <v>0.0421369450714823</v>
      </c>
      <c r="DN40" s="18">
        <v>51</v>
      </c>
      <c r="DO40" s="18">
        <v>4690.22</v>
      </c>
      <c r="DP40" s="17">
        <v>109</v>
      </c>
      <c r="DQ40" s="18">
        <v>497</v>
      </c>
      <c r="DR40" s="18">
        <v>1338</v>
      </c>
      <c r="DS40" s="26">
        <v>0.0351270553064275</v>
      </c>
      <c r="DT40" s="18">
        <v>44</v>
      </c>
      <c r="DU40" s="18">
        <v>4037.5</v>
      </c>
      <c r="DV40" s="17">
        <v>109</v>
      </c>
      <c r="DW40" s="18">
        <v>559</v>
      </c>
      <c r="DX40" s="18"/>
      <c r="DY40" s="26"/>
      <c r="DZ40" s="18">
        <v>25</v>
      </c>
      <c r="EA40" s="18">
        <v>2596.58</v>
      </c>
      <c r="EB40" s="17">
        <v>109</v>
      </c>
      <c r="EC40" s="18">
        <v>534</v>
      </c>
      <c r="ED40" s="18">
        <v>928</v>
      </c>
      <c r="EE40" s="26">
        <f t="shared" si="18"/>
        <v>0.0280172413793103</v>
      </c>
      <c r="EF40" s="17">
        <v>26</v>
      </c>
      <c r="EG40" s="18">
        <v>2713.27</v>
      </c>
      <c r="EH40" s="17">
        <v>109</v>
      </c>
      <c r="EI40" s="17">
        <v>980</v>
      </c>
      <c r="EJ40" s="18">
        <v>928</v>
      </c>
      <c r="EK40" s="26">
        <f t="shared" si="19"/>
        <v>0.0172413793103448</v>
      </c>
      <c r="EL40" s="17">
        <v>16</v>
      </c>
      <c r="EM40" s="18">
        <v>1700.04</v>
      </c>
      <c r="EN40" s="17">
        <v>109</v>
      </c>
      <c r="EO40" s="17">
        <v>980</v>
      </c>
      <c r="EP40" s="18">
        <v>928</v>
      </c>
      <c r="EQ40" s="26">
        <f t="shared" si="20"/>
        <v>0.0193965517241379</v>
      </c>
      <c r="ER40" s="17">
        <v>18</v>
      </c>
      <c r="ES40" s="18">
        <v>1924.74</v>
      </c>
      <c r="ET40" s="17">
        <v>109</v>
      </c>
      <c r="EU40" s="17">
        <v>980</v>
      </c>
      <c r="EV40" s="18">
        <v>3384</v>
      </c>
      <c r="EW40" s="26">
        <v>0.0041371158392435</v>
      </c>
      <c r="EX40" s="17">
        <v>14</v>
      </c>
      <c r="EY40" s="18">
        <v>1502.21</v>
      </c>
      <c r="EZ40" s="17">
        <v>109</v>
      </c>
      <c r="FA40" s="17">
        <v>980</v>
      </c>
      <c r="FB40" s="18">
        <v>1165</v>
      </c>
      <c r="FC40" s="26">
        <v>0.0111587982832618</v>
      </c>
      <c r="FD40" s="17">
        <v>12</v>
      </c>
      <c r="FE40" s="18">
        <v>1288</v>
      </c>
      <c r="FF40" s="17">
        <v>109</v>
      </c>
      <c r="FG40" s="17">
        <v>967</v>
      </c>
      <c r="FH40" s="18">
        <v>968</v>
      </c>
      <c r="FI40" s="26">
        <v>0.0134297520661157</v>
      </c>
      <c r="FJ40" s="18">
        <v>11</v>
      </c>
      <c r="FK40" s="18">
        <v>1181.77</v>
      </c>
      <c r="FL40" s="17">
        <v>109</v>
      </c>
      <c r="FM40" s="17">
        <v>957</v>
      </c>
      <c r="FN40" s="18">
        <v>839</v>
      </c>
      <c r="FO40" s="26">
        <v>0.0166865315852205</v>
      </c>
      <c r="FP40" s="18">
        <v>13</v>
      </c>
      <c r="FQ40" s="18">
        <v>1402.89</v>
      </c>
      <c r="FR40" s="17">
        <v>109</v>
      </c>
      <c r="FS40" s="17">
        <v>944</v>
      </c>
      <c r="FT40" s="18">
        <v>865</v>
      </c>
      <c r="FU40" s="26">
        <v>0.0138728323699422</v>
      </c>
      <c r="FV40" s="18">
        <v>12</v>
      </c>
      <c r="FW40" s="18">
        <v>1302</v>
      </c>
      <c r="FX40" s="17">
        <v>109</v>
      </c>
      <c r="FY40" s="18">
        <v>932</v>
      </c>
      <c r="FZ40" s="18">
        <v>940</v>
      </c>
      <c r="GA40" s="26">
        <v>0.0117021276595745</v>
      </c>
      <c r="GB40" s="18">
        <v>10</v>
      </c>
      <c r="GC40" s="18">
        <v>1064.2</v>
      </c>
      <c r="GD40" s="17">
        <v>109</v>
      </c>
      <c r="GE40" s="18">
        <v>925</v>
      </c>
      <c r="GF40" s="18">
        <v>863</v>
      </c>
      <c r="GG40" s="26">
        <v>0.0127462340672074</v>
      </c>
      <c r="GH40" s="17">
        <v>10</v>
      </c>
      <c r="GI40" s="18">
        <v>1065.53</v>
      </c>
      <c r="GJ40" s="17">
        <v>109</v>
      </c>
      <c r="GK40" s="18">
        <v>918</v>
      </c>
      <c r="GL40" s="18"/>
      <c r="GM40" s="26"/>
      <c r="GN40" s="17">
        <v>13</v>
      </c>
      <c r="GO40" s="18">
        <v>1371.99</v>
      </c>
      <c r="GP40" s="17">
        <v>109</v>
      </c>
      <c r="GQ40" s="17">
        <v>905</v>
      </c>
      <c r="GR40" s="17"/>
      <c r="GS40" s="17"/>
      <c r="GT40" s="17"/>
      <c r="GU40" s="17"/>
      <c r="GV40" s="17"/>
      <c r="GW40" s="17"/>
      <c r="GX40" s="17"/>
      <c r="GY40" s="17"/>
      <c r="GZ40" s="17"/>
      <c r="HA40" s="18"/>
      <c r="HB40" s="41"/>
      <c r="HC40" s="41"/>
      <c r="HD40" s="41"/>
      <c r="HE40" s="41"/>
      <c r="HF40" s="41"/>
      <c r="HG40" s="41"/>
      <c r="HH40" s="41"/>
      <c r="HI40" s="18"/>
      <c r="HJ40" s="41"/>
      <c r="HK40" s="41"/>
      <c r="HL40" s="41"/>
      <c r="HM40" s="18"/>
      <c r="HN40" s="18"/>
      <c r="HO40" s="18"/>
      <c r="HP40" s="18"/>
      <c r="HQ40" s="18">
        <f t="shared" si="14"/>
        <v>1279</v>
      </c>
      <c r="HR40" s="18">
        <f t="shared" si="15"/>
        <v>120650.97</v>
      </c>
      <c r="HS40" s="18">
        <f t="shared" si="16"/>
        <v>1279</v>
      </c>
      <c r="HT40" s="18">
        <f t="shared" si="17"/>
        <v>120650.97</v>
      </c>
      <c r="HU40" s="145"/>
      <c r="HV40" s="146"/>
    </row>
    <row r="41" ht="16.5" spans="1:230">
      <c r="A41" s="16" t="s">
        <v>133</v>
      </c>
      <c r="B41" s="17" t="s">
        <v>39</v>
      </c>
      <c r="C41" s="18">
        <v>6939962760186</v>
      </c>
      <c r="D41" s="18">
        <v>575258472478</v>
      </c>
      <c r="E41" s="18">
        <v>21063510001977</v>
      </c>
      <c r="F41" s="17" t="s">
        <v>204</v>
      </c>
      <c r="G41" s="19" t="s">
        <v>403</v>
      </c>
      <c r="H41" s="17" t="s">
        <v>129</v>
      </c>
      <c r="I41" s="26">
        <f>VLOOKUP(C41,供应链!E:J,6,0)</f>
        <v>0.88</v>
      </c>
      <c r="J41" s="17">
        <f>VLOOKUP(C41,供应链!E:H,4,0)</f>
        <v>302</v>
      </c>
      <c r="K41" s="17">
        <f>VLOOKUP(C41,供应链!E:K,7,0)</f>
        <v>0</v>
      </c>
      <c r="L41" s="18">
        <f>VLOOKUP(C41,供应链!E:I,5,0)</f>
        <v>21.9097630069785</v>
      </c>
      <c r="M41" s="27">
        <f t="shared" si="13"/>
        <v>0.00813640132669983</v>
      </c>
      <c r="N41" s="17">
        <v>498</v>
      </c>
      <c r="O41" s="26">
        <v>0.0200803212851406</v>
      </c>
      <c r="P41" s="18">
        <v>3</v>
      </c>
      <c r="Q41" s="18">
        <v>527.13</v>
      </c>
      <c r="R41" s="17">
        <v>159</v>
      </c>
      <c r="S41" s="17">
        <v>4596</v>
      </c>
      <c r="T41" s="17">
        <v>584</v>
      </c>
      <c r="U41" s="26">
        <v>0.0513698630136986</v>
      </c>
      <c r="V41" s="18">
        <v>29</v>
      </c>
      <c r="W41" s="18">
        <v>4051.21</v>
      </c>
      <c r="X41" s="17">
        <v>159</v>
      </c>
      <c r="Y41" s="17">
        <v>4560</v>
      </c>
      <c r="Z41" s="17">
        <v>719</v>
      </c>
      <c r="AA41" s="26">
        <v>0.0598052851182197</v>
      </c>
      <c r="AB41" s="18">
        <v>41</v>
      </c>
      <c r="AC41" s="18">
        <v>5745.09</v>
      </c>
      <c r="AD41" s="17">
        <v>159</v>
      </c>
      <c r="AE41" s="17">
        <v>4478</v>
      </c>
      <c r="AF41" s="17">
        <v>736</v>
      </c>
      <c r="AG41" s="26">
        <v>0.0652173913043478</v>
      </c>
      <c r="AH41" s="18">
        <v>44</v>
      </c>
      <c r="AI41" s="18">
        <v>6179.18</v>
      </c>
      <c r="AJ41" s="17">
        <v>159</v>
      </c>
      <c r="AK41" s="17">
        <v>4458</v>
      </c>
      <c r="AL41" s="17">
        <v>1051</v>
      </c>
      <c r="AM41" s="26">
        <v>0.0390104662226451</v>
      </c>
      <c r="AN41" s="18">
        <v>36</v>
      </c>
      <c r="AO41" s="18">
        <v>5023.34</v>
      </c>
      <c r="AP41" s="17">
        <v>159</v>
      </c>
      <c r="AQ41" s="17">
        <v>4432</v>
      </c>
      <c r="AR41" s="17">
        <v>983</v>
      </c>
      <c r="AS41" s="26">
        <v>0.0773143438453713</v>
      </c>
      <c r="AT41" s="18">
        <v>70</v>
      </c>
      <c r="AU41" s="18">
        <v>10050.28</v>
      </c>
      <c r="AV41" s="17">
        <v>159</v>
      </c>
      <c r="AW41" s="17">
        <v>4264</v>
      </c>
      <c r="AX41" s="17">
        <v>865</v>
      </c>
      <c r="AY41" s="26">
        <v>0.069364161849711</v>
      </c>
      <c r="AZ41" s="17">
        <v>55</v>
      </c>
      <c r="BA41" s="18">
        <v>7913.47</v>
      </c>
      <c r="BB41" s="17">
        <v>159</v>
      </c>
      <c r="BC41" s="17">
        <v>4176</v>
      </c>
      <c r="BD41" s="17">
        <v>714</v>
      </c>
      <c r="BE41" s="32">
        <v>0.0630252100840336</v>
      </c>
      <c r="BF41" s="17">
        <v>42</v>
      </c>
      <c r="BG41" s="18">
        <v>5937.65</v>
      </c>
      <c r="BH41" s="17">
        <v>159</v>
      </c>
      <c r="BI41" s="17">
        <v>4260</v>
      </c>
      <c r="BJ41" s="17">
        <v>642</v>
      </c>
      <c r="BK41" s="32">
        <v>0.059190031152648</v>
      </c>
      <c r="BL41" s="18">
        <v>36</v>
      </c>
      <c r="BM41" s="18">
        <v>5071.36</v>
      </c>
      <c r="BN41" s="17">
        <v>159</v>
      </c>
      <c r="BO41" s="17">
        <v>4186</v>
      </c>
      <c r="BP41" s="17">
        <v>695</v>
      </c>
      <c r="BQ41" s="32">
        <v>0.0762589928057554</v>
      </c>
      <c r="BR41" s="18">
        <v>51</v>
      </c>
      <c r="BS41" s="18">
        <v>7308.38</v>
      </c>
      <c r="BT41" s="17">
        <v>159</v>
      </c>
      <c r="BU41" s="18">
        <v>4084</v>
      </c>
      <c r="BV41" s="17">
        <v>610</v>
      </c>
      <c r="BW41" s="32">
        <v>0.0360655737704918</v>
      </c>
      <c r="BX41" s="18">
        <v>20</v>
      </c>
      <c r="BY41" s="18">
        <v>3067.82</v>
      </c>
      <c r="BZ41" s="17">
        <v>159</v>
      </c>
      <c r="CA41" s="18">
        <v>4044</v>
      </c>
      <c r="CB41" s="18">
        <v>459</v>
      </c>
      <c r="CC41" s="32">
        <v>0.0457516339869281</v>
      </c>
      <c r="CD41" s="18">
        <v>20</v>
      </c>
      <c r="CE41" s="18">
        <v>3135.71</v>
      </c>
      <c r="CF41" s="17">
        <v>159</v>
      </c>
      <c r="CG41" s="18">
        <v>4000</v>
      </c>
      <c r="CH41" s="33">
        <v>506</v>
      </c>
      <c r="CI41" s="32">
        <v>0.0434782608695652</v>
      </c>
      <c r="CJ41" s="18">
        <v>20</v>
      </c>
      <c r="CK41" s="18">
        <v>3065.79</v>
      </c>
      <c r="CL41" s="17">
        <v>159</v>
      </c>
      <c r="CM41" s="18">
        <v>3958</v>
      </c>
      <c r="CN41" s="33">
        <v>542</v>
      </c>
      <c r="CO41" s="32">
        <v>0.0461254612546125</v>
      </c>
      <c r="CP41" s="17">
        <v>25</v>
      </c>
      <c r="CQ41" s="18">
        <v>3854.77</v>
      </c>
      <c r="CR41" s="17">
        <v>159</v>
      </c>
      <c r="CS41" s="17">
        <v>3908</v>
      </c>
      <c r="CT41" s="33">
        <v>588</v>
      </c>
      <c r="CU41" s="32">
        <v>0.0731292517006803</v>
      </c>
      <c r="CV41" s="17">
        <v>42</v>
      </c>
      <c r="CW41" s="18">
        <v>6404.32</v>
      </c>
      <c r="CX41" s="17">
        <v>159</v>
      </c>
      <c r="CY41" s="17">
        <v>3738</v>
      </c>
      <c r="CZ41" s="33">
        <v>588</v>
      </c>
      <c r="DA41" s="32">
        <v>0.0731292517006803</v>
      </c>
      <c r="DB41" s="18">
        <v>41</v>
      </c>
      <c r="DC41" s="18">
        <v>6299.11</v>
      </c>
      <c r="DD41" s="17">
        <v>159</v>
      </c>
      <c r="DE41" s="18">
        <v>3650</v>
      </c>
      <c r="DF41" s="33">
        <v>652</v>
      </c>
      <c r="DG41" s="32">
        <v>0.0690184049079755</v>
      </c>
      <c r="DH41" s="18">
        <v>40</v>
      </c>
      <c r="DI41" s="18">
        <v>6129.6</v>
      </c>
      <c r="DJ41" s="17">
        <v>159</v>
      </c>
      <c r="DK41" s="18">
        <v>3650</v>
      </c>
      <c r="DL41" s="18">
        <v>945</v>
      </c>
      <c r="DM41" s="26">
        <v>0.0624338624338624</v>
      </c>
      <c r="DN41" s="18">
        <v>52</v>
      </c>
      <c r="DO41" s="18">
        <v>7945.52</v>
      </c>
      <c r="DP41" s="17">
        <v>159</v>
      </c>
      <c r="DQ41" s="18">
        <v>3040</v>
      </c>
      <c r="DR41" s="18">
        <v>812</v>
      </c>
      <c r="DS41" s="26">
        <v>0.0701970443349754</v>
      </c>
      <c r="DT41" s="18">
        <v>53</v>
      </c>
      <c r="DU41" s="18">
        <v>8034.27</v>
      </c>
      <c r="DV41" s="17">
        <v>159</v>
      </c>
      <c r="DW41" s="18">
        <v>3454</v>
      </c>
      <c r="DX41" s="18"/>
      <c r="DY41" s="26"/>
      <c r="DZ41" s="18">
        <v>62</v>
      </c>
      <c r="EA41" s="18">
        <v>9586.93</v>
      </c>
      <c r="EB41" s="17">
        <v>159</v>
      </c>
      <c r="EC41" s="18">
        <v>3376</v>
      </c>
      <c r="ED41" s="18">
        <v>409</v>
      </c>
      <c r="EE41" s="26">
        <f t="shared" si="18"/>
        <v>0.100244498777506</v>
      </c>
      <c r="EF41" s="17">
        <v>41</v>
      </c>
      <c r="EG41" s="18">
        <v>6281.55</v>
      </c>
      <c r="EH41" s="17">
        <v>159</v>
      </c>
      <c r="EI41" s="17">
        <v>3156</v>
      </c>
      <c r="EJ41" s="18">
        <v>409</v>
      </c>
      <c r="EK41" s="26">
        <f t="shared" si="19"/>
        <v>0.0880195599022005</v>
      </c>
      <c r="EL41" s="17">
        <v>36</v>
      </c>
      <c r="EM41" s="18">
        <v>5507.17</v>
      </c>
      <c r="EN41" s="17">
        <v>159</v>
      </c>
      <c r="EO41" s="17">
        <v>3156</v>
      </c>
      <c r="EP41" s="18">
        <v>409</v>
      </c>
      <c r="EQ41" s="26">
        <f t="shared" si="20"/>
        <v>0.0440097799511002</v>
      </c>
      <c r="ER41" s="17">
        <v>18</v>
      </c>
      <c r="ES41" s="18">
        <v>2774.21</v>
      </c>
      <c r="ET41" s="17">
        <v>159</v>
      </c>
      <c r="EU41" s="17">
        <v>3156</v>
      </c>
      <c r="EV41" s="18">
        <v>1509</v>
      </c>
      <c r="EW41" s="26">
        <v>0.0112657388999337</v>
      </c>
      <c r="EX41" s="17">
        <v>17</v>
      </c>
      <c r="EY41" s="18">
        <v>2421.84</v>
      </c>
      <c r="EZ41" s="17">
        <v>159</v>
      </c>
      <c r="FA41" s="17">
        <v>3156</v>
      </c>
      <c r="FB41" s="18">
        <v>377</v>
      </c>
      <c r="FC41" s="26">
        <v>0.0185676392572944</v>
      </c>
      <c r="FD41" s="17">
        <v>5</v>
      </c>
      <c r="FE41" s="18">
        <v>700.56</v>
      </c>
      <c r="FF41" s="17">
        <v>159</v>
      </c>
      <c r="FG41" s="17">
        <v>3142</v>
      </c>
      <c r="FH41" s="18">
        <v>350</v>
      </c>
      <c r="FI41" s="26">
        <v>0.0342857142857143</v>
      </c>
      <c r="FJ41" s="18">
        <v>13</v>
      </c>
      <c r="FK41" s="18">
        <v>1827.49</v>
      </c>
      <c r="FL41" s="17">
        <v>159</v>
      </c>
      <c r="FM41" s="17">
        <v>3114</v>
      </c>
      <c r="FN41" s="18">
        <v>371</v>
      </c>
      <c r="FO41" s="26">
        <v>0.0107816711590297</v>
      </c>
      <c r="FP41" s="18">
        <v>4</v>
      </c>
      <c r="FQ41" s="18">
        <v>556</v>
      </c>
      <c r="FR41" s="17">
        <v>159</v>
      </c>
      <c r="FS41" s="17">
        <v>3106</v>
      </c>
      <c r="FT41" s="18">
        <v>372</v>
      </c>
      <c r="FU41" s="26">
        <v>0.0268817204301075</v>
      </c>
      <c r="FV41" s="18">
        <v>9</v>
      </c>
      <c r="FW41" s="18">
        <v>1266.4</v>
      </c>
      <c r="FX41" s="17">
        <v>159</v>
      </c>
      <c r="FY41" s="18">
        <v>3090</v>
      </c>
      <c r="FZ41" s="18">
        <v>380</v>
      </c>
      <c r="GA41" s="26">
        <v>0.0263157894736842</v>
      </c>
      <c r="GB41" s="18">
        <v>9</v>
      </c>
      <c r="GC41" s="18">
        <v>1252.69</v>
      </c>
      <c r="GD41" s="17">
        <v>159</v>
      </c>
      <c r="GE41" s="18">
        <v>3070</v>
      </c>
      <c r="GF41" s="18">
        <v>351</v>
      </c>
      <c r="GG41" s="26">
        <v>0.0170940170940171</v>
      </c>
      <c r="GH41" s="17">
        <v>3</v>
      </c>
      <c r="GI41" s="18">
        <v>412.59</v>
      </c>
      <c r="GJ41" s="17">
        <v>159</v>
      </c>
      <c r="GK41" s="18">
        <v>3064</v>
      </c>
      <c r="GL41" s="18"/>
      <c r="GM41" s="26"/>
      <c r="GN41" s="17">
        <v>5</v>
      </c>
      <c r="GO41" s="18">
        <v>685</v>
      </c>
      <c r="GP41" s="17">
        <v>159</v>
      </c>
      <c r="GQ41" s="17">
        <v>3060</v>
      </c>
      <c r="GR41" s="17"/>
      <c r="GS41" s="17"/>
      <c r="GT41" s="17"/>
      <c r="GU41" s="17"/>
      <c r="GV41" s="17"/>
      <c r="GW41" s="17"/>
      <c r="GX41" s="17"/>
      <c r="GY41" s="17"/>
      <c r="GZ41" s="17"/>
      <c r="HA41" s="16"/>
      <c r="HB41" s="16"/>
      <c r="HC41" s="16"/>
      <c r="HD41" s="16"/>
      <c r="HE41" s="41"/>
      <c r="HF41" s="41"/>
      <c r="HG41" s="41"/>
      <c r="HH41" s="41"/>
      <c r="HI41" s="18"/>
      <c r="HJ41" s="41"/>
      <c r="HK41" s="41"/>
      <c r="HL41" s="41"/>
      <c r="HM41" s="18"/>
      <c r="HN41" s="18"/>
      <c r="HO41" s="18"/>
      <c r="HP41" s="18"/>
      <c r="HQ41" s="18">
        <f t="shared" si="14"/>
        <v>942</v>
      </c>
      <c r="HR41" s="18">
        <f t="shared" si="15"/>
        <v>139016.43</v>
      </c>
      <c r="HS41" s="18">
        <f t="shared" si="16"/>
        <v>942</v>
      </c>
      <c r="HT41" s="18">
        <f t="shared" si="17"/>
        <v>139016.43</v>
      </c>
      <c r="HU41" s="145"/>
      <c r="HV41" s="146"/>
    </row>
    <row r="42" ht="16.5" spans="1:230">
      <c r="A42" s="16"/>
      <c r="B42" s="20" t="s">
        <v>39</v>
      </c>
      <c r="C42" s="18">
        <v>6939962763712</v>
      </c>
      <c r="D42" s="18">
        <v>598982766491</v>
      </c>
      <c r="E42" s="18">
        <v>21063510002456</v>
      </c>
      <c r="F42" s="17" t="s">
        <v>359</v>
      </c>
      <c r="G42" s="19"/>
      <c r="H42" s="17" t="s">
        <v>129</v>
      </c>
      <c r="I42" s="26">
        <f>VLOOKUP(C42,供应链!E:J,6,0)</f>
        <v>0</v>
      </c>
      <c r="J42" s="17">
        <f>VLOOKUP(C42,供应链!E:H,4,0)</f>
        <v>0</v>
      </c>
      <c r="K42" s="17">
        <f>VLOOKUP(C42,供应链!E:K,7,0)</f>
        <v>0</v>
      </c>
      <c r="L42" s="18" t="str">
        <f>VLOOKUP(C42,供应链!E:I,5,0)</f>
        <v>-</v>
      </c>
      <c r="M42" s="27">
        <f t="shared" si="13"/>
        <v>0.000440505804311774</v>
      </c>
      <c r="N42" s="17">
        <v>121</v>
      </c>
      <c r="O42" s="26">
        <v>0</v>
      </c>
      <c r="P42" s="18">
        <v>0</v>
      </c>
      <c r="Q42" s="18">
        <v>0</v>
      </c>
      <c r="R42" s="17">
        <v>99</v>
      </c>
      <c r="S42" s="17">
        <v>162</v>
      </c>
      <c r="T42" s="17">
        <v>132</v>
      </c>
      <c r="U42" s="26">
        <v>0.0303030303030303</v>
      </c>
      <c r="V42" s="18">
        <v>4</v>
      </c>
      <c r="W42" s="18">
        <v>377.06</v>
      </c>
      <c r="X42" s="17">
        <v>99</v>
      </c>
      <c r="Y42" s="17">
        <v>163</v>
      </c>
      <c r="Z42" s="17">
        <v>117</v>
      </c>
      <c r="AA42" s="26">
        <v>0.00854700854700855</v>
      </c>
      <c r="AB42" s="18">
        <v>1</v>
      </c>
      <c r="AC42" s="18">
        <v>99</v>
      </c>
      <c r="AD42" s="17">
        <v>99</v>
      </c>
      <c r="AE42" s="17">
        <v>162</v>
      </c>
      <c r="AF42" s="17">
        <v>142</v>
      </c>
      <c r="AG42" s="26">
        <v>0.0211267605633803</v>
      </c>
      <c r="AH42" s="18">
        <v>2</v>
      </c>
      <c r="AI42" s="18">
        <v>188</v>
      </c>
      <c r="AJ42" s="17">
        <v>99</v>
      </c>
      <c r="AK42" s="17">
        <v>160</v>
      </c>
      <c r="AL42" s="17">
        <v>128</v>
      </c>
      <c r="AM42" s="26">
        <v>0.015625</v>
      </c>
      <c r="AN42" s="18">
        <v>2</v>
      </c>
      <c r="AO42" s="18">
        <v>188</v>
      </c>
      <c r="AP42" s="17">
        <v>99</v>
      </c>
      <c r="AQ42" s="17">
        <v>158</v>
      </c>
      <c r="AR42" s="17">
        <v>146</v>
      </c>
      <c r="AS42" s="26">
        <v>0.0205479452054795</v>
      </c>
      <c r="AT42" s="18">
        <v>3</v>
      </c>
      <c r="AU42" s="18">
        <v>272</v>
      </c>
      <c r="AV42" s="17">
        <v>99</v>
      </c>
      <c r="AW42" s="17">
        <v>155</v>
      </c>
      <c r="AX42" s="17">
        <v>116</v>
      </c>
      <c r="AY42" s="26">
        <v>0.00862068965517241</v>
      </c>
      <c r="AZ42" s="17">
        <v>1</v>
      </c>
      <c r="BA42" s="18">
        <v>99</v>
      </c>
      <c r="BB42" s="17">
        <v>99</v>
      </c>
      <c r="BC42" s="17">
        <v>154</v>
      </c>
      <c r="BD42" s="17">
        <v>106</v>
      </c>
      <c r="BE42" s="32">
        <v>0.0188679245283019</v>
      </c>
      <c r="BF42" s="17">
        <v>2</v>
      </c>
      <c r="BG42" s="18">
        <v>198</v>
      </c>
      <c r="BH42" s="17">
        <v>99</v>
      </c>
      <c r="BI42" s="17">
        <v>152</v>
      </c>
      <c r="BJ42" s="17">
        <v>111</v>
      </c>
      <c r="BK42" s="32">
        <v>0.0630630630630631</v>
      </c>
      <c r="BL42" s="18">
        <v>7</v>
      </c>
      <c r="BM42" s="18">
        <v>664.67</v>
      </c>
      <c r="BN42" s="17">
        <v>99</v>
      </c>
      <c r="BO42" s="17">
        <v>145</v>
      </c>
      <c r="BP42" s="17">
        <v>110</v>
      </c>
      <c r="BQ42" s="32">
        <v>0.00909090909090909</v>
      </c>
      <c r="BR42" s="18">
        <v>1</v>
      </c>
      <c r="BS42" s="18">
        <v>99</v>
      </c>
      <c r="BT42" s="17">
        <v>99</v>
      </c>
      <c r="BU42" s="18">
        <v>144</v>
      </c>
      <c r="BV42" s="17">
        <v>151</v>
      </c>
      <c r="BW42" s="32">
        <v>0.00662251655629139</v>
      </c>
      <c r="BX42" s="18">
        <v>1</v>
      </c>
      <c r="BY42" s="18">
        <v>99</v>
      </c>
      <c r="BZ42" s="17">
        <v>99</v>
      </c>
      <c r="CA42" s="18">
        <v>143</v>
      </c>
      <c r="CB42" s="18">
        <v>132</v>
      </c>
      <c r="CC42" s="32">
        <v>0.0303030303030303</v>
      </c>
      <c r="CD42" s="18">
        <v>4</v>
      </c>
      <c r="CE42" s="18">
        <v>381</v>
      </c>
      <c r="CF42" s="17">
        <v>99</v>
      </c>
      <c r="CG42" s="18">
        <v>139</v>
      </c>
      <c r="CH42" s="33">
        <v>116</v>
      </c>
      <c r="CI42" s="32">
        <v>0.00862068965517241</v>
      </c>
      <c r="CJ42" s="18">
        <v>1</v>
      </c>
      <c r="CK42" s="18">
        <v>99</v>
      </c>
      <c r="CL42" s="17">
        <v>99</v>
      </c>
      <c r="CM42" s="18">
        <v>138</v>
      </c>
      <c r="CN42" s="33">
        <v>114</v>
      </c>
      <c r="CO42" s="32">
        <v>0.0526315789473684</v>
      </c>
      <c r="CP42" s="17">
        <v>6</v>
      </c>
      <c r="CQ42" s="18">
        <v>584</v>
      </c>
      <c r="CR42" s="17">
        <v>99</v>
      </c>
      <c r="CS42" s="17">
        <v>132</v>
      </c>
      <c r="CT42" s="33">
        <v>112</v>
      </c>
      <c r="CU42" s="32">
        <v>0.0178571428571429</v>
      </c>
      <c r="CV42" s="17">
        <v>2</v>
      </c>
      <c r="CW42" s="18">
        <v>195.96</v>
      </c>
      <c r="CX42" s="17">
        <v>99</v>
      </c>
      <c r="CY42" s="17">
        <v>130</v>
      </c>
      <c r="CZ42" s="33">
        <v>112</v>
      </c>
      <c r="DA42" s="32">
        <v>0.0178571428571429</v>
      </c>
      <c r="DB42" s="18">
        <v>2</v>
      </c>
      <c r="DC42" s="18">
        <v>188</v>
      </c>
      <c r="DD42" s="17">
        <v>99</v>
      </c>
      <c r="DE42" s="18">
        <v>128</v>
      </c>
      <c r="DF42" s="33">
        <v>110</v>
      </c>
      <c r="DG42" s="32">
        <v>0.00909090909090909</v>
      </c>
      <c r="DH42" s="18">
        <v>1</v>
      </c>
      <c r="DI42" s="18">
        <v>99</v>
      </c>
      <c r="DJ42" s="17">
        <v>99</v>
      </c>
      <c r="DK42" s="18">
        <v>128</v>
      </c>
      <c r="DL42" s="18">
        <v>122</v>
      </c>
      <c r="DM42" s="26">
        <v>0.0163934426229508</v>
      </c>
      <c r="DN42" s="18">
        <v>2</v>
      </c>
      <c r="DO42" s="18">
        <v>198</v>
      </c>
      <c r="DP42" s="17">
        <v>99</v>
      </c>
      <c r="DQ42" s="18">
        <v>107</v>
      </c>
      <c r="DR42" s="18">
        <v>112</v>
      </c>
      <c r="DS42" s="26">
        <v>0.00892857142857143</v>
      </c>
      <c r="DT42" s="18">
        <v>1</v>
      </c>
      <c r="DU42" s="18">
        <v>99</v>
      </c>
      <c r="DV42" s="17">
        <v>99</v>
      </c>
      <c r="DW42" s="18">
        <v>124</v>
      </c>
      <c r="DX42" s="18"/>
      <c r="DY42" s="26"/>
      <c r="DZ42" s="18">
        <v>0</v>
      </c>
      <c r="EA42" s="18">
        <v>0</v>
      </c>
      <c r="EB42" s="17">
        <v>99</v>
      </c>
      <c r="EC42" s="18">
        <v>124</v>
      </c>
      <c r="ED42" s="18">
        <v>50</v>
      </c>
      <c r="EE42" s="26">
        <f t="shared" si="18"/>
        <v>0.06</v>
      </c>
      <c r="EF42" s="17">
        <v>3</v>
      </c>
      <c r="EG42" s="18">
        <v>285.41</v>
      </c>
      <c r="EH42" s="17">
        <v>99</v>
      </c>
      <c r="EI42" s="17">
        <v>118</v>
      </c>
      <c r="EJ42" s="18">
        <v>50</v>
      </c>
      <c r="EK42" s="26">
        <f t="shared" si="19"/>
        <v>0.04</v>
      </c>
      <c r="EL42" s="17">
        <v>2</v>
      </c>
      <c r="EM42" s="18">
        <v>198</v>
      </c>
      <c r="EN42" s="17">
        <v>99</v>
      </c>
      <c r="EO42" s="17">
        <v>118</v>
      </c>
      <c r="EP42" s="18">
        <v>50</v>
      </c>
      <c r="EQ42" s="26">
        <f t="shared" si="20"/>
        <v>0.02</v>
      </c>
      <c r="ER42" s="17">
        <v>1</v>
      </c>
      <c r="ES42" s="18">
        <v>99</v>
      </c>
      <c r="ET42" s="17">
        <v>99</v>
      </c>
      <c r="EU42" s="17">
        <v>118</v>
      </c>
      <c r="EV42" s="18">
        <v>60</v>
      </c>
      <c r="EW42" s="26">
        <v>0</v>
      </c>
      <c r="EX42" s="17">
        <v>0</v>
      </c>
      <c r="EY42" s="18">
        <v>0</v>
      </c>
      <c r="EZ42" s="17">
        <v>99</v>
      </c>
      <c r="FA42" s="17">
        <v>118</v>
      </c>
      <c r="FB42" s="18">
        <v>58</v>
      </c>
      <c r="FC42" s="26">
        <v>0.0172413793103448</v>
      </c>
      <c r="FD42" s="17">
        <v>1</v>
      </c>
      <c r="FE42" s="18">
        <v>99</v>
      </c>
      <c r="FF42" s="17">
        <v>99</v>
      </c>
      <c r="FG42" s="17">
        <v>117</v>
      </c>
      <c r="FH42" s="18">
        <v>72</v>
      </c>
      <c r="FI42" s="26">
        <v>0</v>
      </c>
      <c r="FJ42" s="18">
        <v>0</v>
      </c>
      <c r="FK42" s="18">
        <v>0</v>
      </c>
      <c r="FL42" s="17">
        <v>99</v>
      </c>
      <c r="FM42" s="17">
        <v>117</v>
      </c>
      <c r="FN42" s="18">
        <v>52</v>
      </c>
      <c r="FO42" s="26">
        <v>0.0192307692307692</v>
      </c>
      <c r="FP42" s="18">
        <v>1</v>
      </c>
      <c r="FQ42" s="18">
        <v>99</v>
      </c>
      <c r="FR42" s="17">
        <v>99</v>
      </c>
      <c r="FS42" s="17">
        <v>116</v>
      </c>
      <c r="FT42" s="18">
        <v>50</v>
      </c>
      <c r="FU42" s="26">
        <v>0</v>
      </c>
      <c r="FV42" s="18">
        <v>0</v>
      </c>
      <c r="FW42" s="18">
        <v>0</v>
      </c>
      <c r="FX42" s="17">
        <v>99</v>
      </c>
      <c r="FY42" s="18">
        <v>116</v>
      </c>
      <c r="FZ42" s="18">
        <v>62</v>
      </c>
      <c r="GA42" s="26">
        <v>0</v>
      </c>
      <c r="GB42" s="18">
        <v>0</v>
      </c>
      <c r="GC42" s="18">
        <v>0</v>
      </c>
      <c r="GD42" s="17">
        <v>99</v>
      </c>
      <c r="GE42" s="18">
        <v>116</v>
      </c>
      <c r="GF42" s="18">
        <v>59</v>
      </c>
      <c r="GG42" s="26">
        <v>0</v>
      </c>
      <c r="GH42" s="17">
        <v>0</v>
      </c>
      <c r="GI42" s="18">
        <v>0</v>
      </c>
      <c r="GJ42" s="17">
        <v>99</v>
      </c>
      <c r="GK42" s="18">
        <v>116</v>
      </c>
      <c r="GL42" s="18"/>
      <c r="GM42" s="26"/>
      <c r="GN42" s="17">
        <v>0</v>
      </c>
      <c r="GO42" s="18">
        <v>0</v>
      </c>
      <c r="GP42" s="17">
        <v>99</v>
      </c>
      <c r="GQ42" s="17">
        <v>116</v>
      </c>
      <c r="GR42" s="17"/>
      <c r="GS42" s="17"/>
      <c r="GT42" s="17"/>
      <c r="GU42" s="17"/>
      <c r="GV42" s="17"/>
      <c r="GW42" s="17"/>
      <c r="GX42" s="17"/>
      <c r="GY42" s="17"/>
      <c r="GZ42" s="17"/>
      <c r="HA42" s="16"/>
      <c r="HB42" s="16"/>
      <c r="HC42" s="16"/>
      <c r="HD42" s="16"/>
      <c r="HE42" s="41"/>
      <c r="HF42" s="41"/>
      <c r="HG42" s="41"/>
      <c r="HH42" s="41"/>
      <c r="HI42" s="18"/>
      <c r="HJ42" s="41"/>
      <c r="HK42" s="41"/>
      <c r="HL42" s="41"/>
      <c r="HM42" s="18"/>
      <c r="HN42" s="18"/>
      <c r="HO42" s="18"/>
      <c r="HP42" s="18"/>
      <c r="HQ42" s="18">
        <f t="shared" si="14"/>
        <v>51</v>
      </c>
      <c r="HR42" s="18">
        <f t="shared" si="15"/>
        <v>4908.1</v>
      </c>
      <c r="HS42" s="18">
        <f t="shared" si="16"/>
        <v>51</v>
      </c>
      <c r="HT42" s="18">
        <f t="shared" si="17"/>
        <v>4908.1</v>
      </c>
      <c r="HU42" s="145"/>
      <c r="HV42" s="146"/>
    </row>
    <row r="43" ht="16.5" spans="1:230">
      <c r="A43" s="16"/>
      <c r="B43" s="20" t="s">
        <v>39</v>
      </c>
      <c r="C43" s="18">
        <v>6939962765129</v>
      </c>
      <c r="D43" s="18">
        <v>601209530099</v>
      </c>
      <c r="E43" s="18">
        <v>21063510002596</v>
      </c>
      <c r="F43" s="17" t="s">
        <v>206</v>
      </c>
      <c r="G43" s="19"/>
      <c r="H43" s="17" t="s">
        <v>129</v>
      </c>
      <c r="I43" s="26">
        <f>VLOOKUP(C43,供应链!E:J,6,0)</f>
        <v>1</v>
      </c>
      <c r="J43" s="17">
        <f>VLOOKUP(C43,供应链!E:H,4,0)</f>
        <v>605</v>
      </c>
      <c r="K43" s="17">
        <f>VLOOKUP(C43,供应链!E:K,7,0)</f>
        <v>200</v>
      </c>
      <c r="L43" s="18">
        <f>VLOOKUP(C43,供应链!E:I,5,0)</f>
        <v>41.1587982832618</v>
      </c>
      <c r="M43" s="27">
        <f t="shared" si="13"/>
        <v>0.00243573797678275</v>
      </c>
      <c r="N43" s="17">
        <v>720</v>
      </c>
      <c r="O43" s="26">
        <v>0.0277777777777778</v>
      </c>
      <c r="P43" s="18">
        <v>20</v>
      </c>
      <c r="Q43" s="18">
        <v>2069.73</v>
      </c>
      <c r="R43" s="17">
        <v>129</v>
      </c>
      <c r="S43" s="17">
        <v>998</v>
      </c>
      <c r="T43" s="17">
        <v>778</v>
      </c>
      <c r="U43" s="26">
        <v>0.0167095115681234</v>
      </c>
      <c r="V43" s="18">
        <v>7</v>
      </c>
      <c r="W43" s="18">
        <v>863.39</v>
      </c>
      <c r="X43" s="17">
        <v>129</v>
      </c>
      <c r="Y43" s="17">
        <v>1043</v>
      </c>
      <c r="Z43" s="17">
        <v>837</v>
      </c>
      <c r="AA43" s="26">
        <v>0.021505376344086</v>
      </c>
      <c r="AB43" s="18">
        <v>15</v>
      </c>
      <c r="AC43" s="18">
        <v>1759.85</v>
      </c>
      <c r="AD43" s="17">
        <v>129</v>
      </c>
      <c r="AE43" s="17">
        <v>988</v>
      </c>
      <c r="AF43" s="17">
        <v>747</v>
      </c>
      <c r="AG43" s="26">
        <v>0.0200803212851406</v>
      </c>
      <c r="AH43" s="18">
        <v>13</v>
      </c>
      <c r="AI43" s="18">
        <v>1551.24</v>
      </c>
      <c r="AJ43" s="17">
        <v>129</v>
      </c>
      <c r="AK43" s="17">
        <v>965</v>
      </c>
      <c r="AL43" s="17">
        <v>870</v>
      </c>
      <c r="AM43" s="26">
        <v>0.0103448275862069</v>
      </c>
      <c r="AN43" s="18">
        <v>3</v>
      </c>
      <c r="AO43" s="18">
        <v>341.2</v>
      </c>
      <c r="AP43" s="17">
        <v>129</v>
      </c>
      <c r="AQ43" s="17">
        <v>984</v>
      </c>
      <c r="AR43" s="17">
        <v>808</v>
      </c>
      <c r="AS43" s="26">
        <v>0.0198019801980198</v>
      </c>
      <c r="AT43" s="18">
        <v>15</v>
      </c>
      <c r="AU43" s="18">
        <v>1832.94</v>
      </c>
      <c r="AV43" s="17">
        <v>129</v>
      </c>
      <c r="AW43" s="17">
        <v>969</v>
      </c>
      <c r="AX43" s="17">
        <v>537</v>
      </c>
      <c r="AY43" s="26">
        <v>0.0074487895716946</v>
      </c>
      <c r="AZ43" s="17">
        <v>2</v>
      </c>
      <c r="BA43" s="18">
        <v>259.27</v>
      </c>
      <c r="BB43" s="17">
        <v>129</v>
      </c>
      <c r="BC43" s="17">
        <v>981</v>
      </c>
      <c r="BD43" s="17">
        <v>467</v>
      </c>
      <c r="BE43" s="32">
        <v>0.012847965738758</v>
      </c>
      <c r="BF43" s="17">
        <v>4</v>
      </c>
      <c r="BG43" s="18">
        <v>474.28</v>
      </c>
      <c r="BH43" s="17">
        <v>129</v>
      </c>
      <c r="BI43" s="17">
        <v>983</v>
      </c>
      <c r="BJ43" s="17">
        <v>474</v>
      </c>
      <c r="BK43" s="32">
        <v>0.029535864978903</v>
      </c>
      <c r="BL43" s="18">
        <v>14</v>
      </c>
      <c r="BM43" s="18">
        <v>1632.22</v>
      </c>
      <c r="BN43" s="17">
        <v>129</v>
      </c>
      <c r="BO43" s="17">
        <v>993</v>
      </c>
      <c r="BP43" s="17">
        <v>580</v>
      </c>
      <c r="BQ43" s="32">
        <v>0.0189655172413793</v>
      </c>
      <c r="BR43" s="18">
        <v>9</v>
      </c>
      <c r="BS43" s="18">
        <v>1098.54</v>
      </c>
      <c r="BT43" s="17">
        <v>129</v>
      </c>
      <c r="BU43" s="18">
        <v>1000</v>
      </c>
      <c r="BV43" s="17">
        <v>587</v>
      </c>
      <c r="BW43" s="32">
        <v>0.0136286201022147</v>
      </c>
      <c r="BX43" s="18">
        <v>6</v>
      </c>
      <c r="BY43" s="18">
        <v>780.69</v>
      </c>
      <c r="BZ43" s="17">
        <v>129</v>
      </c>
      <c r="CA43" s="18">
        <v>994</v>
      </c>
      <c r="CB43" s="18">
        <v>516</v>
      </c>
      <c r="CC43" s="32">
        <v>0.0290697674418605</v>
      </c>
      <c r="CD43" s="18">
        <v>11</v>
      </c>
      <c r="CE43" s="18">
        <v>1411.89</v>
      </c>
      <c r="CF43" s="17">
        <v>129</v>
      </c>
      <c r="CG43" s="18">
        <v>982</v>
      </c>
      <c r="CH43" s="33">
        <v>505</v>
      </c>
      <c r="CI43" s="32">
        <v>0.0237623762376238</v>
      </c>
      <c r="CJ43" s="18">
        <v>10</v>
      </c>
      <c r="CK43" s="18">
        <v>1294.63</v>
      </c>
      <c r="CL43" s="17">
        <v>129</v>
      </c>
      <c r="CM43" s="18">
        <v>996</v>
      </c>
      <c r="CN43" s="33">
        <v>443</v>
      </c>
      <c r="CO43" s="32">
        <v>0.0135440180586907</v>
      </c>
      <c r="CP43" s="17">
        <v>5</v>
      </c>
      <c r="CQ43" s="18">
        <v>665.99</v>
      </c>
      <c r="CR43" s="17">
        <v>129</v>
      </c>
      <c r="CS43" s="17">
        <v>990</v>
      </c>
      <c r="CT43" s="33">
        <v>485</v>
      </c>
      <c r="CU43" s="32">
        <v>0.022680412371134</v>
      </c>
      <c r="CV43" s="17">
        <v>10</v>
      </c>
      <c r="CW43" s="18">
        <v>1257.53</v>
      </c>
      <c r="CX43" s="17">
        <v>129</v>
      </c>
      <c r="CY43" s="17">
        <v>971</v>
      </c>
      <c r="CZ43" s="33">
        <v>485</v>
      </c>
      <c r="DA43" s="32">
        <v>0.022680412371134</v>
      </c>
      <c r="DB43" s="18">
        <v>6</v>
      </c>
      <c r="DC43" s="18">
        <v>743.11</v>
      </c>
      <c r="DD43" s="17">
        <v>129</v>
      </c>
      <c r="DE43" s="18">
        <v>965</v>
      </c>
      <c r="DF43" s="33">
        <v>409</v>
      </c>
      <c r="DG43" s="32">
        <v>0.0415647921760391</v>
      </c>
      <c r="DH43" s="18">
        <v>12</v>
      </c>
      <c r="DI43" s="18">
        <v>1539.09</v>
      </c>
      <c r="DJ43" s="17">
        <v>129</v>
      </c>
      <c r="DK43" s="18">
        <v>965</v>
      </c>
      <c r="DL43" s="18">
        <v>479</v>
      </c>
      <c r="DM43" s="26">
        <v>0.0313152400835073</v>
      </c>
      <c r="DN43" s="18">
        <v>14</v>
      </c>
      <c r="DO43" s="18">
        <v>1778.02</v>
      </c>
      <c r="DP43" s="17">
        <v>129</v>
      </c>
      <c r="DQ43" s="18">
        <v>796</v>
      </c>
      <c r="DR43" s="18">
        <v>450</v>
      </c>
      <c r="DS43" s="26">
        <v>0.0266666666666667</v>
      </c>
      <c r="DT43" s="18">
        <v>11</v>
      </c>
      <c r="DU43" s="18">
        <v>1394.54</v>
      </c>
      <c r="DV43" s="17">
        <v>129</v>
      </c>
      <c r="DW43" s="18">
        <v>944</v>
      </c>
      <c r="DX43" s="18"/>
      <c r="DY43" s="26"/>
      <c r="DZ43" s="18">
        <v>13</v>
      </c>
      <c r="EA43" s="18">
        <v>1618.97</v>
      </c>
      <c r="EB43" s="17">
        <v>129</v>
      </c>
      <c r="EC43" s="18">
        <v>932</v>
      </c>
      <c r="ED43" s="18">
        <v>316</v>
      </c>
      <c r="EE43" s="26">
        <f t="shared" si="18"/>
        <v>0.0443037974683544</v>
      </c>
      <c r="EF43" s="17">
        <v>14</v>
      </c>
      <c r="EG43" s="18">
        <v>1721.99</v>
      </c>
      <c r="EH43" s="17">
        <v>129</v>
      </c>
      <c r="EI43" s="17">
        <v>896</v>
      </c>
      <c r="EJ43" s="18">
        <v>316</v>
      </c>
      <c r="EK43" s="26">
        <f t="shared" si="19"/>
        <v>0.0316455696202532</v>
      </c>
      <c r="EL43" s="17">
        <v>10</v>
      </c>
      <c r="EM43" s="18">
        <v>1239.77</v>
      </c>
      <c r="EN43" s="17">
        <v>129</v>
      </c>
      <c r="EO43" s="17">
        <v>896</v>
      </c>
      <c r="EP43" s="18">
        <v>316</v>
      </c>
      <c r="EQ43" s="26">
        <f t="shared" si="20"/>
        <v>0.0189873417721519</v>
      </c>
      <c r="ER43" s="17">
        <v>6</v>
      </c>
      <c r="ES43" s="18">
        <v>749.88</v>
      </c>
      <c r="ET43" s="17">
        <v>129</v>
      </c>
      <c r="EU43" s="17">
        <v>896</v>
      </c>
      <c r="EV43" s="18">
        <v>930</v>
      </c>
      <c r="EW43" s="26">
        <v>0.00752688172043011</v>
      </c>
      <c r="EX43" s="17">
        <v>5</v>
      </c>
      <c r="EY43" s="18">
        <v>573.62</v>
      </c>
      <c r="EZ43" s="17">
        <v>129</v>
      </c>
      <c r="FA43" s="17">
        <v>896</v>
      </c>
      <c r="FB43" s="18">
        <v>478</v>
      </c>
      <c r="FC43" s="26">
        <v>0.0188284518828452</v>
      </c>
      <c r="FD43" s="17">
        <v>7</v>
      </c>
      <c r="FE43" s="18">
        <v>782.02</v>
      </c>
      <c r="FF43" s="17">
        <v>129</v>
      </c>
      <c r="FG43" s="17">
        <v>889</v>
      </c>
      <c r="FH43" s="18">
        <v>520</v>
      </c>
      <c r="FI43" s="26">
        <v>0.0153846153846154</v>
      </c>
      <c r="FJ43" s="18">
        <v>6</v>
      </c>
      <c r="FK43" s="18">
        <v>682.88</v>
      </c>
      <c r="FL43" s="17">
        <v>129</v>
      </c>
      <c r="FM43" s="17">
        <v>875</v>
      </c>
      <c r="FN43" s="18">
        <v>489</v>
      </c>
      <c r="FO43" s="26">
        <v>0.0143149284253579</v>
      </c>
      <c r="FP43" s="18">
        <v>7</v>
      </c>
      <c r="FQ43" s="18">
        <v>818.46</v>
      </c>
      <c r="FR43" s="17">
        <v>129</v>
      </c>
      <c r="FS43" s="17">
        <v>868</v>
      </c>
      <c r="FT43" s="18">
        <v>520</v>
      </c>
      <c r="FU43" s="26">
        <v>0.0211538461538462</v>
      </c>
      <c r="FV43" s="18">
        <v>10</v>
      </c>
      <c r="FW43" s="18">
        <v>1107.85</v>
      </c>
      <c r="FX43" s="17">
        <v>129</v>
      </c>
      <c r="FY43" s="18">
        <v>858</v>
      </c>
      <c r="FZ43" s="18">
        <v>523</v>
      </c>
      <c r="GA43" s="26">
        <v>0.00764818355640535</v>
      </c>
      <c r="GB43" s="18">
        <v>4</v>
      </c>
      <c r="GC43" s="18">
        <v>451.73</v>
      </c>
      <c r="GD43" s="17">
        <v>129</v>
      </c>
      <c r="GE43" s="18">
        <v>855</v>
      </c>
      <c r="GF43" s="18">
        <v>511</v>
      </c>
      <c r="GG43" s="26">
        <v>0.0156555772994129</v>
      </c>
      <c r="GH43" s="17">
        <v>7</v>
      </c>
      <c r="GI43" s="18">
        <v>810.31</v>
      </c>
      <c r="GJ43" s="17">
        <v>129</v>
      </c>
      <c r="GK43" s="18">
        <v>848</v>
      </c>
      <c r="GL43" s="18"/>
      <c r="GM43" s="26"/>
      <c r="GN43" s="17">
        <v>6</v>
      </c>
      <c r="GO43" s="18">
        <v>680.68</v>
      </c>
      <c r="GP43" s="17">
        <v>129</v>
      </c>
      <c r="GQ43" s="17">
        <v>842</v>
      </c>
      <c r="GR43" s="17"/>
      <c r="GS43" s="17"/>
      <c r="GT43" s="17"/>
      <c r="GU43" s="17"/>
      <c r="GV43" s="17"/>
      <c r="GW43" s="17"/>
      <c r="GX43" s="17"/>
      <c r="GY43" s="17"/>
      <c r="GZ43" s="17"/>
      <c r="HA43" s="16"/>
      <c r="HB43" s="16"/>
      <c r="HC43" s="16"/>
      <c r="HD43" s="16"/>
      <c r="HE43" s="41"/>
      <c r="HF43" s="41"/>
      <c r="HG43" s="41"/>
      <c r="HH43" s="41"/>
      <c r="HI43" s="18"/>
      <c r="HJ43" s="41"/>
      <c r="HK43" s="41"/>
      <c r="HL43" s="41"/>
      <c r="HM43" s="18"/>
      <c r="HN43" s="18"/>
      <c r="HO43" s="18"/>
      <c r="HP43" s="18"/>
      <c r="HQ43" s="18">
        <f t="shared" si="14"/>
        <v>282</v>
      </c>
      <c r="HR43" s="18">
        <f t="shared" si="15"/>
        <v>33986.31</v>
      </c>
      <c r="HS43" s="18">
        <f t="shared" si="16"/>
        <v>282</v>
      </c>
      <c r="HT43" s="18">
        <f t="shared" si="17"/>
        <v>33986.31</v>
      </c>
      <c r="HU43" s="145"/>
      <c r="HV43" s="146"/>
    </row>
    <row r="44" ht="16.5" spans="1:230">
      <c r="A44" s="16"/>
      <c r="B44" s="20" t="s">
        <v>39</v>
      </c>
      <c r="C44" s="18">
        <v>6939962767864</v>
      </c>
      <c r="D44" s="18">
        <v>607876184840</v>
      </c>
      <c r="E44" s="18" t="s">
        <v>208</v>
      </c>
      <c r="F44" s="17" t="s">
        <v>209</v>
      </c>
      <c r="G44" s="19"/>
      <c r="H44" s="17" t="s">
        <v>288</v>
      </c>
      <c r="I44" s="26">
        <f>VLOOKUP(C44,供应链!E:J,6,0)</f>
        <v>0.88</v>
      </c>
      <c r="J44" s="17">
        <f>VLOOKUP(C44,供应链!E:H,4,0)</f>
        <v>231</v>
      </c>
      <c r="K44" s="17">
        <f>VLOOKUP(C44,供应链!E:K,7,0)</f>
        <v>0</v>
      </c>
      <c r="L44" s="18">
        <f>VLOOKUP(C44,供应链!E:I,5,0)</f>
        <v>38.904483118133</v>
      </c>
      <c r="M44" s="27">
        <f t="shared" si="13"/>
        <v>0.00232345218352681</v>
      </c>
      <c r="N44" s="17">
        <v>692</v>
      </c>
      <c r="O44" s="26">
        <v>0.0390173410404624</v>
      </c>
      <c r="P44" s="18">
        <v>24</v>
      </c>
      <c r="Q44" s="18">
        <v>3221</v>
      </c>
      <c r="R44" s="17">
        <v>139</v>
      </c>
      <c r="S44" s="17">
        <v>244</v>
      </c>
      <c r="T44" s="17">
        <v>546</v>
      </c>
      <c r="U44" s="26">
        <v>0.0128205128205128</v>
      </c>
      <c r="V44" s="18">
        <v>7</v>
      </c>
      <c r="W44" s="18">
        <v>1025.34</v>
      </c>
      <c r="X44" s="17">
        <v>139</v>
      </c>
      <c r="Y44" s="17">
        <v>250</v>
      </c>
      <c r="Z44" s="17">
        <v>1575</v>
      </c>
      <c r="AA44" s="26">
        <v>0.00507936507936508</v>
      </c>
      <c r="AB44" s="18">
        <v>6</v>
      </c>
      <c r="AC44" s="18">
        <v>867.77</v>
      </c>
      <c r="AD44" s="17">
        <v>139</v>
      </c>
      <c r="AE44" s="17">
        <v>230</v>
      </c>
      <c r="AF44" s="17">
        <v>753</v>
      </c>
      <c r="AG44" s="26">
        <v>0.0106241699867198</v>
      </c>
      <c r="AH44" s="18">
        <v>7</v>
      </c>
      <c r="AI44" s="18">
        <v>1090.96</v>
      </c>
      <c r="AJ44" s="17">
        <v>139</v>
      </c>
      <c r="AK44" s="17">
        <v>265</v>
      </c>
      <c r="AL44" s="17">
        <v>657</v>
      </c>
      <c r="AM44" s="26">
        <v>0.0091324200913242</v>
      </c>
      <c r="AN44" s="18">
        <v>4</v>
      </c>
      <c r="AO44" s="18">
        <v>596</v>
      </c>
      <c r="AP44" s="17">
        <v>139</v>
      </c>
      <c r="AQ44" s="17">
        <v>1089</v>
      </c>
      <c r="AR44" s="17">
        <v>808</v>
      </c>
      <c r="AS44" s="26">
        <v>0.025990099009901</v>
      </c>
      <c r="AT44" s="18">
        <v>20</v>
      </c>
      <c r="AU44" s="18">
        <v>2947.41</v>
      </c>
      <c r="AV44" s="17">
        <v>139</v>
      </c>
      <c r="AW44" s="17">
        <v>1081</v>
      </c>
      <c r="AX44" s="17">
        <v>586</v>
      </c>
      <c r="AY44" s="26">
        <v>0.0238907849829352</v>
      </c>
      <c r="AZ44" s="17">
        <v>12</v>
      </c>
      <c r="BA44" s="18">
        <v>1771.13</v>
      </c>
      <c r="BB44" s="17">
        <v>139</v>
      </c>
      <c r="BC44" s="17">
        <v>1069</v>
      </c>
      <c r="BD44" s="17">
        <v>517</v>
      </c>
      <c r="BE44" s="32">
        <v>0.0193423597678917</v>
      </c>
      <c r="BF44" s="17">
        <v>9</v>
      </c>
      <c r="BG44" s="18">
        <v>1306.34</v>
      </c>
      <c r="BH44" s="17">
        <v>139</v>
      </c>
      <c r="BI44" s="17">
        <v>815</v>
      </c>
      <c r="BJ44" s="17">
        <v>499</v>
      </c>
      <c r="BK44" s="32">
        <v>0.0200400801603206</v>
      </c>
      <c r="BL44" s="18">
        <v>9</v>
      </c>
      <c r="BM44" s="18">
        <v>1303.3</v>
      </c>
      <c r="BN44" s="17">
        <v>139</v>
      </c>
      <c r="BO44" s="17">
        <v>812</v>
      </c>
      <c r="BP44" s="17">
        <v>414</v>
      </c>
      <c r="BQ44" s="32">
        <v>0.0193236714975845</v>
      </c>
      <c r="BR44" s="18">
        <v>7</v>
      </c>
      <c r="BS44" s="18">
        <v>991.57</v>
      </c>
      <c r="BT44" s="17">
        <v>139</v>
      </c>
      <c r="BU44" s="18">
        <v>805</v>
      </c>
      <c r="BV44" s="17">
        <v>385</v>
      </c>
      <c r="BW44" s="32">
        <v>0.0207792207792208</v>
      </c>
      <c r="BX44" s="18">
        <v>7</v>
      </c>
      <c r="BY44" s="18">
        <v>1031.97</v>
      </c>
      <c r="BZ44" s="17">
        <v>139</v>
      </c>
      <c r="CA44" s="18">
        <v>828</v>
      </c>
      <c r="CB44" s="18">
        <v>444</v>
      </c>
      <c r="CC44" s="32">
        <v>0.0337837837837838</v>
      </c>
      <c r="CD44" s="18">
        <v>14</v>
      </c>
      <c r="CE44" s="18">
        <v>2070.01</v>
      </c>
      <c r="CF44" s="17">
        <v>139</v>
      </c>
      <c r="CG44" s="18">
        <v>838</v>
      </c>
      <c r="CH44" s="33">
        <v>429</v>
      </c>
      <c r="CI44" s="32">
        <v>0.0326340326340326</v>
      </c>
      <c r="CJ44" s="18">
        <v>13</v>
      </c>
      <c r="CK44" s="18">
        <v>1890.82</v>
      </c>
      <c r="CL44" s="17">
        <v>139</v>
      </c>
      <c r="CM44" s="18">
        <v>889</v>
      </c>
      <c r="CN44" s="33">
        <v>357</v>
      </c>
      <c r="CO44" s="32">
        <v>0.0196078431372549</v>
      </c>
      <c r="CP44" s="17">
        <v>7</v>
      </c>
      <c r="CQ44" s="18">
        <v>1048.62</v>
      </c>
      <c r="CR44" s="17">
        <v>139</v>
      </c>
      <c r="CS44" s="17">
        <v>954</v>
      </c>
      <c r="CT44" s="33">
        <v>394</v>
      </c>
      <c r="CU44" s="32">
        <v>0.0177664974619289</v>
      </c>
      <c r="CV44" s="17">
        <v>6</v>
      </c>
      <c r="CW44" s="18">
        <v>871.46</v>
      </c>
      <c r="CX44" s="17">
        <v>139</v>
      </c>
      <c r="CY44" s="17">
        <v>912</v>
      </c>
      <c r="CZ44" s="33">
        <v>394</v>
      </c>
      <c r="DA44" s="32">
        <v>0.0177664974619289</v>
      </c>
      <c r="DB44" s="18">
        <v>7</v>
      </c>
      <c r="DC44" s="18">
        <v>1067</v>
      </c>
      <c r="DD44" s="17">
        <v>139</v>
      </c>
      <c r="DE44" s="18">
        <v>947</v>
      </c>
      <c r="DF44" s="33">
        <v>343</v>
      </c>
      <c r="DG44" s="32">
        <v>0.0204081632653061</v>
      </c>
      <c r="DH44" s="18">
        <v>7</v>
      </c>
      <c r="DI44" s="18">
        <v>980.6</v>
      </c>
      <c r="DJ44" s="17">
        <v>139</v>
      </c>
      <c r="DK44" s="18">
        <v>947</v>
      </c>
      <c r="DL44" s="18">
        <v>336</v>
      </c>
      <c r="DM44" s="26">
        <v>0.0208333333333333</v>
      </c>
      <c r="DN44" s="18">
        <v>7</v>
      </c>
      <c r="DO44" s="18">
        <v>1080.58</v>
      </c>
      <c r="DP44" s="17">
        <v>139</v>
      </c>
      <c r="DQ44" s="18">
        <v>922</v>
      </c>
      <c r="DR44" s="18">
        <v>316</v>
      </c>
      <c r="DS44" s="26">
        <v>0.0253164556962025</v>
      </c>
      <c r="DT44" s="18">
        <v>8</v>
      </c>
      <c r="DU44" s="18">
        <v>1153.37</v>
      </c>
      <c r="DV44" s="17">
        <v>139</v>
      </c>
      <c r="DW44" s="18">
        <v>997</v>
      </c>
      <c r="DX44" s="18"/>
      <c r="DY44" s="26"/>
      <c r="DZ44" s="18">
        <v>7</v>
      </c>
      <c r="EA44" s="18">
        <v>1025.06</v>
      </c>
      <c r="EB44" s="17">
        <v>139</v>
      </c>
      <c r="EC44" s="18">
        <v>990</v>
      </c>
      <c r="ED44" s="18">
        <v>253</v>
      </c>
      <c r="EE44" s="26">
        <f t="shared" si="18"/>
        <v>0.0118577075098814</v>
      </c>
      <c r="EF44" s="17">
        <v>3</v>
      </c>
      <c r="EG44" s="18">
        <v>439.81</v>
      </c>
      <c r="EH44" s="17">
        <v>139</v>
      </c>
      <c r="EI44" s="17">
        <v>969</v>
      </c>
      <c r="EJ44" s="18">
        <v>253</v>
      </c>
      <c r="EK44" s="26">
        <f t="shared" si="19"/>
        <v>0.0197628458498024</v>
      </c>
      <c r="EL44" s="17">
        <v>5</v>
      </c>
      <c r="EM44" s="18">
        <v>738.16</v>
      </c>
      <c r="EN44" s="17">
        <v>139</v>
      </c>
      <c r="EO44" s="17">
        <v>969</v>
      </c>
      <c r="EP44" s="18">
        <v>253</v>
      </c>
      <c r="EQ44" s="26">
        <f t="shared" si="20"/>
        <v>0.0237154150197628</v>
      </c>
      <c r="ER44" s="17">
        <v>6</v>
      </c>
      <c r="ES44" s="18">
        <v>907.88</v>
      </c>
      <c r="ET44" s="17">
        <v>139</v>
      </c>
      <c r="EU44" s="17">
        <v>969</v>
      </c>
      <c r="EV44" s="18">
        <v>558</v>
      </c>
      <c r="EW44" s="26">
        <v>0.014336917562724</v>
      </c>
      <c r="EX44" s="17">
        <v>8</v>
      </c>
      <c r="EY44" s="18">
        <v>1164.79</v>
      </c>
      <c r="EZ44" s="17">
        <v>139</v>
      </c>
      <c r="FA44" s="17">
        <v>969</v>
      </c>
      <c r="FB44" s="18">
        <v>306</v>
      </c>
      <c r="FC44" s="26">
        <v>0.0163398692810458</v>
      </c>
      <c r="FD44" s="17">
        <v>5</v>
      </c>
      <c r="FE44" s="18">
        <v>696.52</v>
      </c>
      <c r="FF44" s="17">
        <v>139</v>
      </c>
      <c r="FG44" s="17">
        <v>965</v>
      </c>
      <c r="FH44" s="18">
        <v>336</v>
      </c>
      <c r="FI44" s="26">
        <v>0.0357142857142857</v>
      </c>
      <c r="FJ44" s="18">
        <v>12</v>
      </c>
      <c r="FK44" s="18">
        <v>1758.84</v>
      </c>
      <c r="FL44" s="17">
        <v>139</v>
      </c>
      <c r="FM44" s="17">
        <v>955</v>
      </c>
      <c r="FN44" s="18">
        <v>349</v>
      </c>
      <c r="FO44" s="26">
        <v>0.0229226361031519</v>
      </c>
      <c r="FP44" s="18">
        <v>8</v>
      </c>
      <c r="FQ44" s="18">
        <v>1147.18</v>
      </c>
      <c r="FR44" s="17">
        <v>139</v>
      </c>
      <c r="FS44" s="17">
        <v>948</v>
      </c>
      <c r="FT44" s="18">
        <v>466</v>
      </c>
      <c r="FU44" s="26">
        <v>0.0236051502145923</v>
      </c>
      <c r="FV44" s="18">
        <v>11</v>
      </c>
      <c r="FW44" s="18">
        <v>1602.42</v>
      </c>
      <c r="FX44" s="17">
        <v>139</v>
      </c>
      <c r="FY44" s="18">
        <v>938</v>
      </c>
      <c r="FZ44" s="18">
        <v>476</v>
      </c>
      <c r="GA44" s="26">
        <v>0.0105042016806723</v>
      </c>
      <c r="GB44" s="18">
        <v>4</v>
      </c>
      <c r="GC44" s="18">
        <v>591</v>
      </c>
      <c r="GD44" s="17">
        <v>139</v>
      </c>
      <c r="GE44" s="18">
        <v>935</v>
      </c>
      <c r="GF44" s="18">
        <v>446</v>
      </c>
      <c r="GG44" s="26">
        <v>0.0134529147982063</v>
      </c>
      <c r="GH44" s="17">
        <v>5</v>
      </c>
      <c r="GI44" s="18">
        <v>729</v>
      </c>
      <c r="GJ44" s="17">
        <v>139</v>
      </c>
      <c r="GK44" s="18">
        <v>930</v>
      </c>
      <c r="GL44" s="18"/>
      <c r="GM44" s="26"/>
      <c r="GN44" s="17">
        <v>14</v>
      </c>
      <c r="GO44" s="18">
        <v>2035.65</v>
      </c>
      <c r="GP44" s="17">
        <v>139</v>
      </c>
      <c r="GQ44" s="17">
        <v>918</v>
      </c>
      <c r="GR44" s="17"/>
      <c r="GS44" s="17"/>
      <c r="GT44" s="17"/>
      <c r="GU44" s="17"/>
      <c r="GV44" s="17"/>
      <c r="GW44" s="17"/>
      <c r="GX44" s="17"/>
      <c r="GY44" s="17"/>
      <c r="GZ44" s="17"/>
      <c r="HA44" s="16"/>
      <c r="HB44" s="16"/>
      <c r="HC44" s="16"/>
      <c r="HD44" s="16"/>
      <c r="HE44" s="41"/>
      <c r="HF44" s="41"/>
      <c r="HG44" s="41"/>
      <c r="HH44" s="41"/>
      <c r="HI44" s="18"/>
      <c r="HJ44" s="41"/>
      <c r="HK44" s="41"/>
      <c r="HL44" s="41"/>
      <c r="HM44" s="18"/>
      <c r="HN44" s="18"/>
      <c r="HO44" s="18"/>
      <c r="HP44" s="18"/>
      <c r="HQ44" s="18">
        <f t="shared" si="14"/>
        <v>269</v>
      </c>
      <c r="HR44" s="18">
        <f t="shared" si="15"/>
        <v>39151.56</v>
      </c>
      <c r="HS44" s="18">
        <f t="shared" si="16"/>
        <v>269</v>
      </c>
      <c r="HT44" s="18">
        <f t="shared" si="17"/>
        <v>39151.56</v>
      </c>
      <c r="HU44" s="145"/>
      <c r="HV44" s="146"/>
    </row>
    <row r="45" ht="16.5" spans="1:230">
      <c r="A45" s="16" t="s">
        <v>126</v>
      </c>
      <c r="B45" s="17" t="s">
        <v>211</v>
      </c>
      <c r="C45" s="18">
        <v>6939962759074</v>
      </c>
      <c r="D45" s="18">
        <v>576390086849</v>
      </c>
      <c r="E45" s="18">
        <v>21063410000241</v>
      </c>
      <c r="F45" s="17" t="s">
        <v>212</v>
      </c>
      <c r="G45" s="19" t="s">
        <v>406</v>
      </c>
      <c r="H45" s="17" t="s">
        <v>129</v>
      </c>
      <c r="I45" s="26">
        <f>VLOOKUP(C45,供应链!E:J,6,0)</f>
        <v>1</v>
      </c>
      <c r="J45" s="17">
        <f>VLOOKUP(C45,供应链!E:H,4,0)</f>
        <v>726</v>
      </c>
      <c r="K45" s="17">
        <f>VLOOKUP(C45,供应链!E:K,7,0)</f>
        <v>4</v>
      </c>
      <c r="L45" s="18">
        <f>VLOOKUP(C45,供应链!E:I,5,0)</f>
        <v>38.8948089511341</v>
      </c>
      <c r="M45" s="27">
        <f t="shared" si="13"/>
        <v>0.00659894969596462</v>
      </c>
      <c r="N45" s="17">
        <v>1061</v>
      </c>
      <c r="O45" s="26">
        <v>0.0207351555136664</v>
      </c>
      <c r="P45" s="18">
        <v>16</v>
      </c>
      <c r="Q45" s="18">
        <v>3176.19</v>
      </c>
      <c r="R45" s="17">
        <v>199</v>
      </c>
      <c r="S45" s="17">
        <v>3988</v>
      </c>
      <c r="T45" s="17">
        <v>1066</v>
      </c>
      <c r="U45" s="26">
        <v>0.0281425891181989</v>
      </c>
      <c r="V45" s="18">
        <v>23</v>
      </c>
      <c r="W45" s="18">
        <v>4715.32</v>
      </c>
      <c r="X45" s="17">
        <v>199</v>
      </c>
      <c r="Y45" s="17">
        <v>3980</v>
      </c>
      <c r="Z45" s="17">
        <v>1047</v>
      </c>
      <c r="AA45" s="26">
        <v>0.0429799426934097</v>
      </c>
      <c r="AB45" s="18">
        <v>44</v>
      </c>
      <c r="AC45" s="18">
        <v>8752.86</v>
      </c>
      <c r="AD45" s="17">
        <v>199</v>
      </c>
      <c r="AE45" s="17">
        <v>3933</v>
      </c>
      <c r="AF45" s="17">
        <v>1367</v>
      </c>
      <c r="AG45" s="26">
        <v>0.041697147037308</v>
      </c>
      <c r="AH45" s="18">
        <v>49</v>
      </c>
      <c r="AI45" s="18">
        <v>9379.89</v>
      </c>
      <c r="AJ45" s="17">
        <v>199</v>
      </c>
      <c r="AK45" s="17">
        <v>3903</v>
      </c>
      <c r="AL45" s="17">
        <v>1578</v>
      </c>
      <c r="AM45" s="26">
        <v>0.0228136882129278</v>
      </c>
      <c r="AN45" s="18">
        <v>31</v>
      </c>
      <c r="AO45" s="18">
        <v>5893.78</v>
      </c>
      <c r="AP45" s="17">
        <v>199</v>
      </c>
      <c r="AQ45" s="17">
        <v>3871</v>
      </c>
      <c r="AR45" s="17">
        <v>1320</v>
      </c>
      <c r="AS45" s="26">
        <v>0.0318181818181818</v>
      </c>
      <c r="AT45" s="18">
        <v>38</v>
      </c>
      <c r="AU45" s="18">
        <v>7180.86</v>
      </c>
      <c r="AV45" s="17">
        <v>199</v>
      </c>
      <c r="AW45" s="17">
        <v>3837</v>
      </c>
      <c r="AX45" s="17">
        <v>989</v>
      </c>
      <c r="AY45" s="26">
        <v>0.0333670374115268</v>
      </c>
      <c r="AZ45" s="17">
        <v>24</v>
      </c>
      <c r="BA45" s="18">
        <v>4648.07</v>
      </c>
      <c r="BB45" s="17">
        <v>199</v>
      </c>
      <c r="BC45" s="17">
        <v>3805</v>
      </c>
      <c r="BD45" s="17">
        <v>975</v>
      </c>
      <c r="BE45" s="32">
        <v>0.041025641025641</v>
      </c>
      <c r="BF45" s="17">
        <v>36</v>
      </c>
      <c r="BG45" s="18">
        <v>6965.13</v>
      </c>
      <c r="BH45" s="17">
        <v>199</v>
      </c>
      <c r="BI45" s="17">
        <v>3768</v>
      </c>
      <c r="BJ45" s="17">
        <v>1042</v>
      </c>
      <c r="BK45" s="32">
        <v>0.0460652591170825</v>
      </c>
      <c r="BL45" s="18">
        <v>41</v>
      </c>
      <c r="BM45" s="18">
        <v>7881.18</v>
      </c>
      <c r="BN45" s="17">
        <v>199</v>
      </c>
      <c r="BO45" s="17">
        <v>3725</v>
      </c>
      <c r="BP45" s="17">
        <v>1088</v>
      </c>
      <c r="BQ45" s="32">
        <v>0.0487132352941176</v>
      </c>
      <c r="BR45" s="18">
        <v>47</v>
      </c>
      <c r="BS45" s="18">
        <v>8896.26</v>
      </c>
      <c r="BT45" s="17">
        <v>199</v>
      </c>
      <c r="BU45" s="18">
        <v>3675</v>
      </c>
      <c r="BV45" s="17">
        <v>983</v>
      </c>
      <c r="BW45" s="32">
        <v>0.0244150559511699</v>
      </c>
      <c r="BX45" s="18">
        <v>22</v>
      </c>
      <c r="BY45" s="18">
        <v>4448.69</v>
      </c>
      <c r="BZ45" s="17">
        <v>199</v>
      </c>
      <c r="CA45" s="18">
        <v>3657</v>
      </c>
      <c r="CB45" s="18">
        <v>798</v>
      </c>
      <c r="CC45" s="32">
        <v>0.0263157894736842</v>
      </c>
      <c r="CD45" s="18">
        <v>17</v>
      </c>
      <c r="CE45" s="18">
        <v>3453.14</v>
      </c>
      <c r="CF45" s="17">
        <v>199</v>
      </c>
      <c r="CG45" s="18">
        <v>3607</v>
      </c>
      <c r="CH45" s="33">
        <v>916</v>
      </c>
      <c r="CI45" s="32">
        <v>0.0251091703056769</v>
      </c>
      <c r="CJ45" s="18">
        <v>19</v>
      </c>
      <c r="CK45" s="18">
        <v>3867.85</v>
      </c>
      <c r="CL45" s="17">
        <v>199</v>
      </c>
      <c r="CM45" s="18">
        <v>3587</v>
      </c>
      <c r="CN45" s="33">
        <v>833</v>
      </c>
      <c r="CO45" s="32">
        <v>0.0384153661464586</v>
      </c>
      <c r="CP45" s="17">
        <v>29</v>
      </c>
      <c r="CQ45" s="18">
        <v>5836.83</v>
      </c>
      <c r="CR45" s="17">
        <v>199</v>
      </c>
      <c r="CS45" s="17">
        <v>3557</v>
      </c>
      <c r="CT45" s="33">
        <v>862</v>
      </c>
      <c r="CU45" s="32">
        <v>0.0255220417633411</v>
      </c>
      <c r="CV45" s="17">
        <v>20</v>
      </c>
      <c r="CW45" s="18">
        <v>4066.93</v>
      </c>
      <c r="CX45" s="17">
        <v>199</v>
      </c>
      <c r="CY45" s="17">
        <v>3098</v>
      </c>
      <c r="CZ45" s="33">
        <v>862</v>
      </c>
      <c r="DA45" s="32">
        <v>0.0255220417633411</v>
      </c>
      <c r="DB45" s="18">
        <v>17</v>
      </c>
      <c r="DC45" s="18">
        <v>3417.41</v>
      </c>
      <c r="DD45" s="17">
        <v>199</v>
      </c>
      <c r="DE45" s="18">
        <v>3518</v>
      </c>
      <c r="DF45" s="33">
        <v>872</v>
      </c>
      <c r="DG45" s="32">
        <v>0.0286697247706422</v>
      </c>
      <c r="DH45" s="18">
        <v>25</v>
      </c>
      <c r="DI45" s="18">
        <v>5050.08</v>
      </c>
      <c r="DJ45" s="17">
        <v>199</v>
      </c>
      <c r="DK45" s="18">
        <v>3518</v>
      </c>
      <c r="DL45" s="18">
        <v>854</v>
      </c>
      <c r="DM45" s="26">
        <v>0.0269320843091335</v>
      </c>
      <c r="DN45" s="18">
        <v>22</v>
      </c>
      <c r="DO45" s="18">
        <v>4484.99</v>
      </c>
      <c r="DP45" s="17">
        <v>199</v>
      </c>
      <c r="DQ45" s="18">
        <v>2948</v>
      </c>
      <c r="DR45" s="18">
        <v>987</v>
      </c>
      <c r="DS45" s="26">
        <v>0.0303951367781155</v>
      </c>
      <c r="DT45" s="18">
        <v>28</v>
      </c>
      <c r="DU45" s="18">
        <v>5600.64</v>
      </c>
      <c r="DV45" s="17">
        <v>199</v>
      </c>
      <c r="DW45" s="18">
        <v>3482</v>
      </c>
      <c r="DX45" s="18"/>
      <c r="DY45" s="26"/>
      <c r="DZ45" s="18">
        <v>24</v>
      </c>
      <c r="EA45" s="18">
        <v>4999.07</v>
      </c>
      <c r="EB45" s="17">
        <v>199</v>
      </c>
      <c r="EC45" s="18">
        <v>3459</v>
      </c>
      <c r="ED45" s="18">
        <v>547</v>
      </c>
      <c r="EE45" s="26">
        <f t="shared" si="18"/>
        <v>0.0310786106032907</v>
      </c>
      <c r="EF45" s="17">
        <v>17</v>
      </c>
      <c r="EG45" s="18">
        <v>3443.06</v>
      </c>
      <c r="EH45" s="17">
        <v>199</v>
      </c>
      <c r="EI45" s="17">
        <v>3391</v>
      </c>
      <c r="EJ45" s="18">
        <v>547</v>
      </c>
      <c r="EK45" s="26">
        <f t="shared" si="19"/>
        <v>0.036563071297989</v>
      </c>
      <c r="EL45" s="17">
        <v>20</v>
      </c>
      <c r="EM45" s="18">
        <v>4059.4</v>
      </c>
      <c r="EN45" s="17">
        <v>199</v>
      </c>
      <c r="EO45" s="17">
        <v>3391</v>
      </c>
      <c r="EP45" s="18">
        <v>547</v>
      </c>
      <c r="EQ45" s="26">
        <f t="shared" si="20"/>
        <v>0.0237659963436929</v>
      </c>
      <c r="ER45" s="17">
        <v>13</v>
      </c>
      <c r="ES45" s="18">
        <v>2592.23</v>
      </c>
      <c r="ET45" s="17">
        <v>199</v>
      </c>
      <c r="EU45" s="17">
        <v>3391</v>
      </c>
      <c r="EV45" s="18">
        <v>1541</v>
      </c>
      <c r="EW45" s="26">
        <v>0.0129785853341986</v>
      </c>
      <c r="EX45" s="17">
        <v>19</v>
      </c>
      <c r="EY45" s="18">
        <v>3596</v>
      </c>
      <c r="EZ45" s="17">
        <v>199</v>
      </c>
      <c r="FA45" s="17">
        <v>3391</v>
      </c>
      <c r="FB45" s="18">
        <v>564</v>
      </c>
      <c r="FC45" s="26">
        <v>0.0106382978723404</v>
      </c>
      <c r="FD45" s="17">
        <v>4</v>
      </c>
      <c r="FE45" s="18">
        <v>772.4</v>
      </c>
      <c r="FF45" s="17">
        <v>199</v>
      </c>
      <c r="FG45" s="17">
        <v>3386</v>
      </c>
      <c r="FH45" s="18">
        <v>723</v>
      </c>
      <c r="FI45" s="26">
        <v>0.0221300138312586</v>
      </c>
      <c r="FJ45" s="18">
        <v>14</v>
      </c>
      <c r="FK45" s="18">
        <v>2678.96</v>
      </c>
      <c r="FL45" s="17">
        <v>199</v>
      </c>
      <c r="FM45" s="17">
        <v>3371</v>
      </c>
      <c r="FN45" s="18">
        <v>760</v>
      </c>
      <c r="FO45" s="26">
        <v>0.0263157894736842</v>
      </c>
      <c r="FP45" s="18">
        <v>19</v>
      </c>
      <c r="FQ45" s="18">
        <v>3716.25</v>
      </c>
      <c r="FR45" s="17">
        <v>199</v>
      </c>
      <c r="FS45" s="17">
        <v>3352</v>
      </c>
      <c r="FT45" s="18">
        <v>781</v>
      </c>
      <c r="FU45" s="26">
        <v>0.0230473751600512</v>
      </c>
      <c r="FV45" s="18">
        <v>16</v>
      </c>
      <c r="FW45" s="18">
        <v>3059.19</v>
      </c>
      <c r="FX45" s="17">
        <v>199</v>
      </c>
      <c r="FY45" s="18">
        <v>3334</v>
      </c>
      <c r="FZ45" s="18">
        <v>883</v>
      </c>
      <c r="GA45" s="26">
        <v>0.0305775764439411</v>
      </c>
      <c r="GB45" s="18">
        <v>25</v>
      </c>
      <c r="GC45" s="18">
        <v>4724.63</v>
      </c>
      <c r="GD45" s="17">
        <v>199</v>
      </c>
      <c r="GE45" s="18">
        <v>3309</v>
      </c>
      <c r="GF45" s="18">
        <v>984</v>
      </c>
      <c r="GG45" s="26">
        <v>0.0193089430894309</v>
      </c>
      <c r="GH45" s="17">
        <v>19</v>
      </c>
      <c r="GI45" s="18">
        <v>3660.96</v>
      </c>
      <c r="GJ45" s="17">
        <v>199</v>
      </c>
      <c r="GK45" s="18">
        <v>3291</v>
      </c>
      <c r="GL45" s="18"/>
      <c r="GM45" s="26"/>
      <c r="GN45" s="17">
        <v>26</v>
      </c>
      <c r="GO45" s="18">
        <v>5023.48</v>
      </c>
      <c r="GP45" s="17">
        <v>199</v>
      </c>
      <c r="GQ45" s="17">
        <v>3265</v>
      </c>
      <c r="GR45" s="17"/>
      <c r="GS45" s="17"/>
      <c r="GT45" s="17"/>
      <c r="GU45" s="17"/>
      <c r="GV45" s="17"/>
      <c r="GW45" s="17"/>
      <c r="GX45" s="17"/>
      <c r="GY45" s="17"/>
      <c r="GZ45" s="17"/>
      <c r="HA45" s="16"/>
      <c r="HB45" s="16"/>
      <c r="HC45" s="16"/>
      <c r="HD45" s="16"/>
      <c r="HE45" s="41"/>
      <c r="HF45" s="41"/>
      <c r="HG45" s="41"/>
      <c r="HH45" s="41"/>
      <c r="HI45" s="18"/>
      <c r="HJ45" s="41"/>
      <c r="HK45" s="41"/>
      <c r="HL45" s="41"/>
      <c r="HM45" s="18"/>
      <c r="HN45" s="18"/>
      <c r="HO45" s="18"/>
      <c r="HP45" s="18"/>
      <c r="HQ45" s="18">
        <f t="shared" si="14"/>
        <v>764</v>
      </c>
      <c r="HR45" s="18">
        <f t="shared" si="15"/>
        <v>150041.73</v>
      </c>
      <c r="HS45" s="18">
        <f t="shared" si="16"/>
        <v>764</v>
      </c>
      <c r="HT45" s="18">
        <f t="shared" si="17"/>
        <v>150041.73</v>
      </c>
      <c r="HU45" s="145"/>
      <c r="HV45" s="146"/>
    </row>
    <row r="46" ht="16.5" spans="1:230">
      <c r="A46" s="16" t="s">
        <v>126</v>
      </c>
      <c r="B46" s="17" t="s">
        <v>211</v>
      </c>
      <c r="C46" s="18">
        <v>6939962747057</v>
      </c>
      <c r="D46" s="18">
        <v>569212019837</v>
      </c>
      <c r="E46" s="18">
        <v>21063410000101</v>
      </c>
      <c r="F46" s="17" t="s">
        <v>214</v>
      </c>
      <c r="G46" s="19" t="s">
        <v>407</v>
      </c>
      <c r="H46" s="17" t="s">
        <v>129</v>
      </c>
      <c r="I46" s="26">
        <f>VLOOKUP(C46,供应链!E:J,6,0)</f>
        <v>1</v>
      </c>
      <c r="J46" s="17">
        <f>VLOOKUP(C46,供应链!E:H,4,0)</f>
        <v>318</v>
      </c>
      <c r="K46" s="17">
        <f>VLOOKUP(C46,供应链!E:K,7,0)</f>
        <v>94</v>
      </c>
      <c r="L46" s="18">
        <f>VLOOKUP(C46,供应链!E:I,5,0)</f>
        <v>45.887417650512</v>
      </c>
      <c r="M46" s="27">
        <f t="shared" si="13"/>
        <v>0.00462099226091763</v>
      </c>
      <c r="N46" s="17">
        <v>781</v>
      </c>
      <c r="O46" s="26">
        <v>0.0358514724711908</v>
      </c>
      <c r="P46" s="18">
        <v>24</v>
      </c>
      <c r="Q46" s="18">
        <v>5301.08</v>
      </c>
      <c r="R46" s="17">
        <v>239</v>
      </c>
      <c r="S46" s="17">
        <v>940</v>
      </c>
      <c r="T46" s="17">
        <v>691</v>
      </c>
      <c r="U46" s="26">
        <v>0.0318379160636758</v>
      </c>
      <c r="V46" s="18">
        <v>16</v>
      </c>
      <c r="W46" s="18">
        <v>3551.32</v>
      </c>
      <c r="X46" s="17">
        <v>239</v>
      </c>
      <c r="Y46" s="17">
        <v>930</v>
      </c>
      <c r="Z46" s="17">
        <v>630</v>
      </c>
      <c r="AA46" s="26">
        <v>0.0253968253968254</v>
      </c>
      <c r="AB46" s="18">
        <v>16</v>
      </c>
      <c r="AC46" s="18">
        <v>3544.85</v>
      </c>
      <c r="AD46" s="17">
        <v>239</v>
      </c>
      <c r="AE46" s="17">
        <v>983</v>
      </c>
      <c r="AF46" s="17">
        <v>698</v>
      </c>
      <c r="AG46" s="26">
        <v>0.0358166189111748</v>
      </c>
      <c r="AH46" s="18">
        <v>24</v>
      </c>
      <c r="AI46" s="18">
        <v>5318.73</v>
      </c>
      <c r="AJ46" s="17">
        <v>239</v>
      </c>
      <c r="AK46" s="17">
        <v>1112</v>
      </c>
      <c r="AL46" s="17">
        <v>1004</v>
      </c>
      <c r="AM46" s="26">
        <v>0.0308764940239044</v>
      </c>
      <c r="AN46" s="18">
        <v>28</v>
      </c>
      <c r="AO46" s="18">
        <v>6137.58</v>
      </c>
      <c r="AP46" s="17">
        <v>239</v>
      </c>
      <c r="AQ46" s="17">
        <v>1455</v>
      </c>
      <c r="AR46" s="17">
        <v>838</v>
      </c>
      <c r="AS46" s="26">
        <v>0.0465393794749403</v>
      </c>
      <c r="AT46" s="18">
        <v>36</v>
      </c>
      <c r="AU46" s="18">
        <v>7643.28</v>
      </c>
      <c r="AV46" s="17">
        <v>239</v>
      </c>
      <c r="AW46" s="17">
        <v>1427</v>
      </c>
      <c r="AX46" s="17">
        <v>726</v>
      </c>
      <c r="AY46" s="26">
        <v>0.034435261707989</v>
      </c>
      <c r="AZ46" s="17">
        <v>23</v>
      </c>
      <c r="BA46" s="18">
        <v>4871.03</v>
      </c>
      <c r="BB46" s="17">
        <v>239</v>
      </c>
      <c r="BC46" s="17">
        <v>1461</v>
      </c>
      <c r="BD46" s="17">
        <v>682</v>
      </c>
      <c r="BE46" s="32">
        <v>0.063049853372434</v>
      </c>
      <c r="BF46" s="17">
        <v>41</v>
      </c>
      <c r="BG46" s="18">
        <v>8849.4</v>
      </c>
      <c r="BH46" s="17">
        <v>239</v>
      </c>
      <c r="BI46" s="17">
        <v>1376</v>
      </c>
      <c r="BJ46" s="17">
        <v>716</v>
      </c>
      <c r="BK46" s="32">
        <v>0.0516759776536313</v>
      </c>
      <c r="BL46" s="18">
        <v>31</v>
      </c>
      <c r="BM46" s="18">
        <v>6457.91</v>
      </c>
      <c r="BN46" s="17">
        <v>239</v>
      </c>
      <c r="BO46" s="17">
        <v>1376</v>
      </c>
      <c r="BP46" s="17">
        <v>756</v>
      </c>
      <c r="BQ46" s="32">
        <v>0.0621693121693122</v>
      </c>
      <c r="BR46" s="18">
        <v>42</v>
      </c>
      <c r="BS46" s="18">
        <v>8839.81</v>
      </c>
      <c r="BT46" s="17">
        <v>239</v>
      </c>
      <c r="BU46" s="18">
        <v>1379</v>
      </c>
      <c r="BV46" s="17">
        <v>616</v>
      </c>
      <c r="BW46" s="32">
        <v>0.0194805194805195</v>
      </c>
      <c r="BX46" s="18">
        <v>10</v>
      </c>
      <c r="BY46" s="18">
        <v>2175.75</v>
      </c>
      <c r="BZ46" s="17">
        <v>239</v>
      </c>
      <c r="CA46" s="18">
        <v>1371</v>
      </c>
      <c r="CB46" s="18">
        <v>594</v>
      </c>
      <c r="CC46" s="32">
        <v>0.031986531986532</v>
      </c>
      <c r="CD46" s="18">
        <v>17</v>
      </c>
      <c r="CE46" s="18">
        <v>3838.68</v>
      </c>
      <c r="CF46" s="17">
        <v>239</v>
      </c>
      <c r="CG46" s="18">
        <v>1402</v>
      </c>
      <c r="CH46" s="33">
        <v>497</v>
      </c>
      <c r="CI46" s="32">
        <v>0.028169014084507</v>
      </c>
      <c r="CJ46" s="18">
        <v>10</v>
      </c>
      <c r="CK46" s="18">
        <v>2178.46</v>
      </c>
      <c r="CL46" s="17">
        <v>239</v>
      </c>
      <c r="CM46" s="18">
        <v>1435</v>
      </c>
      <c r="CN46" s="33">
        <v>480</v>
      </c>
      <c r="CO46" s="32">
        <v>0.0166666666666667</v>
      </c>
      <c r="CP46" s="17">
        <v>7</v>
      </c>
      <c r="CQ46" s="18">
        <v>1540.7</v>
      </c>
      <c r="CR46" s="17">
        <v>239</v>
      </c>
      <c r="CS46" s="17">
        <v>1468</v>
      </c>
      <c r="CT46" s="33">
        <v>467</v>
      </c>
      <c r="CU46" s="32">
        <v>0.0235546038543897</v>
      </c>
      <c r="CV46" s="17">
        <v>8</v>
      </c>
      <c r="CW46" s="18">
        <v>1582.8</v>
      </c>
      <c r="CX46" s="17">
        <v>239</v>
      </c>
      <c r="CY46" s="17">
        <v>1319</v>
      </c>
      <c r="CZ46" s="33">
        <v>467</v>
      </c>
      <c r="DA46" s="32">
        <v>0.0235546038543897</v>
      </c>
      <c r="DB46" s="18">
        <v>22</v>
      </c>
      <c r="DC46" s="18">
        <v>4970.73</v>
      </c>
      <c r="DD46" s="17">
        <v>239</v>
      </c>
      <c r="DE46" s="18">
        <v>1366</v>
      </c>
      <c r="DF46" s="33">
        <v>456</v>
      </c>
      <c r="DG46" s="32">
        <v>0.037280701754386</v>
      </c>
      <c r="DH46" s="18">
        <v>14</v>
      </c>
      <c r="DI46" s="18">
        <v>3081.82</v>
      </c>
      <c r="DJ46" s="17">
        <v>239</v>
      </c>
      <c r="DK46" s="18">
        <v>1366</v>
      </c>
      <c r="DL46" s="18">
        <v>516</v>
      </c>
      <c r="DM46" s="26">
        <v>0.0290697674418605</v>
      </c>
      <c r="DN46" s="18">
        <v>11</v>
      </c>
      <c r="DO46" s="18">
        <v>2463.33</v>
      </c>
      <c r="DP46" s="17">
        <v>239</v>
      </c>
      <c r="DQ46" s="18">
        <v>1221</v>
      </c>
      <c r="DR46" s="18">
        <v>586</v>
      </c>
      <c r="DS46" s="26">
        <v>0.0358361774744027</v>
      </c>
      <c r="DT46" s="18">
        <v>19</v>
      </c>
      <c r="DU46" s="18">
        <v>4224.81</v>
      </c>
      <c r="DV46" s="17">
        <v>239</v>
      </c>
      <c r="DW46" s="18">
        <v>1415</v>
      </c>
      <c r="DX46" s="18"/>
      <c r="DY46" s="26"/>
      <c r="DZ46" s="18">
        <v>19</v>
      </c>
      <c r="EA46" s="18">
        <v>4365.38</v>
      </c>
      <c r="EB46" s="17">
        <v>239</v>
      </c>
      <c r="EC46" s="18">
        <v>1403</v>
      </c>
      <c r="ED46" s="18">
        <v>316</v>
      </c>
      <c r="EE46" s="26">
        <f t="shared" si="18"/>
        <v>0.0632911392405063</v>
      </c>
      <c r="EF46" s="17">
        <v>20</v>
      </c>
      <c r="EG46" s="18">
        <v>4395.02</v>
      </c>
      <c r="EH46" s="17">
        <v>239</v>
      </c>
      <c r="EI46" s="17">
        <v>1352</v>
      </c>
      <c r="EJ46" s="18">
        <v>316</v>
      </c>
      <c r="EK46" s="26">
        <f t="shared" si="19"/>
        <v>0.0348101265822785</v>
      </c>
      <c r="EL46" s="17">
        <v>11</v>
      </c>
      <c r="EM46" s="18">
        <v>2498.61</v>
      </c>
      <c r="EN46" s="17">
        <v>239</v>
      </c>
      <c r="EO46" s="17">
        <v>1352</v>
      </c>
      <c r="EP46" s="18">
        <v>316</v>
      </c>
      <c r="EQ46" s="26">
        <f t="shared" si="20"/>
        <v>0.0348101265822785</v>
      </c>
      <c r="ER46" s="17">
        <v>11</v>
      </c>
      <c r="ES46" s="18">
        <v>2442.54</v>
      </c>
      <c r="ET46" s="17">
        <v>239</v>
      </c>
      <c r="EU46" s="17">
        <v>1352</v>
      </c>
      <c r="EV46" s="18">
        <v>984</v>
      </c>
      <c r="EW46" s="26">
        <v>0.00914634146341463</v>
      </c>
      <c r="EX46" s="17">
        <v>9</v>
      </c>
      <c r="EY46" s="18">
        <v>1875</v>
      </c>
      <c r="EZ46" s="17">
        <v>239</v>
      </c>
      <c r="FA46" s="17">
        <v>1352</v>
      </c>
      <c r="FB46" s="18">
        <v>349</v>
      </c>
      <c r="FC46" s="26">
        <v>0.0286532951289398</v>
      </c>
      <c r="FD46" s="17">
        <v>9</v>
      </c>
      <c r="FE46" s="18">
        <v>1881</v>
      </c>
      <c r="FF46" s="17">
        <v>239</v>
      </c>
      <c r="FG46" s="17">
        <v>1344</v>
      </c>
      <c r="FH46" s="18">
        <v>456</v>
      </c>
      <c r="FI46" s="26">
        <v>0.0241228070175439</v>
      </c>
      <c r="FJ46" s="18">
        <v>10</v>
      </c>
      <c r="FK46" s="18">
        <v>2070.92</v>
      </c>
      <c r="FL46" s="17">
        <v>239</v>
      </c>
      <c r="FM46" s="17">
        <v>1333</v>
      </c>
      <c r="FN46" s="18">
        <v>466</v>
      </c>
      <c r="FO46" s="26">
        <v>0.0321888412017167</v>
      </c>
      <c r="FP46" s="18">
        <v>12</v>
      </c>
      <c r="FQ46" s="18">
        <v>2595.74</v>
      </c>
      <c r="FR46" s="17">
        <v>239</v>
      </c>
      <c r="FS46" s="17">
        <v>1321</v>
      </c>
      <c r="FT46" s="18">
        <v>442</v>
      </c>
      <c r="FU46" s="26">
        <v>0.0316742081447964</v>
      </c>
      <c r="FV46" s="18">
        <v>11</v>
      </c>
      <c r="FW46" s="18">
        <v>2312.9</v>
      </c>
      <c r="FX46" s="17">
        <v>239</v>
      </c>
      <c r="FY46" s="18">
        <v>1311</v>
      </c>
      <c r="FZ46" s="18">
        <v>496</v>
      </c>
      <c r="GA46" s="26">
        <v>0.0161290322580645</v>
      </c>
      <c r="GB46" s="18">
        <v>7</v>
      </c>
      <c r="GC46" s="18">
        <v>1457</v>
      </c>
      <c r="GD46" s="17">
        <v>239</v>
      </c>
      <c r="GE46" s="18">
        <v>1305</v>
      </c>
      <c r="GF46" s="18">
        <v>586</v>
      </c>
      <c r="GG46" s="26">
        <v>0.0136518771331058</v>
      </c>
      <c r="GH46" s="17">
        <v>8</v>
      </c>
      <c r="GI46" s="18">
        <v>1706</v>
      </c>
      <c r="GJ46" s="17">
        <v>239</v>
      </c>
      <c r="GK46" s="18">
        <v>1298</v>
      </c>
      <c r="GL46" s="18"/>
      <c r="GM46" s="26"/>
      <c r="GN46" s="17">
        <v>9</v>
      </c>
      <c r="GO46" s="18">
        <v>1912.19</v>
      </c>
      <c r="GP46" s="17">
        <v>239</v>
      </c>
      <c r="GQ46" s="17">
        <v>1290</v>
      </c>
      <c r="GR46" s="17"/>
      <c r="GS46" s="17"/>
      <c r="GT46" s="17"/>
      <c r="GU46" s="17"/>
      <c r="GV46" s="17"/>
      <c r="GW46" s="17"/>
      <c r="GX46" s="17"/>
      <c r="GY46" s="17"/>
      <c r="GZ46" s="17"/>
      <c r="HA46" s="18"/>
      <c r="HB46" s="41"/>
      <c r="HC46" s="41"/>
      <c r="HD46" s="41"/>
      <c r="HE46" s="41"/>
      <c r="HF46" s="41"/>
      <c r="HG46" s="41"/>
      <c r="HH46" s="41"/>
      <c r="HI46" s="18"/>
      <c r="HJ46" s="41"/>
      <c r="HK46" s="41"/>
      <c r="HL46" s="41"/>
      <c r="HM46" s="18"/>
      <c r="HN46" s="18"/>
      <c r="HO46" s="18"/>
      <c r="HP46" s="18"/>
      <c r="HQ46" s="18">
        <f t="shared" si="14"/>
        <v>535</v>
      </c>
      <c r="HR46" s="18">
        <f t="shared" si="15"/>
        <v>116084.37</v>
      </c>
      <c r="HS46" s="18">
        <f t="shared" si="16"/>
        <v>535</v>
      </c>
      <c r="HT46" s="18">
        <f t="shared" si="17"/>
        <v>116084.37</v>
      </c>
      <c r="HU46" s="145"/>
      <c r="HV46" s="146"/>
    </row>
    <row r="47" ht="16.5" spans="1:230">
      <c r="A47" s="16" t="s">
        <v>133</v>
      </c>
      <c r="B47" s="17" t="s">
        <v>211</v>
      </c>
      <c r="C47" s="18">
        <v>6939962748184</v>
      </c>
      <c r="D47" s="18">
        <v>564864826657</v>
      </c>
      <c r="E47" s="18">
        <v>21063410000161</v>
      </c>
      <c r="F47" s="17" t="s">
        <v>216</v>
      </c>
      <c r="G47" s="19" t="s">
        <v>408</v>
      </c>
      <c r="H47" s="17" t="s">
        <v>129</v>
      </c>
      <c r="I47" s="26">
        <f>VLOOKUP(C47,供应链!E:J,6,0)</f>
        <v>0.791666666666667</v>
      </c>
      <c r="J47" s="17">
        <f>VLOOKUP(C47,供应链!E:H,4,0)</f>
        <v>114</v>
      </c>
      <c r="K47" s="17">
        <f>VLOOKUP(C47,供应链!E:K,7,0)</f>
        <v>15</v>
      </c>
      <c r="L47" s="18">
        <f>VLOOKUP(C47,供应链!E:I,5,0)</f>
        <v>33.2369942196532</v>
      </c>
      <c r="M47" s="27">
        <f t="shared" si="13"/>
        <v>0.00492330016583748</v>
      </c>
      <c r="N47" s="17">
        <v>524</v>
      </c>
      <c r="O47" s="26">
        <v>0.0152671755725191</v>
      </c>
      <c r="P47" s="18">
        <v>4</v>
      </c>
      <c r="Q47" s="18">
        <v>1103.07</v>
      </c>
      <c r="R47" s="17">
        <v>279</v>
      </c>
      <c r="S47" s="17">
        <v>671</v>
      </c>
      <c r="T47" s="17">
        <v>662</v>
      </c>
      <c r="U47" s="26">
        <v>0.0453172205438066</v>
      </c>
      <c r="V47" s="18">
        <v>28</v>
      </c>
      <c r="W47" s="18">
        <v>7405.36</v>
      </c>
      <c r="X47" s="17">
        <v>279</v>
      </c>
      <c r="Y47" s="17">
        <v>642</v>
      </c>
      <c r="Z47" s="17">
        <v>628</v>
      </c>
      <c r="AA47" s="26">
        <v>0.0589171974522293</v>
      </c>
      <c r="AB47" s="18">
        <v>33</v>
      </c>
      <c r="AC47" s="18">
        <v>8882.3</v>
      </c>
      <c r="AD47" s="17">
        <v>279</v>
      </c>
      <c r="AE47" s="17">
        <v>601</v>
      </c>
      <c r="AF47" s="17">
        <v>750</v>
      </c>
      <c r="AG47" s="26">
        <v>0.0293333333333333</v>
      </c>
      <c r="AH47" s="18">
        <v>21</v>
      </c>
      <c r="AI47" s="18">
        <v>5522.73</v>
      </c>
      <c r="AJ47" s="17">
        <v>279</v>
      </c>
      <c r="AK47" s="17">
        <v>620</v>
      </c>
      <c r="AL47" s="17">
        <v>873</v>
      </c>
      <c r="AM47" s="26">
        <v>0.0297823596792669</v>
      </c>
      <c r="AN47" s="18">
        <v>24</v>
      </c>
      <c r="AO47" s="18">
        <v>6262.57</v>
      </c>
      <c r="AP47" s="17">
        <v>279</v>
      </c>
      <c r="AQ47" s="17">
        <v>612</v>
      </c>
      <c r="AR47" s="17">
        <v>845</v>
      </c>
      <c r="AS47" s="26">
        <v>0.0579881656804734</v>
      </c>
      <c r="AT47" s="18">
        <v>46</v>
      </c>
      <c r="AU47" s="18">
        <v>12042.2</v>
      </c>
      <c r="AV47" s="17">
        <v>279</v>
      </c>
      <c r="AW47" s="17">
        <v>585</v>
      </c>
      <c r="AX47" s="17">
        <v>787</v>
      </c>
      <c r="AY47" s="26">
        <v>0.0355781448538755</v>
      </c>
      <c r="AZ47" s="17">
        <v>28</v>
      </c>
      <c r="BA47" s="18">
        <v>7318.65</v>
      </c>
      <c r="BB47" s="17">
        <v>279</v>
      </c>
      <c r="BC47" s="17">
        <v>557</v>
      </c>
      <c r="BD47" s="17">
        <v>696</v>
      </c>
      <c r="BE47" s="32">
        <v>0.0359195402298851</v>
      </c>
      <c r="BF47" s="17">
        <v>23</v>
      </c>
      <c r="BG47" s="18">
        <v>5946.69</v>
      </c>
      <c r="BH47" s="17">
        <v>279</v>
      </c>
      <c r="BI47" s="17">
        <v>494</v>
      </c>
      <c r="BJ47" s="17">
        <v>678</v>
      </c>
      <c r="BK47" s="32">
        <v>0.0324483775811209</v>
      </c>
      <c r="BL47" s="18">
        <v>21</v>
      </c>
      <c r="BM47" s="18">
        <v>5467.2</v>
      </c>
      <c r="BN47" s="17">
        <v>279</v>
      </c>
      <c r="BO47" s="17">
        <v>504</v>
      </c>
      <c r="BP47" s="17">
        <v>717</v>
      </c>
      <c r="BQ47" s="32">
        <v>0.0446304044630404</v>
      </c>
      <c r="BR47" s="18">
        <v>28</v>
      </c>
      <c r="BS47" s="18">
        <v>7253.8</v>
      </c>
      <c r="BT47" s="17">
        <v>279</v>
      </c>
      <c r="BU47" s="18">
        <v>496</v>
      </c>
      <c r="BV47" s="17">
        <v>595</v>
      </c>
      <c r="BW47" s="32">
        <v>0.0336134453781513</v>
      </c>
      <c r="BX47" s="18">
        <v>16</v>
      </c>
      <c r="BY47" s="18">
        <v>4149.45</v>
      </c>
      <c r="BZ47" s="17">
        <v>279</v>
      </c>
      <c r="CA47" s="18">
        <v>478</v>
      </c>
      <c r="CB47" s="18">
        <v>557</v>
      </c>
      <c r="CC47" s="32">
        <v>0.0341113105924596</v>
      </c>
      <c r="CD47" s="18">
        <v>15</v>
      </c>
      <c r="CE47" s="18">
        <v>3909.36</v>
      </c>
      <c r="CF47" s="17">
        <v>279</v>
      </c>
      <c r="CG47" s="18">
        <v>487</v>
      </c>
      <c r="CH47" s="33">
        <v>585</v>
      </c>
      <c r="CI47" s="32">
        <v>0.052991452991453</v>
      </c>
      <c r="CJ47" s="18">
        <v>30</v>
      </c>
      <c r="CK47" s="18">
        <v>8014.71</v>
      </c>
      <c r="CL47" s="17">
        <v>279</v>
      </c>
      <c r="CM47" s="18">
        <v>473</v>
      </c>
      <c r="CN47" s="33">
        <v>587</v>
      </c>
      <c r="CO47" s="32">
        <v>0.0442930153321976</v>
      </c>
      <c r="CP47" s="17">
        <v>24</v>
      </c>
      <c r="CQ47" s="18">
        <v>6333.56</v>
      </c>
      <c r="CR47" s="17">
        <v>279</v>
      </c>
      <c r="CS47" s="17">
        <v>449</v>
      </c>
      <c r="CT47" s="33">
        <v>572</v>
      </c>
      <c r="CU47" s="32">
        <v>0.0332167832167832</v>
      </c>
      <c r="CV47" s="17">
        <v>16</v>
      </c>
      <c r="CW47" s="18">
        <v>4319.92</v>
      </c>
      <c r="CX47" s="17">
        <v>279</v>
      </c>
      <c r="CY47" s="17">
        <v>378</v>
      </c>
      <c r="CZ47" s="33">
        <v>572</v>
      </c>
      <c r="DA47" s="32">
        <v>0.0332167832167832</v>
      </c>
      <c r="DB47" s="18">
        <v>19</v>
      </c>
      <c r="DC47" s="18">
        <v>5078.2</v>
      </c>
      <c r="DD47" s="17">
        <v>279</v>
      </c>
      <c r="DE47" s="18">
        <v>391</v>
      </c>
      <c r="DF47" s="33">
        <v>701</v>
      </c>
      <c r="DG47" s="32">
        <v>0.0342368045649073</v>
      </c>
      <c r="DH47" s="18">
        <v>20</v>
      </c>
      <c r="DI47" s="18">
        <v>5353.34</v>
      </c>
      <c r="DJ47" s="17">
        <v>279</v>
      </c>
      <c r="DK47" s="18">
        <v>391</v>
      </c>
      <c r="DL47" s="18">
        <v>824</v>
      </c>
      <c r="DM47" s="26">
        <v>0.0351941747572816</v>
      </c>
      <c r="DN47" s="18">
        <v>27</v>
      </c>
      <c r="DO47" s="18">
        <v>7216.45</v>
      </c>
      <c r="DP47" s="17">
        <v>279</v>
      </c>
      <c r="DQ47" s="18">
        <v>281</v>
      </c>
      <c r="DR47" s="18">
        <v>766</v>
      </c>
      <c r="DS47" s="26">
        <v>0.0391644908616188</v>
      </c>
      <c r="DT47" s="18">
        <v>26</v>
      </c>
      <c r="DU47" s="18">
        <v>6946.82</v>
      </c>
      <c r="DV47" s="17">
        <v>279</v>
      </c>
      <c r="DW47" s="18">
        <v>325</v>
      </c>
      <c r="DX47" s="18"/>
      <c r="DY47" s="26"/>
      <c r="DZ47" s="18">
        <v>19</v>
      </c>
      <c r="EA47" s="18">
        <v>5194.48</v>
      </c>
      <c r="EB47" s="17">
        <v>279</v>
      </c>
      <c r="EC47" s="18">
        <v>305</v>
      </c>
      <c r="ED47" s="18">
        <v>387</v>
      </c>
      <c r="EE47" s="26">
        <f t="shared" si="18"/>
        <v>0.0258397932816537</v>
      </c>
      <c r="EF47" s="17">
        <v>10</v>
      </c>
      <c r="EG47" s="18">
        <v>2735.13</v>
      </c>
      <c r="EH47" s="17">
        <v>279</v>
      </c>
      <c r="EI47" s="17">
        <v>265</v>
      </c>
      <c r="EJ47" s="18">
        <v>387</v>
      </c>
      <c r="EK47" s="26">
        <f t="shared" si="19"/>
        <v>0.0284237726098191</v>
      </c>
      <c r="EL47" s="17">
        <v>11</v>
      </c>
      <c r="EM47" s="18">
        <v>3023.88</v>
      </c>
      <c r="EN47" s="17">
        <v>279</v>
      </c>
      <c r="EO47" s="17">
        <v>265</v>
      </c>
      <c r="EP47" s="18">
        <v>387</v>
      </c>
      <c r="EQ47" s="26">
        <f t="shared" si="20"/>
        <v>0.020671834625323</v>
      </c>
      <c r="ER47" s="17">
        <v>8</v>
      </c>
      <c r="ES47" s="18">
        <v>2245.16</v>
      </c>
      <c r="ET47" s="17">
        <v>279</v>
      </c>
      <c r="EU47" s="17">
        <v>265</v>
      </c>
      <c r="EV47" s="18">
        <v>1451</v>
      </c>
      <c r="EW47" s="26">
        <v>0.0103376981392143</v>
      </c>
      <c r="EX47" s="17">
        <v>13</v>
      </c>
      <c r="EY47" s="18">
        <v>3596.82</v>
      </c>
      <c r="EZ47" s="17">
        <v>279</v>
      </c>
      <c r="FA47" s="17">
        <v>265</v>
      </c>
      <c r="FB47" s="18">
        <v>426</v>
      </c>
      <c r="FC47" s="26">
        <v>0.0234741784037559</v>
      </c>
      <c r="FD47" s="17">
        <v>10</v>
      </c>
      <c r="FE47" s="18">
        <v>2700.93</v>
      </c>
      <c r="FF47" s="17">
        <v>279</v>
      </c>
      <c r="FG47" s="17">
        <v>256</v>
      </c>
      <c r="FH47" s="18">
        <v>506</v>
      </c>
      <c r="FI47" s="26">
        <v>0.0158102766798419</v>
      </c>
      <c r="FJ47" s="18">
        <v>7</v>
      </c>
      <c r="FK47" s="18">
        <v>1867</v>
      </c>
      <c r="FL47" s="17">
        <v>279</v>
      </c>
      <c r="FM47" s="17">
        <v>249</v>
      </c>
      <c r="FN47" s="18">
        <v>505</v>
      </c>
      <c r="FO47" s="26">
        <v>0.0138613861386139</v>
      </c>
      <c r="FP47" s="18">
        <v>7</v>
      </c>
      <c r="FQ47" s="18">
        <v>1903.86</v>
      </c>
      <c r="FR47" s="17">
        <v>279</v>
      </c>
      <c r="FS47" s="17">
        <v>243</v>
      </c>
      <c r="FT47" s="18">
        <v>453</v>
      </c>
      <c r="FU47" s="26">
        <v>0.022075055187638</v>
      </c>
      <c r="FV47" s="18">
        <v>7</v>
      </c>
      <c r="FW47" s="18">
        <v>1892</v>
      </c>
      <c r="FX47" s="17">
        <v>279</v>
      </c>
      <c r="FY47" s="18">
        <v>234</v>
      </c>
      <c r="FZ47" s="18">
        <v>544</v>
      </c>
      <c r="GA47" s="26">
        <v>0.0294117647058824</v>
      </c>
      <c r="GB47" s="18">
        <v>13</v>
      </c>
      <c r="GC47" s="18">
        <v>3534.88</v>
      </c>
      <c r="GD47" s="17">
        <v>279</v>
      </c>
      <c r="GE47" s="18">
        <v>221</v>
      </c>
      <c r="GF47" s="18">
        <v>546</v>
      </c>
      <c r="GG47" s="26">
        <v>0.0146520146520147</v>
      </c>
      <c r="GH47" s="17">
        <v>7</v>
      </c>
      <c r="GI47" s="18">
        <v>1913.09</v>
      </c>
      <c r="GJ47" s="17">
        <v>279</v>
      </c>
      <c r="GK47" s="18">
        <v>216</v>
      </c>
      <c r="GL47" s="18"/>
      <c r="GM47" s="26"/>
      <c r="GN47" s="17">
        <v>9</v>
      </c>
      <c r="GO47" s="18">
        <v>2456.19</v>
      </c>
      <c r="GP47" s="17">
        <v>279</v>
      </c>
      <c r="GQ47" s="17">
        <v>206</v>
      </c>
      <c r="GR47" s="17"/>
      <c r="GS47" s="17"/>
      <c r="GT47" s="17"/>
      <c r="GU47" s="17"/>
      <c r="GV47" s="17"/>
      <c r="GW47" s="17"/>
      <c r="GX47" s="17"/>
      <c r="GY47" s="17"/>
      <c r="GZ47" s="17"/>
      <c r="HA47" s="18"/>
      <c r="HB47" s="41"/>
      <c r="HC47" s="41"/>
      <c r="HD47" s="41"/>
      <c r="HE47" s="41"/>
      <c r="HF47" s="41"/>
      <c r="HG47" s="41"/>
      <c r="HH47" s="41"/>
      <c r="HI47" s="18"/>
      <c r="HJ47" s="41"/>
      <c r="HK47" s="41"/>
      <c r="HL47" s="41"/>
      <c r="HM47" s="18"/>
      <c r="HN47" s="18"/>
      <c r="HO47" s="18"/>
      <c r="HP47" s="18"/>
      <c r="HQ47" s="18">
        <f t="shared" si="14"/>
        <v>570</v>
      </c>
      <c r="HR47" s="18">
        <f t="shared" si="15"/>
        <v>151589.8</v>
      </c>
      <c r="HS47" s="18">
        <f t="shared" si="16"/>
        <v>570</v>
      </c>
      <c r="HT47" s="18">
        <f t="shared" si="17"/>
        <v>151589.8</v>
      </c>
      <c r="HU47" s="145"/>
      <c r="HV47" s="146"/>
    </row>
    <row r="48" ht="16.5" spans="1:230">
      <c r="A48" s="16"/>
      <c r="B48" s="20" t="s">
        <v>211</v>
      </c>
      <c r="C48" s="18">
        <v>6939962755380</v>
      </c>
      <c r="D48" s="18">
        <v>585896268442</v>
      </c>
      <c r="E48" s="18">
        <v>21063510001496</v>
      </c>
      <c r="F48" s="17" t="s">
        <v>361</v>
      </c>
      <c r="G48" s="19"/>
      <c r="H48" s="17" t="s">
        <v>129</v>
      </c>
      <c r="I48" s="26">
        <f>VLOOKUP(C48,供应链!E:J,6,0)</f>
        <v>0</v>
      </c>
      <c r="J48" s="17">
        <f>VLOOKUP(C48,供应链!E:H,4,0)</f>
        <v>0</v>
      </c>
      <c r="K48" s="17">
        <f>VLOOKUP(C48,供应链!E:K,7,0)</f>
        <v>0</v>
      </c>
      <c r="L48" s="18" t="str">
        <f>VLOOKUP(C48,供应链!E:I,5,0)</f>
        <v>-</v>
      </c>
      <c r="M48" s="27">
        <f t="shared" si="13"/>
        <v>0.000475055279159757</v>
      </c>
      <c r="N48" s="17">
        <v>248</v>
      </c>
      <c r="O48" s="26">
        <v>0.00403225806451613</v>
      </c>
      <c r="P48" s="18">
        <v>1</v>
      </c>
      <c r="Q48" s="18">
        <v>584</v>
      </c>
      <c r="R48" s="17">
        <v>699</v>
      </c>
      <c r="S48" s="17">
        <v>107</v>
      </c>
      <c r="T48" s="17">
        <v>264</v>
      </c>
      <c r="U48" s="26">
        <v>0.0113636363636364</v>
      </c>
      <c r="V48" s="18">
        <v>2</v>
      </c>
      <c r="W48" s="18">
        <v>1389.02</v>
      </c>
      <c r="X48" s="17">
        <v>699</v>
      </c>
      <c r="Y48" s="17">
        <v>104</v>
      </c>
      <c r="Z48" s="17">
        <v>250</v>
      </c>
      <c r="AA48" s="26">
        <v>0.004</v>
      </c>
      <c r="AB48" s="18">
        <v>1</v>
      </c>
      <c r="AC48" s="18">
        <v>649</v>
      </c>
      <c r="AD48" s="17">
        <v>699</v>
      </c>
      <c r="AE48" s="17">
        <v>109</v>
      </c>
      <c r="AF48" s="17">
        <v>271</v>
      </c>
      <c r="AG48" s="26">
        <v>0.011070110701107</v>
      </c>
      <c r="AH48" s="18">
        <v>2</v>
      </c>
      <c r="AI48" s="18">
        <v>1298</v>
      </c>
      <c r="AJ48" s="17">
        <v>699</v>
      </c>
      <c r="AK48" s="17">
        <v>113</v>
      </c>
      <c r="AL48" s="17">
        <v>423</v>
      </c>
      <c r="AM48" s="26">
        <v>0.00236406619385343</v>
      </c>
      <c r="AN48" s="18">
        <v>1</v>
      </c>
      <c r="AO48" s="18">
        <v>699</v>
      </c>
      <c r="AP48" s="17">
        <v>699</v>
      </c>
      <c r="AQ48" s="17">
        <v>112</v>
      </c>
      <c r="AR48" s="17">
        <v>382</v>
      </c>
      <c r="AS48" s="26">
        <v>0.0104712041884817</v>
      </c>
      <c r="AT48" s="18">
        <v>2</v>
      </c>
      <c r="AU48" s="18">
        <v>1098</v>
      </c>
      <c r="AV48" s="17">
        <v>699</v>
      </c>
      <c r="AW48" s="17">
        <v>110</v>
      </c>
      <c r="AX48" s="17">
        <v>302</v>
      </c>
      <c r="AY48" s="26">
        <v>0.0198675496688742</v>
      </c>
      <c r="AZ48" s="17">
        <v>0</v>
      </c>
      <c r="BA48" s="18">
        <v>0</v>
      </c>
      <c r="BB48" s="17">
        <v>699</v>
      </c>
      <c r="BC48" s="17">
        <v>110</v>
      </c>
      <c r="BD48" s="17">
        <v>287</v>
      </c>
      <c r="BE48" s="32">
        <v>0.00348432055749129</v>
      </c>
      <c r="BF48" s="17">
        <v>1</v>
      </c>
      <c r="BG48" s="18">
        <v>593.8</v>
      </c>
      <c r="BH48" s="17">
        <v>594</v>
      </c>
      <c r="BI48" s="17">
        <v>103</v>
      </c>
      <c r="BJ48" s="17">
        <v>221</v>
      </c>
      <c r="BK48" s="32">
        <v>0.00452488687782805</v>
      </c>
      <c r="BL48" s="18">
        <v>0</v>
      </c>
      <c r="BM48" s="18">
        <v>0</v>
      </c>
      <c r="BN48" s="17">
        <v>594</v>
      </c>
      <c r="BO48" s="17">
        <v>101</v>
      </c>
      <c r="BP48" s="17">
        <v>281</v>
      </c>
      <c r="BQ48" s="32">
        <v>0.0142348754448399</v>
      </c>
      <c r="BR48" s="18">
        <v>4</v>
      </c>
      <c r="BS48" s="18">
        <v>2136</v>
      </c>
      <c r="BT48" s="17">
        <v>594</v>
      </c>
      <c r="BU48" s="18">
        <v>103</v>
      </c>
      <c r="BV48" s="17">
        <v>268</v>
      </c>
      <c r="BW48" s="32">
        <v>0.00746268656716418</v>
      </c>
      <c r="BX48" s="18">
        <v>1</v>
      </c>
      <c r="BY48" s="18">
        <v>479</v>
      </c>
      <c r="BZ48" s="17">
        <v>479</v>
      </c>
      <c r="CA48" s="18">
        <v>102</v>
      </c>
      <c r="CB48" s="18">
        <v>233</v>
      </c>
      <c r="CC48" s="32">
        <v>0.00429184549356223</v>
      </c>
      <c r="CD48" s="18">
        <v>1</v>
      </c>
      <c r="CE48" s="18">
        <v>479</v>
      </c>
      <c r="CF48" s="17">
        <v>479</v>
      </c>
      <c r="CG48" s="18">
        <v>102</v>
      </c>
      <c r="CH48" s="33">
        <v>217</v>
      </c>
      <c r="CI48" s="32">
        <v>0.00921658986175115</v>
      </c>
      <c r="CJ48" s="18">
        <v>2</v>
      </c>
      <c r="CK48" s="18">
        <v>1128</v>
      </c>
      <c r="CL48" s="17">
        <v>479</v>
      </c>
      <c r="CM48" s="18">
        <v>100</v>
      </c>
      <c r="CN48" s="33">
        <v>288</v>
      </c>
      <c r="CO48" s="32">
        <v>0.0173611111111111</v>
      </c>
      <c r="CP48" s="17">
        <v>4</v>
      </c>
      <c r="CQ48" s="18">
        <v>2324.29</v>
      </c>
      <c r="CR48" s="17">
        <v>479</v>
      </c>
      <c r="CS48" s="17">
        <v>96</v>
      </c>
      <c r="CT48" s="33">
        <v>299</v>
      </c>
      <c r="CU48" s="32">
        <v>0</v>
      </c>
      <c r="CV48" s="17">
        <v>0</v>
      </c>
      <c r="CW48" s="18">
        <v>0</v>
      </c>
      <c r="CX48" s="17">
        <v>479</v>
      </c>
      <c r="CY48" s="17">
        <v>96</v>
      </c>
      <c r="CZ48" s="33">
        <v>299</v>
      </c>
      <c r="DA48" s="32">
        <v>0</v>
      </c>
      <c r="DB48" s="18">
        <v>0</v>
      </c>
      <c r="DC48" s="18">
        <v>0</v>
      </c>
      <c r="DD48" s="17">
        <v>479</v>
      </c>
      <c r="DE48" s="18">
        <v>96</v>
      </c>
      <c r="DF48" s="33">
        <v>318</v>
      </c>
      <c r="DG48" s="32">
        <v>0.00943396226415094</v>
      </c>
      <c r="DH48" s="18">
        <v>3</v>
      </c>
      <c r="DI48" s="18">
        <v>1739.02</v>
      </c>
      <c r="DJ48" s="17">
        <v>479</v>
      </c>
      <c r="DK48" s="18">
        <v>96</v>
      </c>
      <c r="DL48" s="18">
        <v>366</v>
      </c>
      <c r="DM48" s="26">
        <v>0.0136612021857923</v>
      </c>
      <c r="DN48" s="18">
        <v>5</v>
      </c>
      <c r="DO48" s="18">
        <v>2915</v>
      </c>
      <c r="DP48" s="17">
        <v>479</v>
      </c>
      <c r="DQ48" s="18">
        <v>82</v>
      </c>
      <c r="DR48" s="18">
        <v>374</v>
      </c>
      <c r="DS48" s="26">
        <v>0.0053475935828877</v>
      </c>
      <c r="DT48" s="18">
        <v>2</v>
      </c>
      <c r="DU48" s="18">
        <v>1128</v>
      </c>
      <c r="DV48" s="17">
        <v>479</v>
      </c>
      <c r="DW48" s="18">
        <v>92</v>
      </c>
      <c r="DX48" s="18"/>
      <c r="DY48" s="26"/>
      <c r="DZ48" s="18">
        <v>4</v>
      </c>
      <c r="EA48" s="18">
        <v>2369.17</v>
      </c>
      <c r="EB48" s="17">
        <v>479</v>
      </c>
      <c r="EC48" s="18">
        <v>88</v>
      </c>
      <c r="ED48" s="18">
        <v>267</v>
      </c>
      <c r="EE48" s="26">
        <f t="shared" si="18"/>
        <v>0.00374531835205993</v>
      </c>
      <c r="EF48" s="17">
        <v>1</v>
      </c>
      <c r="EG48" s="18">
        <v>589</v>
      </c>
      <c r="EH48" s="17">
        <v>479</v>
      </c>
      <c r="EI48" s="17">
        <v>79</v>
      </c>
      <c r="EJ48" s="18">
        <v>267</v>
      </c>
      <c r="EK48" s="26">
        <f t="shared" si="19"/>
        <v>0.00749063670411985</v>
      </c>
      <c r="EL48" s="17">
        <v>2</v>
      </c>
      <c r="EM48" s="18">
        <v>1181.55</v>
      </c>
      <c r="EN48" s="17">
        <v>479</v>
      </c>
      <c r="EO48" s="17">
        <v>79</v>
      </c>
      <c r="EP48" s="18">
        <v>267</v>
      </c>
      <c r="EQ48" s="26">
        <f t="shared" si="20"/>
        <v>0.0149812734082397</v>
      </c>
      <c r="ER48" s="17">
        <v>4</v>
      </c>
      <c r="ES48" s="18">
        <v>2445.98</v>
      </c>
      <c r="ET48" s="17">
        <v>479</v>
      </c>
      <c r="EU48" s="17">
        <v>79</v>
      </c>
      <c r="EV48" s="18">
        <v>1189</v>
      </c>
      <c r="EW48" s="26">
        <v>0.00252312867956266</v>
      </c>
      <c r="EX48" s="17">
        <v>3</v>
      </c>
      <c r="EY48" s="18">
        <v>1797</v>
      </c>
      <c r="EZ48" s="17">
        <v>479</v>
      </c>
      <c r="FA48" s="17">
        <v>79</v>
      </c>
      <c r="FB48" s="18">
        <v>350</v>
      </c>
      <c r="FC48" s="26">
        <v>0</v>
      </c>
      <c r="FD48" s="17">
        <v>0</v>
      </c>
      <c r="FE48" s="18">
        <v>0</v>
      </c>
      <c r="FF48" s="17">
        <v>479</v>
      </c>
      <c r="FG48" s="17">
        <v>79</v>
      </c>
      <c r="FH48" s="18">
        <v>403</v>
      </c>
      <c r="FI48" s="26">
        <v>0</v>
      </c>
      <c r="FJ48" s="18">
        <v>0</v>
      </c>
      <c r="FK48" s="18">
        <v>0</v>
      </c>
      <c r="FL48" s="17">
        <v>479</v>
      </c>
      <c r="FM48" s="17">
        <v>79</v>
      </c>
      <c r="FN48" s="18">
        <v>440</v>
      </c>
      <c r="FO48" s="26">
        <v>0.00681818181818182</v>
      </c>
      <c r="FP48" s="18">
        <v>2</v>
      </c>
      <c r="FQ48" s="18">
        <v>1228</v>
      </c>
      <c r="FR48" s="17">
        <v>479</v>
      </c>
      <c r="FS48" s="17">
        <v>76</v>
      </c>
      <c r="FT48" s="18">
        <v>590</v>
      </c>
      <c r="FU48" s="26">
        <v>0.00338983050847458</v>
      </c>
      <c r="FV48" s="18">
        <v>2</v>
      </c>
      <c r="FW48" s="18">
        <v>1198</v>
      </c>
      <c r="FX48" s="17">
        <v>479</v>
      </c>
      <c r="FY48" s="18">
        <v>74</v>
      </c>
      <c r="FZ48" s="18">
        <v>541</v>
      </c>
      <c r="GA48" s="26">
        <v>0.00184842883548983</v>
      </c>
      <c r="GB48" s="18">
        <v>1</v>
      </c>
      <c r="GC48" s="18">
        <v>589</v>
      </c>
      <c r="GD48" s="17">
        <v>479</v>
      </c>
      <c r="GE48" s="18">
        <v>73</v>
      </c>
      <c r="GF48" s="18">
        <v>510</v>
      </c>
      <c r="GG48" s="26">
        <v>0.00980392156862745</v>
      </c>
      <c r="GH48" s="17">
        <v>4</v>
      </c>
      <c r="GI48" s="18">
        <v>2376</v>
      </c>
      <c r="GJ48" s="17">
        <v>479</v>
      </c>
      <c r="GK48" s="18">
        <v>68</v>
      </c>
      <c r="GL48" s="18"/>
      <c r="GM48" s="26"/>
      <c r="GN48" s="17">
        <v>0</v>
      </c>
      <c r="GO48" s="18">
        <v>0</v>
      </c>
      <c r="GP48" s="17">
        <v>479</v>
      </c>
      <c r="GQ48" s="17">
        <v>68</v>
      </c>
      <c r="GR48" s="17"/>
      <c r="GS48" s="17"/>
      <c r="GT48" s="17"/>
      <c r="GU48" s="17"/>
      <c r="GV48" s="17"/>
      <c r="GW48" s="17"/>
      <c r="GX48" s="17"/>
      <c r="GY48" s="17"/>
      <c r="GZ48" s="17"/>
      <c r="HA48" s="16"/>
      <c r="HB48" s="16"/>
      <c r="HC48" s="16"/>
      <c r="HD48" s="16"/>
      <c r="HE48" s="41"/>
      <c r="HF48" s="41"/>
      <c r="HG48" s="41"/>
      <c r="HH48" s="41"/>
      <c r="HI48" s="18"/>
      <c r="HJ48" s="41"/>
      <c r="HK48" s="41"/>
      <c r="HL48" s="41"/>
      <c r="HM48" s="18"/>
      <c r="HN48" s="18"/>
      <c r="HO48" s="18"/>
      <c r="HP48" s="18"/>
      <c r="HQ48" s="18">
        <f t="shared" si="14"/>
        <v>55</v>
      </c>
      <c r="HR48" s="18">
        <f t="shared" si="15"/>
        <v>32412.83</v>
      </c>
      <c r="HS48" s="18">
        <f t="shared" si="16"/>
        <v>55</v>
      </c>
      <c r="HT48" s="18">
        <f t="shared" si="17"/>
        <v>32412.83</v>
      </c>
      <c r="HU48" s="145"/>
      <c r="HV48" s="146"/>
    </row>
    <row r="49" ht="16.5" spans="1:230">
      <c r="A49" s="16" t="s">
        <v>133</v>
      </c>
      <c r="B49" s="17" t="s">
        <v>218</v>
      </c>
      <c r="C49" s="18">
        <v>6939962760599</v>
      </c>
      <c r="D49" s="18">
        <v>575402557727</v>
      </c>
      <c r="E49" s="18">
        <v>21064011001539</v>
      </c>
      <c r="F49" s="17" t="s">
        <v>219</v>
      </c>
      <c r="G49" s="19" t="s">
        <v>411</v>
      </c>
      <c r="H49" s="17" t="s">
        <v>129</v>
      </c>
      <c r="I49" s="26">
        <f>VLOOKUP(C49,供应链!E:J,6,0)</f>
        <v>0.583333333333333</v>
      </c>
      <c r="J49" s="17">
        <f>VLOOKUP(C49,供应链!E:H,4,0)</f>
        <v>42</v>
      </c>
      <c r="K49" s="17">
        <f>VLOOKUP(C49,供应链!E:K,7,0)</f>
        <v>0</v>
      </c>
      <c r="L49" s="18">
        <f>VLOOKUP(C49,供应链!E:I,5,0)</f>
        <v>36.4161849710983</v>
      </c>
      <c r="M49" s="27">
        <f t="shared" ref="M49:M66" si="21">HQ49/$HQ$93</f>
        <v>0.000630527915975677</v>
      </c>
      <c r="N49" s="17">
        <v>244</v>
      </c>
      <c r="O49" s="26">
        <v>0.00409836065573771</v>
      </c>
      <c r="P49" s="18">
        <v>1</v>
      </c>
      <c r="Q49" s="18">
        <v>599</v>
      </c>
      <c r="R49" s="17">
        <v>599</v>
      </c>
      <c r="S49" s="17">
        <v>252</v>
      </c>
      <c r="T49" s="17">
        <v>211</v>
      </c>
      <c r="U49" s="26">
        <v>0.00947867298578199</v>
      </c>
      <c r="V49" s="18">
        <v>2</v>
      </c>
      <c r="W49" s="18">
        <v>1198</v>
      </c>
      <c r="X49" s="17">
        <v>599</v>
      </c>
      <c r="Y49" s="17">
        <v>248</v>
      </c>
      <c r="Z49" s="17">
        <v>178</v>
      </c>
      <c r="AA49" s="26">
        <v>0.0168539325842697</v>
      </c>
      <c r="AB49" s="18">
        <v>2</v>
      </c>
      <c r="AC49" s="18">
        <v>1198</v>
      </c>
      <c r="AD49" s="17">
        <v>599</v>
      </c>
      <c r="AE49" s="17">
        <v>256</v>
      </c>
      <c r="AF49" s="17">
        <v>30</v>
      </c>
      <c r="AG49" s="26">
        <v>0</v>
      </c>
      <c r="AH49" s="18">
        <v>0</v>
      </c>
      <c r="AI49" s="18">
        <v>0</v>
      </c>
      <c r="AJ49" s="17">
        <v>599</v>
      </c>
      <c r="AK49" s="17">
        <v>260</v>
      </c>
      <c r="AL49" s="17">
        <v>51</v>
      </c>
      <c r="AM49" s="26">
        <v>0</v>
      </c>
      <c r="AN49" s="18">
        <v>0</v>
      </c>
      <c r="AO49" s="18">
        <v>0</v>
      </c>
      <c r="AP49" s="17">
        <v>599</v>
      </c>
      <c r="AQ49" s="17">
        <v>282</v>
      </c>
      <c r="AR49" s="17">
        <v>311</v>
      </c>
      <c r="AS49" s="26">
        <v>0.0321543408360129</v>
      </c>
      <c r="AT49" s="18">
        <v>9</v>
      </c>
      <c r="AU49" s="18">
        <v>3802.88</v>
      </c>
      <c r="AV49" s="17">
        <v>599</v>
      </c>
      <c r="AW49" s="17">
        <v>264</v>
      </c>
      <c r="AX49" s="17">
        <v>375</v>
      </c>
      <c r="AY49" s="26">
        <v>0.0293333333333333</v>
      </c>
      <c r="AZ49" s="17">
        <v>11</v>
      </c>
      <c r="BA49" s="18">
        <v>4658.74</v>
      </c>
      <c r="BB49" s="17">
        <v>599</v>
      </c>
      <c r="BC49" s="17">
        <v>242</v>
      </c>
      <c r="BD49" s="17">
        <v>390</v>
      </c>
      <c r="BE49" s="32">
        <v>0.0102564102564103</v>
      </c>
      <c r="BF49" s="17">
        <v>4</v>
      </c>
      <c r="BG49" s="18">
        <v>1616</v>
      </c>
      <c r="BH49" s="17">
        <v>599</v>
      </c>
      <c r="BI49" s="17">
        <v>245</v>
      </c>
      <c r="BJ49" s="17">
        <v>334</v>
      </c>
      <c r="BK49" s="32">
        <v>0.0149700598802395</v>
      </c>
      <c r="BL49" s="18">
        <v>5</v>
      </c>
      <c r="BM49" s="18">
        <v>1955</v>
      </c>
      <c r="BN49" s="17">
        <v>599</v>
      </c>
      <c r="BO49" s="17">
        <v>235</v>
      </c>
      <c r="BP49" s="17">
        <v>327</v>
      </c>
      <c r="BQ49" s="32">
        <v>0.0489296636085627</v>
      </c>
      <c r="BR49" s="18">
        <v>14</v>
      </c>
      <c r="BS49" s="18">
        <v>5578.61</v>
      </c>
      <c r="BT49" s="17">
        <v>599</v>
      </c>
      <c r="BU49" s="18">
        <v>205</v>
      </c>
      <c r="BV49" s="17">
        <v>22</v>
      </c>
      <c r="BW49" s="32">
        <v>0</v>
      </c>
      <c r="BX49" s="18">
        <v>0</v>
      </c>
      <c r="BY49" s="18">
        <v>0</v>
      </c>
      <c r="BZ49" s="17">
        <v>599</v>
      </c>
      <c r="CA49" s="18">
        <v>209</v>
      </c>
      <c r="CB49" s="18">
        <v>206</v>
      </c>
      <c r="CC49" s="32">
        <v>0.00485436893203883</v>
      </c>
      <c r="CD49" s="18">
        <v>1</v>
      </c>
      <c r="CE49" s="18">
        <v>599</v>
      </c>
      <c r="CF49" s="17">
        <v>599</v>
      </c>
      <c r="CG49" s="18">
        <v>207</v>
      </c>
      <c r="CH49" s="33">
        <v>202</v>
      </c>
      <c r="CI49" s="32">
        <v>0.00495049504950495</v>
      </c>
      <c r="CJ49" s="18">
        <v>1</v>
      </c>
      <c r="CK49" s="18">
        <v>564</v>
      </c>
      <c r="CL49" s="17">
        <v>564</v>
      </c>
      <c r="CM49" s="18">
        <v>205</v>
      </c>
      <c r="CN49" s="33">
        <v>19</v>
      </c>
      <c r="CO49" s="32">
        <v>0</v>
      </c>
      <c r="CP49" s="17">
        <v>0</v>
      </c>
      <c r="CQ49" s="18">
        <v>0</v>
      </c>
      <c r="CR49" s="17">
        <v>564</v>
      </c>
      <c r="CS49" s="17">
        <v>211</v>
      </c>
      <c r="CT49" s="33">
        <v>188</v>
      </c>
      <c r="CU49" s="32">
        <v>0.00531914893617021</v>
      </c>
      <c r="CV49" s="17">
        <v>1</v>
      </c>
      <c r="CW49" s="18">
        <v>581.98</v>
      </c>
      <c r="CX49" s="18">
        <v>582</v>
      </c>
      <c r="CY49" s="17">
        <v>170</v>
      </c>
      <c r="CZ49" s="33">
        <v>188</v>
      </c>
      <c r="DA49" s="32">
        <v>0.00531914893617021</v>
      </c>
      <c r="DB49" s="18">
        <v>1</v>
      </c>
      <c r="DC49" s="18">
        <v>564</v>
      </c>
      <c r="DD49" s="18">
        <v>564</v>
      </c>
      <c r="DE49" s="18">
        <v>187</v>
      </c>
      <c r="DF49" s="33">
        <v>197</v>
      </c>
      <c r="DG49" s="32">
        <v>0.0050761421319797</v>
      </c>
      <c r="DH49" s="18">
        <v>1</v>
      </c>
      <c r="DI49" s="18">
        <v>564</v>
      </c>
      <c r="DJ49" s="18">
        <v>564</v>
      </c>
      <c r="DK49" s="18">
        <v>187</v>
      </c>
      <c r="DL49" s="18">
        <v>247</v>
      </c>
      <c r="DM49" s="26">
        <v>0.00404858299595142</v>
      </c>
      <c r="DN49" s="18">
        <v>1</v>
      </c>
      <c r="DO49" s="18">
        <v>566.15</v>
      </c>
      <c r="DP49" s="18">
        <v>566</v>
      </c>
      <c r="DQ49" s="18">
        <v>169</v>
      </c>
      <c r="DR49" s="18">
        <v>318</v>
      </c>
      <c r="DS49" s="26">
        <v>0.00628930817610063</v>
      </c>
      <c r="DT49" s="18">
        <v>2</v>
      </c>
      <c r="DU49" s="18">
        <v>1137.13</v>
      </c>
      <c r="DV49" s="18">
        <v>566</v>
      </c>
      <c r="DW49" s="18">
        <v>205</v>
      </c>
      <c r="DX49" s="18"/>
      <c r="DY49" s="26"/>
      <c r="DZ49" s="18">
        <v>2</v>
      </c>
      <c r="EA49" s="18">
        <v>1189.05</v>
      </c>
      <c r="EB49" s="18">
        <v>566</v>
      </c>
      <c r="EC49" s="18">
        <v>201</v>
      </c>
      <c r="ED49" s="18">
        <v>163</v>
      </c>
      <c r="EE49" s="26">
        <f t="shared" si="18"/>
        <v>0.0184049079754601</v>
      </c>
      <c r="EF49" s="17">
        <v>3</v>
      </c>
      <c r="EG49" s="18">
        <v>1814.99</v>
      </c>
      <c r="EH49" s="18">
        <v>566</v>
      </c>
      <c r="EI49" s="17">
        <v>185</v>
      </c>
      <c r="EJ49" s="18">
        <v>163</v>
      </c>
      <c r="EK49" s="26">
        <f t="shared" si="19"/>
        <v>0.00613496932515337</v>
      </c>
      <c r="EL49" s="17">
        <v>1</v>
      </c>
      <c r="EM49" s="18">
        <v>611.45</v>
      </c>
      <c r="EN49" s="17">
        <v>566</v>
      </c>
      <c r="EO49" s="17">
        <v>185</v>
      </c>
      <c r="EP49" s="18">
        <v>163</v>
      </c>
      <c r="EQ49" s="26">
        <f t="shared" si="20"/>
        <v>0.0122699386503067</v>
      </c>
      <c r="ER49" s="17">
        <v>2</v>
      </c>
      <c r="ES49" s="18">
        <v>1218</v>
      </c>
      <c r="ET49" s="17">
        <v>566</v>
      </c>
      <c r="EU49" s="17">
        <v>185</v>
      </c>
      <c r="EV49" s="18">
        <v>0</v>
      </c>
      <c r="EW49" s="26" t="e">
        <v>#DIV/0!</v>
      </c>
      <c r="EX49" s="17">
        <v>1</v>
      </c>
      <c r="EY49" s="18">
        <v>799</v>
      </c>
      <c r="EZ49" s="17">
        <v>566</v>
      </c>
      <c r="FA49" s="17">
        <v>185</v>
      </c>
      <c r="FB49" s="18">
        <v>424</v>
      </c>
      <c r="FC49" s="26">
        <v>0.00235849056603774</v>
      </c>
      <c r="FD49" s="17">
        <v>1</v>
      </c>
      <c r="FE49" s="18">
        <v>566</v>
      </c>
      <c r="FF49" s="17">
        <v>566</v>
      </c>
      <c r="FG49" s="17">
        <v>183</v>
      </c>
      <c r="FH49" s="18">
        <v>252</v>
      </c>
      <c r="FI49" s="26">
        <v>0.00793650793650794</v>
      </c>
      <c r="FJ49" s="18">
        <v>1</v>
      </c>
      <c r="FK49" s="18">
        <v>599</v>
      </c>
      <c r="FL49" s="17">
        <v>599</v>
      </c>
      <c r="FM49" s="17">
        <v>179</v>
      </c>
      <c r="FN49" s="18">
        <v>0</v>
      </c>
      <c r="FO49" s="26">
        <v>0</v>
      </c>
      <c r="FP49" s="18">
        <v>2</v>
      </c>
      <c r="FQ49" s="18">
        <v>1198</v>
      </c>
      <c r="FR49" s="17">
        <v>599</v>
      </c>
      <c r="FS49" s="17">
        <v>177</v>
      </c>
      <c r="FT49" s="18">
        <v>295</v>
      </c>
      <c r="FU49" s="26">
        <v>0.00338983050847458</v>
      </c>
      <c r="FV49" s="18">
        <v>1</v>
      </c>
      <c r="FW49" s="18">
        <v>599</v>
      </c>
      <c r="FX49" s="17">
        <v>599</v>
      </c>
      <c r="FY49" s="18">
        <v>175</v>
      </c>
      <c r="FZ49" s="18">
        <v>313</v>
      </c>
      <c r="GA49" s="26">
        <v>0.00319488817891374</v>
      </c>
      <c r="GB49" s="18">
        <v>1</v>
      </c>
      <c r="GC49" s="18">
        <v>599</v>
      </c>
      <c r="GD49" s="17">
        <v>599</v>
      </c>
      <c r="GE49" s="18">
        <v>173</v>
      </c>
      <c r="GF49" s="18">
        <v>295</v>
      </c>
      <c r="GG49" s="26">
        <v>0.00677966101694915</v>
      </c>
      <c r="GH49" s="17">
        <v>1</v>
      </c>
      <c r="GI49" s="18">
        <v>579</v>
      </c>
      <c r="GJ49" s="17">
        <v>599</v>
      </c>
      <c r="GK49" s="18">
        <v>173</v>
      </c>
      <c r="GL49" s="18"/>
      <c r="GM49" s="26"/>
      <c r="GN49" s="17">
        <v>1</v>
      </c>
      <c r="GO49" s="18">
        <v>599</v>
      </c>
      <c r="GP49" s="17">
        <v>599</v>
      </c>
      <c r="GQ49" s="17">
        <v>171</v>
      </c>
      <c r="GR49" s="17"/>
      <c r="GS49" s="17"/>
      <c r="GT49" s="17"/>
      <c r="GU49" s="17"/>
      <c r="GV49" s="17"/>
      <c r="GW49" s="17"/>
      <c r="GX49" s="17"/>
      <c r="GY49" s="17"/>
      <c r="GZ49" s="17"/>
      <c r="HA49" s="16"/>
      <c r="HB49" s="16"/>
      <c r="HC49" s="16"/>
      <c r="HD49" s="16"/>
      <c r="HE49" s="41"/>
      <c r="HF49" s="41"/>
      <c r="HG49" s="41"/>
      <c r="HH49" s="41"/>
      <c r="HI49" s="18"/>
      <c r="HJ49" s="41"/>
      <c r="HK49" s="41"/>
      <c r="HL49" s="41"/>
      <c r="HM49" s="18"/>
      <c r="HN49" s="18"/>
      <c r="HO49" s="18"/>
      <c r="HP49" s="18"/>
      <c r="HQ49" s="18">
        <f t="shared" ref="HQ49:HQ64" si="22">P49+V49+AB49+AH49+AN49+AT49+AZ49+BF49+BL49+BR49+BX49+CD49+CJ49+CP49+CV49+DB49+DH49+DN49+DT49+DZ49+EF49+EL49+ER49+EX49+FD49+FJ49+FP49+FV49+GB49+GH49+GN49</f>
        <v>73</v>
      </c>
      <c r="HR49" s="18">
        <f t="shared" ref="HR49:HR64" si="23">Q49+W49+AC49+AI49+AO49+AU49+BA49+BG49+BM49+BS49+BY49+CE49+CK49+CQ49+CW49+DC49+DI49+DO49+DU49+EA49+EG49+EM49+ES49+EY49+FE49+FK49+FQ49+FW49+GC49+GI49+GO49</f>
        <v>35553.98</v>
      </c>
      <c r="HS49" s="18">
        <f t="shared" ref="HS49:HS64" si="24">GU49+GW49+GY49+HA49+HC49+HE49+HQ49+HG49+HI49+HK49+HM49+GS49</f>
        <v>73</v>
      </c>
      <c r="HT49" s="18">
        <f t="shared" ref="HT49:HT64" si="25">GV49+GX49+GZ49+HB49+HR49+HD49+HF49+HH49+HJ49+HL49+HN49+GT49</f>
        <v>35553.98</v>
      </c>
      <c r="HU49" s="145"/>
      <c r="HV49" s="146"/>
    </row>
    <row r="50" ht="16.5" spans="1:230">
      <c r="A50" s="16" t="s">
        <v>126</v>
      </c>
      <c r="B50" s="17" t="s">
        <v>221</v>
      </c>
      <c r="C50" s="18">
        <v>6939962746685</v>
      </c>
      <c r="D50" s="18">
        <v>565151749644</v>
      </c>
      <c r="E50" s="18">
        <v>21064011000398</v>
      </c>
      <c r="F50" s="17" t="s">
        <v>222</v>
      </c>
      <c r="G50" s="19" t="s">
        <v>412</v>
      </c>
      <c r="H50" s="17" t="s">
        <v>129</v>
      </c>
      <c r="I50" s="26">
        <f>VLOOKUP(C50,供应链!E:J,6,0)</f>
        <v>1</v>
      </c>
      <c r="J50" s="17">
        <f>VLOOKUP(C50,供应链!E:H,4,0)</f>
        <v>637</v>
      </c>
      <c r="K50" s="17">
        <f>VLOOKUP(C50,供应链!E:K,7,0)</f>
        <v>0</v>
      </c>
      <c r="L50" s="18">
        <f>VLOOKUP(C50,供应链!E:I,5,0)</f>
        <v>16.4183317786833</v>
      </c>
      <c r="M50" s="27">
        <f t="shared" si="21"/>
        <v>0.0104512161415146</v>
      </c>
      <c r="N50" s="17">
        <v>707</v>
      </c>
      <c r="O50" s="26">
        <v>0.0438472418670438</v>
      </c>
      <c r="P50" s="18">
        <v>26</v>
      </c>
      <c r="Q50" s="18">
        <v>2024.64</v>
      </c>
      <c r="R50" s="17">
        <v>79</v>
      </c>
      <c r="S50" s="17">
        <v>1903</v>
      </c>
      <c r="T50" s="17">
        <v>833</v>
      </c>
      <c r="U50" s="26">
        <v>0.0588235294117647</v>
      </c>
      <c r="V50" s="18">
        <v>40</v>
      </c>
      <c r="W50" s="18">
        <v>3007.62</v>
      </c>
      <c r="X50" s="17">
        <v>79</v>
      </c>
      <c r="Y50" s="17">
        <v>1905</v>
      </c>
      <c r="Z50" s="17">
        <v>795</v>
      </c>
      <c r="AA50" s="26">
        <v>0.0666666666666667</v>
      </c>
      <c r="AB50" s="18">
        <v>51</v>
      </c>
      <c r="AC50" s="18">
        <v>3828.79</v>
      </c>
      <c r="AD50" s="17">
        <v>79</v>
      </c>
      <c r="AE50" s="17">
        <v>1762</v>
      </c>
      <c r="AF50" s="17">
        <v>828</v>
      </c>
      <c r="AG50" s="26">
        <v>0.0760869565217391</v>
      </c>
      <c r="AH50" s="18">
        <v>57</v>
      </c>
      <c r="AI50" s="18">
        <v>4291.39</v>
      </c>
      <c r="AJ50" s="17">
        <v>79</v>
      </c>
      <c r="AK50" s="17">
        <v>1684</v>
      </c>
      <c r="AL50" s="17">
        <v>1057</v>
      </c>
      <c r="AM50" s="26">
        <v>0.0340586565752129</v>
      </c>
      <c r="AN50" s="18">
        <v>34</v>
      </c>
      <c r="AO50" s="18">
        <v>2519.29</v>
      </c>
      <c r="AP50" s="17">
        <v>79</v>
      </c>
      <c r="AQ50" s="17">
        <v>1767</v>
      </c>
      <c r="AR50" s="17">
        <v>1213</v>
      </c>
      <c r="AS50" s="26">
        <v>0.0618301731244848</v>
      </c>
      <c r="AT50" s="18">
        <v>68</v>
      </c>
      <c r="AU50" s="18">
        <v>4996.26</v>
      </c>
      <c r="AV50" s="17">
        <v>79</v>
      </c>
      <c r="AW50" s="17">
        <v>1727</v>
      </c>
      <c r="AX50" s="17">
        <v>1086</v>
      </c>
      <c r="AY50" s="26">
        <v>0.0488029465930018</v>
      </c>
      <c r="AZ50" s="17">
        <v>49</v>
      </c>
      <c r="BA50" s="18">
        <v>3491.58</v>
      </c>
      <c r="BB50" s="17">
        <v>79</v>
      </c>
      <c r="BC50" s="17">
        <v>1738</v>
      </c>
      <c r="BD50" s="17">
        <v>930</v>
      </c>
      <c r="BE50" s="32">
        <v>0.0451612903225806</v>
      </c>
      <c r="BF50" s="17">
        <v>41</v>
      </c>
      <c r="BG50" s="18">
        <v>3067.83</v>
      </c>
      <c r="BH50" s="17">
        <v>79</v>
      </c>
      <c r="BI50" s="17">
        <v>1450</v>
      </c>
      <c r="BJ50" s="17">
        <v>948</v>
      </c>
      <c r="BK50" s="32">
        <v>0.0432489451476793</v>
      </c>
      <c r="BL50" s="18">
        <v>40</v>
      </c>
      <c r="BM50" s="18">
        <v>2935.35</v>
      </c>
      <c r="BN50" s="17">
        <v>79</v>
      </c>
      <c r="BO50" s="17">
        <v>1430</v>
      </c>
      <c r="BP50" s="17">
        <v>1034</v>
      </c>
      <c r="BQ50" s="32">
        <v>0.0967117988394584</v>
      </c>
      <c r="BR50" s="18">
        <v>91</v>
      </c>
      <c r="BS50" s="18">
        <v>6626.31</v>
      </c>
      <c r="BT50" s="17">
        <v>79</v>
      </c>
      <c r="BU50" s="18">
        <v>1359</v>
      </c>
      <c r="BV50" s="17">
        <v>857</v>
      </c>
      <c r="BW50" s="32">
        <v>0.0945157526254376</v>
      </c>
      <c r="BX50" s="18">
        <v>54</v>
      </c>
      <c r="BY50" s="18">
        <v>4065.68</v>
      </c>
      <c r="BZ50" s="17">
        <v>79</v>
      </c>
      <c r="CA50" s="18">
        <v>1315</v>
      </c>
      <c r="CB50" s="18">
        <v>765</v>
      </c>
      <c r="CC50" s="32">
        <v>0.0705882352941176</v>
      </c>
      <c r="CD50" s="18">
        <v>51</v>
      </c>
      <c r="CE50" s="18">
        <v>3889.27</v>
      </c>
      <c r="CF50" s="17">
        <v>79</v>
      </c>
      <c r="CG50" s="18">
        <v>1379</v>
      </c>
      <c r="CH50" s="33">
        <v>777</v>
      </c>
      <c r="CI50" s="32">
        <v>0.0849420849420849</v>
      </c>
      <c r="CJ50" s="18">
        <v>60</v>
      </c>
      <c r="CK50" s="18">
        <v>4489.14</v>
      </c>
      <c r="CL50" s="17">
        <v>79</v>
      </c>
      <c r="CM50" s="18">
        <v>1434</v>
      </c>
      <c r="CN50" s="33">
        <v>797</v>
      </c>
      <c r="CO50" s="32">
        <v>0.0589711417816813</v>
      </c>
      <c r="CP50" s="17">
        <v>39</v>
      </c>
      <c r="CQ50" s="18">
        <v>2943.63</v>
      </c>
      <c r="CR50" s="17">
        <v>79</v>
      </c>
      <c r="CS50" s="17">
        <v>1446</v>
      </c>
      <c r="CT50" s="33">
        <v>753</v>
      </c>
      <c r="CU50" s="32">
        <v>0.0597609561752988</v>
      </c>
      <c r="CV50" s="17">
        <v>39</v>
      </c>
      <c r="CW50" s="18">
        <v>2881.55</v>
      </c>
      <c r="CX50" s="17">
        <v>79</v>
      </c>
      <c r="CY50" s="17">
        <v>1352</v>
      </c>
      <c r="CZ50" s="33">
        <v>753</v>
      </c>
      <c r="DA50" s="32">
        <v>0.0597609561752988</v>
      </c>
      <c r="DB50" s="18">
        <v>49</v>
      </c>
      <c r="DC50" s="18">
        <v>3632.85</v>
      </c>
      <c r="DD50" s="17">
        <v>79</v>
      </c>
      <c r="DE50" s="18">
        <v>1359</v>
      </c>
      <c r="DF50" s="33">
        <v>741</v>
      </c>
      <c r="DG50" s="32">
        <v>0.0715249662618084</v>
      </c>
      <c r="DH50" s="18">
        <v>44</v>
      </c>
      <c r="DI50" s="18">
        <v>3337.72</v>
      </c>
      <c r="DJ50" s="17">
        <v>79</v>
      </c>
      <c r="DK50" s="18">
        <v>1359</v>
      </c>
      <c r="DL50" s="18">
        <v>892</v>
      </c>
      <c r="DM50" s="26">
        <v>0.0582959641255605</v>
      </c>
      <c r="DN50" s="18">
        <v>49</v>
      </c>
      <c r="DO50" s="18">
        <v>3659.91</v>
      </c>
      <c r="DP50" s="17">
        <v>79</v>
      </c>
      <c r="DQ50" s="18">
        <v>1049</v>
      </c>
      <c r="DR50" s="18">
        <v>914</v>
      </c>
      <c r="DS50" s="26">
        <v>0.0514223194748359</v>
      </c>
      <c r="DT50" s="18">
        <v>41</v>
      </c>
      <c r="DU50" s="18">
        <v>3032.17</v>
      </c>
      <c r="DV50" s="17">
        <v>79</v>
      </c>
      <c r="DW50" s="18">
        <v>1280</v>
      </c>
      <c r="DX50" s="18"/>
      <c r="DY50" s="26"/>
      <c r="DZ50" s="18">
        <v>37</v>
      </c>
      <c r="EA50" s="18">
        <v>2832.62</v>
      </c>
      <c r="EB50" s="17">
        <v>79</v>
      </c>
      <c r="EC50" s="18">
        <v>1243</v>
      </c>
      <c r="ED50" s="18">
        <v>590</v>
      </c>
      <c r="EE50" s="26">
        <f t="shared" si="18"/>
        <v>0.0389830508474576</v>
      </c>
      <c r="EF50" s="17">
        <v>23</v>
      </c>
      <c r="EG50" s="18">
        <v>1704.76</v>
      </c>
      <c r="EH50" s="17">
        <v>79</v>
      </c>
      <c r="EI50" s="17">
        <v>1760</v>
      </c>
      <c r="EJ50" s="18">
        <v>590</v>
      </c>
      <c r="EK50" s="26">
        <f t="shared" si="19"/>
        <v>0.0542372881355932</v>
      </c>
      <c r="EL50" s="17">
        <v>32</v>
      </c>
      <c r="EM50" s="18">
        <v>2445.17</v>
      </c>
      <c r="EN50" s="17">
        <v>79</v>
      </c>
      <c r="EO50" s="17">
        <v>1760</v>
      </c>
      <c r="EP50" s="18">
        <v>590</v>
      </c>
      <c r="EQ50" s="26">
        <f t="shared" si="20"/>
        <v>0.0220338983050847</v>
      </c>
      <c r="ER50" s="17">
        <v>13</v>
      </c>
      <c r="ES50" s="18">
        <v>985.62</v>
      </c>
      <c r="ET50" s="17">
        <v>79</v>
      </c>
      <c r="EU50" s="17">
        <v>1760</v>
      </c>
      <c r="EV50" s="18">
        <v>4315</v>
      </c>
      <c r="EW50" s="26">
        <v>0.00926998841251448</v>
      </c>
      <c r="EX50" s="17">
        <v>34</v>
      </c>
      <c r="EY50" s="18">
        <v>2679.6</v>
      </c>
      <c r="EZ50" s="17">
        <v>79</v>
      </c>
      <c r="FA50" s="17">
        <v>1760</v>
      </c>
      <c r="FB50" s="18">
        <v>1171</v>
      </c>
      <c r="FC50" s="26">
        <v>0.022203245089667</v>
      </c>
      <c r="FD50" s="17">
        <v>22</v>
      </c>
      <c r="FE50" s="18">
        <v>1723.72</v>
      </c>
      <c r="FF50" s="17">
        <v>79</v>
      </c>
      <c r="FG50" s="17">
        <v>1734</v>
      </c>
      <c r="FH50" s="18">
        <v>994</v>
      </c>
      <c r="FI50" s="26">
        <v>0.0191146881287726</v>
      </c>
      <c r="FJ50" s="18">
        <v>18</v>
      </c>
      <c r="FK50" s="18">
        <v>1385.92</v>
      </c>
      <c r="FL50" s="17">
        <v>79</v>
      </c>
      <c r="FM50" s="17">
        <v>1719</v>
      </c>
      <c r="FN50" s="18">
        <v>1188</v>
      </c>
      <c r="FO50" s="26">
        <v>0.0126262626262626</v>
      </c>
      <c r="FP50" s="18">
        <v>11</v>
      </c>
      <c r="FQ50" s="18">
        <v>858.47</v>
      </c>
      <c r="FR50" s="17">
        <v>79</v>
      </c>
      <c r="FS50" s="17">
        <v>1707</v>
      </c>
      <c r="FT50" s="18">
        <v>1184</v>
      </c>
      <c r="FU50" s="26">
        <v>0.0160472972972973</v>
      </c>
      <c r="FV50" s="18">
        <v>17</v>
      </c>
      <c r="FW50" s="18">
        <v>1317.37</v>
      </c>
      <c r="FX50" s="17">
        <v>79</v>
      </c>
      <c r="FY50" s="18">
        <v>1692</v>
      </c>
      <c r="FZ50" s="18">
        <v>1909</v>
      </c>
      <c r="GA50" s="26">
        <v>0.0172865374541645</v>
      </c>
      <c r="GB50" s="18">
        <v>29</v>
      </c>
      <c r="GC50" s="18">
        <v>2225.16</v>
      </c>
      <c r="GD50" s="17">
        <v>79</v>
      </c>
      <c r="GE50" s="18">
        <v>1663</v>
      </c>
      <c r="GF50" s="18">
        <v>1898</v>
      </c>
      <c r="GG50" s="26">
        <v>0.0115911485774499</v>
      </c>
      <c r="GH50" s="17">
        <v>19</v>
      </c>
      <c r="GI50" s="18">
        <v>1480.66</v>
      </c>
      <c r="GJ50" s="17">
        <v>79</v>
      </c>
      <c r="GK50" s="18">
        <v>1651</v>
      </c>
      <c r="GL50" s="18"/>
      <c r="GM50" s="26"/>
      <c r="GN50" s="17">
        <v>32</v>
      </c>
      <c r="GO50" s="18">
        <v>2381.74</v>
      </c>
      <c r="GP50" s="17">
        <v>79</v>
      </c>
      <c r="GQ50" s="17">
        <v>1618</v>
      </c>
      <c r="GR50" s="17"/>
      <c r="GS50" s="17"/>
      <c r="GT50" s="17"/>
      <c r="GU50" s="17"/>
      <c r="GV50" s="17"/>
      <c r="GW50" s="17"/>
      <c r="GX50" s="17"/>
      <c r="GY50" s="17"/>
      <c r="GZ50" s="17"/>
      <c r="HA50" s="18"/>
      <c r="HB50" s="41"/>
      <c r="HC50" s="41"/>
      <c r="HD50" s="41"/>
      <c r="HE50" s="41"/>
      <c r="HF50" s="41"/>
      <c r="HG50" s="41"/>
      <c r="HH50" s="41"/>
      <c r="HI50" s="18"/>
      <c r="HJ50" s="41"/>
      <c r="HK50" s="41"/>
      <c r="HL50" s="41"/>
      <c r="HM50" s="18"/>
      <c r="HN50" s="18"/>
      <c r="HO50" s="18"/>
      <c r="HP50" s="18"/>
      <c r="HQ50" s="18">
        <f t="shared" si="22"/>
        <v>1210</v>
      </c>
      <c r="HR50" s="18">
        <f t="shared" si="23"/>
        <v>90741.79</v>
      </c>
      <c r="HS50" s="18">
        <f t="shared" si="24"/>
        <v>1210</v>
      </c>
      <c r="HT50" s="18">
        <f t="shared" si="25"/>
        <v>90741.79</v>
      </c>
      <c r="HU50" s="145"/>
      <c r="HV50" s="146"/>
    </row>
    <row r="51" ht="16.5" spans="1:230">
      <c r="A51" s="16" t="s">
        <v>133</v>
      </c>
      <c r="B51" s="17" t="s">
        <v>221</v>
      </c>
      <c r="C51" s="18">
        <v>6939962747644</v>
      </c>
      <c r="D51" s="18">
        <v>564948339628</v>
      </c>
      <c r="E51" s="18">
        <v>21064011000538</v>
      </c>
      <c r="F51" s="17" t="s">
        <v>224</v>
      </c>
      <c r="G51" s="19" t="s">
        <v>415</v>
      </c>
      <c r="H51" s="17" t="s">
        <v>129</v>
      </c>
      <c r="I51" s="26">
        <f>VLOOKUP(C51,供应链!E:J,6,0)</f>
        <v>0.75</v>
      </c>
      <c r="J51" s="17">
        <f>VLOOKUP(C51,供应链!E:H,4,0)</f>
        <v>215</v>
      </c>
      <c r="K51" s="17">
        <f>VLOOKUP(C51,供应链!E:K,7,0)</f>
        <v>0</v>
      </c>
      <c r="L51" s="18">
        <f>VLOOKUP(C51,供应链!E:I,5,0)</f>
        <v>6.7827419403299</v>
      </c>
      <c r="M51" s="27">
        <f t="shared" si="21"/>
        <v>0.00245301271420674</v>
      </c>
      <c r="N51" s="17">
        <v>334</v>
      </c>
      <c r="O51" s="26">
        <v>0.029940119760479</v>
      </c>
      <c r="P51" s="18">
        <v>9</v>
      </c>
      <c r="Q51" s="18">
        <v>856.76</v>
      </c>
      <c r="R51" s="17">
        <v>99</v>
      </c>
      <c r="S51" s="17">
        <v>661</v>
      </c>
      <c r="T51" s="17">
        <v>427</v>
      </c>
      <c r="U51" s="26">
        <v>0.0491803278688525</v>
      </c>
      <c r="V51" s="18">
        <v>17</v>
      </c>
      <c r="W51" s="18">
        <v>1605.79</v>
      </c>
      <c r="X51" s="17">
        <v>99</v>
      </c>
      <c r="Y51" s="17">
        <v>685</v>
      </c>
      <c r="Z51" s="17">
        <v>379</v>
      </c>
      <c r="AA51" s="26">
        <v>0.0211081794195251</v>
      </c>
      <c r="AB51" s="18">
        <v>8</v>
      </c>
      <c r="AC51" s="18">
        <v>752</v>
      </c>
      <c r="AD51" s="17">
        <v>99</v>
      </c>
      <c r="AE51" s="17">
        <v>749</v>
      </c>
      <c r="AF51" s="17">
        <v>353</v>
      </c>
      <c r="AG51" s="26">
        <v>0.0198300283286119</v>
      </c>
      <c r="AH51" s="18">
        <v>5</v>
      </c>
      <c r="AI51" s="18">
        <v>490</v>
      </c>
      <c r="AJ51" s="17">
        <v>99</v>
      </c>
      <c r="AK51" s="17">
        <v>711</v>
      </c>
      <c r="AL51" s="17">
        <v>368</v>
      </c>
      <c r="AM51" s="26">
        <v>0.0244565217391304</v>
      </c>
      <c r="AN51" s="18">
        <v>8</v>
      </c>
      <c r="AO51" s="18">
        <v>777</v>
      </c>
      <c r="AP51" s="17">
        <v>99</v>
      </c>
      <c r="AQ51" s="17">
        <v>790</v>
      </c>
      <c r="AR51" s="17">
        <v>464</v>
      </c>
      <c r="AS51" s="26">
        <v>0.0474137931034483</v>
      </c>
      <c r="AT51" s="18">
        <v>22</v>
      </c>
      <c r="AU51" s="18">
        <v>1887.23</v>
      </c>
      <c r="AV51" s="17">
        <v>99</v>
      </c>
      <c r="AW51" s="17">
        <v>768</v>
      </c>
      <c r="AX51" s="17">
        <v>455</v>
      </c>
      <c r="AY51" s="26">
        <v>0.0593406593406593</v>
      </c>
      <c r="AZ51" s="17">
        <v>26</v>
      </c>
      <c r="BA51" s="18">
        <v>2284.06</v>
      </c>
      <c r="BB51" s="17">
        <v>99</v>
      </c>
      <c r="BC51" s="17">
        <v>741</v>
      </c>
      <c r="BD51" s="17">
        <v>434</v>
      </c>
      <c r="BE51" s="32">
        <v>0.0161290322580645</v>
      </c>
      <c r="BF51" s="17">
        <v>6</v>
      </c>
      <c r="BG51" s="18">
        <v>530.58</v>
      </c>
      <c r="BH51" s="17">
        <v>99</v>
      </c>
      <c r="BI51" s="17">
        <v>758</v>
      </c>
      <c r="BJ51" s="17">
        <v>421</v>
      </c>
      <c r="BK51" s="32">
        <v>0.0213776722090261</v>
      </c>
      <c r="BL51" s="18">
        <v>8</v>
      </c>
      <c r="BM51" s="18">
        <v>649.01</v>
      </c>
      <c r="BN51" s="17">
        <v>99</v>
      </c>
      <c r="BO51" s="17">
        <v>801</v>
      </c>
      <c r="BP51" s="17">
        <v>477</v>
      </c>
      <c r="BQ51" s="32">
        <v>0.0230607966457023</v>
      </c>
      <c r="BR51" s="18">
        <v>11</v>
      </c>
      <c r="BS51" s="18">
        <v>917.18</v>
      </c>
      <c r="BT51" s="17">
        <v>99</v>
      </c>
      <c r="BU51" s="18">
        <v>866</v>
      </c>
      <c r="BV51" s="17">
        <v>362</v>
      </c>
      <c r="BW51" s="32">
        <v>0.0248618784530387</v>
      </c>
      <c r="BX51" s="18">
        <v>8</v>
      </c>
      <c r="BY51" s="18">
        <v>741.83</v>
      </c>
      <c r="BZ51" s="17">
        <v>99</v>
      </c>
      <c r="CA51" s="18">
        <v>886</v>
      </c>
      <c r="CB51" s="18">
        <v>366</v>
      </c>
      <c r="CC51" s="32">
        <v>0.0327868852459016</v>
      </c>
      <c r="CD51" s="18">
        <v>12</v>
      </c>
      <c r="CE51" s="18">
        <v>1142.2</v>
      </c>
      <c r="CF51" s="17">
        <v>99</v>
      </c>
      <c r="CG51" s="18">
        <v>894</v>
      </c>
      <c r="CH51" s="33">
        <v>277</v>
      </c>
      <c r="CI51" s="32">
        <v>0.0324909747292419</v>
      </c>
      <c r="CJ51" s="18">
        <v>7</v>
      </c>
      <c r="CK51" s="18">
        <v>648</v>
      </c>
      <c r="CL51" s="17">
        <v>99</v>
      </c>
      <c r="CM51" s="18">
        <v>887</v>
      </c>
      <c r="CN51" s="33">
        <v>278</v>
      </c>
      <c r="CO51" s="32">
        <v>0.0323741007194245</v>
      </c>
      <c r="CP51" s="17">
        <v>8</v>
      </c>
      <c r="CQ51" s="18">
        <v>733.41</v>
      </c>
      <c r="CR51" s="17">
        <v>99</v>
      </c>
      <c r="CS51" s="17">
        <v>877</v>
      </c>
      <c r="CT51" s="33">
        <v>291</v>
      </c>
      <c r="CU51" s="32">
        <v>0.0446735395189003</v>
      </c>
      <c r="CV51" s="17">
        <v>12</v>
      </c>
      <c r="CW51" s="18">
        <v>1169.12</v>
      </c>
      <c r="CX51" s="17">
        <v>99</v>
      </c>
      <c r="CY51" s="17">
        <v>804</v>
      </c>
      <c r="CZ51" s="33">
        <v>291</v>
      </c>
      <c r="DA51" s="32">
        <v>0.0446735395189003</v>
      </c>
      <c r="DB51" s="18">
        <v>8</v>
      </c>
      <c r="DC51" s="18">
        <v>777</v>
      </c>
      <c r="DD51" s="17">
        <v>99</v>
      </c>
      <c r="DE51" s="18">
        <v>856</v>
      </c>
      <c r="DF51" s="33">
        <v>321</v>
      </c>
      <c r="DG51" s="32">
        <v>0.0249221183800623</v>
      </c>
      <c r="DH51" s="18">
        <v>8</v>
      </c>
      <c r="DI51" s="18">
        <v>743.6</v>
      </c>
      <c r="DJ51" s="17">
        <v>99</v>
      </c>
      <c r="DK51" s="18">
        <v>856</v>
      </c>
      <c r="DL51" s="18">
        <v>327</v>
      </c>
      <c r="DM51" s="26">
        <v>0.0336391437308868</v>
      </c>
      <c r="DN51" s="18">
        <v>11</v>
      </c>
      <c r="DO51" s="18">
        <v>1057.77</v>
      </c>
      <c r="DP51" s="17">
        <v>99</v>
      </c>
      <c r="DQ51" s="18">
        <v>706</v>
      </c>
      <c r="DR51" s="18">
        <v>297</v>
      </c>
      <c r="DS51" s="26">
        <v>0.037037037037037</v>
      </c>
      <c r="DT51" s="18">
        <v>11</v>
      </c>
      <c r="DU51" s="18">
        <v>1046</v>
      </c>
      <c r="DV51" s="17">
        <v>99</v>
      </c>
      <c r="DW51" s="18">
        <v>838</v>
      </c>
      <c r="DX51" s="18"/>
      <c r="DY51" s="26"/>
      <c r="DZ51" s="18">
        <v>6</v>
      </c>
      <c r="EA51" s="18">
        <v>561.31</v>
      </c>
      <c r="EB51" s="17">
        <v>99</v>
      </c>
      <c r="EC51" s="18">
        <v>830</v>
      </c>
      <c r="ED51" s="18">
        <v>274</v>
      </c>
      <c r="EE51" s="26">
        <f t="shared" si="18"/>
        <v>0.0182481751824818</v>
      </c>
      <c r="EF51" s="17">
        <v>5</v>
      </c>
      <c r="EG51" s="18">
        <v>479.91</v>
      </c>
      <c r="EH51" s="17">
        <v>99</v>
      </c>
      <c r="EI51" s="17">
        <v>810</v>
      </c>
      <c r="EJ51" s="18">
        <v>274</v>
      </c>
      <c r="EK51" s="26">
        <f t="shared" si="19"/>
        <v>0.0364963503649635</v>
      </c>
      <c r="EL51" s="17">
        <v>10</v>
      </c>
      <c r="EM51" s="18">
        <v>954</v>
      </c>
      <c r="EN51" s="17">
        <v>99</v>
      </c>
      <c r="EO51" s="17">
        <v>810</v>
      </c>
      <c r="EP51" s="18">
        <v>274</v>
      </c>
      <c r="EQ51" s="26">
        <f t="shared" si="20"/>
        <v>0.0218978102189781</v>
      </c>
      <c r="ER51" s="17">
        <v>6</v>
      </c>
      <c r="ES51" s="18">
        <v>550.06</v>
      </c>
      <c r="ET51" s="17">
        <v>99</v>
      </c>
      <c r="EU51" s="17">
        <v>810</v>
      </c>
      <c r="EV51" s="18">
        <v>894</v>
      </c>
      <c r="EW51" s="26">
        <v>0.00782997762863535</v>
      </c>
      <c r="EX51" s="17">
        <v>5</v>
      </c>
      <c r="EY51" s="18">
        <v>491.24</v>
      </c>
      <c r="EZ51" s="17">
        <v>99</v>
      </c>
      <c r="FA51" s="17">
        <v>810</v>
      </c>
      <c r="FB51" s="18">
        <v>454</v>
      </c>
      <c r="FC51" s="26">
        <v>0.013215859030837</v>
      </c>
      <c r="FD51" s="17">
        <v>6</v>
      </c>
      <c r="FE51" s="18">
        <v>591.28</v>
      </c>
      <c r="FF51" s="17">
        <v>99</v>
      </c>
      <c r="FG51" s="17">
        <v>804</v>
      </c>
      <c r="FH51" s="18">
        <v>346</v>
      </c>
      <c r="FI51" s="26">
        <v>0.023121387283237</v>
      </c>
      <c r="FJ51" s="18">
        <v>6</v>
      </c>
      <c r="FK51" s="18">
        <v>589</v>
      </c>
      <c r="FL51" s="17">
        <v>99</v>
      </c>
      <c r="FM51" s="17">
        <v>799</v>
      </c>
      <c r="FN51" s="18">
        <v>288</v>
      </c>
      <c r="FO51" s="26">
        <v>0.0173611111111111</v>
      </c>
      <c r="FP51" s="18">
        <v>4</v>
      </c>
      <c r="FQ51" s="18">
        <v>347.56</v>
      </c>
      <c r="FR51" s="17">
        <v>99</v>
      </c>
      <c r="FS51" s="17">
        <v>796</v>
      </c>
      <c r="FT51" s="18">
        <v>236</v>
      </c>
      <c r="FU51" s="26">
        <v>0.0169491525423729</v>
      </c>
      <c r="FV51" s="18">
        <v>3</v>
      </c>
      <c r="FW51" s="18">
        <v>291</v>
      </c>
      <c r="FX51" s="17">
        <v>99</v>
      </c>
      <c r="FY51" s="18">
        <v>794</v>
      </c>
      <c r="FZ51" s="18">
        <v>311</v>
      </c>
      <c r="GA51" s="26">
        <v>0.0321543408360129</v>
      </c>
      <c r="GB51" s="18">
        <v>10</v>
      </c>
      <c r="GC51" s="18">
        <v>990</v>
      </c>
      <c r="GD51" s="17">
        <v>99</v>
      </c>
      <c r="GE51" s="18">
        <v>785</v>
      </c>
      <c r="GF51" s="18">
        <v>286</v>
      </c>
      <c r="GG51" s="26">
        <v>0.020979020979021</v>
      </c>
      <c r="GH51" s="17">
        <v>6</v>
      </c>
      <c r="GI51" s="18">
        <v>584</v>
      </c>
      <c r="GJ51" s="17">
        <v>99</v>
      </c>
      <c r="GK51" s="18">
        <v>780</v>
      </c>
      <c r="GL51" s="18"/>
      <c r="GM51" s="26"/>
      <c r="GN51" s="17">
        <v>12</v>
      </c>
      <c r="GO51" s="18">
        <v>1171.1</v>
      </c>
      <c r="GP51" s="17">
        <v>99</v>
      </c>
      <c r="GQ51" s="17">
        <v>768</v>
      </c>
      <c r="GR51" s="17"/>
      <c r="GS51" s="17"/>
      <c r="GT51" s="17"/>
      <c r="GU51" s="17"/>
      <c r="GV51" s="17"/>
      <c r="GW51" s="17"/>
      <c r="GX51" s="17"/>
      <c r="GY51" s="17"/>
      <c r="GZ51" s="17"/>
      <c r="HA51" s="18"/>
      <c r="HB51" s="41"/>
      <c r="HC51" s="41"/>
      <c r="HD51" s="41"/>
      <c r="HE51" s="41"/>
      <c r="HF51" s="41"/>
      <c r="HG51" s="41"/>
      <c r="HH51" s="41"/>
      <c r="HI51" s="18"/>
      <c r="HJ51" s="41"/>
      <c r="HK51" s="41"/>
      <c r="HL51" s="41"/>
      <c r="HM51" s="18"/>
      <c r="HN51" s="18"/>
      <c r="HO51" s="18"/>
      <c r="HP51" s="18"/>
      <c r="HQ51" s="18">
        <f t="shared" si="22"/>
        <v>284</v>
      </c>
      <c r="HR51" s="18">
        <f t="shared" si="23"/>
        <v>26409</v>
      </c>
      <c r="HS51" s="18">
        <f t="shared" si="24"/>
        <v>284</v>
      </c>
      <c r="HT51" s="18">
        <f t="shared" si="25"/>
        <v>26409</v>
      </c>
      <c r="HU51" s="145"/>
      <c r="HV51" s="146"/>
    </row>
    <row r="52" ht="16.5" spans="1:230">
      <c r="A52" s="16"/>
      <c r="B52" s="20" t="s">
        <v>221</v>
      </c>
      <c r="C52" s="18">
        <v>6939962738024</v>
      </c>
      <c r="D52" s="18">
        <v>586210510176</v>
      </c>
      <c r="E52" s="18">
        <v>21064011000014</v>
      </c>
      <c r="F52" s="17" t="s">
        <v>226</v>
      </c>
      <c r="G52" s="19"/>
      <c r="H52" s="17" t="s">
        <v>129</v>
      </c>
      <c r="I52" s="26">
        <f>VLOOKUP(C52,供应链!E:J,6,0)</f>
        <v>0.48</v>
      </c>
      <c r="J52" s="17">
        <f>VLOOKUP(C52,供应链!E:H,4,0)</f>
        <v>71</v>
      </c>
      <c r="K52" s="17">
        <f>VLOOKUP(C52,供应链!E:K,7,0)</f>
        <v>0</v>
      </c>
      <c r="L52" s="18">
        <f>VLOOKUP(C52,供应链!E:I,5,0)</f>
        <v>10.2643535729038</v>
      </c>
      <c r="M52" s="27">
        <f t="shared" si="21"/>
        <v>0.000587341072415699</v>
      </c>
      <c r="N52" s="17">
        <v>200</v>
      </c>
      <c r="O52" s="26">
        <v>0.03</v>
      </c>
      <c r="P52" s="18">
        <v>5</v>
      </c>
      <c r="Q52" s="18">
        <v>474.49</v>
      </c>
      <c r="R52" s="17">
        <v>101</v>
      </c>
      <c r="S52" s="17">
        <v>78</v>
      </c>
      <c r="T52" s="17">
        <v>170</v>
      </c>
      <c r="U52" s="26">
        <v>0.0176470588235294</v>
      </c>
      <c r="V52" s="18">
        <v>2</v>
      </c>
      <c r="W52" s="18">
        <v>213.86</v>
      </c>
      <c r="X52" s="17">
        <v>101</v>
      </c>
      <c r="Y52" s="17">
        <v>75</v>
      </c>
      <c r="Z52" s="17">
        <v>171</v>
      </c>
      <c r="AA52" s="26">
        <v>0.0526315789473684</v>
      </c>
      <c r="AB52" s="18">
        <v>9</v>
      </c>
      <c r="AC52" s="18">
        <v>1021.78</v>
      </c>
      <c r="AD52" s="17">
        <v>101</v>
      </c>
      <c r="AE52" s="17">
        <v>66</v>
      </c>
      <c r="AF52" s="17">
        <v>159</v>
      </c>
      <c r="AG52" s="26">
        <v>0.0251572327044025</v>
      </c>
      <c r="AH52" s="18">
        <v>4</v>
      </c>
      <c r="AI52" s="18">
        <v>446</v>
      </c>
      <c r="AJ52" s="17">
        <v>101</v>
      </c>
      <c r="AK52" s="17">
        <v>62</v>
      </c>
      <c r="AL52" s="17">
        <v>186</v>
      </c>
      <c r="AM52" s="26">
        <v>0.00537634408602151</v>
      </c>
      <c r="AN52" s="18">
        <v>1</v>
      </c>
      <c r="AO52" s="18">
        <v>104.84</v>
      </c>
      <c r="AP52" s="17">
        <v>101</v>
      </c>
      <c r="AQ52" s="17">
        <v>61</v>
      </c>
      <c r="AR52" s="17">
        <v>185</v>
      </c>
      <c r="AS52" s="26">
        <v>0.0162162162162162</v>
      </c>
      <c r="AT52" s="18">
        <v>3</v>
      </c>
      <c r="AU52" s="18">
        <v>314.25</v>
      </c>
      <c r="AV52" s="17">
        <v>101</v>
      </c>
      <c r="AW52" s="17">
        <v>558</v>
      </c>
      <c r="AX52" s="17">
        <v>162</v>
      </c>
      <c r="AY52" s="26">
        <v>0.00617283950617284</v>
      </c>
      <c r="AZ52" s="17">
        <v>0</v>
      </c>
      <c r="BA52" s="18">
        <v>10.07</v>
      </c>
      <c r="BB52" s="17">
        <v>101</v>
      </c>
      <c r="BC52" s="17">
        <v>557</v>
      </c>
      <c r="BD52" s="17">
        <v>118</v>
      </c>
      <c r="BE52" s="32">
        <v>0.00847457627118644</v>
      </c>
      <c r="BF52" s="17">
        <v>1</v>
      </c>
      <c r="BG52" s="18">
        <v>100.37</v>
      </c>
      <c r="BH52" s="17">
        <v>100</v>
      </c>
      <c r="BI52" s="17">
        <v>276</v>
      </c>
      <c r="BJ52" s="17">
        <v>128</v>
      </c>
      <c r="BK52" s="32">
        <v>0</v>
      </c>
      <c r="BL52" s="18">
        <v>0</v>
      </c>
      <c r="BM52" s="18">
        <v>0</v>
      </c>
      <c r="BN52" s="17">
        <v>100</v>
      </c>
      <c r="BO52" s="17">
        <v>276</v>
      </c>
      <c r="BP52" s="17">
        <v>133</v>
      </c>
      <c r="BQ52" s="32">
        <v>0.0075187969924812</v>
      </c>
      <c r="BR52" s="18">
        <v>1</v>
      </c>
      <c r="BS52" s="18">
        <v>104</v>
      </c>
      <c r="BT52" s="17">
        <v>104</v>
      </c>
      <c r="BU52" s="18">
        <v>287</v>
      </c>
      <c r="BV52" s="17">
        <v>151</v>
      </c>
      <c r="BW52" s="32">
        <v>0.00662251655629139</v>
      </c>
      <c r="BX52" s="18">
        <v>1</v>
      </c>
      <c r="BY52" s="18">
        <v>109</v>
      </c>
      <c r="BZ52" s="17">
        <v>109</v>
      </c>
      <c r="CA52" s="18">
        <v>335</v>
      </c>
      <c r="CB52" s="18">
        <v>116</v>
      </c>
      <c r="CC52" s="32">
        <v>0.00862068965517241</v>
      </c>
      <c r="CD52" s="18">
        <v>1</v>
      </c>
      <c r="CE52" s="18">
        <v>114</v>
      </c>
      <c r="CF52" s="17">
        <v>114</v>
      </c>
      <c r="CG52" s="18">
        <v>342</v>
      </c>
      <c r="CH52" s="33">
        <v>151</v>
      </c>
      <c r="CI52" s="32">
        <v>0.0132450331125828</v>
      </c>
      <c r="CJ52" s="18">
        <v>2</v>
      </c>
      <c r="CK52" s="18">
        <v>248</v>
      </c>
      <c r="CL52" s="17">
        <v>114</v>
      </c>
      <c r="CM52" s="18">
        <v>396</v>
      </c>
      <c r="CN52" s="33">
        <v>139</v>
      </c>
      <c r="CO52" s="32">
        <v>0.0143884892086331</v>
      </c>
      <c r="CP52" s="17">
        <v>1</v>
      </c>
      <c r="CQ52" s="18">
        <v>124</v>
      </c>
      <c r="CR52" s="17">
        <v>124</v>
      </c>
      <c r="CS52" s="17">
        <v>459</v>
      </c>
      <c r="CT52" s="33">
        <v>170</v>
      </c>
      <c r="CU52" s="32">
        <v>0.00588235294117647</v>
      </c>
      <c r="CV52" s="17">
        <v>1</v>
      </c>
      <c r="CW52" s="18">
        <v>115.57</v>
      </c>
      <c r="CX52" s="17">
        <v>116</v>
      </c>
      <c r="CY52" s="17">
        <v>474</v>
      </c>
      <c r="CZ52" s="33">
        <v>170</v>
      </c>
      <c r="DA52" s="32">
        <v>0.00588235294117647</v>
      </c>
      <c r="DB52" s="18">
        <v>3</v>
      </c>
      <c r="DC52" s="18">
        <v>336.53</v>
      </c>
      <c r="DD52" s="17">
        <v>116</v>
      </c>
      <c r="DE52" s="18">
        <v>483</v>
      </c>
      <c r="DF52" s="33">
        <v>191</v>
      </c>
      <c r="DG52" s="32">
        <v>0.0157068062827225</v>
      </c>
      <c r="DH52" s="18">
        <v>3</v>
      </c>
      <c r="DI52" s="18">
        <v>343.7</v>
      </c>
      <c r="DJ52" s="17">
        <v>116</v>
      </c>
      <c r="DK52" s="18">
        <v>483</v>
      </c>
      <c r="DL52" s="18">
        <v>179</v>
      </c>
      <c r="DM52" s="26">
        <v>0.0167597765363128</v>
      </c>
      <c r="DN52" s="18">
        <v>3</v>
      </c>
      <c r="DO52" s="18">
        <v>331.12</v>
      </c>
      <c r="DP52" s="17">
        <v>116</v>
      </c>
      <c r="DQ52" s="18">
        <v>476</v>
      </c>
      <c r="DR52" s="18">
        <v>206</v>
      </c>
      <c r="DS52" s="26">
        <v>0.0242718446601942</v>
      </c>
      <c r="DT52" s="18">
        <v>5</v>
      </c>
      <c r="DU52" s="18">
        <v>584.48</v>
      </c>
      <c r="DV52" s="17">
        <v>116</v>
      </c>
      <c r="DW52" s="18">
        <v>525</v>
      </c>
      <c r="DX52" s="18"/>
      <c r="DY52" s="26"/>
      <c r="DZ52" s="18">
        <v>3</v>
      </c>
      <c r="EA52" s="18">
        <v>339.91</v>
      </c>
      <c r="EB52" s="17">
        <v>116</v>
      </c>
      <c r="EC52" s="18">
        <v>522</v>
      </c>
      <c r="ED52" s="18">
        <v>95</v>
      </c>
      <c r="EE52" s="26">
        <f t="shared" si="18"/>
        <v>0.0526315789473684</v>
      </c>
      <c r="EF52" s="17">
        <v>5</v>
      </c>
      <c r="EG52" s="18">
        <v>565.18</v>
      </c>
      <c r="EH52" s="17">
        <v>116</v>
      </c>
      <c r="EI52" s="17">
        <v>508</v>
      </c>
      <c r="EJ52" s="18">
        <v>95</v>
      </c>
      <c r="EK52" s="26">
        <f t="shared" si="19"/>
        <v>0.0210526315789474</v>
      </c>
      <c r="EL52" s="17">
        <v>2</v>
      </c>
      <c r="EM52" s="18">
        <v>220.69</v>
      </c>
      <c r="EN52" s="17">
        <v>116</v>
      </c>
      <c r="EO52" s="17">
        <v>508</v>
      </c>
      <c r="EP52" s="18">
        <v>95</v>
      </c>
      <c r="EQ52" s="26">
        <f t="shared" si="20"/>
        <v>0.0105263157894737</v>
      </c>
      <c r="ER52" s="17">
        <v>1</v>
      </c>
      <c r="ES52" s="18">
        <v>109</v>
      </c>
      <c r="ET52" s="17">
        <v>116</v>
      </c>
      <c r="EU52" s="17">
        <v>508</v>
      </c>
      <c r="EV52" s="18">
        <v>138</v>
      </c>
      <c r="EW52" s="26">
        <v>0.0144927536231884</v>
      </c>
      <c r="EX52" s="17">
        <v>1</v>
      </c>
      <c r="EY52" s="18">
        <v>109</v>
      </c>
      <c r="EZ52" s="17">
        <v>116</v>
      </c>
      <c r="FA52" s="17">
        <v>508</v>
      </c>
      <c r="FB52" s="18">
        <v>89</v>
      </c>
      <c r="FC52" s="26">
        <v>0</v>
      </c>
      <c r="FD52" s="17">
        <v>0</v>
      </c>
      <c r="FE52" s="18">
        <v>0</v>
      </c>
      <c r="FF52" s="17">
        <v>116</v>
      </c>
      <c r="FG52" s="17">
        <v>508</v>
      </c>
      <c r="FH52" s="18">
        <v>56</v>
      </c>
      <c r="FI52" s="26">
        <v>0.0178571428571429</v>
      </c>
      <c r="FJ52" s="18">
        <v>1</v>
      </c>
      <c r="FK52" s="18">
        <v>109</v>
      </c>
      <c r="FL52" s="17">
        <v>109</v>
      </c>
      <c r="FM52" s="17">
        <v>508</v>
      </c>
      <c r="FN52" s="18">
        <v>90</v>
      </c>
      <c r="FO52" s="26">
        <v>0.0111111111111111</v>
      </c>
      <c r="FP52" s="18">
        <v>1</v>
      </c>
      <c r="FQ52" s="18">
        <v>99</v>
      </c>
      <c r="FR52" s="17">
        <v>99</v>
      </c>
      <c r="FS52" s="17">
        <v>507</v>
      </c>
      <c r="FT52" s="18">
        <v>80</v>
      </c>
      <c r="FU52" s="26">
        <v>0</v>
      </c>
      <c r="FV52" s="18">
        <v>0</v>
      </c>
      <c r="FW52" s="18">
        <v>0</v>
      </c>
      <c r="FX52" s="17">
        <v>99</v>
      </c>
      <c r="FY52" s="18">
        <v>507</v>
      </c>
      <c r="FZ52" s="18">
        <v>117</v>
      </c>
      <c r="GA52" s="26">
        <v>0.0427350427350427</v>
      </c>
      <c r="GB52" s="18">
        <v>5</v>
      </c>
      <c r="GC52" s="18">
        <v>530</v>
      </c>
      <c r="GD52" s="17">
        <v>99</v>
      </c>
      <c r="GE52" s="18">
        <v>502</v>
      </c>
      <c r="GF52" s="18">
        <v>105</v>
      </c>
      <c r="GG52" s="26">
        <v>0.019047619047619</v>
      </c>
      <c r="GH52" s="17">
        <v>1</v>
      </c>
      <c r="GI52" s="18">
        <v>89</v>
      </c>
      <c r="GJ52" s="17">
        <v>99</v>
      </c>
      <c r="GK52" s="18">
        <v>501</v>
      </c>
      <c r="GL52" s="18"/>
      <c r="GM52" s="26"/>
      <c r="GN52" s="17">
        <v>2</v>
      </c>
      <c r="GO52" s="18">
        <v>213</v>
      </c>
      <c r="GP52" s="17">
        <v>99</v>
      </c>
      <c r="GQ52" s="17">
        <v>499</v>
      </c>
      <c r="GR52" s="17"/>
      <c r="GS52" s="17"/>
      <c r="GT52" s="17"/>
      <c r="GU52" s="17"/>
      <c r="GV52" s="17"/>
      <c r="GW52" s="17"/>
      <c r="GX52" s="17"/>
      <c r="GY52" s="17"/>
      <c r="GZ52" s="17"/>
      <c r="HA52" s="16"/>
      <c r="HB52" s="16"/>
      <c r="HC52" s="16"/>
      <c r="HD52" s="16"/>
      <c r="HE52" s="41"/>
      <c r="HF52" s="41"/>
      <c r="HG52" s="41"/>
      <c r="HH52" s="41"/>
      <c r="HI52" s="18"/>
      <c r="HJ52" s="41"/>
      <c r="HK52" s="41"/>
      <c r="HL52" s="41"/>
      <c r="HM52" s="18"/>
      <c r="HN52" s="18"/>
      <c r="HO52" s="18"/>
      <c r="HP52" s="18"/>
      <c r="HQ52" s="18">
        <f t="shared" si="22"/>
        <v>68</v>
      </c>
      <c r="HR52" s="18">
        <f t="shared" si="23"/>
        <v>7479.84</v>
      </c>
      <c r="HS52" s="18">
        <f t="shared" si="24"/>
        <v>68</v>
      </c>
      <c r="HT52" s="18">
        <f t="shared" si="25"/>
        <v>7479.84</v>
      </c>
      <c r="HU52" s="145"/>
      <c r="HV52" s="146"/>
    </row>
    <row r="53" ht="16.5" spans="1:230">
      <c r="A53" s="16" t="s">
        <v>126</v>
      </c>
      <c r="B53" s="17" t="s">
        <v>229</v>
      </c>
      <c r="C53" s="18">
        <v>6939962760698</v>
      </c>
      <c r="D53" s="18">
        <v>577371335351</v>
      </c>
      <c r="E53" s="18" t="s">
        <v>230</v>
      </c>
      <c r="F53" s="17" t="s">
        <v>231</v>
      </c>
      <c r="G53" s="19" t="s">
        <v>420</v>
      </c>
      <c r="H53" s="17" t="s">
        <v>129</v>
      </c>
      <c r="I53" s="26">
        <f>VLOOKUP(C53,供应链!E:J,6,0)</f>
        <v>1</v>
      </c>
      <c r="J53" s="17">
        <f>VLOOKUP(C53,供应链!E:H,4,0)</f>
        <v>484</v>
      </c>
      <c r="K53" s="17">
        <f>VLOOKUP(C53,供应链!E:K,7,0)</f>
        <v>0</v>
      </c>
      <c r="L53" s="18">
        <f>VLOOKUP(C53,供应链!E:I,5,0)</f>
        <v>39.8291469101454</v>
      </c>
      <c r="M53" s="27">
        <f t="shared" si="21"/>
        <v>0.00392136539524599</v>
      </c>
      <c r="N53" s="17">
        <v>464</v>
      </c>
      <c r="O53" s="26">
        <v>0.0517241379310345</v>
      </c>
      <c r="P53" s="18">
        <v>24</v>
      </c>
      <c r="Q53" s="18">
        <v>2549.54</v>
      </c>
      <c r="R53" s="17">
        <v>124</v>
      </c>
      <c r="S53" s="17">
        <v>503</v>
      </c>
      <c r="T53" s="17">
        <v>458</v>
      </c>
      <c r="U53" s="26">
        <v>0.0218340611353712</v>
      </c>
      <c r="V53" s="18">
        <v>9</v>
      </c>
      <c r="W53" s="18">
        <v>1083.02</v>
      </c>
      <c r="X53" s="17">
        <v>124</v>
      </c>
      <c r="Y53" s="17">
        <v>500</v>
      </c>
      <c r="Z53" s="17">
        <v>474</v>
      </c>
      <c r="AA53" s="26">
        <v>0.040084388185654</v>
      </c>
      <c r="AB53" s="18">
        <v>18</v>
      </c>
      <c r="AC53" s="18">
        <v>2039.25</v>
      </c>
      <c r="AD53" s="17">
        <v>124</v>
      </c>
      <c r="AE53" s="17">
        <v>488</v>
      </c>
      <c r="AF53" s="17">
        <v>472</v>
      </c>
      <c r="AG53" s="26">
        <v>0.0317796610169492</v>
      </c>
      <c r="AH53" s="18">
        <v>13</v>
      </c>
      <c r="AI53" s="18">
        <v>1479.49</v>
      </c>
      <c r="AJ53" s="17">
        <v>124</v>
      </c>
      <c r="AK53" s="17">
        <v>535</v>
      </c>
      <c r="AL53" s="17">
        <v>685</v>
      </c>
      <c r="AM53" s="26">
        <v>0.0218978102189781</v>
      </c>
      <c r="AN53" s="18">
        <v>14</v>
      </c>
      <c r="AO53" s="18">
        <v>1560.14</v>
      </c>
      <c r="AP53" s="17">
        <v>124</v>
      </c>
      <c r="AQ53" s="17">
        <v>607</v>
      </c>
      <c r="AR53" s="17">
        <v>903</v>
      </c>
      <c r="AS53" s="26">
        <v>0.0431893687707641</v>
      </c>
      <c r="AT53" s="18">
        <v>37</v>
      </c>
      <c r="AU53" s="18">
        <v>3878.76</v>
      </c>
      <c r="AV53" s="17">
        <v>124</v>
      </c>
      <c r="AW53" s="17">
        <v>583</v>
      </c>
      <c r="AX53" s="17">
        <v>711</v>
      </c>
      <c r="AY53" s="26">
        <v>0.0267229254571027</v>
      </c>
      <c r="AZ53" s="17">
        <v>17</v>
      </c>
      <c r="BA53" s="18">
        <v>1798.39</v>
      </c>
      <c r="BB53" s="17">
        <v>124</v>
      </c>
      <c r="BC53" s="17">
        <v>568</v>
      </c>
      <c r="BD53" s="17">
        <v>558</v>
      </c>
      <c r="BE53" s="32">
        <v>0.0340501792114695</v>
      </c>
      <c r="BF53" s="17">
        <v>17</v>
      </c>
      <c r="BG53" s="18">
        <v>1785.79</v>
      </c>
      <c r="BH53" s="17">
        <v>124</v>
      </c>
      <c r="BI53" s="17">
        <v>543</v>
      </c>
      <c r="BJ53" s="17">
        <v>554</v>
      </c>
      <c r="BK53" s="32">
        <v>0.0306859205776173</v>
      </c>
      <c r="BL53" s="18">
        <v>15</v>
      </c>
      <c r="BM53" s="18">
        <v>1566.31</v>
      </c>
      <c r="BN53" s="17">
        <v>124</v>
      </c>
      <c r="BO53" s="17">
        <v>529</v>
      </c>
      <c r="BP53" s="17">
        <v>620</v>
      </c>
      <c r="BQ53" s="32">
        <v>0.0467741935483871</v>
      </c>
      <c r="BR53" s="18">
        <v>26</v>
      </c>
      <c r="BS53" s="18">
        <v>2732.76</v>
      </c>
      <c r="BT53" s="17">
        <v>124</v>
      </c>
      <c r="BU53" s="18">
        <v>519</v>
      </c>
      <c r="BV53" s="17">
        <v>472</v>
      </c>
      <c r="BW53" s="32">
        <v>0.0190677966101695</v>
      </c>
      <c r="BX53" s="18">
        <v>8</v>
      </c>
      <c r="BY53" s="18">
        <v>969.96</v>
      </c>
      <c r="BZ53" s="17">
        <v>124</v>
      </c>
      <c r="CA53" s="18">
        <v>510</v>
      </c>
      <c r="CB53" s="18">
        <v>451</v>
      </c>
      <c r="CC53" s="32">
        <v>0.0266075388026608</v>
      </c>
      <c r="CD53" s="18">
        <v>10</v>
      </c>
      <c r="CE53" s="18">
        <v>1211.59</v>
      </c>
      <c r="CF53" s="17">
        <v>124</v>
      </c>
      <c r="CG53" s="18">
        <v>509</v>
      </c>
      <c r="CH53" s="33">
        <v>460</v>
      </c>
      <c r="CI53" s="32">
        <v>0.0326086956521739</v>
      </c>
      <c r="CJ53" s="18">
        <v>14</v>
      </c>
      <c r="CK53" s="18">
        <v>1607.04</v>
      </c>
      <c r="CL53" s="17">
        <v>124</v>
      </c>
      <c r="CM53" s="18">
        <v>513</v>
      </c>
      <c r="CN53" s="33">
        <v>413</v>
      </c>
      <c r="CO53" s="32">
        <v>0.0217917675544794</v>
      </c>
      <c r="CP53" s="17">
        <v>8</v>
      </c>
      <c r="CQ53" s="18">
        <v>938.6</v>
      </c>
      <c r="CR53" s="17">
        <v>124</v>
      </c>
      <c r="CS53" s="17">
        <v>505</v>
      </c>
      <c r="CT53" s="33">
        <v>491</v>
      </c>
      <c r="CU53" s="32">
        <v>0.0712830957230143</v>
      </c>
      <c r="CV53" s="17">
        <v>26</v>
      </c>
      <c r="CW53" s="18">
        <v>3141.97</v>
      </c>
      <c r="CX53" s="17">
        <v>124</v>
      </c>
      <c r="CY53" s="17">
        <v>467</v>
      </c>
      <c r="CZ53" s="33">
        <v>491</v>
      </c>
      <c r="DA53" s="32">
        <v>0.0712830957230143</v>
      </c>
      <c r="DB53" s="18">
        <v>19</v>
      </c>
      <c r="DC53" s="18">
        <v>2278.68</v>
      </c>
      <c r="DD53" s="17">
        <v>124</v>
      </c>
      <c r="DE53" s="18">
        <v>447</v>
      </c>
      <c r="DF53" s="33">
        <v>492</v>
      </c>
      <c r="DG53" s="32">
        <v>0.0426829268292683</v>
      </c>
      <c r="DH53" s="18">
        <v>21</v>
      </c>
      <c r="DI53" s="18">
        <v>2477.38</v>
      </c>
      <c r="DJ53" s="17">
        <v>124</v>
      </c>
      <c r="DK53" s="18">
        <v>447</v>
      </c>
      <c r="DL53" s="18">
        <v>520</v>
      </c>
      <c r="DM53" s="26">
        <v>0.0365384615384615</v>
      </c>
      <c r="DN53" s="18">
        <v>17</v>
      </c>
      <c r="DO53" s="18">
        <v>2100.87</v>
      </c>
      <c r="DP53" s="17">
        <v>124</v>
      </c>
      <c r="DQ53" s="18">
        <v>368</v>
      </c>
      <c r="DR53" s="18">
        <v>454</v>
      </c>
      <c r="DS53" s="26">
        <v>0.0616740088105727</v>
      </c>
      <c r="DT53" s="18">
        <v>24</v>
      </c>
      <c r="DU53" s="18">
        <v>2841.54</v>
      </c>
      <c r="DV53" s="17">
        <v>124</v>
      </c>
      <c r="DW53" s="18">
        <v>411</v>
      </c>
      <c r="DX53" s="18"/>
      <c r="DY53" s="26"/>
      <c r="DZ53" s="18">
        <v>19</v>
      </c>
      <c r="EA53" s="18">
        <v>2225.95</v>
      </c>
      <c r="EB53" s="17">
        <v>124</v>
      </c>
      <c r="EC53" s="18">
        <v>392</v>
      </c>
      <c r="ED53" s="18">
        <v>298</v>
      </c>
      <c r="EE53" s="26">
        <f t="shared" si="18"/>
        <v>0.0503355704697987</v>
      </c>
      <c r="EF53" s="17">
        <v>15</v>
      </c>
      <c r="EG53" s="18">
        <v>1801.12</v>
      </c>
      <c r="EH53" s="17">
        <v>124</v>
      </c>
      <c r="EI53" s="17">
        <v>658</v>
      </c>
      <c r="EJ53" s="18">
        <v>298</v>
      </c>
      <c r="EK53" s="26">
        <f t="shared" si="19"/>
        <v>0.0369127516778524</v>
      </c>
      <c r="EL53" s="17">
        <v>11</v>
      </c>
      <c r="EM53" s="18">
        <v>1278.77</v>
      </c>
      <c r="EN53" s="17">
        <v>124</v>
      </c>
      <c r="EO53" s="17">
        <v>658</v>
      </c>
      <c r="EP53" s="18">
        <v>298</v>
      </c>
      <c r="EQ53" s="26">
        <f t="shared" si="20"/>
        <v>0.0167785234899329</v>
      </c>
      <c r="ER53" s="17">
        <v>5</v>
      </c>
      <c r="ES53" s="18">
        <v>586.56</v>
      </c>
      <c r="ET53" s="17">
        <v>124</v>
      </c>
      <c r="EU53" s="17">
        <v>658</v>
      </c>
      <c r="EV53" s="18">
        <v>650</v>
      </c>
      <c r="EW53" s="26">
        <v>0.0169230769230769</v>
      </c>
      <c r="EX53" s="17">
        <v>9</v>
      </c>
      <c r="EY53" s="18">
        <v>939.25</v>
      </c>
      <c r="EZ53" s="17">
        <v>124</v>
      </c>
      <c r="FA53" s="17">
        <v>658</v>
      </c>
      <c r="FB53" s="18">
        <v>261</v>
      </c>
      <c r="FC53" s="26">
        <v>0.0114942528735632</v>
      </c>
      <c r="FD53" s="17">
        <v>3</v>
      </c>
      <c r="FE53" s="18">
        <v>327</v>
      </c>
      <c r="FF53" s="17">
        <v>124</v>
      </c>
      <c r="FG53" s="17">
        <v>656</v>
      </c>
      <c r="FH53" s="18">
        <v>278</v>
      </c>
      <c r="FI53" s="26">
        <v>0.0323741007194245</v>
      </c>
      <c r="FJ53" s="18">
        <v>8</v>
      </c>
      <c r="FK53" s="18">
        <v>843.08</v>
      </c>
      <c r="FL53" s="17">
        <v>124</v>
      </c>
      <c r="FM53" s="17">
        <v>649</v>
      </c>
      <c r="FN53" s="18">
        <v>255</v>
      </c>
      <c r="FO53" s="26">
        <v>0.0117647058823529</v>
      </c>
      <c r="FP53" s="18">
        <v>3</v>
      </c>
      <c r="FQ53" s="18">
        <v>327</v>
      </c>
      <c r="FR53" s="17">
        <v>124</v>
      </c>
      <c r="FS53" s="17">
        <v>647</v>
      </c>
      <c r="FT53" s="18">
        <v>282</v>
      </c>
      <c r="FU53" s="26">
        <v>0.0319148936170213</v>
      </c>
      <c r="FV53" s="18">
        <v>9</v>
      </c>
      <c r="FW53" s="18">
        <v>907.23</v>
      </c>
      <c r="FX53" s="17">
        <v>124</v>
      </c>
      <c r="FY53" s="18">
        <v>639</v>
      </c>
      <c r="FZ53" s="18">
        <v>313</v>
      </c>
      <c r="GA53" s="26">
        <v>0.0287539936102236</v>
      </c>
      <c r="GB53" s="18">
        <v>7</v>
      </c>
      <c r="GC53" s="18">
        <v>712.3</v>
      </c>
      <c r="GD53" s="17">
        <v>124</v>
      </c>
      <c r="GE53" s="18">
        <v>632</v>
      </c>
      <c r="GF53" s="18">
        <v>270</v>
      </c>
      <c r="GG53" s="26">
        <v>0.0481481481481481</v>
      </c>
      <c r="GH53" s="17">
        <v>13</v>
      </c>
      <c r="GI53" s="18">
        <v>1373.19</v>
      </c>
      <c r="GJ53" s="17">
        <v>124</v>
      </c>
      <c r="GK53" s="18">
        <v>620</v>
      </c>
      <c r="GL53" s="18"/>
      <c r="GM53" s="26"/>
      <c r="GN53" s="17">
        <v>15</v>
      </c>
      <c r="GO53" s="18">
        <v>1555.88</v>
      </c>
      <c r="GP53" s="17">
        <v>124</v>
      </c>
      <c r="GQ53" s="17">
        <v>604</v>
      </c>
      <c r="GR53" s="17"/>
      <c r="GS53" s="17"/>
      <c r="GT53" s="17"/>
      <c r="GU53" s="17"/>
      <c r="GV53" s="17"/>
      <c r="GW53" s="17"/>
      <c r="GX53" s="17"/>
      <c r="GY53" s="17"/>
      <c r="GZ53" s="17"/>
      <c r="HA53" s="16"/>
      <c r="HB53" s="16"/>
      <c r="HC53" s="16"/>
      <c r="HD53" s="16"/>
      <c r="HE53" s="41"/>
      <c r="HF53" s="41"/>
      <c r="HG53" s="41"/>
      <c r="HH53" s="41"/>
      <c r="HI53" s="18"/>
      <c r="HJ53" s="41"/>
      <c r="HK53" s="41"/>
      <c r="HL53" s="41"/>
      <c r="HM53" s="18"/>
      <c r="HN53" s="18"/>
      <c r="HO53" s="18"/>
      <c r="HP53" s="18"/>
      <c r="HQ53" s="18">
        <f t="shared" si="22"/>
        <v>454</v>
      </c>
      <c r="HR53" s="18">
        <f t="shared" si="23"/>
        <v>50918.41</v>
      </c>
      <c r="HS53" s="18">
        <f t="shared" si="24"/>
        <v>454</v>
      </c>
      <c r="HT53" s="18">
        <f t="shared" si="25"/>
        <v>50918.41</v>
      </c>
      <c r="HU53" s="145"/>
      <c r="HV53" s="146"/>
    </row>
    <row r="54" ht="16.5" spans="1:230">
      <c r="A54" s="16"/>
      <c r="B54" s="17" t="s">
        <v>229</v>
      </c>
      <c r="C54" s="18">
        <v>6939962763774</v>
      </c>
      <c r="D54" s="18">
        <v>598576800577</v>
      </c>
      <c r="E54" s="18">
        <v>21064016000001</v>
      </c>
      <c r="F54" s="17" t="s">
        <v>234</v>
      </c>
      <c r="G54" s="19"/>
      <c r="H54" s="17" t="s">
        <v>129</v>
      </c>
      <c r="I54" s="26">
        <f>VLOOKUP(C54,供应链!E:J,6,0)</f>
        <v>0.541666666666667</v>
      </c>
      <c r="J54" s="17">
        <f>VLOOKUP(C54,供应链!E:H,4,0)</f>
        <v>74</v>
      </c>
      <c r="K54" s="17">
        <f>VLOOKUP(C54,供应链!E:K,7,0)</f>
        <v>0</v>
      </c>
      <c r="L54" s="18">
        <f>VLOOKUP(C54,供应链!E:I,5,0)</f>
        <v>7.457529513389</v>
      </c>
      <c r="M54" s="27">
        <f t="shared" si="21"/>
        <v>0.00270349640685462</v>
      </c>
      <c r="N54" s="17">
        <v>364</v>
      </c>
      <c r="O54" s="26">
        <v>0.010989010989011</v>
      </c>
      <c r="P54" s="18">
        <v>3</v>
      </c>
      <c r="Q54" s="18">
        <v>255.85</v>
      </c>
      <c r="R54" s="17">
        <v>99</v>
      </c>
      <c r="S54" s="17">
        <v>719</v>
      </c>
      <c r="T54" s="17">
        <v>445</v>
      </c>
      <c r="U54" s="26">
        <v>0.0404494382022472</v>
      </c>
      <c r="V54" s="18">
        <v>10</v>
      </c>
      <c r="W54" s="18">
        <v>869.83</v>
      </c>
      <c r="X54" s="17">
        <v>99</v>
      </c>
      <c r="Y54" s="17">
        <v>715</v>
      </c>
      <c r="Z54" s="17">
        <v>449</v>
      </c>
      <c r="AA54" s="26">
        <v>0.0244988864142539</v>
      </c>
      <c r="AB54" s="18">
        <v>10</v>
      </c>
      <c r="AC54" s="18">
        <v>835.31</v>
      </c>
      <c r="AD54" s="17">
        <v>99</v>
      </c>
      <c r="AE54" s="17">
        <v>771</v>
      </c>
      <c r="AF54" s="17">
        <v>438</v>
      </c>
      <c r="AG54" s="26">
        <v>0.0182648401826484</v>
      </c>
      <c r="AH54" s="18">
        <v>6</v>
      </c>
      <c r="AI54" s="18">
        <v>484.79</v>
      </c>
      <c r="AJ54" s="17">
        <v>99</v>
      </c>
      <c r="AK54" s="17">
        <v>799</v>
      </c>
      <c r="AL54" s="17">
        <v>630</v>
      </c>
      <c r="AM54" s="26">
        <v>0.0206349206349206</v>
      </c>
      <c r="AN54" s="18">
        <v>11</v>
      </c>
      <c r="AO54" s="18">
        <v>914.23</v>
      </c>
      <c r="AP54" s="17">
        <v>99</v>
      </c>
      <c r="AQ54" s="17">
        <v>804</v>
      </c>
      <c r="AR54" s="17">
        <v>670</v>
      </c>
      <c r="AS54" s="26">
        <v>0.0462686567164179</v>
      </c>
      <c r="AT54" s="18">
        <v>29</v>
      </c>
      <c r="AU54" s="18">
        <v>2317.28</v>
      </c>
      <c r="AV54" s="17">
        <v>99</v>
      </c>
      <c r="AW54" s="17">
        <v>779</v>
      </c>
      <c r="AX54" s="17">
        <v>542</v>
      </c>
      <c r="AY54" s="26">
        <v>0.0276752767527675</v>
      </c>
      <c r="AZ54" s="17">
        <v>14</v>
      </c>
      <c r="BA54" s="18">
        <v>1144.73</v>
      </c>
      <c r="BB54" s="17">
        <v>99</v>
      </c>
      <c r="BC54" s="17">
        <v>766</v>
      </c>
      <c r="BD54" s="17">
        <v>579</v>
      </c>
      <c r="BE54" s="32">
        <v>0.0414507772020725</v>
      </c>
      <c r="BF54" s="17">
        <v>22</v>
      </c>
      <c r="BG54" s="18">
        <v>1800.73</v>
      </c>
      <c r="BH54" s="17">
        <v>99</v>
      </c>
      <c r="BI54" s="17">
        <v>787</v>
      </c>
      <c r="BJ54" s="17">
        <v>506</v>
      </c>
      <c r="BK54" s="32">
        <v>0.0494071146245059</v>
      </c>
      <c r="BL54" s="18">
        <v>23</v>
      </c>
      <c r="BM54" s="18">
        <v>1795.13</v>
      </c>
      <c r="BN54" s="17">
        <v>99</v>
      </c>
      <c r="BO54" s="17">
        <v>762</v>
      </c>
      <c r="BP54" s="17">
        <v>475</v>
      </c>
      <c r="BQ54" s="32">
        <v>0.0463157894736842</v>
      </c>
      <c r="BR54" s="18">
        <v>19</v>
      </c>
      <c r="BS54" s="18">
        <v>1559.75</v>
      </c>
      <c r="BT54" s="17">
        <v>99</v>
      </c>
      <c r="BU54" s="18">
        <v>742</v>
      </c>
      <c r="BV54" s="17">
        <v>393</v>
      </c>
      <c r="BW54" s="32">
        <v>0.0381679389312977</v>
      </c>
      <c r="BX54" s="18">
        <v>12</v>
      </c>
      <c r="BY54" s="18">
        <v>1033.92</v>
      </c>
      <c r="BZ54" s="17">
        <v>99</v>
      </c>
      <c r="CA54" s="18">
        <v>785</v>
      </c>
      <c r="CB54" s="18">
        <v>378</v>
      </c>
      <c r="CC54" s="32">
        <v>0.0291005291005291</v>
      </c>
      <c r="CD54" s="18">
        <v>10</v>
      </c>
      <c r="CE54" s="18">
        <v>820.61</v>
      </c>
      <c r="CF54" s="17">
        <v>99</v>
      </c>
      <c r="CG54" s="18">
        <v>790</v>
      </c>
      <c r="CH54" s="33">
        <v>376</v>
      </c>
      <c r="CI54" s="32">
        <v>0.0319148936170213</v>
      </c>
      <c r="CJ54" s="18">
        <v>12</v>
      </c>
      <c r="CK54" s="18">
        <v>1014.48</v>
      </c>
      <c r="CL54" s="17">
        <v>99</v>
      </c>
      <c r="CM54" s="18">
        <v>778</v>
      </c>
      <c r="CN54" s="33">
        <v>351</v>
      </c>
      <c r="CO54" s="32">
        <v>0.0598290598290598</v>
      </c>
      <c r="CP54" s="17">
        <v>16</v>
      </c>
      <c r="CQ54" s="18">
        <v>1359.83</v>
      </c>
      <c r="CR54" s="17">
        <v>99</v>
      </c>
      <c r="CS54" s="17">
        <v>759</v>
      </c>
      <c r="CT54" s="33">
        <v>530</v>
      </c>
      <c r="CU54" s="32">
        <v>0.0169811320754717</v>
      </c>
      <c r="CV54" s="17">
        <v>6</v>
      </c>
      <c r="CW54" s="18">
        <v>485.73</v>
      </c>
      <c r="CX54" s="17">
        <v>99</v>
      </c>
      <c r="CY54" s="17">
        <v>683</v>
      </c>
      <c r="CZ54" s="33">
        <v>530</v>
      </c>
      <c r="DA54" s="32">
        <v>0.0169811320754717</v>
      </c>
      <c r="DB54" s="18">
        <v>18</v>
      </c>
      <c r="DC54" s="18">
        <v>1530.34</v>
      </c>
      <c r="DD54" s="17">
        <v>99</v>
      </c>
      <c r="DE54" s="18">
        <v>671</v>
      </c>
      <c r="DF54" s="33">
        <v>441</v>
      </c>
      <c r="DG54" s="32">
        <v>0.0430839002267574</v>
      </c>
      <c r="DH54" s="18">
        <v>18</v>
      </c>
      <c r="DI54" s="18">
        <v>1527.93</v>
      </c>
      <c r="DJ54" s="17">
        <v>99</v>
      </c>
      <c r="DK54" s="18">
        <v>671</v>
      </c>
      <c r="DL54" s="18">
        <v>448</v>
      </c>
      <c r="DM54" s="26">
        <v>0.0267857142857143</v>
      </c>
      <c r="DN54" s="18">
        <v>10</v>
      </c>
      <c r="DO54" s="18">
        <v>838.57</v>
      </c>
      <c r="DP54" s="17">
        <v>99</v>
      </c>
      <c r="DQ54" s="18">
        <v>559</v>
      </c>
      <c r="DR54" s="18">
        <v>439</v>
      </c>
      <c r="DS54" s="26">
        <v>0.0523917995444191</v>
      </c>
      <c r="DT54" s="18">
        <v>19</v>
      </c>
      <c r="DU54" s="18">
        <v>1621.26</v>
      </c>
      <c r="DV54" s="17">
        <v>99</v>
      </c>
      <c r="DW54" s="18">
        <v>647</v>
      </c>
      <c r="DX54" s="18"/>
      <c r="DY54" s="26"/>
      <c r="DZ54" s="18">
        <v>6</v>
      </c>
      <c r="EA54" s="18">
        <v>571.82</v>
      </c>
      <c r="EB54" s="17">
        <v>99</v>
      </c>
      <c r="EC54" s="18">
        <v>640</v>
      </c>
      <c r="ED54" s="18">
        <v>273</v>
      </c>
      <c r="EE54" s="26">
        <f t="shared" si="18"/>
        <v>0.0293040293040293</v>
      </c>
      <c r="EF54" s="17">
        <v>8</v>
      </c>
      <c r="EG54" s="18">
        <v>750.58</v>
      </c>
      <c r="EH54" s="17">
        <v>99</v>
      </c>
      <c r="EI54" s="17">
        <v>625</v>
      </c>
      <c r="EJ54" s="18">
        <v>273</v>
      </c>
      <c r="EK54" s="26">
        <f t="shared" si="19"/>
        <v>0.0183150183150183</v>
      </c>
      <c r="EL54" s="17">
        <v>5</v>
      </c>
      <c r="EM54" s="18">
        <v>467.64</v>
      </c>
      <c r="EN54" s="17">
        <v>99</v>
      </c>
      <c r="EO54" s="17">
        <v>625</v>
      </c>
      <c r="EP54" s="18">
        <v>273</v>
      </c>
      <c r="EQ54" s="26">
        <f t="shared" si="20"/>
        <v>0.0256410256410256</v>
      </c>
      <c r="ER54" s="17">
        <v>7</v>
      </c>
      <c r="ES54" s="18">
        <v>681</v>
      </c>
      <c r="ET54" s="17">
        <v>99</v>
      </c>
      <c r="EU54" s="17">
        <v>625</v>
      </c>
      <c r="EV54" s="18">
        <v>566</v>
      </c>
      <c r="EW54" s="26">
        <v>0.00353356890459364</v>
      </c>
      <c r="EX54" s="17">
        <v>1</v>
      </c>
      <c r="EY54" s="18">
        <v>89</v>
      </c>
      <c r="EZ54" s="17">
        <v>99</v>
      </c>
      <c r="FA54" s="17">
        <v>625</v>
      </c>
      <c r="FB54" s="18">
        <v>450</v>
      </c>
      <c r="FC54" s="26">
        <v>0</v>
      </c>
      <c r="FD54" s="17">
        <v>0</v>
      </c>
      <c r="FE54" s="18">
        <v>0</v>
      </c>
      <c r="FF54" s="17">
        <v>99</v>
      </c>
      <c r="FG54" s="17">
        <v>649</v>
      </c>
      <c r="FH54" s="18">
        <v>357</v>
      </c>
      <c r="FI54" s="26">
        <v>0.0196078431372549</v>
      </c>
      <c r="FJ54" s="18">
        <v>5</v>
      </c>
      <c r="FK54" s="18">
        <v>487.92</v>
      </c>
      <c r="FL54" s="17">
        <v>99</v>
      </c>
      <c r="FM54" s="17">
        <v>644</v>
      </c>
      <c r="FN54" s="18">
        <v>298</v>
      </c>
      <c r="FO54" s="26">
        <v>0.0167785234899329</v>
      </c>
      <c r="FP54" s="18">
        <v>4</v>
      </c>
      <c r="FQ54" s="18">
        <v>396</v>
      </c>
      <c r="FR54" s="17">
        <v>99</v>
      </c>
      <c r="FS54" s="17">
        <v>640</v>
      </c>
      <c r="FT54" s="18">
        <v>286</v>
      </c>
      <c r="FU54" s="26">
        <v>0.0104895104895105</v>
      </c>
      <c r="FV54" s="18">
        <v>3</v>
      </c>
      <c r="FW54" s="18">
        <v>296.4</v>
      </c>
      <c r="FX54" s="17">
        <v>99</v>
      </c>
      <c r="FY54" s="18">
        <v>638</v>
      </c>
      <c r="FZ54" s="18">
        <v>313</v>
      </c>
      <c r="GA54" s="26">
        <v>0.00319488817891374</v>
      </c>
      <c r="GB54" s="18">
        <v>1</v>
      </c>
      <c r="GC54" s="18">
        <v>93</v>
      </c>
      <c r="GD54" s="17">
        <v>99</v>
      </c>
      <c r="GE54" s="18">
        <v>638</v>
      </c>
      <c r="GF54" s="18">
        <v>347</v>
      </c>
      <c r="GG54" s="26">
        <v>0.00576368876080692</v>
      </c>
      <c r="GH54" s="17">
        <v>1</v>
      </c>
      <c r="GI54" s="18">
        <v>99</v>
      </c>
      <c r="GJ54" s="17">
        <v>99</v>
      </c>
      <c r="GK54" s="18">
        <v>636</v>
      </c>
      <c r="GL54" s="18"/>
      <c r="GM54" s="26"/>
      <c r="GN54" s="17">
        <v>4</v>
      </c>
      <c r="GO54" s="18">
        <v>396</v>
      </c>
      <c r="GP54" s="17">
        <v>99</v>
      </c>
      <c r="GQ54" s="17">
        <v>650</v>
      </c>
      <c r="GR54" s="17"/>
      <c r="GS54" s="17"/>
      <c r="GT54" s="17"/>
      <c r="GU54" s="17"/>
      <c r="GV54" s="17"/>
      <c r="GW54" s="17"/>
      <c r="GX54" s="17"/>
      <c r="GY54" s="17"/>
      <c r="GZ54" s="17"/>
      <c r="HA54" s="16"/>
      <c r="HB54" s="16"/>
      <c r="HC54" s="16"/>
      <c r="HD54" s="16"/>
      <c r="HE54" s="41"/>
      <c r="HF54" s="41"/>
      <c r="HG54" s="41"/>
      <c r="HH54" s="41"/>
      <c r="HI54" s="18"/>
      <c r="HJ54" s="41"/>
      <c r="HK54" s="41"/>
      <c r="HL54" s="41"/>
      <c r="HM54" s="18"/>
      <c r="HN54" s="18"/>
      <c r="HO54" s="18"/>
      <c r="HP54" s="18"/>
      <c r="HQ54" s="18">
        <f t="shared" si="22"/>
        <v>313</v>
      </c>
      <c r="HR54" s="18">
        <f t="shared" si="23"/>
        <v>26538.66</v>
      </c>
      <c r="HS54" s="18">
        <f t="shared" si="24"/>
        <v>313</v>
      </c>
      <c r="HT54" s="18">
        <f t="shared" si="25"/>
        <v>26538.66</v>
      </c>
      <c r="HU54" s="145"/>
      <c r="HV54" s="146"/>
    </row>
    <row r="55" ht="16.5" spans="1:230">
      <c r="A55" s="16"/>
      <c r="B55" s="20" t="s">
        <v>236</v>
      </c>
      <c r="C55" s="18">
        <v>6939962757612</v>
      </c>
      <c r="D55" s="18">
        <v>585859716157</v>
      </c>
      <c r="E55" s="18">
        <v>21064011001059</v>
      </c>
      <c r="F55" s="17" t="s">
        <v>237</v>
      </c>
      <c r="G55" s="19"/>
      <c r="H55" s="17" t="s">
        <v>129</v>
      </c>
      <c r="I55" s="26">
        <f>VLOOKUP(C55,供应链!E:J,6,0)</f>
        <v>0.916666666666667</v>
      </c>
      <c r="J55" s="17">
        <f>VLOOKUP(C55,供应链!E:H,4,0)</f>
        <v>541</v>
      </c>
      <c r="K55" s="17">
        <f>VLOOKUP(C55,供应链!E:K,7,0)</f>
        <v>44</v>
      </c>
      <c r="L55" s="18">
        <f>VLOOKUP(C55,供应链!E:I,5,0)</f>
        <v>73.2781194811522</v>
      </c>
      <c r="M55" s="27">
        <f t="shared" si="21"/>
        <v>0.00469872857932559</v>
      </c>
      <c r="N55" s="17">
        <v>439</v>
      </c>
      <c r="O55" s="26">
        <v>0.0569476082004556</v>
      </c>
      <c r="P55" s="18">
        <v>21</v>
      </c>
      <c r="Q55" s="18">
        <v>2664.55</v>
      </c>
      <c r="R55" s="17">
        <v>149</v>
      </c>
      <c r="S55" s="17">
        <v>761</v>
      </c>
      <c r="T55" s="17">
        <v>437</v>
      </c>
      <c r="U55" s="26">
        <v>0.0480549199084668</v>
      </c>
      <c r="V55" s="18">
        <v>19</v>
      </c>
      <c r="W55" s="18">
        <v>2665.19</v>
      </c>
      <c r="X55" s="17">
        <v>149</v>
      </c>
      <c r="Y55" s="17">
        <v>788</v>
      </c>
      <c r="Z55" s="17">
        <v>415</v>
      </c>
      <c r="AA55" s="26">
        <v>0.0240963855421687</v>
      </c>
      <c r="AB55" s="18">
        <v>8</v>
      </c>
      <c r="AC55" s="18">
        <v>1147</v>
      </c>
      <c r="AD55" s="17">
        <v>149</v>
      </c>
      <c r="AE55" s="17">
        <v>654</v>
      </c>
      <c r="AF55" s="17">
        <v>527</v>
      </c>
      <c r="AG55" s="26">
        <v>0.0360531309297913</v>
      </c>
      <c r="AH55" s="18">
        <v>18</v>
      </c>
      <c r="AI55" s="18">
        <v>2596.45</v>
      </c>
      <c r="AJ55" s="17">
        <v>149</v>
      </c>
      <c r="AK55" s="17">
        <v>667</v>
      </c>
      <c r="AL55" s="17">
        <v>731</v>
      </c>
      <c r="AM55" s="26">
        <v>0.027359781121751</v>
      </c>
      <c r="AN55" s="18">
        <v>19</v>
      </c>
      <c r="AO55" s="18">
        <v>2758.16</v>
      </c>
      <c r="AP55" s="17">
        <v>149</v>
      </c>
      <c r="AQ55" s="17">
        <v>713</v>
      </c>
      <c r="AR55" s="17">
        <v>720</v>
      </c>
      <c r="AS55" s="26">
        <v>0.0694444444444444</v>
      </c>
      <c r="AT55" s="18">
        <v>46</v>
      </c>
      <c r="AU55" s="18">
        <v>6063.17</v>
      </c>
      <c r="AV55" s="17">
        <v>149</v>
      </c>
      <c r="AW55" s="17">
        <v>666</v>
      </c>
      <c r="AX55" s="17">
        <v>660</v>
      </c>
      <c r="AY55" s="26">
        <v>0.0666666666666667</v>
      </c>
      <c r="AZ55" s="17">
        <v>40</v>
      </c>
      <c r="BA55" s="18">
        <v>5469.07</v>
      </c>
      <c r="BB55" s="17">
        <v>149</v>
      </c>
      <c r="BC55" s="17">
        <v>687</v>
      </c>
      <c r="BD55" s="17">
        <v>637</v>
      </c>
      <c r="BE55" s="32">
        <v>0.0753532182103611</v>
      </c>
      <c r="BF55" s="17">
        <v>47</v>
      </c>
      <c r="BG55" s="18">
        <v>6501.38</v>
      </c>
      <c r="BH55" s="17">
        <v>149</v>
      </c>
      <c r="BI55" s="17">
        <v>640</v>
      </c>
      <c r="BJ55" s="17">
        <v>729</v>
      </c>
      <c r="BK55" s="32">
        <v>0.0576131687242798</v>
      </c>
      <c r="BL55" s="18">
        <v>42</v>
      </c>
      <c r="BM55" s="18">
        <v>5715.45</v>
      </c>
      <c r="BN55" s="17">
        <v>149</v>
      </c>
      <c r="BO55" s="17">
        <v>598</v>
      </c>
      <c r="BP55" s="17">
        <v>732</v>
      </c>
      <c r="BQ55" s="32">
        <v>0.0860655737704918</v>
      </c>
      <c r="BR55" s="18">
        <v>56</v>
      </c>
      <c r="BS55" s="18">
        <v>7288.55</v>
      </c>
      <c r="BT55" s="17">
        <v>149</v>
      </c>
      <c r="BU55" s="18">
        <v>587</v>
      </c>
      <c r="BV55" s="17">
        <v>504</v>
      </c>
      <c r="BW55" s="32">
        <v>0.0456349206349206</v>
      </c>
      <c r="BX55" s="18">
        <v>19</v>
      </c>
      <c r="BY55" s="18">
        <v>2912.26</v>
      </c>
      <c r="BZ55" s="17">
        <v>149</v>
      </c>
      <c r="CA55" s="18">
        <v>584</v>
      </c>
      <c r="CB55" s="18">
        <v>465</v>
      </c>
      <c r="CC55" s="32">
        <v>0.0387096774193548</v>
      </c>
      <c r="CD55" s="18">
        <v>17</v>
      </c>
      <c r="CE55" s="18">
        <v>2611.99</v>
      </c>
      <c r="CF55" s="17">
        <v>149</v>
      </c>
      <c r="CG55" s="18">
        <v>582</v>
      </c>
      <c r="CH55" s="33">
        <v>512</v>
      </c>
      <c r="CI55" s="32">
        <v>0.046875</v>
      </c>
      <c r="CJ55" s="18">
        <v>24</v>
      </c>
      <c r="CK55" s="18">
        <v>3681.4</v>
      </c>
      <c r="CL55" s="17">
        <v>149</v>
      </c>
      <c r="CM55" s="18">
        <v>557</v>
      </c>
      <c r="CN55" s="33">
        <v>506</v>
      </c>
      <c r="CO55" s="32">
        <v>0.0434782608695652</v>
      </c>
      <c r="CP55" s="17">
        <v>19</v>
      </c>
      <c r="CQ55" s="18">
        <v>3080.89</v>
      </c>
      <c r="CR55" s="17">
        <v>149</v>
      </c>
      <c r="CS55" s="17">
        <v>538</v>
      </c>
      <c r="CT55" s="33">
        <v>566</v>
      </c>
      <c r="CU55" s="32">
        <v>0.0353356890459364</v>
      </c>
      <c r="CV55" s="17">
        <v>17</v>
      </c>
      <c r="CW55" s="18">
        <v>2590.05</v>
      </c>
      <c r="CX55" s="17">
        <v>149</v>
      </c>
      <c r="CY55" s="17">
        <v>521</v>
      </c>
      <c r="CZ55" s="33">
        <v>566</v>
      </c>
      <c r="DA55" s="32">
        <v>0.0353356890459364</v>
      </c>
      <c r="DB55" s="18">
        <v>13</v>
      </c>
      <c r="DC55" s="18">
        <v>2012</v>
      </c>
      <c r="DD55" s="17">
        <v>149</v>
      </c>
      <c r="DE55" s="18">
        <v>507</v>
      </c>
      <c r="DF55" s="33">
        <v>545</v>
      </c>
      <c r="DG55" s="32">
        <v>0.0330275229357798</v>
      </c>
      <c r="DH55" s="18">
        <v>16</v>
      </c>
      <c r="DI55" s="18">
        <v>2502.85</v>
      </c>
      <c r="DJ55" s="17">
        <v>149</v>
      </c>
      <c r="DK55" s="18">
        <v>507</v>
      </c>
      <c r="DL55" s="18">
        <v>457</v>
      </c>
      <c r="DM55" s="26">
        <v>0.0350109409190372</v>
      </c>
      <c r="DN55" s="18">
        <v>16</v>
      </c>
      <c r="DO55" s="18">
        <v>2418.27</v>
      </c>
      <c r="DP55" s="17">
        <v>149</v>
      </c>
      <c r="DQ55" s="18">
        <v>364</v>
      </c>
      <c r="DR55" s="18">
        <v>417</v>
      </c>
      <c r="DS55" s="26">
        <v>0.0311750599520384</v>
      </c>
      <c r="DT55" s="18">
        <v>10</v>
      </c>
      <c r="DU55" s="18">
        <v>1597.62</v>
      </c>
      <c r="DV55" s="17">
        <v>149</v>
      </c>
      <c r="DW55" s="18">
        <v>463</v>
      </c>
      <c r="DX55" s="18"/>
      <c r="DY55" s="26"/>
      <c r="DZ55" s="18">
        <v>13</v>
      </c>
      <c r="EA55" s="18">
        <v>2011.11</v>
      </c>
      <c r="EB55" s="17">
        <v>149</v>
      </c>
      <c r="EC55" s="18">
        <v>449</v>
      </c>
      <c r="ED55" s="18">
        <v>280</v>
      </c>
      <c r="EE55" s="26">
        <f t="shared" si="18"/>
        <v>0.0285714285714286</v>
      </c>
      <c r="EF55" s="17">
        <v>8</v>
      </c>
      <c r="EG55" s="18">
        <v>1282</v>
      </c>
      <c r="EH55" s="17">
        <v>149</v>
      </c>
      <c r="EI55" s="17">
        <v>420</v>
      </c>
      <c r="EJ55" s="18">
        <v>280</v>
      </c>
      <c r="EK55" s="26">
        <f t="shared" si="19"/>
        <v>0.0392857142857143</v>
      </c>
      <c r="EL55" s="17">
        <v>11</v>
      </c>
      <c r="EM55" s="18">
        <v>1639.89</v>
      </c>
      <c r="EN55" s="17">
        <v>149</v>
      </c>
      <c r="EO55" s="17">
        <v>420</v>
      </c>
      <c r="EP55" s="18">
        <v>280</v>
      </c>
      <c r="EQ55" s="26">
        <f t="shared" si="20"/>
        <v>0.00714285714285714</v>
      </c>
      <c r="ER55" s="17">
        <v>2</v>
      </c>
      <c r="ES55" s="18">
        <v>304.5</v>
      </c>
      <c r="ET55" s="17">
        <v>149</v>
      </c>
      <c r="EU55" s="17">
        <v>420</v>
      </c>
      <c r="EV55" s="18">
        <v>953</v>
      </c>
      <c r="EW55" s="26">
        <v>0.00839454354669465</v>
      </c>
      <c r="EX55" s="17">
        <v>6</v>
      </c>
      <c r="EY55" s="18">
        <v>814</v>
      </c>
      <c r="EZ55" s="17">
        <v>149</v>
      </c>
      <c r="FA55" s="17">
        <v>420</v>
      </c>
      <c r="FB55" s="18">
        <v>372</v>
      </c>
      <c r="FC55" s="26">
        <v>0.0188172043010753</v>
      </c>
      <c r="FD55" s="17">
        <v>7</v>
      </c>
      <c r="FE55" s="18">
        <v>923</v>
      </c>
      <c r="FF55" s="17">
        <v>149</v>
      </c>
      <c r="FG55" s="17">
        <v>413</v>
      </c>
      <c r="FH55" s="18">
        <v>270</v>
      </c>
      <c r="FI55" s="26">
        <v>0.0111111111111111</v>
      </c>
      <c r="FJ55" s="18">
        <v>2</v>
      </c>
      <c r="FK55" s="18">
        <v>278</v>
      </c>
      <c r="FL55" s="17">
        <v>149</v>
      </c>
      <c r="FM55" s="17">
        <v>411</v>
      </c>
      <c r="FN55" s="18">
        <v>207</v>
      </c>
      <c r="FO55" s="26">
        <v>0.0289855072463768</v>
      </c>
      <c r="FP55" s="18">
        <v>6</v>
      </c>
      <c r="FQ55" s="18">
        <v>784</v>
      </c>
      <c r="FR55" s="17">
        <v>149</v>
      </c>
      <c r="FS55" s="17">
        <v>405</v>
      </c>
      <c r="FT55" s="18">
        <v>340</v>
      </c>
      <c r="FU55" s="26">
        <v>0.00882352941176471</v>
      </c>
      <c r="FV55" s="18">
        <v>3</v>
      </c>
      <c r="FW55" s="18">
        <v>427</v>
      </c>
      <c r="FX55" s="17">
        <v>149</v>
      </c>
      <c r="FY55" s="18">
        <v>402</v>
      </c>
      <c r="FZ55" s="18">
        <v>392</v>
      </c>
      <c r="GA55" s="26">
        <v>0.0306122448979592</v>
      </c>
      <c r="GB55" s="18">
        <v>8</v>
      </c>
      <c r="GC55" s="18">
        <v>1152.81</v>
      </c>
      <c r="GD55" s="17">
        <v>149</v>
      </c>
      <c r="GE55" s="18">
        <v>393</v>
      </c>
      <c r="GF55" s="18">
        <v>397</v>
      </c>
      <c r="GG55" s="26">
        <v>0.00755667506297229</v>
      </c>
      <c r="GH55" s="17">
        <v>3</v>
      </c>
      <c r="GI55" s="18">
        <v>441</v>
      </c>
      <c r="GJ55" s="17">
        <v>149</v>
      </c>
      <c r="GK55" s="18">
        <v>390</v>
      </c>
      <c r="GL55" s="18"/>
      <c r="GM55" s="26"/>
      <c r="GN55" s="17">
        <v>8</v>
      </c>
      <c r="GO55" s="18">
        <v>1142</v>
      </c>
      <c r="GP55" s="17">
        <v>149</v>
      </c>
      <c r="GQ55" s="17">
        <v>382</v>
      </c>
      <c r="GR55" s="17"/>
      <c r="GS55" s="17"/>
      <c r="GT55" s="17"/>
      <c r="GU55" s="17"/>
      <c r="GV55" s="17"/>
      <c r="GW55" s="17"/>
      <c r="GX55" s="17"/>
      <c r="GY55" s="17"/>
      <c r="GZ55" s="17"/>
      <c r="HA55" s="16"/>
      <c r="HB55" s="16"/>
      <c r="HC55" s="16"/>
      <c r="HD55" s="16"/>
      <c r="HE55" s="41"/>
      <c r="HF55" s="41"/>
      <c r="HG55" s="41"/>
      <c r="HH55" s="41"/>
      <c r="HI55" s="18"/>
      <c r="HJ55" s="41"/>
      <c r="HK55" s="41"/>
      <c r="HL55" s="41"/>
      <c r="HM55" s="18"/>
      <c r="HN55" s="18"/>
      <c r="HO55" s="18"/>
      <c r="HP55" s="18"/>
      <c r="HQ55" s="18">
        <f t="shared" si="22"/>
        <v>544</v>
      </c>
      <c r="HR55" s="18">
        <f t="shared" si="23"/>
        <v>77475.61</v>
      </c>
      <c r="HS55" s="18">
        <f t="shared" si="24"/>
        <v>544</v>
      </c>
      <c r="HT55" s="18">
        <f t="shared" si="25"/>
        <v>77475.61</v>
      </c>
      <c r="HU55" s="145"/>
      <c r="HV55" s="146"/>
    </row>
    <row r="56" ht="16.5" spans="1:230">
      <c r="A56" s="16" t="s">
        <v>126</v>
      </c>
      <c r="B56" s="20" t="s">
        <v>236</v>
      </c>
      <c r="C56" s="18">
        <v>6939962754604</v>
      </c>
      <c r="D56" s="18">
        <v>564949315010</v>
      </c>
      <c r="E56" s="18" t="s">
        <v>239</v>
      </c>
      <c r="F56" s="17" t="s">
        <v>240</v>
      </c>
      <c r="G56" s="19" t="s">
        <v>421</v>
      </c>
      <c r="H56" s="17" t="s">
        <v>129</v>
      </c>
      <c r="I56" s="26">
        <f>VLOOKUP(C56,供应链!E:J,6,0)</f>
        <v>0.416666666666667</v>
      </c>
      <c r="J56" s="17">
        <f>VLOOKUP(C56,供应链!E:H,4,0)</f>
        <v>31</v>
      </c>
      <c r="K56" s="17">
        <f>VLOOKUP(C56,供应链!E:K,7,0)</f>
        <v>0</v>
      </c>
      <c r="L56" s="18">
        <f>VLOOKUP(C56,供应链!E:I,5,0)</f>
        <v>620</v>
      </c>
      <c r="M56" s="27">
        <f t="shared" si="21"/>
        <v>0.00194340796019901</v>
      </c>
      <c r="N56" s="17">
        <v>279</v>
      </c>
      <c r="O56" s="26">
        <v>0.0645161290322581</v>
      </c>
      <c r="P56" s="18">
        <v>15</v>
      </c>
      <c r="Q56" s="18">
        <v>1618.68</v>
      </c>
      <c r="R56" s="17">
        <v>129</v>
      </c>
      <c r="S56" s="17">
        <v>579</v>
      </c>
      <c r="T56" s="17">
        <v>300</v>
      </c>
      <c r="U56" s="26">
        <v>0.0366666666666667</v>
      </c>
      <c r="V56" s="18">
        <v>9</v>
      </c>
      <c r="W56" s="18">
        <v>1103.66</v>
      </c>
      <c r="X56" s="17">
        <v>129</v>
      </c>
      <c r="Y56" s="17">
        <v>571</v>
      </c>
      <c r="Z56" s="17">
        <v>267</v>
      </c>
      <c r="AA56" s="26">
        <v>0.0187265917602996</v>
      </c>
      <c r="AB56" s="18">
        <v>4</v>
      </c>
      <c r="AC56" s="18">
        <v>497.09</v>
      </c>
      <c r="AD56" s="17">
        <v>129</v>
      </c>
      <c r="AE56" s="17">
        <v>567</v>
      </c>
      <c r="AF56" s="17">
        <v>294</v>
      </c>
      <c r="AG56" s="26">
        <v>0.0306122448979592</v>
      </c>
      <c r="AH56" s="18">
        <v>8</v>
      </c>
      <c r="AI56" s="18">
        <v>957.96</v>
      </c>
      <c r="AJ56" s="17">
        <v>129</v>
      </c>
      <c r="AK56" s="17">
        <v>564</v>
      </c>
      <c r="AL56" s="17">
        <v>425</v>
      </c>
      <c r="AM56" s="26">
        <v>0.0117647058823529</v>
      </c>
      <c r="AN56" s="18">
        <v>5</v>
      </c>
      <c r="AO56" s="18">
        <v>610</v>
      </c>
      <c r="AP56" s="17">
        <v>129</v>
      </c>
      <c r="AQ56" s="17">
        <v>679</v>
      </c>
      <c r="AR56" s="17">
        <v>383</v>
      </c>
      <c r="AS56" s="26">
        <v>0.0365535248041775</v>
      </c>
      <c r="AT56" s="18">
        <v>14</v>
      </c>
      <c r="AU56" s="18">
        <v>1668.59</v>
      </c>
      <c r="AV56" s="17">
        <v>129</v>
      </c>
      <c r="AW56" s="17">
        <v>663</v>
      </c>
      <c r="AX56" s="17">
        <v>299</v>
      </c>
      <c r="AY56" s="26">
        <v>0.100334448160535</v>
      </c>
      <c r="AZ56" s="17">
        <v>29</v>
      </c>
      <c r="BA56" s="18">
        <v>3518.34</v>
      </c>
      <c r="BB56" s="17">
        <v>129</v>
      </c>
      <c r="BC56" s="17">
        <v>1035</v>
      </c>
      <c r="BD56" s="17">
        <v>330</v>
      </c>
      <c r="BE56" s="32">
        <v>0.0575757575757576</v>
      </c>
      <c r="BF56" s="17">
        <v>17</v>
      </c>
      <c r="BG56" s="18">
        <v>2017.59</v>
      </c>
      <c r="BH56" s="17">
        <v>129</v>
      </c>
      <c r="BI56" s="17">
        <v>898</v>
      </c>
      <c r="BJ56" s="17">
        <v>268</v>
      </c>
      <c r="BK56" s="32">
        <v>0.0373134328358209</v>
      </c>
      <c r="BL56" s="18">
        <v>9</v>
      </c>
      <c r="BM56" s="18">
        <v>1033.01</v>
      </c>
      <c r="BN56" s="17">
        <v>129</v>
      </c>
      <c r="BO56" s="17">
        <v>890</v>
      </c>
      <c r="BP56" s="17">
        <v>268</v>
      </c>
      <c r="BQ56" s="32">
        <v>0.0373134328358209</v>
      </c>
      <c r="BR56" s="18">
        <v>8</v>
      </c>
      <c r="BS56" s="18">
        <v>923.86</v>
      </c>
      <c r="BT56" s="17">
        <v>129</v>
      </c>
      <c r="BU56" s="18">
        <v>882</v>
      </c>
      <c r="BV56" s="17">
        <v>235</v>
      </c>
      <c r="BW56" s="32">
        <v>0.0340425531914894</v>
      </c>
      <c r="BX56" s="18">
        <v>6</v>
      </c>
      <c r="BY56" s="18">
        <v>772.17</v>
      </c>
      <c r="BZ56" s="17">
        <v>129</v>
      </c>
      <c r="CA56" s="18">
        <v>876</v>
      </c>
      <c r="CB56" s="18">
        <v>240</v>
      </c>
      <c r="CC56" s="32">
        <v>0.0458333333333333</v>
      </c>
      <c r="CD56" s="18">
        <v>10</v>
      </c>
      <c r="CE56" s="18">
        <v>1300.85</v>
      </c>
      <c r="CF56" s="17">
        <v>129</v>
      </c>
      <c r="CG56" s="18">
        <v>878</v>
      </c>
      <c r="CH56" s="33">
        <v>238</v>
      </c>
      <c r="CI56" s="32">
        <v>0.0504201680672269</v>
      </c>
      <c r="CJ56" s="18">
        <v>12</v>
      </c>
      <c r="CK56" s="18">
        <v>1578.69</v>
      </c>
      <c r="CL56" s="17">
        <v>129</v>
      </c>
      <c r="CM56" s="18">
        <v>896</v>
      </c>
      <c r="CN56" s="33">
        <v>219</v>
      </c>
      <c r="CO56" s="32">
        <v>0.0136986301369863</v>
      </c>
      <c r="CP56" s="17">
        <v>3</v>
      </c>
      <c r="CQ56" s="18">
        <v>399.62</v>
      </c>
      <c r="CR56" s="17">
        <v>129</v>
      </c>
      <c r="CS56" s="17">
        <v>959</v>
      </c>
      <c r="CT56" s="33">
        <v>211</v>
      </c>
      <c r="CU56" s="32">
        <v>0.023696682464455</v>
      </c>
      <c r="CV56" s="17">
        <v>5</v>
      </c>
      <c r="CW56" s="18">
        <v>672.71</v>
      </c>
      <c r="CX56" s="17">
        <v>129</v>
      </c>
      <c r="CY56" s="17">
        <v>876</v>
      </c>
      <c r="CZ56" s="33">
        <v>211</v>
      </c>
      <c r="DA56" s="32">
        <v>0.023696682464455</v>
      </c>
      <c r="DB56" s="18">
        <v>6</v>
      </c>
      <c r="DC56" s="18">
        <v>781.53</v>
      </c>
      <c r="DD56" s="17">
        <v>129</v>
      </c>
      <c r="DE56" s="18">
        <v>882</v>
      </c>
      <c r="DF56" s="33">
        <v>215</v>
      </c>
      <c r="DG56" s="32">
        <v>0.027906976744186</v>
      </c>
      <c r="DH56" s="18">
        <v>6</v>
      </c>
      <c r="DI56" s="18">
        <v>798.15</v>
      </c>
      <c r="DJ56" s="17">
        <v>129</v>
      </c>
      <c r="DK56" s="18">
        <v>882</v>
      </c>
      <c r="DL56" s="18">
        <v>254</v>
      </c>
      <c r="DM56" s="26">
        <v>0.031496062992126</v>
      </c>
      <c r="DN56" s="18">
        <v>8</v>
      </c>
      <c r="DO56" s="18">
        <v>1057</v>
      </c>
      <c r="DP56" s="17">
        <v>129</v>
      </c>
      <c r="DQ56" s="18">
        <v>782</v>
      </c>
      <c r="DR56" s="18">
        <v>214</v>
      </c>
      <c r="DS56" s="26">
        <v>0.0186915887850467</v>
      </c>
      <c r="DT56" s="18">
        <v>4</v>
      </c>
      <c r="DU56" s="18">
        <v>524.8</v>
      </c>
      <c r="DV56" s="17">
        <v>129</v>
      </c>
      <c r="DW56" s="18">
        <v>920</v>
      </c>
      <c r="DX56" s="18"/>
      <c r="DY56" s="26"/>
      <c r="DZ56" s="18">
        <v>5</v>
      </c>
      <c r="EA56" s="18">
        <v>641.9</v>
      </c>
      <c r="EB56" s="17">
        <v>129</v>
      </c>
      <c r="EC56" s="18">
        <v>923</v>
      </c>
      <c r="ED56" s="18">
        <v>119</v>
      </c>
      <c r="EE56" s="26">
        <f t="shared" si="18"/>
        <v>0.0252100840336134</v>
      </c>
      <c r="EF56" s="17">
        <v>3</v>
      </c>
      <c r="EG56" s="18">
        <v>384.29</v>
      </c>
      <c r="EH56" s="17">
        <v>129</v>
      </c>
      <c r="EI56" s="17">
        <v>923</v>
      </c>
      <c r="EJ56" s="18">
        <v>119</v>
      </c>
      <c r="EK56" s="26">
        <f t="shared" si="19"/>
        <v>0.0420168067226891</v>
      </c>
      <c r="EL56" s="17">
        <v>5</v>
      </c>
      <c r="EM56" s="18">
        <v>637.14</v>
      </c>
      <c r="EN56" s="17">
        <v>129</v>
      </c>
      <c r="EO56" s="17">
        <v>923</v>
      </c>
      <c r="EP56" s="18">
        <v>119</v>
      </c>
      <c r="EQ56" s="26">
        <f t="shared" si="20"/>
        <v>0.0252100840336134</v>
      </c>
      <c r="ER56" s="17">
        <v>3</v>
      </c>
      <c r="ES56" s="18">
        <v>402</v>
      </c>
      <c r="ET56" s="17">
        <v>129</v>
      </c>
      <c r="EU56" s="17">
        <v>923</v>
      </c>
      <c r="EV56" s="18">
        <v>470</v>
      </c>
      <c r="EW56" s="26">
        <v>0.0127659574468085</v>
      </c>
      <c r="EX56" s="17">
        <v>5</v>
      </c>
      <c r="EY56" s="18">
        <v>595</v>
      </c>
      <c r="EZ56" s="17">
        <v>129</v>
      </c>
      <c r="FA56" s="17">
        <v>923</v>
      </c>
      <c r="FB56" s="18">
        <v>210</v>
      </c>
      <c r="FC56" s="26">
        <v>0.0238095238095238</v>
      </c>
      <c r="FD56" s="17">
        <v>5</v>
      </c>
      <c r="FE56" s="18">
        <v>585</v>
      </c>
      <c r="FF56" s="17">
        <v>129</v>
      </c>
      <c r="FG56" s="17">
        <v>917</v>
      </c>
      <c r="FH56" s="18">
        <v>166</v>
      </c>
      <c r="FI56" s="26">
        <v>0.0120481927710843</v>
      </c>
      <c r="FJ56" s="18">
        <v>2</v>
      </c>
      <c r="FK56" s="18">
        <v>228</v>
      </c>
      <c r="FL56" s="17">
        <v>129</v>
      </c>
      <c r="FM56" s="17">
        <v>915</v>
      </c>
      <c r="FN56" s="18">
        <v>169</v>
      </c>
      <c r="FO56" s="26">
        <v>0.00591715976331361</v>
      </c>
      <c r="FP56" s="18">
        <v>1</v>
      </c>
      <c r="FQ56" s="18">
        <v>129</v>
      </c>
      <c r="FR56" s="17">
        <v>129</v>
      </c>
      <c r="FS56" s="17">
        <v>914</v>
      </c>
      <c r="FT56" s="18">
        <v>198</v>
      </c>
      <c r="FU56" s="26">
        <v>0.0101010101010101</v>
      </c>
      <c r="FV56" s="18">
        <v>1</v>
      </c>
      <c r="FW56" s="18">
        <v>129</v>
      </c>
      <c r="FX56" s="17">
        <v>129</v>
      </c>
      <c r="FY56" s="18">
        <v>913</v>
      </c>
      <c r="FZ56" s="18">
        <v>278</v>
      </c>
      <c r="GA56" s="26">
        <v>0.0215827338129496</v>
      </c>
      <c r="GB56" s="18">
        <v>6</v>
      </c>
      <c r="GC56" s="18">
        <v>696.84</v>
      </c>
      <c r="GD56" s="17">
        <v>129</v>
      </c>
      <c r="GE56" s="18">
        <v>907</v>
      </c>
      <c r="GF56" s="18">
        <v>207</v>
      </c>
      <c r="GG56" s="26">
        <v>0.00966183574879227</v>
      </c>
      <c r="GH56" s="17">
        <v>2</v>
      </c>
      <c r="GI56" s="18">
        <v>225.29</v>
      </c>
      <c r="GJ56" s="17">
        <v>129</v>
      </c>
      <c r="GK56" s="18">
        <v>905</v>
      </c>
      <c r="GL56" s="18"/>
      <c r="GM56" s="26"/>
      <c r="GN56" s="17">
        <v>9</v>
      </c>
      <c r="GO56" s="18">
        <v>1056.86</v>
      </c>
      <c r="GP56" s="17">
        <v>129</v>
      </c>
      <c r="GQ56" s="17">
        <v>896</v>
      </c>
      <c r="GR56" s="17"/>
      <c r="GS56" s="17"/>
      <c r="GT56" s="17"/>
      <c r="GU56" s="17"/>
      <c r="GV56" s="17"/>
      <c r="GW56" s="17"/>
      <c r="GX56" s="17"/>
      <c r="GY56" s="17"/>
      <c r="GZ56" s="17"/>
      <c r="HA56" s="18"/>
      <c r="HB56" s="41"/>
      <c r="HC56" s="41"/>
      <c r="HD56" s="41"/>
      <c r="HE56" s="41"/>
      <c r="HF56" s="41"/>
      <c r="HG56" s="41"/>
      <c r="HH56" s="41"/>
      <c r="HI56" s="18"/>
      <c r="HJ56" s="41"/>
      <c r="HK56" s="41"/>
      <c r="HL56" s="41"/>
      <c r="HM56" s="18"/>
      <c r="HN56" s="18"/>
      <c r="HO56" s="18"/>
      <c r="HP56" s="18"/>
      <c r="HQ56" s="18">
        <f t="shared" si="22"/>
        <v>225</v>
      </c>
      <c r="HR56" s="18">
        <f t="shared" si="23"/>
        <v>27544.62</v>
      </c>
      <c r="HS56" s="18">
        <f t="shared" si="24"/>
        <v>225</v>
      </c>
      <c r="HT56" s="18">
        <f t="shared" si="25"/>
        <v>27544.62</v>
      </c>
      <c r="HU56" s="145"/>
      <c r="HV56" s="146"/>
    </row>
    <row r="57" ht="16.5" spans="1:230">
      <c r="A57" s="16"/>
      <c r="B57" s="20" t="s">
        <v>236</v>
      </c>
      <c r="C57" s="18">
        <v>6939962759128</v>
      </c>
      <c r="D57" s="18">
        <v>598941550590</v>
      </c>
      <c r="E57" s="18">
        <v>21064011001419</v>
      </c>
      <c r="F57" s="17" t="s">
        <v>242</v>
      </c>
      <c r="G57" s="19"/>
      <c r="H57" s="17" t="s">
        <v>129</v>
      </c>
      <c r="I57" s="26">
        <f>VLOOKUP(C57,供应链!E:J,6,0)</f>
        <v>0.916666666666667</v>
      </c>
      <c r="J57" s="17">
        <f>VLOOKUP(C57,供应链!E:H,4,0)</f>
        <v>294</v>
      </c>
      <c r="K57" s="17">
        <f>VLOOKUP(C57,供应链!E:K,7,0)</f>
        <v>0</v>
      </c>
      <c r="L57" s="18">
        <f>VLOOKUP(C57,供应链!E:I,5,0)</f>
        <v>14.6487294469357</v>
      </c>
      <c r="M57" s="27">
        <f t="shared" si="21"/>
        <v>0.00240118850193477</v>
      </c>
      <c r="N57" s="17">
        <v>204</v>
      </c>
      <c r="O57" s="26">
        <v>0.0245098039215686</v>
      </c>
      <c r="P57" s="18">
        <v>5</v>
      </c>
      <c r="Q57" s="18">
        <v>405</v>
      </c>
      <c r="R57" s="17">
        <v>89</v>
      </c>
      <c r="S57" s="17">
        <v>478</v>
      </c>
      <c r="T57" s="17">
        <v>210</v>
      </c>
      <c r="U57" s="26">
        <v>0.0904761904761905</v>
      </c>
      <c r="V57" s="18">
        <v>18</v>
      </c>
      <c r="W57" s="18">
        <v>1654.13</v>
      </c>
      <c r="X57" s="17">
        <v>89</v>
      </c>
      <c r="Y57" s="17">
        <v>547</v>
      </c>
      <c r="Z57" s="17">
        <v>209</v>
      </c>
      <c r="AA57" s="26">
        <v>0.0430622009569378</v>
      </c>
      <c r="AB57" s="18">
        <v>9</v>
      </c>
      <c r="AC57" s="18">
        <v>723.35</v>
      </c>
      <c r="AD57" s="17">
        <v>89</v>
      </c>
      <c r="AE57" s="17">
        <v>554</v>
      </c>
      <c r="AF57" s="17">
        <v>252</v>
      </c>
      <c r="AG57" s="26">
        <v>0.0476190476190476</v>
      </c>
      <c r="AH57" s="18">
        <v>12</v>
      </c>
      <c r="AI57" s="18">
        <v>1006.01</v>
      </c>
      <c r="AJ57" s="17">
        <v>89</v>
      </c>
      <c r="AK57" s="17">
        <v>550</v>
      </c>
      <c r="AL57" s="17">
        <v>405</v>
      </c>
      <c r="AM57" s="26">
        <v>0.00987654320987654</v>
      </c>
      <c r="AN57" s="18">
        <v>3</v>
      </c>
      <c r="AO57" s="18">
        <v>252.87</v>
      </c>
      <c r="AP57" s="17">
        <v>89</v>
      </c>
      <c r="AQ57" s="17">
        <v>562</v>
      </c>
      <c r="AR57" s="17">
        <v>297</v>
      </c>
      <c r="AS57" s="26">
        <v>0.0437710437710438</v>
      </c>
      <c r="AT57" s="18">
        <v>12</v>
      </c>
      <c r="AU57" s="18">
        <v>1138.81</v>
      </c>
      <c r="AV57" s="17">
        <v>89</v>
      </c>
      <c r="AW57" s="17">
        <v>550</v>
      </c>
      <c r="AX57" s="17">
        <v>304</v>
      </c>
      <c r="AY57" s="26">
        <v>0.0263157894736842</v>
      </c>
      <c r="AZ57" s="17">
        <v>5</v>
      </c>
      <c r="BA57" s="18">
        <v>449.81</v>
      </c>
      <c r="BB57" s="17">
        <v>89</v>
      </c>
      <c r="BC57" s="17">
        <v>569</v>
      </c>
      <c r="BD57" s="17">
        <v>254</v>
      </c>
      <c r="BE57" s="32">
        <v>0.0354330708661417</v>
      </c>
      <c r="BF57" s="17">
        <v>7</v>
      </c>
      <c r="BG57" s="18">
        <v>662.94</v>
      </c>
      <c r="BH57" s="17">
        <v>89</v>
      </c>
      <c r="BI57" s="17">
        <v>553</v>
      </c>
      <c r="BJ57" s="17">
        <v>247</v>
      </c>
      <c r="BK57" s="32">
        <v>0.0283400809716599</v>
      </c>
      <c r="BL57" s="18">
        <v>6</v>
      </c>
      <c r="BM57" s="18">
        <v>519.37</v>
      </c>
      <c r="BN57" s="17">
        <v>89</v>
      </c>
      <c r="BO57" s="17">
        <v>578</v>
      </c>
      <c r="BP57" s="17">
        <v>272</v>
      </c>
      <c r="BQ57" s="32">
        <v>0.0294117647058824</v>
      </c>
      <c r="BR57" s="18">
        <v>7</v>
      </c>
      <c r="BS57" s="18">
        <v>647.3</v>
      </c>
      <c r="BT57" s="17">
        <v>89</v>
      </c>
      <c r="BU57" s="18">
        <v>571</v>
      </c>
      <c r="BV57" s="17">
        <v>211</v>
      </c>
      <c r="BW57" s="32">
        <v>0.023696682464455</v>
      </c>
      <c r="BX57" s="18">
        <v>5</v>
      </c>
      <c r="BY57" s="18">
        <v>420</v>
      </c>
      <c r="BZ57" s="17">
        <v>89</v>
      </c>
      <c r="CA57" s="18">
        <v>566</v>
      </c>
      <c r="CB57" s="18">
        <v>203</v>
      </c>
      <c r="CC57" s="32">
        <v>0.0295566502463054</v>
      </c>
      <c r="CD57" s="18">
        <v>6</v>
      </c>
      <c r="CE57" s="18">
        <v>510.8</v>
      </c>
      <c r="CF57" s="17">
        <v>89</v>
      </c>
      <c r="CG57" s="18">
        <v>560</v>
      </c>
      <c r="CH57" s="33">
        <v>231</v>
      </c>
      <c r="CI57" s="32">
        <v>0.0346320346320346</v>
      </c>
      <c r="CJ57" s="18">
        <v>8</v>
      </c>
      <c r="CK57" s="18">
        <v>677.98</v>
      </c>
      <c r="CL57" s="17">
        <v>89</v>
      </c>
      <c r="CM57" s="18">
        <v>552</v>
      </c>
      <c r="CN57" s="33">
        <v>199</v>
      </c>
      <c r="CO57" s="32">
        <v>0.0703517587939698</v>
      </c>
      <c r="CP57" s="17">
        <v>14</v>
      </c>
      <c r="CQ57" s="18">
        <v>1179.57</v>
      </c>
      <c r="CR57" s="17">
        <v>89</v>
      </c>
      <c r="CS57" s="17">
        <v>546</v>
      </c>
      <c r="CT57" s="33">
        <v>260</v>
      </c>
      <c r="CU57" s="32">
        <v>0.0653846153846154</v>
      </c>
      <c r="CV57" s="17">
        <v>16</v>
      </c>
      <c r="CW57" s="18">
        <v>1356.32</v>
      </c>
      <c r="CX57" s="17">
        <v>89</v>
      </c>
      <c r="CY57" s="17">
        <v>530</v>
      </c>
      <c r="CZ57" s="33">
        <v>260</v>
      </c>
      <c r="DA57" s="32">
        <v>0.0653846153846154</v>
      </c>
      <c r="DB57" s="18">
        <v>16</v>
      </c>
      <c r="DC57" s="18">
        <v>1410.93</v>
      </c>
      <c r="DD57" s="17">
        <v>89</v>
      </c>
      <c r="DE57" s="18">
        <v>514</v>
      </c>
      <c r="DF57" s="33">
        <v>289</v>
      </c>
      <c r="DG57" s="32">
        <v>0.0484429065743945</v>
      </c>
      <c r="DH57" s="18">
        <v>12</v>
      </c>
      <c r="DI57" s="18">
        <v>1046.6</v>
      </c>
      <c r="DJ57" s="17">
        <v>89</v>
      </c>
      <c r="DK57" s="18">
        <v>514</v>
      </c>
      <c r="DL57" s="18">
        <v>234</v>
      </c>
      <c r="DM57" s="26">
        <v>0.0384615384615385</v>
      </c>
      <c r="DN57" s="18">
        <v>8</v>
      </c>
      <c r="DO57" s="18">
        <v>686.74</v>
      </c>
      <c r="DP57" s="17">
        <v>89</v>
      </c>
      <c r="DQ57" s="18">
        <v>415</v>
      </c>
      <c r="DR57" s="18">
        <v>232</v>
      </c>
      <c r="DS57" s="26">
        <v>0.0387931034482759</v>
      </c>
      <c r="DT57" s="18">
        <v>9</v>
      </c>
      <c r="DU57" s="18">
        <v>739.37</v>
      </c>
      <c r="DV57" s="17">
        <v>89</v>
      </c>
      <c r="DW57" s="18">
        <v>486</v>
      </c>
      <c r="DX57" s="18"/>
      <c r="DY57" s="26"/>
      <c r="DZ57" s="18">
        <v>4</v>
      </c>
      <c r="EA57" s="18">
        <v>381</v>
      </c>
      <c r="EB57" s="17">
        <v>89</v>
      </c>
      <c r="EC57" s="18">
        <v>483</v>
      </c>
      <c r="ED57" s="18">
        <v>219</v>
      </c>
      <c r="EE57" s="26">
        <f t="shared" si="18"/>
        <v>0.0091324200913242</v>
      </c>
      <c r="EF57" s="17">
        <v>2</v>
      </c>
      <c r="EG57" s="18">
        <v>181.55</v>
      </c>
      <c r="EH57" s="17">
        <v>89</v>
      </c>
      <c r="EI57" s="17">
        <v>454</v>
      </c>
      <c r="EJ57" s="18">
        <v>219</v>
      </c>
      <c r="EK57" s="26">
        <f t="shared" si="19"/>
        <v>0.0365296803652968</v>
      </c>
      <c r="EL57" s="17">
        <v>8</v>
      </c>
      <c r="EM57" s="18">
        <v>770.41</v>
      </c>
      <c r="EN57" s="17">
        <v>89</v>
      </c>
      <c r="EO57" s="17">
        <v>454</v>
      </c>
      <c r="EP57" s="18">
        <v>219</v>
      </c>
      <c r="EQ57" s="26">
        <f t="shared" si="20"/>
        <v>0.0228310502283105</v>
      </c>
      <c r="ER57" s="17">
        <v>5</v>
      </c>
      <c r="ES57" s="18">
        <v>467.86</v>
      </c>
      <c r="ET57" s="17">
        <v>89</v>
      </c>
      <c r="EU57" s="17">
        <v>454</v>
      </c>
      <c r="EV57" s="18">
        <v>671</v>
      </c>
      <c r="EW57" s="26">
        <v>0.0253353204172876</v>
      </c>
      <c r="EX57" s="17">
        <v>15</v>
      </c>
      <c r="EY57" s="18">
        <v>1315</v>
      </c>
      <c r="EZ57" s="17">
        <v>89</v>
      </c>
      <c r="FA57" s="17">
        <v>454</v>
      </c>
      <c r="FB57" s="18">
        <v>307</v>
      </c>
      <c r="FC57" s="26">
        <v>0.0553745928338762</v>
      </c>
      <c r="FD57" s="17">
        <v>16</v>
      </c>
      <c r="FE57" s="18">
        <v>1405.46</v>
      </c>
      <c r="FF57" s="17">
        <v>89</v>
      </c>
      <c r="FG57" s="17">
        <v>437</v>
      </c>
      <c r="FH57" s="18">
        <v>217</v>
      </c>
      <c r="FI57" s="26">
        <v>0.0552995391705069</v>
      </c>
      <c r="FJ57" s="18">
        <v>11</v>
      </c>
      <c r="FK57" s="18">
        <v>987.68</v>
      </c>
      <c r="FL57" s="17">
        <v>89</v>
      </c>
      <c r="FM57" s="17">
        <v>426</v>
      </c>
      <c r="FN57" s="18">
        <v>211</v>
      </c>
      <c r="FO57" s="26">
        <v>0.033175355450237</v>
      </c>
      <c r="FP57" s="18">
        <v>6</v>
      </c>
      <c r="FQ57" s="18">
        <v>530.66</v>
      </c>
      <c r="FR57" s="17">
        <v>89</v>
      </c>
      <c r="FS57" s="17">
        <v>422</v>
      </c>
      <c r="FT57" s="18">
        <v>287</v>
      </c>
      <c r="FU57" s="26">
        <v>0.0139372822299652</v>
      </c>
      <c r="FV57" s="18">
        <v>4</v>
      </c>
      <c r="FW57" s="18">
        <v>356</v>
      </c>
      <c r="FX57" s="17">
        <v>89</v>
      </c>
      <c r="FY57" s="18">
        <v>419</v>
      </c>
      <c r="FZ57" s="18">
        <v>453</v>
      </c>
      <c r="GA57" s="26">
        <v>0.0198675496688742</v>
      </c>
      <c r="GB57" s="18">
        <v>6</v>
      </c>
      <c r="GC57" s="18">
        <v>534</v>
      </c>
      <c r="GD57" s="17">
        <v>89</v>
      </c>
      <c r="GE57" s="18">
        <v>413</v>
      </c>
      <c r="GF57" s="18">
        <v>424</v>
      </c>
      <c r="GG57" s="26">
        <v>0.0235849056603774</v>
      </c>
      <c r="GH57" s="17">
        <v>7</v>
      </c>
      <c r="GI57" s="18">
        <v>607.08</v>
      </c>
      <c r="GJ57" s="17">
        <v>89</v>
      </c>
      <c r="GK57" s="18">
        <v>407</v>
      </c>
      <c r="GL57" s="18"/>
      <c r="GM57" s="26"/>
      <c r="GN57" s="17">
        <v>16</v>
      </c>
      <c r="GO57" s="18">
        <v>1382.32</v>
      </c>
      <c r="GP57" s="17">
        <v>89</v>
      </c>
      <c r="GQ57" s="17">
        <v>392</v>
      </c>
      <c r="GR57" s="17"/>
      <c r="GS57" s="17"/>
      <c r="GT57" s="17"/>
      <c r="GU57" s="17"/>
      <c r="GV57" s="17"/>
      <c r="GW57" s="17"/>
      <c r="GX57" s="17"/>
      <c r="GY57" s="17"/>
      <c r="GZ57" s="17"/>
      <c r="HA57" s="18"/>
      <c r="HB57" s="41"/>
      <c r="HC57" s="41"/>
      <c r="HD57" s="41"/>
      <c r="HE57" s="41"/>
      <c r="HF57" s="41"/>
      <c r="HG57" s="41"/>
      <c r="HH57" s="41"/>
      <c r="HI57" s="18"/>
      <c r="HJ57" s="41"/>
      <c r="HK57" s="41"/>
      <c r="HL57" s="41"/>
      <c r="HM57" s="18"/>
      <c r="HN57" s="18"/>
      <c r="HO57" s="18"/>
      <c r="HP57" s="18"/>
      <c r="HQ57" s="18">
        <f t="shared" si="22"/>
        <v>278</v>
      </c>
      <c r="HR57" s="18">
        <f t="shared" si="23"/>
        <v>24406.92</v>
      </c>
      <c r="HS57" s="18">
        <f t="shared" si="24"/>
        <v>278</v>
      </c>
      <c r="HT57" s="18">
        <f t="shared" si="25"/>
        <v>24406.92</v>
      </c>
      <c r="HU57" s="145"/>
      <c r="HV57" s="146"/>
    </row>
    <row r="58" ht="16.5" spans="1:230">
      <c r="A58" s="16" t="s">
        <v>133</v>
      </c>
      <c r="B58" s="17" t="s">
        <v>46</v>
      </c>
      <c r="C58" s="18">
        <v>6939962757575</v>
      </c>
      <c r="D58" s="18">
        <v>575400013831</v>
      </c>
      <c r="E58" s="18">
        <v>21061220000353</v>
      </c>
      <c r="F58" s="17" t="s">
        <v>244</v>
      </c>
      <c r="G58" s="19" t="s">
        <v>422</v>
      </c>
      <c r="H58" s="17" t="s">
        <v>129</v>
      </c>
      <c r="I58" s="26">
        <f>VLOOKUP(C58,供应链!E:J,6,0)</f>
        <v>1</v>
      </c>
      <c r="J58" s="17">
        <f>VLOOKUP(C58,供应链!E:H,4,0)</f>
        <v>1024</v>
      </c>
      <c r="K58" s="17">
        <f>VLOOKUP(C58,供应链!E:K,7,0)</f>
        <v>156</v>
      </c>
      <c r="L58" s="18">
        <f>VLOOKUP(C58,供应链!E:I,5,0)</f>
        <v>45.9573937959387</v>
      </c>
      <c r="M58" s="27">
        <f t="shared" si="21"/>
        <v>0.00865464344941957</v>
      </c>
      <c r="N58" s="17">
        <v>883</v>
      </c>
      <c r="O58" s="26">
        <v>0.0226500566251416</v>
      </c>
      <c r="P58" s="18">
        <v>20</v>
      </c>
      <c r="Q58" s="18">
        <v>1584.36</v>
      </c>
      <c r="R58" s="17">
        <v>79</v>
      </c>
      <c r="S58" s="17">
        <v>7972</v>
      </c>
      <c r="T58" s="17">
        <v>1083</v>
      </c>
      <c r="U58" s="26">
        <v>0.0378578024007387</v>
      </c>
      <c r="V58" s="18">
        <v>37</v>
      </c>
      <c r="W58" s="18">
        <v>2736.46</v>
      </c>
      <c r="X58" s="17">
        <v>79</v>
      </c>
      <c r="Y58" s="17">
        <v>8030</v>
      </c>
      <c r="Z58" s="17">
        <v>1144</v>
      </c>
      <c r="AA58" s="26">
        <v>0.034965034965035</v>
      </c>
      <c r="AB58" s="18">
        <v>37</v>
      </c>
      <c r="AC58" s="18">
        <v>2677.16</v>
      </c>
      <c r="AD58" s="17">
        <v>79</v>
      </c>
      <c r="AE58" s="17">
        <v>7952</v>
      </c>
      <c r="AF58" s="17">
        <v>1264</v>
      </c>
      <c r="AG58" s="26">
        <v>0.0458860759493671</v>
      </c>
      <c r="AH58" s="18">
        <v>48</v>
      </c>
      <c r="AI58" s="18">
        <v>3479.04</v>
      </c>
      <c r="AJ58" s="17">
        <v>79</v>
      </c>
      <c r="AK58" s="17">
        <v>7846</v>
      </c>
      <c r="AL58" s="17">
        <v>1745</v>
      </c>
      <c r="AM58" s="26">
        <v>0.0246418338108883</v>
      </c>
      <c r="AN58" s="18">
        <v>39</v>
      </c>
      <c r="AO58" s="18">
        <v>3017.51</v>
      </c>
      <c r="AP58" s="17">
        <v>79</v>
      </c>
      <c r="AQ58" s="17">
        <v>7756</v>
      </c>
      <c r="AR58" s="17">
        <v>1617</v>
      </c>
      <c r="AS58" s="26">
        <v>0.0643166357452072</v>
      </c>
      <c r="AT58" s="18">
        <v>94</v>
      </c>
      <c r="AU58" s="18">
        <v>5900.45</v>
      </c>
      <c r="AV58" s="17">
        <v>79</v>
      </c>
      <c r="AW58" s="17">
        <v>7568</v>
      </c>
      <c r="AX58" s="17">
        <v>1486</v>
      </c>
      <c r="AY58" s="26">
        <v>0.0477792732166891</v>
      </c>
      <c r="AZ58" s="17">
        <v>63</v>
      </c>
      <c r="BA58" s="18">
        <v>3840.64</v>
      </c>
      <c r="BB58" s="17">
        <v>79</v>
      </c>
      <c r="BC58" s="17">
        <v>7432</v>
      </c>
      <c r="BD58" s="17">
        <v>1310</v>
      </c>
      <c r="BE58" s="32">
        <v>0.0610687022900763</v>
      </c>
      <c r="BF58" s="17">
        <v>69</v>
      </c>
      <c r="BG58" s="18">
        <v>4474.65</v>
      </c>
      <c r="BH58" s="17">
        <v>79</v>
      </c>
      <c r="BI58" s="17">
        <v>7296</v>
      </c>
      <c r="BJ58" s="17">
        <v>1111</v>
      </c>
      <c r="BK58" s="32">
        <v>0.0567056705670567</v>
      </c>
      <c r="BL58" s="18">
        <v>60</v>
      </c>
      <c r="BM58" s="18">
        <v>3810.83</v>
      </c>
      <c r="BN58" s="17">
        <v>79</v>
      </c>
      <c r="BO58" s="17">
        <v>7174</v>
      </c>
      <c r="BP58" s="17">
        <v>1161</v>
      </c>
      <c r="BQ58" s="32">
        <v>0.0671834625322997</v>
      </c>
      <c r="BR58" s="18">
        <v>68</v>
      </c>
      <c r="BS58" s="18">
        <v>4077.44</v>
      </c>
      <c r="BT58" s="17">
        <v>79</v>
      </c>
      <c r="BU58" s="18">
        <v>7032</v>
      </c>
      <c r="BV58" s="17">
        <v>1092</v>
      </c>
      <c r="BW58" s="32">
        <v>0.0366300366300366</v>
      </c>
      <c r="BX58" s="18">
        <v>42</v>
      </c>
      <c r="BY58" s="18">
        <v>3165.85</v>
      </c>
      <c r="BZ58" s="17">
        <v>79</v>
      </c>
      <c r="CA58" s="18">
        <v>6998</v>
      </c>
      <c r="CB58" s="18">
        <v>938</v>
      </c>
      <c r="CC58" s="32">
        <v>0.0415778251599147</v>
      </c>
      <c r="CD58" s="18">
        <v>35</v>
      </c>
      <c r="CE58" s="18">
        <v>2611.56</v>
      </c>
      <c r="CF58" s="17">
        <v>79</v>
      </c>
      <c r="CG58" s="18">
        <v>6926</v>
      </c>
      <c r="CH58" s="33">
        <v>809</v>
      </c>
      <c r="CI58" s="32">
        <v>0.0407911001236094</v>
      </c>
      <c r="CJ58" s="18">
        <v>26</v>
      </c>
      <c r="CK58" s="18">
        <v>1914.48</v>
      </c>
      <c r="CL58" s="17">
        <v>79</v>
      </c>
      <c r="CM58" s="18">
        <v>6866</v>
      </c>
      <c r="CN58" s="33">
        <v>720</v>
      </c>
      <c r="CO58" s="32">
        <v>0.0430555555555556</v>
      </c>
      <c r="CP58" s="17">
        <v>27</v>
      </c>
      <c r="CQ58" s="18">
        <v>2100.41</v>
      </c>
      <c r="CR58" s="17">
        <v>79</v>
      </c>
      <c r="CS58" s="17">
        <v>6850</v>
      </c>
      <c r="CT58" s="33">
        <v>807</v>
      </c>
      <c r="CU58" s="32">
        <v>0.0322180916976456</v>
      </c>
      <c r="CV58" s="17">
        <v>25</v>
      </c>
      <c r="CW58" s="18">
        <v>1852.92</v>
      </c>
      <c r="CX58" s="17">
        <v>79</v>
      </c>
      <c r="CY58" s="17">
        <v>6742</v>
      </c>
      <c r="CZ58" s="33">
        <v>807</v>
      </c>
      <c r="DA58" s="32">
        <v>0.0322180916976456</v>
      </c>
      <c r="DB58" s="18">
        <v>28</v>
      </c>
      <c r="DC58" s="18">
        <v>2096.4</v>
      </c>
      <c r="DD58" s="17">
        <v>79</v>
      </c>
      <c r="DE58" s="18">
        <v>6684</v>
      </c>
      <c r="DF58" s="33">
        <v>798</v>
      </c>
      <c r="DG58" s="32">
        <v>0.0588972431077694</v>
      </c>
      <c r="DH58" s="18">
        <v>37</v>
      </c>
      <c r="DI58" s="18">
        <v>2765.65</v>
      </c>
      <c r="DJ58" s="17">
        <v>79</v>
      </c>
      <c r="DK58" s="18">
        <v>6684</v>
      </c>
      <c r="DL58" s="18">
        <v>724</v>
      </c>
      <c r="DM58" s="26">
        <v>0.0290055248618785</v>
      </c>
      <c r="DN58" s="18">
        <v>18</v>
      </c>
      <c r="DO58" s="18">
        <v>1332.46</v>
      </c>
      <c r="DP58" s="17">
        <v>79</v>
      </c>
      <c r="DQ58" s="18">
        <v>5442</v>
      </c>
      <c r="DR58" s="18">
        <v>807</v>
      </c>
      <c r="DS58" s="26">
        <v>0.0520446096654275</v>
      </c>
      <c r="DT58" s="18">
        <v>34</v>
      </c>
      <c r="DU58" s="18">
        <v>2457.01</v>
      </c>
      <c r="DV58" s="17">
        <v>79</v>
      </c>
      <c r="DW58" s="18">
        <v>6574</v>
      </c>
      <c r="DX58" s="18"/>
      <c r="DY58" s="26"/>
      <c r="DZ58" s="18">
        <v>23</v>
      </c>
      <c r="EA58" s="18">
        <v>1681.53</v>
      </c>
      <c r="EB58" s="17">
        <v>79</v>
      </c>
      <c r="EC58" s="18">
        <v>6520</v>
      </c>
      <c r="ED58" s="18">
        <v>475</v>
      </c>
      <c r="EE58" s="26">
        <f t="shared" si="18"/>
        <v>0.0463157894736842</v>
      </c>
      <c r="EF58" s="17">
        <v>22</v>
      </c>
      <c r="EG58" s="18">
        <v>1649.31</v>
      </c>
      <c r="EH58" s="17">
        <v>79</v>
      </c>
      <c r="EI58" s="17">
        <v>6398</v>
      </c>
      <c r="EJ58" s="18">
        <v>475</v>
      </c>
      <c r="EK58" s="26">
        <f t="shared" si="19"/>
        <v>0.0336842105263158</v>
      </c>
      <c r="EL58" s="17">
        <v>16</v>
      </c>
      <c r="EM58" s="18">
        <v>1205.15</v>
      </c>
      <c r="EN58" s="17">
        <v>79</v>
      </c>
      <c r="EO58" s="17">
        <v>6398</v>
      </c>
      <c r="EP58" s="18">
        <v>475</v>
      </c>
      <c r="EQ58" s="26">
        <f t="shared" si="20"/>
        <v>0.0357894736842105</v>
      </c>
      <c r="ER58" s="17">
        <v>17</v>
      </c>
      <c r="ES58" s="18">
        <v>1277.71</v>
      </c>
      <c r="ET58" s="17">
        <v>79</v>
      </c>
      <c r="EU58" s="17">
        <v>6398</v>
      </c>
      <c r="EV58" s="18">
        <v>2149</v>
      </c>
      <c r="EW58" s="26">
        <v>0.0102373196835738</v>
      </c>
      <c r="EX58" s="17">
        <v>16</v>
      </c>
      <c r="EY58" s="18">
        <v>1270.31</v>
      </c>
      <c r="EZ58" s="17">
        <v>79</v>
      </c>
      <c r="FA58" s="17">
        <v>6398</v>
      </c>
      <c r="FB58" s="18">
        <v>698</v>
      </c>
      <c r="FC58" s="26">
        <v>0.00859598853868195</v>
      </c>
      <c r="FD58" s="17">
        <v>7</v>
      </c>
      <c r="FE58" s="18">
        <v>544.01</v>
      </c>
      <c r="FF58" s="17">
        <v>79</v>
      </c>
      <c r="FG58" s="17">
        <v>6384</v>
      </c>
      <c r="FH58" s="18">
        <v>669</v>
      </c>
      <c r="FI58" s="26">
        <v>0.0224215246636771</v>
      </c>
      <c r="FJ58" s="18">
        <v>13</v>
      </c>
      <c r="FK58" s="18">
        <v>1011.04</v>
      </c>
      <c r="FL58" s="17">
        <v>79</v>
      </c>
      <c r="FM58" s="17">
        <v>6358</v>
      </c>
      <c r="FN58" s="18">
        <v>635</v>
      </c>
      <c r="FO58" s="26">
        <v>0.0236220472440945</v>
      </c>
      <c r="FP58" s="18">
        <v>14</v>
      </c>
      <c r="FQ58" s="18">
        <v>1083.7</v>
      </c>
      <c r="FR58" s="17">
        <v>79</v>
      </c>
      <c r="FS58" s="17">
        <v>6328</v>
      </c>
      <c r="FT58" s="18">
        <v>676</v>
      </c>
      <c r="FU58" s="26">
        <v>0.022189349112426</v>
      </c>
      <c r="FV58" s="18">
        <v>17</v>
      </c>
      <c r="FW58" s="18">
        <v>1330.07</v>
      </c>
      <c r="FX58" s="17">
        <v>79</v>
      </c>
      <c r="FY58" s="18">
        <v>6292</v>
      </c>
      <c r="FZ58" s="18">
        <v>714</v>
      </c>
      <c r="GA58" s="26">
        <v>0.015406162464986</v>
      </c>
      <c r="GB58" s="18">
        <v>7</v>
      </c>
      <c r="GC58" s="18">
        <v>536.68</v>
      </c>
      <c r="GD58" s="17">
        <v>79</v>
      </c>
      <c r="GE58" s="18">
        <v>6280</v>
      </c>
      <c r="GF58" s="18">
        <v>782</v>
      </c>
      <c r="GG58" s="26">
        <v>0.0281329923273657</v>
      </c>
      <c r="GH58" s="17">
        <v>28</v>
      </c>
      <c r="GI58" s="18">
        <v>2147.16</v>
      </c>
      <c r="GJ58" s="17">
        <v>79</v>
      </c>
      <c r="GK58" s="18">
        <v>6228</v>
      </c>
      <c r="GL58" s="18"/>
      <c r="GM58" s="26"/>
      <c r="GN58" s="17">
        <v>15</v>
      </c>
      <c r="GO58" s="18">
        <v>1151.77</v>
      </c>
      <c r="GP58" s="17">
        <v>79</v>
      </c>
      <c r="GQ58" s="17">
        <v>6204</v>
      </c>
      <c r="GR58" s="17"/>
      <c r="GS58" s="17"/>
      <c r="GT58" s="17"/>
      <c r="GU58" s="17"/>
      <c r="GV58" s="17"/>
      <c r="GW58" s="17"/>
      <c r="GX58" s="17"/>
      <c r="GY58" s="17"/>
      <c r="GZ58" s="17"/>
      <c r="HA58" s="16"/>
      <c r="HB58" s="16"/>
      <c r="HC58" s="16"/>
      <c r="HD58" s="16"/>
      <c r="HE58" s="41"/>
      <c r="HF58" s="41"/>
      <c r="HG58" s="41"/>
      <c r="HH58" s="41"/>
      <c r="HI58" s="18"/>
      <c r="HJ58" s="41"/>
      <c r="HK58" s="41"/>
      <c r="HL58" s="41"/>
      <c r="HM58" s="18"/>
      <c r="HN58" s="18"/>
      <c r="HO58" s="18"/>
      <c r="HP58" s="18"/>
      <c r="HQ58" s="18">
        <f t="shared" si="22"/>
        <v>1002</v>
      </c>
      <c r="HR58" s="18">
        <f t="shared" si="23"/>
        <v>70783.72</v>
      </c>
      <c r="HS58" s="18">
        <f t="shared" si="24"/>
        <v>1002</v>
      </c>
      <c r="HT58" s="18">
        <f t="shared" si="25"/>
        <v>70783.72</v>
      </c>
      <c r="HU58" s="145"/>
      <c r="HV58" s="146"/>
    </row>
    <row r="59" ht="16.5" spans="1:230">
      <c r="A59" s="16" t="s">
        <v>133</v>
      </c>
      <c r="B59" s="17" t="s">
        <v>46</v>
      </c>
      <c r="C59" s="18">
        <v>6939962759265</v>
      </c>
      <c r="D59" s="18">
        <v>576124667413</v>
      </c>
      <c r="E59" s="18">
        <v>21061220000373</v>
      </c>
      <c r="F59" s="17" t="s">
        <v>246</v>
      </c>
      <c r="G59" s="19" t="s">
        <v>425</v>
      </c>
      <c r="H59" s="17" t="s">
        <v>129</v>
      </c>
      <c r="I59" s="26">
        <f>VLOOKUP(C59,供应链!E:J,6,0)</f>
        <v>0.208333333333333</v>
      </c>
      <c r="J59" s="17">
        <f>VLOOKUP(C59,供应链!E:H,4,0)</f>
        <v>25</v>
      </c>
      <c r="K59" s="17">
        <f>VLOOKUP(C59,供应链!E:K,7,0)</f>
        <v>0</v>
      </c>
      <c r="L59" s="18">
        <f>VLOOKUP(C59,供应链!E:I,5,0)</f>
        <v>155.555555555556</v>
      </c>
      <c r="M59" s="27">
        <f t="shared" si="21"/>
        <v>0.00115740740740741</v>
      </c>
      <c r="N59" s="17">
        <v>180</v>
      </c>
      <c r="O59" s="26">
        <v>0.0777777777777778</v>
      </c>
      <c r="P59" s="18">
        <v>13</v>
      </c>
      <c r="Q59" s="18">
        <v>1485.99</v>
      </c>
      <c r="R59" s="17">
        <v>139</v>
      </c>
      <c r="S59" s="17">
        <v>1640</v>
      </c>
      <c r="T59" s="17">
        <v>225</v>
      </c>
      <c r="U59" s="26">
        <v>0.0711111111111111</v>
      </c>
      <c r="V59" s="18">
        <v>9</v>
      </c>
      <c r="W59" s="18">
        <v>1176.96</v>
      </c>
      <c r="X59" s="17">
        <v>139</v>
      </c>
      <c r="Y59" s="17">
        <v>1628</v>
      </c>
      <c r="Z59" s="17">
        <v>227</v>
      </c>
      <c r="AA59" s="26">
        <v>0.026431718061674</v>
      </c>
      <c r="AB59" s="18">
        <v>6</v>
      </c>
      <c r="AC59" s="18">
        <v>745.7</v>
      </c>
      <c r="AD59" s="17">
        <v>139</v>
      </c>
      <c r="AE59" s="17">
        <v>1629</v>
      </c>
      <c r="AF59" s="17">
        <v>262</v>
      </c>
      <c r="AG59" s="26">
        <v>0.0267175572519084</v>
      </c>
      <c r="AH59" s="18">
        <v>5</v>
      </c>
      <c r="AI59" s="18">
        <v>652.84</v>
      </c>
      <c r="AJ59" s="17">
        <v>139</v>
      </c>
      <c r="AK59" s="17">
        <v>1632</v>
      </c>
      <c r="AL59" s="17">
        <v>271</v>
      </c>
      <c r="AM59" s="26">
        <v>0.011070110701107</v>
      </c>
      <c r="AN59" s="18">
        <v>3</v>
      </c>
      <c r="AO59" s="18">
        <v>357.04</v>
      </c>
      <c r="AP59" s="17">
        <v>139</v>
      </c>
      <c r="AQ59" s="17">
        <v>1629</v>
      </c>
      <c r="AR59" s="17">
        <v>304</v>
      </c>
      <c r="AS59" s="26">
        <v>0.00986842105263158</v>
      </c>
      <c r="AT59" s="18">
        <v>3</v>
      </c>
      <c r="AU59" s="18">
        <v>364.38</v>
      </c>
      <c r="AV59" s="17">
        <v>139</v>
      </c>
      <c r="AW59" s="17">
        <v>1626</v>
      </c>
      <c r="AX59" s="17">
        <v>243</v>
      </c>
      <c r="AY59" s="26">
        <v>0.00823045267489712</v>
      </c>
      <c r="AZ59" s="17">
        <v>2</v>
      </c>
      <c r="BA59" s="18">
        <v>242.51</v>
      </c>
      <c r="BB59" s="17">
        <v>139</v>
      </c>
      <c r="BC59" s="17">
        <v>1624</v>
      </c>
      <c r="BD59" s="17">
        <v>169</v>
      </c>
      <c r="BE59" s="32">
        <v>0.029585798816568</v>
      </c>
      <c r="BF59" s="17">
        <v>3</v>
      </c>
      <c r="BG59" s="18">
        <v>384.28</v>
      </c>
      <c r="BH59" s="17">
        <v>139</v>
      </c>
      <c r="BI59" s="17">
        <v>1599</v>
      </c>
      <c r="BJ59" s="17">
        <v>158</v>
      </c>
      <c r="BK59" s="32">
        <v>0.0253164556962025</v>
      </c>
      <c r="BL59" s="18">
        <v>2</v>
      </c>
      <c r="BM59" s="18">
        <v>252</v>
      </c>
      <c r="BN59" s="17">
        <v>139</v>
      </c>
      <c r="BO59" s="17">
        <v>1596</v>
      </c>
      <c r="BP59" s="17">
        <v>179</v>
      </c>
      <c r="BQ59" s="32">
        <v>0.0223463687150838</v>
      </c>
      <c r="BR59" s="18">
        <v>4</v>
      </c>
      <c r="BS59" s="18">
        <v>452.77</v>
      </c>
      <c r="BT59" s="17">
        <v>139</v>
      </c>
      <c r="BU59" s="18">
        <v>1592</v>
      </c>
      <c r="BV59" s="17">
        <v>148</v>
      </c>
      <c r="BW59" s="32">
        <v>0.0135135135135135</v>
      </c>
      <c r="BX59" s="18">
        <v>1</v>
      </c>
      <c r="BY59" s="18">
        <v>132.34</v>
      </c>
      <c r="BZ59" s="17">
        <v>132</v>
      </c>
      <c r="CA59" s="18">
        <v>1610</v>
      </c>
      <c r="CB59" s="18">
        <v>109</v>
      </c>
      <c r="CC59" s="32">
        <v>0.036697247706422</v>
      </c>
      <c r="CD59" s="18">
        <v>4</v>
      </c>
      <c r="CE59" s="18">
        <v>521</v>
      </c>
      <c r="CF59" s="17">
        <v>132</v>
      </c>
      <c r="CG59" s="18">
        <v>1606</v>
      </c>
      <c r="CH59" s="33">
        <v>118</v>
      </c>
      <c r="CI59" s="32">
        <v>0.0169491525423729</v>
      </c>
      <c r="CJ59" s="18">
        <v>2</v>
      </c>
      <c r="CK59" s="18">
        <v>267</v>
      </c>
      <c r="CL59" s="17">
        <v>132</v>
      </c>
      <c r="CM59" s="18">
        <v>1604</v>
      </c>
      <c r="CN59" s="33">
        <v>114</v>
      </c>
      <c r="CO59" s="32">
        <v>0.0263157894736842</v>
      </c>
      <c r="CP59" s="17">
        <v>3</v>
      </c>
      <c r="CQ59" s="18">
        <v>378.25</v>
      </c>
      <c r="CR59" s="17">
        <v>132</v>
      </c>
      <c r="CS59" s="17">
        <v>1601</v>
      </c>
      <c r="CT59" s="33">
        <v>113</v>
      </c>
      <c r="CU59" s="32">
        <v>0.0265486725663717</v>
      </c>
      <c r="CV59" s="17">
        <v>2</v>
      </c>
      <c r="CW59" s="18">
        <v>242.32</v>
      </c>
      <c r="CX59" s="17">
        <v>132</v>
      </c>
      <c r="CY59" s="17">
        <v>1527</v>
      </c>
      <c r="CZ59" s="33">
        <v>113</v>
      </c>
      <c r="DA59" s="32">
        <v>0.0265486725663717</v>
      </c>
      <c r="DB59" s="18">
        <v>1</v>
      </c>
      <c r="DC59" s="18">
        <v>129</v>
      </c>
      <c r="DD59" s="17">
        <v>129</v>
      </c>
      <c r="DE59" s="18">
        <v>1597</v>
      </c>
      <c r="DF59" s="33">
        <v>127</v>
      </c>
      <c r="DG59" s="32">
        <v>0.102362204724409</v>
      </c>
      <c r="DH59" s="18">
        <v>12</v>
      </c>
      <c r="DI59" s="18">
        <v>1607.96</v>
      </c>
      <c r="DJ59" s="17">
        <v>129</v>
      </c>
      <c r="DK59" s="18">
        <v>1597</v>
      </c>
      <c r="DL59" s="18">
        <v>117</v>
      </c>
      <c r="DM59" s="26">
        <v>0.0854700854700855</v>
      </c>
      <c r="DN59" s="18">
        <v>10</v>
      </c>
      <c r="DO59" s="18">
        <v>1305.53</v>
      </c>
      <c r="DP59" s="17">
        <v>129</v>
      </c>
      <c r="DQ59" s="18">
        <v>1452</v>
      </c>
      <c r="DR59" s="18">
        <v>158</v>
      </c>
      <c r="DS59" s="26">
        <v>0.0379746835443038</v>
      </c>
      <c r="DT59" s="18">
        <v>6</v>
      </c>
      <c r="DU59" s="18">
        <v>759.06</v>
      </c>
      <c r="DV59" s="17">
        <v>129</v>
      </c>
      <c r="DW59" s="18">
        <v>1569</v>
      </c>
      <c r="DX59" s="18"/>
      <c r="DY59" s="26"/>
      <c r="DZ59" s="18">
        <v>1</v>
      </c>
      <c r="EA59" s="18">
        <v>137.08</v>
      </c>
      <c r="EB59" s="17">
        <v>137</v>
      </c>
      <c r="EC59" s="18">
        <v>1567</v>
      </c>
      <c r="ED59" s="18">
        <v>79</v>
      </c>
      <c r="EE59" s="26">
        <f t="shared" si="18"/>
        <v>0.0379746835443038</v>
      </c>
      <c r="EF59" s="17">
        <v>3</v>
      </c>
      <c r="EG59" s="18">
        <v>375.06</v>
      </c>
      <c r="EH59" s="17">
        <v>137</v>
      </c>
      <c r="EI59" s="17">
        <v>1556</v>
      </c>
      <c r="EJ59" s="18">
        <v>79</v>
      </c>
      <c r="EK59" s="26">
        <f t="shared" si="19"/>
        <v>0.0632911392405063</v>
      </c>
      <c r="EL59" s="17">
        <v>5</v>
      </c>
      <c r="EM59" s="18">
        <v>641.74</v>
      </c>
      <c r="EN59" s="17">
        <v>137</v>
      </c>
      <c r="EO59" s="17">
        <v>1556</v>
      </c>
      <c r="EP59" s="18">
        <v>79</v>
      </c>
      <c r="EQ59" s="26">
        <f t="shared" si="20"/>
        <v>0.0253164556962025</v>
      </c>
      <c r="ER59" s="17">
        <v>2</v>
      </c>
      <c r="ES59" s="18">
        <v>259.5</v>
      </c>
      <c r="ET59" s="17">
        <v>137</v>
      </c>
      <c r="EU59" s="17">
        <v>1556</v>
      </c>
      <c r="EV59" s="18">
        <v>206</v>
      </c>
      <c r="EW59" s="26">
        <v>0.00485436893203883</v>
      </c>
      <c r="EX59" s="17">
        <v>1</v>
      </c>
      <c r="EY59" s="18">
        <v>119</v>
      </c>
      <c r="EZ59" s="17">
        <v>137</v>
      </c>
      <c r="FA59" s="17">
        <v>1556</v>
      </c>
      <c r="FB59" s="18">
        <v>134</v>
      </c>
      <c r="FC59" s="26">
        <v>0.0447761194029851</v>
      </c>
      <c r="FD59" s="17">
        <v>6</v>
      </c>
      <c r="FE59" s="18">
        <v>735.58</v>
      </c>
      <c r="FF59" s="17">
        <v>137</v>
      </c>
      <c r="FG59" s="17">
        <v>1550</v>
      </c>
      <c r="FH59" s="18">
        <v>143</v>
      </c>
      <c r="FI59" s="26">
        <v>0.034965034965035</v>
      </c>
      <c r="FJ59" s="18">
        <v>4</v>
      </c>
      <c r="FK59" s="18">
        <v>503</v>
      </c>
      <c r="FL59" s="17">
        <v>137</v>
      </c>
      <c r="FM59" s="17">
        <v>1546</v>
      </c>
      <c r="FN59" s="18">
        <v>161</v>
      </c>
      <c r="FO59" s="26">
        <v>0.0248447204968944</v>
      </c>
      <c r="FP59" s="18">
        <v>4</v>
      </c>
      <c r="FQ59" s="18">
        <v>476.49</v>
      </c>
      <c r="FR59" s="17">
        <v>137</v>
      </c>
      <c r="FS59" s="17">
        <v>1542</v>
      </c>
      <c r="FT59" s="18">
        <v>156</v>
      </c>
      <c r="FU59" s="26">
        <v>0.0576923076923077</v>
      </c>
      <c r="FV59" s="18">
        <v>8</v>
      </c>
      <c r="FW59" s="18">
        <v>979</v>
      </c>
      <c r="FX59" s="17">
        <v>137</v>
      </c>
      <c r="FY59" s="18">
        <v>1535</v>
      </c>
      <c r="FZ59" s="18">
        <v>178</v>
      </c>
      <c r="GA59" s="26">
        <v>0.0112359550561798</v>
      </c>
      <c r="GB59" s="18">
        <v>2</v>
      </c>
      <c r="GC59" s="18">
        <v>247</v>
      </c>
      <c r="GD59" s="17">
        <v>137</v>
      </c>
      <c r="GE59" s="18">
        <v>1533</v>
      </c>
      <c r="GF59" s="18">
        <v>191</v>
      </c>
      <c r="GG59" s="26">
        <v>0.0209424083769634</v>
      </c>
      <c r="GH59" s="17">
        <v>4</v>
      </c>
      <c r="GI59" s="18">
        <v>472.84</v>
      </c>
      <c r="GJ59" s="17">
        <v>137</v>
      </c>
      <c r="GK59" s="18">
        <v>1529</v>
      </c>
      <c r="GL59" s="18"/>
      <c r="GM59" s="26"/>
      <c r="GN59" s="17">
        <v>3</v>
      </c>
      <c r="GO59" s="18">
        <v>352</v>
      </c>
      <c r="GP59" s="17">
        <v>137</v>
      </c>
      <c r="GQ59" s="17">
        <v>1526</v>
      </c>
      <c r="GR59" s="17"/>
      <c r="GS59" s="17"/>
      <c r="GT59" s="17"/>
      <c r="GU59" s="17"/>
      <c r="GV59" s="17"/>
      <c r="GW59" s="17"/>
      <c r="GX59" s="17"/>
      <c r="GY59" s="17"/>
      <c r="GZ59" s="17"/>
      <c r="HA59" s="16"/>
      <c r="HB59" s="16"/>
      <c r="HC59" s="16"/>
      <c r="HD59" s="16"/>
      <c r="HE59" s="41"/>
      <c r="HF59" s="41"/>
      <c r="HG59" s="41"/>
      <c r="HH59" s="41"/>
      <c r="HI59" s="18"/>
      <c r="HJ59" s="41"/>
      <c r="HK59" s="41"/>
      <c r="HL59" s="41"/>
      <c r="HM59" s="18"/>
      <c r="HN59" s="18"/>
      <c r="HO59" s="18"/>
      <c r="HP59" s="18"/>
      <c r="HQ59" s="18">
        <f t="shared" si="22"/>
        <v>134</v>
      </c>
      <c r="HR59" s="18">
        <f t="shared" si="23"/>
        <v>16755.22</v>
      </c>
      <c r="HS59" s="18">
        <f t="shared" si="24"/>
        <v>134</v>
      </c>
      <c r="HT59" s="18">
        <f t="shared" si="25"/>
        <v>16755.22</v>
      </c>
      <c r="HU59" s="145"/>
      <c r="HV59" s="146"/>
    </row>
    <row r="60" ht="16.5" spans="1:230">
      <c r="A60" s="16" t="s">
        <v>139</v>
      </c>
      <c r="B60" s="17" t="s">
        <v>46</v>
      </c>
      <c r="C60" s="18">
        <v>6939962753065</v>
      </c>
      <c r="D60" s="18">
        <v>564946219572</v>
      </c>
      <c r="E60" s="18">
        <v>21061210000311</v>
      </c>
      <c r="F60" s="17" t="s">
        <v>248</v>
      </c>
      <c r="G60" s="19" t="s">
        <v>426</v>
      </c>
      <c r="H60" s="17" t="s">
        <v>129</v>
      </c>
      <c r="I60" s="26">
        <f>VLOOKUP(C60,供应链!E:J,6,0)</f>
        <v>1</v>
      </c>
      <c r="J60" s="17">
        <f>VLOOKUP(C60,供应链!E:H,4,0)</f>
        <v>270</v>
      </c>
      <c r="K60" s="17">
        <f>VLOOKUP(C60,供应链!E:K,7,0)</f>
        <v>33</v>
      </c>
      <c r="L60" s="18">
        <f>VLOOKUP(C60,供应链!E:I,5,0)</f>
        <v>29.9391119251522</v>
      </c>
      <c r="M60" s="27">
        <f t="shared" si="21"/>
        <v>0.00817958817025981</v>
      </c>
      <c r="N60" s="17">
        <v>1057</v>
      </c>
      <c r="O60" s="26">
        <v>0.0416272469252602</v>
      </c>
      <c r="P60" s="18">
        <v>40</v>
      </c>
      <c r="Q60" s="18">
        <v>7001.61</v>
      </c>
      <c r="R60" s="17">
        <v>199</v>
      </c>
      <c r="S60" s="17">
        <v>2122</v>
      </c>
      <c r="T60" s="17">
        <v>1140</v>
      </c>
      <c r="U60" s="26">
        <v>0.0394736842105263</v>
      </c>
      <c r="V60" s="18">
        <v>39</v>
      </c>
      <c r="W60" s="18">
        <v>7090</v>
      </c>
      <c r="X60" s="17">
        <v>199</v>
      </c>
      <c r="Y60" s="17">
        <v>2082</v>
      </c>
      <c r="Z60" s="17">
        <v>1088</v>
      </c>
      <c r="AA60" s="26">
        <v>0.0376838235294118</v>
      </c>
      <c r="AB60" s="18">
        <v>39</v>
      </c>
      <c r="AC60" s="18">
        <v>7072.28</v>
      </c>
      <c r="AD60" s="17">
        <v>199</v>
      </c>
      <c r="AE60" s="17">
        <v>1841</v>
      </c>
      <c r="AF60" s="17">
        <v>1136</v>
      </c>
      <c r="AG60" s="26">
        <v>0.0264084507042254</v>
      </c>
      <c r="AH60" s="18">
        <v>25</v>
      </c>
      <c r="AI60" s="18">
        <v>4608.79</v>
      </c>
      <c r="AJ60" s="17">
        <v>199</v>
      </c>
      <c r="AK60" s="17">
        <v>1895</v>
      </c>
      <c r="AL60" s="17">
        <v>1487</v>
      </c>
      <c r="AM60" s="26">
        <v>0.0228648285137861</v>
      </c>
      <c r="AN60" s="18">
        <v>29</v>
      </c>
      <c r="AO60" s="18">
        <v>5251.81</v>
      </c>
      <c r="AP60" s="17">
        <v>199</v>
      </c>
      <c r="AQ60" s="17">
        <v>1915</v>
      </c>
      <c r="AR60" s="17">
        <v>1636</v>
      </c>
      <c r="AS60" s="26">
        <v>0.0984107579462103</v>
      </c>
      <c r="AT60" s="18">
        <v>122</v>
      </c>
      <c r="AU60" s="18">
        <v>21201.29</v>
      </c>
      <c r="AV60" s="17">
        <v>199</v>
      </c>
      <c r="AW60" s="17">
        <v>1884</v>
      </c>
      <c r="AX60" s="17">
        <v>1444</v>
      </c>
      <c r="AY60" s="26">
        <v>0.0415512465373961</v>
      </c>
      <c r="AZ60" s="17">
        <v>53</v>
      </c>
      <c r="BA60" s="18">
        <v>8998.11</v>
      </c>
      <c r="BB60" s="17">
        <v>199</v>
      </c>
      <c r="BC60" s="17">
        <v>1874</v>
      </c>
      <c r="BD60" s="17">
        <v>1528</v>
      </c>
      <c r="BE60" s="32">
        <v>0.043848167539267</v>
      </c>
      <c r="BF60" s="17">
        <v>65</v>
      </c>
      <c r="BG60" s="18">
        <v>11278.01</v>
      </c>
      <c r="BH60" s="17">
        <v>199</v>
      </c>
      <c r="BI60" s="17">
        <v>1752</v>
      </c>
      <c r="BJ60" s="17">
        <v>1536</v>
      </c>
      <c r="BK60" s="32">
        <v>0.03515625</v>
      </c>
      <c r="BL60" s="18">
        <v>52</v>
      </c>
      <c r="BM60" s="18">
        <v>8860</v>
      </c>
      <c r="BN60" s="17">
        <v>199</v>
      </c>
      <c r="BO60" s="17">
        <v>1754</v>
      </c>
      <c r="BP60" s="17">
        <v>1560</v>
      </c>
      <c r="BQ60" s="32">
        <v>0.0544871794871795</v>
      </c>
      <c r="BR60" s="18">
        <v>82</v>
      </c>
      <c r="BS60" s="18">
        <v>14103.5</v>
      </c>
      <c r="BT60" s="17">
        <v>199</v>
      </c>
      <c r="BU60" s="18">
        <v>1802</v>
      </c>
      <c r="BV60" s="17">
        <v>1285</v>
      </c>
      <c r="BW60" s="32">
        <v>0.0295719844357977</v>
      </c>
      <c r="BX60" s="18">
        <v>37</v>
      </c>
      <c r="BY60" s="18">
        <v>6875.25</v>
      </c>
      <c r="BZ60" s="17">
        <v>199</v>
      </c>
      <c r="CA60" s="18">
        <v>1747</v>
      </c>
      <c r="CB60" s="18">
        <v>1054</v>
      </c>
      <c r="CC60" s="32">
        <v>0.0531309297912713</v>
      </c>
      <c r="CD60" s="18">
        <v>50</v>
      </c>
      <c r="CE60" s="18">
        <v>9217.68</v>
      </c>
      <c r="CF60" s="17">
        <v>199</v>
      </c>
      <c r="CG60" s="18">
        <v>1685</v>
      </c>
      <c r="CH60" s="33">
        <v>1032</v>
      </c>
      <c r="CI60" s="32">
        <v>0.0290697674418605</v>
      </c>
      <c r="CJ60" s="18">
        <v>28</v>
      </c>
      <c r="CK60" s="18">
        <v>5044.72</v>
      </c>
      <c r="CL60" s="17">
        <v>199</v>
      </c>
      <c r="CM60" s="18">
        <v>1693</v>
      </c>
      <c r="CN60" s="33">
        <v>955</v>
      </c>
      <c r="CO60" s="32">
        <v>0.0261780104712042</v>
      </c>
      <c r="CP60" s="17">
        <v>24</v>
      </c>
      <c r="CQ60" s="18">
        <v>4385.91</v>
      </c>
      <c r="CR60" s="17">
        <v>199</v>
      </c>
      <c r="CS60" s="17">
        <v>1672</v>
      </c>
      <c r="CT60" s="33">
        <v>1173</v>
      </c>
      <c r="CU60" s="32">
        <v>0.040920716112532</v>
      </c>
      <c r="CV60" s="17">
        <v>41</v>
      </c>
      <c r="CW60" s="18">
        <v>7447.18</v>
      </c>
      <c r="CX60" s="17">
        <v>199</v>
      </c>
      <c r="CY60" s="17">
        <v>1586</v>
      </c>
      <c r="CZ60" s="33">
        <v>1173</v>
      </c>
      <c r="DA60" s="32">
        <v>0.040920716112532</v>
      </c>
      <c r="DB60" s="18">
        <v>40</v>
      </c>
      <c r="DC60" s="18">
        <v>7332.88</v>
      </c>
      <c r="DD60" s="17">
        <v>199</v>
      </c>
      <c r="DE60" s="18">
        <v>1540</v>
      </c>
      <c r="DF60" s="33">
        <v>1019</v>
      </c>
      <c r="DG60" s="32">
        <v>0.0274779195289499</v>
      </c>
      <c r="DH60" s="18">
        <v>24</v>
      </c>
      <c r="DI60" s="18">
        <v>4226.69</v>
      </c>
      <c r="DJ60" s="17">
        <v>199</v>
      </c>
      <c r="DK60" s="18">
        <v>1540</v>
      </c>
      <c r="DL60" s="18">
        <v>943</v>
      </c>
      <c r="DM60" s="26">
        <v>0.024390243902439</v>
      </c>
      <c r="DN60" s="18">
        <v>19</v>
      </c>
      <c r="DO60" s="18">
        <v>3440.08</v>
      </c>
      <c r="DP60" s="17">
        <v>199</v>
      </c>
      <c r="DQ60" s="18">
        <v>1109</v>
      </c>
      <c r="DR60" s="18">
        <v>919</v>
      </c>
      <c r="DS60" s="26">
        <v>0.0424374319912949</v>
      </c>
      <c r="DT60" s="18">
        <v>34</v>
      </c>
      <c r="DU60" s="18">
        <v>6179.61</v>
      </c>
      <c r="DV60" s="17">
        <v>199</v>
      </c>
      <c r="DW60" s="18">
        <v>1399</v>
      </c>
      <c r="DX60" s="18"/>
      <c r="DY60" s="26"/>
      <c r="DZ60" s="18">
        <v>11</v>
      </c>
      <c r="EA60" s="18">
        <v>2183.47</v>
      </c>
      <c r="EB60" s="17">
        <v>199</v>
      </c>
      <c r="EC60" s="18">
        <v>1371</v>
      </c>
      <c r="ED60" s="18">
        <v>548</v>
      </c>
      <c r="EE60" s="26">
        <f t="shared" si="18"/>
        <v>0.0218978102189781</v>
      </c>
      <c r="EF60" s="17">
        <v>12</v>
      </c>
      <c r="EG60" s="18">
        <v>2373.35</v>
      </c>
      <c r="EH60" s="17">
        <v>199</v>
      </c>
      <c r="EI60" s="17">
        <v>1477</v>
      </c>
      <c r="EJ60" s="18">
        <v>548</v>
      </c>
      <c r="EK60" s="26">
        <f t="shared" si="19"/>
        <v>0.0237226277372263</v>
      </c>
      <c r="EL60" s="17">
        <v>13</v>
      </c>
      <c r="EM60" s="18">
        <v>2530.08</v>
      </c>
      <c r="EN60" s="17">
        <v>199</v>
      </c>
      <c r="EO60" s="17">
        <v>1477</v>
      </c>
      <c r="EP60" s="18">
        <v>548</v>
      </c>
      <c r="EQ60" s="26">
        <f t="shared" si="20"/>
        <v>0.0109489051094891</v>
      </c>
      <c r="ER60" s="17">
        <v>6</v>
      </c>
      <c r="ES60" s="18">
        <v>1189</v>
      </c>
      <c r="ET60" s="17">
        <v>199</v>
      </c>
      <c r="EU60" s="17">
        <v>1477</v>
      </c>
      <c r="EV60" s="18">
        <v>2394</v>
      </c>
      <c r="EW60" s="26">
        <v>0.00584795321637427</v>
      </c>
      <c r="EX60" s="17">
        <v>10</v>
      </c>
      <c r="EY60" s="18">
        <v>1786.4</v>
      </c>
      <c r="EZ60" s="17">
        <v>199</v>
      </c>
      <c r="FA60" s="17">
        <v>1477</v>
      </c>
      <c r="FB60" s="18">
        <v>527</v>
      </c>
      <c r="FC60" s="26">
        <v>0.0265654648956357</v>
      </c>
      <c r="FD60" s="17">
        <v>13</v>
      </c>
      <c r="FE60" s="18">
        <v>2329.46</v>
      </c>
      <c r="FF60" s="17">
        <v>199</v>
      </c>
      <c r="FG60" s="17">
        <v>1453</v>
      </c>
      <c r="FH60" s="18">
        <v>430</v>
      </c>
      <c r="FI60" s="26">
        <v>0.013953488372093</v>
      </c>
      <c r="FJ60" s="18">
        <v>5</v>
      </c>
      <c r="FK60" s="18">
        <v>924.03</v>
      </c>
      <c r="FL60" s="17">
        <v>199</v>
      </c>
      <c r="FM60" s="17">
        <v>1443</v>
      </c>
      <c r="FN60" s="18">
        <v>383</v>
      </c>
      <c r="FO60" s="26">
        <v>0.0182767624020888</v>
      </c>
      <c r="FP60" s="18">
        <v>6</v>
      </c>
      <c r="FQ60" s="18">
        <v>1099</v>
      </c>
      <c r="FR60" s="17">
        <v>199</v>
      </c>
      <c r="FS60" s="17">
        <v>1431</v>
      </c>
      <c r="FT60" s="18">
        <v>421</v>
      </c>
      <c r="FU60" s="26">
        <v>0.00712589073634204</v>
      </c>
      <c r="FV60" s="18">
        <v>3</v>
      </c>
      <c r="FW60" s="18">
        <v>553.88</v>
      </c>
      <c r="FX60" s="17">
        <v>199</v>
      </c>
      <c r="FY60" s="18">
        <v>1425</v>
      </c>
      <c r="FZ60" s="18">
        <v>508</v>
      </c>
      <c r="GA60" s="26">
        <v>0.0196850393700787</v>
      </c>
      <c r="GB60" s="18">
        <v>10</v>
      </c>
      <c r="GC60" s="18">
        <v>1884</v>
      </c>
      <c r="GD60" s="17">
        <v>199</v>
      </c>
      <c r="GE60" s="18">
        <v>1405</v>
      </c>
      <c r="GF60" s="18">
        <v>479</v>
      </c>
      <c r="GG60" s="26">
        <v>0.0187891440501044</v>
      </c>
      <c r="GH60" s="17">
        <v>9</v>
      </c>
      <c r="GI60" s="18">
        <v>1601</v>
      </c>
      <c r="GJ60" s="17">
        <v>199</v>
      </c>
      <c r="GK60" s="18">
        <v>1387</v>
      </c>
      <c r="GL60" s="18"/>
      <c r="GM60" s="26"/>
      <c r="GN60" s="17">
        <v>6</v>
      </c>
      <c r="GO60" s="18">
        <v>1065.35</v>
      </c>
      <c r="GP60" s="17">
        <v>199</v>
      </c>
      <c r="GQ60" s="17">
        <v>1375</v>
      </c>
      <c r="GR60" s="17"/>
      <c r="GS60" s="17"/>
      <c r="GT60" s="17"/>
      <c r="GU60" s="17"/>
      <c r="GV60" s="17"/>
      <c r="GW60" s="17"/>
      <c r="GX60" s="17"/>
      <c r="GY60" s="17"/>
      <c r="GZ60" s="17"/>
      <c r="HA60" s="18"/>
      <c r="HB60" s="41"/>
      <c r="HC60" s="41"/>
      <c r="HD60" s="41"/>
      <c r="HE60" s="41"/>
      <c r="HF60" s="41"/>
      <c r="HG60" s="41"/>
      <c r="HH60" s="41"/>
      <c r="HI60" s="18"/>
      <c r="HJ60" s="41"/>
      <c r="HK60" s="41"/>
      <c r="HL60" s="41"/>
      <c r="HM60" s="18"/>
      <c r="HN60" s="18"/>
      <c r="HO60" s="18"/>
      <c r="HP60" s="18"/>
      <c r="HQ60" s="18">
        <f t="shared" si="22"/>
        <v>947</v>
      </c>
      <c r="HR60" s="18">
        <f t="shared" si="23"/>
        <v>169134.42</v>
      </c>
      <c r="HS60" s="18">
        <f t="shared" si="24"/>
        <v>947</v>
      </c>
      <c r="HT60" s="18">
        <f t="shared" si="25"/>
        <v>169134.42</v>
      </c>
      <c r="HU60" s="145"/>
      <c r="HV60" s="146"/>
    </row>
    <row r="61" ht="16.5" spans="1:230">
      <c r="A61" s="16"/>
      <c r="B61" s="17" t="s">
        <v>46</v>
      </c>
      <c r="C61" s="18">
        <v>6939962762999</v>
      </c>
      <c r="D61" s="18">
        <v>598981182068</v>
      </c>
      <c r="E61" s="18">
        <v>21061220000474</v>
      </c>
      <c r="F61" s="17" t="s">
        <v>250</v>
      </c>
      <c r="G61" s="19"/>
      <c r="H61" s="17" t="s">
        <v>129</v>
      </c>
      <c r="I61" s="26">
        <f>VLOOKUP(C61,供应链!E:J,6,0)</f>
        <v>1</v>
      </c>
      <c r="J61" s="17">
        <f>VLOOKUP(C61,供应链!E:H,4,0)</f>
        <v>335</v>
      </c>
      <c r="K61" s="17">
        <f>VLOOKUP(C61,供应链!E:K,7,0)</f>
        <v>0</v>
      </c>
      <c r="L61" s="18">
        <f>VLOOKUP(C61,供应链!E:I,5,0)</f>
        <v>68.4338521400778</v>
      </c>
      <c r="M61" s="27">
        <f t="shared" si="21"/>
        <v>0.0035240464344942</v>
      </c>
      <c r="N61" s="17">
        <v>618</v>
      </c>
      <c r="O61" s="26">
        <v>0.0388349514563107</v>
      </c>
      <c r="P61" s="18">
        <v>21</v>
      </c>
      <c r="Q61" s="18">
        <v>3202.72</v>
      </c>
      <c r="R61" s="17">
        <v>179</v>
      </c>
      <c r="S61" s="17">
        <v>1444</v>
      </c>
      <c r="T61" s="17">
        <v>718</v>
      </c>
      <c r="U61" s="26">
        <v>0.0403899721448468</v>
      </c>
      <c r="V61" s="18">
        <v>19</v>
      </c>
      <c r="W61" s="18">
        <v>3108.41</v>
      </c>
      <c r="X61" s="17">
        <v>179</v>
      </c>
      <c r="Y61" s="17">
        <v>1437</v>
      </c>
      <c r="Z61" s="17">
        <v>832</v>
      </c>
      <c r="AA61" s="26">
        <v>0.0336538461538462</v>
      </c>
      <c r="AB61" s="18">
        <v>25</v>
      </c>
      <c r="AC61" s="18">
        <v>4188.74</v>
      </c>
      <c r="AD61" s="17">
        <v>179</v>
      </c>
      <c r="AE61" s="17">
        <v>1371</v>
      </c>
      <c r="AF61" s="17">
        <v>848</v>
      </c>
      <c r="AG61" s="26">
        <v>0.0224056603773585</v>
      </c>
      <c r="AH61" s="18">
        <v>10</v>
      </c>
      <c r="AI61" s="18">
        <v>1709.09</v>
      </c>
      <c r="AJ61" s="17">
        <v>179</v>
      </c>
      <c r="AK61" s="17">
        <v>1392</v>
      </c>
      <c r="AL61" s="17">
        <v>1075</v>
      </c>
      <c r="AM61" s="26">
        <v>0.0130232558139535</v>
      </c>
      <c r="AN61" s="18">
        <v>11</v>
      </c>
      <c r="AO61" s="18">
        <v>1835.6</v>
      </c>
      <c r="AP61" s="17">
        <v>179</v>
      </c>
      <c r="AQ61" s="17">
        <v>1397</v>
      </c>
      <c r="AR61" s="17">
        <v>1062</v>
      </c>
      <c r="AS61" s="26">
        <v>0.0376647834274953</v>
      </c>
      <c r="AT61" s="18">
        <v>36</v>
      </c>
      <c r="AU61" s="18">
        <v>5838.09</v>
      </c>
      <c r="AV61" s="17">
        <v>179</v>
      </c>
      <c r="AW61" s="17">
        <v>1362</v>
      </c>
      <c r="AX61" s="17">
        <v>1113</v>
      </c>
      <c r="AY61" s="26">
        <v>0.0260557053009883</v>
      </c>
      <c r="AZ61" s="17">
        <v>26</v>
      </c>
      <c r="BA61" s="18">
        <v>4240.8</v>
      </c>
      <c r="BB61" s="17">
        <v>179</v>
      </c>
      <c r="BC61" s="17">
        <v>1358</v>
      </c>
      <c r="BD61" s="17">
        <v>967</v>
      </c>
      <c r="BE61" s="32">
        <v>0.0320579110651499</v>
      </c>
      <c r="BF61" s="17">
        <v>25</v>
      </c>
      <c r="BG61" s="18">
        <v>4063.6</v>
      </c>
      <c r="BH61" s="17">
        <v>179</v>
      </c>
      <c r="BI61" s="17">
        <v>1457</v>
      </c>
      <c r="BJ61" s="17">
        <v>804</v>
      </c>
      <c r="BK61" s="32">
        <v>0.0323383084577114</v>
      </c>
      <c r="BL61" s="18">
        <v>21</v>
      </c>
      <c r="BM61" s="18">
        <v>3449.94</v>
      </c>
      <c r="BN61" s="17">
        <v>179</v>
      </c>
      <c r="BO61" s="17">
        <v>1483</v>
      </c>
      <c r="BP61" s="17">
        <v>749</v>
      </c>
      <c r="BQ61" s="32">
        <v>0.0534045393858478</v>
      </c>
      <c r="BR61" s="18">
        <v>30</v>
      </c>
      <c r="BS61" s="18">
        <v>4902.29</v>
      </c>
      <c r="BT61" s="17">
        <v>179</v>
      </c>
      <c r="BU61" s="18">
        <v>1451</v>
      </c>
      <c r="BV61" s="17">
        <v>626</v>
      </c>
      <c r="BW61" s="32">
        <v>0.0271565495207668</v>
      </c>
      <c r="BX61" s="18">
        <v>16</v>
      </c>
      <c r="BY61" s="18">
        <v>2605.29</v>
      </c>
      <c r="BZ61" s="17">
        <v>179</v>
      </c>
      <c r="CA61" s="18">
        <v>1436</v>
      </c>
      <c r="CB61" s="18">
        <v>586</v>
      </c>
      <c r="CC61" s="32">
        <v>0.0255972696245734</v>
      </c>
      <c r="CD61" s="18">
        <v>13</v>
      </c>
      <c r="CE61" s="18">
        <v>2135.86</v>
      </c>
      <c r="CF61" s="17">
        <v>179</v>
      </c>
      <c r="CG61" s="18">
        <v>1428</v>
      </c>
      <c r="CH61" s="33">
        <v>500</v>
      </c>
      <c r="CI61" s="32">
        <v>0.04</v>
      </c>
      <c r="CJ61" s="18">
        <v>20</v>
      </c>
      <c r="CK61" s="18">
        <v>3214.18</v>
      </c>
      <c r="CL61" s="17">
        <v>179</v>
      </c>
      <c r="CM61" s="18">
        <v>1409</v>
      </c>
      <c r="CN61" s="33">
        <v>525</v>
      </c>
      <c r="CO61" s="32">
        <v>0.019047619047619</v>
      </c>
      <c r="CP61" s="17">
        <v>10</v>
      </c>
      <c r="CQ61" s="18">
        <v>1642.23</v>
      </c>
      <c r="CR61" s="17">
        <v>179</v>
      </c>
      <c r="CS61" s="17">
        <v>1399</v>
      </c>
      <c r="CT61" s="33">
        <v>646</v>
      </c>
      <c r="CU61" s="32">
        <v>0.0294117647058824</v>
      </c>
      <c r="CV61" s="17">
        <v>15</v>
      </c>
      <c r="CW61" s="18">
        <v>2524.09</v>
      </c>
      <c r="CX61" s="17">
        <v>179</v>
      </c>
      <c r="CY61" s="17">
        <v>1281</v>
      </c>
      <c r="CZ61" s="33">
        <v>646</v>
      </c>
      <c r="DA61" s="32">
        <v>0.0294117647058824</v>
      </c>
      <c r="DB61" s="18">
        <v>11</v>
      </c>
      <c r="DC61" s="18">
        <v>1783.36</v>
      </c>
      <c r="DD61" s="17">
        <v>179</v>
      </c>
      <c r="DE61" s="18">
        <v>1332</v>
      </c>
      <c r="DF61" s="33">
        <v>613</v>
      </c>
      <c r="DG61" s="32">
        <v>0.032626427406199</v>
      </c>
      <c r="DH61" s="18">
        <v>18</v>
      </c>
      <c r="DI61" s="18">
        <v>2920.07</v>
      </c>
      <c r="DJ61" s="17">
        <v>179</v>
      </c>
      <c r="DK61" s="18">
        <v>1332</v>
      </c>
      <c r="DL61" s="18">
        <v>520</v>
      </c>
      <c r="DM61" s="26">
        <v>0.0326923076923077</v>
      </c>
      <c r="DN61" s="18">
        <v>12</v>
      </c>
      <c r="DO61" s="18">
        <v>1956.39</v>
      </c>
      <c r="DP61" s="17">
        <v>179</v>
      </c>
      <c r="DQ61" s="18">
        <v>1037</v>
      </c>
      <c r="DR61" s="18">
        <v>442</v>
      </c>
      <c r="DS61" s="26">
        <v>0.0294117647058824</v>
      </c>
      <c r="DT61" s="18">
        <v>8</v>
      </c>
      <c r="DU61" s="18">
        <v>1296.72</v>
      </c>
      <c r="DV61" s="17">
        <v>179</v>
      </c>
      <c r="DW61" s="18">
        <v>1288</v>
      </c>
      <c r="DX61" s="18"/>
      <c r="DY61" s="26"/>
      <c r="DZ61" s="18">
        <v>9</v>
      </c>
      <c r="EA61" s="18">
        <v>1548.14</v>
      </c>
      <c r="EB61" s="17">
        <v>179</v>
      </c>
      <c r="EC61" s="18">
        <v>1279</v>
      </c>
      <c r="ED61" s="18">
        <v>285</v>
      </c>
      <c r="EE61" s="26">
        <f t="shared" si="18"/>
        <v>0.0421052631578947</v>
      </c>
      <c r="EF61" s="17">
        <v>12</v>
      </c>
      <c r="EG61" s="18">
        <v>2068.62</v>
      </c>
      <c r="EH61" s="17">
        <v>179</v>
      </c>
      <c r="EI61" s="17">
        <v>1452</v>
      </c>
      <c r="EJ61" s="18">
        <v>285</v>
      </c>
      <c r="EK61" s="26">
        <f t="shared" si="19"/>
        <v>0.0280701754385965</v>
      </c>
      <c r="EL61" s="17">
        <v>8</v>
      </c>
      <c r="EM61" s="18">
        <v>1356.2</v>
      </c>
      <c r="EN61" s="17">
        <v>179</v>
      </c>
      <c r="EO61" s="17">
        <v>1452</v>
      </c>
      <c r="EP61" s="18">
        <v>285</v>
      </c>
      <c r="EQ61" s="26">
        <f t="shared" si="20"/>
        <v>0.0140350877192982</v>
      </c>
      <c r="ER61" s="17">
        <v>4</v>
      </c>
      <c r="ES61" s="18">
        <v>699.02</v>
      </c>
      <c r="ET61" s="17">
        <v>179</v>
      </c>
      <c r="EU61" s="17">
        <v>1452</v>
      </c>
      <c r="EV61" s="18">
        <v>880</v>
      </c>
      <c r="EW61" s="26">
        <v>0.00681818181818182</v>
      </c>
      <c r="EX61" s="17">
        <v>3</v>
      </c>
      <c r="EY61" s="18">
        <v>506.83</v>
      </c>
      <c r="EZ61" s="17">
        <v>179</v>
      </c>
      <c r="FA61" s="17">
        <v>1452</v>
      </c>
      <c r="FB61" s="18">
        <v>312</v>
      </c>
      <c r="FC61" s="26">
        <v>0.00320512820512821</v>
      </c>
      <c r="FD61" s="17">
        <v>1</v>
      </c>
      <c r="FE61" s="18">
        <v>182.78</v>
      </c>
      <c r="FF61" s="17">
        <v>183</v>
      </c>
      <c r="FG61" s="17">
        <v>1451</v>
      </c>
      <c r="FH61" s="18">
        <v>273</v>
      </c>
      <c r="FI61" s="26">
        <v>0.00732600732600733</v>
      </c>
      <c r="FJ61" s="18">
        <v>2</v>
      </c>
      <c r="FK61" s="18">
        <v>318</v>
      </c>
      <c r="FL61" s="17">
        <v>183</v>
      </c>
      <c r="FM61" s="17">
        <v>1450</v>
      </c>
      <c r="FN61" s="18">
        <v>216</v>
      </c>
      <c r="FO61" s="26">
        <v>0.0185185185185185</v>
      </c>
      <c r="FP61" s="18">
        <v>2</v>
      </c>
      <c r="FQ61" s="18">
        <v>318.54</v>
      </c>
      <c r="FR61" s="17">
        <v>183</v>
      </c>
      <c r="FS61" s="17">
        <v>1448</v>
      </c>
      <c r="FT61" s="18">
        <v>225</v>
      </c>
      <c r="FU61" s="26">
        <v>0.0133333333333333</v>
      </c>
      <c r="FV61" s="18">
        <v>3</v>
      </c>
      <c r="FW61" s="18">
        <v>479.24</v>
      </c>
      <c r="FX61" s="17">
        <v>183</v>
      </c>
      <c r="FY61" s="18">
        <v>1445</v>
      </c>
      <c r="FZ61" s="18">
        <v>305</v>
      </c>
      <c r="GA61" s="26">
        <v>0.0229508196721311</v>
      </c>
      <c r="GB61" s="18">
        <v>5</v>
      </c>
      <c r="GC61" s="18">
        <v>845</v>
      </c>
      <c r="GD61" s="17">
        <v>183</v>
      </c>
      <c r="GE61" s="18">
        <v>1439</v>
      </c>
      <c r="GF61" s="18">
        <v>279</v>
      </c>
      <c r="GG61" s="26">
        <v>0.003584229390681</v>
      </c>
      <c r="GH61" s="17">
        <v>1</v>
      </c>
      <c r="GI61" s="18">
        <v>149</v>
      </c>
      <c r="GJ61" s="17">
        <v>183</v>
      </c>
      <c r="GK61" s="18">
        <v>1438</v>
      </c>
      <c r="GL61" s="18"/>
      <c r="GM61" s="26"/>
      <c r="GN61" s="17">
        <v>11</v>
      </c>
      <c r="GO61" s="18">
        <v>1801.15</v>
      </c>
      <c r="GP61" s="17">
        <v>183</v>
      </c>
      <c r="GQ61" s="17">
        <v>1427</v>
      </c>
      <c r="GR61" s="17"/>
      <c r="GS61" s="17"/>
      <c r="GT61" s="17"/>
      <c r="GU61" s="17"/>
      <c r="GV61" s="17"/>
      <c r="GW61" s="17"/>
      <c r="GX61" s="17"/>
      <c r="GY61" s="17"/>
      <c r="GZ61" s="17"/>
      <c r="HA61" s="18"/>
      <c r="HB61" s="41"/>
      <c r="HC61" s="41"/>
      <c r="HD61" s="41"/>
      <c r="HE61" s="41"/>
      <c r="HF61" s="41"/>
      <c r="HG61" s="41"/>
      <c r="HH61" s="41"/>
      <c r="HI61" s="18"/>
      <c r="HJ61" s="41"/>
      <c r="HK61" s="41"/>
      <c r="HL61" s="41"/>
      <c r="HM61" s="18"/>
      <c r="HN61" s="18"/>
      <c r="HO61" s="18"/>
      <c r="HP61" s="18"/>
      <c r="HQ61" s="18">
        <f t="shared" si="22"/>
        <v>408</v>
      </c>
      <c r="HR61" s="18">
        <f t="shared" si="23"/>
        <v>66889.99</v>
      </c>
      <c r="HS61" s="18">
        <f t="shared" si="24"/>
        <v>408</v>
      </c>
      <c r="HT61" s="18">
        <f t="shared" si="25"/>
        <v>66889.99</v>
      </c>
      <c r="HU61" s="145"/>
      <c r="HV61" s="146"/>
    </row>
    <row r="62" ht="16.5" spans="1:230">
      <c r="A62" s="16" t="s">
        <v>133</v>
      </c>
      <c r="B62" s="17" t="s">
        <v>45</v>
      </c>
      <c r="C62" s="18">
        <v>6939962758763</v>
      </c>
      <c r="D62" s="18">
        <v>568903580528</v>
      </c>
      <c r="E62" s="18">
        <v>21062010000878</v>
      </c>
      <c r="F62" s="17" t="s">
        <v>252</v>
      </c>
      <c r="G62" s="19" t="s">
        <v>392</v>
      </c>
      <c r="H62" s="17" t="s">
        <v>129</v>
      </c>
      <c r="I62" s="26">
        <f>VLOOKUP(C62,供应链!E:J,6,0)</f>
        <v>1</v>
      </c>
      <c r="J62" s="17">
        <f>VLOOKUP(C62,供应链!E:H,4,0)</f>
        <v>1777</v>
      </c>
      <c r="K62" s="17">
        <f>VLOOKUP(C62,供应链!E:K,7,0)</f>
        <v>392</v>
      </c>
      <c r="L62" s="18">
        <f>VLOOKUP(C62,供应链!E:I,5,0)</f>
        <v>32.974059188893</v>
      </c>
      <c r="M62" s="27">
        <f t="shared" si="21"/>
        <v>0.0108139856274185</v>
      </c>
      <c r="N62" s="17">
        <v>1623</v>
      </c>
      <c r="O62" s="26">
        <v>0.0283425754775108</v>
      </c>
      <c r="P62" s="18">
        <v>41</v>
      </c>
      <c r="Q62" s="18">
        <v>3020.86</v>
      </c>
      <c r="R62" s="17">
        <v>89</v>
      </c>
      <c r="S62" s="17">
        <v>4653</v>
      </c>
      <c r="T62" s="17">
        <v>1941</v>
      </c>
      <c r="U62" s="26">
        <v>0.0551262235960845</v>
      </c>
      <c r="V62" s="18">
        <v>84</v>
      </c>
      <c r="W62" s="18">
        <v>6296.37</v>
      </c>
      <c r="X62" s="17">
        <v>89</v>
      </c>
      <c r="Y62" s="17">
        <v>4561</v>
      </c>
      <c r="Z62" s="17">
        <v>2051</v>
      </c>
      <c r="AA62" s="26">
        <v>0.0463188688444661</v>
      </c>
      <c r="AB62" s="18">
        <v>85</v>
      </c>
      <c r="AC62" s="18">
        <v>6376.91</v>
      </c>
      <c r="AD62" s="17">
        <v>89</v>
      </c>
      <c r="AE62" s="17">
        <v>4535</v>
      </c>
      <c r="AF62" s="17">
        <v>2265</v>
      </c>
      <c r="AG62" s="26">
        <v>0.0353200883002208</v>
      </c>
      <c r="AH62" s="18">
        <v>71</v>
      </c>
      <c r="AI62" s="18">
        <v>5147.25</v>
      </c>
      <c r="AJ62" s="17">
        <v>89</v>
      </c>
      <c r="AK62" s="17">
        <v>4555</v>
      </c>
      <c r="AL62" s="17">
        <v>2678</v>
      </c>
      <c r="AM62" s="26">
        <v>0.0227781926811053</v>
      </c>
      <c r="AN62" s="18">
        <v>56</v>
      </c>
      <c r="AO62" s="18">
        <v>4231.09</v>
      </c>
      <c r="AP62" s="17">
        <v>89</v>
      </c>
      <c r="AQ62" s="17">
        <v>4514</v>
      </c>
      <c r="AR62" s="17">
        <v>2844</v>
      </c>
      <c r="AS62" s="26">
        <v>0.0485232067510548</v>
      </c>
      <c r="AT62" s="18">
        <v>129</v>
      </c>
      <c r="AU62" s="18">
        <v>9578.83</v>
      </c>
      <c r="AV62" s="17">
        <v>89</v>
      </c>
      <c r="AW62" s="17">
        <v>4385</v>
      </c>
      <c r="AX62" s="17">
        <v>2527</v>
      </c>
      <c r="AY62" s="26">
        <v>0.0554016620498615</v>
      </c>
      <c r="AZ62" s="17">
        <v>116</v>
      </c>
      <c r="BA62" s="18">
        <v>8792.34</v>
      </c>
      <c r="BB62" s="17">
        <v>89</v>
      </c>
      <c r="BC62" s="17">
        <v>4263</v>
      </c>
      <c r="BD62" s="17">
        <v>2295</v>
      </c>
      <c r="BE62" s="32">
        <v>0.0361655773420479</v>
      </c>
      <c r="BF62" s="17">
        <v>74</v>
      </c>
      <c r="BG62" s="18">
        <v>5406.57</v>
      </c>
      <c r="BH62" s="17">
        <v>89</v>
      </c>
      <c r="BI62" s="17">
        <v>4230</v>
      </c>
      <c r="BJ62" s="17">
        <v>2089</v>
      </c>
      <c r="BK62" s="32">
        <v>0.0454763044518909</v>
      </c>
      <c r="BL62" s="18">
        <v>86</v>
      </c>
      <c r="BM62" s="18">
        <v>6080.66</v>
      </c>
      <c r="BN62" s="17">
        <v>89</v>
      </c>
      <c r="BO62" s="17">
        <v>4223</v>
      </c>
      <c r="BP62" s="17">
        <v>1976</v>
      </c>
      <c r="BQ62" s="32">
        <v>0.0536437246963563</v>
      </c>
      <c r="BR62" s="18">
        <v>97</v>
      </c>
      <c r="BS62" s="18">
        <v>6964.59</v>
      </c>
      <c r="BT62" s="17">
        <v>89</v>
      </c>
      <c r="BU62" s="18">
        <v>4231</v>
      </c>
      <c r="BV62" s="17">
        <v>1390</v>
      </c>
      <c r="BW62" s="32">
        <v>0.0294964028776978</v>
      </c>
      <c r="BX62" s="18">
        <v>37</v>
      </c>
      <c r="BY62" s="18">
        <v>2998.04</v>
      </c>
      <c r="BZ62" s="17">
        <v>89</v>
      </c>
      <c r="CA62" s="18">
        <v>4414</v>
      </c>
      <c r="CB62" s="18">
        <v>1215</v>
      </c>
      <c r="CC62" s="32">
        <v>0.0312757201646091</v>
      </c>
      <c r="CD62" s="18">
        <v>34</v>
      </c>
      <c r="CE62" s="18">
        <v>2761.59</v>
      </c>
      <c r="CF62" s="17">
        <v>89</v>
      </c>
      <c r="CG62" s="18">
        <v>4379</v>
      </c>
      <c r="CH62" s="33">
        <v>1235</v>
      </c>
      <c r="CI62" s="32">
        <v>0.0396761133603239</v>
      </c>
      <c r="CJ62" s="18">
        <v>46</v>
      </c>
      <c r="CK62" s="18">
        <v>3983.23</v>
      </c>
      <c r="CL62" s="17">
        <v>89</v>
      </c>
      <c r="CM62" s="18">
        <v>4330</v>
      </c>
      <c r="CN62" s="33">
        <v>1098</v>
      </c>
      <c r="CO62" s="32">
        <v>0.0255009107468124</v>
      </c>
      <c r="CP62" s="17">
        <v>20</v>
      </c>
      <c r="CQ62" s="18">
        <v>1713.54</v>
      </c>
      <c r="CR62" s="17">
        <v>89</v>
      </c>
      <c r="CS62" s="17">
        <v>4305</v>
      </c>
      <c r="CT62" s="33">
        <v>1074</v>
      </c>
      <c r="CU62" s="32">
        <v>0.0270018621973929</v>
      </c>
      <c r="CV62" s="17">
        <v>23</v>
      </c>
      <c r="CW62" s="18">
        <v>1927.65</v>
      </c>
      <c r="CX62" s="17">
        <v>89</v>
      </c>
      <c r="CY62" s="17">
        <v>3656</v>
      </c>
      <c r="CZ62" s="33">
        <v>1074</v>
      </c>
      <c r="DA62" s="32">
        <v>0.0270018621973929</v>
      </c>
      <c r="DB62" s="18">
        <v>21</v>
      </c>
      <c r="DC62" s="18">
        <v>1747.26</v>
      </c>
      <c r="DD62" s="17">
        <v>89</v>
      </c>
      <c r="DE62" s="18">
        <v>4100</v>
      </c>
      <c r="DF62" s="33">
        <v>1026</v>
      </c>
      <c r="DG62" s="32">
        <v>0.0292397660818713</v>
      </c>
      <c r="DH62" s="18">
        <v>26</v>
      </c>
      <c r="DI62" s="18">
        <v>2177.6</v>
      </c>
      <c r="DJ62" s="17">
        <v>89</v>
      </c>
      <c r="DK62" s="18">
        <v>4100</v>
      </c>
      <c r="DL62" s="18">
        <v>1180</v>
      </c>
      <c r="DM62" s="26">
        <v>0.0177966101694915</v>
      </c>
      <c r="DN62" s="18">
        <v>20</v>
      </c>
      <c r="DO62" s="18">
        <v>1629.52</v>
      </c>
      <c r="DP62" s="17">
        <v>89</v>
      </c>
      <c r="DQ62" s="18">
        <v>3636</v>
      </c>
      <c r="DR62" s="18">
        <v>986</v>
      </c>
      <c r="DS62" s="26">
        <v>0.0304259634888438</v>
      </c>
      <c r="DT62" s="18">
        <v>28</v>
      </c>
      <c r="DU62" s="18">
        <v>2266.69</v>
      </c>
      <c r="DV62" s="17">
        <v>89</v>
      </c>
      <c r="DW62" s="18">
        <v>4119</v>
      </c>
      <c r="DX62" s="18"/>
      <c r="DY62" s="26"/>
      <c r="DZ62" s="18">
        <v>10</v>
      </c>
      <c r="EA62" s="18">
        <v>841.36</v>
      </c>
      <c r="EB62" s="17">
        <v>89</v>
      </c>
      <c r="EC62" s="18">
        <v>4109</v>
      </c>
      <c r="ED62" s="18">
        <v>547</v>
      </c>
      <c r="EE62" s="26">
        <f t="shared" si="18"/>
        <v>0.0329067641681901</v>
      </c>
      <c r="EF62" s="17">
        <v>18</v>
      </c>
      <c r="EG62" s="18">
        <v>1466.77</v>
      </c>
      <c r="EH62" s="17">
        <v>89</v>
      </c>
      <c r="EI62" s="17">
        <v>4062</v>
      </c>
      <c r="EJ62" s="18">
        <v>547</v>
      </c>
      <c r="EK62" s="26">
        <f t="shared" si="19"/>
        <v>0.0164533820840951</v>
      </c>
      <c r="EL62" s="17">
        <v>9</v>
      </c>
      <c r="EM62" s="18">
        <v>665.92</v>
      </c>
      <c r="EN62" s="17">
        <v>89</v>
      </c>
      <c r="EO62" s="17">
        <v>4062</v>
      </c>
      <c r="EP62" s="18">
        <v>547</v>
      </c>
      <c r="EQ62" s="26">
        <f t="shared" si="20"/>
        <v>0.0146252285191956</v>
      </c>
      <c r="ER62" s="17">
        <v>8</v>
      </c>
      <c r="ES62" s="18">
        <v>684.25</v>
      </c>
      <c r="ET62" s="17">
        <v>89</v>
      </c>
      <c r="EU62" s="17">
        <v>4062</v>
      </c>
      <c r="EV62" s="18">
        <v>1620</v>
      </c>
      <c r="EW62" s="26">
        <v>0.00987654320987654</v>
      </c>
      <c r="EX62" s="17">
        <v>13</v>
      </c>
      <c r="EY62" s="18">
        <v>1159.56</v>
      </c>
      <c r="EZ62" s="17">
        <v>89</v>
      </c>
      <c r="FA62" s="17">
        <v>4062</v>
      </c>
      <c r="FB62" s="18">
        <v>826</v>
      </c>
      <c r="FC62" s="26">
        <v>0.0121065375302663</v>
      </c>
      <c r="FD62" s="17">
        <v>9</v>
      </c>
      <c r="FE62" s="18">
        <v>763.84</v>
      </c>
      <c r="FF62" s="17">
        <v>89</v>
      </c>
      <c r="FG62" s="17">
        <v>4053</v>
      </c>
      <c r="FH62" s="18">
        <v>729</v>
      </c>
      <c r="FI62" s="26">
        <v>0.0205761316872428</v>
      </c>
      <c r="FJ62" s="18">
        <v>9</v>
      </c>
      <c r="FK62" s="18">
        <v>840.04</v>
      </c>
      <c r="FL62" s="17">
        <v>89</v>
      </c>
      <c r="FM62" s="17">
        <v>4041</v>
      </c>
      <c r="FN62" s="18">
        <v>593</v>
      </c>
      <c r="FO62" s="26">
        <v>0.0185497470489039</v>
      </c>
      <c r="FP62" s="18">
        <v>10</v>
      </c>
      <c r="FQ62" s="18">
        <v>878.74</v>
      </c>
      <c r="FR62" s="17">
        <v>89</v>
      </c>
      <c r="FS62" s="17">
        <v>4036</v>
      </c>
      <c r="FT62" s="18">
        <v>799</v>
      </c>
      <c r="FU62" s="26">
        <v>0.0175219023779725</v>
      </c>
      <c r="FV62" s="18">
        <v>12</v>
      </c>
      <c r="FW62" s="18">
        <v>1049.61</v>
      </c>
      <c r="FX62" s="17">
        <v>89</v>
      </c>
      <c r="FY62" s="18">
        <v>4023</v>
      </c>
      <c r="FZ62" s="18">
        <v>1096</v>
      </c>
      <c r="GA62" s="26">
        <v>0.0155109489051095</v>
      </c>
      <c r="GB62" s="18">
        <v>15</v>
      </c>
      <c r="GC62" s="18">
        <v>1284.06</v>
      </c>
      <c r="GD62" s="17">
        <v>89</v>
      </c>
      <c r="GE62" s="18">
        <v>4006</v>
      </c>
      <c r="GF62" s="18">
        <v>1130</v>
      </c>
      <c r="GG62" s="26">
        <v>0.0212389380530973</v>
      </c>
      <c r="GH62" s="17">
        <v>22</v>
      </c>
      <c r="GI62" s="18">
        <v>1882.11</v>
      </c>
      <c r="GJ62" s="17">
        <v>89</v>
      </c>
      <c r="GK62" s="18">
        <v>3984</v>
      </c>
      <c r="GL62" s="18"/>
      <c r="GM62" s="26"/>
      <c r="GN62" s="17">
        <v>23</v>
      </c>
      <c r="GO62" s="18">
        <v>1972.57</v>
      </c>
      <c r="GP62" s="17">
        <v>89</v>
      </c>
      <c r="GQ62" s="17">
        <v>3963</v>
      </c>
      <c r="GR62" s="17"/>
      <c r="GS62" s="17"/>
      <c r="GT62" s="17"/>
      <c r="GU62" s="17"/>
      <c r="GV62" s="17"/>
      <c r="GW62" s="17"/>
      <c r="GX62" s="17"/>
      <c r="GY62" s="17"/>
      <c r="GZ62" s="17"/>
      <c r="HA62" s="18"/>
      <c r="HB62" s="41"/>
      <c r="HC62" s="41"/>
      <c r="HD62" s="41"/>
      <c r="HE62" s="41"/>
      <c r="HF62" s="41"/>
      <c r="HG62" s="41"/>
      <c r="HH62" s="41"/>
      <c r="HI62" s="18"/>
      <c r="HJ62" s="41"/>
      <c r="HK62" s="41"/>
      <c r="HL62" s="41"/>
      <c r="HM62" s="18"/>
      <c r="HN62" s="18"/>
      <c r="HO62" s="18"/>
      <c r="HP62" s="18"/>
      <c r="HQ62" s="18">
        <f t="shared" si="22"/>
        <v>1252</v>
      </c>
      <c r="HR62" s="18">
        <f t="shared" si="23"/>
        <v>96589.42</v>
      </c>
      <c r="HS62" s="18">
        <f t="shared" si="24"/>
        <v>1252</v>
      </c>
      <c r="HT62" s="18">
        <f t="shared" si="25"/>
        <v>96589.42</v>
      </c>
      <c r="HU62" s="145"/>
      <c r="HV62" s="146"/>
    </row>
    <row r="63" ht="16.5" spans="1:230">
      <c r="A63" s="16" t="s">
        <v>126</v>
      </c>
      <c r="B63" s="17" t="s">
        <v>45</v>
      </c>
      <c r="C63" s="18">
        <v>6939962760711</v>
      </c>
      <c r="D63" s="18">
        <v>577357863210</v>
      </c>
      <c r="E63" s="18">
        <v>21062010001138</v>
      </c>
      <c r="F63" s="17" t="s">
        <v>254</v>
      </c>
      <c r="G63" s="19" t="s">
        <v>427</v>
      </c>
      <c r="H63" s="17" t="s">
        <v>129</v>
      </c>
      <c r="I63" s="26">
        <f>VLOOKUP(C63,供应链!E:J,6,0)</f>
        <v>0.96</v>
      </c>
      <c r="J63" s="17">
        <f>VLOOKUP(C63,供应链!E:H,4,0)</f>
        <v>939</v>
      </c>
      <c r="K63" s="17">
        <f>VLOOKUP(C63,供应链!E:K,7,0)</f>
        <v>4</v>
      </c>
      <c r="L63" s="18">
        <f>VLOOKUP(C63,供应链!E:I,5,0)</f>
        <v>38.044799444348</v>
      </c>
      <c r="M63" s="27">
        <f t="shared" si="21"/>
        <v>0.0111508430071863</v>
      </c>
      <c r="N63" s="17">
        <v>1152</v>
      </c>
      <c r="O63" s="26">
        <v>0.0364583333333333</v>
      </c>
      <c r="P63" s="18">
        <v>36</v>
      </c>
      <c r="Q63" s="18">
        <v>5050.26</v>
      </c>
      <c r="R63" s="17">
        <v>139</v>
      </c>
      <c r="S63" s="17">
        <v>6010</v>
      </c>
      <c r="T63" s="17">
        <v>1440</v>
      </c>
      <c r="U63" s="26">
        <v>0.0375</v>
      </c>
      <c r="V63" s="18">
        <v>41</v>
      </c>
      <c r="W63" s="18">
        <v>5872.17</v>
      </c>
      <c r="X63" s="17">
        <v>139</v>
      </c>
      <c r="Y63" s="17">
        <v>5914</v>
      </c>
      <c r="Z63" s="17">
        <v>1396</v>
      </c>
      <c r="AA63" s="26">
        <v>0.0436962750716332</v>
      </c>
      <c r="AB63" s="18">
        <v>58</v>
      </c>
      <c r="AC63" s="18">
        <v>9334.31</v>
      </c>
      <c r="AD63" s="17">
        <v>139</v>
      </c>
      <c r="AE63" s="17">
        <v>5726</v>
      </c>
      <c r="AF63" s="17">
        <v>1467</v>
      </c>
      <c r="AG63" s="26">
        <v>0.0211315610088616</v>
      </c>
      <c r="AH63" s="18">
        <v>28</v>
      </c>
      <c r="AI63" s="18">
        <v>4017.94</v>
      </c>
      <c r="AJ63" s="17">
        <v>139</v>
      </c>
      <c r="AK63" s="17">
        <v>5666</v>
      </c>
      <c r="AL63" s="17">
        <v>1755</v>
      </c>
      <c r="AM63" s="26">
        <v>0.0176638176638177</v>
      </c>
      <c r="AN63" s="18">
        <v>28</v>
      </c>
      <c r="AO63" s="18">
        <v>3925.13</v>
      </c>
      <c r="AP63" s="17">
        <v>139</v>
      </c>
      <c r="AQ63" s="17">
        <v>5606</v>
      </c>
      <c r="AR63" s="17">
        <v>2199</v>
      </c>
      <c r="AS63" s="26">
        <v>0.0527512505684402</v>
      </c>
      <c r="AT63" s="18">
        <v>103</v>
      </c>
      <c r="AU63" s="18">
        <v>13870.97</v>
      </c>
      <c r="AV63" s="17">
        <v>139</v>
      </c>
      <c r="AW63" s="17">
        <v>5394</v>
      </c>
      <c r="AX63" s="17">
        <v>1828</v>
      </c>
      <c r="AY63" s="26">
        <v>0.0464989059080963</v>
      </c>
      <c r="AZ63" s="17">
        <v>73</v>
      </c>
      <c r="BA63" s="18">
        <v>9587.93</v>
      </c>
      <c r="BB63" s="17">
        <v>139</v>
      </c>
      <c r="BC63" s="17">
        <v>5260</v>
      </c>
      <c r="BD63" s="17">
        <v>1838</v>
      </c>
      <c r="BE63" s="32">
        <v>0.0413492927094668</v>
      </c>
      <c r="BF63" s="17">
        <v>72</v>
      </c>
      <c r="BG63" s="18">
        <v>9711.2</v>
      </c>
      <c r="BH63" s="17">
        <v>139</v>
      </c>
      <c r="BI63" s="17">
        <v>5064</v>
      </c>
      <c r="BJ63" s="17">
        <v>1663</v>
      </c>
      <c r="BK63" s="32">
        <v>0.0523150932050511</v>
      </c>
      <c r="BL63" s="18">
        <v>81</v>
      </c>
      <c r="BM63" s="18">
        <v>10726.65</v>
      </c>
      <c r="BN63" s="17">
        <v>139</v>
      </c>
      <c r="BO63" s="17">
        <v>4904</v>
      </c>
      <c r="BP63" s="17">
        <v>1637</v>
      </c>
      <c r="BQ63" s="32">
        <v>0.0580329871716555</v>
      </c>
      <c r="BR63" s="18">
        <v>83</v>
      </c>
      <c r="BS63" s="18">
        <v>10857.97</v>
      </c>
      <c r="BT63" s="17">
        <v>139</v>
      </c>
      <c r="BU63" s="18">
        <v>4800</v>
      </c>
      <c r="BV63" s="17">
        <v>1381</v>
      </c>
      <c r="BW63" s="32">
        <v>0.0354815351194786</v>
      </c>
      <c r="BX63" s="18">
        <v>42</v>
      </c>
      <c r="BY63" s="18">
        <v>6031.58</v>
      </c>
      <c r="BZ63" s="17">
        <v>139</v>
      </c>
      <c r="CA63" s="18">
        <v>4722</v>
      </c>
      <c r="CB63" s="18">
        <v>1128</v>
      </c>
      <c r="CC63" s="32">
        <v>0.0381205673758865</v>
      </c>
      <c r="CD63" s="18">
        <v>40</v>
      </c>
      <c r="CE63" s="18">
        <v>5740.6</v>
      </c>
      <c r="CF63" s="17">
        <v>139</v>
      </c>
      <c r="CG63" s="18">
        <v>4686</v>
      </c>
      <c r="CH63" s="33">
        <v>1062</v>
      </c>
      <c r="CI63" s="32">
        <v>0.0433145009416196</v>
      </c>
      <c r="CJ63" s="18">
        <v>42</v>
      </c>
      <c r="CK63" s="18">
        <v>6058.65</v>
      </c>
      <c r="CL63" s="17">
        <v>139</v>
      </c>
      <c r="CM63" s="18">
        <v>4598</v>
      </c>
      <c r="CN63" s="33">
        <v>925</v>
      </c>
      <c r="CO63" s="32">
        <v>0.0443243243243243</v>
      </c>
      <c r="CP63" s="17">
        <v>36</v>
      </c>
      <c r="CQ63" s="18">
        <v>5122.01</v>
      </c>
      <c r="CR63" s="17">
        <v>139</v>
      </c>
      <c r="CS63" s="17">
        <v>4658</v>
      </c>
      <c r="CT63" s="33">
        <v>927</v>
      </c>
      <c r="CU63" s="32">
        <v>0.0604099244875944</v>
      </c>
      <c r="CV63" s="17">
        <v>45</v>
      </c>
      <c r="CW63" s="18">
        <v>6660.68</v>
      </c>
      <c r="CX63" s="17">
        <v>139</v>
      </c>
      <c r="CY63" s="17">
        <v>4098</v>
      </c>
      <c r="CZ63" s="33">
        <v>927</v>
      </c>
      <c r="DA63" s="32">
        <v>0.0604099244875944</v>
      </c>
      <c r="DB63" s="18">
        <v>44</v>
      </c>
      <c r="DC63" s="18">
        <v>6244.64</v>
      </c>
      <c r="DD63" s="17">
        <v>139</v>
      </c>
      <c r="DE63" s="18">
        <v>4414</v>
      </c>
      <c r="DF63" s="33">
        <v>1023</v>
      </c>
      <c r="DG63" s="32">
        <v>0.0469208211143695</v>
      </c>
      <c r="DH63" s="18">
        <v>44</v>
      </c>
      <c r="DI63" s="18">
        <v>6220.23</v>
      </c>
      <c r="DJ63" s="17">
        <v>139</v>
      </c>
      <c r="DK63" s="18">
        <v>4414</v>
      </c>
      <c r="DL63" s="18">
        <v>1050</v>
      </c>
      <c r="DM63" s="26">
        <v>0.0342857142857143</v>
      </c>
      <c r="DN63" s="18">
        <v>36</v>
      </c>
      <c r="DO63" s="18">
        <v>5111.28</v>
      </c>
      <c r="DP63" s="17">
        <v>139</v>
      </c>
      <c r="DQ63" s="18">
        <v>3894</v>
      </c>
      <c r="DR63" s="18">
        <v>918</v>
      </c>
      <c r="DS63" s="26">
        <v>0.0392156862745098</v>
      </c>
      <c r="DT63" s="18">
        <v>33</v>
      </c>
      <c r="DU63" s="18">
        <v>4652.43</v>
      </c>
      <c r="DV63" s="17">
        <v>139</v>
      </c>
      <c r="DW63" s="18">
        <v>4408</v>
      </c>
      <c r="DX63" s="18"/>
      <c r="DY63" s="26"/>
      <c r="DZ63" s="18">
        <v>23</v>
      </c>
      <c r="EA63" s="18">
        <v>3289.78</v>
      </c>
      <c r="EB63" s="17">
        <v>139</v>
      </c>
      <c r="EC63" s="18">
        <v>4408</v>
      </c>
      <c r="ED63" s="18">
        <v>531</v>
      </c>
      <c r="EE63" s="26">
        <f t="shared" si="18"/>
        <v>0.0546139359698682</v>
      </c>
      <c r="EF63" s="17">
        <v>29</v>
      </c>
      <c r="EG63" s="18">
        <v>4093.82</v>
      </c>
      <c r="EH63" s="17">
        <v>139</v>
      </c>
      <c r="EI63" s="17">
        <v>4212</v>
      </c>
      <c r="EJ63" s="18">
        <v>531</v>
      </c>
      <c r="EK63" s="26">
        <f t="shared" si="19"/>
        <v>0.0508474576271186</v>
      </c>
      <c r="EL63" s="17">
        <v>27</v>
      </c>
      <c r="EM63" s="18">
        <v>3780.38</v>
      </c>
      <c r="EN63" s="17">
        <v>139</v>
      </c>
      <c r="EO63" s="17">
        <v>4212</v>
      </c>
      <c r="EP63" s="18">
        <v>531</v>
      </c>
      <c r="EQ63" s="26">
        <f t="shared" si="20"/>
        <v>0.032015065913371</v>
      </c>
      <c r="ER63" s="17">
        <v>17</v>
      </c>
      <c r="ES63" s="18">
        <v>2333.76</v>
      </c>
      <c r="ET63" s="17">
        <v>139</v>
      </c>
      <c r="EU63" s="17">
        <v>4212</v>
      </c>
      <c r="EV63" s="18">
        <v>3586</v>
      </c>
      <c r="EW63" s="26">
        <v>0.00808700501952036</v>
      </c>
      <c r="EX63" s="17">
        <v>28</v>
      </c>
      <c r="EY63" s="18">
        <v>3661.13</v>
      </c>
      <c r="EZ63" s="17">
        <v>139</v>
      </c>
      <c r="FA63" s="17">
        <v>4212</v>
      </c>
      <c r="FB63" s="18">
        <v>823</v>
      </c>
      <c r="FC63" s="26">
        <v>0.0255164034021871</v>
      </c>
      <c r="FD63" s="17">
        <v>19</v>
      </c>
      <c r="FE63" s="18">
        <v>2425.51</v>
      </c>
      <c r="FF63" s="17">
        <v>139</v>
      </c>
      <c r="FG63" s="17">
        <v>4174</v>
      </c>
      <c r="FH63" s="18">
        <v>683</v>
      </c>
      <c r="FI63" s="26">
        <v>0.0366032210834553</v>
      </c>
      <c r="FJ63" s="18">
        <v>22</v>
      </c>
      <c r="FK63" s="18">
        <v>2823.58</v>
      </c>
      <c r="FL63" s="17">
        <v>139</v>
      </c>
      <c r="FM63" s="17">
        <v>4132</v>
      </c>
      <c r="FN63" s="18">
        <v>560</v>
      </c>
      <c r="FO63" s="26">
        <v>0.0357142857142857</v>
      </c>
      <c r="FP63" s="18">
        <v>16</v>
      </c>
      <c r="FQ63" s="18">
        <v>2115.31</v>
      </c>
      <c r="FR63" s="17">
        <v>139</v>
      </c>
      <c r="FS63" s="17">
        <v>4102</v>
      </c>
      <c r="FT63" s="18">
        <v>725</v>
      </c>
      <c r="FU63" s="26">
        <v>0.0386206896551724</v>
      </c>
      <c r="FV63" s="18">
        <v>31</v>
      </c>
      <c r="FW63" s="18">
        <v>4068.7</v>
      </c>
      <c r="FX63" s="17">
        <v>139</v>
      </c>
      <c r="FY63" s="18">
        <v>4042</v>
      </c>
      <c r="FZ63" s="18">
        <v>937</v>
      </c>
      <c r="GA63" s="26">
        <v>0.048025613660619</v>
      </c>
      <c r="GB63" s="18">
        <v>44</v>
      </c>
      <c r="GC63" s="18">
        <v>5739.52</v>
      </c>
      <c r="GD63" s="17">
        <v>139</v>
      </c>
      <c r="GE63" s="18">
        <v>3954</v>
      </c>
      <c r="GF63" s="18">
        <v>978</v>
      </c>
      <c r="GG63" s="26">
        <v>0.0408997955010225</v>
      </c>
      <c r="GH63" s="17">
        <v>39</v>
      </c>
      <c r="GI63" s="18">
        <v>4990.7</v>
      </c>
      <c r="GJ63" s="17">
        <v>139</v>
      </c>
      <c r="GK63" s="18">
        <v>3876</v>
      </c>
      <c r="GL63" s="18"/>
      <c r="GM63" s="26"/>
      <c r="GN63" s="17">
        <v>31</v>
      </c>
      <c r="GO63" s="18">
        <v>3989.84</v>
      </c>
      <c r="GP63" s="17">
        <v>139</v>
      </c>
      <c r="GQ63" s="17">
        <v>3816</v>
      </c>
      <c r="GR63" s="17"/>
      <c r="GS63" s="17"/>
      <c r="GT63" s="17"/>
      <c r="GU63" s="17"/>
      <c r="GV63" s="17"/>
      <c r="GW63" s="17"/>
      <c r="GX63" s="17"/>
      <c r="GY63" s="17"/>
      <c r="GZ63" s="17"/>
      <c r="HA63" s="16"/>
      <c r="HB63" s="16"/>
      <c r="HC63" s="16"/>
      <c r="HD63" s="16"/>
      <c r="HE63" s="41"/>
      <c r="HF63" s="41"/>
      <c r="HG63" s="41"/>
      <c r="HH63" s="41"/>
      <c r="HI63" s="18"/>
      <c r="HJ63" s="41"/>
      <c r="HK63" s="41"/>
      <c r="HL63" s="41"/>
      <c r="HM63" s="18"/>
      <c r="HN63" s="18"/>
      <c r="HO63" s="18"/>
      <c r="HP63" s="18"/>
      <c r="HQ63" s="18">
        <f t="shared" si="22"/>
        <v>1291</v>
      </c>
      <c r="HR63" s="18">
        <f t="shared" si="23"/>
        <v>178108.66</v>
      </c>
      <c r="HS63" s="18">
        <f t="shared" si="24"/>
        <v>1291</v>
      </c>
      <c r="HT63" s="18">
        <f t="shared" si="25"/>
        <v>178108.66</v>
      </c>
      <c r="HU63" s="145"/>
      <c r="HV63" s="146"/>
    </row>
    <row r="64" ht="16.5" spans="1:230">
      <c r="A64" s="16"/>
      <c r="B64" s="17" t="s">
        <v>45</v>
      </c>
      <c r="C64" s="18">
        <v>6939962764436</v>
      </c>
      <c r="D64" s="18">
        <v>607874560274</v>
      </c>
      <c r="E64" s="18">
        <v>21062010001418</v>
      </c>
      <c r="F64" s="17" t="s">
        <v>257</v>
      </c>
      <c r="G64" s="19"/>
      <c r="H64" s="17" t="s">
        <v>288</v>
      </c>
      <c r="I64" s="26">
        <f>VLOOKUP(C64,供应链!E:J,6,0)</f>
        <v>0.92</v>
      </c>
      <c r="J64" s="17">
        <f>VLOOKUP(C64,供应链!E:H,4,0)</f>
        <v>447</v>
      </c>
      <c r="K64" s="17">
        <f>VLOOKUP(C64,供应链!E:K,7,0)</f>
        <v>0</v>
      </c>
      <c r="L64" s="18">
        <f>VLOOKUP(C64,供应链!E:I,5,0)</f>
        <v>74.2759930368729</v>
      </c>
      <c r="M64" s="27">
        <f t="shared" si="21"/>
        <v>0.00174474847982311</v>
      </c>
      <c r="N64" s="17">
        <v>158</v>
      </c>
      <c r="O64" s="26">
        <v>0.0253164556962025</v>
      </c>
      <c r="P64" s="18">
        <v>3</v>
      </c>
      <c r="Q64" s="18">
        <v>617</v>
      </c>
      <c r="R64" s="17">
        <v>209</v>
      </c>
      <c r="S64" s="17">
        <v>365</v>
      </c>
      <c r="T64" s="17">
        <v>249</v>
      </c>
      <c r="U64" s="26">
        <v>0.036144578313253</v>
      </c>
      <c r="V64" s="18">
        <v>8</v>
      </c>
      <c r="W64" s="18">
        <v>1577.75</v>
      </c>
      <c r="X64" s="17">
        <v>209</v>
      </c>
      <c r="Y64" s="17">
        <v>357</v>
      </c>
      <c r="Z64" s="17">
        <v>395</v>
      </c>
      <c r="AA64" s="26">
        <v>0.030379746835443</v>
      </c>
      <c r="AB64" s="18">
        <v>12</v>
      </c>
      <c r="AC64" s="18">
        <v>2350.36</v>
      </c>
      <c r="AD64" s="17">
        <v>209</v>
      </c>
      <c r="AE64" s="17">
        <v>344</v>
      </c>
      <c r="AF64" s="17">
        <v>404</v>
      </c>
      <c r="AG64" s="26">
        <v>0.0123762376237624</v>
      </c>
      <c r="AH64" s="18">
        <v>5</v>
      </c>
      <c r="AI64" s="18">
        <v>1095</v>
      </c>
      <c r="AJ64" s="17">
        <v>209</v>
      </c>
      <c r="AK64" s="17">
        <v>351</v>
      </c>
      <c r="AL64" s="17">
        <v>478</v>
      </c>
      <c r="AM64" s="26">
        <v>0.0104602510460251</v>
      </c>
      <c r="AN64" s="18">
        <v>5</v>
      </c>
      <c r="AO64" s="18">
        <v>1021.34</v>
      </c>
      <c r="AP64" s="17">
        <v>209</v>
      </c>
      <c r="AQ64" s="17">
        <v>782</v>
      </c>
      <c r="AR64" s="17">
        <v>509</v>
      </c>
      <c r="AS64" s="26">
        <v>0.037328094302554</v>
      </c>
      <c r="AT64" s="18">
        <v>18</v>
      </c>
      <c r="AU64" s="18">
        <v>3511.95</v>
      </c>
      <c r="AV64" s="17">
        <v>209</v>
      </c>
      <c r="AW64" s="17">
        <v>760</v>
      </c>
      <c r="AX64" s="17">
        <v>426</v>
      </c>
      <c r="AY64" s="26">
        <v>0.0211267605633803</v>
      </c>
      <c r="AZ64" s="17">
        <v>5</v>
      </c>
      <c r="BA64" s="18">
        <v>963.87</v>
      </c>
      <c r="BB64" s="17">
        <v>209</v>
      </c>
      <c r="BC64" s="17">
        <v>753</v>
      </c>
      <c r="BD64" s="17">
        <v>391</v>
      </c>
      <c r="BE64" s="32">
        <v>0.0230179028132992</v>
      </c>
      <c r="BF64" s="17">
        <v>8</v>
      </c>
      <c r="BG64" s="18">
        <v>1567</v>
      </c>
      <c r="BH64" s="17">
        <v>209</v>
      </c>
      <c r="BI64" s="17">
        <v>721</v>
      </c>
      <c r="BJ64" s="17">
        <v>432</v>
      </c>
      <c r="BK64" s="32">
        <v>0.0138888888888889</v>
      </c>
      <c r="BL64" s="18">
        <v>5</v>
      </c>
      <c r="BM64" s="18">
        <v>970</v>
      </c>
      <c r="BN64" s="17">
        <v>209</v>
      </c>
      <c r="BO64" s="17">
        <v>715</v>
      </c>
      <c r="BP64" s="17">
        <v>376</v>
      </c>
      <c r="BQ64" s="32">
        <v>0.0398936170212766</v>
      </c>
      <c r="BR64" s="18">
        <v>14</v>
      </c>
      <c r="BS64" s="18">
        <v>2721.6</v>
      </c>
      <c r="BT64" s="17">
        <v>209</v>
      </c>
      <c r="BU64" s="18">
        <v>701</v>
      </c>
      <c r="BV64" s="17">
        <v>314</v>
      </c>
      <c r="BW64" s="32">
        <v>0.0127388535031847</v>
      </c>
      <c r="BX64" s="18">
        <v>4</v>
      </c>
      <c r="BY64" s="18">
        <v>816</v>
      </c>
      <c r="BZ64" s="17">
        <v>209</v>
      </c>
      <c r="CA64" s="18">
        <v>697</v>
      </c>
      <c r="CB64" s="18">
        <v>285</v>
      </c>
      <c r="CC64" s="32">
        <v>0.0175438596491228</v>
      </c>
      <c r="CD64" s="18">
        <v>4</v>
      </c>
      <c r="CE64" s="18">
        <v>816</v>
      </c>
      <c r="CF64" s="17">
        <v>209</v>
      </c>
      <c r="CG64" s="18">
        <v>704</v>
      </c>
      <c r="CH64" s="33">
        <v>321</v>
      </c>
      <c r="CI64" s="32">
        <v>0.0280373831775701</v>
      </c>
      <c r="CJ64" s="18">
        <v>9</v>
      </c>
      <c r="CK64" s="18">
        <v>1755.85</v>
      </c>
      <c r="CL64" s="17">
        <v>209</v>
      </c>
      <c r="CM64" s="18">
        <v>695</v>
      </c>
      <c r="CN64" s="33">
        <v>319</v>
      </c>
      <c r="CO64" s="32">
        <v>0.0282131661442006</v>
      </c>
      <c r="CP64" s="17">
        <v>8</v>
      </c>
      <c r="CQ64" s="18">
        <v>1477</v>
      </c>
      <c r="CR64" s="17">
        <v>209</v>
      </c>
      <c r="CS64" s="17">
        <v>687</v>
      </c>
      <c r="CT64" s="33">
        <v>449</v>
      </c>
      <c r="CU64" s="32">
        <v>0.0244988864142539</v>
      </c>
      <c r="CV64" s="17">
        <v>9</v>
      </c>
      <c r="CW64" s="18">
        <v>1685.25</v>
      </c>
      <c r="CX64" s="17">
        <v>209</v>
      </c>
      <c r="CY64" s="17">
        <v>481</v>
      </c>
      <c r="CZ64" s="33">
        <v>449</v>
      </c>
      <c r="DA64" s="32">
        <v>0.0244988864142539</v>
      </c>
      <c r="DB64" s="18">
        <v>6</v>
      </c>
      <c r="DC64" s="18">
        <v>1209.38</v>
      </c>
      <c r="DD64" s="17">
        <v>209</v>
      </c>
      <c r="DE64" s="18">
        <v>658</v>
      </c>
      <c r="DF64" s="33">
        <v>306</v>
      </c>
      <c r="DG64" s="32">
        <v>0.0228758169934641</v>
      </c>
      <c r="DH64" s="18">
        <v>7</v>
      </c>
      <c r="DI64" s="18">
        <v>1397.96</v>
      </c>
      <c r="DJ64" s="17">
        <v>209</v>
      </c>
      <c r="DK64" s="18">
        <v>658</v>
      </c>
      <c r="DL64" s="18">
        <v>377</v>
      </c>
      <c r="DM64" s="26">
        <v>0.0371352785145889</v>
      </c>
      <c r="DN64" s="18">
        <v>14</v>
      </c>
      <c r="DO64" s="18">
        <v>2735.53</v>
      </c>
      <c r="DP64" s="17">
        <v>209</v>
      </c>
      <c r="DQ64" s="18">
        <v>606</v>
      </c>
      <c r="DR64" s="18">
        <v>434</v>
      </c>
      <c r="DS64" s="26">
        <v>0.0207373271889401</v>
      </c>
      <c r="DT64" s="18">
        <v>9</v>
      </c>
      <c r="DU64" s="18">
        <v>1810.64</v>
      </c>
      <c r="DV64" s="17">
        <v>209</v>
      </c>
      <c r="DW64" s="18">
        <v>642</v>
      </c>
      <c r="DX64" s="18"/>
      <c r="DY64" s="26"/>
      <c r="DZ64" s="18">
        <v>7</v>
      </c>
      <c r="EA64" s="18">
        <v>1433</v>
      </c>
      <c r="EB64" s="17">
        <v>209</v>
      </c>
      <c r="EC64" s="18">
        <v>635</v>
      </c>
      <c r="ED64" s="18">
        <v>267</v>
      </c>
      <c r="EE64" s="26">
        <f t="shared" si="18"/>
        <v>0.0262172284644195</v>
      </c>
      <c r="EF64" s="17">
        <v>7</v>
      </c>
      <c r="EG64" s="18">
        <v>1413</v>
      </c>
      <c r="EH64" s="17">
        <v>209</v>
      </c>
      <c r="EI64" s="17">
        <v>621</v>
      </c>
      <c r="EJ64" s="18">
        <v>267</v>
      </c>
      <c r="EK64" s="26">
        <f t="shared" si="19"/>
        <v>0.00749063670411985</v>
      </c>
      <c r="EL64" s="17">
        <v>2</v>
      </c>
      <c r="EM64" s="18">
        <v>398</v>
      </c>
      <c r="EN64" s="17">
        <v>209</v>
      </c>
      <c r="EO64" s="17">
        <v>621</v>
      </c>
      <c r="EP64" s="18">
        <v>267</v>
      </c>
      <c r="EQ64" s="26">
        <f t="shared" si="20"/>
        <v>0</v>
      </c>
      <c r="ER64" s="17">
        <v>0</v>
      </c>
      <c r="ES64" s="18">
        <v>0</v>
      </c>
      <c r="ET64" s="17">
        <v>209</v>
      </c>
      <c r="EU64" s="17">
        <v>621</v>
      </c>
      <c r="EV64" s="18">
        <v>984</v>
      </c>
      <c r="EW64" s="26">
        <v>0.00609756097560976</v>
      </c>
      <c r="EX64" s="17">
        <v>5</v>
      </c>
      <c r="EY64" s="18">
        <v>985</v>
      </c>
      <c r="EZ64" s="17">
        <v>209</v>
      </c>
      <c r="FA64" s="17">
        <v>621</v>
      </c>
      <c r="FB64" s="18">
        <v>385</v>
      </c>
      <c r="FC64" s="26">
        <v>0.0155844155844156</v>
      </c>
      <c r="FD64" s="17">
        <v>4</v>
      </c>
      <c r="FE64" s="18">
        <v>776</v>
      </c>
      <c r="FF64" s="17">
        <v>209</v>
      </c>
      <c r="FG64" s="17">
        <v>617</v>
      </c>
      <c r="FH64" s="18">
        <v>352</v>
      </c>
      <c r="FI64" s="26">
        <v>0.0198863636363636</v>
      </c>
      <c r="FJ64" s="18">
        <v>6</v>
      </c>
      <c r="FK64" s="18">
        <v>1253.27</v>
      </c>
      <c r="FL64" s="17">
        <v>209</v>
      </c>
      <c r="FM64" s="17">
        <v>611</v>
      </c>
      <c r="FN64" s="18">
        <v>321</v>
      </c>
      <c r="FO64" s="26">
        <v>0.0218068535825545</v>
      </c>
      <c r="FP64" s="18">
        <v>6</v>
      </c>
      <c r="FQ64" s="18">
        <v>1196.44</v>
      </c>
      <c r="FR64" s="17">
        <v>209</v>
      </c>
      <c r="FS64" s="17">
        <v>605</v>
      </c>
      <c r="FT64" s="18">
        <v>417</v>
      </c>
      <c r="FU64" s="26">
        <v>0.00719424460431655</v>
      </c>
      <c r="FV64" s="18">
        <v>3</v>
      </c>
      <c r="FW64" s="18">
        <v>607</v>
      </c>
      <c r="FX64" s="17">
        <v>209</v>
      </c>
      <c r="FY64" s="18">
        <v>603</v>
      </c>
      <c r="FZ64" s="18">
        <v>682</v>
      </c>
      <c r="GA64" s="26">
        <v>0.00586510263929619</v>
      </c>
      <c r="GB64" s="18">
        <v>3</v>
      </c>
      <c r="GC64" s="18">
        <v>599.17</v>
      </c>
      <c r="GD64" s="17">
        <v>209</v>
      </c>
      <c r="GE64" s="18">
        <v>599</v>
      </c>
      <c r="GF64" s="18">
        <v>660</v>
      </c>
      <c r="GG64" s="26">
        <v>0.00303030303030303</v>
      </c>
      <c r="GH64" s="17">
        <v>2</v>
      </c>
      <c r="GI64" s="18">
        <v>418</v>
      </c>
      <c r="GJ64" s="17">
        <v>209</v>
      </c>
      <c r="GK64" s="18">
        <v>597</v>
      </c>
      <c r="GL64" s="18"/>
      <c r="GM64" s="26"/>
      <c r="GN64" s="17">
        <v>4</v>
      </c>
      <c r="GO64" s="18">
        <v>800.97</v>
      </c>
      <c r="GP64" s="17">
        <v>209</v>
      </c>
      <c r="GQ64" s="17">
        <v>593</v>
      </c>
      <c r="GR64" s="17"/>
      <c r="GS64" s="17"/>
      <c r="GT64" s="17"/>
      <c r="GU64" s="17"/>
      <c r="GV64" s="17"/>
      <c r="GW64" s="17"/>
      <c r="GX64" s="17"/>
      <c r="GY64" s="17"/>
      <c r="GZ64" s="17"/>
      <c r="HA64" s="16"/>
      <c r="HB64" s="16"/>
      <c r="HC64" s="16"/>
      <c r="HD64" s="16"/>
      <c r="HE64" s="41"/>
      <c r="HF64" s="41"/>
      <c r="HG64" s="41"/>
      <c r="HH64" s="41"/>
      <c r="HI64" s="18"/>
      <c r="HJ64" s="41"/>
      <c r="HK64" s="41"/>
      <c r="HL64" s="41"/>
      <c r="HM64" s="18"/>
      <c r="HN64" s="18"/>
      <c r="HO64" s="18"/>
      <c r="HP64" s="18"/>
      <c r="HQ64" s="18">
        <f t="shared" si="22"/>
        <v>202</v>
      </c>
      <c r="HR64" s="18">
        <f t="shared" si="23"/>
        <v>39979.33</v>
      </c>
      <c r="HS64" s="18">
        <f t="shared" si="24"/>
        <v>202</v>
      </c>
      <c r="HT64" s="18">
        <f t="shared" si="25"/>
        <v>39979.33</v>
      </c>
      <c r="HU64" s="145"/>
      <c r="HV64" s="146"/>
    </row>
    <row r="65" ht="16.5" spans="1:230">
      <c r="A65" s="16" t="s">
        <v>126</v>
      </c>
      <c r="B65" s="17" t="s">
        <v>47</v>
      </c>
      <c r="C65" s="18">
        <v>6939962752488</v>
      </c>
      <c r="D65" s="18">
        <v>564795397419</v>
      </c>
      <c r="E65" s="18">
        <v>21062010000617</v>
      </c>
      <c r="F65" s="17" t="s">
        <v>259</v>
      </c>
      <c r="G65" s="19" t="s">
        <v>428</v>
      </c>
      <c r="H65" s="17" t="s">
        <v>129</v>
      </c>
      <c r="I65" s="26">
        <f>VLOOKUP(C65,供应链!E:J,6,0)</f>
        <v>1.04166666666667</v>
      </c>
      <c r="J65" s="17">
        <f>VLOOKUP(C65,供应链!E:H,4,0)</f>
        <v>573</v>
      </c>
      <c r="K65" s="17">
        <f>VLOOKUP(C65,供应链!E:K,7,0)</f>
        <v>8</v>
      </c>
      <c r="L65" s="18">
        <f>VLOOKUP(C65,供应链!E:I,5,0)</f>
        <v>37.8036626385947</v>
      </c>
      <c r="M65" s="27">
        <f t="shared" si="21"/>
        <v>0.0316818684355998</v>
      </c>
      <c r="N65" s="17">
        <v>2036</v>
      </c>
      <c r="O65" s="26">
        <v>0.0343811394891945</v>
      </c>
      <c r="P65" s="18">
        <v>62</v>
      </c>
      <c r="Q65" s="18">
        <v>7781.7</v>
      </c>
      <c r="R65" s="17">
        <v>139</v>
      </c>
      <c r="S65" s="17">
        <v>5840</v>
      </c>
      <c r="T65" s="17">
        <v>2567</v>
      </c>
      <c r="U65" s="26">
        <v>0.0315543435917413</v>
      </c>
      <c r="V65" s="18">
        <v>64</v>
      </c>
      <c r="W65" s="18">
        <v>8951.52</v>
      </c>
      <c r="X65" s="17">
        <v>139</v>
      </c>
      <c r="Y65" s="17">
        <v>5872</v>
      </c>
      <c r="Z65" s="17">
        <v>2214</v>
      </c>
      <c r="AA65" s="26">
        <v>0.035230352303523</v>
      </c>
      <c r="AB65" s="18">
        <v>69</v>
      </c>
      <c r="AC65" s="18">
        <v>10003.57</v>
      </c>
      <c r="AD65" s="17">
        <v>139</v>
      </c>
      <c r="AE65" s="17">
        <v>5998</v>
      </c>
      <c r="AF65" s="17">
        <v>2093</v>
      </c>
      <c r="AG65" s="26">
        <v>0.0253225035833731</v>
      </c>
      <c r="AH65" s="18">
        <v>40</v>
      </c>
      <c r="AI65" s="18">
        <v>5752.37</v>
      </c>
      <c r="AJ65" s="17">
        <v>139</v>
      </c>
      <c r="AK65" s="17">
        <v>6084</v>
      </c>
      <c r="AL65" s="17">
        <v>4206</v>
      </c>
      <c r="AM65" s="26">
        <v>0.0135520684736091</v>
      </c>
      <c r="AN65" s="18">
        <v>46</v>
      </c>
      <c r="AO65" s="18">
        <v>6500.94</v>
      </c>
      <c r="AP65" s="17">
        <v>139</v>
      </c>
      <c r="AQ65" s="17">
        <v>6095</v>
      </c>
      <c r="AR65" s="17">
        <v>2591</v>
      </c>
      <c r="AS65" s="26">
        <v>0.0598224623697414</v>
      </c>
      <c r="AT65" s="18">
        <v>141</v>
      </c>
      <c r="AU65" s="18">
        <v>17975.7</v>
      </c>
      <c r="AV65" s="17">
        <v>139</v>
      </c>
      <c r="AW65" s="17">
        <v>6051</v>
      </c>
      <c r="AX65" s="17">
        <v>2188</v>
      </c>
      <c r="AY65" s="26">
        <v>0.0429616087751371</v>
      </c>
      <c r="AZ65" s="17">
        <v>83</v>
      </c>
      <c r="BA65" s="18">
        <v>10314.78</v>
      </c>
      <c r="BB65" s="17">
        <v>139</v>
      </c>
      <c r="BC65" s="17">
        <v>6086</v>
      </c>
      <c r="BD65" s="17">
        <v>1893</v>
      </c>
      <c r="BE65" s="32">
        <v>0.045958795562599</v>
      </c>
      <c r="BF65" s="17">
        <v>80</v>
      </c>
      <c r="BG65" s="18">
        <v>10365.21</v>
      </c>
      <c r="BH65" s="17">
        <v>139</v>
      </c>
      <c r="BI65" s="17">
        <v>6157</v>
      </c>
      <c r="BJ65" s="17">
        <v>1803</v>
      </c>
      <c r="BK65" s="32">
        <v>0.0438158624514698</v>
      </c>
      <c r="BL65" s="18">
        <v>71</v>
      </c>
      <c r="BM65" s="18">
        <v>9235.92</v>
      </c>
      <c r="BN65" s="17">
        <v>139</v>
      </c>
      <c r="BO65" s="17">
        <v>6148</v>
      </c>
      <c r="BP65" s="17">
        <v>2033</v>
      </c>
      <c r="BQ65" s="32">
        <v>0.0506640432857846</v>
      </c>
      <c r="BR65" s="18">
        <v>93</v>
      </c>
      <c r="BS65" s="18">
        <v>11906.11</v>
      </c>
      <c r="BT65" s="17">
        <v>139</v>
      </c>
      <c r="BU65" s="18">
        <v>6067</v>
      </c>
      <c r="BV65" s="17">
        <v>2422</v>
      </c>
      <c r="BW65" s="32">
        <v>0.0421139554087531</v>
      </c>
      <c r="BX65" s="18">
        <v>95</v>
      </c>
      <c r="BY65" s="18">
        <v>13063.51</v>
      </c>
      <c r="BZ65" s="17">
        <v>139</v>
      </c>
      <c r="CA65" s="18">
        <v>5975</v>
      </c>
      <c r="CB65" s="18">
        <v>2261</v>
      </c>
      <c r="CC65" s="32">
        <v>0.0495356037151703</v>
      </c>
      <c r="CD65" s="18">
        <v>101</v>
      </c>
      <c r="CE65" s="18">
        <v>14086.5</v>
      </c>
      <c r="CF65" s="17">
        <v>139</v>
      </c>
      <c r="CG65" s="18">
        <v>5932</v>
      </c>
      <c r="CH65" s="33">
        <v>1689</v>
      </c>
      <c r="CI65" s="32">
        <v>0.0532859680284192</v>
      </c>
      <c r="CJ65" s="18">
        <v>86</v>
      </c>
      <c r="CK65" s="18">
        <v>11940.58</v>
      </c>
      <c r="CL65" s="17">
        <v>139</v>
      </c>
      <c r="CM65" s="18">
        <v>5849</v>
      </c>
      <c r="CN65" s="33">
        <v>1602</v>
      </c>
      <c r="CO65" s="32">
        <v>0.0461922596754057</v>
      </c>
      <c r="CP65" s="17">
        <v>62</v>
      </c>
      <c r="CQ65" s="18">
        <v>8517.05</v>
      </c>
      <c r="CR65" s="17">
        <v>139</v>
      </c>
      <c r="CS65" s="17">
        <v>5811</v>
      </c>
      <c r="CT65" s="33">
        <v>1783</v>
      </c>
      <c r="CU65" s="32">
        <v>0.0521592821088054</v>
      </c>
      <c r="CV65" s="17">
        <v>86</v>
      </c>
      <c r="CW65" s="18">
        <v>11728.61</v>
      </c>
      <c r="CX65" s="17">
        <v>139</v>
      </c>
      <c r="CY65" s="17">
        <v>5287</v>
      </c>
      <c r="CZ65" s="33">
        <v>1783</v>
      </c>
      <c r="DA65" s="32">
        <v>0.0521592821088054</v>
      </c>
      <c r="DB65" s="18">
        <v>83</v>
      </c>
      <c r="DC65" s="18">
        <v>11366.16</v>
      </c>
      <c r="DD65" s="17">
        <v>139</v>
      </c>
      <c r="DE65" s="18">
        <v>5555</v>
      </c>
      <c r="DF65" s="33">
        <v>1837</v>
      </c>
      <c r="DG65" s="32">
        <v>0.0468154599891127</v>
      </c>
      <c r="DH65" s="18">
        <v>74</v>
      </c>
      <c r="DI65" s="18">
        <v>10114.45</v>
      </c>
      <c r="DJ65" s="17">
        <v>139</v>
      </c>
      <c r="DK65" s="18">
        <v>5555</v>
      </c>
      <c r="DL65" s="18">
        <v>1911</v>
      </c>
      <c r="DM65" s="26">
        <v>0.0491889063317635</v>
      </c>
      <c r="DN65" s="18">
        <v>86</v>
      </c>
      <c r="DO65" s="18">
        <v>11742.23</v>
      </c>
      <c r="DP65" s="17">
        <v>139</v>
      </c>
      <c r="DQ65" s="18">
        <v>4622</v>
      </c>
      <c r="DR65" s="18">
        <v>1993</v>
      </c>
      <c r="DS65" s="26">
        <v>0.0622177621675866</v>
      </c>
      <c r="DT65" s="18">
        <v>107</v>
      </c>
      <c r="DU65" s="18">
        <v>14753.81</v>
      </c>
      <c r="DV65" s="17">
        <v>139</v>
      </c>
      <c r="DW65" s="18">
        <v>5301</v>
      </c>
      <c r="DX65" s="18"/>
      <c r="DY65" s="26"/>
      <c r="DZ65" s="18">
        <v>54</v>
      </c>
      <c r="EA65" s="18">
        <v>8164.41</v>
      </c>
      <c r="EB65" s="17">
        <v>139</v>
      </c>
      <c r="EC65" s="18">
        <v>5250</v>
      </c>
      <c r="ED65" s="18">
        <v>971</v>
      </c>
      <c r="EE65" s="26">
        <f t="shared" si="18"/>
        <v>0.0442842430484037</v>
      </c>
      <c r="EF65" s="17">
        <v>43</v>
      </c>
      <c r="EG65" s="18">
        <v>6397.45</v>
      </c>
      <c r="EH65" s="17">
        <v>139</v>
      </c>
      <c r="EI65" s="17">
        <v>3693</v>
      </c>
      <c r="EJ65" s="18">
        <v>971</v>
      </c>
      <c r="EK65" s="26">
        <f t="shared" si="19"/>
        <v>0.00205973223480947</v>
      </c>
      <c r="EL65" s="17">
        <v>2</v>
      </c>
      <c r="EM65" s="18">
        <v>328</v>
      </c>
      <c r="EN65" s="17">
        <v>139</v>
      </c>
      <c r="EO65" s="17">
        <v>3693</v>
      </c>
      <c r="EP65" s="18">
        <v>971</v>
      </c>
      <c r="EQ65" s="26">
        <f t="shared" si="20"/>
        <v>0.0123583934088568</v>
      </c>
      <c r="ER65" s="17">
        <v>12</v>
      </c>
      <c r="ES65" s="18">
        <v>1723.3</v>
      </c>
      <c r="ET65" s="17">
        <v>139</v>
      </c>
      <c r="EU65" s="17">
        <v>3693</v>
      </c>
      <c r="EV65" s="18">
        <v>5172</v>
      </c>
      <c r="EW65" s="26">
        <v>0.325792730085073</v>
      </c>
      <c r="EX65" s="17">
        <v>1648</v>
      </c>
      <c r="EY65" s="18">
        <v>278508.26</v>
      </c>
      <c r="EZ65" s="17">
        <v>169</v>
      </c>
      <c r="FA65" s="17">
        <v>3693</v>
      </c>
      <c r="FB65" s="18">
        <v>1414</v>
      </c>
      <c r="FC65" s="26">
        <v>0.272277227722772</v>
      </c>
      <c r="FD65" s="17">
        <v>31</v>
      </c>
      <c r="FE65" s="18">
        <v>4173.78</v>
      </c>
      <c r="FF65" s="17">
        <v>139</v>
      </c>
      <c r="FG65" s="17">
        <v>3316</v>
      </c>
      <c r="FH65" s="18">
        <v>1309</v>
      </c>
      <c r="FI65" s="26">
        <v>0.0160427807486631</v>
      </c>
      <c r="FJ65" s="18">
        <v>16</v>
      </c>
      <c r="FK65" s="18">
        <v>2170.06</v>
      </c>
      <c r="FL65" s="17">
        <v>139</v>
      </c>
      <c r="FM65" s="17">
        <v>3314</v>
      </c>
      <c r="FN65" s="18">
        <v>1327</v>
      </c>
      <c r="FO65" s="26">
        <v>0.0226073850791258</v>
      </c>
      <c r="FP65" s="18">
        <v>24</v>
      </c>
      <c r="FQ65" s="18">
        <v>3208.17</v>
      </c>
      <c r="FR65" s="17">
        <v>139</v>
      </c>
      <c r="FS65" s="17">
        <v>3298</v>
      </c>
      <c r="FT65" s="18">
        <v>1448</v>
      </c>
      <c r="FU65" s="26">
        <v>0.0428176795580111</v>
      </c>
      <c r="FV65" s="18">
        <v>46</v>
      </c>
      <c r="FW65" s="18">
        <v>6114.62</v>
      </c>
      <c r="FX65" s="17">
        <v>139</v>
      </c>
      <c r="FY65" s="18">
        <v>3251</v>
      </c>
      <c r="FZ65" s="18">
        <v>1738</v>
      </c>
      <c r="GA65" s="26">
        <v>0.071921749136939</v>
      </c>
      <c r="GB65" s="18">
        <v>86</v>
      </c>
      <c r="GC65" s="18">
        <v>11309.12</v>
      </c>
      <c r="GD65" s="17">
        <v>139</v>
      </c>
      <c r="GE65" s="18">
        <v>3173</v>
      </c>
      <c r="GF65" s="18">
        <v>1752</v>
      </c>
      <c r="GG65" s="26">
        <v>0.0690639269406393</v>
      </c>
      <c r="GH65" s="17">
        <v>94</v>
      </c>
      <c r="GI65" s="18">
        <v>12418.44</v>
      </c>
      <c r="GJ65" s="17">
        <v>139</v>
      </c>
      <c r="GK65" s="18">
        <v>3078</v>
      </c>
      <c r="GL65" s="18"/>
      <c r="GM65" s="26"/>
      <c r="GN65" s="17">
        <v>83</v>
      </c>
      <c r="GO65" s="18">
        <v>10966.61</v>
      </c>
      <c r="GP65" s="17">
        <v>139</v>
      </c>
      <c r="GQ65" s="17">
        <v>3007</v>
      </c>
      <c r="GR65" s="17"/>
      <c r="GS65" s="17"/>
      <c r="GT65" s="17"/>
      <c r="GU65" s="17"/>
      <c r="GV65" s="17"/>
      <c r="GW65" s="17"/>
      <c r="GX65" s="17"/>
      <c r="GY65" s="17"/>
      <c r="GZ65" s="17"/>
      <c r="HA65" s="18"/>
      <c r="HB65" s="41"/>
      <c r="HC65" s="41"/>
      <c r="HD65" s="41"/>
      <c r="HE65" s="41"/>
      <c r="HF65" s="41"/>
      <c r="HG65" s="41"/>
      <c r="HH65" s="41"/>
      <c r="HI65" s="18"/>
      <c r="HJ65" s="41"/>
      <c r="HK65" s="41"/>
      <c r="HL65" s="41"/>
      <c r="HM65" s="18"/>
      <c r="HN65" s="18"/>
      <c r="HO65" s="18"/>
      <c r="HP65" s="18"/>
      <c r="HQ65" s="18">
        <f t="shared" ref="HQ65:HQ72" si="26">P65+V65+AB65+AH65+AN65+AT65+AZ65+BF65+BL65+BR65+BX65+CD65+CJ65+CP65+CV65+DB65+DH65+DN65+DT65+DZ65+EF65+EL65+ER65+EX65+FD65+FJ65+FP65+FV65+GB65+GH65+GN65</f>
        <v>3668</v>
      </c>
      <c r="HR65" s="18">
        <f t="shared" ref="HR65:HR72" si="27">Q65+W65+AC65+AI65+AO65+AU65+BA65+BG65+BM65+BS65+BY65+CE65+CK65+CQ65+CW65+DC65+DI65+DO65+DU65+EA65+EG65+EM65+ES65+EY65+FE65+FK65+FQ65+FW65+GC65+GI65+GO65</f>
        <v>551582.94</v>
      </c>
      <c r="HS65" s="18">
        <f t="shared" ref="HS65:HS72" si="28">GU65+GW65+GY65+HA65+HC65+HE65+HQ65+HG65+HI65+HK65+HM65+GS65</f>
        <v>3668</v>
      </c>
      <c r="HT65" s="18">
        <f t="shared" ref="HT65:HT72" si="29">GV65+GX65+GZ65+HB65+HR65+HD65+HF65+HH65+HJ65+HL65+HN65+GT65</f>
        <v>551582.94</v>
      </c>
      <c r="HU65" s="145"/>
      <c r="HV65" s="146"/>
    </row>
    <row r="66" ht="16.5" spans="1:230">
      <c r="A66" s="16" t="s">
        <v>133</v>
      </c>
      <c r="B66" s="17" t="s">
        <v>47</v>
      </c>
      <c r="C66" s="18">
        <v>6939962760575</v>
      </c>
      <c r="D66" s="18">
        <v>576113464641</v>
      </c>
      <c r="E66" s="18">
        <v>21062010001018</v>
      </c>
      <c r="F66" s="17" t="s">
        <v>261</v>
      </c>
      <c r="G66" s="19" t="s">
        <v>429</v>
      </c>
      <c r="H66" s="17" t="s">
        <v>129</v>
      </c>
      <c r="I66" s="26">
        <f>VLOOKUP(C66,供应链!E:J,6,0)</f>
        <v>0.0416666666666667</v>
      </c>
      <c r="J66" s="17">
        <f>VLOOKUP(C66,供应链!E:H,4,0)</f>
        <v>4</v>
      </c>
      <c r="K66" s="17">
        <f>VLOOKUP(C66,供应链!E:K,7,0)</f>
        <v>1</v>
      </c>
      <c r="L66" s="18" t="str">
        <f>VLOOKUP(C66,供应链!E:I,5,0)</f>
        <v>-</v>
      </c>
      <c r="M66" s="27">
        <f t="shared" si="21"/>
        <v>0.00689262023217247</v>
      </c>
      <c r="N66" s="17">
        <v>1042</v>
      </c>
      <c r="O66" s="26">
        <v>0.0547024952015355</v>
      </c>
      <c r="P66" s="18">
        <v>54</v>
      </c>
      <c r="Q66" s="18">
        <v>5686.9</v>
      </c>
      <c r="R66" s="17">
        <v>149</v>
      </c>
      <c r="S66" s="17">
        <v>749</v>
      </c>
      <c r="T66" s="17">
        <v>1015</v>
      </c>
      <c r="U66" s="26">
        <v>0.038423645320197</v>
      </c>
      <c r="V66" s="18">
        <v>33</v>
      </c>
      <c r="W66" s="18">
        <v>3957.51</v>
      </c>
      <c r="X66" s="17">
        <v>149</v>
      </c>
      <c r="Y66" s="17">
        <v>716</v>
      </c>
      <c r="Z66" s="17">
        <v>977</v>
      </c>
      <c r="AA66" s="26">
        <v>0.0368474923234391</v>
      </c>
      <c r="AB66" s="18">
        <v>33</v>
      </c>
      <c r="AC66" s="18">
        <v>3853.52</v>
      </c>
      <c r="AD66" s="17">
        <v>149</v>
      </c>
      <c r="AE66" s="17">
        <v>717</v>
      </c>
      <c r="AF66" s="17">
        <v>1075</v>
      </c>
      <c r="AG66" s="26">
        <v>0.0251162790697674</v>
      </c>
      <c r="AH66" s="18">
        <v>25</v>
      </c>
      <c r="AI66" s="18">
        <v>3005.26</v>
      </c>
      <c r="AJ66" s="17">
        <v>149</v>
      </c>
      <c r="AK66" s="17">
        <v>708</v>
      </c>
      <c r="AL66" s="17">
        <v>1628</v>
      </c>
      <c r="AM66" s="26">
        <v>0.0116707616707617</v>
      </c>
      <c r="AN66" s="18">
        <v>16</v>
      </c>
      <c r="AO66" s="18">
        <v>1908.96</v>
      </c>
      <c r="AP66" s="17">
        <v>149</v>
      </c>
      <c r="AQ66" s="17">
        <v>703</v>
      </c>
      <c r="AR66" s="17">
        <v>1504</v>
      </c>
      <c r="AS66" s="26">
        <v>0.0259308510638298</v>
      </c>
      <c r="AT66" s="18">
        <v>35</v>
      </c>
      <c r="AU66" s="18">
        <v>4203.95</v>
      </c>
      <c r="AV66" s="17">
        <v>149</v>
      </c>
      <c r="AW66" s="17">
        <v>676</v>
      </c>
      <c r="AX66" s="17">
        <v>1086</v>
      </c>
      <c r="AY66" s="26">
        <v>0.0294659300184162</v>
      </c>
      <c r="AZ66" s="17">
        <v>27</v>
      </c>
      <c r="BA66" s="18">
        <v>3264.83</v>
      </c>
      <c r="BB66" s="17">
        <v>149</v>
      </c>
      <c r="BC66" s="17">
        <v>866</v>
      </c>
      <c r="BD66" s="17">
        <v>1102</v>
      </c>
      <c r="BE66" s="32">
        <v>0.0362976406533575</v>
      </c>
      <c r="BF66" s="17">
        <v>38</v>
      </c>
      <c r="BG66" s="18">
        <v>4609.35</v>
      </c>
      <c r="BH66" s="17">
        <v>149</v>
      </c>
      <c r="BI66" s="17">
        <v>860</v>
      </c>
      <c r="BJ66" s="17">
        <v>1101</v>
      </c>
      <c r="BK66" s="32">
        <v>0.0281562216167121</v>
      </c>
      <c r="BL66" s="18">
        <v>28</v>
      </c>
      <c r="BM66" s="18">
        <v>3416.92</v>
      </c>
      <c r="BN66" s="17">
        <v>149</v>
      </c>
      <c r="BO66" s="17">
        <v>831</v>
      </c>
      <c r="BP66" s="17">
        <v>1045</v>
      </c>
      <c r="BQ66" s="32">
        <v>0.0401913875598086</v>
      </c>
      <c r="BR66" s="18">
        <v>36</v>
      </c>
      <c r="BS66" s="18">
        <v>4365.95</v>
      </c>
      <c r="BT66" s="17">
        <v>149</v>
      </c>
      <c r="BU66" s="18">
        <v>794</v>
      </c>
      <c r="BV66" s="17">
        <v>1012</v>
      </c>
      <c r="BW66" s="32">
        <v>0.0286561264822134</v>
      </c>
      <c r="BX66" s="18">
        <v>29</v>
      </c>
      <c r="BY66" s="18">
        <v>3852.04</v>
      </c>
      <c r="BZ66" s="17">
        <v>149</v>
      </c>
      <c r="CA66" s="18">
        <v>766</v>
      </c>
      <c r="CB66" s="18">
        <v>989</v>
      </c>
      <c r="CC66" s="32">
        <v>0.0232558139534884</v>
      </c>
      <c r="CD66" s="18">
        <v>20</v>
      </c>
      <c r="CE66" s="18">
        <v>2627.5</v>
      </c>
      <c r="CF66" s="17">
        <v>149</v>
      </c>
      <c r="CG66" s="18">
        <v>737</v>
      </c>
      <c r="CH66" s="33">
        <v>874</v>
      </c>
      <c r="CI66" s="32">
        <v>0.0240274599542334</v>
      </c>
      <c r="CJ66" s="18">
        <v>19</v>
      </c>
      <c r="CK66" s="18">
        <v>2423.91</v>
      </c>
      <c r="CL66" s="17">
        <v>149</v>
      </c>
      <c r="CM66" s="18">
        <v>725</v>
      </c>
      <c r="CN66" s="33">
        <v>860</v>
      </c>
      <c r="CO66" s="32">
        <v>0.0325581395348837</v>
      </c>
      <c r="CP66" s="17">
        <v>26</v>
      </c>
      <c r="CQ66" s="18">
        <v>3286.23</v>
      </c>
      <c r="CR66" s="17">
        <v>149</v>
      </c>
      <c r="CS66" s="17">
        <v>700</v>
      </c>
      <c r="CT66" s="33">
        <v>864</v>
      </c>
      <c r="CU66" s="32">
        <v>0.0277777777777778</v>
      </c>
      <c r="CV66" s="17">
        <v>21</v>
      </c>
      <c r="CW66" s="18">
        <v>2637.02</v>
      </c>
      <c r="CX66" s="17">
        <v>149</v>
      </c>
      <c r="CY66" s="17">
        <v>582</v>
      </c>
      <c r="CZ66" s="33">
        <v>864</v>
      </c>
      <c r="DA66" s="32">
        <v>0.0277777777777778</v>
      </c>
      <c r="DB66" s="18">
        <v>26</v>
      </c>
      <c r="DC66" s="18">
        <v>3441.66</v>
      </c>
      <c r="DD66" s="17">
        <v>149</v>
      </c>
      <c r="DE66" s="18">
        <v>632</v>
      </c>
      <c r="DF66" s="33">
        <v>892</v>
      </c>
      <c r="DG66" s="32">
        <v>0.039237668161435</v>
      </c>
      <c r="DH66" s="18">
        <v>33</v>
      </c>
      <c r="DI66" s="18">
        <v>4234.25</v>
      </c>
      <c r="DJ66" s="17">
        <v>149</v>
      </c>
      <c r="DK66" s="18">
        <v>632</v>
      </c>
      <c r="DL66" s="18">
        <v>1046</v>
      </c>
      <c r="DM66" s="26">
        <v>0.0573613766730402</v>
      </c>
      <c r="DN66" s="18">
        <v>52</v>
      </c>
      <c r="DO66" s="18">
        <v>6631.55</v>
      </c>
      <c r="DP66" s="17">
        <v>149</v>
      </c>
      <c r="DQ66" s="18">
        <v>478</v>
      </c>
      <c r="DR66" s="18">
        <v>918</v>
      </c>
      <c r="DS66" s="26">
        <v>0.0326797385620915</v>
      </c>
      <c r="DT66" s="18">
        <v>26</v>
      </c>
      <c r="DU66" s="18">
        <v>3278.04</v>
      </c>
      <c r="DV66" s="17">
        <v>149</v>
      </c>
      <c r="DW66" s="18">
        <v>552</v>
      </c>
      <c r="DX66" s="18"/>
      <c r="DY66" s="26"/>
      <c r="DZ66" s="18">
        <v>18</v>
      </c>
      <c r="EA66" s="18">
        <v>2435.02</v>
      </c>
      <c r="EB66" s="17">
        <v>149</v>
      </c>
      <c r="EC66" s="18">
        <v>534</v>
      </c>
      <c r="ED66" s="18">
        <v>554</v>
      </c>
      <c r="EE66" s="26">
        <f t="shared" si="18"/>
        <v>0.0324909747292419</v>
      </c>
      <c r="EF66" s="17">
        <v>18</v>
      </c>
      <c r="EG66" s="18">
        <v>2452.79</v>
      </c>
      <c r="EH66" s="17">
        <v>149</v>
      </c>
      <c r="EI66" s="17">
        <v>453</v>
      </c>
      <c r="EJ66" s="18">
        <v>554</v>
      </c>
      <c r="EK66" s="26">
        <f t="shared" si="19"/>
        <v>0.0487364620938628</v>
      </c>
      <c r="EL66" s="17">
        <v>27</v>
      </c>
      <c r="EM66" s="18">
        <v>3675.09</v>
      </c>
      <c r="EN66" s="17">
        <v>149</v>
      </c>
      <c r="EO66" s="17">
        <v>453</v>
      </c>
      <c r="EP66" s="18">
        <v>554</v>
      </c>
      <c r="EQ66" s="26">
        <f t="shared" si="20"/>
        <v>0.0324909747292419</v>
      </c>
      <c r="ER66" s="17">
        <v>18</v>
      </c>
      <c r="ES66" s="18">
        <v>2436.89</v>
      </c>
      <c r="ET66" s="17">
        <v>149</v>
      </c>
      <c r="EU66" s="17">
        <v>453</v>
      </c>
      <c r="EV66" s="18">
        <v>1904</v>
      </c>
      <c r="EW66" s="26">
        <v>0.0136554621848739</v>
      </c>
      <c r="EX66" s="17">
        <v>23</v>
      </c>
      <c r="EY66" s="18">
        <v>2971.57</v>
      </c>
      <c r="EZ66" s="17">
        <v>149</v>
      </c>
      <c r="FA66" s="17">
        <v>453</v>
      </c>
      <c r="FB66" s="18">
        <v>930</v>
      </c>
      <c r="FC66" s="26">
        <v>0.0129032258064516</v>
      </c>
      <c r="FD66" s="17">
        <v>12</v>
      </c>
      <c r="FE66" s="18">
        <v>1481.38</v>
      </c>
      <c r="FF66" s="17">
        <v>149</v>
      </c>
      <c r="FG66" s="17">
        <v>444</v>
      </c>
      <c r="FH66" s="18">
        <v>1036</v>
      </c>
      <c r="FI66" s="26">
        <v>0.0231660231660232</v>
      </c>
      <c r="FJ66" s="18">
        <v>22</v>
      </c>
      <c r="FK66" s="18">
        <v>2766.41</v>
      </c>
      <c r="FL66" s="17">
        <v>149</v>
      </c>
      <c r="FM66" s="17">
        <v>424</v>
      </c>
      <c r="FN66" s="18">
        <v>1158</v>
      </c>
      <c r="FO66" s="26">
        <v>0.00949913644214162</v>
      </c>
      <c r="FP66" s="18">
        <v>11</v>
      </c>
      <c r="FQ66" s="18">
        <v>1437.31</v>
      </c>
      <c r="FR66" s="17">
        <v>149</v>
      </c>
      <c r="FS66" s="17">
        <v>414</v>
      </c>
      <c r="FT66" s="18">
        <v>1255</v>
      </c>
      <c r="FU66" s="26">
        <v>0.0143426294820717</v>
      </c>
      <c r="FV66" s="18">
        <v>18</v>
      </c>
      <c r="FW66" s="18">
        <v>2261.26</v>
      </c>
      <c r="FX66" s="17">
        <v>149</v>
      </c>
      <c r="FY66" s="18">
        <v>400</v>
      </c>
      <c r="FZ66" s="18">
        <v>1442</v>
      </c>
      <c r="GA66" s="26">
        <v>0.0131761442441054</v>
      </c>
      <c r="GB66" s="18">
        <v>18</v>
      </c>
      <c r="GC66" s="18">
        <v>2271.58</v>
      </c>
      <c r="GD66" s="17">
        <v>149</v>
      </c>
      <c r="GE66" s="18">
        <v>383</v>
      </c>
      <c r="GF66" s="18">
        <v>1396</v>
      </c>
      <c r="GG66" s="26">
        <v>0.0136103151862464</v>
      </c>
      <c r="GH66" s="17">
        <v>18</v>
      </c>
      <c r="GI66" s="18">
        <v>2289.27</v>
      </c>
      <c r="GJ66" s="17">
        <v>149</v>
      </c>
      <c r="GK66" s="18">
        <v>366</v>
      </c>
      <c r="GL66" s="18"/>
      <c r="GM66" s="26"/>
      <c r="GN66" s="17">
        <v>18</v>
      </c>
      <c r="GO66" s="18">
        <v>2234.57</v>
      </c>
      <c r="GP66" s="17">
        <v>149</v>
      </c>
      <c r="GQ66" s="17">
        <v>350</v>
      </c>
      <c r="GR66" s="17"/>
      <c r="GS66" s="17"/>
      <c r="GT66" s="17"/>
      <c r="GU66" s="17"/>
      <c r="GV66" s="17"/>
      <c r="GW66" s="17"/>
      <c r="GX66" s="17"/>
      <c r="GY66" s="17"/>
      <c r="GZ66" s="17"/>
      <c r="HA66" s="16"/>
      <c r="HB66" s="16"/>
      <c r="HC66" s="16"/>
      <c r="HD66" s="16"/>
      <c r="HE66" s="41"/>
      <c r="HF66" s="41"/>
      <c r="HG66" s="41"/>
      <c r="HH66" s="41"/>
      <c r="HI66" s="18"/>
      <c r="HJ66" s="41"/>
      <c r="HK66" s="41"/>
      <c r="HL66" s="41"/>
      <c r="HM66" s="18"/>
      <c r="HN66" s="18"/>
      <c r="HO66" s="18"/>
      <c r="HP66" s="18"/>
      <c r="HQ66" s="18">
        <f t="shared" si="26"/>
        <v>798</v>
      </c>
      <c r="HR66" s="18">
        <f t="shared" si="27"/>
        <v>99398.49</v>
      </c>
      <c r="HS66" s="18">
        <f t="shared" si="28"/>
        <v>798</v>
      </c>
      <c r="HT66" s="18">
        <f t="shared" si="29"/>
        <v>99398.49</v>
      </c>
      <c r="HU66" s="145"/>
      <c r="HV66" s="146"/>
    </row>
    <row r="67" ht="16.5" spans="1:230">
      <c r="A67" s="16"/>
      <c r="B67" s="17" t="s">
        <v>47</v>
      </c>
      <c r="C67" s="18">
        <v>6939962761299</v>
      </c>
      <c r="D67" s="18">
        <v>598979546544</v>
      </c>
      <c r="E67" s="18">
        <v>21062010001158</v>
      </c>
      <c r="F67" s="17" t="s">
        <v>263</v>
      </c>
      <c r="G67" s="19"/>
      <c r="H67" s="17" t="s">
        <v>129</v>
      </c>
      <c r="I67" s="26">
        <f>VLOOKUP(C67,供应链!E:J,6,0)</f>
        <v>1</v>
      </c>
      <c r="J67" s="17">
        <f>VLOOKUP(C67,供应链!E:H,4,0)</f>
        <v>731</v>
      </c>
      <c r="K67" s="17">
        <f>VLOOKUP(C67,供应链!E:K,7,0)</f>
        <v>48</v>
      </c>
      <c r="L67" s="18">
        <f>VLOOKUP(C67,供应链!E:I,5,0)</f>
        <v>17.8944279539068</v>
      </c>
      <c r="M67" s="27">
        <f t="shared" ref="M67:M72" si="30">HQ67/$HQ$93</f>
        <v>0.0190108485351023</v>
      </c>
      <c r="N67" s="17">
        <v>1574</v>
      </c>
      <c r="O67" s="26">
        <v>0.0444726810673443</v>
      </c>
      <c r="P67" s="18">
        <v>60</v>
      </c>
      <c r="Q67" s="18">
        <v>4470.31</v>
      </c>
      <c r="R67" s="17">
        <v>159</v>
      </c>
      <c r="S67" s="17">
        <v>5968</v>
      </c>
      <c r="T67" s="17">
        <v>1757</v>
      </c>
      <c r="U67" s="26">
        <v>0.0557768924302789</v>
      </c>
      <c r="V67" s="18">
        <v>89</v>
      </c>
      <c r="W67" s="18">
        <v>6709.24</v>
      </c>
      <c r="X67" s="17">
        <v>159</v>
      </c>
      <c r="Y67" s="17">
        <v>5910</v>
      </c>
      <c r="Z67" s="17">
        <v>1883</v>
      </c>
      <c r="AA67" s="26">
        <v>0.0520446096654275</v>
      </c>
      <c r="AB67" s="18">
        <v>90</v>
      </c>
      <c r="AC67" s="18">
        <v>6602.95</v>
      </c>
      <c r="AD67" s="17">
        <v>159</v>
      </c>
      <c r="AE67" s="17">
        <v>5798</v>
      </c>
      <c r="AF67" s="17">
        <v>2149</v>
      </c>
      <c r="AG67" s="26">
        <v>0.0437412750116333</v>
      </c>
      <c r="AH67" s="18">
        <v>85</v>
      </c>
      <c r="AI67" s="18">
        <v>6281.35</v>
      </c>
      <c r="AJ67" s="17">
        <v>159</v>
      </c>
      <c r="AK67" s="17">
        <v>5739</v>
      </c>
      <c r="AL67" s="17">
        <v>2758</v>
      </c>
      <c r="AM67" s="26">
        <v>0.0308194343727339</v>
      </c>
      <c r="AN67" s="18">
        <v>75</v>
      </c>
      <c r="AO67" s="18">
        <v>5402.86</v>
      </c>
      <c r="AP67" s="17">
        <v>159</v>
      </c>
      <c r="AQ67" s="17">
        <v>5661</v>
      </c>
      <c r="AR67" s="17">
        <v>2753</v>
      </c>
      <c r="AS67" s="26">
        <v>0.0602978568833999</v>
      </c>
      <c r="AT67" s="18">
        <v>158</v>
      </c>
      <c r="AU67" s="18">
        <v>11377.82</v>
      </c>
      <c r="AV67" s="17">
        <v>159</v>
      </c>
      <c r="AW67" s="17">
        <v>5504</v>
      </c>
      <c r="AX67" s="17">
        <v>2353</v>
      </c>
      <c r="AY67" s="26">
        <v>0.0450488737781555</v>
      </c>
      <c r="AZ67" s="17">
        <v>100</v>
      </c>
      <c r="BA67" s="18">
        <v>7280.72</v>
      </c>
      <c r="BB67" s="17">
        <v>159</v>
      </c>
      <c r="BC67" s="17">
        <v>5401</v>
      </c>
      <c r="BD67" s="17">
        <v>2172</v>
      </c>
      <c r="BE67" s="32">
        <v>0.0405156537753223</v>
      </c>
      <c r="BF67" s="17">
        <v>82</v>
      </c>
      <c r="BG67" s="18">
        <v>5903</v>
      </c>
      <c r="BH67" s="17">
        <v>159</v>
      </c>
      <c r="BI67" s="17">
        <v>5251</v>
      </c>
      <c r="BJ67" s="17">
        <v>2044</v>
      </c>
      <c r="BK67" s="32">
        <v>0.049412915851272</v>
      </c>
      <c r="BL67" s="18">
        <v>97</v>
      </c>
      <c r="BM67" s="18">
        <v>7117.3</v>
      </c>
      <c r="BN67" s="17">
        <v>159</v>
      </c>
      <c r="BO67" s="17">
        <v>5154</v>
      </c>
      <c r="BP67" s="17">
        <v>2010</v>
      </c>
      <c r="BQ67" s="32">
        <v>0.0626865671641791</v>
      </c>
      <c r="BR67" s="18">
        <v>112</v>
      </c>
      <c r="BS67" s="18">
        <v>7928.85</v>
      </c>
      <c r="BT67" s="17">
        <v>159</v>
      </c>
      <c r="BU67" s="18">
        <v>5058</v>
      </c>
      <c r="BV67" s="17">
        <v>1710</v>
      </c>
      <c r="BW67" s="32">
        <v>0.052046783625731</v>
      </c>
      <c r="BX67" s="18">
        <v>77</v>
      </c>
      <c r="BY67" s="18">
        <v>5623.4</v>
      </c>
      <c r="BZ67" s="17">
        <v>159</v>
      </c>
      <c r="CA67" s="18">
        <v>4982</v>
      </c>
      <c r="CB67" s="18">
        <v>1677</v>
      </c>
      <c r="CC67" s="32">
        <v>0.0483005366726297</v>
      </c>
      <c r="CD67" s="18">
        <v>72</v>
      </c>
      <c r="CE67" s="18">
        <v>5286.18</v>
      </c>
      <c r="CF67" s="17">
        <v>159</v>
      </c>
      <c r="CG67" s="18">
        <v>4907</v>
      </c>
      <c r="CH67" s="33">
        <v>1568</v>
      </c>
      <c r="CI67" s="32">
        <v>0.0522959183673469</v>
      </c>
      <c r="CJ67" s="18">
        <v>73</v>
      </c>
      <c r="CK67" s="18">
        <v>5372.33</v>
      </c>
      <c r="CL67" s="17">
        <v>159</v>
      </c>
      <c r="CM67" s="18">
        <v>4831</v>
      </c>
      <c r="CN67" s="33">
        <v>1513</v>
      </c>
      <c r="CO67" s="32">
        <v>0.046265697290152</v>
      </c>
      <c r="CP67" s="17">
        <v>66</v>
      </c>
      <c r="CQ67" s="18">
        <v>4782.15</v>
      </c>
      <c r="CR67" s="17">
        <v>159</v>
      </c>
      <c r="CS67" s="17">
        <v>4766</v>
      </c>
      <c r="CT67" s="33">
        <v>1508</v>
      </c>
      <c r="CU67" s="32">
        <v>0.0470822281167109</v>
      </c>
      <c r="CV67" s="17">
        <v>63</v>
      </c>
      <c r="CW67" s="18">
        <v>4608.23</v>
      </c>
      <c r="CX67" s="17">
        <v>159</v>
      </c>
      <c r="CY67" s="17">
        <v>4497</v>
      </c>
      <c r="CZ67" s="33">
        <v>1508</v>
      </c>
      <c r="DA67" s="32">
        <v>0.0470822281167109</v>
      </c>
      <c r="DB67" s="18">
        <v>65</v>
      </c>
      <c r="DC67" s="18">
        <v>4660.26</v>
      </c>
      <c r="DD67" s="17">
        <v>159</v>
      </c>
      <c r="DE67" s="18">
        <v>4433</v>
      </c>
      <c r="DF67" s="33">
        <v>1565</v>
      </c>
      <c r="DG67" s="32">
        <v>0.0460063897763578</v>
      </c>
      <c r="DH67" s="18">
        <v>67</v>
      </c>
      <c r="DI67" s="18">
        <v>4958.09</v>
      </c>
      <c r="DJ67" s="17">
        <v>159</v>
      </c>
      <c r="DK67" s="18">
        <v>4433</v>
      </c>
      <c r="DL67" s="18">
        <v>1907</v>
      </c>
      <c r="DM67" s="26">
        <v>0.0587309910854746</v>
      </c>
      <c r="DN67" s="18">
        <v>101</v>
      </c>
      <c r="DO67" s="18">
        <v>7308.81</v>
      </c>
      <c r="DP67" s="17">
        <v>159</v>
      </c>
      <c r="DQ67" s="18">
        <v>3726</v>
      </c>
      <c r="DR67" s="18">
        <v>1865</v>
      </c>
      <c r="DS67" s="26">
        <v>0.0434316353887399</v>
      </c>
      <c r="DT67" s="18">
        <v>76</v>
      </c>
      <c r="DU67" s="18">
        <v>5555.65</v>
      </c>
      <c r="DV67" s="17">
        <v>159</v>
      </c>
      <c r="DW67" s="18">
        <v>4412</v>
      </c>
      <c r="DX67" s="18"/>
      <c r="DY67" s="26"/>
      <c r="DZ67" s="18">
        <v>24</v>
      </c>
      <c r="EA67" s="18">
        <v>2026.62</v>
      </c>
      <c r="EB67" s="17">
        <v>159</v>
      </c>
      <c r="EC67" s="18">
        <v>4389</v>
      </c>
      <c r="ED67" s="18">
        <v>1286</v>
      </c>
      <c r="EE67" s="26">
        <f t="shared" si="18"/>
        <v>0.0272161741835148</v>
      </c>
      <c r="EF67" s="17">
        <v>35</v>
      </c>
      <c r="EG67" s="18">
        <v>2977.45</v>
      </c>
      <c r="EH67" s="17">
        <v>159</v>
      </c>
      <c r="EI67" s="17">
        <v>4295</v>
      </c>
      <c r="EJ67" s="18">
        <v>1286</v>
      </c>
      <c r="EK67" s="26">
        <f t="shared" si="19"/>
        <v>0.0287713841368585</v>
      </c>
      <c r="EL67" s="17">
        <v>37</v>
      </c>
      <c r="EM67" s="18">
        <v>3124.72</v>
      </c>
      <c r="EN67" s="17">
        <v>159</v>
      </c>
      <c r="EO67" s="17">
        <v>4295</v>
      </c>
      <c r="EP67" s="18">
        <v>1286</v>
      </c>
      <c r="EQ67" s="26">
        <f t="shared" si="20"/>
        <v>0.031104199066874</v>
      </c>
      <c r="ER67" s="17">
        <v>40</v>
      </c>
      <c r="ES67" s="18">
        <v>3402.06</v>
      </c>
      <c r="ET67" s="17">
        <v>159</v>
      </c>
      <c r="EU67" s="17">
        <v>4295</v>
      </c>
      <c r="EV67" s="18">
        <v>4001</v>
      </c>
      <c r="EW67" s="26">
        <v>0.00724818795301175</v>
      </c>
      <c r="EX67" s="17">
        <v>24</v>
      </c>
      <c r="EY67" s="18">
        <v>2157.11</v>
      </c>
      <c r="EZ67" s="17">
        <v>159</v>
      </c>
      <c r="FA67" s="17">
        <v>4295</v>
      </c>
      <c r="FB67" s="18">
        <v>1645</v>
      </c>
      <c r="FC67" s="26">
        <v>0.033434650455927</v>
      </c>
      <c r="FD67" s="17">
        <v>46</v>
      </c>
      <c r="FE67" s="18">
        <v>4025.41</v>
      </c>
      <c r="FF67" s="17">
        <v>159</v>
      </c>
      <c r="FG67" s="17">
        <v>4248</v>
      </c>
      <c r="FH67" s="18">
        <v>2139</v>
      </c>
      <c r="FI67" s="26">
        <v>0.0285179990649836</v>
      </c>
      <c r="FJ67" s="18">
        <v>51</v>
      </c>
      <c r="FK67" s="18">
        <v>4446.24</v>
      </c>
      <c r="FL67" s="17">
        <v>159</v>
      </c>
      <c r="FM67" s="17">
        <v>4195</v>
      </c>
      <c r="FN67" s="18">
        <v>2220</v>
      </c>
      <c r="FO67" s="26">
        <v>0.0310810810810811</v>
      </c>
      <c r="FP67" s="18">
        <v>61</v>
      </c>
      <c r="FQ67" s="18">
        <v>5382.06</v>
      </c>
      <c r="FR67" s="17">
        <v>159</v>
      </c>
      <c r="FS67" s="17">
        <v>4135</v>
      </c>
      <c r="FT67" s="18">
        <v>2561</v>
      </c>
      <c r="FU67" s="26">
        <v>0.0253807106598985</v>
      </c>
      <c r="FV67" s="18">
        <v>57</v>
      </c>
      <c r="FW67" s="18">
        <v>4927.98</v>
      </c>
      <c r="FX67" s="17">
        <v>159</v>
      </c>
      <c r="FY67" s="18">
        <v>4088</v>
      </c>
      <c r="FZ67" s="18">
        <v>3558</v>
      </c>
      <c r="GA67" s="26">
        <v>0.0227655986509275</v>
      </c>
      <c r="GB67" s="18">
        <v>67</v>
      </c>
      <c r="GC67" s="18">
        <v>5820.6</v>
      </c>
      <c r="GD67" s="17">
        <v>159</v>
      </c>
      <c r="GE67" s="18">
        <v>4020</v>
      </c>
      <c r="GF67" s="18">
        <v>4079</v>
      </c>
      <c r="GG67" s="26">
        <v>0.0259867614611424</v>
      </c>
      <c r="GH67" s="17">
        <v>89</v>
      </c>
      <c r="GI67" s="18">
        <v>7728.99</v>
      </c>
      <c r="GJ67" s="17">
        <v>159</v>
      </c>
      <c r="GK67" s="18">
        <v>3937</v>
      </c>
      <c r="GL67" s="18"/>
      <c r="GM67" s="26"/>
      <c r="GN67" s="17">
        <v>62</v>
      </c>
      <c r="GO67" s="18">
        <v>5469.34</v>
      </c>
      <c r="GP67" s="17">
        <v>159</v>
      </c>
      <c r="GQ67" s="17">
        <v>3883</v>
      </c>
      <c r="GR67" s="17"/>
      <c r="GS67" s="17"/>
      <c r="GT67" s="17"/>
      <c r="GU67" s="17"/>
      <c r="GV67" s="17"/>
      <c r="GW67" s="17"/>
      <c r="GX67" s="17"/>
      <c r="GY67" s="17"/>
      <c r="GZ67" s="17"/>
      <c r="HA67" s="16"/>
      <c r="HB67" s="16"/>
      <c r="HC67" s="16"/>
      <c r="HD67" s="16"/>
      <c r="HE67" s="41"/>
      <c r="HF67" s="41"/>
      <c r="HG67" s="41"/>
      <c r="HH67" s="41"/>
      <c r="HI67" s="18"/>
      <c r="HJ67" s="41"/>
      <c r="HK67" s="41"/>
      <c r="HL67" s="41"/>
      <c r="HM67" s="18"/>
      <c r="HN67" s="18"/>
      <c r="HO67" s="18"/>
      <c r="HP67" s="18"/>
      <c r="HQ67" s="18">
        <f t="shared" si="26"/>
        <v>2201</v>
      </c>
      <c r="HR67" s="18">
        <f t="shared" si="27"/>
        <v>168718.08</v>
      </c>
      <c r="HS67" s="18">
        <f t="shared" si="28"/>
        <v>2201</v>
      </c>
      <c r="HT67" s="18">
        <f t="shared" si="29"/>
        <v>168718.08</v>
      </c>
      <c r="HU67" s="145"/>
      <c r="HV67" s="146"/>
    </row>
    <row r="68" ht="16.5" spans="1:230">
      <c r="A68" s="16"/>
      <c r="B68" s="17" t="s">
        <v>47</v>
      </c>
      <c r="C68" s="18">
        <v>6939962765433</v>
      </c>
      <c r="D68" s="18">
        <v>601023822804</v>
      </c>
      <c r="E68" s="18">
        <v>21062010001398</v>
      </c>
      <c r="F68" s="17" t="s">
        <v>265</v>
      </c>
      <c r="G68" s="19"/>
      <c r="H68" s="17" t="s">
        <v>129</v>
      </c>
      <c r="I68" s="26">
        <f>VLOOKUP(C68,供应链!E:J,6,0)</f>
        <v>0.875</v>
      </c>
      <c r="J68" s="17">
        <f>VLOOKUP(C68,供应链!E:H,4,0)</f>
        <v>400</v>
      </c>
      <c r="K68" s="17">
        <f>VLOOKUP(C68,供应链!E:K,7,0)</f>
        <v>0</v>
      </c>
      <c r="L68" s="18">
        <f>VLOOKUP(C68,供应链!E:I,5,0)</f>
        <v>81.8952910207663</v>
      </c>
      <c r="M68" s="27">
        <f t="shared" si="30"/>
        <v>0.015607725262576</v>
      </c>
      <c r="N68" s="17">
        <v>2274</v>
      </c>
      <c r="O68" s="26">
        <v>0.0325417766051011</v>
      </c>
      <c r="P68" s="18">
        <v>65</v>
      </c>
      <c r="Q68" s="18">
        <v>9979.38</v>
      </c>
      <c r="R68" s="17">
        <v>145</v>
      </c>
      <c r="S68" s="17">
        <v>1144</v>
      </c>
      <c r="T68" s="17">
        <v>2207</v>
      </c>
      <c r="U68" s="26">
        <v>0.0312641594925238</v>
      </c>
      <c r="V68" s="18">
        <v>58</v>
      </c>
      <c r="W68" s="18">
        <v>9397.16</v>
      </c>
      <c r="X68" s="17">
        <v>145</v>
      </c>
      <c r="Y68" s="17">
        <v>1146</v>
      </c>
      <c r="Z68" s="17">
        <v>2286</v>
      </c>
      <c r="AA68" s="26">
        <v>0.0306211723534558</v>
      </c>
      <c r="AB68" s="18">
        <v>62</v>
      </c>
      <c r="AC68" s="18">
        <v>10161.58</v>
      </c>
      <c r="AD68" s="17">
        <v>145</v>
      </c>
      <c r="AE68" s="17">
        <v>1099</v>
      </c>
      <c r="AF68" s="17">
        <v>2536</v>
      </c>
      <c r="AG68" s="26">
        <v>0.0244479495268139</v>
      </c>
      <c r="AH68" s="18">
        <v>55</v>
      </c>
      <c r="AI68" s="18">
        <v>8977.58</v>
      </c>
      <c r="AJ68" s="17">
        <v>145</v>
      </c>
      <c r="AK68" s="17">
        <v>1040</v>
      </c>
      <c r="AL68" s="17">
        <v>3508</v>
      </c>
      <c r="AM68" s="26">
        <v>0.0156784492588369</v>
      </c>
      <c r="AN68" s="18">
        <v>47</v>
      </c>
      <c r="AO68" s="18">
        <v>7676.65</v>
      </c>
      <c r="AP68" s="17">
        <v>145</v>
      </c>
      <c r="AQ68" s="17">
        <v>1058</v>
      </c>
      <c r="AR68" s="17">
        <v>2686</v>
      </c>
      <c r="AS68" s="26">
        <v>0.0588235294117647</v>
      </c>
      <c r="AT68" s="18">
        <v>140</v>
      </c>
      <c r="AU68" s="18">
        <v>22846.41</v>
      </c>
      <c r="AV68" s="17">
        <v>145</v>
      </c>
      <c r="AW68" s="17">
        <v>917</v>
      </c>
      <c r="AX68" s="17">
        <v>2390</v>
      </c>
      <c r="AY68" s="26">
        <v>0.0380753138075314</v>
      </c>
      <c r="AZ68" s="17">
        <v>83</v>
      </c>
      <c r="BA68" s="18">
        <v>13442.27</v>
      </c>
      <c r="BB68" s="17">
        <v>145</v>
      </c>
      <c r="BC68" s="17">
        <v>2057</v>
      </c>
      <c r="BD68" s="17">
        <v>2092</v>
      </c>
      <c r="BE68" s="32">
        <v>0.0415869980879541</v>
      </c>
      <c r="BF68" s="17">
        <v>79</v>
      </c>
      <c r="BG68" s="18">
        <v>12834.17</v>
      </c>
      <c r="BH68" s="17">
        <v>145</v>
      </c>
      <c r="BI68" s="17">
        <v>1084</v>
      </c>
      <c r="BJ68" s="17">
        <v>2095</v>
      </c>
      <c r="BK68" s="32">
        <v>0.039618138424821</v>
      </c>
      <c r="BL68" s="18">
        <v>74</v>
      </c>
      <c r="BM68" s="18">
        <v>11916.68</v>
      </c>
      <c r="BN68" s="17">
        <v>145</v>
      </c>
      <c r="BO68" s="17">
        <v>1024</v>
      </c>
      <c r="BP68" s="17">
        <v>2220</v>
      </c>
      <c r="BQ68" s="32">
        <v>0.054954954954955</v>
      </c>
      <c r="BR68" s="18">
        <v>112</v>
      </c>
      <c r="BS68" s="18">
        <v>18263.43</v>
      </c>
      <c r="BT68" s="17">
        <v>145</v>
      </c>
      <c r="BU68" s="18">
        <v>1017</v>
      </c>
      <c r="BV68" s="17">
        <v>1861</v>
      </c>
      <c r="BW68" s="32">
        <v>0.0338527673293928</v>
      </c>
      <c r="BX68" s="18">
        <v>54</v>
      </c>
      <c r="BY68" s="18">
        <v>9305.34</v>
      </c>
      <c r="BZ68" s="17">
        <v>145</v>
      </c>
      <c r="CA68" s="18">
        <v>1214</v>
      </c>
      <c r="CB68" s="18">
        <v>1560</v>
      </c>
      <c r="CC68" s="32">
        <v>0.0282051282051282</v>
      </c>
      <c r="CD68" s="18">
        <v>40</v>
      </c>
      <c r="CE68" s="18">
        <v>6999.34</v>
      </c>
      <c r="CF68" s="17">
        <v>145</v>
      </c>
      <c r="CG68" s="18">
        <v>1244</v>
      </c>
      <c r="CH68" s="33">
        <v>1557</v>
      </c>
      <c r="CI68" s="32">
        <v>0.0366088631984586</v>
      </c>
      <c r="CJ68" s="18">
        <v>49</v>
      </c>
      <c r="CK68" s="18">
        <v>8570.09</v>
      </c>
      <c r="CL68" s="17">
        <v>145</v>
      </c>
      <c r="CM68" s="18">
        <v>1312</v>
      </c>
      <c r="CN68" s="33">
        <v>1603</v>
      </c>
      <c r="CO68" s="32">
        <v>0.0355583281347473</v>
      </c>
      <c r="CP68" s="17">
        <v>45</v>
      </c>
      <c r="CQ68" s="18">
        <v>8002.75</v>
      </c>
      <c r="CR68" s="17">
        <v>145</v>
      </c>
      <c r="CS68" s="17">
        <v>1366</v>
      </c>
      <c r="CT68" s="33">
        <v>1630</v>
      </c>
      <c r="CU68" s="32">
        <v>0.0404907975460123</v>
      </c>
      <c r="CV68" s="17">
        <v>59</v>
      </c>
      <c r="CW68" s="18">
        <v>10111.8</v>
      </c>
      <c r="CX68" s="17">
        <v>145</v>
      </c>
      <c r="CY68" s="17">
        <v>1015</v>
      </c>
      <c r="CZ68" s="33">
        <v>1630</v>
      </c>
      <c r="DA68" s="32">
        <v>0.0404907975460123</v>
      </c>
      <c r="DB68" s="18">
        <v>50</v>
      </c>
      <c r="DC68" s="18">
        <v>8550.09</v>
      </c>
      <c r="DD68" s="17">
        <v>145</v>
      </c>
      <c r="DE68" s="18">
        <v>1211</v>
      </c>
      <c r="DF68" s="33">
        <v>1611</v>
      </c>
      <c r="DG68" s="32">
        <v>0.042830540037244</v>
      </c>
      <c r="DH68" s="18">
        <v>62</v>
      </c>
      <c r="DI68" s="18">
        <v>10819.79</v>
      </c>
      <c r="DJ68" s="17">
        <v>145</v>
      </c>
      <c r="DK68" s="18">
        <v>1211</v>
      </c>
      <c r="DL68" s="18">
        <v>1841</v>
      </c>
      <c r="DM68" s="26">
        <v>0.0325909831613254</v>
      </c>
      <c r="DN68" s="18">
        <v>50</v>
      </c>
      <c r="DO68" s="18">
        <v>8600.38</v>
      </c>
      <c r="DP68" s="17">
        <v>145</v>
      </c>
      <c r="DQ68" s="18">
        <v>1212</v>
      </c>
      <c r="DR68" s="18">
        <v>1747</v>
      </c>
      <c r="DS68" s="26">
        <v>0.0377790497996566</v>
      </c>
      <c r="DT68" s="18">
        <v>56</v>
      </c>
      <c r="DU68" s="18">
        <v>9659.5</v>
      </c>
      <c r="DV68" s="17">
        <v>145</v>
      </c>
      <c r="DW68" s="18">
        <v>1313</v>
      </c>
      <c r="DX68" s="18"/>
      <c r="DY68" s="26"/>
      <c r="DZ68" s="18">
        <v>49</v>
      </c>
      <c r="EA68" s="18">
        <v>8546.67</v>
      </c>
      <c r="EB68" s="17">
        <v>145</v>
      </c>
      <c r="EC68" s="18">
        <v>1265</v>
      </c>
      <c r="ED68" s="18">
        <v>953</v>
      </c>
      <c r="EE68" s="26">
        <f t="shared" si="18"/>
        <v>0.0440713536201469</v>
      </c>
      <c r="EF68" s="17">
        <v>42</v>
      </c>
      <c r="EG68" s="18">
        <v>7278.69</v>
      </c>
      <c r="EH68" s="17">
        <v>145</v>
      </c>
      <c r="EI68" s="17">
        <v>1108</v>
      </c>
      <c r="EJ68" s="18">
        <v>953</v>
      </c>
      <c r="EK68" s="26">
        <f t="shared" si="19"/>
        <v>0.0335781741867786</v>
      </c>
      <c r="EL68" s="17">
        <v>32</v>
      </c>
      <c r="EM68" s="18">
        <v>5506.93</v>
      </c>
      <c r="EN68" s="17">
        <v>145</v>
      </c>
      <c r="EO68" s="17">
        <v>1108</v>
      </c>
      <c r="EP68" s="18">
        <v>953</v>
      </c>
      <c r="EQ68" s="26">
        <f t="shared" si="20"/>
        <v>0.0367261280167891</v>
      </c>
      <c r="ER68" s="17">
        <v>35</v>
      </c>
      <c r="ES68" s="18">
        <v>6168.04</v>
      </c>
      <c r="ET68" s="17">
        <v>145</v>
      </c>
      <c r="EU68" s="17">
        <v>1108</v>
      </c>
      <c r="EV68" s="18">
        <v>5854</v>
      </c>
      <c r="EW68" s="26">
        <v>0.0104202254868466</v>
      </c>
      <c r="EX68" s="17">
        <v>49</v>
      </c>
      <c r="EY68" s="18">
        <v>7690.66</v>
      </c>
      <c r="EZ68" s="17">
        <v>145</v>
      </c>
      <c r="FA68" s="17">
        <v>1108</v>
      </c>
      <c r="FB68" s="18">
        <v>2063</v>
      </c>
      <c r="FC68" s="26">
        <v>0.0290838584585555</v>
      </c>
      <c r="FD68" s="17">
        <v>56</v>
      </c>
      <c r="FE68" s="18">
        <v>8880.16</v>
      </c>
      <c r="FF68" s="17">
        <v>145</v>
      </c>
      <c r="FG68" s="17">
        <v>1051</v>
      </c>
      <c r="FH68" s="18">
        <v>1912</v>
      </c>
      <c r="FI68" s="26">
        <v>0.0240585774058577</v>
      </c>
      <c r="FJ68" s="18">
        <v>37</v>
      </c>
      <c r="FK68" s="18">
        <v>5971.53</v>
      </c>
      <c r="FL68" s="17">
        <v>145</v>
      </c>
      <c r="FM68" s="17">
        <v>1012</v>
      </c>
      <c r="FN68" s="18">
        <v>1927</v>
      </c>
      <c r="FO68" s="26">
        <v>0.0223144784639336</v>
      </c>
      <c r="FP68" s="18">
        <v>35</v>
      </c>
      <c r="FQ68" s="18">
        <v>5716.21</v>
      </c>
      <c r="FR68" s="17">
        <v>145</v>
      </c>
      <c r="FS68" s="17">
        <v>983</v>
      </c>
      <c r="FT68" s="18">
        <v>2616</v>
      </c>
      <c r="FU68" s="26">
        <v>0.0237003058103976</v>
      </c>
      <c r="FV68" s="18">
        <v>55</v>
      </c>
      <c r="FW68" s="18">
        <v>8752.6</v>
      </c>
      <c r="FX68" s="17">
        <v>145</v>
      </c>
      <c r="FY68" s="18">
        <v>928</v>
      </c>
      <c r="FZ68" s="18">
        <v>3390</v>
      </c>
      <c r="GA68" s="26">
        <v>0.0188790560471976</v>
      </c>
      <c r="GB68" s="18">
        <v>59</v>
      </c>
      <c r="GC68" s="18">
        <v>9606.59</v>
      </c>
      <c r="GD68" s="17">
        <v>145</v>
      </c>
      <c r="GE68" s="18">
        <v>868</v>
      </c>
      <c r="GF68" s="18">
        <v>3641</v>
      </c>
      <c r="GG68" s="26">
        <v>0.0197747871463884</v>
      </c>
      <c r="GH68" s="17">
        <v>63</v>
      </c>
      <c r="GI68" s="18">
        <v>10174.2</v>
      </c>
      <c r="GJ68" s="17">
        <v>145</v>
      </c>
      <c r="GK68" s="18">
        <v>807</v>
      </c>
      <c r="GL68" s="18"/>
      <c r="GM68" s="26"/>
      <c r="GN68" s="17">
        <v>55</v>
      </c>
      <c r="GO68" s="18">
        <v>8701.34</v>
      </c>
      <c r="GP68" s="17">
        <v>145</v>
      </c>
      <c r="GQ68" s="17">
        <v>762</v>
      </c>
      <c r="GR68" s="17"/>
      <c r="GS68" s="17"/>
      <c r="GT68" s="17"/>
      <c r="GU68" s="17"/>
      <c r="GV68" s="17"/>
      <c r="GW68" s="17"/>
      <c r="GX68" s="17"/>
      <c r="GY68" s="17"/>
      <c r="GZ68" s="17"/>
      <c r="HA68" s="16"/>
      <c r="HB68" s="16"/>
      <c r="HC68" s="16"/>
      <c r="HD68" s="16"/>
      <c r="HE68" s="41"/>
      <c r="HF68" s="41"/>
      <c r="HG68" s="41"/>
      <c r="HH68" s="41"/>
      <c r="HI68" s="18"/>
      <c r="HJ68" s="41"/>
      <c r="HK68" s="41"/>
      <c r="HL68" s="41"/>
      <c r="HM68" s="18"/>
      <c r="HN68" s="18"/>
      <c r="HO68" s="18"/>
      <c r="HP68" s="18"/>
      <c r="HQ68" s="18">
        <f t="shared" si="26"/>
        <v>1807</v>
      </c>
      <c r="HR68" s="18">
        <f t="shared" si="27"/>
        <v>299108.01</v>
      </c>
      <c r="HS68" s="18">
        <f t="shared" si="28"/>
        <v>1807</v>
      </c>
      <c r="HT68" s="18">
        <f t="shared" si="29"/>
        <v>299108.01</v>
      </c>
      <c r="HU68" s="145"/>
      <c r="HV68" s="146"/>
    </row>
    <row r="69" ht="16.5" spans="1:230">
      <c r="A69" s="16"/>
      <c r="B69" s="17" t="s">
        <v>47</v>
      </c>
      <c r="C69" s="18">
        <v>6939962762500</v>
      </c>
      <c r="D69" s="18">
        <v>600588272744</v>
      </c>
      <c r="E69" s="18">
        <v>21062010001238</v>
      </c>
      <c r="F69" s="17" t="s">
        <v>267</v>
      </c>
      <c r="G69" s="19"/>
      <c r="H69" s="17" t="s">
        <v>129</v>
      </c>
      <c r="I69" s="26">
        <f>VLOOKUP(C69,供应链!E:J,6,0)</f>
        <v>0.166666666666667</v>
      </c>
      <c r="J69" s="17">
        <f>VLOOKUP(C69,供应链!E:H,4,0)</f>
        <v>27</v>
      </c>
      <c r="K69" s="17">
        <f>VLOOKUP(C69,供应链!E:K,7,0)</f>
        <v>0</v>
      </c>
      <c r="L69" s="18">
        <f>VLOOKUP(C69,供应链!E:I,5,0)</f>
        <v>145.384615384615</v>
      </c>
      <c r="M69" s="27">
        <f t="shared" si="30"/>
        <v>0.015607725262576</v>
      </c>
      <c r="N69" s="17">
        <v>1576</v>
      </c>
      <c r="O69" s="26">
        <v>0.0228426395939086</v>
      </c>
      <c r="P69" s="18">
        <v>50</v>
      </c>
      <c r="Q69" s="18">
        <v>4684.93</v>
      </c>
      <c r="R69" s="17">
        <v>109</v>
      </c>
      <c r="S69" s="17">
        <v>10862</v>
      </c>
      <c r="T69" s="17">
        <v>2019</v>
      </c>
      <c r="U69" s="26">
        <v>0.020307082714215</v>
      </c>
      <c r="V69" s="18">
        <v>41</v>
      </c>
      <c r="W69" s="18">
        <v>4506.15</v>
      </c>
      <c r="X69" s="17">
        <v>109</v>
      </c>
      <c r="Y69" s="17">
        <v>10766</v>
      </c>
      <c r="Z69" s="17">
        <v>2164</v>
      </c>
      <c r="AA69" s="26">
        <v>0.0152495378927911</v>
      </c>
      <c r="AB69" s="18">
        <v>46</v>
      </c>
      <c r="AC69" s="18">
        <v>4696.37</v>
      </c>
      <c r="AD69" s="17">
        <v>109</v>
      </c>
      <c r="AE69" s="17">
        <v>10616</v>
      </c>
      <c r="AF69" s="17">
        <v>2110</v>
      </c>
      <c r="AG69" s="26">
        <v>0.0241706161137441</v>
      </c>
      <c r="AH69" s="18">
        <v>67</v>
      </c>
      <c r="AI69" s="18">
        <v>6714.62</v>
      </c>
      <c r="AJ69" s="17">
        <v>109</v>
      </c>
      <c r="AK69" s="17">
        <v>10531</v>
      </c>
      <c r="AL69" s="17">
        <v>1408</v>
      </c>
      <c r="AM69" s="26">
        <v>0.0298295454545455</v>
      </c>
      <c r="AN69" s="18">
        <v>58</v>
      </c>
      <c r="AO69" s="18">
        <v>5261.95</v>
      </c>
      <c r="AP69" s="17">
        <v>109</v>
      </c>
      <c r="AQ69" s="17">
        <v>10443</v>
      </c>
      <c r="AR69" s="17">
        <v>3576</v>
      </c>
      <c r="AS69" s="26">
        <v>0.0528523489932886</v>
      </c>
      <c r="AT69" s="18">
        <v>197</v>
      </c>
      <c r="AU69" s="18">
        <v>15086.27</v>
      </c>
      <c r="AV69" s="17">
        <v>109</v>
      </c>
      <c r="AW69" s="17">
        <v>10122</v>
      </c>
      <c r="AX69" s="17">
        <v>3241</v>
      </c>
      <c r="AY69" s="26">
        <v>0.0339401419315026</v>
      </c>
      <c r="AZ69" s="17">
        <v>114</v>
      </c>
      <c r="BA69" s="18">
        <v>8241.65</v>
      </c>
      <c r="BB69" s="17">
        <v>109</v>
      </c>
      <c r="BC69" s="17">
        <v>10028</v>
      </c>
      <c r="BD69" s="17">
        <v>3024</v>
      </c>
      <c r="BE69" s="32">
        <v>0.0304232804232804</v>
      </c>
      <c r="BF69" s="17">
        <v>96</v>
      </c>
      <c r="BG69" s="18">
        <v>7648.24</v>
      </c>
      <c r="BH69" s="17">
        <v>109</v>
      </c>
      <c r="BI69" s="17">
        <v>9832</v>
      </c>
      <c r="BJ69" s="17">
        <v>2814</v>
      </c>
      <c r="BK69" s="32">
        <v>0.0348258706467662</v>
      </c>
      <c r="BL69" s="18">
        <v>96</v>
      </c>
      <c r="BM69" s="18">
        <v>7716.89</v>
      </c>
      <c r="BN69" s="17">
        <v>109</v>
      </c>
      <c r="BO69" s="17">
        <v>9648</v>
      </c>
      <c r="BP69" s="17">
        <v>2886</v>
      </c>
      <c r="BQ69" s="32">
        <v>0.0509355509355509</v>
      </c>
      <c r="BR69" s="18">
        <v>134</v>
      </c>
      <c r="BS69" s="18">
        <v>11329.94</v>
      </c>
      <c r="BT69" s="17">
        <v>109</v>
      </c>
      <c r="BU69" s="18">
        <v>9524</v>
      </c>
      <c r="BV69" s="17">
        <v>2396</v>
      </c>
      <c r="BW69" s="32">
        <v>0.0154424040066778</v>
      </c>
      <c r="BX69" s="18">
        <v>46</v>
      </c>
      <c r="BY69" s="18">
        <v>4593</v>
      </c>
      <c r="BZ69" s="17">
        <v>109</v>
      </c>
      <c r="CA69" s="18">
        <v>9566</v>
      </c>
      <c r="CB69" s="18">
        <v>1989</v>
      </c>
      <c r="CC69" s="32">
        <v>0.0165912518853695</v>
      </c>
      <c r="CD69" s="18">
        <v>49</v>
      </c>
      <c r="CE69" s="18">
        <v>4760.32</v>
      </c>
      <c r="CF69" s="17">
        <v>109</v>
      </c>
      <c r="CG69" s="18">
        <v>9410</v>
      </c>
      <c r="CH69" s="33">
        <v>1926</v>
      </c>
      <c r="CI69" s="32">
        <v>0.0264797507788162</v>
      </c>
      <c r="CJ69" s="18">
        <v>61</v>
      </c>
      <c r="CK69" s="18">
        <v>6218.34</v>
      </c>
      <c r="CL69" s="17">
        <v>109</v>
      </c>
      <c r="CM69" s="18">
        <v>9288</v>
      </c>
      <c r="CN69" s="33">
        <v>1536</v>
      </c>
      <c r="CO69" s="32">
        <v>0.0221354166666667</v>
      </c>
      <c r="CP69" s="17">
        <v>53</v>
      </c>
      <c r="CQ69" s="18">
        <v>5157.28</v>
      </c>
      <c r="CR69" s="17">
        <v>109</v>
      </c>
      <c r="CS69" s="17">
        <v>9182</v>
      </c>
      <c r="CT69" s="33">
        <v>1398</v>
      </c>
      <c r="CU69" s="32">
        <v>0.0228898426323319</v>
      </c>
      <c r="CV69" s="17">
        <v>37</v>
      </c>
      <c r="CW69" s="18">
        <v>3726.17</v>
      </c>
      <c r="CX69" s="17">
        <v>109</v>
      </c>
      <c r="CY69" s="17">
        <v>8398</v>
      </c>
      <c r="CZ69" s="33">
        <v>1398</v>
      </c>
      <c r="DA69" s="32">
        <v>0.0228898426323319</v>
      </c>
      <c r="DB69" s="18">
        <v>53</v>
      </c>
      <c r="DC69" s="18">
        <v>5247.53</v>
      </c>
      <c r="DD69" s="17">
        <v>109</v>
      </c>
      <c r="DE69" s="18">
        <v>8928</v>
      </c>
      <c r="DF69" s="33">
        <v>1295</v>
      </c>
      <c r="DG69" s="32">
        <v>0.0247104247104247</v>
      </c>
      <c r="DH69" s="18">
        <v>43</v>
      </c>
      <c r="DI69" s="18">
        <v>4210.73</v>
      </c>
      <c r="DJ69" s="17">
        <v>109</v>
      </c>
      <c r="DK69" s="18">
        <v>8928</v>
      </c>
      <c r="DL69" s="18">
        <v>1206</v>
      </c>
      <c r="DM69" s="26">
        <v>0.0348258706467662</v>
      </c>
      <c r="DN69" s="18">
        <v>52</v>
      </c>
      <c r="DO69" s="18">
        <v>5111.39</v>
      </c>
      <c r="DP69" s="17">
        <v>109</v>
      </c>
      <c r="DQ69" s="18">
        <v>7706</v>
      </c>
      <c r="DR69" s="18">
        <v>1208</v>
      </c>
      <c r="DS69" s="26">
        <v>0.021523178807947</v>
      </c>
      <c r="DT69" s="18">
        <v>31</v>
      </c>
      <c r="DU69" s="18">
        <v>3158.62</v>
      </c>
      <c r="DV69" s="17">
        <v>109</v>
      </c>
      <c r="DW69" s="18">
        <v>8816</v>
      </c>
      <c r="DX69" s="18"/>
      <c r="DY69" s="26"/>
      <c r="DZ69" s="18">
        <v>43</v>
      </c>
      <c r="EA69" s="18">
        <v>4319.77</v>
      </c>
      <c r="EB69" s="17">
        <v>109</v>
      </c>
      <c r="EC69" s="18">
        <v>8730</v>
      </c>
      <c r="ED69" s="18">
        <v>851</v>
      </c>
      <c r="EE69" s="26">
        <f t="shared" si="18"/>
        <v>0.0399529964747356</v>
      </c>
      <c r="EF69" s="17">
        <v>34</v>
      </c>
      <c r="EG69" s="18">
        <v>3496.14</v>
      </c>
      <c r="EH69" s="17">
        <v>109</v>
      </c>
      <c r="EI69" s="17">
        <v>8442</v>
      </c>
      <c r="EJ69" s="18">
        <v>851</v>
      </c>
      <c r="EK69" s="26">
        <f t="shared" si="19"/>
        <v>0.0493537015276146</v>
      </c>
      <c r="EL69" s="17">
        <v>42</v>
      </c>
      <c r="EM69" s="18">
        <v>4439.1</v>
      </c>
      <c r="EN69" s="17">
        <v>109</v>
      </c>
      <c r="EO69" s="17">
        <v>8442</v>
      </c>
      <c r="EP69" s="18">
        <v>851</v>
      </c>
      <c r="EQ69" s="26">
        <f t="shared" si="20"/>
        <v>0.0411280846063455</v>
      </c>
      <c r="ER69" s="17">
        <v>35</v>
      </c>
      <c r="ES69" s="18">
        <v>3566.57</v>
      </c>
      <c r="ET69" s="17">
        <v>109</v>
      </c>
      <c r="EU69" s="17">
        <v>8442</v>
      </c>
      <c r="EV69" s="18">
        <v>2138</v>
      </c>
      <c r="EW69" s="26">
        <v>0.0163704396632367</v>
      </c>
      <c r="EX69" s="17">
        <v>30</v>
      </c>
      <c r="EY69" s="18">
        <v>2814.5</v>
      </c>
      <c r="EZ69" s="17">
        <v>109</v>
      </c>
      <c r="FA69" s="17">
        <v>8442</v>
      </c>
      <c r="FB69" s="18">
        <v>1048</v>
      </c>
      <c r="FC69" s="26">
        <v>0.0229007633587786</v>
      </c>
      <c r="FD69" s="17">
        <v>21</v>
      </c>
      <c r="FE69" s="18">
        <v>1988.23</v>
      </c>
      <c r="FF69" s="17">
        <v>109</v>
      </c>
      <c r="FG69" s="17">
        <v>8404</v>
      </c>
      <c r="FH69" s="18">
        <v>1348</v>
      </c>
      <c r="FI69" s="26">
        <v>0.0192878338278932</v>
      </c>
      <c r="FJ69" s="18">
        <v>27</v>
      </c>
      <c r="FK69" s="18">
        <v>2465.15</v>
      </c>
      <c r="FL69" s="17">
        <v>109</v>
      </c>
      <c r="FM69" s="17">
        <v>8364</v>
      </c>
      <c r="FN69" s="18">
        <v>1634</v>
      </c>
      <c r="FO69" s="26">
        <v>0.0226438188494492</v>
      </c>
      <c r="FP69" s="18">
        <v>47</v>
      </c>
      <c r="FQ69" s="18">
        <v>4285.38</v>
      </c>
      <c r="FR69" s="17">
        <v>109</v>
      </c>
      <c r="FS69" s="17">
        <v>8270</v>
      </c>
      <c r="FT69" s="18">
        <v>1258</v>
      </c>
      <c r="FU69" s="26">
        <v>0.0230524642289348</v>
      </c>
      <c r="FV69" s="18">
        <v>35</v>
      </c>
      <c r="FW69" s="18">
        <v>3105.22</v>
      </c>
      <c r="FX69" s="17">
        <v>109</v>
      </c>
      <c r="FY69" s="18">
        <v>8208</v>
      </c>
      <c r="FZ69" s="18">
        <v>1502</v>
      </c>
      <c r="GA69" s="26">
        <v>0.025965379494008</v>
      </c>
      <c r="GB69" s="18">
        <v>51</v>
      </c>
      <c r="GC69" s="18">
        <v>4535.79</v>
      </c>
      <c r="GD69" s="17">
        <v>109</v>
      </c>
      <c r="GE69" s="18">
        <v>8104</v>
      </c>
      <c r="GF69" s="18">
        <v>1571</v>
      </c>
      <c r="GG69" s="26">
        <v>0.0330999363462763</v>
      </c>
      <c r="GH69" s="17">
        <v>70</v>
      </c>
      <c r="GI69" s="18">
        <v>6275.29</v>
      </c>
      <c r="GJ69" s="17">
        <v>109</v>
      </c>
      <c r="GK69" s="18">
        <v>7978</v>
      </c>
      <c r="GL69" s="18"/>
      <c r="GM69" s="26"/>
      <c r="GN69" s="17">
        <v>48</v>
      </c>
      <c r="GO69" s="18">
        <v>4453</v>
      </c>
      <c r="GP69" s="17">
        <v>109</v>
      </c>
      <c r="GQ69" s="17">
        <v>7892</v>
      </c>
      <c r="GR69" s="17"/>
      <c r="GS69" s="17"/>
      <c r="GT69" s="17"/>
      <c r="GU69" s="17"/>
      <c r="GV69" s="17"/>
      <c r="GW69" s="17"/>
      <c r="GX69" s="17"/>
      <c r="GY69" s="17"/>
      <c r="GZ69" s="17"/>
      <c r="HA69" s="16"/>
      <c r="HB69" s="16"/>
      <c r="HC69" s="16"/>
      <c r="HD69" s="16"/>
      <c r="HE69" s="41"/>
      <c r="HF69" s="41"/>
      <c r="HG69" s="41"/>
      <c r="HH69" s="41"/>
      <c r="HI69" s="18"/>
      <c r="HJ69" s="41"/>
      <c r="HK69" s="41"/>
      <c r="HL69" s="41"/>
      <c r="HM69" s="18"/>
      <c r="HN69" s="18"/>
      <c r="HO69" s="18"/>
      <c r="HP69" s="18"/>
      <c r="HQ69" s="18">
        <f t="shared" si="26"/>
        <v>1807</v>
      </c>
      <c r="HR69" s="18">
        <f t="shared" si="27"/>
        <v>163814.53</v>
      </c>
      <c r="HS69" s="18">
        <f t="shared" si="28"/>
        <v>1807</v>
      </c>
      <c r="HT69" s="18">
        <f t="shared" si="29"/>
        <v>163814.53</v>
      </c>
      <c r="HU69" s="145"/>
      <c r="HV69" s="146"/>
    </row>
    <row r="70" ht="16.5" spans="1:230">
      <c r="A70" s="16"/>
      <c r="B70" s="17" t="s">
        <v>44</v>
      </c>
      <c r="C70" s="18">
        <v>6939962758572</v>
      </c>
      <c r="D70" s="18">
        <v>586392171168</v>
      </c>
      <c r="E70" s="18">
        <v>21064110000900</v>
      </c>
      <c r="F70" s="17" t="s">
        <v>269</v>
      </c>
      <c r="G70" s="19"/>
      <c r="H70" s="17" t="s">
        <v>129</v>
      </c>
      <c r="I70" s="26">
        <f>VLOOKUP(C70,供应链!E:J,6,0)</f>
        <v>1.04166666666667</v>
      </c>
      <c r="J70" s="17">
        <f>VLOOKUP(C70,供应链!E:H,4,0)</f>
        <v>541</v>
      </c>
      <c r="K70" s="17">
        <f>VLOOKUP(C70,供应链!E:K,7,0)</f>
        <v>110</v>
      </c>
      <c r="L70" s="18">
        <f>VLOOKUP(C70,供应链!E:I,5,0)</f>
        <v>44.5365398085454</v>
      </c>
      <c r="M70" s="27">
        <f t="shared" si="30"/>
        <v>0.00315263957987839</v>
      </c>
      <c r="N70" s="17">
        <v>561</v>
      </c>
      <c r="O70" s="26">
        <v>0.0213903743315508</v>
      </c>
      <c r="P70" s="18">
        <v>12</v>
      </c>
      <c r="Q70" s="18">
        <v>3079.75</v>
      </c>
      <c r="R70" s="17">
        <v>274</v>
      </c>
      <c r="S70" s="17">
        <v>4380</v>
      </c>
      <c r="T70" s="17">
        <v>492</v>
      </c>
      <c r="U70" s="26">
        <v>0.0284552845528455</v>
      </c>
      <c r="V70" s="18">
        <v>11</v>
      </c>
      <c r="W70" s="18">
        <v>2713.14</v>
      </c>
      <c r="X70" s="17">
        <v>274</v>
      </c>
      <c r="Y70" s="17">
        <v>4356</v>
      </c>
      <c r="Z70" s="17">
        <v>557</v>
      </c>
      <c r="AA70" s="26">
        <v>0.0197486535008977</v>
      </c>
      <c r="AB70" s="18">
        <v>11</v>
      </c>
      <c r="AC70" s="18">
        <v>2746.08</v>
      </c>
      <c r="AD70" s="17">
        <v>274</v>
      </c>
      <c r="AE70" s="17">
        <v>4324</v>
      </c>
      <c r="AF70" s="17">
        <v>450</v>
      </c>
      <c r="AG70" s="26">
        <v>0.0222222222222222</v>
      </c>
      <c r="AH70" s="18">
        <v>9</v>
      </c>
      <c r="AI70" s="18">
        <v>2246.11</v>
      </c>
      <c r="AJ70" s="17">
        <v>274</v>
      </c>
      <c r="AK70" s="17">
        <v>4304</v>
      </c>
      <c r="AL70" s="17">
        <v>660</v>
      </c>
      <c r="AM70" s="26">
        <v>0.0181818181818182</v>
      </c>
      <c r="AN70" s="18">
        <v>11</v>
      </c>
      <c r="AO70" s="18">
        <v>2744</v>
      </c>
      <c r="AP70" s="17">
        <v>274</v>
      </c>
      <c r="AQ70" s="17">
        <v>4286</v>
      </c>
      <c r="AR70" s="17">
        <v>805</v>
      </c>
      <c r="AS70" s="26">
        <v>0.0447204968944099</v>
      </c>
      <c r="AT70" s="18">
        <v>33</v>
      </c>
      <c r="AU70" s="18">
        <v>7518.4</v>
      </c>
      <c r="AV70" s="17">
        <v>274</v>
      </c>
      <c r="AW70" s="17">
        <v>4216</v>
      </c>
      <c r="AX70" s="17">
        <v>613</v>
      </c>
      <c r="AY70" s="26">
        <v>0.0309951060358891</v>
      </c>
      <c r="AZ70" s="17">
        <v>17</v>
      </c>
      <c r="BA70" s="18">
        <v>3777.91</v>
      </c>
      <c r="BB70" s="17">
        <v>274</v>
      </c>
      <c r="BC70" s="17">
        <v>4182</v>
      </c>
      <c r="BD70" s="17">
        <v>609</v>
      </c>
      <c r="BE70" s="32">
        <v>0.0410509031198686</v>
      </c>
      <c r="BF70" s="17">
        <v>21</v>
      </c>
      <c r="BG70" s="18">
        <v>4765.1</v>
      </c>
      <c r="BH70" s="17">
        <v>274</v>
      </c>
      <c r="BI70" s="17">
        <v>4142</v>
      </c>
      <c r="BJ70" s="17">
        <v>547</v>
      </c>
      <c r="BK70" s="32">
        <v>0.036563071297989</v>
      </c>
      <c r="BL70" s="18">
        <v>16</v>
      </c>
      <c r="BM70" s="18">
        <v>3622.48</v>
      </c>
      <c r="BN70" s="17">
        <v>274</v>
      </c>
      <c r="BO70" s="17">
        <v>4112</v>
      </c>
      <c r="BP70" s="17">
        <v>584</v>
      </c>
      <c r="BQ70" s="32">
        <v>0.0325342465753425</v>
      </c>
      <c r="BR70" s="18">
        <v>19</v>
      </c>
      <c r="BS70" s="18">
        <v>4374.59</v>
      </c>
      <c r="BT70" s="17">
        <v>274</v>
      </c>
      <c r="BU70" s="18">
        <v>4074</v>
      </c>
      <c r="BV70" s="17">
        <v>451</v>
      </c>
      <c r="BW70" s="32">
        <v>0.0266075388026608</v>
      </c>
      <c r="BX70" s="18">
        <v>12</v>
      </c>
      <c r="BY70" s="18">
        <v>2992.86</v>
      </c>
      <c r="BZ70" s="17">
        <v>274</v>
      </c>
      <c r="CA70" s="18">
        <v>4048</v>
      </c>
      <c r="CB70" s="18">
        <v>384</v>
      </c>
      <c r="CC70" s="32">
        <v>0.0104166666666667</v>
      </c>
      <c r="CD70" s="18">
        <v>5</v>
      </c>
      <c r="CE70" s="18">
        <v>1245</v>
      </c>
      <c r="CF70" s="17">
        <v>274</v>
      </c>
      <c r="CG70" s="18">
        <v>4060</v>
      </c>
      <c r="CH70" s="33">
        <v>388</v>
      </c>
      <c r="CI70" s="32">
        <v>0.0154639175257732</v>
      </c>
      <c r="CJ70" s="18">
        <v>5</v>
      </c>
      <c r="CK70" s="18">
        <v>1214.71</v>
      </c>
      <c r="CL70" s="17">
        <v>274</v>
      </c>
      <c r="CM70" s="18">
        <v>4050</v>
      </c>
      <c r="CN70" s="33">
        <v>342</v>
      </c>
      <c r="CO70" s="32">
        <v>0.0380116959064327</v>
      </c>
      <c r="CP70" s="17">
        <v>11</v>
      </c>
      <c r="CQ70" s="18">
        <v>2884</v>
      </c>
      <c r="CR70" s="17">
        <v>274</v>
      </c>
      <c r="CS70" s="17">
        <v>4028</v>
      </c>
      <c r="CT70" s="33">
        <v>401</v>
      </c>
      <c r="CU70" s="32">
        <v>0.0374064837905237</v>
      </c>
      <c r="CV70" s="17">
        <v>14</v>
      </c>
      <c r="CW70" s="18">
        <v>3484.24</v>
      </c>
      <c r="CX70" s="17">
        <v>274</v>
      </c>
      <c r="CY70" s="17">
        <v>3604</v>
      </c>
      <c r="CZ70" s="33">
        <v>401</v>
      </c>
      <c r="DA70" s="32">
        <v>0.0374064837905237</v>
      </c>
      <c r="DB70" s="18">
        <v>13</v>
      </c>
      <c r="DC70" s="18">
        <v>3214.23</v>
      </c>
      <c r="DD70" s="17">
        <v>274</v>
      </c>
      <c r="DE70" s="18">
        <v>3948</v>
      </c>
      <c r="DF70" s="33">
        <v>357</v>
      </c>
      <c r="DG70" s="32">
        <v>0.0336134453781513</v>
      </c>
      <c r="DH70" s="18">
        <v>10</v>
      </c>
      <c r="DI70" s="18">
        <v>2627.55</v>
      </c>
      <c r="DJ70" s="17">
        <v>274</v>
      </c>
      <c r="DK70" s="18">
        <v>3948</v>
      </c>
      <c r="DL70" s="18">
        <v>397</v>
      </c>
      <c r="DM70" s="26">
        <v>0.0327455919395466</v>
      </c>
      <c r="DN70" s="18">
        <v>11</v>
      </c>
      <c r="DO70" s="18">
        <v>2675.36</v>
      </c>
      <c r="DP70" s="17">
        <v>274</v>
      </c>
      <c r="DQ70" s="18">
        <v>3530</v>
      </c>
      <c r="DR70" s="18">
        <v>427</v>
      </c>
      <c r="DS70" s="26">
        <v>0.0491803278688525</v>
      </c>
      <c r="DT70" s="18">
        <v>19</v>
      </c>
      <c r="DU70" s="18">
        <v>4746.61</v>
      </c>
      <c r="DV70" s="17">
        <v>274</v>
      </c>
      <c r="DW70" s="18">
        <v>3876</v>
      </c>
      <c r="DX70" s="18"/>
      <c r="DY70" s="26"/>
      <c r="DZ70" s="18">
        <v>8</v>
      </c>
      <c r="EA70" s="18">
        <v>2125.72</v>
      </c>
      <c r="EB70" s="17">
        <v>274</v>
      </c>
      <c r="EC70" s="18">
        <v>3884</v>
      </c>
      <c r="ED70" s="18">
        <v>268</v>
      </c>
      <c r="EE70" s="26">
        <f t="shared" ref="EE70:EE96" si="31">EF70/ED70</f>
        <v>0.0746268656716418</v>
      </c>
      <c r="EF70" s="17">
        <v>20</v>
      </c>
      <c r="EG70" s="18">
        <v>5311.7</v>
      </c>
      <c r="EH70" s="17">
        <v>274</v>
      </c>
      <c r="EI70" s="17">
        <v>3790</v>
      </c>
      <c r="EJ70" s="18">
        <v>268</v>
      </c>
      <c r="EK70" s="26">
        <f t="shared" ref="EK70:EK96" si="32">EL70/EJ70</f>
        <v>0.0335820895522388</v>
      </c>
      <c r="EL70" s="17">
        <v>9</v>
      </c>
      <c r="EM70" s="18">
        <v>2486.28</v>
      </c>
      <c r="EN70" s="17">
        <v>274</v>
      </c>
      <c r="EO70" s="17">
        <v>3790</v>
      </c>
      <c r="EP70" s="18">
        <v>268</v>
      </c>
      <c r="EQ70" s="26">
        <f t="shared" ref="EQ70:EQ96" si="33">ER70/EP70</f>
        <v>0.0298507462686567</v>
      </c>
      <c r="ER70" s="17">
        <v>8</v>
      </c>
      <c r="ES70" s="18">
        <v>2128.79</v>
      </c>
      <c r="ET70" s="17">
        <v>274</v>
      </c>
      <c r="EU70" s="17">
        <v>3790</v>
      </c>
      <c r="EV70" s="18">
        <v>2049</v>
      </c>
      <c r="EW70" s="26">
        <v>0.00488042947779405</v>
      </c>
      <c r="EX70" s="17">
        <v>9</v>
      </c>
      <c r="EY70" s="18">
        <v>2331</v>
      </c>
      <c r="EZ70" s="17">
        <v>274</v>
      </c>
      <c r="FA70" s="17">
        <v>3790</v>
      </c>
      <c r="FB70" s="18">
        <v>423</v>
      </c>
      <c r="FC70" s="26">
        <v>0.0141843971631206</v>
      </c>
      <c r="FD70" s="17">
        <v>5</v>
      </c>
      <c r="FE70" s="18">
        <v>1265</v>
      </c>
      <c r="FF70" s="17">
        <v>274</v>
      </c>
      <c r="FG70" s="17">
        <v>3780</v>
      </c>
      <c r="FH70" s="18">
        <v>350</v>
      </c>
      <c r="FI70" s="26">
        <v>0.00571428571428571</v>
      </c>
      <c r="FJ70" s="18">
        <v>2</v>
      </c>
      <c r="FK70" s="18">
        <v>523.47</v>
      </c>
      <c r="FL70" s="17">
        <v>274</v>
      </c>
      <c r="FM70" s="17">
        <v>3778</v>
      </c>
      <c r="FN70" s="18">
        <v>372</v>
      </c>
      <c r="FO70" s="26">
        <v>0.0134408602150538</v>
      </c>
      <c r="FP70" s="18">
        <v>5</v>
      </c>
      <c r="FQ70" s="18">
        <v>1337.56</v>
      </c>
      <c r="FR70" s="17">
        <v>274</v>
      </c>
      <c r="FS70" s="17">
        <v>3770</v>
      </c>
      <c r="FT70" s="18">
        <v>378</v>
      </c>
      <c r="FU70" s="26">
        <v>0.0238095238095238</v>
      </c>
      <c r="FV70" s="18">
        <v>8</v>
      </c>
      <c r="FW70" s="18">
        <v>2071.37</v>
      </c>
      <c r="FX70" s="17">
        <v>274</v>
      </c>
      <c r="FY70" s="18">
        <v>3752</v>
      </c>
      <c r="FZ70" s="18">
        <v>514</v>
      </c>
      <c r="GA70" s="26">
        <v>0.0175097276264591</v>
      </c>
      <c r="GB70" s="18">
        <v>7</v>
      </c>
      <c r="GC70" s="18">
        <v>1858.8</v>
      </c>
      <c r="GD70" s="17">
        <v>274</v>
      </c>
      <c r="GE70" s="18">
        <v>3734</v>
      </c>
      <c r="GF70" s="18">
        <v>545</v>
      </c>
      <c r="GG70" s="26">
        <v>0.0201834862385321</v>
      </c>
      <c r="GH70" s="17">
        <v>12</v>
      </c>
      <c r="GI70" s="18">
        <v>3166.68</v>
      </c>
      <c r="GJ70" s="17">
        <v>274</v>
      </c>
      <c r="GK70" s="18">
        <v>3710</v>
      </c>
      <c r="GL70" s="18"/>
      <c r="GM70" s="26"/>
      <c r="GN70" s="17">
        <v>12</v>
      </c>
      <c r="GO70" s="18">
        <v>3149.3</v>
      </c>
      <c r="GP70" s="17">
        <v>274</v>
      </c>
      <c r="GQ70" s="17">
        <v>3688</v>
      </c>
      <c r="GR70" s="17"/>
      <c r="GS70" s="17"/>
      <c r="GT70" s="17"/>
      <c r="GU70" s="17"/>
      <c r="GV70" s="17"/>
      <c r="GW70" s="17"/>
      <c r="GX70" s="17"/>
      <c r="GY70" s="17"/>
      <c r="GZ70" s="17"/>
      <c r="HA70" s="16"/>
      <c r="HB70" s="16"/>
      <c r="HC70" s="16"/>
      <c r="HD70" s="16"/>
      <c r="HE70" s="41"/>
      <c r="HF70" s="41"/>
      <c r="HG70" s="41"/>
      <c r="HH70" s="41"/>
      <c r="HI70" s="18"/>
      <c r="HJ70" s="41"/>
      <c r="HK70" s="41"/>
      <c r="HL70" s="41"/>
      <c r="HM70" s="18"/>
      <c r="HN70" s="18"/>
      <c r="HO70" s="18"/>
      <c r="HP70" s="18"/>
      <c r="HQ70" s="18">
        <f t="shared" si="26"/>
        <v>365</v>
      </c>
      <c r="HR70" s="18">
        <f t="shared" si="27"/>
        <v>90427.79</v>
      </c>
      <c r="HS70" s="18">
        <f t="shared" si="28"/>
        <v>365</v>
      </c>
      <c r="HT70" s="18">
        <f t="shared" si="29"/>
        <v>90427.79</v>
      </c>
      <c r="HU70" s="145"/>
      <c r="HV70" s="146"/>
    </row>
    <row r="71" ht="16.5" spans="1:230">
      <c r="A71" s="16"/>
      <c r="B71" s="17" t="s">
        <v>44</v>
      </c>
      <c r="C71" s="18">
        <v>6939962759012</v>
      </c>
      <c r="D71" s="18">
        <v>586241470578</v>
      </c>
      <c r="E71" s="18">
        <v>21064110001000</v>
      </c>
      <c r="F71" s="17" t="s">
        <v>272</v>
      </c>
      <c r="G71" s="19"/>
      <c r="H71" s="17" t="s">
        <v>129</v>
      </c>
      <c r="I71" s="26">
        <f>VLOOKUP(C71,供应链!E:J,6,0)</f>
        <v>1</v>
      </c>
      <c r="J71" s="17">
        <f>VLOOKUP(C71,供应链!E:H,4,0)</f>
        <v>626</v>
      </c>
      <c r="K71" s="17">
        <f>VLOOKUP(C71,供应链!E:K,7,0)</f>
        <v>46</v>
      </c>
      <c r="L71" s="18">
        <f>VLOOKUP(C71,供应链!E:I,5,0)</f>
        <v>101.382629287297</v>
      </c>
      <c r="M71" s="27">
        <f t="shared" si="30"/>
        <v>0.00267758430071863</v>
      </c>
      <c r="N71" s="17">
        <v>309</v>
      </c>
      <c r="O71" s="26">
        <v>0.0517799352750809</v>
      </c>
      <c r="P71" s="18">
        <v>16</v>
      </c>
      <c r="Q71" s="18">
        <v>3254</v>
      </c>
      <c r="R71" s="17">
        <v>224</v>
      </c>
      <c r="S71" s="17">
        <v>1698</v>
      </c>
      <c r="T71" s="17">
        <v>423</v>
      </c>
      <c r="U71" s="26">
        <v>0.0472813238770686</v>
      </c>
      <c r="V71" s="18">
        <v>18</v>
      </c>
      <c r="W71" s="18">
        <v>3713.2</v>
      </c>
      <c r="X71" s="17">
        <v>224</v>
      </c>
      <c r="Y71" s="17">
        <v>1678</v>
      </c>
      <c r="Z71" s="17">
        <v>360</v>
      </c>
      <c r="AA71" s="26">
        <v>0.0222222222222222</v>
      </c>
      <c r="AB71" s="18">
        <v>8</v>
      </c>
      <c r="AC71" s="18">
        <v>1692.13</v>
      </c>
      <c r="AD71" s="17">
        <v>224</v>
      </c>
      <c r="AE71" s="17">
        <v>1614</v>
      </c>
      <c r="AF71" s="17">
        <v>335</v>
      </c>
      <c r="AG71" s="26">
        <v>0.0358208955223881</v>
      </c>
      <c r="AH71" s="18">
        <v>10</v>
      </c>
      <c r="AI71" s="18">
        <v>2098.16</v>
      </c>
      <c r="AJ71" s="17">
        <v>224</v>
      </c>
      <c r="AK71" s="17">
        <v>1604</v>
      </c>
      <c r="AL71" s="17">
        <v>500</v>
      </c>
      <c r="AM71" s="26">
        <v>0.026</v>
      </c>
      <c r="AN71" s="18">
        <v>11</v>
      </c>
      <c r="AO71" s="18">
        <v>2264.23</v>
      </c>
      <c r="AP71" s="17">
        <v>224</v>
      </c>
      <c r="AQ71" s="17">
        <v>1592</v>
      </c>
      <c r="AR71" s="17">
        <v>560</v>
      </c>
      <c r="AS71" s="26">
        <v>0.0803571428571429</v>
      </c>
      <c r="AT71" s="18">
        <v>39</v>
      </c>
      <c r="AU71" s="18">
        <v>8188.47</v>
      </c>
      <c r="AV71" s="17">
        <v>224</v>
      </c>
      <c r="AW71" s="17">
        <v>1569</v>
      </c>
      <c r="AX71" s="17">
        <v>495</v>
      </c>
      <c r="AY71" s="26">
        <v>0.0444444444444444</v>
      </c>
      <c r="AZ71" s="17">
        <v>20</v>
      </c>
      <c r="BA71" s="18">
        <v>3895.54</v>
      </c>
      <c r="BB71" s="17">
        <v>224</v>
      </c>
      <c r="BC71" s="17">
        <v>1549</v>
      </c>
      <c r="BD71" s="17">
        <v>448</v>
      </c>
      <c r="BE71" s="32">
        <v>0.0825892857142857</v>
      </c>
      <c r="BF71" s="17">
        <v>33</v>
      </c>
      <c r="BG71" s="18">
        <v>7147.61</v>
      </c>
      <c r="BH71" s="17">
        <v>224</v>
      </c>
      <c r="BI71" s="17">
        <v>1490</v>
      </c>
      <c r="BJ71" s="17">
        <v>421</v>
      </c>
      <c r="BK71" s="32">
        <v>0.0522565320665083</v>
      </c>
      <c r="BL71" s="18">
        <v>18</v>
      </c>
      <c r="BM71" s="18">
        <v>3593.86</v>
      </c>
      <c r="BN71" s="17">
        <v>224</v>
      </c>
      <c r="BO71" s="17">
        <v>1471</v>
      </c>
      <c r="BP71" s="17">
        <v>394</v>
      </c>
      <c r="BQ71" s="32">
        <v>0.0482233502538071</v>
      </c>
      <c r="BR71" s="18">
        <v>18</v>
      </c>
      <c r="BS71" s="18">
        <v>3601.6</v>
      </c>
      <c r="BT71" s="17">
        <v>224</v>
      </c>
      <c r="BU71" s="18">
        <v>1463</v>
      </c>
      <c r="BV71" s="17">
        <v>299</v>
      </c>
      <c r="BW71" s="32">
        <v>0.0301003344481605</v>
      </c>
      <c r="BX71" s="18">
        <v>8</v>
      </c>
      <c r="BY71" s="18">
        <v>1710.71</v>
      </c>
      <c r="BZ71" s="17">
        <v>224</v>
      </c>
      <c r="CA71" s="18">
        <v>1481</v>
      </c>
      <c r="CB71" s="18">
        <v>253</v>
      </c>
      <c r="CC71" s="32">
        <v>0.0434782608695652</v>
      </c>
      <c r="CD71" s="18">
        <v>9</v>
      </c>
      <c r="CE71" s="18">
        <v>1873.81</v>
      </c>
      <c r="CF71" s="17">
        <v>224</v>
      </c>
      <c r="CG71" s="18">
        <v>1481</v>
      </c>
      <c r="CH71" s="33">
        <v>287</v>
      </c>
      <c r="CI71" s="32">
        <v>0.0383275261324042</v>
      </c>
      <c r="CJ71" s="18">
        <v>8</v>
      </c>
      <c r="CK71" s="18">
        <v>1663.4</v>
      </c>
      <c r="CL71" s="17">
        <v>224</v>
      </c>
      <c r="CM71" s="18">
        <v>1473</v>
      </c>
      <c r="CN71" s="33">
        <v>255</v>
      </c>
      <c r="CO71" s="32">
        <v>0.0431372549019608</v>
      </c>
      <c r="CP71" s="17">
        <v>11</v>
      </c>
      <c r="CQ71" s="18">
        <v>2363.14</v>
      </c>
      <c r="CR71" s="17">
        <v>224</v>
      </c>
      <c r="CS71" s="17">
        <v>1482</v>
      </c>
      <c r="CT71" s="33">
        <v>241</v>
      </c>
      <c r="CU71" s="32">
        <v>0.045643153526971</v>
      </c>
      <c r="CV71" s="17">
        <v>10</v>
      </c>
      <c r="CW71" s="18">
        <v>2200.67</v>
      </c>
      <c r="CX71" s="17">
        <v>224</v>
      </c>
      <c r="CY71" s="17">
        <v>1123</v>
      </c>
      <c r="CZ71" s="33">
        <v>241</v>
      </c>
      <c r="DA71" s="32">
        <v>0.045643153526971</v>
      </c>
      <c r="DB71" s="18">
        <v>8</v>
      </c>
      <c r="DC71" s="18">
        <v>1660.49</v>
      </c>
      <c r="DD71" s="17">
        <v>224</v>
      </c>
      <c r="DE71" s="18">
        <v>1412</v>
      </c>
      <c r="DF71" s="33">
        <v>270</v>
      </c>
      <c r="DG71" s="32">
        <v>0.0296296296296296</v>
      </c>
      <c r="DH71" s="18">
        <v>8</v>
      </c>
      <c r="DI71" s="18">
        <v>1661.61</v>
      </c>
      <c r="DJ71" s="17">
        <v>224</v>
      </c>
      <c r="DK71" s="18">
        <v>1412</v>
      </c>
      <c r="DL71" s="18">
        <v>287</v>
      </c>
      <c r="DM71" s="26">
        <v>0.0452961672473868</v>
      </c>
      <c r="DN71" s="18">
        <v>12</v>
      </c>
      <c r="DO71" s="18">
        <v>2628.39</v>
      </c>
      <c r="DP71" s="17">
        <v>224</v>
      </c>
      <c r="DQ71" s="18">
        <v>1305</v>
      </c>
      <c r="DR71" s="18">
        <v>294</v>
      </c>
      <c r="DS71" s="26">
        <v>0.0204081632653061</v>
      </c>
      <c r="DT71" s="18">
        <v>6</v>
      </c>
      <c r="DU71" s="18">
        <v>1254</v>
      </c>
      <c r="DV71" s="17">
        <v>224</v>
      </c>
      <c r="DW71" s="18">
        <v>1420</v>
      </c>
      <c r="DX71" s="18"/>
      <c r="DY71" s="26"/>
      <c r="DZ71" s="18">
        <v>3</v>
      </c>
      <c r="EA71" s="18">
        <v>650.29</v>
      </c>
      <c r="EB71" s="17">
        <v>224</v>
      </c>
      <c r="EC71" s="18">
        <v>1417</v>
      </c>
      <c r="ED71" s="18">
        <v>183</v>
      </c>
      <c r="EE71" s="26">
        <f t="shared" si="31"/>
        <v>0.0163934426229508</v>
      </c>
      <c r="EF71" s="17">
        <v>3</v>
      </c>
      <c r="EG71" s="18">
        <v>675.68</v>
      </c>
      <c r="EH71" s="17">
        <v>224</v>
      </c>
      <c r="EI71" s="17">
        <v>1402</v>
      </c>
      <c r="EJ71" s="18">
        <v>183</v>
      </c>
      <c r="EK71" s="26">
        <f t="shared" si="32"/>
        <v>0.0273224043715847</v>
      </c>
      <c r="EL71" s="17">
        <v>5</v>
      </c>
      <c r="EM71" s="18">
        <v>1093.55</v>
      </c>
      <c r="EN71" s="17">
        <v>224</v>
      </c>
      <c r="EO71" s="17">
        <v>1402</v>
      </c>
      <c r="EP71" s="18">
        <v>183</v>
      </c>
      <c r="EQ71" s="26">
        <f t="shared" si="33"/>
        <v>0.00546448087431694</v>
      </c>
      <c r="ER71" s="17">
        <v>1</v>
      </c>
      <c r="ES71" s="18">
        <v>219</v>
      </c>
      <c r="ET71" s="17">
        <v>224</v>
      </c>
      <c r="EU71" s="17">
        <v>1402</v>
      </c>
      <c r="EV71" s="18">
        <v>785</v>
      </c>
      <c r="EW71" s="26">
        <v>0.0089171974522293</v>
      </c>
      <c r="EX71" s="17">
        <v>6</v>
      </c>
      <c r="EY71" s="18">
        <v>1242.99</v>
      </c>
      <c r="EZ71" s="17">
        <v>224</v>
      </c>
      <c r="FA71" s="17">
        <v>1402</v>
      </c>
      <c r="FB71" s="18">
        <v>169</v>
      </c>
      <c r="FC71" s="26">
        <v>0.0236686390532544</v>
      </c>
      <c r="FD71" s="17">
        <v>4</v>
      </c>
      <c r="FE71" s="18">
        <v>856</v>
      </c>
      <c r="FF71" s="17">
        <v>224</v>
      </c>
      <c r="FG71" s="17">
        <v>1399</v>
      </c>
      <c r="FH71" s="18">
        <v>137</v>
      </c>
      <c r="FI71" s="26">
        <v>0</v>
      </c>
      <c r="FJ71" s="18">
        <v>0</v>
      </c>
      <c r="FK71" s="18">
        <v>0</v>
      </c>
      <c r="FL71" s="17">
        <v>224</v>
      </c>
      <c r="FM71" s="17">
        <v>1399</v>
      </c>
      <c r="FN71" s="18">
        <v>171</v>
      </c>
      <c r="FO71" s="26">
        <v>0.0350877192982456</v>
      </c>
      <c r="FP71" s="18">
        <v>5</v>
      </c>
      <c r="FQ71" s="18">
        <v>1061.18</v>
      </c>
      <c r="FR71" s="17">
        <v>224</v>
      </c>
      <c r="FS71" s="17">
        <v>1394</v>
      </c>
      <c r="FT71" s="18">
        <v>180</v>
      </c>
      <c r="FU71" s="26">
        <v>0.0111111111111111</v>
      </c>
      <c r="FV71" s="18">
        <v>1</v>
      </c>
      <c r="FW71" s="18">
        <v>219</v>
      </c>
      <c r="FX71" s="17">
        <v>219</v>
      </c>
      <c r="FY71" s="18">
        <v>1393</v>
      </c>
      <c r="FZ71" s="18">
        <v>241</v>
      </c>
      <c r="GA71" s="26">
        <v>0.012448132780083</v>
      </c>
      <c r="GB71" s="18">
        <v>3</v>
      </c>
      <c r="GC71" s="18">
        <v>637</v>
      </c>
      <c r="GD71" s="17">
        <v>219</v>
      </c>
      <c r="GE71" s="18">
        <v>1390</v>
      </c>
      <c r="GF71" s="18">
        <v>218</v>
      </c>
      <c r="GG71" s="26">
        <v>0.00917431192660551</v>
      </c>
      <c r="GH71" s="17">
        <v>2</v>
      </c>
      <c r="GI71" s="18">
        <v>438</v>
      </c>
      <c r="GJ71" s="17">
        <v>219</v>
      </c>
      <c r="GK71" s="18">
        <v>1388</v>
      </c>
      <c r="GL71" s="18"/>
      <c r="GM71" s="26"/>
      <c r="GN71" s="17">
        <v>6</v>
      </c>
      <c r="GO71" s="18">
        <v>1254</v>
      </c>
      <c r="GP71" s="17">
        <v>219</v>
      </c>
      <c r="GQ71" s="17">
        <v>1383</v>
      </c>
      <c r="GR71" s="17"/>
      <c r="GS71" s="17"/>
      <c r="GT71" s="17"/>
      <c r="GU71" s="17"/>
      <c r="GV71" s="17"/>
      <c r="GW71" s="17"/>
      <c r="GX71" s="17"/>
      <c r="GY71" s="17"/>
      <c r="GZ71" s="17"/>
      <c r="HA71" s="16"/>
      <c r="HB71" s="16"/>
      <c r="HC71" s="16"/>
      <c r="HD71" s="16"/>
      <c r="HE71" s="41"/>
      <c r="HF71" s="41"/>
      <c r="HG71" s="41"/>
      <c r="HH71" s="41"/>
      <c r="HI71" s="18"/>
      <c r="HJ71" s="41"/>
      <c r="HK71" s="41"/>
      <c r="HL71" s="41"/>
      <c r="HM71" s="18"/>
      <c r="HN71" s="18"/>
      <c r="HO71" s="18"/>
      <c r="HP71" s="18"/>
      <c r="HQ71" s="18">
        <f t="shared" si="26"/>
        <v>310</v>
      </c>
      <c r="HR71" s="18">
        <f t="shared" si="27"/>
        <v>64811.71</v>
      </c>
      <c r="HS71" s="18">
        <f t="shared" si="28"/>
        <v>310</v>
      </c>
      <c r="HT71" s="18">
        <f t="shared" si="29"/>
        <v>64811.71</v>
      </c>
      <c r="HU71" s="145"/>
      <c r="HV71" s="146"/>
    </row>
    <row r="72" ht="16.5" spans="1:230">
      <c r="A72" s="16"/>
      <c r="B72" s="17" t="s">
        <v>44</v>
      </c>
      <c r="C72" s="18">
        <v>6939962759357</v>
      </c>
      <c r="D72" s="18">
        <v>599184871134</v>
      </c>
      <c r="E72" s="18">
        <v>21064110000960</v>
      </c>
      <c r="F72" s="17" t="s">
        <v>274</v>
      </c>
      <c r="G72" s="19"/>
      <c r="H72" s="17" t="s">
        <v>288</v>
      </c>
      <c r="I72" s="26">
        <f>VLOOKUP(C72,供应链!E:J,6,0)</f>
        <v>0.8</v>
      </c>
      <c r="J72" s="17">
        <f>VLOOKUP(C72,供应链!E:H,4,0)</f>
        <v>107</v>
      </c>
      <c r="K72" s="17">
        <f>VLOOKUP(C72,供应链!E:K,7,0)</f>
        <v>0</v>
      </c>
      <c r="L72" s="18">
        <f>VLOOKUP(C72,供应链!E:I,5,0)</f>
        <v>31.7193675889328</v>
      </c>
      <c r="M72" s="27">
        <f t="shared" si="30"/>
        <v>0.00188294637921504</v>
      </c>
      <c r="N72" s="17">
        <v>97</v>
      </c>
      <c r="O72" s="26">
        <v>0.0721649484536082</v>
      </c>
      <c r="P72" s="18">
        <v>6</v>
      </c>
      <c r="Q72" s="18">
        <v>1771.34</v>
      </c>
      <c r="R72" s="17">
        <v>299</v>
      </c>
      <c r="S72" s="17">
        <v>360</v>
      </c>
      <c r="T72" s="17">
        <v>142</v>
      </c>
      <c r="U72" s="26">
        <v>0.0563380281690141</v>
      </c>
      <c r="V72" s="18">
        <v>8</v>
      </c>
      <c r="W72" s="18">
        <v>2227</v>
      </c>
      <c r="X72" s="17">
        <v>299</v>
      </c>
      <c r="Y72" s="17">
        <v>393</v>
      </c>
      <c r="Z72" s="17">
        <v>216</v>
      </c>
      <c r="AA72" s="26">
        <v>0.0462962962962963</v>
      </c>
      <c r="AB72" s="18">
        <v>9</v>
      </c>
      <c r="AC72" s="18">
        <v>2466</v>
      </c>
      <c r="AD72" s="17">
        <v>299</v>
      </c>
      <c r="AE72" s="17">
        <v>356</v>
      </c>
      <c r="AF72" s="17">
        <v>252</v>
      </c>
      <c r="AG72" s="26">
        <v>0.0277777777777778</v>
      </c>
      <c r="AH72" s="18">
        <v>6</v>
      </c>
      <c r="AI72" s="18">
        <v>1644</v>
      </c>
      <c r="AJ72" s="17">
        <v>299</v>
      </c>
      <c r="AK72" s="17">
        <v>370</v>
      </c>
      <c r="AL72" s="17">
        <v>386</v>
      </c>
      <c r="AM72" s="26">
        <v>0.0129533678756477</v>
      </c>
      <c r="AN72" s="18">
        <v>5</v>
      </c>
      <c r="AO72" s="18">
        <v>1338.49</v>
      </c>
      <c r="AP72" s="17">
        <v>299</v>
      </c>
      <c r="AQ72" s="17">
        <v>381</v>
      </c>
      <c r="AR72" s="17">
        <v>317</v>
      </c>
      <c r="AS72" s="26">
        <v>0.0315457413249211</v>
      </c>
      <c r="AT72" s="18">
        <v>7</v>
      </c>
      <c r="AU72" s="18">
        <v>1828.51</v>
      </c>
      <c r="AV72" s="17">
        <v>299</v>
      </c>
      <c r="AW72" s="17">
        <v>447</v>
      </c>
      <c r="AX72" s="17">
        <v>280</v>
      </c>
      <c r="AY72" s="26">
        <v>0.0357142857142857</v>
      </c>
      <c r="AZ72" s="17">
        <v>8</v>
      </c>
      <c r="BA72" s="18">
        <v>2192</v>
      </c>
      <c r="BB72" s="17">
        <v>299</v>
      </c>
      <c r="BC72" s="17">
        <v>449</v>
      </c>
      <c r="BD72" s="17">
        <v>264</v>
      </c>
      <c r="BE72" s="32">
        <v>0.0265151515151515</v>
      </c>
      <c r="BF72" s="17">
        <v>7</v>
      </c>
      <c r="BG72" s="18">
        <v>1911.93</v>
      </c>
      <c r="BH72" s="17">
        <v>299</v>
      </c>
      <c r="BI72" s="17">
        <v>446</v>
      </c>
      <c r="BJ72" s="17">
        <v>229</v>
      </c>
      <c r="BK72" s="32">
        <v>0.0218340611353712</v>
      </c>
      <c r="BL72" s="18">
        <v>4</v>
      </c>
      <c r="BM72" s="18">
        <v>1087.9</v>
      </c>
      <c r="BN72" s="17">
        <v>299</v>
      </c>
      <c r="BO72" s="17">
        <v>487</v>
      </c>
      <c r="BP72" s="17">
        <v>282</v>
      </c>
      <c r="BQ72" s="32">
        <v>0.0673758865248227</v>
      </c>
      <c r="BR72" s="18">
        <v>17</v>
      </c>
      <c r="BS72" s="18">
        <v>4626.15</v>
      </c>
      <c r="BT72" s="17">
        <v>299</v>
      </c>
      <c r="BU72" s="18">
        <v>478</v>
      </c>
      <c r="BV72" s="17">
        <v>243</v>
      </c>
      <c r="BW72" s="32">
        <v>0.0411522633744856</v>
      </c>
      <c r="BX72" s="18">
        <v>9</v>
      </c>
      <c r="BY72" s="18">
        <v>2526.82</v>
      </c>
      <c r="BZ72" s="17">
        <v>299</v>
      </c>
      <c r="CA72" s="18">
        <v>485</v>
      </c>
      <c r="CB72" s="18">
        <v>176</v>
      </c>
      <c r="CC72" s="32">
        <v>0.0625</v>
      </c>
      <c r="CD72" s="18">
        <v>11</v>
      </c>
      <c r="CE72" s="18">
        <v>3004.36</v>
      </c>
      <c r="CF72" s="17">
        <v>299</v>
      </c>
      <c r="CG72" s="18">
        <v>412</v>
      </c>
      <c r="CH72" s="33">
        <v>281</v>
      </c>
      <c r="CI72" s="32">
        <v>0.0533807829181495</v>
      </c>
      <c r="CJ72" s="18">
        <v>13</v>
      </c>
      <c r="CK72" s="18">
        <v>3509.26</v>
      </c>
      <c r="CL72" s="17">
        <v>299</v>
      </c>
      <c r="CM72" s="18">
        <v>398</v>
      </c>
      <c r="CN72" s="33">
        <v>214</v>
      </c>
      <c r="CO72" s="32">
        <v>0.0327102803738318</v>
      </c>
      <c r="CP72" s="17">
        <v>6</v>
      </c>
      <c r="CQ72" s="18">
        <v>1577.56</v>
      </c>
      <c r="CR72" s="17">
        <v>299</v>
      </c>
      <c r="CS72" s="17">
        <v>391</v>
      </c>
      <c r="CT72" s="33">
        <v>268</v>
      </c>
      <c r="CU72" s="32">
        <v>0.0373134328358209</v>
      </c>
      <c r="CV72" s="17">
        <v>8</v>
      </c>
      <c r="CW72" s="18">
        <v>2172</v>
      </c>
      <c r="CX72" s="17">
        <v>299</v>
      </c>
      <c r="CY72" s="17">
        <v>330</v>
      </c>
      <c r="CZ72" s="33">
        <v>268</v>
      </c>
      <c r="DA72" s="32">
        <v>0.0373134328358209</v>
      </c>
      <c r="DB72" s="18">
        <v>9</v>
      </c>
      <c r="DC72" s="18">
        <v>2564.31</v>
      </c>
      <c r="DD72" s="17">
        <v>299</v>
      </c>
      <c r="DE72" s="18">
        <v>384</v>
      </c>
      <c r="DF72" s="33">
        <v>223</v>
      </c>
      <c r="DG72" s="32">
        <v>0.031390134529148</v>
      </c>
      <c r="DH72" s="18">
        <v>7</v>
      </c>
      <c r="DI72" s="18">
        <v>1918</v>
      </c>
      <c r="DJ72" s="17">
        <v>299</v>
      </c>
      <c r="DK72" s="18">
        <v>384</v>
      </c>
      <c r="DL72" s="18">
        <v>260</v>
      </c>
      <c r="DM72" s="26">
        <v>0.0269230769230769</v>
      </c>
      <c r="DN72" s="18">
        <v>7</v>
      </c>
      <c r="DO72" s="18">
        <v>1933.2</v>
      </c>
      <c r="DP72" s="17">
        <v>299</v>
      </c>
      <c r="DQ72" s="18">
        <v>416</v>
      </c>
      <c r="DR72" s="18">
        <v>276</v>
      </c>
      <c r="DS72" s="26">
        <v>0.0507246376811594</v>
      </c>
      <c r="DT72" s="18">
        <v>12</v>
      </c>
      <c r="DU72" s="18">
        <v>3362.96</v>
      </c>
      <c r="DV72" s="17">
        <v>299</v>
      </c>
      <c r="DW72" s="18">
        <v>435</v>
      </c>
      <c r="DX72" s="18"/>
      <c r="DY72" s="26"/>
      <c r="DZ72" s="18">
        <v>6</v>
      </c>
      <c r="EA72" s="18">
        <v>1748.47</v>
      </c>
      <c r="EB72" s="17">
        <v>299</v>
      </c>
      <c r="EC72" s="18">
        <v>429</v>
      </c>
      <c r="ED72" s="18">
        <v>196</v>
      </c>
      <c r="EE72" s="26">
        <f t="shared" si="31"/>
        <v>0.0408163265306122</v>
      </c>
      <c r="EF72" s="17">
        <v>8</v>
      </c>
      <c r="EG72" s="18">
        <v>2381.76</v>
      </c>
      <c r="EH72" s="17">
        <v>299</v>
      </c>
      <c r="EI72" s="17">
        <v>406</v>
      </c>
      <c r="EJ72" s="18">
        <v>196</v>
      </c>
      <c r="EK72" s="26">
        <f t="shared" si="32"/>
        <v>0.0357142857142857</v>
      </c>
      <c r="EL72" s="17">
        <v>7</v>
      </c>
      <c r="EM72" s="18">
        <v>2053</v>
      </c>
      <c r="EN72" s="17">
        <v>299</v>
      </c>
      <c r="EO72" s="17">
        <v>406</v>
      </c>
      <c r="EP72" s="18">
        <v>196</v>
      </c>
      <c r="EQ72" s="26">
        <f t="shared" si="33"/>
        <v>0.0102040816326531</v>
      </c>
      <c r="ER72" s="17">
        <v>2</v>
      </c>
      <c r="ES72" s="18">
        <v>568</v>
      </c>
      <c r="ET72" s="17">
        <v>299</v>
      </c>
      <c r="EU72" s="17">
        <v>406</v>
      </c>
      <c r="EV72" s="18">
        <v>719</v>
      </c>
      <c r="EW72" s="26">
        <v>0.0111265646731572</v>
      </c>
      <c r="EX72" s="17">
        <v>7</v>
      </c>
      <c r="EY72" s="18">
        <v>2043</v>
      </c>
      <c r="EZ72" s="17">
        <v>299</v>
      </c>
      <c r="FA72" s="17">
        <v>406</v>
      </c>
      <c r="FB72" s="18">
        <v>272</v>
      </c>
      <c r="FC72" s="26">
        <v>0.0404411764705882</v>
      </c>
      <c r="FD72" s="17">
        <v>8</v>
      </c>
      <c r="FE72" s="18">
        <v>2412</v>
      </c>
      <c r="FF72" s="17">
        <v>299</v>
      </c>
      <c r="FG72" s="17">
        <v>395</v>
      </c>
      <c r="FH72" s="18">
        <v>219</v>
      </c>
      <c r="FI72" s="26">
        <v>0.0091324200913242</v>
      </c>
      <c r="FJ72" s="18">
        <v>2</v>
      </c>
      <c r="FK72" s="18">
        <v>636.55</v>
      </c>
      <c r="FL72" s="17">
        <v>299</v>
      </c>
      <c r="FM72" s="17">
        <v>394</v>
      </c>
      <c r="FN72" s="18">
        <v>192</v>
      </c>
      <c r="FO72" s="26">
        <v>0.0104166666666667</v>
      </c>
      <c r="FP72" s="18">
        <v>2</v>
      </c>
      <c r="FQ72" s="18">
        <v>618</v>
      </c>
      <c r="FR72" s="17">
        <v>299</v>
      </c>
      <c r="FS72" s="17">
        <v>392</v>
      </c>
      <c r="FT72" s="18">
        <v>246</v>
      </c>
      <c r="FU72" s="26">
        <v>0.0203252032520325</v>
      </c>
      <c r="FV72" s="18">
        <v>5</v>
      </c>
      <c r="FW72" s="18">
        <v>1483.5</v>
      </c>
      <c r="FX72" s="17">
        <v>299</v>
      </c>
      <c r="FY72" s="18">
        <v>387</v>
      </c>
      <c r="FZ72" s="18">
        <v>265</v>
      </c>
      <c r="GA72" s="26">
        <v>0.0113207547169811</v>
      </c>
      <c r="GB72" s="18">
        <v>3</v>
      </c>
      <c r="GC72" s="18">
        <v>907.9</v>
      </c>
      <c r="GD72" s="17">
        <v>299</v>
      </c>
      <c r="GE72" s="18">
        <v>384</v>
      </c>
      <c r="GF72" s="18">
        <v>261</v>
      </c>
      <c r="GG72" s="26">
        <v>0.0268199233716475</v>
      </c>
      <c r="GH72" s="17">
        <v>6</v>
      </c>
      <c r="GI72" s="18">
        <v>1794</v>
      </c>
      <c r="GJ72" s="17">
        <v>299</v>
      </c>
      <c r="GK72" s="18">
        <v>378</v>
      </c>
      <c r="GL72" s="18"/>
      <c r="GM72" s="26"/>
      <c r="GN72" s="17">
        <v>3</v>
      </c>
      <c r="GO72" s="18">
        <v>927</v>
      </c>
      <c r="GP72" s="17">
        <v>299</v>
      </c>
      <c r="GQ72" s="17">
        <v>377</v>
      </c>
      <c r="GR72" s="17"/>
      <c r="GS72" s="17"/>
      <c r="GT72" s="17"/>
      <c r="GU72" s="17"/>
      <c r="GV72" s="17"/>
      <c r="GW72" s="17"/>
      <c r="GX72" s="17"/>
      <c r="GY72" s="17"/>
      <c r="GZ72" s="17"/>
      <c r="HA72" s="16"/>
      <c r="HB72" s="16"/>
      <c r="HC72" s="16"/>
      <c r="HD72" s="16"/>
      <c r="HE72" s="41"/>
      <c r="HF72" s="41"/>
      <c r="HG72" s="41"/>
      <c r="HH72" s="41"/>
      <c r="HI72" s="18"/>
      <c r="HJ72" s="41"/>
      <c r="HK72" s="41"/>
      <c r="HL72" s="41"/>
      <c r="HM72" s="18"/>
      <c r="HN72" s="18"/>
      <c r="HO72" s="18"/>
      <c r="HP72" s="18"/>
      <c r="HQ72" s="18">
        <f t="shared" si="26"/>
        <v>218</v>
      </c>
      <c r="HR72" s="18">
        <f t="shared" si="27"/>
        <v>61234.97</v>
      </c>
      <c r="HS72" s="18">
        <f t="shared" si="28"/>
        <v>218</v>
      </c>
      <c r="HT72" s="18">
        <f t="shared" si="29"/>
        <v>61234.97</v>
      </c>
      <c r="HU72" s="145"/>
      <c r="HV72" s="146"/>
    </row>
    <row r="73" ht="16.5" spans="1:230">
      <c r="A73" s="16"/>
      <c r="B73" s="17" t="s">
        <v>42</v>
      </c>
      <c r="C73" s="18">
        <v>6939962755618</v>
      </c>
      <c r="D73" s="18">
        <v>566248680898</v>
      </c>
      <c r="E73" s="18">
        <v>21063510002237</v>
      </c>
      <c r="F73" s="17" t="s">
        <v>277</v>
      </c>
      <c r="G73" s="19"/>
      <c r="H73" s="17" t="s">
        <v>129</v>
      </c>
      <c r="I73" s="26">
        <f>VLOOKUP(C73,供应链!E:J,6,0)</f>
        <v>1</v>
      </c>
      <c r="J73" s="17">
        <f>VLOOKUP(C73,供应链!E:H,4,0)</f>
        <v>379</v>
      </c>
      <c r="K73" s="17">
        <f>VLOOKUP(C73,供应链!E:K,7,0)</f>
        <v>0</v>
      </c>
      <c r="L73" s="18">
        <f>VLOOKUP(C73,供应链!E:I,5,0)</f>
        <v>36.6200423299899</v>
      </c>
      <c r="M73" s="27">
        <f t="shared" ref="M73:M96" si="34">HQ73/$HQ$93</f>
        <v>0.0035067716970702</v>
      </c>
      <c r="N73" s="17">
        <v>422</v>
      </c>
      <c r="O73" s="26">
        <v>0.0402843601895735</v>
      </c>
      <c r="P73" s="18">
        <v>16</v>
      </c>
      <c r="Q73" s="18">
        <v>1712.89</v>
      </c>
      <c r="R73" s="17">
        <v>119</v>
      </c>
      <c r="S73" s="17">
        <v>1080</v>
      </c>
      <c r="T73" s="17">
        <v>458</v>
      </c>
      <c r="U73" s="26">
        <v>0.0196506550218341</v>
      </c>
      <c r="V73" s="18">
        <v>7</v>
      </c>
      <c r="W73" s="18">
        <v>815.41</v>
      </c>
      <c r="X73" s="17">
        <v>119</v>
      </c>
      <c r="Y73" s="17">
        <v>1096</v>
      </c>
      <c r="Z73" s="17">
        <v>443</v>
      </c>
      <c r="AA73" s="26">
        <v>0.0406320541760722</v>
      </c>
      <c r="AB73" s="18">
        <v>17</v>
      </c>
      <c r="AC73" s="18">
        <v>2132.77</v>
      </c>
      <c r="AD73" s="17">
        <v>119</v>
      </c>
      <c r="AE73" s="17">
        <v>1015</v>
      </c>
      <c r="AF73" s="17">
        <v>466</v>
      </c>
      <c r="AG73" s="26">
        <v>0.0171673819742489</v>
      </c>
      <c r="AH73" s="18">
        <v>8</v>
      </c>
      <c r="AI73" s="18">
        <v>969.86</v>
      </c>
      <c r="AJ73" s="17">
        <v>119</v>
      </c>
      <c r="AK73" s="17">
        <v>991</v>
      </c>
      <c r="AL73" s="17">
        <v>535</v>
      </c>
      <c r="AM73" s="26">
        <v>0.0149532710280374</v>
      </c>
      <c r="AN73" s="18">
        <v>7</v>
      </c>
      <c r="AO73" s="18">
        <v>805.39</v>
      </c>
      <c r="AP73" s="17">
        <v>119</v>
      </c>
      <c r="AQ73" s="17">
        <v>1015</v>
      </c>
      <c r="AR73" s="17">
        <v>605</v>
      </c>
      <c r="AS73" s="26">
        <v>0.0429752066115702</v>
      </c>
      <c r="AT73" s="18">
        <v>22</v>
      </c>
      <c r="AU73" s="18">
        <v>2530.77</v>
      </c>
      <c r="AV73" s="17">
        <v>119</v>
      </c>
      <c r="AW73" s="17">
        <v>1016</v>
      </c>
      <c r="AX73" s="17">
        <v>487</v>
      </c>
      <c r="AY73" s="26">
        <v>0.0451745379876797</v>
      </c>
      <c r="AZ73" s="17">
        <v>19</v>
      </c>
      <c r="BA73" s="18">
        <v>2201.07</v>
      </c>
      <c r="BB73" s="17">
        <v>119</v>
      </c>
      <c r="BC73" s="17">
        <v>1031</v>
      </c>
      <c r="BD73" s="17">
        <v>535</v>
      </c>
      <c r="BE73" s="32">
        <v>0.0411214953271028</v>
      </c>
      <c r="BF73" s="17">
        <v>21</v>
      </c>
      <c r="BG73" s="18">
        <v>2564.28</v>
      </c>
      <c r="BH73" s="17">
        <v>119</v>
      </c>
      <c r="BI73" s="17">
        <v>1011</v>
      </c>
      <c r="BJ73" s="17">
        <v>478</v>
      </c>
      <c r="BK73" s="32">
        <v>0.0313807531380753</v>
      </c>
      <c r="BL73" s="18">
        <v>15</v>
      </c>
      <c r="BM73" s="18">
        <v>1794.64</v>
      </c>
      <c r="BN73" s="17">
        <v>119</v>
      </c>
      <c r="BO73" s="17">
        <v>1004</v>
      </c>
      <c r="BP73" s="17">
        <v>478</v>
      </c>
      <c r="BQ73" s="32">
        <v>0.0460251046025105</v>
      </c>
      <c r="BR73" s="18">
        <v>19</v>
      </c>
      <c r="BS73" s="18">
        <v>2265.07</v>
      </c>
      <c r="BT73" s="17">
        <v>119</v>
      </c>
      <c r="BU73" s="18">
        <v>1056</v>
      </c>
      <c r="BV73" s="17">
        <v>465</v>
      </c>
      <c r="BW73" s="32">
        <v>0.0387096774193548</v>
      </c>
      <c r="BX73" s="18">
        <v>14</v>
      </c>
      <c r="BY73" s="18">
        <v>1665.91</v>
      </c>
      <c r="BZ73" s="17">
        <v>119</v>
      </c>
      <c r="CA73" s="18">
        <v>1043</v>
      </c>
      <c r="CB73" s="18">
        <v>438</v>
      </c>
      <c r="CC73" s="32">
        <v>0.0342465753424658</v>
      </c>
      <c r="CD73" s="18">
        <v>12</v>
      </c>
      <c r="CE73" s="18">
        <v>1487.32</v>
      </c>
      <c r="CF73" s="17">
        <v>119</v>
      </c>
      <c r="CG73" s="18">
        <v>1036</v>
      </c>
      <c r="CH73" s="33">
        <v>385</v>
      </c>
      <c r="CI73" s="32">
        <v>0.038961038961039</v>
      </c>
      <c r="CJ73" s="18">
        <v>14</v>
      </c>
      <c r="CK73" s="18">
        <v>1679.65</v>
      </c>
      <c r="CL73" s="17">
        <v>119</v>
      </c>
      <c r="CM73" s="18">
        <v>1022</v>
      </c>
      <c r="CN73" s="33">
        <v>397</v>
      </c>
      <c r="CO73" s="32">
        <v>0.0327455919395466</v>
      </c>
      <c r="CP73" s="17">
        <v>12</v>
      </c>
      <c r="CQ73" s="18">
        <v>1505.05</v>
      </c>
      <c r="CR73" s="17">
        <v>119</v>
      </c>
      <c r="CS73" s="17">
        <v>1011</v>
      </c>
      <c r="CT73" s="33">
        <v>384</v>
      </c>
      <c r="CU73" s="32">
        <v>0.046875</v>
      </c>
      <c r="CV73" s="17">
        <v>14</v>
      </c>
      <c r="CW73" s="18">
        <v>1813.86</v>
      </c>
      <c r="CX73" s="17">
        <v>119</v>
      </c>
      <c r="CY73" s="17">
        <v>971</v>
      </c>
      <c r="CZ73" s="33">
        <v>384</v>
      </c>
      <c r="DA73" s="32">
        <v>0.046875</v>
      </c>
      <c r="DB73" s="18">
        <v>13</v>
      </c>
      <c r="DC73" s="18">
        <v>1840.35</v>
      </c>
      <c r="DD73" s="17">
        <v>119</v>
      </c>
      <c r="DE73" s="18">
        <v>960</v>
      </c>
      <c r="DF73" s="33">
        <v>385</v>
      </c>
      <c r="DG73" s="32">
        <v>0.0207792207792208</v>
      </c>
      <c r="DH73" s="18">
        <v>5</v>
      </c>
      <c r="DI73" s="18">
        <v>610.96</v>
      </c>
      <c r="DJ73" s="17">
        <v>119</v>
      </c>
      <c r="DK73" s="18">
        <v>960</v>
      </c>
      <c r="DL73" s="18">
        <v>469</v>
      </c>
      <c r="DM73" s="26">
        <v>0.0383795309168444</v>
      </c>
      <c r="DN73" s="18">
        <v>16</v>
      </c>
      <c r="DO73" s="18">
        <v>1916.6</v>
      </c>
      <c r="DP73" s="17">
        <v>119</v>
      </c>
      <c r="DQ73" s="18">
        <v>813</v>
      </c>
      <c r="DR73" s="18">
        <v>422</v>
      </c>
      <c r="DS73" s="26">
        <v>0.042654028436019</v>
      </c>
      <c r="DT73" s="18">
        <v>18</v>
      </c>
      <c r="DU73" s="18">
        <v>2141.94</v>
      </c>
      <c r="DV73" s="17">
        <v>119</v>
      </c>
      <c r="DW73" s="18">
        <v>943</v>
      </c>
      <c r="DX73" s="18"/>
      <c r="DY73" s="26"/>
      <c r="DZ73" s="18">
        <v>12</v>
      </c>
      <c r="EA73" s="18">
        <v>1613.36</v>
      </c>
      <c r="EB73" s="17">
        <v>119</v>
      </c>
      <c r="EC73" s="18">
        <v>931</v>
      </c>
      <c r="ED73" s="18">
        <v>263</v>
      </c>
      <c r="EE73" s="26">
        <f t="shared" si="31"/>
        <v>0.0380228136882129</v>
      </c>
      <c r="EF73" s="17">
        <v>10</v>
      </c>
      <c r="EG73" s="18">
        <v>1390.52</v>
      </c>
      <c r="EH73" s="17">
        <v>119</v>
      </c>
      <c r="EI73" s="17">
        <v>901</v>
      </c>
      <c r="EJ73" s="18">
        <v>263</v>
      </c>
      <c r="EK73" s="26">
        <f t="shared" si="32"/>
        <v>0.0228136882129278</v>
      </c>
      <c r="EL73" s="17">
        <v>6</v>
      </c>
      <c r="EM73" s="18">
        <v>801.78</v>
      </c>
      <c r="EN73" s="17">
        <v>119</v>
      </c>
      <c r="EO73" s="17">
        <v>901</v>
      </c>
      <c r="EP73" s="18">
        <v>263</v>
      </c>
      <c r="EQ73" s="26">
        <f t="shared" si="33"/>
        <v>0.00760456273764259</v>
      </c>
      <c r="ER73" s="17">
        <v>2</v>
      </c>
      <c r="ES73" s="18">
        <v>282.97</v>
      </c>
      <c r="ET73" s="17">
        <v>119</v>
      </c>
      <c r="EU73" s="17">
        <v>901</v>
      </c>
      <c r="EV73" s="18">
        <v>441</v>
      </c>
      <c r="EW73" s="26">
        <v>0.0272108843537415</v>
      </c>
      <c r="EX73" s="17">
        <v>12</v>
      </c>
      <c r="EY73" s="18">
        <v>1278.85</v>
      </c>
      <c r="EZ73" s="17">
        <v>119</v>
      </c>
      <c r="FA73" s="17">
        <v>901</v>
      </c>
      <c r="FB73" s="18">
        <v>294</v>
      </c>
      <c r="FC73" s="26">
        <v>0.0272108843537415</v>
      </c>
      <c r="FD73" s="17">
        <v>8</v>
      </c>
      <c r="FE73" s="18">
        <v>844.47</v>
      </c>
      <c r="FF73" s="17">
        <v>119</v>
      </c>
      <c r="FG73" s="17">
        <v>894</v>
      </c>
      <c r="FH73" s="18">
        <v>367</v>
      </c>
      <c r="FI73" s="26">
        <v>0.0326975476839237</v>
      </c>
      <c r="FJ73" s="18">
        <v>9</v>
      </c>
      <c r="FK73" s="18">
        <v>969.53</v>
      </c>
      <c r="FL73" s="17">
        <v>119</v>
      </c>
      <c r="FM73" s="17">
        <v>886</v>
      </c>
      <c r="FN73" s="18">
        <v>297</v>
      </c>
      <c r="FO73" s="26">
        <v>0.0437710437710438</v>
      </c>
      <c r="FP73" s="18">
        <v>12</v>
      </c>
      <c r="FQ73" s="18">
        <v>1271.78</v>
      </c>
      <c r="FR73" s="17">
        <v>119</v>
      </c>
      <c r="FS73" s="17">
        <v>875</v>
      </c>
      <c r="FT73" s="18">
        <v>394</v>
      </c>
      <c r="FU73" s="26">
        <v>0.0380710659898477</v>
      </c>
      <c r="FV73" s="18">
        <v>13</v>
      </c>
      <c r="FW73" s="18">
        <v>1333.76</v>
      </c>
      <c r="FX73" s="17">
        <v>119</v>
      </c>
      <c r="FY73" s="18">
        <v>863</v>
      </c>
      <c r="FZ73" s="18">
        <v>508</v>
      </c>
      <c r="GA73" s="26">
        <v>0.0334645669291339</v>
      </c>
      <c r="GB73" s="18">
        <v>13</v>
      </c>
      <c r="GC73" s="18">
        <v>1344.92</v>
      </c>
      <c r="GD73" s="17">
        <v>119</v>
      </c>
      <c r="GE73" s="18">
        <v>849</v>
      </c>
      <c r="GF73" s="18">
        <v>547</v>
      </c>
      <c r="GG73" s="26">
        <v>0.036563071297989</v>
      </c>
      <c r="GH73" s="17">
        <v>18</v>
      </c>
      <c r="GI73" s="18">
        <v>1862.05</v>
      </c>
      <c r="GJ73" s="17">
        <v>119</v>
      </c>
      <c r="GK73" s="18">
        <v>830</v>
      </c>
      <c r="GL73" s="18"/>
      <c r="GM73" s="26"/>
      <c r="GN73" s="17">
        <v>22</v>
      </c>
      <c r="GO73" s="18">
        <v>2325.99</v>
      </c>
      <c r="GP73" s="17">
        <v>119</v>
      </c>
      <c r="GQ73" s="17">
        <v>811</v>
      </c>
      <c r="GR73" s="17"/>
      <c r="GS73" s="17"/>
      <c r="GT73" s="17"/>
      <c r="GU73" s="17"/>
      <c r="GV73" s="17"/>
      <c r="GW73" s="17"/>
      <c r="GX73" s="17"/>
      <c r="GY73" s="17"/>
      <c r="GZ73" s="17"/>
      <c r="HA73" s="16"/>
      <c r="HB73" s="16"/>
      <c r="HC73" s="16"/>
      <c r="HD73" s="16"/>
      <c r="HE73" s="41"/>
      <c r="HF73" s="41"/>
      <c r="HG73" s="41"/>
      <c r="HH73" s="41"/>
      <c r="HI73" s="18"/>
      <c r="HJ73" s="41"/>
      <c r="HK73" s="41"/>
      <c r="HL73" s="41"/>
      <c r="HM73" s="18"/>
      <c r="HN73" s="18"/>
      <c r="HO73" s="18"/>
      <c r="HP73" s="18"/>
      <c r="HQ73" s="18">
        <f t="shared" ref="HQ73:HQ95" si="35">P73+V73+AB73+AH73+AN73+AT73+AZ73+BF73+BL73+BR73+BX73+CD73+CJ73+CP73+CV73+DB73+DH73+DN73+DT73+DZ73+EF73+EL73+ER73+EX73+FD73+FJ73+FP73+FV73+GB73+GH73+GN73</f>
        <v>406</v>
      </c>
      <c r="HR73" s="18">
        <f t="shared" ref="HR73:HR95" si="36">Q73+W73+AC73+AI73+AO73+AU73+BA73+BG73+BM73+BS73+BY73+CE73+CK73+CQ73+CW73+DC73+DI73+DO73+DU73+EA73+EG73+EM73+ES73+EY73+FE73+FK73+FQ73+FW73+GC73+GI73+GO73</f>
        <v>47773.77</v>
      </c>
      <c r="HS73" s="18">
        <f t="shared" ref="HS73:HS95" si="37">GU73+GW73+GY73+HA73+HC73+HE73+HQ73+HG73+HI73+HK73+HM73+GS73</f>
        <v>406</v>
      </c>
      <c r="HT73" s="18">
        <f t="shared" ref="HT73:HT95" si="38">GV73+GX73+GZ73+HB73+HR73+HD73+HF73+HH73+HJ73+HL73+HN73+GT73</f>
        <v>47773.77</v>
      </c>
      <c r="HU73" s="145"/>
      <c r="HV73" s="146"/>
    </row>
    <row r="74" ht="16.5" spans="1:230">
      <c r="A74" s="16" t="s">
        <v>133</v>
      </c>
      <c r="B74" s="17" t="s">
        <v>42</v>
      </c>
      <c r="C74" s="18">
        <v>6939962746074</v>
      </c>
      <c r="D74" s="18">
        <v>588625740362</v>
      </c>
      <c r="E74" s="18">
        <v>21063510000696</v>
      </c>
      <c r="F74" s="22" t="s">
        <v>279</v>
      </c>
      <c r="G74" s="19" t="s">
        <v>384</v>
      </c>
      <c r="H74" s="17" t="s">
        <v>129</v>
      </c>
      <c r="I74" s="26">
        <f>VLOOKUP(C74,供应链!E:J,6,0)</f>
        <v>1.04166666666667</v>
      </c>
      <c r="J74" s="17">
        <f>VLOOKUP(C74,供应链!E:H,4,0)</f>
        <v>1443</v>
      </c>
      <c r="K74" s="17">
        <f>VLOOKUP(C74,供应链!E:K,7,0)</f>
        <v>176</v>
      </c>
      <c r="L74" s="18">
        <f>VLOOKUP(C74,供应链!E:I,5,0)</f>
        <v>63.7571988982556</v>
      </c>
      <c r="M74" s="27">
        <f t="shared" si="34"/>
        <v>0.0142516583747927</v>
      </c>
      <c r="N74" s="17">
        <v>1180</v>
      </c>
      <c r="O74" s="26">
        <v>0.0550847457627119</v>
      </c>
      <c r="P74" s="18">
        <v>60</v>
      </c>
      <c r="Q74" s="18">
        <v>8106.67</v>
      </c>
      <c r="R74" s="17">
        <v>149</v>
      </c>
      <c r="S74" s="17">
        <v>7292</v>
      </c>
      <c r="T74" s="17">
        <v>1304</v>
      </c>
      <c r="U74" s="26">
        <v>0.0368098159509202</v>
      </c>
      <c r="V74" s="18">
        <v>34</v>
      </c>
      <c r="W74" s="18">
        <v>4989.77</v>
      </c>
      <c r="X74" s="17">
        <v>149</v>
      </c>
      <c r="Y74" s="17">
        <v>7202</v>
      </c>
      <c r="Z74" s="17">
        <v>992</v>
      </c>
      <c r="AA74" s="26">
        <v>0.0362903225806452</v>
      </c>
      <c r="AB74" s="18">
        <v>31</v>
      </c>
      <c r="AC74" s="18">
        <v>4405.01</v>
      </c>
      <c r="AD74" s="17">
        <v>149</v>
      </c>
      <c r="AE74" s="17">
        <v>6812</v>
      </c>
      <c r="AF74" s="17">
        <v>1168</v>
      </c>
      <c r="AG74" s="26">
        <v>0.0376712328767123</v>
      </c>
      <c r="AH74" s="18">
        <v>39</v>
      </c>
      <c r="AI74" s="18">
        <v>5563.37</v>
      </c>
      <c r="AJ74" s="17">
        <v>149</v>
      </c>
      <c r="AK74" s="17">
        <v>6850</v>
      </c>
      <c r="AL74" s="17">
        <v>1567</v>
      </c>
      <c r="AM74" s="26">
        <v>0.0312699425654116</v>
      </c>
      <c r="AN74" s="18">
        <v>40</v>
      </c>
      <c r="AO74" s="18">
        <v>5729.12</v>
      </c>
      <c r="AP74" s="17">
        <v>149</v>
      </c>
      <c r="AQ74" s="17">
        <v>6758</v>
      </c>
      <c r="AR74" s="17">
        <v>2101</v>
      </c>
      <c r="AS74" s="26">
        <v>0.0842455973346026</v>
      </c>
      <c r="AT74" s="18">
        <v>164</v>
      </c>
      <c r="AU74" s="18">
        <v>21820.68</v>
      </c>
      <c r="AV74" s="17">
        <v>149</v>
      </c>
      <c r="AW74" s="17">
        <v>6748</v>
      </c>
      <c r="AX74" s="17">
        <v>1650</v>
      </c>
      <c r="AY74" s="26">
        <v>0.0521212121212121</v>
      </c>
      <c r="AZ74" s="17">
        <v>72</v>
      </c>
      <c r="BA74" s="18">
        <v>9568.77</v>
      </c>
      <c r="BB74" s="17">
        <v>149</v>
      </c>
      <c r="BC74" s="17">
        <v>6624</v>
      </c>
      <c r="BD74" s="17">
        <v>1509</v>
      </c>
      <c r="BE74" s="32">
        <v>0.0834990059642147</v>
      </c>
      <c r="BF74" s="17">
        <v>120</v>
      </c>
      <c r="BG74" s="18">
        <v>16048.5</v>
      </c>
      <c r="BH74" s="17">
        <v>149</v>
      </c>
      <c r="BI74" s="17">
        <v>6358</v>
      </c>
      <c r="BJ74" s="17">
        <v>1574</v>
      </c>
      <c r="BK74" s="32">
        <v>0.0641677255400254</v>
      </c>
      <c r="BL74" s="18">
        <v>91</v>
      </c>
      <c r="BM74" s="18">
        <v>11996.56</v>
      </c>
      <c r="BN74" s="17">
        <v>149</v>
      </c>
      <c r="BO74" s="17">
        <v>6392</v>
      </c>
      <c r="BP74" s="17">
        <v>1529</v>
      </c>
      <c r="BQ74" s="32">
        <v>0.0876389797253107</v>
      </c>
      <c r="BR74" s="18">
        <v>120</v>
      </c>
      <c r="BS74" s="18">
        <v>15655.99</v>
      </c>
      <c r="BT74" s="17">
        <v>149</v>
      </c>
      <c r="BU74" s="18">
        <v>6142</v>
      </c>
      <c r="BV74" s="17">
        <v>1169</v>
      </c>
      <c r="BW74" s="32">
        <v>0.0504704875962361</v>
      </c>
      <c r="BX74" s="18">
        <v>57</v>
      </c>
      <c r="BY74" s="18">
        <v>8543.99</v>
      </c>
      <c r="BZ74" s="17">
        <v>149</v>
      </c>
      <c r="CA74" s="18">
        <v>6036</v>
      </c>
      <c r="CB74" s="18">
        <v>925</v>
      </c>
      <c r="CC74" s="32">
        <v>0.0389189189189189</v>
      </c>
      <c r="CD74" s="18">
        <v>29</v>
      </c>
      <c r="CE74" s="18">
        <v>4231.92</v>
      </c>
      <c r="CF74" s="17">
        <v>149</v>
      </c>
      <c r="CG74" s="18">
        <v>6002</v>
      </c>
      <c r="CH74" s="33">
        <v>982</v>
      </c>
      <c r="CI74" s="32">
        <v>0.054989816700611</v>
      </c>
      <c r="CJ74" s="18">
        <v>61</v>
      </c>
      <c r="CK74" s="18">
        <v>8670.35</v>
      </c>
      <c r="CL74" s="17">
        <v>149</v>
      </c>
      <c r="CM74" s="18">
        <v>5878</v>
      </c>
      <c r="CN74" s="33">
        <v>1107</v>
      </c>
      <c r="CO74" s="32">
        <v>0.0487804878048781</v>
      </c>
      <c r="CP74" s="17">
        <v>46</v>
      </c>
      <c r="CQ74" s="18">
        <v>6591.37</v>
      </c>
      <c r="CR74" s="17">
        <v>149</v>
      </c>
      <c r="CS74" s="17">
        <v>5798</v>
      </c>
      <c r="CT74" s="33">
        <v>1177</v>
      </c>
      <c r="CU74" s="32">
        <v>0.0501274426508071</v>
      </c>
      <c r="CV74" s="17">
        <v>59</v>
      </c>
      <c r="CW74" s="18">
        <v>8481.46</v>
      </c>
      <c r="CX74" s="17">
        <v>149</v>
      </c>
      <c r="CY74" s="17">
        <v>5114</v>
      </c>
      <c r="CZ74" s="33">
        <v>1177</v>
      </c>
      <c r="DA74" s="32">
        <v>0.0501274426508071</v>
      </c>
      <c r="DB74" s="18">
        <v>55</v>
      </c>
      <c r="DC74" s="18">
        <v>7886.8</v>
      </c>
      <c r="DD74" s="17">
        <v>149</v>
      </c>
      <c r="DE74" s="18">
        <v>5288</v>
      </c>
      <c r="DF74" s="33">
        <v>1099</v>
      </c>
      <c r="DG74" s="32">
        <v>0.0600545950864422</v>
      </c>
      <c r="DH74" s="18">
        <v>61</v>
      </c>
      <c r="DI74" s="18">
        <v>8676.44</v>
      </c>
      <c r="DJ74" s="17">
        <v>149</v>
      </c>
      <c r="DK74" s="18">
        <v>5288</v>
      </c>
      <c r="DL74" s="18">
        <v>1109</v>
      </c>
      <c r="DM74" s="26">
        <v>0.0532010820559062</v>
      </c>
      <c r="DN74" s="18">
        <v>56</v>
      </c>
      <c r="DO74" s="18">
        <v>7997.91</v>
      </c>
      <c r="DP74" s="17">
        <v>149</v>
      </c>
      <c r="DQ74" s="18">
        <v>4024</v>
      </c>
      <c r="DR74" s="18">
        <v>1123</v>
      </c>
      <c r="DS74" s="26">
        <v>0.0471950133570792</v>
      </c>
      <c r="DT74" s="18">
        <v>50</v>
      </c>
      <c r="DU74" s="18">
        <v>7112.22</v>
      </c>
      <c r="DV74" s="17">
        <v>149</v>
      </c>
      <c r="DW74" s="18">
        <v>5440</v>
      </c>
      <c r="DX74" s="18"/>
      <c r="DY74" s="26"/>
      <c r="DZ74" s="18">
        <v>56</v>
      </c>
      <c r="EA74" s="18">
        <v>8026.79</v>
      </c>
      <c r="EB74" s="17">
        <v>149</v>
      </c>
      <c r="EC74" s="18">
        <v>5324</v>
      </c>
      <c r="ED74" s="18">
        <v>771</v>
      </c>
      <c r="EE74" s="26">
        <f t="shared" si="31"/>
        <v>0.0440985732814527</v>
      </c>
      <c r="EF74" s="17">
        <v>34</v>
      </c>
      <c r="EG74" s="18">
        <v>4914.57</v>
      </c>
      <c r="EH74" s="17">
        <v>149</v>
      </c>
      <c r="EI74" s="17">
        <v>5080</v>
      </c>
      <c r="EJ74" s="18">
        <v>771</v>
      </c>
      <c r="EK74" s="26">
        <f t="shared" si="32"/>
        <v>0.0363164721141375</v>
      </c>
      <c r="EL74" s="17">
        <v>28</v>
      </c>
      <c r="EM74" s="18">
        <v>3947.03</v>
      </c>
      <c r="EN74" s="17">
        <v>149</v>
      </c>
      <c r="EO74" s="17">
        <v>5080</v>
      </c>
      <c r="EP74" s="18">
        <v>771</v>
      </c>
      <c r="EQ74" s="26">
        <f t="shared" si="33"/>
        <v>0.0337224383916991</v>
      </c>
      <c r="ER74" s="17">
        <v>26</v>
      </c>
      <c r="ES74" s="18">
        <v>3763.24</v>
      </c>
      <c r="ET74" s="17">
        <v>149</v>
      </c>
      <c r="EU74" s="17">
        <v>5080</v>
      </c>
      <c r="EV74" s="18">
        <v>2018</v>
      </c>
      <c r="EW74" s="26">
        <v>0.0168483647175421</v>
      </c>
      <c r="EX74" s="17">
        <v>34</v>
      </c>
      <c r="EY74" s="18">
        <v>4493.79</v>
      </c>
      <c r="EZ74" s="17">
        <v>149</v>
      </c>
      <c r="FA74" s="17">
        <v>5080</v>
      </c>
      <c r="FB74" s="18">
        <v>699</v>
      </c>
      <c r="FC74" s="26">
        <v>0.0543633762517883</v>
      </c>
      <c r="FD74" s="17">
        <v>39</v>
      </c>
      <c r="FE74" s="18">
        <v>5102.43</v>
      </c>
      <c r="FF74" s="17">
        <v>149</v>
      </c>
      <c r="FG74" s="17">
        <v>5000</v>
      </c>
      <c r="FH74" s="18">
        <v>810</v>
      </c>
      <c r="FI74" s="26">
        <v>0.0345679012345679</v>
      </c>
      <c r="FJ74" s="18">
        <v>29</v>
      </c>
      <c r="FK74" s="18">
        <v>3802.2</v>
      </c>
      <c r="FL74" s="17">
        <v>149</v>
      </c>
      <c r="FM74" s="17">
        <v>4948</v>
      </c>
      <c r="FN74" s="18">
        <v>776</v>
      </c>
      <c r="FO74" s="26">
        <v>0.0244845360824742</v>
      </c>
      <c r="FP74" s="18">
        <v>20</v>
      </c>
      <c r="FQ74" s="18">
        <v>2681.65</v>
      </c>
      <c r="FR74" s="17">
        <v>149</v>
      </c>
      <c r="FS74" s="17">
        <v>4918</v>
      </c>
      <c r="FT74" s="18">
        <v>843</v>
      </c>
      <c r="FU74" s="26">
        <v>0.0427046263345196</v>
      </c>
      <c r="FV74" s="18">
        <v>34</v>
      </c>
      <c r="FW74" s="18">
        <v>4449.84</v>
      </c>
      <c r="FX74" s="17">
        <v>149</v>
      </c>
      <c r="FY74" s="18">
        <v>4850</v>
      </c>
      <c r="FZ74" s="18">
        <v>968</v>
      </c>
      <c r="GA74" s="26">
        <v>0.0402892561983471</v>
      </c>
      <c r="GB74" s="18">
        <v>35</v>
      </c>
      <c r="GC74" s="18">
        <v>4434.8</v>
      </c>
      <c r="GD74" s="17">
        <v>149</v>
      </c>
      <c r="GE74" s="18">
        <v>4784</v>
      </c>
      <c r="GF74" s="18">
        <v>1039</v>
      </c>
      <c r="GG74" s="26">
        <v>0.0365736284889317</v>
      </c>
      <c r="GH74" s="17">
        <v>38</v>
      </c>
      <c r="GI74" s="18">
        <v>5084.51</v>
      </c>
      <c r="GJ74" s="17">
        <v>149</v>
      </c>
      <c r="GK74" s="18">
        <v>4710</v>
      </c>
      <c r="GL74" s="18"/>
      <c r="GM74" s="26"/>
      <c r="GN74" s="17">
        <v>32</v>
      </c>
      <c r="GO74" s="18">
        <v>4212.14</v>
      </c>
      <c r="GP74" s="17">
        <v>149</v>
      </c>
      <c r="GQ74" s="17">
        <v>4646</v>
      </c>
      <c r="GR74" s="17"/>
      <c r="GS74" s="17"/>
      <c r="GT74" s="17"/>
      <c r="GU74" s="17"/>
      <c r="GV74" s="17"/>
      <c r="GW74" s="17"/>
      <c r="GX74" s="17"/>
      <c r="GY74" s="18"/>
      <c r="GZ74" s="41"/>
      <c r="HA74" s="18"/>
      <c r="HB74" s="41"/>
      <c r="HC74" s="41"/>
      <c r="HD74" s="41"/>
      <c r="HE74" s="41"/>
      <c r="HF74" s="41"/>
      <c r="HG74" s="41"/>
      <c r="HH74" s="41"/>
      <c r="HI74" s="18"/>
      <c r="HJ74" s="41"/>
      <c r="HK74" s="41"/>
      <c r="HL74" s="41"/>
      <c r="HM74" s="18"/>
      <c r="HN74" s="18"/>
      <c r="HO74" s="18"/>
      <c r="HP74" s="18"/>
      <c r="HQ74" s="18">
        <f t="shared" si="35"/>
        <v>1650</v>
      </c>
      <c r="HR74" s="18">
        <f t="shared" si="36"/>
        <v>226989.89</v>
      </c>
      <c r="HS74" s="18">
        <f t="shared" si="37"/>
        <v>1650</v>
      </c>
      <c r="HT74" s="18">
        <f t="shared" si="38"/>
        <v>226989.89</v>
      </c>
      <c r="HU74" s="145"/>
      <c r="HV74" s="146"/>
    </row>
    <row r="75" ht="16.5" spans="1:230">
      <c r="A75" s="16"/>
      <c r="B75" s="17" t="s">
        <v>42</v>
      </c>
      <c r="C75" s="18">
        <v>6939962763477</v>
      </c>
      <c r="D75" s="18">
        <v>598987058894</v>
      </c>
      <c r="E75" s="18">
        <v>21063510002496</v>
      </c>
      <c r="F75" s="22" t="s">
        <v>282</v>
      </c>
      <c r="G75" s="19"/>
      <c r="H75" s="17" t="s">
        <v>129</v>
      </c>
      <c r="I75" s="26">
        <f>VLOOKUP(C75,供应链!E:J,6,0)</f>
        <v>1.04166666666667</v>
      </c>
      <c r="J75" s="17">
        <f>VLOOKUP(C75,供应链!E:H,4,0)</f>
        <v>381</v>
      </c>
      <c r="K75" s="17">
        <f>VLOOKUP(C75,供应链!E:K,7,0)</f>
        <v>64</v>
      </c>
      <c r="L75" s="18">
        <f>VLOOKUP(C75,供应链!E:I,5,0)</f>
        <v>86.1932114882506</v>
      </c>
      <c r="M75" s="27">
        <f t="shared" si="34"/>
        <v>0.00255666113875069</v>
      </c>
      <c r="N75" s="17">
        <v>371</v>
      </c>
      <c r="O75" s="26">
        <v>0.0161725067385445</v>
      </c>
      <c r="P75" s="18">
        <v>6</v>
      </c>
      <c r="Q75" s="18">
        <v>989</v>
      </c>
      <c r="R75" s="17">
        <v>179</v>
      </c>
      <c r="S75" s="17">
        <v>1135</v>
      </c>
      <c r="T75" s="17">
        <v>391</v>
      </c>
      <c r="U75" s="26">
        <v>0.0281329923273657</v>
      </c>
      <c r="V75" s="18">
        <v>6</v>
      </c>
      <c r="W75" s="18">
        <v>1065.43</v>
      </c>
      <c r="X75" s="17">
        <v>179</v>
      </c>
      <c r="Y75" s="17">
        <v>1127</v>
      </c>
      <c r="Z75" s="17">
        <v>368</v>
      </c>
      <c r="AA75" s="26">
        <v>0.0298913043478261</v>
      </c>
      <c r="AB75" s="18">
        <v>10</v>
      </c>
      <c r="AC75" s="18">
        <v>1747.18</v>
      </c>
      <c r="AD75" s="17">
        <v>179</v>
      </c>
      <c r="AE75" s="17">
        <v>1107</v>
      </c>
      <c r="AF75" s="17">
        <v>402</v>
      </c>
      <c r="AG75" s="26">
        <v>0.054726368159204</v>
      </c>
      <c r="AH75" s="18">
        <v>22</v>
      </c>
      <c r="AI75" s="18">
        <v>3786.27</v>
      </c>
      <c r="AJ75" s="17">
        <v>179</v>
      </c>
      <c r="AK75" s="17">
        <v>1127</v>
      </c>
      <c r="AL75" s="17">
        <v>512</v>
      </c>
      <c r="AM75" s="26">
        <v>0.017578125</v>
      </c>
      <c r="AN75" s="18">
        <v>7</v>
      </c>
      <c r="AO75" s="18">
        <v>1232.93</v>
      </c>
      <c r="AP75" s="17">
        <v>179</v>
      </c>
      <c r="AQ75" s="17">
        <v>1132</v>
      </c>
      <c r="AR75" s="17">
        <v>620</v>
      </c>
      <c r="AS75" s="26">
        <v>0.0354838709677419</v>
      </c>
      <c r="AT75" s="18">
        <v>20</v>
      </c>
      <c r="AU75" s="18">
        <v>3184.18</v>
      </c>
      <c r="AV75" s="17">
        <v>179</v>
      </c>
      <c r="AW75" s="17">
        <v>1111</v>
      </c>
      <c r="AX75" s="17">
        <v>503</v>
      </c>
      <c r="AY75" s="26">
        <v>0.025844930417495</v>
      </c>
      <c r="AZ75" s="17">
        <v>12</v>
      </c>
      <c r="BA75" s="18">
        <v>1902.06</v>
      </c>
      <c r="BB75" s="17">
        <v>179</v>
      </c>
      <c r="BC75" s="17">
        <v>1098</v>
      </c>
      <c r="BD75" s="17">
        <v>445</v>
      </c>
      <c r="BE75" s="32">
        <v>0.0247191011235955</v>
      </c>
      <c r="BF75" s="17">
        <v>9</v>
      </c>
      <c r="BG75" s="18">
        <v>1415.53</v>
      </c>
      <c r="BH75" s="17">
        <v>179</v>
      </c>
      <c r="BI75" s="17">
        <v>1148</v>
      </c>
      <c r="BJ75" s="17">
        <v>424</v>
      </c>
      <c r="BK75" s="32">
        <v>0.0377358490566038</v>
      </c>
      <c r="BL75" s="18">
        <v>14</v>
      </c>
      <c r="BM75" s="18">
        <v>2193.62</v>
      </c>
      <c r="BN75" s="17">
        <v>179</v>
      </c>
      <c r="BO75" s="17">
        <v>1135</v>
      </c>
      <c r="BP75" s="17">
        <v>416</v>
      </c>
      <c r="BQ75" s="32">
        <v>0.0552884615384615</v>
      </c>
      <c r="BR75" s="18">
        <v>21</v>
      </c>
      <c r="BS75" s="18">
        <v>3397.06</v>
      </c>
      <c r="BT75" s="17">
        <v>179</v>
      </c>
      <c r="BU75" s="18">
        <v>1122</v>
      </c>
      <c r="BV75" s="17">
        <v>362</v>
      </c>
      <c r="BW75" s="32">
        <v>0.0193370165745856</v>
      </c>
      <c r="BX75" s="18">
        <v>7</v>
      </c>
      <c r="BY75" s="18">
        <v>1197.15</v>
      </c>
      <c r="BZ75" s="17">
        <v>179</v>
      </c>
      <c r="CA75" s="18">
        <v>1136</v>
      </c>
      <c r="CB75" s="18">
        <v>331</v>
      </c>
      <c r="CC75" s="32">
        <v>0.0513595166163142</v>
      </c>
      <c r="CD75" s="18">
        <v>16</v>
      </c>
      <c r="CE75" s="18">
        <v>2755.73</v>
      </c>
      <c r="CF75" s="17">
        <v>179</v>
      </c>
      <c r="CG75" s="18">
        <v>1120</v>
      </c>
      <c r="CH75" s="33">
        <v>280</v>
      </c>
      <c r="CI75" s="32">
        <v>0.0428571428571429</v>
      </c>
      <c r="CJ75" s="18">
        <v>11</v>
      </c>
      <c r="CK75" s="18">
        <v>1933.87</v>
      </c>
      <c r="CL75" s="17">
        <v>179</v>
      </c>
      <c r="CM75" s="18">
        <v>1109</v>
      </c>
      <c r="CN75" s="33">
        <v>300</v>
      </c>
      <c r="CO75" s="32">
        <v>0.02</v>
      </c>
      <c r="CP75" s="17">
        <v>5</v>
      </c>
      <c r="CQ75" s="18">
        <v>847.57</v>
      </c>
      <c r="CR75" s="17">
        <v>179</v>
      </c>
      <c r="CS75" s="17">
        <v>1111</v>
      </c>
      <c r="CT75" s="33">
        <v>320</v>
      </c>
      <c r="CU75" s="32">
        <v>0.034375</v>
      </c>
      <c r="CV75" s="17">
        <v>11</v>
      </c>
      <c r="CW75" s="18">
        <v>1907.58</v>
      </c>
      <c r="CX75" s="17">
        <v>179</v>
      </c>
      <c r="CY75" s="17">
        <v>972</v>
      </c>
      <c r="CZ75" s="33">
        <v>320</v>
      </c>
      <c r="DA75" s="32">
        <v>0.034375</v>
      </c>
      <c r="DB75" s="18">
        <v>13</v>
      </c>
      <c r="DC75" s="18">
        <v>2258.14</v>
      </c>
      <c r="DD75" s="17">
        <v>179</v>
      </c>
      <c r="DE75" s="18">
        <v>1056</v>
      </c>
      <c r="DF75" s="33">
        <v>304</v>
      </c>
      <c r="DG75" s="32">
        <v>0.0526315789473684</v>
      </c>
      <c r="DH75" s="18">
        <v>13</v>
      </c>
      <c r="DI75" s="18">
        <v>2211.72</v>
      </c>
      <c r="DJ75" s="17">
        <v>179</v>
      </c>
      <c r="DK75" s="18">
        <v>1056</v>
      </c>
      <c r="DL75" s="18">
        <v>425</v>
      </c>
      <c r="DM75" s="26">
        <v>0.0141176470588235</v>
      </c>
      <c r="DN75" s="18">
        <v>6</v>
      </c>
      <c r="DO75" s="18">
        <v>1013.21</v>
      </c>
      <c r="DP75" s="17">
        <v>179</v>
      </c>
      <c r="DQ75" s="18">
        <v>944</v>
      </c>
      <c r="DR75" s="18">
        <v>440</v>
      </c>
      <c r="DS75" s="26">
        <v>0.0409090909090909</v>
      </c>
      <c r="DT75" s="18">
        <v>18</v>
      </c>
      <c r="DU75" s="18">
        <v>3179.99</v>
      </c>
      <c r="DV75" s="17">
        <v>179</v>
      </c>
      <c r="DW75" s="18">
        <v>1041</v>
      </c>
      <c r="DX75" s="18"/>
      <c r="DY75" s="26"/>
      <c r="DZ75" s="18">
        <v>12</v>
      </c>
      <c r="EA75" s="18">
        <v>2128.45</v>
      </c>
      <c r="EB75" s="17">
        <v>179</v>
      </c>
      <c r="EC75" s="18">
        <v>1029</v>
      </c>
      <c r="ED75" s="18">
        <v>261</v>
      </c>
      <c r="EE75" s="26">
        <f t="shared" si="31"/>
        <v>0.0191570881226054</v>
      </c>
      <c r="EF75" s="17">
        <v>5</v>
      </c>
      <c r="EG75" s="18">
        <v>846.36</v>
      </c>
      <c r="EH75" s="17">
        <v>179</v>
      </c>
      <c r="EI75" s="17">
        <v>998</v>
      </c>
      <c r="EJ75" s="18">
        <v>261</v>
      </c>
      <c r="EK75" s="26">
        <f t="shared" si="32"/>
        <v>0.0574712643678161</v>
      </c>
      <c r="EL75" s="17">
        <v>15</v>
      </c>
      <c r="EM75" s="18">
        <v>2561.37</v>
      </c>
      <c r="EN75" s="17">
        <v>179</v>
      </c>
      <c r="EO75" s="17">
        <v>998</v>
      </c>
      <c r="EP75" s="18">
        <v>261</v>
      </c>
      <c r="EQ75" s="26">
        <f t="shared" si="33"/>
        <v>0.0268199233716475</v>
      </c>
      <c r="ER75" s="17">
        <v>7</v>
      </c>
      <c r="ES75" s="18">
        <v>1185.51</v>
      </c>
      <c r="ET75" s="17">
        <v>179</v>
      </c>
      <c r="EU75" s="17">
        <v>998</v>
      </c>
      <c r="EV75" s="18">
        <v>404</v>
      </c>
      <c r="EW75" s="26">
        <v>0.0148514851485149</v>
      </c>
      <c r="EX75" s="17">
        <v>3</v>
      </c>
      <c r="EY75" s="18">
        <v>487</v>
      </c>
      <c r="EZ75" s="17">
        <v>179</v>
      </c>
      <c r="FA75" s="17">
        <v>998</v>
      </c>
      <c r="FB75" s="18">
        <v>197</v>
      </c>
      <c r="FC75" s="26">
        <v>0.0253807106598985</v>
      </c>
      <c r="FD75" s="17">
        <v>4</v>
      </c>
      <c r="FE75" s="18">
        <v>630</v>
      </c>
      <c r="FF75" s="17">
        <v>179</v>
      </c>
      <c r="FG75" s="17">
        <v>993</v>
      </c>
      <c r="FH75" s="18">
        <v>241</v>
      </c>
      <c r="FI75" s="26">
        <v>0.00829875518672199</v>
      </c>
      <c r="FJ75" s="18">
        <v>2</v>
      </c>
      <c r="FK75" s="18">
        <v>318.7</v>
      </c>
      <c r="FL75" s="17">
        <v>179</v>
      </c>
      <c r="FM75" s="17">
        <v>991</v>
      </c>
      <c r="FN75" s="18">
        <v>251</v>
      </c>
      <c r="FO75" s="26">
        <v>0.0119521912350598</v>
      </c>
      <c r="FP75" s="18">
        <v>3</v>
      </c>
      <c r="FQ75" s="18">
        <v>507</v>
      </c>
      <c r="FR75" s="17">
        <v>179</v>
      </c>
      <c r="FS75" s="17">
        <v>989</v>
      </c>
      <c r="FT75" s="18">
        <v>235</v>
      </c>
      <c r="FU75" s="26">
        <v>0.025531914893617</v>
      </c>
      <c r="FV75" s="18">
        <v>5</v>
      </c>
      <c r="FW75" s="18">
        <v>798.06</v>
      </c>
      <c r="FX75" s="17">
        <v>179</v>
      </c>
      <c r="FY75" s="18">
        <v>985</v>
      </c>
      <c r="FZ75" s="18">
        <v>232</v>
      </c>
      <c r="GA75" s="26">
        <v>0.0301724137931034</v>
      </c>
      <c r="GB75" s="18">
        <v>5</v>
      </c>
      <c r="GC75" s="18">
        <v>809.29</v>
      </c>
      <c r="GD75" s="17">
        <v>179</v>
      </c>
      <c r="GE75" s="18">
        <v>978</v>
      </c>
      <c r="GF75" s="18">
        <v>228</v>
      </c>
      <c r="GG75" s="26">
        <v>0.0175438596491228</v>
      </c>
      <c r="GH75" s="17">
        <v>4</v>
      </c>
      <c r="GI75" s="18">
        <v>650</v>
      </c>
      <c r="GJ75" s="17">
        <v>179</v>
      </c>
      <c r="GK75" s="18">
        <v>974</v>
      </c>
      <c r="GL75" s="18"/>
      <c r="GM75" s="26"/>
      <c r="GN75" s="17">
        <v>4</v>
      </c>
      <c r="GO75" s="18">
        <v>651.21</v>
      </c>
      <c r="GP75" s="17">
        <v>179</v>
      </c>
      <c r="GQ75" s="17">
        <v>970</v>
      </c>
      <c r="GR75" s="17"/>
      <c r="GS75" s="17"/>
      <c r="GT75" s="17"/>
      <c r="GU75" s="17"/>
      <c r="GV75" s="17"/>
      <c r="GW75" s="17"/>
      <c r="GX75" s="17"/>
      <c r="GY75" s="18"/>
      <c r="GZ75" s="41"/>
      <c r="HA75" s="18"/>
      <c r="HB75" s="41"/>
      <c r="HC75" s="41"/>
      <c r="HD75" s="41"/>
      <c r="HE75" s="41"/>
      <c r="HF75" s="41"/>
      <c r="HG75" s="41"/>
      <c r="HH75" s="41"/>
      <c r="HI75" s="18"/>
      <c r="HJ75" s="41"/>
      <c r="HK75" s="41"/>
      <c r="HL75" s="41"/>
      <c r="HM75" s="18"/>
      <c r="HN75" s="18"/>
      <c r="HO75" s="18"/>
      <c r="HP75" s="18"/>
      <c r="HQ75" s="18">
        <f t="shared" si="35"/>
        <v>296</v>
      </c>
      <c r="HR75" s="18">
        <f t="shared" si="36"/>
        <v>49791.17</v>
      </c>
      <c r="HS75" s="18">
        <f t="shared" si="37"/>
        <v>296</v>
      </c>
      <c r="HT75" s="18">
        <f t="shared" si="38"/>
        <v>49791.17</v>
      </c>
      <c r="HU75" s="145"/>
      <c r="HV75" s="146"/>
    </row>
    <row r="76" ht="15" customHeight="1" spans="1:230">
      <c r="A76" s="16" t="s">
        <v>126</v>
      </c>
      <c r="B76" s="17" t="s">
        <v>48</v>
      </c>
      <c r="C76" s="18">
        <v>6939962730912</v>
      </c>
      <c r="D76" s="18">
        <v>565275604161</v>
      </c>
      <c r="E76" s="18">
        <v>21061310000002</v>
      </c>
      <c r="F76" s="17" t="s">
        <v>284</v>
      </c>
      <c r="G76" s="19" t="s">
        <v>484</v>
      </c>
      <c r="H76" s="17" t="s">
        <v>129</v>
      </c>
      <c r="I76" s="26">
        <f>VLOOKUP(C76,供应链!E:J,6,0)</f>
        <v>0.96</v>
      </c>
      <c r="J76" s="17">
        <f>VLOOKUP(C76,供应链!E:H,4,0)</f>
        <v>195</v>
      </c>
      <c r="K76" s="17">
        <f>VLOOKUP(C76,供应链!E:K,7,0)</f>
        <v>49</v>
      </c>
      <c r="L76" s="18">
        <f>VLOOKUP(C76,供应链!E:I,5,0)</f>
        <v>40.5419444203965</v>
      </c>
      <c r="M76" s="27">
        <f t="shared" si="34"/>
        <v>0.0035240464344942</v>
      </c>
      <c r="N76" s="17">
        <v>648</v>
      </c>
      <c r="O76" s="26">
        <v>0.0169753086419753</v>
      </c>
      <c r="P76" s="18">
        <v>9</v>
      </c>
      <c r="Q76" s="18">
        <v>1585.94</v>
      </c>
      <c r="R76" s="17">
        <v>199</v>
      </c>
      <c r="S76" s="17">
        <v>274</v>
      </c>
      <c r="T76" s="17">
        <v>569</v>
      </c>
      <c r="U76" s="26">
        <v>0.0228471001757469</v>
      </c>
      <c r="V76" s="18">
        <v>6</v>
      </c>
      <c r="W76" s="18">
        <v>1105.9</v>
      </c>
      <c r="X76" s="17">
        <v>199</v>
      </c>
      <c r="Y76" s="17">
        <v>279</v>
      </c>
      <c r="Z76" s="17">
        <v>581</v>
      </c>
      <c r="AA76" s="26">
        <v>0.0120481927710843</v>
      </c>
      <c r="AB76" s="18">
        <v>6</v>
      </c>
      <c r="AC76" s="18">
        <v>1083.69</v>
      </c>
      <c r="AD76" s="17">
        <v>199</v>
      </c>
      <c r="AE76" s="17">
        <v>288</v>
      </c>
      <c r="AF76" s="17">
        <v>696</v>
      </c>
      <c r="AG76" s="26">
        <v>0.0229885057471264</v>
      </c>
      <c r="AH76" s="18">
        <v>15</v>
      </c>
      <c r="AI76" s="18">
        <v>2644.16</v>
      </c>
      <c r="AJ76" s="17">
        <v>199</v>
      </c>
      <c r="AK76" s="17">
        <v>398</v>
      </c>
      <c r="AL76" s="17">
        <v>857</v>
      </c>
      <c r="AM76" s="26">
        <v>0.0163360560093349</v>
      </c>
      <c r="AN76" s="18">
        <v>13</v>
      </c>
      <c r="AO76" s="18">
        <v>2224.23</v>
      </c>
      <c r="AP76" s="17">
        <v>199</v>
      </c>
      <c r="AQ76" s="17">
        <v>627</v>
      </c>
      <c r="AR76" s="17">
        <v>891</v>
      </c>
      <c r="AS76" s="26">
        <v>0.0269360269360269</v>
      </c>
      <c r="AT76" s="18">
        <v>23</v>
      </c>
      <c r="AU76" s="18">
        <v>4093.08</v>
      </c>
      <c r="AV76" s="17">
        <v>199</v>
      </c>
      <c r="AW76" s="17">
        <v>603</v>
      </c>
      <c r="AX76" s="17">
        <v>777</v>
      </c>
      <c r="AY76" s="26">
        <v>0.0334620334620335</v>
      </c>
      <c r="AZ76" s="17">
        <v>22</v>
      </c>
      <c r="BA76" s="18">
        <v>3706.17</v>
      </c>
      <c r="BB76" s="17">
        <v>199</v>
      </c>
      <c r="BC76" s="17">
        <v>601</v>
      </c>
      <c r="BD76" s="17">
        <v>586</v>
      </c>
      <c r="BE76" s="32">
        <v>0.0255972696245734</v>
      </c>
      <c r="BF76" s="17">
        <v>12</v>
      </c>
      <c r="BG76" s="18">
        <v>2101.52</v>
      </c>
      <c r="BH76" s="17">
        <v>199</v>
      </c>
      <c r="BI76" s="17">
        <v>523</v>
      </c>
      <c r="BJ76" s="17">
        <v>669</v>
      </c>
      <c r="BK76" s="32">
        <v>0.0343796711509716</v>
      </c>
      <c r="BL76" s="18">
        <v>22</v>
      </c>
      <c r="BM76" s="18">
        <v>3760.31</v>
      </c>
      <c r="BN76" s="17">
        <v>199</v>
      </c>
      <c r="BO76" s="17">
        <v>510</v>
      </c>
      <c r="BP76" s="17">
        <v>643</v>
      </c>
      <c r="BQ76" s="32">
        <v>0.0482115085536547</v>
      </c>
      <c r="BR76" s="18">
        <v>29</v>
      </c>
      <c r="BS76" s="18">
        <v>4950.76</v>
      </c>
      <c r="BT76" s="17">
        <v>199</v>
      </c>
      <c r="BU76" s="18">
        <v>480</v>
      </c>
      <c r="BV76" s="17">
        <v>621</v>
      </c>
      <c r="BW76" s="32">
        <v>0.0144927536231884</v>
      </c>
      <c r="BX76" s="18">
        <v>9</v>
      </c>
      <c r="BY76" s="18">
        <v>1655.05</v>
      </c>
      <c r="BZ76" s="17">
        <v>199</v>
      </c>
      <c r="CA76" s="18">
        <v>513</v>
      </c>
      <c r="CB76" s="18">
        <v>524</v>
      </c>
      <c r="CC76" s="32">
        <v>0.0267175572519084</v>
      </c>
      <c r="CD76" s="18">
        <v>13</v>
      </c>
      <c r="CE76" s="18">
        <v>2360.87</v>
      </c>
      <c r="CF76" s="17">
        <v>199</v>
      </c>
      <c r="CG76" s="18">
        <v>524</v>
      </c>
      <c r="CH76" s="33">
        <v>471</v>
      </c>
      <c r="CI76" s="32">
        <v>0.0191082802547771</v>
      </c>
      <c r="CJ76" s="18">
        <v>7</v>
      </c>
      <c r="CK76" s="18">
        <v>1294.11</v>
      </c>
      <c r="CL76" s="17">
        <v>199</v>
      </c>
      <c r="CM76" s="18">
        <v>521</v>
      </c>
      <c r="CN76" s="33">
        <v>518</v>
      </c>
      <c r="CO76" s="32">
        <v>0.0868725868725869</v>
      </c>
      <c r="CP76" s="17">
        <v>44</v>
      </c>
      <c r="CQ76" s="18">
        <v>8519.78</v>
      </c>
      <c r="CR76" s="17">
        <v>199</v>
      </c>
      <c r="CS76" s="17">
        <v>517</v>
      </c>
      <c r="CT76" s="33">
        <v>532</v>
      </c>
      <c r="CU76" s="32">
        <v>0.018796992481203</v>
      </c>
      <c r="CV76" s="17">
        <v>8</v>
      </c>
      <c r="CW76" s="18">
        <v>1457.68</v>
      </c>
      <c r="CX76" s="17">
        <v>199</v>
      </c>
      <c r="CY76" s="17">
        <v>418</v>
      </c>
      <c r="CZ76" s="33">
        <v>532</v>
      </c>
      <c r="DA76" s="32">
        <v>0.018796992481203</v>
      </c>
      <c r="DB76" s="18">
        <v>23</v>
      </c>
      <c r="DC76" s="18">
        <v>4157.17</v>
      </c>
      <c r="DD76" s="17">
        <v>199</v>
      </c>
      <c r="DE76" s="18">
        <v>446</v>
      </c>
      <c r="DF76" s="33">
        <v>575</v>
      </c>
      <c r="DG76" s="32">
        <v>0.0417391304347826</v>
      </c>
      <c r="DH76" s="18">
        <v>23</v>
      </c>
      <c r="DI76" s="18">
        <v>4239.78</v>
      </c>
      <c r="DJ76" s="17">
        <v>199</v>
      </c>
      <c r="DK76" s="18">
        <v>446</v>
      </c>
      <c r="DL76" s="18">
        <v>639</v>
      </c>
      <c r="DM76" s="26">
        <v>0.0438184663536776</v>
      </c>
      <c r="DN76" s="18">
        <v>25</v>
      </c>
      <c r="DO76" s="18">
        <v>4560.62</v>
      </c>
      <c r="DP76" s="17">
        <v>199</v>
      </c>
      <c r="DQ76" s="18">
        <v>542</v>
      </c>
      <c r="DR76" s="18">
        <v>633</v>
      </c>
      <c r="DS76" s="26">
        <v>0.0300157977883096</v>
      </c>
      <c r="DT76" s="18">
        <v>16</v>
      </c>
      <c r="DU76" s="18">
        <v>2952.64</v>
      </c>
      <c r="DV76" s="17">
        <v>199</v>
      </c>
      <c r="DW76" s="18">
        <v>620</v>
      </c>
      <c r="DX76" s="18"/>
      <c r="DY76" s="26"/>
      <c r="DZ76" s="18">
        <v>19</v>
      </c>
      <c r="EA76" s="18">
        <v>3660.69</v>
      </c>
      <c r="EB76" s="17">
        <v>199</v>
      </c>
      <c r="EC76" s="18">
        <v>604</v>
      </c>
      <c r="ED76" s="18">
        <v>388</v>
      </c>
      <c r="EE76" s="26">
        <f t="shared" si="31"/>
        <v>0.0283505154639175</v>
      </c>
      <c r="EF76" s="17">
        <v>11</v>
      </c>
      <c r="EG76" s="18">
        <v>2114.75</v>
      </c>
      <c r="EH76" s="17">
        <v>199</v>
      </c>
      <c r="EI76" s="17">
        <v>574</v>
      </c>
      <c r="EJ76" s="18">
        <v>388</v>
      </c>
      <c r="EK76" s="26">
        <f t="shared" si="32"/>
        <v>0.0283505154639175</v>
      </c>
      <c r="EL76" s="17">
        <v>11</v>
      </c>
      <c r="EM76" s="18">
        <v>2122.89</v>
      </c>
      <c r="EN76" s="17">
        <v>199</v>
      </c>
      <c r="EO76" s="17">
        <v>574</v>
      </c>
      <c r="EP76" s="18">
        <v>388</v>
      </c>
      <c r="EQ76" s="26">
        <f t="shared" si="33"/>
        <v>0.0128865979381443</v>
      </c>
      <c r="ER76" s="17">
        <v>5</v>
      </c>
      <c r="ES76" s="18">
        <v>926.9</v>
      </c>
      <c r="ET76" s="17">
        <v>199</v>
      </c>
      <c r="EU76" s="17">
        <v>574</v>
      </c>
      <c r="EV76" s="18">
        <v>997</v>
      </c>
      <c r="EW76" s="26">
        <v>0.00300902708124373</v>
      </c>
      <c r="EX76" s="17">
        <v>3</v>
      </c>
      <c r="EY76" s="18">
        <v>556.93</v>
      </c>
      <c r="EZ76" s="17">
        <v>199</v>
      </c>
      <c r="FA76" s="17">
        <v>574</v>
      </c>
      <c r="FB76" s="18">
        <v>372</v>
      </c>
      <c r="FC76" s="26">
        <v>0.0188172043010753</v>
      </c>
      <c r="FD76" s="17">
        <v>6</v>
      </c>
      <c r="FE76" s="18">
        <v>1114</v>
      </c>
      <c r="FF76" s="17">
        <v>199</v>
      </c>
      <c r="FG76" s="17">
        <v>568</v>
      </c>
      <c r="FH76" s="18">
        <v>416</v>
      </c>
      <c r="FI76" s="26">
        <v>0.0240384615384615</v>
      </c>
      <c r="FJ76" s="18">
        <v>9</v>
      </c>
      <c r="FK76" s="18">
        <v>1638.43</v>
      </c>
      <c r="FL76" s="17">
        <v>199</v>
      </c>
      <c r="FM76" s="17">
        <v>559</v>
      </c>
      <c r="FN76" s="18">
        <v>414</v>
      </c>
      <c r="FO76" s="26">
        <v>0.0169082125603865</v>
      </c>
      <c r="FP76" s="18">
        <v>4</v>
      </c>
      <c r="FQ76" s="18">
        <v>723.82</v>
      </c>
      <c r="FR76" s="17">
        <v>199</v>
      </c>
      <c r="FS76" s="17">
        <v>557</v>
      </c>
      <c r="FT76" s="18">
        <v>389</v>
      </c>
      <c r="FU76" s="26">
        <v>0.0102827763496144</v>
      </c>
      <c r="FV76" s="18">
        <v>4</v>
      </c>
      <c r="FW76" s="18">
        <v>708.29</v>
      </c>
      <c r="FX76" s="17">
        <v>199</v>
      </c>
      <c r="FY76" s="18">
        <v>553</v>
      </c>
      <c r="FZ76" s="18">
        <v>374</v>
      </c>
      <c r="GA76" s="26">
        <v>0.0133689839572193</v>
      </c>
      <c r="GB76" s="18">
        <v>4</v>
      </c>
      <c r="GC76" s="18">
        <v>753.75</v>
      </c>
      <c r="GD76" s="17">
        <v>199</v>
      </c>
      <c r="GE76" s="18">
        <v>550</v>
      </c>
      <c r="GF76" s="18">
        <v>438</v>
      </c>
      <c r="GG76" s="26">
        <v>0.00684931506849315</v>
      </c>
      <c r="GH76" s="17">
        <v>3</v>
      </c>
      <c r="GI76" s="18">
        <v>567</v>
      </c>
      <c r="GJ76" s="17">
        <v>199</v>
      </c>
      <c r="GK76" s="18">
        <v>547</v>
      </c>
      <c r="GL76" s="18"/>
      <c r="GM76" s="26"/>
      <c r="GN76" s="17">
        <v>4</v>
      </c>
      <c r="GO76" s="18">
        <v>716</v>
      </c>
      <c r="GP76" s="17">
        <v>199</v>
      </c>
      <c r="GQ76" s="17">
        <v>542</v>
      </c>
      <c r="GR76" s="17"/>
      <c r="GS76" s="17"/>
      <c r="GT76" s="17"/>
      <c r="GU76" s="17"/>
      <c r="GV76" s="17"/>
      <c r="GW76" s="17"/>
      <c r="GX76" s="17"/>
      <c r="GY76" s="17"/>
      <c r="GZ76" s="17"/>
      <c r="HA76" s="18"/>
      <c r="HB76" s="41"/>
      <c r="HC76" s="41"/>
      <c r="HD76" s="41"/>
      <c r="HE76" s="41"/>
      <c r="HF76" s="41"/>
      <c r="HG76" s="41"/>
      <c r="HH76" s="41"/>
      <c r="HI76" s="18"/>
      <c r="HJ76" s="41"/>
      <c r="HK76" s="41"/>
      <c r="HL76" s="41"/>
      <c r="HM76" s="18"/>
      <c r="HN76" s="18"/>
      <c r="HO76" s="18"/>
      <c r="HP76" s="18"/>
      <c r="HQ76" s="18">
        <f t="shared" si="35"/>
        <v>408</v>
      </c>
      <c r="HR76" s="18">
        <f t="shared" si="36"/>
        <v>74056.91</v>
      </c>
      <c r="HS76" s="18">
        <f t="shared" si="37"/>
        <v>408</v>
      </c>
      <c r="HT76" s="18">
        <f t="shared" si="38"/>
        <v>74056.91</v>
      </c>
      <c r="HU76" s="145"/>
      <c r="HV76" s="146"/>
    </row>
    <row r="77" ht="16.5" spans="1:230">
      <c r="A77" s="16"/>
      <c r="B77" s="17" t="s">
        <v>485</v>
      </c>
      <c r="C77" s="18">
        <v>6939962753539</v>
      </c>
      <c r="D77" s="18">
        <v>582303873121</v>
      </c>
      <c r="E77" s="18">
        <v>21065213000082</v>
      </c>
      <c r="F77" s="18" t="s">
        <v>325</v>
      </c>
      <c r="G77" s="19" t="s">
        <v>431</v>
      </c>
      <c r="H77" s="17" t="s">
        <v>129</v>
      </c>
      <c r="I77" s="26">
        <f>VLOOKUP(C77,供应链!E:J,6,0)</f>
        <v>1</v>
      </c>
      <c r="J77" s="17">
        <f>VLOOKUP(C77,供应链!E:H,4,0)</f>
        <v>896</v>
      </c>
      <c r="K77" s="17">
        <f>VLOOKUP(C77,供应链!E:K,7,0)</f>
        <v>0</v>
      </c>
      <c r="L77" s="18">
        <f>VLOOKUP(C77,供应链!E:I,5,0)</f>
        <v>49.3405008522355</v>
      </c>
      <c r="M77" s="27">
        <f t="shared" si="34"/>
        <v>0.00304899115533444</v>
      </c>
      <c r="N77" s="17">
        <v>254</v>
      </c>
      <c r="O77" s="26">
        <v>0.0275590551181102</v>
      </c>
      <c r="P77" s="18">
        <v>6</v>
      </c>
      <c r="Q77" s="18">
        <v>472.27</v>
      </c>
      <c r="R77" s="17">
        <v>89</v>
      </c>
      <c r="S77" s="17">
        <v>1738</v>
      </c>
      <c r="T77" s="17">
        <v>283</v>
      </c>
      <c r="U77" s="26">
        <v>0.0565371024734982</v>
      </c>
      <c r="V77" s="18">
        <v>15</v>
      </c>
      <c r="W77" s="18">
        <v>1089.73</v>
      </c>
      <c r="X77" s="17">
        <v>89</v>
      </c>
      <c r="Y77" s="17">
        <v>1731</v>
      </c>
      <c r="Z77" s="17">
        <v>352</v>
      </c>
      <c r="AA77" s="26">
        <v>0.0482954545454545</v>
      </c>
      <c r="AB77" s="18">
        <v>13</v>
      </c>
      <c r="AC77" s="18">
        <v>937.9</v>
      </c>
      <c r="AD77" s="17">
        <v>89</v>
      </c>
      <c r="AE77" s="17">
        <v>1717</v>
      </c>
      <c r="AF77" s="17">
        <v>297</v>
      </c>
      <c r="AG77" s="26">
        <v>0.0505050505050505</v>
      </c>
      <c r="AH77" s="18">
        <v>12</v>
      </c>
      <c r="AI77" s="18">
        <v>848.21</v>
      </c>
      <c r="AJ77" s="17">
        <v>89</v>
      </c>
      <c r="AK77" s="17">
        <v>1704</v>
      </c>
      <c r="AL77" s="17">
        <v>420</v>
      </c>
      <c r="AM77" s="26">
        <v>0.0238095238095238</v>
      </c>
      <c r="AN77" s="18">
        <v>10</v>
      </c>
      <c r="AO77" s="18">
        <v>743.51</v>
      </c>
      <c r="AP77" s="17">
        <v>89</v>
      </c>
      <c r="AQ77" s="17">
        <v>1694</v>
      </c>
      <c r="AR77" s="17">
        <v>512</v>
      </c>
      <c r="AS77" s="26">
        <v>0.046875</v>
      </c>
      <c r="AT77" s="18">
        <v>22</v>
      </c>
      <c r="AU77" s="18">
        <v>1511.87</v>
      </c>
      <c r="AV77" s="17">
        <v>89</v>
      </c>
      <c r="AW77" s="17">
        <v>1672</v>
      </c>
      <c r="AX77" s="17">
        <v>346</v>
      </c>
      <c r="AY77" s="26">
        <v>0.046242774566474</v>
      </c>
      <c r="AZ77" s="17">
        <v>16</v>
      </c>
      <c r="BA77" s="18">
        <v>1220.78</v>
      </c>
      <c r="BB77" s="17">
        <v>89</v>
      </c>
      <c r="BC77" s="17">
        <v>1656</v>
      </c>
      <c r="BD77" s="17">
        <v>346</v>
      </c>
      <c r="BE77" s="32">
        <v>0.069364161849711</v>
      </c>
      <c r="BF77" s="17">
        <v>24</v>
      </c>
      <c r="BG77" s="18">
        <v>1753.8</v>
      </c>
      <c r="BH77" s="17">
        <v>89</v>
      </c>
      <c r="BI77" s="17">
        <v>1552</v>
      </c>
      <c r="BJ77" s="17">
        <v>323</v>
      </c>
      <c r="BK77" s="32">
        <v>0.0371517027863777</v>
      </c>
      <c r="BL77" s="18">
        <v>12</v>
      </c>
      <c r="BM77" s="18">
        <v>910.1</v>
      </c>
      <c r="BN77" s="17">
        <v>89</v>
      </c>
      <c r="BO77" s="17">
        <v>1540</v>
      </c>
      <c r="BP77" s="17">
        <v>332</v>
      </c>
      <c r="BQ77" s="32">
        <v>0.0783132530120482</v>
      </c>
      <c r="BR77" s="18">
        <v>23</v>
      </c>
      <c r="BS77" s="18">
        <v>1672.34</v>
      </c>
      <c r="BT77" s="17">
        <v>89</v>
      </c>
      <c r="BU77" s="18">
        <v>1528</v>
      </c>
      <c r="BV77" s="17">
        <v>390</v>
      </c>
      <c r="BW77" s="32">
        <v>0.0179487179487179</v>
      </c>
      <c r="BX77" s="18">
        <v>7</v>
      </c>
      <c r="BY77" s="18">
        <v>492.5</v>
      </c>
      <c r="BZ77" s="17">
        <v>89</v>
      </c>
      <c r="CA77" s="18">
        <v>1521</v>
      </c>
      <c r="CB77" s="18">
        <v>344</v>
      </c>
      <c r="CC77" s="32">
        <v>0.0552325581395349</v>
      </c>
      <c r="CD77" s="18">
        <v>18</v>
      </c>
      <c r="CE77" s="18">
        <v>1322.36</v>
      </c>
      <c r="CF77" s="17">
        <v>89</v>
      </c>
      <c r="CG77" s="18">
        <v>1515</v>
      </c>
      <c r="CH77" s="33">
        <v>275</v>
      </c>
      <c r="CI77" s="32">
        <v>0.0654545454545455</v>
      </c>
      <c r="CJ77" s="18">
        <v>18</v>
      </c>
      <c r="CK77" s="18">
        <v>1318.84</v>
      </c>
      <c r="CL77" s="17">
        <v>89</v>
      </c>
      <c r="CM77" s="18">
        <v>1526</v>
      </c>
      <c r="CN77" s="33">
        <v>260</v>
      </c>
      <c r="CO77" s="32">
        <v>0.0692307692307692</v>
      </c>
      <c r="CP77" s="17">
        <v>17</v>
      </c>
      <c r="CQ77" s="18">
        <v>1264.74</v>
      </c>
      <c r="CR77" s="17">
        <v>89</v>
      </c>
      <c r="CS77" s="17">
        <v>1525</v>
      </c>
      <c r="CT77" s="33">
        <v>301</v>
      </c>
      <c r="CU77" s="32">
        <v>0.0830564784053156</v>
      </c>
      <c r="CV77" s="17">
        <v>24</v>
      </c>
      <c r="CW77" s="18">
        <v>1744.87</v>
      </c>
      <c r="CX77" s="17">
        <v>89</v>
      </c>
      <c r="CY77" s="17">
        <v>1193</v>
      </c>
      <c r="CZ77" s="33">
        <v>301</v>
      </c>
      <c r="DA77" s="32">
        <v>0.0830564784053156</v>
      </c>
      <c r="DB77" s="18">
        <v>21</v>
      </c>
      <c r="DC77" s="18">
        <v>1561.42</v>
      </c>
      <c r="DD77" s="17">
        <v>89</v>
      </c>
      <c r="DE77" s="18">
        <v>1418</v>
      </c>
      <c r="DF77" s="33">
        <v>295</v>
      </c>
      <c r="DG77" s="32">
        <v>0.0711864406779661</v>
      </c>
      <c r="DH77" s="18">
        <v>20</v>
      </c>
      <c r="DI77" s="18">
        <v>1475.64</v>
      </c>
      <c r="DJ77" s="17">
        <v>89</v>
      </c>
      <c r="DK77" s="18">
        <v>1418</v>
      </c>
      <c r="DL77" s="18">
        <v>300</v>
      </c>
      <c r="DM77" s="26">
        <v>0.05</v>
      </c>
      <c r="DN77" s="18">
        <v>15</v>
      </c>
      <c r="DO77" s="18">
        <v>1114.72</v>
      </c>
      <c r="DP77" s="17">
        <v>89</v>
      </c>
      <c r="DQ77" s="18">
        <v>1346</v>
      </c>
      <c r="DR77" s="18">
        <v>264</v>
      </c>
      <c r="DS77" s="26">
        <v>0.0454545454545455</v>
      </c>
      <c r="DT77" s="18">
        <v>12</v>
      </c>
      <c r="DU77" s="18">
        <v>882.72</v>
      </c>
      <c r="DV77" s="17">
        <v>89</v>
      </c>
      <c r="DW77" s="18">
        <v>1399</v>
      </c>
      <c r="DX77" s="18"/>
      <c r="DY77" s="26"/>
      <c r="DZ77" s="18">
        <v>7</v>
      </c>
      <c r="EA77" s="18">
        <v>593.69</v>
      </c>
      <c r="EB77" s="17">
        <v>89</v>
      </c>
      <c r="EC77" s="18">
        <v>1404</v>
      </c>
      <c r="ED77" s="18">
        <v>145</v>
      </c>
      <c r="EE77" s="26">
        <f t="shared" si="31"/>
        <v>0.0413793103448276</v>
      </c>
      <c r="EF77" s="17">
        <v>6</v>
      </c>
      <c r="EG77" s="18">
        <v>512.84</v>
      </c>
      <c r="EH77" s="17">
        <v>89</v>
      </c>
      <c r="EI77" s="17">
        <v>1385</v>
      </c>
      <c r="EJ77" s="18">
        <v>145</v>
      </c>
      <c r="EK77" s="26">
        <f t="shared" si="32"/>
        <v>0.00689655172413793</v>
      </c>
      <c r="EL77" s="17">
        <v>1</v>
      </c>
      <c r="EM77" s="18">
        <v>89</v>
      </c>
      <c r="EN77" s="17">
        <v>89</v>
      </c>
      <c r="EO77" s="17">
        <v>1385</v>
      </c>
      <c r="EP77" s="18">
        <v>145</v>
      </c>
      <c r="EQ77" s="26">
        <f t="shared" si="33"/>
        <v>0.0551724137931034</v>
      </c>
      <c r="ER77" s="17">
        <v>8</v>
      </c>
      <c r="ES77" s="18">
        <v>694.94</v>
      </c>
      <c r="ET77" s="17">
        <v>89</v>
      </c>
      <c r="EU77" s="17">
        <v>1385</v>
      </c>
      <c r="EV77" s="18">
        <v>240</v>
      </c>
      <c r="EW77" s="26">
        <v>0.0125</v>
      </c>
      <c r="EX77" s="17">
        <v>3</v>
      </c>
      <c r="EY77" s="18">
        <v>267</v>
      </c>
      <c r="EZ77" s="17">
        <v>89</v>
      </c>
      <c r="FA77" s="17">
        <v>1385</v>
      </c>
      <c r="FB77" s="18">
        <v>157</v>
      </c>
      <c r="FC77" s="26">
        <v>0.0191082802547771</v>
      </c>
      <c r="FD77" s="17">
        <v>3</v>
      </c>
      <c r="FE77" s="18">
        <v>258.11</v>
      </c>
      <c r="FF77" s="17">
        <v>89</v>
      </c>
      <c r="FG77" s="17">
        <v>1382</v>
      </c>
      <c r="FH77" s="18">
        <v>160</v>
      </c>
      <c r="FI77" s="26">
        <v>0.03125</v>
      </c>
      <c r="FJ77" s="18">
        <v>3</v>
      </c>
      <c r="FK77" s="18">
        <v>253.8</v>
      </c>
      <c r="FL77" s="17">
        <v>89</v>
      </c>
      <c r="FM77" s="17">
        <v>1380</v>
      </c>
      <c r="FN77" s="18">
        <v>196</v>
      </c>
      <c r="FO77" s="26">
        <v>0.0255102040816327</v>
      </c>
      <c r="FP77" s="18">
        <v>5</v>
      </c>
      <c r="FQ77" s="18">
        <v>439.15</v>
      </c>
      <c r="FR77" s="17">
        <v>89</v>
      </c>
      <c r="FS77" s="17">
        <v>1375</v>
      </c>
      <c r="FT77" s="18">
        <v>185</v>
      </c>
      <c r="FU77" s="26">
        <v>0.0162162162162162</v>
      </c>
      <c r="FV77" s="18">
        <v>2</v>
      </c>
      <c r="FW77" s="18">
        <v>198</v>
      </c>
      <c r="FX77" s="17">
        <v>89</v>
      </c>
      <c r="FY77" s="18">
        <v>1373</v>
      </c>
      <c r="FZ77" s="18">
        <v>198</v>
      </c>
      <c r="GA77" s="26">
        <v>0.00505050505050505</v>
      </c>
      <c r="GB77" s="18">
        <v>1</v>
      </c>
      <c r="GC77" s="18">
        <v>99</v>
      </c>
      <c r="GD77" s="17">
        <v>89</v>
      </c>
      <c r="GE77" s="18">
        <v>1372</v>
      </c>
      <c r="GF77" s="18">
        <v>211</v>
      </c>
      <c r="GG77" s="26">
        <v>0.018957345971564</v>
      </c>
      <c r="GH77" s="17">
        <v>3</v>
      </c>
      <c r="GI77" s="18">
        <v>287.35</v>
      </c>
      <c r="GJ77" s="17">
        <v>89</v>
      </c>
      <c r="GK77" s="18">
        <v>1368</v>
      </c>
      <c r="GL77" s="18"/>
      <c r="GM77" s="26"/>
      <c r="GN77" s="17">
        <v>6</v>
      </c>
      <c r="GO77" s="18">
        <v>578.94</v>
      </c>
      <c r="GP77" s="17">
        <v>89</v>
      </c>
      <c r="GQ77" s="17">
        <v>1362</v>
      </c>
      <c r="GR77" s="17"/>
      <c r="GS77" s="17"/>
      <c r="GT77" s="17"/>
      <c r="GU77" s="17"/>
      <c r="GV77" s="17"/>
      <c r="GW77" s="17"/>
      <c r="GX77" s="17"/>
      <c r="GY77" s="17"/>
      <c r="GZ77" s="17"/>
      <c r="HA77" s="18"/>
      <c r="HB77" s="41"/>
      <c r="HC77" s="41"/>
      <c r="HD77" s="41"/>
      <c r="HE77" s="41"/>
      <c r="HF77" s="41"/>
      <c r="HG77" s="41"/>
      <c r="HH77" s="41"/>
      <c r="HI77" s="18"/>
      <c r="HJ77" s="41"/>
      <c r="HK77" s="41"/>
      <c r="HL77" s="41"/>
      <c r="HM77" s="18"/>
      <c r="HN77" s="18"/>
      <c r="HO77" s="18"/>
      <c r="HP77" s="18"/>
      <c r="HQ77" s="18">
        <f t="shared" si="35"/>
        <v>353</v>
      </c>
      <c r="HR77" s="18">
        <f t="shared" si="36"/>
        <v>26610.14</v>
      </c>
      <c r="HS77" s="18">
        <f t="shared" si="37"/>
        <v>353</v>
      </c>
      <c r="HT77" s="18">
        <f t="shared" si="38"/>
        <v>26610.14</v>
      </c>
      <c r="HU77" s="145"/>
      <c r="HV77" s="146"/>
    </row>
    <row r="78" ht="16.5" spans="1:230">
      <c r="A78" s="16"/>
      <c r="B78" s="17" t="s">
        <v>485</v>
      </c>
      <c r="C78" s="18">
        <v>6939962763736</v>
      </c>
      <c r="D78" s="18">
        <v>598807265830</v>
      </c>
      <c r="E78" s="18">
        <v>21065213000142</v>
      </c>
      <c r="F78" s="17" t="s">
        <v>327</v>
      </c>
      <c r="G78" s="19"/>
      <c r="H78" s="17" t="s">
        <v>129</v>
      </c>
      <c r="I78" s="26">
        <f>VLOOKUP(C78,供应链!E:J,6,0)</f>
        <v>1</v>
      </c>
      <c r="J78" s="17">
        <f>VLOOKUP(C78,供应链!E:H,4,0)</f>
        <v>620</v>
      </c>
      <c r="K78" s="17">
        <f>VLOOKUP(C78,供应链!E:K,7,0)</f>
        <v>144</v>
      </c>
      <c r="L78" s="18">
        <f>VLOOKUP(C78,供应链!E:I,5,0)</f>
        <v>40.7338163122225</v>
      </c>
      <c r="M78" s="27">
        <f t="shared" si="34"/>
        <v>0.0052687949143173</v>
      </c>
      <c r="N78" s="17">
        <v>925</v>
      </c>
      <c r="O78" s="26">
        <v>0.0324324324324324</v>
      </c>
      <c r="P78" s="18">
        <v>27</v>
      </c>
      <c r="Q78" s="18">
        <v>2513.83</v>
      </c>
      <c r="R78" s="17">
        <v>119</v>
      </c>
      <c r="S78" s="17">
        <v>2321</v>
      </c>
      <c r="T78" s="17">
        <v>1066</v>
      </c>
      <c r="U78" s="26">
        <v>0.0309568480300188</v>
      </c>
      <c r="V78" s="18">
        <v>20</v>
      </c>
      <c r="W78" s="18">
        <v>2125.69</v>
      </c>
      <c r="X78" s="17">
        <v>119</v>
      </c>
      <c r="Y78" s="17">
        <v>2396</v>
      </c>
      <c r="Z78" s="17">
        <v>912</v>
      </c>
      <c r="AA78" s="26">
        <v>0.037280701754386</v>
      </c>
      <c r="AB78" s="18">
        <v>29</v>
      </c>
      <c r="AC78" s="18">
        <v>3133.93</v>
      </c>
      <c r="AD78" s="17">
        <v>119</v>
      </c>
      <c r="AE78" s="17">
        <v>2267</v>
      </c>
      <c r="AF78" s="17">
        <v>889</v>
      </c>
      <c r="AG78" s="26">
        <v>0.0236220472440945</v>
      </c>
      <c r="AH78" s="18">
        <v>17</v>
      </c>
      <c r="AI78" s="18">
        <v>1851.31</v>
      </c>
      <c r="AJ78" s="17">
        <v>119</v>
      </c>
      <c r="AK78" s="17">
        <v>2269</v>
      </c>
      <c r="AL78" s="17">
        <v>1324</v>
      </c>
      <c r="AM78" s="26">
        <v>0.00755287009063444</v>
      </c>
      <c r="AN78" s="18">
        <v>7</v>
      </c>
      <c r="AO78" s="18">
        <v>800.44</v>
      </c>
      <c r="AP78" s="17">
        <v>119</v>
      </c>
      <c r="AQ78" s="17">
        <v>2363</v>
      </c>
      <c r="AR78" s="17">
        <v>1400</v>
      </c>
      <c r="AS78" s="26">
        <v>0.0385714285714286</v>
      </c>
      <c r="AT78" s="18">
        <v>48</v>
      </c>
      <c r="AU78" s="18">
        <v>4792.03</v>
      </c>
      <c r="AV78" s="17">
        <v>119</v>
      </c>
      <c r="AW78" s="17">
        <v>2322</v>
      </c>
      <c r="AX78" s="17">
        <v>1041</v>
      </c>
      <c r="AY78" s="26">
        <v>0.0268972142170989</v>
      </c>
      <c r="AZ78" s="17">
        <v>23</v>
      </c>
      <c r="BA78" s="18">
        <v>2316.19</v>
      </c>
      <c r="BB78" s="17">
        <v>119</v>
      </c>
      <c r="BC78" s="17">
        <v>2340</v>
      </c>
      <c r="BD78" s="17">
        <v>1063</v>
      </c>
      <c r="BE78" s="32">
        <v>0.0319849482596425</v>
      </c>
      <c r="BF78" s="17">
        <v>22</v>
      </c>
      <c r="BG78" s="18">
        <v>2133.33</v>
      </c>
      <c r="BH78" s="17">
        <v>119</v>
      </c>
      <c r="BI78" s="17">
        <v>2339</v>
      </c>
      <c r="BJ78" s="17">
        <v>1092</v>
      </c>
      <c r="BK78" s="32">
        <v>0.0347985347985348</v>
      </c>
      <c r="BL78" s="18">
        <v>32</v>
      </c>
      <c r="BM78" s="18">
        <v>3217.26</v>
      </c>
      <c r="BN78" s="17">
        <v>119</v>
      </c>
      <c r="BO78" s="17">
        <v>2323</v>
      </c>
      <c r="BP78" s="17">
        <v>1157</v>
      </c>
      <c r="BQ78" s="32">
        <v>0.0354364736387208</v>
      </c>
      <c r="BR78" s="18">
        <v>27</v>
      </c>
      <c r="BS78" s="18">
        <v>2578.09</v>
      </c>
      <c r="BT78" s="17">
        <v>119</v>
      </c>
      <c r="BU78" s="18">
        <v>2395</v>
      </c>
      <c r="BV78" s="17">
        <v>1094</v>
      </c>
      <c r="BW78" s="32">
        <v>0.0237659963436929</v>
      </c>
      <c r="BX78" s="18">
        <v>21</v>
      </c>
      <c r="BY78" s="18">
        <v>2285.63</v>
      </c>
      <c r="BZ78" s="17">
        <v>119</v>
      </c>
      <c r="CA78" s="18">
        <v>2417</v>
      </c>
      <c r="CB78" s="18">
        <v>764</v>
      </c>
      <c r="CC78" s="32">
        <v>0.0274869109947644</v>
      </c>
      <c r="CD78" s="18">
        <v>17</v>
      </c>
      <c r="CE78" s="18">
        <v>1947.36</v>
      </c>
      <c r="CF78" s="17">
        <v>119</v>
      </c>
      <c r="CG78" s="18">
        <v>2438</v>
      </c>
      <c r="CH78" s="33">
        <v>672</v>
      </c>
      <c r="CI78" s="32">
        <v>0.0357142857142857</v>
      </c>
      <c r="CJ78" s="18">
        <v>23</v>
      </c>
      <c r="CK78" s="18">
        <v>2462.47</v>
      </c>
      <c r="CL78" s="17">
        <v>119</v>
      </c>
      <c r="CM78" s="18">
        <v>2412</v>
      </c>
      <c r="CN78" s="33">
        <v>696</v>
      </c>
      <c r="CO78" s="32">
        <v>0.0244252873563218</v>
      </c>
      <c r="CP78" s="17">
        <v>15</v>
      </c>
      <c r="CQ78" s="18">
        <v>1646.5</v>
      </c>
      <c r="CR78" s="17">
        <v>119</v>
      </c>
      <c r="CS78" s="17">
        <v>2396</v>
      </c>
      <c r="CT78" s="33">
        <v>904</v>
      </c>
      <c r="CU78" s="32">
        <v>0.0276548672566372</v>
      </c>
      <c r="CV78" s="17">
        <v>21</v>
      </c>
      <c r="CW78" s="18">
        <v>2295.47</v>
      </c>
      <c r="CX78" s="17">
        <v>119</v>
      </c>
      <c r="CY78" s="17">
        <v>2068</v>
      </c>
      <c r="CZ78" s="33">
        <v>904</v>
      </c>
      <c r="DA78" s="32">
        <v>0.0276548672566372</v>
      </c>
      <c r="DB78" s="18">
        <v>24</v>
      </c>
      <c r="DC78" s="18">
        <v>2564.14</v>
      </c>
      <c r="DD78" s="17">
        <v>119</v>
      </c>
      <c r="DE78" s="18">
        <v>2347</v>
      </c>
      <c r="DF78" s="33">
        <v>881</v>
      </c>
      <c r="DG78" s="32">
        <v>0.0261066969353008</v>
      </c>
      <c r="DH78" s="18">
        <v>16</v>
      </c>
      <c r="DI78" s="18">
        <v>1779.78</v>
      </c>
      <c r="DJ78" s="17">
        <v>119</v>
      </c>
      <c r="DK78" s="18">
        <v>2347</v>
      </c>
      <c r="DL78" s="18">
        <v>914</v>
      </c>
      <c r="DM78" s="26">
        <v>0.0350109409190372</v>
      </c>
      <c r="DN78" s="18">
        <v>27</v>
      </c>
      <c r="DO78" s="18">
        <v>2947.92</v>
      </c>
      <c r="DP78" s="17">
        <v>119</v>
      </c>
      <c r="DQ78" s="18">
        <v>2015</v>
      </c>
      <c r="DR78" s="18">
        <v>577</v>
      </c>
      <c r="DS78" s="26">
        <v>0.0277296360485269</v>
      </c>
      <c r="DT78" s="18">
        <v>11</v>
      </c>
      <c r="DU78" s="18">
        <v>1199.93</v>
      </c>
      <c r="DV78" s="17">
        <v>119</v>
      </c>
      <c r="DW78" s="18">
        <v>2291</v>
      </c>
      <c r="DX78" s="18"/>
      <c r="DY78" s="26"/>
      <c r="DZ78" s="18">
        <v>24</v>
      </c>
      <c r="EA78" s="18">
        <v>2546.26</v>
      </c>
      <c r="EB78" s="17">
        <v>119</v>
      </c>
      <c r="EC78" s="18">
        <v>2266</v>
      </c>
      <c r="ED78" s="18">
        <v>555</v>
      </c>
      <c r="EE78" s="26">
        <f t="shared" si="31"/>
        <v>0.027027027027027</v>
      </c>
      <c r="EF78" s="17">
        <v>15</v>
      </c>
      <c r="EG78" s="18">
        <v>1550.22</v>
      </c>
      <c r="EH78" s="17">
        <v>119</v>
      </c>
      <c r="EI78" s="17">
        <v>1890</v>
      </c>
      <c r="EJ78" s="18">
        <v>555</v>
      </c>
      <c r="EK78" s="26">
        <f t="shared" si="32"/>
        <v>0.027027027027027</v>
      </c>
      <c r="EL78" s="17">
        <v>15</v>
      </c>
      <c r="EM78" s="18">
        <v>1610.69</v>
      </c>
      <c r="EN78" s="17">
        <v>119</v>
      </c>
      <c r="EO78" s="17">
        <v>1890</v>
      </c>
      <c r="EP78" s="18">
        <v>555</v>
      </c>
      <c r="EQ78" s="26">
        <f t="shared" si="33"/>
        <v>0.0126126126126126</v>
      </c>
      <c r="ER78" s="17">
        <v>7</v>
      </c>
      <c r="ES78" s="18">
        <v>739.04</v>
      </c>
      <c r="ET78" s="17">
        <v>119</v>
      </c>
      <c r="EU78" s="17">
        <v>1890</v>
      </c>
      <c r="EV78" s="18">
        <v>1835</v>
      </c>
      <c r="EW78" s="26">
        <v>0.188010899182561</v>
      </c>
      <c r="EX78" s="17">
        <v>29</v>
      </c>
      <c r="EY78" s="18">
        <v>2836.9</v>
      </c>
      <c r="EZ78" s="17">
        <v>119</v>
      </c>
      <c r="FA78" s="17">
        <v>1890</v>
      </c>
      <c r="FB78" s="18">
        <v>489</v>
      </c>
      <c r="FC78" s="26">
        <v>0.157464212678937</v>
      </c>
      <c r="FD78" s="17">
        <v>15</v>
      </c>
      <c r="FE78" s="18">
        <v>1444.42</v>
      </c>
      <c r="FF78" s="17">
        <v>119</v>
      </c>
      <c r="FG78" s="17">
        <v>1824</v>
      </c>
      <c r="FH78" s="18">
        <v>421</v>
      </c>
      <c r="FI78" s="26">
        <v>0.0950118764845606</v>
      </c>
      <c r="FJ78" s="18">
        <v>11</v>
      </c>
      <c r="FK78" s="18">
        <v>1134</v>
      </c>
      <c r="FL78" s="17">
        <v>119</v>
      </c>
      <c r="FM78" s="17">
        <v>1791</v>
      </c>
      <c r="FN78" s="18">
        <v>469</v>
      </c>
      <c r="FO78" s="26">
        <v>0.0213219616204691</v>
      </c>
      <c r="FP78" s="18">
        <v>9</v>
      </c>
      <c r="FQ78" s="18">
        <v>878.2</v>
      </c>
      <c r="FR78" s="17">
        <v>119</v>
      </c>
      <c r="FS78" s="17">
        <v>1782</v>
      </c>
      <c r="FT78" s="18">
        <v>475</v>
      </c>
      <c r="FU78" s="26">
        <v>0.0315789473684211</v>
      </c>
      <c r="FV78" s="18">
        <v>13</v>
      </c>
      <c r="FW78" s="18">
        <v>1248.04</v>
      </c>
      <c r="FX78" s="17">
        <v>119</v>
      </c>
      <c r="FY78" s="18">
        <v>1771</v>
      </c>
      <c r="FZ78" s="18">
        <v>485</v>
      </c>
      <c r="GA78" s="26">
        <v>0.0371134020618557</v>
      </c>
      <c r="GB78" s="18">
        <v>14</v>
      </c>
      <c r="GC78" s="18">
        <v>1396.33</v>
      </c>
      <c r="GD78" s="17">
        <v>119</v>
      </c>
      <c r="GE78" s="18">
        <v>1757</v>
      </c>
      <c r="GF78" s="18">
        <v>496</v>
      </c>
      <c r="GG78" s="26">
        <v>0.0403225806451613</v>
      </c>
      <c r="GH78" s="17">
        <v>15</v>
      </c>
      <c r="GI78" s="18">
        <v>1424</v>
      </c>
      <c r="GJ78" s="17">
        <v>119</v>
      </c>
      <c r="GK78" s="18">
        <v>1744</v>
      </c>
      <c r="GL78" s="18"/>
      <c r="GM78" s="26"/>
      <c r="GN78" s="17">
        <v>16</v>
      </c>
      <c r="GO78" s="18">
        <v>1534.99</v>
      </c>
      <c r="GP78" s="17">
        <v>119</v>
      </c>
      <c r="GQ78" s="17">
        <v>1728</v>
      </c>
      <c r="GR78" s="17"/>
      <c r="GS78" s="17"/>
      <c r="GT78" s="17"/>
      <c r="GU78" s="17"/>
      <c r="GV78" s="17"/>
      <c r="GW78" s="17"/>
      <c r="GX78" s="17"/>
      <c r="GY78" s="17"/>
      <c r="GZ78" s="17"/>
      <c r="HA78" s="18"/>
      <c r="HB78" s="41"/>
      <c r="HC78" s="41"/>
      <c r="HD78" s="41"/>
      <c r="HE78" s="41"/>
      <c r="HF78" s="41"/>
      <c r="HG78" s="41"/>
      <c r="HH78" s="41"/>
      <c r="HI78" s="18"/>
      <c r="HJ78" s="41"/>
      <c r="HK78" s="41"/>
      <c r="HL78" s="41"/>
      <c r="HM78" s="18"/>
      <c r="HN78" s="18"/>
      <c r="HO78" s="18"/>
      <c r="HP78" s="18"/>
      <c r="HQ78" s="18">
        <f t="shared" si="35"/>
        <v>610</v>
      </c>
      <c r="HR78" s="18">
        <f t="shared" si="36"/>
        <v>62934.39</v>
      </c>
      <c r="HS78" s="18">
        <f t="shared" si="37"/>
        <v>610</v>
      </c>
      <c r="HT78" s="18">
        <f t="shared" si="38"/>
        <v>62934.39</v>
      </c>
      <c r="HU78" s="145"/>
      <c r="HV78" s="146"/>
    </row>
    <row r="79" ht="16.5" spans="1:230">
      <c r="A79" s="16" t="s">
        <v>126</v>
      </c>
      <c r="B79" s="17" t="s">
        <v>486</v>
      </c>
      <c r="C79" s="18">
        <v>6939962746593</v>
      </c>
      <c r="D79" s="18">
        <v>568451088013</v>
      </c>
      <c r="E79" s="18">
        <v>21065210000104</v>
      </c>
      <c r="F79" s="17" t="s">
        <v>329</v>
      </c>
      <c r="G79" s="19" t="s">
        <v>392</v>
      </c>
      <c r="H79" s="17" t="s">
        <v>129</v>
      </c>
      <c r="I79" s="26">
        <f>VLOOKUP(C79,供应链!E:J,6,0)</f>
        <v>1</v>
      </c>
      <c r="J79" s="17">
        <f>VLOOKUP(C79,供应链!E:H,4,0)</f>
        <v>685</v>
      </c>
      <c r="K79" s="17">
        <f>VLOOKUP(C79,供应链!E:K,7,0)</f>
        <v>648</v>
      </c>
      <c r="L79" s="18">
        <f>VLOOKUP(C79,供应链!E:I,5,0)</f>
        <v>63.3314796594944</v>
      </c>
      <c r="M79" s="27">
        <f t="shared" si="34"/>
        <v>0.00656440022111664</v>
      </c>
      <c r="N79" s="17">
        <v>697</v>
      </c>
      <c r="O79" s="26">
        <v>0.0631276901004304</v>
      </c>
      <c r="P79" s="18">
        <v>42</v>
      </c>
      <c r="Q79" s="18">
        <v>3979.51</v>
      </c>
      <c r="R79" s="17">
        <v>119</v>
      </c>
      <c r="S79" s="17">
        <v>4898</v>
      </c>
      <c r="T79" s="17">
        <v>697</v>
      </c>
      <c r="U79" s="26">
        <v>0.0588235294117647</v>
      </c>
      <c r="V79" s="18">
        <v>37</v>
      </c>
      <c r="W79" s="18">
        <v>3793.11</v>
      </c>
      <c r="X79" s="17">
        <v>119</v>
      </c>
      <c r="Y79" s="17">
        <v>4890</v>
      </c>
      <c r="Z79" s="17">
        <v>576</v>
      </c>
      <c r="AA79" s="26">
        <v>0.0711805555555556</v>
      </c>
      <c r="AB79" s="18">
        <v>36</v>
      </c>
      <c r="AC79" s="18">
        <v>3630.82</v>
      </c>
      <c r="AD79" s="17">
        <v>119</v>
      </c>
      <c r="AE79" s="17">
        <v>4910</v>
      </c>
      <c r="AF79" s="17">
        <v>552</v>
      </c>
      <c r="AG79" s="26">
        <v>0.0489130434782609</v>
      </c>
      <c r="AH79" s="18">
        <v>27</v>
      </c>
      <c r="AI79" s="18">
        <v>2826.09</v>
      </c>
      <c r="AJ79" s="17">
        <v>119</v>
      </c>
      <c r="AK79" s="17">
        <v>5036</v>
      </c>
      <c r="AL79" s="17">
        <v>834</v>
      </c>
      <c r="AM79" s="26">
        <v>0.0239808153477218</v>
      </c>
      <c r="AN79" s="18">
        <v>19</v>
      </c>
      <c r="AO79" s="18">
        <v>1917.5</v>
      </c>
      <c r="AP79" s="17">
        <v>119</v>
      </c>
      <c r="AQ79" s="17">
        <v>5012</v>
      </c>
      <c r="AR79" s="17">
        <v>929</v>
      </c>
      <c r="AS79" s="26">
        <v>0.0882669537136706</v>
      </c>
      <c r="AT79" s="18">
        <v>73</v>
      </c>
      <c r="AU79" s="18">
        <v>7388.18</v>
      </c>
      <c r="AV79" s="17">
        <v>119</v>
      </c>
      <c r="AW79" s="17">
        <v>4862</v>
      </c>
      <c r="AX79" s="17">
        <v>679</v>
      </c>
      <c r="AY79" s="26">
        <v>0.0618556701030928</v>
      </c>
      <c r="AZ79" s="17">
        <v>40</v>
      </c>
      <c r="BA79" s="18">
        <v>4084.04</v>
      </c>
      <c r="BB79" s="17">
        <v>119</v>
      </c>
      <c r="BC79" s="17">
        <v>4782</v>
      </c>
      <c r="BD79" s="17">
        <v>630</v>
      </c>
      <c r="BE79" s="32">
        <v>0.0396825396825397</v>
      </c>
      <c r="BF79" s="17">
        <v>25</v>
      </c>
      <c r="BG79" s="18">
        <v>2512.7</v>
      </c>
      <c r="BH79" s="17">
        <v>119</v>
      </c>
      <c r="BI79" s="17">
        <v>4764</v>
      </c>
      <c r="BJ79" s="17">
        <v>590</v>
      </c>
      <c r="BK79" s="32">
        <v>0.0542372881355932</v>
      </c>
      <c r="BL79" s="18">
        <v>28</v>
      </c>
      <c r="BM79" s="18">
        <v>2819.73</v>
      </c>
      <c r="BN79" s="17">
        <v>119</v>
      </c>
      <c r="BO79" s="17">
        <v>4744</v>
      </c>
      <c r="BP79" s="17">
        <v>600</v>
      </c>
      <c r="BQ79" s="32">
        <v>0.0733333333333333</v>
      </c>
      <c r="BR79" s="18">
        <v>38</v>
      </c>
      <c r="BS79" s="18">
        <v>3948.86</v>
      </c>
      <c r="BT79" s="17">
        <v>119</v>
      </c>
      <c r="BU79" s="18">
        <v>4664</v>
      </c>
      <c r="BV79" s="17">
        <v>536</v>
      </c>
      <c r="BW79" s="32">
        <v>0.0522388059701493</v>
      </c>
      <c r="BX79" s="18">
        <v>28</v>
      </c>
      <c r="BY79" s="18">
        <v>2903.4</v>
      </c>
      <c r="BZ79" s="17">
        <v>119</v>
      </c>
      <c r="CA79" s="18">
        <v>4610</v>
      </c>
      <c r="CB79" s="18">
        <v>489</v>
      </c>
      <c r="CC79" s="32">
        <v>0.0531697341513292</v>
      </c>
      <c r="CD79" s="18">
        <v>22</v>
      </c>
      <c r="CE79" s="18">
        <v>2275.91</v>
      </c>
      <c r="CF79" s="17">
        <v>119</v>
      </c>
      <c r="CG79" s="18">
        <v>4594</v>
      </c>
      <c r="CH79" s="33">
        <v>499</v>
      </c>
      <c r="CI79" s="32">
        <v>0.0701402805611222</v>
      </c>
      <c r="CJ79" s="18">
        <v>32</v>
      </c>
      <c r="CK79" s="18">
        <v>3228.51</v>
      </c>
      <c r="CL79" s="17">
        <v>119</v>
      </c>
      <c r="CM79" s="18">
        <v>4532</v>
      </c>
      <c r="CN79" s="33">
        <v>425</v>
      </c>
      <c r="CO79" s="32">
        <v>0.0682352941176471</v>
      </c>
      <c r="CP79" s="17">
        <v>24</v>
      </c>
      <c r="CQ79" s="18">
        <v>2516.24</v>
      </c>
      <c r="CR79" s="17">
        <v>119</v>
      </c>
      <c r="CS79" s="17">
        <v>4482</v>
      </c>
      <c r="CT79" s="33">
        <v>456</v>
      </c>
      <c r="CU79" s="32">
        <v>0.0679824561403509</v>
      </c>
      <c r="CV79" s="17">
        <v>28</v>
      </c>
      <c r="CW79" s="18">
        <v>2870.62</v>
      </c>
      <c r="CX79" s="17">
        <v>119</v>
      </c>
      <c r="CY79" s="17">
        <v>4254</v>
      </c>
      <c r="CZ79" s="33">
        <v>456</v>
      </c>
      <c r="DA79" s="32">
        <v>0.0679824561403509</v>
      </c>
      <c r="DB79" s="18">
        <v>28</v>
      </c>
      <c r="DC79" s="18">
        <v>2862.47</v>
      </c>
      <c r="DD79" s="17">
        <v>119</v>
      </c>
      <c r="DE79" s="18">
        <v>4308</v>
      </c>
      <c r="DF79" s="33">
        <v>502</v>
      </c>
      <c r="DG79" s="32">
        <v>0.0697211155378486</v>
      </c>
      <c r="DH79" s="18">
        <v>32</v>
      </c>
      <c r="DI79" s="18">
        <v>3331.87</v>
      </c>
      <c r="DJ79" s="17">
        <v>119</v>
      </c>
      <c r="DK79" s="18">
        <v>4308</v>
      </c>
      <c r="DL79" s="18">
        <v>467</v>
      </c>
      <c r="DM79" s="26">
        <v>0.0835117773019272</v>
      </c>
      <c r="DN79" s="18">
        <v>35</v>
      </c>
      <c r="DO79" s="18">
        <v>3523.52</v>
      </c>
      <c r="DP79" s="17">
        <v>119</v>
      </c>
      <c r="DQ79" s="18">
        <v>3602</v>
      </c>
      <c r="DR79" s="18">
        <v>487</v>
      </c>
      <c r="DS79" s="26">
        <v>0.0698151950718686</v>
      </c>
      <c r="DT79" s="18">
        <v>32</v>
      </c>
      <c r="DU79" s="18">
        <v>3256.4</v>
      </c>
      <c r="DV79" s="17">
        <v>119</v>
      </c>
      <c r="DW79" s="18">
        <v>4168</v>
      </c>
      <c r="DX79" s="18"/>
      <c r="DY79" s="26"/>
      <c r="DZ79" s="18">
        <v>19</v>
      </c>
      <c r="EA79" s="18">
        <v>2334.43</v>
      </c>
      <c r="EB79" s="17">
        <v>119</v>
      </c>
      <c r="EC79" s="18">
        <v>4134</v>
      </c>
      <c r="ED79" s="18">
        <v>235</v>
      </c>
      <c r="EE79" s="26">
        <f t="shared" si="31"/>
        <v>0.0723404255319149</v>
      </c>
      <c r="EF79" s="17">
        <v>17</v>
      </c>
      <c r="EG79" s="18">
        <v>2070.32</v>
      </c>
      <c r="EH79" s="17">
        <v>119</v>
      </c>
      <c r="EI79" s="17">
        <v>4044</v>
      </c>
      <c r="EJ79" s="18">
        <v>235</v>
      </c>
      <c r="EK79" s="26">
        <f t="shared" si="32"/>
        <v>0.0297872340425532</v>
      </c>
      <c r="EL79" s="17">
        <v>7</v>
      </c>
      <c r="EM79" s="18">
        <v>901.89</v>
      </c>
      <c r="EN79" s="17">
        <v>119</v>
      </c>
      <c r="EO79" s="17">
        <v>4044</v>
      </c>
      <c r="EP79" s="18">
        <v>235</v>
      </c>
      <c r="EQ79" s="26">
        <f t="shared" si="33"/>
        <v>0.0170212765957447</v>
      </c>
      <c r="ER79" s="17">
        <v>4</v>
      </c>
      <c r="ES79" s="18">
        <v>496</v>
      </c>
      <c r="ET79" s="17">
        <v>119</v>
      </c>
      <c r="EU79" s="17">
        <v>4044</v>
      </c>
      <c r="EV79" s="18">
        <v>1550</v>
      </c>
      <c r="EW79" s="26">
        <v>0.00838709677419355</v>
      </c>
      <c r="EX79" s="17">
        <v>13</v>
      </c>
      <c r="EY79" s="18">
        <v>1371.01</v>
      </c>
      <c r="EZ79" s="17">
        <v>119</v>
      </c>
      <c r="FA79" s="17">
        <v>4044</v>
      </c>
      <c r="FB79" s="18">
        <v>268</v>
      </c>
      <c r="FC79" s="26">
        <v>0.0261194029850746</v>
      </c>
      <c r="FD79" s="17">
        <v>7</v>
      </c>
      <c r="FE79" s="18">
        <v>777.46</v>
      </c>
      <c r="FF79" s="17">
        <v>119</v>
      </c>
      <c r="FG79" s="17">
        <v>4030</v>
      </c>
      <c r="FH79" s="18">
        <v>245</v>
      </c>
      <c r="FI79" s="26">
        <v>0.036734693877551</v>
      </c>
      <c r="FJ79" s="18">
        <v>8</v>
      </c>
      <c r="FK79" s="18">
        <v>886.68</v>
      </c>
      <c r="FL79" s="17">
        <v>119</v>
      </c>
      <c r="FM79" s="17">
        <v>4014</v>
      </c>
      <c r="FN79" s="18">
        <v>268</v>
      </c>
      <c r="FO79" s="26">
        <v>0.0335820895522388</v>
      </c>
      <c r="FP79" s="18">
        <v>9</v>
      </c>
      <c r="FQ79" s="18">
        <v>1005.88</v>
      </c>
      <c r="FR79" s="17">
        <v>119</v>
      </c>
      <c r="FS79" s="17">
        <v>3996</v>
      </c>
      <c r="FT79" s="18">
        <v>284</v>
      </c>
      <c r="FU79" s="26">
        <v>0.0352112676056338</v>
      </c>
      <c r="FV79" s="18">
        <v>10</v>
      </c>
      <c r="FW79" s="18">
        <v>1100.3</v>
      </c>
      <c r="FX79" s="17">
        <v>119</v>
      </c>
      <c r="FY79" s="18">
        <v>3976</v>
      </c>
      <c r="FZ79" s="18">
        <v>328</v>
      </c>
      <c r="GA79" s="26">
        <v>0.0701219512195122</v>
      </c>
      <c r="GB79" s="18">
        <v>21</v>
      </c>
      <c r="GC79" s="18">
        <v>2331.59</v>
      </c>
      <c r="GD79" s="17">
        <v>119</v>
      </c>
      <c r="GE79" s="18">
        <v>3932</v>
      </c>
      <c r="GF79" s="18">
        <v>374</v>
      </c>
      <c r="GG79" s="26">
        <v>0.0240641711229947</v>
      </c>
      <c r="GH79" s="17">
        <v>9</v>
      </c>
      <c r="GI79" s="18">
        <v>1001.85</v>
      </c>
      <c r="GJ79" s="17">
        <v>119</v>
      </c>
      <c r="GK79" s="18">
        <v>3916</v>
      </c>
      <c r="GL79" s="18"/>
      <c r="GM79" s="26"/>
      <c r="GN79" s="17">
        <v>10</v>
      </c>
      <c r="GO79" s="18">
        <v>1092.45</v>
      </c>
      <c r="GP79" s="17">
        <v>119</v>
      </c>
      <c r="GQ79" s="17">
        <v>3896</v>
      </c>
      <c r="GR79" s="17"/>
      <c r="GS79" s="17"/>
      <c r="GT79" s="17"/>
      <c r="GU79" s="17"/>
      <c r="GV79" s="17"/>
      <c r="GW79" s="17"/>
      <c r="GX79" s="17"/>
      <c r="GY79" s="17"/>
      <c r="GZ79" s="17"/>
      <c r="HA79" s="18"/>
      <c r="HB79" s="41"/>
      <c r="HC79" s="41"/>
      <c r="HD79" s="41"/>
      <c r="HE79" s="41"/>
      <c r="HF79" s="41"/>
      <c r="HG79" s="41"/>
      <c r="HH79" s="41"/>
      <c r="HI79" s="18"/>
      <c r="HJ79" s="41"/>
      <c r="HK79" s="41"/>
      <c r="HL79" s="41"/>
      <c r="HM79" s="18"/>
      <c r="HN79" s="18"/>
      <c r="HO79" s="18"/>
      <c r="HP79" s="18"/>
      <c r="HQ79" s="18">
        <f t="shared" si="35"/>
        <v>760</v>
      </c>
      <c r="HR79" s="18">
        <f t="shared" si="36"/>
        <v>79039.34</v>
      </c>
      <c r="HS79" s="18">
        <f t="shared" si="37"/>
        <v>760</v>
      </c>
      <c r="HT79" s="18">
        <f t="shared" si="38"/>
        <v>79039.34</v>
      </c>
      <c r="HU79" s="145"/>
      <c r="HV79" s="146"/>
    </row>
    <row r="80" ht="16.5" spans="1:230">
      <c r="A80" s="16"/>
      <c r="B80" s="17" t="s">
        <v>487</v>
      </c>
      <c r="C80" s="18">
        <v>6939962756165</v>
      </c>
      <c r="D80" s="18">
        <v>582427366837</v>
      </c>
      <c r="E80" s="18">
        <v>21065211000082</v>
      </c>
      <c r="F80" s="17" t="s">
        <v>333</v>
      </c>
      <c r="G80" s="19" t="s">
        <v>432</v>
      </c>
      <c r="H80" s="17" t="s">
        <v>129</v>
      </c>
      <c r="I80" s="26">
        <f>VLOOKUP(C80,供应链!E:J,6,0)</f>
        <v>1</v>
      </c>
      <c r="J80" s="17">
        <f>VLOOKUP(C80,供应链!E:H,4,0)</f>
        <v>899</v>
      </c>
      <c r="K80" s="17">
        <f>VLOOKUP(C80,供应链!E:K,7,0)</f>
        <v>0</v>
      </c>
      <c r="L80" s="18">
        <f>VLOOKUP(C80,供应链!E:I,5,0)</f>
        <v>30.9583155685284</v>
      </c>
      <c r="M80" s="27">
        <f t="shared" si="34"/>
        <v>0.00394727750138198</v>
      </c>
      <c r="N80" s="17">
        <v>602</v>
      </c>
      <c r="O80" s="26">
        <v>0.0232558139534884</v>
      </c>
      <c r="P80" s="18">
        <v>10</v>
      </c>
      <c r="Q80" s="18">
        <v>497.71</v>
      </c>
      <c r="R80" s="17">
        <v>50</v>
      </c>
      <c r="S80" s="17">
        <v>2773</v>
      </c>
      <c r="T80" s="17">
        <v>662</v>
      </c>
      <c r="U80" s="26">
        <v>0.0619335347432024</v>
      </c>
      <c r="V80" s="18">
        <v>31</v>
      </c>
      <c r="W80" s="18">
        <v>1478.11</v>
      </c>
      <c r="X80" s="17">
        <v>50</v>
      </c>
      <c r="Y80" s="17">
        <v>2738</v>
      </c>
      <c r="Z80" s="17">
        <v>629</v>
      </c>
      <c r="AA80" s="26">
        <v>0.0604133545310016</v>
      </c>
      <c r="AB80" s="18">
        <v>35</v>
      </c>
      <c r="AC80" s="18">
        <v>1645.81</v>
      </c>
      <c r="AD80" s="17">
        <v>50</v>
      </c>
      <c r="AE80" s="17">
        <v>2702</v>
      </c>
      <c r="AF80" s="17">
        <v>587</v>
      </c>
      <c r="AG80" s="26">
        <v>0.0221465076660988</v>
      </c>
      <c r="AH80" s="18">
        <v>8</v>
      </c>
      <c r="AI80" s="18">
        <v>391.87</v>
      </c>
      <c r="AJ80" s="17">
        <v>50</v>
      </c>
      <c r="AK80" s="17">
        <v>2690</v>
      </c>
      <c r="AL80" s="17">
        <v>744</v>
      </c>
      <c r="AM80" s="26">
        <v>0.0241935483870968</v>
      </c>
      <c r="AN80" s="18">
        <v>13</v>
      </c>
      <c r="AO80" s="18">
        <v>631.66</v>
      </c>
      <c r="AP80" s="17">
        <v>50</v>
      </c>
      <c r="AQ80" s="17">
        <v>2674</v>
      </c>
      <c r="AR80" s="17">
        <v>867</v>
      </c>
      <c r="AS80" s="26">
        <v>0.0426758938869665</v>
      </c>
      <c r="AT80" s="18">
        <v>36</v>
      </c>
      <c r="AU80" s="18">
        <v>1655.53</v>
      </c>
      <c r="AV80" s="17">
        <v>50</v>
      </c>
      <c r="AW80" s="17">
        <v>2649</v>
      </c>
      <c r="AX80" s="17">
        <v>683</v>
      </c>
      <c r="AY80" s="26">
        <v>0.0366032210834553</v>
      </c>
      <c r="AZ80" s="17">
        <v>24</v>
      </c>
      <c r="BA80" s="18">
        <v>1114.4</v>
      </c>
      <c r="BB80" s="17">
        <v>50</v>
      </c>
      <c r="BC80" s="17">
        <v>2622</v>
      </c>
      <c r="BD80" s="17">
        <v>582</v>
      </c>
      <c r="BE80" s="32">
        <v>0.0189003436426117</v>
      </c>
      <c r="BF80" s="17">
        <v>10</v>
      </c>
      <c r="BG80" s="18">
        <v>449.75</v>
      </c>
      <c r="BH80" s="17">
        <v>50</v>
      </c>
      <c r="BI80" s="17">
        <v>2612</v>
      </c>
      <c r="BJ80" s="17">
        <v>512</v>
      </c>
      <c r="BK80" s="32">
        <v>0.0390625</v>
      </c>
      <c r="BL80" s="18">
        <v>16</v>
      </c>
      <c r="BM80" s="18">
        <v>727.23</v>
      </c>
      <c r="BN80" s="17">
        <v>50</v>
      </c>
      <c r="BO80" s="17">
        <v>2593</v>
      </c>
      <c r="BP80" s="17">
        <v>559</v>
      </c>
      <c r="BQ80" s="32">
        <v>0.0447227191413238</v>
      </c>
      <c r="BR80" s="18">
        <v>23</v>
      </c>
      <c r="BS80" s="18">
        <v>1069.76</v>
      </c>
      <c r="BT80" s="17">
        <v>50</v>
      </c>
      <c r="BU80" s="18">
        <v>2582</v>
      </c>
      <c r="BV80" s="17">
        <v>484</v>
      </c>
      <c r="BW80" s="32">
        <v>0.0309917355371901</v>
      </c>
      <c r="BX80" s="18">
        <v>14</v>
      </c>
      <c r="BY80" s="18">
        <v>652.06</v>
      </c>
      <c r="BZ80" s="17">
        <v>50</v>
      </c>
      <c r="CA80" s="18">
        <v>2569</v>
      </c>
      <c r="CB80" s="18">
        <v>448</v>
      </c>
      <c r="CC80" s="32">
        <v>0.0669642857142857</v>
      </c>
      <c r="CD80" s="18">
        <v>25</v>
      </c>
      <c r="CE80" s="18">
        <v>1132.78</v>
      </c>
      <c r="CF80" s="17">
        <v>50</v>
      </c>
      <c r="CG80" s="18">
        <v>2542</v>
      </c>
      <c r="CH80" s="33">
        <v>418</v>
      </c>
      <c r="CI80" s="32">
        <v>0.0502392344497608</v>
      </c>
      <c r="CJ80" s="18">
        <v>18</v>
      </c>
      <c r="CK80" s="18">
        <v>863.53</v>
      </c>
      <c r="CL80" s="17">
        <v>50</v>
      </c>
      <c r="CM80" s="18">
        <v>2522</v>
      </c>
      <c r="CN80" s="33">
        <v>397</v>
      </c>
      <c r="CO80" s="32">
        <v>0.0277078085642317</v>
      </c>
      <c r="CP80" s="17">
        <v>10</v>
      </c>
      <c r="CQ80" s="18">
        <v>467.55</v>
      </c>
      <c r="CR80" s="17">
        <v>50</v>
      </c>
      <c r="CS80" s="17">
        <v>2513</v>
      </c>
      <c r="CT80" s="33">
        <v>417</v>
      </c>
      <c r="CU80" s="32">
        <v>0.052757793764988</v>
      </c>
      <c r="CV80" s="17">
        <v>15</v>
      </c>
      <c r="CW80" s="18">
        <v>725.69</v>
      </c>
      <c r="CX80" s="17">
        <v>50</v>
      </c>
      <c r="CY80" s="17">
        <v>2471</v>
      </c>
      <c r="CZ80" s="33">
        <v>417</v>
      </c>
      <c r="DA80" s="32">
        <v>0.052757793764988</v>
      </c>
      <c r="DB80" s="18">
        <v>13</v>
      </c>
      <c r="DC80" s="18">
        <v>627.41</v>
      </c>
      <c r="DD80" s="17">
        <v>50</v>
      </c>
      <c r="DE80" s="18">
        <v>2457</v>
      </c>
      <c r="DF80" s="33">
        <v>382</v>
      </c>
      <c r="DG80" s="32">
        <v>0.0366492146596859</v>
      </c>
      <c r="DH80" s="18">
        <v>11</v>
      </c>
      <c r="DI80" s="18">
        <v>493.94</v>
      </c>
      <c r="DJ80" s="17">
        <v>50</v>
      </c>
      <c r="DK80" s="18">
        <v>2457</v>
      </c>
      <c r="DL80" s="18">
        <v>374</v>
      </c>
      <c r="DM80" s="26">
        <v>0.0641711229946524</v>
      </c>
      <c r="DN80" s="18">
        <v>20</v>
      </c>
      <c r="DO80" s="18">
        <v>909.04</v>
      </c>
      <c r="DP80" s="17">
        <v>50</v>
      </c>
      <c r="DQ80" s="18">
        <v>2198</v>
      </c>
      <c r="DR80" s="18">
        <v>310</v>
      </c>
      <c r="DS80" s="26">
        <v>0.0419354838709677</v>
      </c>
      <c r="DT80" s="18">
        <v>11</v>
      </c>
      <c r="DU80" s="18">
        <v>495.46</v>
      </c>
      <c r="DV80" s="17">
        <v>50</v>
      </c>
      <c r="DW80" s="18">
        <v>2411</v>
      </c>
      <c r="DX80" s="18"/>
      <c r="DY80" s="26"/>
      <c r="DZ80" s="18">
        <v>12</v>
      </c>
      <c r="EA80" s="18">
        <v>560.74</v>
      </c>
      <c r="EB80" s="17">
        <v>50</v>
      </c>
      <c r="EC80" s="18">
        <v>2398</v>
      </c>
      <c r="ED80" s="18">
        <v>227</v>
      </c>
      <c r="EE80" s="26">
        <f t="shared" si="31"/>
        <v>0.0352422907488987</v>
      </c>
      <c r="EF80" s="17">
        <v>8</v>
      </c>
      <c r="EG80" s="18">
        <v>354.41</v>
      </c>
      <c r="EH80" s="17">
        <v>50</v>
      </c>
      <c r="EI80" s="17">
        <v>2358</v>
      </c>
      <c r="EJ80" s="18">
        <v>227</v>
      </c>
      <c r="EK80" s="26">
        <f t="shared" si="32"/>
        <v>0.0484581497797357</v>
      </c>
      <c r="EL80" s="17">
        <v>11</v>
      </c>
      <c r="EM80" s="18">
        <v>511.2</v>
      </c>
      <c r="EN80" s="17">
        <v>50</v>
      </c>
      <c r="EO80" s="17">
        <v>2358</v>
      </c>
      <c r="EP80" s="18">
        <v>227</v>
      </c>
      <c r="EQ80" s="26">
        <f t="shared" si="33"/>
        <v>0.0308370044052863</v>
      </c>
      <c r="ER80" s="17">
        <v>7</v>
      </c>
      <c r="ES80" s="18">
        <v>351.54</v>
      </c>
      <c r="ET80" s="17">
        <v>50</v>
      </c>
      <c r="EU80" s="17">
        <v>2358</v>
      </c>
      <c r="EV80" s="18">
        <v>383</v>
      </c>
      <c r="EW80" s="26">
        <v>0.0182767624020888</v>
      </c>
      <c r="EX80" s="17">
        <v>5</v>
      </c>
      <c r="EY80" s="18">
        <v>238.84</v>
      </c>
      <c r="EZ80" s="17">
        <v>50</v>
      </c>
      <c r="FA80" s="17">
        <v>2358</v>
      </c>
      <c r="FB80" s="18">
        <v>271</v>
      </c>
      <c r="FC80" s="26">
        <v>0.044280442804428</v>
      </c>
      <c r="FD80" s="17">
        <v>10</v>
      </c>
      <c r="FE80" s="18">
        <v>484.63</v>
      </c>
      <c r="FF80" s="17">
        <v>50</v>
      </c>
      <c r="FG80" s="17">
        <v>2349</v>
      </c>
      <c r="FH80" s="18">
        <v>286</v>
      </c>
      <c r="FI80" s="26">
        <v>0.020979020979021</v>
      </c>
      <c r="FJ80" s="18">
        <v>6</v>
      </c>
      <c r="FK80" s="18">
        <v>291.61</v>
      </c>
      <c r="FL80" s="17">
        <v>50</v>
      </c>
      <c r="FM80" s="17">
        <v>2343</v>
      </c>
      <c r="FN80" s="18">
        <v>329</v>
      </c>
      <c r="FO80" s="26">
        <v>0.0425531914893617</v>
      </c>
      <c r="FP80" s="18">
        <v>13</v>
      </c>
      <c r="FQ80" s="18">
        <v>625.76</v>
      </c>
      <c r="FR80" s="17">
        <v>50</v>
      </c>
      <c r="FS80" s="17">
        <v>2330</v>
      </c>
      <c r="FT80" s="18">
        <v>396</v>
      </c>
      <c r="FU80" s="26">
        <v>0.0252525252525253</v>
      </c>
      <c r="FV80" s="18">
        <v>8</v>
      </c>
      <c r="FW80" s="18">
        <v>393.18</v>
      </c>
      <c r="FX80" s="17">
        <v>50</v>
      </c>
      <c r="FY80" s="18">
        <v>2322</v>
      </c>
      <c r="FZ80" s="18">
        <v>467</v>
      </c>
      <c r="GA80" s="26">
        <v>0.0235546038543897</v>
      </c>
      <c r="GB80" s="18">
        <v>9</v>
      </c>
      <c r="GC80" s="18">
        <v>437.17</v>
      </c>
      <c r="GD80" s="17">
        <v>50</v>
      </c>
      <c r="GE80" s="18">
        <v>2313</v>
      </c>
      <c r="GF80" s="18">
        <v>515</v>
      </c>
      <c r="GG80" s="26">
        <v>0.0368932038834951</v>
      </c>
      <c r="GH80" s="17">
        <v>18</v>
      </c>
      <c r="GI80" s="18">
        <v>867.87</v>
      </c>
      <c r="GJ80" s="17">
        <v>50</v>
      </c>
      <c r="GK80" s="18">
        <v>2295</v>
      </c>
      <c r="GL80" s="18"/>
      <c r="GM80" s="26"/>
      <c r="GN80" s="17">
        <v>7</v>
      </c>
      <c r="GO80" s="18">
        <v>333.41</v>
      </c>
      <c r="GP80" s="17">
        <v>50</v>
      </c>
      <c r="GQ80" s="17">
        <v>2288</v>
      </c>
      <c r="GR80" s="17"/>
      <c r="GS80" s="17"/>
      <c r="GT80" s="17"/>
      <c r="GU80" s="17"/>
      <c r="GV80" s="17"/>
      <c r="GW80" s="17"/>
      <c r="GX80" s="17"/>
      <c r="GY80" s="17"/>
      <c r="GZ80" s="17"/>
      <c r="HA80" s="18"/>
      <c r="HB80" s="41"/>
      <c r="HC80" s="41"/>
      <c r="HD80" s="41"/>
      <c r="HE80" s="41"/>
      <c r="HF80" s="41"/>
      <c r="HG80" s="41"/>
      <c r="HH80" s="41"/>
      <c r="HI80" s="18"/>
      <c r="HJ80" s="41"/>
      <c r="HK80" s="41"/>
      <c r="HL80" s="41"/>
      <c r="HM80" s="18"/>
      <c r="HN80" s="18"/>
      <c r="HO80" s="18"/>
      <c r="HP80" s="18"/>
      <c r="HQ80" s="18">
        <f t="shared" si="35"/>
        <v>457</v>
      </c>
      <c r="HR80" s="18">
        <f t="shared" si="36"/>
        <v>21479.65</v>
      </c>
      <c r="HS80" s="18">
        <f t="shared" si="37"/>
        <v>457</v>
      </c>
      <c r="HT80" s="18">
        <f t="shared" si="38"/>
        <v>21479.65</v>
      </c>
      <c r="HU80" s="145"/>
      <c r="HV80" s="146"/>
    </row>
    <row r="81" ht="16.5" spans="1:230">
      <c r="A81" s="16"/>
      <c r="B81" s="17" t="s">
        <v>486</v>
      </c>
      <c r="C81" s="18">
        <v>6939962756172</v>
      </c>
      <c r="D81" s="18">
        <v>582297793725</v>
      </c>
      <c r="E81" s="18">
        <v>21065210000349</v>
      </c>
      <c r="F81" s="17" t="s">
        <v>335</v>
      </c>
      <c r="G81" s="19" t="s">
        <v>433</v>
      </c>
      <c r="H81" s="17" t="s">
        <v>129</v>
      </c>
      <c r="I81" s="26">
        <f>VLOOKUP(C81,供应链!E:J,6,0)</f>
        <v>0.96</v>
      </c>
      <c r="J81" s="17">
        <f>VLOOKUP(C81,供应链!E:H,4,0)</f>
        <v>3324</v>
      </c>
      <c r="K81" s="17">
        <f>VLOOKUP(C81,供应链!E:K,7,0)</f>
        <v>0</v>
      </c>
      <c r="L81" s="18">
        <f>VLOOKUP(C81,供应链!E:I,5,0)</f>
        <v>17.8937357569668</v>
      </c>
      <c r="M81" s="27">
        <f t="shared" si="34"/>
        <v>0.0478682974018795</v>
      </c>
      <c r="N81" s="17">
        <v>2955</v>
      </c>
      <c r="O81" s="26">
        <v>0.0487309644670051</v>
      </c>
      <c r="P81" s="18">
        <v>125</v>
      </c>
      <c r="Q81" s="18">
        <v>8263.74</v>
      </c>
      <c r="R81" s="17">
        <v>69</v>
      </c>
      <c r="S81" s="17">
        <v>29014</v>
      </c>
      <c r="T81" s="17">
        <v>2598</v>
      </c>
      <c r="U81" s="26">
        <v>0.054657428791378</v>
      </c>
      <c r="V81" s="18">
        <v>121</v>
      </c>
      <c r="W81" s="18">
        <v>7776.05</v>
      </c>
      <c r="X81" s="17">
        <v>69</v>
      </c>
      <c r="Y81" s="17">
        <v>28744</v>
      </c>
      <c r="Z81" s="17">
        <v>2355</v>
      </c>
      <c r="AA81" s="26">
        <v>0.0284501061571125</v>
      </c>
      <c r="AB81" s="18">
        <v>61</v>
      </c>
      <c r="AC81" s="18">
        <v>3887.9</v>
      </c>
      <c r="AD81" s="17">
        <v>69</v>
      </c>
      <c r="AE81" s="17">
        <v>28610</v>
      </c>
      <c r="AF81" s="17">
        <v>0</v>
      </c>
      <c r="AG81" s="26">
        <v>0</v>
      </c>
      <c r="AH81" s="18">
        <v>-6</v>
      </c>
      <c r="AI81" s="18">
        <v>-361.82</v>
      </c>
      <c r="AJ81" s="17">
        <v>69</v>
      </c>
      <c r="AK81" s="17">
        <v>28610</v>
      </c>
      <c r="AL81" s="17">
        <v>0</v>
      </c>
      <c r="AM81" s="26">
        <v>0</v>
      </c>
      <c r="AN81" s="18">
        <v>0</v>
      </c>
      <c r="AO81" s="18">
        <v>0</v>
      </c>
      <c r="AP81" s="17">
        <v>69</v>
      </c>
      <c r="AQ81" s="17">
        <v>28610</v>
      </c>
      <c r="AR81" s="17">
        <v>4514</v>
      </c>
      <c r="AS81" s="26">
        <v>0.0799734160389898</v>
      </c>
      <c r="AT81" s="18">
        <v>336</v>
      </c>
      <c r="AU81" s="18">
        <v>21598.94</v>
      </c>
      <c r="AV81" s="17">
        <v>69</v>
      </c>
      <c r="AW81" s="17">
        <v>27938</v>
      </c>
      <c r="AX81" s="17">
        <v>3038</v>
      </c>
      <c r="AY81" s="26">
        <v>0.0533245556287031</v>
      </c>
      <c r="AZ81" s="17">
        <v>147</v>
      </c>
      <c r="BA81" s="18">
        <v>9367.71</v>
      </c>
      <c r="BB81" s="17">
        <v>69</v>
      </c>
      <c r="BC81" s="17">
        <v>27632</v>
      </c>
      <c r="BD81" s="17">
        <v>2651</v>
      </c>
      <c r="BE81" s="32">
        <v>0.0554507732930969</v>
      </c>
      <c r="BF81" s="17">
        <v>131</v>
      </c>
      <c r="BG81" s="18">
        <v>8626.74</v>
      </c>
      <c r="BH81" s="17">
        <v>69</v>
      </c>
      <c r="BI81" s="17">
        <v>27368</v>
      </c>
      <c r="BJ81" s="17">
        <v>2565</v>
      </c>
      <c r="BK81" s="32">
        <v>0.061598440545809</v>
      </c>
      <c r="BL81" s="18">
        <v>147</v>
      </c>
      <c r="BM81" s="18">
        <v>9328.37</v>
      </c>
      <c r="BN81" s="17">
        <v>69</v>
      </c>
      <c r="BO81" s="17">
        <v>27068</v>
      </c>
      <c r="BP81" s="17">
        <v>2721</v>
      </c>
      <c r="BQ81" s="32">
        <v>0.0709298052186696</v>
      </c>
      <c r="BR81" s="18">
        <v>175</v>
      </c>
      <c r="BS81" s="18">
        <v>11211.35</v>
      </c>
      <c r="BT81" s="17">
        <v>69</v>
      </c>
      <c r="BU81" s="18">
        <v>26700</v>
      </c>
      <c r="BV81" s="17">
        <v>2291</v>
      </c>
      <c r="BW81" s="32">
        <v>0.0611086861632475</v>
      </c>
      <c r="BX81" s="18">
        <v>133</v>
      </c>
      <c r="BY81" s="18">
        <v>8750.75</v>
      </c>
      <c r="BZ81" s="17">
        <v>69</v>
      </c>
      <c r="CA81" s="18">
        <v>26438</v>
      </c>
      <c r="CB81" s="18">
        <v>1967</v>
      </c>
      <c r="CC81" s="32">
        <v>0.0691408235892222</v>
      </c>
      <c r="CD81" s="18">
        <v>121</v>
      </c>
      <c r="CE81" s="18">
        <v>7769.81</v>
      </c>
      <c r="CF81" s="17">
        <v>69</v>
      </c>
      <c r="CG81" s="18">
        <v>26190</v>
      </c>
      <c r="CH81" s="33">
        <v>1916</v>
      </c>
      <c r="CI81" s="32">
        <v>0.0631524008350731</v>
      </c>
      <c r="CJ81" s="18">
        <v>108</v>
      </c>
      <c r="CK81" s="18">
        <v>6907.61</v>
      </c>
      <c r="CL81" s="17">
        <v>69</v>
      </c>
      <c r="CM81" s="18">
        <v>25972</v>
      </c>
      <c r="CN81" s="33">
        <v>1917</v>
      </c>
      <c r="CO81" s="32">
        <v>0.07094418362024</v>
      </c>
      <c r="CP81" s="17">
        <v>124</v>
      </c>
      <c r="CQ81" s="18">
        <v>8094.66</v>
      </c>
      <c r="CR81" s="17">
        <v>69</v>
      </c>
      <c r="CS81" s="17">
        <v>25714</v>
      </c>
      <c r="CT81" s="33">
        <v>2024</v>
      </c>
      <c r="CU81" s="32">
        <v>0.0627470355731225</v>
      </c>
      <c r="CV81" s="17">
        <v>121</v>
      </c>
      <c r="CW81" s="18">
        <v>7834.25</v>
      </c>
      <c r="CX81" s="17">
        <v>69</v>
      </c>
      <c r="CY81" s="17">
        <v>23938</v>
      </c>
      <c r="CZ81" s="33">
        <v>2024</v>
      </c>
      <c r="DA81" s="32">
        <v>0.0627470355731225</v>
      </c>
      <c r="DB81" s="18">
        <v>136</v>
      </c>
      <c r="DC81" s="18">
        <v>9031.14</v>
      </c>
      <c r="DD81" s="17">
        <v>69</v>
      </c>
      <c r="DE81" s="18">
        <v>25184</v>
      </c>
      <c r="DF81" s="33">
        <v>2165</v>
      </c>
      <c r="DG81" s="32">
        <v>0.0665127020785219</v>
      </c>
      <c r="DH81" s="18">
        <v>129</v>
      </c>
      <c r="DI81" s="18">
        <v>8042.79</v>
      </c>
      <c r="DJ81" s="17">
        <v>69</v>
      </c>
      <c r="DK81" s="18">
        <v>25184</v>
      </c>
      <c r="DL81" s="18">
        <v>2167</v>
      </c>
      <c r="DM81" s="26">
        <v>0.0655283802491924</v>
      </c>
      <c r="DN81" s="18">
        <v>126</v>
      </c>
      <c r="DO81" s="18">
        <v>8165.12</v>
      </c>
      <c r="DP81" s="17">
        <v>69</v>
      </c>
      <c r="DQ81" s="18">
        <v>21384</v>
      </c>
      <c r="DR81" s="18">
        <v>1932</v>
      </c>
      <c r="DS81" s="26">
        <v>0.067287784679089</v>
      </c>
      <c r="DT81" s="18">
        <v>122</v>
      </c>
      <c r="DU81" s="18">
        <v>7809.47</v>
      </c>
      <c r="DV81" s="17">
        <v>69</v>
      </c>
      <c r="DW81" s="18">
        <v>24472</v>
      </c>
      <c r="DX81" s="18"/>
      <c r="DY81" s="26"/>
      <c r="DZ81" s="18">
        <v>103</v>
      </c>
      <c r="EA81" s="18">
        <v>6743.27</v>
      </c>
      <c r="EB81" s="17">
        <v>69</v>
      </c>
      <c r="EC81" s="18">
        <v>24272</v>
      </c>
      <c r="ED81" s="18">
        <v>1337</v>
      </c>
      <c r="EE81" s="26">
        <f t="shared" si="31"/>
        <v>0.050112191473448</v>
      </c>
      <c r="EF81" s="17">
        <v>67</v>
      </c>
      <c r="EG81" s="18">
        <v>4386.74</v>
      </c>
      <c r="EH81" s="17">
        <v>69</v>
      </c>
      <c r="EI81" s="17">
        <v>15678</v>
      </c>
      <c r="EJ81" s="18">
        <v>1337</v>
      </c>
      <c r="EK81" s="26">
        <f t="shared" si="32"/>
        <v>0.0613313388182498</v>
      </c>
      <c r="EL81" s="17">
        <v>82</v>
      </c>
      <c r="EM81" s="18">
        <v>5336.44</v>
      </c>
      <c r="EN81" s="17">
        <v>69</v>
      </c>
      <c r="EO81" s="17">
        <v>15678</v>
      </c>
      <c r="EP81" s="18">
        <v>1337</v>
      </c>
      <c r="EQ81" s="26">
        <f t="shared" si="33"/>
        <v>0.0553477935676889</v>
      </c>
      <c r="ER81" s="17">
        <v>74</v>
      </c>
      <c r="ES81" s="18">
        <v>4868.94</v>
      </c>
      <c r="ET81" s="17">
        <v>69</v>
      </c>
      <c r="EU81" s="17">
        <v>15678</v>
      </c>
      <c r="EV81" s="18">
        <v>6614</v>
      </c>
      <c r="EW81" s="26">
        <v>0.655427880254007</v>
      </c>
      <c r="EX81" s="17">
        <v>1589</v>
      </c>
      <c r="EY81" s="18">
        <v>104908.54</v>
      </c>
      <c r="EZ81" s="17">
        <v>69</v>
      </c>
      <c r="FA81" s="17">
        <v>15678</v>
      </c>
      <c r="FB81" s="18">
        <v>1466</v>
      </c>
      <c r="FC81" s="26">
        <v>0.371759890859482</v>
      </c>
      <c r="FD81" s="17">
        <v>471</v>
      </c>
      <c r="FE81" s="18">
        <v>31273.29</v>
      </c>
      <c r="FF81" s="17">
        <v>69</v>
      </c>
      <c r="FG81" s="17">
        <v>14626</v>
      </c>
      <c r="FH81" s="18">
        <v>1307</v>
      </c>
      <c r="FI81" s="26">
        <v>0.136954858454476</v>
      </c>
      <c r="FJ81" s="18">
        <v>155</v>
      </c>
      <c r="FK81" s="18">
        <v>10238.72</v>
      </c>
      <c r="FL81" s="17">
        <v>69</v>
      </c>
      <c r="FM81" s="17">
        <v>14360</v>
      </c>
      <c r="FN81" s="18">
        <v>1055</v>
      </c>
      <c r="FO81" s="26">
        <v>0.159241706161137</v>
      </c>
      <c r="FP81" s="18">
        <v>148</v>
      </c>
      <c r="FQ81" s="18">
        <v>9927.06</v>
      </c>
      <c r="FR81" s="17">
        <v>69</v>
      </c>
      <c r="FS81" s="17">
        <v>14092</v>
      </c>
      <c r="FT81" s="18">
        <v>971</v>
      </c>
      <c r="FU81" s="26">
        <v>0.130792996910402</v>
      </c>
      <c r="FV81" s="18">
        <v>110</v>
      </c>
      <c r="FW81" s="18">
        <v>7497.09</v>
      </c>
      <c r="FX81" s="17">
        <v>69</v>
      </c>
      <c r="FY81" s="18">
        <v>13890</v>
      </c>
      <c r="FZ81" s="18">
        <v>1211</v>
      </c>
      <c r="GA81" s="26">
        <v>0.118909991742362</v>
      </c>
      <c r="GB81" s="18">
        <v>122</v>
      </c>
      <c r="GC81" s="18">
        <v>8103.98</v>
      </c>
      <c r="GD81" s="17">
        <v>69</v>
      </c>
      <c r="GE81" s="18">
        <v>13656</v>
      </c>
      <c r="GF81" s="18">
        <v>1212</v>
      </c>
      <c r="GG81" s="26">
        <v>0.12953795379538</v>
      </c>
      <c r="GH81" s="17">
        <v>131</v>
      </c>
      <c r="GI81" s="18">
        <v>8664.17</v>
      </c>
      <c r="GJ81" s="17">
        <v>69</v>
      </c>
      <c r="GK81" s="18">
        <v>13416</v>
      </c>
      <c r="GL81" s="18"/>
      <c r="GM81" s="26"/>
      <c r="GN81" s="17">
        <v>133</v>
      </c>
      <c r="GO81" s="18">
        <v>8823.91</v>
      </c>
      <c r="GP81" s="17">
        <v>69</v>
      </c>
      <c r="GQ81" s="17">
        <v>13170</v>
      </c>
      <c r="GR81" s="17"/>
      <c r="GS81" s="17"/>
      <c r="GT81" s="17"/>
      <c r="GU81" s="17"/>
      <c r="GV81" s="17"/>
      <c r="GW81" s="17"/>
      <c r="GX81" s="17"/>
      <c r="GY81" s="17"/>
      <c r="GZ81" s="17"/>
      <c r="HA81" s="18"/>
      <c r="HB81" s="41"/>
      <c r="HC81" s="41"/>
      <c r="HD81" s="41"/>
      <c r="HE81" s="41"/>
      <c r="HF81" s="41"/>
      <c r="HG81" s="41"/>
      <c r="HH81" s="41"/>
      <c r="HI81" s="18"/>
      <c r="HJ81" s="41"/>
      <c r="HK81" s="41"/>
      <c r="HL81" s="41"/>
      <c r="HM81" s="18"/>
      <c r="HN81" s="18"/>
      <c r="HO81" s="18"/>
      <c r="HP81" s="18"/>
      <c r="HQ81" s="18">
        <f t="shared" si="35"/>
        <v>5542</v>
      </c>
      <c r="HR81" s="18">
        <f t="shared" si="36"/>
        <v>362876.73</v>
      </c>
      <c r="HS81" s="18">
        <f t="shared" si="37"/>
        <v>5542</v>
      </c>
      <c r="HT81" s="18">
        <f t="shared" si="38"/>
        <v>362876.73</v>
      </c>
      <c r="HU81" s="145"/>
      <c r="HV81" s="146"/>
    </row>
    <row r="82" ht="16.5" spans="1:230">
      <c r="A82" s="16"/>
      <c r="B82" s="17" t="s">
        <v>486</v>
      </c>
      <c r="C82" s="18">
        <v>6939962756189</v>
      </c>
      <c r="D82" s="18">
        <v>582120168125</v>
      </c>
      <c r="E82" s="18">
        <v>21065210000350</v>
      </c>
      <c r="F82" s="18" t="s">
        <v>337</v>
      </c>
      <c r="G82" s="19" t="s">
        <v>434</v>
      </c>
      <c r="H82" s="17" t="s">
        <v>129</v>
      </c>
      <c r="I82" s="26">
        <f>VLOOKUP(C82,供应链!E:J,6,0)</f>
        <v>0</v>
      </c>
      <c r="J82" s="17">
        <f>VLOOKUP(C82,供应链!E:H,4,0)</f>
        <v>0</v>
      </c>
      <c r="K82" s="17">
        <f>VLOOKUP(C82,供应链!E:K,7,0)</f>
        <v>0</v>
      </c>
      <c r="L82" s="18" t="str">
        <f>VLOOKUP(C82,供应链!E:I,5,0)</f>
        <v>-</v>
      </c>
      <c r="M82" s="27">
        <f t="shared" si="34"/>
        <v>0.000613253178551686</v>
      </c>
      <c r="N82" s="17">
        <v>215</v>
      </c>
      <c r="O82" s="26">
        <v>0.134883720930233</v>
      </c>
      <c r="P82" s="18">
        <v>29</v>
      </c>
      <c r="Q82" s="18">
        <v>1339.19</v>
      </c>
      <c r="R82" s="17">
        <v>109</v>
      </c>
      <c r="S82" s="17">
        <v>82</v>
      </c>
      <c r="T82" s="17">
        <v>93</v>
      </c>
      <c r="U82" s="26">
        <v>0.032258064516129</v>
      </c>
      <c r="V82" s="18">
        <v>1</v>
      </c>
      <c r="W82" s="18">
        <v>86.83</v>
      </c>
      <c r="X82" s="17">
        <v>109</v>
      </c>
      <c r="Y82" s="17">
        <v>79</v>
      </c>
      <c r="Z82" s="17">
        <v>130</v>
      </c>
      <c r="AA82" s="26">
        <v>0.0384615384615385</v>
      </c>
      <c r="AB82" s="18">
        <v>4</v>
      </c>
      <c r="AC82" s="18">
        <v>367.06</v>
      </c>
      <c r="AD82" s="17">
        <v>109</v>
      </c>
      <c r="AE82" s="17">
        <v>75</v>
      </c>
      <c r="AF82" s="17">
        <v>128</v>
      </c>
      <c r="AG82" s="26">
        <v>0.0078125</v>
      </c>
      <c r="AH82" s="18">
        <v>1</v>
      </c>
      <c r="AI82" s="18">
        <v>97.07</v>
      </c>
      <c r="AJ82" s="17">
        <v>109</v>
      </c>
      <c r="AK82" s="17">
        <v>74</v>
      </c>
      <c r="AL82" s="17">
        <v>152</v>
      </c>
      <c r="AM82" s="26">
        <v>0.0328947368421053</v>
      </c>
      <c r="AN82" s="18">
        <v>4</v>
      </c>
      <c r="AO82" s="18">
        <v>375.7</v>
      </c>
      <c r="AP82" s="17">
        <v>109</v>
      </c>
      <c r="AQ82" s="17">
        <v>69</v>
      </c>
      <c r="AR82" s="17">
        <v>167</v>
      </c>
      <c r="AS82" s="26">
        <v>0.0179640718562874</v>
      </c>
      <c r="AT82" s="18">
        <v>3</v>
      </c>
      <c r="AU82" s="18">
        <v>282</v>
      </c>
      <c r="AV82" s="17">
        <v>109</v>
      </c>
      <c r="AW82" s="17">
        <v>65</v>
      </c>
      <c r="AX82" s="17">
        <v>138</v>
      </c>
      <c r="AY82" s="26">
        <v>0.0434782608695652</v>
      </c>
      <c r="AZ82" s="17">
        <v>5</v>
      </c>
      <c r="BA82" s="18">
        <v>451.06</v>
      </c>
      <c r="BB82" s="17">
        <v>109</v>
      </c>
      <c r="BC82" s="17">
        <v>60</v>
      </c>
      <c r="BD82" s="17">
        <v>140</v>
      </c>
      <c r="BE82" s="32">
        <v>0.0142857142857143</v>
      </c>
      <c r="BF82" s="17">
        <v>1</v>
      </c>
      <c r="BG82" s="18">
        <v>95.02</v>
      </c>
      <c r="BH82" s="17">
        <v>95</v>
      </c>
      <c r="BI82" s="17">
        <v>57</v>
      </c>
      <c r="BJ82" s="17">
        <v>102</v>
      </c>
      <c r="BK82" s="32">
        <v>0.00980392156862745</v>
      </c>
      <c r="BL82" s="18">
        <v>1</v>
      </c>
      <c r="BM82" s="18">
        <v>99</v>
      </c>
      <c r="BN82" s="17">
        <v>99</v>
      </c>
      <c r="BO82" s="17">
        <v>56</v>
      </c>
      <c r="BP82" s="17">
        <v>113</v>
      </c>
      <c r="BQ82" s="32">
        <v>0.0265486725663717</v>
      </c>
      <c r="BR82" s="18">
        <v>2</v>
      </c>
      <c r="BS82" s="18">
        <v>174.94</v>
      </c>
      <c r="BT82" s="17">
        <v>99</v>
      </c>
      <c r="BU82" s="18">
        <v>53</v>
      </c>
      <c r="BV82" s="17">
        <v>105</v>
      </c>
      <c r="BW82" s="32">
        <v>0.00952380952380952</v>
      </c>
      <c r="BX82" s="18">
        <v>1</v>
      </c>
      <c r="BY82" s="18">
        <v>99</v>
      </c>
      <c r="BZ82" s="17">
        <v>99</v>
      </c>
      <c r="CA82" s="18">
        <v>52</v>
      </c>
      <c r="CB82" s="18">
        <v>76</v>
      </c>
      <c r="CC82" s="32">
        <v>0.0263157894736842</v>
      </c>
      <c r="CD82" s="18">
        <v>2</v>
      </c>
      <c r="CE82" s="18">
        <v>198</v>
      </c>
      <c r="CF82" s="17">
        <v>99</v>
      </c>
      <c r="CG82" s="18">
        <v>50</v>
      </c>
      <c r="CH82" s="33">
        <v>85</v>
      </c>
      <c r="CI82" s="32">
        <v>0</v>
      </c>
      <c r="CJ82" s="18">
        <v>0</v>
      </c>
      <c r="CK82" s="18">
        <v>0</v>
      </c>
      <c r="CL82" s="17">
        <v>99</v>
      </c>
      <c r="CM82" s="18">
        <v>50</v>
      </c>
      <c r="CN82" s="33">
        <v>72</v>
      </c>
      <c r="CO82" s="32">
        <v>0.0277777777777778</v>
      </c>
      <c r="CP82" s="17">
        <v>2</v>
      </c>
      <c r="CQ82" s="18">
        <v>189.67</v>
      </c>
      <c r="CR82" s="17">
        <v>99</v>
      </c>
      <c r="CS82" s="17">
        <v>48</v>
      </c>
      <c r="CT82" s="33">
        <v>71</v>
      </c>
      <c r="CU82" s="32">
        <v>0.028169014084507</v>
      </c>
      <c r="CV82" s="17">
        <v>1</v>
      </c>
      <c r="CW82" s="18">
        <v>99</v>
      </c>
      <c r="CX82" s="17">
        <v>99</v>
      </c>
      <c r="CY82" s="17">
        <v>46</v>
      </c>
      <c r="CZ82" s="33">
        <v>71</v>
      </c>
      <c r="DA82" s="32">
        <v>0.028169014084507</v>
      </c>
      <c r="DB82" s="18">
        <v>1</v>
      </c>
      <c r="DC82" s="18">
        <v>89</v>
      </c>
      <c r="DD82" s="17">
        <v>89</v>
      </c>
      <c r="DE82" s="18">
        <v>45</v>
      </c>
      <c r="DF82" s="33">
        <v>79</v>
      </c>
      <c r="DG82" s="32">
        <v>0.0379746835443038</v>
      </c>
      <c r="DH82" s="18">
        <v>3</v>
      </c>
      <c r="DI82" s="18">
        <v>285.24</v>
      </c>
      <c r="DJ82" s="17">
        <v>89</v>
      </c>
      <c r="DK82" s="18">
        <v>45</v>
      </c>
      <c r="DL82" s="18">
        <v>73</v>
      </c>
      <c r="DM82" s="26">
        <v>0</v>
      </c>
      <c r="DN82" s="18">
        <v>0</v>
      </c>
      <c r="DO82" s="18">
        <v>0</v>
      </c>
      <c r="DP82" s="17">
        <v>89</v>
      </c>
      <c r="DQ82" s="18">
        <v>42</v>
      </c>
      <c r="DR82" s="18">
        <v>56</v>
      </c>
      <c r="DS82" s="26">
        <v>0.0535714285714286</v>
      </c>
      <c r="DT82" s="18">
        <v>3</v>
      </c>
      <c r="DU82" s="18">
        <v>269.86</v>
      </c>
      <c r="DV82" s="17">
        <v>89</v>
      </c>
      <c r="DW82" s="18">
        <v>39</v>
      </c>
      <c r="DX82" s="18"/>
      <c r="DY82" s="26"/>
      <c r="DZ82" s="18">
        <v>1</v>
      </c>
      <c r="EA82" s="18">
        <v>99</v>
      </c>
      <c r="EB82" s="17">
        <v>99</v>
      </c>
      <c r="EC82" s="18">
        <v>38</v>
      </c>
      <c r="ED82" s="18">
        <v>29</v>
      </c>
      <c r="EE82" s="26">
        <f t="shared" si="31"/>
        <v>0</v>
      </c>
      <c r="EF82" s="17">
        <v>0</v>
      </c>
      <c r="EG82" s="18">
        <v>0</v>
      </c>
      <c r="EH82" s="17">
        <v>99</v>
      </c>
      <c r="EI82" s="17">
        <v>36</v>
      </c>
      <c r="EJ82" s="18">
        <v>29</v>
      </c>
      <c r="EK82" s="26">
        <f t="shared" si="32"/>
        <v>0.0344827586206897</v>
      </c>
      <c r="EL82" s="17">
        <v>1</v>
      </c>
      <c r="EM82" s="18">
        <v>89</v>
      </c>
      <c r="EN82" s="17">
        <v>99</v>
      </c>
      <c r="EO82" s="17">
        <v>36</v>
      </c>
      <c r="EP82" s="18">
        <v>29</v>
      </c>
      <c r="EQ82" s="26">
        <f t="shared" si="33"/>
        <v>0</v>
      </c>
      <c r="ER82" s="17">
        <v>0</v>
      </c>
      <c r="ES82" s="18">
        <v>0</v>
      </c>
      <c r="ET82" s="17">
        <v>99</v>
      </c>
      <c r="EU82" s="17">
        <v>36</v>
      </c>
      <c r="EV82" s="18">
        <v>75</v>
      </c>
      <c r="EW82" s="26">
        <v>0.0266666666666667</v>
      </c>
      <c r="EX82" s="17">
        <v>2</v>
      </c>
      <c r="EY82" s="18">
        <v>198</v>
      </c>
      <c r="EZ82" s="17">
        <v>99</v>
      </c>
      <c r="FA82" s="17">
        <v>36</v>
      </c>
      <c r="FB82" s="18">
        <v>44</v>
      </c>
      <c r="FC82" s="26">
        <v>0</v>
      </c>
      <c r="FD82" s="17">
        <v>0</v>
      </c>
      <c r="FE82" s="18">
        <v>0</v>
      </c>
      <c r="FF82" s="17">
        <v>99</v>
      </c>
      <c r="FG82" s="17">
        <v>36</v>
      </c>
      <c r="FH82" s="18">
        <v>56</v>
      </c>
      <c r="FI82" s="26">
        <v>0</v>
      </c>
      <c r="FJ82" s="18">
        <v>0</v>
      </c>
      <c r="FK82" s="18">
        <v>0</v>
      </c>
      <c r="FL82" s="17">
        <v>99</v>
      </c>
      <c r="FM82" s="17">
        <v>36</v>
      </c>
      <c r="FN82" s="18">
        <v>45</v>
      </c>
      <c r="FO82" s="26">
        <v>0.0222222222222222</v>
      </c>
      <c r="FP82" s="18">
        <v>1</v>
      </c>
      <c r="FQ82" s="18">
        <v>99</v>
      </c>
      <c r="FR82" s="17">
        <v>99</v>
      </c>
      <c r="FS82" s="17">
        <v>35</v>
      </c>
      <c r="FT82" s="18">
        <v>21</v>
      </c>
      <c r="FU82" s="26">
        <v>0.0952380952380952</v>
      </c>
      <c r="FV82" s="18">
        <v>2</v>
      </c>
      <c r="FW82" s="18">
        <v>195.33</v>
      </c>
      <c r="FX82" s="17">
        <v>99</v>
      </c>
      <c r="FY82" s="18">
        <v>33</v>
      </c>
      <c r="FZ82" s="18">
        <v>34</v>
      </c>
      <c r="GA82" s="26">
        <v>0</v>
      </c>
      <c r="GB82" s="18">
        <v>0</v>
      </c>
      <c r="GC82" s="18">
        <v>0</v>
      </c>
      <c r="GD82" s="17">
        <v>99</v>
      </c>
      <c r="GE82" s="18">
        <v>33</v>
      </c>
      <c r="GF82" s="18">
        <v>45</v>
      </c>
      <c r="GG82" s="26">
        <v>0</v>
      </c>
      <c r="GH82" s="17">
        <v>0</v>
      </c>
      <c r="GI82" s="18">
        <v>0</v>
      </c>
      <c r="GJ82" s="17">
        <v>99</v>
      </c>
      <c r="GK82" s="18">
        <v>33</v>
      </c>
      <c r="GL82" s="18"/>
      <c r="GM82" s="26"/>
      <c r="GN82" s="17">
        <v>0</v>
      </c>
      <c r="GO82" s="18">
        <v>0</v>
      </c>
      <c r="GP82" s="17">
        <v>99</v>
      </c>
      <c r="GQ82" s="17">
        <v>33</v>
      </c>
      <c r="GR82" s="17"/>
      <c r="GS82" s="17"/>
      <c r="GT82" s="17"/>
      <c r="GU82" s="17"/>
      <c r="GV82" s="17"/>
      <c r="GW82" s="17"/>
      <c r="GX82" s="17"/>
      <c r="GY82" s="17"/>
      <c r="GZ82" s="17"/>
      <c r="HA82" s="18"/>
      <c r="HB82" s="41"/>
      <c r="HC82" s="41"/>
      <c r="HD82" s="41"/>
      <c r="HE82" s="41"/>
      <c r="HF82" s="41"/>
      <c r="HG82" s="41"/>
      <c r="HH82" s="41"/>
      <c r="HI82" s="18"/>
      <c r="HJ82" s="41"/>
      <c r="HK82" s="41"/>
      <c r="HL82" s="41"/>
      <c r="HM82" s="18"/>
      <c r="HN82" s="18"/>
      <c r="HO82" s="18"/>
      <c r="HP82" s="18"/>
      <c r="HQ82" s="18">
        <f t="shared" si="35"/>
        <v>71</v>
      </c>
      <c r="HR82" s="18">
        <f t="shared" si="36"/>
        <v>5277.97</v>
      </c>
      <c r="HS82" s="18">
        <f t="shared" si="37"/>
        <v>71</v>
      </c>
      <c r="HT82" s="18">
        <f t="shared" si="38"/>
        <v>5277.97</v>
      </c>
      <c r="HU82" s="145"/>
      <c r="HV82" s="146"/>
    </row>
    <row r="83" ht="16.5" spans="1:230">
      <c r="A83" s="16"/>
      <c r="B83" s="17" t="s">
        <v>486</v>
      </c>
      <c r="C83" s="18">
        <v>6939962759364</v>
      </c>
      <c r="D83" s="18">
        <v>585922492040</v>
      </c>
      <c r="E83" s="18">
        <v>21065210000488</v>
      </c>
      <c r="F83" s="17" t="s">
        <v>339</v>
      </c>
      <c r="G83" s="19"/>
      <c r="H83" s="17" t="s">
        <v>129</v>
      </c>
      <c r="I83" s="26">
        <f>VLOOKUP(C83,供应链!E:J,6,0)</f>
        <v>0.583333333333333</v>
      </c>
      <c r="J83" s="17">
        <f>VLOOKUP(C83,供应链!E:H,4,0)</f>
        <v>34</v>
      </c>
      <c r="K83" s="17">
        <f>VLOOKUP(C83,供应链!E:K,7,0)</f>
        <v>0</v>
      </c>
      <c r="L83" s="18">
        <f>VLOOKUP(C83,供应链!E:I,5,0)</f>
        <v>54.2141230068337</v>
      </c>
      <c r="M83" s="27">
        <f t="shared" si="34"/>
        <v>0.000259121061359867</v>
      </c>
      <c r="N83" s="17">
        <v>154</v>
      </c>
      <c r="O83" s="26">
        <v>0.00649350649350649</v>
      </c>
      <c r="P83" s="18">
        <v>1</v>
      </c>
      <c r="Q83" s="18">
        <v>199</v>
      </c>
      <c r="R83" s="17">
        <v>199</v>
      </c>
      <c r="S83" s="17">
        <v>123</v>
      </c>
      <c r="T83" s="17">
        <v>192</v>
      </c>
      <c r="U83" s="26">
        <v>0.00520833333333333</v>
      </c>
      <c r="V83" s="18">
        <v>1</v>
      </c>
      <c r="W83" s="18">
        <v>184</v>
      </c>
      <c r="X83" s="17">
        <v>199</v>
      </c>
      <c r="Y83" s="17">
        <v>122</v>
      </c>
      <c r="Z83" s="17">
        <v>142</v>
      </c>
      <c r="AA83" s="26">
        <v>0.028169014084507</v>
      </c>
      <c r="AB83" s="18">
        <v>3</v>
      </c>
      <c r="AC83" s="18">
        <v>554.58</v>
      </c>
      <c r="AD83" s="17">
        <v>199</v>
      </c>
      <c r="AE83" s="17">
        <v>123</v>
      </c>
      <c r="AF83" s="17">
        <v>149</v>
      </c>
      <c r="AG83" s="26">
        <v>0.00671140939597315</v>
      </c>
      <c r="AH83" s="18">
        <v>1</v>
      </c>
      <c r="AI83" s="18">
        <v>184</v>
      </c>
      <c r="AJ83" s="17">
        <v>199</v>
      </c>
      <c r="AK83" s="17">
        <v>122</v>
      </c>
      <c r="AL83" s="17">
        <v>172</v>
      </c>
      <c r="AM83" s="26">
        <v>0.00581395348837209</v>
      </c>
      <c r="AN83" s="18">
        <v>0</v>
      </c>
      <c r="AO83" s="18">
        <v>0</v>
      </c>
      <c r="AP83" s="17">
        <v>199</v>
      </c>
      <c r="AQ83" s="17">
        <v>121</v>
      </c>
      <c r="AR83" s="17">
        <v>242</v>
      </c>
      <c r="AS83" s="26">
        <v>0</v>
      </c>
      <c r="AT83" s="18">
        <v>0</v>
      </c>
      <c r="AU83" s="18">
        <v>0</v>
      </c>
      <c r="AV83" s="17">
        <v>199</v>
      </c>
      <c r="AW83" s="17">
        <v>125</v>
      </c>
      <c r="AX83" s="17">
        <v>171</v>
      </c>
      <c r="AY83" s="26">
        <v>0.00584795321637427</v>
      </c>
      <c r="AZ83" s="17">
        <v>1</v>
      </c>
      <c r="BA83" s="18">
        <v>199</v>
      </c>
      <c r="BB83" s="17">
        <v>199</v>
      </c>
      <c r="BC83" s="17">
        <v>124</v>
      </c>
      <c r="BD83" s="17">
        <v>152</v>
      </c>
      <c r="BE83" s="32">
        <v>0.00657894736842105</v>
      </c>
      <c r="BF83" s="17">
        <v>1</v>
      </c>
      <c r="BG83" s="18">
        <v>201.98</v>
      </c>
      <c r="BH83" s="17">
        <v>202</v>
      </c>
      <c r="BI83" s="17">
        <v>123</v>
      </c>
      <c r="BJ83" s="17">
        <v>150</v>
      </c>
      <c r="BK83" s="32">
        <v>0.0133333333333333</v>
      </c>
      <c r="BL83" s="18">
        <v>1</v>
      </c>
      <c r="BM83" s="18">
        <v>200.55</v>
      </c>
      <c r="BN83" s="17">
        <v>201</v>
      </c>
      <c r="BO83" s="17">
        <v>122</v>
      </c>
      <c r="BP83" s="17">
        <v>173</v>
      </c>
      <c r="BQ83" s="32">
        <v>0.023121387283237</v>
      </c>
      <c r="BR83" s="18">
        <v>4</v>
      </c>
      <c r="BS83" s="18">
        <v>772.5</v>
      </c>
      <c r="BT83" s="17">
        <v>201</v>
      </c>
      <c r="BU83" s="18">
        <v>118</v>
      </c>
      <c r="BV83" s="17">
        <v>120</v>
      </c>
      <c r="BW83" s="32">
        <v>0</v>
      </c>
      <c r="BX83" s="18">
        <v>0</v>
      </c>
      <c r="BY83" s="18">
        <v>0</v>
      </c>
      <c r="BZ83" s="17">
        <v>201</v>
      </c>
      <c r="CA83" s="18">
        <v>118</v>
      </c>
      <c r="CB83" s="18">
        <v>130</v>
      </c>
      <c r="CC83" s="32">
        <v>0.00769230769230769</v>
      </c>
      <c r="CD83" s="18">
        <v>1</v>
      </c>
      <c r="CE83" s="18">
        <v>184</v>
      </c>
      <c r="CF83" s="17">
        <v>184</v>
      </c>
      <c r="CG83" s="18">
        <v>117</v>
      </c>
      <c r="CH83" s="33">
        <v>132</v>
      </c>
      <c r="CI83" s="32">
        <v>0.00757575757575758</v>
      </c>
      <c r="CJ83" s="18">
        <v>1</v>
      </c>
      <c r="CK83" s="18">
        <v>184</v>
      </c>
      <c r="CL83" s="17">
        <v>184</v>
      </c>
      <c r="CM83" s="18">
        <v>116</v>
      </c>
      <c r="CN83" s="33">
        <v>124</v>
      </c>
      <c r="CO83" s="32">
        <v>0</v>
      </c>
      <c r="CP83" s="17">
        <v>0</v>
      </c>
      <c r="CQ83" s="18">
        <v>0</v>
      </c>
      <c r="CR83" s="17">
        <v>184</v>
      </c>
      <c r="CS83" s="17">
        <v>116</v>
      </c>
      <c r="CT83" s="33">
        <v>115</v>
      </c>
      <c r="CU83" s="32">
        <v>0.00869565217391304</v>
      </c>
      <c r="CV83" s="17">
        <v>0</v>
      </c>
      <c r="CW83" s="18">
        <v>0</v>
      </c>
      <c r="CX83" s="17">
        <v>184</v>
      </c>
      <c r="CY83" s="17">
        <v>116</v>
      </c>
      <c r="CZ83" s="33">
        <v>115</v>
      </c>
      <c r="DA83" s="32">
        <v>0.00869565217391304</v>
      </c>
      <c r="DB83" s="18">
        <v>0</v>
      </c>
      <c r="DC83" s="18">
        <v>0</v>
      </c>
      <c r="DD83" s="17">
        <v>184</v>
      </c>
      <c r="DE83" s="18">
        <v>116</v>
      </c>
      <c r="DF83" s="33">
        <v>114</v>
      </c>
      <c r="DG83" s="32">
        <v>0.0175438596491228</v>
      </c>
      <c r="DH83" s="18">
        <v>2</v>
      </c>
      <c r="DI83" s="18">
        <v>370.02</v>
      </c>
      <c r="DJ83" s="17">
        <v>184</v>
      </c>
      <c r="DK83" s="18">
        <v>116</v>
      </c>
      <c r="DL83" s="18">
        <v>133</v>
      </c>
      <c r="DM83" s="26">
        <v>0</v>
      </c>
      <c r="DN83" s="18">
        <v>0</v>
      </c>
      <c r="DO83" s="18">
        <v>0</v>
      </c>
      <c r="DP83" s="17">
        <v>184</v>
      </c>
      <c r="DQ83" s="18">
        <v>102</v>
      </c>
      <c r="DR83" s="18">
        <v>133</v>
      </c>
      <c r="DS83" s="26">
        <v>0</v>
      </c>
      <c r="DT83" s="18">
        <v>0</v>
      </c>
      <c r="DU83" s="18">
        <v>0</v>
      </c>
      <c r="DV83" s="17">
        <v>184</v>
      </c>
      <c r="DW83" s="18">
        <v>114</v>
      </c>
      <c r="DX83" s="18"/>
      <c r="DY83" s="26"/>
      <c r="DZ83" s="18">
        <v>2</v>
      </c>
      <c r="EA83" s="18">
        <v>393</v>
      </c>
      <c r="EB83" s="17">
        <v>184</v>
      </c>
      <c r="EC83" s="18">
        <v>112</v>
      </c>
      <c r="ED83" s="18">
        <v>55</v>
      </c>
      <c r="EE83" s="26">
        <f t="shared" si="31"/>
        <v>0.0181818181818182</v>
      </c>
      <c r="EF83" s="17">
        <v>1</v>
      </c>
      <c r="EG83" s="18">
        <v>189</v>
      </c>
      <c r="EH83" s="17">
        <v>184</v>
      </c>
      <c r="EI83" s="17">
        <v>109</v>
      </c>
      <c r="EJ83" s="18">
        <v>55</v>
      </c>
      <c r="EK83" s="26">
        <f t="shared" si="32"/>
        <v>0.0181818181818182</v>
      </c>
      <c r="EL83" s="17">
        <v>1</v>
      </c>
      <c r="EM83" s="18">
        <v>203.96</v>
      </c>
      <c r="EN83" s="17">
        <v>184</v>
      </c>
      <c r="EO83" s="17">
        <v>109</v>
      </c>
      <c r="EP83" s="18">
        <v>55</v>
      </c>
      <c r="EQ83" s="26">
        <f t="shared" si="33"/>
        <v>0</v>
      </c>
      <c r="ER83" s="17">
        <v>0</v>
      </c>
      <c r="ES83" s="18">
        <v>0</v>
      </c>
      <c r="ET83" s="17">
        <v>184</v>
      </c>
      <c r="EU83" s="17">
        <v>109</v>
      </c>
      <c r="EV83" s="18">
        <v>297</v>
      </c>
      <c r="EW83" s="26">
        <v>0.00336700336700337</v>
      </c>
      <c r="EX83" s="17">
        <v>1</v>
      </c>
      <c r="EY83" s="18">
        <v>179</v>
      </c>
      <c r="EZ83" s="17">
        <v>184</v>
      </c>
      <c r="FA83" s="17">
        <v>109</v>
      </c>
      <c r="FB83" s="18">
        <v>84</v>
      </c>
      <c r="FC83" s="26">
        <v>0.0119047619047619</v>
      </c>
      <c r="FD83" s="17">
        <v>1</v>
      </c>
      <c r="FE83" s="18">
        <v>199</v>
      </c>
      <c r="FF83" s="17">
        <v>199</v>
      </c>
      <c r="FG83" s="17">
        <v>108</v>
      </c>
      <c r="FH83" s="18">
        <v>93</v>
      </c>
      <c r="FI83" s="26">
        <v>0.032258064516129</v>
      </c>
      <c r="FJ83" s="18">
        <v>3</v>
      </c>
      <c r="FK83" s="18">
        <v>577</v>
      </c>
      <c r="FL83" s="17">
        <v>199</v>
      </c>
      <c r="FM83" s="17">
        <v>105</v>
      </c>
      <c r="FN83" s="18">
        <v>85</v>
      </c>
      <c r="FO83" s="26">
        <v>0.0117647058823529</v>
      </c>
      <c r="FP83" s="18">
        <v>1</v>
      </c>
      <c r="FQ83" s="18">
        <v>199</v>
      </c>
      <c r="FR83" s="17">
        <v>199</v>
      </c>
      <c r="FS83" s="17">
        <v>104</v>
      </c>
      <c r="FT83" s="18">
        <v>96</v>
      </c>
      <c r="FU83" s="26">
        <v>0.0104166666666667</v>
      </c>
      <c r="FV83" s="18">
        <v>1</v>
      </c>
      <c r="FW83" s="18">
        <v>199</v>
      </c>
      <c r="FX83" s="17">
        <v>199</v>
      </c>
      <c r="FY83" s="18">
        <v>103</v>
      </c>
      <c r="FZ83" s="18">
        <v>118</v>
      </c>
      <c r="GA83" s="26">
        <v>0</v>
      </c>
      <c r="GB83" s="18">
        <v>0</v>
      </c>
      <c r="GC83" s="18">
        <v>0</v>
      </c>
      <c r="GD83" s="17">
        <v>199</v>
      </c>
      <c r="GE83" s="18">
        <v>103</v>
      </c>
      <c r="GF83" s="18">
        <v>129</v>
      </c>
      <c r="GG83" s="26">
        <v>0.00775193798449612</v>
      </c>
      <c r="GH83" s="17">
        <v>1</v>
      </c>
      <c r="GI83" s="18">
        <v>199</v>
      </c>
      <c r="GJ83" s="17">
        <v>199</v>
      </c>
      <c r="GK83" s="18">
        <v>102</v>
      </c>
      <c r="GL83" s="18"/>
      <c r="GM83" s="26"/>
      <c r="GN83" s="17">
        <v>1</v>
      </c>
      <c r="GO83" s="18">
        <v>199</v>
      </c>
      <c r="GP83" s="17">
        <v>199</v>
      </c>
      <c r="GQ83" s="17">
        <v>101</v>
      </c>
      <c r="GR83" s="17"/>
      <c r="GS83" s="17"/>
      <c r="GT83" s="17"/>
      <c r="GU83" s="17"/>
      <c r="GV83" s="17"/>
      <c r="GW83" s="17"/>
      <c r="GX83" s="17"/>
      <c r="GY83" s="17"/>
      <c r="GZ83" s="17"/>
      <c r="HA83" s="16"/>
      <c r="HB83" s="16"/>
      <c r="HC83" s="16"/>
      <c r="HD83" s="16"/>
      <c r="HE83" s="41"/>
      <c r="HF83" s="41"/>
      <c r="HG83" s="41"/>
      <c r="HH83" s="41"/>
      <c r="HI83" s="18"/>
      <c r="HJ83" s="41"/>
      <c r="HK83" s="41"/>
      <c r="HL83" s="41"/>
      <c r="HM83" s="18"/>
      <c r="HN83" s="18"/>
      <c r="HO83" s="18"/>
      <c r="HP83" s="18"/>
      <c r="HQ83" s="18">
        <f t="shared" si="35"/>
        <v>30</v>
      </c>
      <c r="HR83" s="18">
        <f t="shared" si="36"/>
        <v>5770.59</v>
      </c>
      <c r="HS83" s="18">
        <f t="shared" si="37"/>
        <v>30</v>
      </c>
      <c r="HT83" s="18">
        <f t="shared" si="38"/>
        <v>5770.59</v>
      </c>
      <c r="HU83" s="145"/>
      <c r="HV83" s="146"/>
    </row>
    <row r="84" ht="16.5" spans="1:230">
      <c r="A84" s="16"/>
      <c r="B84" s="17" t="s">
        <v>486</v>
      </c>
      <c r="C84" s="18">
        <v>6939962761398</v>
      </c>
      <c r="D84" s="18">
        <v>599175167991</v>
      </c>
      <c r="E84" s="18">
        <v>21065210000589</v>
      </c>
      <c r="F84" s="17" t="s">
        <v>341</v>
      </c>
      <c r="G84" s="19"/>
      <c r="H84" s="17" t="s">
        <v>129</v>
      </c>
      <c r="I84" s="26">
        <f>VLOOKUP(C84,供应链!E:J,6,0)</f>
        <v>0</v>
      </c>
      <c r="J84" s="17">
        <f>VLOOKUP(C84,供应链!E:H,4,0)</f>
        <v>36</v>
      </c>
      <c r="K84" s="17">
        <f>VLOOKUP(C84,供应链!E:K,7,0)</f>
        <v>0</v>
      </c>
      <c r="L84" s="18" t="str">
        <f>VLOOKUP(C84,供应链!E:I,5,0)</f>
        <v>-</v>
      </c>
      <c r="M84" s="27">
        <f t="shared" si="34"/>
        <v>0.000647802653399668</v>
      </c>
      <c r="N84" s="17">
        <v>260</v>
      </c>
      <c r="O84" s="26">
        <v>0</v>
      </c>
      <c r="P84" s="18">
        <v>0</v>
      </c>
      <c r="Q84" s="18">
        <v>0</v>
      </c>
      <c r="R84" s="17">
        <v>179</v>
      </c>
      <c r="S84" s="17">
        <v>504</v>
      </c>
      <c r="T84" s="17">
        <v>275</v>
      </c>
      <c r="U84" s="26">
        <v>0.0181818181818182</v>
      </c>
      <c r="V84" s="18">
        <v>4</v>
      </c>
      <c r="W84" s="18">
        <v>554.25</v>
      </c>
      <c r="X84" s="17">
        <v>179</v>
      </c>
      <c r="Y84" s="17">
        <v>501</v>
      </c>
      <c r="Z84" s="17">
        <v>254</v>
      </c>
      <c r="AA84" s="26">
        <v>0.0118110236220472</v>
      </c>
      <c r="AB84" s="18">
        <v>3</v>
      </c>
      <c r="AC84" s="18">
        <v>426.31</v>
      </c>
      <c r="AD84" s="17">
        <v>179</v>
      </c>
      <c r="AE84" s="17">
        <v>505</v>
      </c>
      <c r="AF84" s="17">
        <v>216</v>
      </c>
      <c r="AG84" s="26">
        <v>0.0185185185185185</v>
      </c>
      <c r="AH84" s="18">
        <v>4</v>
      </c>
      <c r="AI84" s="18">
        <v>563.47</v>
      </c>
      <c r="AJ84" s="17">
        <v>179</v>
      </c>
      <c r="AK84" s="17">
        <v>501</v>
      </c>
      <c r="AL84" s="17">
        <v>348</v>
      </c>
      <c r="AM84" s="26">
        <v>0.00574712643678161</v>
      </c>
      <c r="AN84" s="18">
        <v>2</v>
      </c>
      <c r="AO84" s="18">
        <v>318</v>
      </c>
      <c r="AP84" s="17">
        <v>179</v>
      </c>
      <c r="AQ84" s="17">
        <v>499</v>
      </c>
      <c r="AR84" s="17">
        <v>461</v>
      </c>
      <c r="AS84" s="26">
        <v>0.017353579175705</v>
      </c>
      <c r="AT84" s="18">
        <v>8</v>
      </c>
      <c r="AU84" s="18">
        <v>1127.75</v>
      </c>
      <c r="AV84" s="17">
        <v>179</v>
      </c>
      <c r="AW84" s="17">
        <v>491</v>
      </c>
      <c r="AX84" s="17">
        <v>292</v>
      </c>
      <c r="AY84" s="26">
        <v>0.0136986301369863</v>
      </c>
      <c r="AZ84" s="17">
        <v>4</v>
      </c>
      <c r="BA84" s="18">
        <v>573.44</v>
      </c>
      <c r="BB84" s="17">
        <v>179</v>
      </c>
      <c r="BC84" s="17">
        <v>487</v>
      </c>
      <c r="BD84" s="17">
        <v>288</v>
      </c>
      <c r="BE84" s="32">
        <v>0</v>
      </c>
      <c r="BF84" s="17">
        <v>0</v>
      </c>
      <c r="BG84" s="18">
        <v>0</v>
      </c>
      <c r="BH84" s="17">
        <v>179</v>
      </c>
      <c r="BI84" s="17">
        <v>487</v>
      </c>
      <c r="BJ84" s="17">
        <v>258</v>
      </c>
      <c r="BK84" s="32">
        <v>0.0155038759689922</v>
      </c>
      <c r="BL84" s="18">
        <v>4</v>
      </c>
      <c r="BM84" s="18">
        <v>537.39</v>
      </c>
      <c r="BN84" s="17">
        <v>179</v>
      </c>
      <c r="BO84" s="17">
        <v>483</v>
      </c>
      <c r="BP84" s="17">
        <v>284</v>
      </c>
      <c r="BQ84" s="32">
        <v>0.00352112676056338</v>
      </c>
      <c r="BR84" s="18">
        <v>0</v>
      </c>
      <c r="BS84" s="18">
        <v>0</v>
      </c>
      <c r="BT84" s="17">
        <v>179</v>
      </c>
      <c r="BU84" s="18">
        <v>482</v>
      </c>
      <c r="BV84" s="17">
        <v>211</v>
      </c>
      <c r="BW84" s="32">
        <v>0.004739336492891</v>
      </c>
      <c r="BX84" s="18">
        <v>1</v>
      </c>
      <c r="BY84" s="18">
        <v>174</v>
      </c>
      <c r="BZ84" s="17">
        <v>179</v>
      </c>
      <c r="CA84" s="18">
        <v>481</v>
      </c>
      <c r="CB84" s="18">
        <v>199</v>
      </c>
      <c r="CC84" s="32">
        <v>0.0100502512562814</v>
      </c>
      <c r="CD84" s="18">
        <v>2</v>
      </c>
      <c r="CE84" s="18">
        <v>320.99</v>
      </c>
      <c r="CF84" s="17">
        <v>179</v>
      </c>
      <c r="CG84" s="18">
        <v>479</v>
      </c>
      <c r="CH84" s="33">
        <v>209</v>
      </c>
      <c r="CI84" s="32">
        <v>0.0143540669856459</v>
      </c>
      <c r="CJ84" s="18">
        <v>2</v>
      </c>
      <c r="CK84" s="18">
        <v>357.9</v>
      </c>
      <c r="CL84" s="17">
        <v>179</v>
      </c>
      <c r="CM84" s="18">
        <v>476</v>
      </c>
      <c r="CN84" s="33">
        <v>190</v>
      </c>
      <c r="CO84" s="32">
        <v>0.0105263157894737</v>
      </c>
      <c r="CP84" s="17">
        <v>2</v>
      </c>
      <c r="CQ84" s="18">
        <v>318</v>
      </c>
      <c r="CR84" s="17">
        <v>179</v>
      </c>
      <c r="CS84" s="17">
        <v>474</v>
      </c>
      <c r="CT84" s="33">
        <v>184</v>
      </c>
      <c r="CU84" s="32">
        <v>0.00543478260869565</v>
      </c>
      <c r="CV84" s="17">
        <v>1</v>
      </c>
      <c r="CW84" s="18">
        <v>159</v>
      </c>
      <c r="CX84" s="17">
        <v>159</v>
      </c>
      <c r="CY84" s="17">
        <v>424</v>
      </c>
      <c r="CZ84" s="33">
        <v>184</v>
      </c>
      <c r="DA84" s="32">
        <v>0.00543478260869565</v>
      </c>
      <c r="DB84" s="18">
        <v>2</v>
      </c>
      <c r="DC84" s="18">
        <v>317.88</v>
      </c>
      <c r="DD84" s="17">
        <v>159</v>
      </c>
      <c r="DE84" s="18">
        <v>474</v>
      </c>
      <c r="DF84" s="33">
        <v>168</v>
      </c>
      <c r="DG84" s="32">
        <v>0.0297619047619048</v>
      </c>
      <c r="DH84" s="18">
        <v>4</v>
      </c>
      <c r="DI84" s="18">
        <v>685.02</v>
      </c>
      <c r="DJ84" s="17">
        <v>159</v>
      </c>
      <c r="DK84" s="18">
        <v>474</v>
      </c>
      <c r="DL84" s="18">
        <v>180</v>
      </c>
      <c r="DM84" s="26">
        <v>0.0277777777777778</v>
      </c>
      <c r="DN84" s="18">
        <v>5</v>
      </c>
      <c r="DO84" s="18">
        <v>813.21</v>
      </c>
      <c r="DP84" s="17">
        <v>159</v>
      </c>
      <c r="DQ84" s="18">
        <v>379</v>
      </c>
      <c r="DR84" s="18">
        <v>161</v>
      </c>
      <c r="DS84" s="26">
        <v>0.0248447204968944</v>
      </c>
      <c r="DT84" s="18">
        <v>4</v>
      </c>
      <c r="DU84" s="18">
        <v>658.45</v>
      </c>
      <c r="DV84" s="17">
        <v>159</v>
      </c>
      <c r="DW84" s="18">
        <v>461</v>
      </c>
      <c r="DX84" s="18"/>
      <c r="DY84" s="26"/>
      <c r="DZ84" s="18">
        <v>1</v>
      </c>
      <c r="EA84" s="18">
        <v>182.89</v>
      </c>
      <c r="EB84" s="17">
        <v>183</v>
      </c>
      <c r="EC84" s="18">
        <v>459</v>
      </c>
      <c r="ED84" s="18">
        <v>99</v>
      </c>
      <c r="EE84" s="26">
        <f t="shared" si="31"/>
        <v>0.0303030303030303</v>
      </c>
      <c r="EF84" s="17">
        <v>3</v>
      </c>
      <c r="EG84" s="18">
        <v>497</v>
      </c>
      <c r="EH84" s="17">
        <v>183</v>
      </c>
      <c r="EI84" s="17">
        <v>453</v>
      </c>
      <c r="EJ84" s="18">
        <v>99</v>
      </c>
      <c r="EK84" s="26">
        <f t="shared" si="32"/>
        <v>0.0303030303030303</v>
      </c>
      <c r="EL84" s="17">
        <v>3</v>
      </c>
      <c r="EM84" s="18">
        <v>481.91</v>
      </c>
      <c r="EN84" s="17">
        <v>183</v>
      </c>
      <c r="EO84" s="17">
        <v>453</v>
      </c>
      <c r="EP84" s="18">
        <v>99</v>
      </c>
      <c r="EQ84" s="26">
        <f t="shared" si="33"/>
        <v>0</v>
      </c>
      <c r="ER84" s="17">
        <v>0</v>
      </c>
      <c r="ES84" s="18">
        <v>0</v>
      </c>
      <c r="ET84" s="17">
        <v>183</v>
      </c>
      <c r="EU84" s="17">
        <v>453</v>
      </c>
      <c r="EV84" s="18">
        <v>297</v>
      </c>
      <c r="EW84" s="26">
        <v>0.00673400673400673</v>
      </c>
      <c r="EX84" s="17">
        <v>1</v>
      </c>
      <c r="EY84" s="18">
        <v>159</v>
      </c>
      <c r="EZ84" s="17">
        <v>183</v>
      </c>
      <c r="FA84" s="17">
        <v>453</v>
      </c>
      <c r="FB84" s="18">
        <v>120</v>
      </c>
      <c r="FC84" s="26">
        <v>0</v>
      </c>
      <c r="FD84" s="17">
        <v>0</v>
      </c>
      <c r="FE84" s="18">
        <v>0</v>
      </c>
      <c r="FF84" s="17">
        <v>183</v>
      </c>
      <c r="FG84" s="17">
        <v>453</v>
      </c>
      <c r="FH84" s="18">
        <v>120</v>
      </c>
      <c r="FI84" s="26">
        <v>0.00833333333333333</v>
      </c>
      <c r="FJ84" s="18">
        <v>1</v>
      </c>
      <c r="FK84" s="18">
        <v>144</v>
      </c>
      <c r="FL84" s="17">
        <v>144</v>
      </c>
      <c r="FM84" s="17">
        <v>452</v>
      </c>
      <c r="FN84" s="18">
        <v>116</v>
      </c>
      <c r="FO84" s="26">
        <v>0.0258620689655172</v>
      </c>
      <c r="FP84" s="18">
        <v>3</v>
      </c>
      <c r="FQ84" s="18">
        <v>470.04</v>
      </c>
      <c r="FR84" s="17">
        <v>144</v>
      </c>
      <c r="FS84" s="17">
        <v>449</v>
      </c>
      <c r="FT84" s="18">
        <v>132</v>
      </c>
      <c r="FU84" s="26">
        <v>0.0151515151515152</v>
      </c>
      <c r="FV84" s="18">
        <v>2</v>
      </c>
      <c r="FW84" s="18">
        <v>312</v>
      </c>
      <c r="FX84" s="17">
        <v>144</v>
      </c>
      <c r="FY84" s="18">
        <v>448</v>
      </c>
      <c r="FZ84" s="18">
        <v>165</v>
      </c>
      <c r="GA84" s="26">
        <v>0.0303030303030303</v>
      </c>
      <c r="GB84" s="18">
        <v>4</v>
      </c>
      <c r="GC84" s="18">
        <v>636</v>
      </c>
      <c r="GD84" s="17">
        <v>144</v>
      </c>
      <c r="GE84" s="18">
        <v>443</v>
      </c>
      <c r="GF84" s="18">
        <v>186</v>
      </c>
      <c r="GG84" s="26">
        <v>0.0161290322580645</v>
      </c>
      <c r="GH84" s="17">
        <v>3</v>
      </c>
      <c r="GI84" s="18">
        <v>433.91</v>
      </c>
      <c r="GJ84" s="17">
        <v>144</v>
      </c>
      <c r="GK84" s="18">
        <v>440</v>
      </c>
      <c r="GL84" s="18"/>
      <c r="GM84" s="26"/>
      <c r="GN84" s="17">
        <v>2</v>
      </c>
      <c r="GO84" s="18">
        <v>278</v>
      </c>
      <c r="GP84" s="17">
        <v>144</v>
      </c>
      <c r="GQ84" s="17">
        <v>438</v>
      </c>
      <c r="GR84" s="17"/>
      <c r="GS84" s="17"/>
      <c r="GT84" s="17"/>
      <c r="GU84" s="17"/>
      <c r="GV84" s="17"/>
      <c r="GW84" s="17"/>
      <c r="GX84" s="17"/>
      <c r="GY84" s="17"/>
      <c r="GZ84" s="17"/>
      <c r="HA84" s="16"/>
      <c r="HB84" s="16"/>
      <c r="HC84" s="16"/>
      <c r="HD84" s="16"/>
      <c r="HE84" s="41"/>
      <c r="HF84" s="41"/>
      <c r="HG84" s="41"/>
      <c r="HH84" s="41"/>
      <c r="HI84" s="18"/>
      <c r="HJ84" s="41"/>
      <c r="HK84" s="41"/>
      <c r="HL84" s="41"/>
      <c r="HM84" s="18"/>
      <c r="HN84" s="18"/>
      <c r="HO84" s="18"/>
      <c r="HP84" s="18"/>
      <c r="HQ84" s="18">
        <f t="shared" si="35"/>
        <v>75</v>
      </c>
      <c r="HR84" s="18">
        <f t="shared" si="36"/>
        <v>11499.81</v>
      </c>
      <c r="HS84" s="18">
        <f t="shared" si="37"/>
        <v>75</v>
      </c>
      <c r="HT84" s="18">
        <f t="shared" si="38"/>
        <v>11499.81</v>
      </c>
      <c r="HU84" s="145"/>
      <c r="HV84" s="146"/>
    </row>
    <row r="85" ht="16.5" spans="1:230">
      <c r="A85" s="16"/>
      <c r="B85" s="17" t="s">
        <v>486</v>
      </c>
      <c r="C85" s="18">
        <v>6939962762173</v>
      </c>
      <c r="D85" s="18">
        <v>599190595495</v>
      </c>
      <c r="E85" s="18">
        <v>21065210000648</v>
      </c>
      <c r="F85" s="17" t="s">
        <v>343</v>
      </c>
      <c r="G85" s="19"/>
      <c r="H85" s="17" t="s">
        <v>129</v>
      </c>
      <c r="I85" s="26">
        <f>VLOOKUP(C85,供应链!E:J,6,0)</f>
        <v>0.28</v>
      </c>
      <c r="J85" s="17">
        <f>VLOOKUP(C85,供应链!E:H,4,0)</f>
        <v>29</v>
      </c>
      <c r="K85" s="17">
        <f>VLOOKUP(C85,供应链!E:K,7,0)</f>
        <v>0</v>
      </c>
      <c r="L85" s="18">
        <f>VLOOKUP(C85,供应链!E:I,5,0)</f>
        <v>283.255813953488</v>
      </c>
      <c r="M85" s="27">
        <f t="shared" si="34"/>
        <v>0.00770453289110005</v>
      </c>
      <c r="N85" s="17">
        <v>1217</v>
      </c>
      <c r="O85" s="26">
        <v>0.0542317173377157</v>
      </c>
      <c r="P85" s="18">
        <v>56</v>
      </c>
      <c r="Q85" s="18">
        <v>5962.19</v>
      </c>
      <c r="R85" s="17">
        <v>109</v>
      </c>
      <c r="S85" s="17">
        <v>3740</v>
      </c>
      <c r="T85" s="17">
        <v>1301</v>
      </c>
      <c r="U85" s="26">
        <v>0.037663335895465</v>
      </c>
      <c r="V85" s="18">
        <v>41</v>
      </c>
      <c r="W85" s="18">
        <v>4086.5</v>
      </c>
      <c r="X85" s="17">
        <v>109</v>
      </c>
      <c r="Y85" s="17">
        <v>3711</v>
      </c>
      <c r="Z85" s="17">
        <v>1186</v>
      </c>
      <c r="AA85" s="26">
        <v>0.0295109612141653</v>
      </c>
      <c r="AB85" s="18">
        <v>26</v>
      </c>
      <c r="AC85" s="18">
        <v>2494.85</v>
      </c>
      <c r="AD85" s="17">
        <v>109</v>
      </c>
      <c r="AE85" s="17">
        <v>3449</v>
      </c>
      <c r="AF85" s="17">
        <v>1105</v>
      </c>
      <c r="AG85" s="26">
        <v>0.020814479638009</v>
      </c>
      <c r="AH85" s="18">
        <v>21</v>
      </c>
      <c r="AI85" s="18">
        <v>2123.86</v>
      </c>
      <c r="AJ85" s="17">
        <v>109</v>
      </c>
      <c r="AK85" s="17">
        <v>3669</v>
      </c>
      <c r="AL85" s="17">
        <v>1488</v>
      </c>
      <c r="AM85" s="26">
        <v>0.019489247311828</v>
      </c>
      <c r="AN85" s="18">
        <v>24</v>
      </c>
      <c r="AO85" s="18">
        <v>2397.13</v>
      </c>
      <c r="AP85" s="17">
        <v>109</v>
      </c>
      <c r="AQ85" s="17">
        <v>3786</v>
      </c>
      <c r="AR85" s="17">
        <v>1752</v>
      </c>
      <c r="AS85" s="26">
        <v>0.035958904109589</v>
      </c>
      <c r="AT85" s="18">
        <v>53</v>
      </c>
      <c r="AU85" s="18">
        <v>5570.54</v>
      </c>
      <c r="AV85" s="17">
        <v>109</v>
      </c>
      <c r="AW85" s="17">
        <v>3732</v>
      </c>
      <c r="AX85" s="17">
        <v>1161</v>
      </c>
      <c r="AY85" s="26">
        <v>0.037037037037037</v>
      </c>
      <c r="AZ85" s="17">
        <v>40</v>
      </c>
      <c r="BA85" s="18">
        <v>4298.64</v>
      </c>
      <c r="BB85" s="17">
        <v>109</v>
      </c>
      <c r="BC85" s="17">
        <v>3862</v>
      </c>
      <c r="BD85" s="17">
        <v>907</v>
      </c>
      <c r="BE85" s="32">
        <v>0.0275633958103638</v>
      </c>
      <c r="BF85" s="17">
        <v>23</v>
      </c>
      <c r="BG85" s="18">
        <v>2435.57</v>
      </c>
      <c r="BH85" s="17">
        <v>109</v>
      </c>
      <c r="BI85" s="17">
        <v>3869</v>
      </c>
      <c r="BJ85" s="17">
        <v>914</v>
      </c>
      <c r="BK85" s="32">
        <v>0.0273522975929978</v>
      </c>
      <c r="BL85" s="18">
        <v>23</v>
      </c>
      <c r="BM85" s="18">
        <v>2452.93</v>
      </c>
      <c r="BN85" s="17">
        <v>109</v>
      </c>
      <c r="BO85" s="17">
        <v>3974</v>
      </c>
      <c r="BP85" s="17">
        <v>977</v>
      </c>
      <c r="BQ85" s="32">
        <v>0.0327533265097236</v>
      </c>
      <c r="BR85" s="18">
        <v>29</v>
      </c>
      <c r="BS85" s="18">
        <v>3056.25</v>
      </c>
      <c r="BT85" s="17">
        <v>109</v>
      </c>
      <c r="BU85" s="18">
        <v>4068</v>
      </c>
      <c r="BV85" s="17">
        <v>879</v>
      </c>
      <c r="BW85" s="32">
        <v>0.0261660978384528</v>
      </c>
      <c r="BX85" s="18">
        <v>18</v>
      </c>
      <c r="BY85" s="18">
        <v>1844.8</v>
      </c>
      <c r="BZ85" s="17">
        <v>109</v>
      </c>
      <c r="CA85" s="18">
        <v>4144</v>
      </c>
      <c r="CB85" s="18">
        <v>913</v>
      </c>
      <c r="CC85" s="32">
        <v>0.0339539978094195</v>
      </c>
      <c r="CD85" s="18">
        <v>28</v>
      </c>
      <c r="CE85" s="18">
        <v>2820.66</v>
      </c>
      <c r="CF85" s="17">
        <v>109</v>
      </c>
      <c r="CG85" s="18">
        <v>4128</v>
      </c>
      <c r="CH85" s="33">
        <v>840</v>
      </c>
      <c r="CI85" s="32">
        <v>0.0357142857142857</v>
      </c>
      <c r="CJ85" s="18">
        <v>27</v>
      </c>
      <c r="CK85" s="18">
        <v>2769.42</v>
      </c>
      <c r="CL85" s="17">
        <v>109</v>
      </c>
      <c r="CM85" s="18">
        <v>4100</v>
      </c>
      <c r="CN85" s="33">
        <v>813</v>
      </c>
      <c r="CO85" s="32">
        <v>0.030750307503075</v>
      </c>
      <c r="CP85" s="17">
        <v>23</v>
      </c>
      <c r="CQ85" s="18">
        <v>2316.02</v>
      </c>
      <c r="CR85" s="17">
        <v>109</v>
      </c>
      <c r="CS85" s="17">
        <v>4181</v>
      </c>
      <c r="CT85" s="33">
        <v>886</v>
      </c>
      <c r="CU85" s="32">
        <v>0.0395033860045147</v>
      </c>
      <c r="CV85" s="17">
        <v>27</v>
      </c>
      <c r="CW85" s="18">
        <v>2700.04</v>
      </c>
      <c r="CX85" s="17">
        <v>109</v>
      </c>
      <c r="CY85" s="17">
        <v>4091</v>
      </c>
      <c r="CZ85" s="33">
        <v>886</v>
      </c>
      <c r="DA85" s="32">
        <v>0.0395033860045147</v>
      </c>
      <c r="DB85" s="18">
        <v>29</v>
      </c>
      <c r="DC85" s="18">
        <v>2861.58</v>
      </c>
      <c r="DD85" s="17">
        <v>109</v>
      </c>
      <c r="DE85" s="18">
        <v>4134</v>
      </c>
      <c r="DF85" s="33">
        <v>902</v>
      </c>
      <c r="DG85" s="32">
        <v>0.0487804878048781</v>
      </c>
      <c r="DH85" s="18">
        <v>42</v>
      </c>
      <c r="DI85" s="18">
        <v>4203.98</v>
      </c>
      <c r="DJ85" s="17">
        <v>109</v>
      </c>
      <c r="DK85" s="18">
        <v>4134</v>
      </c>
      <c r="DL85" s="18">
        <v>913</v>
      </c>
      <c r="DM85" s="26">
        <v>0.0481927710843374</v>
      </c>
      <c r="DN85" s="18">
        <v>41</v>
      </c>
      <c r="DO85" s="18">
        <v>4074.43</v>
      </c>
      <c r="DP85" s="17">
        <v>109</v>
      </c>
      <c r="DQ85" s="18">
        <v>3517</v>
      </c>
      <c r="DR85" s="18">
        <v>815</v>
      </c>
      <c r="DS85" s="26">
        <v>0.0368098159509202</v>
      </c>
      <c r="DT85" s="18">
        <v>27</v>
      </c>
      <c r="DU85" s="18">
        <v>2750.02</v>
      </c>
      <c r="DV85" s="17">
        <v>109</v>
      </c>
      <c r="DW85" s="18">
        <v>4025</v>
      </c>
      <c r="DX85" s="18"/>
      <c r="DY85" s="26"/>
      <c r="DZ85" s="18">
        <v>33</v>
      </c>
      <c r="EA85" s="18">
        <v>3208.03</v>
      </c>
      <c r="EB85" s="17">
        <v>109</v>
      </c>
      <c r="EC85" s="18">
        <v>3991</v>
      </c>
      <c r="ED85" s="18">
        <v>498</v>
      </c>
      <c r="EE85" s="26">
        <f t="shared" si="31"/>
        <v>0.070281124497992</v>
      </c>
      <c r="EF85" s="17">
        <v>35</v>
      </c>
      <c r="EG85" s="18">
        <v>3372.57</v>
      </c>
      <c r="EH85" s="17">
        <v>109</v>
      </c>
      <c r="EI85" s="17">
        <v>3895</v>
      </c>
      <c r="EJ85" s="18">
        <v>498</v>
      </c>
      <c r="EK85" s="26">
        <f t="shared" si="32"/>
        <v>0.0481927710843374</v>
      </c>
      <c r="EL85" s="17">
        <v>24</v>
      </c>
      <c r="EM85" s="18">
        <v>2362.89</v>
      </c>
      <c r="EN85" s="17">
        <v>109</v>
      </c>
      <c r="EO85" s="17">
        <v>3895</v>
      </c>
      <c r="EP85" s="18">
        <v>498</v>
      </c>
      <c r="EQ85" s="26">
        <f t="shared" si="33"/>
        <v>0.0261044176706827</v>
      </c>
      <c r="ER85" s="17">
        <v>13</v>
      </c>
      <c r="ES85" s="18">
        <v>1266</v>
      </c>
      <c r="ET85" s="17">
        <v>109</v>
      </c>
      <c r="EU85" s="17">
        <v>3895</v>
      </c>
      <c r="EV85" s="18">
        <v>2128</v>
      </c>
      <c r="EW85" s="26">
        <v>0.0150375939849624</v>
      </c>
      <c r="EX85" s="17">
        <v>27</v>
      </c>
      <c r="EY85" s="18">
        <v>2312.2</v>
      </c>
      <c r="EZ85" s="17">
        <v>109</v>
      </c>
      <c r="FA85" s="17">
        <v>3895</v>
      </c>
      <c r="FB85" s="18">
        <v>583</v>
      </c>
      <c r="FC85" s="26">
        <v>0.0274442538593482</v>
      </c>
      <c r="FD85" s="17">
        <v>15</v>
      </c>
      <c r="FE85" s="18">
        <v>1307.28</v>
      </c>
      <c r="FF85" s="17">
        <v>109</v>
      </c>
      <c r="FG85" s="17">
        <v>3879</v>
      </c>
      <c r="FH85" s="18">
        <v>580</v>
      </c>
      <c r="FI85" s="26">
        <v>0.05</v>
      </c>
      <c r="FJ85" s="18">
        <v>23</v>
      </c>
      <c r="FK85" s="18">
        <v>1997.72</v>
      </c>
      <c r="FL85" s="17">
        <v>109</v>
      </c>
      <c r="FM85" s="17">
        <v>3856</v>
      </c>
      <c r="FN85" s="18">
        <v>582</v>
      </c>
      <c r="FO85" s="26">
        <v>0.0309278350515464</v>
      </c>
      <c r="FP85" s="18">
        <v>18</v>
      </c>
      <c r="FQ85" s="18">
        <v>1527.34</v>
      </c>
      <c r="FR85" s="17">
        <v>109</v>
      </c>
      <c r="FS85" s="17">
        <v>3841</v>
      </c>
      <c r="FT85" s="18">
        <v>564</v>
      </c>
      <c r="FU85" s="26">
        <v>0.0425531914893617</v>
      </c>
      <c r="FV85" s="18">
        <v>22</v>
      </c>
      <c r="FW85" s="18">
        <v>1828.96</v>
      </c>
      <c r="FX85" s="17">
        <v>109</v>
      </c>
      <c r="FY85" s="18">
        <v>3820</v>
      </c>
      <c r="FZ85" s="18">
        <v>692</v>
      </c>
      <c r="GA85" s="26">
        <v>0.0520231213872832</v>
      </c>
      <c r="GB85" s="18">
        <v>33</v>
      </c>
      <c r="GC85" s="18">
        <v>2791.04</v>
      </c>
      <c r="GD85" s="17">
        <v>109</v>
      </c>
      <c r="GE85" s="18">
        <v>3789</v>
      </c>
      <c r="GF85" s="18">
        <v>732</v>
      </c>
      <c r="GG85" s="26">
        <v>0.0382513661202186</v>
      </c>
      <c r="GH85" s="17">
        <v>26</v>
      </c>
      <c r="GI85" s="18">
        <v>2210.44</v>
      </c>
      <c r="GJ85" s="17">
        <v>109</v>
      </c>
      <c r="GK85" s="18">
        <v>3764</v>
      </c>
      <c r="GL85" s="18"/>
      <c r="GM85" s="26"/>
      <c r="GN85" s="17">
        <v>25</v>
      </c>
      <c r="GO85" s="18">
        <v>2128.9</v>
      </c>
      <c r="GP85" s="17">
        <v>109</v>
      </c>
      <c r="GQ85" s="17">
        <v>3742</v>
      </c>
      <c r="GR85" s="17"/>
      <c r="GS85" s="17"/>
      <c r="GT85" s="17"/>
      <c r="GU85" s="17"/>
      <c r="GV85" s="17"/>
      <c r="GW85" s="17"/>
      <c r="GX85" s="17"/>
      <c r="GY85" s="17"/>
      <c r="GZ85" s="17"/>
      <c r="HA85" s="16"/>
      <c r="HB85" s="16"/>
      <c r="HC85" s="16"/>
      <c r="HD85" s="16"/>
      <c r="HE85" s="41"/>
      <c r="HF85" s="41"/>
      <c r="HG85" s="41"/>
      <c r="HH85" s="41"/>
      <c r="HI85" s="18"/>
      <c r="HJ85" s="41"/>
      <c r="HK85" s="41"/>
      <c r="HL85" s="41"/>
      <c r="HM85" s="18"/>
      <c r="HN85" s="18"/>
      <c r="HO85" s="18"/>
      <c r="HP85" s="18"/>
      <c r="HQ85" s="18">
        <f t="shared" si="35"/>
        <v>892</v>
      </c>
      <c r="HR85" s="18">
        <f t="shared" si="36"/>
        <v>87532.78</v>
      </c>
      <c r="HS85" s="18">
        <f t="shared" si="37"/>
        <v>892</v>
      </c>
      <c r="HT85" s="18">
        <f t="shared" si="38"/>
        <v>87532.78</v>
      </c>
      <c r="HU85" s="145"/>
      <c r="HV85" s="146"/>
    </row>
    <row r="86" ht="16.5" spans="1:230">
      <c r="A86" s="16"/>
      <c r="B86" s="17" t="s">
        <v>486</v>
      </c>
      <c r="C86" s="18">
        <v>6939962762401</v>
      </c>
      <c r="D86" s="18">
        <v>599177647280</v>
      </c>
      <c r="E86" s="18">
        <v>21065210000608</v>
      </c>
      <c r="F86" s="17" t="s">
        <v>345</v>
      </c>
      <c r="G86" s="19"/>
      <c r="H86" s="17" t="s">
        <v>129</v>
      </c>
      <c r="I86" s="26">
        <f>VLOOKUP(C86,供应链!E:J,6,0)</f>
        <v>0.958333333333333</v>
      </c>
      <c r="J86" s="17">
        <f>VLOOKUP(C86,供应链!E:H,4,0)</f>
        <v>962</v>
      </c>
      <c r="K86" s="17">
        <f>VLOOKUP(C86,供应链!E:K,7,0)</f>
        <v>0</v>
      </c>
      <c r="L86" s="18">
        <f>VLOOKUP(C86,供应链!E:I,5,0)</f>
        <v>14.81117619889</v>
      </c>
      <c r="M86" s="27">
        <f t="shared" si="34"/>
        <v>0.0232086097291321</v>
      </c>
      <c r="N86" s="17">
        <v>2976</v>
      </c>
      <c r="O86" s="26">
        <v>0.0329301075268817</v>
      </c>
      <c r="P86" s="18">
        <v>89</v>
      </c>
      <c r="Q86" s="18">
        <v>6861.87</v>
      </c>
      <c r="R86" s="17">
        <v>119</v>
      </c>
      <c r="S86" s="17">
        <v>2937</v>
      </c>
      <c r="T86" s="17">
        <v>3448</v>
      </c>
      <c r="U86" s="26">
        <v>0.0466937354988399</v>
      </c>
      <c r="V86" s="18">
        <v>139</v>
      </c>
      <c r="W86" s="18">
        <v>10010.54</v>
      </c>
      <c r="X86" s="17">
        <v>119</v>
      </c>
      <c r="Y86" s="17">
        <v>2863</v>
      </c>
      <c r="Z86" s="17">
        <v>3753</v>
      </c>
      <c r="AA86" s="26">
        <v>0.0314415134559019</v>
      </c>
      <c r="AB86" s="18">
        <v>112</v>
      </c>
      <c r="AC86" s="18">
        <v>8137.98</v>
      </c>
      <c r="AD86" s="17">
        <v>119</v>
      </c>
      <c r="AE86" s="17">
        <v>2624</v>
      </c>
      <c r="AF86" s="17">
        <v>3377</v>
      </c>
      <c r="AG86" s="26">
        <v>0.0281314776428783</v>
      </c>
      <c r="AH86" s="18">
        <v>87</v>
      </c>
      <c r="AI86" s="18">
        <v>6381.71</v>
      </c>
      <c r="AJ86" s="17">
        <v>119</v>
      </c>
      <c r="AK86" s="17">
        <v>2540</v>
      </c>
      <c r="AL86" s="17">
        <v>3913</v>
      </c>
      <c r="AM86" s="26">
        <v>0.0186557628418094</v>
      </c>
      <c r="AN86" s="18">
        <v>63</v>
      </c>
      <c r="AO86" s="18">
        <v>4710.93</v>
      </c>
      <c r="AP86" s="17">
        <v>119</v>
      </c>
      <c r="AQ86" s="17">
        <v>2515</v>
      </c>
      <c r="AR86" s="17">
        <v>4796</v>
      </c>
      <c r="AS86" s="26">
        <v>0.0377397831526272</v>
      </c>
      <c r="AT86" s="18">
        <v>161</v>
      </c>
      <c r="AU86" s="18">
        <v>11581.22</v>
      </c>
      <c r="AV86" s="17">
        <v>119</v>
      </c>
      <c r="AW86" s="17">
        <v>2413</v>
      </c>
      <c r="AX86" s="17">
        <v>3516</v>
      </c>
      <c r="AY86" s="26">
        <v>0.0372582480091012</v>
      </c>
      <c r="AZ86" s="17">
        <v>107</v>
      </c>
      <c r="BA86" s="18">
        <v>8280.29</v>
      </c>
      <c r="BB86" s="17">
        <v>119</v>
      </c>
      <c r="BC86" s="17">
        <v>2410</v>
      </c>
      <c r="BD86" s="17">
        <v>2757</v>
      </c>
      <c r="BE86" s="32">
        <v>0.0315560391730141</v>
      </c>
      <c r="BF86" s="17">
        <v>80</v>
      </c>
      <c r="BG86" s="18">
        <v>6555.98</v>
      </c>
      <c r="BH86" s="17">
        <v>119</v>
      </c>
      <c r="BI86" s="17">
        <v>2388</v>
      </c>
      <c r="BJ86" s="17">
        <v>2809</v>
      </c>
      <c r="BK86" s="32">
        <v>0.0295478818084728</v>
      </c>
      <c r="BL86" s="18">
        <v>72</v>
      </c>
      <c r="BM86" s="18">
        <v>5921.81</v>
      </c>
      <c r="BN86" s="17">
        <v>119</v>
      </c>
      <c r="BO86" s="17">
        <v>2413</v>
      </c>
      <c r="BP86" s="17">
        <v>2801</v>
      </c>
      <c r="BQ86" s="32">
        <v>0.0399857193859336</v>
      </c>
      <c r="BR86" s="18">
        <v>99</v>
      </c>
      <c r="BS86" s="18">
        <v>8122.03</v>
      </c>
      <c r="BT86" s="17">
        <v>119</v>
      </c>
      <c r="BU86" s="18">
        <v>2417</v>
      </c>
      <c r="BV86" s="17">
        <v>2749</v>
      </c>
      <c r="BW86" s="32">
        <v>0.037468170243725</v>
      </c>
      <c r="BX86" s="18">
        <v>99</v>
      </c>
      <c r="BY86" s="18">
        <v>7354.5</v>
      </c>
      <c r="BZ86" s="17">
        <v>119</v>
      </c>
      <c r="CA86" s="18">
        <v>2319</v>
      </c>
      <c r="CB86" s="18">
        <v>2582</v>
      </c>
      <c r="CC86" s="32">
        <v>0.0371804802478699</v>
      </c>
      <c r="CD86" s="18">
        <v>86</v>
      </c>
      <c r="CE86" s="18">
        <v>6482.2</v>
      </c>
      <c r="CF86" s="17">
        <v>119</v>
      </c>
      <c r="CG86" s="18">
        <v>2308</v>
      </c>
      <c r="CH86" s="33">
        <v>2195</v>
      </c>
      <c r="CI86" s="32">
        <v>0.0428246013667426</v>
      </c>
      <c r="CJ86" s="18">
        <v>84</v>
      </c>
      <c r="CK86" s="18">
        <v>6200.65</v>
      </c>
      <c r="CL86" s="17">
        <v>119</v>
      </c>
      <c r="CM86" s="18">
        <v>2222</v>
      </c>
      <c r="CN86" s="33">
        <v>2474</v>
      </c>
      <c r="CO86" s="32">
        <v>0.0408245755860954</v>
      </c>
      <c r="CP86" s="17">
        <v>89</v>
      </c>
      <c r="CQ86" s="18">
        <v>6454.88</v>
      </c>
      <c r="CR86" s="17">
        <v>119</v>
      </c>
      <c r="CS86" s="17">
        <v>2139</v>
      </c>
      <c r="CT86" s="33">
        <v>2436</v>
      </c>
      <c r="CU86" s="32">
        <v>0.0414614121510673</v>
      </c>
      <c r="CV86" s="17">
        <v>81</v>
      </c>
      <c r="CW86" s="18">
        <v>5914.36</v>
      </c>
      <c r="CX86" s="17">
        <v>119</v>
      </c>
      <c r="CY86" s="17">
        <v>2029</v>
      </c>
      <c r="CZ86" s="33">
        <v>2436</v>
      </c>
      <c r="DA86" s="32">
        <v>0.0414614121510673</v>
      </c>
      <c r="DB86" s="18">
        <v>93</v>
      </c>
      <c r="DC86" s="18">
        <v>6815.12</v>
      </c>
      <c r="DD86" s="17">
        <v>119</v>
      </c>
      <c r="DE86" s="18">
        <v>1966</v>
      </c>
      <c r="DF86" s="33">
        <v>2272</v>
      </c>
      <c r="DG86" s="32">
        <v>0.0435739436619718</v>
      </c>
      <c r="DH86" s="18">
        <v>91</v>
      </c>
      <c r="DI86" s="18">
        <v>6709.82</v>
      </c>
      <c r="DJ86" s="17">
        <v>119</v>
      </c>
      <c r="DK86" s="18">
        <v>1966</v>
      </c>
      <c r="DL86" s="18">
        <v>2440</v>
      </c>
      <c r="DM86" s="26">
        <v>0.0512295081967213</v>
      </c>
      <c r="DN86" s="18">
        <v>113</v>
      </c>
      <c r="DO86" s="18">
        <v>8305.07</v>
      </c>
      <c r="DP86" s="17">
        <v>119</v>
      </c>
      <c r="DQ86" s="18">
        <v>1485</v>
      </c>
      <c r="DR86" s="18">
        <v>2405</v>
      </c>
      <c r="DS86" s="26">
        <v>0.0503118503118503</v>
      </c>
      <c r="DT86" s="18">
        <v>108</v>
      </c>
      <c r="DU86" s="18">
        <v>7922.31</v>
      </c>
      <c r="DV86" s="17">
        <v>119</v>
      </c>
      <c r="DW86" s="18">
        <v>1635</v>
      </c>
      <c r="DX86" s="18"/>
      <c r="DY86" s="26"/>
      <c r="DZ86" s="18">
        <v>68</v>
      </c>
      <c r="EA86" s="18">
        <v>5704.31</v>
      </c>
      <c r="EB86" s="17">
        <v>119</v>
      </c>
      <c r="EC86" s="18">
        <v>1561</v>
      </c>
      <c r="ED86" s="18">
        <v>1534</v>
      </c>
      <c r="EE86" s="26">
        <f t="shared" si="31"/>
        <v>0.0417209908735332</v>
      </c>
      <c r="EF86" s="17">
        <v>64</v>
      </c>
      <c r="EG86" s="18">
        <v>5330.93</v>
      </c>
      <c r="EH86" s="17">
        <v>119</v>
      </c>
      <c r="EI86" s="17">
        <v>620</v>
      </c>
      <c r="EJ86" s="18">
        <v>1534</v>
      </c>
      <c r="EK86" s="26">
        <f t="shared" si="32"/>
        <v>0.0391134289439374</v>
      </c>
      <c r="EL86" s="17">
        <v>60</v>
      </c>
      <c r="EM86" s="18">
        <v>4967.67</v>
      </c>
      <c r="EN86" s="17">
        <v>119</v>
      </c>
      <c r="EO86" s="17">
        <v>620</v>
      </c>
      <c r="EP86" s="18">
        <v>1534</v>
      </c>
      <c r="EQ86" s="26">
        <f t="shared" si="33"/>
        <v>0.0384615384615385</v>
      </c>
      <c r="ER86" s="17">
        <v>59</v>
      </c>
      <c r="ES86" s="18">
        <v>4967.21</v>
      </c>
      <c r="ET86" s="17">
        <v>119</v>
      </c>
      <c r="EU86" s="17">
        <v>620</v>
      </c>
      <c r="EV86" s="18">
        <v>6227</v>
      </c>
      <c r="EW86" s="26">
        <v>0.130881644451582</v>
      </c>
      <c r="EX86" s="17">
        <v>370</v>
      </c>
      <c r="EY86" s="18">
        <v>29510.99</v>
      </c>
      <c r="EZ86" s="17">
        <v>119</v>
      </c>
      <c r="FA86" s="17">
        <v>620</v>
      </c>
      <c r="FB86" s="18">
        <v>1153</v>
      </c>
      <c r="FC86" s="26">
        <v>0.137901127493495</v>
      </c>
      <c r="FD86" s="17">
        <v>143</v>
      </c>
      <c r="FE86" s="18">
        <v>11389.47</v>
      </c>
      <c r="FF86" s="17">
        <v>119</v>
      </c>
      <c r="FG86" s="17">
        <v>529</v>
      </c>
      <c r="FH86" s="18">
        <v>945</v>
      </c>
      <c r="FI86" s="26">
        <v>0.0296296296296296</v>
      </c>
      <c r="FJ86" s="18">
        <v>22</v>
      </c>
      <c r="FK86" s="18">
        <v>1987.25</v>
      </c>
      <c r="FL86" s="17">
        <v>119</v>
      </c>
      <c r="FM86" s="17">
        <v>507</v>
      </c>
      <c r="FN86" s="18">
        <v>942</v>
      </c>
      <c r="FO86" s="26">
        <v>0.0159235668789809</v>
      </c>
      <c r="FP86" s="18">
        <v>13</v>
      </c>
      <c r="FQ86" s="18">
        <v>1251.4</v>
      </c>
      <c r="FR86" s="17">
        <v>119</v>
      </c>
      <c r="FS86" s="17">
        <v>499</v>
      </c>
      <c r="FT86" s="18">
        <v>1034</v>
      </c>
      <c r="FU86" s="26">
        <v>0.00773694390715667</v>
      </c>
      <c r="FV86" s="18">
        <v>5</v>
      </c>
      <c r="FW86" s="18">
        <v>481.98</v>
      </c>
      <c r="FX86" s="17">
        <v>119</v>
      </c>
      <c r="FY86" s="18">
        <v>503</v>
      </c>
      <c r="FZ86" s="18">
        <v>1200</v>
      </c>
      <c r="GA86" s="26">
        <v>0.0116666666666667</v>
      </c>
      <c r="GB86" s="18">
        <v>11</v>
      </c>
      <c r="GC86" s="18">
        <v>1129.19</v>
      </c>
      <c r="GD86" s="17">
        <v>119</v>
      </c>
      <c r="GE86" s="18">
        <v>494</v>
      </c>
      <c r="GF86" s="18">
        <v>1059</v>
      </c>
      <c r="GG86" s="26">
        <v>0.012275731822474</v>
      </c>
      <c r="GH86" s="17">
        <v>10</v>
      </c>
      <c r="GI86" s="18">
        <v>960.09</v>
      </c>
      <c r="GJ86" s="17">
        <v>119</v>
      </c>
      <c r="GK86" s="18">
        <v>487</v>
      </c>
      <c r="GL86" s="18"/>
      <c r="GM86" s="26"/>
      <c r="GN86" s="17">
        <v>9</v>
      </c>
      <c r="GO86" s="18">
        <v>907.49</v>
      </c>
      <c r="GP86" s="17">
        <v>119</v>
      </c>
      <c r="GQ86" s="17">
        <v>478</v>
      </c>
      <c r="GR86" s="17"/>
      <c r="GS86" s="17"/>
      <c r="GT86" s="17"/>
      <c r="GU86" s="17"/>
      <c r="GV86" s="17"/>
      <c r="GW86" s="17"/>
      <c r="GX86" s="17"/>
      <c r="GY86" s="17"/>
      <c r="GZ86" s="17"/>
      <c r="HA86" s="16"/>
      <c r="HB86" s="16"/>
      <c r="HC86" s="16"/>
      <c r="HD86" s="16"/>
      <c r="HE86" s="41"/>
      <c r="HF86" s="41"/>
      <c r="HG86" s="41"/>
      <c r="HH86" s="41"/>
      <c r="HI86" s="18"/>
      <c r="HJ86" s="41"/>
      <c r="HK86" s="41"/>
      <c r="HL86" s="41"/>
      <c r="HM86" s="18"/>
      <c r="HN86" s="18"/>
      <c r="HO86" s="18"/>
      <c r="HP86" s="18"/>
      <c r="HQ86" s="18">
        <f t="shared" si="35"/>
        <v>2687</v>
      </c>
      <c r="HR86" s="18">
        <f t="shared" si="36"/>
        <v>207311.25</v>
      </c>
      <c r="HS86" s="18">
        <f t="shared" si="37"/>
        <v>2687</v>
      </c>
      <c r="HT86" s="18">
        <f t="shared" si="38"/>
        <v>207311.25</v>
      </c>
      <c r="HU86" s="145"/>
      <c r="HV86" s="146"/>
    </row>
    <row r="87" ht="16.5" spans="1:230">
      <c r="A87" s="16"/>
      <c r="B87" s="17" t="s">
        <v>487</v>
      </c>
      <c r="C87" s="18">
        <v>6939962759371</v>
      </c>
      <c r="D87" s="18">
        <v>586271078406</v>
      </c>
      <c r="E87" s="18">
        <v>21065211000122</v>
      </c>
      <c r="F87" s="17" t="s">
        <v>347</v>
      </c>
      <c r="G87" s="19"/>
      <c r="H87" s="17" t="s">
        <v>129</v>
      </c>
      <c r="I87" s="26">
        <f>VLOOKUP(C87,供应链!E:J,6,0)</f>
        <v>0.875</v>
      </c>
      <c r="J87" s="17">
        <f>VLOOKUP(C87,供应链!E:H,4,0)</f>
        <v>104</v>
      </c>
      <c r="K87" s="17">
        <f>VLOOKUP(C87,供应链!E:K,7,0)</f>
        <v>0</v>
      </c>
      <c r="L87" s="18">
        <f>VLOOKUP(C87,供应链!E:I,5,0)</f>
        <v>72.5822532402792</v>
      </c>
      <c r="M87" s="27">
        <f t="shared" si="34"/>
        <v>0.000319582642343836</v>
      </c>
      <c r="N87" s="17">
        <v>179</v>
      </c>
      <c r="O87" s="26">
        <v>0</v>
      </c>
      <c r="P87" s="18">
        <v>0</v>
      </c>
      <c r="Q87" s="18">
        <v>0</v>
      </c>
      <c r="R87" s="17">
        <v>99</v>
      </c>
      <c r="S87" s="17">
        <v>129</v>
      </c>
      <c r="T87" s="17">
        <v>177</v>
      </c>
      <c r="U87" s="26">
        <v>0</v>
      </c>
      <c r="V87" s="18">
        <v>0</v>
      </c>
      <c r="W87" s="18">
        <v>0</v>
      </c>
      <c r="X87" s="17">
        <v>99</v>
      </c>
      <c r="Y87" s="17">
        <v>128</v>
      </c>
      <c r="Z87" s="17">
        <v>174</v>
      </c>
      <c r="AA87" s="26">
        <v>0.00574712643678161</v>
      </c>
      <c r="AB87" s="18">
        <v>1</v>
      </c>
      <c r="AC87" s="18">
        <v>104</v>
      </c>
      <c r="AD87" s="17">
        <v>99</v>
      </c>
      <c r="AE87" s="17">
        <v>127</v>
      </c>
      <c r="AF87" s="17">
        <v>179</v>
      </c>
      <c r="AG87" s="26">
        <v>0.00558659217877095</v>
      </c>
      <c r="AH87" s="18">
        <v>1</v>
      </c>
      <c r="AI87" s="18">
        <v>115.03</v>
      </c>
      <c r="AJ87" s="17">
        <v>99</v>
      </c>
      <c r="AK87" s="17">
        <v>138</v>
      </c>
      <c r="AL87" s="17">
        <v>181</v>
      </c>
      <c r="AM87" s="26">
        <v>0.0110497237569061</v>
      </c>
      <c r="AN87" s="18">
        <v>2</v>
      </c>
      <c r="AO87" s="18">
        <v>223</v>
      </c>
      <c r="AP87" s="17">
        <v>99</v>
      </c>
      <c r="AQ87" s="17">
        <v>148</v>
      </c>
      <c r="AR87" s="17">
        <v>277</v>
      </c>
      <c r="AS87" s="26">
        <v>0.0036101083032491</v>
      </c>
      <c r="AT87" s="18">
        <v>1</v>
      </c>
      <c r="AU87" s="18">
        <v>99</v>
      </c>
      <c r="AV87" s="17">
        <v>99</v>
      </c>
      <c r="AW87" s="17">
        <v>147</v>
      </c>
      <c r="AX87" s="17">
        <v>184</v>
      </c>
      <c r="AY87" s="26">
        <v>0.0108695652173913</v>
      </c>
      <c r="AZ87" s="17">
        <v>2</v>
      </c>
      <c r="BA87" s="18">
        <v>166.39</v>
      </c>
      <c r="BB87" s="17">
        <v>99</v>
      </c>
      <c r="BC87" s="17">
        <v>151</v>
      </c>
      <c r="BD87" s="17">
        <v>161</v>
      </c>
      <c r="BE87" s="32">
        <v>0.0186335403726708</v>
      </c>
      <c r="BF87" s="17">
        <v>3</v>
      </c>
      <c r="BG87" s="18">
        <v>291.69</v>
      </c>
      <c r="BH87" s="17">
        <v>99</v>
      </c>
      <c r="BI87" s="17">
        <v>148</v>
      </c>
      <c r="BJ87" s="17">
        <v>157</v>
      </c>
      <c r="BK87" s="32">
        <v>0.0191082802547771</v>
      </c>
      <c r="BL87" s="18">
        <v>2</v>
      </c>
      <c r="BM87" s="18">
        <v>171.02</v>
      </c>
      <c r="BN87" s="17">
        <v>99</v>
      </c>
      <c r="BO87" s="17">
        <v>152</v>
      </c>
      <c r="BP87" s="17">
        <v>168</v>
      </c>
      <c r="BQ87" s="32">
        <v>0.00595238095238095</v>
      </c>
      <c r="BR87" s="18">
        <v>1</v>
      </c>
      <c r="BS87" s="18">
        <v>104</v>
      </c>
      <c r="BT87" s="17">
        <v>104</v>
      </c>
      <c r="BU87" s="18">
        <v>151</v>
      </c>
      <c r="BV87" s="17">
        <v>152</v>
      </c>
      <c r="BW87" s="32">
        <v>0.0263157894736842</v>
      </c>
      <c r="BX87" s="18">
        <v>3</v>
      </c>
      <c r="BY87" s="18">
        <v>340.12</v>
      </c>
      <c r="BZ87" s="17">
        <v>104</v>
      </c>
      <c r="CA87" s="18">
        <v>148</v>
      </c>
      <c r="CB87" s="18">
        <v>142</v>
      </c>
      <c r="CC87" s="32">
        <v>0.00704225352112676</v>
      </c>
      <c r="CD87" s="18">
        <v>1</v>
      </c>
      <c r="CE87" s="18">
        <v>104</v>
      </c>
      <c r="CF87" s="17">
        <v>104</v>
      </c>
      <c r="CG87" s="18">
        <v>147</v>
      </c>
      <c r="CH87" s="33">
        <v>123</v>
      </c>
      <c r="CI87" s="32">
        <v>0.016260162601626</v>
      </c>
      <c r="CJ87" s="18">
        <v>2</v>
      </c>
      <c r="CK87" s="18">
        <v>221.78</v>
      </c>
      <c r="CL87" s="17">
        <v>104</v>
      </c>
      <c r="CM87" s="18">
        <v>145</v>
      </c>
      <c r="CN87" s="33">
        <v>119</v>
      </c>
      <c r="CO87" s="32">
        <v>0</v>
      </c>
      <c r="CP87" s="17">
        <v>0</v>
      </c>
      <c r="CQ87" s="18">
        <v>0</v>
      </c>
      <c r="CR87" s="17">
        <v>104</v>
      </c>
      <c r="CS87" s="17">
        <v>151</v>
      </c>
      <c r="CT87" s="33">
        <v>129</v>
      </c>
      <c r="CU87" s="32">
        <v>0.0155038759689922</v>
      </c>
      <c r="CV87" s="17">
        <v>2</v>
      </c>
      <c r="CW87" s="18">
        <v>205.74</v>
      </c>
      <c r="CX87" s="17">
        <v>104</v>
      </c>
      <c r="CY87" s="17">
        <v>137</v>
      </c>
      <c r="CZ87" s="33">
        <v>129</v>
      </c>
      <c r="DA87" s="32">
        <v>0.0155038759689922</v>
      </c>
      <c r="DB87" s="18">
        <v>1</v>
      </c>
      <c r="DC87" s="18">
        <v>119</v>
      </c>
      <c r="DD87" s="17">
        <v>119</v>
      </c>
      <c r="DE87" s="18">
        <v>148</v>
      </c>
      <c r="DF87" s="33">
        <v>131</v>
      </c>
      <c r="DG87" s="32">
        <v>0</v>
      </c>
      <c r="DH87" s="18">
        <v>0</v>
      </c>
      <c r="DI87" s="18">
        <v>0</v>
      </c>
      <c r="DJ87" s="17">
        <v>119</v>
      </c>
      <c r="DK87" s="18">
        <v>148</v>
      </c>
      <c r="DL87" s="18">
        <v>120</v>
      </c>
      <c r="DM87" s="26">
        <v>0.00833333333333333</v>
      </c>
      <c r="DN87" s="18">
        <v>1</v>
      </c>
      <c r="DO87" s="18">
        <v>109</v>
      </c>
      <c r="DP87" s="17">
        <v>109</v>
      </c>
      <c r="DQ87" s="18">
        <v>130</v>
      </c>
      <c r="DR87" s="18">
        <v>123</v>
      </c>
      <c r="DS87" s="26">
        <v>0.024390243902439</v>
      </c>
      <c r="DT87" s="18">
        <v>3</v>
      </c>
      <c r="DU87" s="18">
        <v>321.24</v>
      </c>
      <c r="DV87" s="17">
        <v>109</v>
      </c>
      <c r="DW87" s="18">
        <v>145</v>
      </c>
      <c r="DX87" s="18"/>
      <c r="DY87" s="26"/>
      <c r="DZ87" s="18">
        <v>1</v>
      </c>
      <c r="EA87" s="18">
        <v>104</v>
      </c>
      <c r="EB87" s="17">
        <v>104</v>
      </c>
      <c r="EC87" s="18">
        <v>144</v>
      </c>
      <c r="ED87" s="18">
        <v>79</v>
      </c>
      <c r="EE87" s="26">
        <f t="shared" si="31"/>
        <v>0</v>
      </c>
      <c r="EF87" s="17">
        <v>0</v>
      </c>
      <c r="EG87" s="18">
        <v>0</v>
      </c>
      <c r="EH87" s="17">
        <v>104</v>
      </c>
      <c r="EI87" s="17">
        <v>141</v>
      </c>
      <c r="EJ87" s="18">
        <v>79</v>
      </c>
      <c r="EK87" s="26">
        <f t="shared" si="32"/>
        <v>0.0253164556962025</v>
      </c>
      <c r="EL87" s="17">
        <v>2</v>
      </c>
      <c r="EM87" s="18">
        <v>220.5</v>
      </c>
      <c r="EN87" s="17">
        <v>104</v>
      </c>
      <c r="EO87" s="17">
        <v>141</v>
      </c>
      <c r="EP87" s="18">
        <v>79</v>
      </c>
      <c r="EQ87" s="26">
        <f t="shared" si="33"/>
        <v>0.0126582278481013</v>
      </c>
      <c r="ER87" s="17">
        <v>1</v>
      </c>
      <c r="ES87" s="18">
        <v>102.56</v>
      </c>
      <c r="ET87" s="17">
        <v>104</v>
      </c>
      <c r="EU87" s="17">
        <v>141</v>
      </c>
      <c r="EV87" s="18">
        <v>128</v>
      </c>
      <c r="EW87" s="26">
        <v>0</v>
      </c>
      <c r="EX87" s="17">
        <v>0</v>
      </c>
      <c r="EY87" s="18">
        <v>0</v>
      </c>
      <c r="EZ87" s="17">
        <v>104</v>
      </c>
      <c r="FA87" s="17">
        <v>141</v>
      </c>
      <c r="FB87" s="18">
        <v>84</v>
      </c>
      <c r="FC87" s="26">
        <v>0</v>
      </c>
      <c r="FD87" s="17">
        <v>0</v>
      </c>
      <c r="FE87" s="18">
        <v>0</v>
      </c>
      <c r="FF87" s="17">
        <v>104</v>
      </c>
      <c r="FG87" s="17">
        <v>141</v>
      </c>
      <c r="FH87" s="18">
        <v>72</v>
      </c>
      <c r="FI87" s="26">
        <v>0.0277777777777778</v>
      </c>
      <c r="FJ87" s="18">
        <v>2</v>
      </c>
      <c r="FK87" s="18">
        <v>198</v>
      </c>
      <c r="FL87" s="17">
        <v>104</v>
      </c>
      <c r="FM87" s="17">
        <v>139</v>
      </c>
      <c r="FN87" s="18">
        <v>79</v>
      </c>
      <c r="FO87" s="26">
        <v>0</v>
      </c>
      <c r="FP87" s="18">
        <v>0</v>
      </c>
      <c r="FQ87" s="18">
        <v>0</v>
      </c>
      <c r="FR87" s="17">
        <v>104</v>
      </c>
      <c r="FS87" s="17">
        <v>139</v>
      </c>
      <c r="FT87" s="18">
        <v>115</v>
      </c>
      <c r="FU87" s="26">
        <v>0.0260869565217391</v>
      </c>
      <c r="FV87" s="18">
        <v>3</v>
      </c>
      <c r="FW87" s="18">
        <v>279.15</v>
      </c>
      <c r="FX87" s="17">
        <v>104</v>
      </c>
      <c r="FY87" s="18">
        <v>136</v>
      </c>
      <c r="FZ87" s="18">
        <v>127</v>
      </c>
      <c r="GA87" s="26">
        <v>0</v>
      </c>
      <c r="GB87" s="18">
        <v>0</v>
      </c>
      <c r="GC87" s="18">
        <v>0</v>
      </c>
      <c r="GD87" s="17">
        <v>104</v>
      </c>
      <c r="GE87" s="18">
        <v>137</v>
      </c>
      <c r="GF87" s="18">
        <v>145</v>
      </c>
      <c r="GG87" s="26">
        <v>0.00689655172413793</v>
      </c>
      <c r="GH87" s="17">
        <v>0</v>
      </c>
      <c r="GI87" s="18">
        <v>0</v>
      </c>
      <c r="GJ87" s="17">
        <v>104</v>
      </c>
      <c r="GK87" s="18">
        <v>137</v>
      </c>
      <c r="GL87" s="18"/>
      <c r="GM87" s="26"/>
      <c r="GN87" s="17">
        <v>2</v>
      </c>
      <c r="GO87" s="18">
        <v>179.24</v>
      </c>
      <c r="GP87" s="17">
        <v>104</v>
      </c>
      <c r="GQ87" s="17">
        <v>135</v>
      </c>
      <c r="GR87" s="17"/>
      <c r="GS87" s="17"/>
      <c r="GT87" s="17"/>
      <c r="GU87" s="17"/>
      <c r="GV87" s="17"/>
      <c r="GW87" s="17"/>
      <c r="GX87" s="17"/>
      <c r="GY87" s="17"/>
      <c r="GZ87" s="17"/>
      <c r="HA87" s="16"/>
      <c r="HB87" s="16"/>
      <c r="HC87" s="16"/>
      <c r="HD87" s="16"/>
      <c r="HE87" s="41"/>
      <c r="HF87" s="41"/>
      <c r="HG87" s="41"/>
      <c r="HH87" s="41"/>
      <c r="HI87" s="18"/>
      <c r="HJ87" s="41"/>
      <c r="HK87" s="41"/>
      <c r="HL87" s="41"/>
      <c r="HM87" s="18"/>
      <c r="HN87" s="18"/>
      <c r="HO87" s="18"/>
      <c r="HP87" s="18"/>
      <c r="HQ87" s="18">
        <f t="shared" si="35"/>
        <v>37</v>
      </c>
      <c r="HR87" s="18">
        <f t="shared" si="36"/>
        <v>3778.46</v>
      </c>
      <c r="HS87" s="18">
        <f t="shared" si="37"/>
        <v>37</v>
      </c>
      <c r="HT87" s="18">
        <f t="shared" si="38"/>
        <v>3778.46</v>
      </c>
      <c r="HU87" s="145"/>
      <c r="HV87" s="146"/>
    </row>
    <row r="88" ht="16.5" spans="1:230">
      <c r="A88" s="16"/>
      <c r="B88" s="17" t="s">
        <v>488</v>
      </c>
      <c r="C88" s="18">
        <v>6939962759395</v>
      </c>
      <c r="D88" s="18">
        <v>587912885172</v>
      </c>
      <c r="E88" s="18">
        <v>21065212000210</v>
      </c>
      <c r="F88" s="17" t="s">
        <v>349</v>
      </c>
      <c r="G88" s="19"/>
      <c r="H88" s="17" t="s">
        <v>129</v>
      </c>
      <c r="I88" s="26">
        <f>VLOOKUP(C88,供应链!E:J,6,0)</f>
        <v>0.25</v>
      </c>
      <c r="J88" s="17">
        <f>VLOOKUP(C88,供应链!E:H,4,0)</f>
        <v>24</v>
      </c>
      <c r="K88" s="17">
        <f>VLOOKUP(C88,供应链!E:K,7,0)</f>
        <v>0</v>
      </c>
      <c r="L88" s="18">
        <f>VLOOKUP(C88,供应链!E:I,5,0)</f>
        <v>103.917525773196</v>
      </c>
      <c r="M88" s="27">
        <f t="shared" si="34"/>
        <v>0.000388681592039801</v>
      </c>
      <c r="N88" s="17">
        <v>159</v>
      </c>
      <c r="O88" s="26">
        <v>0</v>
      </c>
      <c r="P88" s="18">
        <v>0</v>
      </c>
      <c r="Q88" s="18">
        <v>0</v>
      </c>
      <c r="R88" s="17">
        <v>99</v>
      </c>
      <c r="S88" s="17">
        <v>307</v>
      </c>
      <c r="T88" s="17">
        <v>182</v>
      </c>
      <c r="U88" s="26">
        <v>0</v>
      </c>
      <c r="V88" s="18">
        <v>0</v>
      </c>
      <c r="W88" s="18">
        <v>0</v>
      </c>
      <c r="X88" s="17">
        <v>99</v>
      </c>
      <c r="Y88" s="17">
        <v>315</v>
      </c>
      <c r="Z88" s="17">
        <v>159</v>
      </c>
      <c r="AA88" s="26">
        <v>0.00628930817610063</v>
      </c>
      <c r="AB88" s="18">
        <v>0</v>
      </c>
      <c r="AC88" s="18">
        <v>0</v>
      </c>
      <c r="AD88" s="17">
        <v>99</v>
      </c>
      <c r="AE88" s="17">
        <v>315</v>
      </c>
      <c r="AF88" s="17">
        <v>114</v>
      </c>
      <c r="AG88" s="26">
        <v>0.0087719298245614</v>
      </c>
      <c r="AH88" s="18">
        <v>1</v>
      </c>
      <c r="AI88" s="18">
        <v>113.12</v>
      </c>
      <c r="AJ88" s="17">
        <v>99</v>
      </c>
      <c r="AK88" s="17">
        <v>314</v>
      </c>
      <c r="AL88" s="17">
        <v>148</v>
      </c>
      <c r="AM88" s="26">
        <v>0</v>
      </c>
      <c r="AN88" s="18">
        <v>0</v>
      </c>
      <c r="AO88" s="18">
        <v>0</v>
      </c>
      <c r="AP88" s="17">
        <v>99</v>
      </c>
      <c r="AQ88" s="17">
        <v>322</v>
      </c>
      <c r="AR88" s="17">
        <v>196</v>
      </c>
      <c r="AS88" s="26">
        <v>0.0153061224489796</v>
      </c>
      <c r="AT88" s="18">
        <v>3</v>
      </c>
      <c r="AU88" s="18">
        <v>283.39</v>
      </c>
      <c r="AV88" s="17">
        <v>99</v>
      </c>
      <c r="AW88" s="17">
        <v>319</v>
      </c>
      <c r="AX88" s="17">
        <v>161</v>
      </c>
      <c r="AY88" s="26">
        <v>0.0124223602484472</v>
      </c>
      <c r="AZ88" s="17">
        <v>2</v>
      </c>
      <c r="BA88" s="18">
        <v>184.67</v>
      </c>
      <c r="BB88" s="17">
        <v>99</v>
      </c>
      <c r="BC88" s="17">
        <v>317</v>
      </c>
      <c r="BD88" s="17">
        <v>140</v>
      </c>
      <c r="BE88" s="32">
        <v>0.0214285714285714</v>
      </c>
      <c r="BF88" s="17">
        <v>3</v>
      </c>
      <c r="BG88" s="18">
        <v>280.65</v>
      </c>
      <c r="BH88" s="17">
        <v>99</v>
      </c>
      <c r="BI88" s="17">
        <v>314</v>
      </c>
      <c r="BJ88" s="17">
        <v>136</v>
      </c>
      <c r="BK88" s="32">
        <v>0.0220588235294118</v>
      </c>
      <c r="BL88" s="18">
        <v>3</v>
      </c>
      <c r="BM88" s="18">
        <v>275.05</v>
      </c>
      <c r="BN88" s="17">
        <v>99</v>
      </c>
      <c r="BO88" s="17">
        <v>311</v>
      </c>
      <c r="BP88" s="17">
        <v>135</v>
      </c>
      <c r="BQ88" s="32">
        <v>0</v>
      </c>
      <c r="BR88" s="18">
        <v>0</v>
      </c>
      <c r="BS88" s="18">
        <v>0</v>
      </c>
      <c r="BT88" s="17">
        <v>99</v>
      </c>
      <c r="BU88" s="18">
        <v>311</v>
      </c>
      <c r="BV88" s="17">
        <v>120</v>
      </c>
      <c r="BW88" s="32">
        <v>0.00833333333333333</v>
      </c>
      <c r="BX88" s="18">
        <v>1</v>
      </c>
      <c r="BY88" s="18">
        <v>119</v>
      </c>
      <c r="BZ88" s="17">
        <v>119</v>
      </c>
      <c r="CA88" s="18">
        <v>310</v>
      </c>
      <c r="CB88" s="18">
        <v>99</v>
      </c>
      <c r="CC88" s="32">
        <v>0.0101010101010101</v>
      </c>
      <c r="CD88" s="18">
        <v>0</v>
      </c>
      <c r="CE88" s="18">
        <v>30</v>
      </c>
      <c r="CF88" s="17">
        <v>119</v>
      </c>
      <c r="CG88" s="18">
        <v>318</v>
      </c>
      <c r="CH88" s="33">
        <v>87</v>
      </c>
      <c r="CI88" s="32">
        <v>0</v>
      </c>
      <c r="CJ88" s="18">
        <v>0</v>
      </c>
      <c r="CK88" s="18">
        <v>0</v>
      </c>
      <c r="CL88" s="17">
        <v>119</v>
      </c>
      <c r="CM88" s="18">
        <v>318</v>
      </c>
      <c r="CN88" s="33">
        <v>78</v>
      </c>
      <c r="CO88" s="32">
        <v>0.0256410256410256</v>
      </c>
      <c r="CP88" s="17">
        <v>2</v>
      </c>
      <c r="CQ88" s="18">
        <v>238</v>
      </c>
      <c r="CR88" s="17">
        <v>119</v>
      </c>
      <c r="CS88" s="17">
        <v>317</v>
      </c>
      <c r="CT88" s="33">
        <v>86</v>
      </c>
      <c r="CU88" s="32">
        <v>0</v>
      </c>
      <c r="CV88" s="17">
        <v>0</v>
      </c>
      <c r="CW88" s="18">
        <v>0</v>
      </c>
      <c r="CX88" s="17">
        <v>119</v>
      </c>
      <c r="CY88" s="17">
        <v>317</v>
      </c>
      <c r="CZ88" s="33">
        <v>86</v>
      </c>
      <c r="DA88" s="32">
        <v>0</v>
      </c>
      <c r="DB88" s="18">
        <v>0</v>
      </c>
      <c r="DC88" s="18">
        <v>0</v>
      </c>
      <c r="DD88" s="17">
        <v>119</v>
      </c>
      <c r="DE88" s="18">
        <v>317</v>
      </c>
      <c r="DF88" s="33">
        <v>92</v>
      </c>
      <c r="DG88" s="32">
        <v>0.0434782608695652</v>
      </c>
      <c r="DH88" s="18">
        <v>4</v>
      </c>
      <c r="DI88" s="18">
        <v>436.34</v>
      </c>
      <c r="DJ88" s="17">
        <v>119</v>
      </c>
      <c r="DK88" s="18">
        <v>317</v>
      </c>
      <c r="DL88" s="18">
        <v>113</v>
      </c>
      <c r="DM88" s="26">
        <v>0.0176991150442478</v>
      </c>
      <c r="DN88" s="18">
        <v>2</v>
      </c>
      <c r="DO88" s="18">
        <v>219.37</v>
      </c>
      <c r="DP88" s="17">
        <v>119</v>
      </c>
      <c r="DQ88" s="18">
        <v>265</v>
      </c>
      <c r="DR88" s="18">
        <v>69</v>
      </c>
      <c r="DS88" s="26">
        <v>0</v>
      </c>
      <c r="DT88" s="18">
        <v>0</v>
      </c>
      <c r="DU88" s="18">
        <v>0</v>
      </c>
      <c r="DV88" s="17">
        <v>119</v>
      </c>
      <c r="DW88" s="18">
        <v>311</v>
      </c>
      <c r="DX88" s="18"/>
      <c r="DY88" s="26"/>
      <c r="DZ88" s="18">
        <v>3</v>
      </c>
      <c r="EA88" s="18">
        <v>328.86</v>
      </c>
      <c r="EB88" s="17">
        <v>119</v>
      </c>
      <c r="EC88" s="18">
        <v>308</v>
      </c>
      <c r="ED88" s="18">
        <v>62</v>
      </c>
      <c r="EE88" s="26">
        <f t="shared" si="31"/>
        <v>0.0161290322580645</v>
      </c>
      <c r="EF88" s="17">
        <v>1</v>
      </c>
      <c r="EG88" s="18">
        <v>102.45</v>
      </c>
      <c r="EH88" s="17">
        <v>119</v>
      </c>
      <c r="EI88" s="17">
        <v>301</v>
      </c>
      <c r="EJ88" s="18">
        <v>62</v>
      </c>
      <c r="EK88" s="26">
        <f t="shared" si="32"/>
        <v>0.0161290322580645</v>
      </c>
      <c r="EL88" s="17">
        <v>1</v>
      </c>
      <c r="EM88" s="18">
        <v>114</v>
      </c>
      <c r="EN88" s="17">
        <v>119</v>
      </c>
      <c r="EO88" s="17">
        <v>301</v>
      </c>
      <c r="EP88" s="18">
        <v>62</v>
      </c>
      <c r="EQ88" s="26">
        <f t="shared" si="33"/>
        <v>0.0483870967741935</v>
      </c>
      <c r="ER88" s="17">
        <v>3</v>
      </c>
      <c r="ES88" s="18">
        <v>328.33</v>
      </c>
      <c r="ET88" s="17">
        <v>119</v>
      </c>
      <c r="EU88" s="17">
        <v>301</v>
      </c>
      <c r="EV88" s="18">
        <v>106</v>
      </c>
      <c r="EW88" s="26">
        <v>0.0188679245283019</v>
      </c>
      <c r="EX88" s="17">
        <v>2</v>
      </c>
      <c r="EY88" s="18">
        <v>173.38</v>
      </c>
      <c r="EZ88" s="17">
        <v>119</v>
      </c>
      <c r="FA88" s="17">
        <v>301</v>
      </c>
      <c r="FB88" s="18">
        <v>69</v>
      </c>
      <c r="FC88" s="26">
        <v>0.0289855072463768</v>
      </c>
      <c r="FD88" s="17">
        <v>2</v>
      </c>
      <c r="FE88" s="18">
        <v>198</v>
      </c>
      <c r="FF88" s="17">
        <v>119</v>
      </c>
      <c r="FG88" s="17">
        <v>299</v>
      </c>
      <c r="FH88" s="18">
        <v>90</v>
      </c>
      <c r="FI88" s="26">
        <v>0.0222222222222222</v>
      </c>
      <c r="FJ88" s="18">
        <v>2</v>
      </c>
      <c r="FK88" s="18">
        <v>198</v>
      </c>
      <c r="FL88" s="17">
        <v>119</v>
      </c>
      <c r="FM88" s="17">
        <v>297</v>
      </c>
      <c r="FN88" s="18">
        <v>109</v>
      </c>
      <c r="FO88" s="26">
        <v>0.018348623853211</v>
      </c>
      <c r="FP88" s="18">
        <v>2</v>
      </c>
      <c r="FQ88" s="18">
        <v>198</v>
      </c>
      <c r="FR88" s="17">
        <v>119</v>
      </c>
      <c r="FS88" s="17">
        <v>295</v>
      </c>
      <c r="FT88" s="18">
        <v>109</v>
      </c>
      <c r="FU88" s="26">
        <v>0.00917431192660551</v>
      </c>
      <c r="FV88" s="18">
        <v>1</v>
      </c>
      <c r="FW88" s="18">
        <v>119</v>
      </c>
      <c r="FX88" s="17">
        <v>119</v>
      </c>
      <c r="FY88" s="18">
        <v>294</v>
      </c>
      <c r="FZ88" s="18">
        <v>124</v>
      </c>
      <c r="GA88" s="26">
        <v>0.0241935483870968</v>
      </c>
      <c r="GB88" s="18">
        <v>3</v>
      </c>
      <c r="GC88" s="18">
        <v>268.15</v>
      </c>
      <c r="GD88" s="17">
        <v>119</v>
      </c>
      <c r="GE88" s="18">
        <v>291</v>
      </c>
      <c r="GF88" s="18">
        <v>163</v>
      </c>
      <c r="GG88" s="26">
        <v>0.0245398773006135</v>
      </c>
      <c r="GH88" s="17">
        <v>4</v>
      </c>
      <c r="GI88" s="18">
        <v>385.88</v>
      </c>
      <c r="GJ88" s="17">
        <v>119</v>
      </c>
      <c r="GK88" s="18">
        <v>287</v>
      </c>
      <c r="GL88" s="18"/>
      <c r="GM88" s="26"/>
      <c r="GN88" s="17">
        <v>0</v>
      </c>
      <c r="GO88" s="18">
        <v>0</v>
      </c>
      <c r="GP88" s="17">
        <v>119</v>
      </c>
      <c r="GQ88" s="17">
        <v>288</v>
      </c>
      <c r="GR88" s="17"/>
      <c r="GS88" s="17"/>
      <c r="GT88" s="17"/>
      <c r="GU88" s="17"/>
      <c r="GV88" s="17"/>
      <c r="GW88" s="17"/>
      <c r="GX88" s="17"/>
      <c r="GY88" s="17"/>
      <c r="GZ88" s="17"/>
      <c r="HA88" s="16"/>
      <c r="HB88" s="16"/>
      <c r="HC88" s="16"/>
      <c r="HD88" s="16"/>
      <c r="HE88" s="41"/>
      <c r="HF88" s="41"/>
      <c r="HG88" s="41"/>
      <c r="HH88" s="41"/>
      <c r="HI88" s="18"/>
      <c r="HJ88" s="41"/>
      <c r="HK88" s="41"/>
      <c r="HL88" s="41"/>
      <c r="HM88" s="18"/>
      <c r="HN88" s="18"/>
      <c r="HO88" s="18"/>
      <c r="HP88" s="18"/>
      <c r="HQ88" s="18">
        <f t="shared" si="35"/>
        <v>45</v>
      </c>
      <c r="HR88" s="18">
        <f t="shared" si="36"/>
        <v>4593.64</v>
      </c>
      <c r="HS88" s="18">
        <f t="shared" si="37"/>
        <v>45</v>
      </c>
      <c r="HT88" s="18">
        <f t="shared" si="38"/>
        <v>4593.64</v>
      </c>
      <c r="HU88" s="145"/>
      <c r="HV88" s="146"/>
    </row>
    <row r="89" ht="16.5" spans="1:230">
      <c r="A89" s="16"/>
      <c r="B89" s="17" t="s">
        <v>489</v>
      </c>
      <c r="C89" s="18">
        <v>6939962756493</v>
      </c>
      <c r="D89" s="18">
        <v>598810581770</v>
      </c>
      <c r="E89" s="18">
        <v>21065212000149</v>
      </c>
      <c r="F89" s="17" t="s">
        <v>351</v>
      </c>
      <c r="G89" s="19"/>
      <c r="H89" s="17" t="s">
        <v>129</v>
      </c>
      <c r="I89" s="26">
        <f>VLOOKUP(C89,供应链!E:J,6,0)</f>
        <v>0.08</v>
      </c>
      <c r="J89" s="17">
        <f>VLOOKUP(C89,供应链!E:H,4,0)</f>
        <v>8</v>
      </c>
      <c r="K89" s="17">
        <f>VLOOKUP(C89,供应链!E:K,7,0)</f>
        <v>0</v>
      </c>
      <c r="L89" s="18">
        <f>VLOOKUP(C89,供应链!E:I,5,0)</f>
        <v>14.4827586206897</v>
      </c>
      <c r="M89" s="27">
        <f t="shared" si="34"/>
        <v>0.00487147595356551</v>
      </c>
      <c r="N89" s="17">
        <v>641</v>
      </c>
      <c r="O89" s="26">
        <v>0.0280811232449298</v>
      </c>
      <c r="P89" s="18">
        <v>16</v>
      </c>
      <c r="Q89" s="18">
        <v>769.76</v>
      </c>
      <c r="R89" s="17">
        <v>69</v>
      </c>
      <c r="S89" s="17">
        <v>2392</v>
      </c>
      <c r="T89" s="17">
        <v>766</v>
      </c>
      <c r="U89" s="26">
        <v>0.0404699738903394</v>
      </c>
      <c r="V89" s="18">
        <v>26</v>
      </c>
      <c r="W89" s="18">
        <v>1192.99</v>
      </c>
      <c r="X89" s="17">
        <v>69</v>
      </c>
      <c r="Y89" s="17">
        <v>2396</v>
      </c>
      <c r="Z89" s="17">
        <v>686</v>
      </c>
      <c r="AA89" s="26">
        <v>0.0495626822157434</v>
      </c>
      <c r="AB89" s="18">
        <v>32</v>
      </c>
      <c r="AC89" s="18">
        <v>1504.4</v>
      </c>
      <c r="AD89" s="17">
        <v>69</v>
      </c>
      <c r="AE89" s="17">
        <v>2190</v>
      </c>
      <c r="AF89" s="17">
        <v>640</v>
      </c>
      <c r="AG89" s="26">
        <v>0.028125</v>
      </c>
      <c r="AH89" s="18">
        <v>14</v>
      </c>
      <c r="AI89" s="18">
        <v>686.43</v>
      </c>
      <c r="AJ89" s="17">
        <v>69</v>
      </c>
      <c r="AK89" s="17">
        <v>2222</v>
      </c>
      <c r="AL89" s="17">
        <v>794</v>
      </c>
      <c r="AM89" s="26">
        <v>0.0151133501259446</v>
      </c>
      <c r="AN89" s="18">
        <v>11</v>
      </c>
      <c r="AO89" s="18">
        <v>515.12</v>
      </c>
      <c r="AP89" s="17">
        <v>69</v>
      </c>
      <c r="AQ89" s="17">
        <v>2200</v>
      </c>
      <c r="AR89" s="17">
        <v>963</v>
      </c>
      <c r="AS89" s="26">
        <v>0.0550363447559709</v>
      </c>
      <c r="AT89" s="18">
        <v>45</v>
      </c>
      <c r="AU89" s="18">
        <v>2095.28</v>
      </c>
      <c r="AV89" s="17">
        <v>69</v>
      </c>
      <c r="AW89" s="17">
        <v>2148</v>
      </c>
      <c r="AX89" s="17">
        <v>802</v>
      </c>
      <c r="AY89" s="26">
        <v>0.0623441396508728</v>
      </c>
      <c r="AZ89" s="17">
        <v>48</v>
      </c>
      <c r="BA89" s="18">
        <v>2284.81</v>
      </c>
      <c r="BB89" s="17">
        <v>69</v>
      </c>
      <c r="BC89" s="17">
        <v>2058</v>
      </c>
      <c r="BD89" s="17">
        <v>751</v>
      </c>
      <c r="BE89" s="32">
        <v>0.051930758988016</v>
      </c>
      <c r="BF89" s="17">
        <v>38</v>
      </c>
      <c r="BG89" s="18">
        <v>1818.3</v>
      </c>
      <c r="BH89" s="17">
        <v>69</v>
      </c>
      <c r="BI89" s="17">
        <v>1946</v>
      </c>
      <c r="BJ89" s="17">
        <v>675</v>
      </c>
      <c r="BK89" s="32">
        <v>0.042962962962963</v>
      </c>
      <c r="BL89" s="18">
        <v>26</v>
      </c>
      <c r="BM89" s="18">
        <v>1164.18</v>
      </c>
      <c r="BN89" s="17">
        <v>69</v>
      </c>
      <c r="BO89" s="17">
        <v>2004</v>
      </c>
      <c r="BP89" s="17">
        <v>662</v>
      </c>
      <c r="BQ89" s="32">
        <v>0.0740181268882175</v>
      </c>
      <c r="BR89" s="18">
        <v>42</v>
      </c>
      <c r="BS89" s="18">
        <v>1891</v>
      </c>
      <c r="BT89" s="17">
        <v>69</v>
      </c>
      <c r="BU89" s="18">
        <v>1948</v>
      </c>
      <c r="BV89" s="17">
        <v>657</v>
      </c>
      <c r="BW89" s="32">
        <v>0.0441400304414003</v>
      </c>
      <c r="BX89" s="18">
        <v>26</v>
      </c>
      <c r="BY89" s="18">
        <v>1214.48</v>
      </c>
      <c r="BZ89" s="17">
        <v>69</v>
      </c>
      <c r="CA89" s="18">
        <v>1940</v>
      </c>
      <c r="CB89" s="18">
        <v>620</v>
      </c>
      <c r="CC89" s="32">
        <v>0.0483870967741935</v>
      </c>
      <c r="CD89" s="18">
        <v>22</v>
      </c>
      <c r="CE89" s="18">
        <v>1017.14</v>
      </c>
      <c r="CF89" s="17">
        <v>69</v>
      </c>
      <c r="CG89" s="18">
        <v>1952</v>
      </c>
      <c r="CH89" s="33">
        <v>552</v>
      </c>
      <c r="CI89" s="32">
        <v>0.0706521739130435</v>
      </c>
      <c r="CJ89" s="18">
        <v>34</v>
      </c>
      <c r="CK89" s="18">
        <v>1583.65</v>
      </c>
      <c r="CL89" s="17">
        <v>69</v>
      </c>
      <c r="CM89" s="18">
        <v>1876</v>
      </c>
      <c r="CN89" s="33">
        <v>496</v>
      </c>
      <c r="CO89" s="32">
        <v>0.0443548387096774</v>
      </c>
      <c r="CP89" s="17">
        <v>18</v>
      </c>
      <c r="CQ89" s="18">
        <v>809.87</v>
      </c>
      <c r="CR89" s="17">
        <v>69</v>
      </c>
      <c r="CS89" s="17">
        <v>1868</v>
      </c>
      <c r="CT89" s="33">
        <v>495</v>
      </c>
      <c r="CU89" s="32">
        <v>0.0363636363636364</v>
      </c>
      <c r="CV89" s="17">
        <v>12</v>
      </c>
      <c r="CW89" s="18">
        <v>527.74</v>
      </c>
      <c r="CX89" s="17">
        <v>69</v>
      </c>
      <c r="CY89" s="17">
        <v>1838</v>
      </c>
      <c r="CZ89" s="33">
        <v>495</v>
      </c>
      <c r="DA89" s="32">
        <v>0.0363636363636364</v>
      </c>
      <c r="DB89" s="18">
        <v>16</v>
      </c>
      <c r="DC89" s="18">
        <v>711.91</v>
      </c>
      <c r="DD89" s="17">
        <v>69</v>
      </c>
      <c r="DE89" s="18">
        <v>1798</v>
      </c>
      <c r="DF89" s="33">
        <v>460</v>
      </c>
      <c r="DG89" s="32">
        <v>0.0326086956521739</v>
      </c>
      <c r="DH89" s="18">
        <v>13</v>
      </c>
      <c r="DI89" s="18">
        <v>603.04</v>
      </c>
      <c r="DJ89" s="17">
        <v>69</v>
      </c>
      <c r="DK89" s="18">
        <v>1798</v>
      </c>
      <c r="DL89" s="18">
        <v>549</v>
      </c>
      <c r="DM89" s="26">
        <v>0.0546448087431694</v>
      </c>
      <c r="DN89" s="18">
        <v>27</v>
      </c>
      <c r="DO89" s="18">
        <v>1284.84</v>
      </c>
      <c r="DP89" s="17">
        <v>69</v>
      </c>
      <c r="DQ89" s="18">
        <v>1344</v>
      </c>
      <c r="DR89" s="18">
        <v>438</v>
      </c>
      <c r="DS89" s="26">
        <v>0.0342465753424658</v>
      </c>
      <c r="DT89" s="18">
        <v>14</v>
      </c>
      <c r="DU89" s="18">
        <v>652.41</v>
      </c>
      <c r="DV89" s="17">
        <v>69</v>
      </c>
      <c r="DW89" s="18">
        <v>1680</v>
      </c>
      <c r="DX89" s="18"/>
      <c r="DY89" s="26"/>
      <c r="DZ89" s="18">
        <v>17</v>
      </c>
      <c r="EA89" s="18">
        <v>789.98</v>
      </c>
      <c r="EB89" s="17">
        <v>69</v>
      </c>
      <c r="EC89" s="18">
        <v>1644</v>
      </c>
      <c r="ED89" s="18">
        <v>270</v>
      </c>
      <c r="EE89" s="26">
        <f t="shared" si="31"/>
        <v>0.0444444444444444</v>
      </c>
      <c r="EF89" s="17">
        <v>12</v>
      </c>
      <c r="EG89" s="18">
        <v>548.32</v>
      </c>
      <c r="EH89" s="17">
        <v>69</v>
      </c>
      <c r="EI89" s="17">
        <v>1576</v>
      </c>
      <c r="EJ89" s="18">
        <v>270</v>
      </c>
      <c r="EK89" s="26">
        <f t="shared" si="32"/>
        <v>0.0592592592592593</v>
      </c>
      <c r="EL89" s="17">
        <v>16</v>
      </c>
      <c r="EM89" s="18">
        <v>761.99</v>
      </c>
      <c r="EN89" s="17">
        <v>69</v>
      </c>
      <c r="EO89" s="17">
        <v>1576</v>
      </c>
      <c r="EP89" s="18">
        <v>270</v>
      </c>
      <c r="EQ89" s="26">
        <f t="shared" si="33"/>
        <v>0.0148148148148148</v>
      </c>
      <c r="ER89" s="17">
        <v>4</v>
      </c>
      <c r="ES89" s="18">
        <v>179.38</v>
      </c>
      <c r="ET89" s="17">
        <v>69</v>
      </c>
      <c r="EU89" s="17">
        <v>1576</v>
      </c>
      <c r="EV89" s="18">
        <v>257</v>
      </c>
      <c r="EW89" s="26">
        <v>0.00389105058365759</v>
      </c>
      <c r="EX89" s="17">
        <v>0</v>
      </c>
      <c r="EY89" s="18">
        <v>8.27</v>
      </c>
      <c r="EZ89" s="17">
        <v>69</v>
      </c>
      <c r="FA89" s="17">
        <v>1576</v>
      </c>
      <c r="FB89" s="18">
        <v>219</v>
      </c>
      <c r="FC89" s="26">
        <v>0.0228310502283105</v>
      </c>
      <c r="FD89" s="17">
        <v>5</v>
      </c>
      <c r="FE89" s="18">
        <v>243.84</v>
      </c>
      <c r="FF89" s="17">
        <v>69</v>
      </c>
      <c r="FG89" s="17">
        <v>1566</v>
      </c>
      <c r="FH89" s="18">
        <v>321</v>
      </c>
      <c r="FI89" s="26">
        <v>0.0280373831775701</v>
      </c>
      <c r="FJ89" s="18">
        <v>7</v>
      </c>
      <c r="FK89" s="18">
        <v>320.78</v>
      </c>
      <c r="FL89" s="17">
        <v>69</v>
      </c>
      <c r="FM89" s="17">
        <v>1552</v>
      </c>
      <c r="FN89" s="18">
        <v>315</v>
      </c>
      <c r="FO89" s="26">
        <v>0.00952380952380952</v>
      </c>
      <c r="FP89" s="18">
        <v>3</v>
      </c>
      <c r="FQ89" s="18">
        <v>144.11</v>
      </c>
      <c r="FR89" s="17">
        <v>69</v>
      </c>
      <c r="FS89" s="17">
        <v>1548</v>
      </c>
      <c r="FT89" s="18">
        <v>272</v>
      </c>
      <c r="FU89" s="26">
        <v>0.0183823529411765</v>
      </c>
      <c r="FV89" s="18">
        <v>6</v>
      </c>
      <c r="FW89" s="18">
        <v>444</v>
      </c>
      <c r="FX89" s="17">
        <v>69</v>
      </c>
      <c r="FY89" s="18">
        <v>1540</v>
      </c>
      <c r="FZ89" s="18">
        <v>331</v>
      </c>
      <c r="GA89" s="26">
        <v>0.00604229607250755</v>
      </c>
      <c r="GB89" s="18">
        <v>2</v>
      </c>
      <c r="GC89" s="18">
        <v>138</v>
      </c>
      <c r="GD89" s="17">
        <v>69</v>
      </c>
      <c r="GE89" s="18">
        <v>1540</v>
      </c>
      <c r="GF89" s="18">
        <v>315</v>
      </c>
      <c r="GG89" s="26">
        <v>0.0158730158730159</v>
      </c>
      <c r="GH89" s="17">
        <v>6</v>
      </c>
      <c r="GI89" s="18">
        <v>429</v>
      </c>
      <c r="GJ89" s="17">
        <v>69</v>
      </c>
      <c r="GK89" s="18">
        <v>1530</v>
      </c>
      <c r="GL89" s="18"/>
      <c r="GM89" s="26"/>
      <c r="GN89" s="17">
        <v>6</v>
      </c>
      <c r="GO89" s="18">
        <v>407.68</v>
      </c>
      <c r="GP89" s="17">
        <v>69</v>
      </c>
      <c r="GQ89" s="17">
        <v>1522</v>
      </c>
      <c r="GR89" s="17"/>
      <c r="GS89" s="17"/>
      <c r="GT89" s="17"/>
      <c r="GU89" s="17"/>
      <c r="GV89" s="17"/>
      <c r="GW89" s="17"/>
      <c r="GX89" s="17"/>
      <c r="GY89" s="17"/>
      <c r="GZ89" s="17"/>
      <c r="HA89" s="16"/>
      <c r="HB89" s="16"/>
      <c r="HC89" s="16"/>
      <c r="HD89" s="16"/>
      <c r="HE89" s="41"/>
      <c r="HF89" s="41"/>
      <c r="HG89" s="41"/>
      <c r="HH89" s="41"/>
      <c r="HI89" s="18"/>
      <c r="HJ89" s="41"/>
      <c r="HK89" s="41"/>
      <c r="HL89" s="41"/>
      <c r="HM89" s="18"/>
      <c r="HN89" s="18"/>
      <c r="HO89" s="18"/>
      <c r="HP89" s="18"/>
      <c r="HQ89" s="18">
        <f t="shared" si="35"/>
        <v>564</v>
      </c>
      <c r="HR89" s="18">
        <f t="shared" si="36"/>
        <v>26742.7</v>
      </c>
      <c r="HS89" s="18">
        <f t="shared" si="37"/>
        <v>564</v>
      </c>
      <c r="HT89" s="18">
        <f t="shared" si="38"/>
        <v>26742.7</v>
      </c>
      <c r="HU89" s="145"/>
      <c r="HV89" s="146"/>
    </row>
    <row r="90" ht="16.5" spans="1:230">
      <c r="A90" s="16"/>
      <c r="B90" s="17" t="s">
        <v>489</v>
      </c>
      <c r="C90" s="18">
        <v>6939962765983</v>
      </c>
      <c r="D90" s="18">
        <v>599004698044</v>
      </c>
      <c r="E90" s="18">
        <v>21065212000269</v>
      </c>
      <c r="F90" s="17" t="s">
        <v>353</v>
      </c>
      <c r="G90" s="19"/>
      <c r="H90" s="17" t="s">
        <v>129</v>
      </c>
      <c r="I90" s="26">
        <f>VLOOKUP(C90,供应链!E:J,6,0)</f>
        <v>0.875</v>
      </c>
      <c r="J90" s="17">
        <f>VLOOKUP(C90,供应链!E:H,4,0)</f>
        <v>398</v>
      </c>
      <c r="K90" s="17">
        <f>VLOOKUP(C90,供应链!E:K,7,0)</f>
        <v>0</v>
      </c>
      <c r="L90" s="18">
        <f>VLOOKUP(C90,供应链!E:I,5,0)</f>
        <v>31.3621013133208</v>
      </c>
      <c r="M90" s="27">
        <f t="shared" si="34"/>
        <v>0.00462099226091763</v>
      </c>
      <c r="N90" s="17">
        <v>618</v>
      </c>
      <c r="O90" s="26">
        <v>0.0210355987055016</v>
      </c>
      <c r="P90" s="18">
        <v>12</v>
      </c>
      <c r="Q90" s="18">
        <v>573.33</v>
      </c>
      <c r="R90" s="17">
        <v>69</v>
      </c>
      <c r="S90" s="17">
        <v>1197</v>
      </c>
      <c r="T90" s="17">
        <v>762</v>
      </c>
      <c r="U90" s="26">
        <v>0.0498687664041995</v>
      </c>
      <c r="V90" s="18">
        <v>30</v>
      </c>
      <c r="W90" s="18">
        <v>1366.8</v>
      </c>
      <c r="X90" s="17">
        <v>69</v>
      </c>
      <c r="Y90" s="17">
        <v>1175</v>
      </c>
      <c r="Z90" s="17">
        <v>674</v>
      </c>
      <c r="AA90" s="26">
        <v>0.0415430267062315</v>
      </c>
      <c r="AB90" s="18">
        <v>23</v>
      </c>
      <c r="AC90" s="18">
        <v>1047.8</v>
      </c>
      <c r="AD90" s="17">
        <v>69</v>
      </c>
      <c r="AE90" s="17">
        <v>1118</v>
      </c>
      <c r="AF90" s="17">
        <v>606</v>
      </c>
      <c r="AG90" s="26">
        <v>0.0264026402640264</v>
      </c>
      <c r="AH90" s="18">
        <v>14</v>
      </c>
      <c r="AI90" s="18">
        <v>631.49</v>
      </c>
      <c r="AJ90" s="17">
        <v>69</v>
      </c>
      <c r="AK90" s="17">
        <v>1103</v>
      </c>
      <c r="AL90" s="17">
        <v>863</v>
      </c>
      <c r="AM90" s="26">
        <v>0.0139049826187717</v>
      </c>
      <c r="AN90" s="18">
        <v>10</v>
      </c>
      <c r="AO90" s="18">
        <v>488.36</v>
      </c>
      <c r="AP90" s="17">
        <v>69</v>
      </c>
      <c r="AQ90" s="17">
        <v>1102</v>
      </c>
      <c r="AR90" s="17">
        <v>903</v>
      </c>
      <c r="AS90" s="26">
        <v>0.0509413067552602</v>
      </c>
      <c r="AT90" s="18">
        <v>43</v>
      </c>
      <c r="AU90" s="18">
        <v>1902.4</v>
      </c>
      <c r="AV90" s="17">
        <v>69</v>
      </c>
      <c r="AW90" s="17">
        <v>1057</v>
      </c>
      <c r="AX90" s="17">
        <v>692</v>
      </c>
      <c r="AY90" s="26">
        <v>0.0404624277456647</v>
      </c>
      <c r="AZ90" s="17">
        <v>24</v>
      </c>
      <c r="BA90" s="18">
        <v>1118.44</v>
      </c>
      <c r="BB90" s="17">
        <v>69</v>
      </c>
      <c r="BC90" s="17">
        <v>1070</v>
      </c>
      <c r="BD90" s="17">
        <v>544</v>
      </c>
      <c r="BE90" s="32">
        <v>0.0349264705882353</v>
      </c>
      <c r="BF90" s="17">
        <v>14</v>
      </c>
      <c r="BG90" s="18">
        <v>640.91</v>
      </c>
      <c r="BH90" s="17">
        <v>69</v>
      </c>
      <c r="BI90" s="17">
        <v>1065</v>
      </c>
      <c r="BJ90" s="17">
        <v>534</v>
      </c>
      <c r="BK90" s="32">
        <v>0.0393258426966292</v>
      </c>
      <c r="BL90" s="18">
        <v>16</v>
      </c>
      <c r="BM90" s="18">
        <v>727.21</v>
      </c>
      <c r="BN90" s="17">
        <v>69</v>
      </c>
      <c r="BO90" s="17">
        <v>1048</v>
      </c>
      <c r="BP90" s="17">
        <v>615</v>
      </c>
      <c r="BQ90" s="32">
        <v>0.0520325203252033</v>
      </c>
      <c r="BR90" s="18">
        <v>27</v>
      </c>
      <c r="BS90" s="18">
        <v>1243.59</v>
      </c>
      <c r="BT90" s="17">
        <v>69</v>
      </c>
      <c r="BU90" s="18">
        <v>1028</v>
      </c>
      <c r="BV90" s="17">
        <v>512</v>
      </c>
      <c r="BW90" s="32">
        <v>0.0390625</v>
      </c>
      <c r="BX90" s="18">
        <v>16</v>
      </c>
      <c r="BY90" s="18">
        <v>741.98</v>
      </c>
      <c r="BZ90" s="17">
        <v>69</v>
      </c>
      <c r="CA90" s="18">
        <v>1009</v>
      </c>
      <c r="CB90" s="18">
        <v>468</v>
      </c>
      <c r="CC90" s="32">
        <v>0.0491452991452991</v>
      </c>
      <c r="CD90" s="18">
        <v>22</v>
      </c>
      <c r="CE90" s="18">
        <v>1034.86</v>
      </c>
      <c r="CF90" s="17">
        <v>69</v>
      </c>
      <c r="CG90" s="18">
        <v>997</v>
      </c>
      <c r="CH90" s="33">
        <v>422</v>
      </c>
      <c r="CI90" s="32">
        <v>0.0545023696682464</v>
      </c>
      <c r="CJ90" s="18">
        <v>22</v>
      </c>
      <c r="CK90" s="18">
        <v>1013.36</v>
      </c>
      <c r="CL90" s="17">
        <v>69</v>
      </c>
      <c r="CM90" s="18">
        <v>975</v>
      </c>
      <c r="CN90" s="33">
        <v>392</v>
      </c>
      <c r="CO90" s="32">
        <v>0.0433673469387755</v>
      </c>
      <c r="CP90" s="17">
        <v>15</v>
      </c>
      <c r="CQ90" s="18">
        <v>673.64</v>
      </c>
      <c r="CR90" s="17">
        <v>69</v>
      </c>
      <c r="CS90" s="17">
        <v>960</v>
      </c>
      <c r="CT90" s="33">
        <v>378</v>
      </c>
      <c r="CU90" s="32">
        <v>0.0529100529100529</v>
      </c>
      <c r="CV90" s="17">
        <v>17</v>
      </c>
      <c r="CW90" s="18">
        <v>744.39</v>
      </c>
      <c r="CX90" s="17">
        <v>69</v>
      </c>
      <c r="CY90" s="17">
        <v>933</v>
      </c>
      <c r="CZ90" s="33">
        <v>378</v>
      </c>
      <c r="DA90" s="32">
        <v>0.0529100529100529</v>
      </c>
      <c r="DB90" s="18">
        <v>25</v>
      </c>
      <c r="DC90" s="18">
        <v>1137.56</v>
      </c>
      <c r="DD90" s="17">
        <v>69</v>
      </c>
      <c r="DE90" s="18">
        <v>907</v>
      </c>
      <c r="DF90" s="33">
        <v>482</v>
      </c>
      <c r="DG90" s="32">
        <v>0.0622406639004149</v>
      </c>
      <c r="DH90" s="18">
        <v>24</v>
      </c>
      <c r="DI90" s="18">
        <v>1152.74</v>
      </c>
      <c r="DJ90" s="17">
        <v>69</v>
      </c>
      <c r="DK90" s="18">
        <v>907</v>
      </c>
      <c r="DL90" s="18">
        <v>577</v>
      </c>
      <c r="DM90" s="26">
        <v>0.0571923743500867</v>
      </c>
      <c r="DN90" s="18">
        <v>26</v>
      </c>
      <c r="DO90" s="18">
        <v>1266.69</v>
      </c>
      <c r="DP90" s="17">
        <v>69</v>
      </c>
      <c r="DQ90" s="18">
        <v>739</v>
      </c>
      <c r="DR90" s="18">
        <v>435</v>
      </c>
      <c r="DS90" s="26">
        <v>0.032183908045977</v>
      </c>
      <c r="DT90" s="18">
        <v>13</v>
      </c>
      <c r="DU90" s="18">
        <v>586.58</v>
      </c>
      <c r="DV90" s="17">
        <v>69</v>
      </c>
      <c r="DW90" s="18">
        <v>851</v>
      </c>
      <c r="DX90" s="18"/>
      <c r="DY90" s="26"/>
      <c r="DZ90" s="18">
        <v>22</v>
      </c>
      <c r="EA90" s="18">
        <v>1031.1</v>
      </c>
      <c r="EB90" s="17">
        <v>69</v>
      </c>
      <c r="EC90" s="18">
        <v>828</v>
      </c>
      <c r="ED90" s="18">
        <v>268</v>
      </c>
      <c r="EE90" s="26">
        <f t="shared" si="31"/>
        <v>0.0858208955223881</v>
      </c>
      <c r="EF90" s="17">
        <v>23</v>
      </c>
      <c r="EG90" s="18">
        <v>1080.39</v>
      </c>
      <c r="EH90" s="17">
        <v>69</v>
      </c>
      <c r="EI90" s="17">
        <v>770</v>
      </c>
      <c r="EJ90" s="18">
        <v>268</v>
      </c>
      <c r="EK90" s="26">
        <f t="shared" si="32"/>
        <v>0.0597014925373134</v>
      </c>
      <c r="EL90" s="17">
        <v>16</v>
      </c>
      <c r="EM90" s="18">
        <v>740.22</v>
      </c>
      <c r="EN90" s="17">
        <v>69</v>
      </c>
      <c r="EO90" s="17">
        <v>770</v>
      </c>
      <c r="EP90" s="18">
        <v>268</v>
      </c>
      <c r="EQ90" s="26">
        <f t="shared" si="33"/>
        <v>0.041044776119403</v>
      </c>
      <c r="ER90" s="17">
        <v>11</v>
      </c>
      <c r="ES90" s="18">
        <v>503.79</v>
      </c>
      <c r="ET90" s="17">
        <v>69</v>
      </c>
      <c r="EU90" s="17">
        <v>770</v>
      </c>
      <c r="EV90" s="18">
        <v>374</v>
      </c>
      <c r="EW90" s="26">
        <v>0.0320855614973262</v>
      </c>
      <c r="EX90" s="17">
        <v>12</v>
      </c>
      <c r="EY90" s="18">
        <v>585.18</v>
      </c>
      <c r="EZ90" s="17">
        <v>69</v>
      </c>
      <c r="FA90" s="17">
        <v>770</v>
      </c>
      <c r="FB90" s="18">
        <v>288</v>
      </c>
      <c r="FC90" s="26">
        <v>0.03125</v>
      </c>
      <c r="FD90" s="17">
        <v>8</v>
      </c>
      <c r="FE90" s="18">
        <v>385.49</v>
      </c>
      <c r="FF90" s="17">
        <v>69</v>
      </c>
      <c r="FG90" s="17">
        <v>763</v>
      </c>
      <c r="FH90" s="18">
        <v>368</v>
      </c>
      <c r="FI90" s="26">
        <v>0.0679347826086956</v>
      </c>
      <c r="FJ90" s="18">
        <v>18</v>
      </c>
      <c r="FK90" s="18">
        <v>843.76</v>
      </c>
      <c r="FL90" s="17">
        <v>69</v>
      </c>
      <c r="FM90" s="17">
        <v>741</v>
      </c>
      <c r="FN90" s="18">
        <v>384</v>
      </c>
      <c r="FO90" s="26">
        <v>0.0494791666666667</v>
      </c>
      <c r="FP90" s="18">
        <v>12</v>
      </c>
      <c r="FQ90" s="18">
        <v>566.71</v>
      </c>
      <c r="FR90" s="17">
        <v>69</v>
      </c>
      <c r="FS90" s="17">
        <v>728</v>
      </c>
      <c r="FT90" s="18">
        <v>364</v>
      </c>
      <c r="FU90" s="26">
        <v>0.0164835164835165</v>
      </c>
      <c r="FV90" s="18">
        <v>6</v>
      </c>
      <c r="FW90" s="18">
        <v>408.39</v>
      </c>
      <c r="FX90" s="17">
        <v>69</v>
      </c>
      <c r="FY90" s="18">
        <v>723</v>
      </c>
      <c r="FZ90" s="18">
        <v>475</v>
      </c>
      <c r="GA90" s="26">
        <v>0.0105263157894737</v>
      </c>
      <c r="GB90" s="18">
        <v>4</v>
      </c>
      <c r="GC90" s="18">
        <v>295.13</v>
      </c>
      <c r="GD90" s="17">
        <v>69</v>
      </c>
      <c r="GE90" s="18">
        <v>718</v>
      </c>
      <c r="GF90" s="18">
        <v>467</v>
      </c>
      <c r="GG90" s="26">
        <v>0.0149892933618844</v>
      </c>
      <c r="GH90" s="17">
        <v>7</v>
      </c>
      <c r="GI90" s="18">
        <v>464.76</v>
      </c>
      <c r="GJ90" s="17">
        <v>69</v>
      </c>
      <c r="GK90" s="18">
        <v>714</v>
      </c>
      <c r="GL90" s="18"/>
      <c r="GM90" s="26"/>
      <c r="GN90" s="17">
        <v>3</v>
      </c>
      <c r="GO90" s="18">
        <v>200.67</v>
      </c>
      <c r="GP90" s="17">
        <v>69</v>
      </c>
      <c r="GQ90" s="17">
        <v>711</v>
      </c>
      <c r="GR90" s="17"/>
      <c r="GS90" s="17"/>
      <c r="GT90" s="17"/>
      <c r="GU90" s="17"/>
      <c r="GV90" s="17"/>
      <c r="GW90" s="17"/>
      <c r="GX90" s="17"/>
      <c r="GY90" s="17"/>
      <c r="GZ90" s="17"/>
      <c r="HA90" s="16"/>
      <c r="HB90" s="16"/>
      <c r="HC90" s="16"/>
      <c r="HD90" s="16"/>
      <c r="HE90" s="41"/>
      <c r="HF90" s="41"/>
      <c r="HG90" s="41"/>
      <c r="HH90" s="41"/>
      <c r="HI90" s="18"/>
      <c r="HJ90" s="41"/>
      <c r="HK90" s="41"/>
      <c r="HL90" s="41"/>
      <c r="HM90" s="18"/>
      <c r="HN90" s="18"/>
      <c r="HO90" s="18"/>
      <c r="HP90" s="18"/>
      <c r="HQ90" s="18">
        <f t="shared" si="35"/>
        <v>535</v>
      </c>
      <c r="HR90" s="18">
        <f t="shared" si="36"/>
        <v>25197.72</v>
      </c>
      <c r="HS90" s="18">
        <f t="shared" si="37"/>
        <v>535</v>
      </c>
      <c r="HT90" s="18">
        <f t="shared" si="38"/>
        <v>25197.72</v>
      </c>
      <c r="HU90" s="145"/>
      <c r="HV90" s="146"/>
    </row>
    <row r="91" ht="16.5" spans="1:230">
      <c r="A91" s="16"/>
      <c r="B91" s="17" t="s">
        <v>49</v>
      </c>
      <c r="C91" s="18">
        <v>6939962744384</v>
      </c>
      <c r="D91" s="18">
        <v>564683564412</v>
      </c>
      <c r="E91" s="18">
        <v>21062110000185</v>
      </c>
      <c r="F91" s="22" t="s">
        <v>355</v>
      </c>
      <c r="G91" s="19" t="s">
        <v>436</v>
      </c>
      <c r="H91" s="17" t="s">
        <v>129</v>
      </c>
      <c r="I91" s="26">
        <f>VLOOKUP(C91,供应链!E:J,6,0)</f>
        <v>1.04166666666667</v>
      </c>
      <c r="J91" s="17">
        <f>VLOOKUP(C91,供应链!E:H,4,0)</f>
        <v>778</v>
      </c>
      <c r="K91" s="17">
        <f>VLOOKUP(C91,供应链!E:K,7,0)</f>
        <v>652</v>
      </c>
      <c r="L91" s="18">
        <f>VLOOKUP(C91,供应链!E:I,5,0)</f>
        <v>26.1927748364995</v>
      </c>
      <c r="M91" s="27">
        <f t="shared" si="34"/>
        <v>0.00345494748479823</v>
      </c>
      <c r="N91" s="17">
        <v>820</v>
      </c>
      <c r="O91" s="26">
        <v>0.0231707317073171</v>
      </c>
      <c r="P91" s="18">
        <v>12</v>
      </c>
      <c r="Q91" s="18">
        <v>3523.44</v>
      </c>
      <c r="R91" s="17">
        <v>304</v>
      </c>
      <c r="S91" s="17">
        <v>4191</v>
      </c>
      <c r="T91" s="17">
        <v>823</v>
      </c>
      <c r="U91" s="26">
        <v>0.0133657351154313</v>
      </c>
      <c r="V91" s="18">
        <v>8</v>
      </c>
      <c r="W91" s="18">
        <v>2306.88</v>
      </c>
      <c r="X91" s="17">
        <v>304</v>
      </c>
      <c r="Y91" s="17">
        <v>4175</v>
      </c>
      <c r="Z91" s="17">
        <v>709</v>
      </c>
      <c r="AA91" s="26">
        <v>0.0169252468265162</v>
      </c>
      <c r="AB91" s="18">
        <v>9</v>
      </c>
      <c r="AC91" s="18">
        <v>2616.9</v>
      </c>
      <c r="AD91" s="17">
        <v>304</v>
      </c>
      <c r="AE91" s="17">
        <v>4153</v>
      </c>
      <c r="AF91" s="17">
        <v>726</v>
      </c>
      <c r="AG91" s="26">
        <v>0.0289256198347107</v>
      </c>
      <c r="AH91" s="18">
        <v>19</v>
      </c>
      <c r="AI91" s="18">
        <v>5343.85</v>
      </c>
      <c r="AJ91" s="17">
        <v>304</v>
      </c>
      <c r="AK91" s="17">
        <v>4116</v>
      </c>
      <c r="AL91" s="17">
        <v>1121</v>
      </c>
      <c r="AM91" s="26">
        <v>0.00981266726137377</v>
      </c>
      <c r="AN91" s="18">
        <v>8</v>
      </c>
      <c r="AO91" s="18">
        <v>2281</v>
      </c>
      <c r="AP91" s="17">
        <v>304</v>
      </c>
      <c r="AQ91" s="17">
        <v>4100</v>
      </c>
      <c r="AR91" s="17">
        <v>1300</v>
      </c>
      <c r="AS91" s="26">
        <v>0.0684615384615385</v>
      </c>
      <c r="AT91" s="18">
        <v>78</v>
      </c>
      <c r="AU91" s="18">
        <v>20816.54</v>
      </c>
      <c r="AV91" s="17">
        <v>304</v>
      </c>
      <c r="AW91" s="17">
        <v>3942</v>
      </c>
      <c r="AX91" s="17">
        <v>1096</v>
      </c>
      <c r="AY91" s="26">
        <v>0.0346715328467153</v>
      </c>
      <c r="AZ91" s="17">
        <v>36</v>
      </c>
      <c r="BA91" s="18">
        <v>9458.02</v>
      </c>
      <c r="BB91" s="17">
        <v>304</v>
      </c>
      <c r="BC91" s="17">
        <v>3872</v>
      </c>
      <c r="BD91" s="17">
        <v>1032</v>
      </c>
      <c r="BE91" s="32">
        <v>0.0358527131782946</v>
      </c>
      <c r="BF91" s="17">
        <v>34</v>
      </c>
      <c r="BG91" s="18">
        <v>9060.24</v>
      </c>
      <c r="BH91" s="17">
        <v>304</v>
      </c>
      <c r="BI91" s="17">
        <v>3787</v>
      </c>
      <c r="BJ91" s="17">
        <v>1031</v>
      </c>
      <c r="BK91" s="32">
        <v>0.0446168768186227</v>
      </c>
      <c r="BL91" s="18">
        <v>43</v>
      </c>
      <c r="BM91" s="18">
        <v>11333.6</v>
      </c>
      <c r="BN91" s="17">
        <v>304</v>
      </c>
      <c r="BO91" s="17">
        <v>3699</v>
      </c>
      <c r="BP91" s="17">
        <v>896</v>
      </c>
      <c r="BQ91" s="32">
        <v>0.0412946428571429</v>
      </c>
      <c r="BR91" s="18">
        <v>35</v>
      </c>
      <c r="BS91" s="18">
        <v>9211.36</v>
      </c>
      <c r="BT91" s="17">
        <v>304</v>
      </c>
      <c r="BU91" s="18">
        <v>3631</v>
      </c>
      <c r="BV91" s="17">
        <v>719</v>
      </c>
      <c r="BW91" s="32">
        <v>0.0139082058414465</v>
      </c>
      <c r="BX91" s="18">
        <v>10</v>
      </c>
      <c r="BY91" s="18">
        <v>2888.2</v>
      </c>
      <c r="BZ91" s="17">
        <v>304</v>
      </c>
      <c r="CA91" s="18">
        <v>3645</v>
      </c>
      <c r="CB91" s="18">
        <v>580</v>
      </c>
      <c r="CC91" s="32">
        <v>0.0103448275862069</v>
      </c>
      <c r="CD91" s="18">
        <v>5</v>
      </c>
      <c r="CE91" s="18">
        <v>1420.73</v>
      </c>
      <c r="CF91" s="17">
        <v>304</v>
      </c>
      <c r="CG91" s="18">
        <v>3640</v>
      </c>
      <c r="CH91" s="33">
        <v>498</v>
      </c>
      <c r="CI91" s="32">
        <v>0.0100401606425703</v>
      </c>
      <c r="CJ91" s="18">
        <v>4</v>
      </c>
      <c r="CK91" s="18">
        <v>1235.96</v>
      </c>
      <c r="CL91" s="17">
        <v>304</v>
      </c>
      <c r="CM91" s="18">
        <v>3634</v>
      </c>
      <c r="CN91" s="33">
        <v>471</v>
      </c>
      <c r="CO91" s="32">
        <v>0.0127388535031847</v>
      </c>
      <c r="CP91" s="17">
        <v>6</v>
      </c>
      <c r="CQ91" s="18">
        <v>1746.19</v>
      </c>
      <c r="CR91" s="17">
        <v>304</v>
      </c>
      <c r="CS91" s="17">
        <v>3622</v>
      </c>
      <c r="CT91" s="33">
        <v>670</v>
      </c>
      <c r="CU91" s="32">
        <v>0.0208955223880597</v>
      </c>
      <c r="CV91" s="17">
        <v>14</v>
      </c>
      <c r="CW91" s="18">
        <v>4006.44</v>
      </c>
      <c r="CX91" s="17">
        <v>304</v>
      </c>
      <c r="CY91" s="17">
        <v>3377</v>
      </c>
      <c r="CZ91" s="33">
        <v>670</v>
      </c>
      <c r="DA91" s="32">
        <v>0.0208955223880597</v>
      </c>
      <c r="DB91" s="18">
        <v>6</v>
      </c>
      <c r="DC91" s="18">
        <v>1817.44</v>
      </c>
      <c r="DD91" s="17">
        <v>304</v>
      </c>
      <c r="DE91" s="18">
        <v>3540</v>
      </c>
      <c r="DF91" s="33">
        <v>803</v>
      </c>
      <c r="DG91" s="32">
        <v>0.012453300124533</v>
      </c>
      <c r="DH91" s="18">
        <v>9</v>
      </c>
      <c r="DI91" s="18">
        <v>2655.49</v>
      </c>
      <c r="DJ91" s="17">
        <v>304</v>
      </c>
      <c r="DK91" s="18">
        <v>3540</v>
      </c>
      <c r="DL91" s="18">
        <v>717</v>
      </c>
      <c r="DM91" s="26">
        <v>0.0097629009762901</v>
      </c>
      <c r="DN91" s="18">
        <v>5</v>
      </c>
      <c r="DO91" s="18">
        <v>1444.24</v>
      </c>
      <c r="DP91" s="17">
        <v>304</v>
      </c>
      <c r="DQ91" s="18">
        <v>2963</v>
      </c>
      <c r="DR91" s="18">
        <v>665</v>
      </c>
      <c r="DS91" s="26">
        <v>0.0105263157894737</v>
      </c>
      <c r="DT91" s="18">
        <v>5</v>
      </c>
      <c r="DU91" s="18">
        <v>1481.05</v>
      </c>
      <c r="DV91" s="17">
        <v>304</v>
      </c>
      <c r="DW91" s="18">
        <v>3551</v>
      </c>
      <c r="DX91" s="18"/>
      <c r="DY91" s="26"/>
      <c r="DZ91" s="18">
        <v>4</v>
      </c>
      <c r="EA91" s="18">
        <v>1245.14</v>
      </c>
      <c r="EB91" s="17">
        <v>304</v>
      </c>
      <c r="EC91" s="18">
        <v>3539</v>
      </c>
      <c r="ED91" s="18">
        <v>348</v>
      </c>
      <c r="EE91" s="26">
        <f t="shared" si="31"/>
        <v>0.00862068965517241</v>
      </c>
      <c r="EF91" s="17">
        <v>3</v>
      </c>
      <c r="EG91" s="18">
        <v>901.35</v>
      </c>
      <c r="EH91" s="17">
        <v>304</v>
      </c>
      <c r="EI91" s="17">
        <v>3509</v>
      </c>
      <c r="EJ91" s="18">
        <v>348</v>
      </c>
      <c r="EK91" s="26">
        <f t="shared" si="32"/>
        <v>0.00574712643678161</v>
      </c>
      <c r="EL91" s="17">
        <v>2</v>
      </c>
      <c r="EM91" s="18">
        <v>584.47</v>
      </c>
      <c r="EN91" s="17">
        <v>304</v>
      </c>
      <c r="EO91" s="17">
        <v>3509</v>
      </c>
      <c r="EP91" s="18">
        <v>348</v>
      </c>
      <c r="EQ91" s="26">
        <f t="shared" si="33"/>
        <v>0.014367816091954</v>
      </c>
      <c r="ER91" s="17">
        <v>5</v>
      </c>
      <c r="ES91" s="18">
        <v>1525</v>
      </c>
      <c r="ET91" s="17">
        <v>304</v>
      </c>
      <c r="EU91" s="17">
        <v>3509</v>
      </c>
      <c r="EV91" s="18">
        <v>2517</v>
      </c>
      <c r="EW91" s="26">
        <v>0.00198649185538339</v>
      </c>
      <c r="EX91" s="17">
        <v>3</v>
      </c>
      <c r="EY91" s="18">
        <v>933.82</v>
      </c>
      <c r="EZ91" s="17">
        <v>304</v>
      </c>
      <c r="FA91" s="17">
        <v>3509</v>
      </c>
      <c r="FB91" s="18">
        <v>481</v>
      </c>
      <c r="FC91" s="26">
        <v>0.0103950103950104</v>
      </c>
      <c r="FD91" s="17">
        <v>5</v>
      </c>
      <c r="FE91" s="18">
        <v>1451.53</v>
      </c>
      <c r="FF91" s="17">
        <v>304</v>
      </c>
      <c r="FG91" s="17">
        <v>3499</v>
      </c>
      <c r="FH91" s="18">
        <v>433</v>
      </c>
      <c r="FI91" s="26">
        <v>0.0046189376443418</v>
      </c>
      <c r="FJ91" s="18">
        <v>0</v>
      </c>
      <c r="FK91" s="18">
        <v>0</v>
      </c>
      <c r="FL91" s="17">
        <v>304</v>
      </c>
      <c r="FM91" s="17">
        <v>3497</v>
      </c>
      <c r="FN91" s="18">
        <v>541</v>
      </c>
      <c r="FO91" s="26">
        <v>0.00924214417744917</v>
      </c>
      <c r="FP91" s="18">
        <v>5</v>
      </c>
      <c r="FQ91" s="18">
        <v>1446.32</v>
      </c>
      <c r="FR91" s="17">
        <v>304</v>
      </c>
      <c r="FS91" s="17">
        <v>3487</v>
      </c>
      <c r="FT91" s="18">
        <v>640</v>
      </c>
      <c r="FU91" s="26">
        <v>0.0078125</v>
      </c>
      <c r="FV91" s="18">
        <v>4</v>
      </c>
      <c r="FW91" s="18">
        <v>1156</v>
      </c>
      <c r="FX91" s="17">
        <v>304</v>
      </c>
      <c r="FY91" s="18">
        <v>3479</v>
      </c>
      <c r="FZ91" s="18">
        <v>785</v>
      </c>
      <c r="GA91" s="26">
        <v>0.0114649681528662</v>
      </c>
      <c r="GB91" s="18">
        <v>8</v>
      </c>
      <c r="GC91" s="18">
        <v>2318.44</v>
      </c>
      <c r="GD91" s="17">
        <v>304</v>
      </c>
      <c r="GE91" s="18">
        <v>3463</v>
      </c>
      <c r="GF91" s="18">
        <v>847</v>
      </c>
      <c r="GG91" s="26">
        <v>0.0118063754427391</v>
      </c>
      <c r="GH91" s="17">
        <v>8</v>
      </c>
      <c r="GI91" s="18">
        <v>2343.97</v>
      </c>
      <c r="GJ91" s="17">
        <v>304</v>
      </c>
      <c r="GK91" s="18">
        <v>3449</v>
      </c>
      <c r="GL91" s="18"/>
      <c r="GM91" s="26"/>
      <c r="GN91" s="17">
        <v>7</v>
      </c>
      <c r="GO91" s="18">
        <v>2011.22</v>
      </c>
      <c r="GP91" s="17">
        <v>304</v>
      </c>
      <c r="GQ91" s="17">
        <v>3439</v>
      </c>
      <c r="GR91" s="17"/>
      <c r="GS91" s="17"/>
      <c r="GT91" s="17"/>
      <c r="GU91" s="17"/>
      <c r="GV91" s="17"/>
      <c r="GW91" s="17"/>
      <c r="GX91" s="17"/>
      <c r="GY91" s="17"/>
      <c r="GZ91" s="17"/>
      <c r="HA91" s="16"/>
      <c r="HB91" s="16"/>
      <c r="HC91" s="16"/>
      <c r="HD91" s="16"/>
      <c r="HE91" s="41"/>
      <c r="HF91" s="41"/>
      <c r="HG91" s="41"/>
      <c r="HH91" s="41"/>
      <c r="HI91" s="18"/>
      <c r="HJ91" s="41"/>
      <c r="HK91" s="41"/>
      <c r="HL91" s="41"/>
      <c r="HM91" s="18"/>
      <c r="HN91" s="18"/>
      <c r="HO91" s="18"/>
      <c r="HP91" s="18"/>
      <c r="HQ91" s="18">
        <f t="shared" si="35"/>
        <v>400</v>
      </c>
      <c r="HR91" s="18">
        <f t="shared" si="36"/>
        <v>110564.83</v>
      </c>
      <c r="HS91" s="18">
        <f t="shared" si="37"/>
        <v>400</v>
      </c>
      <c r="HT91" s="18">
        <f t="shared" si="38"/>
        <v>110564.83</v>
      </c>
      <c r="HU91" s="145"/>
      <c r="HV91" s="146"/>
    </row>
    <row r="92" ht="16.5" spans="1:230">
      <c r="A92" s="16"/>
      <c r="B92" s="17" t="s">
        <v>35</v>
      </c>
      <c r="C92" s="18">
        <v>6939962758855</v>
      </c>
      <c r="D92" s="18">
        <v>575518578696</v>
      </c>
      <c r="E92" s="18">
        <v>21061010002910</v>
      </c>
      <c r="F92" s="17" t="s">
        <v>363</v>
      </c>
      <c r="G92" s="19" t="s">
        <v>373</v>
      </c>
      <c r="H92" s="26" t="s">
        <v>490</v>
      </c>
      <c r="I92" s="26">
        <f>VLOOKUP(C92,供应链!E:J,6,0)</f>
        <v>0</v>
      </c>
      <c r="J92" s="17">
        <f>VLOOKUP(C92,供应链!E:H,4,0)</f>
        <v>0</v>
      </c>
      <c r="K92" s="17">
        <f>VLOOKUP(C92,供应链!E:K,7,0)</f>
        <v>0</v>
      </c>
      <c r="L92" s="18" t="str">
        <f>VLOOKUP(C92,供应链!E:I,5,0)</f>
        <v>-</v>
      </c>
      <c r="M92" s="27">
        <f t="shared" si="34"/>
        <v>0.000328220011055832</v>
      </c>
      <c r="N92" s="17">
        <v>88</v>
      </c>
      <c r="O92" s="26">
        <v>0</v>
      </c>
      <c r="P92" s="18">
        <v>0</v>
      </c>
      <c r="Q92" s="18">
        <v>0</v>
      </c>
      <c r="R92" s="17">
        <v>299</v>
      </c>
      <c r="S92" s="17">
        <v>294</v>
      </c>
      <c r="T92" s="17">
        <v>111</v>
      </c>
      <c r="U92" s="26">
        <v>0.018018018018018</v>
      </c>
      <c r="V92" s="18">
        <v>2</v>
      </c>
      <c r="W92" s="18">
        <v>508</v>
      </c>
      <c r="X92" s="17">
        <v>299</v>
      </c>
      <c r="Y92" s="17">
        <v>288</v>
      </c>
      <c r="Z92" s="17">
        <v>95</v>
      </c>
      <c r="AA92" s="26">
        <v>0.0105263157894737</v>
      </c>
      <c r="AB92" s="18">
        <v>1</v>
      </c>
      <c r="AC92" s="18">
        <v>304</v>
      </c>
      <c r="AD92" s="17">
        <v>299</v>
      </c>
      <c r="AE92" s="17">
        <v>286</v>
      </c>
      <c r="AF92" s="17">
        <v>96</v>
      </c>
      <c r="AG92" s="26">
        <v>0.0104166666666667</v>
      </c>
      <c r="AH92" s="18">
        <v>1</v>
      </c>
      <c r="AI92" s="18">
        <v>254</v>
      </c>
      <c r="AJ92" s="17">
        <v>299</v>
      </c>
      <c r="AK92" s="17">
        <v>284</v>
      </c>
      <c r="AL92" s="17">
        <v>91</v>
      </c>
      <c r="AM92" s="26">
        <v>0.021978021978022</v>
      </c>
      <c r="AN92" s="18">
        <v>1</v>
      </c>
      <c r="AO92" s="18">
        <v>299</v>
      </c>
      <c r="AP92" s="17">
        <v>299</v>
      </c>
      <c r="AQ92" s="17">
        <v>282</v>
      </c>
      <c r="AR92" s="17">
        <v>127</v>
      </c>
      <c r="AS92" s="26">
        <v>0.0078740157480315</v>
      </c>
      <c r="AT92" s="18">
        <v>1</v>
      </c>
      <c r="AU92" s="18">
        <v>299</v>
      </c>
      <c r="AV92" s="17">
        <v>299</v>
      </c>
      <c r="AW92" s="17">
        <v>280</v>
      </c>
      <c r="AX92" s="17">
        <v>123</v>
      </c>
      <c r="AY92" s="26">
        <v>0.0813008130081301</v>
      </c>
      <c r="AZ92" s="17">
        <v>10</v>
      </c>
      <c r="BA92" s="18">
        <v>3820</v>
      </c>
      <c r="BB92" s="17">
        <v>299</v>
      </c>
      <c r="BC92" s="17">
        <v>260</v>
      </c>
      <c r="BD92" s="17">
        <v>82</v>
      </c>
      <c r="BE92" s="32">
        <v>0.024390243902439</v>
      </c>
      <c r="BF92" s="17">
        <v>2</v>
      </c>
      <c r="BG92" s="18">
        <v>458</v>
      </c>
      <c r="BH92" s="17">
        <v>299</v>
      </c>
      <c r="BI92" s="17">
        <v>256</v>
      </c>
      <c r="BJ92" s="17">
        <v>103</v>
      </c>
      <c r="BK92" s="32">
        <v>0.029126213592233</v>
      </c>
      <c r="BL92" s="18">
        <v>3</v>
      </c>
      <c r="BM92" s="18">
        <v>688.31</v>
      </c>
      <c r="BN92" s="17">
        <v>299</v>
      </c>
      <c r="BO92" s="17">
        <v>250</v>
      </c>
      <c r="BP92" s="17">
        <v>93</v>
      </c>
      <c r="BQ92" s="32">
        <v>0.021505376344086</v>
      </c>
      <c r="BR92" s="18">
        <v>3</v>
      </c>
      <c r="BS92" s="18">
        <v>717</v>
      </c>
      <c r="BT92" s="17">
        <v>299</v>
      </c>
      <c r="BU92" s="18">
        <v>246</v>
      </c>
      <c r="BV92" s="17">
        <v>74</v>
      </c>
      <c r="BW92" s="32">
        <v>0.027027027027027</v>
      </c>
      <c r="BX92" s="18">
        <v>2</v>
      </c>
      <c r="BY92" s="18">
        <v>508</v>
      </c>
      <c r="BZ92" s="17">
        <v>299</v>
      </c>
      <c r="CA92" s="18">
        <v>242</v>
      </c>
      <c r="CB92" s="18">
        <v>68</v>
      </c>
      <c r="CC92" s="32">
        <v>0.0147058823529412</v>
      </c>
      <c r="CD92" s="18">
        <v>1</v>
      </c>
      <c r="CE92" s="18">
        <v>254</v>
      </c>
      <c r="CF92" s="17">
        <v>254</v>
      </c>
      <c r="CG92" s="18">
        <v>240</v>
      </c>
      <c r="CH92" s="33">
        <v>68</v>
      </c>
      <c r="CI92" s="32">
        <v>0</v>
      </c>
      <c r="CJ92" s="18">
        <v>0</v>
      </c>
      <c r="CK92" s="18">
        <v>0</v>
      </c>
      <c r="CL92" s="17">
        <v>254</v>
      </c>
      <c r="CM92" s="18">
        <v>240</v>
      </c>
      <c r="CN92" s="33">
        <v>72</v>
      </c>
      <c r="CO92" s="32">
        <v>0.0277777777777778</v>
      </c>
      <c r="CP92" s="17">
        <v>2</v>
      </c>
      <c r="CQ92" s="18">
        <v>508</v>
      </c>
      <c r="CR92" s="17">
        <v>254</v>
      </c>
      <c r="CS92" s="17">
        <v>236</v>
      </c>
      <c r="CT92" s="33">
        <v>83</v>
      </c>
      <c r="CU92" s="32">
        <v>0.0120481927710843</v>
      </c>
      <c r="CV92" s="17">
        <v>1</v>
      </c>
      <c r="CW92" s="18">
        <v>294</v>
      </c>
      <c r="CX92" s="17">
        <v>294</v>
      </c>
      <c r="CY92" s="17">
        <v>234</v>
      </c>
      <c r="CZ92" s="33">
        <v>83</v>
      </c>
      <c r="DA92" s="32">
        <v>0.0120481927710843</v>
      </c>
      <c r="DB92" s="18">
        <v>0</v>
      </c>
      <c r="DC92" s="18">
        <v>0</v>
      </c>
      <c r="DD92" s="17">
        <v>294</v>
      </c>
      <c r="DE92" s="18">
        <v>234</v>
      </c>
      <c r="DF92" s="33">
        <v>75</v>
      </c>
      <c r="DG92" s="32">
        <v>0</v>
      </c>
      <c r="DH92" s="18">
        <v>0</v>
      </c>
      <c r="DI92" s="18">
        <v>0</v>
      </c>
      <c r="DJ92" s="17">
        <v>294</v>
      </c>
      <c r="DK92" s="18">
        <v>234</v>
      </c>
      <c r="DL92" s="18">
        <v>67</v>
      </c>
      <c r="DM92" s="26">
        <v>0</v>
      </c>
      <c r="DN92" s="18">
        <v>0</v>
      </c>
      <c r="DO92" s="18">
        <v>0</v>
      </c>
      <c r="DP92" s="17">
        <v>294</v>
      </c>
      <c r="DQ92" s="18">
        <v>234</v>
      </c>
      <c r="DR92" s="18">
        <v>71</v>
      </c>
      <c r="DS92" s="26">
        <v>0.0422535211267606</v>
      </c>
      <c r="DT92" s="18">
        <v>3</v>
      </c>
      <c r="DU92" s="18">
        <v>829.4</v>
      </c>
      <c r="DV92" s="17">
        <v>294</v>
      </c>
      <c r="DW92" s="18">
        <v>230</v>
      </c>
      <c r="DX92" s="18"/>
      <c r="DY92" s="26"/>
      <c r="DZ92" s="18">
        <v>1</v>
      </c>
      <c r="EA92" s="18">
        <v>259</v>
      </c>
      <c r="EB92" s="17">
        <v>259</v>
      </c>
      <c r="EC92" s="18">
        <v>228</v>
      </c>
      <c r="ED92" s="18">
        <v>43</v>
      </c>
      <c r="EE92" s="26">
        <f t="shared" si="31"/>
        <v>0</v>
      </c>
      <c r="EF92" s="17">
        <v>0</v>
      </c>
      <c r="EG92" s="18">
        <v>0</v>
      </c>
      <c r="EH92" s="17">
        <v>259</v>
      </c>
      <c r="EI92" s="17">
        <v>222</v>
      </c>
      <c r="EJ92" s="18">
        <v>43</v>
      </c>
      <c r="EK92" s="26">
        <f t="shared" si="32"/>
        <v>0</v>
      </c>
      <c r="EL92" s="17">
        <v>0</v>
      </c>
      <c r="EM92" s="18">
        <v>0</v>
      </c>
      <c r="EN92" s="17">
        <v>259</v>
      </c>
      <c r="EO92" s="17">
        <v>222</v>
      </c>
      <c r="EP92" s="18">
        <v>43</v>
      </c>
      <c r="EQ92" s="26">
        <f t="shared" si="33"/>
        <v>0</v>
      </c>
      <c r="ER92" s="17">
        <v>0</v>
      </c>
      <c r="ES92" s="18">
        <v>0</v>
      </c>
      <c r="ET92" s="17">
        <v>259</v>
      </c>
      <c r="EU92" s="17">
        <v>222</v>
      </c>
      <c r="EV92" s="18">
        <v>141</v>
      </c>
      <c r="EW92" s="26">
        <v>0.0212765957446809</v>
      </c>
      <c r="EX92" s="17">
        <v>2</v>
      </c>
      <c r="EY92" s="18">
        <v>558</v>
      </c>
      <c r="EZ92" s="17">
        <v>259</v>
      </c>
      <c r="FA92" s="17">
        <v>222</v>
      </c>
      <c r="FB92" s="18">
        <v>46</v>
      </c>
      <c r="FC92" s="26">
        <v>0</v>
      </c>
      <c r="FD92" s="17">
        <v>0</v>
      </c>
      <c r="FE92" s="18">
        <v>0</v>
      </c>
      <c r="FF92" s="17">
        <v>259</v>
      </c>
      <c r="FG92" s="17">
        <v>222</v>
      </c>
      <c r="FH92" s="18">
        <v>41</v>
      </c>
      <c r="FI92" s="26">
        <v>0.0487804878048781</v>
      </c>
      <c r="FJ92" s="18">
        <v>1</v>
      </c>
      <c r="FK92" s="18">
        <v>264.29</v>
      </c>
      <c r="FL92" s="17">
        <v>259</v>
      </c>
      <c r="FM92" s="17">
        <v>218</v>
      </c>
      <c r="FN92" s="18">
        <v>38</v>
      </c>
      <c r="FO92" s="26">
        <v>0</v>
      </c>
      <c r="FP92" s="18">
        <v>0</v>
      </c>
      <c r="FQ92" s="18">
        <v>0</v>
      </c>
      <c r="FR92" s="17">
        <v>259</v>
      </c>
      <c r="FS92" s="17">
        <v>218</v>
      </c>
      <c r="FT92" s="18">
        <v>34</v>
      </c>
      <c r="FU92" s="26">
        <v>0</v>
      </c>
      <c r="FV92" s="18">
        <v>0</v>
      </c>
      <c r="FW92" s="18">
        <v>0</v>
      </c>
      <c r="FX92" s="17">
        <v>259</v>
      </c>
      <c r="FY92" s="18">
        <v>220</v>
      </c>
      <c r="FZ92" s="18">
        <v>40</v>
      </c>
      <c r="GA92" s="26">
        <v>0</v>
      </c>
      <c r="GB92" s="18">
        <v>0</v>
      </c>
      <c r="GC92" s="18">
        <v>0</v>
      </c>
      <c r="GD92" s="17">
        <v>259</v>
      </c>
      <c r="GE92" s="18">
        <v>220</v>
      </c>
      <c r="GF92" s="18">
        <v>0</v>
      </c>
      <c r="GG92" s="26" t="e">
        <v>#DIV/0!</v>
      </c>
      <c r="GH92" s="17">
        <v>1</v>
      </c>
      <c r="GI92" s="18">
        <v>259</v>
      </c>
      <c r="GJ92" s="17"/>
      <c r="GK92" s="18">
        <v>218</v>
      </c>
      <c r="GL92" s="18"/>
      <c r="GM92" s="26"/>
      <c r="GN92" s="17">
        <v>0</v>
      </c>
      <c r="GO92" s="18">
        <v>0</v>
      </c>
      <c r="GP92" s="17"/>
      <c r="GQ92" s="17">
        <v>218</v>
      </c>
      <c r="GR92" s="17"/>
      <c r="GS92" s="17"/>
      <c r="GT92" s="17"/>
      <c r="GU92" s="17"/>
      <c r="GV92" s="17"/>
      <c r="GW92" s="17"/>
      <c r="GX92" s="17"/>
      <c r="GY92" s="17"/>
      <c r="GZ92" s="17"/>
      <c r="HA92" s="16"/>
      <c r="HB92" s="16"/>
      <c r="HC92" s="16"/>
      <c r="HD92" s="16"/>
      <c r="HE92" s="41"/>
      <c r="HF92" s="41"/>
      <c r="HG92" s="41"/>
      <c r="HH92" s="41"/>
      <c r="HI92" s="18"/>
      <c r="HJ92" s="41"/>
      <c r="HK92" s="41"/>
      <c r="HL92" s="41"/>
      <c r="HM92" s="18"/>
      <c r="HN92" s="18"/>
      <c r="HO92" s="18"/>
      <c r="HP92" s="18"/>
      <c r="HQ92" s="18">
        <f t="shared" si="35"/>
        <v>38</v>
      </c>
      <c r="HR92" s="18">
        <f t="shared" si="36"/>
        <v>11081</v>
      </c>
      <c r="HS92" s="18">
        <f t="shared" si="37"/>
        <v>38</v>
      </c>
      <c r="HT92" s="18">
        <f t="shared" si="38"/>
        <v>11081</v>
      </c>
      <c r="HU92" s="145"/>
      <c r="HV92" s="146"/>
    </row>
    <row r="93" ht="16.5" spans="1:230">
      <c r="A93" s="12" t="s">
        <v>365</v>
      </c>
      <c r="B93" s="12"/>
      <c r="C93" s="12"/>
      <c r="D93" s="12"/>
      <c r="E93" s="12"/>
      <c r="F93" s="12"/>
      <c r="G93" s="53"/>
      <c r="H93" s="12"/>
      <c r="I93" s="44">
        <f>供应链!J2</f>
        <v>0.919980727721246</v>
      </c>
      <c r="J93" s="12" t="e">
        <f>SUM(J5:J92)-#REF!</f>
        <v>#REF!</v>
      </c>
      <c r="K93" s="12">
        <f>SUM(K5:K92)</f>
        <v>5450</v>
      </c>
      <c r="L93" s="12"/>
      <c r="M93" s="54">
        <f>SUM(M5:M92)</f>
        <v>1</v>
      </c>
      <c r="N93" s="12">
        <f>SUM(N5:N92)</f>
        <v>89810</v>
      </c>
      <c r="O93" s="44">
        <v>0.0392883028684333</v>
      </c>
      <c r="P93" s="12">
        <f>SUM(P5:P92)</f>
        <v>3815</v>
      </c>
      <c r="Q93" s="12">
        <f>SUM(Q5:Q92)</f>
        <v>567527.06</v>
      </c>
      <c r="R93" s="12"/>
      <c r="S93" s="12">
        <f>SUM(S5:S92)</f>
        <v>255738</v>
      </c>
      <c r="T93" s="12">
        <f>SUM(T5:T92)</f>
        <v>96284</v>
      </c>
      <c r="U93" s="44">
        <v>0.0370760132196904</v>
      </c>
      <c r="V93" s="12">
        <f>SUM(V5:V92)</f>
        <v>3958</v>
      </c>
      <c r="W93" s="12">
        <f>SUM(W5:W92)</f>
        <v>588117.24</v>
      </c>
      <c r="X93" s="12"/>
      <c r="Y93" s="12">
        <f>SUM(Y5:Y92)</f>
        <v>254130</v>
      </c>
      <c r="Z93" s="12">
        <f>SUM(Z5:Z92)</f>
        <v>93002</v>
      </c>
      <c r="AA93" s="44">
        <v>0.0366936584478209</v>
      </c>
      <c r="AB93" s="12">
        <f>SUM(AB5:AB92)</f>
        <v>3574</v>
      </c>
      <c r="AC93" s="12">
        <f>SUM(AC5:AC92)</f>
        <v>529616.88</v>
      </c>
      <c r="AD93" s="12"/>
      <c r="AE93" s="12">
        <f>SUM(AE5:AE92)</f>
        <v>246592</v>
      </c>
      <c r="AF93" s="12">
        <f>SUM(AF5:AF92)</f>
        <v>93057</v>
      </c>
      <c r="AG93" s="44">
        <v>0.0341695830797322</v>
      </c>
      <c r="AH93" s="12">
        <f>SUM(AH5:AH92)</f>
        <v>3387</v>
      </c>
      <c r="AI93" s="12">
        <f>SUM(AI5:AI92)</f>
        <v>518375.75</v>
      </c>
      <c r="AJ93" s="12"/>
      <c r="AK93" s="12">
        <f>SUM(AK5:AK92)</f>
        <v>246150</v>
      </c>
      <c r="AL93" s="12">
        <f>SUM(AL5:AL92)</f>
        <v>120899</v>
      </c>
      <c r="AM93" s="44">
        <v>0.0217565295288166</v>
      </c>
      <c r="AN93" s="12">
        <f>SUM(AN5:AN92)</f>
        <v>2931</v>
      </c>
      <c r="AO93" s="12">
        <f>SUM(AO5:AO92)</f>
        <v>426297.54</v>
      </c>
      <c r="AP93" s="12"/>
      <c r="AQ93" s="12">
        <f>SUM(AQ5:AQ92)</f>
        <v>248289</v>
      </c>
      <c r="AR93" s="12">
        <f>SUM(AR5:AR92)</f>
        <v>134627</v>
      </c>
      <c r="AS93" s="44">
        <v>0.0512501197432704</v>
      </c>
      <c r="AT93" s="12">
        <f>SUM(AT5:AT92)</f>
        <v>7180</v>
      </c>
      <c r="AU93" s="12">
        <f>SUM(AU5:AU92)</f>
        <v>1035278.73</v>
      </c>
      <c r="AV93" s="12"/>
      <c r="AW93" s="12">
        <f>SUM(AW5:AW92)</f>
        <v>244914</v>
      </c>
      <c r="AX93" s="12">
        <f>SUM(AX5:AX92)</f>
        <v>110328</v>
      </c>
      <c r="AY93" s="44">
        <v>0.0407662041484625</v>
      </c>
      <c r="AZ93" s="12">
        <f>SUM(AZ5:AZ92)</f>
        <v>4810</v>
      </c>
      <c r="BA93" s="12">
        <f>SUM(BA5:BA92)</f>
        <v>670392.03</v>
      </c>
      <c r="BB93" s="30"/>
      <c r="BC93" s="12">
        <f>SUM(BC5:BC92)</f>
        <v>246805</v>
      </c>
      <c r="BD93" s="12">
        <f>SUM(BD5:BD92)</f>
        <v>101510</v>
      </c>
      <c r="BE93" s="44">
        <v>0.0414345435338095</v>
      </c>
      <c r="BF93" s="12">
        <f>SUM(BF5:BF92)</f>
        <v>4487</v>
      </c>
      <c r="BG93" s="12">
        <f>SUM(BG5:BG92)</f>
        <v>623222.43</v>
      </c>
      <c r="BH93" s="30"/>
      <c r="BI93" s="12">
        <f>SUM(BI5:BI92)</f>
        <v>236956</v>
      </c>
      <c r="BJ93" s="12">
        <f>SUM(BJ5:BJ92)</f>
        <v>98258</v>
      </c>
      <c r="BK93" s="44">
        <v>0.0448213540942583</v>
      </c>
      <c r="BL93" s="12">
        <f>SUM(BL5:BL92)</f>
        <v>4700</v>
      </c>
      <c r="BM93" s="12">
        <f>SUM(BM5:BM92)</f>
        <v>655216.51</v>
      </c>
      <c r="BN93" s="12"/>
      <c r="BO93" s="12">
        <f>SUM(BO5:BO92)</f>
        <v>229136</v>
      </c>
      <c r="BP93" s="12">
        <f>SUM(BP5:BP92)</f>
        <v>100330</v>
      </c>
      <c r="BQ93" s="44">
        <v>0.0534627420744705</v>
      </c>
      <c r="BR93" s="12">
        <f>SUM(BR5:BR92)</f>
        <v>5744</v>
      </c>
      <c r="BS93" s="12">
        <f>SUM(BS5:BS92)</f>
        <v>805868.93</v>
      </c>
      <c r="BT93" s="12"/>
      <c r="BU93" s="12">
        <f>SUM(BU5:BU92)</f>
        <v>225844</v>
      </c>
      <c r="BV93" s="12">
        <f>SUM(BV5:BV92)</f>
        <v>87077</v>
      </c>
      <c r="BW93" s="44">
        <v>0.0371289201524097</v>
      </c>
      <c r="BX93" s="12">
        <f>SUM(BX5:BX92)</f>
        <v>3514</v>
      </c>
      <c r="BY93" s="12">
        <f>SUM(BY5:BY92)</f>
        <v>499259.76</v>
      </c>
      <c r="BZ93" s="12"/>
      <c r="CA93" s="12">
        <f>SUM(CA5:CA92)</f>
        <v>225913</v>
      </c>
      <c r="CB93" s="12">
        <f>SUM(CB5:CB92)</f>
        <v>78316</v>
      </c>
      <c r="CC93" s="44">
        <v>0.0408334303340705</v>
      </c>
      <c r="CD93" s="12">
        <f>SUM(CD5:CD92)</f>
        <v>3456</v>
      </c>
      <c r="CE93" s="12">
        <f>SUM(CE5:CE92)</f>
        <v>491799.49</v>
      </c>
      <c r="CF93" s="12"/>
      <c r="CG93" s="12">
        <f>SUM(CG5:CG92)</f>
        <v>224086</v>
      </c>
      <c r="CH93" s="12">
        <f>SUM(CH5:CH92)</f>
        <v>73770</v>
      </c>
      <c r="CI93" s="44">
        <v>0.0452732152971016</v>
      </c>
      <c r="CJ93" s="12">
        <f>SUM(CJ5:CJ92)</f>
        <v>3613</v>
      </c>
      <c r="CK93" s="12">
        <f>SUM(CK5:CK92)</f>
        <v>510752.98</v>
      </c>
      <c r="CL93" s="12"/>
      <c r="CM93" s="12">
        <f>SUM(CM5:CM92)</f>
        <v>221493</v>
      </c>
      <c r="CN93" s="12">
        <f>SUM(CN5:CN92)</f>
        <v>73987</v>
      </c>
      <c r="CO93" s="44">
        <v>0.0438248462126451</v>
      </c>
      <c r="CP93" s="12">
        <f>SUM(CP5:CP92)</f>
        <v>3532</v>
      </c>
      <c r="CQ93" s="12">
        <f>SUM(CQ5:CQ92)</f>
        <v>510707.95</v>
      </c>
      <c r="CR93" s="12"/>
      <c r="CS93" s="12">
        <f>SUM(CS5:CS92)</f>
        <v>224449</v>
      </c>
      <c r="CT93" s="12">
        <f>SUM(CT5:CT92)</f>
        <v>78303</v>
      </c>
      <c r="CU93" s="44">
        <v>0.043624391247685</v>
      </c>
      <c r="CV93" s="12">
        <f>SUM(CV5:CV92)</f>
        <v>3740</v>
      </c>
      <c r="CW93" s="12">
        <f>SUM(CW5:CW92)</f>
        <v>544758.23</v>
      </c>
      <c r="CX93" s="12"/>
      <c r="CY93" s="12">
        <f>SUM(CY5:CY92)</f>
        <v>205874</v>
      </c>
      <c r="CZ93" s="12">
        <f>SUM(CZ5:CZ92)</f>
        <v>78303</v>
      </c>
      <c r="DA93" s="44">
        <v>0.0347616918917768</v>
      </c>
      <c r="DB93" s="12">
        <f>SUM(DB5:DB92)</f>
        <v>3765</v>
      </c>
      <c r="DC93" s="12">
        <f>SUM(DC5:DC92)</f>
        <v>548286.98</v>
      </c>
      <c r="DD93" s="12"/>
      <c r="DE93" s="12">
        <f>SUM(DE5:DE92)</f>
        <v>212642</v>
      </c>
      <c r="DF93" s="12">
        <f>SUM(DF5:DF92)</f>
        <v>78167</v>
      </c>
      <c r="DG93" s="44">
        <v>0.044948700490691</v>
      </c>
      <c r="DH93" s="12">
        <f>SUM(DH5:DH92)</f>
        <v>3859</v>
      </c>
      <c r="DI93" s="12">
        <f>SUM(DI5:DI92)</f>
        <v>539603</v>
      </c>
      <c r="DJ93" s="12"/>
      <c r="DK93" s="12">
        <f>SUM(DK5:DK92)</f>
        <v>212642</v>
      </c>
      <c r="DL93" s="12">
        <f>SUM(DL5:DL92)</f>
        <v>82351</v>
      </c>
      <c r="DM93" s="44">
        <v>0.0453509418783938</v>
      </c>
      <c r="DN93" s="12">
        <f>SUM(DN5:DN92)</f>
        <v>3974</v>
      </c>
      <c r="DO93" s="12">
        <f>SUM(DO5:DO92)</f>
        <v>569581.22</v>
      </c>
      <c r="DP93" s="12"/>
      <c r="DQ93" s="12">
        <f>SUM(DQ5:DQ92)</f>
        <v>176673</v>
      </c>
      <c r="DR93" s="12">
        <f>SUM(DR5:DR92)</f>
        <v>81234</v>
      </c>
      <c r="DS93" s="44">
        <v>0.0430352746292703</v>
      </c>
      <c r="DT93" s="12">
        <f>SUM(DT5:DT92)</f>
        <v>3711</v>
      </c>
      <c r="DU93" s="12">
        <f>SUM(DU5:DU92)</f>
        <v>534638.76</v>
      </c>
      <c r="DV93" s="12"/>
      <c r="DW93" s="12">
        <f>SUM(DW5:DW92)</f>
        <v>207676</v>
      </c>
      <c r="DX93" s="12">
        <f>SUM(DX5:DX92)</f>
        <v>0</v>
      </c>
      <c r="DY93" s="44">
        <v>0.0366677980895117</v>
      </c>
      <c r="DZ93" s="12">
        <f>SUM(DZ5:DZ92)</f>
        <v>2835</v>
      </c>
      <c r="EA93" s="12">
        <f>SUM(EA5:EA92)</f>
        <v>408570.94</v>
      </c>
      <c r="EB93" s="12"/>
      <c r="EC93" s="12">
        <f>SUM(EC5:EC92)</f>
        <v>204889</v>
      </c>
      <c r="ED93" s="12">
        <f>SUM(ED5:ED92)</f>
        <v>52457</v>
      </c>
      <c r="EE93" s="44">
        <v>0.0345752304861246</v>
      </c>
      <c r="EF93" s="12">
        <f>SUM(EF5:EF92)</f>
        <v>2458</v>
      </c>
      <c r="EG93" s="12">
        <f>SUM(EG5:EG92)</f>
        <v>338730.64</v>
      </c>
      <c r="EH93" s="12"/>
      <c r="EI93" s="12">
        <f>SUM(EI5:EI92)</f>
        <v>176098</v>
      </c>
      <c r="EJ93" s="12">
        <f>SUM(EJ5:EJ92)</f>
        <v>51459</v>
      </c>
      <c r="EK93" s="44">
        <v>0.0324324832618672</v>
      </c>
      <c r="EL93" s="12">
        <f>SUM(EL5:EL92)</f>
        <v>2029</v>
      </c>
      <c r="EM93" s="12">
        <f>SUM(EM5:EM92)</f>
        <v>268981.6</v>
      </c>
      <c r="EN93" s="12"/>
      <c r="EO93" s="12">
        <f>SUM(EO5:EO92)</f>
        <v>176098</v>
      </c>
      <c r="EP93" s="12">
        <f>SUM(EP5:EP92)</f>
        <v>50190</v>
      </c>
      <c r="EQ93" s="44">
        <v>0.0373332453869367</v>
      </c>
      <c r="ER93" s="12">
        <f>SUM(ER5:ER92)</f>
        <v>1457</v>
      </c>
      <c r="ES93" s="12">
        <f>SUM(ES5:ES92)</f>
        <v>194040.5</v>
      </c>
      <c r="ET93" s="12"/>
      <c r="EU93" s="12">
        <f>SUM(EU5:EU92)</f>
        <v>176098</v>
      </c>
      <c r="EV93" s="12">
        <f>SUM(EV5:EV92)</f>
        <v>223145</v>
      </c>
      <c r="EW93" s="44">
        <v>0.0758979863970681</v>
      </c>
      <c r="EX93" s="12">
        <f>SUM(EX5:EX92)</f>
        <v>14172</v>
      </c>
      <c r="EY93" s="12">
        <f>SUM(EY5:EY92)</f>
        <v>2437632.16</v>
      </c>
      <c r="EZ93" s="12"/>
      <c r="FA93" s="12">
        <f>SUM(FA5:FA92)</f>
        <v>176098</v>
      </c>
      <c r="FB93" s="12">
        <f>SUM(FB5:FB92)</f>
        <v>64782</v>
      </c>
      <c r="FC93" s="44">
        <v>0.0599273342769177</v>
      </c>
      <c r="FD93" s="12">
        <f>SUM(FD5:FD92)</f>
        <v>3767</v>
      </c>
      <c r="FE93" s="12">
        <f>SUM(FE5:FE92)</f>
        <v>517664.89</v>
      </c>
      <c r="FF93" s="12"/>
      <c r="FG93" s="12">
        <f>SUM(FG5:FG92)</f>
        <v>171684</v>
      </c>
      <c r="FH93" s="12">
        <f>SUM(FH5:FH92)</f>
        <v>59528</v>
      </c>
      <c r="FI93" s="44">
        <v>0.0308424364101997</v>
      </c>
      <c r="FJ93" s="12">
        <f>SUM(FJ5:FJ92)</f>
        <v>1798</v>
      </c>
      <c r="FK93" s="12">
        <f>SUM(FK5:FK92)</f>
        <v>244384.69</v>
      </c>
      <c r="FL93" s="12"/>
      <c r="FM93" s="12">
        <f>SUM(FM5:FM92)</f>
        <v>169815</v>
      </c>
      <c r="FN93" s="12">
        <f>SUM(FN5:FN92)</f>
        <v>56559</v>
      </c>
      <c r="FO93" s="44">
        <v>0.0234561752988048</v>
      </c>
      <c r="FP93" s="12">
        <f>SUM(FP5:FP92)</f>
        <v>1370</v>
      </c>
      <c r="FQ93" s="12">
        <f>SUM(FQ5:FQ92)</f>
        <v>178311.29</v>
      </c>
      <c r="FR93" s="12"/>
      <c r="FS93" s="12">
        <f>SUM(FS5:FS92)</f>
        <v>168401</v>
      </c>
      <c r="FT93" s="12">
        <f>SUM(FT5:FT92)</f>
        <v>60080</v>
      </c>
      <c r="FU93" s="44">
        <v>0.0378182095441419</v>
      </c>
      <c r="FV93" s="12">
        <f>SUM(FV5:FV92)</f>
        <v>1647</v>
      </c>
      <c r="FW93" s="12">
        <f>SUM(FW5:FW92)</f>
        <v>223535.89</v>
      </c>
      <c r="FX93" s="12"/>
      <c r="FY93" s="12">
        <f>SUM(FY5:FY92)</f>
        <v>166663</v>
      </c>
      <c r="FZ93" s="12">
        <f>SUM(FZ5:FZ92)</f>
        <v>69682</v>
      </c>
      <c r="GA93" s="44">
        <v>0.0359194206276534</v>
      </c>
      <c r="GB93" s="12">
        <f>SUM(GB5:GB92)</f>
        <v>2238</v>
      </c>
      <c r="GC93" s="12">
        <f>SUM(GC5:GC92)</f>
        <v>310307.27</v>
      </c>
      <c r="GD93" s="12"/>
      <c r="GE93" s="12">
        <f>SUM(GE5:GE92)</f>
        <v>164170</v>
      </c>
      <c r="GF93" s="12">
        <f>SUM(GF5:GF92)</f>
        <v>69907</v>
      </c>
      <c r="GG93" s="44">
        <v>0.0358809469610744</v>
      </c>
      <c r="GH93" s="12">
        <f>SUM(GH5:GH92)</f>
        <v>2225</v>
      </c>
      <c r="GI93" s="12">
        <f>SUM(GI5:GI92)</f>
        <v>307652.29</v>
      </c>
      <c r="GJ93" s="12"/>
      <c r="GK93" s="12">
        <f>SUM(GK5:GK92)</f>
        <v>161602</v>
      </c>
      <c r="GL93" s="12">
        <v>63806</v>
      </c>
      <c r="GM93" s="44">
        <v>0.0515938939911607</v>
      </c>
      <c r="GN93" s="12">
        <f>SUM(GN5:GN92)</f>
        <v>2030</v>
      </c>
      <c r="GO93" s="12">
        <f>SUM(GO5:GO92)</f>
        <v>283739.35</v>
      </c>
      <c r="GP93" s="12"/>
      <c r="GQ93" s="12">
        <f>SUM(GQ5:GQ92)</f>
        <v>159334</v>
      </c>
      <c r="GR93" s="12"/>
      <c r="GS93" s="12">
        <f t="shared" ref="GS93:HR93" si="39">SUM(GS5:GS92)</f>
        <v>0</v>
      </c>
      <c r="GT93" s="12">
        <f t="shared" si="39"/>
        <v>0</v>
      </c>
      <c r="GU93" s="12">
        <f t="shared" si="39"/>
        <v>0</v>
      </c>
      <c r="GV93" s="12">
        <f t="shared" si="39"/>
        <v>0</v>
      </c>
      <c r="GW93" s="12">
        <f t="shared" si="39"/>
        <v>0</v>
      </c>
      <c r="GX93" s="12">
        <f t="shared" si="39"/>
        <v>0</v>
      </c>
      <c r="GY93" s="12">
        <f t="shared" si="39"/>
        <v>0</v>
      </c>
      <c r="GZ93" s="12">
        <f t="shared" si="39"/>
        <v>0</v>
      </c>
      <c r="HA93" s="12">
        <f t="shared" si="39"/>
        <v>0</v>
      </c>
      <c r="HB93" s="12">
        <f t="shared" si="39"/>
        <v>0</v>
      </c>
      <c r="HC93" s="12">
        <f t="shared" si="39"/>
        <v>0</v>
      </c>
      <c r="HD93" s="12">
        <f t="shared" si="39"/>
        <v>0</v>
      </c>
      <c r="HE93" s="12">
        <f t="shared" si="39"/>
        <v>0</v>
      </c>
      <c r="HF93" s="12">
        <f t="shared" si="39"/>
        <v>0</v>
      </c>
      <c r="HG93" s="12">
        <f t="shared" si="39"/>
        <v>0</v>
      </c>
      <c r="HH93" s="12">
        <f t="shared" si="39"/>
        <v>0</v>
      </c>
      <c r="HI93" s="12">
        <f t="shared" si="39"/>
        <v>0</v>
      </c>
      <c r="HJ93" s="12">
        <f t="shared" si="39"/>
        <v>0</v>
      </c>
      <c r="HK93" s="12">
        <f t="shared" si="39"/>
        <v>0</v>
      </c>
      <c r="HL93" s="12">
        <f t="shared" si="39"/>
        <v>0</v>
      </c>
      <c r="HM93" s="12">
        <f t="shared" si="39"/>
        <v>0</v>
      </c>
      <c r="HN93" s="12">
        <f t="shared" si="39"/>
        <v>0</v>
      </c>
      <c r="HO93" s="12">
        <f t="shared" si="39"/>
        <v>0</v>
      </c>
      <c r="HP93" s="12">
        <f t="shared" si="39"/>
        <v>0</v>
      </c>
      <c r="HQ93" s="12">
        <f t="shared" si="39"/>
        <v>115776</v>
      </c>
      <c r="HR93" s="12">
        <f t="shared" si="39"/>
        <v>16882852.98</v>
      </c>
      <c r="HS93" s="12">
        <f t="shared" si="37"/>
        <v>115776</v>
      </c>
      <c r="HT93" s="12">
        <f t="shared" si="38"/>
        <v>16882852.98</v>
      </c>
      <c r="HU93" s="12">
        <v>18000000</v>
      </c>
      <c r="HV93" s="44">
        <f>HR93/HU93</f>
        <v>0.937936276666668</v>
      </c>
    </row>
  </sheetData>
  <autoFilter ref="A4:HV93">
    <extLst/>
  </autoFilter>
  <mergeCells count="59">
    <mergeCell ref="N3:S3"/>
    <mergeCell ref="T3:Y3"/>
    <mergeCell ref="Z3:AE3"/>
    <mergeCell ref="AF3:AK3"/>
    <mergeCell ref="AL3:AQ3"/>
    <mergeCell ref="AR3:AW3"/>
    <mergeCell ref="AX3:BC3"/>
    <mergeCell ref="BD3:BI3"/>
    <mergeCell ref="BJ3:BO3"/>
    <mergeCell ref="BP3:BU3"/>
    <mergeCell ref="BV3:CA3"/>
    <mergeCell ref="CB3:CG3"/>
    <mergeCell ref="CH3:CM3"/>
    <mergeCell ref="CN3:CS3"/>
    <mergeCell ref="CT3:CY3"/>
    <mergeCell ref="CZ3:DE3"/>
    <mergeCell ref="DH3:DK3"/>
    <mergeCell ref="DN3:DQ3"/>
    <mergeCell ref="DT3:DW3"/>
    <mergeCell ref="DZ3:EC3"/>
    <mergeCell ref="EF3:EI3"/>
    <mergeCell ref="EL3:EO3"/>
    <mergeCell ref="EP3:EU3"/>
    <mergeCell ref="EV3:FA3"/>
    <mergeCell ref="FB3:FG3"/>
    <mergeCell ref="FH3:FM3"/>
    <mergeCell ref="FN3:FS3"/>
    <mergeCell ref="FT3:FY3"/>
    <mergeCell ref="FZ3:GE3"/>
    <mergeCell ref="GF3:GK3"/>
    <mergeCell ref="GL3:GQ3"/>
    <mergeCell ref="GS3:GT3"/>
    <mergeCell ref="GU3:GV3"/>
    <mergeCell ref="GW3:GX3"/>
    <mergeCell ref="GY3:GZ3"/>
    <mergeCell ref="HA3:HB3"/>
    <mergeCell ref="HC3:HD3"/>
    <mergeCell ref="HE3:HF3"/>
    <mergeCell ref="HG3:HH3"/>
    <mergeCell ref="HI3:HJ3"/>
    <mergeCell ref="HK3:HL3"/>
    <mergeCell ref="HM3:HN3"/>
    <mergeCell ref="HO3:HP3"/>
    <mergeCell ref="HQ3:HR3"/>
    <mergeCell ref="HS3:HT3"/>
    <mergeCell ref="A3:A4"/>
    <mergeCell ref="B3:B4"/>
    <mergeCell ref="C3:C4"/>
    <mergeCell ref="D3:D4"/>
    <mergeCell ref="E3:E4"/>
    <mergeCell ref="F3:F4"/>
    <mergeCell ref="H3:H4"/>
    <mergeCell ref="I3:I4"/>
    <mergeCell ref="J3:J4"/>
    <mergeCell ref="K3:K4"/>
    <mergeCell ref="L3:L4"/>
    <mergeCell ref="M3:M4"/>
    <mergeCell ref="A1:HV2"/>
    <mergeCell ref="HU5:HV92"/>
  </mergeCells>
  <conditionalFormatting sqref="I5">
    <cfRule type="cellIs" dxfId="2" priority="957" operator="lessThan">
      <formula>0.9</formula>
    </cfRule>
  </conditionalFormatting>
  <conditionalFormatting sqref="L5">
    <cfRule type="colorScale" priority="956">
      <colorScale>
        <cfvo type="num" val="0"/>
        <cfvo type="num" val="20"/>
        <cfvo type="num" val="35"/>
        <color rgb="FF00B050"/>
        <color rgb="FFFFFF00"/>
        <color theme="9" tint="0.399914548173467"/>
      </colorScale>
    </cfRule>
  </conditionalFormatting>
  <conditionalFormatting sqref="I6">
    <cfRule type="cellIs" dxfId="2" priority="944" operator="lessThan">
      <formula>0.9</formula>
    </cfRule>
  </conditionalFormatting>
  <conditionalFormatting sqref="L6">
    <cfRule type="colorScale" priority="943">
      <colorScale>
        <cfvo type="num" val="0"/>
        <cfvo type="num" val="20"/>
        <cfvo type="num" val="35"/>
        <color rgb="FF00B050"/>
        <color rgb="FFFFFF00"/>
        <color theme="9" tint="0.399914548173467"/>
      </colorScale>
    </cfRule>
  </conditionalFormatting>
  <conditionalFormatting sqref="I7">
    <cfRule type="cellIs" dxfId="2" priority="942" operator="lessThan">
      <formula>0.9</formula>
    </cfRule>
  </conditionalFormatting>
  <conditionalFormatting sqref="L7">
    <cfRule type="colorScale" priority="941">
      <colorScale>
        <cfvo type="num" val="0"/>
        <cfvo type="num" val="20"/>
        <cfvo type="num" val="35"/>
        <color rgb="FF00B050"/>
        <color rgb="FFFFFF00"/>
        <color theme="9" tint="0.399914548173467"/>
      </colorScale>
    </cfRule>
  </conditionalFormatting>
  <conditionalFormatting sqref="I8">
    <cfRule type="cellIs" dxfId="2" priority="940" operator="lessThan">
      <formula>0.9</formula>
    </cfRule>
  </conditionalFormatting>
  <conditionalFormatting sqref="L8">
    <cfRule type="colorScale" priority="939">
      <colorScale>
        <cfvo type="num" val="0"/>
        <cfvo type="num" val="20"/>
        <cfvo type="num" val="35"/>
        <color rgb="FF00B050"/>
        <color rgb="FFFFFF00"/>
        <color theme="9" tint="0.399914548173467"/>
      </colorScale>
    </cfRule>
  </conditionalFormatting>
  <conditionalFormatting sqref="I9">
    <cfRule type="cellIs" dxfId="2" priority="938" operator="lessThan">
      <formula>0.9</formula>
    </cfRule>
  </conditionalFormatting>
  <conditionalFormatting sqref="L9">
    <cfRule type="colorScale" priority="937">
      <colorScale>
        <cfvo type="num" val="0"/>
        <cfvo type="num" val="20"/>
        <cfvo type="num" val="35"/>
        <color rgb="FF00B050"/>
        <color rgb="FFFFFF00"/>
        <color theme="9" tint="0.399914548173467"/>
      </colorScale>
    </cfRule>
  </conditionalFormatting>
  <conditionalFormatting sqref="I10">
    <cfRule type="cellIs" dxfId="2" priority="936" operator="lessThan">
      <formula>0.9</formula>
    </cfRule>
  </conditionalFormatting>
  <conditionalFormatting sqref="L10">
    <cfRule type="colorScale" priority="935">
      <colorScale>
        <cfvo type="num" val="0"/>
        <cfvo type="num" val="20"/>
        <cfvo type="num" val="35"/>
        <color rgb="FF00B050"/>
        <color rgb="FFFFFF00"/>
        <color theme="9" tint="0.399914548173467"/>
      </colorScale>
    </cfRule>
  </conditionalFormatting>
  <conditionalFormatting sqref="I11">
    <cfRule type="cellIs" dxfId="2" priority="934" operator="lessThan">
      <formula>0.9</formula>
    </cfRule>
  </conditionalFormatting>
  <conditionalFormatting sqref="L11">
    <cfRule type="colorScale" priority="933">
      <colorScale>
        <cfvo type="num" val="0"/>
        <cfvo type="num" val="20"/>
        <cfvo type="num" val="35"/>
        <color rgb="FF00B050"/>
        <color rgb="FFFFFF00"/>
        <color theme="9" tint="0.399914548173467"/>
      </colorScale>
    </cfRule>
  </conditionalFormatting>
  <conditionalFormatting sqref="L19">
    <cfRule type="colorScale" priority="675">
      <colorScale>
        <cfvo type="num" val="0"/>
        <cfvo type="num" val="20"/>
        <cfvo type="num" val="35"/>
        <color rgb="FF00B050"/>
        <color rgb="FFFFFF00"/>
        <color theme="9" tint="0.399914548173467"/>
      </colorScale>
    </cfRule>
  </conditionalFormatting>
  <conditionalFormatting sqref="I20">
    <cfRule type="cellIs" dxfId="2" priority="932" operator="lessThan">
      <formula>0.9</formula>
    </cfRule>
  </conditionalFormatting>
  <conditionalFormatting sqref="L20">
    <cfRule type="colorScale" priority="931">
      <colorScale>
        <cfvo type="num" val="0"/>
        <cfvo type="num" val="20"/>
        <cfvo type="num" val="35"/>
        <color rgb="FF00B050"/>
        <color rgb="FFFFFF00"/>
        <color theme="9" tint="0.399914548173467"/>
      </colorScale>
    </cfRule>
  </conditionalFormatting>
  <conditionalFormatting sqref="I21">
    <cfRule type="cellIs" dxfId="2" priority="930" operator="lessThan">
      <formula>0.9</formula>
    </cfRule>
  </conditionalFormatting>
  <conditionalFormatting sqref="L21">
    <cfRule type="colorScale" priority="929">
      <colorScale>
        <cfvo type="num" val="0"/>
        <cfvo type="num" val="20"/>
        <cfvo type="num" val="35"/>
        <color rgb="FF00B050"/>
        <color rgb="FFFFFF00"/>
        <color theme="9" tint="0.399914548173467"/>
      </colorScale>
    </cfRule>
  </conditionalFormatting>
  <conditionalFormatting sqref="I22">
    <cfRule type="cellIs" dxfId="2" priority="928" operator="lessThan">
      <formula>0.9</formula>
    </cfRule>
  </conditionalFormatting>
  <conditionalFormatting sqref="L22">
    <cfRule type="colorScale" priority="927">
      <colorScale>
        <cfvo type="num" val="0"/>
        <cfvo type="num" val="20"/>
        <cfvo type="num" val="35"/>
        <color rgb="FF00B050"/>
        <color rgb="FFFFFF00"/>
        <color theme="9" tint="0.399914548173467"/>
      </colorScale>
    </cfRule>
  </conditionalFormatting>
  <conditionalFormatting sqref="I23">
    <cfRule type="cellIs" dxfId="2" priority="926" operator="lessThan">
      <formula>0.9</formula>
    </cfRule>
  </conditionalFormatting>
  <conditionalFormatting sqref="L23">
    <cfRule type="colorScale" priority="925">
      <colorScale>
        <cfvo type="num" val="0"/>
        <cfvo type="num" val="20"/>
        <cfvo type="num" val="35"/>
        <color rgb="FF00B050"/>
        <color rgb="FFFFFF00"/>
        <color theme="9" tint="0.399914548173467"/>
      </colorScale>
    </cfRule>
  </conditionalFormatting>
  <conditionalFormatting sqref="I27">
    <cfRule type="cellIs" dxfId="2" priority="670" operator="lessThan">
      <formula>0.9</formula>
    </cfRule>
  </conditionalFormatting>
  <conditionalFormatting sqref="L27">
    <cfRule type="colorScale" priority="672">
      <colorScale>
        <cfvo type="num" val="0"/>
        <cfvo type="num" val="20"/>
        <cfvo type="num" val="35"/>
        <color rgb="FF00B050"/>
        <color rgb="FFFFFF00"/>
        <color theme="9" tint="0.399914548173467"/>
      </colorScale>
    </cfRule>
  </conditionalFormatting>
  <conditionalFormatting sqref="I28">
    <cfRule type="cellIs" dxfId="2" priority="673" operator="lessThan">
      <formula>0.9</formula>
    </cfRule>
  </conditionalFormatting>
  <conditionalFormatting sqref="L28">
    <cfRule type="colorScale" priority="671">
      <colorScale>
        <cfvo type="num" val="0"/>
        <cfvo type="num" val="20"/>
        <cfvo type="num" val="35"/>
        <color rgb="FF00B050"/>
        <color rgb="FFFFFF00"/>
        <color theme="9" tint="0.399914548173467"/>
      </colorScale>
    </cfRule>
  </conditionalFormatting>
  <conditionalFormatting sqref="I29">
    <cfRule type="cellIs" dxfId="2" priority="924" operator="lessThan">
      <formula>0.9</formula>
    </cfRule>
  </conditionalFormatting>
  <conditionalFormatting sqref="L29">
    <cfRule type="colorScale" priority="923">
      <colorScale>
        <cfvo type="num" val="0"/>
        <cfvo type="num" val="20"/>
        <cfvo type="num" val="35"/>
        <color rgb="FF00B050"/>
        <color rgb="FFFFFF00"/>
        <color theme="9" tint="0.399914548173467"/>
      </colorScale>
    </cfRule>
  </conditionalFormatting>
  <conditionalFormatting sqref="I30">
    <cfRule type="cellIs" dxfId="2" priority="922" operator="lessThan">
      <formula>0.9</formula>
    </cfRule>
  </conditionalFormatting>
  <conditionalFormatting sqref="L30">
    <cfRule type="colorScale" priority="921">
      <colorScale>
        <cfvo type="num" val="0"/>
        <cfvo type="num" val="20"/>
        <cfvo type="num" val="35"/>
        <color rgb="FF00B050"/>
        <color rgb="FFFFFF00"/>
        <color theme="9" tint="0.399914548173467"/>
      </colorScale>
    </cfRule>
  </conditionalFormatting>
  <conditionalFormatting sqref="I31">
    <cfRule type="cellIs" dxfId="2" priority="920" operator="lessThan">
      <formula>0.9</formula>
    </cfRule>
  </conditionalFormatting>
  <conditionalFormatting sqref="L31">
    <cfRule type="colorScale" priority="919">
      <colorScale>
        <cfvo type="num" val="0"/>
        <cfvo type="num" val="20"/>
        <cfvo type="num" val="35"/>
        <color rgb="FF00B050"/>
        <color rgb="FFFFFF00"/>
        <color theme="9" tint="0.399914548173467"/>
      </colorScale>
    </cfRule>
  </conditionalFormatting>
  <conditionalFormatting sqref="I32">
    <cfRule type="cellIs" dxfId="2" priority="918" operator="lessThan">
      <formula>0.9</formula>
    </cfRule>
  </conditionalFormatting>
  <conditionalFormatting sqref="L32">
    <cfRule type="colorScale" priority="917">
      <colorScale>
        <cfvo type="num" val="0"/>
        <cfvo type="num" val="20"/>
        <cfvo type="num" val="35"/>
        <color rgb="FF00B050"/>
        <color rgb="FFFFFF00"/>
        <color theme="9" tint="0.399914548173467"/>
      </colorScale>
    </cfRule>
  </conditionalFormatting>
  <conditionalFormatting sqref="I36">
    <cfRule type="cellIs" dxfId="2" priority="764" operator="lessThan">
      <formula>0.9</formula>
    </cfRule>
  </conditionalFormatting>
  <conditionalFormatting sqref="L36">
    <cfRule type="colorScale" priority="763">
      <colorScale>
        <cfvo type="num" val="0"/>
        <cfvo type="num" val="20"/>
        <cfvo type="num" val="35"/>
        <color rgb="FF00B050"/>
        <color rgb="FFFFFF00"/>
        <color theme="9" tint="0.399914548173467"/>
      </colorScale>
    </cfRule>
  </conditionalFormatting>
  <conditionalFormatting sqref="GL36">
    <cfRule type="cellIs" dxfId="0" priority="762" operator="lessThan">
      <formula>200</formula>
    </cfRule>
  </conditionalFormatting>
  <conditionalFormatting sqref="GS36:GT36">
    <cfRule type="cellIs" dxfId="0" priority="765" operator="lessThan">
      <formula>200</formula>
    </cfRule>
  </conditionalFormatting>
  <conditionalFormatting sqref="I37">
    <cfRule type="cellIs" dxfId="2" priority="916" operator="lessThan">
      <formula>0.9</formula>
    </cfRule>
  </conditionalFormatting>
  <conditionalFormatting sqref="L37">
    <cfRule type="colorScale" priority="915">
      <colorScale>
        <cfvo type="num" val="0"/>
        <cfvo type="num" val="20"/>
        <cfvo type="num" val="35"/>
        <color rgb="FF00B050"/>
        <color rgb="FFFFFF00"/>
        <color theme="9" tint="0.399914548173467"/>
      </colorScale>
    </cfRule>
  </conditionalFormatting>
  <conditionalFormatting sqref="I38">
    <cfRule type="cellIs" dxfId="2" priority="914" operator="lessThan">
      <formula>0.9</formula>
    </cfRule>
  </conditionalFormatting>
  <conditionalFormatting sqref="L38">
    <cfRule type="colorScale" priority="913">
      <colorScale>
        <cfvo type="num" val="0"/>
        <cfvo type="num" val="20"/>
        <cfvo type="num" val="35"/>
        <color rgb="FF00B050"/>
        <color rgb="FFFFFF00"/>
        <color theme="9" tint="0.399914548173467"/>
      </colorScale>
    </cfRule>
  </conditionalFormatting>
  <conditionalFormatting sqref="I39">
    <cfRule type="cellIs" dxfId="2" priority="912" operator="lessThan">
      <formula>0.9</formula>
    </cfRule>
  </conditionalFormatting>
  <conditionalFormatting sqref="L39">
    <cfRule type="colorScale" priority="911">
      <colorScale>
        <cfvo type="num" val="0"/>
        <cfvo type="num" val="20"/>
        <cfvo type="num" val="35"/>
        <color rgb="FF00B050"/>
        <color rgb="FFFFFF00"/>
        <color theme="9" tint="0.399914548173467"/>
      </colorScale>
    </cfRule>
  </conditionalFormatting>
  <conditionalFormatting sqref="I40">
    <cfRule type="cellIs" dxfId="2" priority="910" operator="lessThan">
      <formula>0.9</formula>
    </cfRule>
  </conditionalFormatting>
  <conditionalFormatting sqref="L40">
    <cfRule type="colorScale" priority="909">
      <colorScale>
        <cfvo type="num" val="0"/>
        <cfvo type="num" val="20"/>
        <cfvo type="num" val="35"/>
        <color rgb="FF00B050"/>
        <color rgb="FFFFFF00"/>
        <color theme="9" tint="0.399914548173467"/>
      </colorScale>
    </cfRule>
  </conditionalFormatting>
  <conditionalFormatting sqref="I41">
    <cfRule type="cellIs" dxfId="2" priority="908" operator="lessThan">
      <formula>0.9</formula>
    </cfRule>
  </conditionalFormatting>
  <conditionalFormatting sqref="L41">
    <cfRule type="colorScale" priority="907">
      <colorScale>
        <cfvo type="num" val="0"/>
        <cfvo type="num" val="20"/>
        <cfvo type="num" val="35"/>
        <color rgb="FF00B050"/>
        <color rgb="FFFFFF00"/>
        <color theme="9" tint="0.399914548173467"/>
      </colorScale>
    </cfRule>
  </conditionalFormatting>
  <conditionalFormatting sqref="L43">
    <cfRule type="colorScale" priority="775">
      <colorScale>
        <cfvo type="num" val="0"/>
        <cfvo type="num" val="20"/>
        <cfvo type="num" val="35"/>
        <color rgb="FF00B050"/>
        <color rgb="FFFFFF00"/>
        <color theme="9" tint="0.399914548173467"/>
      </colorScale>
    </cfRule>
  </conditionalFormatting>
  <conditionalFormatting sqref="I44">
    <cfRule type="cellIs" dxfId="2" priority="669" operator="lessThan">
      <formula>0.9</formula>
    </cfRule>
  </conditionalFormatting>
  <conditionalFormatting sqref="L44">
    <cfRule type="colorScale" priority="668">
      <colorScale>
        <cfvo type="num" val="0"/>
        <cfvo type="num" val="20"/>
        <cfvo type="num" val="35"/>
        <color rgb="FF00B050"/>
        <color rgb="FFFFFF00"/>
        <color theme="9" tint="0.399914548173467"/>
      </colorScale>
    </cfRule>
  </conditionalFormatting>
  <conditionalFormatting sqref="I45">
    <cfRule type="cellIs" dxfId="2" priority="906" operator="lessThan">
      <formula>0.9</formula>
    </cfRule>
  </conditionalFormatting>
  <conditionalFormatting sqref="L45">
    <cfRule type="colorScale" priority="905">
      <colorScale>
        <cfvo type="num" val="0"/>
        <cfvo type="num" val="20"/>
        <cfvo type="num" val="35"/>
        <color rgb="FF00B050"/>
        <color rgb="FFFFFF00"/>
        <color theme="9" tint="0.399914548173467"/>
      </colorScale>
    </cfRule>
  </conditionalFormatting>
  <conditionalFormatting sqref="I46">
    <cfRule type="cellIs" dxfId="2" priority="904" operator="lessThan">
      <formula>0.9</formula>
    </cfRule>
  </conditionalFormatting>
  <conditionalFormatting sqref="L46">
    <cfRule type="colorScale" priority="903">
      <colorScale>
        <cfvo type="num" val="0"/>
        <cfvo type="num" val="20"/>
        <cfvo type="num" val="35"/>
        <color rgb="FF00B050"/>
        <color rgb="FFFFFF00"/>
        <color theme="9" tint="0.399914548173467"/>
      </colorScale>
    </cfRule>
  </conditionalFormatting>
  <conditionalFormatting sqref="I47">
    <cfRule type="cellIs" dxfId="2" priority="902" operator="lessThan">
      <formula>0.9</formula>
    </cfRule>
  </conditionalFormatting>
  <conditionalFormatting sqref="L47">
    <cfRule type="colorScale" priority="901">
      <colorScale>
        <cfvo type="num" val="0"/>
        <cfvo type="num" val="20"/>
        <cfvo type="num" val="35"/>
        <color rgb="FF00B050"/>
        <color rgb="FFFFFF00"/>
        <color theme="9" tint="0.399914548173467"/>
      </colorScale>
    </cfRule>
  </conditionalFormatting>
  <conditionalFormatting sqref="I49">
    <cfRule type="cellIs" dxfId="2" priority="898" operator="lessThan">
      <formula>0.9</formula>
    </cfRule>
  </conditionalFormatting>
  <conditionalFormatting sqref="L49">
    <cfRule type="colorScale" priority="897">
      <colorScale>
        <cfvo type="num" val="0"/>
        <cfvo type="num" val="20"/>
        <cfvo type="num" val="35"/>
        <color rgb="FF00B050"/>
        <color rgb="FFFFFF00"/>
        <color theme="9" tint="0.399914548173467"/>
      </colorScale>
    </cfRule>
  </conditionalFormatting>
  <conditionalFormatting sqref="I50">
    <cfRule type="cellIs" dxfId="2" priority="896" operator="lessThan">
      <formula>0.9</formula>
    </cfRule>
  </conditionalFormatting>
  <conditionalFormatting sqref="L50">
    <cfRule type="colorScale" priority="895">
      <colorScale>
        <cfvo type="num" val="0"/>
        <cfvo type="num" val="20"/>
        <cfvo type="num" val="35"/>
        <color rgb="FF00B050"/>
        <color rgb="FFFFFF00"/>
        <color theme="9" tint="0.399914548173467"/>
      </colorScale>
    </cfRule>
  </conditionalFormatting>
  <conditionalFormatting sqref="I51">
    <cfRule type="cellIs" dxfId="2" priority="894" operator="lessThan">
      <formula>0.9</formula>
    </cfRule>
  </conditionalFormatting>
  <conditionalFormatting sqref="L51">
    <cfRule type="colorScale" priority="893">
      <colorScale>
        <cfvo type="num" val="0"/>
        <cfvo type="num" val="20"/>
        <cfvo type="num" val="35"/>
        <color rgb="FF00B050"/>
        <color rgb="FFFFFF00"/>
        <color theme="9" tint="0.399914548173467"/>
      </colorScale>
    </cfRule>
  </conditionalFormatting>
  <conditionalFormatting sqref="I58">
    <cfRule type="cellIs" dxfId="2" priority="888" operator="lessThan">
      <formula>0.9</formula>
    </cfRule>
  </conditionalFormatting>
  <conditionalFormatting sqref="L58">
    <cfRule type="colorScale" priority="887">
      <colorScale>
        <cfvo type="num" val="0"/>
        <cfvo type="num" val="20"/>
        <cfvo type="num" val="35"/>
        <color rgb="FF00B050"/>
        <color rgb="FFFFFF00"/>
        <color theme="9" tint="0.399914548173467"/>
      </colorScale>
    </cfRule>
  </conditionalFormatting>
  <conditionalFormatting sqref="I59">
    <cfRule type="cellIs" dxfId="2" priority="886" operator="lessThan">
      <formula>0.9</formula>
    </cfRule>
  </conditionalFormatting>
  <conditionalFormatting sqref="L59">
    <cfRule type="colorScale" priority="885">
      <colorScale>
        <cfvo type="num" val="0"/>
        <cfvo type="num" val="20"/>
        <cfvo type="num" val="35"/>
        <color rgb="FF00B050"/>
        <color rgb="FFFFFF00"/>
        <color theme="9" tint="0.399914548173467"/>
      </colorScale>
    </cfRule>
  </conditionalFormatting>
  <conditionalFormatting sqref="I62">
    <cfRule type="cellIs" dxfId="2" priority="882" operator="lessThan">
      <formula>0.9</formula>
    </cfRule>
  </conditionalFormatting>
  <conditionalFormatting sqref="L62">
    <cfRule type="colorScale" priority="881">
      <colorScale>
        <cfvo type="num" val="0"/>
        <cfvo type="num" val="20"/>
        <cfvo type="num" val="35"/>
        <color rgb="FF00B050"/>
        <color rgb="FFFFFF00"/>
        <color theme="9" tint="0.399914548173467"/>
      </colorScale>
    </cfRule>
  </conditionalFormatting>
  <conditionalFormatting sqref="I63">
    <cfRule type="cellIs" dxfId="2" priority="880" operator="lessThan">
      <formula>0.9</formula>
    </cfRule>
  </conditionalFormatting>
  <conditionalFormatting sqref="L63">
    <cfRule type="colorScale" priority="879">
      <colorScale>
        <cfvo type="num" val="0"/>
        <cfvo type="num" val="20"/>
        <cfvo type="num" val="35"/>
        <color rgb="FF00B050"/>
        <color rgb="FFFFFF00"/>
        <color theme="9" tint="0.399914548173467"/>
      </colorScale>
    </cfRule>
  </conditionalFormatting>
  <conditionalFormatting sqref="I64">
    <cfRule type="cellIs" dxfId="2" priority="665" operator="lessThan">
      <formula>0.9</formula>
    </cfRule>
  </conditionalFormatting>
  <conditionalFormatting sqref="L64">
    <cfRule type="colorScale" priority="664">
      <colorScale>
        <cfvo type="num" val="0"/>
        <cfvo type="num" val="20"/>
        <cfvo type="num" val="35"/>
        <color rgb="FF00B050"/>
        <color rgb="FFFFFF00"/>
        <color theme="9" tint="0.399914548173467"/>
      </colorScale>
    </cfRule>
  </conditionalFormatting>
  <conditionalFormatting sqref="I65">
    <cfRule type="cellIs" dxfId="2" priority="878" operator="lessThan">
      <formula>0.9</formula>
    </cfRule>
  </conditionalFormatting>
  <conditionalFormatting sqref="L65">
    <cfRule type="colorScale" priority="877">
      <colorScale>
        <cfvo type="num" val="0"/>
        <cfvo type="num" val="20"/>
        <cfvo type="num" val="35"/>
        <color rgb="FF00B050"/>
        <color rgb="FFFFFF00"/>
        <color theme="9" tint="0.399914548173467"/>
      </colorScale>
    </cfRule>
  </conditionalFormatting>
  <conditionalFormatting sqref="I72">
    <cfRule type="cellIs" dxfId="2" priority="663" operator="lessThan">
      <formula>0.9</formula>
    </cfRule>
  </conditionalFormatting>
  <conditionalFormatting sqref="L72">
    <cfRule type="colorScale" priority="662">
      <colorScale>
        <cfvo type="num" val="0"/>
        <cfvo type="num" val="20"/>
        <cfvo type="num" val="35"/>
        <color rgb="FF00B050"/>
        <color rgb="FFFFFF00"/>
        <color theme="9" tint="0.399914548173467"/>
      </colorScale>
    </cfRule>
  </conditionalFormatting>
  <conditionalFormatting sqref="I76">
    <cfRule type="cellIs" dxfId="2" priority="874" operator="lessThan">
      <formula>0.9</formula>
    </cfRule>
  </conditionalFormatting>
  <conditionalFormatting sqref="L76">
    <cfRule type="colorScale" priority="873">
      <colorScale>
        <cfvo type="num" val="0"/>
        <cfvo type="num" val="20"/>
        <cfvo type="num" val="35"/>
        <color rgb="FF00B050"/>
        <color rgb="FFFFFF00"/>
        <color theme="9" tint="0.399914548173467"/>
      </colorScale>
    </cfRule>
  </conditionalFormatting>
  <conditionalFormatting sqref="C77">
    <cfRule type="duplicateValues" dxfId="1" priority="842"/>
  </conditionalFormatting>
  <conditionalFormatting sqref="E77">
    <cfRule type="duplicateValues" dxfId="1" priority="843"/>
  </conditionalFormatting>
  <conditionalFormatting sqref="I79">
    <cfRule type="cellIs" dxfId="2" priority="850" operator="lessThan">
      <formula>0.9</formula>
    </cfRule>
  </conditionalFormatting>
  <conditionalFormatting sqref="L79">
    <cfRule type="colorScale" priority="849">
      <colorScale>
        <cfvo type="num" val="0"/>
        <cfvo type="num" val="20"/>
        <cfvo type="num" val="35"/>
        <color rgb="FF00B050"/>
        <color rgb="FFFFFF00"/>
        <color theme="9" tint="0.399914548173467"/>
      </colorScale>
    </cfRule>
  </conditionalFormatting>
  <conditionalFormatting sqref="GS79:GT79">
    <cfRule type="cellIs" dxfId="0" priority="851" operator="lessThan">
      <formula>200</formula>
    </cfRule>
  </conditionalFormatting>
  <conditionalFormatting sqref="I80">
    <cfRule type="cellIs" dxfId="2" priority="872" operator="lessThan">
      <formula>0.9</formula>
    </cfRule>
  </conditionalFormatting>
  <conditionalFormatting sqref="L80">
    <cfRule type="colorScale" priority="871">
      <colorScale>
        <cfvo type="num" val="0"/>
        <cfvo type="num" val="20"/>
        <cfvo type="num" val="35"/>
        <color rgb="FF00B050"/>
        <color rgb="FFFFFF00"/>
        <color theme="9" tint="0.399914548173467"/>
      </colorScale>
    </cfRule>
  </conditionalFormatting>
  <conditionalFormatting sqref="I81">
    <cfRule type="cellIs" dxfId="2" priority="870" operator="lessThan">
      <formula>0.9</formula>
    </cfRule>
  </conditionalFormatting>
  <conditionalFormatting sqref="L81">
    <cfRule type="colorScale" priority="869">
      <colorScale>
        <cfvo type="num" val="0"/>
        <cfvo type="num" val="20"/>
        <cfvo type="num" val="35"/>
        <color rgb="FF00B050"/>
        <color rgb="FFFFFF00"/>
        <color theme="9" tint="0.399914548173467"/>
      </colorScale>
    </cfRule>
  </conditionalFormatting>
  <conditionalFormatting sqref="C82">
    <cfRule type="duplicateValues" dxfId="1" priority="847"/>
  </conditionalFormatting>
  <conditionalFormatting sqref="E82">
    <cfRule type="duplicateValues" dxfId="1" priority="848"/>
  </conditionalFormatting>
  <conditionalFormatting sqref="I82">
    <cfRule type="cellIs" dxfId="2" priority="845" operator="lessThan">
      <formula>0.9</formula>
    </cfRule>
  </conditionalFormatting>
  <conditionalFormatting sqref="L82">
    <cfRule type="colorScale" priority="844">
      <colorScale>
        <cfvo type="num" val="0"/>
        <cfvo type="num" val="20"/>
        <cfvo type="num" val="35"/>
        <color rgb="FF00B050"/>
        <color rgb="FFFFFF00"/>
        <color theme="9" tint="0.399914548173467"/>
      </colorScale>
    </cfRule>
  </conditionalFormatting>
  <conditionalFormatting sqref="GS82:GT82">
    <cfRule type="cellIs" dxfId="0" priority="846" operator="lessThan">
      <formula>200</formula>
    </cfRule>
  </conditionalFormatting>
  <conditionalFormatting sqref="I91">
    <cfRule type="cellIs" dxfId="2" priority="818" operator="lessThan">
      <formula>0.9</formula>
    </cfRule>
  </conditionalFormatting>
  <conditionalFormatting sqref="L91">
    <cfRule type="colorScale" priority="817">
      <colorScale>
        <cfvo type="num" val="0"/>
        <cfvo type="num" val="20"/>
        <cfvo type="num" val="35"/>
        <color rgb="FF00B050"/>
        <color rgb="FFFFFF00"/>
        <color theme="9" tint="0.399914548173467"/>
      </colorScale>
    </cfRule>
  </conditionalFormatting>
  <conditionalFormatting sqref="GS91:GT91">
    <cfRule type="cellIs" dxfId="0" priority="819" operator="lessThan">
      <formula>200</formula>
    </cfRule>
  </conditionalFormatting>
  <conditionalFormatting sqref="H92">
    <cfRule type="cellIs" dxfId="2" priority="752" operator="lessThan">
      <formula>0.9</formula>
    </cfRule>
  </conditionalFormatting>
  <conditionalFormatting sqref="I92">
    <cfRule type="cellIs" dxfId="2" priority="750" operator="lessThan">
      <formula>0.9</formula>
    </cfRule>
  </conditionalFormatting>
  <conditionalFormatting sqref="L92">
    <cfRule type="colorScale" priority="749">
      <colorScale>
        <cfvo type="num" val="0"/>
        <cfvo type="num" val="20"/>
        <cfvo type="num" val="35"/>
        <color rgb="FF00B050"/>
        <color rgb="FFFFFF00"/>
        <color theme="9" tint="0.399914548173467"/>
      </colorScale>
    </cfRule>
  </conditionalFormatting>
  <conditionalFormatting sqref="GL92">
    <cfRule type="cellIs" dxfId="0" priority="748" operator="lessThan">
      <formula>200</formula>
    </cfRule>
  </conditionalFormatting>
  <conditionalFormatting sqref="GS92:GT92">
    <cfRule type="cellIs" dxfId="0" priority="751" operator="lessThan">
      <formula>200</formula>
    </cfRule>
  </conditionalFormatting>
  <conditionalFormatting sqref="C80:C81">
    <cfRule type="duplicateValues" dxfId="1" priority="953"/>
  </conditionalFormatting>
  <conditionalFormatting sqref="E80:E81">
    <cfRule type="duplicateValues" dxfId="1" priority="954"/>
  </conditionalFormatting>
  <conditionalFormatting sqref="I15:I19">
    <cfRule type="cellIs" dxfId="2" priority="802" operator="lessThan">
      <formula>0.9</formula>
    </cfRule>
  </conditionalFormatting>
  <conditionalFormatting sqref="I53:I54">
    <cfRule type="cellIs" dxfId="2" priority="892" operator="lessThan">
      <formula>0.9</formula>
    </cfRule>
  </conditionalFormatting>
  <conditionalFormatting sqref="I56:I57">
    <cfRule type="cellIs" dxfId="2" priority="890" operator="lessThan">
      <formula>0.9</formula>
    </cfRule>
  </conditionalFormatting>
  <conditionalFormatting sqref="I60:I61">
    <cfRule type="cellIs" dxfId="2" priority="884" operator="lessThan">
      <formula>0.9</formula>
    </cfRule>
  </conditionalFormatting>
  <conditionalFormatting sqref="I66:I69">
    <cfRule type="cellIs" dxfId="2" priority="876" operator="lessThan">
      <formula>0.9</formula>
    </cfRule>
  </conditionalFormatting>
  <conditionalFormatting sqref="I74:I75">
    <cfRule type="cellIs" dxfId="2" priority="805" operator="lessThan">
      <formula>0.9</formula>
    </cfRule>
  </conditionalFormatting>
  <conditionalFormatting sqref="I77:I78">
    <cfRule type="cellIs" dxfId="2" priority="840" operator="lessThan">
      <formula>0.9</formula>
    </cfRule>
  </conditionalFormatting>
  <conditionalFormatting sqref="L15:L18">
    <cfRule type="colorScale" priority="801">
      <colorScale>
        <cfvo type="num" val="0"/>
        <cfvo type="num" val="20"/>
        <cfvo type="num" val="35"/>
        <color rgb="FF00B050"/>
        <color rgb="FFFFFF00"/>
        <color theme="9" tint="0.399914548173467"/>
      </colorScale>
    </cfRule>
  </conditionalFormatting>
  <conditionalFormatting sqref="L53:L54">
    <cfRule type="colorScale" priority="891">
      <colorScale>
        <cfvo type="num" val="0"/>
        <cfvo type="num" val="20"/>
        <cfvo type="num" val="35"/>
        <color rgb="FF00B050"/>
        <color rgb="FFFFFF00"/>
        <color theme="9" tint="0.399914548173467"/>
      </colorScale>
    </cfRule>
  </conditionalFormatting>
  <conditionalFormatting sqref="L56:L57">
    <cfRule type="colorScale" priority="889">
      <colorScale>
        <cfvo type="num" val="0"/>
        <cfvo type="num" val="20"/>
        <cfvo type="num" val="35"/>
        <color rgb="FF00B050"/>
        <color rgb="FFFFFF00"/>
        <color theme="9" tint="0.399914548173467"/>
      </colorScale>
    </cfRule>
  </conditionalFormatting>
  <conditionalFormatting sqref="L60:L61">
    <cfRule type="colorScale" priority="883">
      <colorScale>
        <cfvo type="num" val="0"/>
        <cfvo type="num" val="20"/>
        <cfvo type="num" val="35"/>
        <color rgb="FF00B050"/>
        <color rgb="FFFFFF00"/>
        <color theme="9" tint="0.399914548173467"/>
      </colorScale>
    </cfRule>
  </conditionalFormatting>
  <conditionalFormatting sqref="L66:L69">
    <cfRule type="colorScale" priority="875">
      <colorScale>
        <cfvo type="num" val="0"/>
        <cfvo type="num" val="20"/>
        <cfvo type="num" val="35"/>
        <color rgb="FF00B050"/>
        <color rgb="FFFFFF00"/>
        <color theme="9" tint="0.399914548173467"/>
      </colorScale>
    </cfRule>
  </conditionalFormatting>
  <conditionalFormatting sqref="L74:L75">
    <cfRule type="colorScale" priority="804">
      <colorScale>
        <cfvo type="num" val="0"/>
        <cfvo type="num" val="20"/>
        <cfvo type="num" val="35"/>
        <color rgb="FF00B050"/>
        <color rgb="FFFFFF00"/>
        <color theme="9" tint="0.399914548173467"/>
      </colorScale>
    </cfRule>
  </conditionalFormatting>
  <conditionalFormatting sqref="L77:L78">
    <cfRule type="colorScale" priority="839">
      <colorScale>
        <cfvo type="num" val="0"/>
        <cfvo type="num" val="20"/>
        <cfvo type="num" val="35"/>
        <color rgb="FF00B050"/>
        <color rgb="FFFFFF00"/>
        <color theme="9" tint="0.399914548173467"/>
      </colorScale>
    </cfRule>
  </conditionalFormatting>
  <conditionalFormatting sqref="N5:N92">
    <cfRule type="cellIs" dxfId="0" priority="781" operator="lessThan">
      <formula>200</formula>
    </cfRule>
  </conditionalFormatting>
  <conditionalFormatting sqref="P5:P92">
    <cfRule type="colorScale" priority="811">
      <colorScale>
        <cfvo type="num" val="0"/>
        <cfvo type="num" val="10"/>
        <cfvo type="num" val="100"/>
        <color rgb="FF00B050"/>
        <color rgb="FFFFFF00"/>
        <color theme="9" tint="0.399884029663991"/>
      </colorScale>
    </cfRule>
  </conditionalFormatting>
  <conditionalFormatting sqref="S5:S92">
    <cfRule type="cellIs" dxfId="0" priority="810" operator="lessThan">
      <formula>200</formula>
    </cfRule>
  </conditionalFormatting>
  <conditionalFormatting sqref="V5:V92">
    <cfRule type="colorScale" priority="958">
      <colorScale>
        <cfvo type="num" val="0"/>
        <cfvo type="num" val="10"/>
        <cfvo type="num" val="100"/>
        <color rgb="FF00B050"/>
        <color rgb="FFFFFF00"/>
        <color theme="9" tint="0.399884029663991"/>
      </colorScale>
    </cfRule>
  </conditionalFormatting>
  <conditionalFormatting sqref="Y5:Y92">
    <cfRule type="cellIs" dxfId="0" priority="955" operator="lessThan">
      <formula>200</formula>
    </cfRule>
  </conditionalFormatting>
  <conditionalFormatting sqref="AB5:AB92">
    <cfRule type="colorScale" priority="809">
      <colorScale>
        <cfvo type="num" val="0"/>
        <cfvo type="num" val="10"/>
        <cfvo type="num" val="100"/>
        <color rgb="FF00B050"/>
        <color rgb="FFFFFF00"/>
        <color theme="9" tint="0.399884029663991"/>
      </colorScale>
    </cfRule>
  </conditionalFormatting>
  <conditionalFormatting sqref="AE5:AE92">
    <cfRule type="cellIs" dxfId="0" priority="808" operator="lessThan">
      <formula>200</formula>
    </cfRule>
  </conditionalFormatting>
  <conditionalFormatting sqref="AH5:AH92">
    <cfRule type="colorScale" priority="682">
      <colorScale>
        <cfvo type="num" val="0"/>
        <cfvo type="num" val="10"/>
        <cfvo type="num" val="100"/>
        <color rgb="FF00B050"/>
        <color rgb="FFFFFF00"/>
        <color theme="9" tint="0.399884029663991"/>
      </colorScale>
    </cfRule>
  </conditionalFormatting>
  <conditionalFormatting sqref="AK5:AK92">
    <cfRule type="cellIs" dxfId="0" priority="795" operator="lessThan">
      <formula>200</formula>
    </cfRule>
  </conditionalFormatting>
  <conditionalFormatting sqref="AN5:AN92">
    <cfRule type="colorScale" priority="4">
      <colorScale>
        <cfvo type="num" val="0"/>
        <cfvo type="num" val="10"/>
        <cfvo type="num" val="100"/>
        <color rgb="FF00B050"/>
        <color rgb="FFFFFF00"/>
        <color theme="9" tint="0.399884029663991"/>
      </colorScale>
    </cfRule>
  </conditionalFormatting>
  <conditionalFormatting sqref="AQ5:AQ92">
    <cfRule type="cellIs" dxfId="0" priority="3" operator="lessThan">
      <formula>200</formula>
    </cfRule>
  </conditionalFormatting>
  <conditionalFormatting sqref="AT5:AT92">
    <cfRule type="colorScale" priority="792">
      <colorScale>
        <cfvo type="num" val="0"/>
        <cfvo type="num" val="10"/>
        <cfvo type="num" val="100"/>
        <color rgb="FF00B050"/>
        <color rgb="FFFFFF00"/>
        <color theme="9" tint="0.399884029663991"/>
      </colorScale>
    </cfRule>
  </conditionalFormatting>
  <conditionalFormatting sqref="AW5:AW92">
    <cfRule type="cellIs" dxfId="0" priority="678" operator="lessThan">
      <formula>200</formula>
    </cfRule>
  </conditionalFormatting>
  <conditionalFormatting sqref="AZ5:AZ92">
    <cfRule type="colorScale" priority="790">
      <colorScale>
        <cfvo type="num" val="0"/>
        <cfvo type="num" val="10"/>
        <cfvo type="num" val="100"/>
        <color rgb="FF00B050"/>
        <color rgb="FFFFFF00"/>
        <color theme="9" tint="0.399884029663991"/>
      </colorScale>
    </cfRule>
  </conditionalFormatting>
  <conditionalFormatting sqref="BC5:BC92">
    <cfRule type="cellIs" dxfId="0" priority="677" operator="lessThan">
      <formula>200</formula>
    </cfRule>
  </conditionalFormatting>
  <conditionalFormatting sqref="BD5:BD92">
    <cfRule type="cellIs" dxfId="0" priority="789" operator="lessThan">
      <formula>200</formula>
    </cfRule>
  </conditionalFormatting>
  <conditionalFormatting sqref="BF5:BF92">
    <cfRule type="colorScale" priority="788">
      <colorScale>
        <cfvo type="num" val="0"/>
        <cfvo type="num" val="10"/>
        <cfvo type="num" val="100"/>
        <color rgb="FF00B050"/>
        <color rgb="FFFFFF00"/>
        <color theme="9" tint="0.399884029663991"/>
      </colorScale>
    </cfRule>
  </conditionalFormatting>
  <conditionalFormatting sqref="BI5:BI92">
    <cfRule type="cellIs" dxfId="0" priority="787" operator="lessThan">
      <formula>200</formula>
    </cfRule>
  </conditionalFormatting>
  <conditionalFormatting sqref="BJ5:BJ92">
    <cfRule type="cellIs" dxfId="0" priority="786" operator="lessThan">
      <formula>200</formula>
    </cfRule>
  </conditionalFormatting>
  <conditionalFormatting sqref="BL5:BL92">
    <cfRule type="colorScale" priority="838">
      <colorScale>
        <cfvo type="num" val="0"/>
        <cfvo type="num" val="10"/>
        <cfvo type="num" val="100"/>
        <color rgb="FF00B050"/>
        <color rgb="FFFFFF00"/>
        <color theme="9" tint="0.399884029663991"/>
      </colorScale>
    </cfRule>
  </conditionalFormatting>
  <conditionalFormatting sqref="BO5:BO92">
    <cfRule type="cellIs" dxfId="0" priority="837" operator="lessThan">
      <formula>200</formula>
    </cfRule>
  </conditionalFormatting>
  <conditionalFormatting sqref="BP5:BP92">
    <cfRule type="cellIs" dxfId="0" priority="785" operator="lessThan">
      <formula>200</formula>
    </cfRule>
  </conditionalFormatting>
  <conditionalFormatting sqref="BR5:BR92">
    <cfRule type="colorScale" priority="836">
      <colorScale>
        <cfvo type="num" val="0"/>
        <cfvo type="num" val="10"/>
        <cfvo type="num" val="100"/>
        <color rgb="FF00B050"/>
        <color rgb="FFFFFF00"/>
        <color theme="9" tint="0.399884029663991"/>
      </colorScale>
    </cfRule>
  </conditionalFormatting>
  <conditionalFormatting sqref="BU5:BU92">
    <cfRule type="cellIs" dxfId="0" priority="835" operator="lessThan">
      <formula>200</formula>
    </cfRule>
  </conditionalFormatting>
  <conditionalFormatting sqref="BV5:BV92">
    <cfRule type="cellIs" dxfId="0" priority="784" operator="lessThan">
      <formula>200</formula>
    </cfRule>
  </conditionalFormatting>
  <conditionalFormatting sqref="BX5:BX92">
    <cfRule type="colorScale" priority="834">
      <colorScale>
        <cfvo type="num" val="0"/>
        <cfvo type="num" val="10"/>
        <cfvo type="num" val="100"/>
        <color rgb="FF00B050"/>
        <color rgb="FFFFFF00"/>
        <color theme="9" tint="0.399884029663991"/>
      </colorScale>
    </cfRule>
  </conditionalFormatting>
  <conditionalFormatting sqref="CD5:CD92">
    <cfRule type="colorScale" priority="832">
      <colorScale>
        <cfvo type="num" val="0"/>
        <cfvo type="num" val="10"/>
        <cfvo type="num" val="100"/>
        <color rgb="FF00B050"/>
        <color rgb="FFFFFF00"/>
        <color theme="9" tint="0.399884029663991"/>
      </colorScale>
    </cfRule>
  </conditionalFormatting>
  <conditionalFormatting sqref="CJ5:CJ92">
    <cfRule type="colorScale" priority="831">
      <colorScale>
        <cfvo type="num" val="0"/>
        <cfvo type="num" val="10"/>
        <cfvo type="num" val="100"/>
        <color rgb="FF00B050"/>
        <color rgb="FFFFFF00"/>
        <color theme="9" tint="0.399884029663991"/>
      </colorScale>
    </cfRule>
  </conditionalFormatting>
  <conditionalFormatting sqref="CP5:CP92">
    <cfRule type="colorScale" priority="866">
      <colorScale>
        <cfvo type="num" val="0"/>
        <cfvo type="num" val="10"/>
        <cfvo type="num" val="100"/>
        <color rgb="FF00B050"/>
        <color rgb="FFFFFF00"/>
        <color theme="9" tint="0.399884029663991"/>
      </colorScale>
    </cfRule>
  </conditionalFormatting>
  <conditionalFormatting sqref="CS5:CS92">
    <cfRule type="cellIs" dxfId="0" priority="865" operator="lessThan">
      <formula>200</formula>
    </cfRule>
  </conditionalFormatting>
  <conditionalFormatting sqref="CT5:CT92">
    <cfRule type="cellIs" dxfId="0" priority="780" operator="lessThan">
      <formula>200</formula>
    </cfRule>
  </conditionalFormatting>
  <conditionalFormatting sqref="CV5:CV92">
    <cfRule type="colorScale" priority="864">
      <colorScale>
        <cfvo type="num" val="0"/>
        <cfvo type="num" val="10"/>
        <cfvo type="num" val="100"/>
        <color rgb="FF00B050"/>
        <color rgb="FFFFFF00"/>
        <color theme="9" tint="0.399884029663991"/>
      </colorScale>
    </cfRule>
  </conditionalFormatting>
  <conditionalFormatting sqref="CY5:CY92">
    <cfRule type="cellIs" dxfId="0" priority="863" operator="lessThan">
      <formula>200</formula>
    </cfRule>
  </conditionalFormatting>
  <conditionalFormatting sqref="CZ5:CZ92">
    <cfRule type="cellIs" dxfId="0" priority="1" operator="lessThan">
      <formula>200</formula>
    </cfRule>
  </conditionalFormatting>
  <conditionalFormatting sqref="DB5:DB92">
    <cfRule type="colorScale" priority="862">
      <colorScale>
        <cfvo type="num" val="0"/>
        <cfvo type="num" val="10"/>
        <cfvo type="num" val="100"/>
        <color rgb="FF00B050"/>
        <color rgb="FFFFFF00"/>
        <color theme="9" tint="0.399884029663991"/>
      </colorScale>
    </cfRule>
  </conditionalFormatting>
  <conditionalFormatting sqref="DH5:DH92">
    <cfRule type="colorScale" priority="860">
      <colorScale>
        <cfvo type="num" val="0"/>
        <cfvo type="num" val="10"/>
        <cfvo type="num" val="100"/>
        <color rgb="FF00B050"/>
        <color rgb="FFFFFF00"/>
        <color theme="9" tint="0.399884029663991"/>
      </colorScale>
    </cfRule>
  </conditionalFormatting>
  <conditionalFormatting sqref="DK5:DK92">
    <cfRule type="cellIs" dxfId="0" priority="2" operator="lessThan">
      <formula>200</formula>
    </cfRule>
  </conditionalFormatting>
  <conditionalFormatting sqref="DN5:DN92">
    <cfRule type="colorScale" priority="948">
      <colorScale>
        <cfvo type="num" val="0"/>
        <cfvo type="num" val="10"/>
        <cfvo type="num" val="100"/>
        <color rgb="FF00B050"/>
        <color rgb="FFFFFF00"/>
        <color theme="9" tint="0.399884029663991"/>
      </colorScale>
    </cfRule>
  </conditionalFormatting>
  <conditionalFormatting sqref="DQ5:DQ92">
    <cfRule type="cellIs" dxfId="0" priority="947" operator="lessThan">
      <formula>200</formula>
    </cfRule>
  </conditionalFormatting>
  <conditionalFormatting sqref="DT5:DT92">
    <cfRule type="colorScale" priority="946">
      <colorScale>
        <cfvo type="num" val="0"/>
        <cfvo type="num" val="10"/>
        <cfvo type="num" val="100"/>
        <color rgb="FF00B050"/>
        <color rgb="FFFFFF00"/>
        <color theme="9" tint="0.399884029663991"/>
      </colorScale>
    </cfRule>
  </conditionalFormatting>
  <conditionalFormatting sqref="DW5:DW92">
    <cfRule type="cellIs" dxfId="0" priority="945" operator="lessThan">
      <formula>200</formula>
    </cfRule>
  </conditionalFormatting>
  <conditionalFormatting sqref="DZ5:DZ92">
    <cfRule type="colorScale" priority="858">
      <colorScale>
        <cfvo type="num" val="0"/>
        <cfvo type="num" val="10"/>
        <cfvo type="num" val="100"/>
        <color rgb="FF00B050"/>
        <color rgb="FFFFFF00"/>
        <color theme="9" tint="0.399884029663991"/>
      </colorScale>
    </cfRule>
  </conditionalFormatting>
  <conditionalFormatting sqref="EC5:EC92">
    <cfRule type="cellIs" dxfId="0" priority="857" operator="lessThan">
      <formula>200</formula>
    </cfRule>
  </conditionalFormatting>
  <conditionalFormatting sqref="EF5:EF92">
    <cfRule type="colorScale" priority="800">
      <colorScale>
        <cfvo type="num" val="0"/>
        <cfvo type="num" val="10"/>
        <cfvo type="num" val="100"/>
        <color rgb="FF00B050"/>
        <color rgb="FFFFFF00"/>
        <color theme="9" tint="0.399884029663991"/>
      </colorScale>
    </cfRule>
  </conditionalFormatting>
  <conditionalFormatting sqref="EI5:EI92">
    <cfRule type="cellIs" dxfId="0" priority="799" operator="lessThan">
      <formula>200</formula>
    </cfRule>
  </conditionalFormatting>
  <conditionalFormatting sqref="EL5:EL92">
    <cfRule type="colorScale" priority="779">
      <colorScale>
        <cfvo type="num" val="0"/>
        <cfvo type="num" val="10"/>
        <cfvo type="num" val="100"/>
        <color rgb="FF00B050"/>
        <color rgb="FFFFFF00"/>
        <color theme="9" tint="0.399884029663991"/>
      </colorScale>
    </cfRule>
  </conditionalFormatting>
  <conditionalFormatting sqref="EO5:EO92">
    <cfRule type="cellIs" dxfId="0" priority="680" operator="lessThan">
      <formula>200</formula>
    </cfRule>
  </conditionalFormatting>
  <conditionalFormatting sqref="ER5:ER92">
    <cfRule type="colorScale" priority="774">
      <colorScale>
        <cfvo type="num" val="0"/>
        <cfvo type="num" val="10"/>
        <cfvo type="num" val="100"/>
        <color rgb="FF00B050"/>
        <color rgb="FFFFFF00"/>
        <color theme="9" tint="0.399884029663991"/>
      </colorScale>
    </cfRule>
  </conditionalFormatting>
  <conditionalFormatting sqref="EU5:EU92">
    <cfRule type="cellIs" dxfId="0" priority="679" operator="lessThan">
      <formula>200</formula>
    </cfRule>
  </conditionalFormatting>
  <conditionalFormatting sqref="EX5:EX92">
    <cfRule type="colorScale" priority="827">
      <colorScale>
        <cfvo type="num" val="0"/>
        <cfvo type="num" val="10"/>
        <cfvo type="num" val="100"/>
        <color rgb="FF00B050"/>
        <color rgb="FFFFFF00"/>
        <color theme="9" tint="0.399884029663991"/>
      </colorScale>
    </cfRule>
  </conditionalFormatting>
  <conditionalFormatting sqref="FA5:FA92">
    <cfRule type="cellIs" dxfId="0" priority="826" operator="lessThan">
      <formula>200</formula>
    </cfRule>
  </conditionalFormatting>
  <conditionalFormatting sqref="FD5:FD92">
    <cfRule type="colorScale" priority="825">
      <colorScale>
        <cfvo type="num" val="0"/>
        <cfvo type="num" val="10"/>
        <cfvo type="num" val="100"/>
        <color rgb="FF00B050"/>
        <color rgb="FFFFFF00"/>
        <color theme="9" tint="0.399884029663991"/>
      </colorScale>
    </cfRule>
  </conditionalFormatting>
  <conditionalFormatting sqref="FG5:FG92">
    <cfRule type="cellIs" dxfId="0" priority="687" operator="lessThan">
      <formula>200</formula>
    </cfRule>
  </conditionalFormatting>
  <conditionalFormatting sqref="FJ5:FJ92">
    <cfRule type="colorScale" priority="823">
      <colorScale>
        <cfvo type="num" val="0"/>
        <cfvo type="num" val="10"/>
        <cfvo type="num" val="100"/>
        <color rgb="FF00B050"/>
        <color rgb="FFFFFF00"/>
        <color theme="9" tint="0.399884029663991"/>
      </colorScale>
    </cfRule>
  </conditionalFormatting>
  <conditionalFormatting sqref="FM5:FM92">
    <cfRule type="cellIs" dxfId="0" priority="686" operator="lessThan">
      <formula>200</formula>
    </cfRule>
  </conditionalFormatting>
  <conditionalFormatting sqref="FP5:FP92">
    <cfRule type="colorScale" priority="685">
      <colorScale>
        <cfvo type="num" val="0"/>
        <cfvo type="num" val="10"/>
        <cfvo type="num" val="100"/>
        <color rgb="FF00B050"/>
        <color rgb="FFFFFF00"/>
        <color theme="9" tint="0.399884029663991"/>
      </colorScale>
    </cfRule>
  </conditionalFormatting>
  <conditionalFormatting sqref="FS5:FS92">
    <cfRule type="cellIs" dxfId="0" priority="676" operator="lessThan">
      <formula>200</formula>
    </cfRule>
  </conditionalFormatting>
  <conditionalFormatting sqref="FT5:FT92">
    <cfRule type="cellIs" dxfId="0" priority="951" operator="lessThan">
      <formula>200</formula>
    </cfRule>
  </conditionalFormatting>
  <conditionalFormatting sqref="FV5:FV92">
    <cfRule type="colorScale" priority="821">
      <colorScale>
        <cfvo type="num" val="0"/>
        <cfvo type="num" val="10"/>
        <cfvo type="num" val="100"/>
        <color rgb="FF00B050"/>
        <color rgb="FFFFFF00"/>
        <color theme="9" tint="0.399884029663991"/>
      </colorScale>
    </cfRule>
  </conditionalFormatting>
  <conditionalFormatting sqref="FY5:FY92">
    <cfRule type="cellIs" dxfId="0" priority="820" operator="lessThan">
      <formula>200</formula>
    </cfRule>
  </conditionalFormatting>
  <conditionalFormatting sqref="FZ5:FZ92">
    <cfRule type="cellIs" dxfId="0" priority="771" operator="lessThan">
      <formula>200</formula>
    </cfRule>
  </conditionalFormatting>
  <conditionalFormatting sqref="GB5:GB92">
    <cfRule type="colorScale" priority="122">
      <colorScale>
        <cfvo type="num" val="0"/>
        <cfvo type="num" val="10"/>
        <cfvo type="num" val="100"/>
        <color rgb="FF00B050"/>
        <color rgb="FFFFFF00"/>
        <color theme="9" tint="0.399884029663991"/>
      </colorScale>
    </cfRule>
  </conditionalFormatting>
  <conditionalFormatting sqref="GH5:GH92">
    <cfRule type="colorScale" priority="813">
      <colorScale>
        <cfvo type="num" val="0"/>
        <cfvo type="num" val="10"/>
        <cfvo type="num" val="100"/>
        <color rgb="FF00B050"/>
        <color rgb="FFFFFF00"/>
        <color theme="9" tint="0.399884029663991"/>
      </colorScale>
    </cfRule>
  </conditionalFormatting>
  <conditionalFormatting sqref="GK5:GK92">
    <cfRule type="cellIs" dxfId="0" priority="770" operator="lessThan">
      <formula>200</formula>
    </cfRule>
  </conditionalFormatting>
  <conditionalFormatting sqref="GN5:GN92">
    <cfRule type="colorScale" priority="950">
      <colorScale>
        <cfvo type="num" val="0"/>
        <cfvo type="num" val="10"/>
        <cfvo type="num" val="100"/>
        <color rgb="FF00B050"/>
        <color rgb="FFFFFF00"/>
        <color theme="9" tint="0.399884029663991"/>
      </colorScale>
    </cfRule>
  </conditionalFormatting>
  <conditionalFormatting sqref="CA5:CB92">
    <cfRule type="cellIs" dxfId="0" priority="833" operator="lessThan">
      <formula>200</formula>
    </cfRule>
  </conditionalFormatting>
  <conditionalFormatting sqref="CG5:CH92">
    <cfRule type="cellIs" dxfId="0" priority="783" operator="lessThan">
      <formula>200</formula>
    </cfRule>
  </conditionalFormatting>
  <conditionalFormatting sqref="CM5:CN92">
    <cfRule type="cellIs" dxfId="0" priority="782" operator="lessThan">
      <formula>200</formula>
    </cfRule>
  </conditionalFormatting>
  <conditionalFormatting sqref="DE5:DF92">
    <cfRule type="cellIs" dxfId="0" priority="861" operator="lessThan">
      <formula>200</formula>
    </cfRule>
  </conditionalFormatting>
  <conditionalFormatting sqref="GE5:GF92">
    <cfRule type="cellIs" dxfId="0" priority="814" operator="lessThan">
      <formula>200</formula>
    </cfRule>
  </conditionalFormatting>
  <conditionalFormatting sqref="GL5:GL35 GL37:GL91">
    <cfRule type="cellIs" dxfId="0" priority="777" operator="lessThan">
      <formula>200</formula>
    </cfRule>
  </conditionalFormatting>
  <conditionalFormatting sqref="GQ5:GR92">
    <cfRule type="cellIs" dxfId="0" priority="796" operator="lessThan">
      <formula>200</formula>
    </cfRule>
  </conditionalFormatting>
  <conditionalFormatting sqref="GS5:GT14 GS20:GT35 GS37:GT73 GS83:GT90 GS76:GT76 GS80:GT81">
    <cfRule type="cellIs" dxfId="0" priority="949" operator="lessThan">
      <formula>200</formula>
    </cfRule>
  </conditionalFormatting>
  <conditionalFormatting sqref="I12:I14 I24:I26 I33:I35 I42:I43 I73 I70:I71 I52 I55 I83:I90 I48">
    <cfRule type="cellIs" dxfId="2" priority="868" operator="lessThan">
      <formula>0.9</formula>
    </cfRule>
  </conditionalFormatting>
  <conditionalFormatting sqref="L12:L14 L24:L26 L33:L35 L42 L73 L70:L71 L52 L55 L83:L90 L48">
    <cfRule type="colorScale" priority="867">
      <colorScale>
        <cfvo type="num" val="0"/>
        <cfvo type="num" val="20"/>
        <cfvo type="num" val="35"/>
        <color rgb="FF00B050"/>
        <color rgb="FFFFFF00"/>
        <color theme="9" tint="0.399914548173467"/>
      </colorScale>
    </cfRule>
  </conditionalFormatting>
  <conditionalFormatting sqref="GS15:GT19">
    <cfRule type="cellIs" dxfId="0" priority="803" operator="lessThan">
      <formula>200</formula>
    </cfRule>
  </conditionalFormatting>
  <conditionalFormatting sqref="GS74:GT75">
    <cfRule type="cellIs" dxfId="0" priority="806" operator="lessThan">
      <formula>200</formula>
    </cfRule>
  </conditionalFormatting>
  <conditionalFormatting sqref="GS77:GT78">
    <cfRule type="cellIs" dxfId="0" priority="841" operator="lessThan">
      <formula>200</formula>
    </cfRule>
  </conditionalFormatting>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Y97"/>
  <sheetViews>
    <sheetView topLeftCell="B79" workbookViewId="0">
      <selection activeCell="F93" sqref="F93"/>
    </sheetView>
  </sheetViews>
  <sheetFormatPr defaultColWidth="9" defaultRowHeight="13.5"/>
  <cols>
    <col min="1" max="1" width="9" hidden="1" customWidth="1"/>
    <col min="3" max="3" width="15.3833333333333" hidden="1" customWidth="1"/>
    <col min="4" max="4" width="14.3833333333333" hidden="1" customWidth="1"/>
    <col min="5" max="5" width="16.5" hidden="1" customWidth="1"/>
    <col min="6" max="6" width="17.5" customWidth="1"/>
    <col min="7" max="7" width="13.7666666666667" customWidth="1"/>
    <col min="14" max="16" width="9" hidden="1" customWidth="1"/>
    <col min="17" max="17" width="10.3833333333333" hidden="1" customWidth="1"/>
    <col min="18" max="175" width="9" hidden="1" customWidth="1"/>
    <col min="176" max="222" width="9" customWidth="1"/>
    <col min="226" max="227" width="9.88333333333333"/>
    <col min="229" max="229" width="13.7666666666667" hidden="1" customWidth="1"/>
    <col min="230" max="230" width="11.5" hidden="1" customWidth="1"/>
    <col min="231" max="231" width="11.5"/>
    <col min="232" max="232" width="10.3833333333333"/>
    <col min="234" max="234" width="12.625"/>
  </cols>
  <sheetData>
    <row r="1" spans="1:228">
      <c r="A1" s="10" t="s">
        <v>61</v>
      </c>
      <c r="B1" s="10"/>
      <c r="C1" s="10"/>
      <c r="D1" s="10"/>
      <c r="E1" s="10"/>
      <c r="F1" s="10"/>
      <c r="G1" s="11"/>
      <c r="H1" s="10"/>
      <c r="I1" s="10"/>
      <c r="J1" s="10"/>
      <c r="K1" s="10"/>
      <c r="L1" s="10"/>
      <c r="M1" s="10"/>
      <c r="N1" s="10"/>
      <c r="O1" s="10"/>
      <c r="P1" s="10"/>
      <c r="Q1" s="10"/>
      <c r="R1" s="10"/>
      <c r="S1" s="10"/>
      <c r="T1" s="10"/>
      <c r="U1" s="10"/>
      <c r="V1" s="10"/>
      <c r="W1" s="28"/>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28"/>
      <c r="CF1" s="10"/>
      <c r="CG1" s="10"/>
      <c r="CH1" s="10"/>
      <c r="CI1" s="10"/>
      <c r="CJ1" s="10"/>
      <c r="CK1" s="28"/>
      <c r="CL1" s="10"/>
      <c r="CM1" s="10"/>
      <c r="CN1" s="10"/>
      <c r="CO1" s="10"/>
      <c r="CP1" s="10"/>
      <c r="CQ1" s="28"/>
      <c r="CR1" s="10"/>
      <c r="CS1" s="10"/>
      <c r="CT1" s="10"/>
      <c r="CU1" s="10"/>
      <c r="CV1" s="10"/>
      <c r="CW1" s="10"/>
      <c r="CX1" s="10"/>
      <c r="CY1" s="10"/>
      <c r="CZ1" s="10"/>
      <c r="DA1" s="10"/>
      <c r="DB1" s="10"/>
      <c r="DC1" s="10"/>
      <c r="DD1" s="10"/>
      <c r="DE1" s="10"/>
      <c r="DF1" s="10"/>
      <c r="DG1" s="10"/>
      <c r="DH1" s="10"/>
      <c r="DI1" s="10"/>
      <c r="DJ1" s="10"/>
      <c r="DK1" s="10"/>
      <c r="DL1" s="10"/>
      <c r="DM1" s="10"/>
      <c r="DN1" s="10"/>
      <c r="DO1" s="28"/>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28"/>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row>
    <row r="2" spans="1:228">
      <c r="A2" s="10"/>
      <c r="B2" s="10"/>
      <c r="C2" s="10"/>
      <c r="D2" s="10"/>
      <c r="E2" s="10"/>
      <c r="F2" s="10"/>
      <c r="G2" s="11"/>
      <c r="H2" s="10"/>
      <c r="I2" s="10"/>
      <c r="J2" s="10"/>
      <c r="K2" s="10"/>
      <c r="L2" s="10"/>
      <c r="M2" s="10"/>
      <c r="N2" s="10"/>
      <c r="O2" s="10"/>
      <c r="P2" s="10"/>
      <c r="Q2" s="10"/>
      <c r="R2" s="10"/>
      <c r="S2" s="10"/>
      <c r="T2" s="10"/>
      <c r="U2" s="10"/>
      <c r="V2" s="10"/>
      <c r="W2" s="28"/>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28"/>
      <c r="CF2" s="10"/>
      <c r="CG2" s="10"/>
      <c r="CH2" s="10"/>
      <c r="CI2" s="10"/>
      <c r="CJ2" s="10"/>
      <c r="CK2" s="28"/>
      <c r="CL2" s="10"/>
      <c r="CM2" s="10"/>
      <c r="CN2" s="10"/>
      <c r="CO2" s="10"/>
      <c r="CP2" s="10"/>
      <c r="CQ2" s="28"/>
      <c r="CR2" s="10"/>
      <c r="CS2" s="10"/>
      <c r="CT2" s="10"/>
      <c r="CU2" s="10"/>
      <c r="CV2" s="10"/>
      <c r="CW2" s="10"/>
      <c r="CX2" s="10"/>
      <c r="CY2" s="10"/>
      <c r="CZ2" s="10"/>
      <c r="DA2" s="10"/>
      <c r="DB2" s="10"/>
      <c r="DC2" s="10"/>
      <c r="DD2" s="10"/>
      <c r="DE2" s="10"/>
      <c r="DF2" s="10"/>
      <c r="DG2" s="10"/>
      <c r="DH2" s="10"/>
      <c r="DI2" s="10"/>
      <c r="DJ2" s="10"/>
      <c r="DK2" s="10"/>
      <c r="DL2" s="10"/>
      <c r="DM2" s="10"/>
      <c r="DN2" s="10"/>
      <c r="DO2" s="28"/>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28"/>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row>
    <row r="3" ht="16.5" spans="1:228">
      <c r="A3" s="12" t="s">
        <v>62</v>
      </c>
      <c r="B3" s="13" t="s">
        <v>63</v>
      </c>
      <c r="C3" s="13" t="s">
        <v>64</v>
      </c>
      <c r="D3" s="13" t="s">
        <v>366</v>
      </c>
      <c r="E3" s="13" t="s">
        <v>65</v>
      </c>
      <c r="F3" s="13" t="s">
        <v>66</v>
      </c>
      <c r="G3" s="14" t="s">
        <v>67</v>
      </c>
      <c r="H3" s="13" t="s">
        <v>68</v>
      </c>
      <c r="I3" s="13" t="s">
        <v>69</v>
      </c>
      <c r="J3" s="13" t="s">
        <v>70</v>
      </c>
      <c r="K3" s="23" t="s">
        <v>71</v>
      </c>
      <c r="L3" s="23" t="s">
        <v>72</v>
      </c>
      <c r="M3" s="24" t="s">
        <v>73</v>
      </c>
      <c r="N3" s="25" t="s">
        <v>74</v>
      </c>
      <c r="O3" s="25"/>
      <c r="P3" s="25"/>
      <c r="Q3" s="25"/>
      <c r="R3" s="25"/>
      <c r="S3" s="29"/>
      <c r="T3" s="12" t="s">
        <v>75</v>
      </c>
      <c r="U3" s="12"/>
      <c r="V3" s="12"/>
      <c r="W3" s="12"/>
      <c r="X3" s="12"/>
      <c r="Y3" s="12"/>
      <c r="Z3" s="31" t="s">
        <v>76</v>
      </c>
      <c r="AA3" s="25"/>
      <c r="AB3" s="25"/>
      <c r="AC3" s="25"/>
      <c r="AD3" s="25"/>
      <c r="AE3" s="29"/>
      <c r="AF3" s="12" t="s">
        <v>77</v>
      </c>
      <c r="AG3" s="12"/>
      <c r="AH3" s="12"/>
      <c r="AI3" s="12"/>
      <c r="AJ3" s="12"/>
      <c r="AK3" s="12"/>
      <c r="AL3" s="12" t="s">
        <v>78</v>
      </c>
      <c r="AM3" s="12"/>
      <c r="AN3" s="13"/>
      <c r="AO3" s="13"/>
      <c r="AP3" s="13"/>
      <c r="AQ3" s="13"/>
      <c r="AR3" s="13" t="s">
        <v>79</v>
      </c>
      <c r="AS3" s="13"/>
      <c r="AT3" s="13"/>
      <c r="AU3" s="13"/>
      <c r="AV3" s="13"/>
      <c r="AW3" s="13"/>
      <c r="AX3" s="13" t="s">
        <v>80</v>
      </c>
      <c r="AY3" s="13"/>
      <c r="AZ3" s="13"/>
      <c r="BA3" s="13"/>
      <c r="BB3" s="13"/>
      <c r="BC3" s="13"/>
      <c r="BD3" s="13" t="s">
        <v>81</v>
      </c>
      <c r="BE3" s="13"/>
      <c r="BF3" s="13"/>
      <c r="BG3" s="13"/>
      <c r="BH3" s="13"/>
      <c r="BI3" s="13"/>
      <c r="BJ3" s="13" t="s">
        <v>82</v>
      </c>
      <c r="BK3" s="13"/>
      <c r="BL3" s="13"/>
      <c r="BM3" s="13"/>
      <c r="BN3" s="13"/>
      <c r="BO3" s="13"/>
      <c r="BP3" s="13" t="s">
        <v>83</v>
      </c>
      <c r="BQ3" s="13"/>
      <c r="BR3" s="13"/>
      <c r="BS3" s="13"/>
      <c r="BT3" s="13"/>
      <c r="BU3" s="13"/>
      <c r="BV3" s="13" t="s">
        <v>84</v>
      </c>
      <c r="BW3" s="13"/>
      <c r="BX3" s="13"/>
      <c r="BY3" s="13"/>
      <c r="BZ3" s="13"/>
      <c r="CA3" s="13"/>
      <c r="CB3" s="13" t="s">
        <v>85</v>
      </c>
      <c r="CC3" s="13"/>
      <c r="CD3" s="13"/>
      <c r="CE3" s="13"/>
      <c r="CF3" s="13"/>
      <c r="CG3" s="13"/>
      <c r="CH3" s="13" t="s">
        <v>86</v>
      </c>
      <c r="CI3" s="13"/>
      <c r="CJ3" s="13"/>
      <c r="CK3" s="13"/>
      <c r="CL3" s="13"/>
      <c r="CM3" s="13"/>
      <c r="CN3" s="13" t="s">
        <v>87</v>
      </c>
      <c r="CO3" s="13"/>
      <c r="CP3" s="13"/>
      <c r="CQ3" s="13"/>
      <c r="CR3" s="13"/>
      <c r="CS3" s="13"/>
      <c r="CT3" s="13" t="s">
        <v>88</v>
      </c>
      <c r="CU3" s="13"/>
      <c r="CV3" s="13"/>
      <c r="CW3" s="13"/>
      <c r="CX3" s="13"/>
      <c r="CY3" s="13"/>
      <c r="CZ3" s="13" t="s">
        <v>89</v>
      </c>
      <c r="DA3" s="13"/>
      <c r="DB3" s="13"/>
      <c r="DC3" s="13"/>
      <c r="DD3" s="13"/>
      <c r="DE3" s="13"/>
      <c r="DF3" s="13"/>
      <c r="DG3" s="13"/>
      <c r="DH3" s="13" t="s">
        <v>90</v>
      </c>
      <c r="DI3" s="12"/>
      <c r="DJ3" s="13"/>
      <c r="DK3" s="13"/>
      <c r="DL3" s="13"/>
      <c r="DM3" s="13"/>
      <c r="DN3" s="13" t="s">
        <v>91</v>
      </c>
      <c r="DO3" s="30"/>
      <c r="DP3" s="13"/>
      <c r="DQ3" s="13"/>
      <c r="DR3" s="13"/>
      <c r="DS3" s="13"/>
      <c r="DT3" s="13" t="s">
        <v>92</v>
      </c>
      <c r="DU3" s="12"/>
      <c r="DV3" s="13"/>
      <c r="DW3" s="13"/>
      <c r="DX3" s="13"/>
      <c r="DY3" s="13"/>
      <c r="DZ3" s="13" t="s">
        <v>93</v>
      </c>
      <c r="EA3" s="12"/>
      <c r="EB3" s="13"/>
      <c r="EC3" s="13"/>
      <c r="ED3" s="13"/>
      <c r="EE3" s="13"/>
      <c r="EF3" s="13" t="s">
        <v>94</v>
      </c>
      <c r="EG3" s="12"/>
      <c r="EH3" s="13"/>
      <c r="EI3" s="13"/>
      <c r="EJ3" s="13"/>
      <c r="EK3" s="13"/>
      <c r="EL3" s="13" t="s">
        <v>95</v>
      </c>
      <c r="EM3" s="12"/>
      <c r="EN3" s="13"/>
      <c r="EO3" s="13"/>
      <c r="EP3" s="37" t="s">
        <v>96</v>
      </c>
      <c r="EQ3" s="38"/>
      <c r="ER3" s="38"/>
      <c r="ES3" s="38"/>
      <c r="ET3" s="38"/>
      <c r="EU3" s="39"/>
      <c r="EV3" s="38" t="s">
        <v>97</v>
      </c>
      <c r="EW3" s="38"/>
      <c r="EX3" s="38"/>
      <c r="EY3" s="38"/>
      <c r="EZ3" s="38"/>
      <c r="FA3" s="39"/>
      <c r="FB3" s="38" t="s">
        <v>98</v>
      </c>
      <c r="FC3" s="38"/>
      <c r="FD3" s="38"/>
      <c r="FE3" s="38"/>
      <c r="FF3" s="38"/>
      <c r="FG3" s="39"/>
      <c r="FH3" s="38" t="s">
        <v>99</v>
      </c>
      <c r="FI3" s="38"/>
      <c r="FJ3" s="38"/>
      <c r="FK3" s="38"/>
      <c r="FL3" s="38"/>
      <c r="FM3" s="39"/>
      <c r="FN3" s="38" t="s">
        <v>100</v>
      </c>
      <c r="FO3" s="38"/>
      <c r="FP3" s="38"/>
      <c r="FQ3" s="38"/>
      <c r="FR3" s="38"/>
      <c r="FS3" s="39"/>
      <c r="FT3" s="38" t="s">
        <v>101</v>
      </c>
      <c r="FU3" s="38"/>
      <c r="FV3" s="38"/>
      <c r="FW3" s="38"/>
      <c r="FX3" s="38"/>
      <c r="FY3" s="39"/>
      <c r="FZ3" s="38" t="s">
        <v>102</v>
      </c>
      <c r="GA3" s="38"/>
      <c r="GB3" s="38"/>
      <c r="GC3" s="38"/>
      <c r="GD3" s="38"/>
      <c r="GE3" s="39"/>
      <c r="GF3" s="37" t="s">
        <v>103</v>
      </c>
      <c r="GG3" s="38"/>
      <c r="GH3" s="38"/>
      <c r="GI3" s="38"/>
      <c r="GJ3" s="38"/>
      <c r="GK3" s="39"/>
      <c r="GL3" s="37" t="s">
        <v>104</v>
      </c>
      <c r="GM3" s="38"/>
      <c r="GN3" s="38"/>
      <c r="GO3" s="38"/>
      <c r="GP3" s="38"/>
      <c r="GQ3" s="39"/>
      <c r="GR3" s="39"/>
      <c r="GS3" s="13" t="s">
        <v>105</v>
      </c>
      <c r="GT3" s="13"/>
      <c r="GU3" s="13" t="s">
        <v>106</v>
      </c>
      <c r="GV3" s="13"/>
      <c r="GW3" s="13" t="s">
        <v>31</v>
      </c>
      <c r="GX3" s="13"/>
      <c r="GY3" s="13" t="s">
        <v>107</v>
      </c>
      <c r="GZ3" s="13"/>
      <c r="HA3" s="12" t="s">
        <v>108</v>
      </c>
      <c r="HB3" s="12"/>
      <c r="HC3" s="12" t="s">
        <v>109</v>
      </c>
      <c r="HD3" s="12"/>
      <c r="HE3" s="12" t="s">
        <v>110</v>
      </c>
      <c r="HF3" s="12"/>
      <c r="HG3" s="12" t="s">
        <v>111</v>
      </c>
      <c r="HH3" s="12"/>
      <c r="HI3" s="12" t="s">
        <v>112</v>
      </c>
      <c r="HJ3" s="12"/>
      <c r="HK3" s="12" t="s">
        <v>113</v>
      </c>
      <c r="HL3" s="12"/>
      <c r="HM3" s="12" t="s">
        <v>114</v>
      </c>
      <c r="HN3" s="12"/>
      <c r="HO3" s="12" t="s">
        <v>115</v>
      </c>
      <c r="HP3" s="12"/>
      <c r="HQ3" s="12" t="s">
        <v>116</v>
      </c>
      <c r="HR3" s="12"/>
      <c r="HS3" s="13" t="s">
        <v>117</v>
      </c>
      <c r="HT3" s="13" t="s">
        <v>118</v>
      </c>
    </row>
    <row r="4" ht="16.5" spans="1:228">
      <c r="A4" s="12"/>
      <c r="B4" s="13"/>
      <c r="C4" s="13"/>
      <c r="D4" s="13"/>
      <c r="E4" s="13"/>
      <c r="F4" s="13"/>
      <c r="G4" s="15"/>
      <c r="H4" s="13"/>
      <c r="I4" s="13"/>
      <c r="J4" s="13"/>
      <c r="K4" s="23"/>
      <c r="L4" s="23"/>
      <c r="M4" s="24"/>
      <c r="N4" s="24" t="s">
        <v>119</v>
      </c>
      <c r="O4" s="24" t="s">
        <v>120</v>
      </c>
      <c r="P4" s="12" t="s">
        <v>121</v>
      </c>
      <c r="Q4" s="12" t="s">
        <v>28</v>
      </c>
      <c r="R4" s="13" t="s">
        <v>122</v>
      </c>
      <c r="S4" s="13" t="s">
        <v>367</v>
      </c>
      <c r="T4" s="13" t="s">
        <v>119</v>
      </c>
      <c r="U4" s="13" t="s">
        <v>120</v>
      </c>
      <c r="V4" s="12" t="s">
        <v>121</v>
      </c>
      <c r="W4" s="30" t="s">
        <v>28</v>
      </c>
      <c r="X4" s="13" t="s">
        <v>122</v>
      </c>
      <c r="Y4" s="13" t="s">
        <v>367</v>
      </c>
      <c r="Z4" s="13" t="s">
        <v>119</v>
      </c>
      <c r="AA4" s="13" t="s">
        <v>120</v>
      </c>
      <c r="AB4" s="12" t="s">
        <v>121</v>
      </c>
      <c r="AC4" s="12" t="s">
        <v>28</v>
      </c>
      <c r="AD4" s="13" t="s">
        <v>122</v>
      </c>
      <c r="AE4" s="13" t="s">
        <v>367</v>
      </c>
      <c r="AF4" s="13" t="s">
        <v>119</v>
      </c>
      <c r="AG4" s="13" t="s">
        <v>120</v>
      </c>
      <c r="AH4" s="12" t="s">
        <v>121</v>
      </c>
      <c r="AI4" s="12" t="s">
        <v>28</v>
      </c>
      <c r="AJ4" s="13" t="s">
        <v>122</v>
      </c>
      <c r="AK4" s="13" t="s">
        <v>367</v>
      </c>
      <c r="AL4" s="13" t="s">
        <v>119</v>
      </c>
      <c r="AM4" s="13" t="s">
        <v>120</v>
      </c>
      <c r="AN4" s="13" t="s">
        <v>121</v>
      </c>
      <c r="AO4" s="12" t="s">
        <v>28</v>
      </c>
      <c r="AP4" s="13" t="s">
        <v>122</v>
      </c>
      <c r="AQ4" s="13" t="s">
        <v>367</v>
      </c>
      <c r="AR4" s="13" t="s">
        <v>119</v>
      </c>
      <c r="AS4" s="13" t="s">
        <v>120</v>
      </c>
      <c r="AT4" s="13" t="s">
        <v>121</v>
      </c>
      <c r="AU4" s="12" t="s">
        <v>28</v>
      </c>
      <c r="AV4" s="13" t="s">
        <v>122</v>
      </c>
      <c r="AW4" s="13" t="s">
        <v>367</v>
      </c>
      <c r="AX4" s="13" t="s">
        <v>119</v>
      </c>
      <c r="AY4" s="13" t="s">
        <v>120</v>
      </c>
      <c r="AZ4" s="13" t="s">
        <v>121</v>
      </c>
      <c r="BA4" s="12" t="s">
        <v>28</v>
      </c>
      <c r="BB4" s="13" t="s">
        <v>122</v>
      </c>
      <c r="BC4" s="13" t="s">
        <v>367</v>
      </c>
      <c r="BD4" s="13" t="s">
        <v>119</v>
      </c>
      <c r="BE4" s="13" t="s">
        <v>120</v>
      </c>
      <c r="BF4" s="13" t="s">
        <v>121</v>
      </c>
      <c r="BG4" s="12" t="s">
        <v>28</v>
      </c>
      <c r="BH4" s="13" t="s">
        <v>122</v>
      </c>
      <c r="BI4" s="13" t="s">
        <v>367</v>
      </c>
      <c r="BJ4" s="13" t="s">
        <v>119</v>
      </c>
      <c r="BK4" s="13" t="s">
        <v>120</v>
      </c>
      <c r="BL4" s="13" t="s">
        <v>121</v>
      </c>
      <c r="BM4" s="12" t="s">
        <v>28</v>
      </c>
      <c r="BN4" s="13" t="s">
        <v>122</v>
      </c>
      <c r="BO4" s="13" t="s">
        <v>367</v>
      </c>
      <c r="BP4" s="13" t="s">
        <v>119</v>
      </c>
      <c r="BQ4" s="13" t="s">
        <v>120</v>
      </c>
      <c r="BR4" s="13" t="s">
        <v>121</v>
      </c>
      <c r="BS4" s="30" t="s">
        <v>28</v>
      </c>
      <c r="BT4" s="13" t="s">
        <v>122</v>
      </c>
      <c r="BU4" s="13" t="s">
        <v>367</v>
      </c>
      <c r="BV4" s="13" t="s">
        <v>119</v>
      </c>
      <c r="BW4" s="13" t="s">
        <v>120</v>
      </c>
      <c r="BX4" s="13" t="s">
        <v>121</v>
      </c>
      <c r="BY4" s="12" t="s">
        <v>28</v>
      </c>
      <c r="BZ4" s="13" t="s">
        <v>122</v>
      </c>
      <c r="CA4" s="13" t="s">
        <v>367</v>
      </c>
      <c r="CB4" s="13" t="s">
        <v>119</v>
      </c>
      <c r="CC4" s="13" t="s">
        <v>120</v>
      </c>
      <c r="CD4" s="13" t="s">
        <v>121</v>
      </c>
      <c r="CE4" s="30" t="s">
        <v>28</v>
      </c>
      <c r="CF4" s="13" t="s">
        <v>122</v>
      </c>
      <c r="CG4" s="13" t="s">
        <v>367</v>
      </c>
      <c r="CH4" s="13" t="s">
        <v>119</v>
      </c>
      <c r="CI4" s="13" t="s">
        <v>120</v>
      </c>
      <c r="CJ4" s="13" t="s">
        <v>121</v>
      </c>
      <c r="CK4" s="30" t="s">
        <v>28</v>
      </c>
      <c r="CL4" s="13" t="s">
        <v>122</v>
      </c>
      <c r="CM4" s="13" t="s">
        <v>367</v>
      </c>
      <c r="CN4" s="13" t="s">
        <v>119</v>
      </c>
      <c r="CO4" s="13" t="s">
        <v>120</v>
      </c>
      <c r="CP4" s="13" t="s">
        <v>121</v>
      </c>
      <c r="CQ4" s="30" t="s">
        <v>28</v>
      </c>
      <c r="CR4" s="13" t="s">
        <v>122</v>
      </c>
      <c r="CS4" s="13" t="s">
        <v>367</v>
      </c>
      <c r="CT4" s="13" t="s">
        <v>119</v>
      </c>
      <c r="CU4" s="13" t="s">
        <v>120</v>
      </c>
      <c r="CV4" s="13" t="s">
        <v>121</v>
      </c>
      <c r="CW4" s="12" t="s">
        <v>28</v>
      </c>
      <c r="CX4" s="13" t="s">
        <v>122</v>
      </c>
      <c r="CY4" s="13" t="s">
        <v>367</v>
      </c>
      <c r="CZ4" s="13" t="s">
        <v>119</v>
      </c>
      <c r="DA4" s="13" t="s">
        <v>120</v>
      </c>
      <c r="DB4" s="13" t="s">
        <v>121</v>
      </c>
      <c r="DC4" s="12" t="s">
        <v>28</v>
      </c>
      <c r="DD4" s="13" t="s">
        <v>122</v>
      </c>
      <c r="DE4" s="13" t="s">
        <v>367</v>
      </c>
      <c r="DF4" s="13" t="s">
        <v>119</v>
      </c>
      <c r="DG4" s="13" t="s">
        <v>120</v>
      </c>
      <c r="DH4" s="13" t="s">
        <v>121</v>
      </c>
      <c r="DI4" s="12" t="s">
        <v>28</v>
      </c>
      <c r="DJ4" s="13" t="s">
        <v>122</v>
      </c>
      <c r="DK4" s="13" t="s">
        <v>367</v>
      </c>
      <c r="DL4" s="13" t="s">
        <v>119</v>
      </c>
      <c r="DM4" s="13" t="s">
        <v>120</v>
      </c>
      <c r="DN4" s="13" t="s">
        <v>121</v>
      </c>
      <c r="DO4" s="30" t="s">
        <v>28</v>
      </c>
      <c r="DP4" s="13" t="s">
        <v>122</v>
      </c>
      <c r="DQ4" s="13" t="s">
        <v>367</v>
      </c>
      <c r="DR4" s="13" t="s">
        <v>119</v>
      </c>
      <c r="DS4" s="13" t="s">
        <v>120</v>
      </c>
      <c r="DT4" s="13" t="s">
        <v>121</v>
      </c>
      <c r="DU4" s="12" t="s">
        <v>28</v>
      </c>
      <c r="DV4" s="13" t="s">
        <v>122</v>
      </c>
      <c r="DW4" s="13" t="s">
        <v>367</v>
      </c>
      <c r="DX4" s="13" t="s">
        <v>119</v>
      </c>
      <c r="DY4" s="13" t="s">
        <v>120</v>
      </c>
      <c r="DZ4" s="13" t="s">
        <v>121</v>
      </c>
      <c r="EA4" s="12" t="s">
        <v>28</v>
      </c>
      <c r="EB4" s="13" t="s">
        <v>122</v>
      </c>
      <c r="EC4" s="13" t="s">
        <v>367</v>
      </c>
      <c r="ED4" s="13" t="s">
        <v>119</v>
      </c>
      <c r="EE4" s="13" t="s">
        <v>120</v>
      </c>
      <c r="EF4" s="13" t="s">
        <v>121</v>
      </c>
      <c r="EG4" s="12" t="s">
        <v>28</v>
      </c>
      <c r="EH4" s="13" t="s">
        <v>122</v>
      </c>
      <c r="EI4" s="13" t="s">
        <v>367</v>
      </c>
      <c r="EJ4" s="13" t="s">
        <v>119</v>
      </c>
      <c r="EK4" s="13" t="s">
        <v>120</v>
      </c>
      <c r="EL4" s="13" t="s">
        <v>121</v>
      </c>
      <c r="EM4" s="12" t="s">
        <v>28</v>
      </c>
      <c r="EN4" s="13" t="s">
        <v>122</v>
      </c>
      <c r="EO4" s="13" t="s">
        <v>367</v>
      </c>
      <c r="EP4" s="13" t="s">
        <v>119</v>
      </c>
      <c r="EQ4" s="13" t="s">
        <v>120</v>
      </c>
      <c r="ER4" s="13" t="s">
        <v>121</v>
      </c>
      <c r="ES4" s="12" t="s">
        <v>28</v>
      </c>
      <c r="ET4" s="13" t="s">
        <v>122</v>
      </c>
      <c r="EU4" s="13" t="s">
        <v>367</v>
      </c>
      <c r="EV4" s="13" t="s">
        <v>119</v>
      </c>
      <c r="EW4" s="13" t="s">
        <v>120</v>
      </c>
      <c r="EX4" s="13" t="s">
        <v>121</v>
      </c>
      <c r="EY4" s="12" t="s">
        <v>28</v>
      </c>
      <c r="EZ4" s="13" t="s">
        <v>122</v>
      </c>
      <c r="FA4" s="13" t="s">
        <v>367</v>
      </c>
      <c r="FB4" s="13" t="s">
        <v>119</v>
      </c>
      <c r="FC4" s="13" t="s">
        <v>120</v>
      </c>
      <c r="FD4" s="13" t="s">
        <v>121</v>
      </c>
      <c r="FE4" s="12" t="s">
        <v>28</v>
      </c>
      <c r="FF4" s="13" t="s">
        <v>122</v>
      </c>
      <c r="FG4" s="13" t="s">
        <v>367</v>
      </c>
      <c r="FH4" s="13" t="s">
        <v>119</v>
      </c>
      <c r="FI4" s="13" t="s">
        <v>120</v>
      </c>
      <c r="FJ4" s="13" t="s">
        <v>121</v>
      </c>
      <c r="FK4" s="13" t="s">
        <v>28</v>
      </c>
      <c r="FL4" s="13" t="s">
        <v>122</v>
      </c>
      <c r="FM4" s="13" t="s">
        <v>367</v>
      </c>
      <c r="FN4" s="13" t="s">
        <v>119</v>
      </c>
      <c r="FO4" s="13" t="s">
        <v>120</v>
      </c>
      <c r="FP4" s="13" t="s">
        <v>121</v>
      </c>
      <c r="FQ4" s="12" t="s">
        <v>28</v>
      </c>
      <c r="FR4" s="13" t="s">
        <v>122</v>
      </c>
      <c r="FS4" s="13" t="s">
        <v>367</v>
      </c>
      <c r="FT4" s="13" t="s">
        <v>119</v>
      </c>
      <c r="FU4" s="13" t="s">
        <v>120</v>
      </c>
      <c r="FV4" s="13" t="s">
        <v>121</v>
      </c>
      <c r="FW4" s="30" t="s">
        <v>28</v>
      </c>
      <c r="FX4" s="13" t="s">
        <v>122</v>
      </c>
      <c r="FY4" s="13" t="s">
        <v>367</v>
      </c>
      <c r="FZ4" s="13" t="s">
        <v>119</v>
      </c>
      <c r="GA4" s="13" t="s">
        <v>120</v>
      </c>
      <c r="GB4" s="13" t="s">
        <v>121</v>
      </c>
      <c r="GC4" s="12" t="s">
        <v>28</v>
      </c>
      <c r="GD4" s="13" t="s">
        <v>122</v>
      </c>
      <c r="GE4" s="13" t="s">
        <v>367</v>
      </c>
      <c r="GF4" s="13" t="s">
        <v>119</v>
      </c>
      <c r="GG4" s="13" t="s">
        <v>120</v>
      </c>
      <c r="GH4" s="13" t="s">
        <v>121</v>
      </c>
      <c r="GI4" s="12" t="s">
        <v>28</v>
      </c>
      <c r="GJ4" s="13" t="s">
        <v>122</v>
      </c>
      <c r="GK4" s="13" t="s">
        <v>367</v>
      </c>
      <c r="GL4" s="13" t="s">
        <v>119</v>
      </c>
      <c r="GM4" s="13" t="s">
        <v>120</v>
      </c>
      <c r="GN4" s="13" t="s">
        <v>121</v>
      </c>
      <c r="GO4" s="13" t="s">
        <v>28</v>
      </c>
      <c r="GP4" s="13" t="s">
        <v>122</v>
      </c>
      <c r="GQ4" s="13" t="s">
        <v>367</v>
      </c>
      <c r="GR4" s="13"/>
      <c r="GS4" s="13" t="s">
        <v>121</v>
      </c>
      <c r="GT4" s="13" t="s">
        <v>28</v>
      </c>
      <c r="GU4" s="13" t="s">
        <v>121</v>
      </c>
      <c r="GV4" s="13" t="s">
        <v>28</v>
      </c>
      <c r="GW4" s="13" t="s">
        <v>121</v>
      </c>
      <c r="GX4" s="13" t="s">
        <v>28</v>
      </c>
      <c r="GY4" s="12" t="s">
        <v>121</v>
      </c>
      <c r="GZ4" s="30" t="s">
        <v>28</v>
      </c>
      <c r="HA4" s="12" t="s">
        <v>121</v>
      </c>
      <c r="HB4" s="30" t="s">
        <v>28</v>
      </c>
      <c r="HC4" s="12" t="s">
        <v>121</v>
      </c>
      <c r="HD4" s="12" t="s">
        <v>28</v>
      </c>
      <c r="HE4" s="12" t="s">
        <v>121</v>
      </c>
      <c r="HF4" s="12" t="s">
        <v>28</v>
      </c>
      <c r="HG4" s="12" t="s">
        <v>121</v>
      </c>
      <c r="HH4" s="12" t="s">
        <v>28</v>
      </c>
      <c r="HI4" s="12" t="s">
        <v>121</v>
      </c>
      <c r="HJ4" s="12" t="s">
        <v>28</v>
      </c>
      <c r="HK4" s="12" t="s">
        <v>121</v>
      </c>
      <c r="HL4" s="12" t="s">
        <v>28</v>
      </c>
      <c r="HM4" s="12" t="s">
        <v>121</v>
      </c>
      <c r="HN4" s="12" t="s">
        <v>28</v>
      </c>
      <c r="HO4" s="12" t="s">
        <v>121</v>
      </c>
      <c r="HP4" s="12" t="s">
        <v>28</v>
      </c>
      <c r="HQ4" s="12" t="s">
        <v>121</v>
      </c>
      <c r="HR4" s="12" t="s">
        <v>28</v>
      </c>
      <c r="HS4" s="13"/>
      <c r="HT4" s="13"/>
    </row>
    <row r="5" ht="16.5" spans="1:228">
      <c r="A5" s="16" t="s">
        <v>126</v>
      </c>
      <c r="B5" s="17" t="s">
        <v>35</v>
      </c>
      <c r="C5" s="18">
        <v>6939962741710</v>
      </c>
      <c r="D5" s="18">
        <v>522077267046</v>
      </c>
      <c r="E5" s="18">
        <v>21061011000035</v>
      </c>
      <c r="F5" s="17" t="s">
        <v>127</v>
      </c>
      <c r="G5" s="19" t="s">
        <v>128</v>
      </c>
      <c r="H5" s="17" t="s">
        <v>129</v>
      </c>
      <c r="I5" s="26">
        <f>VLOOKUP(C5,供应链!E:J,6,0)</f>
        <v>1</v>
      </c>
      <c r="J5" s="17">
        <f>VLOOKUP(C5,供应链!E:H,4,0)</f>
        <v>5135</v>
      </c>
      <c r="K5" s="17">
        <f>VLOOKUP(C5,供应链!E:K,7,0)</f>
        <v>0</v>
      </c>
      <c r="L5" s="18">
        <f>VLOOKUP(C5,供应链!E:I,5,0)</f>
        <v>30.7594665906012</v>
      </c>
      <c r="M5" s="27">
        <f t="shared" ref="M5:M68" si="0">HO5/$HO$94</f>
        <v>0.052878094937707</v>
      </c>
      <c r="N5" s="17">
        <v>1880</v>
      </c>
      <c r="O5" s="26">
        <v>0.0228723404255319</v>
      </c>
      <c r="P5" s="18">
        <v>42</v>
      </c>
      <c r="Q5" s="18">
        <v>4158</v>
      </c>
      <c r="R5" s="17">
        <v>99</v>
      </c>
      <c r="S5" s="17">
        <v>11096</v>
      </c>
      <c r="T5" s="17">
        <v>2127</v>
      </c>
      <c r="U5" s="26">
        <v>0.0277385989656794</v>
      </c>
      <c r="V5" s="18">
        <v>54</v>
      </c>
      <c r="W5" s="18">
        <v>5346</v>
      </c>
      <c r="X5" s="17">
        <v>99</v>
      </c>
      <c r="Y5" s="17">
        <v>11049</v>
      </c>
      <c r="Z5" s="17">
        <v>2091</v>
      </c>
      <c r="AA5" s="26">
        <v>0.0215208034433286</v>
      </c>
      <c r="AB5" s="18">
        <v>42</v>
      </c>
      <c r="AC5" s="18">
        <v>4158</v>
      </c>
      <c r="AD5" s="17">
        <v>99</v>
      </c>
      <c r="AE5" s="17">
        <v>15761</v>
      </c>
      <c r="AF5" s="17">
        <v>2097</v>
      </c>
      <c r="AG5" s="26">
        <v>0.0228898426323319</v>
      </c>
      <c r="AH5" s="18">
        <v>45</v>
      </c>
      <c r="AI5" s="18">
        <v>4480.91</v>
      </c>
      <c r="AJ5" s="17">
        <v>99</v>
      </c>
      <c r="AK5" s="17">
        <v>15583</v>
      </c>
      <c r="AL5" s="17">
        <v>1332</v>
      </c>
      <c r="AM5" s="26">
        <v>0.0247747747747748</v>
      </c>
      <c r="AN5" s="18">
        <v>28</v>
      </c>
      <c r="AO5" s="18">
        <v>2778.46</v>
      </c>
      <c r="AP5" s="17">
        <v>99</v>
      </c>
      <c r="AQ5" s="17">
        <v>15656</v>
      </c>
      <c r="AR5" s="17">
        <v>815</v>
      </c>
      <c r="AS5" s="26">
        <v>0.0319018404907975</v>
      </c>
      <c r="AT5" s="18">
        <v>25</v>
      </c>
      <c r="AU5" s="18">
        <v>2481.46</v>
      </c>
      <c r="AV5" s="17">
        <v>99</v>
      </c>
      <c r="AW5" s="17">
        <v>15635</v>
      </c>
      <c r="AX5" s="17">
        <v>929</v>
      </c>
      <c r="AY5" s="26">
        <v>0.0322927879440258</v>
      </c>
      <c r="AZ5" s="17">
        <v>27</v>
      </c>
      <c r="BA5" s="18">
        <v>2683.95</v>
      </c>
      <c r="BB5" s="17">
        <v>99</v>
      </c>
      <c r="BC5" s="17">
        <v>15613</v>
      </c>
      <c r="BD5" s="17">
        <v>891</v>
      </c>
      <c r="BE5" s="32">
        <v>0.0325476992143659</v>
      </c>
      <c r="BF5" s="17">
        <v>26</v>
      </c>
      <c r="BG5" s="18">
        <v>2578.46</v>
      </c>
      <c r="BH5" s="17">
        <v>99</v>
      </c>
      <c r="BI5" s="17">
        <v>15592</v>
      </c>
      <c r="BJ5" s="17">
        <v>1027</v>
      </c>
      <c r="BK5" s="32">
        <v>0.0516066212268744</v>
      </c>
      <c r="BL5" s="18">
        <v>47</v>
      </c>
      <c r="BM5" s="18">
        <v>4653</v>
      </c>
      <c r="BN5" s="17">
        <v>99</v>
      </c>
      <c r="BO5" s="17">
        <v>15553</v>
      </c>
      <c r="BP5" s="17">
        <v>1614</v>
      </c>
      <c r="BQ5" s="32">
        <v>0.0365551425030979</v>
      </c>
      <c r="BR5" s="18">
        <v>52</v>
      </c>
      <c r="BS5" s="18">
        <v>5152.49</v>
      </c>
      <c r="BT5" s="17">
        <v>99</v>
      </c>
      <c r="BU5" s="18">
        <v>10904</v>
      </c>
      <c r="BV5" s="17">
        <v>2723</v>
      </c>
      <c r="BW5" s="32">
        <v>0.0422328314359163</v>
      </c>
      <c r="BX5" s="18">
        <v>100</v>
      </c>
      <c r="BY5" s="18">
        <v>9920.69</v>
      </c>
      <c r="BZ5" s="17">
        <v>99</v>
      </c>
      <c r="CA5" s="18">
        <v>10809</v>
      </c>
      <c r="CB5" s="18">
        <v>2488</v>
      </c>
      <c r="CC5" s="32">
        <v>0.0405948553054662</v>
      </c>
      <c r="CD5" s="18">
        <v>85</v>
      </c>
      <c r="CE5" s="18">
        <v>8425</v>
      </c>
      <c r="CF5" s="17">
        <v>99</v>
      </c>
      <c r="CG5" s="18">
        <v>10731</v>
      </c>
      <c r="CH5" s="33">
        <v>2770</v>
      </c>
      <c r="CI5" s="32">
        <v>0.0368231046931408</v>
      </c>
      <c r="CJ5" s="18">
        <v>93</v>
      </c>
      <c r="CK5" s="18">
        <v>9206.12</v>
      </c>
      <c r="CL5" s="17">
        <v>99</v>
      </c>
      <c r="CM5" s="18">
        <v>10649</v>
      </c>
      <c r="CN5" s="33">
        <v>3088</v>
      </c>
      <c r="CO5" s="32">
        <v>0.038860103626943</v>
      </c>
      <c r="CP5" s="17">
        <v>106</v>
      </c>
      <c r="CQ5" s="18">
        <v>10494</v>
      </c>
      <c r="CR5" s="17">
        <v>99</v>
      </c>
      <c r="CS5" s="17">
        <v>10612</v>
      </c>
      <c r="CT5" s="33">
        <v>3429</v>
      </c>
      <c r="CU5" s="32">
        <v>0.0326625838436862</v>
      </c>
      <c r="CV5" s="17">
        <v>98</v>
      </c>
      <c r="CW5" s="18">
        <v>9702</v>
      </c>
      <c r="CX5" s="17">
        <v>99</v>
      </c>
      <c r="CY5" s="17">
        <v>10523</v>
      </c>
      <c r="CZ5" s="33">
        <v>3416</v>
      </c>
      <c r="DA5" s="32">
        <v>0.0427400468384075</v>
      </c>
      <c r="DB5" s="18">
        <v>125</v>
      </c>
      <c r="DC5" s="18">
        <v>12375</v>
      </c>
      <c r="DD5" s="17">
        <v>99</v>
      </c>
      <c r="DE5" s="18">
        <v>10411</v>
      </c>
      <c r="DF5" s="18">
        <v>3421</v>
      </c>
      <c r="DG5" s="26">
        <v>0.0456007015492546</v>
      </c>
      <c r="DH5" s="18">
        <v>134</v>
      </c>
      <c r="DI5" s="18">
        <v>13379.88</v>
      </c>
      <c r="DJ5" s="17">
        <v>99</v>
      </c>
      <c r="DK5" s="18">
        <v>14888</v>
      </c>
      <c r="DL5" s="18">
        <v>4156</v>
      </c>
      <c r="DM5" s="26">
        <v>0.0271896053897979</v>
      </c>
      <c r="DN5" s="18">
        <v>98</v>
      </c>
      <c r="DO5" s="18">
        <v>9717</v>
      </c>
      <c r="DP5" s="17">
        <v>99</v>
      </c>
      <c r="DQ5" s="18">
        <v>14791</v>
      </c>
      <c r="DR5" s="18">
        <v>3707</v>
      </c>
      <c r="DS5" s="26">
        <v>0.0350687887779876</v>
      </c>
      <c r="DT5" s="18">
        <v>116</v>
      </c>
      <c r="DU5" s="18">
        <v>11488.49</v>
      </c>
      <c r="DV5" s="17">
        <v>99</v>
      </c>
      <c r="DW5" s="18">
        <v>14678</v>
      </c>
      <c r="DX5" s="18">
        <v>3793</v>
      </c>
      <c r="DY5" s="26">
        <v>0.0366464539941998</v>
      </c>
      <c r="DZ5" s="18">
        <v>124</v>
      </c>
      <c r="EA5" s="18">
        <v>12294.74</v>
      </c>
      <c r="EB5" s="17">
        <v>99</v>
      </c>
      <c r="EC5" s="18">
        <v>14552</v>
      </c>
      <c r="ED5" s="18">
        <v>4198</v>
      </c>
      <c r="EE5" s="26">
        <v>0.0328727965697951</v>
      </c>
      <c r="EF5" s="17">
        <v>113</v>
      </c>
      <c r="EG5" s="18">
        <v>11191.49</v>
      </c>
      <c r="EH5" s="17">
        <v>99</v>
      </c>
      <c r="EI5" s="17">
        <v>195</v>
      </c>
      <c r="EJ5" s="18">
        <v>3702</v>
      </c>
      <c r="EK5" s="26">
        <v>0.0434900054024851</v>
      </c>
      <c r="EL5" s="17">
        <v>134</v>
      </c>
      <c r="EM5" s="18">
        <v>13370.76</v>
      </c>
      <c r="EN5" s="17">
        <v>99</v>
      </c>
      <c r="EO5" s="17">
        <v>14296</v>
      </c>
      <c r="EP5" s="18">
        <v>3633</v>
      </c>
      <c r="EQ5" s="26">
        <v>0.0481695568400771</v>
      </c>
      <c r="ER5" s="17">
        <v>151</v>
      </c>
      <c r="ES5" s="18">
        <v>14982.14</v>
      </c>
      <c r="ET5" s="17">
        <v>99</v>
      </c>
      <c r="EU5" s="17">
        <v>14145</v>
      </c>
      <c r="EV5" s="18">
        <v>4215</v>
      </c>
      <c r="EW5" s="26">
        <v>0.0443653618030842</v>
      </c>
      <c r="EX5" s="17">
        <v>170</v>
      </c>
      <c r="EY5" s="18">
        <v>16845.44</v>
      </c>
      <c r="EZ5" s="17">
        <v>99</v>
      </c>
      <c r="FA5" s="17">
        <v>13846</v>
      </c>
      <c r="FB5" s="18">
        <v>4787</v>
      </c>
      <c r="FC5" s="26">
        <v>0.0421976185502402</v>
      </c>
      <c r="FD5" s="17">
        <v>303</v>
      </c>
      <c r="FE5" s="18">
        <v>30023.27</v>
      </c>
      <c r="FF5" s="17">
        <v>99</v>
      </c>
      <c r="FG5" s="17">
        <v>13621</v>
      </c>
      <c r="FH5" s="18">
        <v>4378</v>
      </c>
      <c r="FI5" s="26">
        <v>0.0456829602558246</v>
      </c>
      <c r="FJ5" s="18">
        <v>200</v>
      </c>
      <c r="FK5" s="18">
        <v>19843</v>
      </c>
      <c r="FL5" s="17">
        <v>99</v>
      </c>
      <c r="FM5" s="17">
        <v>13353</v>
      </c>
      <c r="FN5" s="18">
        <v>5783</v>
      </c>
      <c r="FO5" s="26">
        <v>0.0394259035102888</v>
      </c>
      <c r="FP5" s="18">
        <v>232</v>
      </c>
      <c r="FQ5" s="18">
        <v>22938</v>
      </c>
      <c r="FR5" s="17">
        <v>99</v>
      </c>
      <c r="FS5" s="17">
        <v>13149</v>
      </c>
      <c r="FT5" s="18">
        <v>6738</v>
      </c>
      <c r="FU5" s="26">
        <v>0.0402196497476996</v>
      </c>
      <c r="FV5" s="18">
        <v>276</v>
      </c>
      <c r="FW5" s="18">
        <v>27371</v>
      </c>
      <c r="FX5" s="17">
        <v>99</v>
      </c>
      <c r="FY5" s="18">
        <v>19408</v>
      </c>
      <c r="FZ5" s="18">
        <v>6325</v>
      </c>
      <c r="GA5" s="26">
        <v>0.0472727272727273</v>
      </c>
      <c r="GB5" s="18">
        <v>307</v>
      </c>
      <c r="GC5" s="18">
        <v>30378</v>
      </c>
      <c r="GD5" s="17">
        <v>99</v>
      </c>
      <c r="GE5" s="18">
        <v>19052</v>
      </c>
      <c r="GF5" s="18"/>
      <c r="GG5" s="26"/>
      <c r="GH5" s="17"/>
      <c r="GI5" s="18"/>
      <c r="GJ5" s="17"/>
      <c r="GK5" s="18"/>
      <c r="GL5" s="18"/>
      <c r="GM5" s="26"/>
      <c r="GN5" s="17"/>
      <c r="GO5" s="18"/>
      <c r="GP5" s="17"/>
      <c r="GQ5" s="17"/>
      <c r="GR5" s="17"/>
      <c r="GS5" s="17">
        <v>14758</v>
      </c>
      <c r="GT5" s="17">
        <v>1615816.99916667</v>
      </c>
      <c r="GU5" s="17"/>
      <c r="GV5" s="17"/>
      <c r="GW5" s="17"/>
      <c r="GX5" s="17"/>
      <c r="GY5" s="17"/>
      <c r="GZ5" s="17"/>
      <c r="HA5" s="18"/>
      <c r="HB5" s="41"/>
      <c r="HC5" s="41"/>
      <c r="HD5" s="41"/>
      <c r="HE5" s="41"/>
      <c r="HF5" s="41"/>
      <c r="HG5" s="41"/>
      <c r="HH5" s="41"/>
      <c r="HI5" s="18"/>
      <c r="HJ5" s="41"/>
      <c r="HK5" s="41"/>
      <c r="HL5" s="41"/>
      <c r="HM5" s="18"/>
      <c r="HN5" s="18"/>
      <c r="HO5" s="18">
        <f>P5+V5+AB5+AH5+AN5+AT5+AZ5+BF5+BL5+BR5+BX5+CD5+CJ5+CP5+CV5+DB5+DH5+DN5+DT5+DZ5+EF5+EL5+ER5+EX5+FD5+FJ5+FP5+FV5+GB5+GH5+GN5</f>
        <v>3353</v>
      </c>
      <c r="HP5" s="18">
        <f t="shared" ref="HP5:HP68" si="1">Q5+W5+AC5+AI5+AO5+AU5+BA5+BG5+BM5+BS5+BY5+CE5+CK5+CQ5+CW5+DC5+DI5+DO5+DU5+EA5+EG5+EM5+ES5+EY5+FE5+FK5+FQ5+FW5+GC5+GI5+GO5</f>
        <v>332416.75</v>
      </c>
      <c r="HQ5" s="18">
        <f t="shared" ref="HQ5:HQ68" si="2">GU5+GW5+GY5+HA5+HC5+HE5+HO5+HG5+HI5+HK5+HM5+GS5</f>
        <v>18111</v>
      </c>
      <c r="HR5" s="42">
        <f t="shared" ref="HR5:HR68" si="3">GV5+GX5+GZ5+HB5+HP5+HD5+HF5+HH5+HJ5+HL5+HN5+GT5</f>
        <v>1948233.74916667</v>
      </c>
      <c r="HS5" s="43" t="s">
        <v>491</v>
      </c>
      <c r="HT5" s="43"/>
    </row>
    <row r="6" ht="16.5" spans="1:228">
      <c r="A6" s="16" t="s">
        <v>126</v>
      </c>
      <c r="B6" s="17" t="s">
        <v>35</v>
      </c>
      <c r="C6" s="18">
        <v>6939962740379</v>
      </c>
      <c r="D6" s="18">
        <v>564467887701</v>
      </c>
      <c r="E6" s="18">
        <v>21061010000091</v>
      </c>
      <c r="F6" s="17" t="s">
        <v>131</v>
      </c>
      <c r="G6" s="19" t="s">
        <v>132</v>
      </c>
      <c r="H6" s="17" t="s">
        <v>129</v>
      </c>
      <c r="I6" s="26">
        <f>VLOOKUP(C6,供应链!E:J,6,0)</f>
        <v>0.96</v>
      </c>
      <c r="J6" s="17">
        <f>VLOOKUP(C6,供应链!E:H,4,0)</f>
        <v>376</v>
      </c>
      <c r="K6" s="17">
        <f>VLOOKUP(C6,供应链!E:K,7,0)</f>
        <v>0</v>
      </c>
      <c r="L6" s="18">
        <f>VLOOKUP(C6,供应链!E:I,5,0)</f>
        <v>12.2618215699977</v>
      </c>
      <c r="M6" s="27">
        <f t="shared" si="0"/>
        <v>0.0163065762498029</v>
      </c>
      <c r="N6" s="17">
        <v>767</v>
      </c>
      <c r="O6" s="26">
        <v>0.0195567144719687</v>
      </c>
      <c r="P6" s="18">
        <v>14</v>
      </c>
      <c r="Q6" s="18">
        <v>2220.9</v>
      </c>
      <c r="R6" s="17">
        <v>169</v>
      </c>
      <c r="S6" s="17">
        <v>1909</v>
      </c>
      <c r="T6" s="17">
        <v>742</v>
      </c>
      <c r="U6" s="26">
        <v>0.0148247978436658</v>
      </c>
      <c r="V6" s="18">
        <v>8</v>
      </c>
      <c r="W6" s="18">
        <v>1256</v>
      </c>
      <c r="X6" s="17">
        <v>169</v>
      </c>
      <c r="Y6" s="17">
        <v>1903</v>
      </c>
      <c r="Z6" s="17">
        <v>718</v>
      </c>
      <c r="AA6" s="26">
        <v>0.032033426183844</v>
      </c>
      <c r="AB6" s="18">
        <v>22</v>
      </c>
      <c r="AC6" s="18">
        <v>3449.73</v>
      </c>
      <c r="AD6" s="17">
        <v>169</v>
      </c>
      <c r="AE6" s="17">
        <v>1881</v>
      </c>
      <c r="AF6" s="17">
        <v>666</v>
      </c>
      <c r="AG6" s="26">
        <v>0.027027027027027</v>
      </c>
      <c r="AH6" s="18">
        <v>15</v>
      </c>
      <c r="AI6" s="18">
        <v>2338.96</v>
      </c>
      <c r="AJ6" s="17">
        <v>169</v>
      </c>
      <c r="AK6" s="17">
        <v>1868</v>
      </c>
      <c r="AL6" s="17">
        <v>674</v>
      </c>
      <c r="AM6" s="26">
        <v>0.0281899109792285</v>
      </c>
      <c r="AN6" s="18">
        <v>18</v>
      </c>
      <c r="AO6" s="18">
        <v>2846.76</v>
      </c>
      <c r="AP6" s="17">
        <v>169</v>
      </c>
      <c r="AQ6" s="17">
        <v>1852</v>
      </c>
      <c r="AR6" s="17">
        <v>788</v>
      </c>
      <c r="AS6" s="26">
        <v>0.0228426395939086</v>
      </c>
      <c r="AT6" s="18">
        <v>14</v>
      </c>
      <c r="AU6" s="18">
        <v>2170.12</v>
      </c>
      <c r="AV6" s="17">
        <v>169</v>
      </c>
      <c r="AW6" s="17">
        <v>1836</v>
      </c>
      <c r="AX6" s="17">
        <v>897</v>
      </c>
      <c r="AY6" s="26">
        <v>0.0245261984392419</v>
      </c>
      <c r="AZ6" s="17">
        <v>19</v>
      </c>
      <c r="BA6" s="18">
        <v>2990.49</v>
      </c>
      <c r="BB6" s="17">
        <v>169</v>
      </c>
      <c r="BC6" s="17">
        <v>1817</v>
      </c>
      <c r="BD6" s="17">
        <v>925</v>
      </c>
      <c r="BE6" s="32">
        <v>0.0281081081081081</v>
      </c>
      <c r="BF6" s="17">
        <v>26</v>
      </c>
      <c r="BG6" s="18">
        <v>4040.91</v>
      </c>
      <c r="BH6" s="17">
        <v>169</v>
      </c>
      <c r="BI6" s="17">
        <v>1796</v>
      </c>
      <c r="BJ6" s="17">
        <v>945</v>
      </c>
      <c r="BK6" s="32">
        <v>0.0285714285714286</v>
      </c>
      <c r="BL6" s="18">
        <v>20</v>
      </c>
      <c r="BM6" s="18">
        <v>3111.86</v>
      </c>
      <c r="BN6" s="17">
        <v>169</v>
      </c>
      <c r="BO6" s="17">
        <v>1784</v>
      </c>
      <c r="BP6" s="17">
        <v>934</v>
      </c>
      <c r="BQ6" s="32">
        <v>0.0321199143468951</v>
      </c>
      <c r="BR6" s="18">
        <v>29</v>
      </c>
      <c r="BS6" s="18">
        <v>4534.86</v>
      </c>
      <c r="BT6" s="17">
        <v>169</v>
      </c>
      <c r="BU6" s="18">
        <v>1756</v>
      </c>
      <c r="BV6" s="17">
        <v>1013</v>
      </c>
      <c r="BW6" s="32">
        <v>0.0266535044422507</v>
      </c>
      <c r="BX6" s="18">
        <v>22</v>
      </c>
      <c r="BY6" s="18">
        <v>3438.71</v>
      </c>
      <c r="BZ6" s="17">
        <v>169</v>
      </c>
      <c r="CA6" s="18">
        <v>1736</v>
      </c>
      <c r="CB6" s="18">
        <v>1046</v>
      </c>
      <c r="CC6" s="32">
        <v>0.0430210325047801</v>
      </c>
      <c r="CD6" s="18">
        <v>37</v>
      </c>
      <c r="CE6" s="18">
        <v>5449.09</v>
      </c>
      <c r="CF6" s="17">
        <v>169</v>
      </c>
      <c r="CG6" s="18">
        <v>1703</v>
      </c>
      <c r="CH6" s="33">
        <v>1143</v>
      </c>
      <c r="CI6" s="32">
        <v>0.0516185476815398</v>
      </c>
      <c r="CJ6" s="18">
        <v>52</v>
      </c>
      <c r="CK6" s="18">
        <v>7579.22</v>
      </c>
      <c r="CL6" s="17">
        <v>169</v>
      </c>
      <c r="CM6" s="18">
        <v>1656</v>
      </c>
      <c r="CN6" s="33">
        <v>1331</v>
      </c>
      <c r="CO6" s="32">
        <v>0.039068369646882</v>
      </c>
      <c r="CP6" s="17">
        <v>46</v>
      </c>
      <c r="CQ6" s="18">
        <v>6636.45</v>
      </c>
      <c r="CR6" s="17">
        <v>169</v>
      </c>
      <c r="CS6" s="17">
        <v>1612</v>
      </c>
      <c r="CT6" s="33">
        <v>1455</v>
      </c>
      <c r="CU6" s="32">
        <v>0.0391752577319588</v>
      </c>
      <c r="CV6" s="17">
        <v>56</v>
      </c>
      <c r="CW6" s="18">
        <v>8185.8</v>
      </c>
      <c r="CX6" s="17">
        <v>169</v>
      </c>
      <c r="CY6" s="17">
        <v>1558</v>
      </c>
      <c r="CZ6" s="33">
        <v>1508</v>
      </c>
      <c r="DA6" s="32">
        <v>0.0490716180371353</v>
      </c>
      <c r="DB6" s="18">
        <v>60</v>
      </c>
      <c r="DC6" s="18">
        <v>8705.46</v>
      </c>
      <c r="DD6" s="17">
        <v>169</v>
      </c>
      <c r="DE6" s="18">
        <v>1503</v>
      </c>
      <c r="DF6" s="18">
        <v>1554</v>
      </c>
      <c r="DG6" s="26">
        <v>0.0424710424710425</v>
      </c>
      <c r="DH6" s="18">
        <v>60</v>
      </c>
      <c r="DI6" s="18">
        <v>8771.3</v>
      </c>
      <c r="DJ6" s="17">
        <v>169</v>
      </c>
      <c r="DK6" s="18">
        <v>1454</v>
      </c>
      <c r="DL6" s="18">
        <v>1602</v>
      </c>
      <c r="DM6" s="26">
        <v>0.0399500624219725</v>
      </c>
      <c r="DN6" s="18">
        <v>55</v>
      </c>
      <c r="DO6" s="18">
        <v>8123.62</v>
      </c>
      <c r="DP6" s="17">
        <v>169</v>
      </c>
      <c r="DQ6" s="18">
        <v>867</v>
      </c>
      <c r="DR6" s="18">
        <v>2286</v>
      </c>
      <c r="DS6" s="26">
        <v>0.0354330708661417</v>
      </c>
      <c r="DT6" s="18">
        <v>69</v>
      </c>
      <c r="DU6" s="18">
        <v>10184.09</v>
      </c>
      <c r="DV6" s="17">
        <v>169</v>
      </c>
      <c r="DW6" s="18">
        <v>760</v>
      </c>
      <c r="DX6" s="18">
        <v>1587</v>
      </c>
      <c r="DY6" s="26">
        <v>0.037177063642092</v>
      </c>
      <c r="DZ6" s="18">
        <v>50</v>
      </c>
      <c r="EA6" s="18">
        <v>7333.74</v>
      </c>
      <c r="EB6" s="17">
        <v>169</v>
      </c>
      <c r="EC6" s="18">
        <v>708</v>
      </c>
      <c r="ED6" s="18">
        <v>1657</v>
      </c>
      <c r="EE6" s="26">
        <v>0.0392275196137598</v>
      </c>
      <c r="EF6" s="17">
        <v>55</v>
      </c>
      <c r="EG6" s="18">
        <v>8067.48</v>
      </c>
      <c r="EH6" s="17">
        <v>169</v>
      </c>
      <c r="EI6" s="17">
        <v>147</v>
      </c>
      <c r="EJ6" s="18">
        <v>2043</v>
      </c>
      <c r="EK6" s="26">
        <v>0.039647577092511</v>
      </c>
      <c r="EL6" s="17">
        <v>74</v>
      </c>
      <c r="EM6" s="18">
        <v>10842.01</v>
      </c>
      <c r="EN6" s="17">
        <v>169</v>
      </c>
      <c r="EO6" s="17">
        <v>1012</v>
      </c>
      <c r="EP6" s="18">
        <v>1570</v>
      </c>
      <c r="EQ6" s="26">
        <v>0.0133757961783439</v>
      </c>
      <c r="ER6" s="17">
        <v>16</v>
      </c>
      <c r="ES6" s="18">
        <v>2693.97</v>
      </c>
      <c r="ET6" s="17">
        <v>169</v>
      </c>
      <c r="EU6" s="17">
        <v>1068</v>
      </c>
      <c r="EV6" s="18">
        <v>1547</v>
      </c>
      <c r="EW6" s="26">
        <v>0.0180995475113122</v>
      </c>
      <c r="EX6" s="17">
        <v>24</v>
      </c>
      <c r="EY6" s="18">
        <v>4041.29</v>
      </c>
      <c r="EZ6" s="17">
        <v>169</v>
      </c>
      <c r="FA6" s="17">
        <v>1066</v>
      </c>
      <c r="FB6" s="18">
        <v>1535</v>
      </c>
      <c r="FC6" s="26">
        <v>0.0195439739413681</v>
      </c>
      <c r="FD6" s="17">
        <v>30</v>
      </c>
      <c r="FE6" s="18">
        <v>5040</v>
      </c>
      <c r="FF6" s="17">
        <v>169</v>
      </c>
      <c r="FG6" s="17">
        <v>1042</v>
      </c>
      <c r="FH6" s="18">
        <v>1571</v>
      </c>
      <c r="FI6" s="26">
        <v>0.022915340547422</v>
      </c>
      <c r="FJ6" s="18">
        <v>36</v>
      </c>
      <c r="FK6" s="18">
        <v>6024</v>
      </c>
      <c r="FL6" s="17">
        <v>169</v>
      </c>
      <c r="FM6" s="17">
        <v>1022</v>
      </c>
      <c r="FN6" s="18">
        <v>1696</v>
      </c>
      <c r="FO6" s="26">
        <v>0.0206367924528302</v>
      </c>
      <c r="FP6" s="18">
        <v>35</v>
      </c>
      <c r="FQ6" s="18">
        <v>5884</v>
      </c>
      <c r="FR6" s="17">
        <v>169</v>
      </c>
      <c r="FS6" s="17">
        <v>993</v>
      </c>
      <c r="FT6" s="18">
        <v>1514</v>
      </c>
      <c r="FU6" s="26">
        <v>0.0211360634081902</v>
      </c>
      <c r="FV6" s="18">
        <v>32</v>
      </c>
      <c r="FW6" s="18">
        <v>5364</v>
      </c>
      <c r="FX6" s="17">
        <v>169</v>
      </c>
      <c r="FY6" s="18">
        <v>985</v>
      </c>
      <c r="FZ6" s="18">
        <v>1783</v>
      </c>
      <c r="GA6" s="26">
        <v>0.0224340998317443</v>
      </c>
      <c r="GB6" s="18">
        <v>40</v>
      </c>
      <c r="GC6" s="18">
        <v>6676</v>
      </c>
      <c r="GD6" s="17">
        <v>169</v>
      </c>
      <c r="GE6" s="18">
        <v>973</v>
      </c>
      <c r="GF6" s="18"/>
      <c r="GG6" s="26"/>
      <c r="GH6" s="17"/>
      <c r="GI6" s="18"/>
      <c r="GJ6" s="17"/>
      <c r="GK6" s="18"/>
      <c r="GL6" s="18"/>
      <c r="GM6" s="26"/>
      <c r="GN6" s="17"/>
      <c r="GO6" s="18"/>
      <c r="GP6" s="17"/>
      <c r="GQ6" s="17"/>
      <c r="GR6" s="17"/>
      <c r="GS6" s="17">
        <v>473</v>
      </c>
      <c r="GT6" s="17">
        <v>75308.21</v>
      </c>
      <c r="GU6" s="17"/>
      <c r="GV6" s="17"/>
      <c r="GW6" s="17"/>
      <c r="GX6" s="17"/>
      <c r="GY6" s="17"/>
      <c r="GZ6" s="17"/>
      <c r="HA6" s="18"/>
      <c r="HB6" s="41"/>
      <c r="HC6" s="41"/>
      <c r="HD6" s="41"/>
      <c r="HE6" s="41"/>
      <c r="HF6" s="41"/>
      <c r="HG6" s="41"/>
      <c r="HH6" s="41"/>
      <c r="HI6" s="18"/>
      <c r="HJ6" s="41"/>
      <c r="HK6" s="41"/>
      <c r="HL6" s="41"/>
      <c r="HM6" s="18"/>
      <c r="HN6" s="18"/>
      <c r="HO6" s="18">
        <f t="shared" ref="HO6:HO68" si="4">P6+V6+AB6+AH6+AN6+AT6+AZ6+BF6+BL6+BR6+BX6+CD6+CJ6+CP6+CV6+DB6+DH6+DN6+DT6+DZ6+EF6+EL6+ER6+EX6+FD6+FJ6+FP6+FV6+GB6+GH6+GN6</f>
        <v>1034</v>
      </c>
      <c r="HP6" s="18">
        <f t="shared" si="1"/>
        <v>158000.82</v>
      </c>
      <c r="HQ6" s="18">
        <f t="shared" si="2"/>
        <v>1507</v>
      </c>
      <c r="HR6" s="42">
        <f t="shared" si="3"/>
        <v>233309.03</v>
      </c>
      <c r="HS6" s="43"/>
      <c r="HT6" s="43"/>
    </row>
    <row r="7" ht="16.5" spans="1:228">
      <c r="A7" s="16" t="s">
        <v>133</v>
      </c>
      <c r="B7" s="17" t="s">
        <v>35</v>
      </c>
      <c r="C7" s="18">
        <v>6939962742878</v>
      </c>
      <c r="D7" s="18">
        <v>530832231819</v>
      </c>
      <c r="E7" s="18">
        <v>21061010000465</v>
      </c>
      <c r="F7" s="17" t="s">
        <v>134</v>
      </c>
      <c r="G7" s="19" t="s">
        <v>135</v>
      </c>
      <c r="H7" s="17" t="s">
        <v>129</v>
      </c>
      <c r="I7" s="26">
        <f>VLOOKUP(C7,供应链!E:J,6,0)</f>
        <v>0</v>
      </c>
      <c r="J7" s="17">
        <f>VLOOKUP(C7,供应链!E:H,4,0)</f>
        <v>0</v>
      </c>
      <c r="K7" s="17">
        <f>VLOOKUP(C7,供应链!E:K,7,0)</f>
        <v>0</v>
      </c>
      <c r="L7" s="18" t="str">
        <f>VLOOKUP(C7,供应链!E:I,5,0)</f>
        <v>-</v>
      </c>
      <c r="M7" s="27">
        <f t="shared" si="0"/>
        <v>0.00460495190033118</v>
      </c>
      <c r="N7" s="17">
        <v>328</v>
      </c>
      <c r="O7" s="26">
        <v>0.0182926829268293</v>
      </c>
      <c r="P7" s="18">
        <v>6</v>
      </c>
      <c r="Q7" s="18">
        <v>996.92</v>
      </c>
      <c r="R7" s="17">
        <v>179</v>
      </c>
      <c r="S7" s="17">
        <v>766</v>
      </c>
      <c r="T7" s="17">
        <v>291</v>
      </c>
      <c r="U7" s="26">
        <v>0.0343642611683849</v>
      </c>
      <c r="V7" s="18">
        <v>9</v>
      </c>
      <c r="W7" s="18">
        <v>1483.23</v>
      </c>
      <c r="X7" s="17">
        <v>179</v>
      </c>
      <c r="Y7" s="17">
        <v>757</v>
      </c>
      <c r="Z7" s="17">
        <v>243</v>
      </c>
      <c r="AA7" s="26">
        <v>0.0164609053497942</v>
      </c>
      <c r="AB7" s="18">
        <v>3</v>
      </c>
      <c r="AC7" s="18">
        <v>504.15</v>
      </c>
      <c r="AD7" s="17">
        <v>179</v>
      </c>
      <c r="AE7" s="17">
        <v>754</v>
      </c>
      <c r="AF7" s="17">
        <v>235</v>
      </c>
      <c r="AG7" s="26">
        <v>0.0340425531914894</v>
      </c>
      <c r="AH7" s="18">
        <v>8</v>
      </c>
      <c r="AI7" s="18">
        <v>1427</v>
      </c>
      <c r="AJ7" s="17">
        <v>179</v>
      </c>
      <c r="AK7" s="17">
        <v>765</v>
      </c>
      <c r="AL7" s="17">
        <v>244</v>
      </c>
      <c r="AM7" s="26">
        <v>0.00409836065573771</v>
      </c>
      <c r="AN7" s="18">
        <v>1</v>
      </c>
      <c r="AO7" s="18">
        <v>169</v>
      </c>
      <c r="AP7" s="17">
        <v>169</v>
      </c>
      <c r="AQ7" s="17">
        <v>764</v>
      </c>
      <c r="AR7" s="17">
        <v>254</v>
      </c>
      <c r="AS7" s="26">
        <v>0.015748031496063</v>
      </c>
      <c r="AT7" s="18">
        <v>3</v>
      </c>
      <c r="AU7" s="18">
        <v>527</v>
      </c>
      <c r="AV7" s="17">
        <v>169</v>
      </c>
      <c r="AW7" s="17">
        <v>761</v>
      </c>
      <c r="AX7" s="17">
        <v>226</v>
      </c>
      <c r="AY7" s="26">
        <v>0.0221238938053097</v>
      </c>
      <c r="AZ7" s="17">
        <v>4</v>
      </c>
      <c r="BA7" s="18">
        <v>706</v>
      </c>
      <c r="BB7" s="17">
        <v>169</v>
      </c>
      <c r="BC7" s="17">
        <v>759</v>
      </c>
      <c r="BD7" s="17">
        <v>241</v>
      </c>
      <c r="BE7" s="32">
        <v>0.00829875518672199</v>
      </c>
      <c r="BF7" s="17">
        <v>2</v>
      </c>
      <c r="BG7" s="18">
        <v>358</v>
      </c>
      <c r="BH7" s="17">
        <v>169</v>
      </c>
      <c r="BI7" s="17">
        <v>766</v>
      </c>
      <c r="BJ7" s="17">
        <v>280</v>
      </c>
      <c r="BK7" s="32">
        <v>0.0142857142857143</v>
      </c>
      <c r="BL7" s="18">
        <v>4</v>
      </c>
      <c r="BM7" s="18">
        <v>696</v>
      </c>
      <c r="BN7" s="17">
        <v>169</v>
      </c>
      <c r="BO7" s="17">
        <v>762</v>
      </c>
      <c r="BP7" s="17">
        <v>289</v>
      </c>
      <c r="BQ7" s="32">
        <v>0.0069204152249135</v>
      </c>
      <c r="BR7" s="18">
        <v>2</v>
      </c>
      <c r="BS7" s="18">
        <v>358</v>
      </c>
      <c r="BT7" s="17">
        <v>169</v>
      </c>
      <c r="BU7" s="18">
        <v>762</v>
      </c>
      <c r="BV7" s="17">
        <v>288</v>
      </c>
      <c r="BW7" s="32">
        <v>0.0104166666666667</v>
      </c>
      <c r="BX7" s="18">
        <v>2</v>
      </c>
      <c r="BY7" s="18">
        <v>355.4</v>
      </c>
      <c r="BZ7" s="17">
        <v>169</v>
      </c>
      <c r="CA7" s="18">
        <v>760</v>
      </c>
      <c r="CB7" s="18">
        <v>282</v>
      </c>
      <c r="CC7" s="32">
        <v>0.0602836879432624</v>
      </c>
      <c r="CD7" s="18">
        <v>15</v>
      </c>
      <c r="CE7" s="18">
        <v>2335</v>
      </c>
      <c r="CF7" s="17">
        <v>169</v>
      </c>
      <c r="CG7" s="18">
        <v>747</v>
      </c>
      <c r="CH7" s="33">
        <v>321</v>
      </c>
      <c r="CI7" s="32">
        <v>0.043613707165109</v>
      </c>
      <c r="CJ7" s="18">
        <v>11</v>
      </c>
      <c r="CK7" s="18">
        <v>1710.21</v>
      </c>
      <c r="CL7" s="17">
        <v>169</v>
      </c>
      <c r="CM7" s="18">
        <v>736</v>
      </c>
      <c r="CN7" s="33">
        <v>408</v>
      </c>
      <c r="CO7" s="32">
        <v>0.0416666666666667</v>
      </c>
      <c r="CP7" s="17">
        <v>15</v>
      </c>
      <c r="CQ7" s="18">
        <v>2365</v>
      </c>
      <c r="CR7" s="17">
        <v>169</v>
      </c>
      <c r="CS7" s="17">
        <v>721</v>
      </c>
      <c r="CT7" s="33">
        <v>425</v>
      </c>
      <c r="CU7" s="32">
        <v>0.0470588235294118</v>
      </c>
      <c r="CV7" s="17">
        <v>18</v>
      </c>
      <c r="CW7" s="18">
        <v>2811.03</v>
      </c>
      <c r="CX7" s="17">
        <v>169</v>
      </c>
      <c r="CY7" s="17">
        <v>703</v>
      </c>
      <c r="CZ7" s="33">
        <v>406</v>
      </c>
      <c r="DA7" s="32">
        <v>0.0197044334975369</v>
      </c>
      <c r="DB7" s="18">
        <v>8</v>
      </c>
      <c r="DC7" s="18">
        <v>1238.37</v>
      </c>
      <c r="DD7" s="17">
        <v>169</v>
      </c>
      <c r="DE7" s="18">
        <v>695</v>
      </c>
      <c r="DF7" s="18">
        <v>413</v>
      </c>
      <c r="DG7" s="26">
        <v>0.0411622276029056</v>
      </c>
      <c r="DH7" s="18">
        <v>14</v>
      </c>
      <c r="DI7" s="18">
        <v>2181.53</v>
      </c>
      <c r="DJ7" s="17">
        <v>169</v>
      </c>
      <c r="DK7" s="18">
        <v>683</v>
      </c>
      <c r="DL7" s="18">
        <v>451</v>
      </c>
      <c r="DM7" s="26">
        <v>0.0354767184035477</v>
      </c>
      <c r="DN7" s="18">
        <v>14</v>
      </c>
      <c r="DO7" s="18">
        <v>2189.69</v>
      </c>
      <c r="DP7" s="17">
        <v>169</v>
      </c>
      <c r="DQ7" s="18">
        <v>593</v>
      </c>
      <c r="DR7" s="18">
        <v>428</v>
      </c>
      <c r="DS7" s="26">
        <v>0.0490654205607477</v>
      </c>
      <c r="DT7" s="18">
        <v>21</v>
      </c>
      <c r="DU7" s="18">
        <v>3323.97</v>
      </c>
      <c r="DV7" s="17">
        <v>169</v>
      </c>
      <c r="DW7" s="18">
        <v>572</v>
      </c>
      <c r="DX7" s="18">
        <v>427</v>
      </c>
      <c r="DY7" s="26">
        <v>0.0679156908665105</v>
      </c>
      <c r="DZ7" s="18">
        <v>28</v>
      </c>
      <c r="EA7" s="18">
        <v>4425.58</v>
      </c>
      <c r="EB7" s="17">
        <v>169</v>
      </c>
      <c r="EC7" s="18">
        <v>543</v>
      </c>
      <c r="ED7" s="18">
        <v>431</v>
      </c>
      <c r="EE7" s="26">
        <v>0.0232018561484919</v>
      </c>
      <c r="EF7" s="17">
        <v>9</v>
      </c>
      <c r="EG7" s="18">
        <v>1424.21</v>
      </c>
      <c r="EH7" s="17">
        <v>169</v>
      </c>
      <c r="EI7" s="17">
        <v>42</v>
      </c>
      <c r="EJ7" s="18">
        <v>494</v>
      </c>
      <c r="EK7" s="26">
        <v>0.048582995951417</v>
      </c>
      <c r="EL7" s="17">
        <v>23</v>
      </c>
      <c r="EM7" s="18">
        <v>3654.29</v>
      </c>
      <c r="EN7" s="17">
        <v>169</v>
      </c>
      <c r="EO7" s="17">
        <v>544</v>
      </c>
      <c r="EP7" s="18">
        <v>453</v>
      </c>
      <c r="EQ7" s="26">
        <v>0.022075055187638</v>
      </c>
      <c r="ER7" s="17">
        <v>9</v>
      </c>
      <c r="ES7" s="18">
        <v>1596</v>
      </c>
      <c r="ET7" s="17">
        <v>169</v>
      </c>
      <c r="EU7" s="17">
        <v>535</v>
      </c>
      <c r="EV7" s="18">
        <v>407</v>
      </c>
      <c r="EW7" s="26">
        <v>0.0343980343980344</v>
      </c>
      <c r="EX7" s="17">
        <v>14</v>
      </c>
      <c r="EY7" s="18">
        <v>2486</v>
      </c>
      <c r="EZ7" s="17">
        <v>169</v>
      </c>
      <c r="FA7" s="17">
        <v>516</v>
      </c>
      <c r="FB7" s="18">
        <v>403</v>
      </c>
      <c r="FC7" s="26">
        <v>0.0124069478908189</v>
      </c>
      <c r="FD7" s="17">
        <v>5</v>
      </c>
      <c r="FE7" s="18">
        <v>895</v>
      </c>
      <c r="FF7" s="17">
        <v>169</v>
      </c>
      <c r="FG7" s="17">
        <v>513</v>
      </c>
      <c r="FH7" s="18">
        <v>378</v>
      </c>
      <c r="FI7" s="26">
        <v>0.0238095238095238</v>
      </c>
      <c r="FJ7" s="18">
        <v>9</v>
      </c>
      <c r="FK7" s="18">
        <v>1601</v>
      </c>
      <c r="FL7" s="17">
        <v>169</v>
      </c>
      <c r="FM7" s="17">
        <v>504</v>
      </c>
      <c r="FN7" s="18">
        <v>437</v>
      </c>
      <c r="FO7" s="26">
        <v>0.0251716247139588</v>
      </c>
      <c r="FP7" s="18">
        <v>11</v>
      </c>
      <c r="FQ7" s="18">
        <v>1957</v>
      </c>
      <c r="FR7" s="17">
        <v>169</v>
      </c>
      <c r="FS7" s="17">
        <v>513</v>
      </c>
      <c r="FT7" s="18">
        <v>471</v>
      </c>
      <c r="FU7" s="26">
        <v>0.0233545647558386</v>
      </c>
      <c r="FV7" s="18">
        <v>11</v>
      </c>
      <c r="FW7" s="18">
        <v>1929</v>
      </c>
      <c r="FX7" s="17">
        <v>169</v>
      </c>
      <c r="FY7" s="18">
        <v>502</v>
      </c>
      <c r="FZ7" s="18">
        <v>541</v>
      </c>
      <c r="GA7" s="26">
        <v>0.0240295748613678</v>
      </c>
      <c r="GB7" s="18">
        <v>13</v>
      </c>
      <c r="GC7" s="18">
        <v>2309</v>
      </c>
      <c r="GD7" s="17">
        <v>169</v>
      </c>
      <c r="GE7" s="18">
        <v>502</v>
      </c>
      <c r="GF7" s="18"/>
      <c r="GG7" s="26"/>
      <c r="GH7" s="17"/>
      <c r="GI7" s="18"/>
      <c r="GJ7" s="17"/>
      <c r="GK7" s="18"/>
      <c r="GL7" s="18"/>
      <c r="GM7" s="26"/>
      <c r="GN7" s="17"/>
      <c r="GO7" s="18"/>
      <c r="GP7" s="17"/>
      <c r="GQ7" s="17"/>
      <c r="GR7" s="17"/>
      <c r="GS7" s="17">
        <v>444</v>
      </c>
      <c r="GT7" s="17">
        <v>75149.96</v>
      </c>
      <c r="GU7" s="17"/>
      <c r="GV7" s="17"/>
      <c r="GW7" s="17"/>
      <c r="GX7" s="17"/>
      <c r="GY7" s="17"/>
      <c r="GZ7" s="17"/>
      <c r="HA7" s="18"/>
      <c r="HB7" s="41"/>
      <c r="HC7" s="41"/>
      <c r="HD7" s="41"/>
      <c r="HE7" s="41"/>
      <c r="HF7" s="41"/>
      <c r="HG7" s="41"/>
      <c r="HH7" s="41"/>
      <c r="HI7" s="18"/>
      <c r="HJ7" s="41"/>
      <c r="HK7" s="41"/>
      <c r="HL7" s="41"/>
      <c r="HM7" s="18"/>
      <c r="HN7" s="18"/>
      <c r="HO7" s="18">
        <f t="shared" si="4"/>
        <v>292</v>
      </c>
      <c r="HP7" s="18">
        <f t="shared" si="1"/>
        <v>48012.58</v>
      </c>
      <c r="HQ7" s="18">
        <f t="shared" si="2"/>
        <v>736</v>
      </c>
      <c r="HR7" s="42">
        <f t="shared" si="3"/>
        <v>123162.54</v>
      </c>
      <c r="HS7" s="43"/>
      <c r="HT7" s="43"/>
    </row>
    <row r="8" ht="16.5" spans="1:228">
      <c r="A8" s="16" t="s">
        <v>133</v>
      </c>
      <c r="B8" s="17" t="s">
        <v>35</v>
      </c>
      <c r="C8" s="18">
        <v>6939962747989</v>
      </c>
      <c r="D8" s="18">
        <v>565267840875</v>
      </c>
      <c r="E8" s="18">
        <v>21061010001504</v>
      </c>
      <c r="F8" s="17" t="s">
        <v>137</v>
      </c>
      <c r="G8" s="19" t="s">
        <v>138</v>
      </c>
      <c r="H8" s="17" t="s">
        <v>129</v>
      </c>
      <c r="I8" s="26">
        <f>VLOOKUP(C8,供应链!E:J,6,0)</f>
        <v>1</v>
      </c>
      <c r="J8" s="17">
        <f>VLOOKUP(C8,供应链!E:H,4,0)</f>
        <v>447</v>
      </c>
      <c r="K8" s="17">
        <f>VLOOKUP(C8,供应链!E:K,7,0)</f>
        <v>17</v>
      </c>
      <c r="L8" s="18">
        <f>VLOOKUP(C8,供应链!E:I,5,0)</f>
        <v>33.2461658067708</v>
      </c>
      <c r="M8" s="27">
        <f t="shared" si="0"/>
        <v>0.00529884876202492</v>
      </c>
      <c r="N8" s="17">
        <v>395</v>
      </c>
      <c r="O8" s="26">
        <v>0.0405063291139241</v>
      </c>
      <c r="P8" s="18">
        <v>16</v>
      </c>
      <c r="Q8" s="18">
        <v>3162.95</v>
      </c>
      <c r="R8" s="17">
        <v>209</v>
      </c>
      <c r="S8" s="17">
        <v>1381</v>
      </c>
      <c r="T8" s="17">
        <v>413</v>
      </c>
      <c r="U8" s="26">
        <v>0.0387409200968523</v>
      </c>
      <c r="V8" s="18">
        <v>13</v>
      </c>
      <c r="W8" s="18">
        <v>2571.79</v>
      </c>
      <c r="X8" s="17">
        <v>209</v>
      </c>
      <c r="Y8" s="17">
        <v>1369</v>
      </c>
      <c r="Z8" s="17">
        <v>360</v>
      </c>
      <c r="AA8" s="26">
        <v>0.025</v>
      </c>
      <c r="AB8" s="18">
        <v>8</v>
      </c>
      <c r="AC8" s="18">
        <v>1576</v>
      </c>
      <c r="AD8" s="17">
        <v>209</v>
      </c>
      <c r="AE8" s="17">
        <v>1363</v>
      </c>
      <c r="AF8" s="17">
        <v>375</v>
      </c>
      <c r="AG8" s="26">
        <v>0.032</v>
      </c>
      <c r="AH8" s="18">
        <v>11</v>
      </c>
      <c r="AI8" s="18">
        <v>2297.22</v>
      </c>
      <c r="AJ8" s="17">
        <v>209</v>
      </c>
      <c r="AK8" s="17">
        <v>1305</v>
      </c>
      <c r="AL8" s="17">
        <v>312</v>
      </c>
      <c r="AM8" s="26">
        <v>0.016025641025641</v>
      </c>
      <c r="AN8" s="18">
        <v>5</v>
      </c>
      <c r="AO8" s="18">
        <v>1025</v>
      </c>
      <c r="AP8" s="17">
        <v>209</v>
      </c>
      <c r="AQ8" s="17">
        <v>1350</v>
      </c>
      <c r="AR8" s="17">
        <v>337</v>
      </c>
      <c r="AS8" s="26">
        <v>0.0178041543026706</v>
      </c>
      <c r="AT8" s="18">
        <v>5</v>
      </c>
      <c r="AU8" s="18">
        <v>1040</v>
      </c>
      <c r="AV8" s="17">
        <v>209</v>
      </c>
      <c r="AW8" s="17">
        <v>1344</v>
      </c>
      <c r="AX8" s="17">
        <v>245</v>
      </c>
      <c r="AY8" s="26">
        <v>0.0326530612244898</v>
      </c>
      <c r="AZ8" s="17">
        <v>7</v>
      </c>
      <c r="BA8" s="18">
        <v>1438</v>
      </c>
      <c r="BB8" s="17">
        <v>209</v>
      </c>
      <c r="BC8" s="17">
        <v>1338</v>
      </c>
      <c r="BD8" s="17">
        <v>259</v>
      </c>
      <c r="BE8" s="32">
        <v>0.00772200772200772</v>
      </c>
      <c r="BF8" s="17">
        <v>2</v>
      </c>
      <c r="BG8" s="18">
        <v>408</v>
      </c>
      <c r="BH8" s="17">
        <v>209</v>
      </c>
      <c r="BI8" s="17">
        <v>1337</v>
      </c>
      <c r="BJ8" s="17">
        <v>340</v>
      </c>
      <c r="BK8" s="32">
        <v>0.0176470588235294</v>
      </c>
      <c r="BL8" s="18">
        <v>5</v>
      </c>
      <c r="BM8" s="18">
        <v>1040</v>
      </c>
      <c r="BN8" s="17">
        <v>209</v>
      </c>
      <c r="BO8" s="17">
        <v>1331</v>
      </c>
      <c r="BP8" s="17">
        <v>377</v>
      </c>
      <c r="BQ8" s="32">
        <v>0.0185676392572944</v>
      </c>
      <c r="BR8" s="18">
        <v>6</v>
      </c>
      <c r="BS8" s="18">
        <v>1214</v>
      </c>
      <c r="BT8" s="17">
        <v>209</v>
      </c>
      <c r="BU8" s="18">
        <v>1326</v>
      </c>
      <c r="BV8" s="17">
        <v>345</v>
      </c>
      <c r="BW8" s="32">
        <v>0.0231884057971014</v>
      </c>
      <c r="BX8" s="18">
        <v>7</v>
      </c>
      <c r="BY8" s="18">
        <v>1383</v>
      </c>
      <c r="BZ8" s="17">
        <v>209</v>
      </c>
      <c r="CA8" s="18">
        <v>1319</v>
      </c>
      <c r="CB8" s="18">
        <v>373</v>
      </c>
      <c r="CC8" s="32">
        <v>0.0402144772117962</v>
      </c>
      <c r="CD8" s="18">
        <v>13</v>
      </c>
      <c r="CE8" s="18">
        <v>2412</v>
      </c>
      <c r="CF8" s="17">
        <v>209</v>
      </c>
      <c r="CG8" s="18">
        <v>1307</v>
      </c>
      <c r="CH8" s="33">
        <v>407</v>
      </c>
      <c r="CI8" s="32">
        <v>0.0343980343980344</v>
      </c>
      <c r="CJ8" s="18">
        <v>12</v>
      </c>
      <c r="CK8" s="18">
        <v>2238</v>
      </c>
      <c r="CL8" s="17">
        <v>209</v>
      </c>
      <c r="CM8" s="18">
        <v>1295</v>
      </c>
      <c r="CN8" s="33">
        <v>523</v>
      </c>
      <c r="CO8" s="32">
        <v>0.0325047801147228</v>
      </c>
      <c r="CP8" s="17">
        <v>16</v>
      </c>
      <c r="CQ8" s="18">
        <v>2984.9</v>
      </c>
      <c r="CR8" s="17">
        <v>209</v>
      </c>
      <c r="CS8" s="17">
        <v>1279</v>
      </c>
      <c r="CT8" s="33">
        <v>559</v>
      </c>
      <c r="CU8" s="32">
        <v>0.0250447227191413</v>
      </c>
      <c r="CV8" s="17">
        <v>14</v>
      </c>
      <c r="CW8" s="18">
        <v>2612.55</v>
      </c>
      <c r="CX8" s="17">
        <v>209</v>
      </c>
      <c r="CY8" s="17">
        <v>1266</v>
      </c>
      <c r="CZ8" s="33">
        <v>518</v>
      </c>
      <c r="DA8" s="32">
        <v>0.0424710424710425</v>
      </c>
      <c r="DB8" s="18">
        <v>19</v>
      </c>
      <c r="DC8" s="18">
        <v>3532.33</v>
      </c>
      <c r="DD8" s="17">
        <v>209</v>
      </c>
      <c r="DE8" s="18">
        <v>1250</v>
      </c>
      <c r="DF8" s="18">
        <v>446</v>
      </c>
      <c r="DG8" s="26">
        <v>0.031390134529148</v>
      </c>
      <c r="DH8" s="18">
        <v>10</v>
      </c>
      <c r="DI8" s="18">
        <v>1867.63</v>
      </c>
      <c r="DJ8" s="17">
        <v>209</v>
      </c>
      <c r="DK8" s="18">
        <v>1240</v>
      </c>
      <c r="DL8" s="18">
        <v>447</v>
      </c>
      <c r="DM8" s="26">
        <v>0.0335570469798658</v>
      </c>
      <c r="DN8" s="18">
        <v>15</v>
      </c>
      <c r="DO8" s="18">
        <v>2815</v>
      </c>
      <c r="DP8" s="17">
        <v>209</v>
      </c>
      <c r="DQ8" s="18">
        <v>1068</v>
      </c>
      <c r="DR8" s="18">
        <v>446</v>
      </c>
      <c r="DS8" s="26">
        <v>0.0246636771300448</v>
      </c>
      <c r="DT8" s="18">
        <v>9</v>
      </c>
      <c r="DU8" s="18">
        <v>1671.57</v>
      </c>
      <c r="DV8" s="17">
        <v>209</v>
      </c>
      <c r="DW8" s="18">
        <v>1061</v>
      </c>
      <c r="DX8" s="18">
        <v>486</v>
      </c>
      <c r="DY8" s="26">
        <v>0.0390946502057613</v>
      </c>
      <c r="DZ8" s="18">
        <v>19</v>
      </c>
      <c r="EA8" s="18">
        <v>3571</v>
      </c>
      <c r="EB8" s="17">
        <v>209</v>
      </c>
      <c r="EC8" s="18">
        <v>1044</v>
      </c>
      <c r="ED8" s="18">
        <v>440</v>
      </c>
      <c r="EE8" s="26">
        <v>0.0295454545454545</v>
      </c>
      <c r="EF8" s="17">
        <v>7</v>
      </c>
      <c r="EG8" s="18">
        <v>1308</v>
      </c>
      <c r="EH8" s="17">
        <v>209</v>
      </c>
      <c r="EI8" s="17">
        <v>54</v>
      </c>
      <c r="EJ8" s="18">
        <v>423</v>
      </c>
      <c r="EK8" s="26">
        <v>0.0401891252955083</v>
      </c>
      <c r="EL8" s="17">
        <v>16</v>
      </c>
      <c r="EM8" s="18">
        <v>2999</v>
      </c>
      <c r="EN8" s="17">
        <v>209</v>
      </c>
      <c r="EO8" s="17">
        <v>1087</v>
      </c>
      <c r="EP8" s="18">
        <v>385</v>
      </c>
      <c r="EQ8" s="26">
        <v>0.0337662337662338</v>
      </c>
      <c r="ER8" s="17">
        <v>13</v>
      </c>
      <c r="ES8" s="18">
        <v>2672.17</v>
      </c>
      <c r="ET8" s="17">
        <v>209</v>
      </c>
      <c r="EU8" s="17">
        <v>1087</v>
      </c>
      <c r="EV8" s="18">
        <v>388</v>
      </c>
      <c r="EW8" s="26">
        <v>0.0438144329896907</v>
      </c>
      <c r="EX8" s="17">
        <v>15</v>
      </c>
      <c r="EY8" s="18">
        <v>3083.36</v>
      </c>
      <c r="EZ8" s="17">
        <v>209</v>
      </c>
      <c r="FA8" s="17">
        <v>1117</v>
      </c>
      <c r="FB8" s="18">
        <v>416</v>
      </c>
      <c r="FC8" s="26">
        <v>0.0168269230769231</v>
      </c>
      <c r="FD8" s="17">
        <v>7</v>
      </c>
      <c r="FE8" s="18">
        <v>1458</v>
      </c>
      <c r="FF8" s="17">
        <v>209</v>
      </c>
      <c r="FG8" s="17">
        <v>1108</v>
      </c>
      <c r="FH8" s="18">
        <v>435</v>
      </c>
      <c r="FI8" s="26">
        <v>0.0344827586206897</v>
      </c>
      <c r="FJ8" s="18">
        <v>15</v>
      </c>
      <c r="FK8" s="18">
        <v>3081</v>
      </c>
      <c r="FL8" s="17">
        <v>209</v>
      </c>
      <c r="FM8" s="17">
        <v>1096</v>
      </c>
      <c r="FN8" s="18">
        <v>555</v>
      </c>
      <c r="FO8" s="26">
        <v>0.0324324324324324</v>
      </c>
      <c r="FP8" s="18">
        <v>18</v>
      </c>
      <c r="FQ8" s="18">
        <v>3722</v>
      </c>
      <c r="FR8" s="17">
        <v>209</v>
      </c>
      <c r="FS8" s="17">
        <v>1082</v>
      </c>
      <c r="FT8" s="18">
        <v>531</v>
      </c>
      <c r="FU8" s="26">
        <v>0.032015065913371</v>
      </c>
      <c r="FV8" s="18">
        <v>17</v>
      </c>
      <c r="FW8" s="18">
        <v>3500</v>
      </c>
      <c r="FX8" s="17">
        <v>209</v>
      </c>
      <c r="FY8" s="18">
        <v>1070</v>
      </c>
      <c r="FZ8" s="18">
        <v>551</v>
      </c>
      <c r="GA8" s="26">
        <v>0.029038112522686</v>
      </c>
      <c r="GB8" s="18">
        <v>16</v>
      </c>
      <c r="GC8" s="18">
        <v>3344</v>
      </c>
      <c r="GD8" s="17">
        <v>209</v>
      </c>
      <c r="GE8" s="18">
        <v>1058</v>
      </c>
      <c r="GF8" s="18"/>
      <c r="GG8" s="26"/>
      <c r="GH8" s="17"/>
      <c r="GI8" s="18"/>
      <c r="GJ8" s="17"/>
      <c r="GK8" s="18"/>
      <c r="GL8" s="18"/>
      <c r="GM8" s="26"/>
      <c r="GN8" s="17"/>
      <c r="GO8" s="18"/>
      <c r="GP8" s="17"/>
      <c r="GQ8" s="17"/>
      <c r="GR8" s="17"/>
      <c r="GS8" s="17">
        <v>677</v>
      </c>
      <c r="GT8" s="17">
        <v>138800.62</v>
      </c>
      <c r="GU8" s="17"/>
      <c r="GV8" s="17"/>
      <c r="GW8" s="17"/>
      <c r="GX8" s="17"/>
      <c r="GY8" s="17"/>
      <c r="GZ8" s="17"/>
      <c r="HA8" s="18"/>
      <c r="HB8" s="41"/>
      <c r="HC8" s="41"/>
      <c r="HD8" s="41"/>
      <c r="HE8" s="41"/>
      <c r="HF8" s="41"/>
      <c r="HG8" s="41"/>
      <c r="HH8" s="41"/>
      <c r="HI8" s="18"/>
      <c r="HJ8" s="41"/>
      <c r="HK8" s="41"/>
      <c r="HL8" s="41"/>
      <c r="HM8" s="18"/>
      <c r="HN8" s="18"/>
      <c r="HO8" s="18">
        <f t="shared" si="4"/>
        <v>336</v>
      </c>
      <c r="HP8" s="18">
        <f t="shared" si="1"/>
        <v>66028.47</v>
      </c>
      <c r="HQ8" s="18">
        <f t="shared" si="2"/>
        <v>1013</v>
      </c>
      <c r="HR8" s="42">
        <f t="shared" si="3"/>
        <v>204829.09</v>
      </c>
      <c r="HS8" s="43"/>
      <c r="HT8" s="43"/>
    </row>
    <row r="9" ht="16.5" spans="1:228">
      <c r="A9" s="16" t="s">
        <v>139</v>
      </c>
      <c r="B9" s="17" t="s">
        <v>35</v>
      </c>
      <c r="C9" s="18">
        <v>6939962746371</v>
      </c>
      <c r="D9" s="18">
        <v>532235108147</v>
      </c>
      <c r="E9" s="18">
        <v>21061010001183</v>
      </c>
      <c r="F9" s="17" t="s">
        <v>140</v>
      </c>
      <c r="G9" s="19" t="s">
        <v>141</v>
      </c>
      <c r="H9" s="17" t="s">
        <v>129</v>
      </c>
      <c r="I9" s="26">
        <f>VLOOKUP(C9,供应链!E:J,6,0)</f>
        <v>0.96</v>
      </c>
      <c r="J9" s="17">
        <f>VLOOKUP(C9,供应链!E:H,4,0)</f>
        <v>360</v>
      </c>
      <c r="K9" s="17">
        <f>VLOOKUP(C9,供应链!E:K,7,0)</f>
        <v>0</v>
      </c>
      <c r="L9" s="18">
        <f>VLOOKUP(C9,供应链!E:I,5,0)</f>
        <v>35.958904109589</v>
      </c>
      <c r="M9" s="27">
        <f t="shared" si="0"/>
        <v>0.00671818325185302</v>
      </c>
      <c r="N9" s="17">
        <v>682</v>
      </c>
      <c r="O9" s="26">
        <v>0.0249266862170088</v>
      </c>
      <c r="P9" s="18">
        <v>16</v>
      </c>
      <c r="Q9" s="18">
        <v>4289</v>
      </c>
      <c r="R9" s="17">
        <v>299</v>
      </c>
      <c r="S9" s="17">
        <v>1763</v>
      </c>
      <c r="T9" s="17">
        <v>575</v>
      </c>
      <c r="U9" s="26">
        <v>0.0226086956521739</v>
      </c>
      <c r="V9" s="18">
        <v>10</v>
      </c>
      <c r="W9" s="18">
        <v>2688.7</v>
      </c>
      <c r="X9" s="17">
        <v>299</v>
      </c>
      <c r="Y9" s="17">
        <v>1743</v>
      </c>
      <c r="Z9" s="17">
        <v>637</v>
      </c>
      <c r="AA9" s="26">
        <v>0.0345368916797488</v>
      </c>
      <c r="AB9" s="18">
        <v>21</v>
      </c>
      <c r="AC9" s="18">
        <v>5599.04</v>
      </c>
      <c r="AD9" s="17">
        <v>299</v>
      </c>
      <c r="AE9" s="17">
        <v>1729</v>
      </c>
      <c r="AF9" s="17">
        <v>519</v>
      </c>
      <c r="AG9" s="26">
        <v>0.023121387283237</v>
      </c>
      <c r="AH9" s="18">
        <v>12</v>
      </c>
      <c r="AI9" s="18">
        <v>3464.32</v>
      </c>
      <c r="AJ9" s="17">
        <v>299</v>
      </c>
      <c r="AK9" s="17">
        <v>1636</v>
      </c>
      <c r="AL9" s="17">
        <v>553</v>
      </c>
      <c r="AM9" s="26">
        <v>0.0054249547920434</v>
      </c>
      <c r="AN9" s="18">
        <v>4</v>
      </c>
      <c r="AO9" s="18">
        <v>1126</v>
      </c>
      <c r="AP9" s="17">
        <v>299</v>
      </c>
      <c r="AQ9" s="17">
        <v>1758</v>
      </c>
      <c r="AR9" s="17">
        <v>548</v>
      </c>
      <c r="AS9" s="26">
        <v>0.00912408759124088</v>
      </c>
      <c r="AT9" s="18">
        <v>6</v>
      </c>
      <c r="AU9" s="18">
        <v>1714</v>
      </c>
      <c r="AV9" s="17">
        <v>299</v>
      </c>
      <c r="AW9" s="17">
        <v>1746</v>
      </c>
      <c r="AX9" s="17">
        <v>503</v>
      </c>
      <c r="AY9" s="26">
        <v>0.0139165009940358</v>
      </c>
      <c r="AZ9" s="17">
        <v>7</v>
      </c>
      <c r="BA9" s="18">
        <v>1998.98</v>
      </c>
      <c r="BB9" s="17">
        <v>299</v>
      </c>
      <c r="BC9" s="17">
        <v>1732</v>
      </c>
      <c r="BD9" s="17">
        <v>467</v>
      </c>
      <c r="BE9" s="32">
        <v>0.00642398286937901</v>
      </c>
      <c r="BF9" s="17">
        <v>3</v>
      </c>
      <c r="BG9" s="18">
        <v>867</v>
      </c>
      <c r="BH9" s="17">
        <v>299</v>
      </c>
      <c r="BI9" s="17">
        <v>1786</v>
      </c>
      <c r="BJ9" s="17">
        <v>498</v>
      </c>
      <c r="BK9" s="32">
        <v>0.0160642570281124</v>
      </c>
      <c r="BL9" s="18">
        <v>5</v>
      </c>
      <c r="BM9" s="18">
        <v>1430</v>
      </c>
      <c r="BN9" s="17">
        <v>299</v>
      </c>
      <c r="BO9" s="17">
        <v>1776</v>
      </c>
      <c r="BP9" s="17">
        <v>550</v>
      </c>
      <c r="BQ9" s="32">
        <v>0.0181818181818182</v>
      </c>
      <c r="BR9" s="18">
        <v>8</v>
      </c>
      <c r="BS9" s="18">
        <v>2263.91</v>
      </c>
      <c r="BT9" s="17">
        <v>299</v>
      </c>
      <c r="BU9" s="18">
        <v>1760</v>
      </c>
      <c r="BV9" s="17">
        <v>558</v>
      </c>
      <c r="BW9" s="32">
        <v>0.017921146953405</v>
      </c>
      <c r="BX9" s="18">
        <v>9</v>
      </c>
      <c r="BY9" s="18">
        <v>2491</v>
      </c>
      <c r="BZ9" s="17">
        <v>299</v>
      </c>
      <c r="CA9" s="18">
        <v>1426</v>
      </c>
      <c r="CB9" s="18">
        <v>483</v>
      </c>
      <c r="CC9" s="32">
        <v>0.0144927536231884</v>
      </c>
      <c r="CD9" s="18">
        <v>6</v>
      </c>
      <c r="CE9" s="18">
        <v>1659</v>
      </c>
      <c r="CF9" s="17">
        <v>299</v>
      </c>
      <c r="CG9" s="18">
        <v>1474</v>
      </c>
      <c r="CH9" s="33">
        <v>562</v>
      </c>
      <c r="CI9" s="32">
        <v>0.0231316725978648</v>
      </c>
      <c r="CJ9" s="18">
        <v>13</v>
      </c>
      <c r="CK9" s="18">
        <v>3592</v>
      </c>
      <c r="CL9" s="17">
        <v>299</v>
      </c>
      <c r="CM9" s="18">
        <v>1195</v>
      </c>
      <c r="CN9" s="33">
        <v>632</v>
      </c>
      <c r="CO9" s="32">
        <v>0.0110759493670886</v>
      </c>
      <c r="CP9" s="17">
        <v>6</v>
      </c>
      <c r="CQ9" s="18">
        <v>1629</v>
      </c>
      <c r="CR9" s="17">
        <v>299</v>
      </c>
      <c r="CS9" s="17">
        <v>1197</v>
      </c>
      <c r="CT9" s="33">
        <v>676</v>
      </c>
      <c r="CU9" s="32">
        <v>0.00887573964497041</v>
      </c>
      <c r="CV9" s="17">
        <v>8</v>
      </c>
      <c r="CW9" s="18">
        <v>2202</v>
      </c>
      <c r="CX9" s="17">
        <v>299</v>
      </c>
      <c r="CY9" s="17">
        <v>1317</v>
      </c>
      <c r="CZ9" s="33">
        <v>760</v>
      </c>
      <c r="DA9" s="32">
        <v>0.0171052631578947</v>
      </c>
      <c r="DB9" s="18">
        <v>10</v>
      </c>
      <c r="DC9" s="18">
        <v>2785</v>
      </c>
      <c r="DD9" s="17">
        <v>299</v>
      </c>
      <c r="DE9" s="18">
        <v>1621</v>
      </c>
      <c r="DF9" s="18">
        <v>690</v>
      </c>
      <c r="DG9" s="26">
        <v>0.027536231884058</v>
      </c>
      <c r="DH9" s="18">
        <v>17</v>
      </c>
      <c r="DI9" s="18">
        <v>4733</v>
      </c>
      <c r="DJ9" s="17">
        <v>299</v>
      </c>
      <c r="DK9" s="18">
        <v>1833</v>
      </c>
      <c r="DL9" s="18">
        <v>657</v>
      </c>
      <c r="DM9" s="26">
        <v>0.0228310502283105</v>
      </c>
      <c r="DN9" s="18">
        <v>15</v>
      </c>
      <c r="DO9" s="18">
        <v>4161.12</v>
      </c>
      <c r="DP9" s="17">
        <v>299</v>
      </c>
      <c r="DQ9" s="18">
        <v>1884</v>
      </c>
      <c r="DR9" s="18">
        <v>650</v>
      </c>
      <c r="DS9" s="26">
        <v>0.0246153846153846</v>
      </c>
      <c r="DT9" s="18">
        <v>15</v>
      </c>
      <c r="DU9" s="18">
        <v>4175</v>
      </c>
      <c r="DV9" s="17">
        <v>299</v>
      </c>
      <c r="DW9" s="18">
        <v>1856</v>
      </c>
      <c r="DX9" s="18">
        <v>603</v>
      </c>
      <c r="DY9" s="26">
        <v>0.033167495854063</v>
      </c>
      <c r="DZ9" s="18">
        <v>16</v>
      </c>
      <c r="EA9" s="18">
        <v>4434</v>
      </c>
      <c r="EB9" s="17">
        <v>299</v>
      </c>
      <c r="EC9" s="18">
        <v>1849</v>
      </c>
      <c r="ED9" s="18">
        <v>643</v>
      </c>
      <c r="EE9" s="26">
        <v>0.0357698289269051</v>
      </c>
      <c r="EF9" s="17">
        <v>20</v>
      </c>
      <c r="EG9" s="18">
        <v>5530</v>
      </c>
      <c r="EH9" s="17">
        <v>299</v>
      </c>
      <c r="EI9" s="17">
        <v>87</v>
      </c>
      <c r="EJ9" s="18">
        <v>730</v>
      </c>
      <c r="EK9" s="26">
        <v>0.0356164383561644</v>
      </c>
      <c r="EL9" s="17">
        <v>24</v>
      </c>
      <c r="EM9" s="18">
        <v>6681</v>
      </c>
      <c r="EN9" s="17">
        <v>299</v>
      </c>
      <c r="EO9" s="17">
        <v>2140</v>
      </c>
      <c r="EP9" s="18">
        <v>713</v>
      </c>
      <c r="EQ9" s="26">
        <v>0.0266479663394109</v>
      </c>
      <c r="ER9" s="17">
        <v>17</v>
      </c>
      <c r="ES9" s="18">
        <v>4818</v>
      </c>
      <c r="ET9" s="17">
        <v>299</v>
      </c>
      <c r="EU9" s="17">
        <v>2134</v>
      </c>
      <c r="EV9" s="18">
        <v>1021</v>
      </c>
      <c r="EW9" s="26">
        <v>0.0215475024485798</v>
      </c>
      <c r="EX9" s="17">
        <v>21</v>
      </c>
      <c r="EY9" s="18">
        <v>5909</v>
      </c>
      <c r="EZ9" s="17">
        <v>299</v>
      </c>
      <c r="FA9" s="17">
        <v>2121</v>
      </c>
      <c r="FB9" s="18">
        <v>1141</v>
      </c>
      <c r="FC9" s="26">
        <v>0.0254163014899211</v>
      </c>
      <c r="FD9" s="17">
        <v>26</v>
      </c>
      <c r="FE9" s="18">
        <v>6952</v>
      </c>
      <c r="FF9" s="17">
        <v>299</v>
      </c>
      <c r="FG9" s="17">
        <v>2061</v>
      </c>
      <c r="FH9" s="18">
        <v>934</v>
      </c>
      <c r="FI9" s="26">
        <v>0.0321199143468951</v>
      </c>
      <c r="FJ9" s="18">
        <v>30</v>
      </c>
      <c r="FK9" s="18">
        <v>8017</v>
      </c>
      <c r="FL9" s="17">
        <v>299</v>
      </c>
      <c r="FM9" s="17">
        <v>1997</v>
      </c>
      <c r="FN9" s="18">
        <v>824</v>
      </c>
      <c r="FO9" s="26">
        <v>0.0339805825242718</v>
      </c>
      <c r="FP9" s="18">
        <v>28</v>
      </c>
      <c r="FQ9" s="18">
        <v>7497</v>
      </c>
      <c r="FR9" s="17">
        <v>299</v>
      </c>
      <c r="FS9" s="17">
        <v>2007</v>
      </c>
      <c r="FT9" s="18">
        <v>852</v>
      </c>
      <c r="FU9" s="26">
        <v>0.0293427230046948</v>
      </c>
      <c r="FV9" s="18">
        <v>25</v>
      </c>
      <c r="FW9" s="18">
        <v>6700</v>
      </c>
      <c r="FX9" s="17">
        <v>299</v>
      </c>
      <c r="FY9" s="18">
        <v>1943</v>
      </c>
      <c r="FZ9" s="18">
        <v>875</v>
      </c>
      <c r="GA9" s="26">
        <v>0.032</v>
      </c>
      <c r="GB9" s="18">
        <v>28</v>
      </c>
      <c r="GC9" s="18">
        <v>7468</v>
      </c>
      <c r="GD9" s="17">
        <v>299</v>
      </c>
      <c r="GE9" s="18">
        <v>1902</v>
      </c>
      <c r="GF9" s="18"/>
      <c r="GG9" s="26"/>
      <c r="GH9" s="17"/>
      <c r="GI9" s="18"/>
      <c r="GJ9" s="17"/>
      <c r="GK9" s="18"/>
      <c r="GL9" s="18"/>
      <c r="GM9" s="26"/>
      <c r="GN9" s="17"/>
      <c r="GO9" s="18"/>
      <c r="GP9" s="17"/>
      <c r="GQ9" s="17"/>
      <c r="GR9" s="17"/>
      <c r="GS9" s="17">
        <v>1606</v>
      </c>
      <c r="GT9" s="17">
        <v>421335.81</v>
      </c>
      <c r="GU9" s="17"/>
      <c r="GV9" s="17"/>
      <c r="GW9" s="17"/>
      <c r="GX9" s="17"/>
      <c r="GY9" s="17"/>
      <c r="GZ9" s="17"/>
      <c r="HA9" s="18"/>
      <c r="HB9" s="41"/>
      <c r="HC9" s="41"/>
      <c r="HD9" s="41"/>
      <c r="HE9" s="41"/>
      <c r="HF9" s="41"/>
      <c r="HG9" s="41"/>
      <c r="HH9" s="41"/>
      <c r="HI9" s="18"/>
      <c r="HJ9" s="41"/>
      <c r="HK9" s="41"/>
      <c r="HL9" s="41"/>
      <c r="HM9" s="18"/>
      <c r="HN9" s="18"/>
      <c r="HO9" s="18">
        <f t="shared" si="4"/>
        <v>426</v>
      </c>
      <c r="HP9" s="18">
        <f t="shared" si="1"/>
        <v>116874.07</v>
      </c>
      <c r="HQ9" s="18">
        <f t="shared" si="2"/>
        <v>2032</v>
      </c>
      <c r="HR9" s="42">
        <f t="shared" si="3"/>
        <v>538209.88</v>
      </c>
      <c r="HS9" s="43"/>
      <c r="HT9" s="43"/>
    </row>
    <row r="10" ht="16.5" spans="1:228">
      <c r="A10" s="16" t="s">
        <v>139</v>
      </c>
      <c r="B10" s="17" t="s">
        <v>35</v>
      </c>
      <c r="C10" s="18">
        <v>6939962758275</v>
      </c>
      <c r="D10" s="18">
        <v>575248048529</v>
      </c>
      <c r="E10" s="18">
        <v>21061010002783</v>
      </c>
      <c r="F10" s="17" t="s">
        <v>142</v>
      </c>
      <c r="G10" s="19" t="s">
        <v>143</v>
      </c>
      <c r="H10" s="17" t="s">
        <v>129</v>
      </c>
      <c r="I10" s="26">
        <f>VLOOKUP(C10,供应链!E:J,6,0)</f>
        <v>1</v>
      </c>
      <c r="J10" s="17">
        <f>VLOOKUP(C10,供应链!E:H,4,0)</f>
        <v>700</v>
      </c>
      <c r="K10" s="17">
        <f>VLOOKUP(C10,供应链!E:K,7,0)</f>
        <v>63</v>
      </c>
      <c r="L10" s="18">
        <f>VLOOKUP(C10,供应链!E:I,5,0)</f>
        <v>35.9429316338355</v>
      </c>
      <c r="M10" s="27">
        <f t="shared" si="0"/>
        <v>0.00943068916574673</v>
      </c>
      <c r="N10" s="17">
        <v>1077</v>
      </c>
      <c r="O10" s="26">
        <v>0.0250696378830084</v>
      </c>
      <c r="P10" s="18">
        <v>24</v>
      </c>
      <c r="Q10" s="18">
        <v>6643.12</v>
      </c>
      <c r="R10" s="17">
        <v>299</v>
      </c>
      <c r="S10" s="17">
        <v>1802</v>
      </c>
      <c r="T10" s="17">
        <v>996</v>
      </c>
      <c r="U10" s="26">
        <v>0.0200803212851406</v>
      </c>
      <c r="V10" s="18">
        <v>18</v>
      </c>
      <c r="W10" s="18">
        <v>4945.12</v>
      </c>
      <c r="X10" s="17">
        <v>299</v>
      </c>
      <c r="Y10" s="17">
        <v>1786</v>
      </c>
      <c r="Z10" s="17">
        <v>911</v>
      </c>
      <c r="AA10" s="26">
        <v>0.0164654226125137</v>
      </c>
      <c r="AB10" s="18">
        <v>15</v>
      </c>
      <c r="AC10" s="18">
        <v>4169</v>
      </c>
      <c r="AD10" s="17">
        <v>299</v>
      </c>
      <c r="AE10" s="17">
        <v>1800</v>
      </c>
      <c r="AF10" s="17">
        <v>940</v>
      </c>
      <c r="AG10" s="26">
        <v>0.0180851063829787</v>
      </c>
      <c r="AH10" s="18">
        <v>17</v>
      </c>
      <c r="AI10" s="18">
        <v>4866.4</v>
      </c>
      <c r="AJ10" s="17">
        <v>299</v>
      </c>
      <c r="AK10" s="17">
        <v>1677</v>
      </c>
      <c r="AL10" s="17">
        <v>863</v>
      </c>
      <c r="AM10" s="26">
        <v>0.0104287369640788</v>
      </c>
      <c r="AN10" s="18">
        <v>6</v>
      </c>
      <c r="AO10" s="18">
        <v>1714</v>
      </c>
      <c r="AP10" s="17">
        <v>299</v>
      </c>
      <c r="AQ10" s="17">
        <v>1720</v>
      </c>
      <c r="AR10" s="17">
        <v>1154</v>
      </c>
      <c r="AS10" s="26">
        <v>0.00693240901213172</v>
      </c>
      <c r="AT10" s="18">
        <v>6</v>
      </c>
      <c r="AU10" s="18">
        <v>1729</v>
      </c>
      <c r="AV10" s="17">
        <v>299</v>
      </c>
      <c r="AW10" s="17">
        <v>1715</v>
      </c>
      <c r="AX10" s="17">
        <v>1067</v>
      </c>
      <c r="AY10" s="26">
        <v>0.0159325210871603</v>
      </c>
      <c r="AZ10" s="17">
        <v>15</v>
      </c>
      <c r="BA10" s="18">
        <v>4298.33</v>
      </c>
      <c r="BB10" s="17">
        <v>299</v>
      </c>
      <c r="BC10" s="17">
        <v>1700</v>
      </c>
      <c r="BD10" s="17">
        <v>823</v>
      </c>
      <c r="BE10" s="32">
        <v>0.0194410692588092</v>
      </c>
      <c r="BF10" s="17">
        <v>14</v>
      </c>
      <c r="BG10" s="18">
        <v>4031</v>
      </c>
      <c r="BH10" s="17">
        <v>299</v>
      </c>
      <c r="BI10" s="17">
        <v>1724</v>
      </c>
      <c r="BJ10" s="17">
        <v>850</v>
      </c>
      <c r="BK10" s="32">
        <v>0.0223529411764706</v>
      </c>
      <c r="BL10" s="18">
        <v>17</v>
      </c>
      <c r="BM10" s="18">
        <v>4867.76</v>
      </c>
      <c r="BN10" s="17">
        <v>299</v>
      </c>
      <c r="BO10" s="17">
        <v>1707</v>
      </c>
      <c r="BP10" s="17">
        <v>882</v>
      </c>
      <c r="BQ10" s="32">
        <v>0.0204081632653061</v>
      </c>
      <c r="BR10" s="18">
        <v>15</v>
      </c>
      <c r="BS10" s="18">
        <v>4382.1</v>
      </c>
      <c r="BT10" s="17">
        <v>299</v>
      </c>
      <c r="BU10" s="18">
        <v>1692</v>
      </c>
      <c r="BV10" s="17">
        <v>841</v>
      </c>
      <c r="BW10" s="32">
        <v>0.0166468489892985</v>
      </c>
      <c r="BX10" s="18">
        <v>13</v>
      </c>
      <c r="BY10" s="18">
        <v>3724.85</v>
      </c>
      <c r="BZ10" s="17">
        <v>299</v>
      </c>
      <c r="CA10" s="18">
        <v>1681</v>
      </c>
      <c r="CB10" s="18">
        <v>718</v>
      </c>
      <c r="CC10" s="32">
        <v>0.0153203342618384</v>
      </c>
      <c r="CD10" s="18">
        <v>11</v>
      </c>
      <c r="CE10" s="18">
        <v>3140.03</v>
      </c>
      <c r="CF10" s="17">
        <v>299</v>
      </c>
      <c r="CG10" s="18">
        <v>1671</v>
      </c>
      <c r="CH10" s="33">
        <v>739</v>
      </c>
      <c r="CI10" s="32">
        <v>0.0162381596752368</v>
      </c>
      <c r="CJ10" s="18">
        <v>8</v>
      </c>
      <c r="CK10" s="18">
        <v>2337.54</v>
      </c>
      <c r="CL10" s="17">
        <v>299</v>
      </c>
      <c r="CM10" s="18">
        <v>990</v>
      </c>
      <c r="CN10" s="33">
        <v>1195</v>
      </c>
      <c r="CO10" s="32">
        <v>0.0108786610878661</v>
      </c>
      <c r="CP10" s="17">
        <v>12</v>
      </c>
      <c r="CQ10" s="18">
        <v>3463</v>
      </c>
      <c r="CR10" s="17">
        <v>299</v>
      </c>
      <c r="CS10" s="17">
        <v>994</v>
      </c>
      <c r="CT10" s="33">
        <v>1138</v>
      </c>
      <c r="CU10" s="32">
        <v>0.0140597539543058</v>
      </c>
      <c r="CV10" s="17">
        <v>14</v>
      </c>
      <c r="CW10" s="18">
        <v>4001.64</v>
      </c>
      <c r="CX10" s="17">
        <v>299</v>
      </c>
      <c r="CY10" s="17">
        <v>1005</v>
      </c>
      <c r="CZ10" s="33">
        <v>1125</v>
      </c>
      <c r="DA10" s="32">
        <v>0.00888888888888889</v>
      </c>
      <c r="DB10" s="18">
        <v>8</v>
      </c>
      <c r="DC10" s="18">
        <v>2292</v>
      </c>
      <c r="DD10" s="17">
        <v>299</v>
      </c>
      <c r="DE10" s="18">
        <v>1083</v>
      </c>
      <c r="DF10" s="18">
        <v>1226</v>
      </c>
      <c r="DG10" s="26">
        <v>0.0146818923327896</v>
      </c>
      <c r="DH10" s="18">
        <v>17</v>
      </c>
      <c r="DI10" s="18">
        <v>4871.21</v>
      </c>
      <c r="DJ10" s="17">
        <v>299</v>
      </c>
      <c r="DK10" s="18">
        <v>1203</v>
      </c>
      <c r="DL10" s="18">
        <v>1155</v>
      </c>
      <c r="DM10" s="26">
        <v>0.0181818181818182</v>
      </c>
      <c r="DN10" s="18">
        <v>19</v>
      </c>
      <c r="DO10" s="18">
        <v>5476.87</v>
      </c>
      <c r="DP10" s="17">
        <v>299</v>
      </c>
      <c r="DQ10" s="18">
        <v>1225</v>
      </c>
      <c r="DR10" s="18">
        <v>1236</v>
      </c>
      <c r="DS10" s="26">
        <v>0.00647249190938511</v>
      </c>
      <c r="DT10" s="18">
        <v>7</v>
      </c>
      <c r="DU10" s="18">
        <v>2023</v>
      </c>
      <c r="DV10" s="17">
        <v>299</v>
      </c>
      <c r="DW10" s="18">
        <v>1218</v>
      </c>
      <c r="DX10" s="18">
        <v>1148</v>
      </c>
      <c r="DY10" s="26">
        <v>0.0156794425087108</v>
      </c>
      <c r="DZ10" s="18">
        <v>14</v>
      </c>
      <c r="EA10" s="18">
        <v>4032.6</v>
      </c>
      <c r="EB10" s="17">
        <v>299</v>
      </c>
      <c r="EC10" s="18">
        <v>1295</v>
      </c>
      <c r="ED10" s="18">
        <v>1281</v>
      </c>
      <c r="EE10" s="26">
        <v>0.0218579234972678</v>
      </c>
      <c r="EF10" s="17">
        <v>23</v>
      </c>
      <c r="EG10" s="18">
        <v>6399.22</v>
      </c>
      <c r="EH10" s="17">
        <v>299</v>
      </c>
      <c r="EI10" s="17">
        <v>117</v>
      </c>
      <c r="EJ10" s="18">
        <v>1419</v>
      </c>
      <c r="EK10" s="26">
        <v>0.0310077519379845</v>
      </c>
      <c r="EL10" s="17">
        <v>40</v>
      </c>
      <c r="EM10" s="18">
        <v>11077.58</v>
      </c>
      <c r="EN10" s="17">
        <v>299</v>
      </c>
      <c r="EO10" s="17">
        <v>1396</v>
      </c>
      <c r="EP10" s="18">
        <v>1387</v>
      </c>
      <c r="EQ10" s="26">
        <v>0.0180245133381399</v>
      </c>
      <c r="ER10" s="17">
        <v>25</v>
      </c>
      <c r="ES10" s="18">
        <v>7162.03</v>
      </c>
      <c r="ET10" s="17">
        <v>299</v>
      </c>
      <c r="EU10" s="17">
        <v>1412</v>
      </c>
      <c r="EV10" s="18">
        <v>1617</v>
      </c>
      <c r="EW10" s="26">
        <v>0.0210265924551639</v>
      </c>
      <c r="EX10" s="17">
        <v>33</v>
      </c>
      <c r="EY10" s="18">
        <v>9372.1</v>
      </c>
      <c r="EZ10" s="17">
        <v>299</v>
      </c>
      <c r="FA10" s="17">
        <v>1361</v>
      </c>
      <c r="FB10" s="18">
        <v>1965</v>
      </c>
      <c r="FC10" s="26">
        <v>0.0213740458015267</v>
      </c>
      <c r="FD10" s="17">
        <v>42</v>
      </c>
      <c r="FE10" s="18">
        <v>11604</v>
      </c>
      <c r="FF10" s="17">
        <v>299</v>
      </c>
      <c r="FG10" s="17">
        <v>1315</v>
      </c>
      <c r="FH10" s="18">
        <v>1917</v>
      </c>
      <c r="FI10" s="26">
        <v>0.0182576943140323</v>
      </c>
      <c r="FJ10" s="18">
        <v>35</v>
      </c>
      <c r="FK10" s="18">
        <v>9725</v>
      </c>
      <c r="FL10" s="17">
        <v>299</v>
      </c>
      <c r="FM10" s="17">
        <v>1264</v>
      </c>
      <c r="FN10" s="18">
        <v>1922</v>
      </c>
      <c r="FO10" s="26">
        <v>0.0265348595213319</v>
      </c>
      <c r="FP10" s="18">
        <v>51</v>
      </c>
      <c r="FQ10" s="18">
        <v>14130</v>
      </c>
      <c r="FR10" s="17">
        <v>299</v>
      </c>
      <c r="FS10" s="17">
        <v>1301</v>
      </c>
      <c r="FT10" s="18">
        <v>2390</v>
      </c>
      <c r="FU10" s="26">
        <v>0.0196652719665272</v>
      </c>
      <c r="FV10" s="18">
        <v>47</v>
      </c>
      <c r="FW10" s="18">
        <v>13135</v>
      </c>
      <c r="FX10" s="17">
        <v>299</v>
      </c>
      <c r="FY10" s="18">
        <v>1219</v>
      </c>
      <c r="FZ10" s="18">
        <v>2456</v>
      </c>
      <c r="GA10" s="26">
        <v>0.0130293159609121</v>
      </c>
      <c r="GB10" s="18">
        <v>32</v>
      </c>
      <c r="GC10" s="18">
        <v>9456</v>
      </c>
      <c r="GD10" s="17">
        <v>299</v>
      </c>
      <c r="GE10" s="18">
        <v>1207</v>
      </c>
      <c r="GF10" s="18"/>
      <c r="GG10" s="26"/>
      <c r="GH10" s="17"/>
      <c r="GI10" s="18"/>
      <c r="GJ10" s="17"/>
      <c r="GK10" s="18"/>
      <c r="GL10" s="18"/>
      <c r="GM10" s="26"/>
      <c r="GN10" s="17"/>
      <c r="GO10" s="18"/>
      <c r="GP10" s="17"/>
      <c r="GQ10" s="17"/>
      <c r="GR10" s="17"/>
      <c r="GS10" s="17">
        <v>1062</v>
      </c>
      <c r="GT10" s="17">
        <v>273868.13</v>
      </c>
      <c r="GU10" s="17"/>
      <c r="GV10" s="17"/>
      <c r="GW10" s="17"/>
      <c r="GX10" s="17"/>
      <c r="GY10" s="17"/>
      <c r="GZ10" s="17"/>
      <c r="HA10" s="16"/>
      <c r="HB10" s="16"/>
      <c r="HC10" s="16"/>
      <c r="HD10" s="16"/>
      <c r="HE10" s="41"/>
      <c r="HF10" s="41"/>
      <c r="HG10" s="41"/>
      <c r="HH10" s="41"/>
      <c r="HI10" s="18"/>
      <c r="HJ10" s="41"/>
      <c r="HK10" s="41"/>
      <c r="HL10" s="41"/>
      <c r="HM10" s="18"/>
      <c r="HN10" s="18"/>
      <c r="HO10" s="18">
        <f t="shared" si="4"/>
        <v>598</v>
      </c>
      <c r="HP10" s="18">
        <f t="shared" si="1"/>
        <v>169069.5</v>
      </c>
      <c r="HQ10" s="18">
        <f t="shared" si="2"/>
        <v>1660</v>
      </c>
      <c r="HR10" s="42">
        <f t="shared" si="3"/>
        <v>442937.63</v>
      </c>
      <c r="HS10" s="43"/>
      <c r="HT10" s="43"/>
    </row>
    <row r="11" ht="16.5" spans="1:228">
      <c r="A11" s="16" t="s">
        <v>133</v>
      </c>
      <c r="B11" s="17" t="s">
        <v>35</v>
      </c>
      <c r="C11" s="18">
        <v>6939962753867</v>
      </c>
      <c r="D11" s="18">
        <v>576493751485</v>
      </c>
      <c r="E11" s="18" t="s">
        <v>144</v>
      </c>
      <c r="F11" s="17" t="s">
        <v>145</v>
      </c>
      <c r="G11" s="19" t="s">
        <v>146</v>
      </c>
      <c r="H11" s="17" t="s">
        <v>129</v>
      </c>
      <c r="I11" s="26">
        <f>VLOOKUP(C11,供应链!E:J,6,0)</f>
        <v>0</v>
      </c>
      <c r="J11" s="17">
        <f>VLOOKUP(C11,供应链!E:H,4,0)</f>
        <v>3</v>
      </c>
      <c r="K11" s="17">
        <f>VLOOKUP(C11,供应链!E:K,7,0)</f>
        <v>0</v>
      </c>
      <c r="L11" s="18" t="str">
        <f>VLOOKUP(C11,供应链!E:I,5,0)</f>
        <v>-</v>
      </c>
      <c r="M11" s="27">
        <f t="shared" si="0"/>
        <v>0.000693896861693739</v>
      </c>
      <c r="N11" s="17">
        <v>433</v>
      </c>
      <c r="O11" s="26">
        <v>0.0069284064665127</v>
      </c>
      <c r="P11" s="18">
        <v>2</v>
      </c>
      <c r="Q11" s="18">
        <v>718</v>
      </c>
      <c r="R11" s="17">
        <v>399</v>
      </c>
      <c r="S11" s="17">
        <v>138</v>
      </c>
      <c r="T11" s="17">
        <v>372</v>
      </c>
      <c r="U11" s="26">
        <v>0.0134408602150538</v>
      </c>
      <c r="V11" s="18">
        <v>5</v>
      </c>
      <c r="W11" s="18">
        <v>1765.84</v>
      </c>
      <c r="X11" s="17">
        <v>399</v>
      </c>
      <c r="Y11" s="17">
        <v>128</v>
      </c>
      <c r="Z11" s="17">
        <v>401</v>
      </c>
      <c r="AA11" s="26">
        <v>0.0124688279301746</v>
      </c>
      <c r="AB11" s="18">
        <v>5</v>
      </c>
      <c r="AC11" s="18">
        <v>1815</v>
      </c>
      <c r="AD11" s="17">
        <v>399</v>
      </c>
      <c r="AE11" s="17">
        <v>122</v>
      </c>
      <c r="AF11" s="17">
        <v>321</v>
      </c>
      <c r="AG11" s="26">
        <v>0.00623052959501558</v>
      </c>
      <c r="AH11" s="18">
        <v>2</v>
      </c>
      <c r="AI11" s="18">
        <v>748.37</v>
      </c>
      <c r="AJ11" s="17">
        <v>399</v>
      </c>
      <c r="AK11" s="17">
        <v>117</v>
      </c>
      <c r="AL11" s="17">
        <v>343</v>
      </c>
      <c r="AM11" s="26">
        <v>0</v>
      </c>
      <c r="AN11" s="18">
        <v>0</v>
      </c>
      <c r="AO11" s="18">
        <v>0</v>
      </c>
      <c r="AP11" s="17">
        <v>399</v>
      </c>
      <c r="AQ11" s="17">
        <v>117</v>
      </c>
      <c r="AR11" s="17">
        <v>340</v>
      </c>
      <c r="AS11" s="26">
        <v>0.00588235294117647</v>
      </c>
      <c r="AT11" s="18">
        <v>1</v>
      </c>
      <c r="AU11" s="18">
        <v>379</v>
      </c>
      <c r="AV11" s="17">
        <v>379</v>
      </c>
      <c r="AW11" s="17">
        <v>115</v>
      </c>
      <c r="AX11" s="17">
        <v>929</v>
      </c>
      <c r="AY11" s="26">
        <v>0.0322927879440258</v>
      </c>
      <c r="AZ11" s="17">
        <v>1</v>
      </c>
      <c r="BA11" s="18">
        <v>379</v>
      </c>
      <c r="BB11" s="17">
        <v>379</v>
      </c>
      <c r="BC11" s="17">
        <v>113</v>
      </c>
      <c r="BD11" s="17">
        <v>300</v>
      </c>
      <c r="BE11" s="32">
        <v>0.00666666666666667</v>
      </c>
      <c r="BF11" s="17">
        <v>1</v>
      </c>
      <c r="BG11" s="18">
        <v>369</v>
      </c>
      <c r="BH11" s="17">
        <v>399</v>
      </c>
      <c r="BI11" s="17">
        <v>111</v>
      </c>
      <c r="BJ11" s="17">
        <v>364</v>
      </c>
      <c r="BK11" s="32">
        <v>0.00824175824175824</v>
      </c>
      <c r="BL11" s="18">
        <v>3</v>
      </c>
      <c r="BM11" s="18">
        <v>1137</v>
      </c>
      <c r="BN11" s="17">
        <v>399</v>
      </c>
      <c r="BO11" s="17">
        <v>107</v>
      </c>
      <c r="BP11" s="17">
        <v>0</v>
      </c>
      <c r="BQ11" s="32">
        <v>0</v>
      </c>
      <c r="BR11" s="18">
        <v>1</v>
      </c>
      <c r="BS11" s="18">
        <v>379</v>
      </c>
      <c r="BT11" s="17">
        <v>379</v>
      </c>
      <c r="BU11" s="18">
        <v>105</v>
      </c>
      <c r="BV11" s="17">
        <v>382</v>
      </c>
      <c r="BW11" s="32">
        <v>0.00785340314136126</v>
      </c>
      <c r="BX11" s="18">
        <v>3</v>
      </c>
      <c r="BY11" s="18">
        <v>1127</v>
      </c>
      <c r="BZ11" s="17">
        <v>379</v>
      </c>
      <c r="CA11" s="18">
        <v>90</v>
      </c>
      <c r="CB11" s="18">
        <v>338</v>
      </c>
      <c r="CC11" s="32">
        <v>0</v>
      </c>
      <c r="CD11" s="18">
        <v>0</v>
      </c>
      <c r="CE11" s="18">
        <v>0</v>
      </c>
      <c r="CF11" s="17">
        <v>379</v>
      </c>
      <c r="CG11" s="18">
        <v>90</v>
      </c>
      <c r="CH11" s="33">
        <v>342</v>
      </c>
      <c r="CI11" s="32">
        <v>0.00584795321637427</v>
      </c>
      <c r="CJ11" s="18">
        <v>3</v>
      </c>
      <c r="CK11" s="18">
        <v>1137</v>
      </c>
      <c r="CL11" s="17">
        <v>379</v>
      </c>
      <c r="CM11" s="18">
        <v>86</v>
      </c>
      <c r="CN11" s="33">
        <v>384</v>
      </c>
      <c r="CO11" s="32">
        <v>0.0078125</v>
      </c>
      <c r="CP11" s="17">
        <v>2</v>
      </c>
      <c r="CQ11" s="18">
        <v>758</v>
      </c>
      <c r="CR11" s="17">
        <v>379</v>
      </c>
      <c r="CS11" s="17">
        <v>86</v>
      </c>
      <c r="CT11" s="33">
        <v>374</v>
      </c>
      <c r="CU11" s="32">
        <v>0.0053475935828877</v>
      </c>
      <c r="CV11" s="17">
        <v>2</v>
      </c>
      <c r="CW11" s="18">
        <v>733</v>
      </c>
      <c r="CX11" s="17">
        <v>379</v>
      </c>
      <c r="CY11" s="17">
        <v>84</v>
      </c>
      <c r="CZ11" s="33">
        <v>362</v>
      </c>
      <c r="DA11" s="32">
        <v>0</v>
      </c>
      <c r="DB11" s="18">
        <v>0</v>
      </c>
      <c r="DC11" s="18">
        <v>0</v>
      </c>
      <c r="DD11" s="17">
        <v>379</v>
      </c>
      <c r="DE11" s="18">
        <v>84</v>
      </c>
      <c r="DF11" s="18">
        <v>342</v>
      </c>
      <c r="DG11" s="26">
        <v>0</v>
      </c>
      <c r="DH11" s="18">
        <v>0</v>
      </c>
      <c r="DI11" s="18">
        <v>0</v>
      </c>
      <c r="DJ11" s="17">
        <v>379</v>
      </c>
      <c r="DK11" s="18">
        <v>86</v>
      </c>
      <c r="DL11" s="18">
        <v>344</v>
      </c>
      <c r="DM11" s="26">
        <v>0.00290697674418605</v>
      </c>
      <c r="DN11" s="18">
        <v>0</v>
      </c>
      <c r="DO11" s="18">
        <v>0</v>
      </c>
      <c r="DP11" s="17">
        <v>379</v>
      </c>
      <c r="DQ11" s="18">
        <v>86</v>
      </c>
      <c r="DR11" s="18">
        <v>375</v>
      </c>
      <c r="DS11" s="26">
        <v>0.00533333333333333</v>
      </c>
      <c r="DT11" s="18">
        <v>2</v>
      </c>
      <c r="DU11" s="18">
        <v>758</v>
      </c>
      <c r="DV11" s="17">
        <v>379</v>
      </c>
      <c r="DW11" s="18">
        <v>86</v>
      </c>
      <c r="DX11" s="18">
        <v>373</v>
      </c>
      <c r="DY11" s="26">
        <v>0.00268096514745308</v>
      </c>
      <c r="DZ11" s="18">
        <v>1</v>
      </c>
      <c r="EA11" s="18">
        <v>379</v>
      </c>
      <c r="EB11" s="17">
        <v>379</v>
      </c>
      <c r="EC11" s="18">
        <v>84</v>
      </c>
      <c r="ED11" s="18">
        <v>334</v>
      </c>
      <c r="EE11" s="26">
        <v>0.0029940119760479</v>
      </c>
      <c r="EF11" s="17">
        <v>1</v>
      </c>
      <c r="EG11" s="18">
        <v>379</v>
      </c>
      <c r="EH11" s="17">
        <v>379</v>
      </c>
      <c r="EI11" s="17">
        <v>7</v>
      </c>
      <c r="EJ11" s="18">
        <v>394</v>
      </c>
      <c r="EK11" s="26">
        <v>0.00761421319796954</v>
      </c>
      <c r="EL11" s="17">
        <v>2</v>
      </c>
      <c r="EM11" s="18">
        <v>748</v>
      </c>
      <c r="EN11" s="17">
        <v>379</v>
      </c>
      <c r="EO11" s="17">
        <v>86</v>
      </c>
      <c r="EP11" s="18">
        <v>336</v>
      </c>
      <c r="EQ11" s="26">
        <v>0.00297619047619048</v>
      </c>
      <c r="ER11" s="17">
        <v>1</v>
      </c>
      <c r="ES11" s="18">
        <v>379</v>
      </c>
      <c r="ET11" s="17">
        <v>379</v>
      </c>
      <c r="EU11" s="17">
        <v>86</v>
      </c>
      <c r="EV11" s="18">
        <v>344</v>
      </c>
      <c r="EW11" s="26">
        <v>0.00581395348837209</v>
      </c>
      <c r="EX11" s="17">
        <v>2</v>
      </c>
      <c r="EY11" s="18">
        <v>778</v>
      </c>
      <c r="EZ11" s="17">
        <v>379</v>
      </c>
      <c r="FA11" s="17">
        <v>82</v>
      </c>
      <c r="FB11" s="18">
        <v>359</v>
      </c>
      <c r="FC11" s="26">
        <v>0</v>
      </c>
      <c r="FD11" s="17">
        <v>0</v>
      </c>
      <c r="FE11" s="18">
        <v>0</v>
      </c>
      <c r="FF11" s="17">
        <v>379</v>
      </c>
      <c r="FG11" s="17">
        <v>84</v>
      </c>
      <c r="FH11" s="18">
        <v>366</v>
      </c>
      <c r="FI11" s="26">
        <v>0.00273224043715847</v>
      </c>
      <c r="FJ11" s="18">
        <v>1</v>
      </c>
      <c r="FK11" s="18">
        <v>389</v>
      </c>
      <c r="FL11" s="17">
        <v>379</v>
      </c>
      <c r="FM11" s="17">
        <v>82</v>
      </c>
      <c r="FN11" s="18">
        <v>384</v>
      </c>
      <c r="FO11" s="26">
        <v>0.00260416666666667</v>
      </c>
      <c r="FP11" s="18">
        <v>1</v>
      </c>
      <c r="FQ11" s="18">
        <v>389</v>
      </c>
      <c r="FR11" s="17">
        <v>389</v>
      </c>
      <c r="FS11" s="17">
        <v>473</v>
      </c>
      <c r="FT11" s="18">
        <v>422</v>
      </c>
      <c r="FU11" s="26">
        <v>0.0023696682464455</v>
      </c>
      <c r="FV11" s="18">
        <v>1</v>
      </c>
      <c r="FW11" s="18">
        <v>384</v>
      </c>
      <c r="FX11" s="17">
        <v>384</v>
      </c>
      <c r="FY11" s="18">
        <v>427</v>
      </c>
      <c r="FZ11" s="18">
        <v>437</v>
      </c>
      <c r="GA11" s="26">
        <v>0.0022883295194508</v>
      </c>
      <c r="GB11" s="18">
        <v>1</v>
      </c>
      <c r="GC11" s="18">
        <v>389</v>
      </c>
      <c r="GD11" s="17">
        <v>389</v>
      </c>
      <c r="GE11" s="18">
        <v>387</v>
      </c>
      <c r="GF11" s="18"/>
      <c r="GG11" s="26"/>
      <c r="GH11" s="17"/>
      <c r="GI11" s="18"/>
      <c r="GJ11" s="17"/>
      <c r="GK11" s="18"/>
      <c r="GL11" s="18"/>
      <c r="GM11" s="26"/>
      <c r="GN11" s="17"/>
      <c r="GO11" s="18"/>
      <c r="GP11" s="17"/>
      <c r="GQ11" s="17"/>
      <c r="GR11" s="17"/>
      <c r="GS11" s="17">
        <v>241</v>
      </c>
      <c r="GT11" s="17">
        <v>85089.54</v>
      </c>
      <c r="GU11" s="17"/>
      <c r="GV11" s="17"/>
      <c r="GW11" s="17"/>
      <c r="GX11" s="17"/>
      <c r="GY11" s="17"/>
      <c r="GZ11" s="17"/>
      <c r="HA11" s="16"/>
      <c r="HB11" s="16"/>
      <c r="HC11" s="16"/>
      <c r="HD11" s="16"/>
      <c r="HE11" s="41"/>
      <c r="HF11" s="41"/>
      <c r="HG11" s="41"/>
      <c r="HH11" s="41"/>
      <c r="HI11" s="18"/>
      <c r="HJ11" s="41"/>
      <c r="HK11" s="41"/>
      <c r="HL11" s="41"/>
      <c r="HM11" s="18"/>
      <c r="HN11" s="18"/>
      <c r="HO11" s="18">
        <f t="shared" si="4"/>
        <v>44</v>
      </c>
      <c r="HP11" s="18">
        <f t="shared" si="1"/>
        <v>16417.21</v>
      </c>
      <c r="HQ11" s="18">
        <f t="shared" si="2"/>
        <v>285</v>
      </c>
      <c r="HR11" s="42">
        <f t="shared" si="3"/>
        <v>101506.75</v>
      </c>
      <c r="HS11" s="43"/>
      <c r="HT11" s="43"/>
    </row>
    <row r="12" ht="16.5" spans="1:228">
      <c r="A12" s="16"/>
      <c r="B12" s="20" t="s">
        <v>35</v>
      </c>
      <c r="C12" s="18">
        <v>6939962731049</v>
      </c>
      <c r="D12" s="18">
        <v>581837220580</v>
      </c>
      <c r="E12" s="18">
        <v>21061011000009</v>
      </c>
      <c r="F12" s="17" t="s">
        <v>147</v>
      </c>
      <c r="G12" s="19" t="s">
        <v>148</v>
      </c>
      <c r="H12" s="17" t="s">
        <v>129</v>
      </c>
      <c r="I12" s="26">
        <f>VLOOKUP(C12,供应链!E:J,6,0)</f>
        <v>1.04166666666667</v>
      </c>
      <c r="J12" s="17">
        <f>VLOOKUP(C12,供应链!E:H,4,0)</f>
        <v>327</v>
      </c>
      <c r="K12" s="17">
        <f>VLOOKUP(C12,供应链!E:K,7,0)</f>
        <v>12</v>
      </c>
      <c r="L12" s="18">
        <f>VLOOKUP(C12,供应链!E:I,5,0)</f>
        <v>38.9016393442623</v>
      </c>
      <c r="M12" s="27">
        <f t="shared" si="0"/>
        <v>0.00414761078694212</v>
      </c>
      <c r="N12" s="17">
        <v>635</v>
      </c>
      <c r="O12" s="26">
        <v>0.0173228346456693</v>
      </c>
      <c r="P12" s="18">
        <v>10</v>
      </c>
      <c r="Q12" s="18">
        <v>1569.57</v>
      </c>
      <c r="R12" s="17">
        <v>179</v>
      </c>
      <c r="S12" s="17">
        <v>472</v>
      </c>
      <c r="T12" s="17">
        <v>685</v>
      </c>
      <c r="U12" s="26">
        <v>0.0204379562043796</v>
      </c>
      <c r="V12" s="18">
        <v>13</v>
      </c>
      <c r="W12" s="18">
        <v>2067</v>
      </c>
      <c r="X12" s="17">
        <v>179</v>
      </c>
      <c r="Y12" s="17">
        <v>461</v>
      </c>
      <c r="Z12" s="17">
        <v>655</v>
      </c>
      <c r="AA12" s="26">
        <v>0.0229007633587786</v>
      </c>
      <c r="AB12" s="18">
        <v>13</v>
      </c>
      <c r="AC12" s="18">
        <v>2055</v>
      </c>
      <c r="AD12" s="17">
        <v>179</v>
      </c>
      <c r="AE12" s="17">
        <v>471</v>
      </c>
      <c r="AF12" s="17">
        <v>619</v>
      </c>
      <c r="AG12" s="26">
        <v>0.0161550888529887</v>
      </c>
      <c r="AH12" s="18">
        <v>8</v>
      </c>
      <c r="AI12" s="18">
        <v>1370.83</v>
      </c>
      <c r="AJ12" s="17">
        <v>179</v>
      </c>
      <c r="AK12" s="17">
        <v>466</v>
      </c>
      <c r="AL12" s="17">
        <v>674</v>
      </c>
      <c r="AM12" s="26">
        <v>0.0163204747774481</v>
      </c>
      <c r="AN12" s="18">
        <v>10</v>
      </c>
      <c r="AO12" s="18">
        <v>1684</v>
      </c>
      <c r="AP12" s="17">
        <v>179</v>
      </c>
      <c r="AQ12" s="17">
        <v>471</v>
      </c>
      <c r="AR12" s="17">
        <v>627</v>
      </c>
      <c r="AS12" s="26">
        <v>0.0207336523125997</v>
      </c>
      <c r="AT12" s="18">
        <v>10</v>
      </c>
      <c r="AU12" s="18">
        <v>1696.46</v>
      </c>
      <c r="AV12" s="17">
        <v>179</v>
      </c>
      <c r="AW12" s="17">
        <v>462</v>
      </c>
      <c r="AX12" s="17">
        <v>678</v>
      </c>
      <c r="AY12" s="26">
        <v>0.0176991150442478</v>
      </c>
      <c r="AZ12" s="17">
        <v>10</v>
      </c>
      <c r="BA12" s="18">
        <v>1684.09</v>
      </c>
      <c r="BB12" s="17">
        <v>179</v>
      </c>
      <c r="BC12" s="17">
        <v>453</v>
      </c>
      <c r="BD12" s="17">
        <v>754</v>
      </c>
      <c r="BE12" s="32">
        <v>0.013262599469496</v>
      </c>
      <c r="BF12" s="17">
        <v>8</v>
      </c>
      <c r="BG12" s="18">
        <v>1338.7</v>
      </c>
      <c r="BH12" s="17">
        <v>179</v>
      </c>
      <c r="BI12" s="17">
        <v>450</v>
      </c>
      <c r="BJ12" s="17">
        <v>622</v>
      </c>
      <c r="BK12" s="32">
        <v>0.0128617363344051</v>
      </c>
      <c r="BL12" s="18">
        <v>8</v>
      </c>
      <c r="BM12" s="18">
        <v>1342</v>
      </c>
      <c r="BN12" s="17">
        <v>179</v>
      </c>
      <c r="BO12" s="17">
        <v>443</v>
      </c>
      <c r="BP12" s="17">
        <v>580</v>
      </c>
      <c r="BQ12" s="32">
        <v>0.0241379310344828</v>
      </c>
      <c r="BR12" s="18">
        <v>11</v>
      </c>
      <c r="BS12" s="18">
        <v>1764.38</v>
      </c>
      <c r="BT12" s="17">
        <v>179</v>
      </c>
      <c r="BU12" s="18">
        <v>432</v>
      </c>
      <c r="BV12" s="17">
        <v>619</v>
      </c>
      <c r="BW12" s="32">
        <v>0.0290791599353796</v>
      </c>
      <c r="BX12" s="18">
        <v>14</v>
      </c>
      <c r="BY12" s="18">
        <v>2189.24</v>
      </c>
      <c r="BZ12" s="17">
        <v>179</v>
      </c>
      <c r="CA12" s="18">
        <v>236</v>
      </c>
      <c r="CB12" s="18">
        <v>571</v>
      </c>
      <c r="CC12" s="32">
        <v>0.0192644483362522</v>
      </c>
      <c r="CD12" s="18">
        <v>10</v>
      </c>
      <c r="CE12" s="18">
        <v>1555.84</v>
      </c>
      <c r="CF12" s="17">
        <v>179</v>
      </c>
      <c r="CG12" s="18">
        <v>226</v>
      </c>
      <c r="CH12" s="33">
        <v>637</v>
      </c>
      <c r="CI12" s="32">
        <v>0.0141287284144427</v>
      </c>
      <c r="CJ12" s="18">
        <v>9</v>
      </c>
      <c r="CK12" s="18">
        <v>1431</v>
      </c>
      <c r="CL12" s="17">
        <v>179</v>
      </c>
      <c r="CM12" s="18">
        <v>218</v>
      </c>
      <c r="CN12" s="33">
        <v>570</v>
      </c>
      <c r="CO12" s="32">
        <v>0.0210526315789474</v>
      </c>
      <c r="CP12" s="17">
        <v>11</v>
      </c>
      <c r="CQ12" s="18">
        <v>1729.24</v>
      </c>
      <c r="CR12" s="17">
        <v>179</v>
      </c>
      <c r="CS12" s="17">
        <v>229</v>
      </c>
      <c r="CT12" s="33">
        <v>680</v>
      </c>
      <c r="CU12" s="32">
        <v>0.0220588235294118</v>
      </c>
      <c r="CV12" s="17">
        <v>13</v>
      </c>
      <c r="CW12" s="18">
        <v>2017</v>
      </c>
      <c r="CX12" s="17">
        <v>179</v>
      </c>
      <c r="CY12" s="17">
        <v>248</v>
      </c>
      <c r="CZ12" s="33">
        <v>706</v>
      </c>
      <c r="DA12" s="32">
        <v>0.0169971671388102</v>
      </c>
      <c r="DB12" s="18">
        <v>11</v>
      </c>
      <c r="DC12" s="18">
        <v>1740.54</v>
      </c>
      <c r="DD12" s="17">
        <v>179</v>
      </c>
      <c r="DE12" s="18">
        <v>270</v>
      </c>
      <c r="DF12" s="18">
        <v>650</v>
      </c>
      <c r="DG12" s="26">
        <v>0.0169230769230769</v>
      </c>
      <c r="DH12" s="18">
        <v>9</v>
      </c>
      <c r="DI12" s="18">
        <v>1421</v>
      </c>
      <c r="DJ12" s="17">
        <v>179</v>
      </c>
      <c r="DK12" s="18">
        <v>270</v>
      </c>
      <c r="DL12" s="18">
        <v>619</v>
      </c>
      <c r="DM12" s="26">
        <v>0.0145395799676898</v>
      </c>
      <c r="DN12" s="18">
        <v>8</v>
      </c>
      <c r="DO12" s="18">
        <v>1267.12</v>
      </c>
      <c r="DP12" s="17">
        <v>179</v>
      </c>
      <c r="DQ12" s="18">
        <v>263</v>
      </c>
      <c r="DR12" s="18">
        <v>676</v>
      </c>
      <c r="DS12" s="26">
        <v>0.0162721893491124</v>
      </c>
      <c r="DT12" s="18">
        <v>11</v>
      </c>
      <c r="DU12" s="18">
        <v>1726.78</v>
      </c>
      <c r="DV12" s="17">
        <v>179</v>
      </c>
      <c r="DW12" s="18">
        <v>260</v>
      </c>
      <c r="DX12" s="18">
        <v>623</v>
      </c>
      <c r="DY12" s="26">
        <v>0.0160513643659711</v>
      </c>
      <c r="DZ12" s="18">
        <v>9</v>
      </c>
      <c r="EA12" s="18">
        <v>1421</v>
      </c>
      <c r="EB12" s="17">
        <v>179</v>
      </c>
      <c r="EC12" s="18">
        <v>253</v>
      </c>
      <c r="ED12" s="18">
        <v>615</v>
      </c>
      <c r="EE12" s="26">
        <v>0.0211382113821138</v>
      </c>
      <c r="EF12" s="17">
        <v>11</v>
      </c>
      <c r="EG12" s="18">
        <v>1734</v>
      </c>
      <c r="EH12" s="17">
        <v>179</v>
      </c>
      <c r="EI12" s="17">
        <v>36</v>
      </c>
      <c r="EJ12" s="18">
        <v>609</v>
      </c>
      <c r="EK12" s="26">
        <v>0.0180623973727422</v>
      </c>
      <c r="EL12" s="17">
        <v>10</v>
      </c>
      <c r="EM12" s="18">
        <v>1571.81</v>
      </c>
      <c r="EN12" s="17">
        <v>179</v>
      </c>
      <c r="EO12" s="17">
        <v>266</v>
      </c>
      <c r="EP12" s="18">
        <v>597</v>
      </c>
      <c r="EQ12" s="26">
        <v>0.0050251256281407</v>
      </c>
      <c r="ER12" s="17">
        <v>2</v>
      </c>
      <c r="ES12" s="18">
        <v>443</v>
      </c>
      <c r="ET12" s="17">
        <v>179</v>
      </c>
      <c r="EU12" s="17">
        <v>271</v>
      </c>
      <c r="EV12" s="18">
        <v>534</v>
      </c>
      <c r="EW12" s="26">
        <v>0.00374531835205993</v>
      </c>
      <c r="EX12" s="17">
        <v>2</v>
      </c>
      <c r="EY12" s="18">
        <v>398</v>
      </c>
      <c r="EZ12" s="17">
        <v>179</v>
      </c>
      <c r="FA12" s="17">
        <v>270</v>
      </c>
      <c r="FB12" s="18">
        <v>570</v>
      </c>
      <c r="FC12" s="26">
        <v>0.00526315789473684</v>
      </c>
      <c r="FD12" s="17">
        <v>3</v>
      </c>
      <c r="FE12" s="18">
        <v>592</v>
      </c>
      <c r="FF12" s="17">
        <v>179</v>
      </c>
      <c r="FG12" s="17">
        <v>283</v>
      </c>
      <c r="FH12" s="18">
        <v>526</v>
      </c>
      <c r="FI12" s="26">
        <v>0.0190114068441065</v>
      </c>
      <c r="FJ12" s="18">
        <v>10</v>
      </c>
      <c r="FK12" s="18">
        <v>1970</v>
      </c>
      <c r="FL12" s="17">
        <v>179</v>
      </c>
      <c r="FM12" s="17">
        <v>275</v>
      </c>
      <c r="FN12" s="18">
        <v>527</v>
      </c>
      <c r="FO12" s="26">
        <v>0.00569259962049336</v>
      </c>
      <c r="FP12" s="18">
        <v>3</v>
      </c>
      <c r="FQ12" s="18">
        <v>597</v>
      </c>
      <c r="FR12" s="17">
        <v>179</v>
      </c>
      <c r="FS12" s="17">
        <v>296</v>
      </c>
      <c r="FT12" s="18">
        <v>603</v>
      </c>
      <c r="FU12" s="26">
        <v>0.00995024875621891</v>
      </c>
      <c r="FV12" s="18">
        <v>6</v>
      </c>
      <c r="FW12" s="18">
        <v>1074</v>
      </c>
      <c r="FX12" s="17">
        <v>179</v>
      </c>
      <c r="FY12" s="18">
        <v>343</v>
      </c>
      <c r="FZ12" s="18">
        <v>629</v>
      </c>
      <c r="GA12" s="26">
        <v>0.0158982511923688</v>
      </c>
      <c r="GB12" s="18">
        <v>10</v>
      </c>
      <c r="GC12" s="18">
        <v>1755</v>
      </c>
      <c r="GD12" s="17">
        <v>179</v>
      </c>
      <c r="GE12" s="18">
        <v>313</v>
      </c>
      <c r="GF12" s="18"/>
      <c r="GG12" s="26"/>
      <c r="GH12" s="17"/>
      <c r="GI12" s="18"/>
      <c r="GJ12" s="17"/>
      <c r="GK12" s="18"/>
      <c r="GL12" s="18"/>
      <c r="GM12" s="26"/>
      <c r="GN12" s="17"/>
      <c r="GO12" s="18"/>
      <c r="GP12" s="17"/>
      <c r="GQ12" s="17"/>
      <c r="GR12" s="17"/>
      <c r="GS12" s="17">
        <v>438</v>
      </c>
      <c r="GT12" s="17">
        <v>66967.03</v>
      </c>
      <c r="GU12" s="17"/>
      <c r="GV12" s="17"/>
      <c r="GW12" s="17"/>
      <c r="GX12" s="17"/>
      <c r="GY12" s="17"/>
      <c r="GZ12" s="17"/>
      <c r="HA12" s="16"/>
      <c r="HB12" s="16"/>
      <c r="HC12" s="16"/>
      <c r="HD12" s="16"/>
      <c r="HE12" s="41"/>
      <c r="HF12" s="41"/>
      <c r="HG12" s="41"/>
      <c r="HH12" s="41"/>
      <c r="HI12" s="18"/>
      <c r="HJ12" s="41"/>
      <c r="HK12" s="41"/>
      <c r="HL12" s="41"/>
      <c r="HM12" s="18"/>
      <c r="HN12" s="18"/>
      <c r="HO12" s="18">
        <f t="shared" si="4"/>
        <v>263</v>
      </c>
      <c r="HP12" s="18">
        <f t="shared" si="1"/>
        <v>43205.6</v>
      </c>
      <c r="HQ12" s="18">
        <f t="shared" si="2"/>
        <v>701</v>
      </c>
      <c r="HR12" s="42">
        <f t="shared" si="3"/>
        <v>110172.63</v>
      </c>
      <c r="HS12" s="43"/>
      <c r="HT12" s="43"/>
    </row>
    <row r="13" ht="16.5" spans="1:228">
      <c r="A13" s="16"/>
      <c r="B13" s="20" t="s">
        <v>35</v>
      </c>
      <c r="C13" s="18">
        <v>6939962759098</v>
      </c>
      <c r="D13" s="18">
        <v>584740907378</v>
      </c>
      <c r="E13" s="18">
        <v>21061010002767</v>
      </c>
      <c r="F13" s="17" t="s">
        <v>149</v>
      </c>
      <c r="G13" s="19" t="s">
        <v>150</v>
      </c>
      <c r="H13" s="17" t="s">
        <v>129</v>
      </c>
      <c r="I13" s="26">
        <f>VLOOKUP(C13,供应链!E:J,6,0)</f>
        <v>1</v>
      </c>
      <c r="J13" s="17">
        <f>VLOOKUP(C13,供应链!E:H,4,0)</f>
        <v>2324</v>
      </c>
      <c r="K13" s="17">
        <f>VLOOKUP(C13,供应链!E:K,7,0)</f>
        <v>2</v>
      </c>
      <c r="L13" s="18">
        <f>VLOOKUP(C13,供应链!E:I,5,0)</f>
        <v>18.6701627514085</v>
      </c>
      <c r="M13" s="27">
        <f t="shared" si="0"/>
        <v>0.0544078221100773</v>
      </c>
      <c r="N13" s="17">
        <v>1927</v>
      </c>
      <c r="O13" s="26">
        <v>0.0342501297353399</v>
      </c>
      <c r="P13" s="18">
        <v>149</v>
      </c>
      <c r="Q13" s="18">
        <v>23716.575</v>
      </c>
      <c r="R13" s="17">
        <v>159</v>
      </c>
      <c r="S13" s="17">
        <v>2872</v>
      </c>
      <c r="T13" s="17">
        <v>1949</v>
      </c>
      <c r="U13" s="26">
        <v>0.0282195997947665</v>
      </c>
      <c r="V13" s="18">
        <v>156</v>
      </c>
      <c r="W13" s="18">
        <v>24805.06</v>
      </c>
      <c r="X13" s="17">
        <v>159</v>
      </c>
      <c r="Y13" s="17">
        <v>2786</v>
      </c>
      <c r="Z13" s="17">
        <v>1748</v>
      </c>
      <c r="AA13" s="26">
        <v>0.0326086956521739</v>
      </c>
      <c r="AB13" s="18">
        <v>152</v>
      </c>
      <c r="AC13" s="18">
        <v>24199.13</v>
      </c>
      <c r="AD13" s="17">
        <v>159</v>
      </c>
      <c r="AE13" s="17">
        <v>2123</v>
      </c>
      <c r="AF13" s="17">
        <v>1595</v>
      </c>
      <c r="AG13" s="26">
        <v>0.0344827586206897</v>
      </c>
      <c r="AH13" s="18">
        <v>129</v>
      </c>
      <c r="AI13" s="18">
        <v>20570</v>
      </c>
      <c r="AJ13" s="17">
        <v>159</v>
      </c>
      <c r="AK13" s="17">
        <v>2107</v>
      </c>
      <c r="AL13" s="17">
        <v>1824</v>
      </c>
      <c r="AM13" s="26">
        <v>0.025219298245614</v>
      </c>
      <c r="AN13" s="18">
        <v>104</v>
      </c>
      <c r="AO13" s="18">
        <v>16569.23</v>
      </c>
      <c r="AP13" s="17">
        <v>159</v>
      </c>
      <c r="AQ13" s="17">
        <v>2109</v>
      </c>
      <c r="AR13" s="17">
        <v>1397</v>
      </c>
      <c r="AS13" s="26">
        <v>0.0257695060844667</v>
      </c>
      <c r="AT13" s="18">
        <v>120</v>
      </c>
      <c r="AU13" s="18">
        <v>19062.69</v>
      </c>
      <c r="AV13" s="17">
        <v>159</v>
      </c>
      <c r="AW13" s="17">
        <v>2093</v>
      </c>
      <c r="AX13" s="17">
        <v>1524</v>
      </c>
      <c r="AY13" s="26">
        <v>0.0255905511811024</v>
      </c>
      <c r="AZ13" s="17">
        <v>100</v>
      </c>
      <c r="BA13" s="18">
        <v>15963.9</v>
      </c>
      <c r="BB13" s="17">
        <v>159</v>
      </c>
      <c r="BC13" s="17">
        <v>2079</v>
      </c>
      <c r="BD13" s="17">
        <v>1611</v>
      </c>
      <c r="BE13" s="32">
        <v>0.0204841713221601</v>
      </c>
      <c r="BF13" s="17">
        <v>112</v>
      </c>
      <c r="BG13" s="18">
        <v>17790.93</v>
      </c>
      <c r="BH13" s="17">
        <v>159</v>
      </c>
      <c r="BI13" s="17">
        <v>2033</v>
      </c>
      <c r="BJ13" s="17">
        <v>1461</v>
      </c>
      <c r="BK13" s="32">
        <v>0.0253251197809719</v>
      </c>
      <c r="BL13" s="18">
        <v>126</v>
      </c>
      <c r="BM13" s="18">
        <v>20106.59</v>
      </c>
      <c r="BN13" s="17">
        <v>159</v>
      </c>
      <c r="BO13" s="17">
        <v>1977</v>
      </c>
      <c r="BP13" s="17">
        <v>1135</v>
      </c>
      <c r="BQ13" s="32">
        <v>0.0299559471365639</v>
      </c>
      <c r="BR13" s="18">
        <v>98</v>
      </c>
      <c r="BS13" s="18">
        <v>15516.52</v>
      </c>
      <c r="BT13" s="17">
        <v>159</v>
      </c>
      <c r="BU13" s="18">
        <v>2548</v>
      </c>
      <c r="BV13" s="17">
        <v>1065</v>
      </c>
      <c r="BW13" s="32">
        <v>0.0215962441314554</v>
      </c>
      <c r="BX13" s="18">
        <v>115</v>
      </c>
      <c r="BY13" s="18">
        <v>18251.23</v>
      </c>
      <c r="BZ13" s="17">
        <v>159</v>
      </c>
      <c r="CA13" s="18">
        <v>2187</v>
      </c>
      <c r="CB13" s="18">
        <v>964</v>
      </c>
      <c r="CC13" s="32">
        <v>0.0155601659751037</v>
      </c>
      <c r="CD13" s="18">
        <v>117</v>
      </c>
      <c r="CE13" s="18">
        <v>18665.37</v>
      </c>
      <c r="CF13" s="17">
        <v>159</v>
      </c>
      <c r="CG13" s="18">
        <v>2237</v>
      </c>
      <c r="CH13" s="33">
        <v>943</v>
      </c>
      <c r="CI13" s="32">
        <v>0.024390243902439</v>
      </c>
      <c r="CJ13" s="18">
        <v>125</v>
      </c>
      <c r="CK13" s="18">
        <v>19911.13</v>
      </c>
      <c r="CL13" s="17">
        <v>159</v>
      </c>
      <c r="CM13" s="18">
        <v>2425</v>
      </c>
      <c r="CN13" s="33">
        <v>1839</v>
      </c>
      <c r="CO13" s="32">
        <v>0.0163132137030995</v>
      </c>
      <c r="CP13" s="17">
        <v>134</v>
      </c>
      <c r="CQ13" s="18">
        <v>21283.65</v>
      </c>
      <c r="CR13" s="17">
        <v>159</v>
      </c>
      <c r="CS13" s="17">
        <v>2415</v>
      </c>
      <c r="CT13" s="33">
        <v>1965</v>
      </c>
      <c r="CU13" s="32">
        <v>0.0157760814249364</v>
      </c>
      <c r="CV13" s="17">
        <v>136</v>
      </c>
      <c r="CW13" s="18">
        <v>21561.33</v>
      </c>
      <c r="CX13" s="17">
        <v>159</v>
      </c>
      <c r="CY13" s="17">
        <v>2447</v>
      </c>
      <c r="CZ13" s="33">
        <v>1021</v>
      </c>
      <c r="DA13" s="32">
        <v>0.0303623898139079</v>
      </c>
      <c r="DB13" s="18">
        <v>134</v>
      </c>
      <c r="DC13" s="18">
        <v>21297.18</v>
      </c>
      <c r="DD13" s="17">
        <v>159</v>
      </c>
      <c r="DE13" s="18">
        <v>2401</v>
      </c>
      <c r="DF13" s="18">
        <v>1001</v>
      </c>
      <c r="DG13" s="26">
        <v>0.01998001998002</v>
      </c>
      <c r="DH13" s="18">
        <v>130</v>
      </c>
      <c r="DI13" s="18">
        <v>20680.055</v>
      </c>
      <c r="DJ13" s="17">
        <v>159</v>
      </c>
      <c r="DK13" s="18">
        <v>4022</v>
      </c>
      <c r="DL13" s="18">
        <v>882</v>
      </c>
      <c r="DM13" s="26">
        <v>0.0238095238095238</v>
      </c>
      <c r="DN13" s="18">
        <v>107</v>
      </c>
      <c r="DO13" s="18">
        <v>16967.71</v>
      </c>
      <c r="DP13" s="17">
        <v>159</v>
      </c>
      <c r="DQ13" s="18">
        <v>2743</v>
      </c>
      <c r="DR13" s="18">
        <v>1065</v>
      </c>
      <c r="DS13" s="26">
        <v>0.0103286384976526</v>
      </c>
      <c r="DT13" s="18">
        <v>98</v>
      </c>
      <c r="DU13" s="18">
        <v>15545.005</v>
      </c>
      <c r="DV13" s="17">
        <v>159</v>
      </c>
      <c r="DW13" s="18">
        <v>2720</v>
      </c>
      <c r="DX13" s="18">
        <v>1303</v>
      </c>
      <c r="DY13" s="26">
        <v>0.0168841135840368</v>
      </c>
      <c r="DZ13" s="18">
        <v>131</v>
      </c>
      <c r="EA13" s="18">
        <v>20823.39</v>
      </c>
      <c r="EB13" s="17">
        <v>159</v>
      </c>
      <c r="EC13" s="18">
        <v>2812</v>
      </c>
      <c r="ED13" s="18">
        <v>1218</v>
      </c>
      <c r="EE13" s="26">
        <v>0.0229885057471264</v>
      </c>
      <c r="EF13" s="17">
        <v>149</v>
      </c>
      <c r="EG13" s="18">
        <v>23675.39</v>
      </c>
      <c r="EH13" s="17">
        <v>159</v>
      </c>
      <c r="EI13" s="17">
        <v>421</v>
      </c>
      <c r="EJ13" s="18">
        <v>1075</v>
      </c>
      <c r="EK13" s="26">
        <v>0.0381395348837209</v>
      </c>
      <c r="EL13" s="17">
        <v>155</v>
      </c>
      <c r="EM13" s="18">
        <v>24578.52</v>
      </c>
      <c r="EN13" s="17">
        <v>159</v>
      </c>
      <c r="EO13" s="17">
        <v>4324</v>
      </c>
      <c r="EP13" s="18">
        <v>1166</v>
      </c>
      <c r="EQ13" s="26">
        <v>0.0463121783876501</v>
      </c>
      <c r="ER13" s="17">
        <v>123</v>
      </c>
      <c r="ES13" s="18">
        <v>19564.99</v>
      </c>
      <c r="ET13" s="17">
        <v>159</v>
      </c>
      <c r="EU13" s="17">
        <v>4424</v>
      </c>
      <c r="EV13" s="18">
        <v>1405</v>
      </c>
      <c r="EW13" s="26">
        <v>0.0362989323843416</v>
      </c>
      <c r="EX13" s="17">
        <v>138</v>
      </c>
      <c r="EY13" s="18">
        <v>21984.41</v>
      </c>
      <c r="EZ13" s="17">
        <v>159</v>
      </c>
      <c r="FA13" s="17">
        <v>4470</v>
      </c>
      <c r="FB13" s="18">
        <v>1781</v>
      </c>
      <c r="FC13" s="26">
        <v>0.0466030320044919</v>
      </c>
      <c r="FD13" s="17">
        <v>78</v>
      </c>
      <c r="FE13" s="18">
        <v>12242</v>
      </c>
      <c r="FF13" s="17">
        <v>159</v>
      </c>
      <c r="FG13" s="17">
        <v>4467</v>
      </c>
      <c r="FH13" s="18">
        <v>1997</v>
      </c>
      <c r="FI13" s="26">
        <v>0.0410615923885829</v>
      </c>
      <c r="FJ13" s="18">
        <v>82</v>
      </c>
      <c r="FK13" s="18">
        <v>12778</v>
      </c>
      <c r="FL13" s="17">
        <v>159</v>
      </c>
      <c r="FM13" s="17">
        <v>4392</v>
      </c>
      <c r="FN13" s="18">
        <v>2163</v>
      </c>
      <c r="FO13" s="26">
        <v>0.0351363846509478</v>
      </c>
      <c r="FP13" s="18">
        <v>76</v>
      </c>
      <c r="FQ13" s="18">
        <v>11866</v>
      </c>
      <c r="FR13" s="17">
        <v>159</v>
      </c>
      <c r="FS13" s="17">
        <v>4506</v>
      </c>
      <c r="FT13" s="18">
        <v>2420</v>
      </c>
      <c r="FU13" s="26">
        <v>0.0359504132231405</v>
      </c>
      <c r="FV13" s="18">
        <v>87</v>
      </c>
      <c r="FW13" s="18">
        <v>13548</v>
      </c>
      <c r="FX13" s="17">
        <v>159</v>
      </c>
      <c r="FY13" s="18">
        <v>4444</v>
      </c>
      <c r="FZ13" s="18">
        <v>2759</v>
      </c>
      <c r="GA13" s="26">
        <v>0.032258064516129</v>
      </c>
      <c r="GB13" s="18">
        <v>89</v>
      </c>
      <c r="GC13" s="18">
        <v>13839</v>
      </c>
      <c r="GD13" s="17">
        <v>159</v>
      </c>
      <c r="GE13" s="18">
        <v>4853</v>
      </c>
      <c r="GF13" s="18"/>
      <c r="GG13" s="26"/>
      <c r="GH13" s="17"/>
      <c r="GI13" s="18"/>
      <c r="GJ13" s="17"/>
      <c r="GK13" s="18"/>
      <c r="GL13" s="18"/>
      <c r="GM13" s="26"/>
      <c r="GN13" s="17"/>
      <c r="GO13" s="18"/>
      <c r="GP13" s="17"/>
      <c r="GQ13" s="17"/>
      <c r="GR13" s="17"/>
      <c r="GS13" s="17">
        <v>3386</v>
      </c>
      <c r="GT13" s="17">
        <v>642687.1</v>
      </c>
      <c r="GU13" s="17"/>
      <c r="GV13" s="17"/>
      <c r="GW13" s="17"/>
      <c r="GX13" s="17"/>
      <c r="GY13" s="17"/>
      <c r="GZ13" s="17"/>
      <c r="HA13" s="16"/>
      <c r="HB13" s="16"/>
      <c r="HC13" s="16"/>
      <c r="HD13" s="16"/>
      <c r="HE13" s="41"/>
      <c r="HF13" s="41"/>
      <c r="HG13" s="41"/>
      <c r="HH13" s="41"/>
      <c r="HI13" s="18"/>
      <c r="HJ13" s="41"/>
      <c r="HK13" s="41"/>
      <c r="HL13" s="41"/>
      <c r="HM13" s="18"/>
      <c r="HN13" s="18"/>
      <c r="HO13" s="18">
        <f t="shared" si="4"/>
        <v>3450</v>
      </c>
      <c r="HP13" s="18">
        <f t="shared" si="1"/>
        <v>547362.985</v>
      </c>
      <c r="HQ13" s="18">
        <f t="shared" si="2"/>
        <v>6836</v>
      </c>
      <c r="HR13" s="42">
        <f t="shared" si="3"/>
        <v>1190050.085</v>
      </c>
      <c r="HS13" s="43"/>
      <c r="HT13" s="43"/>
    </row>
    <row r="14" ht="16.5" spans="1:228">
      <c r="A14" s="16"/>
      <c r="B14" s="20" t="s">
        <v>35</v>
      </c>
      <c r="C14" s="18">
        <v>6939962760834</v>
      </c>
      <c r="D14" s="18">
        <v>585858484327</v>
      </c>
      <c r="E14" s="18">
        <v>21061010003316</v>
      </c>
      <c r="F14" s="17" t="s">
        <v>151</v>
      </c>
      <c r="G14" s="19" t="s">
        <v>152</v>
      </c>
      <c r="H14" s="17" t="s">
        <v>129</v>
      </c>
      <c r="I14" s="26">
        <f>VLOOKUP(C14,供应链!E:J,6,0)</f>
        <v>0.958333333333333</v>
      </c>
      <c r="J14" s="17">
        <f>VLOOKUP(C14,供应链!E:H,4,0)</f>
        <v>230</v>
      </c>
      <c r="K14" s="17">
        <f>VLOOKUP(C14,供应链!E:K,7,0)</f>
        <v>87</v>
      </c>
      <c r="L14" s="18">
        <f>VLOOKUP(C14,供应链!E:I,5,0)</f>
        <v>25.1710761452295</v>
      </c>
      <c r="M14" s="27">
        <f t="shared" si="0"/>
        <v>0.00425800346948431</v>
      </c>
      <c r="N14" s="17">
        <v>607</v>
      </c>
      <c r="O14" s="26">
        <v>0.00988467874794069</v>
      </c>
      <c r="P14" s="18">
        <v>5</v>
      </c>
      <c r="Q14" s="18">
        <v>983.01</v>
      </c>
      <c r="R14" s="17">
        <v>239</v>
      </c>
      <c r="S14" s="17">
        <v>308</v>
      </c>
      <c r="T14" s="17">
        <v>592</v>
      </c>
      <c r="U14" s="26">
        <v>0.0219594594594595</v>
      </c>
      <c r="V14" s="18">
        <v>11</v>
      </c>
      <c r="W14" s="18">
        <v>2179</v>
      </c>
      <c r="X14" s="17">
        <v>239</v>
      </c>
      <c r="Y14" s="17">
        <v>299</v>
      </c>
      <c r="Z14" s="17">
        <v>666</v>
      </c>
      <c r="AA14" s="26">
        <v>0.0345345345345345</v>
      </c>
      <c r="AB14" s="18">
        <v>21</v>
      </c>
      <c r="AC14" s="18">
        <v>4168.94</v>
      </c>
      <c r="AD14" s="17">
        <v>239</v>
      </c>
      <c r="AE14" s="17">
        <v>279</v>
      </c>
      <c r="AF14" s="17">
        <v>635</v>
      </c>
      <c r="AG14" s="26">
        <v>0.0141732283464567</v>
      </c>
      <c r="AH14" s="18">
        <v>9</v>
      </c>
      <c r="AI14" s="18">
        <v>1865</v>
      </c>
      <c r="AJ14" s="17">
        <v>239</v>
      </c>
      <c r="AK14" s="17">
        <v>277</v>
      </c>
      <c r="AL14" s="17">
        <v>601</v>
      </c>
      <c r="AM14" s="26">
        <v>0.0133111480865225</v>
      </c>
      <c r="AN14" s="18">
        <v>7</v>
      </c>
      <c r="AO14" s="18">
        <v>1443.29</v>
      </c>
      <c r="AP14" s="17">
        <v>239</v>
      </c>
      <c r="AQ14" s="17">
        <v>270</v>
      </c>
      <c r="AR14" s="17">
        <v>720</v>
      </c>
      <c r="AS14" s="26">
        <v>0.0166666666666667</v>
      </c>
      <c r="AT14" s="18">
        <v>10</v>
      </c>
      <c r="AU14" s="18">
        <v>2060</v>
      </c>
      <c r="AV14" s="17">
        <v>239</v>
      </c>
      <c r="AW14" s="17">
        <v>260</v>
      </c>
      <c r="AX14" s="17">
        <v>650</v>
      </c>
      <c r="AY14" s="26">
        <v>0.0261538461538462</v>
      </c>
      <c r="AZ14" s="17">
        <v>16</v>
      </c>
      <c r="BA14" s="18">
        <v>3300.57</v>
      </c>
      <c r="BB14" s="17">
        <v>239</v>
      </c>
      <c r="BC14" s="17">
        <v>245</v>
      </c>
      <c r="BD14" s="17">
        <v>603</v>
      </c>
      <c r="BE14" s="32">
        <v>0.0232172470978441</v>
      </c>
      <c r="BF14" s="17">
        <v>12</v>
      </c>
      <c r="BG14" s="18">
        <v>2474.5</v>
      </c>
      <c r="BH14" s="17">
        <v>239</v>
      </c>
      <c r="BI14" s="17">
        <v>236</v>
      </c>
      <c r="BJ14" s="17">
        <v>526</v>
      </c>
      <c r="BK14" s="32">
        <v>0.0209125475285171</v>
      </c>
      <c r="BL14" s="18">
        <v>11</v>
      </c>
      <c r="BM14" s="18">
        <v>2289</v>
      </c>
      <c r="BN14" s="17">
        <v>239</v>
      </c>
      <c r="BO14" s="17">
        <v>226</v>
      </c>
      <c r="BP14" s="17">
        <v>461</v>
      </c>
      <c r="BQ14" s="32">
        <v>0.017353579175705</v>
      </c>
      <c r="BR14" s="18">
        <v>8</v>
      </c>
      <c r="BS14" s="18">
        <v>1614.29</v>
      </c>
      <c r="BT14" s="17">
        <v>239</v>
      </c>
      <c r="BU14" s="18">
        <v>220</v>
      </c>
      <c r="BV14" s="17">
        <v>478</v>
      </c>
      <c r="BW14" s="32">
        <v>0.0334728033472803</v>
      </c>
      <c r="BX14" s="18">
        <v>15</v>
      </c>
      <c r="BY14" s="18">
        <v>2936.84</v>
      </c>
      <c r="BZ14" s="17">
        <v>239</v>
      </c>
      <c r="CA14" s="18">
        <v>146</v>
      </c>
      <c r="CB14" s="18">
        <v>405</v>
      </c>
      <c r="CC14" s="32">
        <v>0.0246913580246914</v>
      </c>
      <c r="CD14" s="18">
        <v>9</v>
      </c>
      <c r="CE14" s="18">
        <v>1780.79</v>
      </c>
      <c r="CF14" s="17">
        <v>239</v>
      </c>
      <c r="CG14" s="18">
        <v>138</v>
      </c>
      <c r="CH14" s="33">
        <v>349</v>
      </c>
      <c r="CI14" s="32">
        <v>0.0114613180515759</v>
      </c>
      <c r="CJ14" s="18">
        <v>4</v>
      </c>
      <c r="CK14" s="18">
        <v>771</v>
      </c>
      <c r="CL14" s="17">
        <v>239</v>
      </c>
      <c r="CM14" s="18">
        <v>144</v>
      </c>
      <c r="CN14" s="33">
        <v>493</v>
      </c>
      <c r="CO14" s="32">
        <v>0.026369168356998</v>
      </c>
      <c r="CP14" s="17">
        <v>13</v>
      </c>
      <c r="CQ14" s="18">
        <v>2562.7</v>
      </c>
      <c r="CR14" s="17">
        <v>239</v>
      </c>
      <c r="CS14" s="17">
        <v>131</v>
      </c>
      <c r="CT14" s="33">
        <v>538</v>
      </c>
      <c r="CU14" s="32">
        <v>0.0223048327137546</v>
      </c>
      <c r="CV14" s="17">
        <v>12</v>
      </c>
      <c r="CW14" s="18">
        <v>2342.3</v>
      </c>
      <c r="CX14" s="17">
        <v>239</v>
      </c>
      <c r="CY14" s="17">
        <v>142</v>
      </c>
      <c r="CZ14" s="33">
        <v>477</v>
      </c>
      <c r="DA14" s="32">
        <v>0.0146750524109015</v>
      </c>
      <c r="DB14" s="18">
        <v>7</v>
      </c>
      <c r="DC14" s="18">
        <v>1393</v>
      </c>
      <c r="DD14" s="17">
        <v>239</v>
      </c>
      <c r="DE14" s="18">
        <v>153</v>
      </c>
      <c r="DF14" s="18">
        <v>431</v>
      </c>
      <c r="DG14" s="26">
        <v>0.0440835266821346</v>
      </c>
      <c r="DH14" s="18">
        <v>15</v>
      </c>
      <c r="DI14" s="18">
        <v>2925.11</v>
      </c>
      <c r="DJ14" s="17">
        <v>239</v>
      </c>
      <c r="DK14" s="18">
        <v>141</v>
      </c>
      <c r="DL14" s="18">
        <v>423</v>
      </c>
      <c r="DM14" s="26">
        <v>0.0236406619385343</v>
      </c>
      <c r="DN14" s="18">
        <v>8</v>
      </c>
      <c r="DO14" s="18">
        <v>1597.67</v>
      </c>
      <c r="DP14" s="17">
        <v>239</v>
      </c>
      <c r="DQ14" s="18">
        <v>135</v>
      </c>
      <c r="DR14" s="18">
        <v>412</v>
      </c>
      <c r="DS14" s="26">
        <v>0.0194174757281553</v>
      </c>
      <c r="DT14" s="18">
        <v>8</v>
      </c>
      <c r="DU14" s="18">
        <v>1572</v>
      </c>
      <c r="DV14" s="17">
        <v>239</v>
      </c>
      <c r="DW14" s="18">
        <v>128</v>
      </c>
      <c r="DX14" s="18">
        <v>437</v>
      </c>
      <c r="DY14" s="26">
        <v>0.0366132723112128</v>
      </c>
      <c r="DZ14" s="18">
        <v>11</v>
      </c>
      <c r="EA14" s="18">
        <v>2149</v>
      </c>
      <c r="EB14" s="17">
        <v>239</v>
      </c>
      <c r="EC14" s="18">
        <v>117</v>
      </c>
      <c r="ED14" s="18">
        <v>445</v>
      </c>
      <c r="EE14" s="26">
        <v>0.0157303370786517</v>
      </c>
      <c r="EF14" s="17">
        <v>6</v>
      </c>
      <c r="EG14" s="18">
        <v>1189</v>
      </c>
      <c r="EH14" s="17">
        <v>239</v>
      </c>
      <c r="EI14" s="17">
        <v>9</v>
      </c>
      <c r="EJ14" s="18">
        <v>488</v>
      </c>
      <c r="EK14" s="26">
        <v>0.0348360655737705</v>
      </c>
      <c r="EL14" s="17">
        <v>15</v>
      </c>
      <c r="EM14" s="18">
        <v>2970</v>
      </c>
      <c r="EN14" s="17">
        <v>239</v>
      </c>
      <c r="EO14" s="17">
        <v>540</v>
      </c>
      <c r="EP14" s="18">
        <v>484</v>
      </c>
      <c r="EQ14" s="26">
        <v>0.0206611570247934</v>
      </c>
      <c r="ER14" s="17">
        <v>8</v>
      </c>
      <c r="ES14" s="18">
        <v>1832</v>
      </c>
      <c r="ET14" s="17">
        <v>239</v>
      </c>
      <c r="EU14" s="17">
        <v>533</v>
      </c>
      <c r="EV14" s="18">
        <v>457</v>
      </c>
      <c r="EW14" s="26">
        <v>0.0109409190371991</v>
      </c>
      <c r="EX14" s="17">
        <v>5</v>
      </c>
      <c r="EY14" s="18">
        <v>1145</v>
      </c>
      <c r="EZ14" s="17">
        <v>239</v>
      </c>
      <c r="FA14" s="17">
        <v>280</v>
      </c>
      <c r="FB14" s="18">
        <v>401</v>
      </c>
      <c r="FC14" s="26">
        <v>0.00997506234413965</v>
      </c>
      <c r="FD14" s="17">
        <v>4</v>
      </c>
      <c r="FE14" s="18">
        <v>911</v>
      </c>
      <c r="FF14" s="17">
        <v>239</v>
      </c>
      <c r="FG14" s="17">
        <v>269</v>
      </c>
      <c r="FH14" s="18">
        <v>449</v>
      </c>
      <c r="FI14" s="26">
        <v>0.0111358574610245</v>
      </c>
      <c r="FJ14" s="18">
        <v>5</v>
      </c>
      <c r="FK14" s="18">
        <v>1133</v>
      </c>
      <c r="FL14" s="17">
        <v>239</v>
      </c>
      <c r="FM14" s="17">
        <v>191</v>
      </c>
      <c r="FN14" s="18">
        <v>470</v>
      </c>
      <c r="FO14" s="26">
        <v>0.0148936170212766</v>
      </c>
      <c r="FP14" s="18">
        <v>7</v>
      </c>
      <c r="FQ14" s="18">
        <v>1603</v>
      </c>
      <c r="FR14" s="17">
        <v>239</v>
      </c>
      <c r="FS14" s="17">
        <v>251</v>
      </c>
      <c r="FT14" s="18">
        <v>586</v>
      </c>
      <c r="FU14" s="26">
        <v>0.0102389078498294</v>
      </c>
      <c r="FV14" s="18">
        <v>6</v>
      </c>
      <c r="FW14" s="18">
        <v>1378</v>
      </c>
      <c r="FX14" s="17">
        <v>239</v>
      </c>
      <c r="FY14" s="18">
        <v>298</v>
      </c>
      <c r="FZ14" s="18">
        <v>696</v>
      </c>
      <c r="GA14" s="26">
        <v>0.0028735632183908</v>
      </c>
      <c r="GB14" s="18">
        <v>2</v>
      </c>
      <c r="GC14" s="18">
        <v>458</v>
      </c>
      <c r="GD14" s="17">
        <v>239</v>
      </c>
      <c r="GE14" s="18">
        <v>437</v>
      </c>
      <c r="GF14" s="18"/>
      <c r="GG14" s="26"/>
      <c r="GH14" s="17"/>
      <c r="GI14" s="18"/>
      <c r="GJ14" s="17"/>
      <c r="GK14" s="18"/>
      <c r="GL14" s="18"/>
      <c r="GM14" s="26"/>
      <c r="GN14" s="17"/>
      <c r="GO14" s="18"/>
      <c r="GP14" s="17"/>
      <c r="GQ14" s="17"/>
      <c r="GR14" s="17"/>
      <c r="GS14" s="17">
        <v>336</v>
      </c>
      <c r="GT14" s="17">
        <v>67171.74</v>
      </c>
      <c r="GU14" s="17"/>
      <c r="GV14" s="17"/>
      <c r="GW14" s="17"/>
      <c r="GX14" s="17"/>
      <c r="GY14" s="17"/>
      <c r="GZ14" s="17"/>
      <c r="HA14" s="16"/>
      <c r="HB14" s="16"/>
      <c r="HC14" s="16"/>
      <c r="HD14" s="16"/>
      <c r="HE14" s="41"/>
      <c r="HF14" s="41"/>
      <c r="HG14" s="41"/>
      <c r="HH14" s="41"/>
      <c r="HI14" s="18"/>
      <c r="HJ14" s="41"/>
      <c r="HK14" s="41"/>
      <c r="HL14" s="41"/>
      <c r="HM14" s="18"/>
      <c r="HN14" s="18"/>
      <c r="HO14" s="18">
        <f t="shared" si="4"/>
        <v>270</v>
      </c>
      <c r="HP14" s="18">
        <f t="shared" si="1"/>
        <v>55027.01</v>
      </c>
      <c r="HQ14" s="18">
        <f t="shared" si="2"/>
        <v>606</v>
      </c>
      <c r="HR14" s="42">
        <f t="shared" si="3"/>
        <v>122198.75</v>
      </c>
      <c r="HS14" s="43"/>
      <c r="HT14" s="43"/>
    </row>
    <row r="15" ht="16.5" spans="1:228">
      <c r="A15" s="16" t="s">
        <v>133</v>
      </c>
      <c r="B15" s="17" t="s">
        <v>35</v>
      </c>
      <c r="C15" s="21">
        <v>6939962741451</v>
      </c>
      <c r="D15" s="18">
        <v>591229387549</v>
      </c>
      <c r="E15" s="21">
        <v>21061010000202</v>
      </c>
      <c r="F15" s="22" t="s">
        <v>153</v>
      </c>
      <c r="G15" s="19" t="s">
        <v>154</v>
      </c>
      <c r="H15" s="17" t="s">
        <v>129</v>
      </c>
      <c r="I15" s="26">
        <f>VLOOKUP(C15,供应链!E:J,6,0)</f>
        <v>1</v>
      </c>
      <c r="J15" s="17">
        <f>VLOOKUP(C15,供应链!E:H,4,0)</f>
        <v>823</v>
      </c>
      <c r="K15" s="17">
        <f>VLOOKUP(C15,供应链!E:K,7,0)</f>
        <v>0</v>
      </c>
      <c r="L15" s="18">
        <f>VLOOKUP(C15,供应链!E:I,5,0)</f>
        <v>27.7834935536765</v>
      </c>
      <c r="M15" s="27">
        <f t="shared" si="0"/>
        <v>0.0133259738211639</v>
      </c>
      <c r="N15" s="17">
        <v>1162</v>
      </c>
      <c r="O15" s="26">
        <v>0.0602409638554217</v>
      </c>
      <c r="P15" s="18">
        <v>67</v>
      </c>
      <c r="Q15" s="18">
        <v>13156.15</v>
      </c>
      <c r="R15" s="17">
        <v>229</v>
      </c>
      <c r="S15" s="17">
        <v>1048</v>
      </c>
      <c r="T15" s="17">
        <v>1115</v>
      </c>
      <c r="U15" s="26">
        <v>0.0511210762331839</v>
      </c>
      <c r="V15" s="18">
        <v>50</v>
      </c>
      <c r="W15" s="18">
        <v>9865.91</v>
      </c>
      <c r="X15" s="17">
        <v>229</v>
      </c>
      <c r="Y15" s="17">
        <v>1002</v>
      </c>
      <c r="Z15" s="17">
        <v>1245</v>
      </c>
      <c r="AA15" s="26">
        <v>0.048995983935743</v>
      </c>
      <c r="AB15" s="18">
        <v>57</v>
      </c>
      <c r="AC15" s="18">
        <v>11194.99</v>
      </c>
      <c r="AD15" s="17">
        <v>229</v>
      </c>
      <c r="AE15" s="17">
        <v>715</v>
      </c>
      <c r="AF15" s="17">
        <v>1048</v>
      </c>
      <c r="AG15" s="26">
        <v>0.0133587786259542</v>
      </c>
      <c r="AH15" s="18">
        <v>12</v>
      </c>
      <c r="AI15" s="18">
        <v>2721.19</v>
      </c>
      <c r="AJ15" s="17">
        <v>229</v>
      </c>
      <c r="AK15" s="17">
        <v>727</v>
      </c>
      <c r="AL15" s="17">
        <v>1060</v>
      </c>
      <c r="AM15" s="26">
        <v>0.0179245283018868</v>
      </c>
      <c r="AN15" s="18">
        <v>17</v>
      </c>
      <c r="AO15" s="18">
        <v>3867</v>
      </c>
      <c r="AP15" s="17">
        <v>229</v>
      </c>
      <c r="AQ15" s="17">
        <v>738</v>
      </c>
      <c r="AR15" s="17">
        <v>1238</v>
      </c>
      <c r="AS15" s="26">
        <v>0.0250403877221325</v>
      </c>
      <c r="AT15" s="18">
        <v>23</v>
      </c>
      <c r="AU15" s="18">
        <v>5293</v>
      </c>
      <c r="AV15" s="17">
        <v>229</v>
      </c>
      <c r="AW15" s="17">
        <v>736</v>
      </c>
      <c r="AX15" s="17">
        <v>1046</v>
      </c>
      <c r="AY15" s="26">
        <v>0.0152963671128107</v>
      </c>
      <c r="AZ15" s="17">
        <v>16</v>
      </c>
      <c r="BA15" s="18">
        <v>3625.52</v>
      </c>
      <c r="BB15" s="17">
        <v>229</v>
      </c>
      <c r="BC15" s="17">
        <v>769</v>
      </c>
      <c r="BD15" s="17">
        <v>829</v>
      </c>
      <c r="BE15" s="32">
        <v>0.0193003618817853</v>
      </c>
      <c r="BF15" s="17">
        <v>15</v>
      </c>
      <c r="BG15" s="18">
        <v>3396</v>
      </c>
      <c r="BH15" s="17">
        <v>229</v>
      </c>
      <c r="BI15" s="17">
        <v>754</v>
      </c>
      <c r="BJ15" s="17">
        <v>944</v>
      </c>
      <c r="BK15" s="32">
        <v>0.0180084745762712</v>
      </c>
      <c r="BL15" s="18">
        <v>15</v>
      </c>
      <c r="BM15" s="18">
        <v>3415</v>
      </c>
      <c r="BN15" s="17">
        <v>229</v>
      </c>
      <c r="BO15" s="17">
        <v>749</v>
      </c>
      <c r="BP15" s="17">
        <v>745</v>
      </c>
      <c r="BQ15" s="32">
        <v>0.025503355704698</v>
      </c>
      <c r="BR15" s="18">
        <v>18</v>
      </c>
      <c r="BS15" s="18">
        <v>4004.25</v>
      </c>
      <c r="BT15" s="17">
        <v>229</v>
      </c>
      <c r="BU15" s="18">
        <v>1005</v>
      </c>
      <c r="BV15" s="17">
        <v>850</v>
      </c>
      <c r="BW15" s="32">
        <v>0.04</v>
      </c>
      <c r="BX15" s="18">
        <v>30</v>
      </c>
      <c r="BY15" s="18">
        <v>6180.05</v>
      </c>
      <c r="BZ15" s="17">
        <v>229</v>
      </c>
      <c r="CA15" s="18">
        <v>689</v>
      </c>
      <c r="CB15" s="18">
        <v>735</v>
      </c>
      <c r="CC15" s="32">
        <v>0.0285714285714286</v>
      </c>
      <c r="CD15" s="18">
        <v>17</v>
      </c>
      <c r="CE15" s="18">
        <v>3508</v>
      </c>
      <c r="CF15" s="17">
        <v>229</v>
      </c>
      <c r="CG15" s="18">
        <v>675</v>
      </c>
      <c r="CH15" s="33">
        <v>788</v>
      </c>
      <c r="CI15" s="32">
        <v>0.0380710659898477</v>
      </c>
      <c r="CJ15" s="18">
        <v>30</v>
      </c>
      <c r="CK15" s="18">
        <v>6127.9</v>
      </c>
      <c r="CL15" s="17">
        <v>229</v>
      </c>
      <c r="CM15" s="18">
        <v>754</v>
      </c>
      <c r="CN15" s="33">
        <v>901</v>
      </c>
      <c r="CO15" s="32">
        <v>0.0277469478357381</v>
      </c>
      <c r="CP15" s="17">
        <v>24</v>
      </c>
      <c r="CQ15" s="18">
        <v>4959.45</v>
      </c>
      <c r="CR15" s="17">
        <v>229</v>
      </c>
      <c r="CS15" s="17">
        <v>734</v>
      </c>
      <c r="CT15" s="33">
        <v>998</v>
      </c>
      <c r="CU15" s="32">
        <v>0.030060120240481</v>
      </c>
      <c r="CV15" s="17">
        <v>26</v>
      </c>
      <c r="CW15" s="18">
        <v>5360.94</v>
      </c>
      <c r="CX15" s="17">
        <v>229</v>
      </c>
      <c r="CY15" s="17">
        <v>748</v>
      </c>
      <c r="CZ15" s="33">
        <v>1034</v>
      </c>
      <c r="DA15" s="32">
        <v>0.0396518375241779</v>
      </c>
      <c r="DB15" s="18">
        <v>34</v>
      </c>
      <c r="DC15" s="18">
        <v>7053.12</v>
      </c>
      <c r="DD15" s="17">
        <v>229</v>
      </c>
      <c r="DE15" s="18">
        <v>717</v>
      </c>
      <c r="DF15" s="18">
        <v>986</v>
      </c>
      <c r="DG15" s="26">
        <v>0.0334685598377282</v>
      </c>
      <c r="DH15" s="18">
        <v>28</v>
      </c>
      <c r="DI15" s="18">
        <v>5753.81</v>
      </c>
      <c r="DJ15" s="17">
        <v>229</v>
      </c>
      <c r="DK15" s="18">
        <v>538</v>
      </c>
      <c r="DL15" s="18">
        <v>901</v>
      </c>
      <c r="DM15" s="26">
        <v>0.0288568257491676</v>
      </c>
      <c r="DN15" s="18">
        <v>22</v>
      </c>
      <c r="DO15" s="18">
        <v>4563</v>
      </c>
      <c r="DP15" s="17">
        <v>229</v>
      </c>
      <c r="DQ15" s="18">
        <v>716</v>
      </c>
      <c r="DR15" s="18">
        <v>923</v>
      </c>
      <c r="DS15" s="26">
        <v>0.0270855904658722</v>
      </c>
      <c r="DT15" s="18">
        <v>23</v>
      </c>
      <c r="DU15" s="18">
        <v>4800.82</v>
      </c>
      <c r="DV15" s="17">
        <v>229</v>
      </c>
      <c r="DW15" s="18">
        <v>695</v>
      </c>
      <c r="DX15" s="18">
        <v>921</v>
      </c>
      <c r="DY15" s="26">
        <v>0.0369163952225842</v>
      </c>
      <c r="DZ15" s="18">
        <v>30</v>
      </c>
      <c r="EA15" s="18">
        <v>6232.29</v>
      </c>
      <c r="EB15" s="17">
        <v>229</v>
      </c>
      <c r="EC15" s="18">
        <v>631</v>
      </c>
      <c r="ED15" s="18">
        <v>809</v>
      </c>
      <c r="EE15" s="26">
        <v>0.034610630407911</v>
      </c>
      <c r="EF15" s="17">
        <v>23</v>
      </c>
      <c r="EG15" s="18">
        <v>4752.11</v>
      </c>
      <c r="EH15" s="17">
        <v>229</v>
      </c>
      <c r="EI15" s="17">
        <v>47</v>
      </c>
      <c r="EJ15" s="18">
        <v>857</v>
      </c>
      <c r="EK15" s="26">
        <v>0.0373395565927655</v>
      </c>
      <c r="EL15" s="17">
        <v>28</v>
      </c>
      <c r="EM15" s="18">
        <v>5817</v>
      </c>
      <c r="EN15" s="17">
        <v>229</v>
      </c>
      <c r="EO15" s="17">
        <v>1085</v>
      </c>
      <c r="EP15" s="18">
        <v>844</v>
      </c>
      <c r="EQ15" s="26">
        <v>0.037914691943128</v>
      </c>
      <c r="ER15" s="17">
        <v>30</v>
      </c>
      <c r="ES15" s="18">
        <v>6189.57</v>
      </c>
      <c r="ET15" s="17">
        <v>229</v>
      </c>
      <c r="EU15" s="17">
        <v>1058</v>
      </c>
      <c r="EV15" s="18">
        <v>945</v>
      </c>
      <c r="EW15" s="26">
        <v>0.0412698412698413</v>
      </c>
      <c r="EX15" s="17">
        <v>37</v>
      </c>
      <c r="EY15" s="18">
        <v>7678.04</v>
      </c>
      <c r="EZ15" s="17">
        <v>229</v>
      </c>
      <c r="FA15" s="17">
        <v>580</v>
      </c>
      <c r="FB15" s="18">
        <v>915</v>
      </c>
      <c r="FC15" s="26">
        <v>0.0284153005464481</v>
      </c>
      <c r="FD15" s="17">
        <v>26</v>
      </c>
      <c r="FE15" s="18">
        <v>5346</v>
      </c>
      <c r="FF15" s="17">
        <v>229</v>
      </c>
      <c r="FG15" s="17">
        <v>611</v>
      </c>
      <c r="FH15" s="18">
        <v>951</v>
      </c>
      <c r="FI15" s="26">
        <v>0.0494216614090431</v>
      </c>
      <c r="FJ15" s="18">
        <v>47</v>
      </c>
      <c r="FK15" s="18">
        <v>9740</v>
      </c>
      <c r="FL15" s="17">
        <v>229</v>
      </c>
      <c r="FM15" s="17">
        <v>486</v>
      </c>
      <c r="FN15" s="18">
        <v>982</v>
      </c>
      <c r="FO15" s="26">
        <v>0.0315682281059063</v>
      </c>
      <c r="FP15" s="18">
        <v>31</v>
      </c>
      <c r="FQ15" s="18">
        <v>6441</v>
      </c>
      <c r="FR15" s="17">
        <v>229</v>
      </c>
      <c r="FS15" s="17">
        <v>613</v>
      </c>
      <c r="FT15" s="18">
        <v>1004</v>
      </c>
      <c r="FU15" s="26">
        <v>0.0239043824701195</v>
      </c>
      <c r="FV15" s="18">
        <v>24</v>
      </c>
      <c r="FW15" s="18">
        <v>5218</v>
      </c>
      <c r="FX15" s="17">
        <v>229</v>
      </c>
      <c r="FY15" s="18">
        <v>718</v>
      </c>
      <c r="FZ15" s="18">
        <v>1223</v>
      </c>
      <c r="GA15" s="26">
        <v>0.0367947669664759</v>
      </c>
      <c r="GB15" s="18">
        <v>45</v>
      </c>
      <c r="GC15" s="18">
        <v>9728</v>
      </c>
      <c r="GD15" s="17">
        <v>229</v>
      </c>
      <c r="GE15" s="18">
        <v>933</v>
      </c>
      <c r="GF15" s="18"/>
      <c r="GG15" s="26"/>
      <c r="GH15" s="17"/>
      <c r="GI15" s="18"/>
      <c r="GJ15" s="17"/>
      <c r="GK15" s="18"/>
      <c r="GL15" s="18"/>
      <c r="GM15" s="26"/>
      <c r="GN15" s="17"/>
      <c r="GO15" s="18"/>
      <c r="GP15" s="17"/>
      <c r="GQ15" s="17"/>
      <c r="GR15" s="17"/>
      <c r="GS15" s="17">
        <v>1834</v>
      </c>
      <c r="GT15" s="17">
        <v>366837.03</v>
      </c>
      <c r="GU15" s="17"/>
      <c r="GV15" s="17"/>
      <c r="GW15" s="17"/>
      <c r="GX15" s="17"/>
      <c r="GY15" s="18"/>
      <c r="GZ15" s="41"/>
      <c r="HA15" s="18"/>
      <c r="HB15" s="41"/>
      <c r="HC15" s="41"/>
      <c r="HD15" s="41"/>
      <c r="HE15" s="41"/>
      <c r="HF15" s="41"/>
      <c r="HG15" s="41"/>
      <c r="HH15" s="41"/>
      <c r="HI15" s="18"/>
      <c r="HJ15" s="41"/>
      <c r="HK15" s="41"/>
      <c r="HL15" s="41"/>
      <c r="HM15" s="18"/>
      <c r="HN15" s="18"/>
      <c r="HO15" s="18">
        <f t="shared" si="4"/>
        <v>845</v>
      </c>
      <c r="HP15" s="18">
        <f t="shared" si="1"/>
        <v>175988.11</v>
      </c>
      <c r="HQ15" s="18">
        <f t="shared" si="2"/>
        <v>2679</v>
      </c>
      <c r="HR15" s="42">
        <f t="shared" si="3"/>
        <v>542825.14</v>
      </c>
      <c r="HS15" s="43"/>
      <c r="HT15" s="43"/>
    </row>
    <row r="16" ht="16.5" spans="1:228">
      <c r="A16" s="16"/>
      <c r="B16" s="17" t="s">
        <v>35</v>
      </c>
      <c r="C16" s="21">
        <v>6939962759043</v>
      </c>
      <c r="D16" s="18">
        <v>599127447725</v>
      </c>
      <c r="E16" s="21">
        <v>21061010002803</v>
      </c>
      <c r="F16" s="22" t="s">
        <v>155</v>
      </c>
      <c r="G16" s="19" t="s">
        <v>156</v>
      </c>
      <c r="H16" s="17" t="s">
        <v>129</v>
      </c>
      <c r="I16" s="26">
        <f>VLOOKUP(C16,供应链!E:J,6,0)</f>
        <v>0.958333333333333</v>
      </c>
      <c r="J16" s="17">
        <f>VLOOKUP(C16,供应链!E:H,4,0)</f>
        <v>174</v>
      </c>
      <c r="K16" s="17">
        <f>VLOOKUP(C16,供应链!E:K,7,0)</f>
        <v>0</v>
      </c>
      <c r="L16" s="18">
        <f>VLOOKUP(C16,供应链!E:I,5,0)</f>
        <v>94.4430085293358</v>
      </c>
      <c r="M16" s="27">
        <f t="shared" si="0"/>
        <v>0.000425800346948431</v>
      </c>
      <c r="N16" s="17">
        <v>178</v>
      </c>
      <c r="O16" s="26">
        <v>0.00561797752808989</v>
      </c>
      <c r="P16" s="18">
        <v>1</v>
      </c>
      <c r="Q16" s="18">
        <v>339</v>
      </c>
      <c r="R16" s="17">
        <v>369</v>
      </c>
      <c r="S16" s="17">
        <v>127</v>
      </c>
      <c r="T16" s="17">
        <v>165</v>
      </c>
      <c r="U16" s="26">
        <v>0</v>
      </c>
      <c r="V16" s="18">
        <v>0</v>
      </c>
      <c r="W16" s="18">
        <v>0</v>
      </c>
      <c r="X16" s="17">
        <v>369</v>
      </c>
      <c r="Y16" s="17">
        <v>127</v>
      </c>
      <c r="Z16" s="17">
        <v>124</v>
      </c>
      <c r="AA16" s="26">
        <v>0.00806451612903226</v>
      </c>
      <c r="AB16" s="18">
        <v>1</v>
      </c>
      <c r="AC16" s="18">
        <v>339</v>
      </c>
      <c r="AD16" s="17">
        <v>339</v>
      </c>
      <c r="AE16" s="17">
        <v>126</v>
      </c>
      <c r="AF16" s="17">
        <v>111</v>
      </c>
      <c r="AG16" s="26">
        <v>0.00900900900900901</v>
      </c>
      <c r="AH16" s="18">
        <v>1</v>
      </c>
      <c r="AI16" s="18">
        <v>339</v>
      </c>
      <c r="AJ16" s="17">
        <v>339</v>
      </c>
      <c r="AK16" s="17">
        <v>125</v>
      </c>
      <c r="AL16" s="17">
        <v>142</v>
      </c>
      <c r="AM16" s="26">
        <v>0.00704225352112676</v>
      </c>
      <c r="AN16" s="18">
        <v>1</v>
      </c>
      <c r="AO16" s="18">
        <v>339</v>
      </c>
      <c r="AP16" s="17">
        <v>339</v>
      </c>
      <c r="AQ16" s="17">
        <v>124</v>
      </c>
      <c r="AR16" s="17">
        <v>132</v>
      </c>
      <c r="AS16" s="26">
        <v>0.00757575757575758</v>
      </c>
      <c r="AT16" s="18">
        <v>1</v>
      </c>
      <c r="AU16" s="18">
        <v>334</v>
      </c>
      <c r="AV16" s="17">
        <v>334</v>
      </c>
      <c r="AW16" s="17">
        <v>123</v>
      </c>
      <c r="AX16" s="17">
        <v>103</v>
      </c>
      <c r="AY16" s="26">
        <v>0</v>
      </c>
      <c r="AZ16" s="17">
        <v>0</v>
      </c>
      <c r="BA16" s="18">
        <v>0</v>
      </c>
      <c r="BB16" s="17">
        <v>339</v>
      </c>
      <c r="BC16" s="17">
        <v>123</v>
      </c>
      <c r="BD16" s="17">
        <v>98</v>
      </c>
      <c r="BE16" s="32">
        <v>0.0102040816326531</v>
      </c>
      <c r="BF16" s="17">
        <v>1</v>
      </c>
      <c r="BG16" s="18">
        <v>339</v>
      </c>
      <c r="BH16" s="17">
        <v>339</v>
      </c>
      <c r="BI16" s="17">
        <v>122</v>
      </c>
      <c r="BJ16" s="17">
        <v>151</v>
      </c>
      <c r="BK16" s="32">
        <v>0.00662251655629139</v>
      </c>
      <c r="BL16" s="18">
        <v>1</v>
      </c>
      <c r="BM16" s="18">
        <v>329</v>
      </c>
      <c r="BN16" s="17">
        <v>339</v>
      </c>
      <c r="BO16" s="17">
        <v>121</v>
      </c>
      <c r="BP16" s="17">
        <v>122</v>
      </c>
      <c r="BQ16" s="32">
        <v>0.00819672131147541</v>
      </c>
      <c r="BR16" s="18">
        <v>1</v>
      </c>
      <c r="BS16" s="18">
        <v>339</v>
      </c>
      <c r="BT16" s="17">
        <v>339</v>
      </c>
      <c r="BU16" s="18">
        <v>120</v>
      </c>
      <c r="BV16" s="17">
        <v>110</v>
      </c>
      <c r="BW16" s="32">
        <v>0</v>
      </c>
      <c r="BX16" s="18">
        <v>0</v>
      </c>
      <c r="BY16" s="18">
        <v>0</v>
      </c>
      <c r="BZ16" s="17">
        <v>339</v>
      </c>
      <c r="CA16" s="18">
        <v>121</v>
      </c>
      <c r="CB16" s="18">
        <v>126</v>
      </c>
      <c r="CC16" s="32">
        <v>0.00793650793650794</v>
      </c>
      <c r="CD16" s="18">
        <v>1</v>
      </c>
      <c r="CE16" s="18">
        <v>339</v>
      </c>
      <c r="CF16" s="17">
        <v>339</v>
      </c>
      <c r="CG16" s="18">
        <v>120</v>
      </c>
      <c r="CH16" s="33">
        <v>156</v>
      </c>
      <c r="CI16" s="32">
        <v>0</v>
      </c>
      <c r="CJ16" s="18">
        <v>0</v>
      </c>
      <c r="CK16" s="18">
        <v>0</v>
      </c>
      <c r="CL16" s="17">
        <v>339</v>
      </c>
      <c r="CM16" s="18">
        <v>120</v>
      </c>
      <c r="CN16" s="33">
        <v>199</v>
      </c>
      <c r="CO16" s="32">
        <v>0</v>
      </c>
      <c r="CP16" s="17">
        <v>0</v>
      </c>
      <c r="CQ16" s="18">
        <v>0</v>
      </c>
      <c r="CR16" s="17">
        <v>339</v>
      </c>
      <c r="CS16" s="17">
        <v>120</v>
      </c>
      <c r="CT16" s="33">
        <v>194</v>
      </c>
      <c r="CU16" s="32">
        <v>0.0206185567010309</v>
      </c>
      <c r="CV16" s="17">
        <v>4</v>
      </c>
      <c r="CW16" s="18">
        <v>1356</v>
      </c>
      <c r="CX16" s="17">
        <v>339</v>
      </c>
      <c r="CY16" s="17">
        <v>116</v>
      </c>
      <c r="CZ16" s="33">
        <v>211</v>
      </c>
      <c r="DA16" s="32">
        <v>0.00947867298578199</v>
      </c>
      <c r="DB16" s="18">
        <v>2</v>
      </c>
      <c r="DC16" s="18">
        <v>673</v>
      </c>
      <c r="DD16" s="17">
        <v>339</v>
      </c>
      <c r="DE16" s="18">
        <v>114</v>
      </c>
      <c r="DF16" s="18">
        <v>156</v>
      </c>
      <c r="DG16" s="26">
        <v>0.00641025641025641</v>
      </c>
      <c r="DH16" s="18">
        <v>1</v>
      </c>
      <c r="DI16" s="18">
        <v>339</v>
      </c>
      <c r="DJ16" s="17">
        <v>339</v>
      </c>
      <c r="DK16" s="18">
        <v>114</v>
      </c>
      <c r="DL16" s="18">
        <v>167</v>
      </c>
      <c r="DM16" s="26">
        <v>0.00598802395209581</v>
      </c>
      <c r="DN16" s="18">
        <v>1</v>
      </c>
      <c r="DO16" s="18">
        <v>339</v>
      </c>
      <c r="DP16" s="17">
        <v>339</v>
      </c>
      <c r="DQ16" s="18">
        <v>113</v>
      </c>
      <c r="DR16" s="18">
        <v>170</v>
      </c>
      <c r="DS16" s="26">
        <v>0</v>
      </c>
      <c r="DT16" s="18">
        <v>0</v>
      </c>
      <c r="DU16" s="18">
        <v>0</v>
      </c>
      <c r="DV16" s="17">
        <v>339</v>
      </c>
      <c r="DW16" s="18">
        <v>113</v>
      </c>
      <c r="DX16" s="18">
        <v>238</v>
      </c>
      <c r="DY16" s="26">
        <v>0.00420168067226891</v>
      </c>
      <c r="DZ16" s="18">
        <v>1</v>
      </c>
      <c r="EA16" s="18">
        <v>339</v>
      </c>
      <c r="EB16" s="17">
        <v>339</v>
      </c>
      <c r="EC16" s="18">
        <v>112</v>
      </c>
      <c r="ED16" s="18">
        <v>214</v>
      </c>
      <c r="EE16" s="26">
        <v>0.00467289719626168</v>
      </c>
      <c r="EF16" s="17">
        <v>0</v>
      </c>
      <c r="EG16" s="18">
        <v>0</v>
      </c>
      <c r="EH16" s="17">
        <v>339</v>
      </c>
      <c r="EI16" s="17">
        <v>3</v>
      </c>
      <c r="EJ16" s="18">
        <v>222</v>
      </c>
      <c r="EK16" s="26">
        <v>0.0045045045045045</v>
      </c>
      <c r="EL16" s="17">
        <v>1</v>
      </c>
      <c r="EM16" s="18">
        <v>339</v>
      </c>
      <c r="EN16" s="17">
        <v>339</v>
      </c>
      <c r="EO16" s="17">
        <v>355</v>
      </c>
      <c r="EP16" s="18">
        <v>185</v>
      </c>
      <c r="EQ16" s="26">
        <v>0.00540540540540541</v>
      </c>
      <c r="ER16" s="17">
        <v>1</v>
      </c>
      <c r="ES16" s="18">
        <v>349</v>
      </c>
      <c r="ET16" s="17">
        <v>349</v>
      </c>
      <c r="EU16" s="17">
        <v>354</v>
      </c>
      <c r="EV16" s="18">
        <v>179</v>
      </c>
      <c r="EW16" s="26">
        <v>0</v>
      </c>
      <c r="EX16" s="17">
        <v>0</v>
      </c>
      <c r="EY16" s="18">
        <v>0</v>
      </c>
      <c r="EZ16" s="17">
        <v>349</v>
      </c>
      <c r="FA16" s="17">
        <v>276</v>
      </c>
      <c r="FB16" s="18">
        <v>183</v>
      </c>
      <c r="FC16" s="26">
        <v>0.00546448087431694</v>
      </c>
      <c r="FD16" s="17">
        <v>1</v>
      </c>
      <c r="FE16" s="18">
        <v>349</v>
      </c>
      <c r="FF16" s="17">
        <v>349</v>
      </c>
      <c r="FG16" s="17">
        <v>269</v>
      </c>
      <c r="FH16" s="18">
        <v>159</v>
      </c>
      <c r="FI16" s="26">
        <v>0.00628930817610063</v>
      </c>
      <c r="FJ16" s="18">
        <v>1</v>
      </c>
      <c r="FK16" s="18">
        <v>344</v>
      </c>
      <c r="FL16" s="17">
        <v>349</v>
      </c>
      <c r="FM16" s="17">
        <v>246</v>
      </c>
      <c r="FN16" s="18">
        <v>209</v>
      </c>
      <c r="FO16" s="26">
        <v>0</v>
      </c>
      <c r="FP16" s="18">
        <v>0</v>
      </c>
      <c r="FQ16" s="18">
        <v>0</v>
      </c>
      <c r="FR16" s="17">
        <v>349</v>
      </c>
      <c r="FS16" s="17">
        <v>275</v>
      </c>
      <c r="FT16" s="18">
        <v>330</v>
      </c>
      <c r="FU16" s="26">
        <v>0.00606060606060606</v>
      </c>
      <c r="FV16" s="18">
        <v>2</v>
      </c>
      <c r="FW16" s="18">
        <v>688</v>
      </c>
      <c r="FX16" s="17">
        <v>349</v>
      </c>
      <c r="FY16" s="18">
        <v>279</v>
      </c>
      <c r="FZ16" s="18">
        <v>361</v>
      </c>
      <c r="GA16" s="26">
        <v>0.00831024930747922</v>
      </c>
      <c r="GB16" s="18">
        <v>3</v>
      </c>
      <c r="GC16" s="18">
        <v>1049</v>
      </c>
      <c r="GD16" s="17">
        <v>349</v>
      </c>
      <c r="GE16" s="18">
        <v>295</v>
      </c>
      <c r="GF16" s="18"/>
      <c r="GG16" s="26"/>
      <c r="GH16" s="17"/>
      <c r="GI16" s="18"/>
      <c r="GJ16" s="17"/>
      <c r="GK16" s="18"/>
      <c r="GL16" s="18"/>
      <c r="GM16" s="26"/>
      <c r="GN16" s="17"/>
      <c r="GO16" s="18"/>
      <c r="GP16" s="17"/>
      <c r="GQ16" s="17"/>
      <c r="GR16" s="17"/>
      <c r="GS16" s="17">
        <v>233</v>
      </c>
      <c r="GT16" s="17">
        <v>71423.18</v>
      </c>
      <c r="GU16" s="17"/>
      <c r="GV16" s="17"/>
      <c r="GW16" s="17"/>
      <c r="GX16" s="17"/>
      <c r="GY16" s="18"/>
      <c r="GZ16" s="41"/>
      <c r="HA16" s="18"/>
      <c r="HB16" s="41"/>
      <c r="HC16" s="41"/>
      <c r="HD16" s="41"/>
      <c r="HE16" s="41"/>
      <c r="HF16" s="41"/>
      <c r="HG16" s="41"/>
      <c r="HH16" s="41"/>
      <c r="HI16" s="18"/>
      <c r="HJ16" s="41"/>
      <c r="HK16" s="41"/>
      <c r="HL16" s="41"/>
      <c r="HM16" s="18"/>
      <c r="HN16" s="18"/>
      <c r="HO16" s="18">
        <f t="shared" si="4"/>
        <v>27</v>
      </c>
      <c r="HP16" s="18">
        <f t="shared" si="1"/>
        <v>9200</v>
      </c>
      <c r="HQ16" s="18">
        <f t="shared" si="2"/>
        <v>260</v>
      </c>
      <c r="HR16" s="42">
        <f t="shared" si="3"/>
        <v>80623.18</v>
      </c>
      <c r="HS16" s="43"/>
      <c r="HT16" s="43"/>
    </row>
    <row r="17" ht="16.5" spans="1:228">
      <c r="A17" s="16"/>
      <c r="B17" s="17" t="s">
        <v>35</v>
      </c>
      <c r="C17" s="21">
        <v>6939962763910</v>
      </c>
      <c r="D17" s="18">
        <v>598515428966</v>
      </c>
      <c r="E17" s="21">
        <v>21061010003591</v>
      </c>
      <c r="F17" s="22" t="s">
        <v>157</v>
      </c>
      <c r="G17" s="19" t="s">
        <v>158</v>
      </c>
      <c r="H17" s="17" t="s">
        <v>129</v>
      </c>
      <c r="I17" s="26">
        <f>VLOOKUP(C17,供应链!E:J,6,0)</f>
        <v>1</v>
      </c>
      <c r="J17" s="17">
        <f>VLOOKUP(C17,供应链!E:H,4,0)</f>
        <v>421</v>
      </c>
      <c r="K17" s="17">
        <f>VLOOKUP(C17,供应链!E:K,7,0)</f>
        <v>1</v>
      </c>
      <c r="L17" s="18">
        <f>VLOOKUP(C17,供应链!E:I,5,0)</f>
        <v>45.9647302904564</v>
      </c>
      <c r="M17" s="27">
        <f t="shared" si="0"/>
        <v>0.00285443936287652</v>
      </c>
      <c r="N17" s="17">
        <v>1797</v>
      </c>
      <c r="O17" s="26">
        <v>0.0105731775180857</v>
      </c>
      <c r="P17" s="18">
        <v>18</v>
      </c>
      <c r="Q17" s="18">
        <v>4991</v>
      </c>
      <c r="R17" s="17">
        <v>299</v>
      </c>
      <c r="S17" s="17">
        <v>155</v>
      </c>
      <c r="T17" s="17">
        <v>1478</v>
      </c>
      <c r="U17" s="26">
        <v>0.0087956698240866</v>
      </c>
      <c r="V17" s="18">
        <v>10</v>
      </c>
      <c r="W17" s="18">
        <v>2754.45</v>
      </c>
      <c r="X17" s="17">
        <v>299</v>
      </c>
      <c r="Y17" s="17">
        <v>146</v>
      </c>
      <c r="Z17" s="17">
        <v>1292</v>
      </c>
      <c r="AA17" s="26">
        <v>0.0108359133126935</v>
      </c>
      <c r="AB17" s="18">
        <v>13</v>
      </c>
      <c r="AC17" s="18">
        <v>3592.02</v>
      </c>
      <c r="AD17" s="17">
        <v>299</v>
      </c>
      <c r="AE17" s="17">
        <v>133</v>
      </c>
      <c r="AF17" s="17">
        <v>1062</v>
      </c>
      <c r="AG17" s="26">
        <v>0.00753295668549906</v>
      </c>
      <c r="AH17" s="18">
        <v>8</v>
      </c>
      <c r="AI17" s="18">
        <v>2392</v>
      </c>
      <c r="AJ17" s="17">
        <v>299</v>
      </c>
      <c r="AK17" s="17">
        <v>125</v>
      </c>
      <c r="AL17" s="17">
        <v>1270</v>
      </c>
      <c r="AM17" s="26">
        <v>0.00393700787401575</v>
      </c>
      <c r="AN17" s="18">
        <v>5</v>
      </c>
      <c r="AO17" s="18">
        <v>1485</v>
      </c>
      <c r="AP17" s="17">
        <v>299</v>
      </c>
      <c r="AQ17" s="17">
        <v>120</v>
      </c>
      <c r="AR17" s="17">
        <v>1177</v>
      </c>
      <c r="AS17" s="26">
        <v>0.000849617672047579</v>
      </c>
      <c r="AT17" s="18">
        <v>1</v>
      </c>
      <c r="AU17" s="18">
        <v>299</v>
      </c>
      <c r="AV17" s="17">
        <v>299</v>
      </c>
      <c r="AW17" s="17">
        <v>121</v>
      </c>
      <c r="AX17" s="17">
        <v>1161</v>
      </c>
      <c r="AY17" s="26">
        <v>0.00516795865633075</v>
      </c>
      <c r="AZ17" s="17">
        <v>6</v>
      </c>
      <c r="BA17" s="18">
        <v>1784</v>
      </c>
      <c r="BB17" s="17">
        <v>299</v>
      </c>
      <c r="BC17" s="17">
        <v>116</v>
      </c>
      <c r="BD17" s="17">
        <v>1366</v>
      </c>
      <c r="BE17" s="32">
        <v>0.00292825768667643</v>
      </c>
      <c r="BF17" s="17">
        <v>3</v>
      </c>
      <c r="BG17" s="18">
        <v>887</v>
      </c>
      <c r="BH17" s="17">
        <v>299</v>
      </c>
      <c r="BI17" s="17">
        <v>113</v>
      </c>
      <c r="BJ17" s="17">
        <v>1018</v>
      </c>
      <c r="BK17" s="32">
        <v>0.00294695481335953</v>
      </c>
      <c r="BL17" s="18">
        <v>2</v>
      </c>
      <c r="BM17" s="18">
        <v>598</v>
      </c>
      <c r="BN17" s="17">
        <v>299</v>
      </c>
      <c r="BO17" s="17">
        <v>111</v>
      </c>
      <c r="BP17" s="17">
        <v>868</v>
      </c>
      <c r="BQ17" s="32">
        <v>0.00460829493087558</v>
      </c>
      <c r="BR17" s="18">
        <v>4</v>
      </c>
      <c r="BS17" s="18">
        <v>1186</v>
      </c>
      <c r="BT17" s="17">
        <v>299</v>
      </c>
      <c r="BU17" s="18">
        <v>108</v>
      </c>
      <c r="BV17" s="17">
        <v>854</v>
      </c>
      <c r="BW17" s="32">
        <v>0.00351288056206089</v>
      </c>
      <c r="BX17" s="18">
        <v>3</v>
      </c>
      <c r="BY17" s="18">
        <v>879.87</v>
      </c>
      <c r="BZ17" s="17">
        <v>299</v>
      </c>
      <c r="CA17" s="18">
        <v>106</v>
      </c>
      <c r="CB17" s="18">
        <v>792</v>
      </c>
      <c r="CC17" s="32">
        <v>0.00757575757575758</v>
      </c>
      <c r="CD17" s="18">
        <v>5</v>
      </c>
      <c r="CE17" s="18">
        <v>1485</v>
      </c>
      <c r="CF17" s="17">
        <v>299</v>
      </c>
      <c r="CG17" s="18">
        <v>104</v>
      </c>
      <c r="CH17" s="33">
        <v>711</v>
      </c>
      <c r="CI17" s="32">
        <v>0.00421940928270042</v>
      </c>
      <c r="CJ17" s="18">
        <v>2</v>
      </c>
      <c r="CK17" s="18">
        <v>593</v>
      </c>
      <c r="CL17" s="17">
        <v>299</v>
      </c>
      <c r="CM17" s="18">
        <v>102</v>
      </c>
      <c r="CN17" s="33">
        <v>738</v>
      </c>
      <c r="CO17" s="32">
        <v>0.00542005420054201</v>
      </c>
      <c r="CP17" s="17">
        <v>4</v>
      </c>
      <c r="CQ17" s="18">
        <v>1178.57</v>
      </c>
      <c r="CR17" s="17">
        <v>299</v>
      </c>
      <c r="CS17" s="17">
        <v>98</v>
      </c>
      <c r="CT17" s="33">
        <v>804</v>
      </c>
      <c r="CU17" s="32">
        <v>0.00373134328358209</v>
      </c>
      <c r="CV17" s="17">
        <v>3</v>
      </c>
      <c r="CW17" s="18">
        <v>883.04</v>
      </c>
      <c r="CX17" s="17">
        <v>299</v>
      </c>
      <c r="CY17" s="17">
        <v>596</v>
      </c>
      <c r="CZ17" s="33">
        <v>698</v>
      </c>
      <c r="DA17" s="32">
        <v>0.00286532951289398</v>
      </c>
      <c r="DB17" s="18">
        <v>2</v>
      </c>
      <c r="DC17" s="18">
        <v>598</v>
      </c>
      <c r="DD17" s="17">
        <v>299</v>
      </c>
      <c r="DE17" s="18">
        <v>594</v>
      </c>
      <c r="DF17" s="18">
        <v>651</v>
      </c>
      <c r="DG17" s="26">
        <v>0.00153609831029186</v>
      </c>
      <c r="DH17" s="18">
        <v>1</v>
      </c>
      <c r="DI17" s="18">
        <v>299</v>
      </c>
      <c r="DJ17" s="17">
        <v>299</v>
      </c>
      <c r="DK17" s="18">
        <v>204</v>
      </c>
      <c r="DL17" s="18">
        <v>593</v>
      </c>
      <c r="DM17" s="26">
        <v>0.00168634064080944</v>
      </c>
      <c r="DN17" s="18">
        <v>0</v>
      </c>
      <c r="DO17" s="18">
        <v>20</v>
      </c>
      <c r="DP17" s="17">
        <v>299</v>
      </c>
      <c r="DQ17" s="18">
        <v>204</v>
      </c>
      <c r="DR17" s="18">
        <v>652</v>
      </c>
      <c r="DS17" s="26">
        <v>0</v>
      </c>
      <c r="DT17" s="18">
        <v>0</v>
      </c>
      <c r="DU17" s="18">
        <v>0</v>
      </c>
      <c r="DV17" s="17">
        <v>299</v>
      </c>
      <c r="DW17" s="18">
        <v>320</v>
      </c>
      <c r="DX17" s="18">
        <v>730</v>
      </c>
      <c r="DY17" s="26">
        <v>0.00273972602739726</v>
      </c>
      <c r="DZ17" s="18">
        <v>2</v>
      </c>
      <c r="EA17" s="18">
        <v>594.87</v>
      </c>
      <c r="EB17" s="17">
        <v>299</v>
      </c>
      <c r="EC17" s="18">
        <v>339</v>
      </c>
      <c r="ED17" s="18">
        <v>738</v>
      </c>
      <c r="EE17" s="26">
        <v>0.002710027100271</v>
      </c>
      <c r="EF17" s="17">
        <v>2</v>
      </c>
      <c r="EG17" s="18">
        <v>583</v>
      </c>
      <c r="EH17" s="17">
        <v>299</v>
      </c>
      <c r="EI17" s="17">
        <v>98</v>
      </c>
      <c r="EJ17" s="18">
        <v>788</v>
      </c>
      <c r="EK17" s="26">
        <v>0.0050761421319797</v>
      </c>
      <c r="EL17" s="17">
        <v>3</v>
      </c>
      <c r="EM17" s="18">
        <v>882</v>
      </c>
      <c r="EN17" s="17">
        <v>299</v>
      </c>
      <c r="EO17" s="17">
        <v>413</v>
      </c>
      <c r="EP17" s="18">
        <v>901</v>
      </c>
      <c r="EQ17" s="26">
        <v>0.00110987791342952</v>
      </c>
      <c r="ER17" s="17">
        <v>1</v>
      </c>
      <c r="ES17" s="18">
        <v>289</v>
      </c>
      <c r="ET17" s="17">
        <v>289</v>
      </c>
      <c r="EU17" s="17">
        <v>444</v>
      </c>
      <c r="EV17" s="18">
        <v>963</v>
      </c>
      <c r="EW17" s="26">
        <v>0.00726895119418484</v>
      </c>
      <c r="EX17" s="17">
        <v>7</v>
      </c>
      <c r="EY17" s="18">
        <v>1978</v>
      </c>
      <c r="EZ17" s="17">
        <v>289</v>
      </c>
      <c r="FA17" s="17">
        <v>486</v>
      </c>
      <c r="FB17" s="18">
        <v>1013</v>
      </c>
      <c r="FC17" s="26">
        <v>0.0197433366238894</v>
      </c>
      <c r="FD17" s="17">
        <v>20</v>
      </c>
      <c r="FE17" s="18">
        <v>5538</v>
      </c>
      <c r="FF17" s="17">
        <v>289</v>
      </c>
      <c r="FG17" s="17">
        <v>490</v>
      </c>
      <c r="FH17" s="18">
        <v>1211</v>
      </c>
      <c r="FI17" s="26">
        <v>0.00990916597853014</v>
      </c>
      <c r="FJ17" s="18">
        <v>12</v>
      </c>
      <c r="FK17" s="18">
        <v>3305</v>
      </c>
      <c r="FL17" s="17">
        <v>289</v>
      </c>
      <c r="FM17" s="17">
        <v>488</v>
      </c>
      <c r="FN17" s="18">
        <v>1448</v>
      </c>
      <c r="FO17" s="26">
        <v>0.00552486187845304</v>
      </c>
      <c r="FP17" s="18">
        <v>8</v>
      </c>
      <c r="FQ17" s="18">
        <v>2210</v>
      </c>
      <c r="FR17" s="17">
        <v>289</v>
      </c>
      <c r="FS17" s="17">
        <v>507</v>
      </c>
      <c r="FT17" s="18">
        <v>1579</v>
      </c>
      <c r="FU17" s="26">
        <v>0.00949968334388854</v>
      </c>
      <c r="FV17" s="18">
        <v>15</v>
      </c>
      <c r="FW17" s="18">
        <v>4155</v>
      </c>
      <c r="FX17" s="17">
        <v>289</v>
      </c>
      <c r="FY17" s="18">
        <v>523</v>
      </c>
      <c r="FZ17" s="18">
        <v>1965</v>
      </c>
      <c r="GA17" s="26">
        <v>0.0106870229007634</v>
      </c>
      <c r="GB17" s="18">
        <v>21</v>
      </c>
      <c r="GC17" s="18">
        <v>5784</v>
      </c>
      <c r="GD17" s="17">
        <v>289</v>
      </c>
      <c r="GE17" s="18">
        <v>500</v>
      </c>
      <c r="GF17" s="18"/>
      <c r="GG17" s="26"/>
      <c r="GH17" s="17"/>
      <c r="GI17" s="18"/>
      <c r="GJ17" s="17"/>
      <c r="GK17" s="18"/>
      <c r="GL17" s="18"/>
      <c r="GM17" s="26"/>
      <c r="GN17" s="17"/>
      <c r="GO17" s="18"/>
      <c r="GP17" s="17"/>
      <c r="GQ17" s="17"/>
      <c r="GR17" s="17"/>
      <c r="GS17" s="17">
        <v>646</v>
      </c>
      <c r="GT17" s="17">
        <v>184187.66</v>
      </c>
      <c r="GU17" s="17"/>
      <c r="GV17" s="17"/>
      <c r="GW17" s="17"/>
      <c r="GX17" s="17"/>
      <c r="GY17" s="18"/>
      <c r="GZ17" s="41"/>
      <c r="HA17" s="18"/>
      <c r="HB17" s="41"/>
      <c r="HC17" s="41"/>
      <c r="HD17" s="41"/>
      <c r="HE17" s="41"/>
      <c r="HF17" s="41"/>
      <c r="HG17" s="41"/>
      <c r="HH17" s="41"/>
      <c r="HI17" s="18"/>
      <c r="HJ17" s="41"/>
      <c r="HK17" s="41"/>
      <c r="HL17" s="41"/>
      <c r="HM17" s="18"/>
      <c r="HN17" s="18"/>
      <c r="HO17" s="18">
        <f t="shared" si="4"/>
        <v>181</v>
      </c>
      <c r="HP17" s="18">
        <f t="shared" si="1"/>
        <v>51223.82</v>
      </c>
      <c r="HQ17" s="18">
        <f t="shared" si="2"/>
        <v>827</v>
      </c>
      <c r="HR17" s="42">
        <f t="shared" si="3"/>
        <v>235411.48</v>
      </c>
      <c r="HS17" s="43"/>
      <c r="HT17" s="43"/>
    </row>
    <row r="18" ht="16.5" spans="1:228">
      <c r="A18" s="16"/>
      <c r="B18" s="17" t="s">
        <v>35</v>
      </c>
      <c r="C18" s="21">
        <v>6939962759814</v>
      </c>
      <c r="D18" s="18">
        <v>598554948218</v>
      </c>
      <c r="E18" s="21">
        <v>21061010003070</v>
      </c>
      <c r="F18" s="22" t="s">
        <v>159</v>
      </c>
      <c r="G18" s="19" t="s">
        <v>160</v>
      </c>
      <c r="H18" s="17" t="s">
        <v>129</v>
      </c>
      <c r="I18" s="26">
        <f>VLOOKUP(C18,供应链!E:J,6,0)</f>
        <v>1</v>
      </c>
      <c r="J18" s="17">
        <f>VLOOKUP(C18,供应链!E:H,4,0)</f>
        <v>1594</v>
      </c>
      <c r="K18" s="17">
        <f>VLOOKUP(C18,供应链!E:K,7,0)</f>
        <v>0</v>
      </c>
      <c r="L18" s="18">
        <f>VLOOKUP(C18,供应链!E:I,5,0)</f>
        <v>31.7683569171198</v>
      </c>
      <c r="M18" s="27">
        <f t="shared" si="0"/>
        <v>0.0165746727645482</v>
      </c>
      <c r="N18" s="17">
        <v>1553</v>
      </c>
      <c r="O18" s="26">
        <v>0.0321957501609788</v>
      </c>
      <c r="P18" s="18">
        <v>47</v>
      </c>
      <c r="Q18" s="18">
        <v>7891.98</v>
      </c>
      <c r="R18" s="17">
        <v>199</v>
      </c>
      <c r="S18" s="17">
        <v>979</v>
      </c>
      <c r="T18" s="17">
        <v>1471</v>
      </c>
      <c r="U18" s="26">
        <v>0.0435078178110129</v>
      </c>
      <c r="V18" s="18">
        <v>61</v>
      </c>
      <c r="W18" s="18">
        <v>10188.86</v>
      </c>
      <c r="X18" s="17">
        <v>199</v>
      </c>
      <c r="Y18" s="17">
        <v>925</v>
      </c>
      <c r="Z18" s="17">
        <v>1450</v>
      </c>
      <c r="AA18" s="26">
        <v>0.043448275862069</v>
      </c>
      <c r="AB18" s="18">
        <v>58</v>
      </c>
      <c r="AC18" s="18">
        <v>9669.09</v>
      </c>
      <c r="AD18" s="17">
        <v>199</v>
      </c>
      <c r="AE18" s="17">
        <v>937</v>
      </c>
      <c r="AF18" s="17">
        <v>1297</v>
      </c>
      <c r="AG18" s="26">
        <v>0.0424055512721665</v>
      </c>
      <c r="AH18" s="18">
        <v>50</v>
      </c>
      <c r="AI18" s="18">
        <v>8828.45</v>
      </c>
      <c r="AJ18" s="17">
        <v>199</v>
      </c>
      <c r="AK18" s="17">
        <v>917</v>
      </c>
      <c r="AL18" s="17">
        <v>1243</v>
      </c>
      <c r="AM18" s="26">
        <v>0.0378117457763475</v>
      </c>
      <c r="AN18" s="18">
        <v>40</v>
      </c>
      <c r="AO18" s="18">
        <v>7110.49</v>
      </c>
      <c r="AP18" s="17">
        <v>199</v>
      </c>
      <c r="AQ18" s="17">
        <v>907</v>
      </c>
      <c r="AR18" s="17">
        <v>1587</v>
      </c>
      <c r="AS18" s="26">
        <v>0.0277252678008822</v>
      </c>
      <c r="AT18" s="18">
        <v>41</v>
      </c>
      <c r="AU18" s="18">
        <v>7345.05</v>
      </c>
      <c r="AV18" s="17">
        <v>199</v>
      </c>
      <c r="AW18" s="17">
        <v>869</v>
      </c>
      <c r="AX18" s="17">
        <v>1461</v>
      </c>
      <c r="AY18" s="26">
        <v>0.0239561943874059</v>
      </c>
      <c r="AZ18" s="17">
        <v>32</v>
      </c>
      <c r="BA18" s="18">
        <v>5643.66</v>
      </c>
      <c r="BB18" s="17">
        <v>199</v>
      </c>
      <c r="BC18" s="17">
        <v>841</v>
      </c>
      <c r="BD18" s="17">
        <v>1307</v>
      </c>
      <c r="BE18" s="32">
        <v>0.0413159908186687</v>
      </c>
      <c r="BF18" s="17">
        <v>47</v>
      </c>
      <c r="BG18" s="18">
        <v>8289.03</v>
      </c>
      <c r="BH18" s="17">
        <v>199</v>
      </c>
      <c r="BI18" s="17">
        <v>817</v>
      </c>
      <c r="BJ18" s="17">
        <v>1135</v>
      </c>
      <c r="BK18" s="32">
        <v>0.0193832599118943</v>
      </c>
      <c r="BL18" s="18">
        <v>19</v>
      </c>
      <c r="BM18" s="18">
        <v>3345.82</v>
      </c>
      <c r="BN18" s="17">
        <v>199</v>
      </c>
      <c r="BO18" s="17">
        <v>803</v>
      </c>
      <c r="BP18" s="17">
        <v>1040</v>
      </c>
      <c r="BQ18" s="32">
        <v>0.0230769230769231</v>
      </c>
      <c r="BR18" s="18">
        <v>18</v>
      </c>
      <c r="BS18" s="18">
        <v>3194.71</v>
      </c>
      <c r="BT18" s="17">
        <v>199</v>
      </c>
      <c r="BU18" s="18">
        <v>789</v>
      </c>
      <c r="BV18" s="17">
        <v>1049</v>
      </c>
      <c r="BW18" s="32">
        <v>0.0266920877025739</v>
      </c>
      <c r="BX18" s="18">
        <v>25</v>
      </c>
      <c r="BY18" s="18">
        <v>4461.43</v>
      </c>
      <c r="BZ18" s="17">
        <v>199</v>
      </c>
      <c r="CA18" s="18">
        <v>627</v>
      </c>
      <c r="CB18" s="18">
        <v>976</v>
      </c>
      <c r="CC18" s="32">
        <v>0.0266393442622951</v>
      </c>
      <c r="CD18" s="18">
        <v>24</v>
      </c>
      <c r="CE18" s="18">
        <v>4230.17</v>
      </c>
      <c r="CF18" s="17">
        <v>199</v>
      </c>
      <c r="CG18" s="18">
        <v>609</v>
      </c>
      <c r="CH18" s="33">
        <v>887</v>
      </c>
      <c r="CI18" s="32">
        <v>0.0248027057497181</v>
      </c>
      <c r="CJ18" s="18">
        <v>22</v>
      </c>
      <c r="CK18" s="18">
        <v>3898.3</v>
      </c>
      <c r="CL18" s="17">
        <v>199</v>
      </c>
      <c r="CM18" s="18">
        <v>590</v>
      </c>
      <c r="CN18" s="33">
        <v>1376</v>
      </c>
      <c r="CO18" s="32">
        <v>0.0225290697674419</v>
      </c>
      <c r="CP18" s="17">
        <v>29</v>
      </c>
      <c r="CQ18" s="18">
        <v>5094.2</v>
      </c>
      <c r="CR18" s="17">
        <v>199</v>
      </c>
      <c r="CS18" s="17">
        <v>580</v>
      </c>
      <c r="CT18" s="33">
        <v>1551</v>
      </c>
      <c r="CU18" s="32">
        <v>0.0161186331399097</v>
      </c>
      <c r="CV18" s="17">
        <v>19</v>
      </c>
      <c r="CW18" s="18">
        <v>3356</v>
      </c>
      <c r="CX18" s="17">
        <v>199</v>
      </c>
      <c r="CY18" s="17">
        <v>593</v>
      </c>
      <c r="CZ18" s="33">
        <v>1008</v>
      </c>
      <c r="DA18" s="32">
        <v>0.0317460317460317</v>
      </c>
      <c r="DB18" s="18">
        <v>29</v>
      </c>
      <c r="DC18" s="18">
        <v>5129.78</v>
      </c>
      <c r="DD18" s="17">
        <v>199</v>
      </c>
      <c r="DE18" s="18">
        <v>606</v>
      </c>
      <c r="DF18" s="18">
        <v>1041</v>
      </c>
      <c r="DG18" s="26">
        <v>0.0278578290105668</v>
      </c>
      <c r="DH18" s="18">
        <v>25</v>
      </c>
      <c r="DI18" s="18">
        <v>4422.83</v>
      </c>
      <c r="DJ18" s="17">
        <v>199</v>
      </c>
      <c r="DK18" s="18">
        <v>2387</v>
      </c>
      <c r="DL18" s="18">
        <v>898</v>
      </c>
      <c r="DM18" s="26">
        <v>0.0400890868596882</v>
      </c>
      <c r="DN18" s="18">
        <v>31</v>
      </c>
      <c r="DO18" s="18">
        <v>5494.83</v>
      </c>
      <c r="DP18" s="17">
        <v>199</v>
      </c>
      <c r="DQ18" s="18">
        <v>1063</v>
      </c>
      <c r="DR18" s="18">
        <v>1133</v>
      </c>
      <c r="DS18" s="26">
        <v>0.0211827007943513</v>
      </c>
      <c r="DT18" s="18">
        <v>21</v>
      </c>
      <c r="DU18" s="18">
        <v>3704.07</v>
      </c>
      <c r="DV18" s="17">
        <v>199</v>
      </c>
      <c r="DW18" s="18">
        <v>1048</v>
      </c>
      <c r="DX18" s="18">
        <v>1026</v>
      </c>
      <c r="DY18" s="26">
        <v>0.0272904483430799</v>
      </c>
      <c r="DZ18" s="18">
        <v>24</v>
      </c>
      <c r="EA18" s="18">
        <v>4237.86</v>
      </c>
      <c r="EB18" s="17">
        <v>199</v>
      </c>
      <c r="EC18" s="18">
        <v>1045</v>
      </c>
      <c r="ED18" s="18">
        <v>1002</v>
      </c>
      <c r="EE18" s="26">
        <v>0.0359281437125748</v>
      </c>
      <c r="EF18" s="17">
        <v>29</v>
      </c>
      <c r="EG18" s="18">
        <v>5166</v>
      </c>
      <c r="EH18" s="17">
        <v>199</v>
      </c>
      <c r="EI18" s="17">
        <v>370</v>
      </c>
      <c r="EJ18" s="18">
        <v>1060</v>
      </c>
      <c r="EK18" s="26">
        <v>0.0349056603773585</v>
      </c>
      <c r="EL18" s="17">
        <v>37</v>
      </c>
      <c r="EM18" s="18">
        <v>6504.51</v>
      </c>
      <c r="EN18" s="17">
        <v>199</v>
      </c>
      <c r="EO18" s="17">
        <v>1776</v>
      </c>
      <c r="EP18" s="18">
        <v>973</v>
      </c>
      <c r="EQ18" s="26">
        <v>0.0236382322713258</v>
      </c>
      <c r="ER18" s="17">
        <v>22</v>
      </c>
      <c r="ES18" s="18">
        <v>4343</v>
      </c>
      <c r="ET18" s="17">
        <v>199</v>
      </c>
      <c r="EU18" s="17">
        <v>1828</v>
      </c>
      <c r="EV18" s="18">
        <v>980</v>
      </c>
      <c r="EW18" s="26">
        <v>0.0244897959183673</v>
      </c>
      <c r="EX18" s="17">
        <v>22</v>
      </c>
      <c r="EY18" s="18">
        <v>4272.29</v>
      </c>
      <c r="EZ18" s="17">
        <v>199</v>
      </c>
      <c r="FA18" s="17">
        <v>1900</v>
      </c>
      <c r="FB18" s="18">
        <v>1136</v>
      </c>
      <c r="FC18" s="26">
        <v>0.0466549295774648</v>
      </c>
      <c r="FD18" s="17">
        <v>53</v>
      </c>
      <c r="FE18" s="18">
        <v>9436</v>
      </c>
      <c r="FF18" s="17">
        <v>199</v>
      </c>
      <c r="FG18" s="17">
        <v>1892</v>
      </c>
      <c r="FH18" s="18">
        <v>1127</v>
      </c>
      <c r="FI18" s="26">
        <v>0.0292812777284827</v>
      </c>
      <c r="FJ18" s="18">
        <v>33</v>
      </c>
      <c r="FK18" s="18">
        <v>5880</v>
      </c>
      <c r="FL18" s="17">
        <v>199</v>
      </c>
      <c r="FM18" s="17">
        <v>1916</v>
      </c>
      <c r="FN18" s="18">
        <v>1218</v>
      </c>
      <c r="FO18" s="26">
        <v>0.0451559934318555</v>
      </c>
      <c r="FP18" s="18">
        <v>55</v>
      </c>
      <c r="FQ18" s="18">
        <v>9734</v>
      </c>
      <c r="FR18" s="17">
        <v>199</v>
      </c>
      <c r="FS18" s="17">
        <v>1916</v>
      </c>
      <c r="FT18" s="18">
        <v>1860</v>
      </c>
      <c r="FU18" s="26">
        <v>0.032258064516129</v>
      </c>
      <c r="FV18" s="18">
        <v>60</v>
      </c>
      <c r="FW18" s="18">
        <v>10625</v>
      </c>
      <c r="FX18" s="17">
        <v>199</v>
      </c>
      <c r="FY18" s="18">
        <v>1967</v>
      </c>
      <c r="FZ18" s="18">
        <v>2224</v>
      </c>
      <c r="GA18" s="26">
        <v>0.0350719424460432</v>
      </c>
      <c r="GB18" s="18">
        <v>78</v>
      </c>
      <c r="GC18" s="18">
        <v>13788</v>
      </c>
      <c r="GD18" s="17">
        <v>199</v>
      </c>
      <c r="GE18" s="18">
        <v>1918</v>
      </c>
      <c r="GF18" s="18"/>
      <c r="GG18" s="26"/>
      <c r="GH18" s="17"/>
      <c r="GI18" s="18"/>
      <c r="GJ18" s="17"/>
      <c r="GK18" s="18"/>
      <c r="GL18" s="18"/>
      <c r="GM18" s="26"/>
      <c r="GN18" s="17"/>
      <c r="GO18" s="18"/>
      <c r="GP18" s="17"/>
      <c r="GQ18" s="17"/>
      <c r="GR18" s="17"/>
      <c r="GS18" s="17">
        <v>2352</v>
      </c>
      <c r="GT18" s="17">
        <v>413449.44</v>
      </c>
      <c r="GU18" s="17"/>
      <c r="GV18" s="17"/>
      <c r="GW18" s="17"/>
      <c r="GX18" s="17"/>
      <c r="GY18" s="18"/>
      <c r="GZ18" s="41"/>
      <c r="HA18" s="18"/>
      <c r="HB18" s="41"/>
      <c r="HC18" s="41"/>
      <c r="HD18" s="41"/>
      <c r="HE18" s="41"/>
      <c r="HF18" s="41"/>
      <c r="HG18" s="41"/>
      <c r="HH18" s="41"/>
      <c r="HI18" s="18"/>
      <c r="HJ18" s="41"/>
      <c r="HK18" s="41"/>
      <c r="HL18" s="41"/>
      <c r="HM18" s="18"/>
      <c r="HN18" s="18"/>
      <c r="HO18" s="18">
        <f t="shared" si="4"/>
        <v>1051</v>
      </c>
      <c r="HP18" s="18">
        <f t="shared" si="1"/>
        <v>185285.41</v>
      </c>
      <c r="HQ18" s="18">
        <f t="shared" si="2"/>
        <v>3403</v>
      </c>
      <c r="HR18" s="42">
        <f t="shared" si="3"/>
        <v>598734.85</v>
      </c>
      <c r="HS18" s="43"/>
      <c r="HT18" s="43"/>
    </row>
    <row r="19" ht="16.5" spans="1:228">
      <c r="A19" s="16"/>
      <c r="B19" s="17" t="s">
        <v>35</v>
      </c>
      <c r="C19" s="21">
        <v>6939962766423</v>
      </c>
      <c r="D19" s="21">
        <v>608585595158</v>
      </c>
      <c r="E19" s="21">
        <v>21061011000715</v>
      </c>
      <c r="F19" s="18" t="s">
        <v>161</v>
      </c>
      <c r="G19" s="19" t="s">
        <v>162</v>
      </c>
      <c r="H19" s="17" t="s">
        <v>288</v>
      </c>
      <c r="I19" s="26">
        <f>VLOOKUP(C19,供应链!E:J,6,0)</f>
        <v>1</v>
      </c>
      <c r="J19" s="17">
        <f>VLOOKUP(C19,供应链!E:H,4,0)</f>
        <v>859</v>
      </c>
      <c r="K19" s="17">
        <f>VLOOKUP(C19,供应链!E:K,7,0)</f>
        <v>168</v>
      </c>
      <c r="L19" s="18">
        <f>VLOOKUP(C19,供应链!E:I,5,0)</f>
        <v>62.231219379423</v>
      </c>
      <c r="M19" s="27">
        <f t="shared" si="0"/>
        <v>0.00589812332439678</v>
      </c>
      <c r="N19" s="17">
        <v>3697</v>
      </c>
      <c r="O19" s="26">
        <v>0.0129835001352448</v>
      </c>
      <c r="P19" s="18">
        <v>44</v>
      </c>
      <c r="Q19" s="18">
        <v>3872.92</v>
      </c>
      <c r="R19" s="17">
        <v>119</v>
      </c>
      <c r="S19" s="17">
        <v>974</v>
      </c>
      <c r="T19" s="17">
        <v>2832</v>
      </c>
      <c r="U19" s="26">
        <v>0.0144774011299435</v>
      </c>
      <c r="V19" s="18">
        <v>38</v>
      </c>
      <c r="W19" s="18">
        <v>3310.04</v>
      </c>
      <c r="X19" s="17">
        <v>119</v>
      </c>
      <c r="Y19" s="17">
        <v>938</v>
      </c>
      <c r="Z19" s="17">
        <v>2460</v>
      </c>
      <c r="AA19" s="26">
        <v>0.0215447154471545</v>
      </c>
      <c r="AB19" s="18">
        <v>49</v>
      </c>
      <c r="AC19" s="18">
        <v>4248.94</v>
      </c>
      <c r="AD19" s="17">
        <v>119</v>
      </c>
      <c r="AE19" s="17">
        <v>699</v>
      </c>
      <c r="AF19" s="17">
        <v>2165</v>
      </c>
      <c r="AG19" s="26">
        <v>0.00600461893764434</v>
      </c>
      <c r="AH19" s="18">
        <v>11</v>
      </c>
      <c r="AI19" s="18">
        <v>1304</v>
      </c>
      <c r="AJ19" s="17">
        <v>119</v>
      </c>
      <c r="AK19" s="17">
        <v>699</v>
      </c>
      <c r="AL19" s="17">
        <v>3196</v>
      </c>
      <c r="AM19" s="26">
        <v>0.00406758448060075</v>
      </c>
      <c r="AN19" s="18">
        <v>11</v>
      </c>
      <c r="AO19" s="18">
        <v>1278</v>
      </c>
      <c r="AP19" s="17">
        <v>119</v>
      </c>
      <c r="AQ19" s="17">
        <v>690</v>
      </c>
      <c r="AR19" s="17">
        <v>4043</v>
      </c>
      <c r="AS19" s="26">
        <v>0.00321543408360129</v>
      </c>
      <c r="AT19" s="18">
        <v>13</v>
      </c>
      <c r="AU19" s="18">
        <v>1547</v>
      </c>
      <c r="AV19" s="17">
        <v>119</v>
      </c>
      <c r="AW19" s="17">
        <v>678</v>
      </c>
      <c r="AX19" s="17">
        <v>3909</v>
      </c>
      <c r="AY19" s="26">
        <v>0.00434893834740343</v>
      </c>
      <c r="AZ19" s="17">
        <v>14</v>
      </c>
      <c r="BA19" s="18">
        <v>1675.92</v>
      </c>
      <c r="BB19" s="17">
        <v>119</v>
      </c>
      <c r="BC19" s="17">
        <v>664</v>
      </c>
      <c r="BD19" s="17">
        <v>4687</v>
      </c>
      <c r="BE19" s="32">
        <v>0.00426712182632814</v>
      </c>
      <c r="BF19" s="17">
        <v>17</v>
      </c>
      <c r="BG19" s="18">
        <v>1978</v>
      </c>
      <c r="BH19" s="17">
        <v>119</v>
      </c>
      <c r="BI19" s="17">
        <v>649</v>
      </c>
      <c r="BJ19" s="17">
        <v>3367</v>
      </c>
      <c r="BK19" s="32">
        <v>0.00683100683100683</v>
      </c>
      <c r="BL19" s="18">
        <v>18</v>
      </c>
      <c r="BM19" s="18">
        <v>2127.55</v>
      </c>
      <c r="BN19" s="17">
        <v>119</v>
      </c>
      <c r="BO19" s="17">
        <v>632</v>
      </c>
      <c r="BP19" s="17">
        <v>1965</v>
      </c>
      <c r="BQ19" s="32">
        <v>0.00610687022900763</v>
      </c>
      <c r="BR19" s="18">
        <v>12</v>
      </c>
      <c r="BS19" s="18">
        <v>1398</v>
      </c>
      <c r="BT19" s="17">
        <v>119</v>
      </c>
      <c r="BU19" s="18">
        <v>814</v>
      </c>
      <c r="BV19" s="17">
        <v>2004</v>
      </c>
      <c r="BW19" s="32">
        <v>0.00499001996007984</v>
      </c>
      <c r="BX19" s="18">
        <v>9</v>
      </c>
      <c r="BY19" s="18">
        <v>1041</v>
      </c>
      <c r="BZ19" s="17">
        <v>119</v>
      </c>
      <c r="CA19" s="18">
        <v>472</v>
      </c>
      <c r="CB19" s="18">
        <v>1607</v>
      </c>
      <c r="CC19" s="32">
        <v>0.00560049782202863</v>
      </c>
      <c r="CD19" s="18">
        <v>5</v>
      </c>
      <c r="CE19" s="18">
        <v>610</v>
      </c>
      <c r="CF19" s="17">
        <v>119</v>
      </c>
      <c r="CG19" s="18">
        <v>466</v>
      </c>
      <c r="CH19" s="33">
        <v>1735</v>
      </c>
      <c r="CI19" s="32">
        <v>0.00230547550432277</v>
      </c>
      <c r="CJ19" s="18">
        <v>4</v>
      </c>
      <c r="CK19" s="18">
        <v>463.78</v>
      </c>
      <c r="CL19" s="17">
        <v>119</v>
      </c>
      <c r="CM19" s="18">
        <v>512</v>
      </c>
      <c r="CN19" s="33">
        <v>1859</v>
      </c>
      <c r="CO19" s="32">
        <v>0.00699300699300699</v>
      </c>
      <c r="CP19" s="17">
        <v>10</v>
      </c>
      <c r="CQ19" s="18">
        <v>1186.88</v>
      </c>
      <c r="CR19" s="17">
        <v>119</v>
      </c>
      <c r="CS19" s="17">
        <v>503</v>
      </c>
      <c r="CT19" s="33">
        <v>1963</v>
      </c>
      <c r="CU19" s="32">
        <v>0.00356597045338767</v>
      </c>
      <c r="CV19" s="17">
        <v>7</v>
      </c>
      <c r="CW19" s="18">
        <v>823</v>
      </c>
      <c r="CX19" s="17">
        <v>119</v>
      </c>
      <c r="CY19" s="17">
        <v>497</v>
      </c>
      <c r="CZ19" s="33">
        <v>1913</v>
      </c>
      <c r="DA19" s="32">
        <v>0.00313643491897543</v>
      </c>
      <c r="DB19" s="18">
        <v>5</v>
      </c>
      <c r="DC19" s="18">
        <v>575</v>
      </c>
      <c r="DD19" s="17">
        <v>119</v>
      </c>
      <c r="DE19" s="18">
        <v>494</v>
      </c>
      <c r="DF19" s="18">
        <v>1592</v>
      </c>
      <c r="DG19" s="26">
        <v>0.0050251256281407</v>
      </c>
      <c r="DH19" s="18">
        <v>6</v>
      </c>
      <c r="DI19" s="18">
        <v>719.6</v>
      </c>
      <c r="DJ19" s="17">
        <v>119</v>
      </c>
      <c r="DK19" s="18">
        <v>223</v>
      </c>
      <c r="DL19" s="18">
        <v>1661</v>
      </c>
      <c r="DM19" s="26">
        <v>0.00301023479831427</v>
      </c>
      <c r="DN19" s="18">
        <v>0</v>
      </c>
      <c r="DO19" s="18">
        <v>0</v>
      </c>
      <c r="DP19" s="17">
        <v>119</v>
      </c>
      <c r="DQ19" s="18">
        <v>210</v>
      </c>
      <c r="DR19" s="18">
        <v>1677</v>
      </c>
      <c r="DS19" s="26">
        <v>0.00298151460942159</v>
      </c>
      <c r="DT19" s="18">
        <v>4</v>
      </c>
      <c r="DU19" s="18">
        <v>491</v>
      </c>
      <c r="DV19" s="17">
        <v>119</v>
      </c>
      <c r="DW19" s="18">
        <v>232</v>
      </c>
      <c r="DX19" s="18">
        <v>1507</v>
      </c>
      <c r="DY19" s="26">
        <v>0.0013271400132714</v>
      </c>
      <c r="DZ19" s="18">
        <v>0</v>
      </c>
      <c r="EA19" s="18">
        <v>0</v>
      </c>
      <c r="EB19" s="17">
        <v>119</v>
      </c>
      <c r="EC19" s="18">
        <v>279</v>
      </c>
      <c r="ED19" s="18">
        <v>1936</v>
      </c>
      <c r="EE19" s="26">
        <v>0.00464876033057851</v>
      </c>
      <c r="EF19" s="17">
        <v>8</v>
      </c>
      <c r="EG19" s="18">
        <v>932</v>
      </c>
      <c r="EH19" s="17">
        <v>119</v>
      </c>
      <c r="EI19" s="17">
        <v>73</v>
      </c>
      <c r="EJ19" s="18">
        <v>2618</v>
      </c>
      <c r="EK19" s="26">
        <v>0.00305576776165011</v>
      </c>
      <c r="EL19" s="17">
        <v>4</v>
      </c>
      <c r="EM19" s="18">
        <v>377</v>
      </c>
      <c r="EN19" s="17">
        <v>119</v>
      </c>
      <c r="EO19" s="17">
        <v>444</v>
      </c>
      <c r="EP19" s="18">
        <v>2496</v>
      </c>
      <c r="EQ19" s="26">
        <v>0.00240384615384615</v>
      </c>
      <c r="ER19" s="17">
        <v>4</v>
      </c>
      <c r="ES19" s="18">
        <v>475.4</v>
      </c>
      <c r="ET19" s="17">
        <v>119</v>
      </c>
      <c r="EU19" s="17">
        <v>492</v>
      </c>
      <c r="EV19" s="18">
        <v>2175</v>
      </c>
      <c r="EW19" s="26">
        <v>0.00551724137931034</v>
      </c>
      <c r="EX19" s="17">
        <v>12</v>
      </c>
      <c r="EY19" s="18">
        <v>1418.87</v>
      </c>
      <c r="EZ19" s="17">
        <v>119</v>
      </c>
      <c r="FA19" s="17">
        <v>553</v>
      </c>
      <c r="FB19" s="18">
        <v>2030</v>
      </c>
      <c r="FC19" s="26">
        <v>0.00394088669950739</v>
      </c>
      <c r="FD19" s="17">
        <v>8</v>
      </c>
      <c r="FE19" s="18">
        <v>952</v>
      </c>
      <c r="FF19" s="17">
        <v>119</v>
      </c>
      <c r="FG19" s="17">
        <v>594</v>
      </c>
      <c r="FH19" s="18">
        <v>2215</v>
      </c>
      <c r="FI19" s="26">
        <v>0.00586907449209932</v>
      </c>
      <c r="FJ19" s="18">
        <v>13</v>
      </c>
      <c r="FK19" s="18">
        <v>1567</v>
      </c>
      <c r="FL19" s="17">
        <v>119</v>
      </c>
      <c r="FM19" s="17">
        <v>606</v>
      </c>
      <c r="FN19" s="18">
        <v>2915</v>
      </c>
      <c r="FO19" s="26">
        <v>0.00480274442538594</v>
      </c>
      <c r="FP19" s="18">
        <v>14</v>
      </c>
      <c r="FQ19" s="18">
        <v>1691</v>
      </c>
      <c r="FR19" s="17">
        <v>119</v>
      </c>
      <c r="FS19" s="17">
        <v>629</v>
      </c>
      <c r="FT19" s="18">
        <v>2577</v>
      </c>
      <c r="FU19" s="26">
        <v>0.00543267365153279</v>
      </c>
      <c r="FV19" s="18">
        <v>14</v>
      </c>
      <c r="FW19" s="18">
        <v>1625</v>
      </c>
      <c r="FX19" s="17">
        <v>119</v>
      </c>
      <c r="FY19" s="18">
        <v>667</v>
      </c>
      <c r="FZ19" s="18">
        <v>3088</v>
      </c>
      <c r="GA19" s="26">
        <v>0.00647668393782383</v>
      </c>
      <c r="GB19" s="18">
        <v>20</v>
      </c>
      <c r="GC19" s="18">
        <v>2361</v>
      </c>
      <c r="GD19" s="17">
        <v>119</v>
      </c>
      <c r="GE19" s="18">
        <v>648</v>
      </c>
      <c r="GF19" s="18"/>
      <c r="GG19" s="26"/>
      <c r="GH19" s="17"/>
      <c r="GI19" s="18"/>
      <c r="GJ19" s="17"/>
      <c r="GK19" s="18"/>
      <c r="GL19" s="18"/>
      <c r="GM19" s="26"/>
      <c r="GN19" s="17"/>
      <c r="GO19" s="18"/>
      <c r="GP19" s="17"/>
      <c r="GQ19" s="17"/>
      <c r="GR19" s="17"/>
      <c r="GS19" s="17">
        <v>290</v>
      </c>
      <c r="GT19" s="17">
        <v>28490.3</v>
      </c>
      <c r="GU19" s="17"/>
      <c r="GV19" s="17"/>
      <c r="GW19" s="17"/>
      <c r="GX19" s="17"/>
      <c r="GY19" s="18"/>
      <c r="GZ19" s="41"/>
      <c r="HA19" s="18"/>
      <c r="HB19" s="41"/>
      <c r="HC19" s="41"/>
      <c r="HD19" s="41"/>
      <c r="HE19" s="41"/>
      <c r="HF19" s="41"/>
      <c r="HG19" s="41"/>
      <c r="HH19" s="41"/>
      <c r="HI19" s="18"/>
      <c r="HJ19" s="41"/>
      <c r="HK19" s="41"/>
      <c r="HL19" s="41"/>
      <c r="HM19" s="18"/>
      <c r="HN19" s="18"/>
      <c r="HO19" s="18">
        <f t="shared" si="4"/>
        <v>374</v>
      </c>
      <c r="HP19" s="18">
        <f t="shared" si="1"/>
        <v>40049.9</v>
      </c>
      <c r="HQ19" s="18">
        <f t="shared" si="2"/>
        <v>664</v>
      </c>
      <c r="HR19" s="42">
        <f t="shared" si="3"/>
        <v>68540.2</v>
      </c>
      <c r="HS19" s="43"/>
      <c r="HT19" s="43"/>
    </row>
    <row r="20" ht="16.5" spans="1:228">
      <c r="A20" s="16" t="s">
        <v>126</v>
      </c>
      <c r="B20" s="17" t="s">
        <v>37</v>
      </c>
      <c r="C20" s="18">
        <v>6939962741307</v>
      </c>
      <c r="D20" s="18">
        <v>564920263994</v>
      </c>
      <c r="E20" s="18">
        <v>21066010001275</v>
      </c>
      <c r="F20" s="17" t="s">
        <v>163</v>
      </c>
      <c r="G20" s="19" t="s">
        <v>164</v>
      </c>
      <c r="H20" s="17" t="s">
        <v>129</v>
      </c>
      <c r="I20" s="26">
        <f>VLOOKUP(C20,供应链!E:J,6,0)</f>
        <v>1</v>
      </c>
      <c r="J20" s="17">
        <f>VLOOKUP(C20,供应链!E:H,4,0)</f>
        <v>1034</v>
      </c>
      <c r="K20" s="17">
        <f>VLOOKUP(C20,供应链!E:K,7,0)</f>
        <v>736</v>
      </c>
      <c r="L20" s="18">
        <f>VLOOKUP(C20,供应链!E:I,5,0)</f>
        <v>43.9432219243602</v>
      </c>
      <c r="M20" s="27">
        <f t="shared" si="0"/>
        <v>0.0216369657782684</v>
      </c>
      <c r="N20" s="17">
        <v>1787</v>
      </c>
      <c r="O20" s="26">
        <v>0.0251818690542809</v>
      </c>
      <c r="P20" s="18">
        <v>42</v>
      </c>
      <c r="Q20" s="18">
        <v>6571.07</v>
      </c>
      <c r="R20" s="17">
        <v>169</v>
      </c>
      <c r="S20" s="17">
        <v>1664</v>
      </c>
      <c r="T20" s="17">
        <v>1723</v>
      </c>
      <c r="U20" s="26">
        <v>0.02031340684852</v>
      </c>
      <c r="V20" s="18">
        <v>33</v>
      </c>
      <c r="W20" s="18">
        <v>5152.13</v>
      </c>
      <c r="X20" s="17">
        <v>169</v>
      </c>
      <c r="Y20" s="17">
        <v>1633</v>
      </c>
      <c r="Z20" s="17">
        <v>2153</v>
      </c>
      <c r="AA20" s="26">
        <v>0.0199721319089642</v>
      </c>
      <c r="AB20" s="18">
        <v>33</v>
      </c>
      <c r="AC20" s="18">
        <v>5195</v>
      </c>
      <c r="AD20" s="17">
        <v>169</v>
      </c>
      <c r="AE20" s="17">
        <v>1644</v>
      </c>
      <c r="AF20" s="17">
        <v>2365</v>
      </c>
      <c r="AG20" s="26">
        <v>0.0338266384778013</v>
      </c>
      <c r="AH20" s="18">
        <v>74</v>
      </c>
      <c r="AI20" s="18">
        <v>11565.8</v>
      </c>
      <c r="AJ20" s="17">
        <v>169</v>
      </c>
      <c r="AK20" s="17">
        <v>1571</v>
      </c>
      <c r="AL20" s="17">
        <v>2715</v>
      </c>
      <c r="AM20" s="26">
        <v>0.0232044198895028</v>
      </c>
      <c r="AN20" s="18">
        <v>62</v>
      </c>
      <c r="AO20" s="18">
        <v>9701.92</v>
      </c>
      <c r="AP20" s="17">
        <v>169</v>
      </c>
      <c r="AQ20" s="17">
        <v>1512</v>
      </c>
      <c r="AR20" s="17">
        <v>2793</v>
      </c>
      <c r="AS20" s="26">
        <v>0.0161117078410312</v>
      </c>
      <c r="AT20" s="18">
        <v>42</v>
      </c>
      <c r="AU20" s="18">
        <v>6653.49</v>
      </c>
      <c r="AV20" s="17">
        <v>169</v>
      </c>
      <c r="AW20" s="17">
        <v>1475</v>
      </c>
      <c r="AX20" s="17">
        <v>2478</v>
      </c>
      <c r="AY20" s="26">
        <v>0.0225988700564972</v>
      </c>
      <c r="AZ20" s="17">
        <v>52</v>
      </c>
      <c r="BA20" s="18">
        <v>8027.58</v>
      </c>
      <c r="BB20" s="17">
        <v>169</v>
      </c>
      <c r="BC20" s="17">
        <v>1429</v>
      </c>
      <c r="BD20" s="17">
        <v>2854</v>
      </c>
      <c r="BE20" s="32">
        <v>0.0287316047652418</v>
      </c>
      <c r="BF20" s="17">
        <v>71</v>
      </c>
      <c r="BG20" s="18">
        <v>11023.93</v>
      </c>
      <c r="BH20" s="17">
        <v>169</v>
      </c>
      <c r="BI20" s="17">
        <v>1362</v>
      </c>
      <c r="BJ20" s="17">
        <v>1820</v>
      </c>
      <c r="BK20" s="32">
        <v>0.0291208791208791</v>
      </c>
      <c r="BL20" s="18">
        <v>49</v>
      </c>
      <c r="BM20" s="18">
        <v>7646.37</v>
      </c>
      <c r="BN20" s="17">
        <v>169</v>
      </c>
      <c r="BO20" s="17">
        <v>1315</v>
      </c>
      <c r="BP20" s="17">
        <v>1743</v>
      </c>
      <c r="BQ20" s="32">
        <v>0.0218014916810098</v>
      </c>
      <c r="BR20" s="18">
        <v>34</v>
      </c>
      <c r="BS20" s="18">
        <v>5289.46</v>
      </c>
      <c r="BT20" s="17">
        <v>169</v>
      </c>
      <c r="BU20" s="18">
        <v>1293</v>
      </c>
      <c r="BV20" s="17">
        <v>1678</v>
      </c>
      <c r="BW20" s="32">
        <v>0.0226460071513707</v>
      </c>
      <c r="BX20" s="18">
        <v>29</v>
      </c>
      <c r="BY20" s="18">
        <v>4471.05</v>
      </c>
      <c r="BZ20" s="17">
        <v>169</v>
      </c>
      <c r="CA20" s="18">
        <v>1266</v>
      </c>
      <c r="CB20" s="18">
        <v>1820</v>
      </c>
      <c r="CC20" s="32">
        <v>0.0181318681318681</v>
      </c>
      <c r="CD20" s="18">
        <v>26</v>
      </c>
      <c r="CE20" s="18">
        <v>4032.44</v>
      </c>
      <c r="CF20" s="17">
        <v>169</v>
      </c>
      <c r="CG20" s="18">
        <v>1244</v>
      </c>
      <c r="CH20" s="33">
        <v>1852</v>
      </c>
      <c r="CI20" s="32">
        <v>0.0167386609071274</v>
      </c>
      <c r="CJ20" s="18">
        <v>27</v>
      </c>
      <c r="CK20" s="18">
        <v>4181.95</v>
      </c>
      <c r="CL20" s="17">
        <v>169</v>
      </c>
      <c r="CM20" s="18">
        <v>496</v>
      </c>
      <c r="CN20" s="33">
        <v>1799</v>
      </c>
      <c r="CO20" s="32">
        <v>0.0216787103946637</v>
      </c>
      <c r="CP20" s="17">
        <v>37</v>
      </c>
      <c r="CQ20" s="18">
        <v>5741.08</v>
      </c>
      <c r="CR20" s="17">
        <v>169</v>
      </c>
      <c r="CS20" s="17">
        <v>462</v>
      </c>
      <c r="CT20" s="33">
        <v>2032</v>
      </c>
      <c r="CU20" s="32">
        <v>0.0201771653543307</v>
      </c>
      <c r="CV20" s="17">
        <v>39</v>
      </c>
      <c r="CW20" s="18">
        <v>6036.25</v>
      </c>
      <c r="CX20" s="17">
        <v>169</v>
      </c>
      <c r="CY20" s="17">
        <v>438</v>
      </c>
      <c r="CZ20" s="33">
        <v>1900</v>
      </c>
      <c r="DA20" s="32">
        <v>0.0215789473684211</v>
      </c>
      <c r="DB20" s="18">
        <v>35</v>
      </c>
      <c r="DC20" s="18">
        <v>5415.5</v>
      </c>
      <c r="DD20" s="17">
        <v>169</v>
      </c>
      <c r="DE20" s="18">
        <v>524</v>
      </c>
      <c r="DF20" s="18">
        <v>1525</v>
      </c>
      <c r="DG20" s="26">
        <v>0.0367213114754098</v>
      </c>
      <c r="DH20" s="18">
        <v>51</v>
      </c>
      <c r="DI20" s="18">
        <v>7927.17</v>
      </c>
      <c r="DJ20" s="17">
        <v>169</v>
      </c>
      <c r="DK20" s="18">
        <v>722</v>
      </c>
      <c r="DL20" s="18">
        <v>1554</v>
      </c>
      <c r="DM20" s="26">
        <v>0.0328185328185328</v>
      </c>
      <c r="DN20" s="18">
        <v>48</v>
      </c>
      <c r="DO20" s="18">
        <v>7453.85</v>
      </c>
      <c r="DP20" s="17">
        <v>169</v>
      </c>
      <c r="DQ20" s="18">
        <v>781</v>
      </c>
      <c r="DR20" s="18">
        <v>1542</v>
      </c>
      <c r="DS20" s="26">
        <v>0.0343709468223087</v>
      </c>
      <c r="DT20" s="18">
        <v>45</v>
      </c>
      <c r="DU20" s="18">
        <v>7034.63</v>
      </c>
      <c r="DV20" s="17">
        <v>169</v>
      </c>
      <c r="DW20" s="18">
        <v>735</v>
      </c>
      <c r="DX20" s="18">
        <v>1715</v>
      </c>
      <c r="DY20" s="26">
        <v>0.041399416909621</v>
      </c>
      <c r="DZ20" s="18">
        <v>62</v>
      </c>
      <c r="EA20" s="18">
        <v>9647.09</v>
      </c>
      <c r="EB20" s="17">
        <v>169</v>
      </c>
      <c r="EC20" s="18">
        <v>831</v>
      </c>
      <c r="ED20" s="18">
        <v>1841</v>
      </c>
      <c r="EE20" s="26">
        <v>0.0363932645301467</v>
      </c>
      <c r="EF20" s="17">
        <v>58</v>
      </c>
      <c r="EG20" s="18">
        <v>9122</v>
      </c>
      <c r="EH20" s="17">
        <v>169</v>
      </c>
      <c r="EI20" s="17">
        <v>76</v>
      </c>
      <c r="EJ20" s="18">
        <v>2023</v>
      </c>
      <c r="EK20" s="26">
        <v>0.0341077607513594</v>
      </c>
      <c r="EL20" s="17">
        <v>64</v>
      </c>
      <c r="EM20" s="18">
        <v>10020.8</v>
      </c>
      <c r="EN20" s="17">
        <v>169</v>
      </c>
      <c r="EO20" s="17">
        <v>758</v>
      </c>
      <c r="EP20" s="18">
        <v>1511</v>
      </c>
      <c r="EQ20" s="26">
        <v>0.0251489080079418</v>
      </c>
      <c r="ER20" s="17">
        <v>34</v>
      </c>
      <c r="ES20" s="18">
        <v>5651.05</v>
      </c>
      <c r="ET20" s="17">
        <v>169</v>
      </c>
      <c r="EU20" s="17">
        <v>758</v>
      </c>
      <c r="EV20" s="18">
        <v>1505</v>
      </c>
      <c r="EW20" s="26">
        <v>0.0219269102990033</v>
      </c>
      <c r="EX20" s="17">
        <v>31</v>
      </c>
      <c r="EY20" s="18">
        <v>5179</v>
      </c>
      <c r="EZ20" s="17">
        <v>169</v>
      </c>
      <c r="FA20" s="17">
        <v>730</v>
      </c>
      <c r="FB20" s="18">
        <v>1567</v>
      </c>
      <c r="FC20" s="26">
        <v>0.0376515634971283</v>
      </c>
      <c r="FD20" s="17">
        <v>59</v>
      </c>
      <c r="FE20" s="18">
        <v>9960</v>
      </c>
      <c r="FF20" s="17">
        <v>169</v>
      </c>
      <c r="FG20" s="17">
        <v>679</v>
      </c>
      <c r="FH20" s="18">
        <v>1335</v>
      </c>
      <c r="FI20" s="26">
        <v>0.0374531835205993</v>
      </c>
      <c r="FJ20" s="18">
        <v>50</v>
      </c>
      <c r="FK20" s="18">
        <v>8328</v>
      </c>
      <c r="FL20" s="17">
        <v>169</v>
      </c>
      <c r="FM20" s="17">
        <v>631</v>
      </c>
      <c r="FN20" s="18">
        <v>1449</v>
      </c>
      <c r="FO20" s="26">
        <v>0.0462387853692202</v>
      </c>
      <c r="FP20" s="18">
        <v>67</v>
      </c>
      <c r="FQ20" s="18">
        <v>11213</v>
      </c>
      <c r="FR20" s="17">
        <v>169</v>
      </c>
      <c r="FS20" s="17">
        <v>588</v>
      </c>
      <c r="FT20" s="18">
        <v>1607</v>
      </c>
      <c r="FU20" s="26">
        <v>0.0373366521468575</v>
      </c>
      <c r="FV20" s="18">
        <v>60</v>
      </c>
      <c r="FW20" s="18">
        <v>10018</v>
      </c>
      <c r="FX20" s="17">
        <v>169</v>
      </c>
      <c r="FY20" s="18">
        <v>1574</v>
      </c>
      <c r="FZ20" s="18">
        <v>1795</v>
      </c>
      <c r="GA20" s="26">
        <v>0.0323119777158774</v>
      </c>
      <c r="GB20" s="18">
        <v>58</v>
      </c>
      <c r="GC20" s="18">
        <v>9609</v>
      </c>
      <c r="GD20" s="17">
        <v>169</v>
      </c>
      <c r="GE20" s="18">
        <v>1078</v>
      </c>
      <c r="GF20" s="18"/>
      <c r="GG20" s="26"/>
      <c r="GH20" s="17"/>
      <c r="GI20" s="18"/>
      <c r="GJ20" s="17"/>
      <c r="GK20" s="18"/>
      <c r="GL20" s="18"/>
      <c r="GM20" s="26"/>
      <c r="GN20" s="17"/>
      <c r="GO20" s="18"/>
      <c r="GP20" s="17"/>
      <c r="GQ20" s="17"/>
      <c r="GR20" s="17"/>
      <c r="GS20" s="17">
        <v>943</v>
      </c>
      <c r="GT20" s="17">
        <v>161561.1</v>
      </c>
      <c r="GU20" s="17"/>
      <c r="GV20" s="17"/>
      <c r="GW20" s="17"/>
      <c r="GX20" s="17"/>
      <c r="GY20" s="17"/>
      <c r="GZ20" s="17"/>
      <c r="HA20" s="18"/>
      <c r="HB20" s="41"/>
      <c r="HC20" s="41"/>
      <c r="HD20" s="41"/>
      <c r="HE20" s="41"/>
      <c r="HF20" s="41"/>
      <c r="HG20" s="41"/>
      <c r="HH20" s="41"/>
      <c r="HI20" s="18"/>
      <c r="HJ20" s="41"/>
      <c r="HK20" s="41"/>
      <c r="HL20" s="41"/>
      <c r="HM20" s="18"/>
      <c r="HN20" s="18"/>
      <c r="HO20" s="18">
        <f t="shared" si="4"/>
        <v>1372</v>
      </c>
      <c r="HP20" s="18">
        <f t="shared" si="1"/>
        <v>217868.61</v>
      </c>
      <c r="HQ20" s="18">
        <f t="shared" si="2"/>
        <v>2315</v>
      </c>
      <c r="HR20" s="42">
        <f t="shared" si="3"/>
        <v>379429.71</v>
      </c>
      <c r="HS20" s="43"/>
      <c r="HT20" s="43"/>
    </row>
    <row r="21" ht="16.5" spans="1:228">
      <c r="A21" s="16" t="s">
        <v>126</v>
      </c>
      <c r="B21" s="17" t="s">
        <v>37</v>
      </c>
      <c r="C21" s="18">
        <v>6939962739281</v>
      </c>
      <c r="D21" s="18">
        <v>564469023994</v>
      </c>
      <c r="E21" s="18">
        <v>21066010001274</v>
      </c>
      <c r="F21" s="17" t="s">
        <v>165</v>
      </c>
      <c r="G21" s="19" t="s">
        <v>166</v>
      </c>
      <c r="H21" s="17" t="s">
        <v>129</v>
      </c>
      <c r="I21" s="26">
        <f>VLOOKUP(C21,供应链!E:J,6,0)</f>
        <v>1</v>
      </c>
      <c r="J21" s="17">
        <f>VLOOKUP(C21,供应链!E:H,4,0)</f>
        <v>2288</v>
      </c>
      <c r="K21" s="17">
        <f>VLOOKUP(C21,供应链!E:K,7,0)</f>
        <v>247</v>
      </c>
      <c r="L21" s="18">
        <f>VLOOKUP(C21,供应链!E:I,5,0)</f>
        <v>28.668862752034</v>
      </c>
      <c r="M21" s="27">
        <f t="shared" si="0"/>
        <v>0.0817852073805393</v>
      </c>
      <c r="N21" s="17">
        <v>4534</v>
      </c>
      <c r="O21" s="26">
        <v>0.0370533745037495</v>
      </c>
      <c r="P21" s="18">
        <v>221</v>
      </c>
      <c r="Q21" s="18">
        <v>39518.665</v>
      </c>
      <c r="R21" s="17">
        <v>179</v>
      </c>
      <c r="S21" s="17">
        <v>10608</v>
      </c>
      <c r="T21" s="17">
        <v>5040</v>
      </c>
      <c r="U21" s="26">
        <v>0.035515873015873</v>
      </c>
      <c r="V21" s="18">
        <v>247</v>
      </c>
      <c r="W21" s="18">
        <v>44168.27</v>
      </c>
      <c r="X21" s="17">
        <v>179</v>
      </c>
      <c r="Y21" s="17">
        <v>10306</v>
      </c>
      <c r="Z21" s="17">
        <v>5548</v>
      </c>
      <c r="AA21" s="26">
        <v>0.0371304974765681</v>
      </c>
      <c r="AB21" s="18">
        <v>268</v>
      </c>
      <c r="AC21" s="18">
        <v>48006.88</v>
      </c>
      <c r="AD21" s="17">
        <v>179</v>
      </c>
      <c r="AE21" s="17">
        <v>9321</v>
      </c>
      <c r="AF21" s="17">
        <v>4745</v>
      </c>
      <c r="AG21" s="26">
        <v>0.0210748155953635</v>
      </c>
      <c r="AH21" s="18">
        <v>172</v>
      </c>
      <c r="AI21" s="18">
        <v>30708.67</v>
      </c>
      <c r="AJ21" s="17">
        <v>179</v>
      </c>
      <c r="AK21" s="17">
        <v>9125</v>
      </c>
      <c r="AL21" s="17">
        <v>3949</v>
      </c>
      <c r="AM21" s="26">
        <v>0.022537351228159</v>
      </c>
      <c r="AN21" s="18">
        <v>142</v>
      </c>
      <c r="AO21" s="18">
        <v>25398.94</v>
      </c>
      <c r="AP21" s="17">
        <v>179</v>
      </c>
      <c r="AQ21" s="17">
        <v>9157</v>
      </c>
      <c r="AR21" s="17">
        <v>3228</v>
      </c>
      <c r="AS21" s="26">
        <v>0.0325278810408922</v>
      </c>
      <c r="AT21" s="18">
        <v>173</v>
      </c>
      <c r="AU21" s="18">
        <v>30929.43</v>
      </c>
      <c r="AV21" s="17">
        <v>179</v>
      </c>
      <c r="AW21" s="17">
        <v>9010</v>
      </c>
      <c r="AX21" s="17">
        <v>3122</v>
      </c>
      <c r="AY21" s="26">
        <v>0.0246636771300448</v>
      </c>
      <c r="AZ21" s="17">
        <v>139</v>
      </c>
      <c r="BA21" s="18">
        <v>24937.98</v>
      </c>
      <c r="BB21" s="17">
        <v>179</v>
      </c>
      <c r="BC21" s="17">
        <v>8992</v>
      </c>
      <c r="BD21" s="17">
        <v>3602</v>
      </c>
      <c r="BE21" s="32">
        <v>0.0258189894503054</v>
      </c>
      <c r="BF21" s="17">
        <v>168</v>
      </c>
      <c r="BG21" s="18">
        <v>29985.18</v>
      </c>
      <c r="BH21" s="17">
        <v>179</v>
      </c>
      <c r="BI21" s="17">
        <v>8928</v>
      </c>
      <c r="BJ21" s="17">
        <v>3849</v>
      </c>
      <c r="BK21" s="32">
        <v>0.0233826968043648</v>
      </c>
      <c r="BL21" s="18">
        <v>174</v>
      </c>
      <c r="BM21" s="18">
        <v>31084.4</v>
      </c>
      <c r="BN21" s="17">
        <v>179</v>
      </c>
      <c r="BO21" s="17">
        <v>8772</v>
      </c>
      <c r="BP21" s="17">
        <v>2891</v>
      </c>
      <c r="BQ21" s="32">
        <v>0.037357315807679</v>
      </c>
      <c r="BR21" s="18">
        <v>170</v>
      </c>
      <c r="BS21" s="18">
        <v>30457.16</v>
      </c>
      <c r="BT21" s="17">
        <v>179</v>
      </c>
      <c r="BU21" s="18">
        <v>9213</v>
      </c>
      <c r="BV21" s="17">
        <v>2827</v>
      </c>
      <c r="BW21" s="32">
        <v>0.0428015564202335</v>
      </c>
      <c r="BX21" s="18">
        <v>203</v>
      </c>
      <c r="BY21" s="18">
        <v>36253.93</v>
      </c>
      <c r="BZ21" s="17">
        <v>179</v>
      </c>
      <c r="CA21" s="18">
        <v>6507</v>
      </c>
      <c r="CB21" s="18">
        <v>2756</v>
      </c>
      <c r="CC21" s="32">
        <v>0.0391872278664731</v>
      </c>
      <c r="CD21" s="18">
        <v>191</v>
      </c>
      <c r="CE21" s="18">
        <v>34207.75</v>
      </c>
      <c r="CF21" s="17">
        <v>179</v>
      </c>
      <c r="CG21" s="18">
        <v>6290</v>
      </c>
      <c r="CH21" s="33">
        <v>2913</v>
      </c>
      <c r="CI21" s="32">
        <v>0.0418812221077927</v>
      </c>
      <c r="CJ21" s="18">
        <v>206</v>
      </c>
      <c r="CK21" s="18">
        <v>36870.39</v>
      </c>
      <c r="CL21" s="17">
        <v>179</v>
      </c>
      <c r="CM21" s="18">
        <v>8108</v>
      </c>
      <c r="CN21" s="33">
        <v>3737</v>
      </c>
      <c r="CO21" s="32">
        <v>0.0388011774150388</v>
      </c>
      <c r="CP21" s="17">
        <v>224</v>
      </c>
      <c r="CQ21" s="18">
        <v>40056.41</v>
      </c>
      <c r="CR21" s="17">
        <v>179</v>
      </c>
      <c r="CS21" s="17">
        <v>7958</v>
      </c>
      <c r="CT21" s="33">
        <v>4298</v>
      </c>
      <c r="CU21" s="32">
        <v>0.0309446254071661</v>
      </c>
      <c r="CV21" s="17">
        <v>223</v>
      </c>
      <c r="CW21" s="18">
        <v>39860.77</v>
      </c>
      <c r="CX21" s="17">
        <v>179</v>
      </c>
      <c r="CY21" s="17">
        <v>8911</v>
      </c>
      <c r="CZ21" s="33">
        <v>3963</v>
      </c>
      <c r="DA21" s="32">
        <v>0.0333080999242998</v>
      </c>
      <c r="DB21" s="18">
        <v>224</v>
      </c>
      <c r="DC21" s="18">
        <v>40124.41</v>
      </c>
      <c r="DD21" s="17">
        <v>179</v>
      </c>
      <c r="DE21" s="18">
        <v>8679</v>
      </c>
      <c r="DF21" s="18">
        <v>3697</v>
      </c>
      <c r="DG21" s="26">
        <v>0.0256965106843387</v>
      </c>
      <c r="DH21" s="18">
        <v>184</v>
      </c>
      <c r="DI21" s="18">
        <v>32929.885</v>
      </c>
      <c r="DJ21" s="17">
        <v>179</v>
      </c>
      <c r="DK21" s="18">
        <v>8298</v>
      </c>
      <c r="DL21" s="18">
        <v>3451</v>
      </c>
      <c r="DM21" s="26">
        <v>0.0315850478122283</v>
      </c>
      <c r="DN21" s="18">
        <v>181</v>
      </c>
      <c r="DO21" s="18">
        <v>32358.35</v>
      </c>
      <c r="DP21" s="17">
        <v>179</v>
      </c>
      <c r="DQ21" s="18">
        <v>8741</v>
      </c>
      <c r="DR21" s="18">
        <v>2626</v>
      </c>
      <c r="DS21" s="26">
        <v>0.0297029702970297</v>
      </c>
      <c r="DT21" s="18">
        <v>146</v>
      </c>
      <c r="DU21" s="18">
        <v>26097.065</v>
      </c>
      <c r="DV21" s="17">
        <v>179</v>
      </c>
      <c r="DW21" s="18">
        <v>8722</v>
      </c>
      <c r="DX21" s="18">
        <v>2547</v>
      </c>
      <c r="DY21" s="26">
        <v>0.0361209265802905</v>
      </c>
      <c r="DZ21" s="18">
        <v>182</v>
      </c>
      <c r="EA21" s="18">
        <v>32513.95</v>
      </c>
      <c r="EB21" s="17">
        <v>179</v>
      </c>
      <c r="EC21" s="18">
        <v>8340</v>
      </c>
      <c r="ED21" s="18">
        <v>3049</v>
      </c>
      <c r="EE21" s="26">
        <v>0.0419809773696294</v>
      </c>
      <c r="EF21" s="17">
        <v>204</v>
      </c>
      <c r="EG21" s="18">
        <v>36597.59</v>
      </c>
      <c r="EH21" s="17">
        <v>179</v>
      </c>
      <c r="EI21" s="17">
        <v>583</v>
      </c>
      <c r="EJ21" s="18">
        <v>3163</v>
      </c>
      <c r="EK21" s="26">
        <v>0.0407840657603541</v>
      </c>
      <c r="EL21" s="17">
        <v>215</v>
      </c>
      <c r="EM21" s="18">
        <v>38531.22</v>
      </c>
      <c r="EN21" s="17">
        <v>179</v>
      </c>
      <c r="EO21" s="17">
        <v>9361</v>
      </c>
      <c r="EP21" s="18">
        <v>3214</v>
      </c>
      <c r="EQ21" s="26">
        <v>0.0432482887367766</v>
      </c>
      <c r="ER21" s="17">
        <v>187</v>
      </c>
      <c r="ES21" s="18">
        <v>33556.2</v>
      </c>
      <c r="ET21" s="17">
        <v>179</v>
      </c>
      <c r="EU21" s="17">
        <v>8797</v>
      </c>
      <c r="EV21" s="18">
        <v>2995</v>
      </c>
      <c r="EW21" s="26">
        <v>0.0514190317195326</v>
      </c>
      <c r="EX21" s="17">
        <v>217</v>
      </c>
      <c r="EY21" s="18">
        <v>38853.77</v>
      </c>
      <c r="EZ21" s="17">
        <v>179</v>
      </c>
      <c r="FA21" s="17">
        <v>8599</v>
      </c>
      <c r="FB21" s="18">
        <v>2030</v>
      </c>
      <c r="FC21" s="26">
        <v>0.0433497536945813</v>
      </c>
      <c r="FD21" s="17">
        <v>76</v>
      </c>
      <c r="FE21" s="18">
        <v>14235</v>
      </c>
      <c r="FF21" s="17">
        <v>179</v>
      </c>
      <c r="FG21" s="17">
        <v>8687</v>
      </c>
      <c r="FH21" s="18">
        <v>1823</v>
      </c>
      <c r="FI21" s="26">
        <v>0.0543060888645091</v>
      </c>
      <c r="FJ21" s="18">
        <v>99</v>
      </c>
      <c r="FK21" s="18">
        <v>18078</v>
      </c>
      <c r="FL21" s="17">
        <v>179</v>
      </c>
      <c r="FM21" s="17">
        <v>8488</v>
      </c>
      <c r="FN21" s="18">
        <v>2329</v>
      </c>
      <c r="FO21" s="26">
        <v>0.0442249892657793</v>
      </c>
      <c r="FP21" s="18">
        <v>103</v>
      </c>
      <c r="FQ21" s="18">
        <v>18243</v>
      </c>
      <c r="FR21" s="17">
        <v>179</v>
      </c>
      <c r="FS21" s="17">
        <v>8716</v>
      </c>
      <c r="FT21" s="18">
        <v>3036</v>
      </c>
      <c r="FU21" s="26">
        <v>0.0342555994729908</v>
      </c>
      <c r="FV21" s="18">
        <v>104</v>
      </c>
      <c r="FW21" s="18">
        <v>18315</v>
      </c>
      <c r="FX21" s="17">
        <v>179</v>
      </c>
      <c r="FY21" s="18">
        <v>8938</v>
      </c>
      <c r="FZ21" s="18">
        <v>3090</v>
      </c>
      <c r="GA21" s="26">
        <v>0.0462783171521036</v>
      </c>
      <c r="GB21" s="18">
        <v>143</v>
      </c>
      <c r="GC21" s="18">
        <v>25221</v>
      </c>
      <c r="GD21" s="17">
        <v>179</v>
      </c>
      <c r="GE21" s="18">
        <v>11104</v>
      </c>
      <c r="GF21" s="18"/>
      <c r="GG21" s="26"/>
      <c r="GH21" s="17"/>
      <c r="GI21" s="18"/>
      <c r="GJ21" s="17"/>
      <c r="GK21" s="18"/>
      <c r="GL21" s="18"/>
      <c r="GM21" s="26"/>
      <c r="GN21" s="17"/>
      <c r="GO21" s="18"/>
      <c r="GP21" s="17"/>
      <c r="GQ21" s="17"/>
      <c r="GR21" s="17"/>
      <c r="GS21" s="17">
        <v>11655</v>
      </c>
      <c r="GT21" s="17">
        <v>2108816.81916667</v>
      </c>
      <c r="GU21" s="17"/>
      <c r="GV21" s="17"/>
      <c r="GW21" s="17"/>
      <c r="GX21" s="17"/>
      <c r="GY21" s="17"/>
      <c r="GZ21" s="17"/>
      <c r="HA21" s="18"/>
      <c r="HB21" s="41"/>
      <c r="HC21" s="41"/>
      <c r="HD21" s="41"/>
      <c r="HE21" s="41"/>
      <c r="HF21" s="41"/>
      <c r="HG21" s="41"/>
      <c r="HH21" s="41"/>
      <c r="HI21" s="18"/>
      <c r="HJ21" s="41"/>
      <c r="HK21" s="41"/>
      <c r="HL21" s="41"/>
      <c r="HM21" s="18"/>
      <c r="HN21" s="18"/>
      <c r="HO21" s="18">
        <f t="shared" si="4"/>
        <v>5186</v>
      </c>
      <c r="HP21" s="18">
        <f t="shared" si="1"/>
        <v>928099.265</v>
      </c>
      <c r="HQ21" s="18">
        <f t="shared" si="2"/>
        <v>16841</v>
      </c>
      <c r="HR21" s="42">
        <f t="shared" si="3"/>
        <v>3036916.08416667</v>
      </c>
      <c r="HS21" s="43"/>
      <c r="HT21" s="43"/>
    </row>
    <row r="22" ht="16.5" spans="1:228">
      <c r="A22" s="16" t="s">
        <v>133</v>
      </c>
      <c r="B22" s="17" t="s">
        <v>37</v>
      </c>
      <c r="C22" s="18">
        <v>6939962760605</v>
      </c>
      <c r="D22" s="18">
        <v>577942435907</v>
      </c>
      <c r="E22" s="18">
        <v>21066010002313</v>
      </c>
      <c r="F22" s="17" t="s">
        <v>167</v>
      </c>
      <c r="G22" s="19" t="s">
        <v>168</v>
      </c>
      <c r="H22" s="17" t="s">
        <v>129</v>
      </c>
      <c r="I22" s="26">
        <f>VLOOKUP(C22,供应链!E:J,6,0)</f>
        <v>0.88</v>
      </c>
      <c r="J22" s="17">
        <f>VLOOKUP(C22,供应链!E:H,4,0)</f>
        <v>173</v>
      </c>
      <c r="K22" s="17">
        <f>VLOOKUP(C22,供应链!E:K,7,0)</f>
        <v>1</v>
      </c>
      <c r="L22" s="18">
        <f>VLOOKUP(C22,供应链!E:I,5,0)</f>
        <v>15.624064651302</v>
      </c>
      <c r="M22" s="27">
        <f t="shared" si="0"/>
        <v>0.00616621983914209</v>
      </c>
      <c r="N22" s="17">
        <v>711</v>
      </c>
      <c r="O22" s="26">
        <v>0.0253164556962025</v>
      </c>
      <c r="P22" s="18">
        <v>16</v>
      </c>
      <c r="Q22" s="18">
        <v>2953.11</v>
      </c>
      <c r="R22" s="17">
        <v>189</v>
      </c>
      <c r="S22" s="17">
        <v>1031</v>
      </c>
      <c r="T22" s="17">
        <v>698</v>
      </c>
      <c r="U22" s="26">
        <v>0.0300859598853868</v>
      </c>
      <c r="V22" s="18">
        <v>15</v>
      </c>
      <c r="W22" s="18">
        <v>2819.65</v>
      </c>
      <c r="X22" s="17">
        <v>189</v>
      </c>
      <c r="Y22" s="17">
        <v>1016</v>
      </c>
      <c r="Z22" s="17">
        <v>717</v>
      </c>
      <c r="AA22" s="26">
        <v>0.0167364016736402</v>
      </c>
      <c r="AB22" s="18">
        <v>12</v>
      </c>
      <c r="AC22" s="18">
        <v>2262</v>
      </c>
      <c r="AD22" s="17">
        <v>189</v>
      </c>
      <c r="AE22" s="17">
        <v>1025</v>
      </c>
      <c r="AF22" s="17">
        <v>612</v>
      </c>
      <c r="AG22" s="26">
        <v>0.0343137254901961</v>
      </c>
      <c r="AH22" s="18">
        <v>17</v>
      </c>
      <c r="AI22" s="18">
        <v>3357.04</v>
      </c>
      <c r="AJ22" s="17">
        <v>189</v>
      </c>
      <c r="AK22" s="17">
        <v>1012</v>
      </c>
      <c r="AL22" s="17">
        <v>554</v>
      </c>
      <c r="AM22" s="26">
        <v>0.0180505415162455</v>
      </c>
      <c r="AN22" s="18">
        <v>10</v>
      </c>
      <c r="AO22" s="18">
        <v>1973.98</v>
      </c>
      <c r="AP22" s="17">
        <v>189</v>
      </c>
      <c r="AQ22" s="17">
        <v>1010</v>
      </c>
      <c r="AR22" s="17">
        <v>563</v>
      </c>
      <c r="AS22" s="26">
        <v>0.0159857904085258</v>
      </c>
      <c r="AT22" s="18">
        <v>8</v>
      </c>
      <c r="AU22" s="18">
        <v>1588.39</v>
      </c>
      <c r="AV22" s="17">
        <v>189</v>
      </c>
      <c r="AW22" s="17">
        <v>1002</v>
      </c>
      <c r="AX22" s="17">
        <v>473</v>
      </c>
      <c r="AY22" s="26">
        <v>0.0317124735729387</v>
      </c>
      <c r="AZ22" s="17">
        <v>15</v>
      </c>
      <c r="BA22" s="18">
        <v>2940.88</v>
      </c>
      <c r="BB22" s="17">
        <v>189</v>
      </c>
      <c r="BC22" s="17">
        <v>988</v>
      </c>
      <c r="BD22" s="17">
        <v>531</v>
      </c>
      <c r="BE22" s="32">
        <v>0.0244821092278719</v>
      </c>
      <c r="BF22" s="17">
        <v>11</v>
      </c>
      <c r="BG22" s="18">
        <v>2164</v>
      </c>
      <c r="BH22" s="17">
        <v>189</v>
      </c>
      <c r="BI22" s="17">
        <v>1005</v>
      </c>
      <c r="BJ22" s="17">
        <v>487</v>
      </c>
      <c r="BK22" s="32">
        <v>0.0225872689938398</v>
      </c>
      <c r="BL22" s="18">
        <v>6</v>
      </c>
      <c r="BM22" s="18">
        <v>1184</v>
      </c>
      <c r="BN22" s="17">
        <v>189</v>
      </c>
      <c r="BO22" s="17">
        <v>998</v>
      </c>
      <c r="BP22" s="17">
        <v>560</v>
      </c>
      <c r="BQ22" s="32">
        <v>0.0285714285714286</v>
      </c>
      <c r="BR22" s="18">
        <v>16</v>
      </c>
      <c r="BS22" s="18">
        <v>3158.68</v>
      </c>
      <c r="BT22" s="17">
        <v>189</v>
      </c>
      <c r="BU22" s="18">
        <v>983</v>
      </c>
      <c r="BV22" s="17">
        <v>552</v>
      </c>
      <c r="BW22" s="32">
        <v>0.0289855072463768</v>
      </c>
      <c r="BX22" s="18">
        <v>13</v>
      </c>
      <c r="BY22" s="18">
        <v>2564.37</v>
      </c>
      <c r="BZ22" s="17">
        <v>189</v>
      </c>
      <c r="CA22" s="18">
        <v>972</v>
      </c>
      <c r="CB22" s="18">
        <v>467</v>
      </c>
      <c r="CC22" s="32">
        <v>0.0256959314775161</v>
      </c>
      <c r="CD22" s="18">
        <v>11</v>
      </c>
      <c r="CE22" s="18">
        <v>2172.36</v>
      </c>
      <c r="CF22" s="17">
        <v>189</v>
      </c>
      <c r="CG22" s="18">
        <v>962</v>
      </c>
      <c r="CH22" s="33">
        <v>506</v>
      </c>
      <c r="CI22" s="32">
        <v>0.0296442687747036</v>
      </c>
      <c r="CJ22" s="18">
        <v>12</v>
      </c>
      <c r="CK22" s="18">
        <v>2343.87</v>
      </c>
      <c r="CL22" s="17">
        <v>189</v>
      </c>
      <c r="CM22" s="18">
        <v>950</v>
      </c>
      <c r="CN22" s="33">
        <v>537</v>
      </c>
      <c r="CO22" s="32">
        <v>0.0297951582867784</v>
      </c>
      <c r="CP22" s="17">
        <v>16</v>
      </c>
      <c r="CQ22" s="18">
        <v>3163.61</v>
      </c>
      <c r="CR22" s="17">
        <v>189</v>
      </c>
      <c r="CS22" s="17">
        <v>939</v>
      </c>
      <c r="CT22" s="33">
        <v>645</v>
      </c>
      <c r="CU22" s="32">
        <v>0.0294573643410853</v>
      </c>
      <c r="CV22" s="17">
        <v>16</v>
      </c>
      <c r="CW22" s="18">
        <v>3139</v>
      </c>
      <c r="CX22" s="17">
        <v>189</v>
      </c>
      <c r="CY22" s="17">
        <v>924</v>
      </c>
      <c r="CZ22" s="33">
        <v>627</v>
      </c>
      <c r="DA22" s="32">
        <v>0.0143540669856459</v>
      </c>
      <c r="DB22" s="18">
        <v>8</v>
      </c>
      <c r="DC22" s="18">
        <v>1578.27</v>
      </c>
      <c r="DD22" s="17">
        <v>189</v>
      </c>
      <c r="DE22" s="18">
        <v>917</v>
      </c>
      <c r="DF22" s="18">
        <v>537</v>
      </c>
      <c r="DG22" s="26">
        <v>0.0148975791433892</v>
      </c>
      <c r="DH22" s="18">
        <v>8</v>
      </c>
      <c r="DI22" s="18">
        <v>1582</v>
      </c>
      <c r="DJ22" s="17">
        <v>189</v>
      </c>
      <c r="DK22" s="18">
        <v>909</v>
      </c>
      <c r="DL22" s="18">
        <v>422</v>
      </c>
      <c r="DM22" s="26">
        <v>0.0260663507109005</v>
      </c>
      <c r="DN22" s="18">
        <v>9</v>
      </c>
      <c r="DO22" s="18">
        <v>1801</v>
      </c>
      <c r="DP22" s="17">
        <v>189</v>
      </c>
      <c r="DQ22" s="18">
        <v>586</v>
      </c>
      <c r="DR22" s="18">
        <v>358</v>
      </c>
      <c r="DS22" s="26">
        <v>0.0335195530726257</v>
      </c>
      <c r="DT22" s="18">
        <v>10</v>
      </c>
      <c r="DU22" s="18">
        <v>1990</v>
      </c>
      <c r="DV22" s="17">
        <v>189</v>
      </c>
      <c r="DW22" s="18">
        <v>569</v>
      </c>
      <c r="DX22" s="18">
        <v>352</v>
      </c>
      <c r="DY22" s="26">
        <v>0.0227272727272727</v>
      </c>
      <c r="DZ22" s="18">
        <v>6</v>
      </c>
      <c r="EA22" s="18">
        <v>1184</v>
      </c>
      <c r="EB22" s="17">
        <v>189</v>
      </c>
      <c r="EC22" s="18">
        <v>562</v>
      </c>
      <c r="ED22" s="18">
        <v>375</v>
      </c>
      <c r="EE22" s="26">
        <v>0.0186666666666667</v>
      </c>
      <c r="EF22" s="17">
        <v>7</v>
      </c>
      <c r="EG22" s="18">
        <v>1373</v>
      </c>
      <c r="EH22" s="17">
        <v>189</v>
      </c>
      <c r="EI22" s="17">
        <v>143</v>
      </c>
      <c r="EJ22" s="18">
        <v>364</v>
      </c>
      <c r="EK22" s="26">
        <v>0.00549450549450549</v>
      </c>
      <c r="EL22" s="17">
        <v>2</v>
      </c>
      <c r="EM22" s="18">
        <v>398</v>
      </c>
      <c r="EN22" s="17">
        <v>189</v>
      </c>
      <c r="EO22" s="17">
        <v>727</v>
      </c>
      <c r="EP22" s="18">
        <v>413</v>
      </c>
      <c r="EQ22" s="26">
        <v>0.0387409200968523</v>
      </c>
      <c r="ER22" s="17">
        <v>13</v>
      </c>
      <c r="ES22" s="18">
        <v>2432.4</v>
      </c>
      <c r="ET22" s="17">
        <v>189</v>
      </c>
      <c r="EU22" s="17">
        <v>747</v>
      </c>
      <c r="EV22" s="18">
        <v>419</v>
      </c>
      <c r="EW22" s="26">
        <v>0.0525059665871122</v>
      </c>
      <c r="EX22" s="17">
        <v>21</v>
      </c>
      <c r="EY22" s="18">
        <v>3806.08</v>
      </c>
      <c r="EZ22" s="17">
        <v>189</v>
      </c>
      <c r="FA22" s="17">
        <v>762</v>
      </c>
      <c r="FB22" s="18">
        <v>556</v>
      </c>
      <c r="FC22" s="26">
        <v>0.0467625899280576</v>
      </c>
      <c r="FD22" s="17">
        <v>26</v>
      </c>
      <c r="FE22" s="18">
        <v>4323</v>
      </c>
      <c r="FF22" s="17">
        <v>189</v>
      </c>
      <c r="FG22" s="17">
        <v>752</v>
      </c>
      <c r="FH22" s="18">
        <v>570</v>
      </c>
      <c r="FI22" s="26">
        <v>0.056140350877193</v>
      </c>
      <c r="FJ22" s="18">
        <v>32</v>
      </c>
      <c r="FK22" s="18">
        <v>5436</v>
      </c>
      <c r="FL22" s="17">
        <v>189</v>
      </c>
      <c r="FM22" s="17">
        <v>753</v>
      </c>
      <c r="FN22" s="18">
        <v>547</v>
      </c>
      <c r="FO22" s="26">
        <v>0.0329067641681901</v>
      </c>
      <c r="FP22" s="18">
        <v>18</v>
      </c>
      <c r="FQ22" s="18">
        <v>3364</v>
      </c>
      <c r="FR22" s="17">
        <v>189</v>
      </c>
      <c r="FS22" s="17">
        <v>841</v>
      </c>
      <c r="FT22" s="18">
        <v>613</v>
      </c>
      <c r="FU22" s="26">
        <v>0.0277324632952692</v>
      </c>
      <c r="FV22" s="18">
        <v>17</v>
      </c>
      <c r="FW22" s="18">
        <v>3170</v>
      </c>
      <c r="FX22" s="17">
        <v>189</v>
      </c>
      <c r="FY22" s="18">
        <v>827</v>
      </c>
      <c r="FZ22" s="18">
        <v>595</v>
      </c>
      <c r="GA22" s="26">
        <v>0.0336134453781513</v>
      </c>
      <c r="GB22" s="18">
        <v>20</v>
      </c>
      <c r="GC22" s="18">
        <v>3707</v>
      </c>
      <c r="GD22" s="17">
        <v>189</v>
      </c>
      <c r="GE22" s="18">
        <v>803</v>
      </c>
      <c r="GF22" s="18"/>
      <c r="GG22" s="26"/>
      <c r="GH22" s="17"/>
      <c r="GI22" s="18"/>
      <c r="GJ22" s="17"/>
      <c r="GK22" s="18"/>
      <c r="GL22" s="18"/>
      <c r="GM22" s="26"/>
      <c r="GN22" s="17"/>
      <c r="GO22" s="18"/>
      <c r="GP22" s="17"/>
      <c r="GQ22" s="17"/>
      <c r="GR22" s="17"/>
      <c r="GS22" s="17">
        <v>827</v>
      </c>
      <c r="GT22" s="17">
        <v>153934.45</v>
      </c>
      <c r="GU22" s="17"/>
      <c r="GV22" s="17"/>
      <c r="GW22" s="17"/>
      <c r="GX22" s="17"/>
      <c r="GY22" s="17"/>
      <c r="GZ22" s="17"/>
      <c r="HA22" s="16"/>
      <c r="HB22" s="16"/>
      <c r="HC22" s="16"/>
      <c r="HD22" s="16"/>
      <c r="HE22" s="41"/>
      <c r="HF22" s="41"/>
      <c r="HG22" s="41"/>
      <c r="HH22" s="41"/>
      <c r="HI22" s="18"/>
      <c r="HJ22" s="41"/>
      <c r="HK22" s="41"/>
      <c r="HL22" s="41"/>
      <c r="HM22" s="18"/>
      <c r="HN22" s="18"/>
      <c r="HO22" s="18">
        <f t="shared" si="4"/>
        <v>391</v>
      </c>
      <c r="HP22" s="18">
        <f t="shared" si="1"/>
        <v>73929.69</v>
      </c>
      <c r="HQ22" s="18">
        <f t="shared" si="2"/>
        <v>1218</v>
      </c>
      <c r="HR22" s="42">
        <f t="shared" si="3"/>
        <v>227864.14</v>
      </c>
      <c r="HS22" s="43"/>
      <c r="HT22" s="43"/>
    </row>
    <row r="23" ht="16.5" spans="1:228">
      <c r="A23" s="16" t="s">
        <v>139</v>
      </c>
      <c r="B23" s="17" t="s">
        <v>37</v>
      </c>
      <c r="C23" s="18">
        <v>6939962745992</v>
      </c>
      <c r="D23" s="18">
        <v>564921643615</v>
      </c>
      <c r="E23" s="18">
        <v>21066010001053</v>
      </c>
      <c r="F23" s="17" t="s">
        <v>169</v>
      </c>
      <c r="G23" s="19" t="s">
        <v>170</v>
      </c>
      <c r="H23" s="17" t="s">
        <v>129</v>
      </c>
      <c r="I23" s="26">
        <f>VLOOKUP(C23,供应链!E:J,6,0)</f>
        <v>1</v>
      </c>
      <c r="J23" s="17">
        <f>VLOOKUP(C23,供应链!E:H,4,0)</f>
        <v>822</v>
      </c>
      <c r="K23" s="17">
        <f>VLOOKUP(C23,供应链!E:K,7,0)</f>
        <v>157</v>
      </c>
      <c r="L23" s="18">
        <f>VLOOKUP(C23,供应链!E:I,5,0)</f>
        <v>58.0535571542766</v>
      </c>
      <c r="M23" s="27">
        <f t="shared" si="0"/>
        <v>0.0100299637281186</v>
      </c>
      <c r="N23" s="17">
        <v>810</v>
      </c>
      <c r="O23" s="26">
        <v>0.0246913580246914</v>
      </c>
      <c r="P23" s="18">
        <v>17</v>
      </c>
      <c r="Q23" s="18">
        <v>4379.33</v>
      </c>
      <c r="R23" s="17">
        <v>259</v>
      </c>
      <c r="S23" s="17">
        <v>1551</v>
      </c>
      <c r="T23" s="17">
        <v>798</v>
      </c>
      <c r="U23" s="26">
        <v>0.0225563909774436</v>
      </c>
      <c r="V23" s="18">
        <v>16</v>
      </c>
      <c r="W23" s="18">
        <v>4137.8</v>
      </c>
      <c r="X23" s="17">
        <v>259</v>
      </c>
      <c r="Y23" s="17">
        <v>1535</v>
      </c>
      <c r="Z23" s="17">
        <v>758</v>
      </c>
      <c r="AA23" s="26">
        <v>0.029023746701847</v>
      </c>
      <c r="AB23" s="18">
        <v>22</v>
      </c>
      <c r="AC23" s="18">
        <v>5667.07</v>
      </c>
      <c r="AD23" s="17">
        <v>259</v>
      </c>
      <c r="AE23" s="17">
        <v>1517</v>
      </c>
      <c r="AF23" s="17">
        <v>724</v>
      </c>
      <c r="AG23" s="26">
        <v>0.0220994475138122</v>
      </c>
      <c r="AH23" s="18">
        <v>13</v>
      </c>
      <c r="AI23" s="18">
        <v>3342.99</v>
      </c>
      <c r="AJ23" s="17">
        <v>259</v>
      </c>
      <c r="AK23" s="17">
        <v>1506</v>
      </c>
      <c r="AL23" s="17">
        <v>648</v>
      </c>
      <c r="AM23" s="26">
        <v>0.0246913580246914</v>
      </c>
      <c r="AN23" s="18">
        <v>16</v>
      </c>
      <c r="AO23" s="18">
        <v>4124</v>
      </c>
      <c r="AP23" s="17">
        <v>259</v>
      </c>
      <c r="AQ23" s="17">
        <v>1504</v>
      </c>
      <c r="AR23" s="17">
        <v>683</v>
      </c>
      <c r="AS23" s="26">
        <v>0.0190336749633968</v>
      </c>
      <c r="AT23" s="18">
        <v>11</v>
      </c>
      <c r="AU23" s="18">
        <v>2839</v>
      </c>
      <c r="AV23" s="17">
        <v>259</v>
      </c>
      <c r="AW23" s="17">
        <v>1496</v>
      </c>
      <c r="AX23" s="17">
        <v>574</v>
      </c>
      <c r="AY23" s="26">
        <v>0.0313588850174216</v>
      </c>
      <c r="AZ23" s="17">
        <v>16</v>
      </c>
      <c r="BA23" s="18">
        <v>4090.96</v>
      </c>
      <c r="BB23" s="17">
        <v>259</v>
      </c>
      <c r="BC23" s="17">
        <v>1480</v>
      </c>
      <c r="BD23" s="17">
        <v>652</v>
      </c>
      <c r="BE23" s="32">
        <v>0.0337423312883436</v>
      </c>
      <c r="BF23" s="17">
        <v>21</v>
      </c>
      <c r="BG23" s="18">
        <v>5378.97</v>
      </c>
      <c r="BH23" s="17">
        <v>259</v>
      </c>
      <c r="BI23" s="17">
        <v>1470</v>
      </c>
      <c r="BJ23" s="17">
        <v>682</v>
      </c>
      <c r="BK23" s="32">
        <v>0.0263929618768328</v>
      </c>
      <c r="BL23" s="18">
        <v>18</v>
      </c>
      <c r="BM23" s="18">
        <v>4615.3</v>
      </c>
      <c r="BN23" s="17">
        <v>259</v>
      </c>
      <c r="BO23" s="17">
        <v>1456</v>
      </c>
      <c r="BP23" s="17">
        <v>724</v>
      </c>
      <c r="BQ23" s="32">
        <v>0.0179558011049724</v>
      </c>
      <c r="BR23" s="18">
        <v>13</v>
      </c>
      <c r="BS23" s="18">
        <v>3192.33</v>
      </c>
      <c r="BT23" s="17">
        <v>259</v>
      </c>
      <c r="BU23" s="18">
        <v>1444</v>
      </c>
      <c r="BV23" s="17">
        <v>672</v>
      </c>
      <c r="BW23" s="32">
        <v>0.03125</v>
      </c>
      <c r="BX23" s="18">
        <v>20</v>
      </c>
      <c r="BY23" s="18">
        <v>4937.65</v>
      </c>
      <c r="BZ23" s="17">
        <v>259</v>
      </c>
      <c r="CA23" s="18">
        <v>1425</v>
      </c>
      <c r="CB23" s="18">
        <v>695</v>
      </c>
      <c r="CC23" s="32">
        <v>0.037410071942446</v>
      </c>
      <c r="CD23" s="18">
        <v>23</v>
      </c>
      <c r="CE23" s="18">
        <v>5672.91</v>
      </c>
      <c r="CF23" s="17">
        <v>259</v>
      </c>
      <c r="CG23" s="18">
        <v>1404</v>
      </c>
      <c r="CH23" s="33">
        <v>733</v>
      </c>
      <c r="CI23" s="32">
        <v>0.0354706684856753</v>
      </c>
      <c r="CJ23" s="18">
        <v>24</v>
      </c>
      <c r="CK23" s="18">
        <v>5931.16</v>
      </c>
      <c r="CL23" s="17">
        <v>259</v>
      </c>
      <c r="CM23" s="18">
        <v>1383</v>
      </c>
      <c r="CN23" s="33">
        <v>758</v>
      </c>
      <c r="CO23" s="32">
        <v>0.0395778364116095</v>
      </c>
      <c r="CP23" s="17">
        <v>27</v>
      </c>
      <c r="CQ23" s="18">
        <v>6619.76</v>
      </c>
      <c r="CR23" s="17">
        <v>259</v>
      </c>
      <c r="CS23" s="17">
        <v>1358</v>
      </c>
      <c r="CT23" s="33">
        <v>888</v>
      </c>
      <c r="CU23" s="32">
        <v>0.0304054054054054</v>
      </c>
      <c r="CV23" s="17">
        <v>24</v>
      </c>
      <c r="CW23" s="18">
        <v>5941.78</v>
      </c>
      <c r="CX23" s="17">
        <v>259</v>
      </c>
      <c r="CY23" s="17">
        <v>1336</v>
      </c>
      <c r="CZ23" s="33">
        <v>953</v>
      </c>
      <c r="DA23" s="32">
        <v>0.0314795383001049</v>
      </c>
      <c r="DB23" s="18">
        <v>25</v>
      </c>
      <c r="DC23" s="18">
        <v>6129.41</v>
      </c>
      <c r="DD23" s="17">
        <v>259</v>
      </c>
      <c r="DE23" s="18">
        <v>1314</v>
      </c>
      <c r="DF23" s="18">
        <v>813</v>
      </c>
      <c r="DG23" s="26">
        <v>0.025830258302583</v>
      </c>
      <c r="DH23" s="18">
        <v>18</v>
      </c>
      <c r="DI23" s="18">
        <v>4463.49</v>
      </c>
      <c r="DJ23" s="17">
        <v>259</v>
      </c>
      <c r="DK23" s="18">
        <v>1299</v>
      </c>
      <c r="DL23" s="18">
        <v>786</v>
      </c>
      <c r="DM23" s="26">
        <v>0.0330788804071247</v>
      </c>
      <c r="DN23" s="18">
        <v>21</v>
      </c>
      <c r="DO23" s="18">
        <v>5229</v>
      </c>
      <c r="DP23" s="17">
        <v>259</v>
      </c>
      <c r="DQ23" s="18">
        <v>875</v>
      </c>
      <c r="DR23" s="18">
        <v>727</v>
      </c>
      <c r="DS23" s="26">
        <v>0.0247592847317744</v>
      </c>
      <c r="DT23" s="18">
        <v>18</v>
      </c>
      <c r="DU23" s="18">
        <v>4457.88</v>
      </c>
      <c r="DV23" s="17">
        <v>259</v>
      </c>
      <c r="DW23" s="18">
        <v>858</v>
      </c>
      <c r="DX23" s="18">
        <v>611</v>
      </c>
      <c r="DY23" s="26">
        <v>0.044189852700491</v>
      </c>
      <c r="DZ23" s="18">
        <v>22</v>
      </c>
      <c r="EA23" s="18">
        <v>5433</v>
      </c>
      <c r="EB23" s="17">
        <v>259</v>
      </c>
      <c r="EC23" s="18">
        <v>835</v>
      </c>
      <c r="ED23" s="18">
        <v>709</v>
      </c>
      <c r="EE23" s="26">
        <v>0.0366713681241185</v>
      </c>
      <c r="EF23" s="17">
        <v>21</v>
      </c>
      <c r="EG23" s="18">
        <v>5196.33</v>
      </c>
      <c r="EH23" s="17">
        <v>259</v>
      </c>
      <c r="EI23" s="17">
        <v>142</v>
      </c>
      <c r="EJ23" s="18">
        <v>683</v>
      </c>
      <c r="EK23" s="26">
        <v>0.0351390922401171</v>
      </c>
      <c r="EL23" s="17">
        <v>24</v>
      </c>
      <c r="EM23" s="18">
        <v>5971</v>
      </c>
      <c r="EN23" s="17">
        <v>259</v>
      </c>
      <c r="EO23" s="17">
        <v>994</v>
      </c>
      <c r="EP23" s="18">
        <v>728</v>
      </c>
      <c r="EQ23" s="26">
        <v>0.0247252747252747</v>
      </c>
      <c r="ER23" s="17">
        <v>17</v>
      </c>
      <c r="ES23" s="18">
        <v>4364.19</v>
      </c>
      <c r="ET23" s="17">
        <v>259</v>
      </c>
      <c r="EU23" s="17">
        <v>953</v>
      </c>
      <c r="EV23" s="18">
        <v>746</v>
      </c>
      <c r="EW23" s="26">
        <v>0.0335120643431635</v>
      </c>
      <c r="EX23" s="17">
        <v>24</v>
      </c>
      <c r="EY23" s="18">
        <v>6166</v>
      </c>
      <c r="EZ23" s="17">
        <v>259</v>
      </c>
      <c r="FA23" s="17">
        <v>1062</v>
      </c>
      <c r="FB23" s="18">
        <v>721</v>
      </c>
      <c r="FC23" s="26">
        <v>0.0305131761442441</v>
      </c>
      <c r="FD23" s="17">
        <v>22</v>
      </c>
      <c r="FE23" s="18">
        <v>5441</v>
      </c>
      <c r="FF23" s="17">
        <v>259</v>
      </c>
      <c r="FG23" s="17">
        <v>1077</v>
      </c>
      <c r="FH23" s="18">
        <v>798</v>
      </c>
      <c r="FI23" s="26">
        <v>0.0426065162907268</v>
      </c>
      <c r="FJ23" s="18">
        <v>34</v>
      </c>
      <c r="FK23" s="18">
        <v>8447</v>
      </c>
      <c r="FL23" s="17">
        <v>259</v>
      </c>
      <c r="FM23" s="17">
        <v>1057</v>
      </c>
      <c r="FN23" s="18">
        <v>865</v>
      </c>
      <c r="FO23" s="26">
        <v>0.0254335260115607</v>
      </c>
      <c r="FP23" s="18">
        <v>22</v>
      </c>
      <c r="FQ23" s="18">
        <v>5465</v>
      </c>
      <c r="FR23" s="17">
        <v>259</v>
      </c>
      <c r="FS23" s="17">
        <v>1252</v>
      </c>
      <c r="FT23" s="18">
        <v>1296</v>
      </c>
      <c r="FU23" s="26">
        <v>0.0316358024691358</v>
      </c>
      <c r="FV23" s="18">
        <v>41</v>
      </c>
      <c r="FW23" s="18">
        <v>10123</v>
      </c>
      <c r="FX23" s="17">
        <v>259</v>
      </c>
      <c r="FY23" s="18">
        <v>1198</v>
      </c>
      <c r="FZ23" s="18">
        <v>1123</v>
      </c>
      <c r="GA23" s="26">
        <v>0.0409617097061443</v>
      </c>
      <c r="GB23" s="18">
        <v>46</v>
      </c>
      <c r="GC23" s="18">
        <v>11529</v>
      </c>
      <c r="GD23" s="17">
        <v>259</v>
      </c>
      <c r="GE23" s="18">
        <v>1136</v>
      </c>
      <c r="GF23" s="18"/>
      <c r="GG23" s="26"/>
      <c r="GH23" s="17"/>
      <c r="GI23" s="18"/>
      <c r="GJ23" s="17"/>
      <c r="GK23" s="18"/>
      <c r="GL23" s="18"/>
      <c r="GM23" s="26"/>
      <c r="GN23" s="17"/>
      <c r="GO23" s="18"/>
      <c r="GP23" s="17"/>
      <c r="GQ23" s="17"/>
      <c r="GR23" s="17"/>
      <c r="GS23" s="17">
        <v>1142</v>
      </c>
      <c r="GT23" s="17">
        <v>272161.02</v>
      </c>
      <c r="GU23" s="17"/>
      <c r="GV23" s="17"/>
      <c r="GW23" s="17"/>
      <c r="GX23" s="17"/>
      <c r="GY23" s="17"/>
      <c r="GZ23" s="17"/>
      <c r="HA23" s="18"/>
      <c r="HB23" s="41"/>
      <c r="HC23" s="41"/>
      <c r="HD23" s="41"/>
      <c r="HE23" s="41"/>
      <c r="HF23" s="41"/>
      <c r="HG23" s="41"/>
      <c r="HH23" s="41"/>
      <c r="HI23" s="18"/>
      <c r="HJ23" s="41"/>
      <c r="HK23" s="41"/>
      <c r="HL23" s="41"/>
      <c r="HM23" s="18"/>
      <c r="HN23" s="18"/>
      <c r="HO23" s="18">
        <f t="shared" si="4"/>
        <v>636</v>
      </c>
      <c r="HP23" s="18">
        <f t="shared" si="1"/>
        <v>159286.31</v>
      </c>
      <c r="HQ23" s="18">
        <f t="shared" si="2"/>
        <v>1778</v>
      </c>
      <c r="HR23" s="42">
        <f t="shared" si="3"/>
        <v>431447.33</v>
      </c>
      <c r="HS23" s="43"/>
      <c r="HT23" s="43"/>
    </row>
    <row r="24" ht="16.5" spans="1:228">
      <c r="A24" s="16"/>
      <c r="B24" s="20" t="s">
        <v>37</v>
      </c>
      <c r="C24" s="18">
        <v>6939962755359</v>
      </c>
      <c r="D24" s="18">
        <v>586358663372</v>
      </c>
      <c r="E24" s="18">
        <v>21066010002753</v>
      </c>
      <c r="F24" s="17" t="s">
        <v>171</v>
      </c>
      <c r="G24" s="19" t="s">
        <v>172</v>
      </c>
      <c r="H24" s="17" t="s">
        <v>129</v>
      </c>
      <c r="I24" s="26">
        <f>VLOOKUP(C24,供应链!E:J,6,0)</f>
        <v>0.541666666666667</v>
      </c>
      <c r="J24" s="17">
        <f>VLOOKUP(C24,供应链!E:H,4,0)</f>
        <v>29</v>
      </c>
      <c r="K24" s="17">
        <f>VLOOKUP(C24,供应链!E:K,7,0)</f>
        <v>0</v>
      </c>
      <c r="L24" s="18">
        <f>VLOOKUP(C24,供应链!E:I,5,0)</f>
        <v>56.4411492122335</v>
      </c>
      <c r="M24" s="27">
        <f t="shared" si="0"/>
        <v>0.000299637281185933</v>
      </c>
      <c r="N24" s="17">
        <v>181</v>
      </c>
      <c r="O24" s="26">
        <v>0</v>
      </c>
      <c r="P24" s="18">
        <v>0</v>
      </c>
      <c r="Q24" s="18">
        <v>0</v>
      </c>
      <c r="R24" s="17">
        <v>399</v>
      </c>
      <c r="S24" s="17">
        <v>51</v>
      </c>
      <c r="T24" s="17">
        <v>124</v>
      </c>
      <c r="U24" s="26">
        <v>0</v>
      </c>
      <c r="V24" s="18">
        <v>0</v>
      </c>
      <c r="W24" s="18">
        <v>0</v>
      </c>
      <c r="X24" s="17">
        <v>399</v>
      </c>
      <c r="Y24" s="17">
        <v>51</v>
      </c>
      <c r="Z24" s="17">
        <v>143</v>
      </c>
      <c r="AA24" s="26">
        <v>0</v>
      </c>
      <c r="AB24" s="18">
        <v>0</v>
      </c>
      <c r="AC24" s="18">
        <v>0</v>
      </c>
      <c r="AD24" s="17">
        <v>399</v>
      </c>
      <c r="AE24" s="17">
        <v>51</v>
      </c>
      <c r="AF24" s="17">
        <v>105</v>
      </c>
      <c r="AG24" s="26">
        <v>0.019047619047619</v>
      </c>
      <c r="AH24" s="18">
        <v>2</v>
      </c>
      <c r="AI24" s="18">
        <v>798</v>
      </c>
      <c r="AJ24" s="17">
        <v>399</v>
      </c>
      <c r="AK24" s="17">
        <v>49</v>
      </c>
      <c r="AL24" s="17">
        <v>126</v>
      </c>
      <c r="AM24" s="26">
        <v>0.0158730158730159</v>
      </c>
      <c r="AN24" s="18">
        <v>2</v>
      </c>
      <c r="AO24" s="18">
        <v>798</v>
      </c>
      <c r="AP24" s="17">
        <v>399</v>
      </c>
      <c r="AQ24" s="17">
        <v>47</v>
      </c>
      <c r="AR24" s="17">
        <v>157</v>
      </c>
      <c r="AS24" s="26">
        <v>0.00636942675159236</v>
      </c>
      <c r="AT24" s="18">
        <v>1</v>
      </c>
      <c r="AU24" s="18">
        <v>399</v>
      </c>
      <c r="AV24" s="17">
        <v>399</v>
      </c>
      <c r="AW24" s="17">
        <v>46</v>
      </c>
      <c r="AX24" s="17">
        <v>110</v>
      </c>
      <c r="AY24" s="26">
        <v>0.00909090909090909</v>
      </c>
      <c r="AZ24" s="17">
        <v>0</v>
      </c>
      <c r="BA24" s="18">
        <v>0</v>
      </c>
      <c r="BB24" s="17">
        <v>399</v>
      </c>
      <c r="BC24" s="17">
        <v>46</v>
      </c>
      <c r="BD24" s="17">
        <v>114</v>
      </c>
      <c r="BE24" s="32">
        <v>0</v>
      </c>
      <c r="BF24" s="17">
        <v>0</v>
      </c>
      <c r="BG24" s="18">
        <v>0</v>
      </c>
      <c r="BH24" s="17">
        <v>399</v>
      </c>
      <c r="BI24" s="17">
        <v>47</v>
      </c>
      <c r="BJ24" s="17">
        <v>101</v>
      </c>
      <c r="BK24" s="32">
        <v>0</v>
      </c>
      <c r="BL24" s="18">
        <v>0</v>
      </c>
      <c r="BM24" s="18">
        <v>0</v>
      </c>
      <c r="BN24" s="17">
        <v>399</v>
      </c>
      <c r="BO24" s="17">
        <v>47</v>
      </c>
      <c r="BP24" s="17">
        <v>137</v>
      </c>
      <c r="BQ24" s="32">
        <v>0.0145985401459854</v>
      </c>
      <c r="BR24" s="18">
        <v>2</v>
      </c>
      <c r="BS24" s="18">
        <v>815.47</v>
      </c>
      <c r="BT24" s="17">
        <v>399</v>
      </c>
      <c r="BU24" s="18">
        <v>45</v>
      </c>
      <c r="BV24" s="17">
        <v>121</v>
      </c>
      <c r="BW24" s="32">
        <v>0</v>
      </c>
      <c r="BX24" s="18">
        <v>0</v>
      </c>
      <c r="BY24" s="18">
        <v>0</v>
      </c>
      <c r="BZ24" s="17">
        <v>399</v>
      </c>
      <c r="CA24" s="18">
        <v>45</v>
      </c>
      <c r="CB24" s="18">
        <v>141</v>
      </c>
      <c r="CC24" s="32">
        <v>0.0212765957446809</v>
      </c>
      <c r="CD24" s="18">
        <v>2</v>
      </c>
      <c r="CE24" s="18">
        <v>753.32</v>
      </c>
      <c r="CF24" s="17">
        <v>399</v>
      </c>
      <c r="CG24" s="18">
        <v>43</v>
      </c>
      <c r="CH24" s="33">
        <v>128</v>
      </c>
      <c r="CI24" s="32">
        <v>0</v>
      </c>
      <c r="CJ24" s="18">
        <v>0</v>
      </c>
      <c r="CK24" s="18">
        <v>0</v>
      </c>
      <c r="CL24" s="17">
        <v>399</v>
      </c>
      <c r="CM24" s="18">
        <v>43</v>
      </c>
      <c r="CN24" s="33">
        <v>125</v>
      </c>
      <c r="CO24" s="32">
        <v>0.008</v>
      </c>
      <c r="CP24" s="17">
        <v>1</v>
      </c>
      <c r="CQ24" s="18">
        <v>369</v>
      </c>
      <c r="CR24" s="17">
        <v>369</v>
      </c>
      <c r="CS24" s="17">
        <v>42</v>
      </c>
      <c r="CT24" s="33">
        <v>137</v>
      </c>
      <c r="CU24" s="32">
        <v>0.0145985401459854</v>
      </c>
      <c r="CV24" s="17">
        <v>1</v>
      </c>
      <c r="CW24" s="18">
        <v>404</v>
      </c>
      <c r="CX24" s="17">
        <v>404</v>
      </c>
      <c r="CY24" s="17">
        <v>40</v>
      </c>
      <c r="CZ24" s="33">
        <v>118</v>
      </c>
      <c r="DA24" s="32">
        <v>0.00847457627118644</v>
      </c>
      <c r="DB24" s="18">
        <v>1</v>
      </c>
      <c r="DC24" s="18">
        <v>379</v>
      </c>
      <c r="DD24" s="17">
        <v>379</v>
      </c>
      <c r="DE24" s="18">
        <v>39</v>
      </c>
      <c r="DF24" s="18">
        <v>180</v>
      </c>
      <c r="DG24" s="26">
        <v>0</v>
      </c>
      <c r="DH24" s="18">
        <v>0</v>
      </c>
      <c r="DI24" s="18">
        <v>0</v>
      </c>
      <c r="DJ24" s="17">
        <v>379</v>
      </c>
      <c r="DK24" s="18">
        <v>39</v>
      </c>
      <c r="DL24" s="18">
        <v>160</v>
      </c>
      <c r="DM24" s="26">
        <v>0.00625</v>
      </c>
      <c r="DN24" s="18">
        <v>1</v>
      </c>
      <c r="DO24" s="18">
        <v>379</v>
      </c>
      <c r="DP24" s="17">
        <v>379</v>
      </c>
      <c r="DQ24" s="18">
        <v>38</v>
      </c>
      <c r="DR24" s="18">
        <v>149</v>
      </c>
      <c r="DS24" s="26">
        <v>0</v>
      </c>
      <c r="DT24" s="18">
        <v>0</v>
      </c>
      <c r="DU24" s="18">
        <v>0</v>
      </c>
      <c r="DV24" s="17">
        <v>379</v>
      </c>
      <c r="DW24" s="18">
        <v>38</v>
      </c>
      <c r="DX24" s="18">
        <v>94</v>
      </c>
      <c r="DY24" s="26">
        <v>0</v>
      </c>
      <c r="DZ24" s="18">
        <v>0</v>
      </c>
      <c r="EA24" s="18">
        <v>0</v>
      </c>
      <c r="EB24" s="17">
        <v>379</v>
      </c>
      <c r="EC24" s="18">
        <v>38</v>
      </c>
      <c r="ED24" s="18">
        <v>74</v>
      </c>
      <c r="EE24" s="26">
        <v>0</v>
      </c>
      <c r="EF24" s="17">
        <v>0</v>
      </c>
      <c r="EG24" s="18">
        <v>0</v>
      </c>
      <c r="EH24" s="17">
        <v>379</v>
      </c>
      <c r="EI24" s="17">
        <v>0</v>
      </c>
      <c r="EJ24" s="18">
        <v>0</v>
      </c>
      <c r="EK24" s="26">
        <v>0</v>
      </c>
      <c r="EL24" s="17">
        <v>0</v>
      </c>
      <c r="EM24" s="18">
        <v>0</v>
      </c>
      <c r="EN24" s="17">
        <v>379</v>
      </c>
      <c r="EO24" s="17">
        <v>39</v>
      </c>
      <c r="EP24" s="18">
        <v>87</v>
      </c>
      <c r="EQ24" s="26">
        <v>0.0114942528735632</v>
      </c>
      <c r="ER24" s="17">
        <v>1</v>
      </c>
      <c r="ES24" s="18">
        <v>399</v>
      </c>
      <c r="ET24" s="17">
        <v>399</v>
      </c>
      <c r="EU24" s="17">
        <v>38</v>
      </c>
      <c r="EV24" s="18">
        <v>87</v>
      </c>
      <c r="EW24" s="26">
        <v>0.0114942528735632</v>
      </c>
      <c r="EX24" s="17">
        <v>1</v>
      </c>
      <c r="EY24" s="18">
        <v>399</v>
      </c>
      <c r="EZ24" s="17">
        <v>399</v>
      </c>
      <c r="FA24" s="17">
        <v>36</v>
      </c>
      <c r="FB24" s="18">
        <v>76</v>
      </c>
      <c r="FC24" s="26">
        <v>0.0131578947368421</v>
      </c>
      <c r="FD24" s="17">
        <v>1</v>
      </c>
      <c r="FE24" s="18">
        <v>399</v>
      </c>
      <c r="FF24" s="17">
        <v>399</v>
      </c>
      <c r="FG24" s="17">
        <v>35</v>
      </c>
      <c r="FH24" s="18">
        <v>78</v>
      </c>
      <c r="FI24" s="26">
        <v>0</v>
      </c>
      <c r="FJ24" s="18">
        <v>0</v>
      </c>
      <c r="FK24" s="18">
        <v>0</v>
      </c>
      <c r="FL24" s="17">
        <v>399</v>
      </c>
      <c r="FM24" s="17">
        <v>35</v>
      </c>
      <c r="FN24" s="18">
        <v>89</v>
      </c>
      <c r="FO24" s="26">
        <v>0.0224719101123595</v>
      </c>
      <c r="FP24" s="18">
        <v>2</v>
      </c>
      <c r="FQ24" s="18">
        <v>798</v>
      </c>
      <c r="FR24" s="17">
        <v>399</v>
      </c>
      <c r="FS24" s="17">
        <v>33</v>
      </c>
      <c r="FT24" s="18">
        <v>129</v>
      </c>
      <c r="FU24" s="26">
        <v>0</v>
      </c>
      <c r="FV24" s="18">
        <v>0</v>
      </c>
      <c r="FW24" s="18">
        <v>0</v>
      </c>
      <c r="FX24" s="17">
        <v>399</v>
      </c>
      <c r="FY24" s="18">
        <v>32</v>
      </c>
      <c r="FZ24" s="18">
        <v>151</v>
      </c>
      <c r="GA24" s="26">
        <v>0.00662251655629139</v>
      </c>
      <c r="GB24" s="18">
        <v>1</v>
      </c>
      <c r="GC24" s="18">
        <v>399</v>
      </c>
      <c r="GD24" s="17">
        <v>399</v>
      </c>
      <c r="GE24" s="18">
        <v>31</v>
      </c>
      <c r="GF24" s="18"/>
      <c r="GG24" s="26"/>
      <c r="GH24" s="17"/>
      <c r="GI24" s="18"/>
      <c r="GJ24" s="17"/>
      <c r="GK24" s="18"/>
      <c r="GL24" s="18"/>
      <c r="GM24" s="26"/>
      <c r="GN24" s="17"/>
      <c r="GO24" s="18"/>
      <c r="GP24" s="17"/>
      <c r="GQ24" s="17"/>
      <c r="GR24" s="17"/>
      <c r="GS24" s="17">
        <v>72</v>
      </c>
      <c r="GT24" s="17">
        <v>24446.23</v>
      </c>
      <c r="GU24" s="17"/>
      <c r="GV24" s="17"/>
      <c r="GW24" s="17"/>
      <c r="GX24" s="17"/>
      <c r="GY24" s="17"/>
      <c r="GZ24" s="17"/>
      <c r="HA24" s="16"/>
      <c r="HB24" s="16"/>
      <c r="HC24" s="16"/>
      <c r="HD24" s="16"/>
      <c r="HE24" s="41"/>
      <c r="HF24" s="41"/>
      <c r="HG24" s="41"/>
      <c r="HH24" s="41"/>
      <c r="HI24" s="18"/>
      <c r="HJ24" s="41"/>
      <c r="HK24" s="41"/>
      <c r="HL24" s="41"/>
      <c r="HM24" s="18"/>
      <c r="HN24" s="18"/>
      <c r="HO24" s="18">
        <f t="shared" si="4"/>
        <v>19</v>
      </c>
      <c r="HP24" s="18">
        <f t="shared" si="1"/>
        <v>7488.79</v>
      </c>
      <c r="HQ24" s="18">
        <f t="shared" si="2"/>
        <v>91</v>
      </c>
      <c r="HR24" s="42">
        <f t="shared" si="3"/>
        <v>31935.02</v>
      </c>
      <c r="HS24" s="43"/>
      <c r="HT24" s="43"/>
    </row>
    <row r="25" ht="16.5" spans="1:228">
      <c r="A25" s="16"/>
      <c r="B25" s="20" t="s">
        <v>37</v>
      </c>
      <c r="C25" s="18">
        <v>6939962762180</v>
      </c>
      <c r="D25" s="18">
        <v>598788741660</v>
      </c>
      <c r="E25" s="18">
        <v>21066010002513</v>
      </c>
      <c r="F25" s="17" t="s">
        <v>173</v>
      </c>
      <c r="G25" s="19" t="s">
        <v>174</v>
      </c>
      <c r="H25" s="17" t="s">
        <v>129</v>
      </c>
      <c r="I25" s="26">
        <f>VLOOKUP(C25,供应链!E:J,6,0)</f>
        <v>0.916666666666667</v>
      </c>
      <c r="J25" s="17">
        <f>VLOOKUP(C25,供应链!E:H,4,0)</f>
        <v>139</v>
      </c>
      <c r="K25" s="17">
        <f>VLOOKUP(C25,供应链!E:K,7,0)</f>
        <v>0</v>
      </c>
      <c r="L25" s="18">
        <f>VLOOKUP(C25,供应链!E:I,5,0)</f>
        <v>25.9882478632479</v>
      </c>
      <c r="M25" s="27">
        <f t="shared" si="0"/>
        <v>0.0065604794196499</v>
      </c>
      <c r="N25" s="17">
        <v>1499</v>
      </c>
      <c r="O25" s="26">
        <v>0.0126751167444963</v>
      </c>
      <c r="P25" s="18">
        <v>16</v>
      </c>
      <c r="Q25" s="18">
        <v>4552.36</v>
      </c>
      <c r="R25" s="17">
        <v>279</v>
      </c>
      <c r="S25" s="17">
        <v>397</v>
      </c>
      <c r="T25" s="17">
        <v>1641</v>
      </c>
      <c r="U25" s="26">
        <v>0.0182815356489945</v>
      </c>
      <c r="V25" s="18">
        <v>27</v>
      </c>
      <c r="W25" s="18">
        <v>7745.57</v>
      </c>
      <c r="X25" s="17">
        <v>279</v>
      </c>
      <c r="Y25" s="17">
        <v>375</v>
      </c>
      <c r="Z25" s="17">
        <v>1584</v>
      </c>
      <c r="AA25" s="26">
        <v>0.0157828282828283</v>
      </c>
      <c r="AB25" s="18">
        <v>22</v>
      </c>
      <c r="AC25" s="18">
        <v>6343.53</v>
      </c>
      <c r="AD25" s="17">
        <v>279</v>
      </c>
      <c r="AE25" s="17">
        <v>353</v>
      </c>
      <c r="AF25" s="17">
        <v>1381</v>
      </c>
      <c r="AG25" s="26">
        <v>0.0101375814627082</v>
      </c>
      <c r="AH25" s="18">
        <v>14</v>
      </c>
      <c r="AI25" s="18">
        <v>4166</v>
      </c>
      <c r="AJ25" s="17">
        <v>279</v>
      </c>
      <c r="AK25" s="17">
        <v>352</v>
      </c>
      <c r="AL25" s="17">
        <v>1483</v>
      </c>
      <c r="AM25" s="26">
        <v>0.00539447066756575</v>
      </c>
      <c r="AN25" s="18">
        <v>8</v>
      </c>
      <c r="AO25" s="18">
        <v>2382</v>
      </c>
      <c r="AP25" s="17">
        <v>279</v>
      </c>
      <c r="AQ25" s="17">
        <v>344</v>
      </c>
      <c r="AR25" s="17">
        <v>1841</v>
      </c>
      <c r="AS25" s="26">
        <v>0.00923411189570885</v>
      </c>
      <c r="AT25" s="18">
        <v>16</v>
      </c>
      <c r="AU25" s="18">
        <v>4754.28</v>
      </c>
      <c r="AV25" s="17">
        <v>279</v>
      </c>
      <c r="AW25" s="17">
        <v>327</v>
      </c>
      <c r="AX25" s="17">
        <v>1762</v>
      </c>
      <c r="AY25" s="26">
        <v>0.00567536889897843</v>
      </c>
      <c r="AZ25" s="17">
        <v>9</v>
      </c>
      <c r="BA25" s="18">
        <v>2655.76</v>
      </c>
      <c r="BB25" s="17">
        <v>279</v>
      </c>
      <c r="BC25" s="17">
        <v>320</v>
      </c>
      <c r="BD25" s="17">
        <v>1550</v>
      </c>
      <c r="BE25" s="32">
        <v>0.0103225806451613</v>
      </c>
      <c r="BF25" s="17">
        <v>13</v>
      </c>
      <c r="BG25" s="18">
        <v>3847.72</v>
      </c>
      <c r="BH25" s="17">
        <v>279</v>
      </c>
      <c r="BI25" s="17">
        <v>308</v>
      </c>
      <c r="BJ25" s="17">
        <v>1356</v>
      </c>
      <c r="BK25" s="32">
        <v>0.0051622418879056</v>
      </c>
      <c r="BL25" s="18">
        <v>7</v>
      </c>
      <c r="BM25" s="18">
        <v>2093</v>
      </c>
      <c r="BN25" s="17">
        <v>279</v>
      </c>
      <c r="BO25" s="17">
        <v>302</v>
      </c>
      <c r="BP25" s="17">
        <v>1168</v>
      </c>
      <c r="BQ25" s="32">
        <v>0.00941780821917808</v>
      </c>
      <c r="BR25" s="18">
        <v>10</v>
      </c>
      <c r="BS25" s="18">
        <v>2961.01</v>
      </c>
      <c r="BT25" s="17">
        <v>279</v>
      </c>
      <c r="BU25" s="18">
        <v>294</v>
      </c>
      <c r="BV25" s="17">
        <v>1239</v>
      </c>
      <c r="BW25" s="32">
        <v>0.0104923325262308</v>
      </c>
      <c r="BX25" s="18">
        <v>11</v>
      </c>
      <c r="BY25" s="18">
        <v>3219.75</v>
      </c>
      <c r="BZ25" s="17">
        <v>279</v>
      </c>
      <c r="CA25" s="18">
        <v>127</v>
      </c>
      <c r="CB25" s="18">
        <v>1120</v>
      </c>
      <c r="CC25" s="32">
        <v>0.00892857142857143</v>
      </c>
      <c r="CD25" s="18">
        <v>7</v>
      </c>
      <c r="CE25" s="18">
        <v>2079.55</v>
      </c>
      <c r="CF25" s="17">
        <v>279</v>
      </c>
      <c r="CG25" s="18">
        <v>120</v>
      </c>
      <c r="CH25" s="33">
        <v>1270</v>
      </c>
      <c r="CI25" s="32">
        <v>0.0062992125984252</v>
      </c>
      <c r="CJ25" s="18">
        <v>7</v>
      </c>
      <c r="CK25" s="18">
        <v>2053</v>
      </c>
      <c r="CL25" s="17">
        <v>279</v>
      </c>
      <c r="CM25" s="18">
        <v>128</v>
      </c>
      <c r="CN25" s="33">
        <v>1259</v>
      </c>
      <c r="CO25" s="32">
        <v>0.0103256552819698</v>
      </c>
      <c r="CP25" s="17">
        <v>12</v>
      </c>
      <c r="CQ25" s="18">
        <v>3546.44</v>
      </c>
      <c r="CR25" s="17">
        <v>279</v>
      </c>
      <c r="CS25" s="17">
        <v>117</v>
      </c>
      <c r="CT25" s="33">
        <v>1575</v>
      </c>
      <c r="CU25" s="32">
        <v>0.0107936507936508</v>
      </c>
      <c r="CV25" s="17">
        <v>13</v>
      </c>
      <c r="CW25" s="18">
        <v>3862</v>
      </c>
      <c r="CX25" s="17">
        <v>279</v>
      </c>
      <c r="CY25" s="17">
        <v>159</v>
      </c>
      <c r="CZ25" s="33">
        <v>1614</v>
      </c>
      <c r="DA25" s="32">
        <v>0.00991325898389095</v>
      </c>
      <c r="DB25" s="18">
        <v>15</v>
      </c>
      <c r="DC25" s="18">
        <v>4440</v>
      </c>
      <c r="DD25" s="17">
        <v>279</v>
      </c>
      <c r="DE25" s="18">
        <v>178</v>
      </c>
      <c r="DF25" s="18">
        <v>1374</v>
      </c>
      <c r="DG25" s="26">
        <v>0.0138282387190684</v>
      </c>
      <c r="DH25" s="18">
        <v>15</v>
      </c>
      <c r="DI25" s="18">
        <v>4482.44</v>
      </c>
      <c r="DJ25" s="17">
        <v>279</v>
      </c>
      <c r="DK25" s="18">
        <v>164</v>
      </c>
      <c r="DL25" s="18">
        <v>1197</v>
      </c>
      <c r="DM25" s="26">
        <v>0.0158730158730159</v>
      </c>
      <c r="DN25" s="18">
        <v>17</v>
      </c>
      <c r="DO25" s="18">
        <v>5048</v>
      </c>
      <c r="DP25" s="17">
        <v>279</v>
      </c>
      <c r="DQ25" s="18">
        <v>149</v>
      </c>
      <c r="DR25" s="18">
        <v>1369</v>
      </c>
      <c r="DS25" s="26">
        <v>0.0116873630387144</v>
      </c>
      <c r="DT25" s="18">
        <v>16</v>
      </c>
      <c r="DU25" s="18">
        <v>4749</v>
      </c>
      <c r="DV25" s="17">
        <v>279</v>
      </c>
      <c r="DW25" s="18">
        <v>139</v>
      </c>
      <c r="DX25" s="18">
        <v>1304</v>
      </c>
      <c r="DY25" s="26">
        <v>0.0107361963190184</v>
      </c>
      <c r="DZ25" s="18">
        <v>12</v>
      </c>
      <c r="EA25" s="18">
        <v>3562.27</v>
      </c>
      <c r="EB25" s="17">
        <v>279</v>
      </c>
      <c r="EC25" s="18">
        <v>523</v>
      </c>
      <c r="ED25" s="18">
        <v>1316</v>
      </c>
      <c r="EE25" s="26">
        <v>0.0129179331306991</v>
      </c>
      <c r="EF25" s="17">
        <v>13</v>
      </c>
      <c r="EG25" s="18">
        <v>3842</v>
      </c>
      <c r="EH25" s="17">
        <v>279</v>
      </c>
      <c r="EI25" s="17">
        <v>29</v>
      </c>
      <c r="EJ25" s="18">
        <v>1233</v>
      </c>
      <c r="EK25" s="26">
        <v>0.0186536901865369</v>
      </c>
      <c r="EL25" s="17">
        <v>19</v>
      </c>
      <c r="EM25" s="18">
        <v>5651</v>
      </c>
      <c r="EN25" s="17">
        <v>279</v>
      </c>
      <c r="EO25" s="17">
        <v>184</v>
      </c>
      <c r="EP25" s="18">
        <v>1112</v>
      </c>
      <c r="EQ25" s="26">
        <v>0.0143884892086331</v>
      </c>
      <c r="ER25" s="17">
        <v>15</v>
      </c>
      <c r="ES25" s="18">
        <v>4460</v>
      </c>
      <c r="ET25" s="17">
        <v>279</v>
      </c>
      <c r="EU25" s="17">
        <v>209</v>
      </c>
      <c r="EV25" s="18">
        <v>1188</v>
      </c>
      <c r="EW25" s="26">
        <v>0.0101010101010101</v>
      </c>
      <c r="EX25" s="17">
        <v>11</v>
      </c>
      <c r="EY25" s="18">
        <v>3299</v>
      </c>
      <c r="EZ25" s="17">
        <v>279</v>
      </c>
      <c r="FA25" s="17">
        <v>256</v>
      </c>
      <c r="FB25" s="18">
        <v>1178</v>
      </c>
      <c r="FC25" s="26">
        <v>0.0110356536502547</v>
      </c>
      <c r="FD25" s="17">
        <v>13</v>
      </c>
      <c r="FE25" s="18">
        <v>3857</v>
      </c>
      <c r="FF25" s="17">
        <v>279</v>
      </c>
      <c r="FG25" s="17">
        <v>320</v>
      </c>
      <c r="FH25" s="18">
        <v>1253</v>
      </c>
      <c r="FI25" s="26">
        <v>0.0127693535514765</v>
      </c>
      <c r="FJ25" s="18">
        <v>16</v>
      </c>
      <c r="FK25" s="18">
        <v>4730</v>
      </c>
      <c r="FL25" s="17">
        <v>279</v>
      </c>
      <c r="FM25" s="17">
        <v>282</v>
      </c>
      <c r="FN25" s="18">
        <v>1674</v>
      </c>
      <c r="FO25" s="26">
        <v>0.0137395459976105</v>
      </c>
      <c r="FP25" s="18">
        <v>23</v>
      </c>
      <c r="FQ25" s="18">
        <v>6843</v>
      </c>
      <c r="FR25" s="17">
        <v>279</v>
      </c>
      <c r="FS25" s="17">
        <v>316</v>
      </c>
      <c r="FT25" s="18">
        <v>1641</v>
      </c>
      <c r="FU25" s="26">
        <v>0.00914076782449726</v>
      </c>
      <c r="FV25" s="18">
        <v>15</v>
      </c>
      <c r="FW25" s="18">
        <v>4485</v>
      </c>
      <c r="FX25" s="17">
        <v>279</v>
      </c>
      <c r="FY25" s="18">
        <v>357</v>
      </c>
      <c r="FZ25" s="18">
        <v>1787</v>
      </c>
      <c r="GA25" s="26">
        <v>0.0134303301622832</v>
      </c>
      <c r="GB25" s="18">
        <v>24</v>
      </c>
      <c r="GC25" s="18">
        <v>7131</v>
      </c>
      <c r="GD25" s="17">
        <v>279</v>
      </c>
      <c r="GE25" s="18">
        <v>395</v>
      </c>
      <c r="GF25" s="18"/>
      <c r="GG25" s="26"/>
      <c r="GH25" s="17"/>
      <c r="GI25" s="18"/>
      <c r="GJ25" s="17"/>
      <c r="GK25" s="18"/>
      <c r="GL25" s="18"/>
      <c r="GM25" s="26"/>
      <c r="GN25" s="17"/>
      <c r="GO25" s="18"/>
      <c r="GP25" s="17"/>
      <c r="GQ25" s="17"/>
      <c r="GR25" s="17"/>
      <c r="GS25" s="17">
        <v>321</v>
      </c>
      <c r="GT25" s="17">
        <v>88956.76</v>
      </c>
      <c r="GU25" s="17"/>
      <c r="GV25" s="17"/>
      <c r="GW25" s="17"/>
      <c r="GX25" s="17"/>
      <c r="GY25" s="17"/>
      <c r="GZ25" s="17"/>
      <c r="HA25" s="16"/>
      <c r="HB25" s="16"/>
      <c r="HC25" s="16"/>
      <c r="HD25" s="16"/>
      <c r="HE25" s="41"/>
      <c r="HF25" s="41"/>
      <c r="HG25" s="41"/>
      <c r="HH25" s="41"/>
      <c r="HI25" s="18"/>
      <c r="HJ25" s="41"/>
      <c r="HK25" s="41"/>
      <c r="HL25" s="41"/>
      <c r="HM25" s="18"/>
      <c r="HN25" s="18"/>
      <c r="HO25" s="18">
        <f t="shared" si="4"/>
        <v>416</v>
      </c>
      <c r="HP25" s="18">
        <f t="shared" si="1"/>
        <v>122841.68</v>
      </c>
      <c r="HQ25" s="18">
        <f t="shared" si="2"/>
        <v>737</v>
      </c>
      <c r="HR25" s="42">
        <f t="shared" si="3"/>
        <v>211798.44</v>
      </c>
      <c r="HS25" s="43"/>
      <c r="HT25" s="43"/>
    </row>
    <row r="26" ht="16.5" spans="1:228">
      <c r="A26" s="16"/>
      <c r="B26" s="20" t="s">
        <v>37</v>
      </c>
      <c r="C26" s="18">
        <v>6939962761640</v>
      </c>
      <c r="D26" s="18">
        <v>599169543311</v>
      </c>
      <c r="E26" s="18">
        <v>21066010002433</v>
      </c>
      <c r="F26" s="17" t="s">
        <v>357</v>
      </c>
      <c r="G26" s="19" t="s">
        <v>358</v>
      </c>
      <c r="H26" s="17" t="s">
        <v>129</v>
      </c>
      <c r="I26" s="26">
        <f>VLOOKUP(C26,供应链!E:J,6,0)</f>
        <v>0</v>
      </c>
      <c r="J26" s="17">
        <f>VLOOKUP(C26,供应链!E:H,4,0)</f>
        <v>0</v>
      </c>
      <c r="K26" s="17">
        <f>VLOOKUP(C26,供应链!E:K,7,0)</f>
        <v>0</v>
      </c>
      <c r="L26" s="18" t="str">
        <f>VLOOKUP(C26,供应链!E:I,5,0)</f>
        <v>-</v>
      </c>
      <c r="M26" s="27">
        <f t="shared" si="0"/>
        <v>0.00197129790253903</v>
      </c>
      <c r="N26" s="17">
        <v>261</v>
      </c>
      <c r="O26" s="26">
        <v>0.0229885057471264</v>
      </c>
      <c r="P26" s="18">
        <v>7</v>
      </c>
      <c r="Q26" s="18">
        <v>1384.12</v>
      </c>
      <c r="R26" s="17">
        <v>199</v>
      </c>
      <c r="S26" s="17">
        <v>211</v>
      </c>
      <c r="T26" s="17">
        <v>269</v>
      </c>
      <c r="U26" s="26">
        <v>0.0260223048327138</v>
      </c>
      <c r="V26" s="18">
        <v>8</v>
      </c>
      <c r="W26" s="18">
        <v>1582</v>
      </c>
      <c r="X26" s="17">
        <v>199</v>
      </c>
      <c r="Y26" s="17">
        <v>199</v>
      </c>
      <c r="Z26" s="17">
        <v>258</v>
      </c>
      <c r="AA26" s="26">
        <v>0.0271317829457364</v>
      </c>
      <c r="AB26" s="18">
        <v>9</v>
      </c>
      <c r="AC26" s="18">
        <v>1791</v>
      </c>
      <c r="AD26" s="17">
        <v>199</v>
      </c>
      <c r="AE26" s="17">
        <v>181</v>
      </c>
      <c r="AF26" s="17">
        <v>212</v>
      </c>
      <c r="AG26" s="26">
        <v>0.00943396226415094</v>
      </c>
      <c r="AH26" s="18">
        <v>2</v>
      </c>
      <c r="AI26" s="18">
        <v>408</v>
      </c>
      <c r="AJ26" s="17">
        <v>199</v>
      </c>
      <c r="AK26" s="17">
        <v>179</v>
      </c>
      <c r="AL26" s="17">
        <v>294</v>
      </c>
      <c r="AM26" s="26">
        <v>0.00680272108843537</v>
      </c>
      <c r="AN26" s="18">
        <v>4</v>
      </c>
      <c r="AO26" s="18">
        <v>812.02</v>
      </c>
      <c r="AP26" s="17">
        <v>199</v>
      </c>
      <c r="AQ26" s="17">
        <v>175</v>
      </c>
      <c r="AR26" s="17">
        <v>248</v>
      </c>
      <c r="AS26" s="26">
        <v>0.00403225806451613</v>
      </c>
      <c r="AT26" s="18">
        <v>2</v>
      </c>
      <c r="AU26" s="18">
        <v>408</v>
      </c>
      <c r="AV26" s="17">
        <v>199</v>
      </c>
      <c r="AW26" s="17">
        <v>171</v>
      </c>
      <c r="AX26" s="17">
        <v>183</v>
      </c>
      <c r="AY26" s="26">
        <v>0.0218579234972678</v>
      </c>
      <c r="AZ26" s="17">
        <v>2</v>
      </c>
      <c r="BA26" s="18">
        <v>418</v>
      </c>
      <c r="BB26" s="17">
        <v>199</v>
      </c>
      <c r="BC26" s="17">
        <v>167</v>
      </c>
      <c r="BD26" s="17">
        <v>252</v>
      </c>
      <c r="BE26" s="32">
        <v>0.00793650793650794</v>
      </c>
      <c r="BF26" s="17">
        <v>3</v>
      </c>
      <c r="BG26" s="18">
        <v>617</v>
      </c>
      <c r="BH26" s="17">
        <v>199</v>
      </c>
      <c r="BI26" s="17">
        <v>161</v>
      </c>
      <c r="BJ26" s="17">
        <v>180</v>
      </c>
      <c r="BK26" s="32">
        <v>0.0111111111111111</v>
      </c>
      <c r="BL26" s="18">
        <v>2</v>
      </c>
      <c r="BM26" s="18">
        <v>418</v>
      </c>
      <c r="BN26" s="17">
        <v>199</v>
      </c>
      <c r="BO26" s="17">
        <v>157</v>
      </c>
      <c r="BP26" s="17">
        <v>0</v>
      </c>
      <c r="BQ26" s="32">
        <v>0</v>
      </c>
      <c r="BR26" s="18">
        <v>2</v>
      </c>
      <c r="BS26" s="18">
        <v>398</v>
      </c>
      <c r="BT26" s="17">
        <v>199</v>
      </c>
      <c r="BU26" s="18">
        <v>155</v>
      </c>
      <c r="BV26" s="17">
        <v>142</v>
      </c>
      <c r="BW26" s="32">
        <v>0.00704225352112676</v>
      </c>
      <c r="BX26" s="18">
        <v>2</v>
      </c>
      <c r="BY26" s="18">
        <v>408</v>
      </c>
      <c r="BZ26" s="17">
        <v>199</v>
      </c>
      <c r="CA26" s="18">
        <v>151</v>
      </c>
      <c r="CB26" s="18">
        <v>118</v>
      </c>
      <c r="CC26" s="32">
        <v>0.00847457627118644</v>
      </c>
      <c r="CD26" s="18">
        <v>2</v>
      </c>
      <c r="CE26" s="18">
        <v>398</v>
      </c>
      <c r="CF26" s="17">
        <v>199</v>
      </c>
      <c r="CG26" s="18">
        <v>149</v>
      </c>
      <c r="CH26" s="33">
        <v>127</v>
      </c>
      <c r="CI26" s="32">
        <v>0</v>
      </c>
      <c r="CJ26" s="18">
        <v>0</v>
      </c>
      <c r="CK26" s="18">
        <v>0</v>
      </c>
      <c r="CL26" s="17">
        <v>199</v>
      </c>
      <c r="CM26" s="18">
        <v>149</v>
      </c>
      <c r="CN26" s="33">
        <v>162</v>
      </c>
      <c r="CO26" s="32">
        <v>0.0185185185185185</v>
      </c>
      <c r="CP26" s="17">
        <v>3</v>
      </c>
      <c r="CQ26" s="18">
        <v>599.09</v>
      </c>
      <c r="CR26" s="17">
        <v>199</v>
      </c>
      <c r="CS26" s="17">
        <v>143</v>
      </c>
      <c r="CT26" s="33">
        <v>0</v>
      </c>
      <c r="CU26" s="32">
        <v>0</v>
      </c>
      <c r="CV26" s="17">
        <v>4</v>
      </c>
      <c r="CW26" s="18">
        <v>806</v>
      </c>
      <c r="CX26" s="17">
        <v>199</v>
      </c>
      <c r="CY26" s="17">
        <v>429</v>
      </c>
      <c r="CZ26" s="33">
        <v>180</v>
      </c>
      <c r="DA26" s="32">
        <v>0.0166666666666667</v>
      </c>
      <c r="DB26" s="18">
        <v>3</v>
      </c>
      <c r="DC26" s="18">
        <v>607</v>
      </c>
      <c r="DD26" s="17">
        <v>199</v>
      </c>
      <c r="DE26" s="18">
        <v>423</v>
      </c>
      <c r="DF26" s="18">
        <v>166</v>
      </c>
      <c r="DG26" s="26">
        <v>0.0180722891566265</v>
      </c>
      <c r="DH26" s="18">
        <v>3</v>
      </c>
      <c r="DI26" s="18">
        <v>620.36</v>
      </c>
      <c r="DJ26" s="17">
        <v>199</v>
      </c>
      <c r="DK26" s="18">
        <v>419</v>
      </c>
      <c r="DL26" s="18">
        <v>1</v>
      </c>
      <c r="DM26" s="26">
        <v>1</v>
      </c>
      <c r="DN26" s="18">
        <v>0</v>
      </c>
      <c r="DO26" s="18">
        <v>0</v>
      </c>
      <c r="DP26" s="17">
        <v>199</v>
      </c>
      <c r="DQ26" s="18">
        <v>295</v>
      </c>
      <c r="DR26" s="18">
        <v>159</v>
      </c>
      <c r="DS26" s="26">
        <v>0.00628930817610063</v>
      </c>
      <c r="DT26" s="18">
        <v>1</v>
      </c>
      <c r="DU26" s="18">
        <v>209</v>
      </c>
      <c r="DV26" s="17">
        <v>209</v>
      </c>
      <c r="DW26" s="18">
        <v>294</v>
      </c>
      <c r="DX26" s="18">
        <v>156</v>
      </c>
      <c r="DY26" s="26">
        <v>0.0128205128205128</v>
      </c>
      <c r="DZ26" s="18">
        <v>4</v>
      </c>
      <c r="EA26" s="18">
        <v>806</v>
      </c>
      <c r="EB26" s="17">
        <v>209</v>
      </c>
      <c r="EC26" s="18">
        <v>298</v>
      </c>
      <c r="ED26" s="18">
        <v>173</v>
      </c>
      <c r="EE26" s="26">
        <v>0.0520231213872832</v>
      </c>
      <c r="EF26" s="17">
        <v>6</v>
      </c>
      <c r="EG26" s="18">
        <v>1229</v>
      </c>
      <c r="EH26" s="17">
        <v>209</v>
      </c>
      <c r="EI26" s="17">
        <v>56</v>
      </c>
      <c r="EJ26" s="18">
        <v>245</v>
      </c>
      <c r="EK26" s="26">
        <v>0.0204081632653061</v>
      </c>
      <c r="EL26" s="17">
        <v>5</v>
      </c>
      <c r="EM26" s="18">
        <v>1015</v>
      </c>
      <c r="EN26" s="17">
        <v>209</v>
      </c>
      <c r="EO26" s="17">
        <v>380</v>
      </c>
      <c r="EP26" s="18">
        <v>288</v>
      </c>
      <c r="EQ26" s="26">
        <v>0.0243055555555556</v>
      </c>
      <c r="ER26" s="17">
        <v>7</v>
      </c>
      <c r="ES26" s="18">
        <v>1543</v>
      </c>
      <c r="ET26" s="17">
        <v>209</v>
      </c>
      <c r="EU26" s="17">
        <v>392</v>
      </c>
      <c r="EV26" s="18">
        <v>312</v>
      </c>
      <c r="EW26" s="26">
        <v>0.0416666666666667</v>
      </c>
      <c r="EX26" s="17">
        <v>12</v>
      </c>
      <c r="EY26" s="18">
        <v>2660.22</v>
      </c>
      <c r="EZ26" s="17">
        <v>209</v>
      </c>
      <c r="FA26" s="17">
        <v>364</v>
      </c>
      <c r="FB26" s="18">
        <v>401</v>
      </c>
      <c r="FC26" s="26">
        <v>0.0224438902743142</v>
      </c>
      <c r="FD26" s="17">
        <v>6</v>
      </c>
      <c r="FE26" s="18">
        <v>1194</v>
      </c>
      <c r="FF26" s="17">
        <v>209</v>
      </c>
      <c r="FG26" s="17">
        <v>343</v>
      </c>
      <c r="FH26" s="18">
        <v>281</v>
      </c>
      <c r="FI26" s="26">
        <v>0.0177935943060498</v>
      </c>
      <c r="FJ26" s="18">
        <v>5</v>
      </c>
      <c r="FK26" s="18">
        <v>1080</v>
      </c>
      <c r="FL26" s="17">
        <v>209</v>
      </c>
      <c r="FM26" s="17">
        <v>331</v>
      </c>
      <c r="FN26" s="18">
        <v>259</v>
      </c>
      <c r="FO26" s="26">
        <v>0.0231660231660232</v>
      </c>
      <c r="FP26" s="18">
        <v>6</v>
      </c>
      <c r="FQ26" s="18">
        <v>1387</v>
      </c>
      <c r="FR26" s="17">
        <v>209</v>
      </c>
      <c r="FS26" s="17">
        <v>385</v>
      </c>
      <c r="FT26" s="18">
        <v>397</v>
      </c>
      <c r="FU26" s="26">
        <v>0.0226700251889169</v>
      </c>
      <c r="FV26" s="18">
        <v>9</v>
      </c>
      <c r="FW26" s="18">
        <v>2021</v>
      </c>
      <c r="FX26" s="17">
        <v>209</v>
      </c>
      <c r="FY26" s="18">
        <v>410</v>
      </c>
      <c r="FZ26" s="18">
        <v>443</v>
      </c>
      <c r="GA26" s="26">
        <v>0.0135440180586907</v>
      </c>
      <c r="GB26" s="18">
        <v>6</v>
      </c>
      <c r="GC26" s="18">
        <v>1344</v>
      </c>
      <c r="GD26" s="17">
        <v>209</v>
      </c>
      <c r="GE26" s="18">
        <v>329</v>
      </c>
      <c r="GF26" s="18"/>
      <c r="GG26" s="26"/>
      <c r="GH26" s="17"/>
      <c r="GI26" s="18"/>
      <c r="GJ26" s="17"/>
      <c r="GK26" s="18"/>
      <c r="GL26" s="18"/>
      <c r="GM26" s="26"/>
      <c r="GN26" s="17"/>
      <c r="GO26" s="18"/>
      <c r="GP26" s="17"/>
      <c r="GQ26" s="17"/>
      <c r="GR26" s="17"/>
      <c r="GS26" s="17">
        <v>265</v>
      </c>
      <c r="GT26" s="17">
        <v>53084.19</v>
      </c>
      <c r="GU26" s="17"/>
      <c r="GV26" s="17"/>
      <c r="GW26" s="17"/>
      <c r="GX26" s="17"/>
      <c r="GY26" s="17"/>
      <c r="GZ26" s="17"/>
      <c r="HA26" s="16"/>
      <c r="HB26" s="16"/>
      <c r="HC26" s="16"/>
      <c r="HD26" s="16"/>
      <c r="HE26" s="41"/>
      <c r="HF26" s="41"/>
      <c r="HG26" s="41"/>
      <c r="HH26" s="41"/>
      <c r="HI26" s="18"/>
      <c r="HJ26" s="41"/>
      <c r="HK26" s="41"/>
      <c r="HL26" s="41"/>
      <c r="HM26" s="18"/>
      <c r="HN26" s="18"/>
      <c r="HO26" s="18">
        <f t="shared" si="4"/>
        <v>125</v>
      </c>
      <c r="HP26" s="18">
        <f t="shared" si="1"/>
        <v>26162.81</v>
      </c>
      <c r="HQ26" s="18">
        <f t="shared" si="2"/>
        <v>390</v>
      </c>
      <c r="HR26" s="42">
        <f t="shared" si="3"/>
        <v>79247</v>
      </c>
      <c r="HS26" s="43"/>
      <c r="HT26" s="43"/>
    </row>
    <row r="27" ht="16.5" spans="1:228">
      <c r="A27" s="16"/>
      <c r="B27" s="20" t="s">
        <v>37</v>
      </c>
      <c r="C27" s="18">
        <v>6939962758039</v>
      </c>
      <c r="D27" s="18">
        <v>607856672627</v>
      </c>
      <c r="E27" s="18">
        <v>21066010002093</v>
      </c>
      <c r="F27" s="17" t="s">
        <v>175</v>
      </c>
      <c r="G27" s="19" t="s">
        <v>176</v>
      </c>
      <c r="H27" s="17" t="s">
        <v>288</v>
      </c>
      <c r="I27" s="26">
        <f>VLOOKUP(C27,供应链!E:J,6,0)</f>
        <v>0.625</v>
      </c>
      <c r="J27" s="17">
        <f>VLOOKUP(C27,供应链!E:H,4,0)</f>
        <v>534</v>
      </c>
      <c r="K27" s="17">
        <f>VLOOKUP(C27,供应链!E:K,7,0)</f>
        <v>0</v>
      </c>
      <c r="L27" s="18">
        <f>VLOOKUP(C27,供应链!E:I,5,0)</f>
        <v>7.29389573644672</v>
      </c>
      <c r="M27" s="27">
        <f t="shared" si="0"/>
        <v>0.00756978394574988</v>
      </c>
      <c r="N27" s="17">
        <v>842</v>
      </c>
      <c r="O27" s="26">
        <v>0.0213776722090261</v>
      </c>
      <c r="P27" s="18">
        <v>14</v>
      </c>
      <c r="Q27" s="18">
        <v>2046.54</v>
      </c>
      <c r="R27" s="17">
        <v>159</v>
      </c>
      <c r="S27" s="17">
        <v>436</v>
      </c>
      <c r="T27" s="17">
        <v>633</v>
      </c>
      <c r="U27" s="26">
        <v>0.023696682464455</v>
      </c>
      <c r="V27" s="18">
        <v>13</v>
      </c>
      <c r="W27" s="18">
        <v>1925</v>
      </c>
      <c r="X27" s="17">
        <v>159</v>
      </c>
      <c r="Y27" s="17">
        <v>425</v>
      </c>
      <c r="Z27" s="17">
        <v>708</v>
      </c>
      <c r="AA27" s="26">
        <v>0.038135593220339</v>
      </c>
      <c r="AB27" s="18">
        <v>25</v>
      </c>
      <c r="AC27" s="18">
        <v>3682</v>
      </c>
      <c r="AD27" s="17">
        <v>159</v>
      </c>
      <c r="AE27" s="17">
        <v>400</v>
      </c>
      <c r="AF27" s="17">
        <v>647</v>
      </c>
      <c r="AG27" s="26">
        <v>0.0309119010819165</v>
      </c>
      <c r="AH27" s="18">
        <v>16</v>
      </c>
      <c r="AI27" s="18">
        <v>2340.54</v>
      </c>
      <c r="AJ27" s="17">
        <v>159</v>
      </c>
      <c r="AK27" s="17">
        <v>387</v>
      </c>
      <c r="AL27" s="17">
        <v>600</v>
      </c>
      <c r="AM27" s="26">
        <v>0.0216666666666667</v>
      </c>
      <c r="AN27" s="18">
        <v>12</v>
      </c>
      <c r="AO27" s="18">
        <v>1762</v>
      </c>
      <c r="AP27" s="17">
        <v>159</v>
      </c>
      <c r="AQ27" s="17">
        <v>377</v>
      </c>
      <c r="AR27" s="17">
        <v>567</v>
      </c>
      <c r="AS27" s="26">
        <v>0.0335097001763668</v>
      </c>
      <c r="AT27" s="18">
        <v>17</v>
      </c>
      <c r="AU27" s="18">
        <v>2485.84</v>
      </c>
      <c r="AV27" s="17">
        <v>159</v>
      </c>
      <c r="AW27" s="17">
        <v>360</v>
      </c>
      <c r="AX27" s="17">
        <v>523</v>
      </c>
      <c r="AY27" s="26">
        <v>0.0267686424474187</v>
      </c>
      <c r="AZ27" s="17">
        <v>13</v>
      </c>
      <c r="BA27" s="18">
        <v>1902.31</v>
      </c>
      <c r="BB27" s="17">
        <v>159</v>
      </c>
      <c r="BC27" s="17">
        <v>348</v>
      </c>
      <c r="BD27" s="17">
        <v>680</v>
      </c>
      <c r="BE27" s="32">
        <v>0.0308823529411765</v>
      </c>
      <c r="BF27" s="17">
        <v>17</v>
      </c>
      <c r="BG27" s="18">
        <v>2516.04</v>
      </c>
      <c r="BH27" s="17">
        <v>159</v>
      </c>
      <c r="BI27" s="17">
        <v>330</v>
      </c>
      <c r="BJ27" s="17">
        <v>476</v>
      </c>
      <c r="BK27" s="32">
        <v>0.0168067226890756</v>
      </c>
      <c r="BL27" s="18">
        <v>7</v>
      </c>
      <c r="BM27" s="18">
        <v>1029.6</v>
      </c>
      <c r="BN27" s="17">
        <v>159</v>
      </c>
      <c r="BO27" s="17">
        <v>327</v>
      </c>
      <c r="BP27" s="17">
        <v>411</v>
      </c>
      <c r="BQ27" s="32">
        <v>0.0170316301703163</v>
      </c>
      <c r="BR27" s="18">
        <v>7</v>
      </c>
      <c r="BS27" s="18">
        <v>1053.47</v>
      </c>
      <c r="BT27" s="17">
        <v>159</v>
      </c>
      <c r="BU27" s="18">
        <v>326</v>
      </c>
      <c r="BV27" s="17">
        <v>424</v>
      </c>
      <c r="BW27" s="32">
        <v>0.0306603773584906</v>
      </c>
      <c r="BX27" s="18">
        <v>12</v>
      </c>
      <c r="BY27" s="18">
        <v>1753</v>
      </c>
      <c r="BZ27" s="17">
        <v>159</v>
      </c>
      <c r="CA27" s="18">
        <v>202</v>
      </c>
      <c r="CB27" s="18">
        <v>369</v>
      </c>
      <c r="CC27" s="32">
        <v>0.024390243902439</v>
      </c>
      <c r="CD27" s="18">
        <v>6</v>
      </c>
      <c r="CE27" s="18">
        <v>884</v>
      </c>
      <c r="CF27" s="17">
        <v>159</v>
      </c>
      <c r="CG27" s="18">
        <v>197</v>
      </c>
      <c r="CH27" s="33">
        <v>360</v>
      </c>
      <c r="CI27" s="32">
        <v>0.0222222222222222</v>
      </c>
      <c r="CJ27" s="18">
        <v>8</v>
      </c>
      <c r="CK27" s="18">
        <v>1162.53</v>
      </c>
      <c r="CL27" s="17">
        <v>159</v>
      </c>
      <c r="CM27" s="18">
        <v>204</v>
      </c>
      <c r="CN27" s="33">
        <v>487</v>
      </c>
      <c r="CO27" s="32">
        <v>0.0184804928131417</v>
      </c>
      <c r="CP27" s="17">
        <v>9</v>
      </c>
      <c r="CQ27" s="18">
        <v>1317.05</v>
      </c>
      <c r="CR27" s="17">
        <v>159</v>
      </c>
      <c r="CS27" s="17">
        <v>205</v>
      </c>
      <c r="CT27" s="33">
        <v>679</v>
      </c>
      <c r="CU27" s="32">
        <v>0.0338733431516937</v>
      </c>
      <c r="CV27" s="17">
        <v>22</v>
      </c>
      <c r="CW27" s="18">
        <v>3233.63</v>
      </c>
      <c r="CX27" s="17">
        <v>159</v>
      </c>
      <c r="CY27" s="17">
        <v>218</v>
      </c>
      <c r="CZ27" s="33">
        <v>630</v>
      </c>
      <c r="DA27" s="32">
        <v>0.0444444444444444</v>
      </c>
      <c r="DB27" s="18">
        <v>24</v>
      </c>
      <c r="DC27" s="18">
        <v>3545.34</v>
      </c>
      <c r="DD27" s="17">
        <v>159</v>
      </c>
      <c r="DE27" s="18">
        <v>210</v>
      </c>
      <c r="DF27" s="18">
        <v>701</v>
      </c>
      <c r="DG27" s="26">
        <v>0.0456490727532097</v>
      </c>
      <c r="DH27" s="18">
        <v>29</v>
      </c>
      <c r="DI27" s="18">
        <v>4251.46</v>
      </c>
      <c r="DJ27" s="17">
        <v>159</v>
      </c>
      <c r="DK27" s="18">
        <v>197</v>
      </c>
      <c r="DL27" s="18">
        <v>620</v>
      </c>
      <c r="DM27" s="26">
        <v>0.0354838709677419</v>
      </c>
      <c r="DN27" s="18">
        <v>19</v>
      </c>
      <c r="DO27" s="18">
        <v>2797.76</v>
      </c>
      <c r="DP27" s="17">
        <v>159</v>
      </c>
      <c r="DQ27" s="18">
        <v>182</v>
      </c>
      <c r="DR27" s="18">
        <v>738</v>
      </c>
      <c r="DS27" s="26">
        <v>0.0311653116531165</v>
      </c>
      <c r="DT27" s="18">
        <v>22</v>
      </c>
      <c r="DU27" s="18">
        <v>3222.33</v>
      </c>
      <c r="DV27" s="17">
        <v>159</v>
      </c>
      <c r="DW27" s="18">
        <v>172</v>
      </c>
      <c r="DX27" s="18">
        <v>613</v>
      </c>
      <c r="DY27" s="26">
        <v>0.032626427406199</v>
      </c>
      <c r="DZ27" s="18">
        <v>18</v>
      </c>
      <c r="EA27" s="18">
        <v>2667</v>
      </c>
      <c r="EB27" s="17">
        <v>159</v>
      </c>
      <c r="EC27" s="18">
        <v>153</v>
      </c>
      <c r="ED27" s="18">
        <v>525</v>
      </c>
      <c r="EE27" s="26">
        <v>0.0380952380952381</v>
      </c>
      <c r="EF27" s="17">
        <v>16</v>
      </c>
      <c r="EG27" s="18">
        <v>2364</v>
      </c>
      <c r="EH27" s="17">
        <v>159</v>
      </c>
      <c r="EI27" s="17">
        <v>25</v>
      </c>
      <c r="EJ27" s="18">
        <v>481</v>
      </c>
      <c r="EK27" s="26">
        <v>0.0457380457380457</v>
      </c>
      <c r="EL27" s="17">
        <v>20</v>
      </c>
      <c r="EM27" s="18">
        <v>2964.37</v>
      </c>
      <c r="EN27" s="17">
        <v>159</v>
      </c>
      <c r="EO27" s="17">
        <v>1542</v>
      </c>
      <c r="EP27" s="18">
        <v>442</v>
      </c>
      <c r="EQ27" s="26">
        <v>0.0407239819004525</v>
      </c>
      <c r="ER27" s="17">
        <v>15</v>
      </c>
      <c r="ES27" s="18">
        <v>2225</v>
      </c>
      <c r="ET27" s="17">
        <v>159</v>
      </c>
      <c r="EU27" s="17">
        <v>1527</v>
      </c>
      <c r="EV27" s="18">
        <v>475</v>
      </c>
      <c r="EW27" s="26">
        <v>0.0252631578947368</v>
      </c>
      <c r="EX27" s="17">
        <v>10</v>
      </c>
      <c r="EY27" s="18">
        <v>1480</v>
      </c>
      <c r="EZ27" s="17">
        <v>159</v>
      </c>
      <c r="FA27" s="17">
        <v>1049</v>
      </c>
      <c r="FB27" s="18">
        <v>398</v>
      </c>
      <c r="FC27" s="26">
        <v>0.0276381909547739</v>
      </c>
      <c r="FD27" s="17">
        <v>11</v>
      </c>
      <c r="FE27" s="18">
        <v>1629</v>
      </c>
      <c r="FF27" s="17">
        <v>159</v>
      </c>
      <c r="FG27" s="17">
        <v>990</v>
      </c>
      <c r="FH27" s="18">
        <v>392</v>
      </c>
      <c r="FI27" s="26">
        <v>0.048469387755102</v>
      </c>
      <c r="FJ27" s="18">
        <v>19</v>
      </c>
      <c r="FK27" s="18">
        <v>2793</v>
      </c>
      <c r="FL27" s="17">
        <v>159</v>
      </c>
      <c r="FM27" s="17">
        <v>826</v>
      </c>
      <c r="FN27" s="18">
        <v>434</v>
      </c>
      <c r="FO27" s="26">
        <v>0.0483870967741935</v>
      </c>
      <c r="FP27" s="18">
        <v>21</v>
      </c>
      <c r="FQ27" s="18">
        <v>3089</v>
      </c>
      <c r="FR27" s="17">
        <v>159</v>
      </c>
      <c r="FS27" s="17">
        <v>999</v>
      </c>
      <c r="FT27" s="18">
        <v>610</v>
      </c>
      <c r="FU27" s="26">
        <v>0.0278688524590164</v>
      </c>
      <c r="FV27" s="18">
        <v>17</v>
      </c>
      <c r="FW27" s="18">
        <v>2496</v>
      </c>
      <c r="FX27" s="17">
        <v>159</v>
      </c>
      <c r="FY27" s="18">
        <v>1064</v>
      </c>
      <c r="FZ27" s="18">
        <v>710</v>
      </c>
      <c r="GA27" s="26">
        <v>0.0577464788732394</v>
      </c>
      <c r="GB27" s="18">
        <v>41</v>
      </c>
      <c r="GC27" s="18">
        <v>6094</v>
      </c>
      <c r="GD27" s="17">
        <v>159</v>
      </c>
      <c r="GE27" s="18">
        <v>1029</v>
      </c>
      <c r="GF27" s="18"/>
      <c r="GG27" s="26"/>
      <c r="GH27" s="17"/>
      <c r="GI27" s="18"/>
      <c r="GJ27" s="17"/>
      <c r="GK27" s="18"/>
      <c r="GL27" s="18"/>
      <c r="GM27" s="26"/>
      <c r="GN27" s="17"/>
      <c r="GO27" s="18"/>
      <c r="GP27" s="17"/>
      <c r="GQ27" s="17"/>
      <c r="GR27" s="17"/>
      <c r="GS27" s="17">
        <v>538</v>
      </c>
      <c r="GT27" s="17">
        <v>83069.8</v>
      </c>
      <c r="GU27" s="17"/>
      <c r="GV27" s="17"/>
      <c r="GW27" s="17"/>
      <c r="GX27" s="17"/>
      <c r="GY27" s="17"/>
      <c r="GZ27" s="17"/>
      <c r="HA27" s="16"/>
      <c r="HB27" s="16"/>
      <c r="HC27" s="16"/>
      <c r="HD27" s="16"/>
      <c r="HE27" s="41"/>
      <c r="HF27" s="41"/>
      <c r="HG27" s="41"/>
      <c r="HH27" s="41"/>
      <c r="HI27" s="18"/>
      <c r="HJ27" s="41"/>
      <c r="HK27" s="41"/>
      <c r="HL27" s="41"/>
      <c r="HM27" s="18"/>
      <c r="HN27" s="18"/>
      <c r="HO27" s="18">
        <f t="shared" si="4"/>
        <v>480</v>
      </c>
      <c r="HP27" s="18">
        <f t="shared" si="1"/>
        <v>70711.81</v>
      </c>
      <c r="HQ27" s="18">
        <f t="shared" si="2"/>
        <v>1018</v>
      </c>
      <c r="HR27" s="42">
        <f t="shared" si="3"/>
        <v>153781.61</v>
      </c>
      <c r="HS27" s="43"/>
      <c r="HT27" s="43"/>
    </row>
    <row r="28" ht="16.5" spans="1:228">
      <c r="A28" s="16"/>
      <c r="B28" s="20" t="s">
        <v>37</v>
      </c>
      <c r="C28" s="18">
        <v>6939962768182</v>
      </c>
      <c r="D28" s="18">
        <v>608131189675</v>
      </c>
      <c r="E28" s="18" t="s">
        <v>177</v>
      </c>
      <c r="F28" s="17" t="s">
        <v>178</v>
      </c>
      <c r="G28" s="19" t="s">
        <v>179</v>
      </c>
      <c r="H28" s="17" t="s">
        <v>288</v>
      </c>
      <c r="I28" s="26">
        <f>VLOOKUP(C28,供应链!E:J,6,0)</f>
        <v>0.84</v>
      </c>
      <c r="J28" s="17">
        <f>VLOOKUP(C28,供应链!E:H,4,0)</f>
        <v>63</v>
      </c>
      <c r="K28" s="17">
        <f>VLOOKUP(C28,供应链!E:K,7,0)</f>
        <v>0</v>
      </c>
      <c r="L28" s="18">
        <f>VLOOKUP(C28,供应链!E:I,5,0)</f>
        <v>74.5772266065389</v>
      </c>
      <c r="M28" s="27">
        <f t="shared" si="0"/>
        <v>0.000205014981864059</v>
      </c>
      <c r="N28" s="17">
        <v>223</v>
      </c>
      <c r="O28" s="26">
        <v>0.00448430493273543</v>
      </c>
      <c r="P28" s="18">
        <v>1</v>
      </c>
      <c r="Q28" s="18">
        <v>399</v>
      </c>
      <c r="R28" s="17">
        <v>434</v>
      </c>
      <c r="S28" s="17">
        <v>164</v>
      </c>
      <c r="T28" s="17">
        <v>230</v>
      </c>
      <c r="U28" s="26">
        <v>0.00434782608695652</v>
      </c>
      <c r="V28" s="18">
        <v>1</v>
      </c>
      <c r="W28" s="18">
        <v>399</v>
      </c>
      <c r="X28" s="17">
        <v>399</v>
      </c>
      <c r="Y28" s="17">
        <v>163</v>
      </c>
      <c r="Z28" s="17">
        <v>196</v>
      </c>
      <c r="AA28" s="26">
        <v>0</v>
      </c>
      <c r="AB28" s="18">
        <v>0</v>
      </c>
      <c r="AC28" s="18">
        <v>0</v>
      </c>
      <c r="AD28" s="17">
        <v>399</v>
      </c>
      <c r="AE28" s="17">
        <v>163</v>
      </c>
      <c r="AF28" s="17">
        <v>220</v>
      </c>
      <c r="AG28" s="26">
        <v>0</v>
      </c>
      <c r="AH28" s="18">
        <v>0</v>
      </c>
      <c r="AI28" s="18">
        <v>0</v>
      </c>
      <c r="AJ28" s="17">
        <v>399</v>
      </c>
      <c r="AK28" s="17">
        <v>153</v>
      </c>
      <c r="AL28" s="17">
        <v>176</v>
      </c>
      <c r="AM28" s="26">
        <v>0.00568181818181818</v>
      </c>
      <c r="AN28" s="18">
        <v>1</v>
      </c>
      <c r="AO28" s="18">
        <v>429</v>
      </c>
      <c r="AP28" s="17">
        <v>429</v>
      </c>
      <c r="AQ28" s="17">
        <v>155</v>
      </c>
      <c r="AR28" s="17">
        <v>169</v>
      </c>
      <c r="AS28" s="26">
        <v>0</v>
      </c>
      <c r="AT28" s="18">
        <v>0</v>
      </c>
      <c r="AU28" s="18">
        <v>0</v>
      </c>
      <c r="AV28" s="17">
        <v>429</v>
      </c>
      <c r="AW28" s="17">
        <v>155</v>
      </c>
      <c r="AX28" s="17">
        <v>180</v>
      </c>
      <c r="AY28" s="26">
        <v>0</v>
      </c>
      <c r="AZ28" s="17">
        <v>0</v>
      </c>
      <c r="BA28" s="18">
        <v>0</v>
      </c>
      <c r="BB28" s="17">
        <v>429</v>
      </c>
      <c r="BC28" s="17">
        <v>156</v>
      </c>
      <c r="BD28" s="17">
        <v>206</v>
      </c>
      <c r="BE28" s="32">
        <v>0</v>
      </c>
      <c r="BF28" s="17">
        <v>0</v>
      </c>
      <c r="BG28" s="18">
        <v>0</v>
      </c>
      <c r="BH28" s="17">
        <v>429</v>
      </c>
      <c r="BI28" s="17">
        <v>156</v>
      </c>
      <c r="BJ28" s="17">
        <v>195</v>
      </c>
      <c r="BK28" s="32">
        <v>0</v>
      </c>
      <c r="BL28" s="18">
        <v>0</v>
      </c>
      <c r="BM28" s="18">
        <v>0</v>
      </c>
      <c r="BN28" s="17">
        <v>429</v>
      </c>
      <c r="BO28" s="17">
        <v>156</v>
      </c>
      <c r="BP28" s="17">
        <v>216</v>
      </c>
      <c r="BQ28" s="32">
        <v>0</v>
      </c>
      <c r="BR28" s="18">
        <v>0</v>
      </c>
      <c r="BS28" s="18">
        <v>0</v>
      </c>
      <c r="BT28" s="17">
        <v>429</v>
      </c>
      <c r="BU28" s="18">
        <v>156</v>
      </c>
      <c r="BV28" s="17">
        <v>203</v>
      </c>
      <c r="BW28" s="32">
        <v>0.00492610837438424</v>
      </c>
      <c r="BX28" s="18">
        <v>1</v>
      </c>
      <c r="BY28" s="18">
        <v>429</v>
      </c>
      <c r="BZ28" s="17">
        <v>429</v>
      </c>
      <c r="CA28" s="18">
        <v>155</v>
      </c>
      <c r="CB28" s="18">
        <v>189</v>
      </c>
      <c r="CC28" s="32">
        <v>0.00529100529100529</v>
      </c>
      <c r="CD28" s="18">
        <v>1</v>
      </c>
      <c r="CE28" s="18">
        <v>429</v>
      </c>
      <c r="CF28" s="17">
        <v>429</v>
      </c>
      <c r="CG28" s="18">
        <v>156</v>
      </c>
      <c r="CH28" s="33">
        <v>191</v>
      </c>
      <c r="CI28" s="32">
        <v>0.00523560209424084</v>
      </c>
      <c r="CJ28" s="18">
        <v>1</v>
      </c>
      <c r="CK28" s="18">
        <v>429</v>
      </c>
      <c r="CL28" s="17">
        <v>429</v>
      </c>
      <c r="CM28" s="18">
        <v>155</v>
      </c>
      <c r="CN28" s="33">
        <v>240</v>
      </c>
      <c r="CO28" s="32">
        <v>0.00833333333333333</v>
      </c>
      <c r="CP28" s="17">
        <v>1</v>
      </c>
      <c r="CQ28" s="18">
        <v>429</v>
      </c>
      <c r="CR28" s="17">
        <v>429</v>
      </c>
      <c r="CS28" s="17">
        <v>157</v>
      </c>
      <c r="CT28" s="33">
        <v>226</v>
      </c>
      <c r="CU28" s="32">
        <v>0.00442477876106195</v>
      </c>
      <c r="CV28" s="17">
        <v>1</v>
      </c>
      <c r="CW28" s="18">
        <v>429</v>
      </c>
      <c r="CX28" s="17">
        <v>429</v>
      </c>
      <c r="CY28" s="17">
        <v>156</v>
      </c>
      <c r="CZ28" s="33">
        <v>250</v>
      </c>
      <c r="DA28" s="32">
        <v>0.004</v>
      </c>
      <c r="DB28" s="18">
        <v>1</v>
      </c>
      <c r="DC28" s="18">
        <v>429</v>
      </c>
      <c r="DD28" s="17">
        <v>429</v>
      </c>
      <c r="DE28" s="18">
        <v>155</v>
      </c>
      <c r="DF28" s="18">
        <v>407</v>
      </c>
      <c r="DG28" s="26">
        <v>0</v>
      </c>
      <c r="DH28" s="18">
        <v>0</v>
      </c>
      <c r="DI28" s="18">
        <v>0</v>
      </c>
      <c r="DJ28" s="17">
        <v>429</v>
      </c>
      <c r="DK28" s="18">
        <v>155</v>
      </c>
      <c r="DL28" s="18">
        <v>242</v>
      </c>
      <c r="DM28" s="26">
        <v>0</v>
      </c>
      <c r="DN28" s="18">
        <v>0</v>
      </c>
      <c r="DO28" s="18">
        <v>0</v>
      </c>
      <c r="DP28" s="17">
        <v>429</v>
      </c>
      <c r="DQ28" s="18">
        <v>95</v>
      </c>
      <c r="DR28" s="18">
        <v>193</v>
      </c>
      <c r="DS28" s="26">
        <v>0</v>
      </c>
      <c r="DT28" s="18">
        <v>0</v>
      </c>
      <c r="DU28" s="18">
        <v>0</v>
      </c>
      <c r="DV28" s="17">
        <v>429</v>
      </c>
      <c r="DW28" s="18">
        <v>95</v>
      </c>
      <c r="DX28" s="18">
        <v>176</v>
      </c>
      <c r="DY28" s="26">
        <v>0</v>
      </c>
      <c r="DZ28" s="18">
        <v>0</v>
      </c>
      <c r="EA28" s="18">
        <v>0</v>
      </c>
      <c r="EB28" s="17">
        <v>429</v>
      </c>
      <c r="EC28" s="18">
        <v>95</v>
      </c>
      <c r="ED28" s="18">
        <v>173</v>
      </c>
      <c r="EE28" s="26">
        <v>0</v>
      </c>
      <c r="EF28" s="17">
        <v>0</v>
      </c>
      <c r="EG28" s="18">
        <v>0</v>
      </c>
      <c r="EH28" s="17">
        <v>429</v>
      </c>
      <c r="EI28" s="17">
        <v>12</v>
      </c>
      <c r="EJ28" s="18">
        <v>168</v>
      </c>
      <c r="EK28" s="26">
        <v>0.00595238095238095</v>
      </c>
      <c r="EL28" s="17">
        <v>1</v>
      </c>
      <c r="EM28" s="18">
        <v>429</v>
      </c>
      <c r="EN28" s="17">
        <v>429</v>
      </c>
      <c r="EO28" s="17">
        <v>127</v>
      </c>
      <c r="EP28" s="18">
        <v>153</v>
      </c>
      <c r="EQ28" s="26">
        <v>0</v>
      </c>
      <c r="ER28" s="17">
        <v>0</v>
      </c>
      <c r="ES28" s="18">
        <v>0</v>
      </c>
      <c r="ET28" s="17">
        <v>429</v>
      </c>
      <c r="EU28" s="17">
        <v>133</v>
      </c>
      <c r="EV28" s="18">
        <v>145</v>
      </c>
      <c r="EW28" s="26">
        <v>0.00689655172413793</v>
      </c>
      <c r="EX28" s="17">
        <v>1</v>
      </c>
      <c r="EY28" s="18">
        <v>429</v>
      </c>
      <c r="EZ28" s="17">
        <v>429</v>
      </c>
      <c r="FA28" s="17">
        <v>136</v>
      </c>
      <c r="FB28" s="18">
        <v>152</v>
      </c>
      <c r="FC28" s="26">
        <v>0.00657894736842105</v>
      </c>
      <c r="FD28" s="17">
        <v>1</v>
      </c>
      <c r="FE28" s="18">
        <v>429</v>
      </c>
      <c r="FF28" s="17">
        <v>429</v>
      </c>
      <c r="FG28" s="17">
        <v>138</v>
      </c>
      <c r="FH28" s="18">
        <v>149</v>
      </c>
      <c r="FI28" s="26">
        <v>0</v>
      </c>
      <c r="FJ28" s="18">
        <v>0</v>
      </c>
      <c r="FK28" s="18">
        <v>0</v>
      </c>
      <c r="FL28" s="17">
        <v>429</v>
      </c>
      <c r="FM28" s="17">
        <v>139</v>
      </c>
      <c r="FN28" s="18">
        <v>150</v>
      </c>
      <c r="FO28" s="26">
        <v>0</v>
      </c>
      <c r="FP28" s="18">
        <v>0</v>
      </c>
      <c r="FQ28" s="18">
        <v>0</v>
      </c>
      <c r="FR28" s="17">
        <v>429</v>
      </c>
      <c r="FS28" s="17">
        <v>145</v>
      </c>
      <c r="FT28" s="18">
        <v>176</v>
      </c>
      <c r="FU28" s="26">
        <v>0</v>
      </c>
      <c r="FV28" s="18">
        <v>0</v>
      </c>
      <c r="FW28" s="18">
        <v>0</v>
      </c>
      <c r="FX28" s="17">
        <v>429</v>
      </c>
      <c r="FY28" s="18">
        <v>150</v>
      </c>
      <c r="FZ28" s="18">
        <v>166</v>
      </c>
      <c r="GA28" s="26">
        <v>0.00602409638554217</v>
      </c>
      <c r="GB28" s="18">
        <v>1</v>
      </c>
      <c r="GC28" s="18">
        <v>429</v>
      </c>
      <c r="GD28" s="17">
        <v>429</v>
      </c>
      <c r="GE28" s="18">
        <v>149</v>
      </c>
      <c r="GF28" s="18"/>
      <c r="GG28" s="26"/>
      <c r="GH28" s="17"/>
      <c r="GI28" s="18"/>
      <c r="GJ28" s="17"/>
      <c r="GK28" s="18"/>
      <c r="GL28" s="18"/>
      <c r="GM28" s="26"/>
      <c r="GN28" s="17"/>
      <c r="GO28" s="18"/>
      <c r="GP28" s="17"/>
      <c r="GQ28" s="17"/>
      <c r="GR28" s="17"/>
      <c r="GS28" s="17">
        <v>32</v>
      </c>
      <c r="GT28" s="17">
        <v>11949.3</v>
      </c>
      <c r="GU28" s="17"/>
      <c r="GV28" s="17"/>
      <c r="GW28" s="17"/>
      <c r="GX28" s="17"/>
      <c r="GY28" s="17"/>
      <c r="GZ28" s="17"/>
      <c r="HA28" s="16"/>
      <c r="HB28" s="16"/>
      <c r="HC28" s="16"/>
      <c r="HD28" s="16"/>
      <c r="HE28" s="41"/>
      <c r="HF28" s="41"/>
      <c r="HG28" s="41"/>
      <c r="HH28" s="41"/>
      <c r="HI28" s="18"/>
      <c r="HJ28" s="41"/>
      <c r="HK28" s="41"/>
      <c r="HL28" s="41"/>
      <c r="HM28" s="18"/>
      <c r="HN28" s="18"/>
      <c r="HO28" s="18">
        <f t="shared" si="4"/>
        <v>13</v>
      </c>
      <c r="HP28" s="18">
        <f t="shared" si="1"/>
        <v>5517</v>
      </c>
      <c r="HQ28" s="18">
        <f t="shared" si="2"/>
        <v>45</v>
      </c>
      <c r="HR28" s="42">
        <f t="shared" si="3"/>
        <v>17466.3</v>
      </c>
      <c r="HS28" s="43"/>
      <c r="HT28" s="43"/>
    </row>
    <row r="29" ht="16.5" spans="1:228">
      <c r="A29" s="16" t="s">
        <v>126</v>
      </c>
      <c r="B29" s="17" t="s">
        <v>38</v>
      </c>
      <c r="C29" s="18">
        <v>6939962734354</v>
      </c>
      <c r="D29" s="18">
        <v>565288140080</v>
      </c>
      <c r="E29" s="18">
        <v>21061110000011</v>
      </c>
      <c r="F29" s="17" t="s">
        <v>180</v>
      </c>
      <c r="G29" s="19" t="s">
        <v>181</v>
      </c>
      <c r="H29" s="17" t="s">
        <v>129</v>
      </c>
      <c r="I29" s="26">
        <f>VLOOKUP(C29,供应链!E:J,6,0)</f>
        <v>0.96</v>
      </c>
      <c r="J29" s="17">
        <f>VLOOKUP(C29,供应链!E:H,4,0)</f>
        <v>428</v>
      </c>
      <c r="K29" s="17">
        <f>VLOOKUP(C29,供应链!E:K,7,0)</f>
        <v>58</v>
      </c>
      <c r="L29" s="18">
        <f>VLOOKUP(C29,供应链!E:I,5,0)</f>
        <v>29.9981245311328</v>
      </c>
      <c r="M29" s="27">
        <f t="shared" si="0"/>
        <v>0.00406875887084056</v>
      </c>
      <c r="N29" s="17">
        <v>418</v>
      </c>
      <c r="O29" s="26">
        <v>0.0167464114832536</v>
      </c>
      <c r="P29" s="18">
        <v>6</v>
      </c>
      <c r="Q29" s="18">
        <v>1189</v>
      </c>
      <c r="R29" s="17">
        <v>199</v>
      </c>
      <c r="S29" s="17">
        <v>540</v>
      </c>
      <c r="T29" s="17">
        <v>465</v>
      </c>
      <c r="U29" s="26">
        <v>0.0193548387096774</v>
      </c>
      <c r="V29" s="18">
        <v>8</v>
      </c>
      <c r="W29" s="18">
        <v>1589.21</v>
      </c>
      <c r="X29" s="17">
        <v>199</v>
      </c>
      <c r="Y29" s="17">
        <v>532</v>
      </c>
      <c r="Z29" s="17">
        <v>450</v>
      </c>
      <c r="AA29" s="26">
        <v>0.02</v>
      </c>
      <c r="AB29" s="18">
        <v>9</v>
      </c>
      <c r="AC29" s="18">
        <v>1781</v>
      </c>
      <c r="AD29" s="17">
        <v>199</v>
      </c>
      <c r="AE29" s="17">
        <v>523</v>
      </c>
      <c r="AF29" s="17">
        <v>446</v>
      </c>
      <c r="AG29" s="26">
        <v>0.0179372197309417</v>
      </c>
      <c r="AH29" s="18">
        <v>8</v>
      </c>
      <c r="AI29" s="18">
        <v>1592</v>
      </c>
      <c r="AJ29" s="17">
        <v>199</v>
      </c>
      <c r="AK29" s="17">
        <v>515</v>
      </c>
      <c r="AL29" s="17">
        <v>392</v>
      </c>
      <c r="AM29" s="26">
        <v>0</v>
      </c>
      <c r="AN29" s="18">
        <v>0</v>
      </c>
      <c r="AO29" s="18">
        <v>0</v>
      </c>
      <c r="AP29" s="17">
        <v>199</v>
      </c>
      <c r="AQ29" s="17">
        <v>515</v>
      </c>
      <c r="AR29" s="17">
        <v>426</v>
      </c>
      <c r="AS29" s="26">
        <v>0.00704225352112676</v>
      </c>
      <c r="AT29" s="18">
        <v>3</v>
      </c>
      <c r="AU29" s="18">
        <v>592.83</v>
      </c>
      <c r="AV29" s="17">
        <v>199</v>
      </c>
      <c r="AW29" s="17">
        <v>512</v>
      </c>
      <c r="AX29" s="17">
        <v>396</v>
      </c>
      <c r="AY29" s="26">
        <v>0.0227272727272727</v>
      </c>
      <c r="AZ29" s="17">
        <v>8</v>
      </c>
      <c r="BA29" s="18">
        <v>1562.43</v>
      </c>
      <c r="BB29" s="17">
        <v>199</v>
      </c>
      <c r="BC29" s="17">
        <v>504</v>
      </c>
      <c r="BD29" s="17">
        <v>393</v>
      </c>
      <c r="BE29" s="32">
        <v>0.0101781170483461</v>
      </c>
      <c r="BF29" s="17">
        <v>3</v>
      </c>
      <c r="BG29" s="18">
        <v>597</v>
      </c>
      <c r="BH29" s="17">
        <v>199</v>
      </c>
      <c r="BI29" s="17">
        <v>501</v>
      </c>
      <c r="BJ29" s="17">
        <v>434</v>
      </c>
      <c r="BK29" s="32">
        <v>0.0184331797235023</v>
      </c>
      <c r="BL29" s="18">
        <v>8</v>
      </c>
      <c r="BM29" s="18">
        <v>1557.74</v>
      </c>
      <c r="BN29" s="17">
        <v>199</v>
      </c>
      <c r="BO29" s="17">
        <v>493</v>
      </c>
      <c r="BP29" s="17">
        <v>448</v>
      </c>
      <c r="BQ29" s="32">
        <v>0.0133928571428571</v>
      </c>
      <c r="BR29" s="18">
        <v>5</v>
      </c>
      <c r="BS29" s="18">
        <v>975</v>
      </c>
      <c r="BT29" s="17">
        <v>199</v>
      </c>
      <c r="BU29" s="18">
        <v>488</v>
      </c>
      <c r="BV29" s="17">
        <v>419</v>
      </c>
      <c r="BW29" s="32">
        <v>0.0286396181384248</v>
      </c>
      <c r="BX29" s="18">
        <v>10</v>
      </c>
      <c r="BY29" s="18">
        <v>1948.79</v>
      </c>
      <c r="BZ29" s="17">
        <v>199</v>
      </c>
      <c r="CA29" s="18">
        <v>479</v>
      </c>
      <c r="CB29" s="18">
        <v>398</v>
      </c>
      <c r="CC29" s="32">
        <v>0.0125628140703518</v>
      </c>
      <c r="CD29" s="18">
        <v>5</v>
      </c>
      <c r="CE29" s="18">
        <v>926.11</v>
      </c>
      <c r="CF29" s="17">
        <v>199</v>
      </c>
      <c r="CG29" s="18">
        <v>475</v>
      </c>
      <c r="CH29" s="33">
        <v>435</v>
      </c>
      <c r="CI29" s="32">
        <v>0.0206896551724138</v>
      </c>
      <c r="CJ29" s="18">
        <v>9</v>
      </c>
      <c r="CK29" s="18">
        <v>1686</v>
      </c>
      <c r="CL29" s="17">
        <v>199</v>
      </c>
      <c r="CM29" s="18">
        <v>467</v>
      </c>
      <c r="CN29" s="33">
        <v>449</v>
      </c>
      <c r="CO29" s="32">
        <v>0.0267260579064588</v>
      </c>
      <c r="CP29" s="17">
        <v>10</v>
      </c>
      <c r="CQ29" s="18">
        <v>1861.46</v>
      </c>
      <c r="CR29" s="17">
        <v>199</v>
      </c>
      <c r="CS29" s="17">
        <v>456</v>
      </c>
      <c r="CT29" s="33">
        <v>529</v>
      </c>
      <c r="CU29" s="32">
        <v>0.0302457466918715</v>
      </c>
      <c r="CV29" s="17">
        <v>15</v>
      </c>
      <c r="CW29" s="18">
        <v>2779.46</v>
      </c>
      <c r="CX29" s="17">
        <v>199</v>
      </c>
      <c r="CY29" s="17">
        <v>442</v>
      </c>
      <c r="CZ29" s="33">
        <v>448</v>
      </c>
      <c r="DA29" s="32">
        <v>0.0111607142857143</v>
      </c>
      <c r="DB29" s="18">
        <v>5</v>
      </c>
      <c r="DC29" s="18">
        <v>930</v>
      </c>
      <c r="DD29" s="17">
        <v>199</v>
      </c>
      <c r="DE29" s="18">
        <v>439</v>
      </c>
      <c r="DF29" s="18">
        <v>441</v>
      </c>
      <c r="DG29" s="26">
        <v>0.0476190476190476</v>
      </c>
      <c r="DH29" s="18">
        <v>15</v>
      </c>
      <c r="DI29" s="18">
        <v>2790</v>
      </c>
      <c r="DJ29" s="17">
        <v>199</v>
      </c>
      <c r="DK29" s="18">
        <v>423</v>
      </c>
      <c r="DL29" s="18">
        <v>472</v>
      </c>
      <c r="DM29" s="26">
        <v>0.00847457627118644</v>
      </c>
      <c r="DN29" s="18">
        <v>4</v>
      </c>
      <c r="DO29" s="18">
        <v>746.56</v>
      </c>
      <c r="DP29" s="17">
        <v>199</v>
      </c>
      <c r="DQ29" s="18">
        <v>365</v>
      </c>
      <c r="DR29" s="18">
        <v>405</v>
      </c>
      <c r="DS29" s="26">
        <v>0.0222222222222222</v>
      </c>
      <c r="DT29" s="18">
        <v>7</v>
      </c>
      <c r="DU29" s="18">
        <v>1304.11</v>
      </c>
      <c r="DV29" s="17">
        <v>199</v>
      </c>
      <c r="DW29" s="18">
        <v>360</v>
      </c>
      <c r="DX29" s="18">
        <v>504</v>
      </c>
      <c r="DY29" s="26">
        <v>0.0317460317460317</v>
      </c>
      <c r="DZ29" s="18">
        <v>13</v>
      </c>
      <c r="EA29" s="18">
        <v>2452</v>
      </c>
      <c r="EB29" s="17">
        <v>199</v>
      </c>
      <c r="EC29" s="18">
        <v>348</v>
      </c>
      <c r="ED29" s="18">
        <v>556</v>
      </c>
      <c r="EE29" s="26">
        <v>0.0215827338129496</v>
      </c>
      <c r="EF29" s="17">
        <v>9</v>
      </c>
      <c r="EG29" s="18">
        <v>1689.7</v>
      </c>
      <c r="EH29" s="17">
        <v>199</v>
      </c>
      <c r="EI29" s="17">
        <v>14</v>
      </c>
      <c r="EJ29" s="18">
        <v>598</v>
      </c>
      <c r="EK29" s="26">
        <v>0.0367892976588629</v>
      </c>
      <c r="EL29" s="17">
        <v>21</v>
      </c>
      <c r="EM29" s="18">
        <v>3904.83</v>
      </c>
      <c r="EN29" s="17">
        <v>199</v>
      </c>
      <c r="EO29" s="17">
        <v>365</v>
      </c>
      <c r="EP29" s="18">
        <v>585</v>
      </c>
      <c r="EQ29" s="26">
        <v>0.0188034188034188</v>
      </c>
      <c r="ER29" s="17">
        <v>11</v>
      </c>
      <c r="ES29" s="18">
        <v>2174</v>
      </c>
      <c r="ET29" s="17">
        <v>199</v>
      </c>
      <c r="EU29" s="17">
        <v>354</v>
      </c>
      <c r="EV29" s="18">
        <v>607</v>
      </c>
      <c r="EW29" s="26">
        <v>0.014827018121911</v>
      </c>
      <c r="EX29" s="17">
        <v>6</v>
      </c>
      <c r="EY29" s="18">
        <v>1184</v>
      </c>
      <c r="EZ29" s="17">
        <v>199</v>
      </c>
      <c r="FA29" s="17">
        <v>346</v>
      </c>
      <c r="FB29" s="18">
        <v>751</v>
      </c>
      <c r="FC29" s="26">
        <v>0.018641810918775</v>
      </c>
      <c r="FD29" s="17">
        <v>14</v>
      </c>
      <c r="FE29" s="18">
        <v>2771</v>
      </c>
      <c r="FF29" s="17">
        <v>199</v>
      </c>
      <c r="FG29" s="17">
        <v>333</v>
      </c>
      <c r="FH29" s="18">
        <v>715</v>
      </c>
      <c r="FI29" s="26">
        <v>0.0111888111888112</v>
      </c>
      <c r="FJ29" s="18">
        <v>8</v>
      </c>
      <c r="FK29" s="18">
        <v>1550</v>
      </c>
      <c r="FL29" s="17">
        <v>199</v>
      </c>
      <c r="FM29" s="17">
        <v>326</v>
      </c>
      <c r="FN29" s="18">
        <v>734</v>
      </c>
      <c r="FO29" s="26">
        <v>0.0122615803814714</v>
      </c>
      <c r="FP29" s="18">
        <v>9</v>
      </c>
      <c r="FQ29" s="18">
        <v>1786</v>
      </c>
      <c r="FR29" s="17">
        <v>199</v>
      </c>
      <c r="FS29" s="17">
        <v>318</v>
      </c>
      <c r="FT29" s="18">
        <v>771</v>
      </c>
      <c r="FU29" s="26">
        <v>0.0207522697795071</v>
      </c>
      <c r="FV29" s="18">
        <v>16</v>
      </c>
      <c r="FW29" s="18">
        <v>3128</v>
      </c>
      <c r="FX29" s="17">
        <v>199</v>
      </c>
      <c r="FY29" s="18">
        <v>310</v>
      </c>
      <c r="FZ29" s="18">
        <v>839</v>
      </c>
      <c r="GA29" s="26">
        <v>0.0154946364719905</v>
      </c>
      <c r="GB29" s="18">
        <v>13</v>
      </c>
      <c r="GC29" s="18">
        <v>2548</v>
      </c>
      <c r="GD29" s="17">
        <v>199</v>
      </c>
      <c r="GE29" s="18">
        <v>298</v>
      </c>
      <c r="GF29" s="18"/>
      <c r="GG29" s="26"/>
      <c r="GH29" s="17"/>
      <c r="GI29" s="18"/>
      <c r="GJ29" s="17"/>
      <c r="GK29" s="18"/>
      <c r="GL29" s="18"/>
      <c r="GM29" s="26"/>
      <c r="GN29" s="17"/>
      <c r="GO29" s="18"/>
      <c r="GP29" s="17"/>
      <c r="GQ29" s="17"/>
      <c r="GR29" s="17"/>
      <c r="GS29" s="17">
        <v>303</v>
      </c>
      <c r="GT29" s="17">
        <v>58879.2</v>
      </c>
      <c r="GU29" s="17"/>
      <c r="GV29" s="17"/>
      <c r="GW29" s="17"/>
      <c r="GX29" s="17"/>
      <c r="GY29" s="17"/>
      <c r="GZ29" s="17"/>
      <c r="HA29" s="18"/>
      <c r="HB29" s="41"/>
      <c r="HC29" s="41"/>
      <c r="HD29" s="41"/>
      <c r="HE29" s="41"/>
      <c r="HF29" s="41"/>
      <c r="HG29" s="41"/>
      <c r="HH29" s="41"/>
      <c r="HI29" s="18"/>
      <c r="HJ29" s="41"/>
      <c r="HK29" s="41"/>
      <c r="HL29" s="41"/>
      <c r="HM29" s="18"/>
      <c r="HN29" s="18"/>
      <c r="HO29" s="18">
        <f t="shared" si="4"/>
        <v>258</v>
      </c>
      <c r="HP29" s="18">
        <f t="shared" si="1"/>
        <v>49596.23</v>
      </c>
      <c r="HQ29" s="18">
        <f t="shared" si="2"/>
        <v>561</v>
      </c>
      <c r="HR29" s="42">
        <f t="shared" si="3"/>
        <v>108475.43</v>
      </c>
      <c r="HS29" s="43"/>
      <c r="HT29" s="43"/>
    </row>
    <row r="30" ht="16.5" spans="1:228">
      <c r="A30" s="16" t="s">
        <v>126</v>
      </c>
      <c r="B30" s="17" t="s">
        <v>38</v>
      </c>
      <c r="C30" s="18">
        <v>6939962756264</v>
      </c>
      <c r="D30" s="18">
        <v>564948371670</v>
      </c>
      <c r="E30" s="18">
        <v>21061110001704</v>
      </c>
      <c r="F30" s="17" t="s">
        <v>182</v>
      </c>
      <c r="G30" s="19" t="s">
        <v>183</v>
      </c>
      <c r="H30" s="17" t="s">
        <v>129</v>
      </c>
      <c r="I30" s="26">
        <f>VLOOKUP(C30,供应链!E:J,6,0)</f>
        <v>1</v>
      </c>
      <c r="J30" s="17">
        <f>VLOOKUP(C30,供应链!E:H,4,0)</f>
        <v>2585</v>
      </c>
      <c r="K30" s="17">
        <f>VLOOKUP(C30,供应链!E:K,7,0)</f>
        <v>904</v>
      </c>
      <c r="L30" s="18">
        <f>VLOOKUP(C30,供应链!E:I,5,0)</f>
        <v>28.5760473176971</v>
      </c>
      <c r="M30" s="27">
        <f t="shared" si="0"/>
        <v>0.0244125532250434</v>
      </c>
      <c r="N30" s="17">
        <v>1737</v>
      </c>
      <c r="O30" s="26">
        <v>0.0500863557858377</v>
      </c>
      <c r="P30" s="18">
        <v>78</v>
      </c>
      <c r="Q30" s="18">
        <v>15364</v>
      </c>
      <c r="R30" s="17">
        <v>229</v>
      </c>
      <c r="S30" s="17">
        <v>3275</v>
      </c>
      <c r="T30" s="17">
        <v>2122</v>
      </c>
      <c r="U30" s="26">
        <v>0.0466540999057493</v>
      </c>
      <c r="V30" s="18">
        <v>90</v>
      </c>
      <c r="W30" s="18">
        <v>17602.25</v>
      </c>
      <c r="X30" s="17">
        <v>229</v>
      </c>
      <c r="Y30" s="17">
        <v>3195</v>
      </c>
      <c r="Z30" s="17">
        <v>2586</v>
      </c>
      <c r="AA30" s="26">
        <v>0.04292343387471</v>
      </c>
      <c r="AB30" s="18">
        <v>102</v>
      </c>
      <c r="AC30" s="18">
        <v>19855.43</v>
      </c>
      <c r="AD30" s="17">
        <v>229</v>
      </c>
      <c r="AE30" s="17">
        <v>3149</v>
      </c>
      <c r="AF30" s="17">
        <v>2425</v>
      </c>
      <c r="AG30" s="26">
        <v>0.0445360824742268</v>
      </c>
      <c r="AH30" s="18">
        <v>95</v>
      </c>
      <c r="AI30" s="18">
        <v>18695.98</v>
      </c>
      <c r="AJ30" s="17">
        <v>229</v>
      </c>
      <c r="AK30" s="17">
        <v>3062</v>
      </c>
      <c r="AL30" s="17">
        <v>2109</v>
      </c>
      <c r="AM30" s="26">
        <v>0.042674253200569</v>
      </c>
      <c r="AN30" s="18">
        <v>78</v>
      </c>
      <c r="AO30" s="18">
        <v>15400.53</v>
      </c>
      <c r="AP30" s="17">
        <v>229</v>
      </c>
      <c r="AQ30" s="17">
        <v>2995</v>
      </c>
      <c r="AR30" s="17">
        <v>1763</v>
      </c>
      <c r="AS30" s="26">
        <v>0.0300623936471923</v>
      </c>
      <c r="AT30" s="18">
        <v>46</v>
      </c>
      <c r="AU30" s="18">
        <v>9350.71</v>
      </c>
      <c r="AV30" s="17">
        <v>229</v>
      </c>
      <c r="AW30" s="17">
        <v>2963</v>
      </c>
      <c r="AX30" s="17">
        <v>1516</v>
      </c>
      <c r="AY30" s="26">
        <v>0.0303430079155673</v>
      </c>
      <c r="AZ30" s="17">
        <v>42</v>
      </c>
      <c r="BA30" s="18">
        <v>8674.12</v>
      </c>
      <c r="BB30" s="17">
        <v>229</v>
      </c>
      <c r="BC30" s="17">
        <v>2937</v>
      </c>
      <c r="BD30" s="17">
        <v>1632</v>
      </c>
      <c r="BE30" s="32">
        <v>0.0232843137254902</v>
      </c>
      <c r="BF30" s="17">
        <v>37</v>
      </c>
      <c r="BG30" s="18">
        <v>7579.01</v>
      </c>
      <c r="BH30" s="17">
        <v>229</v>
      </c>
      <c r="BI30" s="17">
        <v>2904</v>
      </c>
      <c r="BJ30" s="17">
        <v>1935</v>
      </c>
      <c r="BK30" s="32">
        <v>0.027390180878553</v>
      </c>
      <c r="BL30" s="18">
        <v>47</v>
      </c>
      <c r="BM30" s="18">
        <v>9701.91</v>
      </c>
      <c r="BN30" s="17">
        <v>229</v>
      </c>
      <c r="BO30" s="17">
        <v>2871</v>
      </c>
      <c r="BP30" s="17">
        <v>2040</v>
      </c>
      <c r="BQ30" s="32">
        <v>0.021078431372549</v>
      </c>
      <c r="BR30" s="18">
        <v>39</v>
      </c>
      <c r="BS30" s="18">
        <v>8837.7</v>
      </c>
      <c r="BT30" s="17">
        <v>229</v>
      </c>
      <c r="BU30" s="18">
        <v>2840</v>
      </c>
      <c r="BV30" s="17">
        <v>1871</v>
      </c>
      <c r="BW30" s="32">
        <v>0.0213789417423838</v>
      </c>
      <c r="BX30" s="18">
        <v>33</v>
      </c>
      <c r="BY30" s="18">
        <v>7137.83</v>
      </c>
      <c r="BZ30" s="17">
        <v>229</v>
      </c>
      <c r="CA30" s="18">
        <v>3023</v>
      </c>
      <c r="CB30" s="18">
        <v>1798</v>
      </c>
      <c r="CC30" s="32">
        <v>0.0300333704115684</v>
      </c>
      <c r="CD30" s="18">
        <v>46</v>
      </c>
      <c r="CE30" s="18">
        <v>9963.25</v>
      </c>
      <c r="CF30" s="17">
        <v>229</v>
      </c>
      <c r="CG30" s="18">
        <v>3000</v>
      </c>
      <c r="CH30" s="33">
        <v>2024</v>
      </c>
      <c r="CI30" s="32">
        <v>0.0281620553359684</v>
      </c>
      <c r="CJ30" s="18">
        <v>49</v>
      </c>
      <c r="CK30" s="18">
        <v>10622.31</v>
      </c>
      <c r="CL30" s="17">
        <v>229</v>
      </c>
      <c r="CM30" s="18">
        <v>3092</v>
      </c>
      <c r="CN30" s="33">
        <v>2465</v>
      </c>
      <c r="CO30" s="32">
        <v>0.0219066937119675</v>
      </c>
      <c r="CP30" s="17">
        <v>48</v>
      </c>
      <c r="CQ30" s="18">
        <v>9984.52</v>
      </c>
      <c r="CR30" s="17">
        <v>229</v>
      </c>
      <c r="CS30" s="17">
        <v>3080</v>
      </c>
      <c r="CT30" s="33">
        <v>2715</v>
      </c>
      <c r="CU30" s="32">
        <v>0.0239410681399632</v>
      </c>
      <c r="CV30" s="17">
        <v>61</v>
      </c>
      <c r="CW30" s="18">
        <v>13271.05</v>
      </c>
      <c r="CX30" s="17">
        <v>229</v>
      </c>
      <c r="CY30" s="17">
        <v>3123</v>
      </c>
      <c r="CZ30" s="33">
        <v>2500</v>
      </c>
      <c r="DA30" s="32">
        <v>0.0156</v>
      </c>
      <c r="DB30" s="18">
        <v>37</v>
      </c>
      <c r="DC30" s="18">
        <v>8027.92</v>
      </c>
      <c r="DD30" s="17">
        <v>229</v>
      </c>
      <c r="DE30" s="18">
        <v>3093</v>
      </c>
      <c r="DF30" s="18">
        <v>2402</v>
      </c>
      <c r="DG30" s="26">
        <v>0.0203996669442132</v>
      </c>
      <c r="DH30" s="18">
        <v>44</v>
      </c>
      <c r="DI30" s="18">
        <v>9521.62</v>
      </c>
      <c r="DJ30" s="17">
        <v>229</v>
      </c>
      <c r="DK30" s="18">
        <v>3055</v>
      </c>
      <c r="DL30" s="18">
        <v>1957</v>
      </c>
      <c r="DM30" s="26">
        <v>0.0229943791517629</v>
      </c>
      <c r="DN30" s="18">
        <v>42</v>
      </c>
      <c r="DO30" s="18">
        <v>9119.14</v>
      </c>
      <c r="DP30" s="17">
        <v>229</v>
      </c>
      <c r="DQ30" s="18">
        <v>2999</v>
      </c>
      <c r="DR30" s="18">
        <v>1848</v>
      </c>
      <c r="DS30" s="26">
        <v>0.0194805194805195</v>
      </c>
      <c r="DT30" s="18">
        <v>28</v>
      </c>
      <c r="DU30" s="18">
        <v>6112</v>
      </c>
      <c r="DV30" s="17">
        <v>229</v>
      </c>
      <c r="DW30" s="18">
        <v>2985</v>
      </c>
      <c r="DX30" s="18">
        <v>1721</v>
      </c>
      <c r="DY30" s="26">
        <v>0.021499128413713</v>
      </c>
      <c r="DZ30" s="18">
        <v>32</v>
      </c>
      <c r="EA30" s="18">
        <v>7008</v>
      </c>
      <c r="EB30" s="17">
        <v>229</v>
      </c>
      <c r="EC30" s="18">
        <v>2784</v>
      </c>
      <c r="ED30" s="18">
        <v>1697</v>
      </c>
      <c r="EE30" s="26">
        <v>0.0335886859163229</v>
      </c>
      <c r="EF30" s="17">
        <v>38</v>
      </c>
      <c r="EG30" s="18">
        <v>8458.34</v>
      </c>
      <c r="EH30" s="17">
        <v>229</v>
      </c>
      <c r="EI30" s="17">
        <v>303</v>
      </c>
      <c r="EJ30" s="18">
        <v>1679</v>
      </c>
      <c r="EK30" s="26">
        <v>0.0315664085765337</v>
      </c>
      <c r="EL30" s="17">
        <v>46</v>
      </c>
      <c r="EM30" s="18">
        <v>10065.29</v>
      </c>
      <c r="EN30" s="17">
        <v>229</v>
      </c>
      <c r="EO30" s="17">
        <v>3011</v>
      </c>
      <c r="EP30" s="18">
        <v>1692</v>
      </c>
      <c r="EQ30" s="26">
        <v>0.0265957446808511</v>
      </c>
      <c r="ER30" s="17">
        <v>40</v>
      </c>
      <c r="ES30" s="18">
        <v>9180.98</v>
      </c>
      <c r="ET30" s="17">
        <v>229</v>
      </c>
      <c r="EU30" s="17">
        <v>2145</v>
      </c>
      <c r="EV30" s="18">
        <v>2025</v>
      </c>
      <c r="EW30" s="26">
        <v>0.0192592592592593</v>
      </c>
      <c r="EX30" s="17">
        <v>28</v>
      </c>
      <c r="EY30" s="18">
        <v>6593.01</v>
      </c>
      <c r="EZ30" s="17">
        <v>229</v>
      </c>
      <c r="FA30" s="17">
        <v>2117</v>
      </c>
      <c r="FB30" s="18">
        <v>2275</v>
      </c>
      <c r="FC30" s="26">
        <v>0.0224175824175824</v>
      </c>
      <c r="FD30" s="17">
        <v>51</v>
      </c>
      <c r="FE30" s="18">
        <v>11277</v>
      </c>
      <c r="FF30" s="17">
        <v>229</v>
      </c>
      <c r="FG30" s="17">
        <v>2176</v>
      </c>
      <c r="FH30" s="18">
        <v>2153</v>
      </c>
      <c r="FI30" s="26">
        <v>0.0246168137482582</v>
      </c>
      <c r="FJ30" s="18">
        <v>53</v>
      </c>
      <c r="FK30" s="18">
        <v>11497</v>
      </c>
      <c r="FL30" s="17">
        <v>229</v>
      </c>
      <c r="FM30" s="17">
        <v>1984</v>
      </c>
      <c r="FN30" s="18">
        <v>2219</v>
      </c>
      <c r="FO30" s="26">
        <v>0.0274898602974313</v>
      </c>
      <c r="FP30" s="18">
        <v>61</v>
      </c>
      <c r="FQ30" s="18">
        <v>13245</v>
      </c>
      <c r="FR30" s="17">
        <v>229</v>
      </c>
      <c r="FS30" s="17">
        <v>2356</v>
      </c>
      <c r="FT30" s="18">
        <v>2590</v>
      </c>
      <c r="FU30" s="26">
        <v>0.0308880308880309</v>
      </c>
      <c r="FV30" s="18">
        <v>80</v>
      </c>
      <c r="FW30" s="18">
        <v>17292</v>
      </c>
      <c r="FX30" s="17">
        <v>229</v>
      </c>
      <c r="FY30" s="18">
        <v>2598</v>
      </c>
      <c r="FZ30" s="18">
        <v>2667</v>
      </c>
      <c r="GA30" s="26">
        <v>0.0288713910761155</v>
      </c>
      <c r="GB30" s="18">
        <v>77</v>
      </c>
      <c r="GC30" s="18">
        <v>16742</v>
      </c>
      <c r="GD30" s="17">
        <v>229</v>
      </c>
      <c r="GE30" s="18">
        <v>2650</v>
      </c>
      <c r="GF30" s="18"/>
      <c r="GG30" s="26"/>
      <c r="GH30" s="17"/>
      <c r="GI30" s="18"/>
      <c r="GJ30" s="17"/>
      <c r="GK30" s="18"/>
      <c r="GL30" s="18"/>
      <c r="GM30" s="26"/>
      <c r="GN30" s="17"/>
      <c r="GO30" s="18"/>
      <c r="GP30" s="17"/>
      <c r="GQ30" s="17"/>
      <c r="GR30" s="17"/>
      <c r="GS30" s="17">
        <v>7232</v>
      </c>
      <c r="GT30" s="17">
        <v>1546781.5825</v>
      </c>
      <c r="GU30" s="17"/>
      <c r="GV30" s="17"/>
      <c r="GW30" s="17"/>
      <c r="GX30" s="17"/>
      <c r="GY30" s="17"/>
      <c r="GZ30" s="17"/>
      <c r="HA30" s="18"/>
      <c r="HB30" s="41"/>
      <c r="HC30" s="41"/>
      <c r="HD30" s="41"/>
      <c r="HE30" s="41"/>
      <c r="HF30" s="41"/>
      <c r="HG30" s="41"/>
      <c r="HH30" s="41"/>
      <c r="HI30" s="18"/>
      <c r="HJ30" s="41"/>
      <c r="HK30" s="41"/>
      <c r="HL30" s="41"/>
      <c r="HM30" s="18"/>
      <c r="HN30" s="18"/>
      <c r="HO30" s="18">
        <f t="shared" si="4"/>
        <v>1548</v>
      </c>
      <c r="HP30" s="18">
        <f t="shared" si="1"/>
        <v>326179.9</v>
      </c>
      <c r="HQ30" s="18">
        <f t="shared" si="2"/>
        <v>8780</v>
      </c>
      <c r="HR30" s="42">
        <f t="shared" si="3"/>
        <v>1872961.4825</v>
      </c>
      <c r="HS30" s="43"/>
      <c r="HT30" s="43"/>
    </row>
    <row r="31" ht="16.5" spans="1:228">
      <c r="A31" s="16" t="s">
        <v>133</v>
      </c>
      <c r="B31" s="17" t="s">
        <v>38</v>
      </c>
      <c r="C31" s="18">
        <v>6939962748214</v>
      </c>
      <c r="D31" s="18">
        <v>564948895609</v>
      </c>
      <c r="E31" s="18">
        <v>21061110001246</v>
      </c>
      <c r="F31" s="17" t="s">
        <v>184</v>
      </c>
      <c r="G31" s="19" t="s">
        <v>185</v>
      </c>
      <c r="H31" s="17" t="s">
        <v>129</v>
      </c>
      <c r="I31" s="26">
        <f>VLOOKUP(C31,供应链!E:J,6,0)</f>
        <v>0.8</v>
      </c>
      <c r="J31" s="17">
        <f>VLOOKUP(C31,供应链!E:H,4,0)</f>
        <v>156</v>
      </c>
      <c r="K31" s="17">
        <f>VLOOKUP(C31,供应链!E:K,7,0)</f>
        <v>0</v>
      </c>
      <c r="L31" s="18">
        <f>VLOOKUP(C31,供应链!E:I,5,0)</f>
        <v>12.9383886255924</v>
      </c>
      <c r="M31" s="27">
        <f t="shared" si="0"/>
        <v>0.00171897177101404</v>
      </c>
      <c r="N31" s="17">
        <v>403</v>
      </c>
      <c r="O31" s="26">
        <v>0.00496277915632754</v>
      </c>
      <c r="P31" s="18">
        <v>3</v>
      </c>
      <c r="Q31" s="18">
        <v>857</v>
      </c>
      <c r="R31" s="17">
        <v>299</v>
      </c>
      <c r="S31" s="17">
        <v>266</v>
      </c>
      <c r="T31" s="17">
        <v>419</v>
      </c>
      <c r="U31" s="26">
        <v>0.00954653937947494</v>
      </c>
      <c r="V31" s="18">
        <v>5</v>
      </c>
      <c r="W31" s="18">
        <v>1435</v>
      </c>
      <c r="X31" s="17">
        <v>299</v>
      </c>
      <c r="Y31" s="17">
        <v>256</v>
      </c>
      <c r="Z31" s="17">
        <v>403</v>
      </c>
      <c r="AA31" s="26">
        <v>0.00992555831265509</v>
      </c>
      <c r="AB31" s="18">
        <v>4</v>
      </c>
      <c r="AC31" s="18">
        <v>1156</v>
      </c>
      <c r="AD31" s="17">
        <v>299</v>
      </c>
      <c r="AE31" s="17">
        <v>250</v>
      </c>
      <c r="AF31" s="17">
        <v>386</v>
      </c>
      <c r="AG31" s="26">
        <v>0.00518134715025907</v>
      </c>
      <c r="AH31" s="18">
        <v>2</v>
      </c>
      <c r="AI31" s="18">
        <v>588</v>
      </c>
      <c r="AJ31" s="17">
        <v>299</v>
      </c>
      <c r="AK31" s="17">
        <v>246</v>
      </c>
      <c r="AL31" s="17">
        <v>326</v>
      </c>
      <c r="AM31" s="26">
        <v>0.00306748466257669</v>
      </c>
      <c r="AN31" s="18">
        <v>1</v>
      </c>
      <c r="AO31" s="18">
        <v>299</v>
      </c>
      <c r="AP31" s="17">
        <v>299</v>
      </c>
      <c r="AQ31" s="17">
        <v>246</v>
      </c>
      <c r="AR31" s="17">
        <v>295</v>
      </c>
      <c r="AS31" s="26">
        <v>0.00338983050847458</v>
      </c>
      <c r="AT31" s="18">
        <v>1</v>
      </c>
      <c r="AU31" s="18">
        <v>299</v>
      </c>
      <c r="AV31" s="17">
        <v>299</v>
      </c>
      <c r="AW31" s="17">
        <v>246</v>
      </c>
      <c r="AX31" s="17">
        <v>275</v>
      </c>
      <c r="AY31" s="26">
        <v>0</v>
      </c>
      <c r="AZ31" s="17">
        <v>0</v>
      </c>
      <c r="BA31" s="18">
        <v>0</v>
      </c>
      <c r="BB31" s="17">
        <v>299</v>
      </c>
      <c r="BC31" s="17">
        <v>246</v>
      </c>
      <c r="BD31" s="17">
        <v>272</v>
      </c>
      <c r="BE31" s="32">
        <v>0</v>
      </c>
      <c r="BF31" s="17">
        <v>0</v>
      </c>
      <c r="BG31" s="18">
        <v>0</v>
      </c>
      <c r="BH31" s="17">
        <v>299</v>
      </c>
      <c r="BI31" s="17">
        <v>246</v>
      </c>
      <c r="BJ31" s="17">
        <v>325</v>
      </c>
      <c r="BK31" s="32">
        <v>0</v>
      </c>
      <c r="BL31" s="18">
        <v>0</v>
      </c>
      <c r="BM31" s="18">
        <v>0</v>
      </c>
      <c r="BN31" s="17">
        <v>299</v>
      </c>
      <c r="BO31" s="17">
        <v>248</v>
      </c>
      <c r="BP31" s="17">
        <v>346</v>
      </c>
      <c r="BQ31" s="32">
        <v>0.00578034682080925</v>
      </c>
      <c r="BR31" s="18">
        <v>2</v>
      </c>
      <c r="BS31" s="18">
        <v>594.1</v>
      </c>
      <c r="BT31" s="17">
        <v>299</v>
      </c>
      <c r="BU31" s="18">
        <v>244</v>
      </c>
      <c r="BV31" s="17">
        <v>316</v>
      </c>
      <c r="BW31" s="32">
        <v>0.00949367088607595</v>
      </c>
      <c r="BX31" s="18">
        <v>3</v>
      </c>
      <c r="BY31" s="18">
        <v>867</v>
      </c>
      <c r="BZ31" s="17">
        <v>299</v>
      </c>
      <c r="CA31" s="18">
        <v>240</v>
      </c>
      <c r="CB31" s="18">
        <v>326</v>
      </c>
      <c r="CC31" s="32">
        <v>0.00306748466257669</v>
      </c>
      <c r="CD31" s="18">
        <v>2</v>
      </c>
      <c r="CE31" s="18">
        <v>568</v>
      </c>
      <c r="CF31" s="17">
        <v>299</v>
      </c>
      <c r="CG31" s="18">
        <v>236</v>
      </c>
      <c r="CH31" s="33">
        <v>330</v>
      </c>
      <c r="CI31" s="32">
        <v>0.00606060606060606</v>
      </c>
      <c r="CJ31" s="18">
        <v>1</v>
      </c>
      <c r="CK31" s="18">
        <v>289</v>
      </c>
      <c r="CL31" s="17">
        <v>289</v>
      </c>
      <c r="CM31" s="18">
        <v>236</v>
      </c>
      <c r="CN31" s="33">
        <v>371</v>
      </c>
      <c r="CO31" s="32">
        <v>0.00808625336927224</v>
      </c>
      <c r="CP31" s="17">
        <v>2</v>
      </c>
      <c r="CQ31" s="18">
        <v>573</v>
      </c>
      <c r="CR31" s="17">
        <v>289</v>
      </c>
      <c r="CS31" s="17">
        <v>232</v>
      </c>
      <c r="CT31" s="33">
        <v>407</v>
      </c>
      <c r="CU31" s="32">
        <v>0.00245700245700246</v>
      </c>
      <c r="CV31" s="17">
        <v>0</v>
      </c>
      <c r="CW31" s="18">
        <v>0</v>
      </c>
      <c r="CX31" s="17">
        <v>289</v>
      </c>
      <c r="CY31" s="17">
        <v>340</v>
      </c>
      <c r="CZ31" s="33">
        <v>373</v>
      </c>
      <c r="DA31" s="32">
        <v>0.00268096514745308</v>
      </c>
      <c r="DB31" s="18">
        <v>1</v>
      </c>
      <c r="DC31" s="18">
        <v>289</v>
      </c>
      <c r="DD31" s="17">
        <v>289</v>
      </c>
      <c r="DE31" s="18">
        <v>339</v>
      </c>
      <c r="DF31" s="18">
        <v>384</v>
      </c>
      <c r="DG31" s="26">
        <v>0.00520833333333333</v>
      </c>
      <c r="DH31" s="18">
        <v>2</v>
      </c>
      <c r="DI31" s="18">
        <v>558</v>
      </c>
      <c r="DJ31" s="17">
        <v>289</v>
      </c>
      <c r="DK31" s="18">
        <v>228</v>
      </c>
      <c r="DL31" s="18">
        <v>372</v>
      </c>
      <c r="DM31" s="26">
        <v>0.00806451612903226</v>
      </c>
      <c r="DN31" s="18">
        <v>4</v>
      </c>
      <c r="DO31" s="18">
        <v>1141</v>
      </c>
      <c r="DP31" s="17">
        <v>289</v>
      </c>
      <c r="DQ31" s="18">
        <v>238</v>
      </c>
      <c r="DR31" s="18">
        <v>305</v>
      </c>
      <c r="DS31" s="26">
        <v>0.00327868852459016</v>
      </c>
      <c r="DT31" s="18">
        <v>1</v>
      </c>
      <c r="DU31" s="18">
        <v>289</v>
      </c>
      <c r="DV31" s="17">
        <v>289</v>
      </c>
      <c r="DW31" s="18">
        <v>290</v>
      </c>
      <c r="DX31" s="18">
        <v>387</v>
      </c>
      <c r="DY31" s="26">
        <v>0.0180878552971576</v>
      </c>
      <c r="DZ31" s="18">
        <v>8</v>
      </c>
      <c r="EA31" s="18">
        <v>2287</v>
      </c>
      <c r="EB31" s="17">
        <v>289</v>
      </c>
      <c r="EC31" s="18">
        <v>302</v>
      </c>
      <c r="ED31" s="18">
        <v>457</v>
      </c>
      <c r="EE31" s="26">
        <v>0.0131291028446389</v>
      </c>
      <c r="EF31" s="17">
        <v>5</v>
      </c>
      <c r="EG31" s="18">
        <v>1418.83</v>
      </c>
      <c r="EH31" s="17">
        <v>289</v>
      </c>
      <c r="EI31" s="17">
        <v>24</v>
      </c>
      <c r="EJ31" s="18">
        <v>489</v>
      </c>
      <c r="EK31" s="26">
        <v>0.016359918200409</v>
      </c>
      <c r="EL31" s="17">
        <v>7</v>
      </c>
      <c r="EM31" s="18">
        <v>1999.11</v>
      </c>
      <c r="EN31" s="17">
        <v>289</v>
      </c>
      <c r="EO31" s="17">
        <v>350</v>
      </c>
      <c r="EP31" s="18">
        <v>485</v>
      </c>
      <c r="EQ31" s="26">
        <v>0.0247422680412371</v>
      </c>
      <c r="ER31" s="17">
        <v>12</v>
      </c>
      <c r="ES31" s="18">
        <v>3515.92</v>
      </c>
      <c r="ET31" s="17">
        <v>289</v>
      </c>
      <c r="EU31" s="17">
        <v>340</v>
      </c>
      <c r="EV31" s="18">
        <v>558</v>
      </c>
      <c r="EW31" s="26">
        <v>0.0125448028673835</v>
      </c>
      <c r="EX31" s="17">
        <v>7</v>
      </c>
      <c r="EY31" s="18">
        <v>2053</v>
      </c>
      <c r="EZ31" s="17">
        <v>289</v>
      </c>
      <c r="FA31" s="17">
        <v>330</v>
      </c>
      <c r="FB31" s="18">
        <v>613</v>
      </c>
      <c r="FC31" s="26">
        <v>0.0032626427406199</v>
      </c>
      <c r="FD31" s="17">
        <v>2</v>
      </c>
      <c r="FE31" s="18">
        <v>598</v>
      </c>
      <c r="FF31" s="17">
        <v>289</v>
      </c>
      <c r="FG31" s="17">
        <v>334</v>
      </c>
      <c r="FH31" s="18">
        <v>579</v>
      </c>
      <c r="FI31" s="26">
        <v>0.0120898100172712</v>
      </c>
      <c r="FJ31" s="18">
        <v>7</v>
      </c>
      <c r="FK31" s="18">
        <v>2081</v>
      </c>
      <c r="FL31" s="17">
        <v>289</v>
      </c>
      <c r="FM31" s="17">
        <v>322</v>
      </c>
      <c r="FN31" s="18">
        <v>647</v>
      </c>
      <c r="FO31" s="26">
        <v>0.00772797527047913</v>
      </c>
      <c r="FP31" s="18">
        <v>5</v>
      </c>
      <c r="FQ31" s="18">
        <v>1475</v>
      </c>
      <c r="FR31" s="17">
        <v>289</v>
      </c>
      <c r="FS31" s="17">
        <v>318</v>
      </c>
      <c r="FT31" s="18">
        <v>759</v>
      </c>
      <c r="FU31" s="26">
        <v>0.00922266139657444</v>
      </c>
      <c r="FV31" s="18">
        <v>7</v>
      </c>
      <c r="FW31" s="18">
        <v>2081</v>
      </c>
      <c r="FX31" s="17">
        <v>289</v>
      </c>
      <c r="FY31" s="18">
        <v>518</v>
      </c>
      <c r="FZ31" s="18">
        <v>778</v>
      </c>
      <c r="GA31" s="26">
        <v>0.019280205655527</v>
      </c>
      <c r="GB31" s="18">
        <v>15</v>
      </c>
      <c r="GC31" s="18">
        <v>4405</v>
      </c>
      <c r="GD31" s="17">
        <v>289</v>
      </c>
      <c r="GE31" s="18">
        <v>444</v>
      </c>
      <c r="GF31" s="18"/>
      <c r="GG31" s="26"/>
      <c r="GH31" s="17"/>
      <c r="GI31" s="18"/>
      <c r="GJ31" s="17"/>
      <c r="GK31" s="18"/>
      <c r="GL31" s="18"/>
      <c r="GM31" s="26"/>
      <c r="GN31" s="17"/>
      <c r="GO31" s="18"/>
      <c r="GP31" s="17"/>
      <c r="GQ31" s="17"/>
      <c r="GR31" s="17"/>
      <c r="GS31" s="17">
        <v>582</v>
      </c>
      <c r="GT31" s="17">
        <v>161380.53</v>
      </c>
      <c r="GU31" s="17"/>
      <c r="GV31" s="17"/>
      <c r="GW31" s="17"/>
      <c r="GX31" s="17"/>
      <c r="GY31" s="17"/>
      <c r="GZ31" s="17"/>
      <c r="HA31" s="18"/>
      <c r="HB31" s="41"/>
      <c r="HC31" s="41"/>
      <c r="HD31" s="41"/>
      <c r="HE31" s="41"/>
      <c r="HF31" s="41"/>
      <c r="HG31" s="41"/>
      <c r="HH31" s="41"/>
      <c r="HI31" s="18"/>
      <c r="HJ31" s="41"/>
      <c r="HK31" s="41"/>
      <c r="HL31" s="41"/>
      <c r="HM31" s="18"/>
      <c r="HN31" s="18"/>
      <c r="HO31" s="18">
        <f t="shared" si="4"/>
        <v>109</v>
      </c>
      <c r="HP31" s="18">
        <f t="shared" si="1"/>
        <v>31715.96</v>
      </c>
      <c r="HQ31" s="18">
        <f t="shared" si="2"/>
        <v>691</v>
      </c>
      <c r="HR31" s="42">
        <f t="shared" si="3"/>
        <v>193096.49</v>
      </c>
      <c r="HS31" s="43"/>
      <c r="HT31" s="43"/>
    </row>
    <row r="32" ht="16.5" spans="1:228">
      <c r="A32" s="16" t="s">
        <v>126</v>
      </c>
      <c r="B32" s="17" t="s">
        <v>38</v>
      </c>
      <c r="C32" s="18">
        <v>6939962757315</v>
      </c>
      <c r="D32" s="18">
        <v>569134010496</v>
      </c>
      <c r="E32" s="18">
        <v>21061110001764</v>
      </c>
      <c r="F32" s="17" t="s">
        <v>186</v>
      </c>
      <c r="G32" s="19" t="s">
        <v>187</v>
      </c>
      <c r="H32" s="17" t="s">
        <v>129</v>
      </c>
      <c r="I32" s="26">
        <f>VLOOKUP(C32,供应链!E:J,6,0)</f>
        <v>0.84</v>
      </c>
      <c r="J32" s="17">
        <f>VLOOKUP(C32,供应链!E:H,4,0)</f>
        <v>952</v>
      </c>
      <c r="K32" s="17">
        <f>VLOOKUP(C32,供应链!E:K,7,0)</f>
        <v>7</v>
      </c>
      <c r="L32" s="18">
        <f>VLOOKUP(C32,供应链!E:I,5,0)</f>
        <v>16.2423021302179</v>
      </c>
      <c r="M32" s="27">
        <f t="shared" si="0"/>
        <v>0.010708090206592</v>
      </c>
      <c r="N32" s="17">
        <v>1630</v>
      </c>
      <c r="O32" s="26">
        <v>0.00736196319018405</v>
      </c>
      <c r="P32" s="18">
        <v>10</v>
      </c>
      <c r="Q32" s="18">
        <v>2746.44</v>
      </c>
      <c r="R32" s="17">
        <v>299</v>
      </c>
      <c r="S32" s="17">
        <v>622</v>
      </c>
      <c r="T32" s="17">
        <v>1864</v>
      </c>
      <c r="U32" s="26">
        <v>0.0118025751072961</v>
      </c>
      <c r="V32" s="18">
        <v>18</v>
      </c>
      <c r="W32" s="18">
        <v>4988.37</v>
      </c>
      <c r="X32" s="17">
        <v>299</v>
      </c>
      <c r="Y32" s="17">
        <v>607</v>
      </c>
      <c r="Z32" s="17">
        <v>1431</v>
      </c>
      <c r="AA32" s="26">
        <v>0.0202655485674354</v>
      </c>
      <c r="AB32" s="18">
        <v>25</v>
      </c>
      <c r="AC32" s="18">
        <v>6951.59</v>
      </c>
      <c r="AD32" s="17">
        <v>299</v>
      </c>
      <c r="AE32" s="17">
        <v>383</v>
      </c>
      <c r="AF32" s="17">
        <v>1261</v>
      </c>
      <c r="AG32" s="26">
        <v>0.014274385408406</v>
      </c>
      <c r="AH32" s="18">
        <v>18</v>
      </c>
      <c r="AI32" s="18">
        <v>5012</v>
      </c>
      <c r="AJ32" s="17">
        <v>299</v>
      </c>
      <c r="AK32" s="17">
        <v>443</v>
      </c>
      <c r="AL32" s="17">
        <v>1274</v>
      </c>
      <c r="AM32" s="26">
        <v>0.0117739403453689</v>
      </c>
      <c r="AN32" s="18">
        <v>14</v>
      </c>
      <c r="AO32" s="18">
        <v>3896</v>
      </c>
      <c r="AP32" s="17">
        <v>299</v>
      </c>
      <c r="AQ32" s="17">
        <v>435</v>
      </c>
      <c r="AR32" s="17">
        <v>1442</v>
      </c>
      <c r="AS32" s="26">
        <v>0.00970873786407767</v>
      </c>
      <c r="AT32" s="18">
        <v>11</v>
      </c>
      <c r="AU32" s="18">
        <v>3159</v>
      </c>
      <c r="AV32" s="17">
        <v>299</v>
      </c>
      <c r="AW32" s="17">
        <v>434</v>
      </c>
      <c r="AX32" s="17">
        <v>1293</v>
      </c>
      <c r="AY32" s="26">
        <v>0.00850734725444702</v>
      </c>
      <c r="AZ32" s="17">
        <v>10</v>
      </c>
      <c r="BA32" s="18">
        <v>2770</v>
      </c>
      <c r="BB32" s="17">
        <v>299</v>
      </c>
      <c r="BC32" s="17">
        <v>485</v>
      </c>
      <c r="BD32" s="17">
        <v>1219</v>
      </c>
      <c r="BE32" s="32">
        <v>0.0131255127153404</v>
      </c>
      <c r="BF32" s="17">
        <v>13</v>
      </c>
      <c r="BG32" s="18">
        <v>3596.73</v>
      </c>
      <c r="BH32" s="17">
        <v>299</v>
      </c>
      <c r="BI32" s="17">
        <v>474</v>
      </c>
      <c r="BJ32" s="17">
        <v>1285</v>
      </c>
      <c r="BK32" s="32">
        <v>0.0132295719844358</v>
      </c>
      <c r="BL32" s="18">
        <v>15</v>
      </c>
      <c r="BM32" s="18">
        <v>4171.8</v>
      </c>
      <c r="BN32" s="17">
        <v>299</v>
      </c>
      <c r="BO32" s="17">
        <v>466</v>
      </c>
      <c r="BP32" s="17">
        <v>1326</v>
      </c>
      <c r="BQ32" s="32">
        <v>0.00678733031674208</v>
      </c>
      <c r="BR32" s="18">
        <v>8</v>
      </c>
      <c r="BS32" s="18">
        <v>2332</v>
      </c>
      <c r="BT32" s="17">
        <v>299</v>
      </c>
      <c r="BU32" s="18">
        <v>697</v>
      </c>
      <c r="BV32" s="17">
        <v>1330</v>
      </c>
      <c r="BW32" s="32">
        <v>0.012781954887218</v>
      </c>
      <c r="BX32" s="18">
        <v>16</v>
      </c>
      <c r="BY32" s="18">
        <v>4575.47</v>
      </c>
      <c r="BZ32" s="17">
        <v>299</v>
      </c>
      <c r="CA32" s="18">
        <v>338</v>
      </c>
      <c r="CB32" s="18">
        <v>1279</v>
      </c>
      <c r="CC32" s="32">
        <v>0.00938232994526974</v>
      </c>
      <c r="CD32" s="18">
        <v>10</v>
      </c>
      <c r="CE32" s="18">
        <v>2860</v>
      </c>
      <c r="CF32" s="17">
        <v>299</v>
      </c>
      <c r="CG32" s="18">
        <v>342</v>
      </c>
      <c r="CH32" s="33">
        <v>1302</v>
      </c>
      <c r="CI32" s="32">
        <v>0.0115207373271889</v>
      </c>
      <c r="CJ32" s="18">
        <v>13</v>
      </c>
      <c r="CK32" s="18">
        <v>3717.9</v>
      </c>
      <c r="CL32" s="17">
        <v>299</v>
      </c>
      <c r="CM32" s="18">
        <v>385</v>
      </c>
      <c r="CN32" s="33">
        <v>1469</v>
      </c>
      <c r="CO32" s="32">
        <v>0.0149761742682097</v>
      </c>
      <c r="CP32" s="17">
        <v>17</v>
      </c>
      <c r="CQ32" s="18">
        <v>4922.43</v>
      </c>
      <c r="CR32" s="17">
        <v>299</v>
      </c>
      <c r="CS32" s="17">
        <v>370</v>
      </c>
      <c r="CT32" s="33">
        <v>1663</v>
      </c>
      <c r="CU32" s="32">
        <v>0.00781719783523752</v>
      </c>
      <c r="CV32" s="17">
        <v>9</v>
      </c>
      <c r="CW32" s="18">
        <v>2588.05</v>
      </c>
      <c r="CX32" s="17">
        <v>299</v>
      </c>
      <c r="CY32" s="17">
        <v>861</v>
      </c>
      <c r="CZ32" s="33">
        <v>1820</v>
      </c>
      <c r="DA32" s="32">
        <v>0.00824175824175824</v>
      </c>
      <c r="DB32" s="18">
        <v>15</v>
      </c>
      <c r="DC32" s="18">
        <v>4290.39</v>
      </c>
      <c r="DD32" s="17">
        <v>299</v>
      </c>
      <c r="DE32" s="18">
        <v>1998</v>
      </c>
      <c r="DF32" s="18">
        <v>1690</v>
      </c>
      <c r="DG32" s="26">
        <v>0.0100591715976331</v>
      </c>
      <c r="DH32" s="18">
        <v>12</v>
      </c>
      <c r="DI32" s="18">
        <v>3417.02</v>
      </c>
      <c r="DJ32" s="17">
        <v>299</v>
      </c>
      <c r="DK32" s="18">
        <v>659</v>
      </c>
      <c r="DL32" s="18">
        <v>1268</v>
      </c>
      <c r="DM32" s="26">
        <v>0.0141955835962145</v>
      </c>
      <c r="DN32" s="18">
        <v>17</v>
      </c>
      <c r="DO32" s="18">
        <v>4878</v>
      </c>
      <c r="DP32" s="17">
        <v>299</v>
      </c>
      <c r="DQ32" s="18">
        <v>734</v>
      </c>
      <c r="DR32" s="18">
        <v>1169</v>
      </c>
      <c r="DS32" s="26">
        <v>0.0111206159110351</v>
      </c>
      <c r="DT32" s="18">
        <v>13</v>
      </c>
      <c r="DU32" s="18">
        <v>3742.59</v>
      </c>
      <c r="DV32" s="17">
        <v>299</v>
      </c>
      <c r="DW32" s="18">
        <v>887</v>
      </c>
      <c r="DX32" s="18">
        <v>1873</v>
      </c>
      <c r="DY32" s="26">
        <v>0.0117458622530699</v>
      </c>
      <c r="DZ32" s="18">
        <v>20</v>
      </c>
      <c r="EA32" s="18">
        <v>5761.78</v>
      </c>
      <c r="EB32" s="17">
        <v>299</v>
      </c>
      <c r="EC32" s="18">
        <v>1674</v>
      </c>
      <c r="ED32" s="18">
        <v>1548</v>
      </c>
      <c r="EE32" s="26">
        <v>0.0174418604651163</v>
      </c>
      <c r="EF32" s="17">
        <v>17</v>
      </c>
      <c r="EG32" s="18">
        <v>4929.88</v>
      </c>
      <c r="EH32" s="17">
        <v>299</v>
      </c>
      <c r="EI32" s="17">
        <v>372</v>
      </c>
      <c r="EJ32" s="18">
        <v>1735</v>
      </c>
      <c r="EK32" s="26">
        <v>0.0230547550432277</v>
      </c>
      <c r="EL32" s="17">
        <v>26</v>
      </c>
      <c r="EM32" s="18">
        <v>7530.75</v>
      </c>
      <c r="EN32" s="17">
        <v>299</v>
      </c>
      <c r="EO32" s="17">
        <v>1208</v>
      </c>
      <c r="EP32" s="18">
        <v>1884</v>
      </c>
      <c r="EQ32" s="26">
        <v>0.017515923566879</v>
      </c>
      <c r="ER32" s="17">
        <v>32</v>
      </c>
      <c r="ES32" s="18">
        <v>9558</v>
      </c>
      <c r="ET32" s="17">
        <v>299</v>
      </c>
      <c r="EU32" s="17">
        <v>1492</v>
      </c>
      <c r="EV32" s="18">
        <v>2246</v>
      </c>
      <c r="EW32" s="26">
        <v>0.0169189670525378</v>
      </c>
      <c r="EX32" s="17">
        <v>35</v>
      </c>
      <c r="EY32" s="18">
        <v>10341.58</v>
      </c>
      <c r="EZ32" s="17">
        <v>299</v>
      </c>
      <c r="FA32" s="17">
        <v>1684</v>
      </c>
      <c r="FB32" s="18">
        <v>2492</v>
      </c>
      <c r="FC32" s="26">
        <v>0.021669341894061</v>
      </c>
      <c r="FD32" s="17">
        <v>54</v>
      </c>
      <c r="FE32" s="18">
        <v>15541</v>
      </c>
      <c r="FF32" s="17">
        <v>299</v>
      </c>
      <c r="FG32" s="17">
        <v>1711</v>
      </c>
      <c r="FH32" s="18">
        <v>2576</v>
      </c>
      <c r="FI32" s="26">
        <v>0.0190217391304348</v>
      </c>
      <c r="FJ32" s="18">
        <v>49</v>
      </c>
      <c r="FK32" s="18">
        <v>14106</v>
      </c>
      <c r="FL32" s="17">
        <v>299</v>
      </c>
      <c r="FM32" s="17">
        <v>1906</v>
      </c>
      <c r="FN32" s="18">
        <v>2917</v>
      </c>
      <c r="FO32" s="26">
        <v>0.0164552622557422</v>
      </c>
      <c r="FP32" s="18">
        <v>48</v>
      </c>
      <c r="FQ32" s="18">
        <v>13776</v>
      </c>
      <c r="FR32" s="17">
        <v>299</v>
      </c>
      <c r="FS32" s="17">
        <v>3519</v>
      </c>
      <c r="FT32" s="18">
        <v>3142</v>
      </c>
      <c r="FU32" s="26">
        <v>0.0203691915977085</v>
      </c>
      <c r="FV32" s="18">
        <v>64</v>
      </c>
      <c r="FW32" s="18">
        <v>18376</v>
      </c>
      <c r="FX32" s="17">
        <v>299</v>
      </c>
      <c r="FY32" s="18">
        <v>3544</v>
      </c>
      <c r="FZ32" s="18">
        <v>3470</v>
      </c>
      <c r="GA32" s="26">
        <v>0.0201729106628242</v>
      </c>
      <c r="GB32" s="18">
        <v>70</v>
      </c>
      <c r="GC32" s="18">
        <v>20097</v>
      </c>
      <c r="GD32" s="17">
        <v>299</v>
      </c>
      <c r="GE32" s="18">
        <v>3662</v>
      </c>
      <c r="GF32" s="18"/>
      <c r="GG32" s="26"/>
      <c r="GH32" s="17"/>
      <c r="GI32" s="18"/>
      <c r="GJ32" s="17"/>
      <c r="GK32" s="18"/>
      <c r="GL32" s="18"/>
      <c r="GM32" s="26"/>
      <c r="GN32" s="17"/>
      <c r="GO32" s="18"/>
      <c r="GP32" s="17"/>
      <c r="GQ32" s="17"/>
      <c r="GR32" s="17"/>
      <c r="GS32" s="17">
        <v>4467</v>
      </c>
      <c r="GT32" s="17">
        <v>1315684.96916667</v>
      </c>
      <c r="GU32" s="17"/>
      <c r="GV32" s="17"/>
      <c r="GW32" s="17"/>
      <c r="GX32" s="17"/>
      <c r="GY32" s="17"/>
      <c r="GZ32" s="17"/>
      <c r="HA32" s="18"/>
      <c r="HB32" s="41"/>
      <c r="HC32" s="41"/>
      <c r="HD32" s="41"/>
      <c r="HE32" s="41"/>
      <c r="HF32" s="41"/>
      <c r="HG32" s="41"/>
      <c r="HH32" s="41"/>
      <c r="HI32" s="18"/>
      <c r="HJ32" s="41"/>
      <c r="HK32" s="41"/>
      <c r="HL32" s="41"/>
      <c r="HM32" s="18"/>
      <c r="HN32" s="18"/>
      <c r="HO32" s="18">
        <f t="shared" si="4"/>
        <v>679</v>
      </c>
      <c r="HP32" s="18">
        <f t="shared" si="1"/>
        <v>194633.77</v>
      </c>
      <c r="HQ32" s="18">
        <f t="shared" si="2"/>
        <v>5146</v>
      </c>
      <c r="HR32" s="42">
        <f t="shared" si="3"/>
        <v>1510318.73916667</v>
      </c>
      <c r="HS32" s="43"/>
      <c r="HT32" s="43"/>
    </row>
    <row r="33" ht="16.5" spans="1:228">
      <c r="A33" s="16"/>
      <c r="B33" s="20" t="s">
        <v>38</v>
      </c>
      <c r="C33" s="18">
        <v>6939962759173</v>
      </c>
      <c r="D33" s="18">
        <v>586207670720</v>
      </c>
      <c r="E33" s="18">
        <v>21061110001946</v>
      </c>
      <c r="F33" s="17" t="s">
        <v>188</v>
      </c>
      <c r="G33" s="19" t="s">
        <v>189</v>
      </c>
      <c r="H33" s="17" t="s">
        <v>129</v>
      </c>
      <c r="I33" s="26">
        <f>VLOOKUP(C33,供应链!E:J,6,0)</f>
        <v>1.04166666666667</v>
      </c>
      <c r="J33" s="17">
        <f>VLOOKUP(C33,供应链!E:H,4,0)</f>
        <v>563</v>
      </c>
      <c r="K33" s="17">
        <f>VLOOKUP(C33,供应链!E:K,7,0)</f>
        <v>6</v>
      </c>
      <c r="L33" s="18">
        <f>VLOOKUP(C33,供应链!E:I,5,0)</f>
        <v>14.5112763563426</v>
      </c>
      <c r="M33" s="27">
        <f t="shared" si="0"/>
        <v>0.00293329127897808</v>
      </c>
      <c r="N33" s="17">
        <v>453</v>
      </c>
      <c r="O33" s="26">
        <v>0.00883002207505519</v>
      </c>
      <c r="P33" s="18">
        <v>4</v>
      </c>
      <c r="Q33" s="18">
        <v>796</v>
      </c>
      <c r="R33" s="17">
        <v>239</v>
      </c>
      <c r="S33" s="17">
        <v>216</v>
      </c>
      <c r="T33" s="17">
        <v>535</v>
      </c>
      <c r="U33" s="26">
        <v>0.0186915887850467</v>
      </c>
      <c r="V33" s="18">
        <v>9</v>
      </c>
      <c r="W33" s="18">
        <v>1775</v>
      </c>
      <c r="X33" s="17">
        <v>239</v>
      </c>
      <c r="Y33" s="17">
        <v>208</v>
      </c>
      <c r="Z33" s="17">
        <v>541</v>
      </c>
      <c r="AA33" s="26">
        <v>0.00924214417744917</v>
      </c>
      <c r="AB33" s="18">
        <v>5</v>
      </c>
      <c r="AC33" s="18">
        <v>989</v>
      </c>
      <c r="AD33" s="17">
        <v>239</v>
      </c>
      <c r="AE33" s="17">
        <v>203</v>
      </c>
      <c r="AF33" s="17">
        <v>456</v>
      </c>
      <c r="AG33" s="26">
        <v>0.0153508771929825</v>
      </c>
      <c r="AH33" s="18">
        <v>7</v>
      </c>
      <c r="AI33" s="18">
        <v>1372</v>
      </c>
      <c r="AJ33" s="17">
        <v>239</v>
      </c>
      <c r="AK33" s="17">
        <v>194</v>
      </c>
      <c r="AL33" s="17">
        <v>479</v>
      </c>
      <c r="AM33" s="26">
        <v>0.0104384133611691</v>
      </c>
      <c r="AN33" s="18">
        <v>5</v>
      </c>
      <c r="AO33" s="18">
        <v>965</v>
      </c>
      <c r="AP33" s="17">
        <v>239</v>
      </c>
      <c r="AQ33" s="17">
        <v>189</v>
      </c>
      <c r="AR33" s="17">
        <v>464</v>
      </c>
      <c r="AS33" s="26">
        <v>0.0107758620689655</v>
      </c>
      <c r="AT33" s="18">
        <v>5</v>
      </c>
      <c r="AU33" s="18">
        <v>990</v>
      </c>
      <c r="AV33" s="17">
        <v>239</v>
      </c>
      <c r="AW33" s="17">
        <v>184</v>
      </c>
      <c r="AX33" s="17">
        <v>385</v>
      </c>
      <c r="AY33" s="26">
        <v>0.0207792207792208</v>
      </c>
      <c r="AZ33" s="17">
        <v>8</v>
      </c>
      <c r="BA33" s="18">
        <v>1582</v>
      </c>
      <c r="BB33" s="17">
        <v>239</v>
      </c>
      <c r="BC33" s="17">
        <v>177</v>
      </c>
      <c r="BD33" s="17">
        <v>413</v>
      </c>
      <c r="BE33" s="32">
        <v>0.0169491525423729</v>
      </c>
      <c r="BF33" s="17">
        <v>5</v>
      </c>
      <c r="BG33" s="18">
        <v>985</v>
      </c>
      <c r="BH33" s="17">
        <v>239</v>
      </c>
      <c r="BI33" s="17">
        <v>172</v>
      </c>
      <c r="BJ33" s="17">
        <v>444</v>
      </c>
      <c r="BK33" s="32">
        <v>0.018018018018018</v>
      </c>
      <c r="BL33" s="18">
        <v>7</v>
      </c>
      <c r="BM33" s="18">
        <v>1373.96</v>
      </c>
      <c r="BN33" s="17">
        <v>239</v>
      </c>
      <c r="BO33" s="17">
        <v>166</v>
      </c>
      <c r="BP33" s="17">
        <v>492</v>
      </c>
      <c r="BQ33" s="32">
        <v>0.0203252032520325</v>
      </c>
      <c r="BR33" s="18">
        <v>9</v>
      </c>
      <c r="BS33" s="18">
        <v>1861</v>
      </c>
      <c r="BT33" s="17">
        <v>239</v>
      </c>
      <c r="BU33" s="18">
        <v>157</v>
      </c>
      <c r="BV33" s="17">
        <v>440</v>
      </c>
      <c r="BW33" s="32">
        <v>0.0136363636363636</v>
      </c>
      <c r="BX33" s="18">
        <v>3</v>
      </c>
      <c r="BY33" s="18">
        <v>618.28</v>
      </c>
      <c r="BZ33" s="17">
        <v>239</v>
      </c>
      <c r="CA33" s="18">
        <v>155</v>
      </c>
      <c r="CB33" s="18">
        <v>438</v>
      </c>
      <c r="CC33" s="32">
        <v>0.0114155251141553</v>
      </c>
      <c r="CD33" s="18">
        <v>5</v>
      </c>
      <c r="CE33" s="18">
        <v>1025</v>
      </c>
      <c r="CF33" s="17">
        <v>239</v>
      </c>
      <c r="CG33" s="18">
        <v>150</v>
      </c>
      <c r="CH33" s="33">
        <v>423</v>
      </c>
      <c r="CI33" s="32">
        <v>0.00945626477541371</v>
      </c>
      <c r="CJ33" s="18">
        <v>2</v>
      </c>
      <c r="CK33" s="18">
        <v>423</v>
      </c>
      <c r="CL33" s="17">
        <v>239</v>
      </c>
      <c r="CM33" s="18">
        <v>146</v>
      </c>
      <c r="CN33" s="33">
        <v>505</v>
      </c>
      <c r="CO33" s="32">
        <v>0.00198019801980198</v>
      </c>
      <c r="CP33" s="17">
        <v>1</v>
      </c>
      <c r="CQ33" s="18">
        <v>209</v>
      </c>
      <c r="CR33" s="17">
        <v>209</v>
      </c>
      <c r="CS33" s="17">
        <v>146</v>
      </c>
      <c r="CT33" s="33">
        <v>496</v>
      </c>
      <c r="CU33" s="32">
        <v>0.00604838709677419</v>
      </c>
      <c r="CV33" s="17">
        <v>3</v>
      </c>
      <c r="CW33" s="18">
        <v>627</v>
      </c>
      <c r="CX33" s="17">
        <v>209</v>
      </c>
      <c r="CY33" s="17">
        <v>143</v>
      </c>
      <c r="CZ33" s="33">
        <v>457</v>
      </c>
      <c r="DA33" s="32">
        <v>0.00656455142231947</v>
      </c>
      <c r="DB33" s="18">
        <v>3</v>
      </c>
      <c r="DC33" s="18">
        <v>627</v>
      </c>
      <c r="DD33" s="17">
        <v>209</v>
      </c>
      <c r="DE33" s="18">
        <v>140</v>
      </c>
      <c r="DF33" s="18">
        <v>450</v>
      </c>
      <c r="DG33" s="26">
        <v>0.02</v>
      </c>
      <c r="DH33" s="18">
        <v>7</v>
      </c>
      <c r="DI33" s="18">
        <v>1445.74</v>
      </c>
      <c r="DJ33" s="17">
        <v>209</v>
      </c>
      <c r="DK33" s="18">
        <v>430</v>
      </c>
      <c r="DL33" s="18">
        <v>410</v>
      </c>
      <c r="DM33" s="26">
        <v>0.0170731707317073</v>
      </c>
      <c r="DN33" s="18">
        <v>6</v>
      </c>
      <c r="DO33" s="18">
        <v>1249</v>
      </c>
      <c r="DP33" s="17">
        <v>209</v>
      </c>
      <c r="DQ33" s="18">
        <v>254</v>
      </c>
      <c r="DR33" s="18">
        <v>329</v>
      </c>
      <c r="DS33" s="26">
        <v>0.00911854103343465</v>
      </c>
      <c r="DT33" s="18">
        <v>3</v>
      </c>
      <c r="DU33" s="18">
        <v>627</v>
      </c>
      <c r="DV33" s="17">
        <v>209</v>
      </c>
      <c r="DW33" s="18">
        <v>251</v>
      </c>
      <c r="DX33" s="18">
        <v>380</v>
      </c>
      <c r="DY33" s="26">
        <v>0.00789473684210526</v>
      </c>
      <c r="DZ33" s="18">
        <v>3</v>
      </c>
      <c r="EA33" s="18">
        <v>613.09</v>
      </c>
      <c r="EB33" s="17">
        <v>209</v>
      </c>
      <c r="EC33" s="18">
        <v>254</v>
      </c>
      <c r="ED33" s="18">
        <v>488</v>
      </c>
      <c r="EE33" s="26">
        <v>0.014344262295082</v>
      </c>
      <c r="EF33" s="17">
        <v>5</v>
      </c>
      <c r="EG33" s="18">
        <v>1030</v>
      </c>
      <c r="EH33" s="17">
        <v>209</v>
      </c>
      <c r="EI33" s="17">
        <v>31</v>
      </c>
      <c r="EJ33" s="18">
        <v>551</v>
      </c>
      <c r="EK33" s="26">
        <v>0.0163339382940109</v>
      </c>
      <c r="EL33" s="17">
        <v>8</v>
      </c>
      <c r="EM33" s="18">
        <v>1652</v>
      </c>
      <c r="EN33" s="17">
        <v>209</v>
      </c>
      <c r="EO33" s="17">
        <v>338</v>
      </c>
      <c r="EP33" s="18">
        <v>529</v>
      </c>
      <c r="EQ33" s="26">
        <v>0.0189035916824197</v>
      </c>
      <c r="ER33" s="17">
        <v>10</v>
      </c>
      <c r="ES33" s="18">
        <v>2276.06</v>
      </c>
      <c r="ET33" s="17">
        <v>209</v>
      </c>
      <c r="EU33" s="17">
        <v>342</v>
      </c>
      <c r="EV33" s="18">
        <v>659</v>
      </c>
      <c r="EW33" s="26">
        <v>0.0121396054628225</v>
      </c>
      <c r="EX33" s="17">
        <v>8</v>
      </c>
      <c r="EY33" s="18">
        <v>1824.71</v>
      </c>
      <c r="EZ33" s="17">
        <v>209</v>
      </c>
      <c r="FA33" s="17">
        <v>327</v>
      </c>
      <c r="FB33" s="18">
        <v>713</v>
      </c>
      <c r="FC33" s="26">
        <v>0.0112201963534362</v>
      </c>
      <c r="FD33" s="17">
        <v>8</v>
      </c>
      <c r="FE33" s="18">
        <v>1817</v>
      </c>
      <c r="FF33" s="17">
        <v>209</v>
      </c>
      <c r="FG33" s="17">
        <v>322</v>
      </c>
      <c r="FH33" s="18">
        <v>732</v>
      </c>
      <c r="FI33" s="26">
        <v>0.0150273224043716</v>
      </c>
      <c r="FJ33" s="18">
        <v>11</v>
      </c>
      <c r="FK33" s="18">
        <v>2504</v>
      </c>
      <c r="FL33" s="17">
        <v>209</v>
      </c>
      <c r="FM33" s="17">
        <v>307</v>
      </c>
      <c r="FN33" s="18">
        <v>742</v>
      </c>
      <c r="FO33" s="26">
        <v>0.0175202156334232</v>
      </c>
      <c r="FP33" s="18">
        <v>13</v>
      </c>
      <c r="FQ33" s="18">
        <v>2970</v>
      </c>
      <c r="FR33" s="17">
        <v>209</v>
      </c>
      <c r="FS33" s="17">
        <v>319</v>
      </c>
      <c r="FT33" s="18">
        <v>960</v>
      </c>
      <c r="FU33" s="26">
        <v>0.0104166666666667</v>
      </c>
      <c r="FV33" s="18">
        <v>10</v>
      </c>
      <c r="FW33" s="18">
        <v>2280</v>
      </c>
      <c r="FX33" s="17">
        <v>209</v>
      </c>
      <c r="FY33" s="18">
        <v>724</v>
      </c>
      <c r="FZ33" s="18">
        <v>1011</v>
      </c>
      <c r="GA33" s="26">
        <v>0.0128585558852621</v>
      </c>
      <c r="GB33" s="18">
        <v>13</v>
      </c>
      <c r="GC33" s="18">
        <v>2937</v>
      </c>
      <c r="GD33" s="17">
        <v>209</v>
      </c>
      <c r="GE33" s="18">
        <v>688</v>
      </c>
      <c r="GF33" s="18"/>
      <c r="GG33" s="26"/>
      <c r="GH33" s="17"/>
      <c r="GI33" s="18"/>
      <c r="GJ33" s="17"/>
      <c r="GK33" s="18"/>
      <c r="GL33" s="18"/>
      <c r="GM33" s="26"/>
      <c r="GN33" s="17"/>
      <c r="GO33" s="18"/>
      <c r="GP33" s="17"/>
      <c r="GQ33" s="17"/>
      <c r="GR33" s="17"/>
      <c r="GS33" s="17">
        <v>639</v>
      </c>
      <c r="GT33" s="17">
        <v>129232.8</v>
      </c>
      <c r="GU33" s="17"/>
      <c r="GV33" s="17"/>
      <c r="GW33" s="17"/>
      <c r="GX33" s="17"/>
      <c r="GY33" s="17"/>
      <c r="GZ33" s="17"/>
      <c r="HA33" s="16"/>
      <c r="HB33" s="16"/>
      <c r="HC33" s="16"/>
      <c r="HD33" s="16"/>
      <c r="HE33" s="41"/>
      <c r="HF33" s="41"/>
      <c r="HG33" s="41"/>
      <c r="HH33" s="41"/>
      <c r="HI33" s="18"/>
      <c r="HJ33" s="41"/>
      <c r="HK33" s="41"/>
      <c r="HL33" s="41"/>
      <c r="HM33" s="18"/>
      <c r="HN33" s="18"/>
      <c r="HO33" s="18">
        <f t="shared" si="4"/>
        <v>186</v>
      </c>
      <c r="HP33" s="18">
        <f t="shared" si="1"/>
        <v>39443.84</v>
      </c>
      <c r="HQ33" s="18">
        <f t="shared" si="2"/>
        <v>825</v>
      </c>
      <c r="HR33" s="42">
        <f t="shared" si="3"/>
        <v>168676.64</v>
      </c>
      <c r="HS33" s="43"/>
      <c r="HT33" s="43"/>
    </row>
    <row r="34" ht="16.5" spans="1:228">
      <c r="A34" s="16"/>
      <c r="B34" s="20" t="s">
        <v>38</v>
      </c>
      <c r="C34" s="18">
        <v>6939962757322</v>
      </c>
      <c r="D34" s="18">
        <v>586355331129</v>
      </c>
      <c r="E34" s="18">
        <v>21061110001765</v>
      </c>
      <c r="F34" s="17" t="s">
        <v>190</v>
      </c>
      <c r="G34" s="19" t="s">
        <v>191</v>
      </c>
      <c r="H34" s="17" t="s">
        <v>129</v>
      </c>
      <c r="I34" s="26">
        <f>VLOOKUP(C34,供应链!E:J,6,0)</f>
        <v>0.875</v>
      </c>
      <c r="J34" s="17">
        <f>VLOOKUP(C34,供应链!E:H,4,0)</f>
        <v>147</v>
      </c>
      <c r="K34" s="17">
        <f>VLOOKUP(C34,供应链!E:K,7,0)</f>
        <v>0</v>
      </c>
      <c r="L34" s="18">
        <f>VLOOKUP(C34,供应链!E:I,5,0)</f>
        <v>22.051575112508</v>
      </c>
      <c r="M34" s="27">
        <f t="shared" si="0"/>
        <v>0.00159280870525154</v>
      </c>
      <c r="N34" s="17">
        <v>409</v>
      </c>
      <c r="O34" s="26">
        <v>0.00488997555012225</v>
      </c>
      <c r="P34" s="18">
        <v>2</v>
      </c>
      <c r="Q34" s="18">
        <v>588</v>
      </c>
      <c r="R34" s="17">
        <v>319</v>
      </c>
      <c r="S34" s="17">
        <v>238</v>
      </c>
      <c r="T34" s="17">
        <v>408</v>
      </c>
      <c r="U34" s="26">
        <v>0.0122549019607843</v>
      </c>
      <c r="V34" s="18">
        <v>4</v>
      </c>
      <c r="W34" s="18">
        <v>1151.91</v>
      </c>
      <c r="X34" s="17">
        <v>319</v>
      </c>
      <c r="Y34" s="17">
        <v>235</v>
      </c>
      <c r="Z34" s="17">
        <v>416</v>
      </c>
      <c r="AA34" s="26">
        <v>0.0192307692307692</v>
      </c>
      <c r="AB34" s="18">
        <v>7</v>
      </c>
      <c r="AC34" s="18">
        <v>2087.67</v>
      </c>
      <c r="AD34" s="17">
        <v>319</v>
      </c>
      <c r="AE34" s="17">
        <v>140</v>
      </c>
      <c r="AF34" s="17">
        <v>363</v>
      </c>
      <c r="AG34" s="26">
        <v>0.00826446280991736</v>
      </c>
      <c r="AH34" s="18">
        <v>3</v>
      </c>
      <c r="AI34" s="18">
        <v>952</v>
      </c>
      <c r="AJ34" s="17">
        <v>319</v>
      </c>
      <c r="AK34" s="17">
        <v>136</v>
      </c>
      <c r="AL34" s="17">
        <v>385</v>
      </c>
      <c r="AM34" s="26">
        <v>0.00519480519480519</v>
      </c>
      <c r="AN34" s="18">
        <v>1</v>
      </c>
      <c r="AO34" s="18">
        <v>319</v>
      </c>
      <c r="AP34" s="17">
        <v>319</v>
      </c>
      <c r="AQ34" s="17">
        <v>147</v>
      </c>
      <c r="AR34" s="17">
        <v>351</v>
      </c>
      <c r="AS34" s="26">
        <v>0.0142450142450142</v>
      </c>
      <c r="AT34" s="18">
        <v>4</v>
      </c>
      <c r="AU34" s="18">
        <v>1256</v>
      </c>
      <c r="AV34" s="17">
        <v>319</v>
      </c>
      <c r="AW34" s="17">
        <v>143</v>
      </c>
      <c r="AX34" s="17">
        <v>323</v>
      </c>
      <c r="AY34" s="26">
        <v>0.0123839009287926</v>
      </c>
      <c r="AZ34" s="17">
        <v>3</v>
      </c>
      <c r="BA34" s="18">
        <v>957</v>
      </c>
      <c r="BB34" s="17">
        <v>319</v>
      </c>
      <c r="BC34" s="17">
        <v>173</v>
      </c>
      <c r="BD34" s="17">
        <v>385</v>
      </c>
      <c r="BE34" s="32">
        <v>0.0181818181818182</v>
      </c>
      <c r="BF34" s="17">
        <v>7</v>
      </c>
      <c r="BG34" s="18">
        <v>2203.7</v>
      </c>
      <c r="BH34" s="17">
        <v>319</v>
      </c>
      <c r="BI34" s="17">
        <v>166</v>
      </c>
      <c r="BJ34" s="17">
        <v>425</v>
      </c>
      <c r="BK34" s="32">
        <v>0.0117647058823529</v>
      </c>
      <c r="BL34" s="18">
        <v>5</v>
      </c>
      <c r="BM34" s="18">
        <v>1595</v>
      </c>
      <c r="BN34" s="17">
        <v>319</v>
      </c>
      <c r="BO34" s="17">
        <v>162</v>
      </c>
      <c r="BP34" s="17">
        <v>455</v>
      </c>
      <c r="BQ34" s="32">
        <v>0.0131868131868132</v>
      </c>
      <c r="BR34" s="18">
        <v>5</v>
      </c>
      <c r="BS34" s="18">
        <v>1635</v>
      </c>
      <c r="BT34" s="17">
        <v>319</v>
      </c>
      <c r="BU34" s="18">
        <v>250</v>
      </c>
      <c r="BV34" s="17">
        <v>502</v>
      </c>
      <c r="BW34" s="32">
        <v>0.0099601593625498</v>
      </c>
      <c r="BX34" s="18">
        <v>5</v>
      </c>
      <c r="BY34" s="18">
        <v>1589.23</v>
      </c>
      <c r="BZ34" s="17">
        <v>319</v>
      </c>
      <c r="CA34" s="18">
        <v>347</v>
      </c>
      <c r="CB34" s="18">
        <v>491</v>
      </c>
      <c r="CC34" s="32">
        <v>0.0183299389002037</v>
      </c>
      <c r="CD34" s="18">
        <v>7</v>
      </c>
      <c r="CE34" s="18">
        <v>2223</v>
      </c>
      <c r="CF34" s="17">
        <v>319</v>
      </c>
      <c r="CG34" s="18">
        <v>344</v>
      </c>
      <c r="CH34" s="33">
        <v>429</v>
      </c>
      <c r="CI34" s="32">
        <v>0.0186480186480186</v>
      </c>
      <c r="CJ34" s="18">
        <v>7</v>
      </c>
      <c r="CK34" s="18">
        <v>2223</v>
      </c>
      <c r="CL34" s="17">
        <v>319</v>
      </c>
      <c r="CM34" s="18">
        <v>340</v>
      </c>
      <c r="CN34" s="33">
        <v>413</v>
      </c>
      <c r="CO34" s="32">
        <v>0.00484261501210654</v>
      </c>
      <c r="CP34" s="17">
        <v>2</v>
      </c>
      <c r="CQ34" s="18">
        <v>628</v>
      </c>
      <c r="CR34" s="17">
        <v>319</v>
      </c>
      <c r="CS34" s="17">
        <v>339</v>
      </c>
      <c r="CT34" s="33">
        <v>436</v>
      </c>
      <c r="CU34" s="32">
        <v>0.00917431192660551</v>
      </c>
      <c r="CV34" s="17">
        <v>3</v>
      </c>
      <c r="CW34" s="18">
        <v>950.32</v>
      </c>
      <c r="CX34" s="17">
        <v>319</v>
      </c>
      <c r="CY34" s="17">
        <v>340</v>
      </c>
      <c r="CZ34" s="33">
        <v>423</v>
      </c>
      <c r="DA34" s="32">
        <v>0.00945626477541371</v>
      </c>
      <c r="DB34" s="18">
        <v>4</v>
      </c>
      <c r="DC34" s="18">
        <v>1271</v>
      </c>
      <c r="DD34" s="17">
        <v>319</v>
      </c>
      <c r="DE34" s="18">
        <v>336</v>
      </c>
      <c r="DF34" s="18">
        <v>364</v>
      </c>
      <c r="DG34" s="26">
        <v>0.00824175824175824</v>
      </c>
      <c r="DH34" s="18">
        <v>2</v>
      </c>
      <c r="DI34" s="18">
        <v>628</v>
      </c>
      <c r="DJ34" s="17">
        <v>319</v>
      </c>
      <c r="DK34" s="18">
        <v>139</v>
      </c>
      <c r="DL34" s="18">
        <v>304</v>
      </c>
      <c r="DM34" s="26">
        <v>0.00986842105263158</v>
      </c>
      <c r="DN34" s="18">
        <v>3</v>
      </c>
      <c r="DO34" s="18">
        <v>957</v>
      </c>
      <c r="DP34" s="17">
        <v>319</v>
      </c>
      <c r="DQ34" s="18">
        <v>336</v>
      </c>
      <c r="DR34" s="18">
        <v>298</v>
      </c>
      <c r="DS34" s="26">
        <v>0</v>
      </c>
      <c r="DT34" s="18">
        <v>0</v>
      </c>
      <c r="DU34" s="18">
        <v>0</v>
      </c>
      <c r="DV34" s="17">
        <v>319</v>
      </c>
      <c r="DW34" s="18">
        <v>338</v>
      </c>
      <c r="DX34" s="18">
        <v>303</v>
      </c>
      <c r="DY34" s="26">
        <v>0.0165016501650165</v>
      </c>
      <c r="DZ34" s="18">
        <v>4</v>
      </c>
      <c r="EA34" s="18">
        <v>1296</v>
      </c>
      <c r="EB34" s="17">
        <v>319</v>
      </c>
      <c r="EC34" s="18">
        <v>328</v>
      </c>
      <c r="ED34" s="18">
        <v>317</v>
      </c>
      <c r="EE34" s="26">
        <v>0.00315457413249211</v>
      </c>
      <c r="EF34" s="17">
        <v>1</v>
      </c>
      <c r="EG34" s="18">
        <v>319</v>
      </c>
      <c r="EH34" s="17">
        <v>319</v>
      </c>
      <c r="EI34" s="17">
        <v>124</v>
      </c>
      <c r="EJ34" s="18">
        <v>327</v>
      </c>
      <c r="EK34" s="26">
        <v>0.0152905198776758</v>
      </c>
      <c r="EL34" s="17">
        <v>5</v>
      </c>
      <c r="EM34" s="18">
        <v>1595</v>
      </c>
      <c r="EN34" s="17">
        <v>319</v>
      </c>
      <c r="EO34" s="17">
        <v>515</v>
      </c>
      <c r="EP34" s="18">
        <v>301</v>
      </c>
      <c r="EQ34" s="26">
        <v>0.00664451827242525</v>
      </c>
      <c r="ER34" s="17">
        <v>1</v>
      </c>
      <c r="ES34" s="18">
        <v>329</v>
      </c>
      <c r="ET34" s="17">
        <v>329</v>
      </c>
      <c r="EU34" s="17">
        <v>431</v>
      </c>
      <c r="EV34" s="18">
        <v>390</v>
      </c>
      <c r="EW34" s="26">
        <v>0.00512820512820513</v>
      </c>
      <c r="EX34" s="17">
        <v>2</v>
      </c>
      <c r="EY34" s="18">
        <v>643</v>
      </c>
      <c r="EZ34" s="17">
        <v>329</v>
      </c>
      <c r="FA34" s="17">
        <v>435</v>
      </c>
      <c r="FB34" s="18">
        <v>361</v>
      </c>
      <c r="FC34" s="26">
        <v>0.0110803324099723</v>
      </c>
      <c r="FD34" s="17">
        <v>4</v>
      </c>
      <c r="FE34" s="18">
        <v>1316</v>
      </c>
      <c r="FF34" s="17">
        <v>329</v>
      </c>
      <c r="FG34" s="17">
        <v>456</v>
      </c>
      <c r="FH34" s="18">
        <v>387</v>
      </c>
      <c r="FI34" s="26">
        <v>0.00258397932816537</v>
      </c>
      <c r="FJ34" s="18">
        <v>1</v>
      </c>
      <c r="FK34" s="18">
        <v>329</v>
      </c>
      <c r="FL34" s="17">
        <v>329</v>
      </c>
      <c r="FM34" s="17">
        <v>469</v>
      </c>
      <c r="FN34" s="18">
        <v>379</v>
      </c>
      <c r="FO34" s="26">
        <v>0.00527704485488127</v>
      </c>
      <c r="FP34" s="18">
        <v>2</v>
      </c>
      <c r="FQ34" s="18">
        <v>658</v>
      </c>
      <c r="FR34" s="17">
        <v>329</v>
      </c>
      <c r="FS34" s="17">
        <v>515</v>
      </c>
      <c r="FT34" s="18">
        <v>446</v>
      </c>
      <c r="FU34" s="26">
        <v>0.0134529147982063</v>
      </c>
      <c r="FV34" s="18">
        <v>6</v>
      </c>
      <c r="FW34" s="18">
        <v>1974</v>
      </c>
      <c r="FX34" s="17">
        <v>329</v>
      </c>
      <c r="FY34" s="18">
        <v>541</v>
      </c>
      <c r="FZ34" s="18">
        <v>515</v>
      </c>
      <c r="GA34" s="26">
        <v>0.00194174757281553</v>
      </c>
      <c r="GB34" s="18">
        <v>1</v>
      </c>
      <c r="GC34" s="18">
        <v>329</v>
      </c>
      <c r="GD34" s="17">
        <v>329</v>
      </c>
      <c r="GE34" s="18">
        <v>388</v>
      </c>
      <c r="GF34" s="18"/>
      <c r="GG34" s="26"/>
      <c r="GH34" s="17"/>
      <c r="GI34" s="18"/>
      <c r="GJ34" s="17"/>
      <c r="GK34" s="18"/>
      <c r="GL34" s="18"/>
      <c r="GM34" s="26"/>
      <c r="GN34" s="17"/>
      <c r="GO34" s="18"/>
      <c r="GP34" s="17"/>
      <c r="GQ34" s="17"/>
      <c r="GR34" s="17"/>
      <c r="GS34" s="17">
        <v>609</v>
      </c>
      <c r="GT34" s="17">
        <v>173361.25</v>
      </c>
      <c r="GU34" s="17"/>
      <c r="GV34" s="17"/>
      <c r="GW34" s="17"/>
      <c r="GX34" s="17"/>
      <c r="GY34" s="17"/>
      <c r="GZ34" s="17"/>
      <c r="HA34" s="16"/>
      <c r="HB34" s="16"/>
      <c r="HC34" s="16"/>
      <c r="HD34" s="16"/>
      <c r="HE34" s="41"/>
      <c r="HF34" s="41"/>
      <c r="HG34" s="41"/>
      <c r="HH34" s="41"/>
      <c r="HI34" s="18"/>
      <c r="HJ34" s="41"/>
      <c r="HK34" s="41"/>
      <c r="HL34" s="41"/>
      <c r="HM34" s="18"/>
      <c r="HN34" s="18"/>
      <c r="HO34" s="18">
        <f t="shared" si="4"/>
        <v>101</v>
      </c>
      <c r="HP34" s="18">
        <f t="shared" si="1"/>
        <v>32002.83</v>
      </c>
      <c r="HQ34" s="18">
        <f t="shared" si="2"/>
        <v>710</v>
      </c>
      <c r="HR34" s="42">
        <f t="shared" si="3"/>
        <v>205364.08</v>
      </c>
      <c r="HS34" s="43"/>
      <c r="HT34" s="43"/>
    </row>
    <row r="35" ht="16.5" spans="1:228">
      <c r="A35" s="16"/>
      <c r="B35" s="20" t="s">
        <v>38</v>
      </c>
      <c r="C35" s="18">
        <v>6939962758466</v>
      </c>
      <c r="D35" s="18">
        <v>586243046155</v>
      </c>
      <c r="E35" s="18">
        <v>21061110001766</v>
      </c>
      <c r="F35" s="17" t="s">
        <v>192</v>
      </c>
      <c r="G35" s="19" t="s">
        <v>193</v>
      </c>
      <c r="H35" s="17" t="s">
        <v>129</v>
      </c>
      <c r="I35" s="26">
        <f>VLOOKUP(C35,供应链!E:J,6,0)</f>
        <v>0</v>
      </c>
      <c r="J35" s="17">
        <f>VLOOKUP(C35,供应链!E:H,4,0)</f>
        <v>0</v>
      </c>
      <c r="K35" s="17">
        <f>VLOOKUP(C35,供应链!E:K,7,0)</f>
        <v>0</v>
      </c>
      <c r="L35" s="18" t="str">
        <f>VLOOKUP(C35,供应链!E:I,5,0)</f>
        <v>-</v>
      </c>
      <c r="M35" s="27">
        <f t="shared" si="0"/>
        <v>0.000914682226778111</v>
      </c>
      <c r="N35" s="17">
        <v>236</v>
      </c>
      <c r="O35" s="26">
        <v>0</v>
      </c>
      <c r="P35" s="18">
        <v>0</v>
      </c>
      <c r="Q35" s="18">
        <v>0</v>
      </c>
      <c r="R35" s="17">
        <v>289</v>
      </c>
      <c r="S35" s="17">
        <v>47</v>
      </c>
      <c r="T35" s="17">
        <v>271</v>
      </c>
      <c r="U35" s="26">
        <v>0.003690036900369</v>
      </c>
      <c r="V35" s="18">
        <v>1</v>
      </c>
      <c r="W35" s="18">
        <v>359</v>
      </c>
      <c r="X35" s="17">
        <v>359</v>
      </c>
      <c r="Y35" s="17">
        <v>45</v>
      </c>
      <c r="Z35" s="17">
        <v>241</v>
      </c>
      <c r="AA35" s="26">
        <v>0</v>
      </c>
      <c r="AB35" s="18">
        <v>0</v>
      </c>
      <c r="AC35" s="18">
        <v>0</v>
      </c>
      <c r="AD35" s="17">
        <v>359</v>
      </c>
      <c r="AE35" s="17">
        <v>45</v>
      </c>
      <c r="AF35" s="17">
        <v>206</v>
      </c>
      <c r="AG35" s="26">
        <v>0</v>
      </c>
      <c r="AH35" s="18">
        <v>0</v>
      </c>
      <c r="AI35" s="18">
        <v>0</v>
      </c>
      <c r="AJ35" s="17">
        <v>359</v>
      </c>
      <c r="AK35" s="17">
        <v>45</v>
      </c>
      <c r="AL35" s="17">
        <v>219</v>
      </c>
      <c r="AM35" s="26">
        <v>0</v>
      </c>
      <c r="AN35" s="18">
        <v>0</v>
      </c>
      <c r="AO35" s="18">
        <v>0</v>
      </c>
      <c r="AP35" s="17">
        <v>359</v>
      </c>
      <c r="AQ35" s="17">
        <v>45</v>
      </c>
      <c r="AR35" s="17">
        <v>234</v>
      </c>
      <c r="AS35" s="26">
        <v>0</v>
      </c>
      <c r="AT35" s="18">
        <v>0</v>
      </c>
      <c r="AU35" s="18">
        <v>0</v>
      </c>
      <c r="AV35" s="17">
        <v>359</v>
      </c>
      <c r="AW35" s="17">
        <v>45</v>
      </c>
      <c r="AX35" s="17">
        <v>213</v>
      </c>
      <c r="AY35" s="26">
        <v>0</v>
      </c>
      <c r="AZ35" s="17">
        <v>0</v>
      </c>
      <c r="BA35" s="18">
        <v>0</v>
      </c>
      <c r="BB35" s="17">
        <v>359</v>
      </c>
      <c r="BC35" s="17">
        <v>45</v>
      </c>
      <c r="BD35" s="17">
        <v>207</v>
      </c>
      <c r="BE35" s="32">
        <v>0</v>
      </c>
      <c r="BF35" s="17">
        <v>0</v>
      </c>
      <c r="BG35" s="18">
        <v>0</v>
      </c>
      <c r="BH35" s="17">
        <v>359</v>
      </c>
      <c r="BI35" s="17">
        <v>45</v>
      </c>
      <c r="BJ35" s="17">
        <v>243</v>
      </c>
      <c r="BK35" s="32">
        <v>0</v>
      </c>
      <c r="BL35" s="18">
        <v>0</v>
      </c>
      <c r="BM35" s="18">
        <v>0</v>
      </c>
      <c r="BN35" s="17">
        <v>359</v>
      </c>
      <c r="BO35" s="17">
        <v>45</v>
      </c>
      <c r="BP35" s="17">
        <v>265</v>
      </c>
      <c r="BQ35" s="32">
        <v>0</v>
      </c>
      <c r="BR35" s="18">
        <v>0</v>
      </c>
      <c r="BS35" s="18">
        <v>0</v>
      </c>
      <c r="BT35" s="17">
        <v>359</v>
      </c>
      <c r="BU35" s="18">
        <v>45</v>
      </c>
      <c r="BV35" s="17">
        <v>235</v>
      </c>
      <c r="BW35" s="32">
        <v>0</v>
      </c>
      <c r="BX35" s="18">
        <v>0</v>
      </c>
      <c r="BY35" s="18">
        <v>0</v>
      </c>
      <c r="BZ35" s="17">
        <v>359</v>
      </c>
      <c r="CA35" s="18">
        <v>45</v>
      </c>
      <c r="CB35" s="18">
        <v>218</v>
      </c>
      <c r="CC35" s="32">
        <v>0</v>
      </c>
      <c r="CD35" s="18">
        <v>0</v>
      </c>
      <c r="CE35" s="18">
        <v>0</v>
      </c>
      <c r="CF35" s="17">
        <v>359</v>
      </c>
      <c r="CG35" s="18">
        <v>45</v>
      </c>
      <c r="CH35" s="33">
        <v>244</v>
      </c>
      <c r="CI35" s="32">
        <v>0.00409836065573771</v>
      </c>
      <c r="CJ35" s="18">
        <v>1</v>
      </c>
      <c r="CK35" s="18">
        <v>359</v>
      </c>
      <c r="CL35" s="17">
        <v>359</v>
      </c>
      <c r="CM35" s="18">
        <v>43</v>
      </c>
      <c r="CN35" s="33">
        <v>308</v>
      </c>
      <c r="CO35" s="32">
        <v>0.00324675324675325</v>
      </c>
      <c r="CP35" s="17">
        <v>1</v>
      </c>
      <c r="CQ35" s="18">
        <v>369</v>
      </c>
      <c r="CR35" s="17">
        <v>369</v>
      </c>
      <c r="CS35" s="17">
        <v>41</v>
      </c>
      <c r="CT35" s="33">
        <v>253</v>
      </c>
      <c r="CU35" s="32">
        <v>0</v>
      </c>
      <c r="CV35" s="17">
        <v>0</v>
      </c>
      <c r="CW35" s="18">
        <v>0</v>
      </c>
      <c r="CX35" s="17">
        <v>369</v>
      </c>
      <c r="CY35" s="17">
        <v>438</v>
      </c>
      <c r="CZ35" s="33">
        <v>243</v>
      </c>
      <c r="DA35" s="32">
        <v>0.00411522633744856</v>
      </c>
      <c r="DB35" s="18">
        <v>1</v>
      </c>
      <c r="DC35" s="18">
        <v>379</v>
      </c>
      <c r="DD35" s="17">
        <v>379</v>
      </c>
      <c r="DE35" s="18">
        <v>436</v>
      </c>
      <c r="DF35" s="18">
        <v>265</v>
      </c>
      <c r="DG35" s="26">
        <v>0.00377358490566038</v>
      </c>
      <c r="DH35" s="18">
        <v>1</v>
      </c>
      <c r="DI35" s="18">
        <v>379</v>
      </c>
      <c r="DJ35" s="17">
        <v>379</v>
      </c>
      <c r="DK35" s="18">
        <v>306</v>
      </c>
      <c r="DL35" s="18">
        <v>228</v>
      </c>
      <c r="DM35" s="26">
        <v>0</v>
      </c>
      <c r="DN35" s="18">
        <v>0</v>
      </c>
      <c r="DO35" s="18">
        <v>0</v>
      </c>
      <c r="DP35" s="17">
        <v>379</v>
      </c>
      <c r="DQ35" s="18">
        <v>306</v>
      </c>
      <c r="DR35" s="18">
        <v>208</v>
      </c>
      <c r="DS35" s="26">
        <v>0.00480769230769231</v>
      </c>
      <c r="DT35" s="18">
        <v>2</v>
      </c>
      <c r="DU35" s="18">
        <v>728</v>
      </c>
      <c r="DV35" s="17">
        <v>379</v>
      </c>
      <c r="DW35" s="18">
        <v>314</v>
      </c>
      <c r="DX35" s="18">
        <v>279</v>
      </c>
      <c r="DY35" s="26">
        <v>0.003584229390681</v>
      </c>
      <c r="DZ35" s="18">
        <v>0</v>
      </c>
      <c r="EA35" s="18">
        <v>0</v>
      </c>
      <c r="EB35" s="17">
        <v>379</v>
      </c>
      <c r="EC35" s="18">
        <v>354</v>
      </c>
      <c r="ED35" s="18">
        <v>346</v>
      </c>
      <c r="EE35" s="26">
        <v>0</v>
      </c>
      <c r="EF35" s="17">
        <v>0</v>
      </c>
      <c r="EG35" s="18">
        <v>0</v>
      </c>
      <c r="EH35" s="17">
        <v>379</v>
      </c>
      <c r="EI35" s="17">
        <v>19</v>
      </c>
      <c r="EJ35" s="18">
        <v>344</v>
      </c>
      <c r="EK35" s="26">
        <v>0.00290697674418605</v>
      </c>
      <c r="EL35" s="17">
        <v>1</v>
      </c>
      <c r="EM35" s="18">
        <v>379</v>
      </c>
      <c r="EN35" s="17">
        <v>379</v>
      </c>
      <c r="EO35" s="17">
        <v>410</v>
      </c>
      <c r="EP35" s="18">
        <v>376</v>
      </c>
      <c r="EQ35" s="26">
        <v>0.0159574468085106</v>
      </c>
      <c r="ER35" s="17">
        <v>6</v>
      </c>
      <c r="ES35" s="18">
        <v>2304</v>
      </c>
      <c r="ET35" s="17">
        <v>379</v>
      </c>
      <c r="EU35" s="17">
        <v>432</v>
      </c>
      <c r="EV35" s="18">
        <v>471</v>
      </c>
      <c r="EW35" s="26">
        <v>0.0169851380042463</v>
      </c>
      <c r="EX35" s="17">
        <v>7</v>
      </c>
      <c r="EY35" s="18">
        <v>2678</v>
      </c>
      <c r="EZ35" s="17">
        <v>379</v>
      </c>
      <c r="FA35" s="17">
        <v>472</v>
      </c>
      <c r="FB35" s="18">
        <v>562</v>
      </c>
      <c r="FC35" s="26">
        <v>0.0160142348754448</v>
      </c>
      <c r="FD35" s="17">
        <v>7</v>
      </c>
      <c r="FE35" s="18">
        <v>2568</v>
      </c>
      <c r="FF35" s="17">
        <v>379</v>
      </c>
      <c r="FG35" s="17">
        <v>470</v>
      </c>
      <c r="FH35" s="18">
        <v>589</v>
      </c>
      <c r="FI35" s="26">
        <v>0.0203735144312394</v>
      </c>
      <c r="FJ35" s="18">
        <v>12</v>
      </c>
      <c r="FK35" s="18">
        <v>4408</v>
      </c>
      <c r="FL35" s="17">
        <v>379</v>
      </c>
      <c r="FM35" s="17">
        <v>455</v>
      </c>
      <c r="FN35" s="18">
        <v>634</v>
      </c>
      <c r="FO35" s="26">
        <v>0.00315457413249211</v>
      </c>
      <c r="FP35" s="18">
        <v>2</v>
      </c>
      <c r="FQ35" s="18">
        <v>738</v>
      </c>
      <c r="FR35" s="17">
        <v>379</v>
      </c>
      <c r="FS35" s="17">
        <v>475</v>
      </c>
      <c r="FT35" s="18">
        <v>780</v>
      </c>
      <c r="FU35" s="26">
        <v>0.0115384615384615</v>
      </c>
      <c r="FV35" s="18">
        <v>9</v>
      </c>
      <c r="FW35" s="18">
        <v>3296</v>
      </c>
      <c r="FX35" s="17">
        <v>379</v>
      </c>
      <c r="FY35" s="18">
        <v>467</v>
      </c>
      <c r="FZ35" s="18">
        <v>808</v>
      </c>
      <c r="GA35" s="26">
        <v>0.00866336633663366</v>
      </c>
      <c r="GB35" s="18">
        <v>7</v>
      </c>
      <c r="GC35" s="18">
        <v>2558</v>
      </c>
      <c r="GD35" s="17">
        <v>379</v>
      </c>
      <c r="GE35" s="18">
        <v>465</v>
      </c>
      <c r="GF35" s="18"/>
      <c r="GG35" s="26"/>
      <c r="GH35" s="17"/>
      <c r="GI35" s="18"/>
      <c r="GJ35" s="17"/>
      <c r="GK35" s="18"/>
      <c r="GL35" s="18"/>
      <c r="GM35" s="26"/>
      <c r="GN35" s="17"/>
      <c r="GO35" s="18"/>
      <c r="GP35" s="17"/>
      <c r="GQ35" s="17"/>
      <c r="GR35" s="17"/>
      <c r="GS35" s="17">
        <v>151</v>
      </c>
      <c r="GT35" s="17">
        <v>50627.26</v>
      </c>
      <c r="GU35" s="17"/>
      <c r="GV35" s="17"/>
      <c r="GW35" s="17"/>
      <c r="GX35" s="17"/>
      <c r="GY35" s="17"/>
      <c r="GZ35" s="17"/>
      <c r="HA35" s="16"/>
      <c r="HB35" s="16"/>
      <c r="HC35" s="16"/>
      <c r="HD35" s="16"/>
      <c r="HE35" s="41"/>
      <c r="HF35" s="41"/>
      <c r="HG35" s="41"/>
      <c r="HH35" s="41"/>
      <c r="HI35" s="18"/>
      <c r="HJ35" s="41"/>
      <c r="HK35" s="41"/>
      <c r="HL35" s="41"/>
      <c r="HM35" s="18"/>
      <c r="HN35" s="18"/>
      <c r="HO35" s="18">
        <f t="shared" si="4"/>
        <v>58</v>
      </c>
      <c r="HP35" s="18">
        <f t="shared" si="1"/>
        <v>21502</v>
      </c>
      <c r="HQ35" s="18">
        <f t="shared" si="2"/>
        <v>209</v>
      </c>
      <c r="HR35" s="42">
        <f t="shared" si="3"/>
        <v>72129.26</v>
      </c>
      <c r="HS35" s="43"/>
      <c r="HT35" s="43"/>
    </row>
    <row r="36" ht="16.5" spans="1:228">
      <c r="A36" s="16"/>
      <c r="B36" s="17" t="s">
        <v>39</v>
      </c>
      <c r="C36" s="18">
        <v>6939962755656</v>
      </c>
      <c r="D36" s="18">
        <v>564947051959</v>
      </c>
      <c r="E36" s="18">
        <v>21063510001616</v>
      </c>
      <c r="F36" s="17" t="s">
        <v>194</v>
      </c>
      <c r="G36" s="19" t="s">
        <v>195</v>
      </c>
      <c r="H36" s="17" t="s">
        <v>129</v>
      </c>
      <c r="I36" s="26">
        <f>VLOOKUP(C36,供应链!E:J,6,0)</f>
        <v>0.76</v>
      </c>
      <c r="J36" s="17">
        <f>VLOOKUP(C36,供应链!E:H,4,0)</f>
        <v>236</v>
      </c>
      <c r="K36" s="17">
        <f>VLOOKUP(C36,供应链!E:K,7,0)</f>
        <v>84</v>
      </c>
      <c r="L36" s="18">
        <f>VLOOKUP(C36,供应链!E:I,5,0)</f>
        <v>10.6301745956844</v>
      </c>
      <c r="M36" s="27">
        <f t="shared" si="0"/>
        <v>0.00777479892761394</v>
      </c>
      <c r="N36" s="17">
        <v>476</v>
      </c>
      <c r="O36" s="26">
        <v>0.0357142857142857</v>
      </c>
      <c r="P36" s="18">
        <v>16</v>
      </c>
      <c r="Q36" s="18">
        <v>1738.41</v>
      </c>
      <c r="R36" s="17">
        <v>110</v>
      </c>
      <c r="S36" s="17">
        <v>825</v>
      </c>
      <c r="T36" s="17">
        <v>558</v>
      </c>
      <c r="U36" s="26">
        <v>0.0268817204301075</v>
      </c>
      <c r="V36" s="18">
        <v>15</v>
      </c>
      <c r="W36" s="18">
        <v>1612.48</v>
      </c>
      <c r="X36" s="17">
        <v>110</v>
      </c>
      <c r="Y36" s="17">
        <v>810</v>
      </c>
      <c r="Z36" s="17">
        <v>696</v>
      </c>
      <c r="AA36" s="26">
        <v>0.028735632183908</v>
      </c>
      <c r="AB36" s="18">
        <v>20</v>
      </c>
      <c r="AC36" s="18">
        <v>2184.67</v>
      </c>
      <c r="AD36" s="17">
        <v>110</v>
      </c>
      <c r="AE36" s="17">
        <v>792</v>
      </c>
      <c r="AF36" s="17">
        <v>623</v>
      </c>
      <c r="AG36" s="26">
        <v>0.0176565008025682</v>
      </c>
      <c r="AH36" s="18">
        <v>10</v>
      </c>
      <c r="AI36" s="18">
        <v>1187.73</v>
      </c>
      <c r="AJ36" s="17">
        <v>110</v>
      </c>
      <c r="AK36" s="17">
        <v>700</v>
      </c>
      <c r="AL36" s="17">
        <v>480</v>
      </c>
      <c r="AM36" s="26">
        <v>0.025</v>
      </c>
      <c r="AN36" s="18">
        <v>10</v>
      </c>
      <c r="AO36" s="18">
        <v>1185</v>
      </c>
      <c r="AP36" s="17">
        <v>110</v>
      </c>
      <c r="AQ36" s="17">
        <v>690</v>
      </c>
      <c r="AR36" s="17">
        <v>432</v>
      </c>
      <c r="AS36" s="26">
        <v>0.0300925925925926</v>
      </c>
      <c r="AT36" s="18">
        <v>13</v>
      </c>
      <c r="AU36" s="18">
        <v>1504.51</v>
      </c>
      <c r="AV36" s="17">
        <v>110</v>
      </c>
      <c r="AW36" s="17">
        <v>677</v>
      </c>
      <c r="AX36" s="17">
        <v>311</v>
      </c>
      <c r="AY36" s="26">
        <v>0.0418006430868167</v>
      </c>
      <c r="AZ36" s="17">
        <v>12</v>
      </c>
      <c r="BA36" s="18">
        <v>1404.15</v>
      </c>
      <c r="BB36" s="17">
        <v>110</v>
      </c>
      <c r="BC36" s="17">
        <v>666</v>
      </c>
      <c r="BD36" s="17">
        <v>400</v>
      </c>
      <c r="BE36" s="32">
        <v>0.02</v>
      </c>
      <c r="BF36" s="17">
        <v>8</v>
      </c>
      <c r="BG36" s="18">
        <v>942</v>
      </c>
      <c r="BH36" s="17">
        <v>110</v>
      </c>
      <c r="BI36" s="17">
        <v>708</v>
      </c>
      <c r="BJ36" s="17">
        <v>396</v>
      </c>
      <c r="BK36" s="32">
        <v>0.0252525252525253</v>
      </c>
      <c r="BL36" s="18">
        <v>10</v>
      </c>
      <c r="BM36" s="18">
        <v>1159.24</v>
      </c>
      <c r="BN36" s="17">
        <v>110</v>
      </c>
      <c r="BO36" s="17">
        <v>700</v>
      </c>
      <c r="BP36" s="17">
        <v>366</v>
      </c>
      <c r="BQ36" s="32">
        <v>0.0218579234972678</v>
      </c>
      <c r="BR36" s="18">
        <v>8</v>
      </c>
      <c r="BS36" s="18">
        <v>883.43</v>
      </c>
      <c r="BT36" s="17">
        <v>110</v>
      </c>
      <c r="BU36" s="18">
        <v>872</v>
      </c>
      <c r="BV36" s="17">
        <v>373</v>
      </c>
      <c r="BW36" s="32">
        <v>0.032171581769437</v>
      </c>
      <c r="BX36" s="18">
        <v>11</v>
      </c>
      <c r="BY36" s="18">
        <v>1184</v>
      </c>
      <c r="BZ36" s="17">
        <v>110</v>
      </c>
      <c r="CA36" s="18">
        <v>861</v>
      </c>
      <c r="CB36" s="18">
        <v>343</v>
      </c>
      <c r="CC36" s="32">
        <v>0.0641399416909621</v>
      </c>
      <c r="CD36" s="18">
        <v>20</v>
      </c>
      <c r="CE36" s="18">
        <v>1940.92</v>
      </c>
      <c r="CF36" s="17">
        <v>110</v>
      </c>
      <c r="CG36" s="18">
        <v>854</v>
      </c>
      <c r="CH36" s="33">
        <v>326</v>
      </c>
      <c r="CI36" s="32">
        <v>0.0797546012269939</v>
      </c>
      <c r="CJ36" s="18">
        <v>24</v>
      </c>
      <c r="CK36" s="18">
        <v>2312.86</v>
      </c>
      <c r="CL36" s="17">
        <v>110</v>
      </c>
      <c r="CM36" s="18">
        <v>832</v>
      </c>
      <c r="CN36" s="33">
        <v>373</v>
      </c>
      <c r="CO36" s="32">
        <v>0.0589812332439678</v>
      </c>
      <c r="CP36" s="17">
        <v>19</v>
      </c>
      <c r="CQ36" s="18">
        <v>1816.35</v>
      </c>
      <c r="CR36" s="17">
        <v>110</v>
      </c>
      <c r="CS36" s="17">
        <v>826</v>
      </c>
      <c r="CT36" s="33">
        <v>408</v>
      </c>
      <c r="CU36" s="32">
        <v>0.0612745098039216</v>
      </c>
      <c r="CV36" s="17">
        <v>24</v>
      </c>
      <c r="CW36" s="18">
        <v>2306.3</v>
      </c>
      <c r="CX36" s="17">
        <v>110</v>
      </c>
      <c r="CY36" s="17">
        <v>805</v>
      </c>
      <c r="CZ36" s="33">
        <v>472</v>
      </c>
      <c r="DA36" s="32">
        <v>0.0423728813559322</v>
      </c>
      <c r="DB36" s="18">
        <v>19</v>
      </c>
      <c r="DC36" s="18">
        <v>1836</v>
      </c>
      <c r="DD36" s="17">
        <v>110</v>
      </c>
      <c r="DE36" s="18">
        <v>787</v>
      </c>
      <c r="DF36" s="18">
        <v>399</v>
      </c>
      <c r="DG36" s="26">
        <v>0.06265664160401</v>
      </c>
      <c r="DH36" s="18">
        <v>23</v>
      </c>
      <c r="DI36" s="18">
        <v>2254.27</v>
      </c>
      <c r="DJ36" s="17">
        <v>110</v>
      </c>
      <c r="DK36" s="18">
        <v>600</v>
      </c>
      <c r="DL36" s="18">
        <v>427</v>
      </c>
      <c r="DM36" s="26">
        <v>0.0444964871194379</v>
      </c>
      <c r="DN36" s="18">
        <v>18</v>
      </c>
      <c r="DO36" s="18">
        <v>1752</v>
      </c>
      <c r="DP36" s="17">
        <v>110</v>
      </c>
      <c r="DQ36" s="18">
        <v>613</v>
      </c>
      <c r="DR36" s="18">
        <v>428</v>
      </c>
      <c r="DS36" s="26">
        <v>0.0537383177570093</v>
      </c>
      <c r="DT36" s="18">
        <v>21</v>
      </c>
      <c r="DU36" s="18">
        <v>2079</v>
      </c>
      <c r="DV36" s="17">
        <v>110</v>
      </c>
      <c r="DW36" s="18">
        <v>593</v>
      </c>
      <c r="DX36" s="18">
        <v>382</v>
      </c>
      <c r="DY36" s="26">
        <v>0.0392670157068063</v>
      </c>
      <c r="DZ36" s="18">
        <v>13</v>
      </c>
      <c r="EA36" s="18">
        <v>1270.6</v>
      </c>
      <c r="EB36" s="17">
        <v>110</v>
      </c>
      <c r="EC36" s="18">
        <v>568</v>
      </c>
      <c r="ED36" s="18">
        <v>435</v>
      </c>
      <c r="EE36" s="26">
        <v>0.0505747126436782</v>
      </c>
      <c r="EF36" s="17">
        <v>19</v>
      </c>
      <c r="EG36" s="18">
        <v>1877.45</v>
      </c>
      <c r="EH36" s="17">
        <v>110</v>
      </c>
      <c r="EI36" s="17">
        <v>118</v>
      </c>
      <c r="EJ36" s="18">
        <v>489</v>
      </c>
      <c r="EK36" s="26">
        <v>0.0695296523517382</v>
      </c>
      <c r="EL36" s="17">
        <v>33</v>
      </c>
      <c r="EM36" s="18">
        <v>3241.07</v>
      </c>
      <c r="EN36" s="17">
        <v>110</v>
      </c>
      <c r="EO36" s="17">
        <v>565</v>
      </c>
      <c r="EP36" s="18">
        <v>504</v>
      </c>
      <c r="EQ36" s="26">
        <v>0.0357142857142857</v>
      </c>
      <c r="ER36" s="17">
        <v>17</v>
      </c>
      <c r="ES36" s="18">
        <v>1847.28</v>
      </c>
      <c r="ET36" s="17">
        <v>110</v>
      </c>
      <c r="EU36" s="17">
        <v>429</v>
      </c>
      <c r="EV36" s="18">
        <v>516</v>
      </c>
      <c r="EW36" s="26">
        <v>0.0310077519379845</v>
      </c>
      <c r="EX36" s="17">
        <v>16</v>
      </c>
      <c r="EY36" s="18">
        <v>1728.69</v>
      </c>
      <c r="EZ36" s="17">
        <v>110</v>
      </c>
      <c r="FA36" s="17">
        <v>431</v>
      </c>
      <c r="FB36" s="18">
        <v>474</v>
      </c>
      <c r="FC36" s="26">
        <v>0.0421940928270042</v>
      </c>
      <c r="FD36" s="17">
        <v>20</v>
      </c>
      <c r="FE36" s="18">
        <v>2171</v>
      </c>
      <c r="FF36" s="17">
        <v>110</v>
      </c>
      <c r="FG36" s="17">
        <v>419</v>
      </c>
      <c r="FH36" s="18">
        <v>468</v>
      </c>
      <c r="FI36" s="26">
        <v>0.0491452991452991</v>
      </c>
      <c r="FJ36" s="18">
        <v>23</v>
      </c>
      <c r="FK36" s="18">
        <v>2493</v>
      </c>
      <c r="FL36" s="17">
        <v>110</v>
      </c>
      <c r="FM36" s="17">
        <v>408</v>
      </c>
      <c r="FN36" s="18">
        <v>525</v>
      </c>
      <c r="FO36" s="26">
        <v>0.0419047619047619</v>
      </c>
      <c r="FP36" s="18">
        <v>22</v>
      </c>
      <c r="FQ36" s="18">
        <v>2366</v>
      </c>
      <c r="FR36" s="17">
        <v>110</v>
      </c>
      <c r="FS36" s="17">
        <v>399</v>
      </c>
      <c r="FT36" s="18">
        <v>456</v>
      </c>
      <c r="FU36" s="26">
        <v>0.0307017543859649</v>
      </c>
      <c r="FV36" s="18">
        <v>14</v>
      </c>
      <c r="FW36" s="18">
        <v>1543</v>
      </c>
      <c r="FX36" s="17">
        <v>110</v>
      </c>
      <c r="FY36" s="18">
        <v>440</v>
      </c>
      <c r="FZ36" s="18">
        <v>510</v>
      </c>
      <c r="GA36" s="26">
        <v>0.0294117647058824</v>
      </c>
      <c r="GB36" s="18">
        <v>15</v>
      </c>
      <c r="GC36" s="18">
        <v>1596</v>
      </c>
      <c r="GD36" s="17">
        <v>110</v>
      </c>
      <c r="GE36" s="18">
        <v>475</v>
      </c>
      <c r="GF36" s="18"/>
      <c r="GG36" s="26"/>
      <c r="GH36" s="17"/>
      <c r="GI36" s="18"/>
      <c r="GJ36" s="17"/>
      <c r="GK36" s="18"/>
      <c r="GL36" s="18"/>
      <c r="GM36" s="26"/>
      <c r="GN36" s="17"/>
      <c r="GO36" s="18"/>
      <c r="GP36" s="17"/>
      <c r="GQ36" s="17"/>
      <c r="GR36" s="17"/>
      <c r="GS36" s="17">
        <v>573</v>
      </c>
      <c r="GT36" s="17">
        <v>63284.18</v>
      </c>
      <c r="GU36" s="17"/>
      <c r="GV36" s="17"/>
      <c r="GW36" s="17"/>
      <c r="GX36" s="17"/>
      <c r="GY36" s="17"/>
      <c r="GZ36" s="17"/>
      <c r="HA36" s="18"/>
      <c r="HB36" s="41"/>
      <c r="HC36" s="41"/>
      <c r="HD36" s="41"/>
      <c r="HE36" s="41"/>
      <c r="HF36" s="41"/>
      <c r="HG36" s="41"/>
      <c r="HH36" s="41"/>
      <c r="HI36" s="18"/>
      <c r="HJ36" s="41"/>
      <c r="HK36" s="41"/>
      <c r="HL36" s="41"/>
      <c r="HM36" s="18"/>
      <c r="HN36" s="18"/>
      <c r="HO36" s="18">
        <f t="shared" si="4"/>
        <v>493</v>
      </c>
      <c r="HP36" s="18">
        <f t="shared" si="1"/>
        <v>51417.41</v>
      </c>
      <c r="HQ36" s="18">
        <f t="shared" si="2"/>
        <v>1066</v>
      </c>
      <c r="HR36" s="42">
        <f t="shared" si="3"/>
        <v>114701.59</v>
      </c>
      <c r="HS36" s="43"/>
      <c r="HT36" s="43"/>
    </row>
    <row r="37" ht="16.5" spans="1:228">
      <c r="A37" s="16" t="s">
        <v>126</v>
      </c>
      <c r="B37" s="17" t="s">
        <v>39</v>
      </c>
      <c r="C37" s="18">
        <v>6939962746630</v>
      </c>
      <c r="D37" s="18">
        <v>564212176561</v>
      </c>
      <c r="E37" s="18">
        <v>21063510000796</v>
      </c>
      <c r="F37" s="17" t="s">
        <v>196</v>
      </c>
      <c r="G37" s="19" t="s">
        <v>197</v>
      </c>
      <c r="H37" s="17" t="s">
        <v>129</v>
      </c>
      <c r="I37" s="26">
        <f>VLOOKUP(C37,供应链!E:J,6,0)</f>
        <v>1</v>
      </c>
      <c r="J37" s="17">
        <f>VLOOKUP(C37,供应链!E:H,4,0)</f>
        <v>2574</v>
      </c>
      <c r="K37" s="17">
        <f>VLOOKUP(C37,供应链!E:K,7,0)</f>
        <v>0</v>
      </c>
      <c r="L37" s="18">
        <f>VLOOKUP(C37,供应链!E:I,5,0)</f>
        <v>27.9509175806277</v>
      </c>
      <c r="M37" s="27">
        <f t="shared" si="0"/>
        <v>0.0134679072701467</v>
      </c>
      <c r="N37" s="17">
        <v>966</v>
      </c>
      <c r="O37" s="26">
        <v>0.0745341614906832</v>
      </c>
      <c r="P37" s="18">
        <v>64</v>
      </c>
      <c r="Q37" s="18">
        <v>3715.81</v>
      </c>
      <c r="R37" s="17">
        <v>69</v>
      </c>
      <c r="S37" s="17">
        <v>2941</v>
      </c>
      <c r="T37" s="17">
        <v>992</v>
      </c>
      <c r="U37" s="26">
        <v>0.0665322580645161</v>
      </c>
      <c r="V37" s="18">
        <v>59</v>
      </c>
      <c r="W37" s="18">
        <v>3432.67</v>
      </c>
      <c r="X37" s="17">
        <v>69</v>
      </c>
      <c r="Y37" s="17">
        <v>2885</v>
      </c>
      <c r="Z37" s="17">
        <v>984</v>
      </c>
      <c r="AA37" s="26">
        <v>0.0487804878048781</v>
      </c>
      <c r="AB37" s="18">
        <v>44</v>
      </c>
      <c r="AC37" s="18">
        <v>2570.35</v>
      </c>
      <c r="AD37" s="17">
        <v>69</v>
      </c>
      <c r="AE37" s="17">
        <v>2257</v>
      </c>
      <c r="AF37" s="17">
        <v>797</v>
      </c>
      <c r="AG37" s="26">
        <v>0.0326223337515684</v>
      </c>
      <c r="AH37" s="18">
        <v>24</v>
      </c>
      <c r="AI37" s="18">
        <v>1628.95</v>
      </c>
      <c r="AJ37" s="17">
        <v>69</v>
      </c>
      <c r="AK37" s="17">
        <v>2240</v>
      </c>
      <c r="AL37" s="17">
        <v>773</v>
      </c>
      <c r="AM37" s="26">
        <v>0.0297542043984476</v>
      </c>
      <c r="AN37" s="18">
        <v>21</v>
      </c>
      <c r="AO37" s="18">
        <v>1445.49</v>
      </c>
      <c r="AP37" s="17">
        <v>69</v>
      </c>
      <c r="AQ37" s="17">
        <v>2225</v>
      </c>
      <c r="AR37" s="17">
        <v>819</v>
      </c>
      <c r="AS37" s="26">
        <v>0.0390720390720391</v>
      </c>
      <c r="AT37" s="18">
        <v>30</v>
      </c>
      <c r="AU37" s="18">
        <v>2063.33</v>
      </c>
      <c r="AV37" s="17">
        <v>69</v>
      </c>
      <c r="AW37" s="17">
        <v>2201</v>
      </c>
      <c r="AX37" s="17">
        <v>642</v>
      </c>
      <c r="AY37" s="26">
        <v>0.0327102803738318</v>
      </c>
      <c r="AZ37" s="17">
        <v>17</v>
      </c>
      <c r="BA37" s="18">
        <v>1153.17</v>
      </c>
      <c r="BB37" s="17">
        <v>69</v>
      </c>
      <c r="BC37" s="17">
        <v>2189</v>
      </c>
      <c r="BD37" s="17">
        <v>624</v>
      </c>
      <c r="BE37" s="32">
        <v>0.046474358974359</v>
      </c>
      <c r="BF37" s="17">
        <v>28</v>
      </c>
      <c r="BG37" s="18">
        <v>1918.39</v>
      </c>
      <c r="BH37" s="17">
        <v>69</v>
      </c>
      <c r="BI37" s="17">
        <v>2161</v>
      </c>
      <c r="BJ37" s="17">
        <v>752</v>
      </c>
      <c r="BK37" s="32">
        <v>0.0319148936170213</v>
      </c>
      <c r="BL37" s="18">
        <v>20</v>
      </c>
      <c r="BM37" s="18">
        <v>1372.56</v>
      </c>
      <c r="BN37" s="17">
        <v>69</v>
      </c>
      <c r="BO37" s="17">
        <v>2142</v>
      </c>
      <c r="BP37" s="17">
        <v>876</v>
      </c>
      <c r="BQ37" s="32">
        <v>0.0182648401826484</v>
      </c>
      <c r="BR37" s="18">
        <v>13</v>
      </c>
      <c r="BS37" s="18">
        <v>894.67</v>
      </c>
      <c r="BT37" s="17">
        <v>69</v>
      </c>
      <c r="BU37" s="18">
        <v>2733</v>
      </c>
      <c r="BV37" s="17">
        <v>633</v>
      </c>
      <c r="BW37" s="32">
        <v>0.0315955766192733</v>
      </c>
      <c r="BX37" s="18">
        <v>19</v>
      </c>
      <c r="BY37" s="18">
        <v>1280.61</v>
      </c>
      <c r="BZ37" s="17">
        <v>69</v>
      </c>
      <c r="CA37" s="18">
        <v>1465</v>
      </c>
      <c r="CB37" s="18">
        <v>653</v>
      </c>
      <c r="CC37" s="32">
        <v>0.0168453292496172</v>
      </c>
      <c r="CD37" s="18">
        <v>10</v>
      </c>
      <c r="CE37" s="18">
        <v>685.55</v>
      </c>
      <c r="CF37" s="17">
        <v>69</v>
      </c>
      <c r="CG37" s="18">
        <v>1457</v>
      </c>
      <c r="CH37" s="33">
        <v>610</v>
      </c>
      <c r="CI37" s="32">
        <v>0.0311475409836066</v>
      </c>
      <c r="CJ37" s="18">
        <v>18</v>
      </c>
      <c r="CK37" s="18">
        <v>1239.34</v>
      </c>
      <c r="CL37" s="17">
        <v>69</v>
      </c>
      <c r="CM37" s="18">
        <v>1618</v>
      </c>
      <c r="CN37" s="33">
        <v>716</v>
      </c>
      <c r="CO37" s="32">
        <v>0.0251396648044693</v>
      </c>
      <c r="CP37" s="17">
        <v>16</v>
      </c>
      <c r="CQ37" s="18">
        <v>1068.07</v>
      </c>
      <c r="CR37" s="17">
        <v>69</v>
      </c>
      <c r="CS37" s="17">
        <v>1784</v>
      </c>
      <c r="CT37" s="33">
        <v>806</v>
      </c>
      <c r="CU37" s="32">
        <v>0.0372208436724566</v>
      </c>
      <c r="CV37" s="17">
        <v>26</v>
      </c>
      <c r="CW37" s="18">
        <v>1778.56</v>
      </c>
      <c r="CX37" s="17">
        <v>69</v>
      </c>
      <c r="CY37" s="17">
        <v>1988</v>
      </c>
      <c r="CZ37" s="33">
        <v>812</v>
      </c>
      <c r="DA37" s="32">
        <v>0.0258620689655172</v>
      </c>
      <c r="DB37" s="18">
        <v>19</v>
      </c>
      <c r="DC37" s="18">
        <v>1307.68</v>
      </c>
      <c r="DD37" s="17">
        <v>69</v>
      </c>
      <c r="DE37" s="18">
        <v>1972</v>
      </c>
      <c r="DF37" s="18">
        <v>798</v>
      </c>
      <c r="DG37" s="26">
        <v>0.0275689223057644</v>
      </c>
      <c r="DH37" s="18">
        <v>18</v>
      </c>
      <c r="DI37" s="18">
        <v>1224.72</v>
      </c>
      <c r="DJ37" s="17">
        <v>69</v>
      </c>
      <c r="DK37" s="18">
        <v>1837</v>
      </c>
      <c r="DL37" s="18">
        <v>746</v>
      </c>
      <c r="DM37" s="26">
        <v>0.0348525469168901</v>
      </c>
      <c r="DN37" s="18">
        <v>25</v>
      </c>
      <c r="DO37" s="18">
        <v>1715</v>
      </c>
      <c r="DP37" s="17">
        <v>69</v>
      </c>
      <c r="DQ37" s="18">
        <v>1909</v>
      </c>
      <c r="DR37" s="18">
        <v>740</v>
      </c>
      <c r="DS37" s="26">
        <v>0.0337837837837838</v>
      </c>
      <c r="DT37" s="18">
        <v>23</v>
      </c>
      <c r="DU37" s="18">
        <v>1580.49</v>
      </c>
      <c r="DV37" s="17">
        <v>69</v>
      </c>
      <c r="DW37" s="18">
        <v>1887</v>
      </c>
      <c r="DX37" s="18">
        <v>738</v>
      </c>
      <c r="DY37" s="26">
        <v>0.0284552845528455</v>
      </c>
      <c r="DZ37" s="18">
        <v>20</v>
      </c>
      <c r="EA37" s="18">
        <v>1380</v>
      </c>
      <c r="EB37" s="17">
        <v>69</v>
      </c>
      <c r="EC37" s="18">
        <v>2037</v>
      </c>
      <c r="ED37" s="18">
        <v>715</v>
      </c>
      <c r="EE37" s="26">
        <v>0.0265734265734266</v>
      </c>
      <c r="EF37" s="17">
        <v>17</v>
      </c>
      <c r="EG37" s="18">
        <v>1183</v>
      </c>
      <c r="EH37" s="17">
        <v>69</v>
      </c>
      <c r="EI37" s="17">
        <v>75</v>
      </c>
      <c r="EJ37" s="18">
        <v>857</v>
      </c>
      <c r="EK37" s="26">
        <v>0.0245040840140023</v>
      </c>
      <c r="EL37" s="17">
        <v>21</v>
      </c>
      <c r="EM37" s="18">
        <v>1425.7</v>
      </c>
      <c r="EN37" s="17">
        <v>69</v>
      </c>
      <c r="EO37" s="17">
        <v>2025</v>
      </c>
      <c r="EP37" s="18">
        <v>860</v>
      </c>
      <c r="EQ37" s="26">
        <v>0.0372093023255814</v>
      </c>
      <c r="ER37" s="17">
        <v>30</v>
      </c>
      <c r="ES37" s="18">
        <v>2055.13</v>
      </c>
      <c r="ET37" s="17">
        <v>69</v>
      </c>
      <c r="EU37" s="17">
        <v>2168</v>
      </c>
      <c r="EV37" s="18">
        <v>824</v>
      </c>
      <c r="EW37" s="26">
        <v>0.0533980582524272</v>
      </c>
      <c r="EX37" s="17">
        <v>43</v>
      </c>
      <c r="EY37" s="18">
        <v>2953.51</v>
      </c>
      <c r="EZ37" s="17">
        <v>69</v>
      </c>
      <c r="FA37" s="17">
        <v>2161</v>
      </c>
      <c r="FB37" s="18">
        <v>946</v>
      </c>
      <c r="FC37" s="26">
        <v>0.0528541226215645</v>
      </c>
      <c r="FD37" s="17">
        <v>50</v>
      </c>
      <c r="FE37" s="18">
        <v>3448</v>
      </c>
      <c r="FF37" s="17">
        <v>69</v>
      </c>
      <c r="FG37" s="17">
        <v>2033</v>
      </c>
      <c r="FH37" s="18">
        <v>898</v>
      </c>
      <c r="FI37" s="26">
        <v>0.0467706013363029</v>
      </c>
      <c r="FJ37" s="18">
        <v>42</v>
      </c>
      <c r="FK37" s="18">
        <v>2928</v>
      </c>
      <c r="FL37" s="17">
        <v>69</v>
      </c>
      <c r="FM37" s="17">
        <v>2104</v>
      </c>
      <c r="FN37" s="18">
        <v>855</v>
      </c>
      <c r="FO37" s="26">
        <v>0.0491228070175439</v>
      </c>
      <c r="FP37" s="18">
        <v>42</v>
      </c>
      <c r="FQ37" s="18">
        <v>2931</v>
      </c>
      <c r="FR37" s="17">
        <v>69</v>
      </c>
      <c r="FS37" s="17">
        <v>2088</v>
      </c>
      <c r="FT37" s="18">
        <v>931</v>
      </c>
      <c r="FU37" s="26">
        <v>0.0268528464017186</v>
      </c>
      <c r="FV37" s="18">
        <v>25</v>
      </c>
      <c r="FW37" s="18">
        <v>1724</v>
      </c>
      <c r="FX37" s="17">
        <v>69</v>
      </c>
      <c r="FY37" s="18">
        <v>2162</v>
      </c>
      <c r="FZ37" s="18">
        <v>1003</v>
      </c>
      <c r="GA37" s="26">
        <v>0.069790628115653</v>
      </c>
      <c r="GB37" s="18">
        <v>70</v>
      </c>
      <c r="GC37" s="18">
        <v>4778</v>
      </c>
      <c r="GD37" s="17">
        <v>69</v>
      </c>
      <c r="GE37" s="18">
        <v>2100</v>
      </c>
      <c r="GF37" s="18"/>
      <c r="GG37" s="26"/>
      <c r="GH37" s="17"/>
      <c r="GI37" s="18"/>
      <c r="GJ37" s="17"/>
      <c r="GK37" s="18"/>
      <c r="GL37" s="18"/>
      <c r="GM37" s="26"/>
      <c r="GN37" s="17"/>
      <c r="GO37" s="18"/>
      <c r="GP37" s="17"/>
      <c r="GQ37" s="17"/>
      <c r="GR37" s="17"/>
      <c r="GS37" s="17">
        <v>5329</v>
      </c>
      <c r="GT37" s="17">
        <v>391011.42</v>
      </c>
      <c r="GU37" s="17"/>
      <c r="GV37" s="17"/>
      <c r="GW37" s="17"/>
      <c r="GX37" s="17"/>
      <c r="GY37" s="17"/>
      <c r="GZ37" s="17"/>
      <c r="HA37" s="18"/>
      <c r="HB37" s="41"/>
      <c r="HC37" s="41"/>
      <c r="HD37" s="41"/>
      <c r="HE37" s="41"/>
      <c r="HF37" s="41"/>
      <c r="HG37" s="41"/>
      <c r="HH37" s="41"/>
      <c r="HI37" s="18"/>
      <c r="HJ37" s="41"/>
      <c r="HK37" s="41"/>
      <c r="HL37" s="41"/>
      <c r="HM37" s="18"/>
      <c r="HN37" s="18"/>
      <c r="HO37" s="18">
        <f t="shared" si="4"/>
        <v>854</v>
      </c>
      <c r="HP37" s="18">
        <f t="shared" si="1"/>
        <v>56881.75</v>
      </c>
      <c r="HQ37" s="18">
        <f t="shared" si="2"/>
        <v>6183</v>
      </c>
      <c r="HR37" s="42">
        <f t="shared" si="3"/>
        <v>447893.17</v>
      </c>
      <c r="HS37" s="43"/>
      <c r="HT37" s="43"/>
    </row>
    <row r="38" ht="16.5" spans="1:228">
      <c r="A38" s="16" t="s">
        <v>133</v>
      </c>
      <c r="B38" s="17" t="s">
        <v>39</v>
      </c>
      <c r="C38" s="18">
        <v>6939962758060</v>
      </c>
      <c r="D38" s="18">
        <v>576023614881</v>
      </c>
      <c r="E38" s="18">
        <v>21063510001896</v>
      </c>
      <c r="F38" s="17" t="s">
        <v>198</v>
      </c>
      <c r="G38" s="19" t="s">
        <v>199</v>
      </c>
      <c r="H38" s="17" t="s">
        <v>129</v>
      </c>
      <c r="I38" s="26">
        <f>VLOOKUP(C38,供应链!E:J,6,0)</f>
        <v>1</v>
      </c>
      <c r="J38" s="17">
        <f>VLOOKUP(C38,供应链!E:H,4,0)</f>
        <v>5447</v>
      </c>
      <c r="K38" s="17">
        <f>VLOOKUP(C38,供应链!E:K,7,0)</f>
        <v>6</v>
      </c>
      <c r="L38" s="18">
        <f>VLOOKUP(C38,供应链!E:I,5,0)</f>
        <v>26.8474380549355</v>
      </c>
      <c r="M38" s="27">
        <f t="shared" si="0"/>
        <v>0.0348525469168901</v>
      </c>
      <c r="N38" s="17">
        <v>1481</v>
      </c>
      <c r="O38" s="26">
        <v>0.0236326806212019</v>
      </c>
      <c r="P38" s="18">
        <v>33</v>
      </c>
      <c r="Q38" s="18">
        <v>2611.94</v>
      </c>
      <c r="R38" s="17">
        <v>79</v>
      </c>
      <c r="S38" s="17">
        <v>5312</v>
      </c>
      <c r="T38" s="17">
        <v>1240</v>
      </c>
      <c r="U38" s="26">
        <v>0.0209677419354839</v>
      </c>
      <c r="V38" s="18">
        <v>24</v>
      </c>
      <c r="W38" s="18">
        <v>1906</v>
      </c>
      <c r="X38" s="17">
        <v>79</v>
      </c>
      <c r="Y38" s="17">
        <v>5290</v>
      </c>
      <c r="Z38" s="17">
        <v>1016</v>
      </c>
      <c r="AA38" s="26">
        <v>0.0324803149606299</v>
      </c>
      <c r="AB38" s="18">
        <v>31</v>
      </c>
      <c r="AC38" s="18">
        <v>2453.11</v>
      </c>
      <c r="AD38" s="17">
        <v>79</v>
      </c>
      <c r="AE38" s="17">
        <v>3956</v>
      </c>
      <c r="AF38" s="17">
        <v>1201</v>
      </c>
      <c r="AG38" s="26">
        <v>0.0274771024146545</v>
      </c>
      <c r="AH38" s="18">
        <v>31</v>
      </c>
      <c r="AI38" s="18">
        <v>2449</v>
      </c>
      <c r="AJ38" s="17">
        <v>79</v>
      </c>
      <c r="AK38" s="17">
        <v>3932</v>
      </c>
      <c r="AL38" s="17">
        <v>1772</v>
      </c>
      <c r="AM38" s="26">
        <v>0.0282167042889391</v>
      </c>
      <c r="AN38" s="18">
        <v>48</v>
      </c>
      <c r="AO38" s="18">
        <v>3792</v>
      </c>
      <c r="AP38" s="17">
        <v>79</v>
      </c>
      <c r="AQ38" s="17">
        <v>3890</v>
      </c>
      <c r="AR38" s="17">
        <v>1437</v>
      </c>
      <c r="AS38" s="26">
        <v>0.0313152400835073</v>
      </c>
      <c r="AT38" s="18">
        <v>43</v>
      </c>
      <c r="AU38" s="18">
        <v>3398.27</v>
      </c>
      <c r="AV38" s="17">
        <v>79</v>
      </c>
      <c r="AW38" s="17">
        <v>3854</v>
      </c>
      <c r="AX38" s="17">
        <v>1291</v>
      </c>
      <c r="AY38" s="26">
        <v>0.0387296669248644</v>
      </c>
      <c r="AZ38" s="17">
        <v>47</v>
      </c>
      <c r="BA38" s="18">
        <v>3718.12</v>
      </c>
      <c r="BB38" s="17">
        <v>79</v>
      </c>
      <c r="BC38" s="17">
        <v>3812</v>
      </c>
      <c r="BD38" s="17">
        <v>1453</v>
      </c>
      <c r="BE38" s="32">
        <v>0.0399174122505162</v>
      </c>
      <c r="BF38" s="17">
        <v>49</v>
      </c>
      <c r="BG38" s="18">
        <v>3877.91</v>
      </c>
      <c r="BH38" s="17">
        <v>79</v>
      </c>
      <c r="BI38" s="17">
        <v>3770</v>
      </c>
      <c r="BJ38" s="17">
        <v>1836</v>
      </c>
      <c r="BK38" s="32">
        <v>0.0299564270152505</v>
      </c>
      <c r="BL38" s="18">
        <v>48</v>
      </c>
      <c r="BM38" s="18">
        <v>3810.32</v>
      </c>
      <c r="BN38" s="17">
        <v>79</v>
      </c>
      <c r="BO38" s="17">
        <v>3727</v>
      </c>
      <c r="BP38" s="17">
        <v>1695</v>
      </c>
      <c r="BQ38" s="32">
        <v>0.040117994100295</v>
      </c>
      <c r="BR38" s="18">
        <v>61</v>
      </c>
      <c r="BS38" s="18">
        <v>4474.51</v>
      </c>
      <c r="BT38" s="17">
        <v>79</v>
      </c>
      <c r="BU38" s="18">
        <v>4980</v>
      </c>
      <c r="BV38" s="17">
        <v>1677</v>
      </c>
      <c r="BW38" s="32">
        <v>0.060226595110316</v>
      </c>
      <c r="BX38" s="18">
        <v>88</v>
      </c>
      <c r="BY38" s="18">
        <v>6072</v>
      </c>
      <c r="BZ38" s="17">
        <v>79</v>
      </c>
      <c r="CA38" s="18">
        <v>4895</v>
      </c>
      <c r="CB38" s="18">
        <v>1664</v>
      </c>
      <c r="CC38" s="32">
        <v>0.0691105769230769</v>
      </c>
      <c r="CD38" s="18">
        <v>106</v>
      </c>
      <c r="CE38" s="18">
        <v>7354</v>
      </c>
      <c r="CF38" s="17">
        <v>79</v>
      </c>
      <c r="CG38" s="18">
        <v>4797</v>
      </c>
      <c r="CH38" s="33">
        <v>1805</v>
      </c>
      <c r="CI38" s="32">
        <v>0.060387811634349</v>
      </c>
      <c r="CJ38" s="18">
        <v>94</v>
      </c>
      <c r="CK38" s="18">
        <v>6580.03</v>
      </c>
      <c r="CL38" s="17">
        <v>79</v>
      </c>
      <c r="CM38" s="18">
        <v>4715</v>
      </c>
      <c r="CN38" s="33">
        <v>2063</v>
      </c>
      <c r="CO38" s="32">
        <v>0.0567135239941832</v>
      </c>
      <c r="CP38" s="17">
        <v>111</v>
      </c>
      <c r="CQ38" s="18">
        <v>7659</v>
      </c>
      <c r="CR38" s="17">
        <v>79</v>
      </c>
      <c r="CS38" s="17">
        <v>4618</v>
      </c>
      <c r="CT38" s="33">
        <v>2135</v>
      </c>
      <c r="CU38" s="32">
        <v>0.0688524590163934</v>
      </c>
      <c r="CV38" s="17">
        <v>133</v>
      </c>
      <c r="CW38" s="18">
        <v>9181.84</v>
      </c>
      <c r="CX38" s="17">
        <v>79</v>
      </c>
      <c r="CY38" s="17">
        <v>4492</v>
      </c>
      <c r="CZ38" s="33">
        <v>2293</v>
      </c>
      <c r="DA38" s="32">
        <v>0.0658525948539032</v>
      </c>
      <c r="DB38" s="18">
        <v>136</v>
      </c>
      <c r="DC38" s="18">
        <v>9384</v>
      </c>
      <c r="DD38" s="17">
        <v>79</v>
      </c>
      <c r="DE38" s="18">
        <v>4370</v>
      </c>
      <c r="DF38" s="18">
        <v>2267</v>
      </c>
      <c r="DG38" s="26">
        <v>0.062637847375386</v>
      </c>
      <c r="DH38" s="18">
        <v>120</v>
      </c>
      <c r="DI38" s="18">
        <v>8284.38</v>
      </c>
      <c r="DJ38" s="17">
        <v>79</v>
      </c>
      <c r="DK38" s="18">
        <v>2945</v>
      </c>
      <c r="DL38" s="18">
        <v>2004</v>
      </c>
      <c r="DM38" s="26">
        <v>0.0563872255489022</v>
      </c>
      <c r="DN38" s="18">
        <v>105</v>
      </c>
      <c r="DO38" s="18">
        <v>7875</v>
      </c>
      <c r="DP38" s="17">
        <v>79</v>
      </c>
      <c r="DQ38" s="18">
        <v>3802</v>
      </c>
      <c r="DR38" s="18">
        <v>2362</v>
      </c>
      <c r="DS38" s="26">
        <v>0.0317527519051651</v>
      </c>
      <c r="DT38" s="18">
        <v>67</v>
      </c>
      <c r="DU38" s="18">
        <v>5353.26</v>
      </c>
      <c r="DV38" s="17">
        <v>79</v>
      </c>
      <c r="DW38" s="18">
        <v>3740</v>
      </c>
      <c r="DX38" s="18">
        <v>1911</v>
      </c>
      <c r="DY38" s="26">
        <v>0.0313971742543171</v>
      </c>
      <c r="DZ38" s="18">
        <v>53</v>
      </c>
      <c r="EA38" s="18">
        <v>4187</v>
      </c>
      <c r="EB38" s="17">
        <v>79</v>
      </c>
      <c r="EC38" s="18">
        <v>3600</v>
      </c>
      <c r="ED38" s="18">
        <v>1957</v>
      </c>
      <c r="EE38" s="26">
        <v>0.0367910066428206</v>
      </c>
      <c r="EF38" s="17">
        <v>64</v>
      </c>
      <c r="EG38" s="18">
        <v>5068.42</v>
      </c>
      <c r="EH38" s="17">
        <v>79</v>
      </c>
      <c r="EI38" s="17">
        <v>439</v>
      </c>
      <c r="EJ38" s="18">
        <v>2229</v>
      </c>
      <c r="EK38" s="26">
        <v>0.0340960071781068</v>
      </c>
      <c r="EL38" s="17">
        <v>67</v>
      </c>
      <c r="EM38" s="18">
        <v>5320.6</v>
      </c>
      <c r="EN38" s="17">
        <v>79</v>
      </c>
      <c r="EO38" s="17">
        <v>3488</v>
      </c>
      <c r="EP38" s="18">
        <v>2036</v>
      </c>
      <c r="EQ38" s="26">
        <v>0.0432220039292731</v>
      </c>
      <c r="ER38" s="17">
        <v>83</v>
      </c>
      <c r="ES38" s="18">
        <v>6579.41</v>
      </c>
      <c r="ET38" s="17">
        <v>79</v>
      </c>
      <c r="EU38" s="17">
        <v>2492</v>
      </c>
      <c r="EV38" s="18">
        <v>1875</v>
      </c>
      <c r="EW38" s="26">
        <v>0.0517333333333333</v>
      </c>
      <c r="EX38" s="17">
        <v>94</v>
      </c>
      <c r="EY38" s="18">
        <v>7442.01</v>
      </c>
      <c r="EZ38" s="17">
        <v>79</v>
      </c>
      <c r="FA38" s="17">
        <v>2434</v>
      </c>
      <c r="FB38" s="18">
        <v>2284</v>
      </c>
      <c r="FC38" s="26">
        <v>0.0507880910683012</v>
      </c>
      <c r="FD38" s="17">
        <v>116</v>
      </c>
      <c r="FE38" s="18">
        <v>9301</v>
      </c>
      <c r="FF38" s="17">
        <v>79</v>
      </c>
      <c r="FG38" s="17">
        <v>2478</v>
      </c>
      <c r="FH38" s="18">
        <v>1808</v>
      </c>
      <c r="FI38" s="26">
        <v>0.0564159292035398</v>
      </c>
      <c r="FJ38" s="18">
        <v>102</v>
      </c>
      <c r="FK38" s="18">
        <v>8193</v>
      </c>
      <c r="FL38" s="17">
        <v>79</v>
      </c>
      <c r="FM38" s="17">
        <v>2475</v>
      </c>
      <c r="FN38" s="18">
        <v>1623</v>
      </c>
      <c r="FO38" s="26">
        <v>0.0529882932840419</v>
      </c>
      <c r="FP38" s="18">
        <v>86</v>
      </c>
      <c r="FQ38" s="18">
        <v>6882</v>
      </c>
      <c r="FR38" s="17">
        <v>79</v>
      </c>
      <c r="FS38" s="17">
        <v>2635</v>
      </c>
      <c r="FT38" s="18">
        <v>2364</v>
      </c>
      <c r="FU38" s="26">
        <v>0.0384940778341794</v>
      </c>
      <c r="FV38" s="18">
        <v>91</v>
      </c>
      <c r="FW38" s="18">
        <v>7264</v>
      </c>
      <c r="FX38" s="17">
        <v>79</v>
      </c>
      <c r="FY38" s="18">
        <v>5021</v>
      </c>
      <c r="FZ38" s="18">
        <v>2622</v>
      </c>
      <c r="GA38" s="26">
        <v>0.0301296720061022</v>
      </c>
      <c r="GB38" s="18">
        <v>79</v>
      </c>
      <c r="GC38" s="18">
        <v>6324</v>
      </c>
      <c r="GD38" s="17">
        <v>79</v>
      </c>
      <c r="GE38" s="18">
        <v>4194</v>
      </c>
      <c r="GF38" s="18"/>
      <c r="GG38" s="26"/>
      <c r="GH38" s="17"/>
      <c r="GI38" s="18"/>
      <c r="GJ38" s="17"/>
      <c r="GK38" s="18"/>
      <c r="GL38" s="18"/>
      <c r="GM38" s="26"/>
      <c r="GN38" s="17"/>
      <c r="GO38" s="18"/>
      <c r="GP38" s="17"/>
      <c r="GQ38" s="17"/>
      <c r="GR38" s="17"/>
      <c r="GS38" s="17">
        <v>7790</v>
      </c>
      <c r="GT38" s="17">
        <v>507333.77</v>
      </c>
      <c r="GU38" s="17"/>
      <c r="GV38" s="17"/>
      <c r="GW38" s="17"/>
      <c r="GX38" s="17"/>
      <c r="GY38" s="17"/>
      <c r="GZ38" s="17"/>
      <c r="HA38" s="18"/>
      <c r="HB38" s="41"/>
      <c r="HC38" s="41"/>
      <c r="HD38" s="41"/>
      <c r="HE38" s="41"/>
      <c r="HF38" s="41"/>
      <c r="HG38" s="41"/>
      <c r="HH38" s="41"/>
      <c r="HI38" s="18"/>
      <c r="HJ38" s="41"/>
      <c r="HK38" s="41"/>
      <c r="HL38" s="41"/>
      <c r="HM38" s="18"/>
      <c r="HN38" s="18"/>
      <c r="HO38" s="18">
        <f t="shared" si="4"/>
        <v>2210</v>
      </c>
      <c r="HP38" s="18">
        <f t="shared" si="1"/>
        <v>166796.13</v>
      </c>
      <c r="HQ38" s="18">
        <f t="shared" si="2"/>
        <v>10000</v>
      </c>
      <c r="HR38" s="42">
        <f t="shared" si="3"/>
        <v>674129.9</v>
      </c>
      <c r="HS38" s="43"/>
      <c r="HT38" s="43"/>
    </row>
    <row r="39" ht="16.5" spans="1:228">
      <c r="A39" s="16" t="s">
        <v>133</v>
      </c>
      <c r="B39" s="17" t="s">
        <v>39</v>
      </c>
      <c r="C39" s="18">
        <v>6939962746296</v>
      </c>
      <c r="D39" s="18">
        <v>564862766306</v>
      </c>
      <c r="E39" s="18">
        <v>21063510000676</v>
      </c>
      <c r="F39" s="17" t="s">
        <v>200</v>
      </c>
      <c r="G39" s="19" t="s">
        <v>201</v>
      </c>
      <c r="H39" s="17" t="s">
        <v>129</v>
      </c>
      <c r="I39" s="26">
        <f>VLOOKUP(C39,供应链!E:J,6,0)</f>
        <v>1</v>
      </c>
      <c r="J39" s="17">
        <f>VLOOKUP(C39,供应链!E:H,4,0)</f>
        <v>2610</v>
      </c>
      <c r="K39" s="17">
        <f>VLOOKUP(C39,供应链!E:K,7,0)</f>
        <v>6</v>
      </c>
      <c r="L39" s="18">
        <f>VLOOKUP(C39,供应链!E:I,5,0)</f>
        <v>27.2194991135412</v>
      </c>
      <c r="M39" s="27">
        <f t="shared" si="0"/>
        <v>0.030452609998423</v>
      </c>
      <c r="N39" s="17">
        <v>1559</v>
      </c>
      <c r="O39" s="26">
        <v>0.0564464400256575</v>
      </c>
      <c r="P39" s="18">
        <v>76</v>
      </c>
      <c r="Q39" s="18">
        <v>6655.82</v>
      </c>
      <c r="R39" s="17">
        <v>89</v>
      </c>
      <c r="S39" s="17">
        <v>4695</v>
      </c>
      <c r="T39" s="17">
        <v>2062</v>
      </c>
      <c r="U39" s="26">
        <v>0.042192046556741</v>
      </c>
      <c r="V39" s="18">
        <v>80</v>
      </c>
      <c r="W39" s="18">
        <v>7161.49</v>
      </c>
      <c r="X39" s="17">
        <v>89</v>
      </c>
      <c r="Y39" s="17">
        <v>4621</v>
      </c>
      <c r="Z39" s="17">
        <v>2270</v>
      </c>
      <c r="AA39" s="26">
        <v>0.0348017621145374</v>
      </c>
      <c r="AB39" s="18">
        <v>73</v>
      </c>
      <c r="AC39" s="18">
        <v>6387.6</v>
      </c>
      <c r="AD39" s="17">
        <v>89</v>
      </c>
      <c r="AE39" s="17">
        <v>4548</v>
      </c>
      <c r="AF39" s="17">
        <v>2015</v>
      </c>
      <c r="AG39" s="26">
        <v>0.0406947890818859</v>
      </c>
      <c r="AH39" s="18">
        <v>73</v>
      </c>
      <c r="AI39" s="18">
        <v>6442.59</v>
      </c>
      <c r="AJ39" s="17">
        <v>89</v>
      </c>
      <c r="AK39" s="17">
        <v>4267</v>
      </c>
      <c r="AL39" s="17">
        <v>1767</v>
      </c>
      <c r="AM39" s="26">
        <v>0.0373514431239389</v>
      </c>
      <c r="AN39" s="18">
        <v>59</v>
      </c>
      <c r="AO39" s="18">
        <v>5193.86</v>
      </c>
      <c r="AP39" s="17">
        <v>89</v>
      </c>
      <c r="AQ39" s="17">
        <v>4214</v>
      </c>
      <c r="AR39" s="17">
        <v>1524</v>
      </c>
      <c r="AS39" s="26">
        <v>0.0380577427821522</v>
      </c>
      <c r="AT39" s="18">
        <v>51</v>
      </c>
      <c r="AU39" s="18">
        <v>4461.41</v>
      </c>
      <c r="AV39" s="17">
        <v>89</v>
      </c>
      <c r="AW39" s="17">
        <v>4177</v>
      </c>
      <c r="AX39" s="17">
        <v>1447</v>
      </c>
      <c r="AY39" s="26">
        <v>0.0400829302004147</v>
      </c>
      <c r="AZ39" s="17">
        <v>54</v>
      </c>
      <c r="BA39" s="18">
        <v>4699.32</v>
      </c>
      <c r="BB39" s="17">
        <v>89</v>
      </c>
      <c r="BC39" s="17">
        <v>4128</v>
      </c>
      <c r="BD39" s="17">
        <v>1484</v>
      </c>
      <c r="BE39" s="32">
        <v>0.0309973045822102</v>
      </c>
      <c r="BF39" s="17">
        <v>44</v>
      </c>
      <c r="BG39" s="18">
        <v>3848.5</v>
      </c>
      <c r="BH39" s="17">
        <v>89</v>
      </c>
      <c r="BI39" s="17">
        <v>4198</v>
      </c>
      <c r="BJ39" s="17">
        <v>1513</v>
      </c>
      <c r="BK39" s="32">
        <v>0.038995373430271</v>
      </c>
      <c r="BL39" s="18">
        <v>54</v>
      </c>
      <c r="BM39" s="18">
        <v>4715.53</v>
      </c>
      <c r="BN39" s="17">
        <v>89</v>
      </c>
      <c r="BO39" s="17">
        <v>4146</v>
      </c>
      <c r="BP39" s="17">
        <v>1471</v>
      </c>
      <c r="BQ39" s="32">
        <v>0.0380693405846363</v>
      </c>
      <c r="BR39" s="18">
        <v>52</v>
      </c>
      <c r="BS39" s="18">
        <v>4531.79</v>
      </c>
      <c r="BT39" s="17">
        <v>89</v>
      </c>
      <c r="BU39" s="18">
        <v>4135</v>
      </c>
      <c r="BV39" s="17">
        <v>1255</v>
      </c>
      <c r="BW39" s="32">
        <v>0.0382470119521912</v>
      </c>
      <c r="BX39" s="18">
        <v>45</v>
      </c>
      <c r="BY39" s="18">
        <v>3905.17</v>
      </c>
      <c r="BZ39" s="17">
        <v>89</v>
      </c>
      <c r="CA39" s="18">
        <v>4097</v>
      </c>
      <c r="CB39" s="18">
        <v>1236</v>
      </c>
      <c r="CC39" s="32">
        <v>0.0323624595469256</v>
      </c>
      <c r="CD39" s="18">
        <v>37</v>
      </c>
      <c r="CE39" s="18">
        <v>3212.14</v>
      </c>
      <c r="CF39" s="17">
        <v>89</v>
      </c>
      <c r="CG39" s="18">
        <v>4103</v>
      </c>
      <c r="CH39" s="33">
        <v>1300</v>
      </c>
      <c r="CI39" s="32">
        <v>0.0307692307692308</v>
      </c>
      <c r="CJ39" s="18">
        <v>36</v>
      </c>
      <c r="CK39" s="18">
        <v>3157.2</v>
      </c>
      <c r="CL39" s="17">
        <v>89</v>
      </c>
      <c r="CM39" s="18">
        <v>4073</v>
      </c>
      <c r="CN39" s="33">
        <v>1396</v>
      </c>
      <c r="CO39" s="32">
        <v>0.0408309455587393</v>
      </c>
      <c r="CP39" s="17">
        <v>53</v>
      </c>
      <c r="CQ39" s="18">
        <v>4619.49</v>
      </c>
      <c r="CR39" s="17">
        <v>89</v>
      </c>
      <c r="CS39" s="17">
        <v>4025</v>
      </c>
      <c r="CT39" s="33">
        <v>1453</v>
      </c>
      <c r="CU39" s="32">
        <v>0.0419821059876118</v>
      </c>
      <c r="CV39" s="17">
        <v>58</v>
      </c>
      <c r="CW39" s="18">
        <v>5078.92</v>
      </c>
      <c r="CX39" s="17">
        <v>89</v>
      </c>
      <c r="CY39" s="17">
        <v>3970</v>
      </c>
      <c r="CZ39" s="33">
        <v>1514</v>
      </c>
      <c r="DA39" s="32">
        <v>0.0343461030383091</v>
      </c>
      <c r="DB39" s="18">
        <v>48</v>
      </c>
      <c r="DC39" s="18">
        <v>4160.76</v>
      </c>
      <c r="DD39" s="17">
        <v>89</v>
      </c>
      <c r="DE39" s="18">
        <v>3928</v>
      </c>
      <c r="DF39" s="18">
        <v>1372</v>
      </c>
      <c r="DG39" s="26">
        <v>0.0473760932944606</v>
      </c>
      <c r="DH39" s="18">
        <v>57</v>
      </c>
      <c r="DI39" s="18">
        <v>4912.85</v>
      </c>
      <c r="DJ39" s="17">
        <v>89</v>
      </c>
      <c r="DK39" s="18">
        <v>3873</v>
      </c>
      <c r="DL39" s="18">
        <v>1185</v>
      </c>
      <c r="DM39" s="26">
        <v>0.0413502109704641</v>
      </c>
      <c r="DN39" s="18">
        <v>44</v>
      </c>
      <c r="DO39" s="18">
        <v>3914.52</v>
      </c>
      <c r="DP39" s="17">
        <v>89</v>
      </c>
      <c r="DQ39" s="18">
        <v>2602</v>
      </c>
      <c r="DR39" s="18">
        <v>1406</v>
      </c>
      <c r="DS39" s="26">
        <v>0.042674253200569</v>
      </c>
      <c r="DT39" s="18">
        <v>54</v>
      </c>
      <c r="DU39" s="18">
        <v>4774.12</v>
      </c>
      <c r="DV39" s="17">
        <v>89</v>
      </c>
      <c r="DW39" s="18">
        <v>2550</v>
      </c>
      <c r="DX39" s="18">
        <v>1229</v>
      </c>
      <c r="DY39" s="26">
        <v>0.0512611879576892</v>
      </c>
      <c r="DZ39" s="18">
        <v>55</v>
      </c>
      <c r="EA39" s="18">
        <v>4870.89</v>
      </c>
      <c r="EB39" s="17">
        <v>89</v>
      </c>
      <c r="EC39" s="18">
        <v>2595</v>
      </c>
      <c r="ED39" s="18">
        <v>1329</v>
      </c>
      <c r="EE39" s="26">
        <v>0.0571858540255831</v>
      </c>
      <c r="EF39" s="17">
        <v>61</v>
      </c>
      <c r="EG39" s="18">
        <v>5333.06</v>
      </c>
      <c r="EH39" s="17">
        <v>89</v>
      </c>
      <c r="EI39" s="17">
        <v>356</v>
      </c>
      <c r="EJ39" s="18">
        <v>1692</v>
      </c>
      <c r="EK39" s="26">
        <v>0.0502364066193853</v>
      </c>
      <c r="EL39" s="17">
        <v>78</v>
      </c>
      <c r="EM39" s="18">
        <v>6891.19</v>
      </c>
      <c r="EN39" s="17">
        <v>89</v>
      </c>
      <c r="EO39" s="17">
        <v>3066</v>
      </c>
      <c r="EP39" s="18">
        <v>1486</v>
      </c>
      <c r="EQ39" s="26">
        <v>0.0639300134589502</v>
      </c>
      <c r="ER39" s="17">
        <v>89</v>
      </c>
      <c r="ES39" s="18">
        <v>7826.99</v>
      </c>
      <c r="ET39" s="17">
        <v>89</v>
      </c>
      <c r="EU39" s="17">
        <v>3122</v>
      </c>
      <c r="EV39" s="18">
        <v>1446</v>
      </c>
      <c r="EW39" s="26">
        <v>0.0636237897648686</v>
      </c>
      <c r="EX39" s="17">
        <v>88</v>
      </c>
      <c r="EY39" s="18">
        <v>7787.32</v>
      </c>
      <c r="EZ39" s="17">
        <v>89</v>
      </c>
      <c r="FA39" s="17">
        <v>3161</v>
      </c>
      <c r="FB39" s="18">
        <v>1629</v>
      </c>
      <c r="FC39" s="26">
        <v>0.0638428483732351</v>
      </c>
      <c r="FD39" s="17">
        <v>104</v>
      </c>
      <c r="FE39" s="18">
        <v>9180</v>
      </c>
      <c r="FF39" s="17">
        <v>89</v>
      </c>
      <c r="FG39" s="17">
        <v>3017</v>
      </c>
      <c r="FH39" s="18">
        <v>1727</v>
      </c>
      <c r="FI39" s="26">
        <v>0.0480602200347423</v>
      </c>
      <c r="FJ39" s="18">
        <v>83</v>
      </c>
      <c r="FK39" s="18">
        <v>7226</v>
      </c>
      <c r="FL39" s="17">
        <v>89</v>
      </c>
      <c r="FM39" s="17">
        <v>2821</v>
      </c>
      <c r="FN39" s="18">
        <v>1699</v>
      </c>
      <c r="FO39" s="26">
        <v>0.0812242495585639</v>
      </c>
      <c r="FP39" s="18">
        <v>138</v>
      </c>
      <c r="FQ39" s="18">
        <v>12254</v>
      </c>
      <c r="FR39" s="17">
        <v>89</v>
      </c>
      <c r="FS39" s="17">
        <v>2715</v>
      </c>
      <c r="FT39" s="18">
        <v>1734</v>
      </c>
      <c r="FU39" s="26">
        <v>0.0490196078431373</v>
      </c>
      <c r="FV39" s="18">
        <v>85</v>
      </c>
      <c r="FW39" s="18">
        <v>7475</v>
      </c>
      <c r="FX39" s="17">
        <v>89</v>
      </c>
      <c r="FY39" s="18">
        <v>2681</v>
      </c>
      <c r="FZ39" s="18">
        <v>1941</v>
      </c>
      <c r="GA39" s="26">
        <v>0.0525502318392581</v>
      </c>
      <c r="GB39" s="18">
        <v>102</v>
      </c>
      <c r="GC39" s="18">
        <v>9008</v>
      </c>
      <c r="GD39" s="17">
        <v>89</v>
      </c>
      <c r="GE39" s="18">
        <v>2635</v>
      </c>
      <c r="GF39" s="18"/>
      <c r="GG39" s="26"/>
      <c r="GH39" s="17"/>
      <c r="GI39" s="18"/>
      <c r="GJ39" s="17"/>
      <c r="GK39" s="18"/>
      <c r="GL39" s="18"/>
      <c r="GM39" s="26"/>
      <c r="GN39" s="17"/>
      <c r="GO39" s="18"/>
      <c r="GP39" s="17"/>
      <c r="GQ39" s="17"/>
      <c r="GR39" s="17"/>
      <c r="GS39" s="17">
        <v>3068</v>
      </c>
      <c r="GT39" s="17">
        <v>257562.65</v>
      </c>
      <c r="GU39" s="17"/>
      <c r="GV39" s="17"/>
      <c r="GW39" s="17"/>
      <c r="GX39" s="17"/>
      <c r="GY39" s="17"/>
      <c r="GZ39" s="17"/>
      <c r="HA39" s="18"/>
      <c r="HB39" s="41"/>
      <c r="HC39" s="41"/>
      <c r="HD39" s="41"/>
      <c r="HE39" s="41"/>
      <c r="HF39" s="41"/>
      <c r="HG39" s="41"/>
      <c r="HH39" s="41"/>
      <c r="HI39" s="18"/>
      <c r="HJ39" s="41"/>
      <c r="HK39" s="41"/>
      <c r="HL39" s="41"/>
      <c r="HM39" s="18"/>
      <c r="HN39" s="18"/>
      <c r="HO39" s="18">
        <f t="shared" si="4"/>
        <v>1931</v>
      </c>
      <c r="HP39" s="18">
        <f t="shared" si="1"/>
        <v>169685.53</v>
      </c>
      <c r="HQ39" s="18">
        <f t="shared" si="2"/>
        <v>4999</v>
      </c>
      <c r="HR39" s="42">
        <f t="shared" si="3"/>
        <v>427248.18</v>
      </c>
      <c r="HS39" s="43"/>
      <c r="HT39" s="43"/>
    </row>
    <row r="40" ht="16.5" spans="1:228">
      <c r="A40" s="16" t="s">
        <v>126</v>
      </c>
      <c r="B40" s="17" t="s">
        <v>39</v>
      </c>
      <c r="C40" s="18">
        <v>6939962755908</v>
      </c>
      <c r="D40" s="18">
        <v>564679016770</v>
      </c>
      <c r="E40" s="18">
        <v>21063510001636</v>
      </c>
      <c r="F40" s="17" t="s">
        <v>202</v>
      </c>
      <c r="G40" s="19" t="s">
        <v>203</v>
      </c>
      <c r="H40" s="17" t="s">
        <v>129</v>
      </c>
      <c r="I40" s="26">
        <f>VLOOKUP(C40,供应链!E:J,6,0)</f>
        <v>0.92</v>
      </c>
      <c r="J40" s="17">
        <f>VLOOKUP(C40,供应链!E:H,4,0)</f>
        <v>287</v>
      </c>
      <c r="K40" s="17">
        <f>VLOOKUP(C40,供应链!E:K,7,0)</f>
        <v>0</v>
      </c>
      <c r="L40" s="18">
        <f>VLOOKUP(C40,供应链!E:I,5,0)</f>
        <v>9.00318181139178</v>
      </c>
      <c r="M40" s="27">
        <f t="shared" si="0"/>
        <v>0.00580350102507491</v>
      </c>
      <c r="N40" s="17">
        <v>794</v>
      </c>
      <c r="O40" s="26">
        <v>0.0314861460957179</v>
      </c>
      <c r="P40" s="18">
        <v>23</v>
      </c>
      <c r="Q40" s="18">
        <v>2257.55</v>
      </c>
      <c r="R40" s="17">
        <v>109</v>
      </c>
      <c r="S40" s="17">
        <v>883</v>
      </c>
      <c r="T40" s="17">
        <v>846</v>
      </c>
      <c r="U40" s="26">
        <v>0.0260047281323877</v>
      </c>
      <c r="V40" s="18">
        <v>21</v>
      </c>
      <c r="W40" s="18">
        <v>2060.56</v>
      </c>
      <c r="X40" s="17">
        <v>109</v>
      </c>
      <c r="Y40" s="17">
        <v>865</v>
      </c>
      <c r="Z40" s="17">
        <v>830</v>
      </c>
      <c r="AA40" s="26">
        <v>0.0313253012048193</v>
      </c>
      <c r="AB40" s="18">
        <v>24</v>
      </c>
      <c r="AC40" s="18">
        <v>2353.78</v>
      </c>
      <c r="AD40" s="17">
        <v>109</v>
      </c>
      <c r="AE40" s="17">
        <v>325</v>
      </c>
      <c r="AF40" s="17">
        <v>752</v>
      </c>
      <c r="AG40" s="26">
        <v>0.0372340425531915</v>
      </c>
      <c r="AH40" s="18">
        <v>26</v>
      </c>
      <c r="AI40" s="18">
        <v>2530.32</v>
      </c>
      <c r="AJ40" s="17">
        <v>109</v>
      </c>
      <c r="AK40" s="17">
        <v>301</v>
      </c>
      <c r="AL40" s="17">
        <v>735</v>
      </c>
      <c r="AM40" s="26">
        <v>0.0217687074829932</v>
      </c>
      <c r="AN40" s="18">
        <v>16</v>
      </c>
      <c r="AO40" s="18">
        <v>1570.02</v>
      </c>
      <c r="AP40" s="17">
        <v>109</v>
      </c>
      <c r="AQ40" s="17">
        <v>287</v>
      </c>
      <c r="AR40" s="17">
        <v>723</v>
      </c>
      <c r="AS40" s="26">
        <v>0.0262793914246196</v>
      </c>
      <c r="AT40" s="18">
        <v>16</v>
      </c>
      <c r="AU40" s="18">
        <v>1521.11</v>
      </c>
      <c r="AV40" s="17">
        <v>109</v>
      </c>
      <c r="AW40" s="17">
        <v>272</v>
      </c>
      <c r="AX40" s="17">
        <v>584</v>
      </c>
      <c r="AY40" s="26">
        <v>0.0171232876712329</v>
      </c>
      <c r="AZ40" s="17">
        <v>7</v>
      </c>
      <c r="BA40" s="18">
        <v>668.76</v>
      </c>
      <c r="BB40" s="17">
        <v>109</v>
      </c>
      <c r="BC40" s="17">
        <v>263</v>
      </c>
      <c r="BD40" s="17">
        <v>655</v>
      </c>
      <c r="BE40" s="32">
        <v>0.0213740458015267</v>
      </c>
      <c r="BF40" s="17">
        <v>13</v>
      </c>
      <c r="BG40" s="18">
        <v>1268.42</v>
      </c>
      <c r="BH40" s="17">
        <v>109</v>
      </c>
      <c r="BI40" s="17">
        <v>250</v>
      </c>
      <c r="BJ40" s="17">
        <v>713</v>
      </c>
      <c r="BK40" s="32">
        <v>0.0224403927068724</v>
      </c>
      <c r="BL40" s="18">
        <v>14</v>
      </c>
      <c r="BM40" s="18">
        <v>1362.19</v>
      </c>
      <c r="BN40" s="17">
        <v>109</v>
      </c>
      <c r="BO40" s="17">
        <v>237</v>
      </c>
      <c r="BP40" s="17">
        <v>697</v>
      </c>
      <c r="BQ40" s="32">
        <v>0.0143472022955524</v>
      </c>
      <c r="BR40" s="18">
        <v>9</v>
      </c>
      <c r="BS40" s="18">
        <v>854.66</v>
      </c>
      <c r="BT40" s="17">
        <v>109</v>
      </c>
      <c r="BU40" s="18">
        <v>835</v>
      </c>
      <c r="BV40" s="17">
        <v>644</v>
      </c>
      <c r="BW40" s="32">
        <v>0.0279503105590062</v>
      </c>
      <c r="BX40" s="18">
        <v>17</v>
      </c>
      <c r="BY40" s="18">
        <v>1693</v>
      </c>
      <c r="BZ40" s="17">
        <v>109</v>
      </c>
      <c r="CA40" s="18">
        <v>251</v>
      </c>
      <c r="CB40" s="18">
        <v>647</v>
      </c>
      <c r="CC40" s="32">
        <v>0.0200927357032458</v>
      </c>
      <c r="CD40" s="18">
        <v>12</v>
      </c>
      <c r="CE40" s="18">
        <v>1176.39</v>
      </c>
      <c r="CF40" s="17">
        <v>109</v>
      </c>
      <c r="CG40" s="18">
        <v>242</v>
      </c>
      <c r="CH40" s="33">
        <v>668</v>
      </c>
      <c r="CI40" s="32">
        <v>0.0209580838323353</v>
      </c>
      <c r="CJ40" s="18">
        <v>13</v>
      </c>
      <c r="CK40" s="18">
        <v>1262</v>
      </c>
      <c r="CL40" s="17">
        <v>109</v>
      </c>
      <c r="CM40" s="18">
        <v>232</v>
      </c>
      <c r="CN40" s="33">
        <v>664</v>
      </c>
      <c r="CO40" s="32">
        <v>0.0301204819277108</v>
      </c>
      <c r="CP40" s="17">
        <v>19</v>
      </c>
      <c r="CQ40" s="18">
        <v>1875.08</v>
      </c>
      <c r="CR40" s="17">
        <v>109</v>
      </c>
      <c r="CS40" s="17">
        <v>214</v>
      </c>
      <c r="CT40" s="33">
        <v>662</v>
      </c>
      <c r="CU40" s="32">
        <v>0.0241691842900302</v>
      </c>
      <c r="CV40" s="17">
        <v>16</v>
      </c>
      <c r="CW40" s="18">
        <v>1572.72</v>
      </c>
      <c r="CX40" s="17">
        <v>109</v>
      </c>
      <c r="CY40" s="17">
        <v>199</v>
      </c>
      <c r="CZ40" s="33">
        <v>718</v>
      </c>
      <c r="DA40" s="32">
        <v>0.00835654596100279</v>
      </c>
      <c r="DB40" s="18">
        <v>5</v>
      </c>
      <c r="DC40" s="18">
        <v>475</v>
      </c>
      <c r="DD40" s="17">
        <v>109</v>
      </c>
      <c r="DE40" s="18">
        <v>195</v>
      </c>
      <c r="DF40" s="18">
        <v>692</v>
      </c>
      <c r="DG40" s="26">
        <v>0.00722543352601156</v>
      </c>
      <c r="DH40" s="18">
        <v>5</v>
      </c>
      <c r="DI40" s="18">
        <v>485</v>
      </c>
      <c r="DJ40" s="17">
        <v>109</v>
      </c>
      <c r="DK40" s="18">
        <v>155</v>
      </c>
      <c r="DL40" s="18">
        <v>560</v>
      </c>
      <c r="DM40" s="26">
        <v>0.0178571428571429</v>
      </c>
      <c r="DN40" s="18">
        <v>9</v>
      </c>
      <c r="DO40" s="18">
        <v>891</v>
      </c>
      <c r="DP40" s="17">
        <v>109</v>
      </c>
      <c r="DQ40" s="18">
        <v>185</v>
      </c>
      <c r="DR40" s="18">
        <v>547</v>
      </c>
      <c r="DS40" s="26">
        <v>0.0164533820840951</v>
      </c>
      <c r="DT40" s="18">
        <v>8</v>
      </c>
      <c r="DU40" s="18">
        <v>782.4</v>
      </c>
      <c r="DV40" s="17">
        <v>109</v>
      </c>
      <c r="DW40" s="18">
        <v>177</v>
      </c>
      <c r="DX40" s="18">
        <v>446</v>
      </c>
      <c r="DY40" s="26">
        <v>0.00896860986547085</v>
      </c>
      <c r="DZ40" s="18">
        <v>4</v>
      </c>
      <c r="EA40" s="18">
        <v>396</v>
      </c>
      <c r="EB40" s="17">
        <v>109</v>
      </c>
      <c r="EC40" s="18">
        <v>164</v>
      </c>
      <c r="ED40" s="18">
        <v>449</v>
      </c>
      <c r="EE40" s="26">
        <v>0.0089086859688196</v>
      </c>
      <c r="EF40" s="17">
        <v>4</v>
      </c>
      <c r="EG40" s="18">
        <v>386</v>
      </c>
      <c r="EH40" s="17">
        <v>109</v>
      </c>
      <c r="EI40" s="17">
        <v>617</v>
      </c>
      <c r="EJ40" s="18">
        <v>566</v>
      </c>
      <c r="EK40" s="26">
        <v>0.0159010600706714</v>
      </c>
      <c r="EL40" s="17">
        <v>8</v>
      </c>
      <c r="EM40" s="18">
        <v>792</v>
      </c>
      <c r="EN40" s="17">
        <v>109</v>
      </c>
      <c r="EO40" s="17">
        <v>129</v>
      </c>
      <c r="EP40" s="18">
        <v>514</v>
      </c>
      <c r="EQ40" s="26">
        <v>0.00389105058365759</v>
      </c>
      <c r="ER40" s="17">
        <v>1</v>
      </c>
      <c r="ES40" s="18">
        <v>108.09</v>
      </c>
      <c r="ET40" s="17">
        <v>108</v>
      </c>
      <c r="EU40" s="17">
        <v>126</v>
      </c>
      <c r="EV40" s="18">
        <v>482</v>
      </c>
      <c r="EW40" s="26">
        <v>0.00622406639004149</v>
      </c>
      <c r="EX40" s="17">
        <v>3</v>
      </c>
      <c r="EY40" s="18">
        <v>327</v>
      </c>
      <c r="EZ40" s="17">
        <v>108</v>
      </c>
      <c r="FA40" s="17">
        <v>172</v>
      </c>
      <c r="FB40" s="18">
        <v>581</v>
      </c>
      <c r="FC40" s="26">
        <v>0.00860585197934595</v>
      </c>
      <c r="FD40" s="17">
        <v>5</v>
      </c>
      <c r="FE40" s="18">
        <v>530</v>
      </c>
      <c r="FF40" s="17">
        <v>108</v>
      </c>
      <c r="FG40" s="17">
        <v>227</v>
      </c>
      <c r="FH40" s="18">
        <v>613</v>
      </c>
      <c r="FI40" s="26">
        <v>0.0244698205546493</v>
      </c>
      <c r="FJ40" s="18">
        <v>15</v>
      </c>
      <c r="FK40" s="18">
        <v>1575</v>
      </c>
      <c r="FL40" s="17">
        <v>108</v>
      </c>
      <c r="FM40" s="17">
        <v>1225</v>
      </c>
      <c r="FN40" s="18">
        <v>690</v>
      </c>
      <c r="FO40" s="26">
        <v>0.0173913043478261</v>
      </c>
      <c r="FP40" s="18">
        <v>12</v>
      </c>
      <c r="FQ40" s="18">
        <v>1287</v>
      </c>
      <c r="FR40" s="17">
        <v>108</v>
      </c>
      <c r="FS40" s="17">
        <v>1342</v>
      </c>
      <c r="FT40" s="18">
        <v>756</v>
      </c>
      <c r="FU40" s="26">
        <v>0.0211640211640212</v>
      </c>
      <c r="FV40" s="18">
        <v>16</v>
      </c>
      <c r="FW40" s="18">
        <v>1591</v>
      </c>
      <c r="FX40" s="17">
        <v>108</v>
      </c>
      <c r="FY40" s="18">
        <v>1399</v>
      </c>
      <c r="FZ40" s="18">
        <v>837</v>
      </c>
      <c r="GA40" s="26">
        <v>0.032258064516129</v>
      </c>
      <c r="GB40" s="18">
        <v>27</v>
      </c>
      <c r="GC40" s="18">
        <v>2631</v>
      </c>
      <c r="GD40" s="17">
        <v>108</v>
      </c>
      <c r="GE40" s="18">
        <v>1295</v>
      </c>
      <c r="GF40" s="18"/>
      <c r="GG40" s="26"/>
      <c r="GH40" s="17"/>
      <c r="GI40" s="18"/>
      <c r="GJ40" s="17"/>
      <c r="GK40" s="18"/>
      <c r="GL40" s="18"/>
      <c r="GM40" s="26"/>
      <c r="GN40" s="17"/>
      <c r="GO40" s="18"/>
      <c r="GP40" s="17"/>
      <c r="GQ40" s="17"/>
      <c r="GR40" s="17"/>
      <c r="GS40" s="17">
        <v>1279</v>
      </c>
      <c r="GT40" s="17">
        <v>120650.97</v>
      </c>
      <c r="GU40" s="17"/>
      <c r="GV40" s="17"/>
      <c r="GW40" s="17"/>
      <c r="GX40" s="17"/>
      <c r="GY40" s="17"/>
      <c r="GZ40" s="17"/>
      <c r="HA40" s="18"/>
      <c r="HB40" s="41"/>
      <c r="HC40" s="41"/>
      <c r="HD40" s="41"/>
      <c r="HE40" s="41"/>
      <c r="HF40" s="41"/>
      <c r="HG40" s="41"/>
      <c r="HH40" s="41"/>
      <c r="HI40" s="18"/>
      <c r="HJ40" s="41"/>
      <c r="HK40" s="41"/>
      <c r="HL40" s="41"/>
      <c r="HM40" s="18"/>
      <c r="HN40" s="18"/>
      <c r="HO40" s="18">
        <f t="shared" si="4"/>
        <v>368</v>
      </c>
      <c r="HP40" s="18">
        <f t="shared" si="1"/>
        <v>36283.05</v>
      </c>
      <c r="HQ40" s="18">
        <f t="shared" si="2"/>
        <v>1647</v>
      </c>
      <c r="HR40" s="42">
        <f t="shared" si="3"/>
        <v>156934.02</v>
      </c>
      <c r="HS40" s="43"/>
      <c r="HT40" s="43"/>
    </row>
    <row r="41" ht="16.5" spans="1:228">
      <c r="A41" s="16" t="s">
        <v>133</v>
      </c>
      <c r="B41" s="17" t="s">
        <v>39</v>
      </c>
      <c r="C41" s="18">
        <v>6939962760186</v>
      </c>
      <c r="D41" s="18">
        <v>575258472478</v>
      </c>
      <c r="E41" s="18">
        <v>21063510001977</v>
      </c>
      <c r="F41" s="17" t="s">
        <v>204</v>
      </c>
      <c r="G41" s="19" t="s">
        <v>205</v>
      </c>
      <c r="H41" s="17" t="s">
        <v>129</v>
      </c>
      <c r="I41" s="26">
        <f>VLOOKUP(C41,供应链!E:J,6,0)</f>
        <v>0.88</v>
      </c>
      <c r="J41" s="17">
        <f>VLOOKUP(C41,供应链!E:H,4,0)</f>
        <v>302</v>
      </c>
      <c r="K41" s="17">
        <f>VLOOKUP(C41,供应链!E:K,7,0)</f>
        <v>0</v>
      </c>
      <c r="L41" s="18">
        <f>VLOOKUP(C41,供应链!E:I,5,0)</f>
        <v>21.9097630069785</v>
      </c>
      <c r="M41" s="27">
        <f t="shared" si="0"/>
        <v>0.00326446932660464</v>
      </c>
      <c r="N41" s="17">
        <v>350</v>
      </c>
      <c r="O41" s="26">
        <v>0.0142857142857143</v>
      </c>
      <c r="P41" s="18">
        <v>5</v>
      </c>
      <c r="Q41" s="18">
        <v>695</v>
      </c>
      <c r="R41" s="17">
        <v>159</v>
      </c>
      <c r="S41" s="17">
        <v>3050</v>
      </c>
      <c r="T41" s="17">
        <v>422</v>
      </c>
      <c r="U41" s="26">
        <v>0.018957345971564</v>
      </c>
      <c r="V41" s="18">
        <v>8</v>
      </c>
      <c r="W41" s="18">
        <v>1083.07</v>
      </c>
      <c r="X41" s="17">
        <v>159</v>
      </c>
      <c r="Y41" s="17">
        <v>3036</v>
      </c>
      <c r="Z41" s="17">
        <v>511</v>
      </c>
      <c r="AA41" s="26">
        <v>0.0234833659491194</v>
      </c>
      <c r="AB41" s="18">
        <v>13</v>
      </c>
      <c r="AC41" s="18">
        <v>1758.65</v>
      </c>
      <c r="AD41" s="17">
        <v>159</v>
      </c>
      <c r="AE41" s="17">
        <v>3012</v>
      </c>
      <c r="AF41" s="17">
        <v>525</v>
      </c>
      <c r="AG41" s="26">
        <v>0.020952380952381</v>
      </c>
      <c r="AH41" s="18">
        <v>9</v>
      </c>
      <c r="AI41" s="18">
        <v>1236.06</v>
      </c>
      <c r="AJ41" s="17">
        <v>159</v>
      </c>
      <c r="AK41" s="17">
        <v>2996</v>
      </c>
      <c r="AL41" s="17">
        <v>519</v>
      </c>
      <c r="AM41" s="26">
        <v>0.0115606936416185</v>
      </c>
      <c r="AN41" s="18">
        <v>5</v>
      </c>
      <c r="AO41" s="18">
        <v>680.03</v>
      </c>
      <c r="AP41" s="17">
        <v>159</v>
      </c>
      <c r="AQ41" s="17">
        <v>2984</v>
      </c>
      <c r="AR41" s="17">
        <v>343</v>
      </c>
      <c r="AS41" s="26">
        <v>0.0174927113702624</v>
      </c>
      <c r="AT41" s="18">
        <v>6</v>
      </c>
      <c r="AU41" s="18">
        <v>824</v>
      </c>
      <c r="AV41" s="17">
        <v>159</v>
      </c>
      <c r="AW41" s="17">
        <v>2974</v>
      </c>
      <c r="AX41" s="17">
        <v>350</v>
      </c>
      <c r="AY41" s="26">
        <v>0.0142857142857143</v>
      </c>
      <c r="AZ41" s="17">
        <v>6</v>
      </c>
      <c r="BA41" s="18">
        <v>829</v>
      </c>
      <c r="BB41" s="17">
        <v>159</v>
      </c>
      <c r="BC41" s="17">
        <v>2962</v>
      </c>
      <c r="BD41" s="17">
        <v>389</v>
      </c>
      <c r="BE41" s="32">
        <v>0.0282776349614396</v>
      </c>
      <c r="BF41" s="17">
        <v>8</v>
      </c>
      <c r="BG41" s="18">
        <v>1053.76</v>
      </c>
      <c r="BH41" s="17">
        <v>159</v>
      </c>
      <c r="BI41" s="17">
        <v>2946</v>
      </c>
      <c r="BJ41" s="17">
        <v>485</v>
      </c>
      <c r="BK41" s="32">
        <v>0.0103092783505155</v>
      </c>
      <c r="BL41" s="18">
        <v>4</v>
      </c>
      <c r="BM41" s="18">
        <v>539.11</v>
      </c>
      <c r="BN41" s="17">
        <v>159</v>
      </c>
      <c r="BO41" s="17">
        <v>2936</v>
      </c>
      <c r="BP41" s="17">
        <v>399</v>
      </c>
      <c r="BQ41" s="32">
        <v>0.0275689223057644</v>
      </c>
      <c r="BR41" s="18">
        <v>12</v>
      </c>
      <c r="BS41" s="18">
        <v>1627.74</v>
      </c>
      <c r="BT41" s="17">
        <v>159</v>
      </c>
      <c r="BU41" s="18">
        <v>2916</v>
      </c>
      <c r="BV41" s="17">
        <v>381</v>
      </c>
      <c r="BW41" s="32">
        <v>0.0393700787401575</v>
      </c>
      <c r="BX41" s="18">
        <v>13</v>
      </c>
      <c r="BY41" s="18">
        <v>1746.67</v>
      </c>
      <c r="BZ41" s="17">
        <v>159</v>
      </c>
      <c r="CA41" s="18">
        <v>2890</v>
      </c>
      <c r="CB41" s="18">
        <v>341</v>
      </c>
      <c r="CC41" s="32">
        <v>0.0117302052785924</v>
      </c>
      <c r="CD41" s="18">
        <v>2</v>
      </c>
      <c r="CE41" s="18">
        <v>258.02</v>
      </c>
      <c r="CF41" s="17">
        <v>159</v>
      </c>
      <c r="CG41" s="18">
        <v>2884</v>
      </c>
      <c r="CH41" s="33">
        <v>393</v>
      </c>
      <c r="CI41" s="32">
        <v>0.0178117048346056</v>
      </c>
      <c r="CJ41" s="18">
        <v>5</v>
      </c>
      <c r="CK41" s="18">
        <v>682.54</v>
      </c>
      <c r="CL41" s="17">
        <v>159</v>
      </c>
      <c r="CM41" s="18">
        <v>2876</v>
      </c>
      <c r="CN41" s="33">
        <v>399</v>
      </c>
      <c r="CO41" s="32">
        <v>0.025062656641604</v>
      </c>
      <c r="CP41" s="17">
        <v>9</v>
      </c>
      <c r="CQ41" s="18">
        <v>1231</v>
      </c>
      <c r="CR41" s="17">
        <v>159</v>
      </c>
      <c r="CS41" s="17">
        <v>2858</v>
      </c>
      <c r="CT41" s="33">
        <v>469</v>
      </c>
      <c r="CU41" s="32">
        <v>0.0191897654584222</v>
      </c>
      <c r="CV41" s="17">
        <v>9</v>
      </c>
      <c r="CW41" s="18">
        <v>1217.25</v>
      </c>
      <c r="CX41" s="17">
        <v>159</v>
      </c>
      <c r="CY41" s="17">
        <v>2842</v>
      </c>
      <c r="CZ41" s="33">
        <v>579</v>
      </c>
      <c r="DA41" s="32">
        <v>0.0276338514680484</v>
      </c>
      <c r="DB41" s="18">
        <v>16</v>
      </c>
      <c r="DC41" s="18">
        <v>2206.03</v>
      </c>
      <c r="DD41" s="17">
        <v>159</v>
      </c>
      <c r="DE41" s="18">
        <v>2814</v>
      </c>
      <c r="DF41" s="18">
        <v>455</v>
      </c>
      <c r="DG41" s="26">
        <v>0.0307692307692308</v>
      </c>
      <c r="DH41" s="18">
        <v>15</v>
      </c>
      <c r="DI41" s="18">
        <v>2055</v>
      </c>
      <c r="DJ41" s="17">
        <v>159</v>
      </c>
      <c r="DK41" s="18">
        <v>2790</v>
      </c>
      <c r="DL41" s="18">
        <v>453</v>
      </c>
      <c r="DM41" s="26">
        <v>0.0242825607064018</v>
      </c>
      <c r="DN41" s="18">
        <v>10</v>
      </c>
      <c r="DO41" s="18">
        <v>1390</v>
      </c>
      <c r="DP41" s="17">
        <v>159</v>
      </c>
      <c r="DQ41" s="18">
        <v>2650</v>
      </c>
      <c r="DR41" s="18">
        <v>788</v>
      </c>
      <c r="DS41" s="26">
        <v>0.0114213197969543</v>
      </c>
      <c r="DT41" s="18">
        <v>9</v>
      </c>
      <c r="DU41" s="18">
        <v>1241</v>
      </c>
      <c r="DV41" s="17">
        <v>159</v>
      </c>
      <c r="DW41" s="18">
        <v>2632</v>
      </c>
      <c r="DX41" s="18">
        <v>710</v>
      </c>
      <c r="DY41" s="26">
        <v>0.00845070422535211</v>
      </c>
      <c r="DZ41" s="18">
        <v>6</v>
      </c>
      <c r="EA41" s="18">
        <v>828.05</v>
      </c>
      <c r="EB41" s="17">
        <v>159</v>
      </c>
      <c r="EC41" s="18">
        <v>2614</v>
      </c>
      <c r="ED41" s="18">
        <v>467</v>
      </c>
      <c r="EE41" s="26">
        <v>0.00856531049250535</v>
      </c>
      <c r="EF41" s="17">
        <v>2</v>
      </c>
      <c r="EG41" s="18">
        <v>278</v>
      </c>
      <c r="EH41" s="17">
        <v>159</v>
      </c>
      <c r="EI41" s="17">
        <v>68</v>
      </c>
      <c r="EJ41" s="18">
        <v>659</v>
      </c>
      <c r="EK41" s="26">
        <v>0.0121396054628225</v>
      </c>
      <c r="EL41" s="17">
        <v>7</v>
      </c>
      <c r="EM41" s="18">
        <v>973</v>
      </c>
      <c r="EN41" s="17">
        <v>159</v>
      </c>
      <c r="EO41" s="17">
        <v>2688</v>
      </c>
      <c r="EP41" s="18">
        <v>469</v>
      </c>
      <c r="EQ41" s="26">
        <v>0.00213219616204691</v>
      </c>
      <c r="ER41" s="17">
        <v>1</v>
      </c>
      <c r="ES41" s="18">
        <v>159</v>
      </c>
      <c r="ET41" s="17">
        <v>159</v>
      </c>
      <c r="EU41" s="17">
        <v>2782</v>
      </c>
      <c r="EV41" s="18">
        <v>445</v>
      </c>
      <c r="EW41" s="26">
        <v>0.0157303370786517</v>
      </c>
      <c r="EX41" s="17">
        <v>6</v>
      </c>
      <c r="EY41" s="18">
        <v>844</v>
      </c>
      <c r="EZ41" s="17">
        <v>159</v>
      </c>
      <c r="FA41" s="17">
        <v>2768</v>
      </c>
      <c r="FB41" s="18">
        <v>542</v>
      </c>
      <c r="FC41" s="26">
        <v>0.00553505535055351</v>
      </c>
      <c r="FD41" s="17">
        <v>3</v>
      </c>
      <c r="FE41" s="18">
        <v>407</v>
      </c>
      <c r="FF41" s="17">
        <v>159</v>
      </c>
      <c r="FG41" s="17">
        <v>2762</v>
      </c>
      <c r="FH41" s="18">
        <v>447</v>
      </c>
      <c r="FI41" s="26">
        <v>0.0156599552572707</v>
      </c>
      <c r="FJ41" s="18">
        <v>7</v>
      </c>
      <c r="FK41" s="18">
        <v>1013</v>
      </c>
      <c r="FL41" s="17">
        <v>159</v>
      </c>
      <c r="FM41" s="17">
        <v>2750</v>
      </c>
      <c r="FN41" s="18">
        <v>351</v>
      </c>
      <c r="FO41" s="26">
        <v>0.00854700854700855</v>
      </c>
      <c r="FP41" s="18">
        <v>3</v>
      </c>
      <c r="FQ41" s="18">
        <v>417</v>
      </c>
      <c r="FR41" s="17">
        <v>159</v>
      </c>
      <c r="FS41" s="17">
        <v>2744</v>
      </c>
      <c r="FT41" s="18">
        <v>453</v>
      </c>
      <c r="FU41" s="26">
        <v>0.00441501103752759</v>
      </c>
      <c r="FV41" s="18">
        <v>2</v>
      </c>
      <c r="FW41" s="18">
        <v>318</v>
      </c>
      <c r="FX41" s="17">
        <v>159</v>
      </c>
      <c r="FY41" s="18">
        <v>2814</v>
      </c>
      <c r="FZ41" s="18">
        <v>478</v>
      </c>
      <c r="GA41" s="26">
        <v>0.0125523012552301</v>
      </c>
      <c r="GB41" s="18">
        <v>6</v>
      </c>
      <c r="GC41" s="18">
        <v>864</v>
      </c>
      <c r="GD41" s="17">
        <v>159</v>
      </c>
      <c r="GE41" s="18">
        <v>2804</v>
      </c>
      <c r="GF41" s="18"/>
      <c r="GG41" s="26"/>
      <c r="GH41" s="17"/>
      <c r="GI41" s="18"/>
      <c r="GJ41" s="17"/>
      <c r="GK41" s="18"/>
      <c r="GL41" s="18"/>
      <c r="GM41" s="26"/>
      <c r="GN41" s="17"/>
      <c r="GO41" s="18"/>
      <c r="GP41" s="17"/>
      <c r="GQ41" s="17"/>
      <c r="GR41" s="17"/>
      <c r="GS41" s="17">
        <v>942</v>
      </c>
      <c r="GT41" s="17">
        <v>139016.43</v>
      </c>
      <c r="GU41" s="17"/>
      <c r="GV41" s="17"/>
      <c r="GW41" s="17"/>
      <c r="GX41" s="17"/>
      <c r="GY41" s="17"/>
      <c r="GZ41" s="17"/>
      <c r="HA41" s="16"/>
      <c r="HB41" s="16"/>
      <c r="HC41" s="16"/>
      <c r="HD41" s="16"/>
      <c r="HE41" s="41"/>
      <c r="HF41" s="41"/>
      <c r="HG41" s="41"/>
      <c r="HH41" s="41"/>
      <c r="HI41" s="18"/>
      <c r="HJ41" s="41"/>
      <c r="HK41" s="41"/>
      <c r="HL41" s="41"/>
      <c r="HM41" s="18"/>
      <c r="HN41" s="18"/>
      <c r="HO41" s="18">
        <f t="shared" si="4"/>
        <v>207</v>
      </c>
      <c r="HP41" s="18">
        <f t="shared" si="1"/>
        <v>28454.98</v>
      </c>
      <c r="HQ41" s="18">
        <f t="shared" si="2"/>
        <v>1149</v>
      </c>
      <c r="HR41" s="42">
        <f t="shared" si="3"/>
        <v>167471.41</v>
      </c>
      <c r="HS41" s="43"/>
      <c r="HT41" s="43"/>
    </row>
    <row r="42" ht="16.5" spans="1:228">
      <c r="A42" s="16"/>
      <c r="B42" s="20" t="s">
        <v>39</v>
      </c>
      <c r="C42" s="18">
        <v>6939962763712</v>
      </c>
      <c r="D42" s="18">
        <v>598982766491</v>
      </c>
      <c r="E42" s="18">
        <v>21063510002456</v>
      </c>
      <c r="F42" s="17" t="s">
        <v>359</v>
      </c>
      <c r="G42" s="19" t="s">
        <v>360</v>
      </c>
      <c r="H42" s="17" t="s">
        <v>129</v>
      </c>
      <c r="I42" s="26">
        <f>VLOOKUP(C42,供应链!E:J,6,0)</f>
        <v>0</v>
      </c>
      <c r="J42" s="17">
        <f>VLOOKUP(C42,供应链!E:H,4,0)</f>
        <v>0</v>
      </c>
      <c r="K42" s="17">
        <f>VLOOKUP(C42,供应链!E:K,7,0)</f>
        <v>0</v>
      </c>
      <c r="L42" s="18" t="str">
        <f>VLOOKUP(C42,供应链!E:I,5,0)</f>
        <v>-</v>
      </c>
      <c r="M42" s="27">
        <f t="shared" si="0"/>
        <v>0.00014193344898281</v>
      </c>
      <c r="N42" s="17">
        <v>58</v>
      </c>
      <c r="O42" s="26">
        <v>0.0172413793103448</v>
      </c>
      <c r="P42" s="18">
        <v>1</v>
      </c>
      <c r="Q42" s="18">
        <v>99</v>
      </c>
      <c r="R42" s="17">
        <v>99</v>
      </c>
      <c r="S42" s="17">
        <v>115</v>
      </c>
      <c r="T42" s="17">
        <v>62</v>
      </c>
      <c r="U42" s="26">
        <v>0</v>
      </c>
      <c r="V42" s="18">
        <v>0</v>
      </c>
      <c r="W42" s="18">
        <v>0</v>
      </c>
      <c r="X42" s="17">
        <v>99</v>
      </c>
      <c r="Y42" s="17">
        <v>115</v>
      </c>
      <c r="Z42" s="17">
        <v>53</v>
      </c>
      <c r="AA42" s="26">
        <v>0.0188679245283019</v>
      </c>
      <c r="AB42" s="18">
        <v>0</v>
      </c>
      <c r="AC42" s="18">
        <v>0</v>
      </c>
      <c r="AD42" s="17">
        <v>99</v>
      </c>
      <c r="AE42" s="17">
        <v>115</v>
      </c>
      <c r="AF42" s="17">
        <v>59</v>
      </c>
      <c r="AG42" s="26">
        <v>0.0338983050847458</v>
      </c>
      <c r="AH42" s="18">
        <v>2</v>
      </c>
      <c r="AI42" s="18">
        <v>198</v>
      </c>
      <c r="AJ42" s="17">
        <v>99</v>
      </c>
      <c r="AK42" s="17">
        <v>113</v>
      </c>
      <c r="AL42" s="17">
        <v>98</v>
      </c>
      <c r="AM42" s="26">
        <v>0</v>
      </c>
      <c r="AN42" s="18">
        <v>0</v>
      </c>
      <c r="AO42" s="18">
        <v>0</v>
      </c>
      <c r="AP42" s="17">
        <v>99</v>
      </c>
      <c r="AQ42" s="17">
        <v>113</v>
      </c>
      <c r="AR42" s="17">
        <v>51</v>
      </c>
      <c r="AS42" s="26">
        <v>0</v>
      </c>
      <c r="AT42" s="18">
        <v>0</v>
      </c>
      <c r="AU42" s="18">
        <v>0</v>
      </c>
      <c r="AV42" s="17">
        <v>99</v>
      </c>
      <c r="AW42" s="17">
        <v>114</v>
      </c>
      <c r="AX42" s="17">
        <v>48</v>
      </c>
      <c r="AY42" s="26">
        <v>0</v>
      </c>
      <c r="AZ42" s="17">
        <v>0</v>
      </c>
      <c r="BA42" s="18">
        <v>0</v>
      </c>
      <c r="BB42" s="17">
        <v>99</v>
      </c>
      <c r="BC42" s="17">
        <v>114</v>
      </c>
      <c r="BD42" s="17">
        <v>48</v>
      </c>
      <c r="BE42" s="32">
        <v>0.0208333333333333</v>
      </c>
      <c r="BF42" s="17">
        <v>1</v>
      </c>
      <c r="BG42" s="18">
        <v>99</v>
      </c>
      <c r="BH42" s="17">
        <v>99</v>
      </c>
      <c r="BI42" s="17">
        <v>113</v>
      </c>
      <c r="BJ42" s="17">
        <v>50</v>
      </c>
      <c r="BK42" s="32">
        <v>0</v>
      </c>
      <c r="BL42" s="18">
        <v>0</v>
      </c>
      <c r="BM42" s="18">
        <v>0</v>
      </c>
      <c r="BN42" s="17">
        <v>99</v>
      </c>
      <c r="BO42" s="17">
        <v>113</v>
      </c>
      <c r="BP42" s="17">
        <v>60</v>
      </c>
      <c r="BQ42" s="32">
        <v>0.0166666666666667</v>
      </c>
      <c r="BR42" s="18">
        <v>1</v>
      </c>
      <c r="BS42" s="18">
        <v>89</v>
      </c>
      <c r="BT42" s="17">
        <v>89</v>
      </c>
      <c r="BU42" s="18">
        <v>112</v>
      </c>
      <c r="BV42" s="17">
        <v>49</v>
      </c>
      <c r="BW42" s="32">
        <v>0</v>
      </c>
      <c r="BX42" s="18">
        <v>0</v>
      </c>
      <c r="BY42" s="18">
        <v>0</v>
      </c>
      <c r="BZ42" s="17">
        <v>89</v>
      </c>
      <c r="CA42" s="18">
        <v>112</v>
      </c>
      <c r="CB42" s="18">
        <v>51</v>
      </c>
      <c r="CC42" s="32">
        <v>0</v>
      </c>
      <c r="CD42" s="18">
        <v>0</v>
      </c>
      <c r="CE42" s="18">
        <v>0</v>
      </c>
      <c r="CF42" s="17">
        <v>89</v>
      </c>
      <c r="CG42" s="18">
        <v>112</v>
      </c>
      <c r="CH42" s="33">
        <v>51</v>
      </c>
      <c r="CI42" s="32">
        <v>0</v>
      </c>
      <c r="CJ42" s="18">
        <v>0</v>
      </c>
      <c r="CK42" s="18">
        <v>0</v>
      </c>
      <c r="CL42" s="17">
        <v>89</v>
      </c>
      <c r="CM42" s="18">
        <v>112</v>
      </c>
      <c r="CN42" s="33">
        <v>49</v>
      </c>
      <c r="CO42" s="32">
        <v>0.0204081632653061</v>
      </c>
      <c r="CP42" s="17">
        <v>1</v>
      </c>
      <c r="CQ42" s="18">
        <v>99</v>
      </c>
      <c r="CR42" s="17">
        <v>99</v>
      </c>
      <c r="CS42" s="17">
        <v>111</v>
      </c>
      <c r="CT42" s="33">
        <v>58</v>
      </c>
      <c r="CU42" s="32">
        <v>0</v>
      </c>
      <c r="CV42" s="17">
        <v>0</v>
      </c>
      <c r="CW42" s="18">
        <v>0</v>
      </c>
      <c r="CX42" s="17">
        <v>99</v>
      </c>
      <c r="CY42" s="17">
        <v>111</v>
      </c>
      <c r="CZ42" s="33">
        <v>72</v>
      </c>
      <c r="DA42" s="32">
        <v>0</v>
      </c>
      <c r="DB42" s="18">
        <v>0</v>
      </c>
      <c r="DC42" s="18">
        <v>0</v>
      </c>
      <c r="DD42" s="17">
        <v>99</v>
      </c>
      <c r="DE42" s="18">
        <v>111</v>
      </c>
      <c r="DF42" s="18">
        <v>48</v>
      </c>
      <c r="DG42" s="26">
        <v>0</v>
      </c>
      <c r="DH42" s="18">
        <v>0</v>
      </c>
      <c r="DI42" s="18">
        <v>0</v>
      </c>
      <c r="DJ42" s="17">
        <v>99</v>
      </c>
      <c r="DK42" s="18">
        <v>111</v>
      </c>
      <c r="DL42" s="18">
        <v>65</v>
      </c>
      <c r="DM42" s="26">
        <v>0.0153846153846154</v>
      </c>
      <c r="DN42" s="18">
        <v>1</v>
      </c>
      <c r="DO42" s="18">
        <v>94</v>
      </c>
      <c r="DP42" s="17">
        <v>94</v>
      </c>
      <c r="DQ42" s="18">
        <v>110</v>
      </c>
      <c r="DR42" s="18">
        <v>60</v>
      </c>
      <c r="DS42" s="26">
        <v>0</v>
      </c>
      <c r="DT42" s="18">
        <v>0</v>
      </c>
      <c r="DU42" s="18">
        <v>0</v>
      </c>
      <c r="DV42" s="17">
        <v>94</v>
      </c>
      <c r="DW42" s="18">
        <v>110</v>
      </c>
      <c r="DX42" s="18">
        <v>49</v>
      </c>
      <c r="DY42" s="26">
        <v>0</v>
      </c>
      <c r="DZ42" s="18">
        <v>0</v>
      </c>
      <c r="EA42" s="18">
        <v>0</v>
      </c>
      <c r="EB42" s="17">
        <v>94</v>
      </c>
      <c r="EC42" s="18">
        <v>110</v>
      </c>
      <c r="ED42" s="18">
        <v>49</v>
      </c>
      <c r="EE42" s="26">
        <v>0</v>
      </c>
      <c r="EF42" s="17">
        <v>0</v>
      </c>
      <c r="EG42" s="18">
        <v>0</v>
      </c>
      <c r="EH42" s="17">
        <v>94</v>
      </c>
      <c r="EI42" s="17">
        <v>1</v>
      </c>
      <c r="EJ42" s="18">
        <v>77</v>
      </c>
      <c r="EK42" s="26">
        <v>0.012987012987013</v>
      </c>
      <c r="EL42" s="17">
        <v>1</v>
      </c>
      <c r="EM42" s="18">
        <v>89</v>
      </c>
      <c r="EN42" s="17">
        <v>94</v>
      </c>
      <c r="EO42" s="17">
        <v>109</v>
      </c>
      <c r="EP42" s="18">
        <v>84</v>
      </c>
      <c r="EQ42" s="26">
        <v>0</v>
      </c>
      <c r="ER42" s="17">
        <v>0</v>
      </c>
      <c r="ES42" s="18">
        <v>0</v>
      </c>
      <c r="ET42" s="17">
        <v>94</v>
      </c>
      <c r="EU42" s="17">
        <v>109</v>
      </c>
      <c r="EV42" s="18">
        <v>77</v>
      </c>
      <c r="EW42" s="26">
        <v>0.012987012987013</v>
      </c>
      <c r="EX42" s="17">
        <v>1</v>
      </c>
      <c r="EY42" s="18">
        <v>99</v>
      </c>
      <c r="EZ42" s="17">
        <v>94</v>
      </c>
      <c r="FA42" s="17">
        <v>108</v>
      </c>
      <c r="FB42" s="18">
        <v>51</v>
      </c>
      <c r="FC42" s="26">
        <v>0</v>
      </c>
      <c r="FD42" s="17">
        <v>0</v>
      </c>
      <c r="FE42" s="18">
        <v>0</v>
      </c>
      <c r="FF42" s="17">
        <v>94</v>
      </c>
      <c r="FG42" s="17">
        <v>108</v>
      </c>
      <c r="FH42" s="18">
        <v>59</v>
      </c>
      <c r="FI42" s="26">
        <v>0</v>
      </c>
      <c r="FJ42" s="18">
        <v>0</v>
      </c>
      <c r="FK42" s="18">
        <v>0</v>
      </c>
      <c r="FL42" s="17">
        <v>94</v>
      </c>
      <c r="FM42" s="17">
        <v>108</v>
      </c>
      <c r="FN42" s="18">
        <v>64</v>
      </c>
      <c r="FO42" s="26">
        <v>0</v>
      </c>
      <c r="FP42" s="18">
        <v>0</v>
      </c>
      <c r="FQ42" s="18">
        <v>0</v>
      </c>
      <c r="FR42" s="17">
        <v>94</v>
      </c>
      <c r="FS42" s="17">
        <v>108</v>
      </c>
      <c r="FT42" s="18">
        <v>81</v>
      </c>
      <c r="FU42" s="26">
        <v>0</v>
      </c>
      <c r="FV42" s="18">
        <v>0</v>
      </c>
      <c r="FW42" s="18">
        <v>0</v>
      </c>
      <c r="FX42" s="17">
        <v>94</v>
      </c>
      <c r="FY42" s="18">
        <v>108</v>
      </c>
      <c r="FZ42" s="18">
        <v>68</v>
      </c>
      <c r="GA42" s="26">
        <v>0</v>
      </c>
      <c r="GB42" s="18">
        <v>0</v>
      </c>
      <c r="GC42" s="18">
        <v>0</v>
      </c>
      <c r="GD42" s="17">
        <v>94</v>
      </c>
      <c r="GE42" s="18">
        <v>108</v>
      </c>
      <c r="GF42" s="18"/>
      <c r="GG42" s="26"/>
      <c r="GH42" s="17"/>
      <c r="GI42" s="18"/>
      <c r="GJ42" s="17"/>
      <c r="GK42" s="18"/>
      <c r="GL42" s="18"/>
      <c r="GM42" s="26"/>
      <c r="GN42" s="17"/>
      <c r="GO42" s="18"/>
      <c r="GP42" s="17"/>
      <c r="GQ42" s="17"/>
      <c r="GR42" s="17"/>
      <c r="GS42" s="17">
        <v>51</v>
      </c>
      <c r="GT42" s="17">
        <v>4908.1</v>
      </c>
      <c r="GU42" s="17"/>
      <c r="GV42" s="17"/>
      <c r="GW42" s="17"/>
      <c r="GX42" s="17"/>
      <c r="GY42" s="17"/>
      <c r="GZ42" s="17"/>
      <c r="HA42" s="16"/>
      <c r="HB42" s="16"/>
      <c r="HC42" s="16"/>
      <c r="HD42" s="16"/>
      <c r="HE42" s="41"/>
      <c r="HF42" s="41"/>
      <c r="HG42" s="41"/>
      <c r="HH42" s="41"/>
      <c r="HI42" s="18"/>
      <c r="HJ42" s="41"/>
      <c r="HK42" s="41"/>
      <c r="HL42" s="41"/>
      <c r="HM42" s="18"/>
      <c r="HN42" s="18"/>
      <c r="HO42" s="18">
        <f t="shared" si="4"/>
        <v>9</v>
      </c>
      <c r="HP42" s="18">
        <f t="shared" si="1"/>
        <v>866</v>
      </c>
      <c r="HQ42" s="18">
        <f t="shared" si="2"/>
        <v>60</v>
      </c>
      <c r="HR42" s="42">
        <f t="shared" si="3"/>
        <v>5774.1</v>
      </c>
      <c r="HS42" s="43"/>
      <c r="HT42" s="43"/>
    </row>
    <row r="43" ht="16.5" spans="1:228">
      <c r="A43" s="16"/>
      <c r="B43" s="20" t="s">
        <v>39</v>
      </c>
      <c r="C43" s="18">
        <v>6939962765129</v>
      </c>
      <c r="D43" s="18">
        <v>601209530099</v>
      </c>
      <c r="E43" s="18">
        <v>21063510002596</v>
      </c>
      <c r="F43" s="17" t="s">
        <v>206</v>
      </c>
      <c r="G43" s="19" t="s">
        <v>207</v>
      </c>
      <c r="H43" s="17" t="s">
        <v>129</v>
      </c>
      <c r="I43" s="26">
        <f>VLOOKUP(C43,供应链!E:J,6,0)</f>
        <v>1</v>
      </c>
      <c r="J43" s="17">
        <f>VLOOKUP(C43,供应链!E:H,4,0)</f>
        <v>605</v>
      </c>
      <c r="K43" s="17">
        <f>VLOOKUP(C43,供应链!E:K,7,0)</f>
        <v>200</v>
      </c>
      <c r="L43" s="18">
        <f>VLOOKUP(C43,供应链!E:I,5,0)</f>
        <v>41.1587982832618</v>
      </c>
      <c r="M43" s="27">
        <f t="shared" si="0"/>
        <v>0.00372181043999369</v>
      </c>
      <c r="N43" s="17">
        <v>562</v>
      </c>
      <c r="O43" s="26">
        <v>0.00889679715302491</v>
      </c>
      <c r="P43" s="18">
        <v>5</v>
      </c>
      <c r="Q43" s="18">
        <v>514</v>
      </c>
      <c r="R43" s="17">
        <v>129</v>
      </c>
      <c r="S43" s="17">
        <v>831</v>
      </c>
      <c r="T43" s="17">
        <v>537</v>
      </c>
      <c r="U43" s="26">
        <v>0.0242085661080074</v>
      </c>
      <c r="V43" s="18">
        <v>13</v>
      </c>
      <c r="W43" s="18">
        <v>1357.35</v>
      </c>
      <c r="X43" s="17">
        <v>129</v>
      </c>
      <c r="Y43" s="17">
        <v>818</v>
      </c>
      <c r="Z43" s="17">
        <v>593</v>
      </c>
      <c r="AA43" s="26">
        <v>0.0252951096121417</v>
      </c>
      <c r="AB43" s="18">
        <v>14</v>
      </c>
      <c r="AC43" s="18">
        <v>1508.45</v>
      </c>
      <c r="AD43" s="17">
        <v>129</v>
      </c>
      <c r="AE43" s="17">
        <v>804</v>
      </c>
      <c r="AF43" s="17">
        <v>458</v>
      </c>
      <c r="AG43" s="26">
        <v>0.0218340611353712</v>
      </c>
      <c r="AH43" s="18">
        <v>10</v>
      </c>
      <c r="AI43" s="18">
        <v>1154.18</v>
      </c>
      <c r="AJ43" s="17">
        <v>129</v>
      </c>
      <c r="AK43" s="17">
        <v>796</v>
      </c>
      <c r="AL43" s="17">
        <v>530</v>
      </c>
      <c r="AM43" s="26">
        <v>0.0226415094339623</v>
      </c>
      <c r="AN43" s="18">
        <v>12</v>
      </c>
      <c r="AO43" s="18">
        <v>1382.61</v>
      </c>
      <c r="AP43" s="17">
        <v>129</v>
      </c>
      <c r="AQ43" s="17">
        <v>784</v>
      </c>
      <c r="AR43" s="17">
        <v>459</v>
      </c>
      <c r="AS43" s="26">
        <v>0.0174291938997821</v>
      </c>
      <c r="AT43" s="18">
        <v>7</v>
      </c>
      <c r="AU43" s="18">
        <v>833</v>
      </c>
      <c r="AV43" s="17">
        <v>129</v>
      </c>
      <c r="AW43" s="17">
        <v>780</v>
      </c>
      <c r="AX43" s="17">
        <v>477</v>
      </c>
      <c r="AY43" s="26">
        <v>0.0167714884696017</v>
      </c>
      <c r="AZ43" s="17">
        <v>8</v>
      </c>
      <c r="BA43" s="18">
        <v>932</v>
      </c>
      <c r="BB43" s="17">
        <v>129</v>
      </c>
      <c r="BC43" s="17">
        <v>773</v>
      </c>
      <c r="BD43" s="17">
        <v>742</v>
      </c>
      <c r="BE43" s="32">
        <v>0.0134770889487871</v>
      </c>
      <c r="BF43" s="17">
        <v>9</v>
      </c>
      <c r="BG43" s="18">
        <v>1026.13</v>
      </c>
      <c r="BH43" s="17">
        <v>129</v>
      </c>
      <c r="BI43" s="17">
        <v>765</v>
      </c>
      <c r="BJ43" s="17">
        <v>698</v>
      </c>
      <c r="BK43" s="32">
        <v>0.0157593123209169</v>
      </c>
      <c r="BL43" s="18">
        <v>11</v>
      </c>
      <c r="BM43" s="18">
        <v>1321.86</v>
      </c>
      <c r="BN43" s="17">
        <v>129</v>
      </c>
      <c r="BO43" s="17">
        <v>754</v>
      </c>
      <c r="BP43" s="17">
        <v>489</v>
      </c>
      <c r="BQ43" s="32">
        <v>0.0102249488752556</v>
      </c>
      <c r="BR43" s="18">
        <v>5</v>
      </c>
      <c r="BS43" s="18">
        <v>585.04</v>
      </c>
      <c r="BT43" s="17">
        <v>129</v>
      </c>
      <c r="BU43" s="18">
        <v>750</v>
      </c>
      <c r="BV43" s="17">
        <v>529</v>
      </c>
      <c r="BW43" s="32">
        <v>0.0132325141776938</v>
      </c>
      <c r="BX43" s="18">
        <v>6</v>
      </c>
      <c r="BY43" s="18">
        <v>694</v>
      </c>
      <c r="BZ43" s="17">
        <v>129</v>
      </c>
      <c r="CA43" s="18">
        <v>744</v>
      </c>
      <c r="CB43" s="18">
        <v>513</v>
      </c>
      <c r="CC43" s="32">
        <v>0.037037037037037</v>
      </c>
      <c r="CD43" s="18">
        <v>17</v>
      </c>
      <c r="CE43" s="18">
        <v>1716.43</v>
      </c>
      <c r="CF43" s="17">
        <v>129</v>
      </c>
      <c r="CG43" s="18">
        <v>726</v>
      </c>
      <c r="CH43" s="33">
        <v>530</v>
      </c>
      <c r="CI43" s="32">
        <v>0.0188679245283019</v>
      </c>
      <c r="CJ43" s="18">
        <v>10</v>
      </c>
      <c r="CK43" s="18">
        <v>1090</v>
      </c>
      <c r="CL43" s="17">
        <v>129</v>
      </c>
      <c r="CM43" s="18">
        <v>722</v>
      </c>
      <c r="CN43" s="33">
        <v>551</v>
      </c>
      <c r="CO43" s="32">
        <v>0.0362976406533575</v>
      </c>
      <c r="CP43" s="17">
        <v>17</v>
      </c>
      <c r="CQ43" s="18">
        <v>1808</v>
      </c>
      <c r="CR43" s="17">
        <v>129</v>
      </c>
      <c r="CS43" s="17">
        <v>707</v>
      </c>
      <c r="CT43" s="33">
        <v>561</v>
      </c>
      <c r="CU43" s="32">
        <v>0.0303030303030303</v>
      </c>
      <c r="CV43" s="17">
        <v>15</v>
      </c>
      <c r="CW43" s="18">
        <v>1610</v>
      </c>
      <c r="CX43" s="17">
        <v>129</v>
      </c>
      <c r="CY43" s="17">
        <v>693</v>
      </c>
      <c r="CZ43" s="33">
        <v>646</v>
      </c>
      <c r="DA43" s="32">
        <v>0.00773993808049536</v>
      </c>
      <c r="DB43" s="18">
        <v>1</v>
      </c>
      <c r="DC43" s="18">
        <v>129</v>
      </c>
      <c r="DD43" s="17">
        <v>129</v>
      </c>
      <c r="DE43" s="18">
        <v>693</v>
      </c>
      <c r="DF43" s="18">
        <v>496</v>
      </c>
      <c r="DG43" s="26">
        <v>0.0120967741935484</v>
      </c>
      <c r="DH43" s="18">
        <v>6</v>
      </c>
      <c r="DI43" s="18">
        <v>600.41</v>
      </c>
      <c r="DJ43" s="17">
        <v>129</v>
      </c>
      <c r="DK43" s="18">
        <v>687</v>
      </c>
      <c r="DL43" s="18">
        <v>522</v>
      </c>
      <c r="DM43" s="26">
        <v>0.0191570881226054</v>
      </c>
      <c r="DN43" s="18">
        <v>9</v>
      </c>
      <c r="DO43" s="18">
        <v>886</v>
      </c>
      <c r="DP43" s="17">
        <v>129</v>
      </c>
      <c r="DQ43" s="18">
        <v>590</v>
      </c>
      <c r="DR43" s="18">
        <v>455</v>
      </c>
      <c r="DS43" s="26">
        <v>0.0153846153846154</v>
      </c>
      <c r="DT43" s="18">
        <v>6</v>
      </c>
      <c r="DU43" s="18">
        <v>625.49</v>
      </c>
      <c r="DV43" s="17">
        <v>129</v>
      </c>
      <c r="DW43" s="18">
        <v>587</v>
      </c>
      <c r="DX43" s="18">
        <v>414</v>
      </c>
      <c r="DY43" s="26">
        <v>0.0144927536231884</v>
      </c>
      <c r="DZ43" s="18">
        <v>6</v>
      </c>
      <c r="EA43" s="18">
        <v>624.6</v>
      </c>
      <c r="EB43" s="17">
        <v>129</v>
      </c>
      <c r="EC43" s="18">
        <v>581</v>
      </c>
      <c r="ED43" s="18">
        <v>455</v>
      </c>
      <c r="EE43" s="26">
        <v>0.021978021978022</v>
      </c>
      <c r="EF43" s="17">
        <v>7</v>
      </c>
      <c r="EG43" s="18">
        <v>753</v>
      </c>
      <c r="EH43" s="17">
        <v>129</v>
      </c>
      <c r="EI43" s="17">
        <v>39</v>
      </c>
      <c r="EJ43" s="18">
        <v>458</v>
      </c>
      <c r="EK43" s="26">
        <v>0.0152838427947598</v>
      </c>
      <c r="EL43" s="17">
        <v>6</v>
      </c>
      <c r="EM43" s="18">
        <v>634</v>
      </c>
      <c r="EN43" s="17">
        <v>129</v>
      </c>
      <c r="EO43" s="17">
        <v>590</v>
      </c>
      <c r="EP43" s="18">
        <v>366</v>
      </c>
      <c r="EQ43" s="26">
        <v>0.0191256830601093</v>
      </c>
      <c r="ER43" s="17">
        <v>7</v>
      </c>
      <c r="ES43" s="18">
        <v>773</v>
      </c>
      <c r="ET43" s="17">
        <v>129</v>
      </c>
      <c r="EU43" s="17">
        <v>632</v>
      </c>
      <c r="EV43" s="18">
        <v>414</v>
      </c>
      <c r="EW43" s="26">
        <v>0.00483091787439614</v>
      </c>
      <c r="EX43" s="17">
        <v>2</v>
      </c>
      <c r="EY43" s="18">
        <v>203</v>
      </c>
      <c r="EZ43" s="17">
        <v>129</v>
      </c>
      <c r="FA43" s="17">
        <v>638</v>
      </c>
      <c r="FB43" s="18">
        <v>403</v>
      </c>
      <c r="FC43" s="26">
        <v>0.00744416873449132</v>
      </c>
      <c r="FD43" s="17">
        <v>3</v>
      </c>
      <c r="FE43" s="18">
        <v>282</v>
      </c>
      <c r="FF43" s="17">
        <v>129</v>
      </c>
      <c r="FG43" s="17">
        <v>635</v>
      </c>
      <c r="FH43" s="18">
        <v>385</v>
      </c>
      <c r="FI43" s="26">
        <v>0.0103896103896104</v>
      </c>
      <c r="FJ43" s="18">
        <v>4</v>
      </c>
      <c r="FK43" s="18">
        <v>411</v>
      </c>
      <c r="FL43" s="17">
        <v>129</v>
      </c>
      <c r="FM43" s="17">
        <v>639</v>
      </c>
      <c r="FN43" s="18">
        <v>365</v>
      </c>
      <c r="FO43" s="26">
        <v>0.0219178082191781</v>
      </c>
      <c r="FP43" s="18">
        <v>8</v>
      </c>
      <c r="FQ43" s="18">
        <v>872</v>
      </c>
      <c r="FR43" s="17">
        <v>129</v>
      </c>
      <c r="FS43" s="17">
        <v>641</v>
      </c>
      <c r="FT43" s="18">
        <v>396</v>
      </c>
      <c r="FU43" s="26">
        <v>0.0151515151515152</v>
      </c>
      <c r="FV43" s="18">
        <v>6</v>
      </c>
      <c r="FW43" s="18">
        <v>711</v>
      </c>
      <c r="FX43" s="17">
        <v>129</v>
      </c>
      <c r="FY43" s="18">
        <v>619</v>
      </c>
      <c r="FZ43" s="18">
        <v>510</v>
      </c>
      <c r="GA43" s="26">
        <v>0.0117647058823529</v>
      </c>
      <c r="GB43" s="18">
        <v>6</v>
      </c>
      <c r="GC43" s="18">
        <v>750</v>
      </c>
      <c r="GD43" s="17">
        <v>129</v>
      </c>
      <c r="GE43" s="18">
        <v>630</v>
      </c>
      <c r="GF43" s="18"/>
      <c r="GG43" s="26"/>
      <c r="GH43" s="17"/>
      <c r="GI43" s="18"/>
      <c r="GJ43" s="17"/>
      <c r="GK43" s="18"/>
      <c r="GL43" s="18"/>
      <c r="GM43" s="26"/>
      <c r="GN43" s="17"/>
      <c r="GO43" s="18"/>
      <c r="GP43" s="17"/>
      <c r="GQ43" s="17"/>
      <c r="GR43" s="17"/>
      <c r="GS43" s="17">
        <v>282</v>
      </c>
      <c r="GT43" s="17">
        <v>33986.31</v>
      </c>
      <c r="GU43" s="17"/>
      <c r="GV43" s="17"/>
      <c r="GW43" s="17"/>
      <c r="GX43" s="17"/>
      <c r="GY43" s="17"/>
      <c r="GZ43" s="17"/>
      <c r="HA43" s="16"/>
      <c r="HB43" s="16"/>
      <c r="HC43" s="16"/>
      <c r="HD43" s="16"/>
      <c r="HE43" s="41"/>
      <c r="HF43" s="41"/>
      <c r="HG43" s="41"/>
      <c r="HH43" s="41"/>
      <c r="HI43" s="18"/>
      <c r="HJ43" s="41"/>
      <c r="HK43" s="41"/>
      <c r="HL43" s="41"/>
      <c r="HM43" s="18"/>
      <c r="HN43" s="18"/>
      <c r="HO43" s="18">
        <f t="shared" si="4"/>
        <v>236</v>
      </c>
      <c r="HP43" s="18">
        <f t="shared" si="1"/>
        <v>25787.55</v>
      </c>
      <c r="HQ43" s="18">
        <f t="shared" si="2"/>
        <v>518</v>
      </c>
      <c r="HR43" s="42">
        <f t="shared" si="3"/>
        <v>59773.86</v>
      </c>
      <c r="HS43" s="43"/>
      <c r="HT43" s="43"/>
    </row>
    <row r="44" ht="16.5" spans="1:228">
      <c r="A44" s="16"/>
      <c r="B44" s="20" t="s">
        <v>39</v>
      </c>
      <c r="C44" s="18">
        <v>6939962767864</v>
      </c>
      <c r="D44" s="18">
        <v>607876184840</v>
      </c>
      <c r="E44" s="18" t="s">
        <v>208</v>
      </c>
      <c r="F44" s="17" t="s">
        <v>209</v>
      </c>
      <c r="G44" s="19" t="s">
        <v>210</v>
      </c>
      <c r="H44" s="17" t="s">
        <v>288</v>
      </c>
      <c r="I44" s="26">
        <f>VLOOKUP(C44,供应链!E:J,6,0)</f>
        <v>0.88</v>
      </c>
      <c r="J44" s="17">
        <f>VLOOKUP(C44,供应链!E:H,4,0)</f>
        <v>231</v>
      </c>
      <c r="K44" s="17">
        <f>VLOOKUP(C44,供应链!E:K,7,0)</f>
        <v>0</v>
      </c>
      <c r="L44" s="18">
        <f>VLOOKUP(C44,供应链!E:I,5,0)</f>
        <v>38.904483118133</v>
      </c>
      <c r="M44" s="27">
        <f t="shared" si="0"/>
        <v>0.0046364926667718</v>
      </c>
      <c r="N44" s="17">
        <v>627</v>
      </c>
      <c r="O44" s="26">
        <v>0.00637958532695375</v>
      </c>
      <c r="P44" s="18">
        <v>4</v>
      </c>
      <c r="Q44" s="18">
        <v>586</v>
      </c>
      <c r="R44" s="17">
        <v>139</v>
      </c>
      <c r="S44" s="17">
        <v>915</v>
      </c>
      <c r="T44" s="17">
        <v>798</v>
      </c>
      <c r="U44" s="26">
        <v>0.0100250626566416</v>
      </c>
      <c r="V44" s="18">
        <v>7</v>
      </c>
      <c r="W44" s="18">
        <v>1033</v>
      </c>
      <c r="X44" s="17">
        <v>139</v>
      </c>
      <c r="Y44" s="17">
        <v>909</v>
      </c>
      <c r="Z44" s="17">
        <v>840</v>
      </c>
      <c r="AA44" s="26">
        <v>0.0226190476190476</v>
      </c>
      <c r="AB44" s="18">
        <v>18</v>
      </c>
      <c r="AC44" s="18">
        <v>2637.3</v>
      </c>
      <c r="AD44" s="17">
        <v>139</v>
      </c>
      <c r="AE44" s="17">
        <v>891</v>
      </c>
      <c r="AF44" s="17">
        <v>691</v>
      </c>
      <c r="AG44" s="26">
        <v>0.040520984081042</v>
      </c>
      <c r="AH44" s="18">
        <v>24</v>
      </c>
      <c r="AI44" s="18">
        <v>3267.2</v>
      </c>
      <c r="AJ44" s="17">
        <v>139</v>
      </c>
      <c r="AK44" s="17">
        <v>823</v>
      </c>
      <c r="AL44" s="17">
        <v>663</v>
      </c>
      <c r="AM44" s="26">
        <v>0.024132730015083</v>
      </c>
      <c r="AN44" s="18">
        <v>15</v>
      </c>
      <c r="AO44" s="18">
        <v>2048</v>
      </c>
      <c r="AP44" s="17">
        <v>139</v>
      </c>
      <c r="AQ44" s="17">
        <v>815</v>
      </c>
      <c r="AR44" s="17">
        <v>531</v>
      </c>
      <c r="AS44" s="26">
        <v>0.0301318267419962</v>
      </c>
      <c r="AT44" s="18">
        <v>15</v>
      </c>
      <c r="AU44" s="18">
        <v>2034.86</v>
      </c>
      <c r="AV44" s="17">
        <v>139</v>
      </c>
      <c r="AW44" s="17">
        <v>802</v>
      </c>
      <c r="AX44" s="17">
        <v>462</v>
      </c>
      <c r="AY44" s="26">
        <v>0.0194805194805195</v>
      </c>
      <c r="AZ44" s="17">
        <v>9</v>
      </c>
      <c r="BA44" s="18">
        <v>1231</v>
      </c>
      <c r="BB44" s="17">
        <v>139</v>
      </c>
      <c r="BC44" s="17">
        <v>799</v>
      </c>
      <c r="BD44" s="17">
        <v>760</v>
      </c>
      <c r="BE44" s="32">
        <v>0.0236842105263158</v>
      </c>
      <c r="BF44" s="17">
        <v>16</v>
      </c>
      <c r="BG44" s="18">
        <v>2178</v>
      </c>
      <c r="BH44" s="17">
        <v>139</v>
      </c>
      <c r="BI44" s="17">
        <v>801</v>
      </c>
      <c r="BJ44" s="17">
        <v>834</v>
      </c>
      <c r="BK44" s="32">
        <v>0.0227817745803357</v>
      </c>
      <c r="BL44" s="18">
        <v>18</v>
      </c>
      <c r="BM44" s="18">
        <v>2430.79</v>
      </c>
      <c r="BN44" s="17">
        <v>139</v>
      </c>
      <c r="BO44" s="17">
        <v>802</v>
      </c>
      <c r="BP44" s="17">
        <v>640</v>
      </c>
      <c r="BQ44" s="32">
        <v>0.00625</v>
      </c>
      <c r="BR44" s="18">
        <v>3</v>
      </c>
      <c r="BS44" s="18">
        <v>407</v>
      </c>
      <c r="BT44" s="17">
        <v>139</v>
      </c>
      <c r="BU44" s="18">
        <v>800</v>
      </c>
      <c r="BV44" s="17">
        <v>607</v>
      </c>
      <c r="BW44" s="32">
        <v>0.0181219110378913</v>
      </c>
      <c r="BX44" s="18">
        <v>10</v>
      </c>
      <c r="BY44" s="18">
        <v>1350</v>
      </c>
      <c r="BZ44" s="17">
        <v>139</v>
      </c>
      <c r="CA44" s="18">
        <v>793</v>
      </c>
      <c r="CB44" s="18">
        <v>641</v>
      </c>
      <c r="CC44" s="32">
        <v>0.0249609984399376</v>
      </c>
      <c r="CD44" s="18">
        <v>15</v>
      </c>
      <c r="CE44" s="18">
        <v>2044.18</v>
      </c>
      <c r="CF44" s="17">
        <v>139</v>
      </c>
      <c r="CG44" s="18">
        <v>779</v>
      </c>
      <c r="CH44" s="33">
        <v>629</v>
      </c>
      <c r="CI44" s="32">
        <v>0.0238473767885533</v>
      </c>
      <c r="CJ44" s="18">
        <v>14</v>
      </c>
      <c r="CK44" s="18">
        <v>1908.04</v>
      </c>
      <c r="CL44" s="17">
        <v>139</v>
      </c>
      <c r="CM44" s="18">
        <v>767</v>
      </c>
      <c r="CN44" s="33">
        <v>560</v>
      </c>
      <c r="CO44" s="32">
        <v>0.0196428571428571</v>
      </c>
      <c r="CP44" s="17">
        <v>9</v>
      </c>
      <c r="CQ44" s="18">
        <v>1211</v>
      </c>
      <c r="CR44" s="17">
        <v>139</v>
      </c>
      <c r="CS44" s="17">
        <v>758</v>
      </c>
      <c r="CT44" s="33">
        <v>515</v>
      </c>
      <c r="CU44" s="32">
        <v>0.0252427184466019</v>
      </c>
      <c r="CV44" s="17">
        <v>13</v>
      </c>
      <c r="CW44" s="18">
        <v>1797</v>
      </c>
      <c r="CX44" s="17">
        <v>139</v>
      </c>
      <c r="CY44" s="17">
        <v>745</v>
      </c>
      <c r="CZ44" s="33">
        <v>461</v>
      </c>
      <c r="DA44" s="32">
        <v>0.017353579175705</v>
      </c>
      <c r="DB44" s="18">
        <v>8</v>
      </c>
      <c r="DC44" s="18">
        <v>1087</v>
      </c>
      <c r="DD44" s="17">
        <v>139</v>
      </c>
      <c r="DE44" s="18">
        <v>737</v>
      </c>
      <c r="DF44" s="18">
        <v>489</v>
      </c>
      <c r="DG44" s="26">
        <v>0.0245398773006135</v>
      </c>
      <c r="DH44" s="18">
        <v>11</v>
      </c>
      <c r="DI44" s="18">
        <v>1494</v>
      </c>
      <c r="DJ44" s="17">
        <v>139</v>
      </c>
      <c r="DK44" s="18">
        <v>726</v>
      </c>
      <c r="DL44" s="18">
        <v>429</v>
      </c>
      <c r="DM44" s="26">
        <v>0.020979020979021</v>
      </c>
      <c r="DN44" s="18">
        <v>8</v>
      </c>
      <c r="DO44" s="18">
        <v>1102</v>
      </c>
      <c r="DP44" s="17">
        <v>139</v>
      </c>
      <c r="DQ44" s="18">
        <v>406</v>
      </c>
      <c r="DR44" s="18">
        <v>422</v>
      </c>
      <c r="DS44" s="26">
        <v>0.0260663507109005</v>
      </c>
      <c r="DT44" s="18">
        <v>11</v>
      </c>
      <c r="DU44" s="18">
        <v>1524</v>
      </c>
      <c r="DV44" s="17">
        <v>139</v>
      </c>
      <c r="DW44" s="18">
        <v>396</v>
      </c>
      <c r="DX44" s="18">
        <v>323</v>
      </c>
      <c r="DY44" s="26">
        <v>0.021671826625387</v>
      </c>
      <c r="DZ44" s="18">
        <v>6</v>
      </c>
      <c r="EA44" s="18">
        <v>824</v>
      </c>
      <c r="EB44" s="17">
        <v>139</v>
      </c>
      <c r="EC44" s="18">
        <v>380</v>
      </c>
      <c r="ED44" s="18">
        <v>354</v>
      </c>
      <c r="EE44" s="26">
        <v>0.0141242937853107</v>
      </c>
      <c r="EF44" s="17">
        <v>5</v>
      </c>
      <c r="EG44" s="18">
        <v>692.15</v>
      </c>
      <c r="EH44" s="17">
        <v>139</v>
      </c>
      <c r="EI44" s="17">
        <v>145</v>
      </c>
      <c r="EJ44" s="18">
        <v>433</v>
      </c>
      <c r="EK44" s="26">
        <v>0.0277136258660508</v>
      </c>
      <c r="EL44" s="17">
        <v>11</v>
      </c>
      <c r="EM44" s="18">
        <v>1504</v>
      </c>
      <c r="EN44" s="17">
        <v>139</v>
      </c>
      <c r="EO44" s="17">
        <v>500</v>
      </c>
      <c r="EP44" s="18">
        <v>418</v>
      </c>
      <c r="EQ44" s="26">
        <v>0.00956937799043062</v>
      </c>
      <c r="ER44" s="17">
        <v>4</v>
      </c>
      <c r="ES44" s="18">
        <v>672.45</v>
      </c>
      <c r="ET44" s="17">
        <v>139</v>
      </c>
      <c r="EU44" s="17">
        <v>496</v>
      </c>
      <c r="EV44" s="18">
        <v>451</v>
      </c>
      <c r="EW44" s="26">
        <v>0.00665188470066519</v>
      </c>
      <c r="EX44" s="17">
        <v>3</v>
      </c>
      <c r="EY44" s="18">
        <v>501.13</v>
      </c>
      <c r="EZ44" s="17">
        <v>139</v>
      </c>
      <c r="FA44" s="17">
        <v>523</v>
      </c>
      <c r="FB44" s="18">
        <v>474</v>
      </c>
      <c r="FC44" s="26">
        <v>0.0105485232067511</v>
      </c>
      <c r="FD44" s="17">
        <v>5</v>
      </c>
      <c r="FE44" s="18">
        <v>835</v>
      </c>
      <c r="FF44" s="17">
        <v>139</v>
      </c>
      <c r="FG44" s="17">
        <v>573</v>
      </c>
      <c r="FH44" s="18">
        <v>447</v>
      </c>
      <c r="FI44" s="26">
        <v>0.00671140939597315</v>
      </c>
      <c r="FJ44" s="18">
        <v>3</v>
      </c>
      <c r="FK44" s="18">
        <v>507</v>
      </c>
      <c r="FL44" s="17">
        <v>139</v>
      </c>
      <c r="FM44" s="17">
        <v>576</v>
      </c>
      <c r="FN44" s="18">
        <v>458</v>
      </c>
      <c r="FO44" s="26">
        <v>0.00873362445414847</v>
      </c>
      <c r="FP44" s="18">
        <v>4</v>
      </c>
      <c r="FQ44" s="18">
        <v>676</v>
      </c>
      <c r="FR44" s="17">
        <v>139</v>
      </c>
      <c r="FS44" s="17">
        <v>602</v>
      </c>
      <c r="FT44" s="18">
        <v>368</v>
      </c>
      <c r="FU44" s="26">
        <v>0.0271739130434783</v>
      </c>
      <c r="FV44" s="18">
        <v>10</v>
      </c>
      <c r="FW44" s="18">
        <v>1376</v>
      </c>
      <c r="FX44" s="17">
        <v>139</v>
      </c>
      <c r="FY44" s="18">
        <v>654</v>
      </c>
      <c r="FZ44" s="18">
        <v>423</v>
      </c>
      <c r="GA44" s="26">
        <v>0.0354609929078014</v>
      </c>
      <c r="GB44" s="18">
        <v>15</v>
      </c>
      <c r="GC44" s="18">
        <v>2068</v>
      </c>
      <c r="GD44" s="17">
        <v>139</v>
      </c>
      <c r="GE44" s="18">
        <v>646</v>
      </c>
      <c r="GF44" s="18"/>
      <c r="GG44" s="26"/>
      <c r="GH44" s="17"/>
      <c r="GI44" s="18"/>
      <c r="GJ44" s="17"/>
      <c r="GK44" s="18"/>
      <c r="GL44" s="18"/>
      <c r="GM44" s="26"/>
      <c r="GN44" s="17"/>
      <c r="GO44" s="18"/>
      <c r="GP44" s="17"/>
      <c r="GQ44" s="17"/>
      <c r="GR44" s="17"/>
      <c r="GS44" s="17">
        <v>269</v>
      </c>
      <c r="GT44" s="17">
        <v>39151.56</v>
      </c>
      <c r="GU44" s="17"/>
      <c r="GV44" s="17"/>
      <c r="GW44" s="17"/>
      <c r="GX44" s="17"/>
      <c r="GY44" s="17"/>
      <c r="GZ44" s="17"/>
      <c r="HA44" s="16"/>
      <c r="HB44" s="16"/>
      <c r="HC44" s="16"/>
      <c r="HD44" s="16"/>
      <c r="HE44" s="41"/>
      <c r="HF44" s="41"/>
      <c r="HG44" s="41"/>
      <c r="HH44" s="41"/>
      <c r="HI44" s="18"/>
      <c r="HJ44" s="41"/>
      <c r="HK44" s="41"/>
      <c r="HL44" s="41"/>
      <c r="HM44" s="18"/>
      <c r="HN44" s="18"/>
      <c r="HO44" s="18">
        <f t="shared" si="4"/>
        <v>294</v>
      </c>
      <c r="HP44" s="18">
        <f t="shared" si="1"/>
        <v>41026.1</v>
      </c>
      <c r="HQ44" s="18">
        <f t="shared" si="2"/>
        <v>563</v>
      </c>
      <c r="HR44" s="42">
        <f t="shared" si="3"/>
        <v>80177.66</v>
      </c>
      <c r="HS44" s="43"/>
      <c r="HT44" s="43"/>
    </row>
    <row r="45" ht="16.5" spans="1:228">
      <c r="A45" s="16" t="s">
        <v>126</v>
      </c>
      <c r="B45" s="17" t="s">
        <v>211</v>
      </c>
      <c r="C45" s="18">
        <v>6939962759074</v>
      </c>
      <c r="D45" s="18">
        <v>576390086849</v>
      </c>
      <c r="E45" s="18">
        <v>21063410000241</v>
      </c>
      <c r="F45" s="17" t="s">
        <v>212</v>
      </c>
      <c r="G45" s="19" t="s">
        <v>213</v>
      </c>
      <c r="H45" s="17" t="s">
        <v>129</v>
      </c>
      <c r="I45" s="26">
        <f>VLOOKUP(C45,供应链!E:J,6,0)</f>
        <v>1</v>
      </c>
      <c r="J45" s="17">
        <f>VLOOKUP(C45,供应链!E:H,4,0)</f>
        <v>726</v>
      </c>
      <c r="K45" s="17">
        <f>VLOOKUP(C45,供应链!E:K,7,0)</f>
        <v>4</v>
      </c>
      <c r="L45" s="18">
        <f>VLOOKUP(C45,供应链!E:I,5,0)</f>
        <v>38.8948089511341</v>
      </c>
      <c r="M45" s="27">
        <f t="shared" si="0"/>
        <v>0.00764863586185144</v>
      </c>
      <c r="N45" s="17">
        <v>961</v>
      </c>
      <c r="O45" s="26">
        <v>0.0176899063475546</v>
      </c>
      <c r="P45" s="18">
        <v>14</v>
      </c>
      <c r="Q45" s="18">
        <v>2750.33</v>
      </c>
      <c r="R45" s="17">
        <v>199</v>
      </c>
      <c r="S45" s="17">
        <v>3223</v>
      </c>
      <c r="T45" s="17">
        <v>993</v>
      </c>
      <c r="U45" s="26">
        <v>0.0181268882175227</v>
      </c>
      <c r="V45" s="18">
        <v>14</v>
      </c>
      <c r="W45" s="18">
        <v>2789.2</v>
      </c>
      <c r="X45" s="17">
        <v>199</v>
      </c>
      <c r="Y45" s="17">
        <v>3208</v>
      </c>
      <c r="Z45" s="17">
        <v>1043</v>
      </c>
      <c r="AA45" s="26">
        <v>0.012464046021093</v>
      </c>
      <c r="AB45" s="18">
        <v>13</v>
      </c>
      <c r="AC45" s="18">
        <v>2558.12</v>
      </c>
      <c r="AD45" s="17">
        <v>199</v>
      </c>
      <c r="AE45" s="17">
        <v>3196</v>
      </c>
      <c r="AF45" s="17">
        <v>1081</v>
      </c>
      <c r="AG45" s="26">
        <v>0.0157261794634598</v>
      </c>
      <c r="AH45" s="18">
        <v>17</v>
      </c>
      <c r="AI45" s="18">
        <v>3362.8</v>
      </c>
      <c r="AJ45" s="17">
        <v>199</v>
      </c>
      <c r="AK45" s="17">
        <v>3124</v>
      </c>
      <c r="AL45" s="17">
        <v>966</v>
      </c>
      <c r="AM45" s="26">
        <v>0.0093167701863354</v>
      </c>
      <c r="AN45" s="18">
        <v>8</v>
      </c>
      <c r="AO45" s="18">
        <v>1582.69</v>
      </c>
      <c r="AP45" s="17">
        <v>199</v>
      </c>
      <c r="AQ45" s="17">
        <v>3172</v>
      </c>
      <c r="AR45" s="17">
        <v>828</v>
      </c>
      <c r="AS45" s="26">
        <v>0.0169082125603865</v>
      </c>
      <c r="AT45" s="18">
        <v>12</v>
      </c>
      <c r="AU45" s="18">
        <v>2382</v>
      </c>
      <c r="AV45" s="17">
        <v>199</v>
      </c>
      <c r="AW45" s="17">
        <v>3162</v>
      </c>
      <c r="AX45" s="17">
        <v>647</v>
      </c>
      <c r="AY45" s="26">
        <v>0.00927357032457496</v>
      </c>
      <c r="AZ45" s="17">
        <v>6</v>
      </c>
      <c r="BA45" s="18">
        <v>1184</v>
      </c>
      <c r="BB45" s="17">
        <v>199</v>
      </c>
      <c r="BC45" s="17">
        <v>3156</v>
      </c>
      <c r="BD45" s="17">
        <v>691</v>
      </c>
      <c r="BE45" s="32">
        <v>0.0231548480463097</v>
      </c>
      <c r="BF45" s="17">
        <v>12</v>
      </c>
      <c r="BG45" s="18">
        <v>2313.36</v>
      </c>
      <c r="BH45" s="17">
        <v>199</v>
      </c>
      <c r="BI45" s="17">
        <v>3145</v>
      </c>
      <c r="BJ45" s="17">
        <v>661</v>
      </c>
      <c r="BK45" s="32">
        <v>0.0151285930408472</v>
      </c>
      <c r="BL45" s="18">
        <v>9</v>
      </c>
      <c r="BM45" s="18">
        <v>1776</v>
      </c>
      <c r="BN45" s="17">
        <v>199</v>
      </c>
      <c r="BO45" s="17">
        <v>3136</v>
      </c>
      <c r="BP45" s="17">
        <v>645</v>
      </c>
      <c r="BQ45" s="32">
        <v>0.013953488372093</v>
      </c>
      <c r="BR45" s="18">
        <v>8</v>
      </c>
      <c r="BS45" s="18">
        <v>1576.25</v>
      </c>
      <c r="BT45" s="17">
        <v>199</v>
      </c>
      <c r="BU45" s="18">
        <v>3129</v>
      </c>
      <c r="BV45" s="17">
        <v>601</v>
      </c>
      <c r="BW45" s="32">
        <v>0.0149750415973378</v>
      </c>
      <c r="BX45" s="18">
        <v>8</v>
      </c>
      <c r="BY45" s="18">
        <v>1586.52</v>
      </c>
      <c r="BZ45" s="17">
        <v>199</v>
      </c>
      <c r="CA45" s="18">
        <v>3122</v>
      </c>
      <c r="CB45" s="18">
        <v>564</v>
      </c>
      <c r="CC45" s="32">
        <v>0.0301418439716312</v>
      </c>
      <c r="CD45" s="18">
        <v>14</v>
      </c>
      <c r="CE45" s="18">
        <v>2669.94</v>
      </c>
      <c r="CF45" s="17">
        <v>199</v>
      </c>
      <c r="CG45" s="18">
        <v>3107</v>
      </c>
      <c r="CH45" s="33">
        <v>619</v>
      </c>
      <c r="CI45" s="32">
        <v>0.0290791599353796</v>
      </c>
      <c r="CJ45" s="18">
        <v>17</v>
      </c>
      <c r="CK45" s="18">
        <v>3157.85</v>
      </c>
      <c r="CL45" s="17">
        <v>199</v>
      </c>
      <c r="CM45" s="18">
        <v>3090</v>
      </c>
      <c r="CN45" s="33">
        <v>1015</v>
      </c>
      <c r="CO45" s="32">
        <v>0.0147783251231527</v>
      </c>
      <c r="CP45" s="17">
        <v>15</v>
      </c>
      <c r="CQ45" s="18">
        <v>2768.02</v>
      </c>
      <c r="CR45" s="17">
        <v>199</v>
      </c>
      <c r="CS45" s="17">
        <v>3077</v>
      </c>
      <c r="CT45" s="33">
        <v>1095</v>
      </c>
      <c r="CU45" s="32">
        <v>0.0255707762557078</v>
      </c>
      <c r="CV45" s="17">
        <v>25</v>
      </c>
      <c r="CW45" s="18">
        <v>4668.6</v>
      </c>
      <c r="CX45" s="17">
        <v>199</v>
      </c>
      <c r="CY45" s="17">
        <v>3055</v>
      </c>
      <c r="CZ45" s="33">
        <v>1072</v>
      </c>
      <c r="DA45" s="32">
        <v>0.0186567164179104</v>
      </c>
      <c r="DB45" s="18">
        <v>19</v>
      </c>
      <c r="DC45" s="18">
        <v>3541</v>
      </c>
      <c r="DD45" s="17">
        <v>199</v>
      </c>
      <c r="DE45" s="18">
        <v>3038</v>
      </c>
      <c r="DF45" s="18">
        <v>1040</v>
      </c>
      <c r="DG45" s="26">
        <v>0.0115384615384615</v>
      </c>
      <c r="DH45" s="18">
        <v>12</v>
      </c>
      <c r="DI45" s="18">
        <v>2243.4</v>
      </c>
      <c r="DJ45" s="17">
        <v>199</v>
      </c>
      <c r="DK45" s="18">
        <v>3029</v>
      </c>
      <c r="DL45" s="18">
        <v>938</v>
      </c>
      <c r="DM45" s="26">
        <v>0.023454157782516</v>
      </c>
      <c r="DN45" s="18">
        <v>20</v>
      </c>
      <c r="DO45" s="18">
        <v>3745</v>
      </c>
      <c r="DP45" s="17">
        <v>199</v>
      </c>
      <c r="DQ45" s="18">
        <v>3011</v>
      </c>
      <c r="DR45" s="18">
        <v>993</v>
      </c>
      <c r="DS45" s="26">
        <v>0.0201409869083585</v>
      </c>
      <c r="DT45" s="18">
        <v>19</v>
      </c>
      <c r="DU45" s="18">
        <v>3651</v>
      </c>
      <c r="DV45" s="17">
        <v>199</v>
      </c>
      <c r="DW45" s="18">
        <v>2992</v>
      </c>
      <c r="DX45" s="18">
        <v>913</v>
      </c>
      <c r="DY45" s="26">
        <v>0.0142387732749179</v>
      </c>
      <c r="DZ45" s="18">
        <v>11</v>
      </c>
      <c r="EA45" s="18">
        <v>2184</v>
      </c>
      <c r="EB45" s="17">
        <v>199</v>
      </c>
      <c r="EC45" s="18">
        <v>2983</v>
      </c>
      <c r="ED45" s="18">
        <v>865</v>
      </c>
      <c r="EE45" s="26">
        <v>0.0127167630057803</v>
      </c>
      <c r="EF45" s="17">
        <v>10</v>
      </c>
      <c r="EG45" s="18">
        <v>1980</v>
      </c>
      <c r="EH45" s="17">
        <v>199</v>
      </c>
      <c r="EI45" s="17">
        <v>23</v>
      </c>
      <c r="EJ45" s="18">
        <v>908</v>
      </c>
      <c r="EK45" s="26">
        <v>0.0165198237885463</v>
      </c>
      <c r="EL45" s="17">
        <v>14</v>
      </c>
      <c r="EM45" s="18">
        <v>2771</v>
      </c>
      <c r="EN45" s="17">
        <v>199</v>
      </c>
      <c r="EO45" s="17">
        <v>3185</v>
      </c>
      <c r="EP45" s="18">
        <v>878</v>
      </c>
      <c r="EQ45" s="26">
        <v>0.0261958997722096</v>
      </c>
      <c r="ER45" s="17">
        <v>23</v>
      </c>
      <c r="ES45" s="18">
        <v>4557</v>
      </c>
      <c r="ET45" s="17">
        <v>199</v>
      </c>
      <c r="EU45" s="17">
        <v>3162</v>
      </c>
      <c r="EV45" s="18">
        <v>830</v>
      </c>
      <c r="EW45" s="26">
        <v>0.0265060240963855</v>
      </c>
      <c r="EX45" s="17">
        <v>16</v>
      </c>
      <c r="EY45" s="18">
        <v>3139</v>
      </c>
      <c r="EZ45" s="17">
        <v>199</v>
      </c>
      <c r="FA45" s="17">
        <v>3146</v>
      </c>
      <c r="FB45" s="18">
        <v>924</v>
      </c>
      <c r="FC45" s="26">
        <v>0.0183982683982684</v>
      </c>
      <c r="FD45" s="17">
        <v>17</v>
      </c>
      <c r="FE45" s="18">
        <v>3358</v>
      </c>
      <c r="FF45" s="17">
        <v>199</v>
      </c>
      <c r="FG45" s="17">
        <v>3120</v>
      </c>
      <c r="FH45" s="18">
        <v>1073</v>
      </c>
      <c r="FI45" s="26">
        <v>0.027027027027027</v>
      </c>
      <c r="FJ45" s="18">
        <v>29</v>
      </c>
      <c r="FK45" s="18">
        <v>5726</v>
      </c>
      <c r="FL45" s="17">
        <v>199</v>
      </c>
      <c r="FM45" s="17">
        <v>3094</v>
      </c>
      <c r="FN45" s="18">
        <v>1409</v>
      </c>
      <c r="FO45" s="26">
        <v>0.0255500354861604</v>
      </c>
      <c r="FP45" s="18">
        <v>36</v>
      </c>
      <c r="FQ45" s="18">
        <v>7132</v>
      </c>
      <c r="FR45" s="17">
        <v>199</v>
      </c>
      <c r="FS45" s="17">
        <v>3063</v>
      </c>
      <c r="FT45" s="18">
        <v>1571</v>
      </c>
      <c r="FU45" s="26">
        <v>0.022915340547422</v>
      </c>
      <c r="FV45" s="18">
        <v>36</v>
      </c>
      <c r="FW45" s="18">
        <v>7127</v>
      </c>
      <c r="FX45" s="17">
        <v>199</v>
      </c>
      <c r="FY45" s="18">
        <v>3009</v>
      </c>
      <c r="FZ45" s="18">
        <v>1623</v>
      </c>
      <c r="GA45" s="26">
        <v>0.0191004313000616</v>
      </c>
      <c r="GB45" s="18">
        <v>31</v>
      </c>
      <c r="GC45" s="18">
        <v>6135</v>
      </c>
      <c r="GD45" s="17">
        <v>199</v>
      </c>
      <c r="GE45" s="18">
        <v>2978</v>
      </c>
      <c r="GF45" s="18"/>
      <c r="GG45" s="26"/>
      <c r="GH45" s="17"/>
      <c r="GI45" s="18"/>
      <c r="GJ45" s="17"/>
      <c r="GK45" s="18"/>
      <c r="GL45" s="18"/>
      <c r="GM45" s="26"/>
      <c r="GN45" s="17"/>
      <c r="GO45" s="18"/>
      <c r="GP45" s="17"/>
      <c r="GQ45" s="17"/>
      <c r="GR45" s="17"/>
      <c r="GS45" s="17">
        <v>764</v>
      </c>
      <c r="GT45" s="17">
        <v>150041.73</v>
      </c>
      <c r="GU45" s="17"/>
      <c r="GV45" s="17"/>
      <c r="GW45" s="17"/>
      <c r="GX45" s="17"/>
      <c r="GY45" s="17"/>
      <c r="GZ45" s="17"/>
      <c r="HA45" s="16"/>
      <c r="HB45" s="16"/>
      <c r="HC45" s="16"/>
      <c r="HD45" s="16"/>
      <c r="HE45" s="41"/>
      <c r="HF45" s="41"/>
      <c r="HG45" s="41"/>
      <c r="HH45" s="41"/>
      <c r="HI45" s="18"/>
      <c r="HJ45" s="41"/>
      <c r="HK45" s="41"/>
      <c r="HL45" s="41"/>
      <c r="HM45" s="18"/>
      <c r="HN45" s="18"/>
      <c r="HO45" s="18">
        <f t="shared" si="4"/>
        <v>485</v>
      </c>
      <c r="HP45" s="18">
        <f t="shared" si="1"/>
        <v>94415.08</v>
      </c>
      <c r="HQ45" s="18">
        <f t="shared" si="2"/>
        <v>1249</v>
      </c>
      <c r="HR45" s="42">
        <f t="shared" si="3"/>
        <v>244456.81</v>
      </c>
      <c r="HS45" s="43"/>
      <c r="HT45" s="43"/>
    </row>
    <row r="46" ht="16.5" spans="1:228">
      <c r="A46" s="16" t="s">
        <v>126</v>
      </c>
      <c r="B46" s="17" t="s">
        <v>211</v>
      </c>
      <c r="C46" s="18">
        <v>6939962747057</v>
      </c>
      <c r="D46" s="18">
        <v>569212019837</v>
      </c>
      <c r="E46" s="18">
        <v>21063410000101</v>
      </c>
      <c r="F46" s="17" t="s">
        <v>214</v>
      </c>
      <c r="G46" s="19" t="s">
        <v>215</v>
      </c>
      <c r="H46" s="17" t="s">
        <v>129</v>
      </c>
      <c r="I46" s="26">
        <f>VLOOKUP(C46,供应链!E:J,6,0)</f>
        <v>1</v>
      </c>
      <c r="J46" s="17">
        <f>VLOOKUP(C46,供应链!E:H,4,0)</f>
        <v>318</v>
      </c>
      <c r="K46" s="17">
        <f>VLOOKUP(C46,供应链!E:K,7,0)</f>
        <v>94</v>
      </c>
      <c r="L46" s="18">
        <f>VLOOKUP(C46,供应链!E:I,5,0)</f>
        <v>45.887417650512</v>
      </c>
      <c r="M46" s="27">
        <f t="shared" si="0"/>
        <v>0.00753824317930926</v>
      </c>
      <c r="N46" s="17">
        <v>534</v>
      </c>
      <c r="O46" s="26">
        <v>0.0224719101123595</v>
      </c>
      <c r="P46" s="18">
        <v>11</v>
      </c>
      <c r="Q46" s="18">
        <v>2368.15</v>
      </c>
      <c r="R46" s="17">
        <v>239</v>
      </c>
      <c r="S46" s="17">
        <v>1279</v>
      </c>
      <c r="T46" s="17">
        <v>489</v>
      </c>
      <c r="U46" s="26">
        <v>0.0245398773006135</v>
      </c>
      <c r="V46" s="18">
        <v>11</v>
      </c>
      <c r="W46" s="18">
        <v>2403.44</v>
      </c>
      <c r="X46" s="17">
        <v>239</v>
      </c>
      <c r="Y46" s="17">
        <v>1268</v>
      </c>
      <c r="Z46" s="17">
        <v>632</v>
      </c>
      <c r="AA46" s="26">
        <v>0.0142405063291139</v>
      </c>
      <c r="AB46" s="18">
        <v>8</v>
      </c>
      <c r="AC46" s="18">
        <v>1742</v>
      </c>
      <c r="AD46" s="17">
        <v>239</v>
      </c>
      <c r="AE46" s="17">
        <v>1291</v>
      </c>
      <c r="AF46" s="17">
        <v>525</v>
      </c>
      <c r="AG46" s="26">
        <v>0.00952380952380952</v>
      </c>
      <c r="AH46" s="18">
        <v>5</v>
      </c>
      <c r="AI46" s="18">
        <v>1085</v>
      </c>
      <c r="AJ46" s="17">
        <v>239</v>
      </c>
      <c r="AK46" s="17">
        <v>1291</v>
      </c>
      <c r="AL46" s="17">
        <v>472</v>
      </c>
      <c r="AM46" s="26">
        <v>0.0190677966101695</v>
      </c>
      <c r="AN46" s="18">
        <v>8</v>
      </c>
      <c r="AO46" s="18">
        <v>1732</v>
      </c>
      <c r="AP46" s="17">
        <v>239</v>
      </c>
      <c r="AQ46" s="17">
        <v>1293</v>
      </c>
      <c r="AR46" s="17">
        <v>471</v>
      </c>
      <c r="AS46" s="26">
        <v>0.0212314225053079</v>
      </c>
      <c r="AT46" s="18">
        <v>10</v>
      </c>
      <c r="AU46" s="18">
        <v>2175</v>
      </c>
      <c r="AV46" s="17">
        <v>239</v>
      </c>
      <c r="AW46" s="17">
        <v>1283</v>
      </c>
      <c r="AX46" s="17">
        <v>345</v>
      </c>
      <c r="AY46" s="26">
        <v>0.00579710144927536</v>
      </c>
      <c r="AZ46" s="17">
        <v>2</v>
      </c>
      <c r="BA46" s="18">
        <v>438</v>
      </c>
      <c r="BB46" s="17">
        <v>239</v>
      </c>
      <c r="BC46" s="17">
        <v>1282</v>
      </c>
      <c r="BD46" s="17">
        <v>369</v>
      </c>
      <c r="BE46" s="32">
        <v>0.02710027100271</v>
      </c>
      <c r="BF46" s="17">
        <v>10</v>
      </c>
      <c r="BG46" s="18">
        <v>2175.71</v>
      </c>
      <c r="BH46" s="17">
        <v>239</v>
      </c>
      <c r="BI46" s="17">
        <v>1273</v>
      </c>
      <c r="BJ46" s="17">
        <v>371</v>
      </c>
      <c r="BK46" s="32">
        <v>0.0107816711590297</v>
      </c>
      <c r="BL46" s="18">
        <v>3</v>
      </c>
      <c r="BM46" s="18">
        <v>657</v>
      </c>
      <c r="BN46" s="17">
        <v>239</v>
      </c>
      <c r="BO46" s="17">
        <v>1271</v>
      </c>
      <c r="BP46" s="17">
        <v>320</v>
      </c>
      <c r="BQ46" s="32">
        <v>0.009375</v>
      </c>
      <c r="BR46" s="18">
        <v>3</v>
      </c>
      <c r="BS46" s="18">
        <v>647</v>
      </c>
      <c r="BT46" s="17">
        <v>239</v>
      </c>
      <c r="BU46" s="18">
        <v>1268</v>
      </c>
      <c r="BV46" s="17">
        <v>334</v>
      </c>
      <c r="BW46" s="32">
        <v>0.0179640718562874</v>
      </c>
      <c r="BX46" s="18">
        <v>4</v>
      </c>
      <c r="BY46" s="18">
        <v>867.18</v>
      </c>
      <c r="BZ46" s="17">
        <v>239</v>
      </c>
      <c r="CA46" s="18">
        <v>1263</v>
      </c>
      <c r="CB46" s="18">
        <v>295</v>
      </c>
      <c r="CC46" s="32">
        <v>0.0338983050847458</v>
      </c>
      <c r="CD46" s="18">
        <v>6</v>
      </c>
      <c r="CE46" s="18">
        <v>1195.72</v>
      </c>
      <c r="CF46" s="17">
        <v>239</v>
      </c>
      <c r="CG46" s="18">
        <v>1257</v>
      </c>
      <c r="CH46" s="33">
        <v>333</v>
      </c>
      <c r="CI46" s="32">
        <v>0.045045045045045</v>
      </c>
      <c r="CJ46" s="18">
        <v>14</v>
      </c>
      <c r="CK46" s="18">
        <v>2744</v>
      </c>
      <c r="CL46" s="17">
        <v>239</v>
      </c>
      <c r="CM46" s="18">
        <v>1244</v>
      </c>
      <c r="CN46" s="33">
        <v>437</v>
      </c>
      <c r="CO46" s="32">
        <v>0.045766590389016</v>
      </c>
      <c r="CP46" s="17">
        <v>18</v>
      </c>
      <c r="CQ46" s="18">
        <v>3587.74</v>
      </c>
      <c r="CR46" s="17">
        <v>239</v>
      </c>
      <c r="CS46" s="17">
        <v>1227</v>
      </c>
      <c r="CT46" s="33">
        <v>535</v>
      </c>
      <c r="CU46" s="32">
        <v>0.0635514018691589</v>
      </c>
      <c r="CV46" s="17">
        <v>30</v>
      </c>
      <c r="CW46" s="18">
        <v>5857.29</v>
      </c>
      <c r="CX46" s="17">
        <v>239</v>
      </c>
      <c r="CY46" s="17">
        <v>1198</v>
      </c>
      <c r="CZ46" s="33">
        <v>541</v>
      </c>
      <c r="DA46" s="32">
        <v>0.0536044362292052</v>
      </c>
      <c r="DB46" s="18">
        <v>26</v>
      </c>
      <c r="DC46" s="18">
        <v>5115.31</v>
      </c>
      <c r="DD46" s="17">
        <v>239</v>
      </c>
      <c r="DE46" s="18">
        <v>1175</v>
      </c>
      <c r="DF46" s="18">
        <v>577</v>
      </c>
      <c r="DG46" s="26">
        <v>0.0415944540727903</v>
      </c>
      <c r="DH46" s="18">
        <v>21</v>
      </c>
      <c r="DI46" s="18">
        <v>4147.59</v>
      </c>
      <c r="DJ46" s="17">
        <v>239</v>
      </c>
      <c r="DK46" s="18">
        <v>1155</v>
      </c>
      <c r="DL46" s="18">
        <v>585</v>
      </c>
      <c r="DM46" s="26">
        <v>0.0358974358974359</v>
      </c>
      <c r="DN46" s="18">
        <v>18</v>
      </c>
      <c r="DO46" s="18">
        <v>3552.94</v>
      </c>
      <c r="DP46" s="17">
        <v>239</v>
      </c>
      <c r="DQ46" s="18">
        <v>1058</v>
      </c>
      <c r="DR46" s="18">
        <v>629</v>
      </c>
      <c r="DS46" s="26">
        <v>0.0365659777424483</v>
      </c>
      <c r="DT46" s="18">
        <v>22</v>
      </c>
      <c r="DU46" s="18">
        <v>4358</v>
      </c>
      <c r="DV46" s="17">
        <v>239</v>
      </c>
      <c r="DW46" s="18">
        <v>1035</v>
      </c>
      <c r="DX46" s="18">
        <v>622</v>
      </c>
      <c r="DY46" s="26">
        <v>0.045016077170418</v>
      </c>
      <c r="DZ46" s="18">
        <v>26</v>
      </c>
      <c r="EA46" s="18">
        <v>5136.36</v>
      </c>
      <c r="EB46" s="17">
        <v>239</v>
      </c>
      <c r="EC46" s="18">
        <v>1011</v>
      </c>
      <c r="ED46" s="18">
        <v>635</v>
      </c>
      <c r="EE46" s="26">
        <v>0.0346456692913386</v>
      </c>
      <c r="EF46" s="17">
        <v>14</v>
      </c>
      <c r="EG46" s="18">
        <v>2778.58</v>
      </c>
      <c r="EH46" s="17">
        <v>239</v>
      </c>
      <c r="EI46" s="17">
        <v>75</v>
      </c>
      <c r="EJ46" s="18">
        <v>679</v>
      </c>
      <c r="EK46" s="26">
        <v>0.0441826215022091</v>
      </c>
      <c r="EL46" s="17">
        <v>29</v>
      </c>
      <c r="EM46" s="18">
        <v>5771.23</v>
      </c>
      <c r="EN46" s="17">
        <v>239</v>
      </c>
      <c r="EO46" s="17">
        <v>997</v>
      </c>
      <c r="EP46" s="18">
        <v>615</v>
      </c>
      <c r="EQ46" s="26">
        <v>0.0211382113821138</v>
      </c>
      <c r="ER46" s="17">
        <v>12</v>
      </c>
      <c r="ES46" s="18">
        <v>2758</v>
      </c>
      <c r="ET46" s="17">
        <v>239</v>
      </c>
      <c r="EU46" s="17">
        <v>986</v>
      </c>
      <c r="EV46" s="18">
        <v>601</v>
      </c>
      <c r="EW46" s="26">
        <v>0.021630615640599</v>
      </c>
      <c r="EX46" s="17">
        <v>8</v>
      </c>
      <c r="EY46" s="18">
        <v>1872</v>
      </c>
      <c r="EZ46" s="17">
        <v>239</v>
      </c>
      <c r="FA46" s="17">
        <v>977</v>
      </c>
      <c r="FB46" s="18">
        <v>620</v>
      </c>
      <c r="FC46" s="26">
        <v>0.0241935483870968</v>
      </c>
      <c r="FD46" s="17">
        <v>15</v>
      </c>
      <c r="FE46" s="18">
        <v>3415</v>
      </c>
      <c r="FF46" s="17">
        <v>239</v>
      </c>
      <c r="FG46" s="17">
        <v>968</v>
      </c>
      <c r="FH46" s="18">
        <v>699</v>
      </c>
      <c r="FI46" s="26">
        <v>0.0257510729613734</v>
      </c>
      <c r="FJ46" s="18">
        <v>18</v>
      </c>
      <c r="FK46" s="18">
        <v>4092</v>
      </c>
      <c r="FL46" s="17">
        <v>239</v>
      </c>
      <c r="FM46" s="17">
        <v>960</v>
      </c>
      <c r="FN46" s="18">
        <v>821</v>
      </c>
      <c r="FO46" s="26">
        <v>0.0316686967113276</v>
      </c>
      <c r="FP46" s="18">
        <v>26</v>
      </c>
      <c r="FQ46" s="18">
        <v>5905</v>
      </c>
      <c r="FR46" s="17">
        <v>239</v>
      </c>
      <c r="FS46" s="17">
        <v>940</v>
      </c>
      <c r="FT46" s="18">
        <v>939</v>
      </c>
      <c r="FU46" s="26">
        <v>0.0500532481363152</v>
      </c>
      <c r="FV46" s="18">
        <v>47</v>
      </c>
      <c r="FW46" s="18">
        <v>9376</v>
      </c>
      <c r="FX46" s="17">
        <v>239</v>
      </c>
      <c r="FY46" s="18">
        <v>915</v>
      </c>
      <c r="FZ46" s="18">
        <v>1091</v>
      </c>
      <c r="GA46" s="26">
        <v>0.0485792850595784</v>
      </c>
      <c r="GB46" s="18">
        <v>53</v>
      </c>
      <c r="GC46" s="18">
        <v>10428</v>
      </c>
      <c r="GD46" s="17">
        <v>239</v>
      </c>
      <c r="GE46" s="18">
        <v>867</v>
      </c>
      <c r="GF46" s="18"/>
      <c r="GG46" s="26"/>
      <c r="GH46" s="17"/>
      <c r="GI46" s="18"/>
      <c r="GJ46" s="17"/>
      <c r="GK46" s="18"/>
      <c r="GL46" s="18"/>
      <c r="GM46" s="26"/>
      <c r="GN46" s="17"/>
      <c r="GO46" s="18"/>
      <c r="GP46" s="17"/>
      <c r="GQ46" s="17"/>
      <c r="GR46" s="17"/>
      <c r="GS46" s="17">
        <v>535</v>
      </c>
      <c r="GT46" s="17">
        <v>116084.37</v>
      </c>
      <c r="GU46" s="17"/>
      <c r="GV46" s="17"/>
      <c r="GW46" s="17"/>
      <c r="GX46" s="17"/>
      <c r="GY46" s="17"/>
      <c r="GZ46" s="17"/>
      <c r="HA46" s="18"/>
      <c r="HB46" s="41"/>
      <c r="HC46" s="41"/>
      <c r="HD46" s="41"/>
      <c r="HE46" s="41"/>
      <c r="HF46" s="41"/>
      <c r="HG46" s="41"/>
      <c r="HH46" s="41"/>
      <c r="HI46" s="18"/>
      <c r="HJ46" s="41"/>
      <c r="HK46" s="41"/>
      <c r="HL46" s="41"/>
      <c r="HM46" s="18"/>
      <c r="HN46" s="18"/>
      <c r="HO46" s="18">
        <f t="shared" si="4"/>
        <v>478</v>
      </c>
      <c r="HP46" s="18">
        <f t="shared" si="1"/>
        <v>98381.24</v>
      </c>
      <c r="HQ46" s="18">
        <f t="shared" si="2"/>
        <v>1013</v>
      </c>
      <c r="HR46" s="42">
        <f t="shared" si="3"/>
        <v>214465.61</v>
      </c>
      <c r="HS46" s="43"/>
      <c r="HT46" s="43"/>
    </row>
    <row r="47" ht="16.5" spans="1:228">
      <c r="A47" s="16" t="s">
        <v>133</v>
      </c>
      <c r="B47" s="17" t="s">
        <v>211</v>
      </c>
      <c r="C47" s="18">
        <v>6939962748184</v>
      </c>
      <c r="D47" s="18">
        <v>564864826657</v>
      </c>
      <c r="E47" s="18">
        <v>21063410000161</v>
      </c>
      <c r="F47" s="17" t="s">
        <v>216</v>
      </c>
      <c r="G47" s="19" t="s">
        <v>217</v>
      </c>
      <c r="H47" s="17" t="s">
        <v>129</v>
      </c>
      <c r="I47" s="26">
        <f>VLOOKUP(C47,供应链!E:J,6,0)</f>
        <v>0.791666666666667</v>
      </c>
      <c r="J47" s="17">
        <f>VLOOKUP(C47,供应链!E:H,4,0)</f>
        <v>114</v>
      </c>
      <c r="K47" s="17">
        <f>VLOOKUP(C47,供应链!E:K,7,0)</f>
        <v>15</v>
      </c>
      <c r="L47" s="18">
        <f>VLOOKUP(C47,供应链!E:I,5,0)</f>
        <v>33.2369942196532</v>
      </c>
      <c r="M47" s="27">
        <f t="shared" si="0"/>
        <v>0.00285443936287652</v>
      </c>
      <c r="N47" s="17">
        <v>552</v>
      </c>
      <c r="O47" s="26">
        <v>0.0144927536231884</v>
      </c>
      <c r="P47" s="18">
        <v>8</v>
      </c>
      <c r="Q47" s="18">
        <v>2217</v>
      </c>
      <c r="R47" s="17">
        <v>279</v>
      </c>
      <c r="S47" s="17">
        <v>194</v>
      </c>
      <c r="T47" s="17">
        <v>571</v>
      </c>
      <c r="U47" s="26">
        <v>0.010507880910683</v>
      </c>
      <c r="V47" s="18">
        <v>6</v>
      </c>
      <c r="W47" s="18">
        <v>1669</v>
      </c>
      <c r="X47" s="17">
        <v>279</v>
      </c>
      <c r="Y47" s="17">
        <v>189</v>
      </c>
      <c r="Z47" s="17">
        <v>568</v>
      </c>
      <c r="AA47" s="26">
        <v>0.0158450704225352</v>
      </c>
      <c r="AB47" s="18">
        <v>7</v>
      </c>
      <c r="AC47" s="18">
        <v>1938.9</v>
      </c>
      <c r="AD47" s="17">
        <v>279</v>
      </c>
      <c r="AE47" s="17">
        <v>183</v>
      </c>
      <c r="AF47" s="17">
        <v>463</v>
      </c>
      <c r="AG47" s="26">
        <v>0.00863930885529158</v>
      </c>
      <c r="AH47" s="18">
        <v>4</v>
      </c>
      <c r="AI47" s="18">
        <v>1116</v>
      </c>
      <c r="AJ47" s="17">
        <v>279</v>
      </c>
      <c r="AK47" s="17">
        <v>173</v>
      </c>
      <c r="AL47" s="17">
        <v>421</v>
      </c>
      <c r="AM47" s="26">
        <v>0.0142517814726841</v>
      </c>
      <c r="AN47" s="18">
        <v>6</v>
      </c>
      <c r="AO47" s="18">
        <v>1653</v>
      </c>
      <c r="AP47" s="17">
        <v>279</v>
      </c>
      <c r="AQ47" s="17">
        <v>175</v>
      </c>
      <c r="AR47" s="17">
        <v>377</v>
      </c>
      <c r="AS47" s="26">
        <v>0.0185676392572944</v>
      </c>
      <c r="AT47" s="18">
        <v>6</v>
      </c>
      <c r="AU47" s="18">
        <v>1694</v>
      </c>
      <c r="AV47" s="17">
        <v>279</v>
      </c>
      <c r="AW47" s="17">
        <v>168</v>
      </c>
      <c r="AX47" s="17">
        <v>289</v>
      </c>
      <c r="AY47" s="26">
        <v>0.0346020761245675</v>
      </c>
      <c r="AZ47" s="17">
        <v>9</v>
      </c>
      <c r="BA47" s="18">
        <v>2511</v>
      </c>
      <c r="BB47" s="17">
        <v>279</v>
      </c>
      <c r="BC47" s="17">
        <v>159</v>
      </c>
      <c r="BD47" s="17">
        <v>305</v>
      </c>
      <c r="BE47" s="32">
        <v>0.0131147540983607</v>
      </c>
      <c r="BF47" s="17">
        <v>4</v>
      </c>
      <c r="BG47" s="18">
        <v>1116</v>
      </c>
      <c r="BH47" s="17">
        <v>279</v>
      </c>
      <c r="BI47" s="17">
        <v>157</v>
      </c>
      <c r="BJ47" s="17">
        <v>341</v>
      </c>
      <c r="BK47" s="32">
        <v>0.00879765395894428</v>
      </c>
      <c r="BL47" s="18">
        <v>3</v>
      </c>
      <c r="BM47" s="18">
        <v>827</v>
      </c>
      <c r="BN47" s="17">
        <v>279</v>
      </c>
      <c r="BO47" s="17">
        <v>155</v>
      </c>
      <c r="BP47" s="17">
        <v>282</v>
      </c>
      <c r="BQ47" s="32">
        <v>0.0106382978723404</v>
      </c>
      <c r="BR47" s="18">
        <v>3</v>
      </c>
      <c r="BS47" s="18">
        <v>827</v>
      </c>
      <c r="BT47" s="17">
        <v>279</v>
      </c>
      <c r="BU47" s="18">
        <v>152</v>
      </c>
      <c r="BV47" s="17">
        <v>234</v>
      </c>
      <c r="BW47" s="32">
        <v>0</v>
      </c>
      <c r="BX47" s="18">
        <v>0</v>
      </c>
      <c r="BY47" s="18">
        <v>0</v>
      </c>
      <c r="BZ47" s="17">
        <v>279</v>
      </c>
      <c r="CA47" s="18">
        <v>120</v>
      </c>
      <c r="CB47" s="18">
        <v>233</v>
      </c>
      <c r="CC47" s="32">
        <v>0.0171673819742489</v>
      </c>
      <c r="CD47" s="18">
        <v>3</v>
      </c>
      <c r="CE47" s="18">
        <v>837</v>
      </c>
      <c r="CF47" s="17">
        <v>279</v>
      </c>
      <c r="CG47" s="18">
        <v>119</v>
      </c>
      <c r="CH47" s="33">
        <v>272</v>
      </c>
      <c r="CI47" s="32">
        <v>0.0147058823529412</v>
      </c>
      <c r="CJ47" s="18">
        <v>4</v>
      </c>
      <c r="CK47" s="18">
        <v>1108.58</v>
      </c>
      <c r="CL47" s="17">
        <v>279</v>
      </c>
      <c r="CM47" s="18">
        <v>117</v>
      </c>
      <c r="CN47" s="33">
        <v>323</v>
      </c>
      <c r="CO47" s="32">
        <v>0.0185758513931889</v>
      </c>
      <c r="CP47" s="17">
        <v>6</v>
      </c>
      <c r="CQ47" s="18">
        <v>1664</v>
      </c>
      <c r="CR47" s="17">
        <v>279</v>
      </c>
      <c r="CS47" s="17">
        <v>111</v>
      </c>
      <c r="CT47" s="33">
        <v>398</v>
      </c>
      <c r="CU47" s="32">
        <v>0.0251256281407035</v>
      </c>
      <c r="CV47" s="17">
        <v>8</v>
      </c>
      <c r="CW47" s="18">
        <v>2232</v>
      </c>
      <c r="CX47" s="17">
        <v>279</v>
      </c>
      <c r="CY47" s="17">
        <v>113</v>
      </c>
      <c r="CZ47" s="33">
        <v>366</v>
      </c>
      <c r="DA47" s="32">
        <v>0.0109289617486339</v>
      </c>
      <c r="DB47" s="18">
        <v>4</v>
      </c>
      <c r="DC47" s="18">
        <v>1106</v>
      </c>
      <c r="DD47" s="17">
        <v>279</v>
      </c>
      <c r="DE47" s="18">
        <v>114</v>
      </c>
      <c r="DF47" s="18">
        <v>335</v>
      </c>
      <c r="DG47" s="26">
        <v>0.0149253731343284</v>
      </c>
      <c r="DH47" s="18">
        <v>5</v>
      </c>
      <c r="DI47" s="18">
        <v>1385</v>
      </c>
      <c r="DJ47" s="17">
        <v>279</v>
      </c>
      <c r="DK47" s="18">
        <v>110</v>
      </c>
      <c r="DL47" s="18">
        <v>353</v>
      </c>
      <c r="DM47" s="26">
        <v>0.0056657223796034</v>
      </c>
      <c r="DN47" s="18">
        <v>2</v>
      </c>
      <c r="DO47" s="18">
        <v>543</v>
      </c>
      <c r="DP47" s="17">
        <v>279</v>
      </c>
      <c r="DQ47" s="18">
        <v>321</v>
      </c>
      <c r="DR47" s="18">
        <v>406</v>
      </c>
      <c r="DS47" s="26">
        <v>0.0270935960591133</v>
      </c>
      <c r="DT47" s="18">
        <v>10</v>
      </c>
      <c r="DU47" s="18">
        <v>2818.96</v>
      </c>
      <c r="DV47" s="17">
        <v>279</v>
      </c>
      <c r="DW47" s="18">
        <v>313</v>
      </c>
      <c r="DX47" s="18">
        <v>353</v>
      </c>
      <c r="DY47" s="26">
        <v>0.0084985835694051</v>
      </c>
      <c r="DZ47" s="18">
        <v>3</v>
      </c>
      <c r="EA47" s="18">
        <v>837</v>
      </c>
      <c r="EB47" s="17">
        <v>279</v>
      </c>
      <c r="EC47" s="18">
        <v>305</v>
      </c>
      <c r="ED47" s="18">
        <v>390</v>
      </c>
      <c r="EE47" s="26">
        <v>0.0179487179487179</v>
      </c>
      <c r="EF47" s="17">
        <v>7</v>
      </c>
      <c r="EG47" s="18">
        <v>1953</v>
      </c>
      <c r="EH47" s="17">
        <v>279</v>
      </c>
      <c r="EI47" s="17">
        <v>60</v>
      </c>
      <c r="EJ47" s="18">
        <v>451</v>
      </c>
      <c r="EK47" s="26">
        <v>0.0288248337028825</v>
      </c>
      <c r="EL47" s="17">
        <v>13</v>
      </c>
      <c r="EM47" s="18">
        <v>3592</v>
      </c>
      <c r="EN47" s="17">
        <v>279</v>
      </c>
      <c r="EO47" s="17">
        <v>256</v>
      </c>
      <c r="EP47" s="18">
        <v>440</v>
      </c>
      <c r="EQ47" s="26">
        <v>0.0318181818181818</v>
      </c>
      <c r="ER47" s="17">
        <v>14</v>
      </c>
      <c r="ES47" s="18">
        <v>3902.03</v>
      </c>
      <c r="ET47" s="17">
        <v>279</v>
      </c>
      <c r="EU47" s="17">
        <v>88</v>
      </c>
      <c r="EV47" s="18">
        <v>389</v>
      </c>
      <c r="EW47" s="26">
        <v>0.025706940874036</v>
      </c>
      <c r="EX47" s="17">
        <v>8</v>
      </c>
      <c r="EY47" s="18">
        <v>2222</v>
      </c>
      <c r="EZ47" s="17">
        <v>279</v>
      </c>
      <c r="FA47" s="17">
        <v>81</v>
      </c>
      <c r="FB47" s="18">
        <v>478</v>
      </c>
      <c r="FC47" s="26">
        <v>0.0125523012552301</v>
      </c>
      <c r="FD47" s="17">
        <v>6</v>
      </c>
      <c r="FE47" s="18">
        <v>1658</v>
      </c>
      <c r="FF47" s="17">
        <v>279</v>
      </c>
      <c r="FG47" s="17">
        <v>76</v>
      </c>
      <c r="FH47" s="18">
        <v>464</v>
      </c>
      <c r="FI47" s="26">
        <v>0.0107758620689655</v>
      </c>
      <c r="FJ47" s="18">
        <v>5</v>
      </c>
      <c r="FK47" s="18">
        <v>1395</v>
      </c>
      <c r="FL47" s="17">
        <v>279</v>
      </c>
      <c r="FM47" s="17">
        <v>71</v>
      </c>
      <c r="FN47" s="18">
        <v>449</v>
      </c>
      <c r="FO47" s="26">
        <v>0.0178173719376392</v>
      </c>
      <c r="FP47" s="18">
        <v>8</v>
      </c>
      <c r="FQ47" s="18">
        <v>2207</v>
      </c>
      <c r="FR47" s="17">
        <v>279</v>
      </c>
      <c r="FS47" s="17">
        <v>98</v>
      </c>
      <c r="FT47" s="18">
        <v>509</v>
      </c>
      <c r="FU47" s="26">
        <v>0.0137524557956778</v>
      </c>
      <c r="FV47" s="18">
        <v>7</v>
      </c>
      <c r="FW47" s="18">
        <v>1923</v>
      </c>
      <c r="FX47" s="17">
        <v>279</v>
      </c>
      <c r="FY47" s="18">
        <v>184</v>
      </c>
      <c r="FZ47" s="18">
        <v>558</v>
      </c>
      <c r="GA47" s="26">
        <v>0.021505376344086</v>
      </c>
      <c r="GB47" s="18">
        <v>12</v>
      </c>
      <c r="GC47" s="18">
        <v>3313</v>
      </c>
      <c r="GD47" s="17">
        <v>279</v>
      </c>
      <c r="GE47" s="18">
        <v>185</v>
      </c>
      <c r="GF47" s="18"/>
      <c r="GG47" s="26"/>
      <c r="GH47" s="17"/>
      <c r="GI47" s="18"/>
      <c r="GJ47" s="17"/>
      <c r="GK47" s="18"/>
      <c r="GL47" s="18"/>
      <c r="GM47" s="26"/>
      <c r="GN47" s="17"/>
      <c r="GO47" s="18"/>
      <c r="GP47" s="17"/>
      <c r="GQ47" s="17"/>
      <c r="GR47" s="17"/>
      <c r="GS47" s="17">
        <v>570</v>
      </c>
      <c r="GT47" s="17">
        <v>151589.8</v>
      </c>
      <c r="GU47" s="17"/>
      <c r="GV47" s="17"/>
      <c r="GW47" s="17"/>
      <c r="GX47" s="17"/>
      <c r="GY47" s="17"/>
      <c r="GZ47" s="17"/>
      <c r="HA47" s="18"/>
      <c r="HB47" s="41"/>
      <c r="HC47" s="41"/>
      <c r="HD47" s="41"/>
      <c r="HE47" s="41"/>
      <c r="HF47" s="41"/>
      <c r="HG47" s="41"/>
      <c r="HH47" s="41"/>
      <c r="HI47" s="18"/>
      <c r="HJ47" s="41"/>
      <c r="HK47" s="41"/>
      <c r="HL47" s="41"/>
      <c r="HM47" s="18"/>
      <c r="HN47" s="18"/>
      <c r="HO47" s="18">
        <f t="shared" si="4"/>
        <v>181</v>
      </c>
      <c r="HP47" s="18">
        <f t="shared" si="1"/>
        <v>50265.47</v>
      </c>
      <c r="HQ47" s="18">
        <f t="shared" si="2"/>
        <v>751</v>
      </c>
      <c r="HR47" s="42">
        <f t="shared" si="3"/>
        <v>201855.27</v>
      </c>
      <c r="HS47" s="43"/>
      <c r="HT47" s="43"/>
    </row>
    <row r="48" ht="16.5" spans="1:228">
      <c r="A48" s="16"/>
      <c r="B48" s="20" t="s">
        <v>211</v>
      </c>
      <c r="C48" s="18">
        <v>6939962755380</v>
      </c>
      <c r="D48" s="18">
        <v>585896268442</v>
      </c>
      <c r="E48" s="18">
        <v>21063510001496</v>
      </c>
      <c r="F48" s="17" t="s">
        <v>361</v>
      </c>
      <c r="G48" s="19" t="s">
        <v>362</v>
      </c>
      <c r="H48" s="17" t="s">
        <v>129</v>
      </c>
      <c r="I48" s="26">
        <f>VLOOKUP(C48,供应链!E:J,6,0)</f>
        <v>0</v>
      </c>
      <c r="J48" s="17">
        <f>VLOOKUP(C48,供应链!E:H,4,0)</f>
        <v>0</v>
      </c>
      <c r="K48" s="17">
        <f>VLOOKUP(C48,供应链!E:K,7,0)</f>
        <v>0</v>
      </c>
      <c r="L48" s="18" t="str">
        <f>VLOOKUP(C48,供应链!E:I,5,0)</f>
        <v>-</v>
      </c>
      <c r="M48" s="27">
        <f t="shared" si="0"/>
        <v>0.000173474215423435</v>
      </c>
      <c r="N48" s="17">
        <v>449</v>
      </c>
      <c r="O48" s="26">
        <v>0.0044543429844098</v>
      </c>
      <c r="P48" s="18">
        <v>2</v>
      </c>
      <c r="Q48" s="18">
        <v>1184.08</v>
      </c>
      <c r="R48" s="17">
        <v>479</v>
      </c>
      <c r="S48" s="17">
        <v>66</v>
      </c>
      <c r="T48" s="17">
        <v>446</v>
      </c>
      <c r="U48" s="26">
        <v>0</v>
      </c>
      <c r="V48" s="18">
        <v>0</v>
      </c>
      <c r="W48" s="18">
        <v>0</v>
      </c>
      <c r="X48" s="17">
        <v>479</v>
      </c>
      <c r="Y48" s="17">
        <v>66</v>
      </c>
      <c r="Z48" s="17">
        <v>486</v>
      </c>
      <c r="AA48" s="26">
        <v>0.00205761316872428</v>
      </c>
      <c r="AB48" s="18">
        <v>1</v>
      </c>
      <c r="AC48" s="18">
        <v>599</v>
      </c>
      <c r="AD48" s="17">
        <v>599</v>
      </c>
      <c r="AE48" s="17">
        <v>65</v>
      </c>
      <c r="AF48" s="17">
        <v>394</v>
      </c>
      <c r="AG48" s="26">
        <v>0</v>
      </c>
      <c r="AH48" s="18">
        <v>0</v>
      </c>
      <c r="AI48" s="18">
        <v>0</v>
      </c>
      <c r="AJ48" s="17">
        <v>599</v>
      </c>
      <c r="AK48" s="17">
        <v>65</v>
      </c>
      <c r="AL48" s="17">
        <v>490</v>
      </c>
      <c r="AM48" s="26">
        <v>0.00204081632653061</v>
      </c>
      <c r="AN48" s="18">
        <v>1</v>
      </c>
      <c r="AO48" s="18">
        <v>599</v>
      </c>
      <c r="AP48" s="17">
        <v>599</v>
      </c>
      <c r="AQ48" s="17">
        <v>64</v>
      </c>
      <c r="AR48" s="17">
        <v>308</v>
      </c>
      <c r="AS48" s="26">
        <v>0.00324675324675325</v>
      </c>
      <c r="AT48" s="18">
        <v>0</v>
      </c>
      <c r="AU48" s="18">
        <v>0</v>
      </c>
      <c r="AV48" s="17">
        <v>599</v>
      </c>
      <c r="AW48" s="17">
        <v>64</v>
      </c>
      <c r="AX48" s="17">
        <v>169</v>
      </c>
      <c r="AY48" s="26">
        <v>0</v>
      </c>
      <c r="AZ48" s="17">
        <v>0</v>
      </c>
      <c r="BA48" s="18">
        <v>0</v>
      </c>
      <c r="BB48" s="17">
        <v>599</v>
      </c>
      <c r="BC48" s="17">
        <v>64</v>
      </c>
      <c r="BD48" s="17">
        <v>224</v>
      </c>
      <c r="BE48" s="32">
        <v>0</v>
      </c>
      <c r="BF48" s="17">
        <v>0</v>
      </c>
      <c r="BG48" s="18">
        <v>0</v>
      </c>
      <c r="BH48" s="17">
        <v>599</v>
      </c>
      <c r="BI48" s="17">
        <v>64</v>
      </c>
      <c r="BJ48" s="17">
        <v>237</v>
      </c>
      <c r="BK48" s="32">
        <v>0</v>
      </c>
      <c r="BL48" s="18">
        <v>0</v>
      </c>
      <c r="BM48" s="18">
        <v>0</v>
      </c>
      <c r="BN48" s="17">
        <v>599</v>
      </c>
      <c r="BO48" s="17">
        <v>64</v>
      </c>
      <c r="BP48" s="17">
        <v>230</v>
      </c>
      <c r="BQ48" s="32">
        <v>0.00434782608695652</v>
      </c>
      <c r="BR48" s="18">
        <v>1</v>
      </c>
      <c r="BS48" s="18">
        <v>599</v>
      </c>
      <c r="BT48" s="17">
        <v>599</v>
      </c>
      <c r="BU48" s="18">
        <v>63</v>
      </c>
      <c r="BV48" s="17">
        <v>200</v>
      </c>
      <c r="BW48" s="32">
        <v>0</v>
      </c>
      <c r="BX48" s="18">
        <v>0</v>
      </c>
      <c r="BY48" s="18">
        <v>0</v>
      </c>
      <c r="BZ48" s="17">
        <v>599</v>
      </c>
      <c r="CA48" s="18">
        <v>75</v>
      </c>
      <c r="CB48" s="18">
        <v>239</v>
      </c>
      <c r="CC48" s="32">
        <v>0</v>
      </c>
      <c r="CD48" s="18">
        <v>0</v>
      </c>
      <c r="CE48" s="18">
        <v>0</v>
      </c>
      <c r="CF48" s="17">
        <v>599</v>
      </c>
      <c r="CG48" s="18">
        <v>75</v>
      </c>
      <c r="CH48" s="33">
        <v>260</v>
      </c>
      <c r="CI48" s="32">
        <v>0.0115384615384615</v>
      </c>
      <c r="CJ48" s="18">
        <v>0</v>
      </c>
      <c r="CK48" s="18">
        <v>0</v>
      </c>
      <c r="CL48" s="17">
        <v>599</v>
      </c>
      <c r="CM48" s="18">
        <v>75</v>
      </c>
      <c r="CN48" s="33">
        <v>272</v>
      </c>
      <c r="CO48" s="32">
        <v>0.00367647058823529</v>
      </c>
      <c r="CP48" s="17">
        <v>0</v>
      </c>
      <c r="CQ48" s="18">
        <v>0</v>
      </c>
      <c r="CR48" s="17">
        <v>599</v>
      </c>
      <c r="CS48" s="17">
        <v>74</v>
      </c>
      <c r="CT48" s="33">
        <v>269</v>
      </c>
      <c r="CU48" s="32">
        <v>0</v>
      </c>
      <c r="CV48" s="17">
        <v>0</v>
      </c>
      <c r="CW48" s="18">
        <v>0</v>
      </c>
      <c r="CX48" s="17">
        <v>599</v>
      </c>
      <c r="CY48" s="17">
        <v>74</v>
      </c>
      <c r="CZ48" s="33">
        <v>237</v>
      </c>
      <c r="DA48" s="32">
        <v>0.00421940928270042</v>
      </c>
      <c r="DB48" s="18">
        <v>1</v>
      </c>
      <c r="DC48" s="18">
        <v>599</v>
      </c>
      <c r="DD48" s="17">
        <v>599</v>
      </c>
      <c r="DE48" s="18">
        <v>73</v>
      </c>
      <c r="DF48" s="18">
        <v>246</v>
      </c>
      <c r="DG48" s="26">
        <v>0.0040650406504065</v>
      </c>
      <c r="DH48" s="18">
        <v>1</v>
      </c>
      <c r="DI48" s="18">
        <v>599</v>
      </c>
      <c r="DJ48" s="17">
        <v>599</v>
      </c>
      <c r="DK48" s="18">
        <v>60</v>
      </c>
      <c r="DL48" s="18">
        <v>221</v>
      </c>
      <c r="DM48" s="26">
        <v>0</v>
      </c>
      <c r="DN48" s="18">
        <v>0</v>
      </c>
      <c r="DO48" s="18">
        <v>0</v>
      </c>
      <c r="DP48" s="17">
        <v>599</v>
      </c>
      <c r="DQ48" s="18">
        <v>72</v>
      </c>
      <c r="DR48" s="18">
        <v>237</v>
      </c>
      <c r="DS48" s="26">
        <v>0.00421940928270042</v>
      </c>
      <c r="DT48" s="18">
        <v>1</v>
      </c>
      <c r="DU48" s="18">
        <v>599</v>
      </c>
      <c r="DV48" s="17">
        <v>599</v>
      </c>
      <c r="DW48" s="18">
        <v>71</v>
      </c>
      <c r="DX48" s="18">
        <v>167</v>
      </c>
      <c r="DY48" s="26">
        <v>0</v>
      </c>
      <c r="DZ48" s="18">
        <v>0</v>
      </c>
      <c r="EA48" s="18">
        <v>0</v>
      </c>
      <c r="EB48" s="17">
        <v>599</v>
      </c>
      <c r="EC48" s="18">
        <v>71</v>
      </c>
      <c r="ED48" s="18">
        <v>182</v>
      </c>
      <c r="EE48" s="26">
        <v>0.00549450549450549</v>
      </c>
      <c r="EF48" s="17">
        <v>1</v>
      </c>
      <c r="EG48" s="18">
        <v>599</v>
      </c>
      <c r="EH48" s="17">
        <v>599</v>
      </c>
      <c r="EI48" s="17">
        <v>3</v>
      </c>
      <c r="EJ48" s="18">
        <v>167</v>
      </c>
      <c r="EK48" s="26">
        <v>0.00598802395209581</v>
      </c>
      <c r="EL48" s="17">
        <v>1</v>
      </c>
      <c r="EM48" s="18">
        <v>599</v>
      </c>
      <c r="EN48" s="17">
        <v>599</v>
      </c>
      <c r="EO48" s="17">
        <v>69</v>
      </c>
      <c r="EP48" s="18">
        <v>200</v>
      </c>
      <c r="EQ48" s="26">
        <v>0</v>
      </c>
      <c r="ER48" s="17">
        <v>0</v>
      </c>
      <c r="ES48" s="18">
        <v>0</v>
      </c>
      <c r="ET48" s="17">
        <v>599</v>
      </c>
      <c r="EU48" s="17">
        <v>57</v>
      </c>
      <c r="EV48" s="18">
        <v>180</v>
      </c>
      <c r="EW48" s="26">
        <v>0</v>
      </c>
      <c r="EX48" s="17">
        <v>0</v>
      </c>
      <c r="EY48" s="18">
        <v>0</v>
      </c>
      <c r="EZ48" s="17">
        <v>599</v>
      </c>
      <c r="FA48" s="17">
        <v>57</v>
      </c>
      <c r="FB48" s="18">
        <v>201</v>
      </c>
      <c r="FC48" s="26">
        <v>0.00497512437810945</v>
      </c>
      <c r="FD48" s="17">
        <v>1</v>
      </c>
      <c r="FE48" s="18">
        <v>684</v>
      </c>
      <c r="FF48" s="17">
        <v>684</v>
      </c>
      <c r="FG48" s="17">
        <v>56</v>
      </c>
      <c r="FH48" s="18">
        <v>207</v>
      </c>
      <c r="FI48" s="26">
        <v>0</v>
      </c>
      <c r="FJ48" s="18">
        <v>0</v>
      </c>
      <c r="FK48" s="18">
        <v>0</v>
      </c>
      <c r="FL48" s="17">
        <v>684</v>
      </c>
      <c r="FM48" s="17">
        <v>56</v>
      </c>
      <c r="FN48" s="18">
        <v>196</v>
      </c>
      <c r="FO48" s="26">
        <v>0</v>
      </c>
      <c r="FP48" s="18">
        <v>0</v>
      </c>
      <c r="FQ48" s="18">
        <v>0</v>
      </c>
      <c r="FR48" s="17">
        <v>684</v>
      </c>
      <c r="FS48" s="17">
        <v>56</v>
      </c>
      <c r="FT48" s="18">
        <v>228</v>
      </c>
      <c r="FU48" s="26">
        <v>0</v>
      </c>
      <c r="FV48" s="18">
        <v>0</v>
      </c>
      <c r="FW48" s="18">
        <v>0</v>
      </c>
      <c r="FX48" s="17">
        <v>684</v>
      </c>
      <c r="FY48" s="18">
        <v>63</v>
      </c>
      <c r="FZ48" s="18">
        <v>200</v>
      </c>
      <c r="GA48" s="26">
        <v>0</v>
      </c>
      <c r="GB48" s="18">
        <v>0</v>
      </c>
      <c r="GC48" s="18">
        <v>0</v>
      </c>
      <c r="GD48" s="17">
        <v>684</v>
      </c>
      <c r="GE48" s="18">
        <v>63</v>
      </c>
      <c r="GF48" s="18"/>
      <c r="GG48" s="26"/>
      <c r="GH48" s="17"/>
      <c r="GI48" s="18"/>
      <c r="GJ48" s="17"/>
      <c r="GK48" s="18"/>
      <c r="GL48" s="18"/>
      <c r="GM48" s="26"/>
      <c r="GN48" s="17"/>
      <c r="GO48" s="18"/>
      <c r="GP48" s="17"/>
      <c r="GQ48" s="17"/>
      <c r="GR48" s="17"/>
      <c r="GS48" s="17">
        <v>55</v>
      </c>
      <c r="GT48" s="17">
        <v>32412.83</v>
      </c>
      <c r="GU48" s="17"/>
      <c r="GV48" s="17"/>
      <c r="GW48" s="17"/>
      <c r="GX48" s="17"/>
      <c r="GY48" s="17"/>
      <c r="GZ48" s="17"/>
      <c r="HA48" s="16"/>
      <c r="HB48" s="16"/>
      <c r="HC48" s="16"/>
      <c r="HD48" s="16"/>
      <c r="HE48" s="41"/>
      <c r="HF48" s="41"/>
      <c r="HG48" s="41"/>
      <c r="HH48" s="41"/>
      <c r="HI48" s="18"/>
      <c r="HJ48" s="41"/>
      <c r="HK48" s="41"/>
      <c r="HL48" s="41"/>
      <c r="HM48" s="18"/>
      <c r="HN48" s="18"/>
      <c r="HO48" s="18">
        <f t="shared" si="4"/>
        <v>11</v>
      </c>
      <c r="HP48" s="18">
        <f t="shared" si="1"/>
        <v>6660.08</v>
      </c>
      <c r="HQ48" s="18">
        <f t="shared" si="2"/>
        <v>66</v>
      </c>
      <c r="HR48" s="42">
        <f t="shared" si="3"/>
        <v>39072.91</v>
      </c>
      <c r="HS48" s="43"/>
      <c r="HT48" s="43"/>
    </row>
    <row r="49" s="9" customFormat="1" ht="16.5" spans="1:233">
      <c r="A49" s="16" t="s">
        <v>133</v>
      </c>
      <c r="B49" s="17" t="s">
        <v>218</v>
      </c>
      <c r="C49" s="18">
        <v>6939962760599</v>
      </c>
      <c r="D49" s="18">
        <v>575402557727</v>
      </c>
      <c r="E49" s="18">
        <v>21064011001539</v>
      </c>
      <c r="F49" s="17" t="s">
        <v>219</v>
      </c>
      <c r="G49" s="19" t="s">
        <v>220</v>
      </c>
      <c r="H49" s="17" t="s">
        <v>129</v>
      </c>
      <c r="I49" s="26">
        <f>VLOOKUP(C49,供应链!E:J,6,0)</f>
        <v>0.583333333333333</v>
      </c>
      <c r="J49" s="17">
        <f>VLOOKUP(C49,供应链!E:H,4,0)</f>
        <v>42</v>
      </c>
      <c r="K49" s="17">
        <f>VLOOKUP(C49,供应链!E:K,7,0)</f>
        <v>0</v>
      </c>
      <c r="L49" s="18">
        <f>VLOOKUP(C49,供应链!E:I,5,0)</f>
        <v>36.4161849710983</v>
      </c>
      <c r="M49" s="27">
        <f t="shared" si="0"/>
        <v>0.00063081532881249</v>
      </c>
      <c r="N49" s="17">
        <v>311</v>
      </c>
      <c r="O49" s="26">
        <v>0.00643086816720257</v>
      </c>
      <c r="P49" s="18">
        <v>2</v>
      </c>
      <c r="Q49" s="18">
        <v>983</v>
      </c>
      <c r="R49" s="17">
        <v>599</v>
      </c>
      <c r="S49" s="17">
        <v>167</v>
      </c>
      <c r="T49" s="17">
        <v>370</v>
      </c>
      <c r="U49" s="26">
        <v>0.0027027027027027</v>
      </c>
      <c r="V49" s="18">
        <v>1</v>
      </c>
      <c r="W49" s="18">
        <v>499</v>
      </c>
      <c r="X49" s="17">
        <v>499</v>
      </c>
      <c r="Y49" s="17">
        <v>165</v>
      </c>
      <c r="Z49" s="17">
        <v>313</v>
      </c>
      <c r="AA49" s="26">
        <v>0.00958466453674121</v>
      </c>
      <c r="AB49" s="18">
        <v>2</v>
      </c>
      <c r="AC49" s="18">
        <v>993.63</v>
      </c>
      <c r="AD49" s="17">
        <v>499</v>
      </c>
      <c r="AE49" s="17">
        <v>161</v>
      </c>
      <c r="AF49" s="17">
        <v>0</v>
      </c>
      <c r="AG49" s="26">
        <v>0</v>
      </c>
      <c r="AH49" s="18">
        <v>0</v>
      </c>
      <c r="AI49" s="18">
        <v>0</v>
      </c>
      <c r="AJ49" s="17">
        <v>499</v>
      </c>
      <c r="AK49" s="17">
        <v>164</v>
      </c>
      <c r="AL49" s="17">
        <v>318</v>
      </c>
      <c r="AM49" s="26">
        <v>0.00628930817610063</v>
      </c>
      <c r="AN49" s="18">
        <v>2</v>
      </c>
      <c r="AO49" s="18">
        <v>1198</v>
      </c>
      <c r="AP49" s="17">
        <v>499</v>
      </c>
      <c r="AQ49" s="17">
        <v>168</v>
      </c>
      <c r="AR49" s="17">
        <v>260</v>
      </c>
      <c r="AS49" s="26">
        <v>0.00384615384615385</v>
      </c>
      <c r="AT49" s="18">
        <v>1</v>
      </c>
      <c r="AU49" s="18">
        <v>599</v>
      </c>
      <c r="AV49" s="17">
        <v>599</v>
      </c>
      <c r="AW49" s="17">
        <v>164</v>
      </c>
      <c r="AX49" s="17">
        <v>212</v>
      </c>
      <c r="AY49" s="26">
        <v>0.0188679245283019</v>
      </c>
      <c r="AZ49" s="17">
        <v>4</v>
      </c>
      <c r="BA49" s="18">
        <v>2388.23</v>
      </c>
      <c r="BB49" s="17">
        <v>499</v>
      </c>
      <c r="BC49" s="17">
        <v>156</v>
      </c>
      <c r="BD49" s="17">
        <v>230</v>
      </c>
      <c r="BE49" s="32">
        <v>0.00434782608695652</v>
      </c>
      <c r="BF49" s="17">
        <v>1</v>
      </c>
      <c r="BG49" s="18">
        <v>599</v>
      </c>
      <c r="BH49" s="17">
        <v>499</v>
      </c>
      <c r="BI49" s="17">
        <v>154</v>
      </c>
      <c r="BJ49" s="17">
        <v>0</v>
      </c>
      <c r="BK49" s="32">
        <v>0</v>
      </c>
      <c r="BL49" s="18">
        <v>0</v>
      </c>
      <c r="BM49" s="18">
        <v>0</v>
      </c>
      <c r="BN49" s="17">
        <v>499</v>
      </c>
      <c r="BO49" s="17">
        <v>154</v>
      </c>
      <c r="BP49" s="17">
        <v>0</v>
      </c>
      <c r="BQ49" s="32">
        <v>0</v>
      </c>
      <c r="BR49" s="18">
        <v>0</v>
      </c>
      <c r="BS49" s="18">
        <v>0</v>
      </c>
      <c r="BT49" s="17">
        <v>499</v>
      </c>
      <c r="BU49" s="18">
        <v>154</v>
      </c>
      <c r="BV49" s="17">
        <v>0</v>
      </c>
      <c r="BW49" s="32">
        <v>0</v>
      </c>
      <c r="BX49" s="18">
        <v>0</v>
      </c>
      <c r="BY49" s="18">
        <v>0</v>
      </c>
      <c r="BZ49" s="17">
        <v>499</v>
      </c>
      <c r="CA49" s="18">
        <v>154</v>
      </c>
      <c r="CB49" s="18">
        <v>229</v>
      </c>
      <c r="CC49" s="32">
        <v>0.00436681222707424</v>
      </c>
      <c r="CD49" s="18">
        <v>1</v>
      </c>
      <c r="CE49" s="18">
        <v>599</v>
      </c>
      <c r="CF49" s="17">
        <v>599</v>
      </c>
      <c r="CG49" s="18">
        <v>154</v>
      </c>
      <c r="CH49" s="33">
        <v>0</v>
      </c>
      <c r="CI49" s="32">
        <v>0</v>
      </c>
      <c r="CJ49" s="18">
        <v>1</v>
      </c>
      <c r="CK49" s="18">
        <v>599</v>
      </c>
      <c r="CL49" s="17">
        <v>599</v>
      </c>
      <c r="CM49" s="18">
        <v>152</v>
      </c>
      <c r="CN49" s="33">
        <v>0</v>
      </c>
      <c r="CO49" s="32">
        <v>0</v>
      </c>
      <c r="CP49" s="17">
        <v>0</v>
      </c>
      <c r="CQ49" s="18">
        <v>0</v>
      </c>
      <c r="CR49" s="17">
        <v>599</v>
      </c>
      <c r="CS49" s="17">
        <v>152</v>
      </c>
      <c r="CT49" s="33">
        <v>202</v>
      </c>
      <c r="CU49" s="32">
        <v>0.0148514851485149</v>
      </c>
      <c r="CV49" s="17">
        <v>4</v>
      </c>
      <c r="CW49" s="18">
        <v>2396</v>
      </c>
      <c r="CX49" s="17">
        <v>599</v>
      </c>
      <c r="CY49" s="17">
        <v>144</v>
      </c>
      <c r="CZ49" s="33">
        <v>192</v>
      </c>
      <c r="DA49" s="32">
        <v>0.00520833333333333</v>
      </c>
      <c r="DB49" s="18">
        <v>0</v>
      </c>
      <c r="DC49" s="18">
        <v>0</v>
      </c>
      <c r="DD49" s="17">
        <v>599</v>
      </c>
      <c r="DE49" s="18">
        <v>144</v>
      </c>
      <c r="DF49" s="18">
        <v>186</v>
      </c>
      <c r="DG49" s="26">
        <v>0.00537634408602151</v>
      </c>
      <c r="DH49" s="18">
        <v>1</v>
      </c>
      <c r="DI49" s="18">
        <v>599</v>
      </c>
      <c r="DJ49" s="17">
        <v>599</v>
      </c>
      <c r="DK49" s="18">
        <v>142</v>
      </c>
      <c r="DL49" s="18">
        <v>0</v>
      </c>
      <c r="DM49" s="26">
        <v>0</v>
      </c>
      <c r="DN49" s="18">
        <v>0</v>
      </c>
      <c r="DO49" s="18">
        <v>0</v>
      </c>
      <c r="DP49" s="17">
        <v>599</v>
      </c>
      <c r="DQ49" s="18">
        <v>104</v>
      </c>
      <c r="DR49" s="18">
        <v>0</v>
      </c>
      <c r="DS49" s="26">
        <v>0</v>
      </c>
      <c r="DT49" s="18">
        <v>0</v>
      </c>
      <c r="DU49" s="18">
        <v>0</v>
      </c>
      <c r="DV49" s="17">
        <v>599</v>
      </c>
      <c r="DW49" s="18">
        <v>104</v>
      </c>
      <c r="DX49" s="18">
        <v>193</v>
      </c>
      <c r="DY49" s="26">
        <v>0.00518134715025907</v>
      </c>
      <c r="DZ49" s="18">
        <v>1</v>
      </c>
      <c r="EA49" s="18">
        <v>599</v>
      </c>
      <c r="EB49" s="17">
        <v>599</v>
      </c>
      <c r="EC49" s="18">
        <v>102</v>
      </c>
      <c r="ED49" s="18">
        <v>201</v>
      </c>
      <c r="EE49" s="26">
        <v>0</v>
      </c>
      <c r="EF49" s="17">
        <v>0</v>
      </c>
      <c r="EG49" s="18">
        <v>0</v>
      </c>
      <c r="EH49" s="17">
        <v>599</v>
      </c>
      <c r="EI49" s="17">
        <v>18</v>
      </c>
      <c r="EJ49" s="18">
        <v>233</v>
      </c>
      <c r="EK49" s="26">
        <v>0.00858369098712446</v>
      </c>
      <c r="EL49" s="17">
        <v>2</v>
      </c>
      <c r="EM49" s="18">
        <v>1198</v>
      </c>
      <c r="EN49" s="17">
        <v>599</v>
      </c>
      <c r="EO49" s="17">
        <v>140</v>
      </c>
      <c r="EP49" s="18">
        <v>237</v>
      </c>
      <c r="EQ49" s="26">
        <v>0</v>
      </c>
      <c r="ER49" s="17">
        <v>0</v>
      </c>
      <c r="ES49" s="18">
        <v>0</v>
      </c>
      <c r="ET49" s="17">
        <v>599</v>
      </c>
      <c r="EU49" s="17">
        <v>140</v>
      </c>
      <c r="EV49" s="18">
        <v>247</v>
      </c>
      <c r="EW49" s="26">
        <v>0</v>
      </c>
      <c r="EX49" s="17">
        <v>0</v>
      </c>
      <c r="EY49" s="18">
        <v>0</v>
      </c>
      <c r="EZ49" s="17">
        <v>599</v>
      </c>
      <c r="FA49" s="17">
        <v>142</v>
      </c>
      <c r="FB49" s="18">
        <v>226</v>
      </c>
      <c r="FC49" s="26">
        <v>0.00442477876106195</v>
      </c>
      <c r="FD49" s="17">
        <v>1</v>
      </c>
      <c r="FE49" s="18">
        <v>599</v>
      </c>
      <c r="FF49" s="17">
        <v>599</v>
      </c>
      <c r="FG49" s="17">
        <v>152</v>
      </c>
      <c r="FH49" s="18">
        <v>318</v>
      </c>
      <c r="FI49" s="26">
        <v>0.00628930817610063</v>
      </c>
      <c r="FJ49" s="18">
        <v>2</v>
      </c>
      <c r="FK49" s="18">
        <v>998</v>
      </c>
      <c r="FL49" s="17">
        <v>599</v>
      </c>
      <c r="FM49" s="17">
        <v>154</v>
      </c>
      <c r="FN49" s="18">
        <v>320</v>
      </c>
      <c r="FO49" s="26">
        <v>0.015625</v>
      </c>
      <c r="FP49" s="18">
        <v>5</v>
      </c>
      <c r="FQ49" s="18">
        <v>2595</v>
      </c>
      <c r="FR49" s="17">
        <v>599</v>
      </c>
      <c r="FS49" s="17">
        <v>198</v>
      </c>
      <c r="FT49" s="18">
        <v>391</v>
      </c>
      <c r="FU49" s="26">
        <v>0.010230179028133</v>
      </c>
      <c r="FV49" s="18">
        <v>4</v>
      </c>
      <c r="FW49" s="18">
        <v>1983</v>
      </c>
      <c r="FX49" s="17">
        <v>599</v>
      </c>
      <c r="FY49" s="18">
        <v>175</v>
      </c>
      <c r="FZ49" s="18">
        <v>454</v>
      </c>
      <c r="GA49" s="26">
        <v>0.0110132158590308</v>
      </c>
      <c r="GB49" s="18">
        <v>5</v>
      </c>
      <c r="GC49" s="18">
        <v>2595</v>
      </c>
      <c r="GD49" s="17">
        <v>599</v>
      </c>
      <c r="GE49" s="18">
        <v>162</v>
      </c>
      <c r="GF49" s="18"/>
      <c r="GG49" s="26"/>
      <c r="GH49" s="17"/>
      <c r="GI49" s="18"/>
      <c r="GJ49" s="17"/>
      <c r="GK49" s="18"/>
      <c r="GL49" s="18"/>
      <c r="GM49" s="26"/>
      <c r="GN49" s="17"/>
      <c r="GO49" s="18"/>
      <c r="GP49" s="17"/>
      <c r="GQ49" s="17"/>
      <c r="GR49" s="17"/>
      <c r="GS49" s="17">
        <v>73</v>
      </c>
      <c r="GT49" s="17">
        <v>35553.98</v>
      </c>
      <c r="GU49" s="17"/>
      <c r="GV49" s="17"/>
      <c r="GW49" s="17"/>
      <c r="GX49" s="17"/>
      <c r="GY49" s="17"/>
      <c r="GZ49" s="17"/>
      <c r="HA49" s="16"/>
      <c r="HB49" s="16"/>
      <c r="HC49" s="16"/>
      <c r="HD49" s="16"/>
      <c r="HE49" s="41"/>
      <c r="HF49" s="41"/>
      <c r="HG49" s="41"/>
      <c r="HH49" s="41"/>
      <c r="HI49" s="18"/>
      <c r="HJ49" s="41"/>
      <c r="HK49" s="41"/>
      <c r="HL49" s="41"/>
      <c r="HM49" s="18"/>
      <c r="HN49" s="18"/>
      <c r="HO49" s="18">
        <f t="shared" si="4"/>
        <v>40</v>
      </c>
      <c r="HP49" s="18">
        <f t="shared" si="1"/>
        <v>22019.86</v>
      </c>
      <c r="HQ49" s="18">
        <f t="shared" si="2"/>
        <v>113</v>
      </c>
      <c r="HR49" s="42">
        <f t="shared" si="3"/>
        <v>57573.84</v>
      </c>
      <c r="HS49" s="43"/>
      <c r="HT49" s="43"/>
      <c r="HU49"/>
      <c r="HV49"/>
      <c r="HW49"/>
      <c r="HX49"/>
      <c r="HY49"/>
    </row>
    <row r="50" ht="16.5" spans="1:228">
      <c r="A50" s="16" t="s">
        <v>126</v>
      </c>
      <c r="B50" s="17" t="s">
        <v>221</v>
      </c>
      <c r="C50" s="18">
        <v>6939962746685</v>
      </c>
      <c r="D50" s="18">
        <v>565151749644</v>
      </c>
      <c r="E50" s="18">
        <v>21064011000398</v>
      </c>
      <c r="F50" s="17" t="s">
        <v>222</v>
      </c>
      <c r="G50" s="19" t="s">
        <v>223</v>
      </c>
      <c r="H50" s="17" t="s">
        <v>129</v>
      </c>
      <c r="I50" s="26">
        <f>VLOOKUP(C50,供应链!E:J,6,0)</f>
        <v>1</v>
      </c>
      <c r="J50" s="17">
        <f>VLOOKUP(C50,供应链!E:H,4,0)</f>
        <v>637</v>
      </c>
      <c r="K50" s="17">
        <f>VLOOKUP(C50,供应链!E:K,7,0)</f>
        <v>0</v>
      </c>
      <c r="L50" s="18">
        <f>VLOOKUP(C50,供应链!E:I,5,0)</f>
        <v>16.4183317786833</v>
      </c>
      <c r="M50" s="27">
        <f t="shared" si="0"/>
        <v>0.0110550386374389</v>
      </c>
      <c r="N50" s="17">
        <v>1928</v>
      </c>
      <c r="O50" s="26">
        <v>0.024896265560166</v>
      </c>
      <c r="P50" s="18">
        <v>44</v>
      </c>
      <c r="Q50" s="18">
        <v>2993.46</v>
      </c>
      <c r="R50" s="17">
        <v>79</v>
      </c>
      <c r="S50" s="17">
        <v>1578</v>
      </c>
      <c r="T50" s="17">
        <v>1485</v>
      </c>
      <c r="U50" s="26">
        <v>0.0154882154882155</v>
      </c>
      <c r="V50" s="18">
        <v>23</v>
      </c>
      <c r="W50" s="18">
        <v>1541.44</v>
      </c>
      <c r="X50" s="17">
        <v>79</v>
      </c>
      <c r="Y50" s="17">
        <v>1556</v>
      </c>
      <c r="Z50" s="17">
        <v>1371</v>
      </c>
      <c r="AA50" s="26">
        <v>0.0277169948942378</v>
      </c>
      <c r="AB50" s="18">
        <v>33</v>
      </c>
      <c r="AC50" s="18">
        <v>2257.23</v>
      </c>
      <c r="AD50" s="17">
        <v>79</v>
      </c>
      <c r="AE50" s="17">
        <v>912</v>
      </c>
      <c r="AF50" s="17">
        <v>1196</v>
      </c>
      <c r="AG50" s="26">
        <v>0.0158862876254181</v>
      </c>
      <c r="AH50" s="18">
        <v>17</v>
      </c>
      <c r="AI50" s="18">
        <v>1326.63</v>
      </c>
      <c r="AJ50" s="17">
        <v>79</v>
      </c>
      <c r="AK50" s="17">
        <v>895</v>
      </c>
      <c r="AL50" s="17">
        <v>1456</v>
      </c>
      <c r="AM50" s="26">
        <v>0.0164835164835165</v>
      </c>
      <c r="AN50" s="18">
        <v>24</v>
      </c>
      <c r="AO50" s="18">
        <v>1871.91</v>
      </c>
      <c r="AP50" s="17">
        <v>79</v>
      </c>
      <c r="AQ50" s="17">
        <v>872</v>
      </c>
      <c r="AR50" s="17">
        <v>1423</v>
      </c>
      <c r="AS50" s="26">
        <v>0.0147575544624034</v>
      </c>
      <c r="AT50" s="18">
        <v>19</v>
      </c>
      <c r="AU50" s="18">
        <v>1491.41</v>
      </c>
      <c r="AV50" s="17">
        <v>79</v>
      </c>
      <c r="AW50" s="17">
        <v>854</v>
      </c>
      <c r="AX50" s="17">
        <v>1384</v>
      </c>
      <c r="AY50" s="26">
        <v>0.0151734104046243</v>
      </c>
      <c r="AZ50" s="17">
        <v>20</v>
      </c>
      <c r="BA50" s="18">
        <v>1572.94</v>
      </c>
      <c r="BB50" s="17">
        <v>79</v>
      </c>
      <c r="BC50" s="17">
        <v>834</v>
      </c>
      <c r="BD50" s="17">
        <v>1412</v>
      </c>
      <c r="BE50" s="32">
        <v>0.0134560906515581</v>
      </c>
      <c r="BF50" s="17">
        <v>17</v>
      </c>
      <c r="BG50" s="18">
        <v>1334.88</v>
      </c>
      <c r="BH50" s="17">
        <v>79</v>
      </c>
      <c r="BI50" s="17">
        <v>819</v>
      </c>
      <c r="BJ50" s="17">
        <v>1299</v>
      </c>
      <c r="BK50" s="32">
        <v>0.014626635873749</v>
      </c>
      <c r="BL50" s="18">
        <v>18</v>
      </c>
      <c r="BM50" s="18">
        <v>1406.35</v>
      </c>
      <c r="BN50" s="17">
        <v>79</v>
      </c>
      <c r="BO50" s="17">
        <v>802</v>
      </c>
      <c r="BP50" s="17">
        <v>1249</v>
      </c>
      <c r="BQ50" s="32">
        <v>0.0136108887109688</v>
      </c>
      <c r="BR50" s="18">
        <v>14</v>
      </c>
      <c r="BS50" s="18">
        <v>1092.84</v>
      </c>
      <c r="BT50" s="17">
        <v>79</v>
      </c>
      <c r="BU50" s="18">
        <v>1403</v>
      </c>
      <c r="BV50" s="17">
        <v>1275</v>
      </c>
      <c r="BW50" s="32">
        <v>0.0172549019607843</v>
      </c>
      <c r="BX50" s="18">
        <v>21</v>
      </c>
      <c r="BY50" s="18">
        <v>1630.7</v>
      </c>
      <c r="BZ50" s="17">
        <v>79</v>
      </c>
      <c r="CA50" s="18">
        <v>920</v>
      </c>
      <c r="CB50" s="18">
        <v>1106</v>
      </c>
      <c r="CC50" s="32">
        <v>0.0189873417721519</v>
      </c>
      <c r="CD50" s="18">
        <v>19</v>
      </c>
      <c r="CE50" s="18">
        <v>1501</v>
      </c>
      <c r="CF50" s="17">
        <v>79</v>
      </c>
      <c r="CG50" s="18">
        <v>905</v>
      </c>
      <c r="CH50" s="33">
        <v>1303</v>
      </c>
      <c r="CI50" s="32">
        <v>0.0184190330007675</v>
      </c>
      <c r="CJ50" s="18">
        <v>21</v>
      </c>
      <c r="CK50" s="18">
        <v>1650.73</v>
      </c>
      <c r="CL50" s="17">
        <v>79</v>
      </c>
      <c r="CM50" s="18">
        <v>949</v>
      </c>
      <c r="CN50" s="33">
        <v>1241</v>
      </c>
      <c r="CO50" s="32">
        <v>0.0177276390008058</v>
      </c>
      <c r="CP50" s="17">
        <v>20</v>
      </c>
      <c r="CQ50" s="18">
        <v>1575.57</v>
      </c>
      <c r="CR50" s="17">
        <v>79</v>
      </c>
      <c r="CS50" s="17">
        <v>982</v>
      </c>
      <c r="CT50" s="33">
        <v>1627</v>
      </c>
      <c r="CU50" s="32">
        <v>0.0184388444990781</v>
      </c>
      <c r="CV50" s="17">
        <v>27</v>
      </c>
      <c r="CW50" s="18">
        <v>2108.42</v>
      </c>
      <c r="CX50" s="17">
        <v>79</v>
      </c>
      <c r="CY50" s="17">
        <v>1017</v>
      </c>
      <c r="CZ50" s="33">
        <v>1549</v>
      </c>
      <c r="DA50" s="32">
        <v>0.0116204002582311</v>
      </c>
      <c r="DB50" s="18">
        <v>18</v>
      </c>
      <c r="DC50" s="18">
        <v>1393</v>
      </c>
      <c r="DD50" s="17">
        <v>79</v>
      </c>
      <c r="DE50" s="18">
        <v>1000</v>
      </c>
      <c r="DF50" s="18">
        <v>1378</v>
      </c>
      <c r="DG50" s="26">
        <v>0.0108853410740203</v>
      </c>
      <c r="DH50" s="18">
        <v>14</v>
      </c>
      <c r="DI50" s="18">
        <v>1070.65</v>
      </c>
      <c r="DJ50" s="17">
        <v>79</v>
      </c>
      <c r="DK50" s="18">
        <v>629</v>
      </c>
      <c r="DL50" s="18">
        <v>1264</v>
      </c>
      <c r="DM50" s="26">
        <v>0.0174050632911392</v>
      </c>
      <c r="DN50" s="18">
        <v>18</v>
      </c>
      <c r="DO50" s="18">
        <v>1409.65</v>
      </c>
      <c r="DP50" s="17">
        <v>79</v>
      </c>
      <c r="DQ50" s="18">
        <v>972</v>
      </c>
      <c r="DR50" s="18">
        <v>1289</v>
      </c>
      <c r="DS50" s="26">
        <v>0.0100853374709077</v>
      </c>
      <c r="DT50" s="18">
        <v>11</v>
      </c>
      <c r="DU50" s="18">
        <v>863.76</v>
      </c>
      <c r="DV50" s="17">
        <v>79</v>
      </c>
      <c r="DW50" s="18">
        <v>962</v>
      </c>
      <c r="DX50" s="18">
        <v>1273</v>
      </c>
      <c r="DY50" s="26">
        <v>0.016496465043205</v>
      </c>
      <c r="DZ50" s="18">
        <v>19</v>
      </c>
      <c r="EA50" s="18">
        <v>1489.95</v>
      </c>
      <c r="EB50" s="17">
        <v>79</v>
      </c>
      <c r="EC50" s="18">
        <v>897</v>
      </c>
      <c r="ED50" s="18">
        <v>1187</v>
      </c>
      <c r="EE50" s="26">
        <v>0.0193765796124684</v>
      </c>
      <c r="EF50" s="17">
        <v>19</v>
      </c>
      <c r="EG50" s="18">
        <v>1501</v>
      </c>
      <c r="EH50" s="17">
        <v>79</v>
      </c>
      <c r="EI50" s="17">
        <v>385</v>
      </c>
      <c r="EJ50" s="18">
        <v>1343</v>
      </c>
      <c r="EK50" s="26">
        <v>0.0163812360387193</v>
      </c>
      <c r="EL50" s="17">
        <v>20</v>
      </c>
      <c r="EM50" s="18">
        <v>1556.46</v>
      </c>
      <c r="EN50" s="17">
        <v>79</v>
      </c>
      <c r="EO50" s="17">
        <v>846</v>
      </c>
      <c r="EP50" s="18">
        <v>1421</v>
      </c>
      <c r="EQ50" s="26">
        <v>0.0140745953553835</v>
      </c>
      <c r="ER50" s="17">
        <v>18</v>
      </c>
      <c r="ES50" s="18">
        <v>1399.32</v>
      </c>
      <c r="ET50" s="17">
        <v>79</v>
      </c>
      <c r="EU50" s="17">
        <v>560</v>
      </c>
      <c r="EV50" s="18">
        <v>1141</v>
      </c>
      <c r="EW50" s="26">
        <v>0.0254163014899211</v>
      </c>
      <c r="EX50" s="17">
        <v>27</v>
      </c>
      <c r="EY50" s="18">
        <v>2019.51</v>
      </c>
      <c r="EZ50" s="17">
        <v>79</v>
      </c>
      <c r="FA50" s="17">
        <v>531</v>
      </c>
      <c r="FB50" s="18">
        <v>1066</v>
      </c>
      <c r="FC50" s="26">
        <v>0.0272045028142589</v>
      </c>
      <c r="FD50" s="17">
        <v>29</v>
      </c>
      <c r="FE50" s="18">
        <v>2030</v>
      </c>
      <c r="FF50" s="17">
        <v>79</v>
      </c>
      <c r="FG50" s="17">
        <v>552</v>
      </c>
      <c r="FH50" s="18">
        <v>1261</v>
      </c>
      <c r="FI50" s="26">
        <v>0.0269627279936558</v>
      </c>
      <c r="FJ50" s="18">
        <v>34</v>
      </c>
      <c r="FK50" s="18">
        <v>2379</v>
      </c>
      <c r="FL50" s="17">
        <v>79</v>
      </c>
      <c r="FM50" s="17">
        <v>642</v>
      </c>
      <c r="FN50" s="18">
        <v>1646</v>
      </c>
      <c r="FO50" s="26">
        <v>0.0297691373025516</v>
      </c>
      <c r="FP50" s="18">
        <v>49</v>
      </c>
      <c r="FQ50" s="18">
        <v>3427</v>
      </c>
      <c r="FR50" s="17">
        <v>79</v>
      </c>
      <c r="FS50" s="17">
        <v>642</v>
      </c>
      <c r="FT50" s="18">
        <v>1840</v>
      </c>
      <c r="FU50" s="26">
        <v>0.0201086956521739</v>
      </c>
      <c r="FV50" s="18">
        <v>37</v>
      </c>
      <c r="FW50" s="18">
        <v>2584</v>
      </c>
      <c r="FX50" s="17">
        <v>79</v>
      </c>
      <c r="FY50" s="18">
        <v>779</v>
      </c>
      <c r="FZ50" s="18">
        <v>2737</v>
      </c>
      <c r="GA50" s="26">
        <v>0.0186335403726708</v>
      </c>
      <c r="GB50" s="18">
        <v>51</v>
      </c>
      <c r="GC50" s="18">
        <v>3524</v>
      </c>
      <c r="GD50" s="17">
        <v>79</v>
      </c>
      <c r="GE50" s="18">
        <v>911</v>
      </c>
      <c r="GF50" s="18"/>
      <c r="GG50" s="26"/>
      <c r="GH50" s="17"/>
      <c r="GI50" s="18"/>
      <c r="GJ50" s="17"/>
      <c r="GK50" s="18"/>
      <c r="GL50" s="18"/>
      <c r="GM50" s="26"/>
      <c r="GN50" s="17"/>
      <c r="GO50" s="18"/>
      <c r="GP50" s="17"/>
      <c r="GQ50" s="17"/>
      <c r="GR50" s="17"/>
      <c r="GS50" s="17">
        <v>1210</v>
      </c>
      <c r="GT50" s="17">
        <v>90741.79</v>
      </c>
      <c r="GU50" s="17"/>
      <c r="GV50" s="17"/>
      <c r="GW50" s="17"/>
      <c r="GX50" s="17"/>
      <c r="GY50" s="17"/>
      <c r="GZ50" s="17"/>
      <c r="HA50" s="18"/>
      <c r="HB50" s="41"/>
      <c r="HC50" s="41"/>
      <c r="HD50" s="41"/>
      <c r="HE50" s="41"/>
      <c r="HF50" s="41"/>
      <c r="HG50" s="41"/>
      <c r="HH50" s="41"/>
      <c r="HI50" s="18"/>
      <c r="HJ50" s="41"/>
      <c r="HK50" s="41"/>
      <c r="HL50" s="41"/>
      <c r="HM50" s="18"/>
      <c r="HN50" s="18"/>
      <c r="HO50" s="18">
        <f t="shared" si="4"/>
        <v>701</v>
      </c>
      <c r="HP50" s="18">
        <f t="shared" si="1"/>
        <v>52002.81</v>
      </c>
      <c r="HQ50" s="18">
        <f t="shared" si="2"/>
        <v>1911</v>
      </c>
      <c r="HR50" s="42">
        <f t="shared" si="3"/>
        <v>142744.6</v>
      </c>
      <c r="HS50" s="43"/>
      <c r="HT50" s="43"/>
    </row>
    <row r="51" ht="16.5" spans="1:228">
      <c r="A51" s="16" t="s">
        <v>133</v>
      </c>
      <c r="B51" s="17" t="s">
        <v>221</v>
      </c>
      <c r="C51" s="18">
        <v>6939962747644</v>
      </c>
      <c r="D51" s="18">
        <v>564948339628</v>
      </c>
      <c r="E51" s="18">
        <v>21064011000538</v>
      </c>
      <c r="F51" s="17" t="s">
        <v>224</v>
      </c>
      <c r="G51" s="19" t="s">
        <v>225</v>
      </c>
      <c r="H51" s="17" t="s">
        <v>129</v>
      </c>
      <c r="I51" s="26">
        <f>VLOOKUP(C51,供应链!E:J,6,0)</f>
        <v>0.75</v>
      </c>
      <c r="J51" s="17">
        <f>VLOOKUP(C51,供应链!E:H,4,0)</f>
        <v>215</v>
      </c>
      <c r="K51" s="17">
        <f>VLOOKUP(C51,供应链!E:K,7,0)</f>
        <v>0</v>
      </c>
      <c r="L51" s="18">
        <f>VLOOKUP(C51,供应链!E:I,5,0)</f>
        <v>6.7827419403299</v>
      </c>
      <c r="M51" s="27">
        <f t="shared" si="0"/>
        <v>0.00583504179151553</v>
      </c>
      <c r="N51" s="17">
        <v>465</v>
      </c>
      <c r="O51" s="26">
        <v>0.0301075268817204</v>
      </c>
      <c r="P51" s="18">
        <v>13</v>
      </c>
      <c r="Q51" s="18">
        <v>1118.68</v>
      </c>
      <c r="R51" s="17">
        <v>99</v>
      </c>
      <c r="S51" s="17">
        <v>756</v>
      </c>
      <c r="T51" s="17">
        <v>377</v>
      </c>
      <c r="U51" s="26">
        <v>0.0291777188328912</v>
      </c>
      <c r="V51" s="18">
        <v>11</v>
      </c>
      <c r="W51" s="18">
        <v>949.82</v>
      </c>
      <c r="X51" s="17">
        <v>99</v>
      </c>
      <c r="Y51" s="17">
        <v>745</v>
      </c>
      <c r="Z51" s="17">
        <v>330</v>
      </c>
      <c r="AA51" s="26">
        <v>0.0333333333333333</v>
      </c>
      <c r="AB51" s="18">
        <v>10</v>
      </c>
      <c r="AC51" s="18">
        <v>888.37</v>
      </c>
      <c r="AD51" s="17">
        <v>99</v>
      </c>
      <c r="AE51" s="17">
        <v>732</v>
      </c>
      <c r="AF51" s="17">
        <v>357</v>
      </c>
      <c r="AG51" s="26">
        <v>0.0252100840336134</v>
      </c>
      <c r="AH51" s="18">
        <v>8</v>
      </c>
      <c r="AI51" s="18">
        <v>787.33</v>
      </c>
      <c r="AJ51" s="17">
        <v>99</v>
      </c>
      <c r="AK51" s="17">
        <v>726</v>
      </c>
      <c r="AL51" s="17">
        <v>550</v>
      </c>
      <c r="AM51" s="26">
        <v>0.0181818181818182</v>
      </c>
      <c r="AN51" s="18">
        <v>9</v>
      </c>
      <c r="AO51" s="18">
        <v>880</v>
      </c>
      <c r="AP51" s="17">
        <v>99</v>
      </c>
      <c r="AQ51" s="17">
        <v>717</v>
      </c>
      <c r="AR51" s="17">
        <v>461</v>
      </c>
      <c r="AS51" s="26">
        <v>0.0303687635574837</v>
      </c>
      <c r="AT51" s="18">
        <v>14</v>
      </c>
      <c r="AU51" s="18">
        <v>1376</v>
      </c>
      <c r="AV51" s="17">
        <v>99</v>
      </c>
      <c r="AW51" s="17">
        <v>703</v>
      </c>
      <c r="AX51" s="17">
        <v>365</v>
      </c>
      <c r="AY51" s="26">
        <v>0.0191780821917808</v>
      </c>
      <c r="AZ51" s="17">
        <v>6</v>
      </c>
      <c r="BA51" s="18">
        <v>584</v>
      </c>
      <c r="BB51" s="17">
        <v>99</v>
      </c>
      <c r="BC51" s="17">
        <v>697</v>
      </c>
      <c r="BD51" s="17">
        <v>523</v>
      </c>
      <c r="BE51" s="32">
        <v>0.011472275334608</v>
      </c>
      <c r="BF51" s="17">
        <v>4</v>
      </c>
      <c r="BG51" s="18">
        <v>382.11</v>
      </c>
      <c r="BH51" s="17">
        <v>99</v>
      </c>
      <c r="BI51" s="17">
        <v>694</v>
      </c>
      <c r="BJ51" s="17">
        <v>505</v>
      </c>
      <c r="BK51" s="32">
        <v>0.00792079207920792</v>
      </c>
      <c r="BL51" s="18">
        <v>4</v>
      </c>
      <c r="BM51" s="18">
        <v>386</v>
      </c>
      <c r="BN51" s="17">
        <v>99</v>
      </c>
      <c r="BO51" s="17">
        <v>691</v>
      </c>
      <c r="BP51" s="17">
        <v>505</v>
      </c>
      <c r="BQ51" s="32">
        <v>0.0138613861386139</v>
      </c>
      <c r="BR51" s="18">
        <v>7</v>
      </c>
      <c r="BS51" s="18">
        <v>691.4</v>
      </c>
      <c r="BT51" s="17">
        <v>99</v>
      </c>
      <c r="BU51" s="18">
        <v>688</v>
      </c>
      <c r="BV51" s="17">
        <v>513</v>
      </c>
      <c r="BW51" s="32">
        <v>0.0116959064327485</v>
      </c>
      <c r="BX51" s="18">
        <v>4</v>
      </c>
      <c r="BY51" s="18">
        <v>380.92</v>
      </c>
      <c r="BZ51" s="17">
        <v>99</v>
      </c>
      <c r="CA51" s="18">
        <v>684</v>
      </c>
      <c r="CB51" s="18">
        <v>533</v>
      </c>
      <c r="CC51" s="32">
        <v>0.024390243902439</v>
      </c>
      <c r="CD51" s="18">
        <v>13</v>
      </c>
      <c r="CE51" s="18">
        <v>1141.33</v>
      </c>
      <c r="CF51" s="17">
        <v>99</v>
      </c>
      <c r="CG51" s="18">
        <v>671</v>
      </c>
      <c r="CH51" s="33">
        <v>572</v>
      </c>
      <c r="CI51" s="32">
        <v>0.0192307692307692</v>
      </c>
      <c r="CJ51" s="18">
        <v>9</v>
      </c>
      <c r="CK51" s="18">
        <v>767.56</v>
      </c>
      <c r="CL51" s="17">
        <v>99</v>
      </c>
      <c r="CM51" s="18">
        <v>663</v>
      </c>
      <c r="CN51" s="33">
        <v>615</v>
      </c>
      <c r="CO51" s="32">
        <v>0.0146341463414634</v>
      </c>
      <c r="CP51" s="17">
        <v>9</v>
      </c>
      <c r="CQ51" s="18">
        <v>781</v>
      </c>
      <c r="CR51" s="17">
        <v>99</v>
      </c>
      <c r="CS51" s="17">
        <v>654</v>
      </c>
      <c r="CT51" s="33">
        <v>701</v>
      </c>
      <c r="CU51" s="32">
        <v>0.014265335235378</v>
      </c>
      <c r="CV51" s="17">
        <v>9</v>
      </c>
      <c r="CW51" s="18">
        <v>774.08</v>
      </c>
      <c r="CX51" s="17">
        <v>99</v>
      </c>
      <c r="CY51" s="17">
        <v>645</v>
      </c>
      <c r="CZ51" s="33">
        <v>722</v>
      </c>
      <c r="DA51" s="32">
        <v>0.0138504155124654</v>
      </c>
      <c r="DB51" s="18">
        <v>10</v>
      </c>
      <c r="DC51" s="18">
        <v>846.24</v>
      </c>
      <c r="DD51" s="17">
        <v>99</v>
      </c>
      <c r="DE51" s="18">
        <v>637</v>
      </c>
      <c r="DF51" s="18">
        <v>685</v>
      </c>
      <c r="DG51" s="26">
        <v>0.0248175182481752</v>
      </c>
      <c r="DH51" s="18">
        <v>17</v>
      </c>
      <c r="DI51" s="18">
        <v>1473.98</v>
      </c>
      <c r="DJ51" s="17">
        <v>99</v>
      </c>
      <c r="DK51" s="18">
        <v>616</v>
      </c>
      <c r="DL51" s="18">
        <v>740</v>
      </c>
      <c r="DM51" s="26">
        <v>0.0162162162162162</v>
      </c>
      <c r="DN51" s="18">
        <v>12</v>
      </c>
      <c r="DO51" s="18">
        <v>1048.37</v>
      </c>
      <c r="DP51" s="17">
        <v>99</v>
      </c>
      <c r="DQ51" s="18">
        <v>379</v>
      </c>
      <c r="DR51" s="18">
        <v>819</v>
      </c>
      <c r="DS51" s="26">
        <v>0.0183150183150183</v>
      </c>
      <c r="DT51" s="18">
        <v>14</v>
      </c>
      <c r="DU51" s="18">
        <v>1211.16</v>
      </c>
      <c r="DV51" s="17">
        <v>99</v>
      </c>
      <c r="DW51" s="18">
        <v>365</v>
      </c>
      <c r="DX51" s="18">
        <v>759</v>
      </c>
      <c r="DY51" s="26">
        <v>0.0158102766798419</v>
      </c>
      <c r="DZ51" s="18">
        <v>10</v>
      </c>
      <c r="EA51" s="18">
        <v>860</v>
      </c>
      <c r="EB51" s="17">
        <v>99</v>
      </c>
      <c r="EC51" s="18">
        <v>343</v>
      </c>
      <c r="ED51" s="18">
        <v>893</v>
      </c>
      <c r="EE51" s="26">
        <v>0.0179171332586786</v>
      </c>
      <c r="EF51" s="17">
        <v>12</v>
      </c>
      <c r="EG51" s="18">
        <v>1040.22</v>
      </c>
      <c r="EH51" s="17">
        <v>99</v>
      </c>
      <c r="EI51" s="17">
        <v>102</v>
      </c>
      <c r="EJ51" s="18">
        <v>1077</v>
      </c>
      <c r="EK51" s="26">
        <v>0.021355617455896</v>
      </c>
      <c r="EL51" s="17">
        <v>18</v>
      </c>
      <c r="EM51" s="18">
        <v>1532</v>
      </c>
      <c r="EN51" s="17">
        <v>99</v>
      </c>
      <c r="EO51" s="17">
        <v>397</v>
      </c>
      <c r="EP51" s="18">
        <v>1050</v>
      </c>
      <c r="EQ51" s="26">
        <v>0.0133333333333333</v>
      </c>
      <c r="ER51" s="17">
        <v>14</v>
      </c>
      <c r="ES51" s="18">
        <v>1363.07</v>
      </c>
      <c r="ET51" s="17">
        <v>99</v>
      </c>
      <c r="EU51" s="17">
        <v>399</v>
      </c>
      <c r="EV51" s="18">
        <v>1089</v>
      </c>
      <c r="EW51" s="26">
        <v>0.00918273645546373</v>
      </c>
      <c r="EX51" s="17">
        <v>10</v>
      </c>
      <c r="EY51" s="18">
        <v>976.92</v>
      </c>
      <c r="EZ51" s="17">
        <v>99</v>
      </c>
      <c r="FA51" s="17">
        <v>405</v>
      </c>
      <c r="FB51" s="18">
        <v>1212</v>
      </c>
      <c r="FC51" s="26">
        <v>0.00825082508250825</v>
      </c>
      <c r="FD51" s="17">
        <v>10</v>
      </c>
      <c r="FE51" s="18">
        <v>951</v>
      </c>
      <c r="FF51" s="17">
        <v>99</v>
      </c>
      <c r="FG51" s="17">
        <v>419</v>
      </c>
      <c r="FH51" s="18">
        <v>1303</v>
      </c>
      <c r="FI51" s="26">
        <v>0.0107444359171144</v>
      </c>
      <c r="FJ51" s="18">
        <v>14</v>
      </c>
      <c r="FK51" s="18">
        <v>1346</v>
      </c>
      <c r="FL51" s="17">
        <v>99</v>
      </c>
      <c r="FM51" s="17">
        <v>431</v>
      </c>
      <c r="FN51" s="18">
        <v>1385</v>
      </c>
      <c r="FO51" s="26">
        <v>0.0151624548736462</v>
      </c>
      <c r="FP51" s="18">
        <v>21</v>
      </c>
      <c r="FQ51" s="18">
        <v>2054</v>
      </c>
      <c r="FR51" s="17">
        <v>99</v>
      </c>
      <c r="FS51" s="17">
        <v>412</v>
      </c>
      <c r="FT51" s="18">
        <v>1590</v>
      </c>
      <c r="FU51" s="26">
        <v>0.0220125786163522</v>
      </c>
      <c r="FV51" s="18">
        <v>35</v>
      </c>
      <c r="FW51" s="18">
        <v>3060</v>
      </c>
      <c r="FX51" s="17">
        <v>99</v>
      </c>
      <c r="FY51" s="18">
        <v>409</v>
      </c>
      <c r="FZ51" s="18">
        <v>1741</v>
      </c>
      <c r="GA51" s="26">
        <v>0.0246984491671453</v>
      </c>
      <c r="GB51" s="18">
        <v>43</v>
      </c>
      <c r="GC51" s="18">
        <v>3765</v>
      </c>
      <c r="GD51" s="17">
        <v>99</v>
      </c>
      <c r="GE51" s="18">
        <v>395</v>
      </c>
      <c r="GF51" s="18"/>
      <c r="GG51" s="26"/>
      <c r="GH51" s="17"/>
      <c r="GI51" s="18"/>
      <c r="GJ51" s="17"/>
      <c r="GK51" s="18"/>
      <c r="GL51" s="18"/>
      <c r="GM51" s="26"/>
      <c r="GN51" s="17"/>
      <c r="GO51" s="18"/>
      <c r="GP51" s="17"/>
      <c r="GQ51" s="17"/>
      <c r="GR51" s="17"/>
      <c r="GS51" s="17">
        <v>284</v>
      </c>
      <c r="GT51" s="17">
        <v>26409</v>
      </c>
      <c r="GU51" s="17"/>
      <c r="GV51" s="17"/>
      <c r="GW51" s="17"/>
      <c r="GX51" s="17"/>
      <c r="GY51" s="17"/>
      <c r="GZ51" s="17"/>
      <c r="HA51" s="18"/>
      <c r="HB51" s="41"/>
      <c r="HC51" s="41"/>
      <c r="HD51" s="41"/>
      <c r="HE51" s="41"/>
      <c r="HF51" s="41"/>
      <c r="HG51" s="41"/>
      <c r="HH51" s="41"/>
      <c r="HI51" s="18"/>
      <c r="HJ51" s="41"/>
      <c r="HK51" s="41"/>
      <c r="HL51" s="41"/>
      <c r="HM51" s="18"/>
      <c r="HN51" s="18"/>
      <c r="HO51" s="18">
        <f t="shared" si="4"/>
        <v>370</v>
      </c>
      <c r="HP51" s="18">
        <f t="shared" si="1"/>
        <v>33416.56</v>
      </c>
      <c r="HQ51" s="18">
        <f t="shared" si="2"/>
        <v>654</v>
      </c>
      <c r="HR51" s="42">
        <f t="shared" si="3"/>
        <v>59825.56</v>
      </c>
      <c r="HS51" s="43"/>
      <c r="HT51" s="43"/>
    </row>
    <row r="52" ht="16.5" spans="1:230">
      <c r="A52" s="16"/>
      <c r="B52" s="20" t="s">
        <v>221</v>
      </c>
      <c r="C52" s="18">
        <v>6939962738024</v>
      </c>
      <c r="D52" s="18">
        <v>586210510176</v>
      </c>
      <c r="E52" s="18">
        <v>21064011000014</v>
      </c>
      <c r="F52" s="17" t="s">
        <v>226</v>
      </c>
      <c r="G52" s="19" t="s">
        <v>227</v>
      </c>
      <c r="H52" s="17" t="s">
        <v>129</v>
      </c>
      <c r="I52" s="26">
        <f>VLOOKUP(C52,供应链!E:J,6,0)</f>
        <v>0.48</v>
      </c>
      <c r="J52" s="17">
        <f>VLOOKUP(C52,供应链!E:H,4,0)</f>
        <v>71</v>
      </c>
      <c r="K52" s="17">
        <f>VLOOKUP(C52,供应链!E:K,7,0)</f>
        <v>0</v>
      </c>
      <c r="L52" s="18">
        <f>VLOOKUP(C52,供应链!E:I,5,0)</f>
        <v>10.2643535729038</v>
      </c>
      <c r="M52" s="27">
        <f t="shared" si="0"/>
        <v>0.00506229301372023</v>
      </c>
      <c r="N52" s="17">
        <v>200</v>
      </c>
      <c r="O52" s="26">
        <v>0.02</v>
      </c>
      <c r="P52" s="18">
        <v>4</v>
      </c>
      <c r="Q52" s="18">
        <v>377.88</v>
      </c>
      <c r="R52" s="17">
        <v>99</v>
      </c>
      <c r="S52" s="17">
        <v>495</v>
      </c>
      <c r="T52" s="17">
        <v>177</v>
      </c>
      <c r="U52" s="26">
        <v>0.0225988700564972</v>
      </c>
      <c r="V52" s="18">
        <v>3</v>
      </c>
      <c r="W52" s="18">
        <v>294.3</v>
      </c>
      <c r="X52" s="17">
        <v>99</v>
      </c>
      <c r="Y52" s="17">
        <v>492</v>
      </c>
      <c r="Z52" s="17">
        <v>176</v>
      </c>
      <c r="AA52" s="26">
        <v>0.0340909090909091</v>
      </c>
      <c r="AB52" s="18">
        <v>5</v>
      </c>
      <c r="AC52" s="18">
        <v>471.68</v>
      </c>
      <c r="AD52" s="17">
        <v>99</v>
      </c>
      <c r="AE52" s="17">
        <v>499</v>
      </c>
      <c r="AF52" s="17">
        <v>188</v>
      </c>
      <c r="AG52" s="26">
        <v>0.00531914893617021</v>
      </c>
      <c r="AH52" s="18">
        <v>1</v>
      </c>
      <c r="AI52" s="18">
        <v>109</v>
      </c>
      <c r="AJ52" s="17">
        <v>99</v>
      </c>
      <c r="AK52" s="17">
        <v>490</v>
      </c>
      <c r="AL52" s="17">
        <v>223</v>
      </c>
      <c r="AM52" s="26">
        <v>0.0269058295964126</v>
      </c>
      <c r="AN52" s="18">
        <v>6</v>
      </c>
      <c r="AO52" s="18">
        <v>654</v>
      </c>
      <c r="AP52" s="17">
        <v>99</v>
      </c>
      <c r="AQ52" s="17">
        <v>484</v>
      </c>
      <c r="AR52" s="17">
        <v>185</v>
      </c>
      <c r="AS52" s="26">
        <v>0.0162162162162162</v>
      </c>
      <c r="AT52" s="18">
        <v>3</v>
      </c>
      <c r="AU52" s="18">
        <v>327</v>
      </c>
      <c r="AV52" s="17">
        <v>99</v>
      </c>
      <c r="AW52" s="17">
        <v>482</v>
      </c>
      <c r="AX52" s="17">
        <v>181</v>
      </c>
      <c r="AY52" s="26">
        <v>0</v>
      </c>
      <c r="AZ52" s="17">
        <v>0</v>
      </c>
      <c r="BA52" s="18">
        <v>0</v>
      </c>
      <c r="BB52" s="17">
        <v>99</v>
      </c>
      <c r="BC52" s="17">
        <v>490</v>
      </c>
      <c r="BD52" s="17">
        <v>192</v>
      </c>
      <c r="BE52" s="32">
        <v>0.0364583333333333</v>
      </c>
      <c r="BF52" s="17">
        <v>6</v>
      </c>
      <c r="BG52" s="18">
        <v>620.27</v>
      </c>
      <c r="BH52" s="17">
        <v>99</v>
      </c>
      <c r="BI52" s="17">
        <v>484</v>
      </c>
      <c r="BJ52" s="17">
        <v>173</v>
      </c>
      <c r="BK52" s="32">
        <v>0.023121387283237</v>
      </c>
      <c r="BL52" s="18">
        <v>4</v>
      </c>
      <c r="BM52" s="18">
        <v>413.04</v>
      </c>
      <c r="BN52" s="17">
        <v>99</v>
      </c>
      <c r="BO52" s="17">
        <v>480</v>
      </c>
      <c r="BP52" s="17">
        <v>208</v>
      </c>
      <c r="BQ52" s="32">
        <v>0.0192307692307692</v>
      </c>
      <c r="BR52" s="18">
        <v>4</v>
      </c>
      <c r="BS52" s="18">
        <v>430.18</v>
      </c>
      <c r="BT52" s="17">
        <v>99</v>
      </c>
      <c r="BU52" s="18">
        <v>477</v>
      </c>
      <c r="BV52" s="17">
        <v>235</v>
      </c>
      <c r="BW52" s="32">
        <v>0.0212765957446809</v>
      </c>
      <c r="BX52" s="18">
        <v>5</v>
      </c>
      <c r="BY52" s="18">
        <v>540.1</v>
      </c>
      <c r="BZ52" s="17">
        <v>99</v>
      </c>
      <c r="CA52" s="18">
        <v>473</v>
      </c>
      <c r="CB52" s="18">
        <v>303</v>
      </c>
      <c r="CC52" s="32">
        <v>0.0297029702970297</v>
      </c>
      <c r="CD52" s="18">
        <v>7</v>
      </c>
      <c r="CE52" s="18">
        <v>643</v>
      </c>
      <c r="CF52" s="17">
        <v>99</v>
      </c>
      <c r="CG52" s="18">
        <v>467</v>
      </c>
      <c r="CH52" s="33">
        <v>327</v>
      </c>
      <c r="CI52" s="32">
        <v>0.0489296636085627</v>
      </c>
      <c r="CJ52" s="18">
        <v>16</v>
      </c>
      <c r="CK52" s="18">
        <v>1388.66</v>
      </c>
      <c r="CL52" s="17">
        <v>99</v>
      </c>
      <c r="CM52" s="18">
        <v>451</v>
      </c>
      <c r="CN52" s="33">
        <v>440</v>
      </c>
      <c r="CO52" s="32">
        <v>0.0318181818181818</v>
      </c>
      <c r="CP52" s="17">
        <v>13</v>
      </c>
      <c r="CQ52" s="18">
        <v>1137.68</v>
      </c>
      <c r="CR52" s="17">
        <v>99</v>
      </c>
      <c r="CS52" s="17">
        <v>438</v>
      </c>
      <c r="CT52" s="33">
        <v>519</v>
      </c>
      <c r="CU52" s="32">
        <v>0.0443159922928709</v>
      </c>
      <c r="CV52" s="17">
        <v>22</v>
      </c>
      <c r="CW52" s="18">
        <v>1886.37</v>
      </c>
      <c r="CX52" s="17">
        <v>99</v>
      </c>
      <c r="CY52" s="17">
        <v>416</v>
      </c>
      <c r="CZ52" s="33">
        <v>570</v>
      </c>
      <c r="DA52" s="32">
        <v>0.0280701754385965</v>
      </c>
      <c r="DB52" s="18">
        <v>13</v>
      </c>
      <c r="DC52" s="18">
        <v>1074.96</v>
      </c>
      <c r="DD52" s="17">
        <v>99</v>
      </c>
      <c r="DE52" s="18">
        <v>403</v>
      </c>
      <c r="DF52" s="18">
        <v>471</v>
      </c>
      <c r="DG52" s="26">
        <v>0.0509554140127389</v>
      </c>
      <c r="DH52" s="18">
        <v>21</v>
      </c>
      <c r="DI52" s="18">
        <v>1830.01</v>
      </c>
      <c r="DJ52" s="17">
        <v>99</v>
      </c>
      <c r="DK52" s="18">
        <v>388</v>
      </c>
      <c r="DL52" s="18">
        <v>457</v>
      </c>
      <c r="DM52" s="26">
        <v>0.0437636761487965</v>
      </c>
      <c r="DN52" s="18">
        <v>18</v>
      </c>
      <c r="DO52" s="18">
        <v>1555.03</v>
      </c>
      <c r="DP52" s="17">
        <v>99</v>
      </c>
      <c r="DQ52" s="18">
        <v>170</v>
      </c>
      <c r="DR52" s="18">
        <v>499</v>
      </c>
      <c r="DS52" s="26">
        <v>0.032064128256513</v>
      </c>
      <c r="DT52" s="18">
        <v>14</v>
      </c>
      <c r="DU52" s="18">
        <v>1211.27</v>
      </c>
      <c r="DV52" s="17">
        <v>99</v>
      </c>
      <c r="DW52" s="18">
        <v>157</v>
      </c>
      <c r="DX52" s="18">
        <v>502</v>
      </c>
      <c r="DY52" s="26">
        <v>0.0338645418326693</v>
      </c>
      <c r="DZ52" s="18">
        <v>14</v>
      </c>
      <c r="EA52" s="18">
        <v>1215.25</v>
      </c>
      <c r="EB52" s="17">
        <v>99</v>
      </c>
      <c r="EC52" s="18">
        <v>142</v>
      </c>
      <c r="ED52" s="18">
        <v>529</v>
      </c>
      <c r="EE52" s="26">
        <v>0.0340264650283554</v>
      </c>
      <c r="EF52" s="17">
        <v>14</v>
      </c>
      <c r="EG52" s="18">
        <v>1204.95</v>
      </c>
      <c r="EH52" s="17">
        <v>99</v>
      </c>
      <c r="EI52" s="17">
        <v>85</v>
      </c>
      <c r="EJ52" s="18">
        <v>620</v>
      </c>
      <c r="EK52" s="26">
        <v>0.0370967741935484</v>
      </c>
      <c r="EL52" s="17">
        <v>23</v>
      </c>
      <c r="EM52" s="18">
        <v>1984.94</v>
      </c>
      <c r="EN52" s="17">
        <v>99</v>
      </c>
      <c r="EO52" s="17">
        <v>204</v>
      </c>
      <c r="EP52" s="18">
        <v>667</v>
      </c>
      <c r="EQ52" s="26">
        <v>0.0254872563718141</v>
      </c>
      <c r="ER52" s="17">
        <v>16</v>
      </c>
      <c r="ES52" s="18">
        <v>1383.3</v>
      </c>
      <c r="ET52" s="17">
        <v>99</v>
      </c>
      <c r="EU52" s="17">
        <v>172</v>
      </c>
      <c r="EV52" s="18">
        <v>658</v>
      </c>
      <c r="EW52" s="26">
        <v>0.0106382978723404</v>
      </c>
      <c r="EX52" s="17">
        <v>4</v>
      </c>
      <c r="EY52" s="18">
        <v>456</v>
      </c>
      <c r="EZ52" s="17">
        <v>99</v>
      </c>
      <c r="FA52" s="17">
        <v>214</v>
      </c>
      <c r="FB52" s="18">
        <v>697</v>
      </c>
      <c r="FC52" s="26">
        <v>0.0258249641319943</v>
      </c>
      <c r="FD52" s="17">
        <v>18</v>
      </c>
      <c r="FE52" s="18">
        <v>1741</v>
      </c>
      <c r="FF52" s="17">
        <v>99</v>
      </c>
      <c r="FG52" s="17">
        <v>209</v>
      </c>
      <c r="FH52" s="18">
        <v>665</v>
      </c>
      <c r="FI52" s="26">
        <v>0.0255639097744361</v>
      </c>
      <c r="FJ52" s="18">
        <v>17</v>
      </c>
      <c r="FK52" s="18">
        <v>1529</v>
      </c>
      <c r="FL52" s="17">
        <v>99</v>
      </c>
      <c r="FM52" s="17">
        <v>222</v>
      </c>
      <c r="FN52" s="18">
        <v>789</v>
      </c>
      <c r="FO52" s="26">
        <v>0.0228136882129278</v>
      </c>
      <c r="FP52" s="18">
        <v>18</v>
      </c>
      <c r="FQ52" s="18">
        <v>1575</v>
      </c>
      <c r="FR52" s="17">
        <v>99</v>
      </c>
      <c r="FS52" s="17">
        <v>220</v>
      </c>
      <c r="FT52" s="18">
        <v>811</v>
      </c>
      <c r="FU52" s="26">
        <v>0.0209617755856967</v>
      </c>
      <c r="FV52" s="18">
        <v>17</v>
      </c>
      <c r="FW52" s="18">
        <v>1447</v>
      </c>
      <c r="FX52" s="17">
        <v>99</v>
      </c>
      <c r="FY52" s="18">
        <v>217</v>
      </c>
      <c r="FZ52" s="18">
        <v>755</v>
      </c>
      <c r="GA52" s="26">
        <v>0.0198675496688742</v>
      </c>
      <c r="GB52" s="18">
        <v>15</v>
      </c>
      <c r="GC52" s="18">
        <v>1306</v>
      </c>
      <c r="GD52" s="17">
        <v>99</v>
      </c>
      <c r="GE52" s="18">
        <v>202</v>
      </c>
      <c r="GF52" s="18"/>
      <c r="GG52" s="26"/>
      <c r="GH52" s="17"/>
      <c r="GI52" s="18"/>
      <c r="GJ52" s="17"/>
      <c r="GK52" s="18"/>
      <c r="GL52" s="18"/>
      <c r="GM52" s="26"/>
      <c r="GN52" s="17"/>
      <c r="GO52" s="18"/>
      <c r="GP52" s="17"/>
      <c r="GQ52" s="17"/>
      <c r="GR52" s="17"/>
      <c r="GS52" s="17">
        <v>68</v>
      </c>
      <c r="GT52" s="17">
        <v>7479.84</v>
      </c>
      <c r="GU52" s="17"/>
      <c r="GV52" s="17"/>
      <c r="GW52" s="17"/>
      <c r="GX52" s="17"/>
      <c r="GY52" s="17"/>
      <c r="GZ52" s="17"/>
      <c r="HA52" s="16"/>
      <c r="HB52" s="16"/>
      <c r="HC52" s="16"/>
      <c r="HD52" s="16"/>
      <c r="HE52" s="41"/>
      <c r="HF52" s="41"/>
      <c r="HG52" s="41"/>
      <c r="HH52" s="41"/>
      <c r="HI52" s="18"/>
      <c r="HJ52" s="41"/>
      <c r="HK52" s="41"/>
      <c r="HL52" s="41"/>
      <c r="HM52" s="18"/>
      <c r="HN52" s="18"/>
      <c r="HO52" s="18">
        <f t="shared" si="4"/>
        <v>321</v>
      </c>
      <c r="HP52" s="18">
        <f t="shared" si="1"/>
        <v>28806.87</v>
      </c>
      <c r="HQ52" s="18">
        <f t="shared" si="2"/>
        <v>389</v>
      </c>
      <c r="HR52" s="42">
        <f t="shared" si="3"/>
        <v>36286.71</v>
      </c>
      <c r="HS52" s="43"/>
      <c r="HT52" s="43"/>
      <c r="HU52">
        <v>91928</v>
      </c>
      <c r="HV52">
        <v>463049</v>
      </c>
    </row>
    <row r="53" ht="16.5" spans="1:230">
      <c r="A53" s="16" t="s">
        <v>126</v>
      </c>
      <c r="B53" s="17" t="s">
        <v>229</v>
      </c>
      <c r="C53" s="18">
        <v>6939962760698</v>
      </c>
      <c r="D53" s="18">
        <v>577371335351</v>
      </c>
      <c r="E53" s="18" t="s">
        <v>230</v>
      </c>
      <c r="F53" s="17" t="s">
        <v>231</v>
      </c>
      <c r="G53" s="19" t="s">
        <v>232</v>
      </c>
      <c r="H53" s="17" t="s">
        <v>129</v>
      </c>
      <c r="I53" s="26">
        <f>VLOOKUP(C53,供应链!E:J,6,0)</f>
        <v>1</v>
      </c>
      <c r="J53" s="17">
        <f>VLOOKUP(C53,供应链!E:H,4,0)</f>
        <v>484</v>
      </c>
      <c r="K53" s="17">
        <f>VLOOKUP(C53,供应链!E:K,7,0)</f>
        <v>0</v>
      </c>
      <c r="L53" s="18">
        <f>VLOOKUP(C53,供应链!E:I,5,0)</f>
        <v>39.8291469101454</v>
      </c>
      <c r="M53" s="27">
        <f t="shared" si="0"/>
        <v>0.00498344109761867</v>
      </c>
      <c r="N53" s="17">
        <v>343</v>
      </c>
      <c r="O53" s="26">
        <v>0.0728862973760933</v>
      </c>
      <c r="P53" s="18">
        <v>24</v>
      </c>
      <c r="Q53" s="18">
        <v>2577.21</v>
      </c>
      <c r="R53" s="17">
        <v>124</v>
      </c>
      <c r="S53" s="17">
        <v>588</v>
      </c>
      <c r="T53" s="17">
        <v>328</v>
      </c>
      <c r="U53" s="26">
        <v>0.0304878048780488</v>
      </c>
      <c r="V53" s="18">
        <v>8</v>
      </c>
      <c r="W53" s="18">
        <v>862</v>
      </c>
      <c r="X53" s="17">
        <v>124</v>
      </c>
      <c r="Y53" s="17">
        <v>583</v>
      </c>
      <c r="Z53" s="17">
        <v>334</v>
      </c>
      <c r="AA53" s="26">
        <v>0.0658682634730539</v>
      </c>
      <c r="AB53" s="18">
        <v>20</v>
      </c>
      <c r="AC53" s="18">
        <v>2132.19</v>
      </c>
      <c r="AD53" s="17">
        <v>124</v>
      </c>
      <c r="AE53" s="17">
        <v>261</v>
      </c>
      <c r="AF53" s="17">
        <v>358</v>
      </c>
      <c r="AG53" s="26">
        <v>0.0391061452513966</v>
      </c>
      <c r="AH53" s="18">
        <v>13</v>
      </c>
      <c r="AI53" s="18">
        <v>1417</v>
      </c>
      <c r="AJ53" s="17">
        <v>124</v>
      </c>
      <c r="AK53" s="17">
        <v>213</v>
      </c>
      <c r="AL53" s="17">
        <v>444</v>
      </c>
      <c r="AM53" s="26">
        <v>0.0292792792792793</v>
      </c>
      <c r="AN53" s="18">
        <v>12</v>
      </c>
      <c r="AO53" s="18">
        <v>1282</v>
      </c>
      <c r="AP53" s="17">
        <v>124</v>
      </c>
      <c r="AQ53" s="17">
        <v>201</v>
      </c>
      <c r="AR53" s="17">
        <v>453</v>
      </c>
      <c r="AS53" s="26">
        <v>0.033112582781457</v>
      </c>
      <c r="AT53" s="18">
        <v>14</v>
      </c>
      <c r="AU53" s="18">
        <v>1498.12</v>
      </c>
      <c r="AV53" s="17">
        <v>124</v>
      </c>
      <c r="AW53" s="17">
        <v>187</v>
      </c>
      <c r="AX53" s="17">
        <v>430</v>
      </c>
      <c r="AY53" s="26">
        <v>0.0395348837209302</v>
      </c>
      <c r="AZ53" s="17">
        <v>16</v>
      </c>
      <c r="BA53" s="18">
        <v>1707.93</v>
      </c>
      <c r="BB53" s="17">
        <v>124</v>
      </c>
      <c r="BC53" s="17">
        <v>172</v>
      </c>
      <c r="BD53" s="17">
        <v>491</v>
      </c>
      <c r="BE53" s="32">
        <v>0.0285132382892057</v>
      </c>
      <c r="BF53" s="17">
        <v>10</v>
      </c>
      <c r="BG53" s="18">
        <v>1069.45</v>
      </c>
      <c r="BH53" s="17">
        <v>124</v>
      </c>
      <c r="BI53" s="17">
        <v>173</v>
      </c>
      <c r="BJ53" s="17">
        <v>428</v>
      </c>
      <c r="BK53" s="32">
        <v>0.0280373831775701</v>
      </c>
      <c r="BL53" s="18">
        <v>11</v>
      </c>
      <c r="BM53" s="18">
        <v>1179</v>
      </c>
      <c r="BN53" s="17">
        <v>124</v>
      </c>
      <c r="BO53" s="17">
        <v>175</v>
      </c>
      <c r="BP53" s="17">
        <v>408</v>
      </c>
      <c r="BQ53" s="32">
        <v>0.0220588235294118</v>
      </c>
      <c r="BR53" s="18">
        <v>9</v>
      </c>
      <c r="BS53" s="18">
        <v>966.62</v>
      </c>
      <c r="BT53" s="17">
        <v>124</v>
      </c>
      <c r="BU53" s="18">
        <v>467</v>
      </c>
      <c r="BV53" s="17">
        <v>439</v>
      </c>
      <c r="BW53" s="32">
        <v>0.0387243735763098</v>
      </c>
      <c r="BX53" s="18">
        <v>16</v>
      </c>
      <c r="BY53" s="18">
        <v>1723.66</v>
      </c>
      <c r="BZ53" s="17">
        <v>124</v>
      </c>
      <c r="CA53" s="18">
        <v>178</v>
      </c>
      <c r="CB53" s="18">
        <v>436</v>
      </c>
      <c r="CC53" s="32">
        <v>0.0435779816513761</v>
      </c>
      <c r="CD53" s="18">
        <v>18</v>
      </c>
      <c r="CE53" s="18">
        <v>1937</v>
      </c>
      <c r="CF53" s="17">
        <v>124</v>
      </c>
      <c r="CG53" s="18">
        <v>161</v>
      </c>
      <c r="CH53" s="33">
        <v>401</v>
      </c>
      <c r="CI53" s="32">
        <v>0.0423940149625935</v>
      </c>
      <c r="CJ53" s="18">
        <v>14</v>
      </c>
      <c r="CK53" s="18">
        <v>1501.15</v>
      </c>
      <c r="CL53" s="17">
        <v>124</v>
      </c>
      <c r="CM53" s="18">
        <v>148</v>
      </c>
      <c r="CN53" s="33">
        <v>389</v>
      </c>
      <c r="CO53" s="32">
        <v>0.0359897172236504</v>
      </c>
      <c r="CP53" s="17">
        <v>11</v>
      </c>
      <c r="CQ53" s="18">
        <v>1179.59</v>
      </c>
      <c r="CR53" s="17">
        <v>124</v>
      </c>
      <c r="CS53" s="17">
        <v>138</v>
      </c>
      <c r="CT53" s="33">
        <v>478</v>
      </c>
      <c r="CU53" s="32">
        <v>0.0376569037656904</v>
      </c>
      <c r="CV53" s="17">
        <v>16</v>
      </c>
      <c r="CW53" s="18">
        <v>1682.58</v>
      </c>
      <c r="CX53" s="17">
        <v>124</v>
      </c>
      <c r="CY53" s="17">
        <v>124</v>
      </c>
      <c r="CZ53" s="33">
        <v>313</v>
      </c>
      <c r="DA53" s="32">
        <v>0.0447284345047923</v>
      </c>
      <c r="DB53" s="18">
        <v>14</v>
      </c>
      <c r="DC53" s="18">
        <v>1516</v>
      </c>
      <c r="DD53" s="17">
        <v>124</v>
      </c>
      <c r="DE53" s="18">
        <v>112</v>
      </c>
      <c r="DF53" s="18">
        <v>288</v>
      </c>
      <c r="DG53" s="26">
        <v>0.0138888888888889</v>
      </c>
      <c r="DH53" s="18">
        <v>4</v>
      </c>
      <c r="DI53" s="18">
        <v>436</v>
      </c>
      <c r="DJ53" s="17">
        <v>124</v>
      </c>
      <c r="DK53" s="18">
        <v>85</v>
      </c>
      <c r="DL53" s="18">
        <v>226</v>
      </c>
      <c r="DM53" s="26">
        <v>0.0176991150442478</v>
      </c>
      <c r="DN53" s="18">
        <v>4</v>
      </c>
      <c r="DO53" s="18">
        <v>421</v>
      </c>
      <c r="DP53" s="17">
        <v>124</v>
      </c>
      <c r="DQ53" s="18">
        <v>64</v>
      </c>
      <c r="DR53" s="18">
        <v>239</v>
      </c>
      <c r="DS53" s="26">
        <v>0.0167364016736402</v>
      </c>
      <c r="DT53" s="18">
        <v>4</v>
      </c>
      <c r="DU53" s="18">
        <v>421</v>
      </c>
      <c r="DV53" s="17">
        <v>124</v>
      </c>
      <c r="DW53" s="18">
        <v>60</v>
      </c>
      <c r="DX53" s="18">
        <v>278</v>
      </c>
      <c r="DY53" s="26">
        <v>0.0287769784172662</v>
      </c>
      <c r="DZ53" s="18">
        <v>8</v>
      </c>
      <c r="EA53" s="18">
        <v>852</v>
      </c>
      <c r="EB53" s="17">
        <v>124</v>
      </c>
      <c r="EC53" s="18">
        <v>77</v>
      </c>
      <c r="ED53" s="18">
        <v>229</v>
      </c>
      <c r="EE53" s="26">
        <v>0.0262008733624454</v>
      </c>
      <c r="EF53" s="17">
        <v>6</v>
      </c>
      <c r="EG53" s="18">
        <v>654</v>
      </c>
      <c r="EH53" s="17">
        <v>124</v>
      </c>
      <c r="EI53" s="17">
        <v>316</v>
      </c>
      <c r="EJ53" s="18">
        <v>234</v>
      </c>
      <c r="EK53" s="26">
        <v>0.0128205128205128</v>
      </c>
      <c r="EL53" s="17">
        <v>3</v>
      </c>
      <c r="EM53" s="18">
        <v>313.4</v>
      </c>
      <c r="EN53" s="17">
        <v>124</v>
      </c>
      <c r="EO53" s="17">
        <v>75</v>
      </c>
      <c r="EP53" s="18">
        <v>314</v>
      </c>
      <c r="EQ53" s="26">
        <v>0.00636942675159236</v>
      </c>
      <c r="ER53" s="17">
        <v>2</v>
      </c>
      <c r="ES53" s="18">
        <v>251.54</v>
      </c>
      <c r="ET53" s="17">
        <v>124</v>
      </c>
      <c r="EU53" s="17">
        <v>50</v>
      </c>
      <c r="EV53" s="18">
        <v>284</v>
      </c>
      <c r="EW53" s="26">
        <v>0.0105633802816901</v>
      </c>
      <c r="EX53" s="17">
        <v>2</v>
      </c>
      <c r="EY53" s="18">
        <v>258</v>
      </c>
      <c r="EZ53" s="17">
        <v>124</v>
      </c>
      <c r="FA53" s="17">
        <v>60</v>
      </c>
      <c r="FB53" s="18">
        <v>392</v>
      </c>
      <c r="FC53" s="26">
        <v>0.0280612244897959</v>
      </c>
      <c r="FD53" s="17">
        <v>11</v>
      </c>
      <c r="FE53" s="18">
        <v>1384</v>
      </c>
      <c r="FF53" s="17">
        <v>124</v>
      </c>
      <c r="FG53" s="17">
        <v>105</v>
      </c>
      <c r="FH53" s="18">
        <v>463</v>
      </c>
      <c r="FI53" s="26">
        <v>0.0172786177105832</v>
      </c>
      <c r="FJ53" s="18">
        <v>8</v>
      </c>
      <c r="FK53" s="18">
        <v>1052</v>
      </c>
      <c r="FL53" s="17">
        <v>124</v>
      </c>
      <c r="FM53" s="17">
        <v>209</v>
      </c>
      <c r="FN53" s="18">
        <v>547</v>
      </c>
      <c r="FO53" s="26">
        <v>0.0255941499085923</v>
      </c>
      <c r="FP53" s="18">
        <v>14</v>
      </c>
      <c r="FQ53" s="18">
        <v>1760</v>
      </c>
      <c r="FR53" s="17">
        <v>124</v>
      </c>
      <c r="FS53" s="17">
        <v>237</v>
      </c>
      <c r="FT53" s="18">
        <v>741</v>
      </c>
      <c r="FU53" s="26">
        <v>0.0134952766531714</v>
      </c>
      <c r="FV53" s="18">
        <v>10</v>
      </c>
      <c r="FW53" s="18">
        <v>1278</v>
      </c>
      <c r="FX53" s="17">
        <v>124</v>
      </c>
      <c r="FY53" s="18">
        <v>425</v>
      </c>
      <c r="FZ53" s="18">
        <v>836</v>
      </c>
      <c r="GA53" s="26">
        <v>0.0167464114832536</v>
      </c>
      <c r="GB53" s="18">
        <v>14</v>
      </c>
      <c r="GC53" s="18">
        <v>1821</v>
      </c>
      <c r="GD53" s="17">
        <v>124</v>
      </c>
      <c r="GE53" s="18">
        <v>434</v>
      </c>
      <c r="GF53" s="18"/>
      <c r="GG53" s="26"/>
      <c r="GH53" s="17"/>
      <c r="GI53" s="18"/>
      <c r="GJ53" s="17"/>
      <c r="GK53" s="18"/>
      <c r="GL53" s="18"/>
      <c r="GM53" s="26"/>
      <c r="GN53" s="17"/>
      <c r="GO53" s="18"/>
      <c r="GP53" s="17"/>
      <c r="GQ53" s="17"/>
      <c r="GR53" s="17"/>
      <c r="GS53" s="17">
        <v>454</v>
      </c>
      <c r="GT53" s="17">
        <v>50918.41</v>
      </c>
      <c r="GU53" s="17"/>
      <c r="GV53" s="17"/>
      <c r="GW53" s="17"/>
      <c r="GX53" s="17"/>
      <c r="GY53" s="17"/>
      <c r="GZ53" s="17"/>
      <c r="HA53" s="16"/>
      <c r="HB53" s="16"/>
      <c r="HC53" s="16"/>
      <c r="HD53" s="16"/>
      <c r="HE53" s="41"/>
      <c r="HF53" s="41"/>
      <c r="HG53" s="41"/>
      <c r="HH53" s="41"/>
      <c r="HI53" s="18"/>
      <c r="HJ53" s="41"/>
      <c r="HK53" s="41"/>
      <c r="HL53" s="41"/>
      <c r="HM53" s="18"/>
      <c r="HN53" s="18"/>
      <c r="HO53" s="18">
        <f t="shared" si="4"/>
        <v>316</v>
      </c>
      <c r="HP53" s="18">
        <f t="shared" si="1"/>
        <v>35133.44</v>
      </c>
      <c r="HQ53" s="18">
        <f t="shared" si="2"/>
        <v>770</v>
      </c>
      <c r="HR53" s="42">
        <f t="shared" si="3"/>
        <v>86051.85</v>
      </c>
      <c r="HS53" s="43"/>
      <c r="HT53" s="43"/>
      <c r="HU53">
        <v>91928</v>
      </c>
      <c r="HV53">
        <v>457775</v>
      </c>
    </row>
    <row r="54" ht="16.5" spans="1:230">
      <c r="A54" s="16"/>
      <c r="B54" s="17" t="s">
        <v>229</v>
      </c>
      <c r="C54" s="18">
        <v>6939962763774</v>
      </c>
      <c r="D54" s="18">
        <v>598576800577</v>
      </c>
      <c r="E54" s="18">
        <v>21064016000001</v>
      </c>
      <c r="F54" s="17" t="s">
        <v>234</v>
      </c>
      <c r="G54" s="19" t="s">
        <v>235</v>
      </c>
      <c r="H54" s="17" t="s">
        <v>129</v>
      </c>
      <c r="I54" s="26">
        <f>VLOOKUP(C54,供应链!E:J,6,0)</f>
        <v>0.541666666666667</v>
      </c>
      <c r="J54" s="17">
        <f>VLOOKUP(C54,供应链!E:H,4,0)</f>
        <v>74</v>
      </c>
      <c r="K54" s="17">
        <f>VLOOKUP(C54,供应链!E:K,7,0)</f>
        <v>0</v>
      </c>
      <c r="L54" s="18">
        <f>VLOOKUP(C54,供应链!E:I,5,0)</f>
        <v>7.457529513389</v>
      </c>
      <c r="M54" s="27">
        <f t="shared" si="0"/>
        <v>0.00457341113389055</v>
      </c>
      <c r="N54" s="17">
        <v>460</v>
      </c>
      <c r="O54" s="26">
        <v>0.0217391304347826</v>
      </c>
      <c r="P54" s="18">
        <v>8</v>
      </c>
      <c r="Q54" s="18">
        <v>701.94</v>
      </c>
      <c r="R54" s="17">
        <v>99</v>
      </c>
      <c r="S54" s="17">
        <v>638</v>
      </c>
      <c r="T54" s="17">
        <v>456</v>
      </c>
      <c r="U54" s="26">
        <v>0.0197368421052632</v>
      </c>
      <c r="V54" s="18">
        <v>9</v>
      </c>
      <c r="W54" s="18">
        <v>787.68</v>
      </c>
      <c r="X54" s="17">
        <v>99</v>
      </c>
      <c r="Y54" s="17">
        <v>629</v>
      </c>
      <c r="Z54" s="17">
        <v>376</v>
      </c>
      <c r="AA54" s="26">
        <v>0.0212765957446809</v>
      </c>
      <c r="AB54" s="18">
        <v>8</v>
      </c>
      <c r="AC54" s="18">
        <v>709.19</v>
      </c>
      <c r="AD54" s="17">
        <v>99</v>
      </c>
      <c r="AE54" s="17">
        <v>621</v>
      </c>
      <c r="AF54" s="17">
        <v>421</v>
      </c>
      <c r="AG54" s="26">
        <v>0.0380047505938242</v>
      </c>
      <c r="AH54" s="18">
        <v>12</v>
      </c>
      <c r="AI54" s="18">
        <v>1063.18</v>
      </c>
      <c r="AJ54" s="17">
        <v>99</v>
      </c>
      <c r="AK54" s="17">
        <v>603</v>
      </c>
      <c r="AL54" s="17">
        <v>468</v>
      </c>
      <c r="AM54" s="26">
        <v>0.0256410256410256</v>
      </c>
      <c r="AN54" s="18">
        <v>11</v>
      </c>
      <c r="AO54" s="18">
        <v>941.52</v>
      </c>
      <c r="AP54" s="17">
        <v>99</v>
      </c>
      <c r="AQ54" s="17">
        <v>592</v>
      </c>
      <c r="AR54" s="17">
        <v>435</v>
      </c>
      <c r="AS54" s="26">
        <v>0.0137931034482759</v>
      </c>
      <c r="AT54" s="18">
        <v>5</v>
      </c>
      <c r="AU54" s="18">
        <v>438.26</v>
      </c>
      <c r="AV54" s="17">
        <v>99</v>
      </c>
      <c r="AW54" s="17">
        <v>588</v>
      </c>
      <c r="AX54" s="17">
        <v>432</v>
      </c>
      <c r="AY54" s="26">
        <v>0.0162037037037037</v>
      </c>
      <c r="AZ54" s="17">
        <v>7</v>
      </c>
      <c r="BA54" s="18">
        <v>612.99</v>
      </c>
      <c r="BB54" s="17">
        <v>99</v>
      </c>
      <c r="BC54" s="17">
        <v>579</v>
      </c>
      <c r="BD54" s="17">
        <v>555</v>
      </c>
      <c r="BE54" s="32">
        <v>0.0234234234234234</v>
      </c>
      <c r="BF54" s="17">
        <v>10</v>
      </c>
      <c r="BG54" s="18">
        <v>876.98</v>
      </c>
      <c r="BH54" s="17">
        <v>99</v>
      </c>
      <c r="BI54" s="17">
        <v>569</v>
      </c>
      <c r="BJ54" s="17">
        <v>565</v>
      </c>
      <c r="BK54" s="32">
        <v>0.0247787610619469</v>
      </c>
      <c r="BL54" s="18">
        <v>10</v>
      </c>
      <c r="BM54" s="18">
        <v>880.54</v>
      </c>
      <c r="BN54" s="17">
        <v>99</v>
      </c>
      <c r="BO54" s="17">
        <v>560</v>
      </c>
      <c r="BP54" s="17">
        <v>572</v>
      </c>
      <c r="BQ54" s="32">
        <v>0.0332167832167832</v>
      </c>
      <c r="BR54" s="18">
        <v>16</v>
      </c>
      <c r="BS54" s="18">
        <v>1365.54</v>
      </c>
      <c r="BT54" s="17">
        <v>99</v>
      </c>
      <c r="BU54" s="18">
        <v>547</v>
      </c>
      <c r="BV54" s="17">
        <v>667</v>
      </c>
      <c r="BW54" s="32">
        <v>0.0104947526236882</v>
      </c>
      <c r="BX54" s="18">
        <v>7</v>
      </c>
      <c r="BY54" s="18">
        <v>613</v>
      </c>
      <c r="BZ54" s="17">
        <v>99</v>
      </c>
      <c r="CA54" s="18">
        <v>541</v>
      </c>
      <c r="CB54" s="18">
        <v>617</v>
      </c>
      <c r="CC54" s="32">
        <v>0.0324149108589951</v>
      </c>
      <c r="CD54" s="18">
        <v>18</v>
      </c>
      <c r="CE54" s="18">
        <v>1563.86</v>
      </c>
      <c r="CF54" s="17">
        <v>99</v>
      </c>
      <c r="CG54" s="18">
        <v>525</v>
      </c>
      <c r="CH54" s="33">
        <v>643</v>
      </c>
      <c r="CI54" s="32">
        <v>0.031104199066874</v>
      </c>
      <c r="CJ54" s="18">
        <v>17</v>
      </c>
      <c r="CK54" s="18">
        <v>1468</v>
      </c>
      <c r="CL54" s="17">
        <v>99</v>
      </c>
      <c r="CM54" s="18">
        <v>510</v>
      </c>
      <c r="CN54" s="33">
        <v>670</v>
      </c>
      <c r="CO54" s="32">
        <v>0.0194029850746269</v>
      </c>
      <c r="CP54" s="17">
        <v>12</v>
      </c>
      <c r="CQ54" s="18">
        <v>1022.28</v>
      </c>
      <c r="CR54" s="17">
        <v>99</v>
      </c>
      <c r="CS54" s="17">
        <v>505</v>
      </c>
      <c r="CT54" s="33">
        <v>834</v>
      </c>
      <c r="CU54" s="32">
        <v>0.0239808153477218</v>
      </c>
      <c r="CV54" s="17">
        <v>19</v>
      </c>
      <c r="CW54" s="18">
        <v>1627.96</v>
      </c>
      <c r="CX54" s="17">
        <v>99</v>
      </c>
      <c r="CY54" s="17">
        <v>487</v>
      </c>
      <c r="CZ54" s="33">
        <v>860</v>
      </c>
      <c r="DA54" s="32">
        <v>0.0162790697674419</v>
      </c>
      <c r="DB54" s="18">
        <v>12</v>
      </c>
      <c r="DC54" s="18">
        <v>1065.61</v>
      </c>
      <c r="DD54" s="17">
        <v>99</v>
      </c>
      <c r="DE54" s="18">
        <v>478</v>
      </c>
      <c r="DF54" s="18">
        <v>585</v>
      </c>
      <c r="DG54" s="26">
        <v>0.0222222222222222</v>
      </c>
      <c r="DH54" s="18">
        <v>11</v>
      </c>
      <c r="DI54" s="18">
        <v>909.72</v>
      </c>
      <c r="DJ54" s="17">
        <v>99</v>
      </c>
      <c r="DK54" s="18">
        <v>468</v>
      </c>
      <c r="DL54" s="18">
        <v>506</v>
      </c>
      <c r="DM54" s="26">
        <v>0.0177865612648221</v>
      </c>
      <c r="DN54" s="18">
        <v>7</v>
      </c>
      <c r="DO54" s="18">
        <v>604.8</v>
      </c>
      <c r="DP54" s="17">
        <v>99</v>
      </c>
      <c r="DQ54" s="18">
        <v>255</v>
      </c>
      <c r="DR54" s="18">
        <v>529</v>
      </c>
      <c r="DS54" s="26">
        <v>0.0132325141776938</v>
      </c>
      <c r="DT54" s="18">
        <v>7</v>
      </c>
      <c r="DU54" s="18">
        <v>623</v>
      </c>
      <c r="DV54" s="17">
        <v>99</v>
      </c>
      <c r="DW54" s="18">
        <v>249</v>
      </c>
      <c r="DX54" s="18">
        <v>465</v>
      </c>
      <c r="DY54" s="26">
        <v>0.0129032258064516</v>
      </c>
      <c r="DZ54" s="18">
        <v>4</v>
      </c>
      <c r="EA54" s="18">
        <v>356</v>
      </c>
      <c r="EB54" s="17">
        <v>99</v>
      </c>
      <c r="EC54" s="18">
        <v>256</v>
      </c>
      <c r="ED54" s="18">
        <v>530</v>
      </c>
      <c r="EE54" s="26">
        <v>0.0132075471698113</v>
      </c>
      <c r="EF54" s="17">
        <v>6</v>
      </c>
      <c r="EG54" s="18">
        <v>534</v>
      </c>
      <c r="EH54" s="17">
        <v>99</v>
      </c>
      <c r="EI54" s="17">
        <v>90</v>
      </c>
      <c r="EJ54" s="18">
        <v>520</v>
      </c>
      <c r="EK54" s="26">
        <v>0.0173076923076923</v>
      </c>
      <c r="EL54" s="17">
        <v>6</v>
      </c>
      <c r="EM54" s="18">
        <v>524</v>
      </c>
      <c r="EN54" s="17">
        <v>99</v>
      </c>
      <c r="EO54" s="17">
        <v>352</v>
      </c>
      <c r="EP54" s="18">
        <v>547</v>
      </c>
      <c r="EQ54" s="26">
        <v>0.020109689213894</v>
      </c>
      <c r="ER54" s="17">
        <v>10</v>
      </c>
      <c r="ES54" s="18">
        <v>995</v>
      </c>
      <c r="ET54" s="17">
        <v>99</v>
      </c>
      <c r="EU54" s="17">
        <v>351</v>
      </c>
      <c r="EV54" s="18">
        <v>529</v>
      </c>
      <c r="EW54" s="26">
        <v>0.0151228733459357</v>
      </c>
      <c r="EX54" s="17">
        <v>8</v>
      </c>
      <c r="EY54" s="18">
        <v>792</v>
      </c>
      <c r="EZ54" s="17">
        <v>99</v>
      </c>
      <c r="FA54" s="17">
        <v>344</v>
      </c>
      <c r="FB54" s="18">
        <v>677</v>
      </c>
      <c r="FC54" s="26">
        <v>0.00886262924667651</v>
      </c>
      <c r="FD54" s="17">
        <v>6</v>
      </c>
      <c r="FE54" s="18">
        <v>594</v>
      </c>
      <c r="FF54" s="17">
        <v>99</v>
      </c>
      <c r="FG54" s="17">
        <v>362</v>
      </c>
      <c r="FH54" s="18">
        <v>583</v>
      </c>
      <c r="FI54" s="26">
        <v>0.0154373927958834</v>
      </c>
      <c r="FJ54" s="18">
        <v>9</v>
      </c>
      <c r="FK54" s="18">
        <v>872</v>
      </c>
      <c r="FL54" s="17">
        <v>99</v>
      </c>
      <c r="FM54" s="17">
        <v>373</v>
      </c>
      <c r="FN54" s="18">
        <v>640</v>
      </c>
      <c r="FO54" s="26">
        <v>0.0140625</v>
      </c>
      <c r="FP54" s="18">
        <v>9</v>
      </c>
      <c r="FQ54" s="18">
        <v>894</v>
      </c>
      <c r="FR54" s="17">
        <v>99</v>
      </c>
      <c r="FS54" s="17">
        <v>399</v>
      </c>
      <c r="FT54" s="18">
        <v>758</v>
      </c>
      <c r="FU54" s="26">
        <v>0.0224274406332454</v>
      </c>
      <c r="FV54" s="18">
        <v>17</v>
      </c>
      <c r="FW54" s="18">
        <v>1675</v>
      </c>
      <c r="FX54" s="17">
        <v>99</v>
      </c>
      <c r="FY54" s="18">
        <v>379</v>
      </c>
      <c r="FZ54" s="18">
        <v>824</v>
      </c>
      <c r="GA54" s="26">
        <v>0.0109223300970874</v>
      </c>
      <c r="GB54" s="18">
        <v>9</v>
      </c>
      <c r="GC54" s="18">
        <v>886</v>
      </c>
      <c r="GD54" s="17">
        <v>99</v>
      </c>
      <c r="GE54" s="18">
        <v>374</v>
      </c>
      <c r="GF54" s="18"/>
      <c r="GG54" s="26"/>
      <c r="GH54" s="17"/>
      <c r="GI54" s="18"/>
      <c r="GJ54" s="17"/>
      <c r="GK54" s="18"/>
      <c r="GL54" s="18"/>
      <c r="GM54" s="26"/>
      <c r="GN54" s="17"/>
      <c r="GO54" s="18"/>
      <c r="GP54" s="17"/>
      <c r="GQ54" s="17"/>
      <c r="GR54" s="17"/>
      <c r="GS54" s="17">
        <v>313</v>
      </c>
      <c r="GT54" s="17">
        <v>26538.66</v>
      </c>
      <c r="GU54" s="17"/>
      <c r="GV54" s="17"/>
      <c r="GW54" s="17"/>
      <c r="GX54" s="17"/>
      <c r="GY54" s="17"/>
      <c r="GZ54" s="17"/>
      <c r="HA54" s="16"/>
      <c r="HB54" s="16"/>
      <c r="HC54" s="16"/>
      <c r="HD54" s="16"/>
      <c r="HE54" s="41"/>
      <c r="HF54" s="41"/>
      <c r="HG54" s="41"/>
      <c r="HH54" s="41"/>
      <c r="HI54" s="18"/>
      <c r="HJ54" s="41"/>
      <c r="HK54" s="41"/>
      <c r="HL54" s="41"/>
      <c r="HM54" s="18"/>
      <c r="HN54" s="18"/>
      <c r="HO54" s="18">
        <f t="shared" si="4"/>
        <v>290</v>
      </c>
      <c r="HP54" s="18">
        <f t="shared" si="1"/>
        <v>25998.05</v>
      </c>
      <c r="HQ54" s="18">
        <f t="shared" si="2"/>
        <v>603</v>
      </c>
      <c r="HR54" s="42">
        <f t="shared" si="3"/>
        <v>52536.71</v>
      </c>
      <c r="HS54" s="43"/>
      <c r="HT54" s="43"/>
      <c r="HU54">
        <f>HU52-HU53</f>
        <v>0</v>
      </c>
      <c r="HV54">
        <f>HV52-HV53</f>
        <v>5274</v>
      </c>
    </row>
    <row r="55" ht="16.5" spans="1:230">
      <c r="A55" s="16"/>
      <c r="B55" s="20" t="s">
        <v>236</v>
      </c>
      <c r="C55" s="18">
        <v>6939962757612</v>
      </c>
      <c r="D55" s="18">
        <v>585859716157</v>
      </c>
      <c r="E55" s="18">
        <v>21064011001059</v>
      </c>
      <c r="F55" s="17" t="s">
        <v>237</v>
      </c>
      <c r="G55" s="19" t="s">
        <v>238</v>
      </c>
      <c r="H55" s="17" t="s">
        <v>129</v>
      </c>
      <c r="I55" s="26">
        <f>VLOOKUP(C55,供应链!E:J,6,0)</f>
        <v>0.916666666666667</v>
      </c>
      <c r="J55" s="17">
        <f>VLOOKUP(C55,供应链!E:H,4,0)</f>
        <v>541</v>
      </c>
      <c r="K55" s="17">
        <f>VLOOKUP(C55,供应链!E:K,7,0)</f>
        <v>44</v>
      </c>
      <c r="L55" s="18">
        <f>VLOOKUP(C55,供应链!E:I,5,0)</f>
        <v>73.2781194811522</v>
      </c>
      <c r="M55" s="27">
        <f t="shared" si="0"/>
        <v>0.00521999684592336</v>
      </c>
      <c r="N55" s="17">
        <v>649</v>
      </c>
      <c r="O55" s="26">
        <v>0.0354391371340524</v>
      </c>
      <c r="P55" s="18">
        <v>19</v>
      </c>
      <c r="Q55" s="18">
        <v>2231.34</v>
      </c>
      <c r="R55" s="17">
        <v>149</v>
      </c>
      <c r="S55" s="17">
        <v>365</v>
      </c>
      <c r="T55" s="17">
        <v>551</v>
      </c>
      <c r="U55" s="26">
        <v>0.0399274047186933</v>
      </c>
      <c r="V55" s="18">
        <v>20</v>
      </c>
      <c r="W55" s="18">
        <v>2342.58</v>
      </c>
      <c r="X55" s="17">
        <v>149</v>
      </c>
      <c r="Y55" s="17">
        <v>347</v>
      </c>
      <c r="Z55" s="17">
        <v>584</v>
      </c>
      <c r="AA55" s="26">
        <v>0.0547945205479452</v>
      </c>
      <c r="AB55" s="18">
        <v>29</v>
      </c>
      <c r="AC55" s="18">
        <v>3386.24</v>
      </c>
      <c r="AD55" s="17">
        <v>149</v>
      </c>
      <c r="AE55" s="17">
        <v>321</v>
      </c>
      <c r="AF55" s="17">
        <v>532</v>
      </c>
      <c r="AG55" s="26">
        <v>0.0263157894736842</v>
      </c>
      <c r="AH55" s="18">
        <v>12</v>
      </c>
      <c r="AI55" s="18">
        <v>1593.69</v>
      </c>
      <c r="AJ55" s="17">
        <v>149</v>
      </c>
      <c r="AK55" s="17">
        <v>309</v>
      </c>
      <c r="AL55" s="17">
        <v>638</v>
      </c>
      <c r="AM55" s="26">
        <v>0.0203761755485893</v>
      </c>
      <c r="AN55" s="18">
        <v>12</v>
      </c>
      <c r="AO55" s="18">
        <v>1518</v>
      </c>
      <c r="AP55" s="17">
        <v>149</v>
      </c>
      <c r="AQ55" s="17">
        <v>299</v>
      </c>
      <c r="AR55" s="17">
        <v>588</v>
      </c>
      <c r="AS55" s="26">
        <v>0.0187074829931973</v>
      </c>
      <c r="AT55" s="18">
        <v>10</v>
      </c>
      <c r="AU55" s="18">
        <v>1235</v>
      </c>
      <c r="AV55" s="17">
        <v>149</v>
      </c>
      <c r="AW55" s="17">
        <v>292</v>
      </c>
      <c r="AX55" s="17">
        <v>571</v>
      </c>
      <c r="AY55" s="26">
        <v>0.0175131348511384</v>
      </c>
      <c r="AZ55" s="17">
        <v>10</v>
      </c>
      <c r="BA55" s="18">
        <v>1245</v>
      </c>
      <c r="BB55" s="17">
        <v>149</v>
      </c>
      <c r="BC55" s="17">
        <v>285</v>
      </c>
      <c r="BD55" s="17">
        <v>734</v>
      </c>
      <c r="BE55" s="32">
        <v>0.0231607629427793</v>
      </c>
      <c r="BF55" s="17">
        <v>13</v>
      </c>
      <c r="BG55" s="18">
        <v>1659.8</v>
      </c>
      <c r="BH55" s="17">
        <v>149</v>
      </c>
      <c r="BI55" s="17">
        <v>272</v>
      </c>
      <c r="BJ55" s="17">
        <v>706</v>
      </c>
      <c r="BK55" s="32">
        <v>0.0198300283286119</v>
      </c>
      <c r="BL55" s="18">
        <v>13</v>
      </c>
      <c r="BM55" s="18">
        <v>1657</v>
      </c>
      <c r="BN55" s="17">
        <v>149</v>
      </c>
      <c r="BO55" s="17">
        <v>259</v>
      </c>
      <c r="BP55" s="17">
        <v>572</v>
      </c>
      <c r="BQ55" s="32">
        <v>0.0332167832167832</v>
      </c>
      <c r="BR55" s="18">
        <v>19</v>
      </c>
      <c r="BS55" s="18">
        <v>2444.17</v>
      </c>
      <c r="BT55" s="17">
        <v>149</v>
      </c>
      <c r="BU55" s="18">
        <v>241</v>
      </c>
      <c r="BV55" s="17">
        <v>616</v>
      </c>
      <c r="BW55" s="32">
        <v>0.0292207792207792</v>
      </c>
      <c r="BX55" s="18">
        <v>16</v>
      </c>
      <c r="BY55" s="18">
        <v>2004</v>
      </c>
      <c r="BZ55" s="17">
        <v>149</v>
      </c>
      <c r="CA55" s="18">
        <v>226</v>
      </c>
      <c r="CB55" s="18">
        <v>478</v>
      </c>
      <c r="CC55" s="32">
        <v>0.0251046025104603</v>
      </c>
      <c r="CD55" s="18">
        <v>12</v>
      </c>
      <c r="CE55" s="18">
        <v>1482</v>
      </c>
      <c r="CF55" s="17">
        <v>149</v>
      </c>
      <c r="CG55" s="18">
        <v>216</v>
      </c>
      <c r="CH55" s="33">
        <v>538</v>
      </c>
      <c r="CI55" s="32">
        <v>0.0297397769516729</v>
      </c>
      <c r="CJ55" s="18">
        <v>15</v>
      </c>
      <c r="CK55" s="18">
        <v>2065</v>
      </c>
      <c r="CL55" s="17">
        <v>149</v>
      </c>
      <c r="CM55" s="18">
        <v>200</v>
      </c>
      <c r="CN55" s="33">
        <v>551</v>
      </c>
      <c r="CO55" s="32">
        <v>0.0235934664246824</v>
      </c>
      <c r="CP55" s="17">
        <v>13</v>
      </c>
      <c r="CQ55" s="18">
        <v>1770.09</v>
      </c>
      <c r="CR55" s="17">
        <v>149</v>
      </c>
      <c r="CS55" s="17">
        <v>189</v>
      </c>
      <c r="CT55" s="33">
        <v>672</v>
      </c>
      <c r="CU55" s="32">
        <v>0.0163690476190476</v>
      </c>
      <c r="CV55" s="17">
        <v>11</v>
      </c>
      <c r="CW55" s="18">
        <v>1484.85</v>
      </c>
      <c r="CX55" s="17">
        <v>149</v>
      </c>
      <c r="CY55" s="17">
        <v>179</v>
      </c>
      <c r="CZ55" s="33">
        <v>577</v>
      </c>
      <c r="DA55" s="32">
        <v>0.0173310225303293</v>
      </c>
      <c r="DB55" s="18">
        <v>9</v>
      </c>
      <c r="DC55" s="18">
        <v>1221</v>
      </c>
      <c r="DD55" s="17">
        <v>149</v>
      </c>
      <c r="DE55" s="18">
        <v>171</v>
      </c>
      <c r="DF55" s="18">
        <v>374</v>
      </c>
      <c r="DG55" s="26">
        <v>0.0160427807486631</v>
      </c>
      <c r="DH55" s="18">
        <v>5</v>
      </c>
      <c r="DI55" s="18">
        <v>690</v>
      </c>
      <c r="DJ55" s="17">
        <v>149</v>
      </c>
      <c r="DK55" s="18">
        <v>166</v>
      </c>
      <c r="DL55" s="18">
        <v>398</v>
      </c>
      <c r="DM55" s="26">
        <v>0.0150753768844221</v>
      </c>
      <c r="DN55" s="18">
        <v>6</v>
      </c>
      <c r="DO55" s="18">
        <v>824</v>
      </c>
      <c r="DP55" s="17">
        <v>149</v>
      </c>
      <c r="DQ55" s="18">
        <v>160</v>
      </c>
      <c r="DR55" s="18">
        <v>383</v>
      </c>
      <c r="DS55" s="26">
        <v>0.031331592689295</v>
      </c>
      <c r="DT55" s="18">
        <v>10</v>
      </c>
      <c r="DU55" s="18">
        <v>1384.4</v>
      </c>
      <c r="DV55" s="17">
        <v>149</v>
      </c>
      <c r="DW55" s="18">
        <v>150</v>
      </c>
      <c r="DX55" s="18">
        <v>365</v>
      </c>
      <c r="DY55" s="26">
        <v>0.010958904109589</v>
      </c>
      <c r="DZ55" s="18">
        <v>4</v>
      </c>
      <c r="EA55" s="18">
        <v>541</v>
      </c>
      <c r="EB55" s="17">
        <v>149</v>
      </c>
      <c r="EC55" s="18">
        <v>147</v>
      </c>
      <c r="ED55" s="18">
        <v>331</v>
      </c>
      <c r="EE55" s="26">
        <v>0.0241691842900302</v>
      </c>
      <c r="EF55" s="17">
        <v>8</v>
      </c>
      <c r="EG55" s="18">
        <v>1097.07</v>
      </c>
      <c r="EH55" s="17">
        <v>149</v>
      </c>
      <c r="EI55" s="17">
        <v>12</v>
      </c>
      <c r="EJ55" s="18">
        <v>338</v>
      </c>
      <c r="EK55" s="26">
        <v>0.0207100591715976</v>
      </c>
      <c r="EL55" s="17">
        <v>6</v>
      </c>
      <c r="EM55" s="18">
        <v>874</v>
      </c>
      <c r="EN55" s="17">
        <v>149</v>
      </c>
      <c r="EO55" s="17">
        <v>133</v>
      </c>
      <c r="EP55" s="18">
        <v>339</v>
      </c>
      <c r="EQ55" s="26">
        <v>0.023598820058997</v>
      </c>
      <c r="ER55" s="17">
        <v>7</v>
      </c>
      <c r="ES55" s="18">
        <v>872.21</v>
      </c>
      <c r="ET55" s="17">
        <v>149</v>
      </c>
      <c r="EU55" s="17">
        <v>125</v>
      </c>
      <c r="EV55" s="18">
        <v>355</v>
      </c>
      <c r="EW55" s="26">
        <v>0.00845070422535211</v>
      </c>
      <c r="EX55" s="17">
        <v>3</v>
      </c>
      <c r="EY55" s="18">
        <v>372</v>
      </c>
      <c r="EZ55" s="17">
        <v>149</v>
      </c>
      <c r="FA55" s="17">
        <v>123</v>
      </c>
      <c r="FB55" s="18">
        <v>380</v>
      </c>
      <c r="FC55" s="26">
        <v>0.0342105263157895</v>
      </c>
      <c r="FD55" s="17">
        <v>13</v>
      </c>
      <c r="FE55" s="18">
        <v>1641</v>
      </c>
      <c r="FF55" s="17">
        <v>149</v>
      </c>
      <c r="FG55" s="17">
        <v>111</v>
      </c>
      <c r="FH55" s="18">
        <v>373</v>
      </c>
      <c r="FI55" s="26">
        <v>0.0241286863270777</v>
      </c>
      <c r="FJ55" s="18">
        <v>9</v>
      </c>
      <c r="FK55" s="18">
        <v>1126</v>
      </c>
      <c r="FL55" s="17">
        <v>149</v>
      </c>
      <c r="FM55" s="17">
        <v>103</v>
      </c>
      <c r="FN55" s="18">
        <v>419</v>
      </c>
      <c r="FO55" s="26">
        <v>0.0286396181384248</v>
      </c>
      <c r="FP55" s="18">
        <v>12</v>
      </c>
      <c r="FQ55" s="18">
        <v>1528</v>
      </c>
      <c r="FR55" s="17">
        <v>149</v>
      </c>
      <c r="FS55" s="17">
        <v>92</v>
      </c>
      <c r="FT55" s="18">
        <v>408</v>
      </c>
      <c r="FU55" s="26">
        <v>0.0318627450980392</v>
      </c>
      <c r="FV55" s="18">
        <v>13</v>
      </c>
      <c r="FW55" s="18">
        <v>1652</v>
      </c>
      <c r="FX55" s="17">
        <v>149</v>
      </c>
      <c r="FY55" s="18">
        <v>851</v>
      </c>
      <c r="FZ55" s="18">
        <v>345</v>
      </c>
      <c r="GA55" s="26">
        <v>0.00579710144927536</v>
      </c>
      <c r="GB55" s="18">
        <v>2</v>
      </c>
      <c r="GC55" s="18">
        <v>258</v>
      </c>
      <c r="GD55" s="17">
        <v>149</v>
      </c>
      <c r="GE55" s="18">
        <v>241</v>
      </c>
      <c r="GF55" s="18"/>
      <c r="GG55" s="26"/>
      <c r="GH55" s="17"/>
      <c r="GI55" s="18"/>
      <c r="GJ55" s="17"/>
      <c r="GK55" s="18"/>
      <c r="GL55" s="18"/>
      <c r="GM55" s="26"/>
      <c r="GN55" s="17"/>
      <c r="GO55" s="18"/>
      <c r="GP55" s="17"/>
      <c r="GQ55" s="17"/>
      <c r="GR55" s="17"/>
      <c r="GS55" s="17">
        <v>544</v>
      </c>
      <c r="GT55" s="17">
        <v>77475.61</v>
      </c>
      <c r="GU55" s="17"/>
      <c r="GV55" s="17"/>
      <c r="GW55" s="17"/>
      <c r="GX55" s="17"/>
      <c r="GY55" s="17"/>
      <c r="GZ55" s="17"/>
      <c r="HA55" s="16"/>
      <c r="HB55" s="16"/>
      <c r="HC55" s="16"/>
      <c r="HD55" s="16"/>
      <c r="HE55" s="41"/>
      <c r="HF55" s="41"/>
      <c r="HG55" s="41"/>
      <c r="HH55" s="41"/>
      <c r="HI55" s="18"/>
      <c r="HJ55" s="41"/>
      <c r="HK55" s="41"/>
      <c r="HL55" s="41"/>
      <c r="HM55" s="18"/>
      <c r="HN55" s="18"/>
      <c r="HO55" s="18">
        <f t="shared" si="4"/>
        <v>331</v>
      </c>
      <c r="HP55" s="18">
        <f t="shared" si="1"/>
        <v>42199.44</v>
      </c>
      <c r="HQ55" s="18">
        <f t="shared" si="2"/>
        <v>875</v>
      </c>
      <c r="HR55" s="42">
        <f t="shared" si="3"/>
        <v>119675.05</v>
      </c>
      <c r="HS55" s="43"/>
      <c r="HT55" s="43"/>
      <c r="HU55" s="44">
        <f>HU54/HU53</f>
        <v>0</v>
      </c>
      <c r="HV55" s="44">
        <f>HV54/HV53</f>
        <v>0.0115209436950467</v>
      </c>
    </row>
    <row r="56" ht="16.5" spans="1:230">
      <c r="A56" s="16" t="s">
        <v>126</v>
      </c>
      <c r="B56" s="20" t="s">
        <v>236</v>
      </c>
      <c r="C56" s="18">
        <v>6939962754604</v>
      </c>
      <c r="D56" s="18">
        <v>564949315010</v>
      </c>
      <c r="E56" s="18" t="s">
        <v>239</v>
      </c>
      <c r="F56" s="17" t="s">
        <v>240</v>
      </c>
      <c r="G56" s="19" t="s">
        <v>241</v>
      </c>
      <c r="H56" s="17" t="s">
        <v>129</v>
      </c>
      <c r="I56" s="26">
        <f>VLOOKUP(C56,供应链!E:J,6,0)</f>
        <v>0.416666666666667</v>
      </c>
      <c r="J56" s="17">
        <f>VLOOKUP(C56,供应链!E:H,4,0)</f>
        <v>31</v>
      </c>
      <c r="K56" s="17">
        <f>VLOOKUP(C56,供应链!E:K,7,0)</f>
        <v>0</v>
      </c>
      <c r="L56" s="18">
        <f>VLOOKUP(C56,供应链!E:I,5,0)</f>
        <v>620</v>
      </c>
      <c r="M56" s="27">
        <f t="shared" si="0"/>
        <v>0.00526730799558429</v>
      </c>
      <c r="N56" s="17">
        <v>368</v>
      </c>
      <c r="O56" s="26">
        <v>0.0244565217391304</v>
      </c>
      <c r="P56" s="18">
        <v>9</v>
      </c>
      <c r="Q56" s="18">
        <v>975</v>
      </c>
      <c r="R56" s="17">
        <v>129</v>
      </c>
      <c r="S56" s="17">
        <v>887</v>
      </c>
      <c r="T56" s="17">
        <v>337</v>
      </c>
      <c r="U56" s="26">
        <v>0.0178041543026706</v>
      </c>
      <c r="V56" s="18">
        <v>6</v>
      </c>
      <c r="W56" s="18">
        <v>675.26</v>
      </c>
      <c r="X56" s="17">
        <v>129</v>
      </c>
      <c r="Y56" s="17">
        <v>881</v>
      </c>
      <c r="Z56" s="17">
        <v>276</v>
      </c>
      <c r="AA56" s="26">
        <v>0.036231884057971</v>
      </c>
      <c r="AB56" s="18">
        <v>7</v>
      </c>
      <c r="AC56" s="18">
        <v>763</v>
      </c>
      <c r="AD56" s="17">
        <v>129</v>
      </c>
      <c r="AE56" s="17">
        <v>872</v>
      </c>
      <c r="AF56" s="17">
        <v>293</v>
      </c>
      <c r="AG56" s="26">
        <v>0.0204778156996587</v>
      </c>
      <c r="AH56" s="18">
        <v>6</v>
      </c>
      <c r="AI56" s="18">
        <v>702</v>
      </c>
      <c r="AJ56" s="17">
        <v>129</v>
      </c>
      <c r="AK56" s="17">
        <v>842</v>
      </c>
      <c r="AL56" s="17">
        <v>329</v>
      </c>
      <c r="AM56" s="26">
        <v>0.0243161094224924</v>
      </c>
      <c r="AN56" s="18">
        <v>8</v>
      </c>
      <c r="AO56" s="18">
        <v>947</v>
      </c>
      <c r="AP56" s="17">
        <v>129</v>
      </c>
      <c r="AQ56" s="17">
        <v>835</v>
      </c>
      <c r="AR56" s="17">
        <v>283</v>
      </c>
      <c r="AS56" s="26">
        <v>0.0282685512367491</v>
      </c>
      <c r="AT56" s="18">
        <v>8</v>
      </c>
      <c r="AU56" s="18">
        <v>937</v>
      </c>
      <c r="AV56" s="17">
        <v>129</v>
      </c>
      <c r="AW56" s="17">
        <v>827</v>
      </c>
      <c r="AX56" s="17">
        <v>255</v>
      </c>
      <c r="AY56" s="26">
        <v>0.0352941176470588</v>
      </c>
      <c r="AZ56" s="17">
        <v>9</v>
      </c>
      <c r="BA56" s="18">
        <v>1031</v>
      </c>
      <c r="BB56" s="17">
        <v>129</v>
      </c>
      <c r="BC56" s="17">
        <v>837</v>
      </c>
      <c r="BD56" s="17">
        <v>290</v>
      </c>
      <c r="BE56" s="32">
        <v>0.0103448275862069</v>
      </c>
      <c r="BF56" s="17">
        <v>3</v>
      </c>
      <c r="BG56" s="18">
        <v>357</v>
      </c>
      <c r="BH56" s="17">
        <v>129</v>
      </c>
      <c r="BI56" s="17">
        <v>835</v>
      </c>
      <c r="BJ56" s="17">
        <v>267</v>
      </c>
      <c r="BK56" s="32">
        <v>0.00749063670411985</v>
      </c>
      <c r="BL56" s="18">
        <v>2</v>
      </c>
      <c r="BM56" s="18">
        <v>218</v>
      </c>
      <c r="BN56" s="17">
        <v>129</v>
      </c>
      <c r="BO56" s="17">
        <v>836</v>
      </c>
      <c r="BP56" s="17">
        <v>297</v>
      </c>
      <c r="BQ56" s="32">
        <v>0.0269360269360269</v>
      </c>
      <c r="BR56" s="18">
        <v>8</v>
      </c>
      <c r="BS56" s="18">
        <v>934.42</v>
      </c>
      <c r="BT56" s="17">
        <v>129</v>
      </c>
      <c r="BU56" s="18">
        <v>829</v>
      </c>
      <c r="BV56" s="17">
        <v>331</v>
      </c>
      <c r="BW56" s="32">
        <v>0.0302114803625378</v>
      </c>
      <c r="BX56" s="18">
        <v>10</v>
      </c>
      <c r="BY56" s="18">
        <v>1155</v>
      </c>
      <c r="BZ56" s="17">
        <v>129</v>
      </c>
      <c r="CA56" s="18">
        <v>820</v>
      </c>
      <c r="CB56" s="18">
        <v>287</v>
      </c>
      <c r="CC56" s="32">
        <v>0.0139372822299652</v>
      </c>
      <c r="CD56" s="18">
        <v>4</v>
      </c>
      <c r="CE56" s="18">
        <v>459.19</v>
      </c>
      <c r="CF56" s="17">
        <v>129</v>
      </c>
      <c r="CG56" s="18">
        <v>811</v>
      </c>
      <c r="CH56" s="33">
        <v>381</v>
      </c>
      <c r="CI56" s="32">
        <v>0.031496062992126</v>
      </c>
      <c r="CJ56" s="18">
        <v>11</v>
      </c>
      <c r="CK56" s="18">
        <v>1189</v>
      </c>
      <c r="CL56" s="17">
        <v>129</v>
      </c>
      <c r="CM56" s="18">
        <v>800</v>
      </c>
      <c r="CN56" s="33">
        <v>383</v>
      </c>
      <c r="CO56" s="32">
        <v>0.0391644908616188</v>
      </c>
      <c r="CP56" s="17">
        <v>14</v>
      </c>
      <c r="CQ56" s="18">
        <v>1467.95</v>
      </c>
      <c r="CR56" s="17">
        <v>129</v>
      </c>
      <c r="CS56" s="17">
        <v>788</v>
      </c>
      <c r="CT56" s="33">
        <v>460</v>
      </c>
      <c r="CU56" s="32">
        <v>0.0369565217391304</v>
      </c>
      <c r="CV56" s="17">
        <v>16</v>
      </c>
      <c r="CW56" s="18">
        <v>1714</v>
      </c>
      <c r="CX56" s="17">
        <v>129</v>
      </c>
      <c r="CY56" s="17">
        <v>773</v>
      </c>
      <c r="CZ56" s="33">
        <v>515</v>
      </c>
      <c r="DA56" s="32">
        <v>0.0252427184466019</v>
      </c>
      <c r="DB56" s="18">
        <v>12</v>
      </c>
      <c r="DC56" s="18">
        <v>1282.51</v>
      </c>
      <c r="DD56" s="17">
        <v>129</v>
      </c>
      <c r="DE56" s="18">
        <v>762</v>
      </c>
      <c r="DF56" s="18">
        <v>373</v>
      </c>
      <c r="DG56" s="26">
        <v>0.0187667560321716</v>
      </c>
      <c r="DH56" s="18">
        <v>6</v>
      </c>
      <c r="DI56" s="18">
        <v>605.47</v>
      </c>
      <c r="DJ56" s="17">
        <v>129</v>
      </c>
      <c r="DK56" s="18">
        <v>761</v>
      </c>
      <c r="DL56" s="18">
        <v>325</v>
      </c>
      <c r="DM56" s="26">
        <v>0.0215384615384615</v>
      </c>
      <c r="DN56" s="18">
        <v>5</v>
      </c>
      <c r="DO56" s="18">
        <v>535</v>
      </c>
      <c r="DP56" s="17">
        <v>129</v>
      </c>
      <c r="DQ56" s="18">
        <v>516</v>
      </c>
      <c r="DR56" s="18">
        <v>439</v>
      </c>
      <c r="DS56" s="26">
        <v>0.0273348519362187</v>
      </c>
      <c r="DT56" s="18">
        <v>10</v>
      </c>
      <c r="DU56" s="18">
        <v>1035</v>
      </c>
      <c r="DV56" s="17">
        <v>129</v>
      </c>
      <c r="DW56" s="18">
        <v>506</v>
      </c>
      <c r="DX56" s="18">
        <v>426</v>
      </c>
      <c r="DY56" s="26">
        <v>0.0352112676056338</v>
      </c>
      <c r="DZ56" s="18">
        <v>15</v>
      </c>
      <c r="EA56" s="18">
        <v>1665</v>
      </c>
      <c r="EB56" s="17">
        <v>129</v>
      </c>
      <c r="EC56" s="18">
        <v>479</v>
      </c>
      <c r="ED56" s="18">
        <v>461</v>
      </c>
      <c r="EE56" s="26">
        <v>0.03470715835141</v>
      </c>
      <c r="EF56" s="17">
        <v>15</v>
      </c>
      <c r="EG56" s="18">
        <v>1627.86</v>
      </c>
      <c r="EH56" s="17">
        <v>129</v>
      </c>
      <c r="EI56" s="17">
        <v>71</v>
      </c>
      <c r="EJ56" s="18">
        <v>512</v>
      </c>
      <c r="EK56" s="26">
        <v>0.037109375</v>
      </c>
      <c r="EL56" s="17">
        <v>16</v>
      </c>
      <c r="EM56" s="18">
        <v>1734</v>
      </c>
      <c r="EN56" s="17">
        <v>129</v>
      </c>
      <c r="EO56" s="17">
        <v>512</v>
      </c>
      <c r="EP56" s="18">
        <v>585</v>
      </c>
      <c r="EQ56" s="26">
        <v>0.0290598290598291</v>
      </c>
      <c r="ER56" s="17">
        <v>15</v>
      </c>
      <c r="ES56" s="18">
        <v>1730</v>
      </c>
      <c r="ET56" s="17">
        <v>129</v>
      </c>
      <c r="EU56" s="17">
        <v>581</v>
      </c>
      <c r="EV56" s="18">
        <v>705</v>
      </c>
      <c r="EW56" s="26">
        <v>0.0170212765957447</v>
      </c>
      <c r="EX56" s="17">
        <v>12</v>
      </c>
      <c r="EY56" s="18">
        <v>1368</v>
      </c>
      <c r="EZ56" s="17">
        <v>129</v>
      </c>
      <c r="FA56" s="17">
        <v>600</v>
      </c>
      <c r="FB56" s="18">
        <v>775</v>
      </c>
      <c r="FC56" s="26">
        <v>0.0258064516129032</v>
      </c>
      <c r="FD56" s="17">
        <v>20</v>
      </c>
      <c r="FE56" s="18">
        <v>2130</v>
      </c>
      <c r="FF56" s="17">
        <v>129</v>
      </c>
      <c r="FG56" s="17">
        <v>564</v>
      </c>
      <c r="FH56" s="18">
        <v>777</v>
      </c>
      <c r="FI56" s="26">
        <v>0.0283140283140283</v>
      </c>
      <c r="FJ56" s="18">
        <v>22</v>
      </c>
      <c r="FK56" s="18">
        <v>2348</v>
      </c>
      <c r="FL56" s="17">
        <v>129</v>
      </c>
      <c r="FM56" s="17">
        <v>555</v>
      </c>
      <c r="FN56" s="18">
        <v>884</v>
      </c>
      <c r="FO56" s="26">
        <v>0.0192307692307692</v>
      </c>
      <c r="FP56" s="18">
        <v>17</v>
      </c>
      <c r="FQ56" s="18">
        <v>1788</v>
      </c>
      <c r="FR56" s="17">
        <v>129</v>
      </c>
      <c r="FS56" s="17">
        <v>569</v>
      </c>
      <c r="FT56" s="18">
        <v>726</v>
      </c>
      <c r="FU56" s="26">
        <v>0.0316804407713499</v>
      </c>
      <c r="FV56" s="18">
        <v>23</v>
      </c>
      <c r="FW56" s="18">
        <v>2424</v>
      </c>
      <c r="FX56" s="17">
        <v>129</v>
      </c>
      <c r="FY56" s="18">
        <v>565</v>
      </c>
      <c r="FZ56" s="18">
        <v>813</v>
      </c>
      <c r="GA56" s="26">
        <v>0.030750307503075</v>
      </c>
      <c r="GB56" s="18">
        <v>25</v>
      </c>
      <c r="GC56" s="18">
        <v>2657</v>
      </c>
      <c r="GD56" s="17">
        <v>129</v>
      </c>
      <c r="GE56" s="18">
        <v>571</v>
      </c>
      <c r="GF56" s="18"/>
      <c r="GG56" s="26"/>
      <c r="GH56" s="17"/>
      <c r="GI56" s="18"/>
      <c r="GJ56" s="17"/>
      <c r="GK56" s="18"/>
      <c r="GL56" s="18"/>
      <c r="GM56" s="26"/>
      <c r="GN56" s="17"/>
      <c r="GO56" s="18"/>
      <c r="GP56" s="17"/>
      <c r="GQ56" s="17"/>
      <c r="GR56" s="17"/>
      <c r="GS56" s="17">
        <v>225</v>
      </c>
      <c r="GT56" s="17">
        <v>27544.62</v>
      </c>
      <c r="GU56" s="17"/>
      <c r="GV56" s="17"/>
      <c r="GW56" s="17"/>
      <c r="GX56" s="17"/>
      <c r="GY56" s="17"/>
      <c r="GZ56" s="17"/>
      <c r="HA56" s="18"/>
      <c r="HB56" s="41"/>
      <c r="HC56" s="41"/>
      <c r="HD56" s="41"/>
      <c r="HE56" s="41"/>
      <c r="HF56" s="41"/>
      <c r="HG56" s="41"/>
      <c r="HH56" s="41"/>
      <c r="HI56" s="18"/>
      <c r="HJ56" s="41"/>
      <c r="HK56" s="41"/>
      <c r="HL56" s="41"/>
      <c r="HM56" s="18"/>
      <c r="HN56" s="18"/>
      <c r="HO56" s="18">
        <f t="shared" si="4"/>
        <v>334</v>
      </c>
      <c r="HP56" s="18">
        <f t="shared" si="1"/>
        <v>36454.66</v>
      </c>
      <c r="HQ56" s="18">
        <f t="shared" si="2"/>
        <v>559</v>
      </c>
      <c r="HR56" s="42">
        <f t="shared" si="3"/>
        <v>63999.28</v>
      </c>
      <c r="HS56" s="43"/>
      <c r="HT56" s="43"/>
      <c r="HU56" s="44"/>
      <c r="HV56" s="44">
        <f>28/29</f>
        <v>0.96551724137931</v>
      </c>
    </row>
    <row r="57" ht="16.5" spans="1:228">
      <c r="A57" s="16"/>
      <c r="B57" s="20" t="s">
        <v>236</v>
      </c>
      <c r="C57" s="18">
        <v>6939962759128</v>
      </c>
      <c r="D57" s="18">
        <v>598941550590</v>
      </c>
      <c r="E57" s="18">
        <v>21064011001419</v>
      </c>
      <c r="F57" s="17" t="s">
        <v>242</v>
      </c>
      <c r="G57" s="19" t="s">
        <v>243</v>
      </c>
      <c r="H57" s="17" t="s">
        <v>129</v>
      </c>
      <c r="I57" s="26">
        <f>VLOOKUP(C57,供应链!E:J,6,0)</f>
        <v>0.916666666666667</v>
      </c>
      <c r="J57" s="17">
        <f>VLOOKUP(C57,供应链!E:H,4,0)</f>
        <v>294</v>
      </c>
      <c r="K57" s="17">
        <f>VLOOKUP(C57,供应链!E:K,7,0)</f>
        <v>0</v>
      </c>
      <c r="L57" s="18">
        <f>VLOOKUP(C57,供应链!E:I,5,0)</f>
        <v>14.6487294469357</v>
      </c>
      <c r="M57" s="27">
        <f t="shared" si="0"/>
        <v>0.00581927140829522</v>
      </c>
      <c r="N57" s="17">
        <v>589</v>
      </c>
      <c r="O57" s="26">
        <v>0.0441426146010187</v>
      </c>
      <c r="P57" s="18">
        <v>26</v>
      </c>
      <c r="Q57" s="18">
        <v>2000.16</v>
      </c>
      <c r="R57" s="17">
        <v>89</v>
      </c>
      <c r="S57" s="17">
        <v>369</v>
      </c>
      <c r="T57" s="17">
        <v>568</v>
      </c>
      <c r="U57" s="26">
        <v>0.0316901408450704</v>
      </c>
      <c r="V57" s="18">
        <v>17</v>
      </c>
      <c r="W57" s="18">
        <v>1284.75</v>
      </c>
      <c r="X57" s="17">
        <v>89</v>
      </c>
      <c r="Y57" s="17">
        <v>355</v>
      </c>
      <c r="Z57" s="17">
        <v>527</v>
      </c>
      <c r="AA57" s="26">
        <v>0.0493358633776091</v>
      </c>
      <c r="AB57" s="18">
        <v>26</v>
      </c>
      <c r="AC57" s="18">
        <v>2003.13</v>
      </c>
      <c r="AD57" s="17">
        <v>89</v>
      </c>
      <c r="AE57" s="17">
        <v>330</v>
      </c>
      <c r="AF57" s="17">
        <v>398</v>
      </c>
      <c r="AG57" s="26">
        <v>0.0226130653266332</v>
      </c>
      <c r="AH57" s="18">
        <v>9</v>
      </c>
      <c r="AI57" s="18">
        <v>795.05</v>
      </c>
      <c r="AJ57" s="17">
        <v>89</v>
      </c>
      <c r="AK57" s="17">
        <v>322</v>
      </c>
      <c r="AL57" s="17">
        <v>374</v>
      </c>
      <c r="AM57" s="26">
        <v>0.0213903743315508</v>
      </c>
      <c r="AN57" s="18">
        <v>7</v>
      </c>
      <c r="AO57" s="18">
        <v>604.94</v>
      </c>
      <c r="AP57" s="17">
        <v>89</v>
      </c>
      <c r="AQ57" s="17">
        <v>318</v>
      </c>
      <c r="AR57" s="17">
        <v>322</v>
      </c>
      <c r="AS57" s="26">
        <v>0.0403726708074534</v>
      </c>
      <c r="AT57" s="18">
        <v>12</v>
      </c>
      <c r="AU57" s="18">
        <v>1053</v>
      </c>
      <c r="AV57" s="17">
        <v>89</v>
      </c>
      <c r="AW57" s="17">
        <v>306</v>
      </c>
      <c r="AX57" s="17">
        <v>320</v>
      </c>
      <c r="AY57" s="26">
        <v>0.03125</v>
      </c>
      <c r="AZ57" s="17">
        <v>10</v>
      </c>
      <c r="BA57" s="18">
        <v>862.16</v>
      </c>
      <c r="BB57" s="17">
        <v>89</v>
      </c>
      <c r="BC57" s="17">
        <v>297</v>
      </c>
      <c r="BD57" s="17">
        <v>313</v>
      </c>
      <c r="BE57" s="32">
        <v>0.0351437699680511</v>
      </c>
      <c r="BF57" s="17">
        <v>11</v>
      </c>
      <c r="BG57" s="18">
        <v>949</v>
      </c>
      <c r="BH57" s="17">
        <v>89</v>
      </c>
      <c r="BI57" s="17">
        <v>286</v>
      </c>
      <c r="BJ57" s="17">
        <v>343</v>
      </c>
      <c r="BK57" s="32">
        <v>0.0204081632653061</v>
      </c>
      <c r="BL57" s="18">
        <v>7</v>
      </c>
      <c r="BM57" s="18">
        <v>605.47</v>
      </c>
      <c r="BN57" s="17">
        <v>89</v>
      </c>
      <c r="BO57" s="17">
        <v>279</v>
      </c>
      <c r="BP57" s="17">
        <v>291</v>
      </c>
      <c r="BQ57" s="32">
        <v>0.0378006872852234</v>
      </c>
      <c r="BR57" s="18">
        <v>8</v>
      </c>
      <c r="BS57" s="18">
        <v>685.89</v>
      </c>
      <c r="BT57" s="17">
        <v>89</v>
      </c>
      <c r="BU57" s="18">
        <v>271</v>
      </c>
      <c r="BV57" s="17">
        <v>367</v>
      </c>
      <c r="BW57" s="32">
        <v>0.0272479564032698</v>
      </c>
      <c r="BX57" s="18">
        <v>9</v>
      </c>
      <c r="BY57" s="18">
        <v>801</v>
      </c>
      <c r="BZ57" s="17">
        <v>89</v>
      </c>
      <c r="CA57" s="18">
        <v>239</v>
      </c>
      <c r="CB57" s="18">
        <v>382</v>
      </c>
      <c r="CC57" s="32">
        <v>0.0340314136125654</v>
      </c>
      <c r="CD57" s="18">
        <v>12</v>
      </c>
      <c r="CE57" s="18">
        <v>1042.83</v>
      </c>
      <c r="CF57" s="17">
        <v>89</v>
      </c>
      <c r="CG57" s="18">
        <v>228</v>
      </c>
      <c r="CH57" s="33">
        <v>406</v>
      </c>
      <c r="CI57" s="32">
        <v>0.0344827586206897</v>
      </c>
      <c r="CJ57" s="18">
        <v>12</v>
      </c>
      <c r="CK57" s="18">
        <v>1038.93</v>
      </c>
      <c r="CL57" s="17">
        <v>89</v>
      </c>
      <c r="CM57" s="18">
        <v>218</v>
      </c>
      <c r="CN57" s="33">
        <v>480</v>
      </c>
      <c r="CO57" s="32">
        <v>0.0208333333333333</v>
      </c>
      <c r="CP57" s="17">
        <v>10</v>
      </c>
      <c r="CQ57" s="18">
        <v>836.93</v>
      </c>
      <c r="CR57" s="17">
        <v>89</v>
      </c>
      <c r="CS57" s="17">
        <v>218</v>
      </c>
      <c r="CT57" s="33">
        <v>548</v>
      </c>
      <c r="CU57" s="32">
        <v>0.0364963503649635</v>
      </c>
      <c r="CV57" s="17">
        <v>19</v>
      </c>
      <c r="CW57" s="18">
        <v>1608.44</v>
      </c>
      <c r="CX57" s="17">
        <v>89</v>
      </c>
      <c r="CY57" s="17">
        <v>200</v>
      </c>
      <c r="CZ57" s="33">
        <v>623</v>
      </c>
      <c r="DA57" s="32">
        <v>0.0337078651685393</v>
      </c>
      <c r="DB57" s="18">
        <v>19</v>
      </c>
      <c r="DC57" s="18">
        <v>1622.06</v>
      </c>
      <c r="DD57" s="17">
        <v>89</v>
      </c>
      <c r="DE57" s="18">
        <v>184</v>
      </c>
      <c r="DF57" s="18">
        <v>499</v>
      </c>
      <c r="DG57" s="26">
        <v>0.030060120240481</v>
      </c>
      <c r="DH57" s="18">
        <v>13</v>
      </c>
      <c r="DI57" s="18">
        <v>1079.05</v>
      </c>
      <c r="DJ57" s="17">
        <v>89</v>
      </c>
      <c r="DK57" s="18">
        <v>172</v>
      </c>
      <c r="DL57" s="18">
        <v>496</v>
      </c>
      <c r="DM57" s="26">
        <v>0.030241935483871</v>
      </c>
      <c r="DN57" s="18">
        <v>14</v>
      </c>
      <c r="DO57" s="18">
        <v>1236</v>
      </c>
      <c r="DP57" s="17">
        <v>89</v>
      </c>
      <c r="DQ57" s="18">
        <v>255</v>
      </c>
      <c r="DR57" s="18">
        <v>516</v>
      </c>
      <c r="DS57" s="26">
        <v>0.0387596899224806</v>
      </c>
      <c r="DT57" s="18">
        <v>20</v>
      </c>
      <c r="DU57" s="18">
        <v>1746.58</v>
      </c>
      <c r="DV57" s="17">
        <v>89</v>
      </c>
      <c r="DW57" s="18">
        <v>235</v>
      </c>
      <c r="DX57" s="18">
        <v>508</v>
      </c>
      <c r="DY57" s="26">
        <v>0.031496062992126</v>
      </c>
      <c r="DZ57" s="18">
        <v>14</v>
      </c>
      <c r="EA57" s="18">
        <v>1217.97</v>
      </c>
      <c r="EB57" s="17">
        <v>89</v>
      </c>
      <c r="EC57" s="18">
        <v>205</v>
      </c>
      <c r="ED57" s="18">
        <v>481</v>
      </c>
      <c r="EE57" s="26">
        <v>0.0291060291060291</v>
      </c>
      <c r="EF57" s="17">
        <v>11</v>
      </c>
      <c r="EG57" s="18">
        <v>981.48</v>
      </c>
      <c r="EH57" s="17">
        <v>89</v>
      </c>
      <c r="EI57" s="17">
        <v>62</v>
      </c>
      <c r="EJ57" s="18">
        <v>431</v>
      </c>
      <c r="EK57" s="26">
        <v>0.0394431554524362</v>
      </c>
      <c r="EL57" s="17">
        <v>15</v>
      </c>
      <c r="EM57" s="18">
        <v>1329.06</v>
      </c>
      <c r="EN57" s="17">
        <v>89</v>
      </c>
      <c r="EO57" s="17">
        <v>168</v>
      </c>
      <c r="EP57" s="18">
        <v>357</v>
      </c>
      <c r="EQ57" s="26">
        <v>0.0224089635854342</v>
      </c>
      <c r="ER57" s="17">
        <v>6</v>
      </c>
      <c r="ES57" s="18">
        <v>592.01</v>
      </c>
      <c r="ET57" s="17">
        <v>89</v>
      </c>
      <c r="EU57" s="17">
        <v>104</v>
      </c>
      <c r="EV57" s="18">
        <v>356</v>
      </c>
      <c r="EW57" s="26">
        <v>0.0112359550561798</v>
      </c>
      <c r="EX57" s="17">
        <v>4</v>
      </c>
      <c r="EY57" s="18">
        <v>396</v>
      </c>
      <c r="EZ57" s="17">
        <v>89</v>
      </c>
      <c r="FA57" s="17">
        <v>100</v>
      </c>
      <c r="FB57" s="18">
        <v>386</v>
      </c>
      <c r="FC57" s="26">
        <v>0.0129533678756477</v>
      </c>
      <c r="FD57" s="17">
        <v>5</v>
      </c>
      <c r="FE57" s="18">
        <v>485</v>
      </c>
      <c r="FF57" s="17">
        <v>89</v>
      </c>
      <c r="FG57" s="17">
        <v>95</v>
      </c>
      <c r="FH57" s="18">
        <v>391</v>
      </c>
      <c r="FI57" s="26">
        <v>0.0332480818414322</v>
      </c>
      <c r="FJ57" s="18">
        <v>13</v>
      </c>
      <c r="FK57" s="18">
        <v>1282</v>
      </c>
      <c r="FL57" s="17">
        <v>89</v>
      </c>
      <c r="FM57" s="17">
        <v>101</v>
      </c>
      <c r="FN57" s="18">
        <v>547</v>
      </c>
      <c r="FO57" s="26">
        <v>0.0127970749542962</v>
      </c>
      <c r="FP57" s="18">
        <v>7</v>
      </c>
      <c r="FQ57" s="18">
        <v>683</v>
      </c>
      <c r="FR57" s="17">
        <v>89</v>
      </c>
      <c r="FS57" s="17">
        <v>121</v>
      </c>
      <c r="FT57" s="18">
        <v>603</v>
      </c>
      <c r="FU57" s="26">
        <v>0.033167495854063</v>
      </c>
      <c r="FV57" s="18">
        <v>20</v>
      </c>
      <c r="FW57" s="18">
        <v>2035</v>
      </c>
      <c r="FX57" s="17">
        <v>89</v>
      </c>
      <c r="FY57" s="18">
        <v>157</v>
      </c>
      <c r="FZ57" s="18">
        <v>678</v>
      </c>
      <c r="GA57" s="26">
        <v>0.0191740412979351</v>
      </c>
      <c r="GB57" s="18">
        <v>13</v>
      </c>
      <c r="GC57" s="18">
        <v>1291</v>
      </c>
      <c r="GD57" s="17">
        <v>89</v>
      </c>
      <c r="GE57" s="18">
        <v>144</v>
      </c>
      <c r="GF57" s="18"/>
      <c r="GG57" s="26"/>
      <c r="GH57" s="17"/>
      <c r="GI57" s="18"/>
      <c r="GJ57" s="17"/>
      <c r="GK57" s="18"/>
      <c r="GL57" s="18"/>
      <c r="GM57" s="26"/>
      <c r="GN57" s="17"/>
      <c r="GO57" s="18"/>
      <c r="GP57" s="17"/>
      <c r="GQ57" s="17"/>
      <c r="GR57" s="17"/>
      <c r="GS57" s="17">
        <v>278</v>
      </c>
      <c r="GT57" s="17">
        <v>24406.92</v>
      </c>
      <c r="GU57" s="17"/>
      <c r="GV57" s="17"/>
      <c r="GW57" s="17"/>
      <c r="GX57" s="17"/>
      <c r="GY57" s="17"/>
      <c r="GZ57" s="17"/>
      <c r="HA57" s="18"/>
      <c r="HB57" s="41"/>
      <c r="HC57" s="41"/>
      <c r="HD57" s="41"/>
      <c r="HE57" s="41"/>
      <c r="HF57" s="41"/>
      <c r="HG57" s="41"/>
      <c r="HH57" s="41"/>
      <c r="HI57" s="18"/>
      <c r="HJ57" s="41"/>
      <c r="HK57" s="41"/>
      <c r="HL57" s="41"/>
      <c r="HM57" s="18"/>
      <c r="HN57" s="18"/>
      <c r="HO57" s="18">
        <f t="shared" si="4"/>
        <v>369</v>
      </c>
      <c r="HP57" s="18">
        <f t="shared" si="1"/>
        <v>32147.89</v>
      </c>
      <c r="HQ57" s="18">
        <f t="shared" si="2"/>
        <v>647</v>
      </c>
      <c r="HR57" s="42">
        <f t="shared" si="3"/>
        <v>56554.81</v>
      </c>
      <c r="HS57" s="43"/>
      <c r="HT57" s="43"/>
    </row>
    <row r="58" ht="16.5" spans="1:230">
      <c r="A58" s="16" t="s">
        <v>133</v>
      </c>
      <c r="B58" s="17" t="s">
        <v>46</v>
      </c>
      <c r="C58" s="18">
        <v>6939962757575</v>
      </c>
      <c r="D58" s="18">
        <v>575400013831</v>
      </c>
      <c r="E58" s="18">
        <v>21061220000353</v>
      </c>
      <c r="F58" s="17" t="s">
        <v>244</v>
      </c>
      <c r="G58" s="19" t="s">
        <v>245</v>
      </c>
      <c r="H58" s="17" t="s">
        <v>129</v>
      </c>
      <c r="I58" s="26">
        <f>VLOOKUP(C58,供应链!E:J,6,0)</f>
        <v>1</v>
      </c>
      <c r="J58" s="17">
        <f>VLOOKUP(C58,供应链!E:H,4,0)</f>
        <v>1024</v>
      </c>
      <c r="K58" s="17">
        <f>VLOOKUP(C58,供应链!E:K,7,0)</f>
        <v>156</v>
      </c>
      <c r="L58" s="18">
        <f>VLOOKUP(C58,供应链!E:I,5,0)</f>
        <v>45.9573937959387</v>
      </c>
      <c r="M58" s="27">
        <f t="shared" si="0"/>
        <v>0.00752247279608895</v>
      </c>
      <c r="N58" s="17">
        <v>764</v>
      </c>
      <c r="O58" s="26">
        <v>0.0157068062827225</v>
      </c>
      <c r="P58" s="18">
        <v>12</v>
      </c>
      <c r="Q58" s="18">
        <v>941.98</v>
      </c>
      <c r="R58" s="17">
        <v>79</v>
      </c>
      <c r="S58" s="17">
        <v>6184</v>
      </c>
      <c r="T58" s="17">
        <v>745</v>
      </c>
      <c r="U58" s="26">
        <v>0.0161073825503356</v>
      </c>
      <c r="V58" s="18">
        <v>13</v>
      </c>
      <c r="W58" s="18">
        <v>1001.71</v>
      </c>
      <c r="X58" s="17">
        <v>79</v>
      </c>
      <c r="Y58" s="17">
        <v>6160</v>
      </c>
      <c r="Z58" s="17">
        <v>661</v>
      </c>
      <c r="AA58" s="26">
        <v>0.0287443267776097</v>
      </c>
      <c r="AB58" s="18">
        <v>21</v>
      </c>
      <c r="AC58" s="18">
        <v>1643.26</v>
      </c>
      <c r="AD58" s="17">
        <v>79</v>
      </c>
      <c r="AE58" s="17">
        <v>6122</v>
      </c>
      <c r="AF58" s="17">
        <v>665</v>
      </c>
      <c r="AG58" s="26">
        <v>0.0225563909774436</v>
      </c>
      <c r="AH58" s="18">
        <v>15</v>
      </c>
      <c r="AI58" s="18">
        <v>1179.79</v>
      </c>
      <c r="AJ58" s="17">
        <v>79</v>
      </c>
      <c r="AK58" s="17">
        <v>6094</v>
      </c>
      <c r="AL58" s="17">
        <v>638</v>
      </c>
      <c r="AM58" s="26">
        <v>0.0329153605015674</v>
      </c>
      <c r="AN58" s="18">
        <v>22</v>
      </c>
      <c r="AO58" s="18">
        <v>1704.98</v>
      </c>
      <c r="AP58" s="17">
        <v>79</v>
      </c>
      <c r="AQ58" s="17">
        <v>6056</v>
      </c>
      <c r="AR58" s="17">
        <v>610</v>
      </c>
      <c r="AS58" s="26">
        <v>0.0229508196721311</v>
      </c>
      <c r="AT58" s="18">
        <v>16</v>
      </c>
      <c r="AU58" s="18">
        <v>1224.46</v>
      </c>
      <c r="AV58" s="17">
        <v>79</v>
      </c>
      <c r="AW58" s="17">
        <v>6026</v>
      </c>
      <c r="AX58" s="17">
        <v>725</v>
      </c>
      <c r="AY58" s="26">
        <v>0.0179310344827586</v>
      </c>
      <c r="AZ58" s="17">
        <v>13</v>
      </c>
      <c r="BA58" s="18">
        <v>1004.8</v>
      </c>
      <c r="BB58" s="17">
        <v>79</v>
      </c>
      <c r="BC58" s="17">
        <v>6004</v>
      </c>
      <c r="BD58" s="17">
        <v>749</v>
      </c>
      <c r="BE58" s="32">
        <v>0.0106809078771696</v>
      </c>
      <c r="BF58" s="17">
        <v>10</v>
      </c>
      <c r="BG58" s="18">
        <v>752.63</v>
      </c>
      <c r="BH58" s="17">
        <v>79</v>
      </c>
      <c r="BI58" s="17">
        <v>5984</v>
      </c>
      <c r="BJ58" s="17">
        <v>819</v>
      </c>
      <c r="BK58" s="32">
        <v>0.0244200244200244</v>
      </c>
      <c r="BL58" s="18">
        <v>21</v>
      </c>
      <c r="BM58" s="18">
        <v>1599.07</v>
      </c>
      <c r="BN58" s="17">
        <v>79</v>
      </c>
      <c r="BO58" s="17">
        <v>5942</v>
      </c>
      <c r="BP58" s="17">
        <v>720</v>
      </c>
      <c r="BQ58" s="32">
        <v>0.0236111111111111</v>
      </c>
      <c r="BR58" s="18">
        <v>16</v>
      </c>
      <c r="BS58" s="18">
        <v>1222.37</v>
      </c>
      <c r="BT58" s="17">
        <v>79</v>
      </c>
      <c r="BU58" s="18">
        <v>5916</v>
      </c>
      <c r="BV58" s="17">
        <v>708</v>
      </c>
      <c r="BW58" s="32">
        <v>0.019774011299435</v>
      </c>
      <c r="BX58" s="18">
        <v>15</v>
      </c>
      <c r="BY58" s="18">
        <v>1148.23</v>
      </c>
      <c r="BZ58" s="17">
        <v>79</v>
      </c>
      <c r="CA58" s="18">
        <v>5888</v>
      </c>
      <c r="CB58" s="18">
        <v>663</v>
      </c>
      <c r="CC58" s="32">
        <v>0.0150829562594268</v>
      </c>
      <c r="CD58" s="18">
        <v>10</v>
      </c>
      <c r="CE58" s="18">
        <v>775</v>
      </c>
      <c r="CF58" s="17">
        <v>79</v>
      </c>
      <c r="CG58" s="18">
        <v>5872</v>
      </c>
      <c r="CH58" s="33">
        <v>658</v>
      </c>
      <c r="CI58" s="32">
        <v>0.0182370820668693</v>
      </c>
      <c r="CJ58" s="18">
        <v>14</v>
      </c>
      <c r="CK58" s="18">
        <v>1049.78</v>
      </c>
      <c r="CL58" s="17">
        <v>79</v>
      </c>
      <c r="CM58" s="18">
        <v>5852</v>
      </c>
      <c r="CN58" s="33">
        <v>683</v>
      </c>
      <c r="CO58" s="32">
        <v>0.0190336749633968</v>
      </c>
      <c r="CP58" s="17">
        <v>11</v>
      </c>
      <c r="CQ58" s="18">
        <v>851.74</v>
      </c>
      <c r="CR58" s="17">
        <v>79</v>
      </c>
      <c r="CS58" s="17">
        <v>5832</v>
      </c>
      <c r="CT58" s="33">
        <v>804</v>
      </c>
      <c r="CU58" s="32">
        <v>0.0111940298507463</v>
      </c>
      <c r="CV58" s="17">
        <v>10</v>
      </c>
      <c r="CW58" s="18">
        <v>786</v>
      </c>
      <c r="CX58" s="17">
        <v>79</v>
      </c>
      <c r="CY58" s="17">
        <v>5812</v>
      </c>
      <c r="CZ58" s="33">
        <v>864</v>
      </c>
      <c r="DA58" s="32">
        <v>0.0162037037037037</v>
      </c>
      <c r="DB58" s="18">
        <v>14</v>
      </c>
      <c r="DC58" s="18">
        <v>1089.39</v>
      </c>
      <c r="DD58" s="17">
        <v>79</v>
      </c>
      <c r="DE58" s="18">
        <v>5784</v>
      </c>
      <c r="DF58" s="18">
        <v>696</v>
      </c>
      <c r="DG58" s="26">
        <v>0.0201149425287356</v>
      </c>
      <c r="DH58" s="18">
        <v>13</v>
      </c>
      <c r="DI58" s="18">
        <v>1013</v>
      </c>
      <c r="DJ58" s="17">
        <v>79</v>
      </c>
      <c r="DK58" s="18">
        <v>5762</v>
      </c>
      <c r="DL58" s="18">
        <v>686</v>
      </c>
      <c r="DM58" s="26">
        <v>0.021865889212828</v>
      </c>
      <c r="DN58" s="18">
        <v>12</v>
      </c>
      <c r="DO58" s="18">
        <v>926.25</v>
      </c>
      <c r="DP58" s="17">
        <v>79</v>
      </c>
      <c r="DQ58" s="18">
        <v>5740</v>
      </c>
      <c r="DR58" s="18">
        <v>699</v>
      </c>
      <c r="DS58" s="26">
        <v>0.0200286123032904</v>
      </c>
      <c r="DT58" s="18">
        <v>14</v>
      </c>
      <c r="DU58" s="18">
        <v>1062</v>
      </c>
      <c r="DV58" s="17">
        <v>79</v>
      </c>
      <c r="DW58" s="18">
        <v>5714</v>
      </c>
      <c r="DX58" s="18">
        <v>696</v>
      </c>
      <c r="DY58" s="26">
        <v>0.0229885057471264</v>
      </c>
      <c r="DZ58" s="18">
        <v>19</v>
      </c>
      <c r="EA58" s="18">
        <v>1479</v>
      </c>
      <c r="EB58" s="17">
        <v>79</v>
      </c>
      <c r="EC58" s="18">
        <v>5678</v>
      </c>
      <c r="ED58" s="18">
        <v>721</v>
      </c>
      <c r="EE58" s="26">
        <v>0.0277392510402219</v>
      </c>
      <c r="EF58" s="17">
        <v>16</v>
      </c>
      <c r="EG58" s="18">
        <v>1241.17</v>
      </c>
      <c r="EH58" s="17">
        <v>79</v>
      </c>
      <c r="EI58" s="17">
        <v>42</v>
      </c>
      <c r="EJ58" s="18">
        <v>756</v>
      </c>
      <c r="EK58" s="26">
        <v>0.0238095238095238</v>
      </c>
      <c r="EL58" s="17">
        <v>15</v>
      </c>
      <c r="EM58" s="18">
        <v>1158.08</v>
      </c>
      <c r="EN58" s="17">
        <v>79</v>
      </c>
      <c r="EO58" s="17">
        <v>5588</v>
      </c>
      <c r="EP58" s="18">
        <v>743</v>
      </c>
      <c r="EQ58" s="26">
        <v>0.0228802153432032</v>
      </c>
      <c r="ER58" s="17">
        <v>17</v>
      </c>
      <c r="ES58" s="18">
        <v>1341.74</v>
      </c>
      <c r="ET58" s="17">
        <v>79</v>
      </c>
      <c r="EU58" s="17">
        <v>5558</v>
      </c>
      <c r="EV58" s="18">
        <v>868</v>
      </c>
      <c r="EW58" s="26">
        <v>0.0115207373271889</v>
      </c>
      <c r="EX58" s="17">
        <v>8</v>
      </c>
      <c r="EY58" s="18">
        <v>632</v>
      </c>
      <c r="EZ58" s="17">
        <v>79</v>
      </c>
      <c r="FA58" s="17">
        <v>5542</v>
      </c>
      <c r="FB58" s="18">
        <v>783</v>
      </c>
      <c r="FC58" s="26">
        <v>0.0344827586206897</v>
      </c>
      <c r="FD58" s="17">
        <v>23</v>
      </c>
      <c r="FE58" s="18">
        <v>1847</v>
      </c>
      <c r="FF58" s="17">
        <v>79</v>
      </c>
      <c r="FG58" s="17">
        <v>5496</v>
      </c>
      <c r="FH58" s="18">
        <v>854</v>
      </c>
      <c r="FI58" s="26">
        <v>0.0269320843091335</v>
      </c>
      <c r="FJ58" s="18">
        <v>23</v>
      </c>
      <c r="FK58" s="18">
        <v>1796</v>
      </c>
      <c r="FL58" s="17">
        <v>79</v>
      </c>
      <c r="FM58" s="17">
        <v>5426</v>
      </c>
      <c r="FN58" s="18">
        <v>878</v>
      </c>
      <c r="FO58" s="26">
        <v>0.0250569476082005</v>
      </c>
      <c r="FP58" s="18">
        <v>22</v>
      </c>
      <c r="FQ58" s="18">
        <v>1732</v>
      </c>
      <c r="FR58" s="17">
        <v>79</v>
      </c>
      <c r="FS58" s="17">
        <v>5384</v>
      </c>
      <c r="FT58" s="18">
        <v>1148</v>
      </c>
      <c r="FU58" s="26">
        <v>0.0235191637630662</v>
      </c>
      <c r="FV58" s="18">
        <v>27</v>
      </c>
      <c r="FW58" s="18">
        <v>2159</v>
      </c>
      <c r="FX58" s="17">
        <v>79</v>
      </c>
      <c r="FY58" s="18">
        <v>5370</v>
      </c>
      <c r="FZ58" s="18">
        <v>1589</v>
      </c>
      <c r="GA58" s="26">
        <v>0.0220264317180617</v>
      </c>
      <c r="GB58" s="18">
        <v>35</v>
      </c>
      <c r="GC58" s="18">
        <v>2769</v>
      </c>
      <c r="GD58" s="17">
        <v>79</v>
      </c>
      <c r="GE58" s="18">
        <v>5302</v>
      </c>
      <c r="GF58" s="18"/>
      <c r="GG58" s="26"/>
      <c r="GH58" s="17"/>
      <c r="GI58" s="18"/>
      <c r="GJ58" s="17"/>
      <c r="GK58" s="18"/>
      <c r="GL58" s="18"/>
      <c r="GM58" s="26"/>
      <c r="GN58" s="17"/>
      <c r="GO58" s="18"/>
      <c r="GP58" s="17"/>
      <c r="GQ58" s="17"/>
      <c r="GR58" s="17"/>
      <c r="GS58" s="17">
        <v>1002</v>
      </c>
      <c r="GT58" s="17">
        <v>70783.72</v>
      </c>
      <c r="GU58" s="17"/>
      <c r="GV58" s="17"/>
      <c r="GW58" s="17"/>
      <c r="GX58" s="17"/>
      <c r="GY58" s="17"/>
      <c r="GZ58" s="17"/>
      <c r="HA58" s="16"/>
      <c r="HB58" s="16"/>
      <c r="HC58" s="16"/>
      <c r="HD58" s="16"/>
      <c r="HE58" s="41"/>
      <c r="HF58" s="41"/>
      <c r="HG58" s="41"/>
      <c r="HH58" s="41"/>
      <c r="HI58" s="18"/>
      <c r="HJ58" s="41"/>
      <c r="HK58" s="41"/>
      <c r="HL58" s="41"/>
      <c r="HM58" s="18"/>
      <c r="HN58" s="18"/>
      <c r="HO58" s="18">
        <f t="shared" si="4"/>
        <v>477</v>
      </c>
      <c r="HP58" s="18">
        <f t="shared" si="1"/>
        <v>37131.43</v>
      </c>
      <c r="HQ58" s="18">
        <f t="shared" si="2"/>
        <v>1479</v>
      </c>
      <c r="HR58" s="42">
        <f t="shared" si="3"/>
        <v>107915.15</v>
      </c>
      <c r="HS58" s="43"/>
      <c r="HT58" s="43"/>
      <c r="HV58">
        <v>8980434.84</v>
      </c>
    </row>
    <row r="59" ht="16.5" spans="1:228">
      <c r="A59" s="16" t="s">
        <v>133</v>
      </c>
      <c r="B59" s="17" t="s">
        <v>46</v>
      </c>
      <c r="C59" s="18">
        <v>6939962759265</v>
      </c>
      <c r="D59" s="18">
        <v>576124667413</v>
      </c>
      <c r="E59" s="18">
        <v>21061220000373</v>
      </c>
      <c r="F59" s="17" t="s">
        <v>246</v>
      </c>
      <c r="G59" s="19" t="s">
        <v>247</v>
      </c>
      <c r="H59" s="17" t="s">
        <v>129</v>
      </c>
      <c r="I59" s="26">
        <f>VLOOKUP(C59,供应链!E:J,6,0)</f>
        <v>0.208333333333333</v>
      </c>
      <c r="J59" s="17">
        <f>VLOOKUP(C59,供应链!E:H,4,0)</f>
        <v>25</v>
      </c>
      <c r="K59" s="17">
        <f>VLOOKUP(C59,供应链!E:K,7,0)</f>
        <v>0</v>
      </c>
      <c r="L59" s="18">
        <f>VLOOKUP(C59,供应链!E:I,5,0)</f>
        <v>155.555555555556</v>
      </c>
      <c r="M59" s="27">
        <f t="shared" si="0"/>
        <v>0.00253903169847027</v>
      </c>
      <c r="N59" s="17">
        <v>182</v>
      </c>
      <c r="O59" s="26">
        <v>0.0494505494505494</v>
      </c>
      <c r="P59" s="18">
        <v>9</v>
      </c>
      <c r="Q59" s="18">
        <v>976</v>
      </c>
      <c r="R59" s="17">
        <v>137</v>
      </c>
      <c r="S59" s="17">
        <v>1517</v>
      </c>
      <c r="T59" s="17">
        <v>194</v>
      </c>
      <c r="U59" s="26">
        <v>0.0463917525773196</v>
      </c>
      <c r="V59" s="18">
        <v>8</v>
      </c>
      <c r="W59" s="18">
        <v>851.42</v>
      </c>
      <c r="X59" s="17">
        <v>137</v>
      </c>
      <c r="Y59" s="17">
        <v>1510</v>
      </c>
      <c r="Z59" s="17">
        <v>221</v>
      </c>
      <c r="AA59" s="26">
        <v>0.0316742081447964</v>
      </c>
      <c r="AB59" s="18">
        <v>6</v>
      </c>
      <c r="AC59" s="18">
        <v>649</v>
      </c>
      <c r="AD59" s="17">
        <v>137</v>
      </c>
      <c r="AE59" s="17">
        <v>1504</v>
      </c>
      <c r="AF59" s="17">
        <v>224</v>
      </c>
      <c r="AG59" s="26">
        <v>0.0223214285714286</v>
      </c>
      <c r="AH59" s="18">
        <v>5</v>
      </c>
      <c r="AI59" s="18">
        <v>545</v>
      </c>
      <c r="AJ59" s="17">
        <v>137</v>
      </c>
      <c r="AK59" s="17">
        <v>1483</v>
      </c>
      <c r="AL59" s="17">
        <v>223</v>
      </c>
      <c r="AM59" s="26">
        <v>0.0224215246636771</v>
      </c>
      <c r="AN59" s="18">
        <v>5</v>
      </c>
      <c r="AO59" s="18">
        <v>525</v>
      </c>
      <c r="AP59" s="17">
        <v>137</v>
      </c>
      <c r="AQ59" s="17">
        <v>1479</v>
      </c>
      <c r="AR59" s="17">
        <v>229</v>
      </c>
      <c r="AS59" s="26">
        <v>0.0305676855895196</v>
      </c>
      <c r="AT59" s="18">
        <v>6</v>
      </c>
      <c r="AU59" s="18">
        <v>589</v>
      </c>
      <c r="AV59" s="17">
        <v>137</v>
      </c>
      <c r="AW59" s="17">
        <v>1473</v>
      </c>
      <c r="AX59" s="17">
        <v>238</v>
      </c>
      <c r="AY59" s="26">
        <v>0.0294117647058824</v>
      </c>
      <c r="AZ59" s="17">
        <v>7</v>
      </c>
      <c r="BA59" s="18">
        <v>743</v>
      </c>
      <c r="BB59" s="17">
        <v>137</v>
      </c>
      <c r="BC59" s="17">
        <v>1466</v>
      </c>
      <c r="BD59" s="17">
        <v>250</v>
      </c>
      <c r="BE59" s="32">
        <v>0.024</v>
      </c>
      <c r="BF59" s="17">
        <v>6</v>
      </c>
      <c r="BG59" s="18">
        <v>644</v>
      </c>
      <c r="BH59" s="17">
        <v>137</v>
      </c>
      <c r="BI59" s="17">
        <v>1476</v>
      </c>
      <c r="BJ59" s="17">
        <v>283</v>
      </c>
      <c r="BK59" s="32">
        <v>0.0247349823321555</v>
      </c>
      <c r="BL59" s="18">
        <v>6</v>
      </c>
      <c r="BM59" s="18">
        <v>634</v>
      </c>
      <c r="BN59" s="17">
        <v>137</v>
      </c>
      <c r="BO59" s="17">
        <v>1470</v>
      </c>
      <c r="BP59" s="17">
        <v>281</v>
      </c>
      <c r="BQ59" s="32">
        <v>0.0106761565836299</v>
      </c>
      <c r="BR59" s="18">
        <v>3</v>
      </c>
      <c r="BS59" s="18">
        <v>329.79</v>
      </c>
      <c r="BT59" s="17">
        <v>137</v>
      </c>
      <c r="BU59" s="18">
        <v>1467</v>
      </c>
      <c r="BV59" s="17">
        <v>273</v>
      </c>
      <c r="BW59" s="32">
        <v>0.0183150183150183</v>
      </c>
      <c r="BX59" s="18">
        <v>5</v>
      </c>
      <c r="BY59" s="18">
        <v>615</v>
      </c>
      <c r="BZ59" s="17">
        <v>137</v>
      </c>
      <c r="CA59" s="18">
        <v>1462</v>
      </c>
      <c r="CB59" s="18">
        <v>235</v>
      </c>
      <c r="CC59" s="32">
        <v>0.0170212765957447</v>
      </c>
      <c r="CD59" s="18">
        <v>3</v>
      </c>
      <c r="CE59" s="18">
        <v>348.37</v>
      </c>
      <c r="CF59" s="17">
        <v>137</v>
      </c>
      <c r="CG59" s="18">
        <v>1459</v>
      </c>
      <c r="CH59" s="33">
        <v>215</v>
      </c>
      <c r="CI59" s="32">
        <v>0.00465116279069767</v>
      </c>
      <c r="CJ59" s="18">
        <v>1</v>
      </c>
      <c r="CK59" s="18">
        <v>109.44</v>
      </c>
      <c r="CL59" s="17">
        <v>109</v>
      </c>
      <c r="CM59" s="18">
        <v>1458</v>
      </c>
      <c r="CN59" s="33">
        <v>226</v>
      </c>
      <c r="CO59" s="32">
        <v>0.0176991150442478</v>
      </c>
      <c r="CP59" s="17">
        <v>4</v>
      </c>
      <c r="CQ59" s="18">
        <v>476</v>
      </c>
      <c r="CR59" s="17">
        <v>109</v>
      </c>
      <c r="CS59" s="17">
        <v>1454</v>
      </c>
      <c r="CT59" s="33">
        <v>261</v>
      </c>
      <c r="CU59" s="32">
        <v>0.0153256704980843</v>
      </c>
      <c r="CV59" s="17">
        <v>4</v>
      </c>
      <c r="CW59" s="18">
        <v>466</v>
      </c>
      <c r="CX59" s="17">
        <v>109</v>
      </c>
      <c r="CY59" s="17">
        <v>1451</v>
      </c>
      <c r="CZ59" s="33">
        <v>264</v>
      </c>
      <c r="DA59" s="32">
        <v>0.0151515151515152</v>
      </c>
      <c r="DB59" s="18">
        <v>4</v>
      </c>
      <c r="DC59" s="18">
        <v>466</v>
      </c>
      <c r="DD59" s="17">
        <v>109</v>
      </c>
      <c r="DE59" s="18">
        <v>1448</v>
      </c>
      <c r="DF59" s="18">
        <v>227</v>
      </c>
      <c r="DG59" s="26">
        <v>0.00881057268722467</v>
      </c>
      <c r="DH59" s="18">
        <v>2</v>
      </c>
      <c r="DI59" s="18">
        <v>228</v>
      </c>
      <c r="DJ59" s="17">
        <v>109</v>
      </c>
      <c r="DK59" s="18">
        <v>1445</v>
      </c>
      <c r="DL59" s="18">
        <v>197</v>
      </c>
      <c r="DM59" s="26">
        <v>0.0203045685279188</v>
      </c>
      <c r="DN59" s="18">
        <v>4</v>
      </c>
      <c r="DO59" s="18">
        <v>476</v>
      </c>
      <c r="DP59" s="17">
        <v>109</v>
      </c>
      <c r="DQ59" s="18">
        <v>1411</v>
      </c>
      <c r="DR59" s="18">
        <v>215</v>
      </c>
      <c r="DS59" s="26">
        <v>0.0232558139534884</v>
      </c>
      <c r="DT59" s="18">
        <v>5</v>
      </c>
      <c r="DU59" s="18">
        <v>585.97</v>
      </c>
      <c r="DV59" s="17">
        <v>109</v>
      </c>
      <c r="DW59" s="18">
        <v>1406</v>
      </c>
      <c r="DX59" s="18">
        <v>239</v>
      </c>
      <c r="DY59" s="26">
        <v>0.0292887029288703</v>
      </c>
      <c r="DZ59" s="18">
        <v>7</v>
      </c>
      <c r="EA59" s="18">
        <v>833</v>
      </c>
      <c r="EB59" s="17">
        <v>109</v>
      </c>
      <c r="EC59" s="18">
        <v>1399</v>
      </c>
      <c r="ED59" s="18">
        <v>240</v>
      </c>
      <c r="EE59" s="26">
        <v>0.025</v>
      </c>
      <c r="EF59" s="17">
        <v>5</v>
      </c>
      <c r="EG59" s="18">
        <v>605</v>
      </c>
      <c r="EH59" s="17">
        <v>109</v>
      </c>
      <c r="EI59" s="17">
        <v>8</v>
      </c>
      <c r="EJ59" s="18">
        <v>258</v>
      </c>
      <c r="EK59" s="26">
        <v>0.0310077519379845</v>
      </c>
      <c r="EL59" s="17">
        <v>7</v>
      </c>
      <c r="EM59" s="18">
        <v>830.76</v>
      </c>
      <c r="EN59" s="17">
        <v>109</v>
      </c>
      <c r="EO59" s="17">
        <v>1281</v>
      </c>
      <c r="EP59" s="18">
        <v>255</v>
      </c>
      <c r="EQ59" s="26">
        <v>0.0117647058823529</v>
      </c>
      <c r="ER59" s="17">
        <v>3</v>
      </c>
      <c r="ES59" s="18">
        <v>378.53</v>
      </c>
      <c r="ET59" s="17">
        <v>109</v>
      </c>
      <c r="EU59" s="17">
        <v>1278</v>
      </c>
      <c r="EV59" s="18">
        <v>253</v>
      </c>
      <c r="EW59" s="26">
        <v>0.0118577075098814</v>
      </c>
      <c r="EX59" s="17">
        <v>3</v>
      </c>
      <c r="EY59" s="18">
        <v>387</v>
      </c>
      <c r="EZ59" s="17">
        <v>109</v>
      </c>
      <c r="FA59" s="17">
        <v>1305</v>
      </c>
      <c r="FB59" s="18">
        <v>270</v>
      </c>
      <c r="FC59" s="26">
        <v>0.0333333333333333</v>
      </c>
      <c r="FD59" s="17">
        <v>9</v>
      </c>
      <c r="FE59" s="18">
        <v>1161</v>
      </c>
      <c r="FF59" s="17">
        <v>109</v>
      </c>
      <c r="FG59" s="17">
        <v>1336</v>
      </c>
      <c r="FH59" s="18">
        <v>275</v>
      </c>
      <c r="FI59" s="26">
        <v>0.04</v>
      </c>
      <c r="FJ59" s="18">
        <v>11</v>
      </c>
      <c r="FK59" s="18">
        <v>1384</v>
      </c>
      <c r="FL59" s="17">
        <v>109</v>
      </c>
      <c r="FM59" s="17">
        <v>1365</v>
      </c>
      <c r="FN59" s="18">
        <v>310</v>
      </c>
      <c r="FO59" s="26">
        <v>0.0354838709677419</v>
      </c>
      <c r="FP59" s="18">
        <v>11</v>
      </c>
      <c r="FQ59" s="18">
        <v>1400</v>
      </c>
      <c r="FR59" s="17">
        <v>109</v>
      </c>
      <c r="FS59" s="17">
        <v>1364</v>
      </c>
      <c r="FT59" s="18">
        <v>310</v>
      </c>
      <c r="FU59" s="26">
        <v>0.0225806451612903</v>
      </c>
      <c r="FV59" s="18">
        <v>7</v>
      </c>
      <c r="FW59" s="18">
        <v>896</v>
      </c>
      <c r="FX59" s="17">
        <v>109</v>
      </c>
      <c r="FY59" s="18">
        <v>1375</v>
      </c>
      <c r="FZ59" s="18">
        <v>329</v>
      </c>
      <c r="GA59" s="26">
        <v>0.0151975683890578</v>
      </c>
      <c r="GB59" s="18">
        <v>5</v>
      </c>
      <c r="GC59" s="18">
        <v>645</v>
      </c>
      <c r="GD59" s="17">
        <v>109</v>
      </c>
      <c r="GE59" s="18">
        <v>1366</v>
      </c>
      <c r="GF59" s="18"/>
      <c r="GG59" s="26"/>
      <c r="GH59" s="17"/>
      <c r="GI59" s="18"/>
      <c r="GJ59" s="17"/>
      <c r="GK59" s="18"/>
      <c r="GL59" s="18"/>
      <c r="GM59" s="26"/>
      <c r="GN59" s="17"/>
      <c r="GO59" s="18"/>
      <c r="GP59" s="17"/>
      <c r="GQ59" s="17"/>
      <c r="GR59" s="17"/>
      <c r="GS59" s="17">
        <v>134</v>
      </c>
      <c r="GT59" s="17">
        <v>16755.22</v>
      </c>
      <c r="GU59" s="17"/>
      <c r="GV59" s="17"/>
      <c r="GW59" s="17"/>
      <c r="GX59" s="17"/>
      <c r="GY59" s="17"/>
      <c r="GZ59" s="17"/>
      <c r="HA59" s="16"/>
      <c r="HB59" s="16"/>
      <c r="HC59" s="16"/>
      <c r="HD59" s="16"/>
      <c r="HE59" s="41"/>
      <c r="HF59" s="41"/>
      <c r="HG59" s="41"/>
      <c r="HH59" s="41"/>
      <c r="HI59" s="18"/>
      <c r="HJ59" s="41"/>
      <c r="HK59" s="41"/>
      <c r="HL59" s="41"/>
      <c r="HM59" s="18"/>
      <c r="HN59" s="18"/>
      <c r="HO59" s="18">
        <f t="shared" si="4"/>
        <v>161</v>
      </c>
      <c r="HP59" s="18">
        <f t="shared" si="1"/>
        <v>18777.28</v>
      </c>
      <c r="HQ59" s="18">
        <f t="shared" si="2"/>
        <v>295</v>
      </c>
      <c r="HR59" s="42">
        <f t="shared" si="3"/>
        <v>35532.5</v>
      </c>
      <c r="HS59" s="43"/>
      <c r="HT59" s="43"/>
    </row>
    <row r="60" ht="16.5" spans="1:228">
      <c r="A60" s="16" t="s">
        <v>139</v>
      </c>
      <c r="B60" s="17" t="s">
        <v>46</v>
      </c>
      <c r="C60" s="18">
        <v>6939962753065</v>
      </c>
      <c r="D60" s="18">
        <v>564946219572</v>
      </c>
      <c r="E60" s="18">
        <v>21061210000311</v>
      </c>
      <c r="F60" s="17" t="s">
        <v>248</v>
      </c>
      <c r="G60" s="19" t="s">
        <v>249</v>
      </c>
      <c r="H60" s="17" t="s">
        <v>129</v>
      </c>
      <c r="I60" s="26">
        <f>VLOOKUP(C60,供应链!E:J,6,0)</f>
        <v>1</v>
      </c>
      <c r="J60" s="17">
        <f>VLOOKUP(C60,供应链!E:H,4,0)</f>
        <v>270</v>
      </c>
      <c r="K60" s="17">
        <f>VLOOKUP(C60,供应链!E:K,7,0)</f>
        <v>33</v>
      </c>
      <c r="L60" s="18">
        <f>VLOOKUP(C60,供应链!E:I,5,0)</f>
        <v>29.9391119251522</v>
      </c>
      <c r="M60" s="27">
        <f t="shared" si="0"/>
        <v>0.00299637281185933</v>
      </c>
      <c r="N60" s="17">
        <v>505</v>
      </c>
      <c r="O60" s="26">
        <v>0.0178217821782178</v>
      </c>
      <c r="P60" s="18">
        <v>10</v>
      </c>
      <c r="Q60" s="18">
        <v>1820</v>
      </c>
      <c r="R60" s="17">
        <v>199</v>
      </c>
      <c r="S60" s="17">
        <v>1352</v>
      </c>
      <c r="T60" s="17">
        <v>514</v>
      </c>
      <c r="U60" s="26">
        <v>0.0155642023346304</v>
      </c>
      <c r="V60" s="18">
        <v>8</v>
      </c>
      <c r="W60" s="18">
        <v>1432</v>
      </c>
      <c r="X60" s="17">
        <v>199</v>
      </c>
      <c r="Y60" s="17">
        <v>1342</v>
      </c>
      <c r="Z60" s="17">
        <v>399</v>
      </c>
      <c r="AA60" s="26">
        <v>0.0350877192982456</v>
      </c>
      <c r="AB60" s="18">
        <v>14</v>
      </c>
      <c r="AC60" s="18">
        <v>2504.25</v>
      </c>
      <c r="AD60" s="17">
        <v>199</v>
      </c>
      <c r="AE60" s="17">
        <v>1120</v>
      </c>
      <c r="AF60" s="17">
        <v>372</v>
      </c>
      <c r="AG60" s="26">
        <v>0.010752688172043</v>
      </c>
      <c r="AH60" s="18">
        <v>4</v>
      </c>
      <c r="AI60" s="18">
        <v>746</v>
      </c>
      <c r="AJ60" s="17">
        <v>199</v>
      </c>
      <c r="AK60" s="17">
        <v>1112</v>
      </c>
      <c r="AL60" s="17">
        <v>372</v>
      </c>
      <c r="AM60" s="26">
        <v>0.0188172043010753</v>
      </c>
      <c r="AN60" s="18">
        <v>7</v>
      </c>
      <c r="AO60" s="18">
        <v>1318.15</v>
      </c>
      <c r="AP60" s="17">
        <v>199</v>
      </c>
      <c r="AQ60" s="17">
        <v>1098</v>
      </c>
      <c r="AR60" s="17">
        <v>367</v>
      </c>
      <c r="AS60" s="26">
        <v>0.00544959128065395</v>
      </c>
      <c r="AT60" s="18">
        <v>2</v>
      </c>
      <c r="AU60" s="18">
        <v>368</v>
      </c>
      <c r="AV60" s="17">
        <v>199</v>
      </c>
      <c r="AW60" s="17">
        <v>1094</v>
      </c>
      <c r="AX60" s="17">
        <v>388</v>
      </c>
      <c r="AY60" s="26">
        <v>0.0077319587628866</v>
      </c>
      <c r="AZ60" s="17">
        <v>2</v>
      </c>
      <c r="BA60" s="18">
        <v>373</v>
      </c>
      <c r="BB60" s="17">
        <v>199</v>
      </c>
      <c r="BC60" s="17">
        <v>1090</v>
      </c>
      <c r="BD60" s="17">
        <v>452</v>
      </c>
      <c r="BE60" s="32">
        <v>0.0154867256637168</v>
      </c>
      <c r="BF60" s="17">
        <v>7</v>
      </c>
      <c r="BG60" s="18">
        <v>1298</v>
      </c>
      <c r="BH60" s="17">
        <v>199</v>
      </c>
      <c r="BI60" s="17">
        <v>1076</v>
      </c>
      <c r="BJ60" s="17">
        <v>442</v>
      </c>
      <c r="BK60" s="32">
        <v>0.0271493212669683</v>
      </c>
      <c r="BL60" s="18">
        <v>9</v>
      </c>
      <c r="BM60" s="18">
        <v>1709.49</v>
      </c>
      <c r="BN60" s="17">
        <v>199</v>
      </c>
      <c r="BO60" s="17">
        <v>1058</v>
      </c>
      <c r="BP60" s="17">
        <v>364</v>
      </c>
      <c r="BQ60" s="32">
        <v>0.0357142857142857</v>
      </c>
      <c r="BR60" s="18">
        <v>11</v>
      </c>
      <c r="BS60" s="18">
        <v>1994</v>
      </c>
      <c r="BT60" s="17">
        <v>199</v>
      </c>
      <c r="BU60" s="18">
        <v>1238</v>
      </c>
      <c r="BV60" s="17">
        <v>640</v>
      </c>
      <c r="BW60" s="32">
        <v>0.00625</v>
      </c>
      <c r="BX60" s="18">
        <v>2</v>
      </c>
      <c r="BY60" s="18">
        <v>358</v>
      </c>
      <c r="BZ60" s="17">
        <v>199</v>
      </c>
      <c r="CA60" s="18">
        <v>1732</v>
      </c>
      <c r="CB60" s="18">
        <v>581</v>
      </c>
      <c r="CC60" s="32">
        <v>0.00688468158347676</v>
      </c>
      <c r="CD60" s="18">
        <v>4</v>
      </c>
      <c r="CE60" s="18">
        <v>681</v>
      </c>
      <c r="CF60" s="17">
        <v>199</v>
      </c>
      <c r="CG60" s="18">
        <v>1724</v>
      </c>
      <c r="CH60" s="33">
        <v>353</v>
      </c>
      <c r="CI60" s="32">
        <v>0.0226628895184136</v>
      </c>
      <c r="CJ60" s="18">
        <v>8</v>
      </c>
      <c r="CK60" s="18">
        <v>1414.44</v>
      </c>
      <c r="CL60" s="17">
        <v>199</v>
      </c>
      <c r="CM60" s="18">
        <v>1710</v>
      </c>
      <c r="CN60" s="33">
        <v>400</v>
      </c>
      <c r="CO60" s="32">
        <v>0.035</v>
      </c>
      <c r="CP60" s="17">
        <v>13</v>
      </c>
      <c r="CQ60" s="18">
        <v>2294.35</v>
      </c>
      <c r="CR60" s="17">
        <v>199</v>
      </c>
      <c r="CS60" s="17">
        <v>1684</v>
      </c>
      <c r="CT60" s="33">
        <v>482</v>
      </c>
      <c r="CU60" s="32">
        <v>0.029045643153527</v>
      </c>
      <c r="CV60" s="17">
        <v>9</v>
      </c>
      <c r="CW60" s="18">
        <v>1568.2</v>
      </c>
      <c r="CX60" s="17">
        <v>199</v>
      </c>
      <c r="CY60" s="17">
        <v>1662</v>
      </c>
      <c r="CZ60" s="33">
        <v>449</v>
      </c>
      <c r="DA60" s="32">
        <v>0.0111358574610245</v>
      </c>
      <c r="DB60" s="18">
        <v>5</v>
      </c>
      <c r="DC60" s="18">
        <v>880</v>
      </c>
      <c r="DD60" s="17">
        <v>199</v>
      </c>
      <c r="DE60" s="18">
        <v>1658</v>
      </c>
      <c r="DF60" s="18">
        <v>607</v>
      </c>
      <c r="DG60" s="26">
        <v>0.014827018121911</v>
      </c>
      <c r="DH60" s="18">
        <v>6</v>
      </c>
      <c r="DI60" s="18">
        <v>1038.02</v>
      </c>
      <c r="DJ60" s="17">
        <v>199</v>
      </c>
      <c r="DK60" s="18">
        <v>942</v>
      </c>
      <c r="DL60" s="18">
        <v>550</v>
      </c>
      <c r="DM60" s="26">
        <v>0.00545454545454545</v>
      </c>
      <c r="DN60" s="18">
        <v>3</v>
      </c>
      <c r="DO60" s="18">
        <v>518.46</v>
      </c>
      <c r="DP60" s="17">
        <v>199</v>
      </c>
      <c r="DQ60" s="18">
        <v>1640</v>
      </c>
      <c r="DR60" s="18">
        <v>547</v>
      </c>
      <c r="DS60" s="26">
        <v>0.00914076782449726</v>
      </c>
      <c r="DT60" s="18">
        <v>4</v>
      </c>
      <c r="DU60" s="18">
        <v>706</v>
      </c>
      <c r="DV60" s="17">
        <v>199</v>
      </c>
      <c r="DW60" s="18">
        <v>1634</v>
      </c>
      <c r="DX60" s="18">
        <v>400</v>
      </c>
      <c r="DY60" s="26">
        <v>0.0125</v>
      </c>
      <c r="DZ60" s="18">
        <v>5</v>
      </c>
      <c r="EA60" s="18">
        <v>880</v>
      </c>
      <c r="EB60" s="17">
        <v>199</v>
      </c>
      <c r="EC60" s="18">
        <v>1616</v>
      </c>
      <c r="ED60" s="18">
        <v>365</v>
      </c>
      <c r="EE60" s="26">
        <v>0.0219178082191781</v>
      </c>
      <c r="EF60" s="17">
        <v>8</v>
      </c>
      <c r="EG60" s="18">
        <v>1454.27</v>
      </c>
      <c r="EH60" s="17">
        <v>199</v>
      </c>
      <c r="EI60" s="17">
        <v>29</v>
      </c>
      <c r="EJ60" s="18">
        <v>337</v>
      </c>
      <c r="EK60" s="26">
        <v>0.0148367952522255</v>
      </c>
      <c r="EL60" s="17">
        <v>3</v>
      </c>
      <c r="EM60" s="18">
        <v>502</v>
      </c>
      <c r="EN60" s="17">
        <v>199</v>
      </c>
      <c r="EO60" s="17">
        <v>1590</v>
      </c>
      <c r="EP60" s="18">
        <v>343</v>
      </c>
      <c r="EQ60" s="26">
        <v>0.0145772594752187</v>
      </c>
      <c r="ER60" s="17">
        <v>5</v>
      </c>
      <c r="ES60" s="18">
        <v>945</v>
      </c>
      <c r="ET60" s="17">
        <v>199</v>
      </c>
      <c r="EU60" s="17">
        <v>1400</v>
      </c>
      <c r="EV60" s="18">
        <v>504</v>
      </c>
      <c r="EW60" s="26">
        <v>0.00992063492063492</v>
      </c>
      <c r="EX60" s="17">
        <v>4</v>
      </c>
      <c r="EY60" s="18">
        <v>721.42</v>
      </c>
      <c r="EZ60" s="17">
        <v>199</v>
      </c>
      <c r="FA60" s="17">
        <v>1394</v>
      </c>
      <c r="FB60" s="18">
        <v>549</v>
      </c>
      <c r="FC60" s="26">
        <v>0.0163934426229508</v>
      </c>
      <c r="FD60" s="17">
        <v>9</v>
      </c>
      <c r="FE60" s="18">
        <v>1601</v>
      </c>
      <c r="FF60" s="17">
        <v>199</v>
      </c>
      <c r="FG60" s="17">
        <v>1374</v>
      </c>
      <c r="FH60" s="18">
        <v>616</v>
      </c>
      <c r="FI60" s="26">
        <v>0.012987012987013</v>
      </c>
      <c r="FJ60" s="18">
        <v>8</v>
      </c>
      <c r="FK60" s="18">
        <v>1412</v>
      </c>
      <c r="FL60" s="17">
        <v>199</v>
      </c>
      <c r="FM60" s="17">
        <v>1388</v>
      </c>
      <c r="FN60" s="18">
        <v>699</v>
      </c>
      <c r="FO60" s="26">
        <v>0.00858369098712446</v>
      </c>
      <c r="FP60" s="18">
        <v>6</v>
      </c>
      <c r="FQ60" s="18">
        <v>1059</v>
      </c>
      <c r="FR60" s="17">
        <v>199</v>
      </c>
      <c r="FS60" s="17">
        <v>1450</v>
      </c>
      <c r="FT60" s="18">
        <v>655</v>
      </c>
      <c r="FU60" s="26">
        <v>0.00916030534351145</v>
      </c>
      <c r="FV60" s="18">
        <v>6</v>
      </c>
      <c r="FW60" s="18">
        <v>1154</v>
      </c>
      <c r="FX60" s="17">
        <v>199</v>
      </c>
      <c r="FY60" s="18">
        <v>1547</v>
      </c>
      <c r="FZ60" s="18">
        <v>611</v>
      </c>
      <c r="GA60" s="26">
        <v>0.0130932896890344</v>
      </c>
      <c r="GB60" s="18">
        <v>8</v>
      </c>
      <c r="GC60" s="18">
        <v>1472</v>
      </c>
      <c r="GD60" s="17">
        <v>199</v>
      </c>
      <c r="GE60" s="18">
        <v>1607</v>
      </c>
      <c r="GF60" s="18"/>
      <c r="GG60" s="26"/>
      <c r="GH60" s="17"/>
      <c r="GI60" s="18"/>
      <c r="GJ60" s="17"/>
      <c r="GK60" s="18"/>
      <c r="GL60" s="18"/>
      <c r="GM60" s="26"/>
      <c r="GN60" s="17"/>
      <c r="GO60" s="18"/>
      <c r="GP60" s="17"/>
      <c r="GQ60" s="17"/>
      <c r="GR60" s="17"/>
      <c r="GS60" s="17">
        <v>947</v>
      </c>
      <c r="GT60" s="17">
        <v>169134.42</v>
      </c>
      <c r="GU60" s="17"/>
      <c r="GV60" s="17"/>
      <c r="GW60" s="17"/>
      <c r="GX60" s="17"/>
      <c r="GY60" s="17"/>
      <c r="GZ60" s="17"/>
      <c r="HA60" s="18"/>
      <c r="HB60" s="41"/>
      <c r="HC60" s="41"/>
      <c r="HD60" s="41"/>
      <c r="HE60" s="41"/>
      <c r="HF60" s="41"/>
      <c r="HG60" s="41"/>
      <c r="HH60" s="41"/>
      <c r="HI60" s="18"/>
      <c r="HJ60" s="41"/>
      <c r="HK60" s="41"/>
      <c r="HL60" s="41"/>
      <c r="HM60" s="18"/>
      <c r="HN60" s="18"/>
      <c r="HO60" s="18">
        <f t="shared" si="4"/>
        <v>190</v>
      </c>
      <c r="HP60" s="18">
        <f t="shared" si="1"/>
        <v>34222.05</v>
      </c>
      <c r="HQ60" s="18">
        <f t="shared" si="2"/>
        <v>1137</v>
      </c>
      <c r="HR60" s="42">
        <f t="shared" si="3"/>
        <v>203356.47</v>
      </c>
      <c r="HS60" s="43"/>
      <c r="HT60" s="43"/>
    </row>
    <row r="61" ht="16.5" spans="1:228">
      <c r="A61" s="16"/>
      <c r="B61" s="17" t="s">
        <v>46</v>
      </c>
      <c r="C61" s="18">
        <v>6939962762999</v>
      </c>
      <c r="D61" s="18">
        <v>598981182068</v>
      </c>
      <c r="E61" s="18">
        <v>21061220000474</v>
      </c>
      <c r="F61" s="17" t="s">
        <v>250</v>
      </c>
      <c r="G61" s="19" t="s">
        <v>251</v>
      </c>
      <c r="H61" s="17" t="s">
        <v>129</v>
      </c>
      <c r="I61" s="26">
        <f>VLOOKUP(C61,供应链!E:J,6,0)</f>
        <v>1</v>
      </c>
      <c r="J61" s="17">
        <f>VLOOKUP(C61,供应链!E:H,4,0)</f>
        <v>335</v>
      </c>
      <c r="K61" s="17">
        <f>VLOOKUP(C61,供应链!E:K,7,0)</f>
        <v>0</v>
      </c>
      <c r="L61" s="18">
        <f>VLOOKUP(C61,供应链!E:I,5,0)</f>
        <v>68.4338521400778</v>
      </c>
      <c r="M61" s="27">
        <f t="shared" si="0"/>
        <v>0.00290175051253745</v>
      </c>
      <c r="N61" s="17">
        <v>304</v>
      </c>
      <c r="O61" s="26">
        <v>0.0230263157894737</v>
      </c>
      <c r="P61" s="18">
        <v>5</v>
      </c>
      <c r="Q61" s="18">
        <v>795</v>
      </c>
      <c r="R61" s="17">
        <v>183</v>
      </c>
      <c r="S61" s="17">
        <v>1419</v>
      </c>
      <c r="T61" s="17">
        <v>329</v>
      </c>
      <c r="U61" s="26">
        <v>0.0182370820668693</v>
      </c>
      <c r="V61" s="18">
        <v>6</v>
      </c>
      <c r="W61" s="18">
        <v>954</v>
      </c>
      <c r="X61" s="17">
        <v>183</v>
      </c>
      <c r="Y61" s="17">
        <v>1413</v>
      </c>
      <c r="Z61" s="17">
        <v>286</v>
      </c>
      <c r="AA61" s="26">
        <v>0.00699300699300699</v>
      </c>
      <c r="AB61" s="18">
        <v>0</v>
      </c>
      <c r="AC61" s="18">
        <v>0</v>
      </c>
      <c r="AD61" s="17">
        <v>183</v>
      </c>
      <c r="AE61" s="17">
        <v>1228</v>
      </c>
      <c r="AF61" s="17">
        <v>248</v>
      </c>
      <c r="AG61" s="26">
        <v>0.0120967741935484</v>
      </c>
      <c r="AH61" s="18">
        <v>3</v>
      </c>
      <c r="AI61" s="18">
        <v>477</v>
      </c>
      <c r="AJ61" s="17">
        <v>183</v>
      </c>
      <c r="AK61" s="17">
        <v>1236</v>
      </c>
      <c r="AL61" s="17">
        <v>301</v>
      </c>
      <c r="AM61" s="26">
        <v>0.0232558139534884</v>
      </c>
      <c r="AN61" s="18">
        <v>7</v>
      </c>
      <c r="AO61" s="18">
        <v>1109.78</v>
      </c>
      <c r="AP61" s="17">
        <v>183</v>
      </c>
      <c r="AQ61" s="17">
        <v>1241</v>
      </c>
      <c r="AR61" s="17">
        <v>206</v>
      </c>
      <c r="AS61" s="26">
        <v>0</v>
      </c>
      <c r="AT61" s="18">
        <v>0</v>
      </c>
      <c r="AU61" s="18">
        <v>0</v>
      </c>
      <c r="AV61" s="17">
        <v>183</v>
      </c>
      <c r="AW61" s="17">
        <v>1241</v>
      </c>
      <c r="AX61" s="17">
        <v>241</v>
      </c>
      <c r="AY61" s="26">
        <v>0.037344398340249</v>
      </c>
      <c r="AZ61" s="17">
        <v>8</v>
      </c>
      <c r="BA61" s="18">
        <v>1262.34</v>
      </c>
      <c r="BB61" s="17">
        <v>183</v>
      </c>
      <c r="BC61" s="17">
        <v>1234</v>
      </c>
      <c r="BD61" s="17">
        <v>310</v>
      </c>
      <c r="BE61" s="32">
        <v>0.00967741935483871</v>
      </c>
      <c r="BF61" s="17">
        <v>3</v>
      </c>
      <c r="BG61" s="18">
        <v>471.9</v>
      </c>
      <c r="BH61" s="17">
        <v>183</v>
      </c>
      <c r="BI61" s="17">
        <v>1231</v>
      </c>
      <c r="BJ61" s="17">
        <v>294</v>
      </c>
      <c r="BK61" s="32">
        <v>0.0170068027210884</v>
      </c>
      <c r="BL61" s="18">
        <v>5</v>
      </c>
      <c r="BM61" s="18">
        <v>790</v>
      </c>
      <c r="BN61" s="17">
        <v>183</v>
      </c>
      <c r="BO61" s="17">
        <v>1226</v>
      </c>
      <c r="BP61" s="17">
        <v>224</v>
      </c>
      <c r="BQ61" s="32">
        <v>0.0223214285714286</v>
      </c>
      <c r="BR61" s="18">
        <v>5</v>
      </c>
      <c r="BS61" s="18">
        <v>785</v>
      </c>
      <c r="BT61" s="17">
        <v>183</v>
      </c>
      <c r="BU61" s="18">
        <v>1421</v>
      </c>
      <c r="BV61" s="17">
        <v>314</v>
      </c>
      <c r="BW61" s="32">
        <v>0.0254777070063694</v>
      </c>
      <c r="BX61" s="18">
        <v>6</v>
      </c>
      <c r="BY61" s="18">
        <v>962.37</v>
      </c>
      <c r="BZ61" s="17">
        <v>183</v>
      </c>
      <c r="CA61" s="18">
        <v>1416</v>
      </c>
      <c r="CB61" s="18">
        <v>307</v>
      </c>
      <c r="CC61" s="32">
        <v>0.0293159609120521</v>
      </c>
      <c r="CD61" s="18">
        <v>8</v>
      </c>
      <c r="CE61" s="18">
        <v>1272</v>
      </c>
      <c r="CF61" s="17">
        <v>183</v>
      </c>
      <c r="CG61" s="18">
        <v>1407</v>
      </c>
      <c r="CH61" s="33">
        <v>377</v>
      </c>
      <c r="CI61" s="32">
        <v>0.0238726790450928</v>
      </c>
      <c r="CJ61" s="18">
        <v>7</v>
      </c>
      <c r="CK61" s="18">
        <v>1093</v>
      </c>
      <c r="CL61" s="17">
        <v>183</v>
      </c>
      <c r="CM61" s="18">
        <v>1400</v>
      </c>
      <c r="CN61" s="33">
        <v>365</v>
      </c>
      <c r="CO61" s="32">
        <v>0.00821917808219178</v>
      </c>
      <c r="CP61" s="17">
        <v>2</v>
      </c>
      <c r="CQ61" s="18">
        <v>308.38</v>
      </c>
      <c r="CR61" s="17">
        <v>183</v>
      </c>
      <c r="CS61" s="17">
        <v>1398</v>
      </c>
      <c r="CT61" s="33">
        <v>484</v>
      </c>
      <c r="CU61" s="32">
        <v>0.012396694214876</v>
      </c>
      <c r="CV61" s="17">
        <v>6</v>
      </c>
      <c r="CW61" s="18">
        <v>944</v>
      </c>
      <c r="CX61" s="17">
        <v>183</v>
      </c>
      <c r="CY61" s="17">
        <v>1393</v>
      </c>
      <c r="CZ61" s="33">
        <v>499</v>
      </c>
      <c r="DA61" s="32">
        <v>0.0140280561122244</v>
      </c>
      <c r="DB61" s="18">
        <v>7</v>
      </c>
      <c r="DC61" s="18">
        <v>1090.24</v>
      </c>
      <c r="DD61" s="17">
        <v>183</v>
      </c>
      <c r="DE61" s="18">
        <v>1387</v>
      </c>
      <c r="DF61" s="18">
        <v>352</v>
      </c>
      <c r="DG61" s="26">
        <v>0.0198863636363636</v>
      </c>
      <c r="DH61" s="18">
        <v>7</v>
      </c>
      <c r="DI61" s="18">
        <v>1113</v>
      </c>
      <c r="DJ61" s="17">
        <v>183</v>
      </c>
      <c r="DK61" s="18">
        <v>1181</v>
      </c>
      <c r="DL61" s="18">
        <v>334</v>
      </c>
      <c r="DM61" s="26">
        <v>0.0209580838323353</v>
      </c>
      <c r="DN61" s="18">
        <v>5</v>
      </c>
      <c r="DO61" s="18">
        <v>795</v>
      </c>
      <c r="DP61" s="17">
        <v>183</v>
      </c>
      <c r="DQ61" s="18">
        <v>1175</v>
      </c>
      <c r="DR61" s="18">
        <v>309</v>
      </c>
      <c r="DS61" s="26">
        <v>0.0194174757281553</v>
      </c>
      <c r="DT61" s="18">
        <v>6</v>
      </c>
      <c r="DU61" s="18">
        <v>944</v>
      </c>
      <c r="DV61" s="17">
        <v>183</v>
      </c>
      <c r="DW61" s="18">
        <v>1169</v>
      </c>
      <c r="DX61" s="18">
        <v>336</v>
      </c>
      <c r="DY61" s="26">
        <v>0.0208333333333333</v>
      </c>
      <c r="DZ61" s="18">
        <v>7</v>
      </c>
      <c r="EA61" s="18">
        <v>1102.26</v>
      </c>
      <c r="EB61" s="17">
        <v>183</v>
      </c>
      <c r="EC61" s="18">
        <v>1162</v>
      </c>
      <c r="ED61" s="18">
        <v>337</v>
      </c>
      <c r="EE61" s="26">
        <v>0.0118694362017804</v>
      </c>
      <c r="EF61" s="17">
        <v>4</v>
      </c>
      <c r="EG61" s="18">
        <v>636</v>
      </c>
      <c r="EH61" s="17">
        <v>183</v>
      </c>
      <c r="EI61" s="17">
        <v>9</v>
      </c>
      <c r="EJ61" s="18">
        <v>311</v>
      </c>
      <c r="EK61" s="26">
        <v>0.0128617363344051</v>
      </c>
      <c r="EL61" s="17">
        <v>2</v>
      </c>
      <c r="EM61" s="18">
        <v>308</v>
      </c>
      <c r="EN61" s="17">
        <v>183</v>
      </c>
      <c r="EO61" s="17">
        <v>1158</v>
      </c>
      <c r="EP61" s="18">
        <v>345</v>
      </c>
      <c r="EQ61" s="26">
        <v>0.0144927536231884</v>
      </c>
      <c r="ER61" s="17">
        <v>3</v>
      </c>
      <c r="ES61" s="18">
        <v>497</v>
      </c>
      <c r="ET61" s="17">
        <v>183</v>
      </c>
      <c r="EU61" s="17">
        <v>1153</v>
      </c>
      <c r="EV61" s="18">
        <v>335</v>
      </c>
      <c r="EW61" s="26">
        <v>0.00895522388059702</v>
      </c>
      <c r="EX61" s="17">
        <v>3</v>
      </c>
      <c r="EY61" s="18">
        <v>497</v>
      </c>
      <c r="EZ61" s="17">
        <v>183</v>
      </c>
      <c r="FA61" s="17">
        <v>1152</v>
      </c>
      <c r="FB61" s="18">
        <v>372</v>
      </c>
      <c r="FC61" s="26">
        <v>0.0268817204301075</v>
      </c>
      <c r="FD61" s="17">
        <v>10</v>
      </c>
      <c r="FE61" s="18">
        <v>1570</v>
      </c>
      <c r="FF61" s="17">
        <v>183</v>
      </c>
      <c r="FG61" s="17">
        <v>1144</v>
      </c>
      <c r="FH61" s="18">
        <v>442</v>
      </c>
      <c r="FI61" s="26">
        <v>0.0339366515837104</v>
      </c>
      <c r="FJ61" s="18">
        <v>15</v>
      </c>
      <c r="FK61" s="18">
        <v>2377</v>
      </c>
      <c r="FL61" s="17">
        <v>183</v>
      </c>
      <c r="FM61" s="17">
        <v>1129</v>
      </c>
      <c r="FN61" s="18">
        <v>543</v>
      </c>
      <c r="FO61" s="26">
        <v>0.0220994475138122</v>
      </c>
      <c r="FP61" s="18">
        <v>12</v>
      </c>
      <c r="FQ61" s="18">
        <v>1869</v>
      </c>
      <c r="FR61" s="17">
        <v>183</v>
      </c>
      <c r="FS61" s="17">
        <v>1117</v>
      </c>
      <c r="FT61" s="18">
        <v>546</v>
      </c>
      <c r="FU61" s="26">
        <v>0.0311355311355311</v>
      </c>
      <c r="FV61" s="18">
        <v>17</v>
      </c>
      <c r="FW61" s="18">
        <v>2686</v>
      </c>
      <c r="FX61" s="17">
        <v>183</v>
      </c>
      <c r="FY61" s="18">
        <v>1102</v>
      </c>
      <c r="FZ61" s="18">
        <v>681</v>
      </c>
      <c r="GA61" s="26">
        <v>0.0220264317180617</v>
      </c>
      <c r="GB61" s="18">
        <v>15</v>
      </c>
      <c r="GC61" s="18">
        <v>2383</v>
      </c>
      <c r="GD61" s="17">
        <v>183</v>
      </c>
      <c r="GE61" s="18">
        <v>1287</v>
      </c>
      <c r="GF61" s="18"/>
      <c r="GG61" s="26"/>
      <c r="GH61" s="17"/>
      <c r="GI61" s="18"/>
      <c r="GJ61" s="17"/>
      <c r="GK61" s="18"/>
      <c r="GL61" s="18"/>
      <c r="GM61" s="26"/>
      <c r="GN61" s="17"/>
      <c r="GO61" s="18"/>
      <c r="GP61" s="17"/>
      <c r="GQ61" s="17"/>
      <c r="GR61" s="17"/>
      <c r="GS61" s="17">
        <v>408</v>
      </c>
      <c r="GT61" s="17">
        <v>66889.99</v>
      </c>
      <c r="GU61" s="17"/>
      <c r="GV61" s="17"/>
      <c r="GW61" s="17"/>
      <c r="GX61" s="17"/>
      <c r="GY61" s="17"/>
      <c r="GZ61" s="17"/>
      <c r="HA61" s="18"/>
      <c r="HB61" s="41"/>
      <c r="HC61" s="41"/>
      <c r="HD61" s="41"/>
      <c r="HE61" s="41"/>
      <c r="HF61" s="41"/>
      <c r="HG61" s="41"/>
      <c r="HH61" s="41"/>
      <c r="HI61" s="18"/>
      <c r="HJ61" s="41"/>
      <c r="HK61" s="41"/>
      <c r="HL61" s="41"/>
      <c r="HM61" s="18"/>
      <c r="HN61" s="18"/>
      <c r="HO61" s="18">
        <f t="shared" si="4"/>
        <v>184</v>
      </c>
      <c r="HP61" s="18">
        <f t="shared" si="1"/>
        <v>29092.27</v>
      </c>
      <c r="HQ61" s="18">
        <f t="shared" si="2"/>
        <v>592</v>
      </c>
      <c r="HR61" s="42">
        <f t="shared" si="3"/>
        <v>95982.26</v>
      </c>
      <c r="HS61" s="43"/>
      <c r="HT61" s="43"/>
    </row>
    <row r="62" ht="16.5" spans="1:228">
      <c r="A62" s="16" t="s">
        <v>133</v>
      </c>
      <c r="B62" s="17" t="s">
        <v>45</v>
      </c>
      <c r="C62" s="18">
        <v>6939962758763</v>
      </c>
      <c r="D62" s="18">
        <v>568903580528</v>
      </c>
      <c r="E62" s="18">
        <v>21062010000878</v>
      </c>
      <c r="F62" s="17" t="s">
        <v>252</v>
      </c>
      <c r="G62" s="19" t="s">
        <v>253</v>
      </c>
      <c r="H62" s="17" t="s">
        <v>129</v>
      </c>
      <c r="I62" s="26">
        <f>VLOOKUP(C62,供应链!E:J,6,0)</f>
        <v>1</v>
      </c>
      <c r="J62" s="17">
        <f>VLOOKUP(C62,供应链!E:H,4,0)</f>
        <v>1777</v>
      </c>
      <c r="K62" s="17">
        <f>VLOOKUP(C62,供应链!E:K,7,0)</f>
        <v>392</v>
      </c>
      <c r="L62" s="18">
        <f>VLOOKUP(C62,供应链!E:I,5,0)</f>
        <v>32.974059188893</v>
      </c>
      <c r="M62" s="27">
        <f t="shared" si="0"/>
        <v>0.0392051726856963</v>
      </c>
      <c r="N62" s="17">
        <v>3019</v>
      </c>
      <c r="O62" s="26">
        <v>0.0175554819476648</v>
      </c>
      <c r="P62" s="18">
        <v>50</v>
      </c>
      <c r="Q62" s="18">
        <v>3806.62</v>
      </c>
      <c r="R62" s="17">
        <v>89</v>
      </c>
      <c r="S62" s="17">
        <v>3919</v>
      </c>
      <c r="T62" s="17">
        <v>3171</v>
      </c>
      <c r="U62" s="26">
        <v>0.0154525386313466</v>
      </c>
      <c r="V62" s="18">
        <v>43</v>
      </c>
      <c r="W62" s="18">
        <v>3295.24</v>
      </c>
      <c r="X62" s="17">
        <v>89</v>
      </c>
      <c r="Y62" s="17">
        <v>3880</v>
      </c>
      <c r="Z62" s="17">
        <v>2340</v>
      </c>
      <c r="AA62" s="26">
        <v>0.0205128205128205</v>
      </c>
      <c r="AB62" s="18">
        <v>44</v>
      </c>
      <c r="AC62" s="18">
        <v>3394.08</v>
      </c>
      <c r="AD62" s="17">
        <v>89</v>
      </c>
      <c r="AE62" s="17">
        <v>3861</v>
      </c>
      <c r="AF62" s="17">
        <v>2308</v>
      </c>
      <c r="AG62" s="26">
        <v>0.0116984402079723</v>
      </c>
      <c r="AH62" s="18">
        <v>23</v>
      </c>
      <c r="AI62" s="18">
        <v>1996.09</v>
      </c>
      <c r="AJ62" s="17">
        <v>89</v>
      </c>
      <c r="AK62" s="17">
        <v>3820</v>
      </c>
      <c r="AL62" s="17">
        <v>2597</v>
      </c>
      <c r="AM62" s="26">
        <v>0.0100115517905275</v>
      </c>
      <c r="AN62" s="18">
        <v>25</v>
      </c>
      <c r="AO62" s="18">
        <v>2161.14</v>
      </c>
      <c r="AP62" s="17">
        <v>89</v>
      </c>
      <c r="AQ62" s="17">
        <v>3856</v>
      </c>
      <c r="AR62" s="17">
        <v>3112</v>
      </c>
      <c r="AS62" s="26">
        <v>0.0112467866323907</v>
      </c>
      <c r="AT62" s="18">
        <v>34</v>
      </c>
      <c r="AU62" s="18">
        <v>2898.86</v>
      </c>
      <c r="AV62" s="17">
        <v>89</v>
      </c>
      <c r="AW62" s="17">
        <v>3823</v>
      </c>
      <c r="AX62" s="17">
        <v>3445</v>
      </c>
      <c r="AY62" s="26">
        <v>0.0127721335268505</v>
      </c>
      <c r="AZ62" s="17">
        <v>40</v>
      </c>
      <c r="BA62" s="18">
        <v>3438.38</v>
      </c>
      <c r="BB62" s="17">
        <v>89</v>
      </c>
      <c r="BC62" s="17">
        <v>3785</v>
      </c>
      <c r="BD62" s="17">
        <v>3738</v>
      </c>
      <c r="BE62" s="32">
        <v>0.0115034777956126</v>
      </c>
      <c r="BF62" s="17">
        <v>37</v>
      </c>
      <c r="BG62" s="18">
        <v>3215.76</v>
      </c>
      <c r="BH62" s="17">
        <v>89</v>
      </c>
      <c r="BI62" s="17">
        <v>3767</v>
      </c>
      <c r="BJ62" s="17">
        <v>3214</v>
      </c>
      <c r="BK62" s="32">
        <v>0.0133789670192906</v>
      </c>
      <c r="BL62" s="18">
        <v>38</v>
      </c>
      <c r="BM62" s="18">
        <v>3283.22</v>
      </c>
      <c r="BN62" s="17">
        <v>89</v>
      </c>
      <c r="BO62" s="17">
        <v>3730</v>
      </c>
      <c r="BP62" s="17">
        <v>3981</v>
      </c>
      <c r="BQ62" s="32">
        <v>0.0120572720422005</v>
      </c>
      <c r="BR62" s="18">
        <v>42</v>
      </c>
      <c r="BS62" s="18">
        <v>3554.92</v>
      </c>
      <c r="BT62" s="17">
        <v>89</v>
      </c>
      <c r="BU62" s="18">
        <v>3690</v>
      </c>
      <c r="BV62" s="17">
        <v>4369</v>
      </c>
      <c r="BW62" s="32">
        <v>0.0105287251087205</v>
      </c>
      <c r="BX62" s="18">
        <v>41</v>
      </c>
      <c r="BY62" s="18">
        <v>3542.75</v>
      </c>
      <c r="BZ62" s="17">
        <v>89</v>
      </c>
      <c r="CA62" s="18">
        <v>3656</v>
      </c>
      <c r="CB62" s="18">
        <v>4413</v>
      </c>
      <c r="CC62" s="32">
        <v>0.0133695898481758</v>
      </c>
      <c r="CD62" s="18">
        <v>49</v>
      </c>
      <c r="CE62" s="18">
        <v>4231.87</v>
      </c>
      <c r="CF62" s="17">
        <v>89</v>
      </c>
      <c r="CG62" s="18">
        <v>3608</v>
      </c>
      <c r="CH62" s="33">
        <v>4923</v>
      </c>
      <c r="CI62" s="32">
        <v>0.0119845622587853</v>
      </c>
      <c r="CJ62" s="18">
        <v>53</v>
      </c>
      <c r="CK62" s="18">
        <v>4548.26</v>
      </c>
      <c r="CL62" s="17">
        <v>89</v>
      </c>
      <c r="CM62" s="18">
        <v>3559</v>
      </c>
      <c r="CN62" s="33">
        <v>5528</v>
      </c>
      <c r="CO62" s="32">
        <v>0.0133863965267728</v>
      </c>
      <c r="CP62" s="17">
        <v>64</v>
      </c>
      <c r="CQ62" s="18">
        <v>5500.42</v>
      </c>
      <c r="CR62" s="17">
        <v>89</v>
      </c>
      <c r="CS62" s="17">
        <v>3499</v>
      </c>
      <c r="CT62" s="33">
        <v>6277</v>
      </c>
      <c r="CU62" s="32">
        <v>0.0129042536243428</v>
      </c>
      <c r="CV62" s="17">
        <v>72</v>
      </c>
      <c r="CW62" s="18">
        <v>6155.43</v>
      </c>
      <c r="CX62" s="17">
        <v>89</v>
      </c>
      <c r="CY62" s="17">
        <v>3434</v>
      </c>
      <c r="CZ62" s="33">
        <v>6413</v>
      </c>
      <c r="DA62" s="32">
        <v>0.0118509278029004</v>
      </c>
      <c r="DB62" s="18">
        <v>68</v>
      </c>
      <c r="DC62" s="18">
        <v>5801.2</v>
      </c>
      <c r="DD62" s="17">
        <v>89</v>
      </c>
      <c r="DE62" s="18">
        <v>3368</v>
      </c>
      <c r="DF62" s="18">
        <v>5531</v>
      </c>
      <c r="DG62" s="26">
        <v>0.0128367383836558</v>
      </c>
      <c r="DH62" s="18">
        <v>67</v>
      </c>
      <c r="DI62" s="18">
        <v>5747.03</v>
      </c>
      <c r="DJ62" s="17">
        <v>89</v>
      </c>
      <c r="DK62" s="18">
        <v>3302</v>
      </c>
      <c r="DL62" s="18">
        <v>5393</v>
      </c>
      <c r="DM62" s="26">
        <v>0.0126089375115891</v>
      </c>
      <c r="DN62" s="18">
        <v>63</v>
      </c>
      <c r="DO62" s="18">
        <v>5517.22</v>
      </c>
      <c r="DP62" s="17">
        <v>89</v>
      </c>
      <c r="DQ62" s="18">
        <v>2813</v>
      </c>
      <c r="DR62" s="18">
        <v>5361</v>
      </c>
      <c r="DS62" s="26">
        <v>0.0145495243424734</v>
      </c>
      <c r="DT62" s="18">
        <v>69</v>
      </c>
      <c r="DU62" s="18">
        <v>6032.88</v>
      </c>
      <c r="DV62" s="17">
        <v>89</v>
      </c>
      <c r="DW62" s="18">
        <v>2678</v>
      </c>
      <c r="DX62" s="18">
        <v>7124</v>
      </c>
      <c r="DY62" s="26">
        <v>0.0140370578326783</v>
      </c>
      <c r="DZ62" s="18">
        <v>90</v>
      </c>
      <c r="EA62" s="18">
        <v>7764.64</v>
      </c>
      <c r="EB62" s="17">
        <v>89</v>
      </c>
      <c r="EC62" s="18">
        <v>2604</v>
      </c>
      <c r="ED62" s="18">
        <v>7288</v>
      </c>
      <c r="EE62" s="26">
        <v>0.0128979143798024</v>
      </c>
      <c r="EF62" s="17">
        <v>78</v>
      </c>
      <c r="EG62" s="18">
        <v>6821.2</v>
      </c>
      <c r="EH62" s="17">
        <v>89</v>
      </c>
      <c r="EI62" s="17">
        <v>149</v>
      </c>
      <c r="EJ62" s="18">
        <v>7748</v>
      </c>
      <c r="EK62" s="26">
        <v>0.0144553433144037</v>
      </c>
      <c r="EL62" s="17">
        <v>98</v>
      </c>
      <c r="EM62" s="18">
        <v>8581.6</v>
      </c>
      <c r="EN62" s="17">
        <v>89</v>
      </c>
      <c r="EO62" s="17">
        <v>2556</v>
      </c>
      <c r="EP62" s="18">
        <v>8596</v>
      </c>
      <c r="EQ62" s="26">
        <v>0.0176826430898092</v>
      </c>
      <c r="ER62" s="17">
        <v>146</v>
      </c>
      <c r="ES62" s="18">
        <v>12680.15</v>
      </c>
      <c r="ET62" s="17">
        <v>89</v>
      </c>
      <c r="EU62" s="17">
        <v>2594</v>
      </c>
      <c r="EV62" s="18">
        <v>9284</v>
      </c>
      <c r="EW62" s="26">
        <v>0.0204653166738475</v>
      </c>
      <c r="EX62" s="17">
        <v>176</v>
      </c>
      <c r="EY62" s="18">
        <v>15133.95</v>
      </c>
      <c r="EZ62" s="17">
        <v>89</v>
      </c>
      <c r="FA62" s="17">
        <v>2208</v>
      </c>
      <c r="FB62" s="18">
        <v>10123</v>
      </c>
      <c r="FC62" s="26">
        <v>0.0196582040896967</v>
      </c>
      <c r="FD62" s="17">
        <v>199</v>
      </c>
      <c r="FE62" s="18">
        <v>17331</v>
      </c>
      <c r="FF62" s="17">
        <v>89</v>
      </c>
      <c r="FG62" s="17">
        <v>1786</v>
      </c>
      <c r="FH62" s="18">
        <v>11909</v>
      </c>
      <c r="FI62" s="26">
        <v>0.0193131245276681</v>
      </c>
      <c r="FJ62" s="18">
        <v>230</v>
      </c>
      <c r="FK62" s="18">
        <v>20456</v>
      </c>
      <c r="FL62" s="17">
        <v>89</v>
      </c>
      <c r="FM62" s="17">
        <v>1744</v>
      </c>
      <c r="FN62" s="18">
        <v>11049</v>
      </c>
      <c r="FO62" s="26">
        <v>0.0133948773644674</v>
      </c>
      <c r="FP62" s="18">
        <v>148</v>
      </c>
      <c r="FQ62" s="18">
        <v>14430</v>
      </c>
      <c r="FR62" s="17">
        <v>89</v>
      </c>
      <c r="FS62" s="17">
        <v>1787</v>
      </c>
      <c r="FT62" s="18">
        <v>12106</v>
      </c>
      <c r="FU62" s="26">
        <v>0.0152816785065257</v>
      </c>
      <c r="FV62" s="18">
        <v>185</v>
      </c>
      <c r="FW62" s="18">
        <v>17770</v>
      </c>
      <c r="FX62" s="17">
        <v>89</v>
      </c>
      <c r="FY62" s="18">
        <v>3084</v>
      </c>
      <c r="FZ62" s="18">
        <v>14987</v>
      </c>
      <c r="GA62" s="26">
        <v>0.0142790418362581</v>
      </c>
      <c r="GB62" s="18">
        <v>214</v>
      </c>
      <c r="GC62" s="18">
        <v>20435</v>
      </c>
      <c r="GD62" s="17">
        <v>89</v>
      </c>
      <c r="GE62" s="18">
        <v>2916</v>
      </c>
      <c r="GF62" s="18"/>
      <c r="GG62" s="26"/>
      <c r="GH62" s="17"/>
      <c r="GI62" s="18"/>
      <c r="GJ62" s="17"/>
      <c r="GK62" s="18"/>
      <c r="GL62" s="18"/>
      <c r="GM62" s="26"/>
      <c r="GN62" s="17"/>
      <c r="GO62" s="18"/>
      <c r="GP62" s="17"/>
      <c r="GQ62" s="17"/>
      <c r="GR62" s="17"/>
      <c r="GS62" s="17">
        <v>1252</v>
      </c>
      <c r="GT62" s="17">
        <v>96589.42</v>
      </c>
      <c r="GU62" s="17"/>
      <c r="GV62" s="17"/>
      <c r="GW62" s="17"/>
      <c r="GX62" s="17"/>
      <c r="GY62" s="17"/>
      <c r="GZ62" s="17"/>
      <c r="HA62" s="18"/>
      <c r="HB62" s="41"/>
      <c r="HC62" s="41"/>
      <c r="HD62" s="41"/>
      <c r="HE62" s="41"/>
      <c r="HF62" s="41"/>
      <c r="HG62" s="41"/>
      <c r="HH62" s="41"/>
      <c r="HI62" s="18"/>
      <c r="HJ62" s="41"/>
      <c r="HK62" s="41"/>
      <c r="HL62" s="41"/>
      <c r="HM62" s="18"/>
      <c r="HN62" s="18"/>
      <c r="HO62" s="18">
        <f t="shared" si="4"/>
        <v>2486</v>
      </c>
      <c r="HP62" s="18">
        <f t="shared" si="1"/>
        <v>219524.91</v>
      </c>
      <c r="HQ62" s="18">
        <f t="shared" si="2"/>
        <v>3738</v>
      </c>
      <c r="HR62" s="42">
        <f t="shared" si="3"/>
        <v>316114.33</v>
      </c>
      <c r="HS62" s="43"/>
      <c r="HT62" s="43"/>
    </row>
    <row r="63" ht="16.5" spans="1:228">
      <c r="A63" s="16" t="s">
        <v>126</v>
      </c>
      <c r="B63" s="17" t="s">
        <v>45</v>
      </c>
      <c r="C63" s="18">
        <v>6939962760711</v>
      </c>
      <c r="D63" s="18">
        <v>577357863210</v>
      </c>
      <c r="E63" s="18">
        <v>21062010001138</v>
      </c>
      <c r="F63" s="17" t="s">
        <v>254</v>
      </c>
      <c r="G63" s="19" t="s">
        <v>255</v>
      </c>
      <c r="H63" s="17" t="s">
        <v>129</v>
      </c>
      <c r="I63" s="26">
        <f>VLOOKUP(C63,供应链!E:J,6,0)</f>
        <v>0.96</v>
      </c>
      <c r="J63" s="17">
        <f>VLOOKUP(C63,供应链!E:H,4,0)</f>
        <v>939</v>
      </c>
      <c r="K63" s="17">
        <f>VLOOKUP(C63,供应链!E:K,7,0)</f>
        <v>4</v>
      </c>
      <c r="L63" s="18">
        <f>VLOOKUP(C63,供应链!E:I,5,0)</f>
        <v>38.044799444348</v>
      </c>
      <c r="M63" s="27">
        <f t="shared" si="0"/>
        <v>0.0423277085633181</v>
      </c>
      <c r="N63" s="17">
        <v>1761</v>
      </c>
      <c r="O63" s="26">
        <v>0.033503691084611</v>
      </c>
      <c r="P63" s="18">
        <v>57</v>
      </c>
      <c r="Q63" s="18">
        <v>7685.55</v>
      </c>
      <c r="R63" s="17">
        <v>139</v>
      </c>
      <c r="S63" s="17">
        <v>3710</v>
      </c>
      <c r="T63" s="17">
        <v>1787</v>
      </c>
      <c r="U63" s="26">
        <v>0.0313374370453274</v>
      </c>
      <c r="V63" s="18">
        <v>48</v>
      </c>
      <c r="W63" s="18">
        <v>6503.52</v>
      </c>
      <c r="X63" s="17">
        <v>139</v>
      </c>
      <c r="Y63" s="17">
        <v>3626</v>
      </c>
      <c r="Z63" s="17">
        <v>2081</v>
      </c>
      <c r="AA63" s="26">
        <v>0.0302739067755887</v>
      </c>
      <c r="AB63" s="18">
        <v>58</v>
      </c>
      <c r="AC63" s="18">
        <v>7894.31</v>
      </c>
      <c r="AD63" s="17">
        <v>139</v>
      </c>
      <c r="AE63" s="17">
        <v>3518</v>
      </c>
      <c r="AF63" s="17">
        <v>2023</v>
      </c>
      <c r="AG63" s="26">
        <v>0.0311418685121107</v>
      </c>
      <c r="AH63" s="18">
        <v>57</v>
      </c>
      <c r="AI63" s="18">
        <v>7818.48</v>
      </c>
      <c r="AJ63" s="17">
        <v>139</v>
      </c>
      <c r="AK63" s="17">
        <v>3240</v>
      </c>
      <c r="AL63" s="17">
        <v>2193</v>
      </c>
      <c r="AM63" s="26">
        <v>0.0355677154582763</v>
      </c>
      <c r="AN63" s="18">
        <v>81</v>
      </c>
      <c r="AO63" s="18">
        <v>11114.85</v>
      </c>
      <c r="AP63" s="17">
        <v>139</v>
      </c>
      <c r="AQ63" s="17">
        <v>3312</v>
      </c>
      <c r="AR63" s="17">
        <v>2550</v>
      </c>
      <c r="AS63" s="26">
        <v>0.0270588235294118</v>
      </c>
      <c r="AT63" s="18">
        <v>65</v>
      </c>
      <c r="AU63" s="18">
        <v>8803.97</v>
      </c>
      <c r="AV63" s="17">
        <v>139</v>
      </c>
      <c r="AW63" s="17">
        <v>3186</v>
      </c>
      <c r="AX63" s="17">
        <v>2528</v>
      </c>
      <c r="AY63" s="26">
        <v>0.035996835443038</v>
      </c>
      <c r="AZ63" s="17">
        <v>85</v>
      </c>
      <c r="BA63" s="18">
        <v>11484.61</v>
      </c>
      <c r="BB63" s="17">
        <v>139</v>
      </c>
      <c r="BC63" s="17">
        <v>3024</v>
      </c>
      <c r="BD63" s="17">
        <v>2482</v>
      </c>
      <c r="BE63" s="32">
        <v>0.0269943593875907</v>
      </c>
      <c r="BF63" s="17">
        <v>68</v>
      </c>
      <c r="BG63" s="18">
        <v>9186.67</v>
      </c>
      <c r="BH63" s="17">
        <v>139</v>
      </c>
      <c r="BI63" s="17">
        <v>3002</v>
      </c>
      <c r="BJ63" s="17">
        <v>2535</v>
      </c>
      <c r="BK63" s="32">
        <v>0.0307692307692308</v>
      </c>
      <c r="BL63" s="18">
        <v>76</v>
      </c>
      <c r="BM63" s="18">
        <v>10262.88</v>
      </c>
      <c r="BN63" s="17">
        <v>139</v>
      </c>
      <c r="BO63" s="17">
        <v>2854</v>
      </c>
      <c r="BP63" s="17">
        <v>2865</v>
      </c>
      <c r="BQ63" s="32">
        <v>0.02478184991274</v>
      </c>
      <c r="BR63" s="18">
        <v>66</v>
      </c>
      <c r="BS63" s="18">
        <v>8928.26</v>
      </c>
      <c r="BT63" s="17">
        <v>139</v>
      </c>
      <c r="BU63" s="18">
        <v>2734</v>
      </c>
      <c r="BV63" s="17">
        <v>2828</v>
      </c>
      <c r="BW63" s="32">
        <v>0.0307637906647808</v>
      </c>
      <c r="BX63" s="18">
        <v>82</v>
      </c>
      <c r="BY63" s="18">
        <v>11146.1</v>
      </c>
      <c r="BZ63" s="17">
        <v>139</v>
      </c>
      <c r="CA63" s="18">
        <v>2582</v>
      </c>
      <c r="CB63" s="18">
        <v>2454</v>
      </c>
      <c r="CC63" s="32">
        <v>0.0289323553382233</v>
      </c>
      <c r="CD63" s="18">
        <v>74</v>
      </c>
      <c r="CE63" s="18">
        <v>10013.97</v>
      </c>
      <c r="CF63" s="17">
        <v>139</v>
      </c>
      <c r="CG63" s="18">
        <v>2430</v>
      </c>
      <c r="CH63" s="33">
        <v>2545</v>
      </c>
      <c r="CI63" s="32">
        <v>0.0216110019646365</v>
      </c>
      <c r="CJ63" s="18">
        <v>55</v>
      </c>
      <c r="CK63" s="18">
        <v>7441.54</v>
      </c>
      <c r="CL63" s="17">
        <v>139</v>
      </c>
      <c r="CM63" s="18">
        <v>2350</v>
      </c>
      <c r="CN63" s="33">
        <v>2553</v>
      </c>
      <c r="CO63" s="32">
        <v>0.0223266745005875</v>
      </c>
      <c r="CP63" s="17">
        <v>54</v>
      </c>
      <c r="CQ63" s="18">
        <v>7341.59</v>
      </c>
      <c r="CR63" s="17">
        <v>139</v>
      </c>
      <c r="CS63" s="17">
        <v>2366</v>
      </c>
      <c r="CT63" s="33">
        <v>3147</v>
      </c>
      <c r="CU63" s="32">
        <v>0.0251032729583731</v>
      </c>
      <c r="CV63" s="17">
        <v>79</v>
      </c>
      <c r="CW63" s="18">
        <v>10702.33</v>
      </c>
      <c r="CX63" s="17">
        <v>139</v>
      </c>
      <c r="CY63" s="17">
        <v>2218</v>
      </c>
      <c r="CZ63" s="33">
        <v>3283</v>
      </c>
      <c r="DA63" s="32">
        <v>0.0201035638135851</v>
      </c>
      <c r="DB63" s="18">
        <v>59</v>
      </c>
      <c r="DC63" s="18">
        <v>8029.81</v>
      </c>
      <c r="DD63" s="17">
        <v>139</v>
      </c>
      <c r="DE63" s="18">
        <v>2122</v>
      </c>
      <c r="DF63" s="18">
        <v>2705</v>
      </c>
      <c r="DG63" s="26">
        <v>0.0158964879852126</v>
      </c>
      <c r="DH63" s="18">
        <v>42</v>
      </c>
      <c r="DI63" s="18">
        <v>5679.11</v>
      </c>
      <c r="DJ63" s="17">
        <v>139</v>
      </c>
      <c r="DK63" s="18">
        <v>642</v>
      </c>
      <c r="DL63" s="18">
        <v>2153</v>
      </c>
      <c r="DM63" s="26">
        <v>0.0218300046446818</v>
      </c>
      <c r="DN63" s="18">
        <v>41</v>
      </c>
      <c r="DO63" s="18">
        <v>5594.86</v>
      </c>
      <c r="DP63" s="17">
        <v>139</v>
      </c>
      <c r="DQ63" s="18">
        <v>578</v>
      </c>
      <c r="DR63" s="18">
        <v>2279</v>
      </c>
      <c r="DS63" s="26">
        <v>0.0197455024133392</v>
      </c>
      <c r="DT63" s="18">
        <v>46</v>
      </c>
      <c r="DU63" s="18">
        <v>6249.77</v>
      </c>
      <c r="DV63" s="17">
        <v>139</v>
      </c>
      <c r="DW63" s="18">
        <v>714</v>
      </c>
      <c r="DX63" s="18">
        <v>2777</v>
      </c>
      <c r="DY63" s="26">
        <v>0.0176449405833633</v>
      </c>
      <c r="DZ63" s="18">
        <v>51</v>
      </c>
      <c r="EA63" s="18">
        <v>6950.79</v>
      </c>
      <c r="EB63" s="17">
        <v>139</v>
      </c>
      <c r="EC63" s="18">
        <v>1216</v>
      </c>
      <c r="ED63" s="18">
        <v>2850</v>
      </c>
      <c r="EE63" s="26">
        <v>0.0326315789473684</v>
      </c>
      <c r="EF63" s="17">
        <v>75</v>
      </c>
      <c r="EG63" s="18">
        <v>10315.57</v>
      </c>
      <c r="EH63" s="17">
        <v>139</v>
      </c>
      <c r="EI63" s="17">
        <v>580</v>
      </c>
      <c r="EJ63" s="18">
        <v>3202</v>
      </c>
      <c r="EK63" s="26">
        <v>0.0324797001873829</v>
      </c>
      <c r="EL63" s="17">
        <v>95</v>
      </c>
      <c r="EM63" s="18">
        <v>12982.29</v>
      </c>
      <c r="EN63" s="17">
        <v>139</v>
      </c>
      <c r="EO63" s="17">
        <v>1530</v>
      </c>
      <c r="EP63" s="18">
        <v>4023</v>
      </c>
      <c r="EQ63" s="26">
        <v>0.0452398707432264</v>
      </c>
      <c r="ER63" s="17">
        <v>173</v>
      </c>
      <c r="ES63" s="18">
        <v>23636.78</v>
      </c>
      <c r="ET63" s="17">
        <v>139</v>
      </c>
      <c r="EU63" s="17">
        <v>1360</v>
      </c>
      <c r="EV63" s="18">
        <v>4531</v>
      </c>
      <c r="EW63" s="26">
        <v>0.050761421319797</v>
      </c>
      <c r="EX63" s="17">
        <v>217</v>
      </c>
      <c r="EY63" s="18">
        <v>29476.39</v>
      </c>
      <c r="EZ63" s="17">
        <v>139</v>
      </c>
      <c r="FA63" s="17">
        <v>1168</v>
      </c>
      <c r="FB63" s="18">
        <v>4531</v>
      </c>
      <c r="FC63" s="26">
        <v>0.0487751048333701</v>
      </c>
      <c r="FD63" s="17">
        <v>212</v>
      </c>
      <c r="FE63" s="18">
        <v>28901</v>
      </c>
      <c r="FF63" s="17">
        <v>139</v>
      </c>
      <c r="FG63" s="17">
        <v>1162</v>
      </c>
      <c r="FH63" s="18">
        <v>5542</v>
      </c>
      <c r="FI63" s="26">
        <v>0.0505232767953807</v>
      </c>
      <c r="FJ63" s="18">
        <v>280</v>
      </c>
      <c r="FK63" s="18">
        <v>38892</v>
      </c>
      <c r="FL63" s="17">
        <v>139</v>
      </c>
      <c r="FM63" s="17">
        <v>706</v>
      </c>
      <c r="FN63" s="18">
        <v>4912</v>
      </c>
      <c r="FO63" s="26">
        <v>0.0346091205211726</v>
      </c>
      <c r="FP63" s="18">
        <v>170</v>
      </c>
      <c r="FQ63" s="18">
        <v>24530</v>
      </c>
      <c r="FR63" s="17">
        <v>139</v>
      </c>
      <c r="FS63" s="17">
        <v>586</v>
      </c>
      <c r="FT63" s="18">
        <v>4930</v>
      </c>
      <c r="FU63" s="26">
        <v>0.0300202839756592</v>
      </c>
      <c r="FV63" s="18">
        <v>148</v>
      </c>
      <c r="FW63" s="18">
        <v>21719</v>
      </c>
      <c r="FX63" s="17">
        <v>139</v>
      </c>
      <c r="FY63" s="18">
        <v>540</v>
      </c>
      <c r="FZ63" s="18">
        <v>4227</v>
      </c>
      <c r="GA63" s="26">
        <v>0.0165602081854743</v>
      </c>
      <c r="GB63" s="18">
        <v>70</v>
      </c>
      <c r="GC63" s="18">
        <v>10637</v>
      </c>
      <c r="GD63" s="17">
        <v>139</v>
      </c>
      <c r="GE63" s="18">
        <v>1026</v>
      </c>
      <c r="GF63" s="18"/>
      <c r="GG63" s="26"/>
      <c r="GH63" s="17"/>
      <c r="GI63" s="18"/>
      <c r="GJ63" s="17"/>
      <c r="GK63" s="18"/>
      <c r="GL63" s="18"/>
      <c r="GM63" s="26"/>
      <c r="GN63" s="17"/>
      <c r="GO63" s="18"/>
      <c r="GP63" s="17"/>
      <c r="GQ63" s="17"/>
      <c r="GR63" s="17"/>
      <c r="GS63" s="17">
        <v>1291</v>
      </c>
      <c r="GT63" s="17">
        <v>178108.66</v>
      </c>
      <c r="GU63" s="17"/>
      <c r="GV63" s="17"/>
      <c r="GW63" s="17"/>
      <c r="GX63" s="17"/>
      <c r="GY63" s="17"/>
      <c r="GZ63" s="17"/>
      <c r="HA63" s="16"/>
      <c r="HB63" s="16"/>
      <c r="HC63" s="16"/>
      <c r="HD63" s="16"/>
      <c r="HE63" s="41"/>
      <c r="HF63" s="41"/>
      <c r="HG63" s="41"/>
      <c r="HH63" s="41"/>
      <c r="HI63" s="18"/>
      <c r="HJ63" s="41"/>
      <c r="HK63" s="41"/>
      <c r="HL63" s="41"/>
      <c r="HM63" s="18"/>
      <c r="HN63" s="18"/>
      <c r="HO63" s="18">
        <f t="shared" si="4"/>
        <v>2684</v>
      </c>
      <c r="HP63" s="18">
        <f t="shared" si="1"/>
        <v>369923</v>
      </c>
      <c r="HQ63" s="18">
        <f t="shared" si="2"/>
        <v>3975</v>
      </c>
      <c r="HR63" s="42">
        <f t="shared" si="3"/>
        <v>548031.66</v>
      </c>
      <c r="HS63" s="43"/>
      <c r="HT63" s="43"/>
    </row>
    <row r="64" ht="16.5" spans="1:228">
      <c r="A64" s="16"/>
      <c r="B64" s="17" t="s">
        <v>45</v>
      </c>
      <c r="C64" s="18">
        <v>6939962764436</v>
      </c>
      <c r="D64" s="18">
        <v>607874560274</v>
      </c>
      <c r="E64" s="18">
        <v>21062010001418</v>
      </c>
      <c r="F64" s="17" t="s">
        <v>257</v>
      </c>
      <c r="G64" s="19" t="s">
        <v>258</v>
      </c>
      <c r="H64" s="17" t="s">
        <v>288</v>
      </c>
      <c r="I64" s="26">
        <f>VLOOKUP(C64,供应链!E:J,6,0)</f>
        <v>0.92</v>
      </c>
      <c r="J64" s="17">
        <f>VLOOKUP(C64,供应链!E:H,4,0)</f>
        <v>447</v>
      </c>
      <c r="K64" s="17">
        <f>VLOOKUP(C64,供应链!E:K,7,0)</f>
        <v>0</v>
      </c>
      <c r="L64" s="18">
        <f>VLOOKUP(C64,供应链!E:I,5,0)</f>
        <v>74.2759930368729</v>
      </c>
      <c r="M64" s="27">
        <f t="shared" si="0"/>
        <v>0.0078536508437155</v>
      </c>
      <c r="N64" s="17">
        <v>696</v>
      </c>
      <c r="O64" s="26">
        <v>0.0129310344827586</v>
      </c>
      <c r="P64" s="18">
        <v>8</v>
      </c>
      <c r="Q64" s="18">
        <v>1581</v>
      </c>
      <c r="R64" s="17">
        <v>209</v>
      </c>
      <c r="S64" s="17">
        <v>584</v>
      </c>
      <c r="T64" s="17">
        <v>707</v>
      </c>
      <c r="U64" s="26">
        <v>0.0183875530410184</v>
      </c>
      <c r="V64" s="18">
        <v>12</v>
      </c>
      <c r="W64" s="18">
        <v>2378</v>
      </c>
      <c r="X64" s="17">
        <v>209</v>
      </c>
      <c r="Y64" s="17">
        <v>572</v>
      </c>
      <c r="Z64" s="17">
        <v>766</v>
      </c>
      <c r="AA64" s="26">
        <v>0.0221932114882507</v>
      </c>
      <c r="AB64" s="18">
        <v>16</v>
      </c>
      <c r="AC64" s="18">
        <v>3149</v>
      </c>
      <c r="AD64" s="17">
        <v>209</v>
      </c>
      <c r="AE64" s="17">
        <v>557</v>
      </c>
      <c r="AF64" s="17">
        <v>762</v>
      </c>
      <c r="AG64" s="26">
        <v>0.0144356955380577</v>
      </c>
      <c r="AH64" s="18">
        <v>10</v>
      </c>
      <c r="AI64" s="18">
        <v>2080</v>
      </c>
      <c r="AJ64" s="17">
        <v>209</v>
      </c>
      <c r="AK64" s="17">
        <v>450</v>
      </c>
      <c r="AL64" s="17">
        <v>841</v>
      </c>
      <c r="AM64" s="26">
        <v>0.0166468489892985</v>
      </c>
      <c r="AN64" s="18">
        <v>13</v>
      </c>
      <c r="AO64" s="18">
        <v>2712.46</v>
      </c>
      <c r="AP64" s="17">
        <v>209</v>
      </c>
      <c r="AQ64" s="17">
        <v>445</v>
      </c>
      <c r="AR64" s="17">
        <v>837</v>
      </c>
      <c r="AS64" s="26">
        <v>0.013142174432497</v>
      </c>
      <c r="AT64" s="18">
        <v>11</v>
      </c>
      <c r="AU64" s="18">
        <v>2274</v>
      </c>
      <c r="AV64" s="17">
        <v>209</v>
      </c>
      <c r="AW64" s="17">
        <v>435</v>
      </c>
      <c r="AX64" s="17">
        <v>631</v>
      </c>
      <c r="AY64" s="26">
        <v>0.00475435816164818</v>
      </c>
      <c r="AZ64" s="17">
        <v>3</v>
      </c>
      <c r="BA64" s="18">
        <v>627</v>
      </c>
      <c r="BB64" s="17">
        <v>209</v>
      </c>
      <c r="BC64" s="17">
        <v>441</v>
      </c>
      <c r="BD64" s="17">
        <v>901</v>
      </c>
      <c r="BE64" s="32">
        <v>0.0122086570477248</v>
      </c>
      <c r="BF64" s="17">
        <v>11</v>
      </c>
      <c r="BG64" s="18">
        <v>2299</v>
      </c>
      <c r="BH64" s="17">
        <v>209</v>
      </c>
      <c r="BI64" s="17">
        <v>459</v>
      </c>
      <c r="BJ64" s="17">
        <v>1061</v>
      </c>
      <c r="BK64" s="32">
        <v>0.0150801131008483</v>
      </c>
      <c r="BL64" s="18">
        <v>14</v>
      </c>
      <c r="BM64" s="18">
        <v>2891</v>
      </c>
      <c r="BN64" s="17">
        <v>209</v>
      </c>
      <c r="BO64" s="17">
        <v>446</v>
      </c>
      <c r="BP64" s="17">
        <v>941</v>
      </c>
      <c r="BQ64" s="32">
        <v>0.0106269925611052</v>
      </c>
      <c r="BR64" s="18">
        <v>10</v>
      </c>
      <c r="BS64" s="18">
        <v>2228.01</v>
      </c>
      <c r="BT64" s="17">
        <v>209</v>
      </c>
      <c r="BU64" s="18">
        <v>438</v>
      </c>
      <c r="BV64" s="17">
        <v>1115</v>
      </c>
      <c r="BW64" s="32">
        <v>0.0134529147982063</v>
      </c>
      <c r="BX64" s="18">
        <v>12</v>
      </c>
      <c r="BY64" s="18">
        <v>2508</v>
      </c>
      <c r="BZ64" s="17">
        <v>209</v>
      </c>
      <c r="CA64" s="18">
        <v>297</v>
      </c>
      <c r="CB64" s="18">
        <v>1146</v>
      </c>
      <c r="CC64" s="32">
        <v>0.0157068062827225</v>
      </c>
      <c r="CD64" s="18">
        <v>15</v>
      </c>
      <c r="CE64" s="18">
        <v>3085</v>
      </c>
      <c r="CF64" s="17">
        <v>209</v>
      </c>
      <c r="CG64" s="18">
        <v>282</v>
      </c>
      <c r="CH64" s="33">
        <v>1195</v>
      </c>
      <c r="CI64" s="32">
        <v>0.0117154811715481</v>
      </c>
      <c r="CJ64" s="18">
        <v>13</v>
      </c>
      <c r="CK64" s="18">
        <v>2675.98</v>
      </c>
      <c r="CL64" s="17">
        <v>209</v>
      </c>
      <c r="CM64" s="18">
        <v>202</v>
      </c>
      <c r="CN64" s="33">
        <v>1515</v>
      </c>
      <c r="CO64" s="32">
        <v>0.0125412541254125</v>
      </c>
      <c r="CP64" s="17">
        <v>18</v>
      </c>
      <c r="CQ64" s="18">
        <v>3732</v>
      </c>
      <c r="CR64" s="17">
        <v>209</v>
      </c>
      <c r="CS64" s="17">
        <v>204</v>
      </c>
      <c r="CT64" s="33">
        <v>1623</v>
      </c>
      <c r="CU64" s="32">
        <v>0.0123228589032656</v>
      </c>
      <c r="CV64" s="17">
        <v>18</v>
      </c>
      <c r="CW64" s="18">
        <v>3692</v>
      </c>
      <c r="CX64" s="17">
        <v>209</v>
      </c>
      <c r="CY64" s="17">
        <v>109</v>
      </c>
      <c r="CZ64" s="33">
        <v>1515</v>
      </c>
      <c r="DA64" s="32">
        <v>0.00924092409240924</v>
      </c>
      <c r="DB64" s="18">
        <v>13</v>
      </c>
      <c r="DC64" s="18">
        <v>2686</v>
      </c>
      <c r="DD64" s="17">
        <v>209</v>
      </c>
      <c r="DE64" s="18">
        <v>129</v>
      </c>
      <c r="DF64" s="18">
        <v>1308</v>
      </c>
      <c r="DG64" s="26">
        <v>0.0198776758409786</v>
      </c>
      <c r="DH64" s="18">
        <v>23</v>
      </c>
      <c r="DI64" s="18">
        <v>4684.11</v>
      </c>
      <c r="DJ64" s="17">
        <v>209</v>
      </c>
      <c r="DK64" s="18">
        <v>138</v>
      </c>
      <c r="DL64" s="18">
        <v>1033</v>
      </c>
      <c r="DM64" s="26">
        <v>0.0145208131655373</v>
      </c>
      <c r="DN64" s="18">
        <v>15</v>
      </c>
      <c r="DO64" s="18">
        <v>3105</v>
      </c>
      <c r="DP64" s="17">
        <v>209</v>
      </c>
      <c r="DQ64" s="18">
        <v>123</v>
      </c>
      <c r="DR64" s="18">
        <v>1213</v>
      </c>
      <c r="DS64" s="26">
        <v>0.0140148392415499</v>
      </c>
      <c r="DT64" s="18">
        <v>15</v>
      </c>
      <c r="DU64" s="18">
        <v>3135</v>
      </c>
      <c r="DV64" s="17">
        <v>209</v>
      </c>
      <c r="DW64" s="18">
        <v>164</v>
      </c>
      <c r="DX64" s="18">
        <v>1311</v>
      </c>
      <c r="DY64" s="26">
        <v>0.0122044241037376</v>
      </c>
      <c r="DZ64" s="18">
        <v>13</v>
      </c>
      <c r="EA64" s="18">
        <v>2670.5</v>
      </c>
      <c r="EB64" s="17">
        <v>209</v>
      </c>
      <c r="EC64" s="18">
        <v>169</v>
      </c>
      <c r="ED64" s="18">
        <v>1737</v>
      </c>
      <c r="EE64" s="26">
        <v>0.00921128382268279</v>
      </c>
      <c r="EF64" s="17">
        <v>15</v>
      </c>
      <c r="EG64" s="18">
        <v>3115</v>
      </c>
      <c r="EH64" s="17">
        <v>209</v>
      </c>
      <c r="EI64" s="17">
        <v>53</v>
      </c>
      <c r="EJ64" s="18">
        <v>1837</v>
      </c>
      <c r="EK64" s="26">
        <v>0.0136091453456723</v>
      </c>
      <c r="EL64" s="17">
        <v>23</v>
      </c>
      <c r="EM64" s="18">
        <v>4762</v>
      </c>
      <c r="EN64" s="17">
        <v>209</v>
      </c>
      <c r="EO64" s="17">
        <v>210</v>
      </c>
      <c r="EP64" s="18">
        <v>1875</v>
      </c>
      <c r="EQ64" s="26">
        <v>0.0149333333333333</v>
      </c>
      <c r="ER64" s="17">
        <v>24</v>
      </c>
      <c r="ES64" s="18">
        <v>5001.24</v>
      </c>
      <c r="ET64" s="17">
        <v>209</v>
      </c>
      <c r="EU64" s="17">
        <v>196</v>
      </c>
      <c r="EV64" s="18">
        <v>2134</v>
      </c>
      <c r="EW64" s="26">
        <v>0.0164011246485473</v>
      </c>
      <c r="EX64" s="17">
        <v>31</v>
      </c>
      <c r="EY64" s="18">
        <v>6371.73</v>
      </c>
      <c r="EZ64" s="17">
        <v>209</v>
      </c>
      <c r="FA64" s="17">
        <v>173</v>
      </c>
      <c r="FB64" s="18">
        <v>2329</v>
      </c>
      <c r="FC64" s="26">
        <v>0.0094461142121082</v>
      </c>
      <c r="FD64" s="17">
        <v>22</v>
      </c>
      <c r="FE64" s="18">
        <v>4531</v>
      </c>
      <c r="FF64" s="17">
        <v>209</v>
      </c>
      <c r="FG64" s="17">
        <v>206</v>
      </c>
      <c r="FH64" s="18">
        <v>2479</v>
      </c>
      <c r="FI64" s="26">
        <v>0.0173457039128681</v>
      </c>
      <c r="FJ64" s="18">
        <v>43</v>
      </c>
      <c r="FK64" s="18">
        <v>8918</v>
      </c>
      <c r="FL64" s="17">
        <v>209</v>
      </c>
      <c r="FM64" s="17">
        <v>175</v>
      </c>
      <c r="FN64" s="18">
        <v>2279</v>
      </c>
      <c r="FO64" s="26">
        <v>0.0100921456779289</v>
      </c>
      <c r="FP64" s="18">
        <v>23</v>
      </c>
      <c r="FQ64" s="18">
        <v>4747</v>
      </c>
      <c r="FR64" s="17">
        <v>209</v>
      </c>
      <c r="FS64" s="17">
        <v>175</v>
      </c>
      <c r="FT64" s="18">
        <v>2079</v>
      </c>
      <c r="FU64" s="26">
        <v>0.0144300144300144</v>
      </c>
      <c r="FV64" s="18">
        <v>30</v>
      </c>
      <c r="FW64" s="18">
        <v>6270</v>
      </c>
      <c r="FX64" s="17">
        <v>209</v>
      </c>
      <c r="FY64" s="18">
        <v>139</v>
      </c>
      <c r="FZ64" s="18">
        <v>2106</v>
      </c>
      <c r="GA64" s="26">
        <v>0.0113960113960114</v>
      </c>
      <c r="GB64" s="18">
        <v>24</v>
      </c>
      <c r="GC64" s="18">
        <v>5202</v>
      </c>
      <c r="GD64" s="17">
        <v>209</v>
      </c>
      <c r="GE64" s="18">
        <v>122</v>
      </c>
      <c r="GF64" s="18"/>
      <c r="GG64" s="26"/>
      <c r="GH64" s="17"/>
      <c r="GI64" s="18"/>
      <c r="GJ64" s="17"/>
      <c r="GK64" s="18"/>
      <c r="GL64" s="18"/>
      <c r="GM64" s="26"/>
      <c r="GN64" s="17"/>
      <c r="GO64" s="18"/>
      <c r="GP64" s="17"/>
      <c r="GQ64" s="17"/>
      <c r="GR64" s="17"/>
      <c r="GS64" s="17">
        <v>202</v>
      </c>
      <c r="GT64" s="17">
        <v>39979.33</v>
      </c>
      <c r="GU64" s="17"/>
      <c r="GV64" s="17"/>
      <c r="GW64" s="17"/>
      <c r="GX64" s="17"/>
      <c r="GY64" s="17"/>
      <c r="GZ64" s="17"/>
      <c r="HA64" s="16"/>
      <c r="HB64" s="16"/>
      <c r="HC64" s="16"/>
      <c r="HD64" s="16"/>
      <c r="HE64" s="41"/>
      <c r="HF64" s="41"/>
      <c r="HG64" s="41"/>
      <c r="HH64" s="41"/>
      <c r="HI64" s="18"/>
      <c r="HJ64" s="41"/>
      <c r="HK64" s="41"/>
      <c r="HL64" s="41"/>
      <c r="HM64" s="18"/>
      <c r="HN64" s="18"/>
      <c r="HO64" s="18">
        <f t="shared" si="4"/>
        <v>498</v>
      </c>
      <c r="HP64" s="18">
        <f t="shared" si="1"/>
        <v>103111.03</v>
      </c>
      <c r="HQ64" s="18">
        <f t="shared" si="2"/>
        <v>700</v>
      </c>
      <c r="HR64" s="42">
        <f t="shared" si="3"/>
        <v>143090.36</v>
      </c>
      <c r="HS64" s="43"/>
      <c r="HT64" s="43"/>
    </row>
    <row r="65" ht="16.5" spans="1:228">
      <c r="A65" s="16" t="s">
        <v>126</v>
      </c>
      <c r="B65" s="17" t="s">
        <v>47</v>
      </c>
      <c r="C65" s="18">
        <v>6939962752488</v>
      </c>
      <c r="D65" s="18">
        <v>564795397419</v>
      </c>
      <c r="E65" s="18">
        <v>21062010000617</v>
      </c>
      <c r="F65" s="17" t="s">
        <v>259</v>
      </c>
      <c r="G65" s="19" t="s">
        <v>260</v>
      </c>
      <c r="H65" s="17" t="s">
        <v>129</v>
      </c>
      <c r="I65" s="26">
        <f>VLOOKUP(C65,供应链!E:J,6,0)</f>
        <v>1.04166666666667</v>
      </c>
      <c r="J65" s="17">
        <f>VLOOKUP(C65,供应链!E:H,4,0)</f>
        <v>573</v>
      </c>
      <c r="K65" s="17">
        <f>VLOOKUP(C65,供应链!E:K,7,0)</f>
        <v>8</v>
      </c>
      <c r="L65" s="18">
        <f>VLOOKUP(C65,供应链!E:I,5,0)</f>
        <v>37.8036626385947</v>
      </c>
      <c r="M65" s="27">
        <f t="shared" si="0"/>
        <v>0.0335751458760448</v>
      </c>
      <c r="N65" s="17">
        <v>1889</v>
      </c>
      <c r="O65" s="26">
        <v>0.042350449973531</v>
      </c>
      <c r="P65" s="18">
        <v>73</v>
      </c>
      <c r="Q65" s="18">
        <v>8441.88</v>
      </c>
      <c r="R65" s="17">
        <v>139</v>
      </c>
      <c r="S65" s="17">
        <v>2946</v>
      </c>
      <c r="T65" s="17">
        <v>1913</v>
      </c>
      <c r="U65" s="26">
        <v>0.0334553058024046</v>
      </c>
      <c r="V65" s="18">
        <v>53</v>
      </c>
      <c r="W65" s="18">
        <v>6239.44</v>
      </c>
      <c r="X65" s="17">
        <v>139</v>
      </c>
      <c r="Y65" s="17">
        <v>2904</v>
      </c>
      <c r="Z65" s="17">
        <v>1857</v>
      </c>
      <c r="AA65" s="26">
        <v>0.0317716747442111</v>
      </c>
      <c r="AB65" s="18">
        <v>58</v>
      </c>
      <c r="AC65" s="18">
        <v>6824.13</v>
      </c>
      <c r="AD65" s="17">
        <v>139</v>
      </c>
      <c r="AE65" s="17">
        <v>2868</v>
      </c>
      <c r="AF65" s="17">
        <v>1688</v>
      </c>
      <c r="AG65" s="26">
        <v>0.0390995260663507</v>
      </c>
      <c r="AH65" s="18">
        <v>56</v>
      </c>
      <c r="AI65" s="18">
        <v>6596.02</v>
      </c>
      <c r="AJ65" s="17">
        <v>139</v>
      </c>
      <c r="AK65" s="17">
        <v>2764</v>
      </c>
      <c r="AL65" s="17">
        <v>1994</v>
      </c>
      <c r="AM65" s="26">
        <v>0.0346038114343029</v>
      </c>
      <c r="AN65" s="18">
        <v>60</v>
      </c>
      <c r="AO65" s="18">
        <v>7088.49</v>
      </c>
      <c r="AP65" s="17">
        <v>139</v>
      </c>
      <c r="AQ65" s="17">
        <v>2776</v>
      </c>
      <c r="AR65" s="17">
        <v>2213</v>
      </c>
      <c r="AS65" s="26">
        <v>0.034794396746498</v>
      </c>
      <c r="AT65" s="18">
        <v>71</v>
      </c>
      <c r="AU65" s="18">
        <v>8226.75</v>
      </c>
      <c r="AV65" s="17">
        <v>139</v>
      </c>
      <c r="AW65" s="17">
        <v>2712</v>
      </c>
      <c r="AX65" s="17">
        <v>2482</v>
      </c>
      <c r="AY65" s="26">
        <v>0.0278001611603546</v>
      </c>
      <c r="AZ65" s="17">
        <v>66</v>
      </c>
      <c r="BA65" s="18">
        <v>7654.26</v>
      </c>
      <c r="BB65" s="17">
        <v>139</v>
      </c>
      <c r="BC65" s="17">
        <v>2656</v>
      </c>
      <c r="BD65" s="17">
        <v>2623</v>
      </c>
      <c r="BE65" s="32">
        <v>0.0301181852840259</v>
      </c>
      <c r="BF65" s="17">
        <v>75</v>
      </c>
      <c r="BG65" s="18">
        <v>8660.99</v>
      </c>
      <c r="BH65" s="17">
        <v>139</v>
      </c>
      <c r="BI65" s="17">
        <v>2616</v>
      </c>
      <c r="BJ65" s="17">
        <v>2021</v>
      </c>
      <c r="BK65" s="32">
        <v>0.0311726867887185</v>
      </c>
      <c r="BL65" s="18">
        <v>58</v>
      </c>
      <c r="BM65" s="18">
        <v>6735.99</v>
      </c>
      <c r="BN65" s="17">
        <v>139</v>
      </c>
      <c r="BO65" s="17">
        <v>2571</v>
      </c>
      <c r="BP65" s="17">
        <v>1416</v>
      </c>
      <c r="BQ65" s="32">
        <v>0.0282485875706215</v>
      </c>
      <c r="BR65" s="18">
        <v>34</v>
      </c>
      <c r="BS65" s="18">
        <v>3886.75</v>
      </c>
      <c r="BT65" s="17">
        <v>139</v>
      </c>
      <c r="BU65" s="18">
        <v>2552</v>
      </c>
      <c r="BV65" s="17">
        <v>1420</v>
      </c>
      <c r="BW65" s="32">
        <v>0.0345070422535211</v>
      </c>
      <c r="BX65" s="18">
        <v>44</v>
      </c>
      <c r="BY65" s="18">
        <v>5060.11</v>
      </c>
      <c r="BZ65" s="17">
        <v>139</v>
      </c>
      <c r="CA65" s="18">
        <v>1546</v>
      </c>
      <c r="CB65" s="18">
        <v>1354</v>
      </c>
      <c r="CC65" s="32">
        <v>0.0310192023633678</v>
      </c>
      <c r="CD65" s="18">
        <v>36</v>
      </c>
      <c r="CE65" s="18">
        <v>4157.86</v>
      </c>
      <c r="CF65" s="17">
        <v>139</v>
      </c>
      <c r="CG65" s="18">
        <v>1514</v>
      </c>
      <c r="CH65" s="33">
        <v>1454</v>
      </c>
      <c r="CI65" s="32">
        <v>0.0405777166437414</v>
      </c>
      <c r="CJ65" s="18">
        <v>54</v>
      </c>
      <c r="CK65" s="18">
        <v>6190.13</v>
      </c>
      <c r="CL65" s="17">
        <v>139</v>
      </c>
      <c r="CM65" s="18">
        <v>1464</v>
      </c>
      <c r="CN65" s="33">
        <v>1537</v>
      </c>
      <c r="CO65" s="32">
        <v>0.0266753415744958</v>
      </c>
      <c r="CP65" s="17">
        <v>36</v>
      </c>
      <c r="CQ65" s="18">
        <v>4164.43</v>
      </c>
      <c r="CR65" s="17">
        <v>139</v>
      </c>
      <c r="CS65" s="17">
        <v>1487</v>
      </c>
      <c r="CT65" s="33">
        <v>1973</v>
      </c>
      <c r="CU65" s="32">
        <v>0.0349721236695388</v>
      </c>
      <c r="CV65" s="17">
        <v>60</v>
      </c>
      <c r="CW65" s="18">
        <v>6950.66</v>
      </c>
      <c r="CX65" s="17">
        <v>139</v>
      </c>
      <c r="CY65" s="17">
        <v>1609</v>
      </c>
      <c r="CZ65" s="33">
        <v>2003</v>
      </c>
      <c r="DA65" s="32">
        <v>0.0389415876185721</v>
      </c>
      <c r="DB65" s="18">
        <v>69</v>
      </c>
      <c r="DC65" s="18">
        <v>7978.11</v>
      </c>
      <c r="DD65" s="17">
        <v>139</v>
      </c>
      <c r="DE65" s="18">
        <v>1723</v>
      </c>
      <c r="DF65" s="18">
        <v>1587</v>
      </c>
      <c r="DG65" s="26">
        <v>0.0535601764335224</v>
      </c>
      <c r="DH65" s="18">
        <v>75</v>
      </c>
      <c r="DI65" s="18">
        <v>8689.81</v>
      </c>
      <c r="DJ65" s="17">
        <v>139</v>
      </c>
      <c r="DK65" s="18">
        <v>1658</v>
      </c>
      <c r="DL65" s="18">
        <v>1689</v>
      </c>
      <c r="DM65" s="26">
        <v>0.0609828300769686</v>
      </c>
      <c r="DN65" s="18">
        <v>95</v>
      </c>
      <c r="DO65" s="18">
        <v>11158.25</v>
      </c>
      <c r="DP65" s="17">
        <v>139</v>
      </c>
      <c r="DQ65" s="18">
        <v>1599</v>
      </c>
      <c r="DR65" s="18">
        <v>1914</v>
      </c>
      <c r="DS65" s="26">
        <v>0.0470219435736677</v>
      </c>
      <c r="DT65" s="18">
        <v>84</v>
      </c>
      <c r="DU65" s="18">
        <v>9793.74</v>
      </c>
      <c r="DV65" s="17">
        <v>139</v>
      </c>
      <c r="DW65" s="18">
        <v>1649</v>
      </c>
      <c r="DX65" s="18">
        <v>2309</v>
      </c>
      <c r="DY65" s="26">
        <v>0.0567345171069727</v>
      </c>
      <c r="DZ65" s="18">
        <v>121</v>
      </c>
      <c r="EA65" s="18">
        <v>14034.99</v>
      </c>
      <c r="EB65" s="17">
        <v>139</v>
      </c>
      <c r="EC65" s="18">
        <v>1634</v>
      </c>
      <c r="ED65" s="18">
        <v>2038</v>
      </c>
      <c r="EE65" s="26">
        <v>0.0426889106967615</v>
      </c>
      <c r="EF65" s="17">
        <v>196</v>
      </c>
      <c r="EG65" s="18">
        <v>27292.02</v>
      </c>
      <c r="EH65" s="17">
        <v>139</v>
      </c>
      <c r="EI65" s="17">
        <v>248</v>
      </c>
      <c r="EJ65" s="18">
        <v>1879</v>
      </c>
      <c r="EK65" s="26">
        <v>0.0377860564129856</v>
      </c>
      <c r="EL65" s="17">
        <v>59</v>
      </c>
      <c r="EM65" s="18">
        <v>6865.52</v>
      </c>
      <c r="EN65" s="17">
        <v>139</v>
      </c>
      <c r="EO65" s="17">
        <v>1813</v>
      </c>
      <c r="EP65" s="18">
        <v>1740</v>
      </c>
      <c r="EQ65" s="26">
        <v>0.032183908045977</v>
      </c>
      <c r="ER65" s="17">
        <v>48</v>
      </c>
      <c r="ES65" s="18">
        <v>6112.27</v>
      </c>
      <c r="ET65" s="17">
        <v>139</v>
      </c>
      <c r="EU65" s="17">
        <v>1791</v>
      </c>
      <c r="EV65" s="18">
        <v>1872</v>
      </c>
      <c r="EW65" s="26">
        <v>0.0368589743589744</v>
      </c>
      <c r="EX65" s="17">
        <v>62</v>
      </c>
      <c r="EY65" s="18">
        <v>7859.62</v>
      </c>
      <c r="EZ65" s="17">
        <v>139</v>
      </c>
      <c r="FA65" s="17">
        <v>1743</v>
      </c>
      <c r="FB65" s="18">
        <v>2137</v>
      </c>
      <c r="FC65" s="26">
        <v>0.0439868975198877</v>
      </c>
      <c r="FD65" s="17">
        <v>94</v>
      </c>
      <c r="FE65" s="18">
        <v>11850</v>
      </c>
      <c r="FF65" s="17">
        <v>139</v>
      </c>
      <c r="FG65" s="17">
        <v>1725</v>
      </c>
      <c r="FH65" s="18">
        <v>2170</v>
      </c>
      <c r="FI65" s="26">
        <v>0.0419354838709677</v>
      </c>
      <c r="FJ65" s="18">
        <v>91</v>
      </c>
      <c r="FK65" s="18">
        <v>11536</v>
      </c>
      <c r="FL65" s="17">
        <v>139</v>
      </c>
      <c r="FM65" s="17">
        <v>1350</v>
      </c>
      <c r="FN65" s="18">
        <v>2468</v>
      </c>
      <c r="FO65" s="26">
        <v>0.0425445705024311</v>
      </c>
      <c r="FP65" s="18">
        <v>105</v>
      </c>
      <c r="FQ65" s="18">
        <v>13241</v>
      </c>
      <c r="FR65" s="17">
        <v>139</v>
      </c>
      <c r="FS65" s="17">
        <v>1390</v>
      </c>
      <c r="FT65" s="18">
        <v>2612</v>
      </c>
      <c r="FU65" s="26">
        <v>0.0386676875957121</v>
      </c>
      <c r="FV65" s="18">
        <v>101</v>
      </c>
      <c r="FW65" s="18">
        <v>12762</v>
      </c>
      <c r="FX65" s="17">
        <v>139</v>
      </c>
      <c r="FY65" s="18">
        <v>1452</v>
      </c>
      <c r="FZ65" s="18">
        <v>2640</v>
      </c>
      <c r="GA65" s="26">
        <v>0.0359848484848485</v>
      </c>
      <c r="GB65" s="18">
        <v>95</v>
      </c>
      <c r="GC65" s="18">
        <v>12000</v>
      </c>
      <c r="GD65" s="17">
        <v>139</v>
      </c>
      <c r="GE65" s="18">
        <v>1511</v>
      </c>
      <c r="GF65" s="18"/>
      <c r="GG65" s="26"/>
      <c r="GH65" s="17"/>
      <c r="GI65" s="18"/>
      <c r="GJ65" s="17"/>
      <c r="GK65" s="18"/>
      <c r="GL65" s="18"/>
      <c r="GM65" s="26"/>
      <c r="GN65" s="17"/>
      <c r="GO65" s="18"/>
      <c r="GP65" s="17"/>
      <c r="GQ65" s="17"/>
      <c r="GR65" s="17"/>
      <c r="GS65" s="17">
        <v>3668</v>
      </c>
      <c r="GT65" s="17">
        <v>551582.94</v>
      </c>
      <c r="GU65" s="17"/>
      <c r="GV65" s="17"/>
      <c r="GW65" s="17"/>
      <c r="GX65" s="17"/>
      <c r="GY65" s="17"/>
      <c r="GZ65" s="17"/>
      <c r="HA65" s="18"/>
      <c r="HB65" s="41"/>
      <c r="HC65" s="41"/>
      <c r="HD65" s="41"/>
      <c r="HE65" s="41"/>
      <c r="HF65" s="41"/>
      <c r="HG65" s="41"/>
      <c r="HH65" s="41"/>
      <c r="HI65" s="18"/>
      <c r="HJ65" s="41"/>
      <c r="HK65" s="41"/>
      <c r="HL65" s="41"/>
      <c r="HM65" s="18"/>
      <c r="HN65" s="18"/>
      <c r="HO65" s="18">
        <f t="shared" si="4"/>
        <v>2129</v>
      </c>
      <c r="HP65" s="18">
        <f t="shared" si="1"/>
        <v>258051.22</v>
      </c>
      <c r="HQ65" s="18">
        <f t="shared" si="2"/>
        <v>5797</v>
      </c>
      <c r="HR65" s="42">
        <f t="shared" si="3"/>
        <v>809634.16</v>
      </c>
      <c r="HS65" s="43"/>
      <c r="HT65" s="43"/>
    </row>
    <row r="66" ht="16.5" spans="1:228">
      <c r="A66" s="16" t="s">
        <v>133</v>
      </c>
      <c r="B66" s="17" t="s">
        <v>47</v>
      </c>
      <c r="C66" s="18">
        <v>6939962760575</v>
      </c>
      <c r="D66" s="18">
        <v>576113464641</v>
      </c>
      <c r="E66" s="18">
        <v>21062010001018</v>
      </c>
      <c r="F66" s="17" t="s">
        <v>261</v>
      </c>
      <c r="G66" s="19" t="s">
        <v>262</v>
      </c>
      <c r="H66" s="17" t="s">
        <v>129</v>
      </c>
      <c r="I66" s="26">
        <f>VLOOKUP(C66,供应链!E:J,6,0)</f>
        <v>0.0416666666666667</v>
      </c>
      <c r="J66" s="17">
        <f>VLOOKUP(C66,供应链!E:H,4,0)</f>
        <v>4</v>
      </c>
      <c r="K66" s="17">
        <f>VLOOKUP(C66,供应链!E:K,7,0)</f>
        <v>1</v>
      </c>
      <c r="L66" s="18" t="str">
        <f>VLOOKUP(C66,供应链!E:I,5,0)</f>
        <v>-</v>
      </c>
      <c r="M66" s="27">
        <f t="shared" si="0"/>
        <v>0.00454187036744993</v>
      </c>
      <c r="N66" s="17">
        <v>1054</v>
      </c>
      <c r="O66" s="26">
        <v>0.0104364326375712</v>
      </c>
      <c r="P66" s="18">
        <v>11</v>
      </c>
      <c r="Q66" s="18">
        <v>1294</v>
      </c>
      <c r="R66" s="17">
        <v>149</v>
      </c>
      <c r="S66" s="17">
        <v>336</v>
      </c>
      <c r="T66" s="17">
        <v>819</v>
      </c>
      <c r="U66" s="26">
        <v>0.0195360195360195</v>
      </c>
      <c r="V66" s="18">
        <v>14</v>
      </c>
      <c r="W66" s="18">
        <v>1626.8</v>
      </c>
      <c r="X66" s="17">
        <v>149</v>
      </c>
      <c r="Y66" s="17">
        <v>324</v>
      </c>
      <c r="Z66" s="17">
        <v>731</v>
      </c>
      <c r="AA66" s="26">
        <v>0.0191518467852257</v>
      </c>
      <c r="AB66" s="18">
        <v>13</v>
      </c>
      <c r="AC66" s="18">
        <v>1544.96</v>
      </c>
      <c r="AD66" s="17">
        <v>149</v>
      </c>
      <c r="AE66" s="17">
        <v>312</v>
      </c>
      <c r="AF66" s="17">
        <v>729</v>
      </c>
      <c r="AG66" s="26">
        <v>0.0260631001371742</v>
      </c>
      <c r="AH66" s="18">
        <v>17</v>
      </c>
      <c r="AI66" s="18">
        <v>2023</v>
      </c>
      <c r="AJ66" s="17">
        <v>149</v>
      </c>
      <c r="AK66" s="17">
        <v>280</v>
      </c>
      <c r="AL66" s="17">
        <v>685</v>
      </c>
      <c r="AM66" s="26">
        <v>0.0131386861313869</v>
      </c>
      <c r="AN66" s="18">
        <v>9</v>
      </c>
      <c r="AO66" s="18">
        <v>1025.51</v>
      </c>
      <c r="AP66" s="17">
        <v>149</v>
      </c>
      <c r="AQ66" s="17">
        <v>285</v>
      </c>
      <c r="AR66" s="17">
        <v>533</v>
      </c>
      <c r="AS66" s="26">
        <v>0.0168855534709193</v>
      </c>
      <c r="AT66" s="18">
        <v>7</v>
      </c>
      <c r="AU66" s="18">
        <v>833</v>
      </c>
      <c r="AV66" s="17">
        <v>149</v>
      </c>
      <c r="AW66" s="17">
        <v>279</v>
      </c>
      <c r="AX66" s="17">
        <v>482</v>
      </c>
      <c r="AY66" s="26">
        <v>0.012448132780083</v>
      </c>
      <c r="AZ66" s="17">
        <v>6</v>
      </c>
      <c r="BA66" s="18">
        <v>714</v>
      </c>
      <c r="BB66" s="17">
        <v>149</v>
      </c>
      <c r="BC66" s="17">
        <v>274</v>
      </c>
      <c r="BD66" s="17">
        <v>613</v>
      </c>
      <c r="BE66" s="32">
        <v>0.0146818923327896</v>
      </c>
      <c r="BF66" s="17">
        <v>8</v>
      </c>
      <c r="BG66" s="18">
        <v>934.33</v>
      </c>
      <c r="BH66" s="17">
        <v>149</v>
      </c>
      <c r="BI66" s="17">
        <v>271</v>
      </c>
      <c r="BJ66" s="17">
        <v>600</v>
      </c>
      <c r="BK66" s="32">
        <v>0.02</v>
      </c>
      <c r="BL66" s="18">
        <v>10</v>
      </c>
      <c r="BM66" s="18">
        <v>1151.19</v>
      </c>
      <c r="BN66" s="17">
        <v>149</v>
      </c>
      <c r="BO66" s="17">
        <v>261</v>
      </c>
      <c r="BP66" s="17">
        <v>559</v>
      </c>
      <c r="BQ66" s="32">
        <v>0.0161001788908766</v>
      </c>
      <c r="BR66" s="18">
        <v>9</v>
      </c>
      <c r="BS66" s="18">
        <v>1039.02</v>
      </c>
      <c r="BT66" s="17">
        <v>149</v>
      </c>
      <c r="BU66" s="18">
        <v>252</v>
      </c>
      <c r="BV66" s="17">
        <v>482</v>
      </c>
      <c r="BW66" s="32">
        <v>0.020746887966805</v>
      </c>
      <c r="BX66" s="18">
        <v>9</v>
      </c>
      <c r="BY66" s="18">
        <v>1031</v>
      </c>
      <c r="BZ66" s="17">
        <v>149</v>
      </c>
      <c r="CA66" s="18">
        <v>68</v>
      </c>
      <c r="CB66" s="18">
        <v>390</v>
      </c>
      <c r="CC66" s="32">
        <v>0.0230769230769231</v>
      </c>
      <c r="CD66" s="18">
        <v>9</v>
      </c>
      <c r="CE66" s="18">
        <v>1048.31</v>
      </c>
      <c r="CF66" s="17">
        <v>149</v>
      </c>
      <c r="CG66" s="18">
        <v>59</v>
      </c>
      <c r="CH66" s="33">
        <v>386</v>
      </c>
      <c r="CI66" s="32">
        <v>0.0207253886010363</v>
      </c>
      <c r="CJ66" s="18">
        <v>7</v>
      </c>
      <c r="CK66" s="18">
        <v>824.35</v>
      </c>
      <c r="CL66" s="17">
        <v>149</v>
      </c>
      <c r="CM66" s="18">
        <v>54</v>
      </c>
      <c r="CN66" s="33">
        <v>409</v>
      </c>
      <c r="CO66" s="32">
        <v>0.0220048899755501</v>
      </c>
      <c r="CP66" s="17">
        <v>9</v>
      </c>
      <c r="CQ66" s="18">
        <v>1027.35</v>
      </c>
      <c r="CR66" s="17">
        <v>149</v>
      </c>
      <c r="CS66" s="17">
        <v>71</v>
      </c>
      <c r="CT66" s="33">
        <v>606</v>
      </c>
      <c r="CU66" s="32">
        <v>0.0247524752475248</v>
      </c>
      <c r="CV66" s="17">
        <v>15</v>
      </c>
      <c r="CW66" s="18">
        <v>1748.25</v>
      </c>
      <c r="CX66" s="17">
        <v>149</v>
      </c>
      <c r="CY66" s="17">
        <v>98</v>
      </c>
      <c r="CZ66" s="33">
        <v>592</v>
      </c>
      <c r="DA66" s="32">
        <v>0.0168918918918919</v>
      </c>
      <c r="DB66" s="18">
        <v>9</v>
      </c>
      <c r="DC66" s="18">
        <v>1041</v>
      </c>
      <c r="DD66" s="17">
        <v>149</v>
      </c>
      <c r="DE66" s="18">
        <v>98</v>
      </c>
      <c r="DF66" s="18">
        <v>666</v>
      </c>
      <c r="DG66" s="26">
        <v>0.0165165165165165</v>
      </c>
      <c r="DH66" s="18">
        <v>10</v>
      </c>
      <c r="DI66" s="18">
        <v>1132.63</v>
      </c>
      <c r="DJ66" s="17">
        <v>149</v>
      </c>
      <c r="DK66" s="18">
        <v>107</v>
      </c>
      <c r="DL66" s="18">
        <v>605</v>
      </c>
      <c r="DM66" s="26">
        <v>0.0264462809917355</v>
      </c>
      <c r="DN66" s="18">
        <v>14</v>
      </c>
      <c r="DO66" s="18">
        <v>1653.54</v>
      </c>
      <c r="DP66" s="17">
        <v>149</v>
      </c>
      <c r="DQ66" s="18">
        <v>92</v>
      </c>
      <c r="DR66" s="18">
        <v>630</v>
      </c>
      <c r="DS66" s="26">
        <v>0.0142857142857143</v>
      </c>
      <c r="DT66" s="18">
        <v>7</v>
      </c>
      <c r="DU66" s="18">
        <v>829.44</v>
      </c>
      <c r="DV66" s="17">
        <v>149</v>
      </c>
      <c r="DW66" s="18">
        <v>100</v>
      </c>
      <c r="DX66" s="18">
        <v>663</v>
      </c>
      <c r="DY66" s="26">
        <v>0.0346907993966818</v>
      </c>
      <c r="DZ66" s="18">
        <v>17</v>
      </c>
      <c r="EA66" s="18">
        <v>2011.71</v>
      </c>
      <c r="EB66" s="17">
        <v>149</v>
      </c>
      <c r="EC66" s="18">
        <v>97</v>
      </c>
      <c r="ED66" s="18">
        <v>646</v>
      </c>
      <c r="EE66" s="26">
        <v>0.0247678018575851</v>
      </c>
      <c r="EF66" s="17">
        <v>13</v>
      </c>
      <c r="EG66" s="18">
        <v>1512.84</v>
      </c>
      <c r="EH66" s="17">
        <v>149</v>
      </c>
      <c r="EI66" s="17">
        <v>37</v>
      </c>
      <c r="EJ66" s="18">
        <v>654</v>
      </c>
      <c r="EK66" s="26">
        <v>0.0168195718654434</v>
      </c>
      <c r="EL66" s="17">
        <v>11</v>
      </c>
      <c r="EM66" s="18">
        <v>1287.31</v>
      </c>
      <c r="EN66" s="17">
        <v>149</v>
      </c>
      <c r="EO66" s="17">
        <v>75</v>
      </c>
      <c r="EP66" s="18">
        <v>577</v>
      </c>
      <c r="EQ66" s="26">
        <v>0.0138648180242634</v>
      </c>
      <c r="ER66" s="17">
        <v>8</v>
      </c>
      <c r="ES66" s="18">
        <v>1102</v>
      </c>
      <c r="ET66" s="17">
        <v>149</v>
      </c>
      <c r="EU66" s="17">
        <v>75</v>
      </c>
      <c r="EV66" s="18">
        <v>581</v>
      </c>
      <c r="EW66" s="26">
        <v>0.00344234079173838</v>
      </c>
      <c r="EX66" s="17">
        <v>2</v>
      </c>
      <c r="EY66" s="18">
        <v>278</v>
      </c>
      <c r="EZ66" s="17">
        <v>149</v>
      </c>
      <c r="FA66" s="17">
        <v>75</v>
      </c>
      <c r="FB66" s="18">
        <v>592</v>
      </c>
      <c r="FC66" s="26">
        <v>0.0118243243243243</v>
      </c>
      <c r="FD66" s="17">
        <v>7</v>
      </c>
      <c r="FE66" s="18">
        <v>973</v>
      </c>
      <c r="FF66" s="17">
        <v>149</v>
      </c>
      <c r="FG66" s="17">
        <v>77</v>
      </c>
      <c r="FH66" s="18">
        <v>448</v>
      </c>
      <c r="FI66" s="26">
        <v>0.015625</v>
      </c>
      <c r="FJ66" s="18">
        <v>7</v>
      </c>
      <c r="FK66" s="18">
        <v>952</v>
      </c>
      <c r="FL66" s="17">
        <v>149</v>
      </c>
      <c r="FM66" s="17">
        <v>80</v>
      </c>
      <c r="FN66" s="18">
        <v>457</v>
      </c>
      <c r="FO66" s="26">
        <v>0.0109409190371991</v>
      </c>
      <c r="FP66" s="18">
        <v>5</v>
      </c>
      <c r="FQ66" s="18">
        <v>685</v>
      </c>
      <c r="FR66" s="17">
        <v>149</v>
      </c>
      <c r="FS66" s="17">
        <v>96</v>
      </c>
      <c r="FT66" s="18">
        <v>612</v>
      </c>
      <c r="FU66" s="26">
        <v>0.0245098039215686</v>
      </c>
      <c r="FV66" s="18">
        <v>15</v>
      </c>
      <c r="FW66" s="18">
        <v>2081</v>
      </c>
      <c r="FX66" s="17">
        <v>149</v>
      </c>
      <c r="FY66" s="18">
        <v>77</v>
      </c>
      <c r="FZ66" s="18">
        <v>706</v>
      </c>
      <c r="GA66" s="26">
        <v>0.0141643059490085</v>
      </c>
      <c r="GB66" s="18">
        <v>10</v>
      </c>
      <c r="GC66" s="18">
        <v>1352</v>
      </c>
      <c r="GD66" s="17">
        <v>149</v>
      </c>
      <c r="GE66" s="18">
        <v>67</v>
      </c>
      <c r="GF66" s="18"/>
      <c r="GG66" s="26"/>
      <c r="GH66" s="17"/>
      <c r="GI66" s="18"/>
      <c r="GJ66" s="17"/>
      <c r="GK66" s="18"/>
      <c r="GL66" s="18"/>
      <c r="GM66" s="26"/>
      <c r="GN66" s="17"/>
      <c r="GO66" s="18"/>
      <c r="GP66" s="17"/>
      <c r="GQ66" s="17"/>
      <c r="GR66" s="17"/>
      <c r="GS66" s="17">
        <v>798</v>
      </c>
      <c r="GT66" s="17">
        <v>99398.49</v>
      </c>
      <c r="GU66" s="17"/>
      <c r="GV66" s="17"/>
      <c r="GW66" s="17"/>
      <c r="GX66" s="17"/>
      <c r="GY66" s="17"/>
      <c r="GZ66" s="17"/>
      <c r="HA66" s="16"/>
      <c r="HB66" s="16"/>
      <c r="HC66" s="16"/>
      <c r="HD66" s="16"/>
      <c r="HE66" s="41"/>
      <c r="HF66" s="41"/>
      <c r="HG66" s="41"/>
      <c r="HH66" s="41"/>
      <c r="HI66" s="18"/>
      <c r="HJ66" s="41"/>
      <c r="HK66" s="41"/>
      <c r="HL66" s="41"/>
      <c r="HM66" s="18"/>
      <c r="HN66" s="18"/>
      <c r="HO66" s="18">
        <f t="shared" si="4"/>
        <v>288</v>
      </c>
      <c r="HP66" s="18">
        <f t="shared" si="1"/>
        <v>34756.54</v>
      </c>
      <c r="HQ66" s="18">
        <f t="shared" si="2"/>
        <v>1086</v>
      </c>
      <c r="HR66" s="42">
        <f t="shared" si="3"/>
        <v>134155.03</v>
      </c>
      <c r="HS66" s="43"/>
      <c r="HT66" s="43"/>
    </row>
    <row r="67" ht="16.5" spans="1:228">
      <c r="A67" s="16"/>
      <c r="B67" s="17" t="s">
        <v>47</v>
      </c>
      <c r="C67" s="18">
        <v>6939962761299</v>
      </c>
      <c r="D67" s="18">
        <v>598979546544</v>
      </c>
      <c r="E67" s="18">
        <v>21062010001158</v>
      </c>
      <c r="F67" s="17" t="s">
        <v>263</v>
      </c>
      <c r="G67" s="19" t="s">
        <v>264</v>
      </c>
      <c r="H67" s="17" t="s">
        <v>129</v>
      </c>
      <c r="I67" s="26">
        <f>VLOOKUP(C67,供应链!E:J,6,0)</f>
        <v>1</v>
      </c>
      <c r="J67" s="17">
        <f>VLOOKUP(C67,供应链!E:H,4,0)</f>
        <v>731</v>
      </c>
      <c r="K67" s="17">
        <f>VLOOKUP(C67,供应链!E:K,7,0)</f>
        <v>48</v>
      </c>
      <c r="L67" s="18">
        <f>VLOOKUP(C67,供应链!E:I,5,0)</f>
        <v>17.8944279539068</v>
      </c>
      <c r="M67" s="27">
        <f t="shared" si="0"/>
        <v>0.0469957419965305</v>
      </c>
      <c r="N67" s="17">
        <v>4295</v>
      </c>
      <c r="O67" s="26">
        <v>0.0386495925494761</v>
      </c>
      <c r="P67" s="18">
        <v>150</v>
      </c>
      <c r="Q67" s="18">
        <v>11650.46</v>
      </c>
      <c r="R67" s="17">
        <v>159</v>
      </c>
      <c r="S67" s="17">
        <v>3749</v>
      </c>
      <c r="T67" s="17">
        <v>4622</v>
      </c>
      <c r="U67" s="26">
        <v>0.0333189095629598</v>
      </c>
      <c r="V67" s="18">
        <v>135</v>
      </c>
      <c r="W67" s="18">
        <v>10484.94</v>
      </c>
      <c r="X67" s="17">
        <v>159</v>
      </c>
      <c r="Y67" s="17">
        <v>3628</v>
      </c>
      <c r="Z67" s="17">
        <v>4548</v>
      </c>
      <c r="AA67" s="26">
        <v>0.038698328935796</v>
      </c>
      <c r="AB67" s="18">
        <v>150</v>
      </c>
      <c r="AC67" s="18">
        <v>11640.6</v>
      </c>
      <c r="AD67" s="17">
        <v>159</v>
      </c>
      <c r="AE67" s="17">
        <v>3494</v>
      </c>
      <c r="AF67" s="17">
        <v>3962</v>
      </c>
      <c r="AG67" s="26">
        <v>0.0265017667844523</v>
      </c>
      <c r="AH67" s="18">
        <v>92</v>
      </c>
      <c r="AI67" s="18">
        <v>8057.75</v>
      </c>
      <c r="AJ67" s="17">
        <v>159</v>
      </c>
      <c r="AK67" s="17">
        <v>3418</v>
      </c>
      <c r="AL67" s="17">
        <v>4206</v>
      </c>
      <c r="AM67" s="26">
        <v>0.0247265810746553</v>
      </c>
      <c r="AN67" s="18">
        <v>86</v>
      </c>
      <c r="AO67" s="18">
        <v>7577.01</v>
      </c>
      <c r="AP67" s="17">
        <v>159</v>
      </c>
      <c r="AQ67" s="17">
        <v>3354</v>
      </c>
      <c r="AR67" s="17">
        <v>3841</v>
      </c>
      <c r="AS67" s="26">
        <v>0.0205675605311117</v>
      </c>
      <c r="AT67" s="18">
        <v>74</v>
      </c>
      <c r="AU67" s="18">
        <v>6501.1</v>
      </c>
      <c r="AV67" s="17">
        <v>159</v>
      </c>
      <c r="AW67" s="17">
        <v>3306</v>
      </c>
      <c r="AX67" s="17">
        <v>4348</v>
      </c>
      <c r="AY67" s="26">
        <v>0.0209291628334867</v>
      </c>
      <c r="AZ67" s="17">
        <v>82</v>
      </c>
      <c r="BA67" s="18">
        <v>7168.28</v>
      </c>
      <c r="BB67" s="17">
        <v>159</v>
      </c>
      <c r="BC67" s="17">
        <v>3234</v>
      </c>
      <c r="BD67" s="17">
        <v>4675</v>
      </c>
      <c r="BE67" s="32">
        <v>0.0192513368983957</v>
      </c>
      <c r="BF67" s="17">
        <v>81</v>
      </c>
      <c r="BG67" s="18">
        <v>7053.73</v>
      </c>
      <c r="BH67" s="17">
        <v>159</v>
      </c>
      <c r="BI67" s="17">
        <v>3172</v>
      </c>
      <c r="BJ67" s="17">
        <v>4819</v>
      </c>
      <c r="BK67" s="32">
        <v>0.033616932973646</v>
      </c>
      <c r="BL67" s="18">
        <v>142</v>
      </c>
      <c r="BM67" s="18">
        <v>12355.28</v>
      </c>
      <c r="BN67" s="17">
        <v>159</v>
      </c>
      <c r="BO67" s="17">
        <v>3046</v>
      </c>
      <c r="BP67" s="17">
        <v>4550</v>
      </c>
      <c r="BQ67" s="32">
        <v>0.0342857142857143</v>
      </c>
      <c r="BR67" s="18">
        <v>140</v>
      </c>
      <c r="BS67" s="18">
        <v>11254.08</v>
      </c>
      <c r="BT67" s="17">
        <v>159</v>
      </c>
      <c r="BU67" s="18">
        <v>2927</v>
      </c>
      <c r="BV67" s="17">
        <v>4808</v>
      </c>
      <c r="BW67" s="32">
        <v>0.0349417637271215</v>
      </c>
      <c r="BX67" s="18">
        <v>150</v>
      </c>
      <c r="BY67" s="18">
        <v>11422.06</v>
      </c>
      <c r="BZ67" s="17">
        <v>159</v>
      </c>
      <c r="CA67" s="18">
        <v>2796</v>
      </c>
      <c r="CB67" s="18">
        <v>4650</v>
      </c>
      <c r="CC67" s="32">
        <v>0.0331182795698925</v>
      </c>
      <c r="CD67" s="18">
        <v>140</v>
      </c>
      <c r="CE67" s="18">
        <v>10609.02</v>
      </c>
      <c r="CF67" s="17">
        <v>159</v>
      </c>
      <c r="CG67" s="18">
        <v>2675</v>
      </c>
      <c r="CH67" s="33">
        <v>4420</v>
      </c>
      <c r="CI67" s="32">
        <v>0.0294117647058824</v>
      </c>
      <c r="CJ67" s="18">
        <v>114</v>
      </c>
      <c r="CK67" s="18">
        <v>8506.78</v>
      </c>
      <c r="CL67" s="17">
        <v>159</v>
      </c>
      <c r="CM67" s="18">
        <v>2582</v>
      </c>
      <c r="CN67" s="33">
        <v>4556</v>
      </c>
      <c r="CO67" s="32">
        <v>0.0331431079894644</v>
      </c>
      <c r="CP67" s="17">
        <v>127</v>
      </c>
      <c r="CQ67" s="18">
        <v>9656.04</v>
      </c>
      <c r="CR67" s="17">
        <v>159</v>
      </c>
      <c r="CS67" s="17">
        <v>2468</v>
      </c>
      <c r="CT67" s="33">
        <v>4864</v>
      </c>
      <c r="CU67" s="32">
        <v>0.0335115131578947</v>
      </c>
      <c r="CV67" s="17">
        <v>141</v>
      </c>
      <c r="CW67" s="18">
        <v>10753.86</v>
      </c>
      <c r="CX67" s="17">
        <v>159</v>
      </c>
      <c r="CY67" s="17">
        <v>2345</v>
      </c>
      <c r="CZ67" s="33">
        <v>4352</v>
      </c>
      <c r="DA67" s="32">
        <v>0.0287224264705882</v>
      </c>
      <c r="DB67" s="18">
        <v>108</v>
      </c>
      <c r="DC67" s="18">
        <v>8264.24</v>
      </c>
      <c r="DD67" s="17">
        <v>159</v>
      </c>
      <c r="DE67" s="18">
        <v>2252</v>
      </c>
      <c r="DF67" s="18">
        <v>3834</v>
      </c>
      <c r="DG67" s="26">
        <v>0.0344287949921753</v>
      </c>
      <c r="DH67" s="18">
        <v>120</v>
      </c>
      <c r="DI67" s="18">
        <v>9129.55</v>
      </c>
      <c r="DJ67" s="17">
        <v>159</v>
      </c>
      <c r="DK67" s="18">
        <v>1002</v>
      </c>
      <c r="DL67" s="18">
        <v>3706</v>
      </c>
      <c r="DM67" s="26">
        <v>0.0242849433351322</v>
      </c>
      <c r="DN67" s="18">
        <v>84</v>
      </c>
      <c r="DO67" s="18">
        <v>6567.5</v>
      </c>
      <c r="DP67" s="17">
        <v>159</v>
      </c>
      <c r="DQ67" s="18">
        <v>938</v>
      </c>
      <c r="DR67" s="18">
        <v>3414</v>
      </c>
      <c r="DS67" s="26">
        <v>0.0272407732864675</v>
      </c>
      <c r="DT67" s="18">
        <v>83</v>
      </c>
      <c r="DU67" s="18">
        <v>6466.35</v>
      </c>
      <c r="DV67" s="17">
        <v>159</v>
      </c>
      <c r="DW67" s="18">
        <v>926</v>
      </c>
      <c r="DX67" s="18">
        <v>3443</v>
      </c>
      <c r="DY67" s="26">
        <v>0.0252686610514087</v>
      </c>
      <c r="DZ67" s="18">
        <v>77</v>
      </c>
      <c r="EA67" s="18">
        <v>5920.62</v>
      </c>
      <c r="EB67" s="17">
        <v>159</v>
      </c>
      <c r="EC67" s="18">
        <v>894</v>
      </c>
      <c r="ED67" s="18">
        <v>3809</v>
      </c>
      <c r="EE67" s="26">
        <v>0.0278288264636387</v>
      </c>
      <c r="EF67" s="17">
        <v>95</v>
      </c>
      <c r="EG67" s="18">
        <v>7427.07</v>
      </c>
      <c r="EH67" s="17">
        <v>159</v>
      </c>
      <c r="EI67" s="17">
        <v>501</v>
      </c>
      <c r="EJ67" s="18">
        <v>3957</v>
      </c>
      <c r="EK67" s="26">
        <v>0.0348749052312358</v>
      </c>
      <c r="EL67" s="17">
        <v>118</v>
      </c>
      <c r="EM67" s="18">
        <v>9190.95</v>
      </c>
      <c r="EN67" s="17">
        <v>159</v>
      </c>
      <c r="EO67" s="17">
        <v>1165</v>
      </c>
      <c r="EP67" s="18">
        <v>3580</v>
      </c>
      <c r="EQ67" s="26">
        <v>0.0201117318435754</v>
      </c>
      <c r="ER67" s="17">
        <v>63</v>
      </c>
      <c r="ES67" s="18">
        <v>6215.39</v>
      </c>
      <c r="ET67" s="17">
        <v>159</v>
      </c>
      <c r="EU67" s="17">
        <v>1274</v>
      </c>
      <c r="EV67" s="18">
        <v>3606</v>
      </c>
      <c r="EW67" s="26">
        <v>0.0210759844703272</v>
      </c>
      <c r="EX67" s="17">
        <v>65</v>
      </c>
      <c r="EY67" s="18">
        <v>6429.63</v>
      </c>
      <c r="EZ67" s="17">
        <v>159</v>
      </c>
      <c r="FA67" s="17">
        <v>1314</v>
      </c>
      <c r="FB67" s="18">
        <v>4557</v>
      </c>
      <c r="FC67" s="26">
        <v>0.0151415404871626</v>
      </c>
      <c r="FD67" s="17">
        <v>69</v>
      </c>
      <c r="FE67" s="18">
        <v>6765</v>
      </c>
      <c r="FF67" s="17">
        <v>159</v>
      </c>
      <c r="FG67" s="17">
        <v>1257</v>
      </c>
      <c r="FH67" s="18">
        <v>3616</v>
      </c>
      <c r="FI67" s="26">
        <v>0.0157632743362832</v>
      </c>
      <c r="FJ67" s="18">
        <v>57</v>
      </c>
      <c r="FK67" s="18">
        <v>5557</v>
      </c>
      <c r="FL67" s="17">
        <v>159</v>
      </c>
      <c r="FM67" s="17">
        <v>1337</v>
      </c>
      <c r="FN67" s="18">
        <v>4011</v>
      </c>
      <c r="FO67" s="26">
        <v>0.0149588631264024</v>
      </c>
      <c r="FP67" s="18">
        <v>60</v>
      </c>
      <c r="FQ67" s="18">
        <v>5856</v>
      </c>
      <c r="FR67" s="17">
        <v>159</v>
      </c>
      <c r="FS67" s="17">
        <v>1353</v>
      </c>
      <c r="FT67" s="18">
        <v>4523</v>
      </c>
      <c r="FU67" s="26">
        <v>0.0201193897855406</v>
      </c>
      <c r="FV67" s="18">
        <v>91</v>
      </c>
      <c r="FW67" s="18">
        <v>8924</v>
      </c>
      <c r="FX67" s="17">
        <v>159</v>
      </c>
      <c r="FY67" s="18">
        <v>3320</v>
      </c>
      <c r="FZ67" s="18">
        <v>5071</v>
      </c>
      <c r="GA67" s="26">
        <v>0.0169591796489844</v>
      </c>
      <c r="GB67" s="18">
        <v>86</v>
      </c>
      <c r="GC67" s="18">
        <v>8447</v>
      </c>
      <c r="GD67" s="17">
        <v>159</v>
      </c>
      <c r="GE67" s="18">
        <v>3162</v>
      </c>
      <c r="GF67" s="18"/>
      <c r="GG67" s="26"/>
      <c r="GH67" s="17"/>
      <c r="GI67" s="18"/>
      <c r="GJ67" s="17"/>
      <c r="GK67" s="18"/>
      <c r="GL67" s="18"/>
      <c r="GM67" s="26"/>
      <c r="GN67" s="17"/>
      <c r="GO67" s="18"/>
      <c r="GP67" s="17"/>
      <c r="GQ67" s="17"/>
      <c r="GR67" s="17"/>
      <c r="GS67" s="17">
        <v>2201</v>
      </c>
      <c r="GT67" s="17">
        <v>168718.08</v>
      </c>
      <c r="GU67" s="17"/>
      <c r="GV67" s="17"/>
      <c r="GW67" s="17"/>
      <c r="GX67" s="17"/>
      <c r="GY67" s="17"/>
      <c r="GZ67" s="17"/>
      <c r="HA67" s="16"/>
      <c r="HB67" s="16"/>
      <c r="HC67" s="16"/>
      <c r="HD67" s="16"/>
      <c r="HE67" s="41"/>
      <c r="HF67" s="41"/>
      <c r="HG67" s="41"/>
      <c r="HH67" s="41"/>
      <c r="HI67" s="18"/>
      <c r="HJ67" s="41"/>
      <c r="HK67" s="41"/>
      <c r="HL67" s="41"/>
      <c r="HM67" s="18"/>
      <c r="HN67" s="18"/>
      <c r="HO67" s="18">
        <f t="shared" si="4"/>
        <v>2980</v>
      </c>
      <c r="HP67" s="18">
        <f t="shared" si="1"/>
        <v>245851.29</v>
      </c>
      <c r="HQ67" s="18">
        <f t="shared" si="2"/>
        <v>5181</v>
      </c>
      <c r="HR67" s="42">
        <f t="shared" si="3"/>
        <v>414569.37</v>
      </c>
      <c r="HS67" s="43"/>
      <c r="HT67" s="43"/>
    </row>
    <row r="68" ht="16.5" spans="1:228">
      <c r="A68" s="16"/>
      <c r="B68" s="17" t="s">
        <v>47</v>
      </c>
      <c r="C68" s="18">
        <v>6939962765433</v>
      </c>
      <c r="D68" s="18">
        <v>601023822804</v>
      </c>
      <c r="E68" s="18">
        <v>21062010001398</v>
      </c>
      <c r="F68" s="17" t="s">
        <v>265</v>
      </c>
      <c r="G68" s="19" t="s">
        <v>266</v>
      </c>
      <c r="H68" s="17" t="s">
        <v>129</v>
      </c>
      <c r="I68" s="26">
        <f>VLOOKUP(C68,供应链!E:J,6,0)</f>
        <v>0.875</v>
      </c>
      <c r="J68" s="17">
        <f>VLOOKUP(C68,供应链!E:H,4,0)</f>
        <v>400</v>
      </c>
      <c r="K68" s="17">
        <f>VLOOKUP(C68,供应链!E:K,7,0)</f>
        <v>0</v>
      </c>
      <c r="L68" s="18">
        <f>VLOOKUP(C68,供应链!E:I,5,0)</f>
        <v>81.8952910207663</v>
      </c>
      <c r="M68" s="27">
        <f t="shared" si="0"/>
        <v>0.0111023497870998</v>
      </c>
      <c r="N68" s="17">
        <v>3652</v>
      </c>
      <c r="O68" s="26">
        <v>0.0172508214676889</v>
      </c>
      <c r="P68" s="18">
        <v>59</v>
      </c>
      <c r="Q68" s="18">
        <v>9872.26</v>
      </c>
      <c r="R68" s="17">
        <v>145</v>
      </c>
      <c r="S68" s="17">
        <v>695</v>
      </c>
      <c r="T68" s="17">
        <v>3230</v>
      </c>
      <c r="U68" s="26">
        <v>0.0160990712074303</v>
      </c>
      <c r="V68" s="18">
        <v>43</v>
      </c>
      <c r="W68" s="18">
        <v>7211.9</v>
      </c>
      <c r="X68" s="17">
        <v>145</v>
      </c>
      <c r="Y68" s="17">
        <v>654</v>
      </c>
      <c r="Z68" s="17">
        <v>2731</v>
      </c>
      <c r="AA68" s="26">
        <v>0.0135481508604907</v>
      </c>
      <c r="AB68" s="18">
        <v>33</v>
      </c>
      <c r="AC68" s="18">
        <v>5519.58</v>
      </c>
      <c r="AD68" s="17">
        <v>145</v>
      </c>
      <c r="AE68" s="17">
        <v>626</v>
      </c>
      <c r="AF68" s="17">
        <v>2264</v>
      </c>
      <c r="AG68" s="26">
        <v>0.015017667844523</v>
      </c>
      <c r="AH68" s="18">
        <v>32</v>
      </c>
      <c r="AI68" s="18">
        <v>5317.38</v>
      </c>
      <c r="AJ68" s="17">
        <v>145</v>
      </c>
      <c r="AK68" s="17">
        <v>626</v>
      </c>
      <c r="AL68" s="17">
        <v>2582</v>
      </c>
      <c r="AM68" s="26">
        <v>0.0123934934159566</v>
      </c>
      <c r="AN68" s="18">
        <v>29</v>
      </c>
      <c r="AO68" s="18">
        <v>4891.1</v>
      </c>
      <c r="AP68" s="17">
        <v>145</v>
      </c>
      <c r="AQ68" s="17">
        <v>609</v>
      </c>
      <c r="AR68" s="17">
        <v>2651</v>
      </c>
      <c r="AS68" s="26">
        <v>0.012825348924934</v>
      </c>
      <c r="AT68" s="18">
        <v>31</v>
      </c>
      <c r="AU68" s="18">
        <v>5180.62</v>
      </c>
      <c r="AV68" s="17">
        <v>145</v>
      </c>
      <c r="AW68" s="17">
        <v>585</v>
      </c>
      <c r="AX68" s="17">
        <v>2356</v>
      </c>
      <c r="AY68" s="26">
        <v>0.0140067911714771</v>
      </c>
      <c r="AZ68" s="17">
        <v>31</v>
      </c>
      <c r="BA68" s="18">
        <v>5149.91</v>
      </c>
      <c r="BB68" s="17">
        <v>145</v>
      </c>
      <c r="BC68" s="17">
        <v>562</v>
      </c>
      <c r="BD68" s="17">
        <v>2415</v>
      </c>
      <c r="BE68" s="32">
        <v>0.010351966873706</v>
      </c>
      <c r="BF68" s="17">
        <v>21</v>
      </c>
      <c r="BG68" s="18">
        <v>3539</v>
      </c>
      <c r="BH68" s="17">
        <v>145</v>
      </c>
      <c r="BI68" s="17">
        <v>544</v>
      </c>
      <c r="BJ68" s="17">
        <v>2183</v>
      </c>
      <c r="BK68" s="32">
        <v>0.0137425561154375</v>
      </c>
      <c r="BL68" s="18">
        <v>24</v>
      </c>
      <c r="BM68" s="18">
        <v>3994.91</v>
      </c>
      <c r="BN68" s="17">
        <v>145</v>
      </c>
      <c r="BO68" s="17">
        <v>523</v>
      </c>
      <c r="BP68" s="17">
        <v>1941</v>
      </c>
      <c r="BQ68" s="32">
        <v>0.0108191653786708</v>
      </c>
      <c r="BR68" s="18">
        <v>21</v>
      </c>
      <c r="BS68" s="18">
        <v>3505.85</v>
      </c>
      <c r="BT68" s="17">
        <v>145</v>
      </c>
      <c r="BU68" s="18">
        <v>506</v>
      </c>
      <c r="BV68" s="17">
        <v>1841</v>
      </c>
      <c r="BW68" s="32">
        <v>0.0271591526344378</v>
      </c>
      <c r="BX68" s="18">
        <v>42</v>
      </c>
      <c r="BY68" s="18">
        <v>7006.93</v>
      </c>
      <c r="BZ68" s="17">
        <v>145</v>
      </c>
      <c r="CA68" s="18">
        <v>253</v>
      </c>
      <c r="CB68" s="18">
        <v>1634</v>
      </c>
      <c r="CC68" s="32">
        <v>0.0177478580171359</v>
      </c>
      <c r="CD68" s="18">
        <v>26</v>
      </c>
      <c r="CE68" s="18">
        <v>4341.26</v>
      </c>
      <c r="CF68" s="17">
        <v>145</v>
      </c>
      <c r="CG68" s="18">
        <v>229</v>
      </c>
      <c r="CH68" s="33">
        <v>1542</v>
      </c>
      <c r="CI68" s="32">
        <v>0.0175097276264591</v>
      </c>
      <c r="CJ68" s="18">
        <v>25</v>
      </c>
      <c r="CK68" s="18">
        <v>4162.48</v>
      </c>
      <c r="CL68" s="17">
        <v>145</v>
      </c>
      <c r="CM68" s="18">
        <v>219</v>
      </c>
      <c r="CN68" s="33">
        <v>1753</v>
      </c>
      <c r="CO68" s="32">
        <v>0.0119794637763833</v>
      </c>
      <c r="CP68" s="17">
        <v>17</v>
      </c>
      <c r="CQ68" s="18">
        <v>2835.62</v>
      </c>
      <c r="CR68" s="17">
        <v>145</v>
      </c>
      <c r="CS68" s="17">
        <v>215</v>
      </c>
      <c r="CT68" s="33">
        <v>3623</v>
      </c>
      <c r="CU68" s="32">
        <v>0.00855644493513663</v>
      </c>
      <c r="CV68" s="17">
        <v>30</v>
      </c>
      <c r="CW68" s="18">
        <v>4982.27</v>
      </c>
      <c r="CX68" s="17">
        <v>145</v>
      </c>
      <c r="CY68" s="17">
        <v>225</v>
      </c>
      <c r="CZ68" s="33">
        <v>2109</v>
      </c>
      <c r="DA68" s="32">
        <v>0.0132764343290659</v>
      </c>
      <c r="DB68" s="18">
        <v>22</v>
      </c>
      <c r="DC68" s="18">
        <v>3668.88</v>
      </c>
      <c r="DD68" s="17">
        <v>145</v>
      </c>
      <c r="DE68" s="18">
        <v>220</v>
      </c>
      <c r="DF68" s="18">
        <v>1537</v>
      </c>
      <c r="DG68" s="26">
        <v>0.0273259596616786</v>
      </c>
      <c r="DH68" s="18">
        <v>36</v>
      </c>
      <c r="DI68" s="18">
        <v>6028.24</v>
      </c>
      <c r="DJ68" s="17">
        <v>145</v>
      </c>
      <c r="DK68" s="18">
        <v>206</v>
      </c>
      <c r="DL68" s="18">
        <v>1373</v>
      </c>
      <c r="DM68" s="26">
        <v>0.0167516387472688</v>
      </c>
      <c r="DN68" s="18">
        <v>22</v>
      </c>
      <c r="DO68" s="18">
        <v>3648.79</v>
      </c>
      <c r="DP68" s="17">
        <v>145</v>
      </c>
      <c r="DQ68" s="18">
        <v>183</v>
      </c>
      <c r="DR68" s="18">
        <v>1233</v>
      </c>
      <c r="DS68" s="26">
        <v>0.0097323600973236</v>
      </c>
      <c r="DT68" s="18">
        <v>8</v>
      </c>
      <c r="DU68" s="18">
        <v>1372</v>
      </c>
      <c r="DV68" s="17">
        <v>145</v>
      </c>
      <c r="DW68" s="18">
        <v>196</v>
      </c>
      <c r="DX68" s="18">
        <v>1775</v>
      </c>
      <c r="DY68" s="26">
        <v>0.00788732394366197</v>
      </c>
      <c r="DZ68" s="18">
        <v>12</v>
      </c>
      <c r="EA68" s="18">
        <v>2038</v>
      </c>
      <c r="EB68" s="17">
        <v>145</v>
      </c>
      <c r="EC68" s="18">
        <v>190</v>
      </c>
      <c r="ED68" s="18">
        <v>1253</v>
      </c>
      <c r="EE68" s="26">
        <v>0.0191540303272147</v>
      </c>
      <c r="EF68" s="17">
        <v>18</v>
      </c>
      <c r="EG68" s="18">
        <v>3042</v>
      </c>
      <c r="EH68" s="17">
        <v>145</v>
      </c>
      <c r="EI68" s="17">
        <v>51</v>
      </c>
      <c r="EJ68" s="18">
        <v>1195</v>
      </c>
      <c r="EK68" s="26">
        <v>0.0150627615062762</v>
      </c>
      <c r="EL68" s="17">
        <v>16</v>
      </c>
      <c r="EM68" s="18">
        <v>2707.88</v>
      </c>
      <c r="EN68" s="17">
        <v>145</v>
      </c>
      <c r="EO68" s="17">
        <v>210</v>
      </c>
      <c r="EP68" s="18">
        <v>1099</v>
      </c>
      <c r="EQ68" s="26">
        <v>0.013648771610555</v>
      </c>
      <c r="ER68" s="17">
        <v>14</v>
      </c>
      <c r="ES68" s="18">
        <v>2481</v>
      </c>
      <c r="ET68" s="17">
        <v>145</v>
      </c>
      <c r="EU68" s="17">
        <v>213</v>
      </c>
      <c r="EV68" s="18">
        <v>973</v>
      </c>
      <c r="EW68" s="26">
        <v>0.0113052415210689</v>
      </c>
      <c r="EX68" s="17">
        <v>10</v>
      </c>
      <c r="EY68" s="18">
        <v>1785</v>
      </c>
      <c r="EZ68" s="17">
        <v>145</v>
      </c>
      <c r="FA68" s="17">
        <v>195</v>
      </c>
      <c r="FB68" s="18">
        <v>1144</v>
      </c>
      <c r="FC68" s="26">
        <v>0.0131118881118881</v>
      </c>
      <c r="FD68" s="17">
        <v>15</v>
      </c>
      <c r="FE68" s="18">
        <v>2675</v>
      </c>
      <c r="FF68" s="17">
        <v>145</v>
      </c>
      <c r="FG68" s="17">
        <v>177</v>
      </c>
      <c r="FH68" s="18">
        <v>995</v>
      </c>
      <c r="FI68" s="26">
        <v>0.0120603015075377</v>
      </c>
      <c r="FJ68" s="18">
        <v>12</v>
      </c>
      <c r="FK68" s="18">
        <v>2150</v>
      </c>
      <c r="FL68" s="17">
        <v>145</v>
      </c>
      <c r="FM68" s="17">
        <v>166</v>
      </c>
      <c r="FN68" s="18">
        <v>1062</v>
      </c>
      <c r="FO68" s="26">
        <v>0.0131826741996234</v>
      </c>
      <c r="FP68" s="18">
        <v>14</v>
      </c>
      <c r="FQ68" s="18">
        <v>2479</v>
      </c>
      <c r="FR68" s="17">
        <v>145</v>
      </c>
      <c r="FS68" s="17">
        <v>184</v>
      </c>
      <c r="FT68" s="18">
        <v>1264</v>
      </c>
      <c r="FU68" s="26">
        <v>0.0181962025316456</v>
      </c>
      <c r="FV68" s="18">
        <v>23</v>
      </c>
      <c r="FW68" s="18">
        <v>4059</v>
      </c>
      <c r="FX68" s="17">
        <v>145</v>
      </c>
      <c r="FY68" s="18">
        <v>161</v>
      </c>
      <c r="FZ68" s="18">
        <v>1292</v>
      </c>
      <c r="GA68" s="26">
        <v>0.0139318885448916</v>
      </c>
      <c r="GB68" s="18">
        <v>18</v>
      </c>
      <c r="GC68" s="18">
        <v>3173</v>
      </c>
      <c r="GD68" s="17">
        <v>145</v>
      </c>
      <c r="GE68" s="18">
        <v>147</v>
      </c>
      <c r="GF68" s="18"/>
      <c r="GG68" s="26"/>
      <c r="GH68" s="17"/>
      <c r="GI68" s="18"/>
      <c r="GJ68" s="17"/>
      <c r="GK68" s="18"/>
      <c r="GL68" s="18"/>
      <c r="GM68" s="26"/>
      <c r="GN68" s="17"/>
      <c r="GO68" s="18"/>
      <c r="GP68" s="17"/>
      <c r="GQ68" s="17"/>
      <c r="GR68" s="17"/>
      <c r="GS68" s="17">
        <v>1807</v>
      </c>
      <c r="GT68" s="17">
        <v>299108.01</v>
      </c>
      <c r="GU68" s="17"/>
      <c r="GV68" s="17"/>
      <c r="GW68" s="17"/>
      <c r="GX68" s="17"/>
      <c r="GY68" s="17"/>
      <c r="GZ68" s="17"/>
      <c r="HA68" s="16"/>
      <c r="HB68" s="16"/>
      <c r="HC68" s="16"/>
      <c r="HD68" s="16"/>
      <c r="HE68" s="41"/>
      <c r="HF68" s="41"/>
      <c r="HG68" s="41"/>
      <c r="HH68" s="41"/>
      <c r="HI68" s="18"/>
      <c r="HJ68" s="41"/>
      <c r="HK68" s="41"/>
      <c r="HL68" s="41"/>
      <c r="HM68" s="18"/>
      <c r="HN68" s="18"/>
      <c r="HO68" s="18">
        <f t="shared" si="4"/>
        <v>704</v>
      </c>
      <c r="HP68" s="18">
        <f t="shared" si="1"/>
        <v>118818.86</v>
      </c>
      <c r="HQ68" s="18">
        <f t="shared" si="2"/>
        <v>2511</v>
      </c>
      <c r="HR68" s="42">
        <f t="shared" si="3"/>
        <v>417926.87</v>
      </c>
      <c r="HS68" s="43"/>
      <c r="HT68" s="43"/>
    </row>
    <row r="69" ht="16.5" spans="1:228">
      <c r="A69" s="16"/>
      <c r="B69" s="17" t="s">
        <v>47</v>
      </c>
      <c r="C69" s="18">
        <v>6939962762500</v>
      </c>
      <c r="D69" s="18">
        <v>600588272744</v>
      </c>
      <c r="E69" s="18">
        <v>21062010001238</v>
      </c>
      <c r="F69" s="17" t="s">
        <v>267</v>
      </c>
      <c r="G69" s="19" t="s">
        <v>268</v>
      </c>
      <c r="H69" s="17" t="s">
        <v>129</v>
      </c>
      <c r="I69" s="26">
        <f>VLOOKUP(C69,供应链!E:J,6,0)</f>
        <v>0.166666666666667</v>
      </c>
      <c r="J69" s="17">
        <f>VLOOKUP(C69,供应链!E:H,4,0)</f>
        <v>27</v>
      </c>
      <c r="K69" s="17">
        <f>VLOOKUP(C69,供应链!E:K,7,0)</f>
        <v>0</v>
      </c>
      <c r="L69" s="18">
        <f>VLOOKUP(C69,供应链!E:I,5,0)</f>
        <v>145.384615384615</v>
      </c>
      <c r="M69" s="27">
        <f t="shared" ref="M69:M93" si="5">HO69/$HO$94</f>
        <v>0.0320611890868948</v>
      </c>
      <c r="N69" s="17">
        <v>2154</v>
      </c>
      <c r="O69" s="26">
        <v>0.0371402042711235</v>
      </c>
      <c r="P69" s="18">
        <v>90</v>
      </c>
      <c r="Q69" s="18">
        <v>7575.48</v>
      </c>
      <c r="R69" s="17">
        <v>109</v>
      </c>
      <c r="S69" s="17">
        <v>7670</v>
      </c>
      <c r="T69" s="17">
        <v>2529</v>
      </c>
      <c r="U69" s="26">
        <v>0.025701858442072</v>
      </c>
      <c r="V69" s="18">
        <v>77</v>
      </c>
      <c r="W69" s="18">
        <v>6521.51</v>
      </c>
      <c r="X69" s="17">
        <v>109</v>
      </c>
      <c r="Y69" s="17">
        <v>7536</v>
      </c>
      <c r="Z69" s="17">
        <v>2366</v>
      </c>
      <c r="AA69" s="26">
        <v>0.0249366018596788</v>
      </c>
      <c r="AB69" s="18">
        <v>61</v>
      </c>
      <c r="AC69" s="18">
        <v>5213.46</v>
      </c>
      <c r="AD69" s="17">
        <v>109</v>
      </c>
      <c r="AE69" s="17">
        <v>7466</v>
      </c>
      <c r="AF69" s="17">
        <v>1907</v>
      </c>
      <c r="AG69" s="26">
        <v>0.0188778185631883</v>
      </c>
      <c r="AH69" s="18">
        <v>39</v>
      </c>
      <c r="AI69" s="18">
        <v>4207.66</v>
      </c>
      <c r="AJ69" s="17">
        <v>109</v>
      </c>
      <c r="AK69" s="17">
        <v>7348</v>
      </c>
      <c r="AL69" s="17">
        <v>1694</v>
      </c>
      <c r="AM69" s="26">
        <v>0.012987012987013</v>
      </c>
      <c r="AN69" s="18">
        <v>30</v>
      </c>
      <c r="AO69" s="18">
        <v>3084</v>
      </c>
      <c r="AP69" s="17">
        <v>109</v>
      </c>
      <c r="AQ69" s="17">
        <v>7306</v>
      </c>
      <c r="AR69" s="17">
        <v>1739</v>
      </c>
      <c r="AS69" s="26">
        <v>0.0149511213341001</v>
      </c>
      <c r="AT69" s="18">
        <v>35</v>
      </c>
      <c r="AU69" s="18">
        <v>3596.07</v>
      </c>
      <c r="AV69" s="17">
        <v>109</v>
      </c>
      <c r="AW69" s="17">
        <v>7244</v>
      </c>
      <c r="AX69" s="17">
        <v>1709</v>
      </c>
      <c r="AY69" s="26">
        <v>0.0175541252194266</v>
      </c>
      <c r="AZ69" s="17">
        <v>43</v>
      </c>
      <c r="BA69" s="18">
        <v>4460.17</v>
      </c>
      <c r="BB69" s="17">
        <v>109</v>
      </c>
      <c r="BC69" s="17">
        <v>7174</v>
      </c>
      <c r="BD69" s="17">
        <v>2058</v>
      </c>
      <c r="BE69" s="32">
        <v>0.00923226433430515</v>
      </c>
      <c r="BF69" s="17">
        <v>29</v>
      </c>
      <c r="BG69" s="18">
        <v>2873.03</v>
      </c>
      <c r="BH69" s="17">
        <v>109</v>
      </c>
      <c r="BI69" s="17">
        <v>7182</v>
      </c>
      <c r="BJ69" s="17">
        <v>1883</v>
      </c>
      <c r="BK69" s="32">
        <v>0.0143388210302708</v>
      </c>
      <c r="BL69" s="18">
        <v>39</v>
      </c>
      <c r="BM69" s="18">
        <v>3982.57</v>
      </c>
      <c r="BN69" s="17">
        <v>109</v>
      </c>
      <c r="BO69" s="17">
        <v>7110</v>
      </c>
      <c r="BP69" s="17">
        <v>2201</v>
      </c>
      <c r="BQ69" s="32">
        <v>0.0263516583371195</v>
      </c>
      <c r="BR69" s="18">
        <v>66</v>
      </c>
      <c r="BS69" s="18">
        <v>5901.53</v>
      </c>
      <c r="BT69" s="17">
        <v>109</v>
      </c>
      <c r="BU69" s="18">
        <v>6988</v>
      </c>
      <c r="BV69" s="17">
        <v>2212</v>
      </c>
      <c r="BW69" s="32">
        <v>0.0320976491862568</v>
      </c>
      <c r="BX69" s="18">
        <v>76</v>
      </c>
      <c r="BY69" s="18">
        <v>6450.3</v>
      </c>
      <c r="BZ69" s="17">
        <v>109</v>
      </c>
      <c r="CA69" s="18">
        <v>6850</v>
      </c>
      <c r="CB69" s="18">
        <v>2070</v>
      </c>
      <c r="CC69" s="32">
        <v>0.0231884057971014</v>
      </c>
      <c r="CD69" s="18">
        <v>59</v>
      </c>
      <c r="CE69" s="18">
        <v>5248.02</v>
      </c>
      <c r="CF69" s="17">
        <v>109</v>
      </c>
      <c r="CG69" s="18">
        <v>6742</v>
      </c>
      <c r="CH69" s="33">
        <v>1824</v>
      </c>
      <c r="CI69" s="32">
        <v>0.0131578947368421</v>
      </c>
      <c r="CJ69" s="18">
        <v>49</v>
      </c>
      <c r="CK69" s="18">
        <v>4466.11</v>
      </c>
      <c r="CL69" s="17">
        <v>109</v>
      </c>
      <c r="CM69" s="18">
        <v>6700</v>
      </c>
      <c r="CN69" s="33">
        <v>2110</v>
      </c>
      <c r="CO69" s="32">
        <v>0.0170616113744076</v>
      </c>
      <c r="CP69" s="17">
        <v>48</v>
      </c>
      <c r="CQ69" s="18">
        <v>4740.06</v>
      </c>
      <c r="CR69" s="17">
        <v>109</v>
      </c>
      <c r="CS69" s="17">
        <v>6608</v>
      </c>
      <c r="CT69" s="33">
        <v>2566</v>
      </c>
      <c r="CU69" s="32">
        <v>0.0190958690568979</v>
      </c>
      <c r="CV69" s="17">
        <v>67</v>
      </c>
      <c r="CW69" s="18">
        <v>6399.31</v>
      </c>
      <c r="CX69" s="17">
        <v>109</v>
      </c>
      <c r="CY69" s="17">
        <v>6474</v>
      </c>
      <c r="CZ69" s="33">
        <v>2465</v>
      </c>
      <c r="DA69" s="32">
        <v>0.0182555780933063</v>
      </c>
      <c r="DB69" s="18">
        <v>54</v>
      </c>
      <c r="DC69" s="18">
        <v>5199.79</v>
      </c>
      <c r="DD69" s="17">
        <v>109</v>
      </c>
      <c r="DE69" s="18">
        <v>6376</v>
      </c>
      <c r="DF69" s="18">
        <v>2037</v>
      </c>
      <c r="DG69" s="26">
        <v>0.0206185567010309</v>
      </c>
      <c r="DH69" s="18">
        <v>59</v>
      </c>
      <c r="DI69" s="18">
        <v>5487.28</v>
      </c>
      <c r="DJ69" s="17">
        <v>109</v>
      </c>
      <c r="DK69" s="18">
        <v>6262</v>
      </c>
      <c r="DL69" s="18">
        <v>1779</v>
      </c>
      <c r="DM69" s="26">
        <v>0.0112422709387296</v>
      </c>
      <c r="DN69" s="18">
        <v>43</v>
      </c>
      <c r="DO69" s="18">
        <v>3856.85</v>
      </c>
      <c r="DP69" s="17">
        <v>109</v>
      </c>
      <c r="DQ69" s="18">
        <v>5914</v>
      </c>
      <c r="DR69" s="18">
        <v>1854</v>
      </c>
      <c r="DS69" s="26">
        <v>0.0323624595469256</v>
      </c>
      <c r="DT69" s="18">
        <v>81</v>
      </c>
      <c r="DU69" s="18">
        <v>6948.24</v>
      </c>
      <c r="DV69" s="17">
        <v>109</v>
      </c>
      <c r="DW69" s="18">
        <v>5754</v>
      </c>
      <c r="DX69" s="18">
        <v>2459</v>
      </c>
      <c r="DY69" s="26">
        <v>0.0374135827572184</v>
      </c>
      <c r="DZ69" s="18">
        <v>106</v>
      </c>
      <c r="EA69" s="18">
        <v>9109.83</v>
      </c>
      <c r="EB69" s="17">
        <v>109</v>
      </c>
      <c r="EC69" s="18">
        <v>5546</v>
      </c>
      <c r="ED69" s="18">
        <v>2156</v>
      </c>
      <c r="EE69" s="26">
        <v>0.0422077922077922</v>
      </c>
      <c r="EF69" s="17">
        <v>76</v>
      </c>
      <c r="EG69" s="18">
        <v>6554.18</v>
      </c>
      <c r="EH69" s="17">
        <v>109</v>
      </c>
      <c r="EI69" s="17">
        <v>271</v>
      </c>
      <c r="EJ69" s="18">
        <v>2231</v>
      </c>
      <c r="EK69" s="26">
        <v>0.0614074406095921</v>
      </c>
      <c r="EL69" s="17">
        <v>125</v>
      </c>
      <c r="EM69" s="18">
        <v>10735.45</v>
      </c>
      <c r="EN69" s="17">
        <v>109</v>
      </c>
      <c r="EO69" s="17">
        <v>5545</v>
      </c>
      <c r="EP69" s="18">
        <v>2288</v>
      </c>
      <c r="EQ69" s="26">
        <v>0.034527972027972</v>
      </c>
      <c r="ER69" s="17">
        <v>70</v>
      </c>
      <c r="ES69" s="18">
        <v>6980.64</v>
      </c>
      <c r="ET69" s="17">
        <v>109</v>
      </c>
      <c r="EU69" s="17">
        <v>5441</v>
      </c>
      <c r="EV69" s="18">
        <v>2102</v>
      </c>
      <c r="EW69" s="26">
        <v>0.0333016175071361</v>
      </c>
      <c r="EX69" s="17">
        <v>69</v>
      </c>
      <c r="EY69" s="18">
        <v>6576.97</v>
      </c>
      <c r="EZ69" s="17">
        <v>109</v>
      </c>
      <c r="FA69" s="17">
        <v>5316</v>
      </c>
      <c r="FB69" s="18">
        <v>2534</v>
      </c>
      <c r="FC69" s="26">
        <v>0.0453827940015785</v>
      </c>
      <c r="FD69" s="17">
        <v>89</v>
      </c>
      <c r="FE69" s="18">
        <v>8629</v>
      </c>
      <c r="FF69" s="17">
        <v>109</v>
      </c>
      <c r="FG69" s="17">
        <v>4994</v>
      </c>
      <c r="FH69" s="18">
        <v>2389</v>
      </c>
      <c r="FI69" s="26">
        <v>0.0506488070322311</v>
      </c>
      <c r="FJ69" s="18">
        <v>121</v>
      </c>
      <c r="FK69" s="18">
        <v>10975</v>
      </c>
      <c r="FL69" s="17">
        <v>109</v>
      </c>
      <c r="FM69" s="17">
        <v>4584</v>
      </c>
      <c r="FN69" s="18">
        <v>2545</v>
      </c>
      <c r="FO69" s="26">
        <v>0.0538310412573674</v>
      </c>
      <c r="FP69" s="18">
        <v>137</v>
      </c>
      <c r="FQ69" s="18">
        <v>12788</v>
      </c>
      <c r="FR69" s="17">
        <v>109</v>
      </c>
      <c r="FS69" s="17">
        <v>4392</v>
      </c>
      <c r="FT69" s="18">
        <v>2623</v>
      </c>
      <c r="FU69" s="26">
        <v>0.0476553564620663</v>
      </c>
      <c r="FV69" s="18">
        <v>125</v>
      </c>
      <c r="FW69" s="18">
        <v>11723</v>
      </c>
      <c r="FX69" s="17">
        <v>109</v>
      </c>
      <c r="FY69" s="18">
        <v>4117</v>
      </c>
      <c r="FZ69" s="18">
        <v>2300</v>
      </c>
      <c r="GA69" s="26">
        <v>0.0304347826086957</v>
      </c>
      <c r="GB69" s="18">
        <v>70</v>
      </c>
      <c r="GC69" s="18">
        <v>6588</v>
      </c>
      <c r="GD69" s="17">
        <v>109</v>
      </c>
      <c r="GE69" s="18">
        <v>4450</v>
      </c>
      <c r="GF69" s="18"/>
      <c r="GG69" s="26"/>
      <c r="GH69" s="17"/>
      <c r="GI69" s="18"/>
      <c r="GJ69" s="17"/>
      <c r="GK69" s="18"/>
      <c r="GL69" s="18"/>
      <c r="GM69" s="26"/>
      <c r="GN69" s="17"/>
      <c r="GO69" s="18"/>
      <c r="GP69" s="17"/>
      <c r="GQ69" s="17"/>
      <c r="GR69" s="17"/>
      <c r="GS69" s="17">
        <v>1807</v>
      </c>
      <c r="GT69" s="17">
        <v>163814.53</v>
      </c>
      <c r="GU69" s="17"/>
      <c r="GV69" s="17"/>
      <c r="GW69" s="17"/>
      <c r="GX69" s="17"/>
      <c r="GY69" s="17"/>
      <c r="GZ69" s="17"/>
      <c r="HA69" s="16"/>
      <c r="HB69" s="16"/>
      <c r="HC69" s="16"/>
      <c r="HD69" s="16"/>
      <c r="HE69" s="41"/>
      <c r="HF69" s="41"/>
      <c r="HG69" s="41"/>
      <c r="HH69" s="41"/>
      <c r="HI69" s="18"/>
      <c r="HJ69" s="41"/>
      <c r="HK69" s="41"/>
      <c r="HL69" s="41"/>
      <c r="HM69" s="18"/>
      <c r="HN69" s="18"/>
      <c r="HO69" s="18">
        <f t="shared" ref="HO69:HO93" si="6">P69+V69+AB69+AH69+AN69+AT69+AZ69+BF69+BL69+BR69+BX69+CD69+CJ69+CP69+CV69+DB69+DH69+DN69+DT69+DZ69+EF69+EL69+ER69+EX69+FD69+FJ69+FP69+FV69+GB69+GH69+GN69</f>
        <v>2033</v>
      </c>
      <c r="HP69" s="18">
        <f t="shared" ref="HP69:HP93" si="7">Q69+W69+AC69+AI69+AO69+AU69+BA69+BG69+BM69+BS69+BY69+CE69+CK69+CQ69+CW69+DC69+DI69+DO69+DU69+EA69+EG69+EM69+ES69+EY69+FE69+FK69+FQ69+FW69+GC69+GI69+GO69</f>
        <v>186871.51</v>
      </c>
      <c r="HQ69" s="18">
        <f t="shared" ref="HQ69:HQ94" si="8">GU69+GW69+GY69+HA69+HC69+HE69+HO69+HG69+HI69+HK69+HM69+GS69</f>
        <v>3840</v>
      </c>
      <c r="HR69" s="42">
        <f t="shared" ref="HR69:HR94" si="9">GV69+GX69+GZ69+HB69+HP69+HD69+HF69+HH69+HJ69+HL69+HN69+GT69</f>
        <v>350686.04</v>
      </c>
      <c r="HS69" s="43"/>
      <c r="HT69" s="43"/>
    </row>
    <row r="70" ht="16.5" spans="1:228">
      <c r="A70" s="16"/>
      <c r="B70" s="17" t="s">
        <v>44</v>
      </c>
      <c r="C70" s="18">
        <v>6939962758572</v>
      </c>
      <c r="D70" s="18">
        <v>586392171168</v>
      </c>
      <c r="E70" s="18">
        <v>21064110000900</v>
      </c>
      <c r="F70" s="17" t="s">
        <v>269</v>
      </c>
      <c r="G70" s="19" t="s">
        <v>270</v>
      </c>
      <c r="H70" s="17" t="s">
        <v>129</v>
      </c>
      <c r="I70" s="26">
        <f>VLOOKUP(C70,供应链!E:J,6,0)</f>
        <v>1.04166666666667</v>
      </c>
      <c r="J70" s="17">
        <f>VLOOKUP(C70,供应链!E:H,4,0)</f>
        <v>541</v>
      </c>
      <c r="K70" s="17">
        <f>VLOOKUP(C70,供应链!E:K,7,0)</f>
        <v>110</v>
      </c>
      <c r="L70" s="18">
        <f>VLOOKUP(C70,供应链!E:I,5,0)</f>
        <v>44.5365398085454</v>
      </c>
      <c r="M70" s="27">
        <f t="shared" si="5"/>
        <v>0.00799558429269831</v>
      </c>
      <c r="N70" s="17">
        <v>590</v>
      </c>
      <c r="O70" s="26">
        <v>0.0338983050847458</v>
      </c>
      <c r="P70" s="18">
        <v>18</v>
      </c>
      <c r="Q70" s="18">
        <v>4281.55</v>
      </c>
      <c r="R70" s="17">
        <v>274</v>
      </c>
      <c r="S70" s="17">
        <v>3658</v>
      </c>
      <c r="T70" s="17">
        <v>654</v>
      </c>
      <c r="U70" s="26">
        <v>0.0428134556574924</v>
      </c>
      <c r="V70" s="18">
        <v>26</v>
      </c>
      <c r="W70" s="18">
        <v>6177.6</v>
      </c>
      <c r="X70" s="17">
        <v>274</v>
      </c>
      <c r="Y70" s="17">
        <v>3610</v>
      </c>
      <c r="Z70" s="17">
        <v>635</v>
      </c>
      <c r="AA70" s="26">
        <v>0.0236220472440945</v>
      </c>
      <c r="AB70" s="18">
        <v>15</v>
      </c>
      <c r="AC70" s="18">
        <v>3569.21</v>
      </c>
      <c r="AD70" s="17">
        <v>274</v>
      </c>
      <c r="AE70" s="17">
        <v>3582</v>
      </c>
      <c r="AF70" s="17">
        <v>554</v>
      </c>
      <c r="AG70" s="26">
        <v>0.0144404332129964</v>
      </c>
      <c r="AH70" s="18">
        <v>8</v>
      </c>
      <c r="AI70" s="18">
        <v>2147.94</v>
      </c>
      <c r="AJ70" s="17">
        <v>274</v>
      </c>
      <c r="AK70" s="17">
        <v>3552</v>
      </c>
      <c r="AL70" s="17">
        <v>672</v>
      </c>
      <c r="AM70" s="26">
        <v>0.0119047619047619</v>
      </c>
      <c r="AN70" s="18">
        <v>8</v>
      </c>
      <c r="AO70" s="18">
        <v>2145.79</v>
      </c>
      <c r="AP70" s="17">
        <v>274</v>
      </c>
      <c r="AQ70" s="17">
        <v>3574</v>
      </c>
      <c r="AR70" s="17">
        <v>1127</v>
      </c>
      <c r="AS70" s="26">
        <v>0.0141969831410825</v>
      </c>
      <c r="AT70" s="18">
        <v>16</v>
      </c>
      <c r="AU70" s="18">
        <v>4289.75</v>
      </c>
      <c r="AV70" s="17">
        <v>274</v>
      </c>
      <c r="AW70" s="17">
        <v>3538</v>
      </c>
      <c r="AX70" s="17">
        <v>903</v>
      </c>
      <c r="AY70" s="26">
        <v>0.017718715393134</v>
      </c>
      <c r="AZ70" s="17">
        <v>14</v>
      </c>
      <c r="BA70" s="18">
        <v>3736</v>
      </c>
      <c r="BB70" s="17">
        <v>274</v>
      </c>
      <c r="BC70" s="17">
        <v>3512</v>
      </c>
      <c r="BD70" s="17">
        <v>578</v>
      </c>
      <c r="BE70" s="32">
        <v>0.0207612456747405</v>
      </c>
      <c r="BF70" s="17">
        <v>10</v>
      </c>
      <c r="BG70" s="18">
        <v>2655.97</v>
      </c>
      <c r="BH70" s="17">
        <v>274</v>
      </c>
      <c r="BI70" s="17">
        <v>3492</v>
      </c>
      <c r="BJ70" s="17">
        <v>598</v>
      </c>
      <c r="BK70" s="32">
        <v>0.0117056856187291</v>
      </c>
      <c r="BL70" s="18">
        <v>8</v>
      </c>
      <c r="BM70" s="18">
        <v>2152</v>
      </c>
      <c r="BN70" s="17">
        <v>274</v>
      </c>
      <c r="BO70" s="17">
        <v>3482</v>
      </c>
      <c r="BP70" s="17">
        <v>582</v>
      </c>
      <c r="BQ70" s="32">
        <v>0.0120274914089347</v>
      </c>
      <c r="BR70" s="18">
        <v>7</v>
      </c>
      <c r="BS70" s="18">
        <v>1873.39</v>
      </c>
      <c r="BT70" s="17">
        <v>274</v>
      </c>
      <c r="BU70" s="18">
        <v>3470</v>
      </c>
      <c r="BV70" s="17">
        <v>611</v>
      </c>
      <c r="BW70" s="32">
        <v>0.0294599018003273</v>
      </c>
      <c r="BX70" s="18">
        <v>17</v>
      </c>
      <c r="BY70" s="18">
        <v>4533</v>
      </c>
      <c r="BZ70" s="17">
        <v>274</v>
      </c>
      <c r="CA70" s="18">
        <v>3440</v>
      </c>
      <c r="CB70" s="18">
        <v>632</v>
      </c>
      <c r="CC70" s="32">
        <v>0.0205696202531646</v>
      </c>
      <c r="CD70" s="18">
        <v>13</v>
      </c>
      <c r="CE70" s="18">
        <v>3211.22</v>
      </c>
      <c r="CF70" s="17">
        <v>274</v>
      </c>
      <c r="CG70" s="18">
        <v>3426</v>
      </c>
      <c r="CH70" s="33">
        <v>730</v>
      </c>
      <c r="CI70" s="32">
        <v>0.0301369863013699</v>
      </c>
      <c r="CJ70" s="18">
        <v>19</v>
      </c>
      <c r="CK70" s="18">
        <v>4710.99</v>
      </c>
      <c r="CL70" s="17">
        <v>274</v>
      </c>
      <c r="CM70" s="18">
        <v>3390</v>
      </c>
      <c r="CN70" s="33">
        <v>752</v>
      </c>
      <c r="CO70" s="32">
        <v>0.0292553191489362</v>
      </c>
      <c r="CP70" s="17">
        <v>19</v>
      </c>
      <c r="CQ70" s="18">
        <v>4668.03</v>
      </c>
      <c r="CR70" s="17">
        <v>274</v>
      </c>
      <c r="CS70" s="17">
        <v>3352</v>
      </c>
      <c r="CT70" s="33">
        <v>830</v>
      </c>
      <c r="CU70" s="32">
        <v>0.0337349397590361</v>
      </c>
      <c r="CV70" s="17">
        <v>25</v>
      </c>
      <c r="CW70" s="18">
        <v>6146.68</v>
      </c>
      <c r="CX70" s="17">
        <v>274</v>
      </c>
      <c r="CY70" s="17">
        <v>3304</v>
      </c>
      <c r="CZ70" s="33">
        <v>997</v>
      </c>
      <c r="DA70" s="32">
        <v>0.0260782347041123</v>
      </c>
      <c r="DB70" s="18">
        <v>26</v>
      </c>
      <c r="DC70" s="18">
        <v>6454.77</v>
      </c>
      <c r="DD70" s="17">
        <v>274</v>
      </c>
      <c r="DE70" s="18">
        <v>3254</v>
      </c>
      <c r="DF70" s="18">
        <v>805</v>
      </c>
      <c r="DG70" s="26">
        <v>0.0347826086956522</v>
      </c>
      <c r="DH70" s="18">
        <v>26</v>
      </c>
      <c r="DI70" s="18">
        <v>6453.06</v>
      </c>
      <c r="DJ70" s="17">
        <v>274</v>
      </c>
      <c r="DK70" s="18">
        <v>3204</v>
      </c>
      <c r="DL70" s="18">
        <v>770</v>
      </c>
      <c r="DM70" s="26">
        <v>0.0337662337662338</v>
      </c>
      <c r="DN70" s="18">
        <v>25</v>
      </c>
      <c r="DO70" s="18">
        <v>6220</v>
      </c>
      <c r="DP70" s="17">
        <v>274</v>
      </c>
      <c r="DQ70" s="18">
        <v>3072</v>
      </c>
      <c r="DR70" s="18">
        <v>788</v>
      </c>
      <c r="DS70" s="26">
        <v>0.0291878172588832</v>
      </c>
      <c r="DT70" s="18">
        <v>23</v>
      </c>
      <c r="DU70" s="18">
        <v>5762</v>
      </c>
      <c r="DV70" s="17">
        <v>274</v>
      </c>
      <c r="DW70" s="18">
        <v>3026</v>
      </c>
      <c r="DX70" s="18">
        <v>970</v>
      </c>
      <c r="DY70" s="26">
        <v>0.0329896907216495</v>
      </c>
      <c r="DZ70" s="18">
        <v>26</v>
      </c>
      <c r="EA70" s="18">
        <v>6474</v>
      </c>
      <c r="EB70" s="17">
        <v>274</v>
      </c>
      <c r="EC70" s="18">
        <v>2978</v>
      </c>
      <c r="ED70" s="18">
        <v>806</v>
      </c>
      <c r="EE70" s="26">
        <v>0.0285359801488834</v>
      </c>
      <c r="EF70" s="17">
        <v>20</v>
      </c>
      <c r="EG70" s="18">
        <v>4975</v>
      </c>
      <c r="EH70" s="17">
        <v>274</v>
      </c>
      <c r="EI70" s="17">
        <v>62</v>
      </c>
      <c r="EJ70" s="18">
        <v>984</v>
      </c>
      <c r="EK70" s="26">
        <v>0.0274390243902439</v>
      </c>
      <c r="EL70" s="17">
        <v>23</v>
      </c>
      <c r="EM70" s="18">
        <v>5702</v>
      </c>
      <c r="EN70" s="17">
        <v>274</v>
      </c>
      <c r="EO70" s="17">
        <v>2970</v>
      </c>
      <c r="EP70" s="18">
        <v>827</v>
      </c>
      <c r="EQ70" s="26">
        <v>0.0229746070133011</v>
      </c>
      <c r="ER70" s="17">
        <v>19</v>
      </c>
      <c r="ES70" s="18">
        <v>4130.91</v>
      </c>
      <c r="ET70" s="17">
        <v>274</v>
      </c>
      <c r="EU70" s="17">
        <v>2932</v>
      </c>
      <c r="EV70" s="18">
        <v>823</v>
      </c>
      <c r="EW70" s="26">
        <v>0.031591737545565</v>
      </c>
      <c r="EX70" s="17">
        <v>19</v>
      </c>
      <c r="EY70" s="18">
        <v>4832.07</v>
      </c>
      <c r="EZ70" s="17">
        <v>274</v>
      </c>
      <c r="FA70" s="17">
        <v>2896</v>
      </c>
      <c r="FB70" s="18">
        <v>1254</v>
      </c>
      <c r="FC70" s="26">
        <v>0.0127591706539075</v>
      </c>
      <c r="FD70" s="17">
        <v>16</v>
      </c>
      <c r="FE70" s="18">
        <v>4094</v>
      </c>
      <c r="FF70" s="17">
        <v>274</v>
      </c>
      <c r="FG70" s="17">
        <v>2852</v>
      </c>
      <c r="FH70" s="18">
        <v>1336</v>
      </c>
      <c r="FI70" s="26">
        <v>0.0157185628742515</v>
      </c>
      <c r="FJ70" s="18">
        <v>21</v>
      </c>
      <c r="FK70" s="18">
        <v>5484</v>
      </c>
      <c r="FL70" s="17">
        <v>274</v>
      </c>
      <c r="FM70" s="17">
        <v>2756</v>
      </c>
      <c r="FN70" s="18">
        <v>966</v>
      </c>
      <c r="FO70" s="26">
        <v>0.015527950310559</v>
      </c>
      <c r="FP70" s="18">
        <v>15</v>
      </c>
      <c r="FQ70" s="18">
        <v>3859</v>
      </c>
      <c r="FR70" s="17">
        <v>274</v>
      </c>
      <c r="FS70" s="17">
        <v>2750</v>
      </c>
      <c r="FT70" s="18">
        <v>964</v>
      </c>
      <c r="FU70" s="26">
        <v>0.00933609958506224</v>
      </c>
      <c r="FV70" s="18">
        <v>9</v>
      </c>
      <c r="FW70" s="18">
        <v>2421</v>
      </c>
      <c r="FX70" s="17">
        <v>274</v>
      </c>
      <c r="FY70" s="18">
        <v>2810</v>
      </c>
      <c r="FZ70" s="18">
        <v>1059</v>
      </c>
      <c r="GA70" s="26">
        <v>0.0151085930122757</v>
      </c>
      <c r="GB70" s="18">
        <v>16</v>
      </c>
      <c r="GC70" s="18">
        <v>4271</v>
      </c>
      <c r="GD70" s="17">
        <v>274</v>
      </c>
      <c r="GE70" s="18">
        <v>2956</v>
      </c>
      <c r="GF70" s="18"/>
      <c r="GG70" s="26"/>
      <c r="GH70" s="17"/>
      <c r="GI70" s="18"/>
      <c r="GJ70" s="17"/>
      <c r="GK70" s="18"/>
      <c r="GL70" s="18"/>
      <c r="GM70" s="26"/>
      <c r="GN70" s="17"/>
      <c r="GO70" s="18"/>
      <c r="GP70" s="17"/>
      <c r="GQ70" s="17"/>
      <c r="GR70" s="17"/>
      <c r="GS70" s="17">
        <v>365</v>
      </c>
      <c r="GT70" s="17">
        <v>90427.79</v>
      </c>
      <c r="GU70" s="17"/>
      <c r="GV70" s="17"/>
      <c r="GW70" s="17"/>
      <c r="GX70" s="17"/>
      <c r="GY70" s="17"/>
      <c r="GZ70" s="17"/>
      <c r="HA70" s="16"/>
      <c r="HB70" s="16"/>
      <c r="HC70" s="16"/>
      <c r="HD70" s="16"/>
      <c r="HE70" s="41"/>
      <c r="HF70" s="41"/>
      <c r="HG70" s="41"/>
      <c r="HH70" s="41"/>
      <c r="HI70" s="18"/>
      <c r="HJ70" s="41"/>
      <c r="HK70" s="41"/>
      <c r="HL70" s="41"/>
      <c r="HM70" s="18"/>
      <c r="HN70" s="18"/>
      <c r="HO70" s="18">
        <f t="shared" si="6"/>
        <v>507</v>
      </c>
      <c r="HP70" s="18">
        <f t="shared" si="7"/>
        <v>127431.93</v>
      </c>
      <c r="HQ70" s="18">
        <f t="shared" si="8"/>
        <v>872</v>
      </c>
      <c r="HR70" s="42">
        <f t="shared" si="9"/>
        <v>217859.72</v>
      </c>
      <c r="HS70" s="43"/>
      <c r="HT70" s="43"/>
    </row>
    <row r="71" ht="16.5" spans="1:228">
      <c r="A71" s="16"/>
      <c r="B71" s="17" t="s">
        <v>44</v>
      </c>
      <c r="C71" s="18">
        <v>6939962759012</v>
      </c>
      <c r="D71" s="18">
        <v>586241470578</v>
      </c>
      <c r="E71" s="18">
        <v>21064110001000</v>
      </c>
      <c r="F71" s="17" t="s">
        <v>272</v>
      </c>
      <c r="G71" s="19" t="s">
        <v>273</v>
      </c>
      <c r="H71" s="17" t="s">
        <v>129</v>
      </c>
      <c r="I71" s="26">
        <f>VLOOKUP(C71,供应链!E:J,6,0)</f>
        <v>1</v>
      </c>
      <c r="J71" s="17">
        <f>VLOOKUP(C71,供应链!E:H,4,0)</f>
        <v>626</v>
      </c>
      <c r="K71" s="17">
        <f>VLOOKUP(C71,供应链!E:K,7,0)</f>
        <v>46</v>
      </c>
      <c r="L71" s="18">
        <f>VLOOKUP(C71,供应链!E:I,5,0)</f>
        <v>101.382629287297</v>
      </c>
      <c r="M71" s="27">
        <f t="shared" si="5"/>
        <v>0.00222362403406403</v>
      </c>
      <c r="N71" s="17">
        <v>282</v>
      </c>
      <c r="O71" s="26">
        <v>0.0212765957446809</v>
      </c>
      <c r="P71" s="18">
        <v>4</v>
      </c>
      <c r="Q71" s="18">
        <v>790</v>
      </c>
      <c r="R71" s="17">
        <v>219</v>
      </c>
      <c r="S71" s="17">
        <v>1379</v>
      </c>
      <c r="T71" s="17">
        <v>298</v>
      </c>
      <c r="U71" s="26">
        <v>0.0302013422818792</v>
      </c>
      <c r="V71" s="18">
        <v>8</v>
      </c>
      <c r="W71" s="18">
        <v>1562.87</v>
      </c>
      <c r="X71" s="17">
        <v>219</v>
      </c>
      <c r="Y71" s="17">
        <v>1372</v>
      </c>
      <c r="Z71" s="17">
        <v>365</v>
      </c>
      <c r="AA71" s="26">
        <v>0.0383561643835616</v>
      </c>
      <c r="AB71" s="18">
        <v>13</v>
      </c>
      <c r="AC71" s="18">
        <v>2541.36</v>
      </c>
      <c r="AD71" s="17">
        <v>219</v>
      </c>
      <c r="AE71" s="17">
        <v>1369</v>
      </c>
      <c r="AF71" s="17">
        <v>325</v>
      </c>
      <c r="AG71" s="26">
        <v>0.0153846153846154</v>
      </c>
      <c r="AH71" s="18">
        <v>5</v>
      </c>
      <c r="AI71" s="18">
        <v>1145</v>
      </c>
      <c r="AJ71" s="17">
        <v>219</v>
      </c>
      <c r="AK71" s="17">
        <v>1352</v>
      </c>
      <c r="AL71" s="17">
        <v>255</v>
      </c>
      <c r="AM71" s="26">
        <v>0.00784313725490196</v>
      </c>
      <c r="AN71" s="18">
        <v>1</v>
      </c>
      <c r="AO71" s="18">
        <v>219.2</v>
      </c>
      <c r="AP71" s="17">
        <v>219</v>
      </c>
      <c r="AQ71" s="17">
        <v>1364</v>
      </c>
      <c r="AR71" s="17">
        <v>255</v>
      </c>
      <c r="AS71" s="26">
        <v>0.0117647058823529</v>
      </c>
      <c r="AT71" s="18">
        <v>3</v>
      </c>
      <c r="AU71" s="18">
        <v>678.94</v>
      </c>
      <c r="AV71" s="17">
        <v>219</v>
      </c>
      <c r="AW71" s="17">
        <v>1361</v>
      </c>
      <c r="AX71" s="17">
        <v>262</v>
      </c>
      <c r="AY71" s="26">
        <v>0.00763358778625954</v>
      </c>
      <c r="AZ71" s="17">
        <v>2</v>
      </c>
      <c r="BA71" s="18">
        <v>448</v>
      </c>
      <c r="BB71" s="17">
        <v>219</v>
      </c>
      <c r="BC71" s="17">
        <v>1360</v>
      </c>
      <c r="BD71" s="17">
        <v>269</v>
      </c>
      <c r="BE71" s="32">
        <v>0.0148698884758364</v>
      </c>
      <c r="BF71" s="17">
        <v>2</v>
      </c>
      <c r="BG71" s="18">
        <v>453.55</v>
      </c>
      <c r="BH71" s="17">
        <v>219</v>
      </c>
      <c r="BI71" s="17">
        <v>1367</v>
      </c>
      <c r="BJ71" s="17">
        <v>310</v>
      </c>
      <c r="BK71" s="32">
        <v>0.0193548387096774</v>
      </c>
      <c r="BL71" s="18">
        <v>3</v>
      </c>
      <c r="BM71" s="18">
        <v>662.79</v>
      </c>
      <c r="BN71" s="17">
        <v>219</v>
      </c>
      <c r="BO71" s="17">
        <v>1364</v>
      </c>
      <c r="BP71" s="17">
        <v>285</v>
      </c>
      <c r="BQ71" s="32">
        <v>0.0105263157894737</v>
      </c>
      <c r="BR71" s="18">
        <v>2</v>
      </c>
      <c r="BS71" s="18">
        <v>418</v>
      </c>
      <c r="BT71" s="17">
        <v>219</v>
      </c>
      <c r="BU71" s="18">
        <v>1362</v>
      </c>
      <c r="BV71" s="17">
        <v>592</v>
      </c>
      <c r="BW71" s="32">
        <v>0.0101351351351351</v>
      </c>
      <c r="BX71" s="18">
        <v>5</v>
      </c>
      <c r="BY71" s="18">
        <v>1020</v>
      </c>
      <c r="BZ71" s="17">
        <v>219</v>
      </c>
      <c r="CA71" s="18">
        <v>1357</v>
      </c>
      <c r="CB71" s="18">
        <v>516</v>
      </c>
      <c r="CC71" s="32">
        <v>0.0116279069767442</v>
      </c>
      <c r="CD71" s="18">
        <v>5</v>
      </c>
      <c r="CE71" s="18">
        <v>1035.38</v>
      </c>
      <c r="CF71" s="17">
        <v>219</v>
      </c>
      <c r="CG71" s="18">
        <v>1354</v>
      </c>
      <c r="CH71" s="33">
        <v>291</v>
      </c>
      <c r="CI71" s="32">
        <v>0.0171821305841924</v>
      </c>
      <c r="CJ71" s="18">
        <v>5</v>
      </c>
      <c r="CK71" s="18">
        <v>1027.02</v>
      </c>
      <c r="CL71" s="17">
        <v>219</v>
      </c>
      <c r="CM71" s="18">
        <v>1350</v>
      </c>
      <c r="CN71" s="33">
        <v>282</v>
      </c>
      <c r="CO71" s="32">
        <v>0.00709219858156028</v>
      </c>
      <c r="CP71" s="17">
        <v>2</v>
      </c>
      <c r="CQ71" s="18">
        <v>408</v>
      </c>
      <c r="CR71" s="17">
        <v>219</v>
      </c>
      <c r="CS71" s="17">
        <v>1349</v>
      </c>
      <c r="CT71" s="33">
        <v>414</v>
      </c>
      <c r="CU71" s="32">
        <v>0.0265700483091787</v>
      </c>
      <c r="CV71" s="17">
        <v>10</v>
      </c>
      <c r="CW71" s="18">
        <v>2070</v>
      </c>
      <c r="CX71" s="17">
        <v>219</v>
      </c>
      <c r="CY71" s="17">
        <v>1340</v>
      </c>
      <c r="CZ71" s="33">
        <v>429</v>
      </c>
      <c r="DA71" s="32">
        <v>0.00699300699300699</v>
      </c>
      <c r="DB71" s="18">
        <v>3</v>
      </c>
      <c r="DC71" s="18">
        <v>597.87</v>
      </c>
      <c r="DD71" s="17">
        <v>219</v>
      </c>
      <c r="DE71" s="18">
        <v>1337</v>
      </c>
      <c r="DF71" s="18">
        <v>517</v>
      </c>
      <c r="DG71" s="26">
        <v>0.011605415860735</v>
      </c>
      <c r="DH71" s="18">
        <v>6</v>
      </c>
      <c r="DI71" s="18">
        <v>1216.12</v>
      </c>
      <c r="DJ71" s="17">
        <v>219</v>
      </c>
      <c r="DK71" s="18">
        <v>1332</v>
      </c>
      <c r="DL71" s="18">
        <v>506</v>
      </c>
      <c r="DM71" s="26">
        <v>0.0177865612648221</v>
      </c>
      <c r="DN71" s="18">
        <v>7</v>
      </c>
      <c r="DO71" s="18">
        <v>1443.24</v>
      </c>
      <c r="DP71" s="17">
        <v>219</v>
      </c>
      <c r="DQ71" s="18">
        <v>1323</v>
      </c>
      <c r="DR71" s="18">
        <v>522</v>
      </c>
      <c r="DS71" s="26">
        <v>0.00957854406130268</v>
      </c>
      <c r="DT71" s="18">
        <v>5</v>
      </c>
      <c r="DU71" s="18">
        <v>1045</v>
      </c>
      <c r="DV71" s="17">
        <v>219</v>
      </c>
      <c r="DW71" s="18">
        <v>1318</v>
      </c>
      <c r="DX71" s="18">
        <v>307</v>
      </c>
      <c r="DY71" s="26">
        <v>0.0195439739413681</v>
      </c>
      <c r="DZ71" s="18">
        <v>6</v>
      </c>
      <c r="EA71" s="18">
        <v>1234.08</v>
      </c>
      <c r="EB71" s="17">
        <v>219</v>
      </c>
      <c r="EC71" s="18">
        <v>1312</v>
      </c>
      <c r="ED71" s="18">
        <v>300</v>
      </c>
      <c r="EE71" s="26">
        <v>0.02</v>
      </c>
      <c r="EF71" s="17">
        <v>5</v>
      </c>
      <c r="EG71" s="18">
        <v>1037.31</v>
      </c>
      <c r="EH71" s="17">
        <v>219</v>
      </c>
      <c r="EI71" s="17">
        <v>8</v>
      </c>
      <c r="EJ71" s="18">
        <v>333</v>
      </c>
      <c r="EK71" s="26">
        <v>0.027027027027027</v>
      </c>
      <c r="EL71" s="17">
        <v>8</v>
      </c>
      <c r="EM71" s="18">
        <v>1657</v>
      </c>
      <c r="EN71" s="17">
        <v>219</v>
      </c>
      <c r="EO71" s="17">
        <v>1289</v>
      </c>
      <c r="EP71" s="18">
        <v>338</v>
      </c>
      <c r="EQ71" s="26">
        <v>0.0118343195266272</v>
      </c>
      <c r="ER71" s="17">
        <v>4</v>
      </c>
      <c r="ES71" s="18">
        <v>901</v>
      </c>
      <c r="ET71" s="17">
        <v>219</v>
      </c>
      <c r="EU71" s="17">
        <v>1287</v>
      </c>
      <c r="EV71" s="18">
        <v>368</v>
      </c>
      <c r="EW71" s="26">
        <v>0.0135869565217391</v>
      </c>
      <c r="EX71" s="17">
        <v>4</v>
      </c>
      <c r="EY71" s="18">
        <v>929.48</v>
      </c>
      <c r="EZ71" s="17">
        <v>219</v>
      </c>
      <c r="FA71" s="17">
        <v>1287</v>
      </c>
      <c r="FB71" s="18">
        <v>345</v>
      </c>
      <c r="FC71" s="26">
        <v>0.00869565217391304</v>
      </c>
      <c r="FD71" s="17">
        <v>3</v>
      </c>
      <c r="FE71" s="18">
        <v>687</v>
      </c>
      <c r="FF71" s="17">
        <v>219</v>
      </c>
      <c r="FG71" s="17">
        <v>1276</v>
      </c>
      <c r="FH71" s="18">
        <v>356</v>
      </c>
      <c r="FI71" s="26">
        <v>0.00842696629213483</v>
      </c>
      <c r="FJ71" s="18">
        <v>3</v>
      </c>
      <c r="FK71" s="18">
        <v>677</v>
      </c>
      <c r="FL71" s="17">
        <v>219</v>
      </c>
      <c r="FM71" s="17">
        <v>1270</v>
      </c>
      <c r="FN71" s="18">
        <v>326</v>
      </c>
      <c r="FO71" s="26">
        <v>0.00306748466257669</v>
      </c>
      <c r="FP71" s="18">
        <v>1</v>
      </c>
      <c r="FQ71" s="18">
        <v>229</v>
      </c>
      <c r="FR71" s="17">
        <v>229</v>
      </c>
      <c r="FS71" s="17">
        <v>1269</v>
      </c>
      <c r="FT71" s="18">
        <v>340</v>
      </c>
      <c r="FU71" s="26">
        <v>0.0205882352941176</v>
      </c>
      <c r="FV71" s="18">
        <v>7</v>
      </c>
      <c r="FW71" s="18">
        <v>1468</v>
      </c>
      <c r="FX71" s="17">
        <v>229</v>
      </c>
      <c r="FY71" s="18">
        <v>1264</v>
      </c>
      <c r="FZ71" s="18">
        <v>423</v>
      </c>
      <c r="GA71" s="26">
        <v>0.0212765957446809</v>
      </c>
      <c r="GB71" s="18">
        <v>9</v>
      </c>
      <c r="GC71" s="18">
        <v>1856</v>
      </c>
      <c r="GD71" s="17">
        <v>229</v>
      </c>
      <c r="GE71" s="18">
        <v>1261</v>
      </c>
      <c r="GF71" s="18"/>
      <c r="GG71" s="26"/>
      <c r="GH71" s="17"/>
      <c r="GI71" s="18"/>
      <c r="GJ71" s="17"/>
      <c r="GK71" s="18"/>
      <c r="GL71" s="18"/>
      <c r="GM71" s="26"/>
      <c r="GN71" s="17"/>
      <c r="GO71" s="18"/>
      <c r="GP71" s="17"/>
      <c r="GQ71" s="17"/>
      <c r="GR71" s="17"/>
      <c r="GS71" s="17">
        <v>310</v>
      </c>
      <c r="GT71" s="17">
        <v>64811.71</v>
      </c>
      <c r="GU71" s="17"/>
      <c r="GV71" s="17"/>
      <c r="GW71" s="17"/>
      <c r="GX71" s="17"/>
      <c r="GY71" s="17"/>
      <c r="GZ71" s="17"/>
      <c r="HA71" s="16"/>
      <c r="HB71" s="16"/>
      <c r="HC71" s="16"/>
      <c r="HD71" s="16"/>
      <c r="HE71" s="41"/>
      <c r="HF71" s="41"/>
      <c r="HG71" s="41"/>
      <c r="HH71" s="41"/>
      <c r="HI71" s="18"/>
      <c r="HJ71" s="41"/>
      <c r="HK71" s="41"/>
      <c r="HL71" s="41"/>
      <c r="HM71" s="18"/>
      <c r="HN71" s="18"/>
      <c r="HO71" s="18">
        <f t="shared" si="6"/>
        <v>141</v>
      </c>
      <c r="HP71" s="18">
        <f t="shared" si="7"/>
        <v>29458.21</v>
      </c>
      <c r="HQ71" s="18">
        <f t="shared" si="8"/>
        <v>451</v>
      </c>
      <c r="HR71" s="42">
        <f t="shared" si="9"/>
        <v>94269.92</v>
      </c>
      <c r="HS71" s="43"/>
      <c r="HT71" s="43"/>
    </row>
    <row r="72" ht="16.5" spans="1:228">
      <c r="A72" s="16"/>
      <c r="B72" s="17" t="s">
        <v>44</v>
      </c>
      <c r="C72" s="18">
        <v>6939962759357</v>
      </c>
      <c r="D72" s="18">
        <v>599184871134</v>
      </c>
      <c r="E72" s="18">
        <v>21064110000960</v>
      </c>
      <c r="F72" s="17" t="s">
        <v>274</v>
      </c>
      <c r="G72" s="19" t="s">
        <v>275</v>
      </c>
      <c r="H72" s="17" t="s">
        <v>288</v>
      </c>
      <c r="I72" s="26">
        <f>VLOOKUP(C72,供应链!E:J,6,0)</f>
        <v>0.8</v>
      </c>
      <c r="J72" s="17">
        <f>VLOOKUP(C72,供应链!E:H,4,0)</f>
        <v>107</v>
      </c>
      <c r="K72" s="17">
        <f>VLOOKUP(C72,供应链!E:K,7,0)</f>
        <v>0</v>
      </c>
      <c r="L72" s="18">
        <f>VLOOKUP(C72,供应链!E:I,5,0)</f>
        <v>31.7193675889328</v>
      </c>
      <c r="M72" s="27">
        <f t="shared" si="5"/>
        <v>0.00247595016558902</v>
      </c>
      <c r="N72" s="17">
        <v>275</v>
      </c>
      <c r="O72" s="26">
        <v>0.0218181818181818</v>
      </c>
      <c r="P72" s="18">
        <v>6</v>
      </c>
      <c r="Q72" s="18">
        <v>1794</v>
      </c>
      <c r="R72" s="17">
        <v>299</v>
      </c>
      <c r="S72" s="17">
        <v>299</v>
      </c>
      <c r="T72" s="17">
        <v>294</v>
      </c>
      <c r="U72" s="26">
        <v>0.0102040816326531</v>
      </c>
      <c r="V72" s="18">
        <v>3</v>
      </c>
      <c r="W72" s="18">
        <v>877</v>
      </c>
      <c r="X72" s="17">
        <v>299</v>
      </c>
      <c r="Y72" s="17">
        <v>297</v>
      </c>
      <c r="Z72" s="17">
        <v>253</v>
      </c>
      <c r="AA72" s="26">
        <v>0.0237154150197628</v>
      </c>
      <c r="AB72" s="18">
        <v>5</v>
      </c>
      <c r="AC72" s="18">
        <v>1485</v>
      </c>
      <c r="AD72" s="17">
        <v>299</v>
      </c>
      <c r="AE72" s="17">
        <v>292</v>
      </c>
      <c r="AF72" s="17">
        <v>260</v>
      </c>
      <c r="AG72" s="26">
        <v>0.0153846153846154</v>
      </c>
      <c r="AH72" s="18">
        <v>4</v>
      </c>
      <c r="AI72" s="18">
        <v>1186</v>
      </c>
      <c r="AJ72" s="17">
        <v>299</v>
      </c>
      <c r="AK72" s="17">
        <v>269</v>
      </c>
      <c r="AL72" s="17">
        <v>249</v>
      </c>
      <c r="AM72" s="26">
        <v>0.0281124497991968</v>
      </c>
      <c r="AN72" s="18">
        <v>7</v>
      </c>
      <c r="AO72" s="18">
        <v>2093</v>
      </c>
      <c r="AP72" s="17">
        <v>299</v>
      </c>
      <c r="AQ72" s="17">
        <v>274</v>
      </c>
      <c r="AR72" s="17">
        <v>263</v>
      </c>
      <c r="AS72" s="26">
        <v>0.026615969581749</v>
      </c>
      <c r="AT72" s="18">
        <v>7</v>
      </c>
      <c r="AU72" s="18">
        <v>2093</v>
      </c>
      <c r="AV72" s="17">
        <v>299</v>
      </c>
      <c r="AW72" s="17">
        <v>267</v>
      </c>
      <c r="AX72" s="17">
        <v>240</v>
      </c>
      <c r="AY72" s="26">
        <v>0.00833333333333333</v>
      </c>
      <c r="AZ72" s="17">
        <v>2</v>
      </c>
      <c r="BA72" s="18">
        <v>598</v>
      </c>
      <c r="BB72" s="17">
        <v>299</v>
      </c>
      <c r="BC72" s="17">
        <v>266</v>
      </c>
      <c r="BD72" s="17">
        <v>419</v>
      </c>
      <c r="BE72" s="32">
        <v>0.0167064439140811</v>
      </c>
      <c r="BF72" s="17">
        <v>7</v>
      </c>
      <c r="BG72" s="18">
        <v>2093</v>
      </c>
      <c r="BH72" s="17">
        <v>299</v>
      </c>
      <c r="BI72" s="17">
        <v>259</v>
      </c>
      <c r="BJ72" s="17">
        <v>272</v>
      </c>
      <c r="BK72" s="32">
        <v>0.0147058823529412</v>
      </c>
      <c r="BL72" s="18">
        <v>2</v>
      </c>
      <c r="BM72" s="18">
        <v>588</v>
      </c>
      <c r="BN72" s="17">
        <v>299</v>
      </c>
      <c r="BO72" s="17">
        <v>257</v>
      </c>
      <c r="BP72" s="17">
        <v>250</v>
      </c>
      <c r="BQ72" s="32">
        <v>0.044</v>
      </c>
      <c r="BR72" s="18">
        <v>10</v>
      </c>
      <c r="BS72" s="18">
        <v>3075</v>
      </c>
      <c r="BT72" s="17">
        <v>299</v>
      </c>
      <c r="BU72" s="18">
        <v>247</v>
      </c>
      <c r="BV72" s="17">
        <v>313</v>
      </c>
      <c r="BW72" s="32">
        <v>0.0159744408945687</v>
      </c>
      <c r="BX72" s="18">
        <v>5</v>
      </c>
      <c r="BY72" s="18">
        <v>1470</v>
      </c>
      <c r="BZ72" s="17">
        <v>299</v>
      </c>
      <c r="CA72" s="18">
        <v>127</v>
      </c>
      <c r="CB72" s="18">
        <v>269</v>
      </c>
      <c r="CC72" s="32">
        <v>0.0408921933085502</v>
      </c>
      <c r="CD72" s="18">
        <v>9</v>
      </c>
      <c r="CE72" s="18">
        <v>2675.27</v>
      </c>
      <c r="CF72" s="17">
        <v>299</v>
      </c>
      <c r="CG72" s="18">
        <v>117</v>
      </c>
      <c r="CH72" s="33">
        <v>224</v>
      </c>
      <c r="CI72" s="32">
        <v>0.00892857142857143</v>
      </c>
      <c r="CJ72" s="18">
        <v>2</v>
      </c>
      <c r="CK72" s="18">
        <v>588</v>
      </c>
      <c r="CL72" s="17">
        <v>299</v>
      </c>
      <c r="CM72" s="18">
        <v>115</v>
      </c>
      <c r="CN72" s="33">
        <v>256</v>
      </c>
      <c r="CO72" s="32">
        <v>0.0234375</v>
      </c>
      <c r="CP72" s="17">
        <v>6</v>
      </c>
      <c r="CQ72" s="18">
        <v>1784</v>
      </c>
      <c r="CR72" s="17">
        <v>299</v>
      </c>
      <c r="CS72" s="17">
        <v>126</v>
      </c>
      <c r="CT72" s="33">
        <v>284</v>
      </c>
      <c r="CU72" s="32">
        <v>0.00704225352112676</v>
      </c>
      <c r="CV72" s="17">
        <v>2</v>
      </c>
      <c r="CW72" s="18">
        <v>593</v>
      </c>
      <c r="CX72" s="17">
        <v>299</v>
      </c>
      <c r="CY72" s="17">
        <v>146</v>
      </c>
      <c r="CZ72" s="33">
        <v>294</v>
      </c>
      <c r="DA72" s="32">
        <v>0.0204081632653061</v>
      </c>
      <c r="DB72" s="18">
        <v>5</v>
      </c>
      <c r="DC72" s="18">
        <v>1466.11</v>
      </c>
      <c r="DD72" s="17">
        <v>299</v>
      </c>
      <c r="DE72" s="18">
        <v>160</v>
      </c>
      <c r="DF72" s="18">
        <v>323</v>
      </c>
      <c r="DG72" s="26">
        <v>0.0123839009287926</v>
      </c>
      <c r="DH72" s="18">
        <v>4</v>
      </c>
      <c r="DI72" s="18">
        <v>1196</v>
      </c>
      <c r="DJ72" s="17">
        <v>299</v>
      </c>
      <c r="DK72" s="18">
        <v>157</v>
      </c>
      <c r="DL72" s="18">
        <v>268</v>
      </c>
      <c r="DM72" s="26">
        <v>0.0223880597014925</v>
      </c>
      <c r="DN72" s="18">
        <v>6</v>
      </c>
      <c r="DO72" s="18">
        <v>1783.76</v>
      </c>
      <c r="DP72" s="17">
        <v>299</v>
      </c>
      <c r="DQ72" s="18">
        <v>151</v>
      </c>
      <c r="DR72" s="18">
        <v>300</v>
      </c>
      <c r="DS72" s="26">
        <v>0.0133333333333333</v>
      </c>
      <c r="DT72" s="18">
        <v>4</v>
      </c>
      <c r="DU72" s="18">
        <v>1196</v>
      </c>
      <c r="DV72" s="17">
        <v>299</v>
      </c>
      <c r="DW72" s="18">
        <v>159</v>
      </c>
      <c r="DX72" s="18">
        <v>218</v>
      </c>
      <c r="DY72" s="26">
        <v>0.0275229357798165</v>
      </c>
      <c r="DZ72" s="18">
        <v>6</v>
      </c>
      <c r="EA72" s="18">
        <v>1784</v>
      </c>
      <c r="EB72" s="17">
        <v>299</v>
      </c>
      <c r="EC72" s="18">
        <v>154</v>
      </c>
      <c r="ED72" s="18">
        <v>258</v>
      </c>
      <c r="EE72" s="26">
        <v>0.0116279069767442</v>
      </c>
      <c r="EF72" s="17">
        <v>1</v>
      </c>
      <c r="EG72" s="18">
        <v>334</v>
      </c>
      <c r="EH72" s="17">
        <v>334</v>
      </c>
      <c r="EI72" s="17">
        <v>29</v>
      </c>
      <c r="EJ72" s="18">
        <v>278</v>
      </c>
      <c r="EK72" s="26">
        <v>0.0143884892086331</v>
      </c>
      <c r="EL72" s="17">
        <v>4</v>
      </c>
      <c r="EM72" s="18">
        <v>1196</v>
      </c>
      <c r="EN72" s="17">
        <v>299</v>
      </c>
      <c r="EO72" s="17">
        <v>219</v>
      </c>
      <c r="EP72" s="18">
        <v>335</v>
      </c>
      <c r="EQ72" s="26">
        <v>0.0149253731343284</v>
      </c>
      <c r="ER72" s="17">
        <v>4</v>
      </c>
      <c r="ES72" s="18">
        <v>1196</v>
      </c>
      <c r="ET72" s="17">
        <v>299</v>
      </c>
      <c r="EU72" s="17">
        <v>219</v>
      </c>
      <c r="EV72" s="18">
        <v>405</v>
      </c>
      <c r="EW72" s="26">
        <v>0.0271604938271605</v>
      </c>
      <c r="EX72" s="17">
        <v>10</v>
      </c>
      <c r="EY72" s="18">
        <v>2965</v>
      </c>
      <c r="EZ72" s="17">
        <v>299</v>
      </c>
      <c r="FA72" s="17">
        <v>165</v>
      </c>
      <c r="FB72" s="18">
        <v>358</v>
      </c>
      <c r="FC72" s="26">
        <v>0.0111731843575419</v>
      </c>
      <c r="FD72" s="17">
        <v>4</v>
      </c>
      <c r="FE72" s="18">
        <v>1176</v>
      </c>
      <c r="FF72" s="17">
        <v>299</v>
      </c>
      <c r="FG72" s="17">
        <v>169</v>
      </c>
      <c r="FH72" s="18">
        <v>453</v>
      </c>
      <c r="FI72" s="26">
        <v>0.0242825607064018</v>
      </c>
      <c r="FJ72" s="18">
        <v>11</v>
      </c>
      <c r="FK72" s="18">
        <v>3274</v>
      </c>
      <c r="FL72" s="17">
        <v>299</v>
      </c>
      <c r="FM72" s="17">
        <v>183</v>
      </c>
      <c r="FN72" s="18">
        <v>480</v>
      </c>
      <c r="FO72" s="26">
        <v>0.0166666666666667</v>
      </c>
      <c r="FP72" s="18">
        <v>8</v>
      </c>
      <c r="FQ72" s="18">
        <v>2377</v>
      </c>
      <c r="FR72" s="17">
        <v>299</v>
      </c>
      <c r="FS72" s="17">
        <v>227</v>
      </c>
      <c r="FT72" s="18">
        <v>379</v>
      </c>
      <c r="FU72" s="26">
        <v>0.0184696569920844</v>
      </c>
      <c r="FV72" s="18">
        <v>7</v>
      </c>
      <c r="FW72" s="18">
        <v>2083</v>
      </c>
      <c r="FX72" s="17">
        <v>299</v>
      </c>
      <c r="FY72" s="18">
        <v>151</v>
      </c>
      <c r="FZ72" s="18">
        <v>468</v>
      </c>
      <c r="GA72" s="26">
        <v>0.0128205128205128</v>
      </c>
      <c r="GB72" s="18">
        <v>6</v>
      </c>
      <c r="GC72" s="18">
        <v>1784</v>
      </c>
      <c r="GD72" s="17">
        <v>299</v>
      </c>
      <c r="GE72" s="18">
        <v>145</v>
      </c>
      <c r="GF72" s="18"/>
      <c r="GG72" s="26"/>
      <c r="GH72" s="17"/>
      <c r="GI72" s="18"/>
      <c r="GJ72" s="17"/>
      <c r="GK72" s="18"/>
      <c r="GL72" s="18"/>
      <c r="GM72" s="26"/>
      <c r="GN72" s="17"/>
      <c r="GO72" s="18"/>
      <c r="GP72" s="17"/>
      <c r="GQ72" s="17"/>
      <c r="GR72" s="17"/>
      <c r="GS72" s="17">
        <v>218</v>
      </c>
      <c r="GT72" s="17">
        <v>61234.97</v>
      </c>
      <c r="GU72" s="17"/>
      <c r="GV72" s="17"/>
      <c r="GW72" s="17"/>
      <c r="GX72" s="17"/>
      <c r="GY72" s="17"/>
      <c r="GZ72" s="17"/>
      <c r="HA72" s="16"/>
      <c r="HB72" s="16"/>
      <c r="HC72" s="16"/>
      <c r="HD72" s="16"/>
      <c r="HE72" s="41"/>
      <c r="HF72" s="41"/>
      <c r="HG72" s="41"/>
      <c r="HH72" s="41"/>
      <c r="HI72" s="18"/>
      <c r="HJ72" s="41"/>
      <c r="HK72" s="41"/>
      <c r="HL72" s="41"/>
      <c r="HM72" s="18"/>
      <c r="HN72" s="18"/>
      <c r="HO72" s="18">
        <f t="shared" si="6"/>
        <v>157</v>
      </c>
      <c r="HP72" s="18">
        <f t="shared" si="7"/>
        <v>46803.14</v>
      </c>
      <c r="HQ72" s="18">
        <f t="shared" si="8"/>
        <v>375</v>
      </c>
      <c r="HR72" s="42">
        <f t="shared" si="9"/>
        <v>108038.11</v>
      </c>
      <c r="HS72" s="43"/>
      <c r="HT72" s="43"/>
    </row>
    <row r="73" ht="16.5" spans="1:228">
      <c r="A73" s="16"/>
      <c r="B73" s="17" t="s">
        <v>42</v>
      </c>
      <c r="C73" s="18">
        <v>6939962755618</v>
      </c>
      <c r="D73" s="18">
        <v>566248680898</v>
      </c>
      <c r="E73" s="18">
        <v>21063510002237</v>
      </c>
      <c r="F73" s="17" t="s">
        <v>277</v>
      </c>
      <c r="G73" s="19" t="s">
        <v>278</v>
      </c>
      <c r="H73" s="17" t="s">
        <v>129</v>
      </c>
      <c r="I73" s="26">
        <f>VLOOKUP(C73,供应链!E:J,6,0)</f>
        <v>1</v>
      </c>
      <c r="J73" s="17">
        <f>VLOOKUP(C73,供应链!E:H,4,0)</f>
        <v>379</v>
      </c>
      <c r="K73" s="17">
        <f>VLOOKUP(C73,供应链!E:K,7,0)</f>
        <v>0</v>
      </c>
      <c r="L73" s="18">
        <f>VLOOKUP(C73,供应链!E:I,5,0)</f>
        <v>36.6200423299899</v>
      </c>
      <c r="M73" s="27">
        <f t="shared" si="5"/>
        <v>0.00793250275981706</v>
      </c>
      <c r="N73" s="17">
        <v>777</v>
      </c>
      <c r="O73" s="26">
        <v>0.0424710424710425</v>
      </c>
      <c r="P73" s="18">
        <v>31</v>
      </c>
      <c r="Q73" s="18">
        <v>3316.51</v>
      </c>
      <c r="R73" s="17">
        <v>119</v>
      </c>
      <c r="S73" s="17">
        <v>783</v>
      </c>
      <c r="T73" s="17">
        <v>641</v>
      </c>
      <c r="U73" s="26">
        <v>0.0483619344773791</v>
      </c>
      <c r="V73" s="18">
        <v>31</v>
      </c>
      <c r="W73" s="18">
        <v>3342.93</v>
      </c>
      <c r="X73" s="17">
        <v>119</v>
      </c>
      <c r="Y73" s="17">
        <v>756</v>
      </c>
      <c r="Z73" s="17">
        <v>590</v>
      </c>
      <c r="AA73" s="26">
        <v>0.0305084745762712</v>
      </c>
      <c r="AB73" s="18">
        <v>17</v>
      </c>
      <c r="AC73" s="18">
        <v>1823.17</v>
      </c>
      <c r="AD73" s="17">
        <v>119</v>
      </c>
      <c r="AE73" s="17">
        <v>741</v>
      </c>
      <c r="AF73" s="17">
        <v>517</v>
      </c>
      <c r="AG73" s="26">
        <v>0.0406189555125725</v>
      </c>
      <c r="AH73" s="18">
        <v>17</v>
      </c>
      <c r="AI73" s="18">
        <v>1828.78</v>
      </c>
      <c r="AJ73" s="17">
        <v>119</v>
      </c>
      <c r="AK73" s="17">
        <v>668</v>
      </c>
      <c r="AL73" s="17">
        <v>510</v>
      </c>
      <c r="AM73" s="26">
        <v>0.0254901960784314</v>
      </c>
      <c r="AN73" s="18">
        <v>11</v>
      </c>
      <c r="AO73" s="18">
        <v>1178</v>
      </c>
      <c r="AP73" s="17">
        <v>119</v>
      </c>
      <c r="AQ73" s="17">
        <v>658</v>
      </c>
      <c r="AR73" s="17">
        <v>631</v>
      </c>
      <c r="AS73" s="26">
        <v>0.0253565768621236</v>
      </c>
      <c r="AT73" s="18">
        <v>14</v>
      </c>
      <c r="AU73" s="18">
        <v>1494.69</v>
      </c>
      <c r="AV73" s="17">
        <v>119</v>
      </c>
      <c r="AW73" s="17">
        <v>644</v>
      </c>
      <c r="AX73" s="17">
        <v>665</v>
      </c>
      <c r="AY73" s="26">
        <v>0.0315789473684211</v>
      </c>
      <c r="AZ73" s="17">
        <v>21</v>
      </c>
      <c r="BA73" s="18">
        <v>2262.91</v>
      </c>
      <c r="BB73" s="17">
        <v>119</v>
      </c>
      <c r="BC73" s="17">
        <v>623</v>
      </c>
      <c r="BD73" s="17">
        <v>642</v>
      </c>
      <c r="BE73" s="32">
        <v>0.0311526479750779</v>
      </c>
      <c r="BF73" s="17">
        <v>19</v>
      </c>
      <c r="BG73" s="18">
        <v>2010.57</v>
      </c>
      <c r="BH73" s="17">
        <v>119</v>
      </c>
      <c r="BI73" s="17">
        <v>624</v>
      </c>
      <c r="BJ73" s="17">
        <v>529</v>
      </c>
      <c r="BK73" s="32">
        <v>0.0359168241965974</v>
      </c>
      <c r="BL73" s="18">
        <v>17</v>
      </c>
      <c r="BM73" s="18">
        <v>1829</v>
      </c>
      <c r="BN73" s="17">
        <v>119</v>
      </c>
      <c r="BO73" s="17">
        <v>609</v>
      </c>
      <c r="BP73" s="17">
        <v>506</v>
      </c>
      <c r="BQ73" s="32">
        <v>0.033596837944664</v>
      </c>
      <c r="BR73" s="18">
        <v>15</v>
      </c>
      <c r="BS73" s="18">
        <v>1603.08</v>
      </c>
      <c r="BT73" s="17">
        <v>119</v>
      </c>
      <c r="BU73" s="18">
        <v>608</v>
      </c>
      <c r="BV73" s="17">
        <v>517</v>
      </c>
      <c r="BW73" s="32">
        <v>0.04642166344294</v>
      </c>
      <c r="BX73" s="18">
        <v>22</v>
      </c>
      <c r="BY73" s="18">
        <v>2331.44</v>
      </c>
      <c r="BZ73" s="17">
        <v>119</v>
      </c>
      <c r="CA73" s="18">
        <v>589</v>
      </c>
      <c r="CB73" s="18">
        <v>509</v>
      </c>
      <c r="CC73" s="32">
        <v>0.0451866404715128</v>
      </c>
      <c r="CD73" s="18">
        <v>21</v>
      </c>
      <c r="CE73" s="18">
        <v>2214.39</v>
      </c>
      <c r="CF73" s="17">
        <v>119</v>
      </c>
      <c r="CG73" s="18">
        <v>572</v>
      </c>
      <c r="CH73" s="33">
        <v>515</v>
      </c>
      <c r="CI73" s="32">
        <v>0.0349514563106796</v>
      </c>
      <c r="CJ73" s="18">
        <v>17</v>
      </c>
      <c r="CK73" s="18">
        <v>1810.75</v>
      </c>
      <c r="CL73" s="17">
        <v>119</v>
      </c>
      <c r="CM73" s="18">
        <v>559</v>
      </c>
      <c r="CN73" s="33">
        <v>563</v>
      </c>
      <c r="CO73" s="32">
        <v>0.0284191829484902</v>
      </c>
      <c r="CP73" s="17">
        <v>15</v>
      </c>
      <c r="CQ73" s="18">
        <v>1588.49</v>
      </c>
      <c r="CR73" s="17">
        <v>119</v>
      </c>
      <c r="CS73" s="17">
        <v>559</v>
      </c>
      <c r="CT73" s="33">
        <v>616</v>
      </c>
      <c r="CU73" s="32">
        <v>0.0405844155844156</v>
      </c>
      <c r="CV73" s="17">
        <v>23</v>
      </c>
      <c r="CW73" s="18">
        <v>2435.09</v>
      </c>
      <c r="CX73" s="17">
        <v>119</v>
      </c>
      <c r="CY73" s="17">
        <v>540</v>
      </c>
      <c r="CZ73" s="33">
        <v>661</v>
      </c>
      <c r="DA73" s="32">
        <v>0.0408472012102874</v>
      </c>
      <c r="DB73" s="18">
        <v>27</v>
      </c>
      <c r="DC73" s="18">
        <v>2922.3</v>
      </c>
      <c r="DD73" s="17">
        <v>119</v>
      </c>
      <c r="DE73" s="18">
        <v>513</v>
      </c>
      <c r="DF73" s="18">
        <v>586</v>
      </c>
      <c r="DG73" s="26">
        <v>0.0255972696245734</v>
      </c>
      <c r="DH73" s="18">
        <v>14</v>
      </c>
      <c r="DI73" s="18">
        <v>1523.83</v>
      </c>
      <c r="DJ73" s="17">
        <v>119</v>
      </c>
      <c r="DK73" s="18">
        <v>499</v>
      </c>
      <c r="DL73" s="18">
        <v>480</v>
      </c>
      <c r="DM73" s="26">
        <v>0.03125</v>
      </c>
      <c r="DN73" s="18">
        <v>13</v>
      </c>
      <c r="DO73" s="18">
        <v>1402</v>
      </c>
      <c r="DP73" s="17">
        <v>119</v>
      </c>
      <c r="DQ73" s="18">
        <v>273</v>
      </c>
      <c r="DR73" s="18">
        <v>518</v>
      </c>
      <c r="DS73" s="26">
        <v>0.027027027027027</v>
      </c>
      <c r="DT73" s="18">
        <v>12</v>
      </c>
      <c r="DU73" s="18">
        <v>1298</v>
      </c>
      <c r="DV73" s="17">
        <v>119</v>
      </c>
      <c r="DW73" s="18">
        <v>262</v>
      </c>
      <c r="DX73" s="18">
        <v>599</v>
      </c>
      <c r="DY73" s="26">
        <v>0.0267111853088481</v>
      </c>
      <c r="DZ73" s="18">
        <v>15</v>
      </c>
      <c r="EA73" s="18">
        <v>1625</v>
      </c>
      <c r="EB73" s="17">
        <v>119</v>
      </c>
      <c r="EC73" s="18">
        <v>247</v>
      </c>
      <c r="ED73" s="18">
        <v>885</v>
      </c>
      <c r="EE73" s="26">
        <v>0.0225988700564972</v>
      </c>
      <c r="EF73" s="17">
        <v>16</v>
      </c>
      <c r="EG73" s="18">
        <v>1703.74</v>
      </c>
      <c r="EH73" s="17">
        <v>119</v>
      </c>
      <c r="EI73" s="17">
        <v>77</v>
      </c>
      <c r="EJ73" s="18">
        <v>861</v>
      </c>
      <c r="EK73" s="26">
        <v>0.0313588850174216</v>
      </c>
      <c r="EL73" s="17">
        <v>23</v>
      </c>
      <c r="EM73" s="18">
        <v>2461.44</v>
      </c>
      <c r="EN73" s="17">
        <v>119</v>
      </c>
      <c r="EO73" s="17">
        <v>324</v>
      </c>
      <c r="EP73" s="18">
        <v>797</v>
      </c>
      <c r="EQ73" s="26">
        <v>0.0200752823086575</v>
      </c>
      <c r="ER73" s="17">
        <v>13</v>
      </c>
      <c r="ES73" s="18">
        <v>1668.47</v>
      </c>
      <c r="ET73" s="17">
        <v>119</v>
      </c>
      <c r="EU73" s="17">
        <v>371</v>
      </c>
      <c r="EV73" s="18">
        <v>705</v>
      </c>
      <c r="EW73" s="26">
        <v>0.0156028368794326</v>
      </c>
      <c r="EX73" s="17">
        <v>10</v>
      </c>
      <c r="EY73" s="18">
        <v>1265</v>
      </c>
      <c r="EZ73" s="17">
        <v>119</v>
      </c>
      <c r="FA73" s="17">
        <v>365</v>
      </c>
      <c r="FB73" s="18">
        <v>802</v>
      </c>
      <c r="FC73" s="26">
        <v>0.0224438902743142</v>
      </c>
      <c r="FD73" s="17">
        <v>18</v>
      </c>
      <c r="FE73" s="18">
        <v>2288</v>
      </c>
      <c r="FF73" s="17">
        <v>119</v>
      </c>
      <c r="FG73" s="17">
        <v>357</v>
      </c>
      <c r="FH73" s="18">
        <v>743</v>
      </c>
      <c r="FI73" s="26">
        <v>0.0134589502018843</v>
      </c>
      <c r="FJ73" s="18">
        <v>10</v>
      </c>
      <c r="FK73" s="18">
        <v>1269</v>
      </c>
      <c r="FL73" s="17">
        <v>119</v>
      </c>
      <c r="FM73" s="17">
        <v>349</v>
      </c>
      <c r="FN73" s="18">
        <v>755</v>
      </c>
      <c r="FO73" s="26">
        <v>0.0185430463576159</v>
      </c>
      <c r="FP73" s="18">
        <v>14</v>
      </c>
      <c r="FQ73" s="18">
        <v>1806</v>
      </c>
      <c r="FR73" s="17">
        <v>119</v>
      </c>
      <c r="FS73" s="17">
        <v>494</v>
      </c>
      <c r="FT73" s="18">
        <v>669</v>
      </c>
      <c r="FU73" s="26">
        <v>0.0239162929745889</v>
      </c>
      <c r="FV73" s="18">
        <v>16</v>
      </c>
      <c r="FW73" s="18">
        <v>2010</v>
      </c>
      <c r="FX73" s="17">
        <v>119</v>
      </c>
      <c r="FY73" s="18">
        <v>483</v>
      </c>
      <c r="FZ73" s="18">
        <v>731</v>
      </c>
      <c r="GA73" s="26">
        <v>0.0150478796169631</v>
      </c>
      <c r="GB73" s="18">
        <v>11</v>
      </c>
      <c r="GC73" s="18">
        <v>1405</v>
      </c>
      <c r="GD73" s="17">
        <v>119</v>
      </c>
      <c r="GE73" s="18">
        <v>589</v>
      </c>
      <c r="GF73" s="18"/>
      <c r="GG73" s="26"/>
      <c r="GH73" s="17"/>
      <c r="GI73" s="18"/>
      <c r="GJ73" s="17"/>
      <c r="GK73" s="18"/>
      <c r="GL73" s="18"/>
      <c r="GM73" s="26"/>
      <c r="GN73" s="17"/>
      <c r="GO73" s="18"/>
      <c r="GP73" s="17"/>
      <c r="GQ73" s="17"/>
      <c r="GR73" s="17"/>
      <c r="GS73" s="17">
        <v>406</v>
      </c>
      <c r="GT73" s="17">
        <v>47773.77</v>
      </c>
      <c r="GU73" s="17"/>
      <c r="GV73" s="17"/>
      <c r="GW73" s="17"/>
      <c r="GX73" s="17"/>
      <c r="GY73" s="17"/>
      <c r="GZ73" s="17"/>
      <c r="HA73" s="16"/>
      <c r="HB73" s="16"/>
      <c r="HC73" s="16"/>
      <c r="HD73" s="16"/>
      <c r="HE73" s="41"/>
      <c r="HF73" s="41"/>
      <c r="HG73" s="41"/>
      <c r="HH73" s="41"/>
      <c r="HI73" s="18"/>
      <c r="HJ73" s="41"/>
      <c r="HK73" s="41"/>
      <c r="HL73" s="41"/>
      <c r="HM73" s="18"/>
      <c r="HN73" s="18"/>
      <c r="HO73" s="18">
        <f t="shared" si="6"/>
        <v>503</v>
      </c>
      <c r="HP73" s="18">
        <f t="shared" si="7"/>
        <v>55717.58</v>
      </c>
      <c r="HQ73" s="18">
        <f t="shared" si="8"/>
        <v>909</v>
      </c>
      <c r="HR73" s="42">
        <f t="shared" si="9"/>
        <v>103491.35</v>
      </c>
      <c r="HS73" s="43"/>
      <c r="HT73" s="43"/>
    </row>
    <row r="74" ht="16.5" spans="1:228">
      <c r="A74" s="16" t="s">
        <v>133</v>
      </c>
      <c r="B74" s="17" t="s">
        <v>42</v>
      </c>
      <c r="C74" s="18">
        <v>6939962746074</v>
      </c>
      <c r="D74" s="18">
        <v>588625740362</v>
      </c>
      <c r="E74" s="18">
        <v>21063510000696</v>
      </c>
      <c r="F74" s="22" t="s">
        <v>279</v>
      </c>
      <c r="G74" s="19" t="s">
        <v>280</v>
      </c>
      <c r="H74" s="17" t="s">
        <v>129</v>
      </c>
      <c r="I74" s="26">
        <f>VLOOKUP(C74,供应链!E:J,6,0)</f>
        <v>1.04166666666667</v>
      </c>
      <c r="J74" s="17">
        <f>VLOOKUP(C74,供应链!E:H,4,0)</f>
        <v>1443</v>
      </c>
      <c r="K74" s="17">
        <f>VLOOKUP(C74,供应链!E:K,7,0)</f>
        <v>176</v>
      </c>
      <c r="L74" s="18">
        <f>VLOOKUP(C74,供应链!E:I,5,0)</f>
        <v>63.7571988982556</v>
      </c>
      <c r="M74" s="27">
        <f t="shared" si="5"/>
        <v>0.0165904431477685</v>
      </c>
      <c r="N74" s="17">
        <v>1279</v>
      </c>
      <c r="O74" s="26">
        <v>0.0414386239249414</v>
      </c>
      <c r="P74" s="18">
        <v>52</v>
      </c>
      <c r="Q74" s="18">
        <v>7119.11</v>
      </c>
      <c r="R74" s="17">
        <v>149</v>
      </c>
      <c r="S74" s="17">
        <v>4546</v>
      </c>
      <c r="T74" s="17">
        <v>1173</v>
      </c>
      <c r="U74" s="26">
        <v>0.0426257459505541</v>
      </c>
      <c r="V74" s="18">
        <v>48</v>
      </c>
      <c r="W74" s="18">
        <v>6565.43</v>
      </c>
      <c r="X74" s="17">
        <v>149</v>
      </c>
      <c r="Y74" s="17">
        <v>4452</v>
      </c>
      <c r="Z74" s="17">
        <v>997</v>
      </c>
      <c r="AA74" s="26">
        <v>0.0381143430290873</v>
      </c>
      <c r="AB74" s="18">
        <v>42</v>
      </c>
      <c r="AC74" s="18">
        <v>5797.8</v>
      </c>
      <c r="AD74" s="17">
        <v>149</v>
      </c>
      <c r="AE74" s="17">
        <v>4378</v>
      </c>
      <c r="AF74" s="17">
        <v>879</v>
      </c>
      <c r="AG74" s="26">
        <v>0.0238907849829352</v>
      </c>
      <c r="AH74" s="18">
        <v>23</v>
      </c>
      <c r="AI74" s="18">
        <v>3172.24</v>
      </c>
      <c r="AJ74" s="17">
        <v>149</v>
      </c>
      <c r="AK74" s="17">
        <v>4350</v>
      </c>
      <c r="AL74" s="17">
        <v>879</v>
      </c>
      <c r="AM74" s="26">
        <v>0.0341296928327645</v>
      </c>
      <c r="AN74" s="18">
        <v>30</v>
      </c>
      <c r="AO74" s="18">
        <v>4129.45</v>
      </c>
      <c r="AP74" s="17">
        <v>149</v>
      </c>
      <c r="AQ74" s="17">
        <v>4362</v>
      </c>
      <c r="AR74" s="17">
        <v>970</v>
      </c>
      <c r="AS74" s="26">
        <v>0.0237113402061856</v>
      </c>
      <c r="AT74" s="18">
        <v>22</v>
      </c>
      <c r="AU74" s="18">
        <v>3039.78</v>
      </c>
      <c r="AV74" s="17">
        <v>149</v>
      </c>
      <c r="AW74" s="17">
        <v>4318</v>
      </c>
      <c r="AX74" s="17">
        <v>867</v>
      </c>
      <c r="AY74" s="26">
        <v>0.0299884659746251</v>
      </c>
      <c r="AZ74" s="17">
        <v>23</v>
      </c>
      <c r="BA74" s="18">
        <v>3167</v>
      </c>
      <c r="BB74" s="17">
        <v>149</v>
      </c>
      <c r="BC74" s="17">
        <v>4272</v>
      </c>
      <c r="BD74" s="17">
        <v>1008</v>
      </c>
      <c r="BE74" s="32">
        <v>0.0317460317460317</v>
      </c>
      <c r="BF74" s="17">
        <v>27</v>
      </c>
      <c r="BG74" s="18">
        <v>3686.04</v>
      </c>
      <c r="BH74" s="17">
        <v>149</v>
      </c>
      <c r="BI74" s="17">
        <v>4270</v>
      </c>
      <c r="BJ74" s="17">
        <v>891</v>
      </c>
      <c r="BK74" s="32">
        <v>0.0347923681257015</v>
      </c>
      <c r="BL74" s="18">
        <v>32</v>
      </c>
      <c r="BM74" s="18">
        <v>4401.94</v>
      </c>
      <c r="BN74" s="17">
        <v>149</v>
      </c>
      <c r="BO74" s="17">
        <v>4212</v>
      </c>
      <c r="BP74" s="17">
        <v>755</v>
      </c>
      <c r="BQ74" s="32">
        <v>0.0397350993377483</v>
      </c>
      <c r="BR74" s="18">
        <v>30</v>
      </c>
      <c r="BS74" s="18">
        <v>4098.9</v>
      </c>
      <c r="BT74" s="17">
        <v>149</v>
      </c>
      <c r="BU74" s="18">
        <v>4154</v>
      </c>
      <c r="BV74" s="17">
        <v>717</v>
      </c>
      <c r="BW74" s="32">
        <v>0.0306834030683403</v>
      </c>
      <c r="BX74" s="18">
        <v>21</v>
      </c>
      <c r="BY74" s="18">
        <v>2886.54</v>
      </c>
      <c r="BZ74" s="17">
        <v>149</v>
      </c>
      <c r="CA74" s="18">
        <v>4796</v>
      </c>
      <c r="CB74" s="18">
        <v>709</v>
      </c>
      <c r="CC74" s="32">
        <v>0.0507757404795487</v>
      </c>
      <c r="CD74" s="18">
        <v>33</v>
      </c>
      <c r="CE74" s="18">
        <v>4461.72</v>
      </c>
      <c r="CF74" s="17">
        <v>149</v>
      </c>
      <c r="CG74" s="18">
        <v>4728</v>
      </c>
      <c r="CH74" s="33">
        <v>754</v>
      </c>
      <c r="CI74" s="32">
        <v>0.0437665782493369</v>
      </c>
      <c r="CJ74" s="18">
        <v>32</v>
      </c>
      <c r="CK74" s="18">
        <v>4408.23</v>
      </c>
      <c r="CL74" s="17">
        <v>149</v>
      </c>
      <c r="CM74" s="18">
        <v>4670</v>
      </c>
      <c r="CN74" s="33">
        <v>843</v>
      </c>
      <c r="CO74" s="32">
        <v>0.029655990510083</v>
      </c>
      <c r="CP74" s="17">
        <v>28</v>
      </c>
      <c r="CQ74" s="18">
        <v>3811.01</v>
      </c>
      <c r="CR74" s="17">
        <v>149</v>
      </c>
      <c r="CS74" s="17">
        <v>4620</v>
      </c>
      <c r="CT74" s="33">
        <v>953</v>
      </c>
      <c r="CU74" s="32">
        <v>0.0419727177334732</v>
      </c>
      <c r="CV74" s="17">
        <v>40</v>
      </c>
      <c r="CW74" s="18">
        <v>5462.75</v>
      </c>
      <c r="CX74" s="17">
        <v>149</v>
      </c>
      <c r="CY74" s="17">
        <v>4544</v>
      </c>
      <c r="CZ74" s="33">
        <v>1040</v>
      </c>
      <c r="DA74" s="32">
        <v>0.0240384615384615</v>
      </c>
      <c r="DB74" s="18">
        <v>28</v>
      </c>
      <c r="DC74" s="18">
        <v>3836.51</v>
      </c>
      <c r="DD74" s="17">
        <v>149</v>
      </c>
      <c r="DE74" s="18">
        <v>4492</v>
      </c>
      <c r="DF74" s="18">
        <v>888</v>
      </c>
      <c r="DG74" s="26">
        <v>0.0337837837837838</v>
      </c>
      <c r="DH74" s="18">
        <v>29</v>
      </c>
      <c r="DI74" s="18">
        <v>3985.22</v>
      </c>
      <c r="DJ74" s="17">
        <v>149</v>
      </c>
      <c r="DK74" s="18">
        <v>3760</v>
      </c>
      <c r="DL74" s="18">
        <v>798</v>
      </c>
      <c r="DM74" s="26">
        <v>0.0363408521303258</v>
      </c>
      <c r="DN74" s="18">
        <v>30</v>
      </c>
      <c r="DO74" s="18">
        <v>4125</v>
      </c>
      <c r="DP74" s="17">
        <v>149</v>
      </c>
      <c r="DQ74" s="18">
        <v>3476</v>
      </c>
      <c r="DR74" s="18">
        <v>963</v>
      </c>
      <c r="DS74" s="26">
        <v>0.0280373831775701</v>
      </c>
      <c r="DT74" s="18">
        <v>28</v>
      </c>
      <c r="DU74" s="18">
        <v>3856.59</v>
      </c>
      <c r="DV74" s="17">
        <v>149</v>
      </c>
      <c r="DW74" s="18">
        <v>3422</v>
      </c>
      <c r="DX74" s="18">
        <v>1101</v>
      </c>
      <c r="DY74" s="26">
        <v>0.0317892824704814</v>
      </c>
      <c r="DZ74" s="18">
        <v>30</v>
      </c>
      <c r="EA74" s="18">
        <v>4101.9</v>
      </c>
      <c r="EB74" s="17">
        <v>149</v>
      </c>
      <c r="EC74" s="18">
        <v>3338</v>
      </c>
      <c r="ED74" s="18">
        <v>1298</v>
      </c>
      <c r="EE74" s="26">
        <v>0.0331278890600925</v>
      </c>
      <c r="EF74" s="17">
        <v>38</v>
      </c>
      <c r="EG74" s="18">
        <v>5226.76</v>
      </c>
      <c r="EH74" s="17">
        <v>149</v>
      </c>
      <c r="EI74" s="17">
        <v>160</v>
      </c>
      <c r="EJ74" s="18">
        <v>1234</v>
      </c>
      <c r="EK74" s="26">
        <v>0.0372771474878444</v>
      </c>
      <c r="EL74" s="17">
        <v>42</v>
      </c>
      <c r="EM74" s="18">
        <v>5773</v>
      </c>
      <c r="EN74" s="17">
        <v>149</v>
      </c>
      <c r="EO74" s="17">
        <v>3450</v>
      </c>
      <c r="EP74" s="18">
        <v>1208</v>
      </c>
      <c r="EQ74" s="26">
        <v>0.0347682119205298</v>
      </c>
      <c r="ER74" s="17">
        <v>40</v>
      </c>
      <c r="ES74" s="18">
        <v>5481.43</v>
      </c>
      <c r="ET74" s="17">
        <v>149</v>
      </c>
      <c r="EU74" s="17">
        <v>3372</v>
      </c>
      <c r="EV74" s="18">
        <v>1202</v>
      </c>
      <c r="EW74" s="26">
        <v>0.0399334442595674</v>
      </c>
      <c r="EX74" s="17">
        <v>43</v>
      </c>
      <c r="EY74" s="18">
        <v>5948.03</v>
      </c>
      <c r="EZ74" s="17">
        <v>149</v>
      </c>
      <c r="FA74" s="17">
        <v>3360</v>
      </c>
      <c r="FB74" s="18">
        <v>1354</v>
      </c>
      <c r="FC74" s="26">
        <v>0.0332348596750369</v>
      </c>
      <c r="FD74" s="17">
        <v>44</v>
      </c>
      <c r="FE74" s="18">
        <v>6039</v>
      </c>
      <c r="FF74" s="17">
        <v>149</v>
      </c>
      <c r="FG74" s="17">
        <v>3276</v>
      </c>
      <c r="FH74" s="18">
        <v>1549</v>
      </c>
      <c r="FI74" s="26">
        <v>0.0355067785668173</v>
      </c>
      <c r="FJ74" s="18">
        <v>55</v>
      </c>
      <c r="FK74" s="18">
        <v>7591</v>
      </c>
      <c r="FL74" s="17">
        <v>149</v>
      </c>
      <c r="FM74" s="17">
        <v>3098</v>
      </c>
      <c r="FN74" s="18">
        <v>1545</v>
      </c>
      <c r="FO74" s="26">
        <v>0.03042071197411</v>
      </c>
      <c r="FP74" s="18">
        <v>47</v>
      </c>
      <c r="FQ74" s="18">
        <v>6429</v>
      </c>
      <c r="FR74" s="17">
        <v>149</v>
      </c>
      <c r="FS74" s="17">
        <v>3100</v>
      </c>
      <c r="FT74" s="18">
        <v>1604</v>
      </c>
      <c r="FU74" s="26">
        <v>0.0361596009975062</v>
      </c>
      <c r="FV74" s="18">
        <v>58</v>
      </c>
      <c r="FW74" s="18">
        <v>7958</v>
      </c>
      <c r="FX74" s="17">
        <v>149</v>
      </c>
      <c r="FY74" s="18">
        <v>3074</v>
      </c>
      <c r="FZ74" s="18">
        <v>1585</v>
      </c>
      <c r="GA74" s="26">
        <v>0.0359621451104101</v>
      </c>
      <c r="GB74" s="18">
        <v>57</v>
      </c>
      <c r="GC74" s="18">
        <v>7808</v>
      </c>
      <c r="GD74" s="17">
        <v>149</v>
      </c>
      <c r="GE74" s="18">
        <v>3824</v>
      </c>
      <c r="GF74" s="18"/>
      <c r="GG74" s="26"/>
      <c r="GH74" s="17"/>
      <c r="GI74" s="18"/>
      <c r="GJ74" s="17"/>
      <c r="GK74" s="18"/>
      <c r="GL74" s="18"/>
      <c r="GM74" s="26"/>
      <c r="GN74" s="17"/>
      <c r="GO74" s="18"/>
      <c r="GP74" s="17"/>
      <c r="GQ74" s="17"/>
      <c r="GR74" s="17"/>
      <c r="GS74" s="17">
        <v>1650</v>
      </c>
      <c r="GT74" s="17">
        <v>226989.89</v>
      </c>
      <c r="GU74" s="17"/>
      <c r="GV74" s="17"/>
      <c r="GW74" s="17"/>
      <c r="GX74" s="17"/>
      <c r="GY74" s="18"/>
      <c r="GZ74" s="41"/>
      <c r="HA74" s="18"/>
      <c r="HB74" s="41"/>
      <c r="HC74" s="41"/>
      <c r="HD74" s="41"/>
      <c r="HE74" s="41"/>
      <c r="HF74" s="41"/>
      <c r="HG74" s="41"/>
      <c r="HH74" s="41"/>
      <c r="HI74" s="18"/>
      <c r="HJ74" s="41"/>
      <c r="HK74" s="41"/>
      <c r="HL74" s="41"/>
      <c r="HM74" s="18"/>
      <c r="HN74" s="18"/>
      <c r="HO74" s="18">
        <f t="shared" si="6"/>
        <v>1052</v>
      </c>
      <c r="HP74" s="18">
        <f t="shared" si="7"/>
        <v>144367.38</v>
      </c>
      <c r="HQ74" s="18">
        <f t="shared" si="8"/>
        <v>2702</v>
      </c>
      <c r="HR74" s="42">
        <f t="shared" si="9"/>
        <v>371357.27</v>
      </c>
      <c r="HS74" s="43"/>
      <c r="HT74" s="43"/>
    </row>
    <row r="75" ht="16.5" spans="1:228">
      <c r="A75" s="16"/>
      <c r="B75" s="17" t="s">
        <v>42</v>
      </c>
      <c r="C75" s="18">
        <v>6939962763477</v>
      </c>
      <c r="D75" s="18">
        <v>598987058894</v>
      </c>
      <c r="E75" s="18">
        <v>21063510002496</v>
      </c>
      <c r="F75" s="22" t="s">
        <v>282</v>
      </c>
      <c r="G75" s="19" t="s">
        <v>283</v>
      </c>
      <c r="H75" s="17" t="s">
        <v>129</v>
      </c>
      <c r="I75" s="26">
        <f>VLOOKUP(C75,供应链!E:J,6,0)</f>
        <v>1.04166666666667</v>
      </c>
      <c r="J75" s="17">
        <f>VLOOKUP(C75,供应链!E:H,4,0)</f>
        <v>381</v>
      </c>
      <c r="K75" s="17">
        <f>VLOOKUP(C75,供应链!E:K,7,0)</f>
        <v>64</v>
      </c>
      <c r="L75" s="18">
        <f>VLOOKUP(C75,供应链!E:I,5,0)</f>
        <v>86.1932114882506</v>
      </c>
      <c r="M75" s="27">
        <f t="shared" si="5"/>
        <v>0.00342217315880776</v>
      </c>
      <c r="N75" s="17">
        <v>439</v>
      </c>
      <c r="O75" s="26">
        <v>0.0182232346241458</v>
      </c>
      <c r="P75" s="18">
        <v>8</v>
      </c>
      <c r="Q75" s="18">
        <v>1259.62</v>
      </c>
      <c r="R75" s="17">
        <v>179</v>
      </c>
      <c r="S75" s="17">
        <v>963</v>
      </c>
      <c r="T75" s="17">
        <v>369</v>
      </c>
      <c r="U75" s="26">
        <v>0.018970189701897</v>
      </c>
      <c r="V75" s="18">
        <v>7</v>
      </c>
      <c r="W75" s="18">
        <v>1098</v>
      </c>
      <c r="X75" s="17">
        <v>179</v>
      </c>
      <c r="Y75" s="17">
        <v>956</v>
      </c>
      <c r="Z75" s="17">
        <v>312</v>
      </c>
      <c r="AA75" s="26">
        <v>0.0384615384615385</v>
      </c>
      <c r="AB75" s="18">
        <v>11</v>
      </c>
      <c r="AC75" s="18">
        <v>1729.26</v>
      </c>
      <c r="AD75" s="17">
        <v>179</v>
      </c>
      <c r="AE75" s="17">
        <v>947</v>
      </c>
      <c r="AF75" s="17">
        <v>256</v>
      </c>
      <c r="AG75" s="26">
        <v>0.03515625</v>
      </c>
      <c r="AH75" s="18">
        <v>8</v>
      </c>
      <c r="AI75" s="18">
        <v>1352</v>
      </c>
      <c r="AJ75" s="17">
        <v>179</v>
      </c>
      <c r="AK75" s="17">
        <v>940</v>
      </c>
      <c r="AL75" s="17">
        <v>326</v>
      </c>
      <c r="AM75" s="26">
        <v>0.0153374233128834</v>
      </c>
      <c r="AN75" s="18">
        <v>4</v>
      </c>
      <c r="AO75" s="18">
        <v>658.25</v>
      </c>
      <c r="AP75" s="17">
        <v>179</v>
      </c>
      <c r="AQ75" s="17">
        <v>936</v>
      </c>
      <c r="AR75" s="17">
        <v>270</v>
      </c>
      <c r="AS75" s="26">
        <v>0.0296296296296296</v>
      </c>
      <c r="AT75" s="18">
        <v>8</v>
      </c>
      <c r="AU75" s="18">
        <v>1330</v>
      </c>
      <c r="AV75" s="17">
        <v>179</v>
      </c>
      <c r="AW75" s="17">
        <v>928</v>
      </c>
      <c r="AX75" s="17">
        <v>229</v>
      </c>
      <c r="AY75" s="26">
        <v>0.0480349344978166</v>
      </c>
      <c r="AZ75" s="17">
        <v>11</v>
      </c>
      <c r="BA75" s="18">
        <v>1834</v>
      </c>
      <c r="BB75" s="17">
        <v>179</v>
      </c>
      <c r="BC75" s="17">
        <v>916</v>
      </c>
      <c r="BD75" s="17">
        <v>291</v>
      </c>
      <c r="BE75" s="32">
        <v>0.0274914089347079</v>
      </c>
      <c r="BF75" s="17">
        <v>8</v>
      </c>
      <c r="BG75" s="18">
        <v>1352</v>
      </c>
      <c r="BH75" s="17">
        <v>179</v>
      </c>
      <c r="BI75" s="17">
        <v>908</v>
      </c>
      <c r="BJ75" s="17">
        <v>290</v>
      </c>
      <c r="BK75" s="32">
        <v>0.0206896551724138</v>
      </c>
      <c r="BL75" s="18">
        <v>5</v>
      </c>
      <c r="BM75" s="18">
        <v>835</v>
      </c>
      <c r="BN75" s="17">
        <v>179</v>
      </c>
      <c r="BO75" s="17">
        <v>903</v>
      </c>
      <c r="BP75" s="17">
        <v>277</v>
      </c>
      <c r="BQ75" s="32">
        <v>0.0252707581227437</v>
      </c>
      <c r="BR75" s="18">
        <v>7</v>
      </c>
      <c r="BS75" s="18">
        <v>1143</v>
      </c>
      <c r="BT75" s="17">
        <v>179</v>
      </c>
      <c r="BU75" s="18">
        <v>897</v>
      </c>
      <c r="BV75" s="17">
        <v>290</v>
      </c>
      <c r="BW75" s="32">
        <v>0.0448275862068966</v>
      </c>
      <c r="BX75" s="18">
        <v>13</v>
      </c>
      <c r="BY75" s="18">
        <v>2168.54</v>
      </c>
      <c r="BZ75" s="17">
        <v>179</v>
      </c>
      <c r="CA75" s="18">
        <v>885</v>
      </c>
      <c r="CB75" s="18">
        <v>227</v>
      </c>
      <c r="CC75" s="32">
        <v>0.039647577092511</v>
      </c>
      <c r="CD75" s="18">
        <v>8</v>
      </c>
      <c r="CE75" s="18">
        <v>1297</v>
      </c>
      <c r="CF75" s="17">
        <v>179</v>
      </c>
      <c r="CG75" s="18">
        <v>877</v>
      </c>
      <c r="CH75" s="33">
        <v>223</v>
      </c>
      <c r="CI75" s="32">
        <v>0.0269058295964126</v>
      </c>
      <c r="CJ75" s="18">
        <v>6</v>
      </c>
      <c r="CK75" s="18">
        <v>1004</v>
      </c>
      <c r="CL75" s="17">
        <v>179</v>
      </c>
      <c r="CM75" s="18">
        <v>871</v>
      </c>
      <c r="CN75" s="33">
        <v>237</v>
      </c>
      <c r="CO75" s="32">
        <v>0.0126582278481013</v>
      </c>
      <c r="CP75" s="17">
        <v>3</v>
      </c>
      <c r="CQ75" s="18">
        <v>492</v>
      </c>
      <c r="CR75" s="17">
        <v>179</v>
      </c>
      <c r="CS75" s="17">
        <v>877</v>
      </c>
      <c r="CT75" s="33">
        <v>276</v>
      </c>
      <c r="CU75" s="32">
        <v>0.0253623188405797</v>
      </c>
      <c r="CV75" s="17">
        <v>7</v>
      </c>
      <c r="CW75" s="18">
        <v>1163</v>
      </c>
      <c r="CX75" s="17">
        <v>179</v>
      </c>
      <c r="CY75" s="17">
        <v>872</v>
      </c>
      <c r="CZ75" s="33">
        <v>322</v>
      </c>
      <c r="DA75" s="32">
        <v>0.0403726708074534</v>
      </c>
      <c r="DB75" s="18">
        <v>12</v>
      </c>
      <c r="DC75" s="18">
        <v>2023.89</v>
      </c>
      <c r="DD75" s="17">
        <v>179</v>
      </c>
      <c r="DE75" s="18">
        <v>860</v>
      </c>
      <c r="DF75" s="18">
        <v>287</v>
      </c>
      <c r="DG75" s="26">
        <v>0.0209059233449477</v>
      </c>
      <c r="DH75" s="18">
        <v>5</v>
      </c>
      <c r="DI75" s="18">
        <v>840</v>
      </c>
      <c r="DJ75" s="17">
        <v>179</v>
      </c>
      <c r="DK75" s="18">
        <v>855</v>
      </c>
      <c r="DL75" s="18">
        <v>261</v>
      </c>
      <c r="DM75" s="26">
        <v>0.0421455938697318</v>
      </c>
      <c r="DN75" s="18">
        <v>9</v>
      </c>
      <c r="DO75" s="18">
        <v>1494.12</v>
      </c>
      <c r="DP75" s="17">
        <v>179</v>
      </c>
      <c r="DQ75" s="18">
        <v>751</v>
      </c>
      <c r="DR75" s="18">
        <v>295</v>
      </c>
      <c r="DS75" s="26">
        <v>0.0271186440677966</v>
      </c>
      <c r="DT75" s="18">
        <v>8</v>
      </c>
      <c r="DU75" s="18">
        <v>1342</v>
      </c>
      <c r="DV75" s="17">
        <v>179</v>
      </c>
      <c r="DW75" s="18">
        <v>743</v>
      </c>
      <c r="DX75" s="18">
        <v>314</v>
      </c>
      <c r="DY75" s="26">
        <v>0.0382165605095541</v>
      </c>
      <c r="DZ75" s="18">
        <v>10</v>
      </c>
      <c r="EA75" s="18">
        <v>1668.4</v>
      </c>
      <c r="EB75" s="17">
        <v>179</v>
      </c>
      <c r="EC75" s="18">
        <v>732</v>
      </c>
      <c r="ED75" s="18">
        <v>369</v>
      </c>
      <c r="EE75" s="26">
        <v>0.024390243902439</v>
      </c>
      <c r="EF75" s="17">
        <v>7</v>
      </c>
      <c r="EG75" s="18">
        <v>1179.38</v>
      </c>
      <c r="EH75" s="17">
        <v>179</v>
      </c>
      <c r="EI75" s="17">
        <v>19</v>
      </c>
      <c r="EJ75" s="18">
        <v>397</v>
      </c>
      <c r="EK75" s="26">
        <v>0.0327455919395466</v>
      </c>
      <c r="EL75" s="17">
        <v>12</v>
      </c>
      <c r="EM75" s="18">
        <v>2008.22</v>
      </c>
      <c r="EN75" s="17">
        <v>179</v>
      </c>
      <c r="EO75" s="17">
        <v>750</v>
      </c>
      <c r="EP75" s="18">
        <v>380</v>
      </c>
      <c r="EQ75" s="26">
        <v>0.0236842105263158</v>
      </c>
      <c r="ER75" s="17">
        <v>9</v>
      </c>
      <c r="ES75" s="18">
        <v>1666.82</v>
      </c>
      <c r="ET75" s="17">
        <v>179</v>
      </c>
      <c r="EU75" s="17">
        <v>778</v>
      </c>
      <c r="EV75" s="18">
        <v>358</v>
      </c>
      <c r="EW75" s="26">
        <v>0.0111731843575419</v>
      </c>
      <c r="EX75" s="17">
        <v>4</v>
      </c>
      <c r="EY75" s="18">
        <v>756</v>
      </c>
      <c r="EZ75" s="17">
        <v>179</v>
      </c>
      <c r="FA75" s="17">
        <v>762</v>
      </c>
      <c r="FB75" s="18">
        <v>355</v>
      </c>
      <c r="FC75" s="26">
        <v>0.00845070422535211</v>
      </c>
      <c r="FD75" s="17">
        <v>3</v>
      </c>
      <c r="FE75" s="18">
        <v>562</v>
      </c>
      <c r="FF75" s="17">
        <v>179</v>
      </c>
      <c r="FG75" s="17">
        <v>759</v>
      </c>
      <c r="FH75" s="18">
        <v>335</v>
      </c>
      <c r="FI75" s="26">
        <v>0.0328358208955224</v>
      </c>
      <c r="FJ75" s="18">
        <v>11</v>
      </c>
      <c r="FK75" s="18">
        <v>2109</v>
      </c>
      <c r="FL75" s="17">
        <v>179</v>
      </c>
      <c r="FM75" s="17">
        <v>741</v>
      </c>
      <c r="FN75" s="18">
        <v>362</v>
      </c>
      <c r="FO75" s="26">
        <v>0.00552486187845304</v>
      </c>
      <c r="FP75" s="18">
        <v>2</v>
      </c>
      <c r="FQ75" s="18">
        <v>366</v>
      </c>
      <c r="FR75" s="17">
        <v>179</v>
      </c>
      <c r="FS75" s="17">
        <v>759</v>
      </c>
      <c r="FT75" s="18">
        <v>353</v>
      </c>
      <c r="FU75" s="26">
        <v>0.0198300283286119</v>
      </c>
      <c r="FV75" s="18">
        <v>7</v>
      </c>
      <c r="FW75" s="18">
        <v>1323</v>
      </c>
      <c r="FX75" s="17">
        <v>179</v>
      </c>
      <c r="FY75" s="18">
        <v>752</v>
      </c>
      <c r="FZ75" s="18">
        <v>361</v>
      </c>
      <c r="GA75" s="26">
        <v>0.0110803324099723</v>
      </c>
      <c r="GB75" s="18">
        <v>4</v>
      </c>
      <c r="GC75" s="18">
        <v>738</v>
      </c>
      <c r="GD75" s="17">
        <v>179</v>
      </c>
      <c r="GE75" s="18">
        <v>756</v>
      </c>
      <c r="GF75" s="18"/>
      <c r="GG75" s="26"/>
      <c r="GH75" s="17"/>
      <c r="GI75" s="18"/>
      <c r="GJ75" s="17"/>
      <c r="GK75" s="18"/>
      <c r="GL75" s="18"/>
      <c r="GM75" s="26"/>
      <c r="GN75" s="17"/>
      <c r="GO75" s="18"/>
      <c r="GP75" s="17"/>
      <c r="GQ75" s="17"/>
      <c r="GR75" s="17"/>
      <c r="GS75" s="17">
        <v>296</v>
      </c>
      <c r="GT75" s="17">
        <v>49791.17</v>
      </c>
      <c r="GU75" s="17"/>
      <c r="GV75" s="17"/>
      <c r="GW75" s="17"/>
      <c r="GX75" s="17"/>
      <c r="GY75" s="18"/>
      <c r="GZ75" s="41"/>
      <c r="HA75" s="18"/>
      <c r="HB75" s="41"/>
      <c r="HC75" s="41"/>
      <c r="HD75" s="41"/>
      <c r="HE75" s="41"/>
      <c r="HF75" s="41"/>
      <c r="HG75" s="41"/>
      <c r="HH75" s="41"/>
      <c r="HI75" s="18"/>
      <c r="HJ75" s="41"/>
      <c r="HK75" s="41"/>
      <c r="HL75" s="41"/>
      <c r="HM75" s="18"/>
      <c r="HN75" s="18"/>
      <c r="HO75" s="18">
        <f t="shared" si="6"/>
        <v>217</v>
      </c>
      <c r="HP75" s="18">
        <f t="shared" si="7"/>
        <v>36792.5</v>
      </c>
      <c r="HQ75" s="18">
        <f t="shared" si="8"/>
        <v>513</v>
      </c>
      <c r="HR75" s="42">
        <f t="shared" si="9"/>
        <v>86583.67</v>
      </c>
      <c r="HS75" s="43"/>
      <c r="HT75" s="43"/>
    </row>
    <row r="76" ht="16.5" spans="1:228">
      <c r="A76" s="16" t="s">
        <v>126</v>
      </c>
      <c r="B76" s="17" t="s">
        <v>48</v>
      </c>
      <c r="C76" s="18">
        <v>6939962730912</v>
      </c>
      <c r="D76" s="18">
        <v>565275604161</v>
      </c>
      <c r="E76" s="18">
        <v>21061310000002</v>
      </c>
      <c r="F76" s="17" t="s">
        <v>284</v>
      </c>
      <c r="G76" s="19" t="s">
        <v>285</v>
      </c>
      <c r="H76" s="17" t="s">
        <v>129</v>
      </c>
      <c r="I76" s="26">
        <f>VLOOKUP(C76,供应链!E:J,6,0)</f>
        <v>0.96</v>
      </c>
      <c r="J76" s="17">
        <f>VLOOKUP(C76,供应链!E:H,4,0)</f>
        <v>195</v>
      </c>
      <c r="K76" s="17">
        <f>VLOOKUP(C76,供应链!E:K,7,0)</f>
        <v>49</v>
      </c>
      <c r="L76" s="18">
        <f>VLOOKUP(C76,供应链!E:I,5,0)</f>
        <v>40.5419444203965</v>
      </c>
      <c r="M76" s="27">
        <f t="shared" si="5"/>
        <v>0.00329601009304526</v>
      </c>
      <c r="N76" s="17">
        <v>597</v>
      </c>
      <c r="O76" s="26">
        <v>0.016750418760469</v>
      </c>
      <c r="P76" s="18">
        <v>9</v>
      </c>
      <c r="Q76" s="18">
        <v>1591</v>
      </c>
      <c r="R76" s="17">
        <v>199</v>
      </c>
      <c r="S76" s="17">
        <v>534</v>
      </c>
      <c r="T76" s="17">
        <v>508</v>
      </c>
      <c r="U76" s="26">
        <v>0.0177165354330709</v>
      </c>
      <c r="V76" s="18">
        <v>7</v>
      </c>
      <c r="W76" s="18">
        <v>1247</v>
      </c>
      <c r="X76" s="17">
        <v>199</v>
      </c>
      <c r="Y76" s="17">
        <v>528</v>
      </c>
      <c r="Z76" s="17">
        <v>548</v>
      </c>
      <c r="AA76" s="26">
        <v>0.0145985401459854</v>
      </c>
      <c r="AB76" s="18">
        <v>7</v>
      </c>
      <c r="AC76" s="18">
        <v>1248</v>
      </c>
      <c r="AD76" s="17">
        <v>199</v>
      </c>
      <c r="AE76" s="17">
        <v>521</v>
      </c>
      <c r="AF76" s="17">
        <v>573</v>
      </c>
      <c r="AG76" s="26">
        <v>0.0296684118673647</v>
      </c>
      <c r="AH76" s="18">
        <v>16</v>
      </c>
      <c r="AI76" s="18">
        <v>2827</v>
      </c>
      <c r="AJ76" s="17">
        <v>199</v>
      </c>
      <c r="AK76" s="17">
        <v>525</v>
      </c>
      <c r="AL76" s="17">
        <v>744</v>
      </c>
      <c r="AM76" s="26">
        <v>0.010752688172043</v>
      </c>
      <c r="AN76" s="18">
        <v>8</v>
      </c>
      <c r="AO76" s="18">
        <v>1411.13</v>
      </c>
      <c r="AP76" s="17">
        <v>199</v>
      </c>
      <c r="AQ76" s="17">
        <v>518</v>
      </c>
      <c r="AR76" s="17">
        <v>675</v>
      </c>
      <c r="AS76" s="26">
        <v>0.0162962962962963</v>
      </c>
      <c r="AT76" s="18">
        <v>11</v>
      </c>
      <c r="AU76" s="18">
        <v>1929</v>
      </c>
      <c r="AV76" s="17">
        <v>199</v>
      </c>
      <c r="AW76" s="17">
        <v>509</v>
      </c>
      <c r="AX76" s="17">
        <v>606</v>
      </c>
      <c r="AY76" s="26">
        <v>0.00825082508250825</v>
      </c>
      <c r="AZ76" s="17">
        <v>5</v>
      </c>
      <c r="BA76" s="18">
        <v>883.63</v>
      </c>
      <c r="BB76" s="17">
        <v>199</v>
      </c>
      <c r="BC76" s="17">
        <v>505</v>
      </c>
      <c r="BD76" s="17">
        <v>796</v>
      </c>
      <c r="BE76" s="32">
        <v>0.0125628140703518</v>
      </c>
      <c r="BF76" s="17">
        <v>9</v>
      </c>
      <c r="BG76" s="18">
        <v>1601</v>
      </c>
      <c r="BH76" s="17">
        <v>199</v>
      </c>
      <c r="BI76" s="17">
        <v>497</v>
      </c>
      <c r="BJ76" s="17">
        <v>723</v>
      </c>
      <c r="BK76" s="32">
        <v>0.0110650069156293</v>
      </c>
      <c r="BL76" s="18">
        <v>6</v>
      </c>
      <c r="BM76" s="18">
        <v>1064</v>
      </c>
      <c r="BN76" s="17">
        <v>199</v>
      </c>
      <c r="BO76" s="17">
        <v>492</v>
      </c>
      <c r="BP76" s="17">
        <v>681</v>
      </c>
      <c r="BQ76" s="32">
        <v>0.00440528634361234</v>
      </c>
      <c r="BR76" s="18">
        <v>3</v>
      </c>
      <c r="BS76" s="18">
        <v>512</v>
      </c>
      <c r="BT76" s="17">
        <v>199</v>
      </c>
      <c r="BU76" s="18">
        <v>490</v>
      </c>
      <c r="BV76" s="17">
        <v>676</v>
      </c>
      <c r="BW76" s="32">
        <v>0.00739644970414201</v>
      </c>
      <c r="BX76" s="18">
        <v>4</v>
      </c>
      <c r="BY76" s="18">
        <v>698.02</v>
      </c>
      <c r="BZ76" s="17">
        <v>199</v>
      </c>
      <c r="CA76" s="18">
        <v>486</v>
      </c>
      <c r="CB76" s="18">
        <v>698</v>
      </c>
      <c r="CC76" s="32">
        <v>0.0143266475644699</v>
      </c>
      <c r="CD76" s="18">
        <v>8</v>
      </c>
      <c r="CE76" s="18">
        <v>1406.54</v>
      </c>
      <c r="CF76" s="17">
        <v>199</v>
      </c>
      <c r="CG76" s="18">
        <v>478</v>
      </c>
      <c r="CH76" s="33">
        <v>621</v>
      </c>
      <c r="CI76" s="32">
        <v>0.0161030595813204</v>
      </c>
      <c r="CJ76" s="18">
        <v>9</v>
      </c>
      <c r="CK76" s="18">
        <v>1581.35</v>
      </c>
      <c r="CL76" s="17">
        <v>199</v>
      </c>
      <c r="CM76" s="18">
        <v>469</v>
      </c>
      <c r="CN76" s="33">
        <v>538</v>
      </c>
      <c r="CO76" s="32">
        <v>0.00929368029739777</v>
      </c>
      <c r="CP76" s="17">
        <v>3</v>
      </c>
      <c r="CQ76" s="18">
        <v>528.55</v>
      </c>
      <c r="CR76" s="17">
        <v>199</v>
      </c>
      <c r="CS76" s="17">
        <v>466</v>
      </c>
      <c r="CT76" s="33">
        <v>648</v>
      </c>
      <c r="CU76" s="32">
        <v>0.00617283950617284</v>
      </c>
      <c r="CV76" s="17">
        <v>4</v>
      </c>
      <c r="CW76" s="18">
        <v>706</v>
      </c>
      <c r="CX76" s="17">
        <v>199</v>
      </c>
      <c r="CY76" s="17">
        <v>463</v>
      </c>
      <c r="CZ76" s="33">
        <v>675</v>
      </c>
      <c r="DA76" s="32">
        <v>0.0103703703703704</v>
      </c>
      <c r="DB76" s="18">
        <v>5</v>
      </c>
      <c r="DC76" s="18">
        <v>880.46</v>
      </c>
      <c r="DD76" s="17">
        <v>199</v>
      </c>
      <c r="DE76" s="18">
        <v>458</v>
      </c>
      <c r="DF76" s="18">
        <v>569</v>
      </c>
      <c r="DG76" s="26">
        <v>0.00878734622144113</v>
      </c>
      <c r="DH76" s="18">
        <v>4</v>
      </c>
      <c r="DI76" s="18">
        <v>698.38</v>
      </c>
      <c r="DJ76" s="17">
        <v>199</v>
      </c>
      <c r="DK76" s="18">
        <v>398</v>
      </c>
      <c r="DL76" s="18">
        <v>452</v>
      </c>
      <c r="DM76" s="26">
        <v>0.00221238938053097</v>
      </c>
      <c r="DN76" s="18">
        <v>0</v>
      </c>
      <c r="DO76" s="18">
        <v>0</v>
      </c>
      <c r="DP76" s="17">
        <v>199</v>
      </c>
      <c r="DQ76" s="18">
        <v>397</v>
      </c>
      <c r="DR76" s="18">
        <v>495</v>
      </c>
      <c r="DS76" s="26">
        <v>0.0161616161616162</v>
      </c>
      <c r="DT76" s="18">
        <v>7</v>
      </c>
      <c r="DU76" s="18">
        <v>1253</v>
      </c>
      <c r="DV76" s="17">
        <v>199</v>
      </c>
      <c r="DW76" s="18">
        <v>396</v>
      </c>
      <c r="DX76" s="18">
        <v>541</v>
      </c>
      <c r="DY76" s="26">
        <v>0.0147874306839187</v>
      </c>
      <c r="DZ76" s="18">
        <v>6</v>
      </c>
      <c r="EA76" s="18">
        <v>1049</v>
      </c>
      <c r="EB76" s="17">
        <v>199</v>
      </c>
      <c r="EC76" s="18">
        <v>390</v>
      </c>
      <c r="ED76" s="18">
        <v>647</v>
      </c>
      <c r="EE76" s="26">
        <v>0.0185471406491499</v>
      </c>
      <c r="EF76" s="17">
        <v>10</v>
      </c>
      <c r="EG76" s="18">
        <v>1752.48</v>
      </c>
      <c r="EH76" s="17">
        <v>199</v>
      </c>
      <c r="EI76" s="17">
        <v>43</v>
      </c>
      <c r="EJ76" s="18">
        <v>639</v>
      </c>
      <c r="EK76" s="26">
        <v>0.0125195618153365</v>
      </c>
      <c r="EL76" s="17">
        <v>8</v>
      </c>
      <c r="EM76" s="18">
        <v>1357</v>
      </c>
      <c r="EN76" s="17">
        <v>199</v>
      </c>
      <c r="EO76" s="17">
        <v>384</v>
      </c>
      <c r="EP76" s="18">
        <v>629</v>
      </c>
      <c r="EQ76" s="26">
        <v>0.0127186009538951</v>
      </c>
      <c r="ER76" s="17">
        <v>6</v>
      </c>
      <c r="ES76" s="18">
        <v>1142.84</v>
      </c>
      <c r="ET76" s="17">
        <v>199</v>
      </c>
      <c r="EU76" s="17">
        <v>384</v>
      </c>
      <c r="EV76" s="18">
        <v>662</v>
      </c>
      <c r="EW76" s="26">
        <v>0.0120845921450151</v>
      </c>
      <c r="EX76" s="17">
        <v>7</v>
      </c>
      <c r="EY76" s="18">
        <v>1318.78</v>
      </c>
      <c r="EZ76" s="17">
        <v>199</v>
      </c>
      <c r="FA76" s="17">
        <v>391</v>
      </c>
      <c r="FB76" s="18">
        <v>719</v>
      </c>
      <c r="FC76" s="26">
        <v>0.0111265646731572</v>
      </c>
      <c r="FD76" s="17">
        <v>8</v>
      </c>
      <c r="FE76" s="18">
        <v>1502</v>
      </c>
      <c r="FF76" s="17">
        <v>199</v>
      </c>
      <c r="FG76" s="17">
        <v>390</v>
      </c>
      <c r="FH76" s="18">
        <v>833</v>
      </c>
      <c r="FI76" s="26">
        <v>0.0180072028811525</v>
      </c>
      <c r="FJ76" s="18">
        <v>15</v>
      </c>
      <c r="FK76" s="18">
        <v>2805</v>
      </c>
      <c r="FL76" s="17">
        <v>199</v>
      </c>
      <c r="FM76" s="17">
        <v>377</v>
      </c>
      <c r="FN76" s="18">
        <v>770</v>
      </c>
      <c r="FO76" s="26">
        <v>0.0116883116883117</v>
      </c>
      <c r="FP76" s="18">
        <v>9</v>
      </c>
      <c r="FQ76" s="18">
        <v>1691</v>
      </c>
      <c r="FR76" s="17">
        <v>199</v>
      </c>
      <c r="FS76" s="17">
        <v>369</v>
      </c>
      <c r="FT76" s="18">
        <v>745</v>
      </c>
      <c r="FU76" s="26">
        <v>0.0120805369127517</v>
      </c>
      <c r="FV76" s="18">
        <v>9</v>
      </c>
      <c r="FW76" s="18">
        <v>1684</v>
      </c>
      <c r="FX76" s="17">
        <v>199</v>
      </c>
      <c r="FY76" s="18">
        <v>295</v>
      </c>
      <c r="FZ76" s="18">
        <v>861</v>
      </c>
      <c r="GA76" s="26">
        <v>0.00696864111498258</v>
      </c>
      <c r="GB76" s="18">
        <v>6</v>
      </c>
      <c r="GC76" s="18">
        <v>1124</v>
      </c>
      <c r="GD76" s="17">
        <v>199</v>
      </c>
      <c r="GE76" s="18">
        <v>291</v>
      </c>
      <c r="GF76" s="18"/>
      <c r="GG76" s="26"/>
      <c r="GH76" s="17"/>
      <c r="GI76" s="18"/>
      <c r="GJ76" s="17"/>
      <c r="GK76" s="18"/>
      <c r="GL76" s="18"/>
      <c r="GM76" s="26"/>
      <c r="GN76" s="17"/>
      <c r="GO76" s="18"/>
      <c r="GP76" s="17"/>
      <c r="GQ76" s="17"/>
      <c r="GR76" s="17"/>
      <c r="GS76" s="17">
        <v>408</v>
      </c>
      <c r="GT76" s="17">
        <v>74056.91</v>
      </c>
      <c r="GU76" s="17"/>
      <c r="GV76" s="17"/>
      <c r="GW76" s="17"/>
      <c r="GX76" s="17"/>
      <c r="GY76" s="17"/>
      <c r="GZ76" s="17"/>
      <c r="HA76" s="18"/>
      <c r="HB76" s="41"/>
      <c r="HC76" s="41"/>
      <c r="HD76" s="41"/>
      <c r="HE76" s="41"/>
      <c r="HF76" s="41"/>
      <c r="HG76" s="41"/>
      <c r="HH76" s="41"/>
      <c r="HI76" s="18"/>
      <c r="HJ76" s="41"/>
      <c r="HK76" s="41"/>
      <c r="HL76" s="41"/>
      <c r="HM76" s="18"/>
      <c r="HN76" s="18"/>
      <c r="HO76" s="18">
        <f t="shared" si="6"/>
        <v>209</v>
      </c>
      <c r="HP76" s="18">
        <f t="shared" si="7"/>
        <v>37492.16</v>
      </c>
      <c r="HQ76" s="18">
        <f t="shared" si="8"/>
        <v>617</v>
      </c>
      <c r="HR76" s="42">
        <f t="shared" si="9"/>
        <v>111549.07</v>
      </c>
      <c r="HS76" s="43"/>
      <c r="HT76" s="43"/>
    </row>
    <row r="77" ht="16.5" spans="1:228">
      <c r="A77" s="16"/>
      <c r="B77" s="17" t="s">
        <v>51</v>
      </c>
      <c r="C77" s="18">
        <v>6939962753539</v>
      </c>
      <c r="D77" s="18">
        <v>582303873121</v>
      </c>
      <c r="E77" s="18">
        <v>21065213000082</v>
      </c>
      <c r="F77" s="18" t="s">
        <v>325</v>
      </c>
      <c r="G77" s="19" t="s">
        <v>326</v>
      </c>
      <c r="H77" s="17" t="s">
        <v>129</v>
      </c>
      <c r="I77" s="26">
        <f>VLOOKUP(C77,供应链!E:J,6,0)</f>
        <v>1</v>
      </c>
      <c r="J77" s="17">
        <f>VLOOKUP(C77,供应链!E:H,4,0)</f>
        <v>896</v>
      </c>
      <c r="K77" s="17">
        <f>VLOOKUP(C77,供应链!E:K,7,0)</f>
        <v>0</v>
      </c>
      <c r="L77" s="18">
        <f>VLOOKUP(C77,供应链!E:I,5,0)</f>
        <v>49.3405008522355</v>
      </c>
      <c r="M77" s="27">
        <f t="shared" si="5"/>
        <v>0.00734899858066551</v>
      </c>
      <c r="N77" s="17">
        <v>289</v>
      </c>
      <c r="O77" s="26">
        <v>0.0449826989619377</v>
      </c>
      <c r="P77" s="18">
        <v>12</v>
      </c>
      <c r="Q77" s="18">
        <v>924.53</v>
      </c>
      <c r="R77" s="17">
        <v>89</v>
      </c>
      <c r="S77" s="17">
        <v>1352</v>
      </c>
      <c r="T77" s="17">
        <v>297</v>
      </c>
      <c r="U77" s="26">
        <v>0.0572390572390572</v>
      </c>
      <c r="V77" s="18">
        <v>15</v>
      </c>
      <c r="W77" s="18">
        <v>1148.64</v>
      </c>
      <c r="X77" s="17">
        <v>89</v>
      </c>
      <c r="Y77" s="17">
        <v>1338</v>
      </c>
      <c r="Z77" s="17">
        <v>291</v>
      </c>
      <c r="AA77" s="26">
        <v>0.0412371134020619</v>
      </c>
      <c r="AB77" s="18">
        <v>11</v>
      </c>
      <c r="AC77" s="18">
        <v>860.25</v>
      </c>
      <c r="AD77" s="17">
        <v>89</v>
      </c>
      <c r="AE77" s="17">
        <v>1340</v>
      </c>
      <c r="AF77" s="17">
        <v>354</v>
      </c>
      <c r="AG77" s="26">
        <v>0.0593220338983051</v>
      </c>
      <c r="AH77" s="18">
        <v>21</v>
      </c>
      <c r="AI77" s="18">
        <v>1627.84</v>
      </c>
      <c r="AJ77" s="17">
        <v>89</v>
      </c>
      <c r="AK77" s="17">
        <v>1272</v>
      </c>
      <c r="AL77" s="17">
        <v>334</v>
      </c>
      <c r="AM77" s="26">
        <v>0.0449101796407186</v>
      </c>
      <c r="AN77" s="18">
        <v>15</v>
      </c>
      <c r="AO77" s="18">
        <v>1179</v>
      </c>
      <c r="AP77" s="17">
        <v>89</v>
      </c>
      <c r="AQ77" s="17">
        <v>1257</v>
      </c>
      <c r="AR77" s="17">
        <v>327</v>
      </c>
      <c r="AS77" s="26">
        <v>0.0458715596330275</v>
      </c>
      <c r="AT77" s="18">
        <v>15</v>
      </c>
      <c r="AU77" s="18">
        <v>1163.37</v>
      </c>
      <c r="AV77" s="17">
        <v>89</v>
      </c>
      <c r="AW77" s="17">
        <v>1242</v>
      </c>
      <c r="AX77" s="17">
        <v>303</v>
      </c>
      <c r="AY77" s="26">
        <v>0.0528052805280528</v>
      </c>
      <c r="AZ77" s="17">
        <v>15</v>
      </c>
      <c r="BA77" s="18">
        <v>1141.84</v>
      </c>
      <c r="BB77" s="17">
        <v>89</v>
      </c>
      <c r="BC77" s="17">
        <v>1227</v>
      </c>
      <c r="BD77" s="17">
        <v>409</v>
      </c>
      <c r="BE77" s="32">
        <v>0.039119804400978</v>
      </c>
      <c r="BF77" s="17">
        <v>14</v>
      </c>
      <c r="BG77" s="18">
        <v>1092.82</v>
      </c>
      <c r="BH77" s="17">
        <v>89</v>
      </c>
      <c r="BI77" s="17">
        <v>1250</v>
      </c>
      <c r="BJ77" s="17">
        <v>440</v>
      </c>
      <c r="BK77" s="32">
        <v>0.0340909090909091</v>
      </c>
      <c r="BL77" s="18">
        <v>15</v>
      </c>
      <c r="BM77" s="18">
        <v>1160.77</v>
      </c>
      <c r="BN77" s="17">
        <v>89</v>
      </c>
      <c r="BO77" s="17">
        <v>1251</v>
      </c>
      <c r="BP77" s="17">
        <v>476</v>
      </c>
      <c r="BQ77" s="32">
        <v>0.0252100840336134</v>
      </c>
      <c r="BR77" s="18">
        <v>12</v>
      </c>
      <c r="BS77" s="18">
        <v>933.79</v>
      </c>
      <c r="BT77" s="17">
        <v>89</v>
      </c>
      <c r="BU77" s="18">
        <v>1241</v>
      </c>
      <c r="BV77" s="17">
        <v>435</v>
      </c>
      <c r="BW77" s="32">
        <v>0.0459770114942529</v>
      </c>
      <c r="BX77" s="18">
        <v>20</v>
      </c>
      <c r="BY77" s="18">
        <v>1543.85</v>
      </c>
      <c r="BZ77" s="17">
        <v>89</v>
      </c>
      <c r="CA77" s="18">
        <v>1224</v>
      </c>
      <c r="CB77" s="18">
        <v>450</v>
      </c>
      <c r="CC77" s="32">
        <v>0.0577777777777778</v>
      </c>
      <c r="CD77" s="18">
        <v>23</v>
      </c>
      <c r="CE77" s="18">
        <v>1755.51</v>
      </c>
      <c r="CF77" s="17">
        <v>89</v>
      </c>
      <c r="CG77" s="18">
        <v>1212</v>
      </c>
      <c r="CH77" s="33">
        <v>465</v>
      </c>
      <c r="CI77" s="32">
        <v>0.0451612903225806</v>
      </c>
      <c r="CJ77" s="18">
        <v>21</v>
      </c>
      <c r="CK77" s="18">
        <v>1637.49</v>
      </c>
      <c r="CL77" s="17">
        <v>89</v>
      </c>
      <c r="CM77" s="18">
        <v>1192</v>
      </c>
      <c r="CN77" s="33">
        <v>495</v>
      </c>
      <c r="CO77" s="32">
        <v>0.0585858585858586</v>
      </c>
      <c r="CP77" s="17">
        <v>23</v>
      </c>
      <c r="CQ77" s="18">
        <v>1609.07</v>
      </c>
      <c r="CR77" s="17">
        <v>89</v>
      </c>
      <c r="CS77" s="17">
        <v>1178</v>
      </c>
      <c r="CT77" s="33">
        <v>456</v>
      </c>
      <c r="CU77" s="32">
        <v>0.0635964912280702</v>
      </c>
      <c r="CV77" s="17">
        <v>27</v>
      </c>
      <c r="CW77" s="18">
        <v>2057.69</v>
      </c>
      <c r="CX77" s="17">
        <v>89</v>
      </c>
      <c r="CY77" s="17">
        <v>1152</v>
      </c>
      <c r="CZ77" s="33">
        <v>448</v>
      </c>
      <c r="DA77" s="32">
        <v>0.0513392857142857</v>
      </c>
      <c r="DB77" s="18">
        <v>22</v>
      </c>
      <c r="DC77" s="18">
        <v>1684.9</v>
      </c>
      <c r="DD77" s="17">
        <v>89</v>
      </c>
      <c r="DE77" s="18">
        <v>1131</v>
      </c>
      <c r="DF77" s="18">
        <v>427</v>
      </c>
      <c r="DG77" s="26">
        <v>0.0421545667447307</v>
      </c>
      <c r="DH77" s="18">
        <v>18</v>
      </c>
      <c r="DI77" s="18">
        <v>1394.07</v>
      </c>
      <c r="DJ77" s="17">
        <v>89</v>
      </c>
      <c r="DK77" s="18">
        <v>1115</v>
      </c>
      <c r="DL77" s="18">
        <v>475</v>
      </c>
      <c r="DM77" s="26">
        <v>0.0463157894736842</v>
      </c>
      <c r="DN77" s="18">
        <v>20</v>
      </c>
      <c r="DO77" s="18">
        <v>1538.93</v>
      </c>
      <c r="DP77" s="17">
        <v>89</v>
      </c>
      <c r="DQ77" s="18">
        <v>637</v>
      </c>
      <c r="DR77" s="18">
        <v>478</v>
      </c>
      <c r="DS77" s="26">
        <v>0.0481171548117155</v>
      </c>
      <c r="DT77" s="18">
        <v>23</v>
      </c>
      <c r="DU77" s="18">
        <v>1772.2</v>
      </c>
      <c r="DV77" s="17">
        <v>89</v>
      </c>
      <c r="DW77" s="18">
        <v>613</v>
      </c>
      <c r="DX77" s="18">
        <v>408</v>
      </c>
      <c r="DY77" s="26">
        <v>0.0318627450980392</v>
      </c>
      <c r="DZ77" s="18">
        <v>13</v>
      </c>
      <c r="EA77" s="18">
        <v>959.32</v>
      </c>
      <c r="EB77" s="17">
        <v>89</v>
      </c>
      <c r="EC77" s="18">
        <v>619</v>
      </c>
      <c r="ED77" s="18">
        <v>485</v>
      </c>
      <c r="EE77" s="26">
        <v>0.0474226804123711</v>
      </c>
      <c r="EF77" s="17">
        <v>21</v>
      </c>
      <c r="EG77" s="18">
        <v>1607.63</v>
      </c>
      <c r="EH77" s="17">
        <v>89</v>
      </c>
      <c r="EI77" s="17">
        <v>135</v>
      </c>
      <c r="EJ77" s="18">
        <v>71</v>
      </c>
      <c r="EK77" s="26">
        <v>0.028169014084507</v>
      </c>
      <c r="EL77" s="17">
        <v>2</v>
      </c>
      <c r="EM77" s="18">
        <v>158</v>
      </c>
      <c r="EN77" s="17">
        <v>89</v>
      </c>
      <c r="EO77" s="17">
        <v>0</v>
      </c>
      <c r="EP77" s="18">
        <v>268</v>
      </c>
      <c r="EQ77" s="26">
        <v>0.0111940298507463</v>
      </c>
      <c r="ER77" s="17">
        <v>2</v>
      </c>
      <c r="ES77" s="18">
        <v>282</v>
      </c>
      <c r="ET77" s="17">
        <v>89</v>
      </c>
      <c r="EU77" s="17">
        <v>0</v>
      </c>
      <c r="EV77" s="18">
        <v>516</v>
      </c>
      <c r="EW77" s="26">
        <v>0.0232558139534884</v>
      </c>
      <c r="EX77" s="17">
        <v>12</v>
      </c>
      <c r="EY77" s="18">
        <v>1173</v>
      </c>
      <c r="EZ77" s="17">
        <v>89</v>
      </c>
      <c r="FA77" s="17">
        <v>699</v>
      </c>
      <c r="FB77" s="18">
        <v>776</v>
      </c>
      <c r="FC77" s="26">
        <v>0.0154639175257732</v>
      </c>
      <c r="FD77" s="17">
        <v>12</v>
      </c>
      <c r="FE77" s="18">
        <v>1188</v>
      </c>
      <c r="FF77" s="17">
        <v>89</v>
      </c>
      <c r="FG77" s="17">
        <v>13621</v>
      </c>
      <c r="FH77" s="18">
        <v>464</v>
      </c>
      <c r="FI77" s="26">
        <v>0.0344827586206897</v>
      </c>
      <c r="FJ77" s="18">
        <v>16</v>
      </c>
      <c r="FK77" s="18">
        <v>1568</v>
      </c>
      <c r="FL77" s="17">
        <v>89</v>
      </c>
      <c r="FM77" s="17">
        <v>803</v>
      </c>
      <c r="FN77" s="18">
        <v>470</v>
      </c>
      <c r="FO77" s="26">
        <v>0.0361702127659574</v>
      </c>
      <c r="FP77" s="18">
        <v>17</v>
      </c>
      <c r="FQ77" s="18">
        <v>1652</v>
      </c>
      <c r="FR77" s="17">
        <v>89</v>
      </c>
      <c r="FS77" s="17">
        <v>866</v>
      </c>
      <c r="FT77" s="18">
        <v>1108</v>
      </c>
      <c r="FU77" s="26">
        <v>0.0171480144404332</v>
      </c>
      <c r="FV77" s="18">
        <v>19</v>
      </c>
      <c r="FW77" s="18">
        <v>1844</v>
      </c>
      <c r="FX77" s="17">
        <v>89</v>
      </c>
      <c r="FY77" s="18">
        <v>910</v>
      </c>
      <c r="FZ77" s="18">
        <v>697</v>
      </c>
      <c r="GA77" s="26">
        <v>0.0143472022955524</v>
      </c>
      <c r="GB77" s="18">
        <v>10</v>
      </c>
      <c r="GC77" s="18">
        <v>977</v>
      </c>
      <c r="GD77" s="17">
        <v>89</v>
      </c>
      <c r="GE77" s="18">
        <v>901</v>
      </c>
      <c r="GF77" s="18"/>
      <c r="GG77" s="26"/>
      <c r="GH77" s="17"/>
      <c r="GI77" s="18"/>
      <c r="GJ77" s="17"/>
      <c r="GK77" s="18"/>
      <c r="GL77" s="18"/>
      <c r="GM77" s="26"/>
      <c r="GN77" s="17"/>
      <c r="GO77" s="18"/>
      <c r="GP77" s="17"/>
      <c r="GQ77" s="17"/>
      <c r="GR77" s="17"/>
      <c r="GS77" s="17">
        <v>353</v>
      </c>
      <c r="GT77" s="17">
        <v>26610.14</v>
      </c>
      <c r="GU77" s="17"/>
      <c r="GV77" s="17"/>
      <c r="GW77" s="17"/>
      <c r="GX77" s="17"/>
      <c r="GY77" s="17"/>
      <c r="GZ77" s="17"/>
      <c r="HA77" s="18"/>
      <c r="HB77" s="41"/>
      <c r="HC77" s="41"/>
      <c r="HD77" s="41"/>
      <c r="HE77" s="41"/>
      <c r="HF77" s="41"/>
      <c r="HG77" s="41"/>
      <c r="HH77" s="41"/>
      <c r="HI77" s="18"/>
      <c r="HJ77" s="41"/>
      <c r="HK77" s="41"/>
      <c r="HL77" s="41"/>
      <c r="HM77" s="18"/>
      <c r="HN77" s="18"/>
      <c r="HO77" s="18">
        <f t="shared" si="6"/>
        <v>466</v>
      </c>
      <c r="HP77" s="18">
        <f t="shared" si="7"/>
        <v>37635.51</v>
      </c>
      <c r="HQ77" s="18">
        <f t="shared" si="8"/>
        <v>819</v>
      </c>
      <c r="HR77" s="42">
        <f t="shared" si="9"/>
        <v>64245.65</v>
      </c>
      <c r="HS77" s="43"/>
      <c r="HT77" s="43"/>
    </row>
    <row r="78" ht="16.5" spans="1:228">
      <c r="A78" s="16"/>
      <c r="B78" s="17" t="s">
        <v>51</v>
      </c>
      <c r="C78" s="18">
        <v>6939962763736</v>
      </c>
      <c r="D78" s="18">
        <v>598807265830</v>
      </c>
      <c r="E78" s="18">
        <v>21065213000142</v>
      </c>
      <c r="F78" s="17" t="s">
        <v>327</v>
      </c>
      <c r="G78" s="19" t="s">
        <v>328</v>
      </c>
      <c r="H78" s="17" t="s">
        <v>129</v>
      </c>
      <c r="I78" s="26">
        <f>VLOOKUP(C78,供应链!E:J,6,0)</f>
        <v>1</v>
      </c>
      <c r="J78" s="17">
        <f>VLOOKUP(C78,供应链!E:H,4,0)</f>
        <v>620</v>
      </c>
      <c r="K78" s="17">
        <f>VLOOKUP(C78,供应链!E:K,7,0)</f>
        <v>144</v>
      </c>
      <c r="L78" s="18">
        <f>VLOOKUP(C78,供应链!E:I,5,0)</f>
        <v>40.7338163122225</v>
      </c>
      <c r="M78" s="27">
        <f t="shared" si="5"/>
        <v>0.0128844030909951</v>
      </c>
      <c r="N78" s="17">
        <v>643</v>
      </c>
      <c r="O78" s="26">
        <v>0.0513219284603421</v>
      </c>
      <c r="P78" s="18">
        <v>28</v>
      </c>
      <c r="Q78" s="18">
        <v>2449.27</v>
      </c>
      <c r="R78" s="17">
        <v>119</v>
      </c>
      <c r="S78" s="17">
        <v>1702</v>
      </c>
      <c r="T78" s="17">
        <v>829</v>
      </c>
      <c r="U78" s="26">
        <v>0.051869722557298</v>
      </c>
      <c r="V78" s="18">
        <v>36</v>
      </c>
      <c r="W78" s="18">
        <v>3140.63</v>
      </c>
      <c r="X78" s="17">
        <v>119</v>
      </c>
      <c r="Y78" s="17">
        <v>1669</v>
      </c>
      <c r="Z78" s="17">
        <v>883</v>
      </c>
      <c r="AA78" s="26">
        <v>0.0611551528878822</v>
      </c>
      <c r="AB78" s="18">
        <v>46</v>
      </c>
      <c r="AC78" s="18">
        <v>3970.94</v>
      </c>
      <c r="AD78" s="17">
        <v>119</v>
      </c>
      <c r="AE78" s="17">
        <v>1618</v>
      </c>
      <c r="AF78" s="17">
        <v>784</v>
      </c>
      <c r="AG78" s="26">
        <v>0.0293367346938776</v>
      </c>
      <c r="AH78" s="18">
        <v>19</v>
      </c>
      <c r="AI78" s="18">
        <v>1858.3</v>
      </c>
      <c r="AJ78" s="17">
        <v>119</v>
      </c>
      <c r="AK78" s="17">
        <v>1458</v>
      </c>
      <c r="AL78" s="17">
        <v>937</v>
      </c>
      <c r="AM78" s="26">
        <v>0.0266808964781217</v>
      </c>
      <c r="AN78" s="18">
        <v>23</v>
      </c>
      <c r="AO78" s="18">
        <v>2242.83</v>
      </c>
      <c r="AP78" s="17">
        <v>119</v>
      </c>
      <c r="AQ78" s="17">
        <v>1475</v>
      </c>
      <c r="AR78" s="17">
        <v>1520</v>
      </c>
      <c r="AS78" s="26">
        <v>0.0223684210526316</v>
      </c>
      <c r="AT78" s="18">
        <v>28</v>
      </c>
      <c r="AU78" s="18">
        <v>2743.09</v>
      </c>
      <c r="AV78" s="17">
        <v>119</v>
      </c>
      <c r="AW78" s="17">
        <v>1449</v>
      </c>
      <c r="AX78" s="17">
        <v>1405</v>
      </c>
      <c r="AY78" s="26">
        <v>0.0213523131672598</v>
      </c>
      <c r="AZ78" s="17">
        <v>29</v>
      </c>
      <c r="BA78" s="18">
        <v>2908.33</v>
      </c>
      <c r="BB78" s="17">
        <v>119</v>
      </c>
      <c r="BC78" s="17">
        <v>1433</v>
      </c>
      <c r="BD78" s="17">
        <v>1069</v>
      </c>
      <c r="BE78" s="32">
        <v>0.0252572497661366</v>
      </c>
      <c r="BF78" s="17">
        <v>24</v>
      </c>
      <c r="BG78" s="18">
        <v>2372.86</v>
      </c>
      <c r="BH78" s="17">
        <v>119</v>
      </c>
      <c r="BI78" s="17">
        <v>1429</v>
      </c>
      <c r="BJ78" s="17">
        <v>943</v>
      </c>
      <c r="BK78" s="32">
        <v>0.0307529162248144</v>
      </c>
      <c r="BL78" s="18">
        <v>22</v>
      </c>
      <c r="BM78" s="18">
        <v>2121.18</v>
      </c>
      <c r="BN78" s="17">
        <v>119</v>
      </c>
      <c r="BO78" s="17">
        <v>1410</v>
      </c>
      <c r="BP78" s="17">
        <v>947</v>
      </c>
      <c r="BQ78" s="32">
        <v>0.00422386483632524</v>
      </c>
      <c r="BR78" s="18">
        <v>4</v>
      </c>
      <c r="BS78" s="18">
        <v>626</v>
      </c>
      <c r="BT78" s="17">
        <v>119</v>
      </c>
      <c r="BU78" s="18">
        <v>1421</v>
      </c>
      <c r="BV78" s="17">
        <v>1210</v>
      </c>
      <c r="BW78" s="32">
        <v>0.0148760330578512</v>
      </c>
      <c r="BX78" s="18">
        <v>17</v>
      </c>
      <c r="BY78" s="18">
        <v>1708.07</v>
      </c>
      <c r="BZ78" s="17">
        <v>119</v>
      </c>
      <c r="CA78" s="18">
        <v>1405</v>
      </c>
      <c r="CB78" s="18">
        <v>1296</v>
      </c>
      <c r="CC78" s="32">
        <v>0.0208333333333333</v>
      </c>
      <c r="CD78" s="18">
        <v>25</v>
      </c>
      <c r="CE78" s="18">
        <v>2450</v>
      </c>
      <c r="CF78" s="17">
        <v>119</v>
      </c>
      <c r="CG78" s="18">
        <v>1386</v>
      </c>
      <c r="CH78" s="33">
        <v>1181</v>
      </c>
      <c r="CI78" s="32">
        <v>0.0237087214225233</v>
      </c>
      <c r="CJ78" s="18">
        <v>22</v>
      </c>
      <c r="CK78" s="18">
        <v>2408.43</v>
      </c>
      <c r="CL78" s="17">
        <v>119</v>
      </c>
      <c r="CM78" s="18">
        <v>1366</v>
      </c>
      <c r="CN78" s="33">
        <v>1100</v>
      </c>
      <c r="CO78" s="32">
        <v>0.0254545454545455</v>
      </c>
      <c r="CP78" s="17">
        <v>21</v>
      </c>
      <c r="CQ78" s="18">
        <v>2245.87</v>
      </c>
      <c r="CR78" s="17">
        <v>119</v>
      </c>
      <c r="CS78" s="17">
        <v>1400</v>
      </c>
      <c r="CT78" s="33">
        <v>1244</v>
      </c>
      <c r="CU78" s="32">
        <v>0.022508038585209</v>
      </c>
      <c r="CV78" s="17">
        <v>25</v>
      </c>
      <c r="CW78" s="18">
        <v>2653.45</v>
      </c>
      <c r="CX78" s="17">
        <v>119</v>
      </c>
      <c r="CY78" s="17">
        <v>1375</v>
      </c>
      <c r="CZ78" s="33">
        <v>1323</v>
      </c>
      <c r="DA78" s="32">
        <v>0.018140589569161</v>
      </c>
      <c r="DB78" s="18">
        <v>24</v>
      </c>
      <c r="DC78" s="18">
        <v>2563.01</v>
      </c>
      <c r="DD78" s="17">
        <v>119</v>
      </c>
      <c r="DE78" s="18">
        <v>1357</v>
      </c>
      <c r="DF78" s="18">
        <v>1080</v>
      </c>
      <c r="DG78" s="26">
        <v>0.0212962962962963</v>
      </c>
      <c r="DH78" s="18">
        <v>20</v>
      </c>
      <c r="DI78" s="18">
        <v>2153.09</v>
      </c>
      <c r="DJ78" s="17">
        <v>119</v>
      </c>
      <c r="DK78" s="18">
        <v>1342</v>
      </c>
      <c r="DL78" s="18">
        <v>1119</v>
      </c>
      <c r="DM78" s="26">
        <v>0.0303842716711349</v>
      </c>
      <c r="DN78" s="18">
        <v>31</v>
      </c>
      <c r="DO78" s="18">
        <v>3356.36</v>
      </c>
      <c r="DP78" s="17">
        <v>119</v>
      </c>
      <c r="DQ78" s="18">
        <v>546</v>
      </c>
      <c r="DR78" s="18">
        <v>1142</v>
      </c>
      <c r="DS78" s="26">
        <v>0.0253940455341506</v>
      </c>
      <c r="DT78" s="18">
        <v>25</v>
      </c>
      <c r="DU78" s="18">
        <v>2697.52</v>
      </c>
      <c r="DV78" s="17">
        <v>119</v>
      </c>
      <c r="DW78" s="18">
        <v>522</v>
      </c>
      <c r="DX78" s="18">
        <v>1120</v>
      </c>
      <c r="DY78" s="26">
        <v>0.0241071428571429</v>
      </c>
      <c r="DZ78" s="18">
        <v>21</v>
      </c>
      <c r="EA78" s="18">
        <v>2265.62</v>
      </c>
      <c r="EB78" s="17">
        <v>119</v>
      </c>
      <c r="EC78" s="18">
        <v>500</v>
      </c>
      <c r="ED78" s="18">
        <v>1166</v>
      </c>
      <c r="EE78" s="26">
        <v>0.0240137221269297</v>
      </c>
      <c r="EF78" s="17">
        <v>22</v>
      </c>
      <c r="EG78" s="18">
        <v>2323.53</v>
      </c>
      <c r="EH78" s="17">
        <v>119</v>
      </c>
      <c r="EI78" s="17">
        <v>209</v>
      </c>
      <c r="EJ78" s="18">
        <v>1344</v>
      </c>
      <c r="EK78" s="26">
        <v>0.0282738095238095</v>
      </c>
      <c r="EL78" s="17">
        <v>38</v>
      </c>
      <c r="EM78" s="18">
        <v>4100</v>
      </c>
      <c r="EN78" s="17">
        <v>119</v>
      </c>
      <c r="EO78" s="17">
        <v>0</v>
      </c>
      <c r="EP78" s="18">
        <v>1559</v>
      </c>
      <c r="EQ78" s="26">
        <v>0.0160359204618345</v>
      </c>
      <c r="ER78" s="17">
        <v>38</v>
      </c>
      <c r="ES78" s="18">
        <v>2947</v>
      </c>
      <c r="ET78" s="17">
        <v>119</v>
      </c>
      <c r="EU78" s="17">
        <v>0</v>
      </c>
      <c r="EV78" s="18">
        <v>2020</v>
      </c>
      <c r="EW78" s="26">
        <v>0.0163366336633663</v>
      </c>
      <c r="EX78" s="17">
        <v>33</v>
      </c>
      <c r="EY78" s="18">
        <v>3895</v>
      </c>
      <c r="EZ78" s="17">
        <v>119</v>
      </c>
      <c r="FA78" s="17">
        <v>1025</v>
      </c>
      <c r="FB78" s="18">
        <v>2027</v>
      </c>
      <c r="FC78" s="26">
        <v>0.0157868771583621</v>
      </c>
      <c r="FD78" s="17">
        <v>32</v>
      </c>
      <c r="FE78" s="18">
        <v>3759</v>
      </c>
      <c r="FF78" s="17">
        <v>119</v>
      </c>
      <c r="FG78" s="17">
        <v>1042</v>
      </c>
      <c r="FH78" s="18">
        <v>2128</v>
      </c>
      <c r="FI78" s="26">
        <v>0.0206766917293233</v>
      </c>
      <c r="FJ78" s="18">
        <v>44</v>
      </c>
      <c r="FK78" s="18">
        <v>5182</v>
      </c>
      <c r="FL78" s="17">
        <v>119</v>
      </c>
      <c r="FM78" s="17">
        <v>1008</v>
      </c>
      <c r="FN78" s="18">
        <v>2058</v>
      </c>
      <c r="FO78" s="26">
        <v>0.0165208940719145</v>
      </c>
      <c r="FP78" s="18">
        <v>34</v>
      </c>
      <c r="FQ78" s="18">
        <v>4023</v>
      </c>
      <c r="FR78" s="17">
        <v>119</v>
      </c>
      <c r="FS78" s="17">
        <v>992</v>
      </c>
      <c r="FT78" s="18">
        <v>1800</v>
      </c>
      <c r="FU78" s="26">
        <v>0.0277777777777778</v>
      </c>
      <c r="FV78" s="18">
        <v>50</v>
      </c>
      <c r="FW78" s="18">
        <v>5864</v>
      </c>
      <c r="FX78" s="17">
        <v>119</v>
      </c>
      <c r="FY78" s="18">
        <v>1005</v>
      </c>
      <c r="FZ78" s="18">
        <v>1884</v>
      </c>
      <c r="GA78" s="26">
        <v>0.0191082802547771</v>
      </c>
      <c r="GB78" s="18">
        <v>36</v>
      </c>
      <c r="GC78" s="18">
        <v>4225</v>
      </c>
      <c r="GD78" s="17">
        <v>119</v>
      </c>
      <c r="GE78" s="18">
        <v>973</v>
      </c>
      <c r="GF78" s="18"/>
      <c r="GG78" s="26"/>
      <c r="GH78" s="17"/>
      <c r="GI78" s="18"/>
      <c r="GJ78" s="17"/>
      <c r="GK78" s="18"/>
      <c r="GL78" s="18"/>
      <c r="GM78" s="26"/>
      <c r="GN78" s="17"/>
      <c r="GO78" s="18"/>
      <c r="GP78" s="17"/>
      <c r="GQ78" s="17"/>
      <c r="GR78" s="17"/>
      <c r="GS78" s="17">
        <v>610</v>
      </c>
      <c r="GT78" s="17">
        <v>62934.39</v>
      </c>
      <c r="GU78" s="17"/>
      <c r="GV78" s="17"/>
      <c r="GW78" s="17"/>
      <c r="GX78" s="17"/>
      <c r="GY78" s="17"/>
      <c r="GZ78" s="17"/>
      <c r="HA78" s="18"/>
      <c r="HB78" s="41"/>
      <c r="HC78" s="41"/>
      <c r="HD78" s="41"/>
      <c r="HE78" s="41"/>
      <c r="HF78" s="41"/>
      <c r="HG78" s="41"/>
      <c r="HH78" s="41"/>
      <c r="HI78" s="18"/>
      <c r="HJ78" s="41"/>
      <c r="HK78" s="41"/>
      <c r="HL78" s="41"/>
      <c r="HM78" s="18"/>
      <c r="HN78" s="18"/>
      <c r="HO78" s="18">
        <f t="shared" si="6"/>
        <v>817</v>
      </c>
      <c r="HP78" s="18">
        <f t="shared" si="7"/>
        <v>85253.38</v>
      </c>
      <c r="HQ78" s="18">
        <f t="shared" si="8"/>
        <v>1427</v>
      </c>
      <c r="HR78" s="42">
        <f t="shared" si="9"/>
        <v>148187.77</v>
      </c>
      <c r="HS78" s="43"/>
      <c r="HT78" s="43"/>
    </row>
    <row r="79" ht="16.5" spans="1:228">
      <c r="A79" s="16" t="s">
        <v>126</v>
      </c>
      <c r="B79" s="17" t="s">
        <v>51</v>
      </c>
      <c r="C79" s="18">
        <v>6939962746593</v>
      </c>
      <c r="D79" s="18">
        <v>568451088013</v>
      </c>
      <c r="E79" s="18">
        <v>21065210000104</v>
      </c>
      <c r="F79" s="17" t="s">
        <v>329</v>
      </c>
      <c r="G79" s="19" t="s">
        <v>330</v>
      </c>
      <c r="H79" s="17" t="s">
        <v>129</v>
      </c>
      <c r="I79" s="26">
        <f>VLOOKUP(C79,供应链!E:J,6,0)</f>
        <v>1</v>
      </c>
      <c r="J79" s="17">
        <f>VLOOKUP(C79,供应链!E:H,4,0)</f>
        <v>685</v>
      </c>
      <c r="K79" s="17">
        <f>VLOOKUP(C79,供应链!E:K,7,0)</f>
        <v>648</v>
      </c>
      <c r="L79" s="18">
        <f>VLOOKUP(C79,供应链!E:I,5,0)</f>
        <v>63.3314796594944</v>
      </c>
      <c r="M79" s="27">
        <f t="shared" si="5"/>
        <v>0.0130263365399779</v>
      </c>
      <c r="N79" s="17">
        <v>537</v>
      </c>
      <c r="O79" s="26">
        <v>0.0242085661080074</v>
      </c>
      <c r="P79" s="18">
        <v>10</v>
      </c>
      <c r="Q79" s="18">
        <v>965</v>
      </c>
      <c r="R79" s="17">
        <v>119</v>
      </c>
      <c r="S79" s="17">
        <v>3878</v>
      </c>
      <c r="T79" s="17">
        <v>677</v>
      </c>
      <c r="U79" s="26">
        <v>0.0487444608567208</v>
      </c>
      <c r="V79" s="18">
        <v>31</v>
      </c>
      <c r="W79" s="18">
        <v>3023.35</v>
      </c>
      <c r="X79" s="17">
        <v>119</v>
      </c>
      <c r="Y79" s="17">
        <v>3814</v>
      </c>
      <c r="Z79" s="17">
        <v>664</v>
      </c>
      <c r="AA79" s="26">
        <v>0.0466867469879518</v>
      </c>
      <c r="AB79" s="18">
        <v>29</v>
      </c>
      <c r="AC79" s="18">
        <v>2843.04</v>
      </c>
      <c r="AD79" s="17">
        <v>119</v>
      </c>
      <c r="AE79" s="17">
        <v>3758</v>
      </c>
      <c r="AF79" s="17">
        <v>543</v>
      </c>
      <c r="AG79" s="26">
        <v>0.0294659300184162</v>
      </c>
      <c r="AH79" s="18">
        <v>14</v>
      </c>
      <c r="AI79" s="18">
        <v>1607.58</v>
      </c>
      <c r="AJ79" s="17">
        <v>119</v>
      </c>
      <c r="AK79" s="17">
        <v>3746</v>
      </c>
      <c r="AL79" s="17">
        <v>517</v>
      </c>
      <c r="AM79" s="26">
        <v>0.0135396518375242</v>
      </c>
      <c r="AN79" s="18">
        <v>7</v>
      </c>
      <c r="AO79" s="18">
        <v>823</v>
      </c>
      <c r="AP79" s="17">
        <v>119</v>
      </c>
      <c r="AQ79" s="17">
        <v>3732</v>
      </c>
      <c r="AR79" s="17">
        <v>653</v>
      </c>
      <c r="AS79" s="26">
        <v>0.0352220520673813</v>
      </c>
      <c r="AT79" s="18">
        <v>19</v>
      </c>
      <c r="AU79" s="18">
        <v>2216.65</v>
      </c>
      <c r="AV79" s="17">
        <v>119</v>
      </c>
      <c r="AW79" s="17">
        <v>3694</v>
      </c>
      <c r="AX79" s="17">
        <v>556</v>
      </c>
      <c r="AY79" s="26">
        <v>0.0233812949640288</v>
      </c>
      <c r="AZ79" s="17">
        <v>11</v>
      </c>
      <c r="BA79" s="18">
        <v>1292.43</v>
      </c>
      <c r="BB79" s="17">
        <v>119</v>
      </c>
      <c r="BC79" s="17">
        <v>3672</v>
      </c>
      <c r="BD79" s="17">
        <v>477</v>
      </c>
      <c r="BE79" s="32">
        <v>0.0314465408805031</v>
      </c>
      <c r="BF79" s="17">
        <v>14</v>
      </c>
      <c r="BG79" s="18">
        <v>1624.16</v>
      </c>
      <c r="BH79" s="17">
        <v>119</v>
      </c>
      <c r="BI79" s="17">
        <v>3682</v>
      </c>
      <c r="BJ79" s="17">
        <v>493</v>
      </c>
      <c r="BK79" s="32">
        <v>0.0283975659229209</v>
      </c>
      <c r="BL79" s="18">
        <v>14</v>
      </c>
      <c r="BM79" s="18">
        <v>1653.32</v>
      </c>
      <c r="BN79" s="17">
        <v>119</v>
      </c>
      <c r="BO79" s="17">
        <v>3656</v>
      </c>
      <c r="BP79" s="17">
        <v>651</v>
      </c>
      <c r="BQ79" s="32">
        <v>0.0368663594470046</v>
      </c>
      <c r="BR79" s="18">
        <v>21</v>
      </c>
      <c r="BS79" s="18">
        <v>2155.39</v>
      </c>
      <c r="BT79" s="17">
        <v>119</v>
      </c>
      <c r="BU79" s="18">
        <v>3618</v>
      </c>
      <c r="BV79" s="17">
        <v>779</v>
      </c>
      <c r="BW79" s="32">
        <v>0.0423620025673941</v>
      </c>
      <c r="BX79" s="18">
        <v>30</v>
      </c>
      <c r="BY79" s="18">
        <v>2874.99</v>
      </c>
      <c r="BZ79" s="17">
        <v>119</v>
      </c>
      <c r="CA79" s="18">
        <v>3566</v>
      </c>
      <c r="CB79" s="18">
        <v>757</v>
      </c>
      <c r="CC79" s="32">
        <v>0.047556142668428</v>
      </c>
      <c r="CD79" s="18">
        <v>33</v>
      </c>
      <c r="CE79" s="18">
        <v>3187.03</v>
      </c>
      <c r="CF79" s="17">
        <v>119</v>
      </c>
      <c r="CG79" s="18">
        <v>3504</v>
      </c>
      <c r="CH79" s="33">
        <v>767</v>
      </c>
      <c r="CI79" s="32">
        <v>0.0482398956975228</v>
      </c>
      <c r="CJ79" s="18">
        <v>33</v>
      </c>
      <c r="CK79" s="18">
        <v>3124.49</v>
      </c>
      <c r="CL79" s="17">
        <v>119</v>
      </c>
      <c r="CM79" s="18">
        <v>3442</v>
      </c>
      <c r="CN79" s="33">
        <v>890</v>
      </c>
      <c r="CO79" s="32">
        <v>0.048314606741573</v>
      </c>
      <c r="CP79" s="17">
        <v>39</v>
      </c>
      <c r="CQ79" s="18">
        <v>3774.97</v>
      </c>
      <c r="CR79" s="17">
        <v>119</v>
      </c>
      <c r="CS79" s="17">
        <v>3366</v>
      </c>
      <c r="CT79" s="33">
        <v>1006</v>
      </c>
      <c r="CU79" s="32">
        <v>0.0397614314115308</v>
      </c>
      <c r="CV79" s="17">
        <v>38</v>
      </c>
      <c r="CW79" s="18">
        <v>3592.31</v>
      </c>
      <c r="CX79" s="17">
        <v>119</v>
      </c>
      <c r="CY79" s="17">
        <v>3294</v>
      </c>
      <c r="CZ79" s="33">
        <v>1130</v>
      </c>
      <c r="DA79" s="32">
        <v>0.0398230088495575</v>
      </c>
      <c r="DB79" s="18">
        <v>39</v>
      </c>
      <c r="DC79" s="18">
        <v>3741.01</v>
      </c>
      <c r="DD79" s="17">
        <v>119</v>
      </c>
      <c r="DE79" s="18">
        <v>3220</v>
      </c>
      <c r="DF79" s="18">
        <v>1107</v>
      </c>
      <c r="DG79" s="26">
        <v>0.042457091237579</v>
      </c>
      <c r="DH79" s="18">
        <v>43</v>
      </c>
      <c r="DI79" s="18">
        <v>4121.09</v>
      </c>
      <c r="DJ79" s="17">
        <v>119</v>
      </c>
      <c r="DK79" s="18">
        <v>3136</v>
      </c>
      <c r="DL79" s="18">
        <v>1020</v>
      </c>
      <c r="DM79" s="26">
        <v>0.0343137254901961</v>
      </c>
      <c r="DN79" s="18">
        <v>33</v>
      </c>
      <c r="DO79" s="18">
        <v>3202.38</v>
      </c>
      <c r="DP79" s="17">
        <v>119</v>
      </c>
      <c r="DQ79" s="18">
        <v>1704</v>
      </c>
      <c r="DR79" s="18">
        <v>1024</v>
      </c>
      <c r="DS79" s="26">
        <v>0.03125</v>
      </c>
      <c r="DT79" s="18">
        <v>27</v>
      </c>
      <c r="DU79" s="18">
        <v>2652.92</v>
      </c>
      <c r="DV79" s="17">
        <v>119</v>
      </c>
      <c r="DW79" s="18">
        <v>1652</v>
      </c>
      <c r="DX79" s="18">
        <v>1039</v>
      </c>
      <c r="DY79" s="26">
        <v>0.0529355149181906</v>
      </c>
      <c r="DZ79" s="18">
        <v>51</v>
      </c>
      <c r="EA79" s="18">
        <v>4970.3</v>
      </c>
      <c r="EB79" s="17">
        <v>119</v>
      </c>
      <c r="EC79" s="18">
        <v>1624</v>
      </c>
      <c r="ED79" s="18">
        <v>995</v>
      </c>
      <c r="EE79" s="26">
        <v>0.04321608040201</v>
      </c>
      <c r="EF79" s="17">
        <v>40</v>
      </c>
      <c r="EG79" s="18">
        <v>3896.33</v>
      </c>
      <c r="EH79" s="17">
        <v>119</v>
      </c>
      <c r="EI79" s="17">
        <v>390</v>
      </c>
      <c r="EJ79" s="18">
        <v>1244</v>
      </c>
      <c r="EK79" s="26">
        <v>0.0514469453376206</v>
      </c>
      <c r="EL79" s="17">
        <v>64</v>
      </c>
      <c r="EM79" s="18">
        <v>6241</v>
      </c>
      <c r="EN79" s="17">
        <v>119</v>
      </c>
      <c r="EO79" s="17">
        <v>1564</v>
      </c>
      <c r="EP79" s="18">
        <v>877</v>
      </c>
      <c r="EQ79" s="26">
        <v>0.00342075256556442</v>
      </c>
      <c r="ER79" s="17">
        <v>64</v>
      </c>
      <c r="ES79" s="18">
        <v>591</v>
      </c>
      <c r="ET79" s="17">
        <v>119</v>
      </c>
      <c r="EU79" s="17">
        <v>0</v>
      </c>
      <c r="EV79" s="18">
        <v>848</v>
      </c>
      <c r="EW79" s="26">
        <v>0.0106132075471698</v>
      </c>
      <c r="EX79" s="17">
        <v>9</v>
      </c>
      <c r="EY79" s="18">
        <v>1478</v>
      </c>
      <c r="EZ79" s="17">
        <v>119</v>
      </c>
      <c r="FA79" s="17">
        <v>3708</v>
      </c>
      <c r="FB79" s="18">
        <v>914</v>
      </c>
      <c r="FC79" s="26">
        <v>0.0196936542669584</v>
      </c>
      <c r="FD79" s="17">
        <v>18</v>
      </c>
      <c r="FE79" s="18">
        <v>2656</v>
      </c>
      <c r="FF79" s="17">
        <v>119</v>
      </c>
      <c r="FG79" s="17">
        <v>513</v>
      </c>
      <c r="FH79" s="18">
        <v>981</v>
      </c>
      <c r="FI79" s="26">
        <v>0.0193679918450561</v>
      </c>
      <c r="FJ79" s="18">
        <v>19</v>
      </c>
      <c r="FK79" s="18">
        <v>2829</v>
      </c>
      <c r="FL79" s="17">
        <v>119</v>
      </c>
      <c r="FM79" s="17">
        <v>3702</v>
      </c>
      <c r="FN79" s="18">
        <v>923</v>
      </c>
      <c r="FO79" s="26">
        <v>0.0205850487540628</v>
      </c>
      <c r="FP79" s="18">
        <v>19</v>
      </c>
      <c r="FQ79" s="18">
        <v>2821</v>
      </c>
      <c r="FR79" s="17">
        <v>119</v>
      </c>
      <c r="FS79" s="17">
        <v>3668</v>
      </c>
      <c r="FT79" s="18">
        <v>863</v>
      </c>
      <c r="FU79" s="26">
        <v>0.0289687137891078</v>
      </c>
      <c r="FV79" s="18">
        <v>25</v>
      </c>
      <c r="FW79" s="18">
        <v>3703</v>
      </c>
      <c r="FX79" s="17">
        <v>119</v>
      </c>
      <c r="FY79" s="18">
        <v>3768</v>
      </c>
      <c r="FZ79" s="18">
        <v>922</v>
      </c>
      <c r="GA79" s="26">
        <v>0.03470715835141</v>
      </c>
      <c r="GB79" s="18">
        <v>32</v>
      </c>
      <c r="GC79" s="18">
        <v>4753</v>
      </c>
      <c r="GD79" s="17">
        <v>119</v>
      </c>
      <c r="GE79" s="18">
        <v>3712</v>
      </c>
      <c r="GF79" s="18"/>
      <c r="GG79" s="26"/>
      <c r="GH79" s="17"/>
      <c r="GI79" s="18"/>
      <c r="GJ79" s="17"/>
      <c r="GK79" s="18"/>
      <c r="GL79" s="18"/>
      <c r="GM79" s="26"/>
      <c r="GN79" s="17"/>
      <c r="GO79" s="18"/>
      <c r="GP79" s="17"/>
      <c r="GQ79" s="17"/>
      <c r="GR79" s="17"/>
      <c r="GS79" s="17">
        <v>760</v>
      </c>
      <c r="GT79" s="17">
        <v>79039.34</v>
      </c>
      <c r="GU79" s="17"/>
      <c r="GV79" s="17"/>
      <c r="GW79" s="17"/>
      <c r="GX79" s="17"/>
      <c r="GY79" s="17"/>
      <c r="GZ79" s="17"/>
      <c r="HA79" s="18"/>
      <c r="HB79" s="41"/>
      <c r="HC79" s="41"/>
      <c r="HD79" s="41"/>
      <c r="HE79" s="41"/>
      <c r="HF79" s="41"/>
      <c r="HG79" s="41"/>
      <c r="HH79" s="41"/>
      <c r="HI79" s="18"/>
      <c r="HJ79" s="41"/>
      <c r="HK79" s="41"/>
      <c r="HL79" s="41"/>
      <c r="HM79" s="18"/>
      <c r="HN79" s="18"/>
      <c r="HO79" s="18">
        <f t="shared" si="6"/>
        <v>826</v>
      </c>
      <c r="HP79" s="18">
        <f t="shared" si="7"/>
        <v>82413.74</v>
      </c>
      <c r="HQ79" s="18">
        <f t="shared" si="8"/>
        <v>1586</v>
      </c>
      <c r="HR79" s="42">
        <f t="shared" si="9"/>
        <v>161453.08</v>
      </c>
      <c r="HS79" s="43"/>
      <c r="HT79" s="43"/>
    </row>
    <row r="80" ht="16.5" spans="1:228">
      <c r="A80" s="16"/>
      <c r="B80" s="17" t="s">
        <v>51</v>
      </c>
      <c r="C80" s="18">
        <v>6939962756165</v>
      </c>
      <c r="D80" s="18">
        <v>582427366837</v>
      </c>
      <c r="E80" s="18">
        <v>21065211000082</v>
      </c>
      <c r="F80" s="17" t="s">
        <v>333</v>
      </c>
      <c r="G80" s="19" t="s">
        <v>334</v>
      </c>
      <c r="H80" s="17" t="s">
        <v>129</v>
      </c>
      <c r="I80" s="26">
        <f>VLOOKUP(C80,供应链!E:J,6,0)</f>
        <v>1</v>
      </c>
      <c r="J80" s="17">
        <f>VLOOKUP(C80,供应链!E:H,4,0)</f>
        <v>899</v>
      </c>
      <c r="K80" s="17">
        <f>VLOOKUP(C80,供应链!E:K,7,0)</f>
        <v>0</v>
      </c>
      <c r="L80" s="18">
        <f>VLOOKUP(C80,供应链!E:I,5,0)</f>
        <v>30.9583155685284</v>
      </c>
      <c r="M80" s="27">
        <f t="shared" si="5"/>
        <v>0.013184040372181</v>
      </c>
      <c r="N80" s="17">
        <v>602</v>
      </c>
      <c r="O80" s="26">
        <v>0.0299003322259136</v>
      </c>
      <c r="P80" s="18">
        <v>17</v>
      </c>
      <c r="Q80" s="18">
        <v>805.46</v>
      </c>
      <c r="R80" s="17">
        <v>50</v>
      </c>
      <c r="S80" s="17">
        <v>2295</v>
      </c>
      <c r="T80" s="17">
        <v>594</v>
      </c>
      <c r="U80" s="26">
        <v>0.0252525252525253</v>
      </c>
      <c r="V80" s="18">
        <v>12</v>
      </c>
      <c r="W80" s="18">
        <v>549.98</v>
      </c>
      <c r="X80" s="17">
        <v>50</v>
      </c>
      <c r="Y80" s="17">
        <v>2281</v>
      </c>
      <c r="Z80" s="17">
        <v>616</v>
      </c>
      <c r="AA80" s="26">
        <v>0.0308441558441558</v>
      </c>
      <c r="AB80" s="18">
        <v>17</v>
      </c>
      <c r="AC80" s="18">
        <v>823.06</v>
      </c>
      <c r="AD80" s="17">
        <v>50</v>
      </c>
      <c r="AE80" s="17">
        <v>2264</v>
      </c>
      <c r="AF80" s="17">
        <v>644</v>
      </c>
      <c r="AG80" s="26">
        <v>0.0263975155279503</v>
      </c>
      <c r="AH80" s="18">
        <v>16</v>
      </c>
      <c r="AI80" s="18">
        <v>766.68</v>
      </c>
      <c r="AJ80" s="17">
        <v>50</v>
      </c>
      <c r="AK80" s="17">
        <v>2250</v>
      </c>
      <c r="AL80" s="17">
        <v>724</v>
      </c>
      <c r="AM80" s="26">
        <v>0.0331491712707182</v>
      </c>
      <c r="AN80" s="18">
        <v>22</v>
      </c>
      <c r="AO80" s="18">
        <v>1039.63</v>
      </c>
      <c r="AP80" s="17">
        <v>50</v>
      </c>
      <c r="AQ80" s="17">
        <v>2231</v>
      </c>
      <c r="AR80" s="17">
        <v>728</v>
      </c>
      <c r="AS80" s="26">
        <v>0.0357142857142857</v>
      </c>
      <c r="AT80" s="18">
        <v>25</v>
      </c>
      <c r="AU80" s="18">
        <v>1193.61</v>
      </c>
      <c r="AV80" s="17">
        <v>50</v>
      </c>
      <c r="AW80" s="17">
        <v>2209</v>
      </c>
      <c r="AX80" s="17">
        <v>741</v>
      </c>
      <c r="AY80" s="26">
        <v>0.0377867746288799</v>
      </c>
      <c r="AZ80" s="17">
        <v>27</v>
      </c>
      <c r="BA80" s="18">
        <v>1275.18</v>
      </c>
      <c r="BB80" s="17">
        <v>50</v>
      </c>
      <c r="BC80" s="17">
        <v>2182</v>
      </c>
      <c r="BD80" s="17">
        <v>874</v>
      </c>
      <c r="BE80" s="32">
        <v>0.0377574370709382</v>
      </c>
      <c r="BF80" s="17">
        <v>31</v>
      </c>
      <c r="BG80" s="18">
        <v>1462.15</v>
      </c>
      <c r="BH80" s="17">
        <v>50</v>
      </c>
      <c r="BI80" s="17">
        <v>2152</v>
      </c>
      <c r="BJ80" s="17">
        <v>1013</v>
      </c>
      <c r="BK80" s="32">
        <v>0.0424481737413623</v>
      </c>
      <c r="BL80" s="18">
        <v>38</v>
      </c>
      <c r="BM80" s="18">
        <v>1789</v>
      </c>
      <c r="BN80" s="17">
        <v>50</v>
      </c>
      <c r="BO80" s="17">
        <v>2114</v>
      </c>
      <c r="BP80" s="17">
        <v>1029</v>
      </c>
      <c r="BQ80" s="32">
        <v>0.0262390670553936</v>
      </c>
      <c r="BR80" s="18">
        <v>24</v>
      </c>
      <c r="BS80" s="18">
        <v>1134.96</v>
      </c>
      <c r="BT80" s="17">
        <v>50</v>
      </c>
      <c r="BU80" s="18">
        <v>2094</v>
      </c>
      <c r="BV80" s="17">
        <v>1429</v>
      </c>
      <c r="BW80" s="32">
        <v>0.0356892932120364</v>
      </c>
      <c r="BX80" s="18">
        <v>46</v>
      </c>
      <c r="BY80" s="18">
        <v>2164.62</v>
      </c>
      <c r="BZ80" s="17">
        <v>50</v>
      </c>
      <c r="CA80" s="18">
        <v>2050</v>
      </c>
      <c r="CB80" s="18">
        <v>1111</v>
      </c>
      <c r="CC80" s="32">
        <v>0.0369036903690369</v>
      </c>
      <c r="CD80" s="18">
        <v>39</v>
      </c>
      <c r="CE80" s="18">
        <v>1972.98</v>
      </c>
      <c r="CF80" s="17">
        <v>50</v>
      </c>
      <c r="CG80" s="18">
        <v>2016</v>
      </c>
      <c r="CH80" s="33">
        <v>1006</v>
      </c>
      <c r="CI80" s="32">
        <v>0.0139165009940358</v>
      </c>
      <c r="CJ80" s="18">
        <v>11</v>
      </c>
      <c r="CK80" s="18">
        <v>775.94</v>
      </c>
      <c r="CL80" s="17">
        <v>50</v>
      </c>
      <c r="CM80" s="18">
        <v>2006</v>
      </c>
      <c r="CN80" s="33">
        <v>1012</v>
      </c>
      <c r="CO80" s="32">
        <v>0.0187747035573123</v>
      </c>
      <c r="CP80" s="17">
        <v>18</v>
      </c>
      <c r="CQ80" s="18">
        <v>1195.19</v>
      </c>
      <c r="CR80" s="17">
        <v>50</v>
      </c>
      <c r="CS80" s="17">
        <v>1990</v>
      </c>
      <c r="CT80" s="33">
        <v>1076</v>
      </c>
      <c r="CU80" s="32">
        <v>0.0232342007434944</v>
      </c>
      <c r="CV80" s="17">
        <v>24</v>
      </c>
      <c r="CW80" s="18">
        <v>1611.64</v>
      </c>
      <c r="CX80" s="17">
        <v>50</v>
      </c>
      <c r="CY80" s="17">
        <v>1968</v>
      </c>
      <c r="CZ80" s="33">
        <v>1179</v>
      </c>
      <c r="DA80" s="32">
        <v>0.0178117048346056</v>
      </c>
      <c r="DB80" s="18">
        <v>20</v>
      </c>
      <c r="DC80" s="18">
        <v>1332.3</v>
      </c>
      <c r="DD80" s="17">
        <v>50</v>
      </c>
      <c r="DE80" s="18">
        <v>1960</v>
      </c>
      <c r="DF80" s="18">
        <v>951</v>
      </c>
      <c r="DG80" s="26">
        <v>0.0189274447949527</v>
      </c>
      <c r="DH80" s="18">
        <v>16</v>
      </c>
      <c r="DI80" s="18">
        <v>1065.85</v>
      </c>
      <c r="DJ80" s="17">
        <v>50</v>
      </c>
      <c r="DK80" s="18">
        <v>1945</v>
      </c>
      <c r="DL80" s="18">
        <v>886</v>
      </c>
      <c r="DM80" s="26">
        <v>0.018058690744921</v>
      </c>
      <c r="DN80" s="18">
        <v>15</v>
      </c>
      <c r="DO80" s="18">
        <v>1039.37</v>
      </c>
      <c r="DP80" s="17">
        <v>50</v>
      </c>
      <c r="DQ80" s="18">
        <v>1463</v>
      </c>
      <c r="DR80" s="18">
        <v>822</v>
      </c>
      <c r="DS80" s="26">
        <v>0.0170316301703163</v>
      </c>
      <c r="DT80" s="18">
        <v>13</v>
      </c>
      <c r="DU80" s="18">
        <v>897</v>
      </c>
      <c r="DV80" s="17">
        <v>50</v>
      </c>
      <c r="DW80" s="18">
        <v>1450</v>
      </c>
      <c r="DX80" s="18">
        <v>852</v>
      </c>
      <c r="DY80" s="26">
        <v>0.0176056338028169</v>
      </c>
      <c r="DZ80" s="18">
        <v>14</v>
      </c>
      <c r="EA80" s="18">
        <v>942.12</v>
      </c>
      <c r="EB80" s="17">
        <v>50</v>
      </c>
      <c r="EC80" s="18">
        <v>1436</v>
      </c>
      <c r="ED80" s="18">
        <v>938</v>
      </c>
      <c r="EE80" s="26">
        <v>0.0202558635394456</v>
      </c>
      <c r="EF80" s="17">
        <v>14</v>
      </c>
      <c r="EG80" s="18">
        <v>989.56</v>
      </c>
      <c r="EH80" s="17">
        <v>50</v>
      </c>
      <c r="EI80" s="17">
        <v>169</v>
      </c>
      <c r="EJ80" s="18">
        <v>151</v>
      </c>
      <c r="EK80" s="26">
        <v>0</v>
      </c>
      <c r="EL80" s="17">
        <v>0</v>
      </c>
      <c r="EM80" s="18">
        <v>0</v>
      </c>
      <c r="EN80" s="17">
        <v>50</v>
      </c>
      <c r="EO80" s="17">
        <v>0</v>
      </c>
      <c r="EP80" s="18">
        <v>1563</v>
      </c>
      <c r="EQ80" s="26">
        <v>0.0294305822136916</v>
      </c>
      <c r="ER80" s="17">
        <v>0</v>
      </c>
      <c r="ES80" s="18">
        <v>2297</v>
      </c>
      <c r="ET80" s="17">
        <v>50</v>
      </c>
      <c r="EU80" s="17">
        <v>0</v>
      </c>
      <c r="EV80" s="18">
        <v>1376</v>
      </c>
      <c r="EW80" s="26">
        <v>0.032703488372093</v>
      </c>
      <c r="EX80" s="17">
        <v>45</v>
      </c>
      <c r="EY80" s="18">
        <v>2224</v>
      </c>
      <c r="EZ80" s="17">
        <v>50</v>
      </c>
      <c r="FA80" s="17">
        <v>1586</v>
      </c>
      <c r="FB80" s="18">
        <v>1269</v>
      </c>
      <c r="FC80" s="26">
        <v>0.0394011032308905</v>
      </c>
      <c r="FD80" s="17">
        <v>50</v>
      </c>
      <c r="FE80" s="18">
        <v>2408</v>
      </c>
      <c r="FF80" s="17">
        <v>50</v>
      </c>
      <c r="FG80" s="17">
        <v>1108</v>
      </c>
      <c r="FH80" s="18">
        <v>1425</v>
      </c>
      <c r="FI80" s="26">
        <v>0.0414035087719298</v>
      </c>
      <c r="FJ80" s="18">
        <v>59</v>
      </c>
      <c r="FK80" s="18">
        <v>2909</v>
      </c>
      <c r="FL80" s="17">
        <v>50</v>
      </c>
      <c r="FM80" s="17">
        <v>1536</v>
      </c>
      <c r="FN80" s="18">
        <v>1607</v>
      </c>
      <c r="FO80" s="26">
        <v>0.0460485376477909</v>
      </c>
      <c r="FP80" s="18">
        <v>74</v>
      </c>
      <c r="FQ80" s="18">
        <v>3625</v>
      </c>
      <c r="FR80" s="17">
        <v>50</v>
      </c>
      <c r="FS80" s="17">
        <v>1498</v>
      </c>
      <c r="FT80" s="18">
        <v>1794</v>
      </c>
      <c r="FU80" s="26">
        <v>0.0412486064659978</v>
      </c>
      <c r="FV80" s="18">
        <v>74</v>
      </c>
      <c r="FW80" s="18">
        <v>3556</v>
      </c>
      <c r="FX80" s="17">
        <v>50</v>
      </c>
      <c r="FY80" s="18">
        <v>1380</v>
      </c>
      <c r="FZ80" s="18">
        <v>2132</v>
      </c>
      <c r="GA80" s="26">
        <v>0.0351782363977486</v>
      </c>
      <c r="GB80" s="18">
        <v>75</v>
      </c>
      <c r="GC80" s="18">
        <v>3633</v>
      </c>
      <c r="GD80" s="17">
        <v>50</v>
      </c>
      <c r="GE80" s="18">
        <v>1265</v>
      </c>
      <c r="GF80" s="18"/>
      <c r="GG80" s="26"/>
      <c r="GH80" s="17"/>
      <c r="GI80" s="18"/>
      <c r="GJ80" s="17"/>
      <c r="GK80" s="18"/>
      <c r="GL80" s="18"/>
      <c r="GM80" s="26"/>
      <c r="GN80" s="17"/>
      <c r="GO80" s="18"/>
      <c r="GP80" s="17"/>
      <c r="GQ80" s="17"/>
      <c r="GR80" s="17"/>
      <c r="GS80" s="17">
        <v>457</v>
      </c>
      <c r="GT80" s="17">
        <v>21479.65</v>
      </c>
      <c r="GU80" s="17"/>
      <c r="GV80" s="17"/>
      <c r="GW80" s="17"/>
      <c r="GX80" s="17"/>
      <c r="GY80" s="17"/>
      <c r="GZ80" s="17"/>
      <c r="HA80" s="18"/>
      <c r="HB80" s="41"/>
      <c r="HC80" s="41"/>
      <c r="HD80" s="41"/>
      <c r="HE80" s="41"/>
      <c r="HF80" s="41"/>
      <c r="HG80" s="41"/>
      <c r="HH80" s="41"/>
      <c r="HI80" s="18"/>
      <c r="HJ80" s="41"/>
      <c r="HK80" s="41"/>
      <c r="HL80" s="41"/>
      <c r="HM80" s="18"/>
      <c r="HN80" s="18"/>
      <c r="HO80" s="18">
        <f t="shared" si="6"/>
        <v>836</v>
      </c>
      <c r="HP80" s="18">
        <f t="shared" si="7"/>
        <v>45478.28</v>
      </c>
      <c r="HQ80" s="18">
        <f t="shared" si="8"/>
        <v>1293</v>
      </c>
      <c r="HR80" s="42">
        <f t="shared" si="9"/>
        <v>66957.93</v>
      </c>
      <c r="HS80" s="43"/>
      <c r="HT80" s="43"/>
    </row>
    <row r="81" ht="16.5" spans="1:228">
      <c r="A81" s="16"/>
      <c r="B81" s="17" t="s">
        <v>51</v>
      </c>
      <c r="C81" s="18">
        <v>6939962756172</v>
      </c>
      <c r="D81" s="18">
        <v>582297793725</v>
      </c>
      <c r="E81" s="18">
        <v>21065210000349</v>
      </c>
      <c r="F81" s="17" t="s">
        <v>335</v>
      </c>
      <c r="G81" s="19" t="s">
        <v>336</v>
      </c>
      <c r="H81" s="17" t="s">
        <v>129</v>
      </c>
      <c r="I81" s="26">
        <f>VLOOKUP(C81,供应链!E:J,6,0)</f>
        <v>0.96</v>
      </c>
      <c r="J81" s="17">
        <f>VLOOKUP(C81,供应链!E:H,4,0)</f>
        <v>3324</v>
      </c>
      <c r="K81" s="17">
        <f>VLOOKUP(C81,供应链!E:K,7,0)</f>
        <v>0</v>
      </c>
      <c r="L81" s="18">
        <f>VLOOKUP(C81,供应链!E:I,5,0)</f>
        <v>17.8937357569668</v>
      </c>
      <c r="M81" s="27">
        <f t="shared" si="5"/>
        <v>0.0487147137675445</v>
      </c>
      <c r="N81" s="17">
        <v>1957</v>
      </c>
      <c r="O81" s="26">
        <v>0.0393459376596832</v>
      </c>
      <c r="P81" s="18">
        <v>73</v>
      </c>
      <c r="Q81" s="18">
        <v>4948.3</v>
      </c>
      <c r="R81" s="17">
        <v>69</v>
      </c>
      <c r="S81" s="17">
        <v>13080</v>
      </c>
      <c r="T81" s="17">
        <v>1869</v>
      </c>
      <c r="U81" s="26">
        <v>0.037988228999465</v>
      </c>
      <c r="V81" s="18">
        <v>65</v>
      </c>
      <c r="W81" s="18">
        <v>4543.28</v>
      </c>
      <c r="X81" s="17">
        <v>69</v>
      </c>
      <c r="Y81" s="17">
        <v>12978</v>
      </c>
      <c r="Z81" s="17">
        <v>1800</v>
      </c>
      <c r="AA81" s="26">
        <v>0.045</v>
      </c>
      <c r="AB81" s="18">
        <v>74</v>
      </c>
      <c r="AC81" s="18">
        <v>5036.79</v>
      </c>
      <c r="AD81" s="17">
        <v>69</v>
      </c>
      <c r="AE81" s="17">
        <v>12860</v>
      </c>
      <c r="AF81" s="17">
        <v>1875</v>
      </c>
      <c r="AG81" s="26">
        <v>0.0506666666666667</v>
      </c>
      <c r="AH81" s="18">
        <v>86</v>
      </c>
      <c r="AI81" s="18">
        <v>5874.43</v>
      </c>
      <c r="AJ81" s="17">
        <v>69</v>
      </c>
      <c r="AK81" s="17">
        <v>12036</v>
      </c>
      <c r="AL81" s="17">
        <v>1641</v>
      </c>
      <c r="AM81" s="26">
        <v>0.0463132236441194</v>
      </c>
      <c r="AN81" s="18">
        <v>71</v>
      </c>
      <c r="AO81" s="18">
        <v>4854.88</v>
      </c>
      <c r="AP81" s="17">
        <v>69</v>
      </c>
      <c r="AQ81" s="17">
        <v>12466</v>
      </c>
      <c r="AR81" s="17">
        <v>1803</v>
      </c>
      <c r="AS81" s="26">
        <v>0.0388241819190238</v>
      </c>
      <c r="AT81" s="18">
        <v>61</v>
      </c>
      <c r="AU81" s="18">
        <v>4162.45</v>
      </c>
      <c r="AV81" s="17">
        <v>69</v>
      </c>
      <c r="AW81" s="17">
        <v>12378</v>
      </c>
      <c r="AX81" s="17">
        <v>1832</v>
      </c>
      <c r="AY81" s="26">
        <v>0.0398471615720524</v>
      </c>
      <c r="AZ81" s="17">
        <v>60</v>
      </c>
      <c r="BA81" s="18">
        <v>4126.74</v>
      </c>
      <c r="BB81" s="17">
        <v>69</v>
      </c>
      <c r="BC81" s="17">
        <v>12266</v>
      </c>
      <c r="BD81" s="17">
        <v>1818</v>
      </c>
      <c r="BE81" s="32">
        <v>0.0434543454345435</v>
      </c>
      <c r="BF81" s="17">
        <v>73</v>
      </c>
      <c r="BG81" s="18">
        <v>4940.28</v>
      </c>
      <c r="BH81" s="17">
        <v>69</v>
      </c>
      <c r="BI81" s="17">
        <v>12382</v>
      </c>
      <c r="BJ81" s="17">
        <v>2049</v>
      </c>
      <c r="BK81" s="32">
        <v>0.045876037091264</v>
      </c>
      <c r="BL81" s="18">
        <v>76</v>
      </c>
      <c r="BM81" s="18">
        <v>5188.51</v>
      </c>
      <c r="BN81" s="17">
        <v>69</v>
      </c>
      <c r="BO81" s="17">
        <v>12244</v>
      </c>
      <c r="BP81" s="17">
        <v>1889</v>
      </c>
      <c r="BQ81" s="32">
        <v>0.0465854949708841</v>
      </c>
      <c r="BR81" s="18">
        <v>81</v>
      </c>
      <c r="BS81" s="18">
        <v>5500.36</v>
      </c>
      <c r="BT81" s="17">
        <v>69</v>
      </c>
      <c r="BU81" s="18">
        <v>12102</v>
      </c>
      <c r="BV81" s="17">
        <v>2017</v>
      </c>
      <c r="BW81" s="32">
        <v>0.0421417947446703</v>
      </c>
      <c r="BX81" s="18">
        <v>74</v>
      </c>
      <c r="BY81" s="18">
        <v>5000.68</v>
      </c>
      <c r="BZ81" s="17">
        <v>69</v>
      </c>
      <c r="CA81" s="18">
        <v>11974</v>
      </c>
      <c r="CB81" s="18">
        <v>1925</v>
      </c>
      <c r="CC81" s="32">
        <v>0.041038961038961</v>
      </c>
      <c r="CD81" s="18">
        <v>71</v>
      </c>
      <c r="CE81" s="18">
        <v>4781.13</v>
      </c>
      <c r="CF81" s="17">
        <v>69</v>
      </c>
      <c r="CG81" s="18">
        <v>12340</v>
      </c>
      <c r="CH81" s="33">
        <v>1767</v>
      </c>
      <c r="CI81" s="32">
        <v>0.0407470288624788</v>
      </c>
      <c r="CJ81" s="18">
        <v>67</v>
      </c>
      <c r="CK81" s="18">
        <v>4511.63</v>
      </c>
      <c r="CL81" s="17">
        <v>69</v>
      </c>
      <c r="CM81" s="18">
        <v>12246</v>
      </c>
      <c r="CN81" s="33">
        <v>1988</v>
      </c>
      <c r="CO81" s="32">
        <v>0.039738430583501</v>
      </c>
      <c r="CP81" s="17">
        <v>67</v>
      </c>
      <c r="CQ81" s="18">
        <v>4565.87</v>
      </c>
      <c r="CR81" s="17">
        <v>69</v>
      </c>
      <c r="CS81" s="17">
        <v>12124</v>
      </c>
      <c r="CT81" s="33">
        <v>1977</v>
      </c>
      <c r="CU81" s="32">
        <v>0.0445118866970157</v>
      </c>
      <c r="CV81" s="17">
        <v>73</v>
      </c>
      <c r="CW81" s="18">
        <v>4949.26</v>
      </c>
      <c r="CX81" s="17">
        <v>69</v>
      </c>
      <c r="CY81" s="17">
        <v>8124</v>
      </c>
      <c r="CZ81" s="33">
        <v>2084</v>
      </c>
      <c r="DA81" s="32">
        <v>0.0369481765834933</v>
      </c>
      <c r="DB81" s="18">
        <v>70</v>
      </c>
      <c r="DC81" s="18">
        <v>4757.24</v>
      </c>
      <c r="DD81" s="17">
        <v>69</v>
      </c>
      <c r="DE81" s="18">
        <v>8004</v>
      </c>
      <c r="DF81" s="18">
        <v>1692</v>
      </c>
      <c r="DG81" s="26">
        <v>0.049645390070922</v>
      </c>
      <c r="DH81" s="18">
        <v>78</v>
      </c>
      <c r="DI81" s="18">
        <v>5326.74</v>
      </c>
      <c r="DJ81" s="17">
        <v>69</v>
      </c>
      <c r="DK81" s="18">
        <v>8010</v>
      </c>
      <c r="DL81" s="18">
        <v>1881</v>
      </c>
      <c r="DM81" s="26">
        <v>0.049973418394471</v>
      </c>
      <c r="DN81" s="18">
        <v>80</v>
      </c>
      <c r="DO81" s="18">
        <v>5451.09</v>
      </c>
      <c r="DP81" s="17">
        <v>69</v>
      </c>
      <c r="DQ81" s="18">
        <v>8384</v>
      </c>
      <c r="DR81" s="18">
        <v>2078</v>
      </c>
      <c r="DS81" s="26">
        <v>0.0572666025024062</v>
      </c>
      <c r="DT81" s="18">
        <v>105</v>
      </c>
      <c r="DU81" s="18">
        <v>7101.71</v>
      </c>
      <c r="DV81" s="17">
        <v>69</v>
      </c>
      <c r="DW81" s="18">
        <v>7382</v>
      </c>
      <c r="DX81" s="18">
        <v>2461</v>
      </c>
      <c r="DY81" s="26">
        <v>0.0471353108492483</v>
      </c>
      <c r="DZ81" s="18">
        <v>100</v>
      </c>
      <c r="EA81" s="18">
        <v>6840.88</v>
      </c>
      <c r="EB81" s="17">
        <v>69</v>
      </c>
      <c r="EC81" s="18">
        <v>8512</v>
      </c>
      <c r="ED81" s="18">
        <v>2966</v>
      </c>
      <c r="EE81" s="26">
        <v>0.0492245448415374</v>
      </c>
      <c r="EF81" s="17">
        <v>122</v>
      </c>
      <c r="EG81" s="18">
        <v>8302.9</v>
      </c>
      <c r="EH81" s="17">
        <v>69</v>
      </c>
      <c r="EI81" s="17">
        <v>1606</v>
      </c>
      <c r="EJ81" s="18">
        <v>3506</v>
      </c>
      <c r="EK81" s="26">
        <v>0.0484883057615516</v>
      </c>
      <c r="EL81" s="17">
        <v>170</v>
      </c>
      <c r="EM81" s="18">
        <v>11669</v>
      </c>
      <c r="EN81" s="17">
        <v>69</v>
      </c>
      <c r="EO81" s="17">
        <v>0</v>
      </c>
      <c r="EP81" s="18">
        <v>3964</v>
      </c>
      <c r="EQ81" s="26">
        <v>0.0325428859737639</v>
      </c>
      <c r="ER81" s="17">
        <v>170</v>
      </c>
      <c r="ES81" s="18">
        <v>10172</v>
      </c>
      <c r="ET81" s="17">
        <v>69</v>
      </c>
      <c r="EU81" s="17">
        <v>0</v>
      </c>
      <c r="EV81" s="18">
        <v>3855</v>
      </c>
      <c r="EW81" s="26">
        <v>0.0363164721141375</v>
      </c>
      <c r="EX81" s="17">
        <v>140</v>
      </c>
      <c r="EY81" s="18">
        <v>11067</v>
      </c>
      <c r="EZ81" s="17">
        <v>69</v>
      </c>
      <c r="FA81" s="17">
        <v>15291</v>
      </c>
      <c r="FB81" s="18">
        <v>4035</v>
      </c>
      <c r="FC81" s="26">
        <v>0.0386617100371747</v>
      </c>
      <c r="FD81" s="17">
        <v>156</v>
      </c>
      <c r="FE81" s="18">
        <v>12344</v>
      </c>
      <c r="FF81" s="17">
        <v>69</v>
      </c>
      <c r="FG81" s="17">
        <v>2061</v>
      </c>
      <c r="FH81" s="18">
        <v>4375</v>
      </c>
      <c r="FI81" s="26">
        <v>0.0272</v>
      </c>
      <c r="FJ81" s="18">
        <v>119</v>
      </c>
      <c r="FK81" s="18">
        <v>9383</v>
      </c>
      <c r="FL81" s="17">
        <v>69</v>
      </c>
      <c r="FM81" s="17">
        <v>14507</v>
      </c>
      <c r="FN81" s="18">
        <v>3756</v>
      </c>
      <c r="FO81" s="26">
        <v>0.0396698615548456</v>
      </c>
      <c r="FP81" s="18">
        <v>149</v>
      </c>
      <c r="FQ81" s="18">
        <v>11684</v>
      </c>
      <c r="FR81" s="17">
        <v>69</v>
      </c>
      <c r="FS81" s="17">
        <v>14993</v>
      </c>
      <c r="FT81" s="18">
        <v>5391</v>
      </c>
      <c r="FU81" s="26">
        <v>0.0428491930996105</v>
      </c>
      <c r="FV81" s="18">
        <v>231</v>
      </c>
      <c r="FW81" s="18">
        <v>17042</v>
      </c>
      <c r="FX81" s="17">
        <v>69</v>
      </c>
      <c r="FY81" s="18">
        <v>15927</v>
      </c>
      <c r="FZ81" s="18">
        <v>5598</v>
      </c>
      <c r="GA81" s="26">
        <v>0.0584137191854234</v>
      </c>
      <c r="GB81" s="18">
        <v>327</v>
      </c>
      <c r="GC81" s="18">
        <v>22523</v>
      </c>
      <c r="GD81" s="17">
        <v>69</v>
      </c>
      <c r="GE81" s="18">
        <v>15540</v>
      </c>
      <c r="GF81" s="18"/>
      <c r="GG81" s="26"/>
      <c r="GH81" s="17"/>
      <c r="GI81" s="18"/>
      <c r="GJ81" s="17"/>
      <c r="GK81" s="18"/>
      <c r="GL81" s="18"/>
      <c r="GM81" s="26"/>
      <c r="GN81" s="17"/>
      <c r="GO81" s="18"/>
      <c r="GP81" s="17"/>
      <c r="GQ81" s="17"/>
      <c r="GR81" s="17"/>
      <c r="GS81" s="17">
        <v>5542</v>
      </c>
      <c r="GT81" s="17">
        <v>362876.73</v>
      </c>
      <c r="GU81" s="17"/>
      <c r="GV81" s="17"/>
      <c r="GW81" s="17"/>
      <c r="GX81" s="17"/>
      <c r="GY81" s="17"/>
      <c r="GZ81" s="17"/>
      <c r="HA81" s="18"/>
      <c r="HB81" s="41"/>
      <c r="HC81" s="41"/>
      <c r="HD81" s="41"/>
      <c r="HE81" s="41"/>
      <c r="HF81" s="41"/>
      <c r="HG81" s="41"/>
      <c r="HH81" s="41"/>
      <c r="HI81" s="18"/>
      <c r="HJ81" s="41"/>
      <c r="HK81" s="41"/>
      <c r="HL81" s="41"/>
      <c r="HM81" s="18"/>
      <c r="HN81" s="18"/>
      <c r="HO81" s="18">
        <f t="shared" si="6"/>
        <v>3089</v>
      </c>
      <c r="HP81" s="18">
        <f t="shared" si="7"/>
        <v>216649.15</v>
      </c>
      <c r="HQ81" s="18">
        <f t="shared" si="8"/>
        <v>8631</v>
      </c>
      <c r="HR81" s="42">
        <f t="shared" si="9"/>
        <v>579525.88</v>
      </c>
      <c r="HS81" s="43"/>
      <c r="HT81" s="43"/>
    </row>
    <row r="82" ht="16.5" spans="1:228">
      <c r="A82" s="16"/>
      <c r="B82" s="17" t="s">
        <v>51</v>
      </c>
      <c r="C82" s="18">
        <v>6939962756189</v>
      </c>
      <c r="D82" s="18">
        <v>582120168125</v>
      </c>
      <c r="E82" s="18">
        <v>21065210000350</v>
      </c>
      <c r="F82" s="18" t="s">
        <v>337</v>
      </c>
      <c r="G82" s="19" t="s">
        <v>338</v>
      </c>
      <c r="H82" s="17" t="s">
        <v>129</v>
      </c>
      <c r="I82" s="26">
        <f>VLOOKUP(C82,供应链!E:J,6,0)</f>
        <v>0</v>
      </c>
      <c r="J82" s="17">
        <f>VLOOKUP(C82,供应链!E:H,4,0)</f>
        <v>0</v>
      </c>
      <c r="K82" s="17">
        <f>VLOOKUP(C82,供应链!E:K,7,0)</f>
        <v>0</v>
      </c>
      <c r="L82" s="18" t="str">
        <f>VLOOKUP(C82,供应链!E:I,5,0)</f>
        <v>-</v>
      </c>
      <c r="M82" s="27">
        <f t="shared" si="5"/>
        <v>0.000283866897965621</v>
      </c>
      <c r="N82" s="17">
        <v>47</v>
      </c>
      <c r="O82" s="26">
        <v>0</v>
      </c>
      <c r="P82" s="18">
        <v>0</v>
      </c>
      <c r="Q82" s="18">
        <v>0</v>
      </c>
      <c r="R82" s="17">
        <v>99</v>
      </c>
      <c r="S82" s="17">
        <v>33</v>
      </c>
      <c r="T82" s="17">
        <v>42</v>
      </c>
      <c r="U82" s="26">
        <v>0</v>
      </c>
      <c r="V82" s="18">
        <v>0</v>
      </c>
      <c r="W82" s="18">
        <v>0</v>
      </c>
      <c r="X82" s="17">
        <v>99</v>
      </c>
      <c r="Y82" s="17">
        <v>33</v>
      </c>
      <c r="Z82" s="17">
        <v>31</v>
      </c>
      <c r="AA82" s="26">
        <v>0</v>
      </c>
      <c r="AB82" s="18">
        <v>0</v>
      </c>
      <c r="AC82" s="18">
        <v>0</v>
      </c>
      <c r="AD82" s="17">
        <v>99</v>
      </c>
      <c r="AE82" s="17">
        <v>32</v>
      </c>
      <c r="AF82" s="17">
        <v>50</v>
      </c>
      <c r="AG82" s="26">
        <v>0.02</v>
      </c>
      <c r="AH82" s="18">
        <v>1</v>
      </c>
      <c r="AI82" s="18">
        <v>99</v>
      </c>
      <c r="AJ82" s="17">
        <v>99</v>
      </c>
      <c r="AK82" s="17">
        <v>31</v>
      </c>
      <c r="AL82" s="17">
        <v>45</v>
      </c>
      <c r="AM82" s="26">
        <v>0</v>
      </c>
      <c r="AN82" s="18">
        <v>0</v>
      </c>
      <c r="AO82" s="18">
        <v>0</v>
      </c>
      <c r="AP82" s="17">
        <v>99</v>
      </c>
      <c r="AQ82" s="17">
        <v>31</v>
      </c>
      <c r="AR82" s="17">
        <v>51</v>
      </c>
      <c r="AS82" s="26">
        <v>0</v>
      </c>
      <c r="AT82" s="18">
        <v>0</v>
      </c>
      <c r="AU82" s="18">
        <v>0</v>
      </c>
      <c r="AV82" s="17">
        <v>99</v>
      </c>
      <c r="AW82" s="17">
        <v>31</v>
      </c>
      <c r="AX82" s="17">
        <v>44</v>
      </c>
      <c r="AY82" s="26">
        <v>0</v>
      </c>
      <c r="AZ82" s="17">
        <v>0</v>
      </c>
      <c r="BA82" s="18">
        <v>0</v>
      </c>
      <c r="BB82" s="17">
        <v>99</v>
      </c>
      <c r="BC82" s="17">
        <v>31</v>
      </c>
      <c r="BD82" s="17">
        <v>44</v>
      </c>
      <c r="BE82" s="32">
        <v>0.0909090909090909</v>
      </c>
      <c r="BF82" s="17">
        <v>3</v>
      </c>
      <c r="BG82" s="18">
        <v>297</v>
      </c>
      <c r="BH82" s="17">
        <v>99</v>
      </c>
      <c r="BI82" s="17">
        <v>28</v>
      </c>
      <c r="BJ82" s="17">
        <v>30</v>
      </c>
      <c r="BK82" s="32">
        <v>0</v>
      </c>
      <c r="BL82" s="18">
        <v>0</v>
      </c>
      <c r="BM82" s="18">
        <v>0</v>
      </c>
      <c r="BN82" s="17">
        <v>99</v>
      </c>
      <c r="BO82" s="17">
        <v>28</v>
      </c>
      <c r="BP82" s="17">
        <v>42</v>
      </c>
      <c r="BQ82" s="32">
        <v>0</v>
      </c>
      <c r="BR82" s="18">
        <v>0</v>
      </c>
      <c r="BS82" s="18">
        <v>0</v>
      </c>
      <c r="BT82" s="17">
        <v>99</v>
      </c>
      <c r="BU82" s="18">
        <v>31</v>
      </c>
      <c r="BV82" s="17">
        <v>53</v>
      </c>
      <c r="BW82" s="32">
        <v>0</v>
      </c>
      <c r="BX82" s="18">
        <v>0</v>
      </c>
      <c r="BY82" s="18">
        <v>0</v>
      </c>
      <c r="BZ82" s="17">
        <v>99</v>
      </c>
      <c r="CA82" s="18">
        <v>31</v>
      </c>
      <c r="CB82" s="18">
        <v>66</v>
      </c>
      <c r="CC82" s="32">
        <v>0.0151515151515152</v>
      </c>
      <c r="CD82" s="18">
        <v>1</v>
      </c>
      <c r="CE82" s="18">
        <v>99</v>
      </c>
      <c r="CF82" s="17">
        <v>99</v>
      </c>
      <c r="CG82" s="18">
        <v>30</v>
      </c>
      <c r="CH82" s="33">
        <v>93</v>
      </c>
      <c r="CI82" s="32">
        <v>0</v>
      </c>
      <c r="CJ82" s="18">
        <v>0</v>
      </c>
      <c r="CK82" s="18">
        <v>0</v>
      </c>
      <c r="CL82" s="17">
        <v>99</v>
      </c>
      <c r="CM82" s="18">
        <v>30</v>
      </c>
      <c r="CN82" s="33">
        <v>52</v>
      </c>
      <c r="CO82" s="32">
        <v>0.0384615384615385</v>
      </c>
      <c r="CP82" s="17">
        <v>2</v>
      </c>
      <c r="CQ82" s="18">
        <v>188</v>
      </c>
      <c r="CR82" s="17">
        <v>99</v>
      </c>
      <c r="CS82" s="17">
        <v>28</v>
      </c>
      <c r="CT82" s="33">
        <v>61</v>
      </c>
      <c r="CU82" s="32">
        <v>0.0163934426229508</v>
      </c>
      <c r="CV82" s="17">
        <v>1</v>
      </c>
      <c r="CW82" s="18">
        <v>91.86</v>
      </c>
      <c r="CX82" s="17">
        <v>92</v>
      </c>
      <c r="CY82" s="17">
        <v>27</v>
      </c>
      <c r="CZ82" s="33">
        <v>59</v>
      </c>
      <c r="DA82" s="32">
        <v>0.0677966101694915</v>
      </c>
      <c r="DB82" s="18">
        <v>4</v>
      </c>
      <c r="DC82" s="18">
        <v>392.31</v>
      </c>
      <c r="DD82" s="17">
        <v>92</v>
      </c>
      <c r="DE82" s="18">
        <v>24</v>
      </c>
      <c r="DF82" s="18">
        <v>54</v>
      </c>
      <c r="DG82" s="26">
        <v>0</v>
      </c>
      <c r="DH82" s="18">
        <v>0</v>
      </c>
      <c r="DI82" s="18">
        <v>0</v>
      </c>
      <c r="DJ82" s="17">
        <v>92</v>
      </c>
      <c r="DK82" s="18">
        <v>23</v>
      </c>
      <c r="DL82" s="18">
        <v>56</v>
      </c>
      <c r="DM82" s="26">
        <v>0</v>
      </c>
      <c r="DN82" s="18">
        <v>0</v>
      </c>
      <c r="DO82" s="18">
        <v>0</v>
      </c>
      <c r="DP82" s="17">
        <v>92</v>
      </c>
      <c r="DQ82" s="18">
        <v>23</v>
      </c>
      <c r="DR82" s="18">
        <v>92</v>
      </c>
      <c r="DS82" s="26">
        <v>0.0217391304347826</v>
      </c>
      <c r="DT82" s="18">
        <v>2</v>
      </c>
      <c r="DU82" s="18">
        <v>198</v>
      </c>
      <c r="DV82" s="17">
        <v>92</v>
      </c>
      <c r="DW82" s="18">
        <v>22</v>
      </c>
      <c r="DX82" s="18">
        <v>84</v>
      </c>
      <c r="DY82" s="26">
        <v>0.0476190476190476</v>
      </c>
      <c r="DZ82" s="18">
        <v>4</v>
      </c>
      <c r="EA82" s="18">
        <v>396</v>
      </c>
      <c r="EB82" s="17">
        <v>92</v>
      </c>
      <c r="EC82" s="18">
        <v>18</v>
      </c>
      <c r="ED82" s="18">
        <v>56</v>
      </c>
      <c r="EE82" s="26">
        <v>0</v>
      </c>
      <c r="EF82" s="17">
        <v>0</v>
      </c>
      <c r="EG82" s="18">
        <v>0</v>
      </c>
      <c r="EH82" s="17">
        <v>92</v>
      </c>
      <c r="EI82" s="17">
        <v>6</v>
      </c>
      <c r="EJ82" s="18">
        <v>9</v>
      </c>
      <c r="EK82" s="26">
        <v>0</v>
      </c>
      <c r="EL82" s="17">
        <v>0</v>
      </c>
      <c r="EM82" s="18">
        <v>0</v>
      </c>
      <c r="EN82" s="17">
        <v>92</v>
      </c>
      <c r="EO82" s="17">
        <v>0</v>
      </c>
      <c r="EP82" s="18">
        <v>1</v>
      </c>
      <c r="EQ82" s="26">
        <v>0</v>
      </c>
      <c r="ER82" s="17">
        <v>0</v>
      </c>
      <c r="ES82" s="18">
        <v>0</v>
      </c>
      <c r="ET82" s="17">
        <v>92</v>
      </c>
      <c r="EU82" s="17">
        <v>0</v>
      </c>
      <c r="EV82" s="18">
        <v>3</v>
      </c>
      <c r="EW82" s="26">
        <v>0</v>
      </c>
      <c r="EX82" s="17">
        <v>0</v>
      </c>
      <c r="EY82" s="18">
        <v>0</v>
      </c>
      <c r="EZ82" s="17">
        <v>92</v>
      </c>
      <c r="FA82" s="17">
        <v>18</v>
      </c>
      <c r="FB82" s="18">
        <v>1</v>
      </c>
      <c r="FC82" s="26">
        <v>0</v>
      </c>
      <c r="FD82" s="17">
        <v>0</v>
      </c>
      <c r="FE82" s="18">
        <v>0</v>
      </c>
      <c r="FF82" s="17">
        <v>92</v>
      </c>
      <c r="FG82" s="17">
        <v>1315</v>
      </c>
      <c r="FH82" s="18">
        <v>2</v>
      </c>
      <c r="FI82" s="26">
        <v>0</v>
      </c>
      <c r="FJ82" s="18">
        <v>0</v>
      </c>
      <c r="FK82" s="18">
        <v>0</v>
      </c>
      <c r="FL82" s="17">
        <v>92</v>
      </c>
      <c r="FM82" s="17">
        <v>18</v>
      </c>
      <c r="FN82" s="18">
        <v>5</v>
      </c>
      <c r="FO82" s="26">
        <v>0</v>
      </c>
      <c r="FP82" s="18">
        <v>0</v>
      </c>
      <c r="FQ82" s="18">
        <v>0</v>
      </c>
      <c r="FR82" s="17">
        <v>92</v>
      </c>
      <c r="FS82" s="17">
        <v>18</v>
      </c>
      <c r="FT82" s="18">
        <v>5</v>
      </c>
      <c r="FU82" s="26">
        <v>0</v>
      </c>
      <c r="FV82" s="18">
        <v>0</v>
      </c>
      <c r="FW82" s="18">
        <v>0</v>
      </c>
      <c r="FX82" s="17">
        <v>92</v>
      </c>
      <c r="FY82" s="18">
        <v>18</v>
      </c>
      <c r="FZ82" s="18">
        <v>4</v>
      </c>
      <c r="GA82" s="26">
        <v>0</v>
      </c>
      <c r="GB82" s="18">
        <v>0</v>
      </c>
      <c r="GC82" s="18">
        <v>0</v>
      </c>
      <c r="GD82" s="17">
        <v>92</v>
      </c>
      <c r="GE82" s="18">
        <v>18</v>
      </c>
      <c r="GF82" s="18"/>
      <c r="GG82" s="26"/>
      <c r="GH82" s="17"/>
      <c r="GI82" s="18"/>
      <c r="GJ82" s="17"/>
      <c r="GK82" s="18"/>
      <c r="GL82" s="18"/>
      <c r="GM82" s="26"/>
      <c r="GN82" s="17"/>
      <c r="GO82" s="18"/>
      <c r="GP82" s="17"/>
      <c r="GQ82" s="17"/>
      <c r="GR82" s="17"/>
      <c r="GS82" s="17">
        <v>71</v>
      </c>
      <c r="GT82" s="17">
        <v>5277.97</v>
      </c>
      <c r="GU82" s="17"/>
      <c r="GV82" s="17"/>
      <c r="GW82" s="17"/>
      <c r="GX82" s="17"/>
      <c r="GY82" s="17"/>
      <c r="GZ82" s="17"/>
      <c r="HA82" s="18"/>
      <c r="HB82" s="41"/>
      <c r="HC82" s="41"/>
      <c r="HD82" s="41"/>
      <c r="HE82" s="41"/>
      <c r="HF82" s="41"/>
      <c r="HG82" s="41"/>
      <c r="HH82" s="41"/>
      <c r="HI82" s="18"/>
      <c r="HJ82" s="41"/>
      <c r="HK82" s="41"/>
      <c r="HL82" s="41"/>
      <c r="HM82" s="18"/>
      <c r="HN82" s="18"/>
      <c r="HO82" s="18">
        <f t="shared" si="6"/>
        <v>18</v>
      </c>
      <c r="HP82" s="18">
        <f t="shared" si="7"/>
        <v>1761.17</v>
      </c>
      <c r="HQ82" s="18">
        <f t="shared" si="8"/>
        <v>89</v>
      </c>
      <c r="HR82" s="42">
        <f t="shared" si="9"/>
        <v>7039.14</v>
      </c>
      <c r="HS82" s="43"/>
      <c r="HT82" s="43"/>
    </row>
    <row r="83" ht="16.5" spans="1:228">
      <c r="A83" s="16"/>
      <c r="B83" s="17" t="s">
        <v>51</v>
      </c>
      <c r="C83" s="18">
        <v>6939962759364</v>
      </c>
      <c r="D83" s="18">
        <v>585922492040</v>
      </c>
      <c r="E83" s="18">
        <v>21065210000488</v>
      </c>
      <c r="F83" s="17" t="s">
        <v>339</v>
      </c>
      <c r="G83" s="19" t="s">
        <v>340</v>
      </c>
      <c r="H83" s="17" t="s">
        <v>129</v>
      </c>
      <c r="I83" s="26">
        <f>VLOOKUP(C83,供应链!E:J,6,0)</f>
        <v>0.583333333333333</v>
      </c>
      <c r="J83" s="17">
        <f>VLOOKUP(C83,供应链!E:H,4,0)</f>
        <v>34</v>
      </c>
      <c r="K83" s="17">
        <f>VLOOKUP(C83,供应链!E:K,7,0)</f>
        <v>0</v>
      </c>
      <c r="L83" s="18">
        <f>VLOOKUP(C83,供应链!E:I,5,0)</f>
        <v>54.2141230068337</v>
      </c>
      <c r="M83" s="27">
        <f t="shared" si="5"/>
        <v>0.000473111496609368</v>
      </c>
      <c r="N83" s="17">
        <v>190</v>
      </c>
      <c r="O83" s="26">
        <v>0</v>
      </c>
      <c r="P83" s="18">
        <v>0</v>
      </c>
      <c r="Q83" s="18">
        <v>0</v>
      </c>
      <c r="R83" s="17">
        <v>199</v>
      </c>
      <c r="S83" s="17">
        <v>101</v>
      </c>
      <c r="T83" s="17">
        <v>203</v>
      </c>
      <c r="U83" s="26">
        <v>0.00492610837438424</v>
      </c>
      <c r="V83" s="18">
        <v>1</v>
      </c>
      <c r="W83" s="18">
        <v>199</v>
      </c>
      <c r="X83" s="17">
        <v>199</v>
      </c>
      <c r="Y83" s="17">
        <v>100</v>
      </c>
      <c r="Z83" s="17">
        <v>196</v>
      </c>
      <c r="AA83" s="26">
        <v>0.00510204081632653</v>
      </c>
      <c r="AB83" s="18">
        <v>1</v>
      </c>
      <c r="AC83" s="18">
        <v>194</v>
      </c>
      <c r="AD83" s="17">
        <v>194</v>
      </c>
      <c r="AE83" s="17">
        <v>99</v>
      </c>
      <c r="AF83" s="17">
        <v>137</v>
      </c>
      <c r="AG83" s="26">
        <v>0.0145985401459854</v>
      </c>
      <c r="AH83" s="18">
        <v>2</v>
      </c>
      <c r="AI83" s="18">
        <v>398</v>
      </c>
      <c r="AJ83" s="17">
        <v>194</v>
      </c>
      <c r="AK83" s="17">
        <v>97</v>
      </c>
      <c r="AL83" s="17">
        <v>145</v>
      </c>
      <c r="AM83" s="26">
        <v>0.00689655172413793</v>
      </c>
      <c r="AN83" s="18">
        <v>1</v>
      </c>
      <c r="AO83" s="18">
        <v>199</v>
      </c>
      <c r="AP83" s="17">
        <v>199</v>
      </c>
      <c r="AQ83" s="17">
        <v>96</v>
      </c>
      <c r="AR83" s="17">
        <v>139</v>
      </c>
      <c r="AS83" s="26">
        <v>0</v>
      </c>
      <c r="AT83" s="18">
        <v>0</v>
      </c>
      <c r="AU83" s="18">
        <v>0</v>
      </c>
      <c r="AV83" s="17">
        <v>199</v>
      </c>
      <c r="AW83" s="17">
        <v>96</v>
      </c>
      <c r="AX83" s="17">
        <v>146</v>
      </c>
      <c r="AY83" s="26">
        <v>0.00684931506849315</v>
      </c>
      <c r="AZ83" s="17">
        <v>0</v>
      </c>
      <c r="BA83" s="18">
        <v>0</v>
      </c>
      <c r="BB83" s="17">
        <v>199</v>
      </c>
      <c r="BC83" s="17">
        <v>96</v>
      </c>
      <c r="BD83" s="17">
        <v>137</v>
      </c>
      <c r="BE83" s="32">
        <v>0</v>
      </c>
      <c r="BF83" s="17">
        <v>0</v>
      </c>
      <c r="BG83" s="18">
        <v>0</v>
      </c>
      <c r="BH83" s="17">
        <v>199</v>
      </c>
      <c r="BI83" s="17">
        <v>96</v>
      </c>
      <c r="BJ83" s="17">
        <v>164</v>
      </c>
      <c r="BK83" s="32">
        <v>0.00609756097560976</v>
      </c>
      <c r="BL83" s="18">
        <v>1</v>
      </c>
      <c r="BM83" s="18">
        <v>199</v>
      </c>
      <c r="BN83" s="17">
        <v>199</v>
      </c>
      <c r="BO83" s="17">
        <v>95</v>
      </c>
      <c r="BP83" s="17">
        <v>224</v>
      </c>
      <c r="BQ83" s="32">
        <v>0.00892857142857143</v>
      </c>
      <c r="BR83" s="18">
        <v>2</v>
      </c>
      <c r="BS83" s="18">
        <v>460.53</v>
      </c>
      <c r="BT83" s="17">
        <v>199</v>
      </c>
      <c r="BU83" s="18">
        <v>93</v>
      </c>
      <c r="BV83" s="17">
        <v>225</v>
      </c>
      <c r="BW83" s="32">
        <v>0.00444444444444444</v>
      </c>
      <c r="BX83" s="18">
        <v>1</v>
      </c>
      <c r="BY83" s="18">
        <v>189</v>
      </c>
      <c r="BZ83" s="17">
        <v>189</v>
      </c>
      <c r="CA83" s="18">
        <v>92</v>
      </c>
      <c r="CB83" s="18">
        <v>241</v>
      </c>
      <c r="CC83" s="32">
        <v>0.00829875518672199</v>
      </c>
      <c r="CD83" s="18">
        <v>2</v>
      </c>
      <c r="CE83" s="18">
        <v>398</v>
      </c>
      <c r="CF83" s="17">
        <v>189</v>
      </c>
      <c r="CG83" s="18">
        <v>90</v>
      </c>
      <c r="CH83" s="33">
        <v>262</v>
      </c>
      <c r="CI83" s="32">
        <v>0.0114503816793893</v>
      </c>
      <c r="CJ83" s="18">
        <v>3</v>
      </c>
      <c r="CK83" s="18">
        <v>597</v>
      </c>
      <c r="CL83" s="17">
        <v>189</v>
      </c>
      <c r="CM83" s="18">
        <v>87</v>
      </c>
      <c r="CN83" s="33">
        <v>270</v>
      </c>
      <c r="CO83" s="32">
        <v>0.0111111111111111</v>
      </c>
      <c r="CP83" s="17">
        <v>3</v>
      </c>
      <c r="CQ83" s="18">
        <v>587</v>
      </c>
      <c r="CR83" s="17">
        <v>189</v>
      </c>
      <c r="CS83" s="17">
        <v>84</v>
      </c>
      <c r="CT83" s="33">
        <v>231</v>
      </c>
      <c r="CU83" s="32">
        <v>0.00865800865800866</v>
      </c>
      <c r="CV83" s="17">
        <v>2</v>
      </c>
      <c r="CW83" s="18">
        <v>390.3</v>
      </c>
      <c r="CX83" s="17">
        <v>189</v>
      </c>
      <c r="CY83" s="17">
        <v>82</v>
      </c>
      <c r="CZ83" s="33">
        <v>301</v>
      </c>
      <c r="DA83" s="32">
        <v>0.00332225913621262</v>
      </c>
      <c r="DB83" s="18">
        <v>1</v>
      </c>
      <c r="DC83" s="18">
        <v>199</v>
      </c>
      <c r="DD83" s="17">
        <v>199</v>
      </c>
      <c r="DE83" s="18">
        <v>81</v>
      </c>
      <c r="DF83" s="18">
        <v>233</v>
      </c>
      <c r="DG83" s="26">
        <v>0.00858369098712446</v>
      </c>
      <c r="DH83" s="18">
        <v>2</v>
      </c>
      <c r="DI83" s="18">
        <v>373</v>
      </c>
      <c r="DJ83" s="17">
        <v>199</v>
      </c>
      <c r="DK83" s="18">
        <v>71</v>
      </c>
      <c r="DL83" s="18">
        <v>241</v>
      </c>
      <c r="DM83" s="26">
        <v>0.004149377593361</v>
      </c>
      <c r="DN83" s="18">
        <v>1</v>
      </c>
      <c r="DO83" s="18">
        <v>199</v>
      </c>
      <c r="DP83" s="17">
        <v>199</v>
      </c>
      <c r="DQ83" s="18">
        <v>70</v>
      </c>
      <c r="DR83" s="18">
        <v>221</v>
      </c>
      <c r="DS83" s="26">
        <v>0.0135746606334842</v>
      </c>
      <c r="DT83" s="18">
        <v>3</v>
      </c>
      <c r="DU83" s="18">
        <v>592.03</v>
      </c>
      <c r="DV83" s="17">
        <v>199</v>
      </c>
      <c r="DW83" s="18">
        <v>67</v>
      </c>
      <c r="DX83" s="18">
        <v>240</v>
      </c>
      <c r="DY83" s="26">
        <v>0</v>
      </c>
      <c r="DZ83" s="18">
        <v>0</v>
      </c>
      <c r="EA83" s="18">
        <v>0</v>
      </c>
      <c r="EB83" s="17">
        <v>199</v>
      </c>
      <c r="EC83" s="18">
        <v>68</v>
      </c>
      <c r="ED83" s="18">
        <v>255</v>
      </c>
      <c r="EE83" s="26">
        <v>0.00784313725490196</v>
      </c>
      <c r="EF83" s="17">
        <v>2</v>
      </c>
      <c r="EG83" s="18">
        <v>398</v>
      </c>
      <c r="EH83" s="17">
        <v>199</v>
      </c>
      <c r="EI83" s="17">
        <v>3</v>
      </c>
      <c r="EJ83" s="18">
        <v>183</v>
      </c>
      <c r="EK83" s="26">
        <v>0</v>
      </c>
      <c r="EL83" s="17">
        <v>0</v>
      </c>
      <c r="EM83" s="18">
        <v>0</v>
      </c>
      <c r="EN83" s="17">
        <v>199</v>
      </c>
      <c r="EO83" s="17">
        <v>0</v>
      </c>
      <c r="EP83" s="18">
        <v>166</v>
      </c>
      <c r="EQ83" s="26">
        <v>0.00602409638554217</v>
      </c>
      <c r="ER83" s="17">
        <v>0</v>
      </c>
      <c r="ES83" s="18">
        <v>249</v>
      </c>
      <c r="ET83" s="17">
        <v>199</v>
      </c>
      <c r="EU83" s="17">
        <v>0</v>
      </c>
      <c r="EV83" s="18">
        <v>190</v>
      </c>
      <c r="EW83" s="26">
        <v>0</v>
      </c>
      <c r="EX83" s="17">
        <v>0</v>
      </c>
      <c r="EY83" s="18">
        <v>0</v>
      </c>
      <c r="EZ83" s="17">
        <v>199</v>
      </c>
      <c r="FA83" s="17">
        <v>74</v>
      </c>
      <c r="FB83" s="18">
        <v>199</v>
      </c>
      <c r="FC83" s="26">
        <v>0</v>
      </c>
      <c r="FD83" s="17">
        <v>0</v>
      </c>
      <c r="FE83" s="18">
        <v>0</v>
      </c>
      <c r="FF83" s="17">
        <v>199</v>
      </c>
      <c r="FG83" s="17">
        <v>84</v>
      </c>
      <c r="FH83" s="18">
        <v>201</v>
      </c>
      <c r="FI83" s="26">
        <v>0</v>
      </c>
      <c r="FJ83" s="18">
        <v>0</v>
      </c>
      <c r="FK83" s="18">
        <v>0</v>
      </c>
      <c r="FL83" s="17">
        <v>199</v>
      </c>
      <c r="FM83" s="17">
        <v>74</v>
      </c>
      <c r="FN83" s="18">
        <v>211</v>
      </c>
      <c r="FO83" s="26">
        <v>0.004739336492891</v>
      </c>
      <c r="FP83" s="18">
        <v>1</v>
      </c>
      <c r="FQ83" s="18">
        <v>249</v>
      </c>
      <c r="FR83" s="17">
        <v>249</v>
      </c>
      <c r="FS83" s="17">
        <v>90</v>
      </c>
      <c r="FT83" s="18">
        <v>214</v>
      </c>
      <c r="FU83" s="26">
        <v>0</v>
      </c>
      <c r="FV83" s="18">
        <v>0</v>
      </c>
      <c r="FW83" s="18">
        <v>0</v>
      </c>
      <c r="FX83" s="17">
        <v>249</v>
      </c>
      <c r="FY83" s="18">
        <v>90</v>
      </c>
      <c r="FZ83" s="18">
        <v>209</v>
      </c>
      <c r="GA83" s="26">
        <v>0.00478468899521531</v>
      </c>
      <c r="GB83" s="18">
        <v>1</v>
      </c>
      <c r="GC83" s="18">
        <v>249</v>
      </c>
      <c r="GD83" s="17">
        <v>249</v>
      </c>
      <c r="GE83" s="18">
        <v>73</v>
      </c>
      <c r="GF83" s="18"/>
      <c r="GG83" s="26"/>
      <c r="GH83" s="17"/>
      <c r="GI83" s="18"/>
      <c r="GJ83" s="17"/>
      <c r="GK83" s="18"/>
      <c r="GL83" s="18"/>
      <c r="GM83" s="26"/>
      <c r="GN83" s="17"/>
      <c r="GO83" s="18"/>
      <c r="GP83" s="17"/>
      <c r="GQ83" s="17"/>
      <c r="GR83" s="17"/>
      <c r="GS83" s="17">
        <v>30</v>
      </c>
      <c r="GT83" s="17">
        <v>5770.59</v>
      </c>
      <c r="GU83" s="17"/>
      <c r="GV83" s="17"/>
      <c r="GW83" s="17"/>
      <c r="GX83" s="17"/>
      <c r="GY83" s="17"/>
      <c r="GZ83" s="17"/>
      <c r="HA83" s="16"/>
      <c r="HB83" s="16"/>
      <c r="HC83" s="16"/>
      <c r="HD83" s="16"/>
      <c r="HE83" s="41"/>
      <c r="HF83" s="41"/>
      <c r="HG83" s="41"/>
      <c r="HH83" s="41"/>
      <c r="HI83" s="18"/>
      <c r="HJ83" s="41"/>
      <c r="HK83" s="41"/>
      <c r="HL83" s="41"/>
      <c r="HM83" s="18"/>
      <c r="HN83" s="18"/>
      <c r="HO83" s="18">
        <f t="shared" si="6"/>
        <v>30</v>
      </c>
      <c r="HP83" s="18">
        <f t="shared" si="7"/>
        <v>6318.86</v>
      </c>
      <c r="HQ83" s="18">
        <f t="shared" si="8"/>
        <v>60</v>
      </c>
      <c r="HR83" s="42">
        <f t="shared" si="9"/>
        <v>12089.45</v>
      </c>
      <c r="HS83" s="43"/>
      <c r="HT83" s="43"/>
    </row>
    <row r="84" ht="16.5" spans="1:228">
      <c r="A84" s="16"/>
      <c r="B84" s="17" t="s">
        <v>51</v>
      </c>
      <c r="C84" s="18">
        <v>6939962761398</v>
      </c>
      <c r="D84" s="18">
        <v>599175167991</v>
      </c>
      <c r="E84" s="18">
        <v>21065210000589</v>
      </c>
      <c r="F84" s="17" t="s">
        <v>341</v>
      </c>
      <c r="G84" s="19" t="s">
        <v>342</v>
      </c>
      <c r="H84" s="17" t="s">
        <v>129</v>
      </c>
      <c r="I84" s="26">
        <f>VLOOKUP(C84,供应链!E:J,6,0)</f>
        <v>0</v>
      </c>
      <c r="J84" s="17">
        <f>VLOOKUP(C84,供应链!E:H,4,0)</f>
        <v>36</v>
      </c>
      <c r="K84" s="17">
        <f>VLOOKUP(C84,供应链!E:K,7,0)</f>
        <v>0</v>
      </c>
      <c r="L84" s="18" t="str">
        <f>VLOOKUP(C84,供应链!E:I,5,0)</f>
        <v>-</v>
      </c>
      <c r="M84" s="27">
        <f t="shared" si="5"/>
        <v>0.00216054250118278</v>
      </c>
      <c r="N84" s="17">
        <v>278</v>
      </c>
      <c r="O84" s="26">
        <v>0.0143884892086331</v>
      </c>
      <c r="P84" s="18">
        <v>4</v>
      </c>
      <c r="Q84" s="18">
        <v>532.25</v>
      </c>
      <c r="R84" s="17">
        <v>144</v>
      </c>
      <c r="S84" s="17">
        <v>434</v>
      </c>
      <c r="T84" s="17">
        <v>345</v>
      </c>
      <c r="U84" s="26">
        <v>0.0289855072463768</v>
      </c>
      <c r="V84" s="18">
        <v>10</v>
      </c>
      <c r="W84" s="18">
        <v>1366.05</v>
      </c>
      <c r="X84" s="17">
        <v>144</v>
      </c>
      <c r="Y84" s="17">
        <v>424</v>
      </c>
      <c r="Z84" s="17">
        <v>337</v>
      </c>
      <c r="AA84" s="26">
        <v>0.0178041543026706</v>
      </c>
      <c r="AB84" s="18">
        <v>6</v>
      </c>
      <c r="AC84" s="18">
        <v>829.64</v>
      </c>
      <c r="AD84" s="17">
        <v>144</v>
      </c>
      <c r="AE84" s="17">
        <v>418</v>
      </c>
      <c r="AF84" s="17">
        <v>233</v>
      </c>
      <c r="AG84" s="26">
        <v>0.00429184549356223</v>
      </c>
      <c r="AH84" s="18">
        <v>1</v>
      </c>
      <c r="AI84" s="18">
        <v>159</v>
      </c>
      <c r="AJ84" s="17">
        <v>159</v>
      </c>
      <c r="AK84" s="17">
        <v>402</v>
      </c>
      <c r="AL84" s="17">
        <v>240</v>
      </c>
      <c r="AM84" s="26">
        <v>0.0125</v>
      </c>
      <c r="AN84" s="18">
        <v>3</v>
      </c>
      <c r="AO84" s="18">
        <v>510.02</v>
      </c>
      <c r="AP84" s="17">
        <v>159</v>
      </c>
      <c r="AQ84" s="17">
        <v>403</v>
      </c>
      <c r="AR84" s="17">
        <v>254</v>
      </c>
      <c r="AS84" s="26">
        <v>0.0078740157480315</v>
      </c>
      <c r="AT84" s="18">
        <v>2</v>
      </c>
      <c r="AU84" s="18">
        <v>318</v>
      </c>
      <c r="AV84" s="17">
        <v>159</v>
      </c>
      <c r="AW84" s="17">
        <v>401</v>
      </c>
      <c r="AX84" s="17">
        <v>231</v>
      </c>
      <c r="AY84" s="26">
        <v>0.0173160173160173</v>
      </c>
      <c r="AZ84" s="17">
        <v>4</v>
      </c>
      <c r="BA84" s="18">
        <v>616.64</v>
      </c>
      <c r="BB84" s="17">
        <v>159</v>
      </c>
      <c r="BC84" s="17">
        <v>397</v>
      </c>
      <c r="BD84" s="17">
        <v>275</v>
      </c>
      <c r="BE84" s="32">
        <v>0.0109090909090909</v>
      </c>
      <c r="BF84" s="17">
        <v>3</v>
      </c>
      <c r="BG84" s="18">
        <v>477</v>
      </c>
      <c r="BH84" s="17">
        <v>159</v>
      </c>
      <c r="BI84" s="17">
        <v>394</v>
      </c>
      <c r="BJ84" s="17">
        <v>328</v>
      </c>
      <c r="BK84" s="32">
        <v>0.00914634146341463</v>
      </c>
      <c r="BL84" s="18">
        <v>3</v>
      </c>
      <c r="BM84" s="18">
        <v>477</v>
      </c>
      <c r="BN84" s="17">
        <v>159</v>
      </c>
      <c r="BO84" s="17">
        <v>392</v>
      </c>
      <c r="BP84" s="17">
        <v>373</v>
      </c>
      <c r="BQ84" s="32">
        <v>0.00804289544235925</v>
      </c>
      <c r="BR84" s="18">
        <v>3</v>
      </c>
      <c r="BS84" s="18">
        <v>470.52</v>
      </c>
      <c r="BT84" s="17">
        <v>159</v>
      </c>
      <c r="BU84" s="18">
        <v>389</v>
      </c>
      <c r="BV84" s="17">
        <v>397</v>
      </c>
      <c r="BW84" s="32">
        <v>0.0125944584382872</v>
      </c>
      <c r="BX84" s="18">
        <v>5</v>
      </c>
      <c r="BY84" s="18">
        <v>795</v>
      </c>
      <c r="BZ84" s="17">
        <v>159</v>
      </c>
      <c r="CA84" s="18">
        <v>396</v>
      </c>
      <c r="CB84" s="18">
        <v>403</v>
      </c>
      <c r="CC84" s="32">
        <v>0.0173697270471464</v>
      </c>
      <c r="CD84" s="18">
        <v>6</v>
      </c>
      <c r="CE84" s="18">
        <v>939</v>
      </c>
      <c r="CF84" s="17">
        <v>159</v>
      </c>
      <c r="CG84" s="18">
        <v>392</v>
      </c>
      <c r="CH84" s="33">
        <v>410</v>
      </c>
      <c r="CI84" s="32">
        <v>0.0170731707317073</v>
      </c>
      <c r="CJ84" s="18">
        <v>6</v>
      </c>
      <c r="CK84" s="18">
        <v>944</v>
      </c>
      <c r="CL84" s="17">
        <v>159</v>
      </c>
      <c r="CM84" s="18">
        <v>386</v>
      </c>
      <c r="CN84" s="33">
        <v>424</v>
      </c>
      <c r="CO84" s="32">
        <v>0.0117924528301887</v>
      </c>
      <c r="CP84" s="17">
        <v>4</v>
      </c>
      <c r="CQ84" s="18">
        <v>636</v>
      </c>
      <c r="CR84" s="17">
        <v>159</v>
      </c>
      <c r="CS84" s="17">
        <v>383</v>
      </c>
      <c r="CT84" s="33">
        <v>450</v>
      </c>
      <c r="CU84" s="32">
        <v>0.00666666666666667</v>
      </c>
      <c r="CV84" s="17">
        <v>3</v>
      </c>
      <c r="CW84" s="18">
        <v>477</v>
      </c>
      <c r="CX84" s="17">
        <v>159</v>
      </c>
      <c r="CY84" s="17">
        <v>380</v>
      </c>
      <c r="CZ84" s="33">
        <v>511</v>
      </c>
      <c r="DA84" s="32">
        <v>0.0156555772994129</v>
      </c>
      <c r="DB84" s="18">
        <v>7</v>
      </c>
      <c r="DC84" s="18">
        <v>1113</v>
      </c>
      <c r="DD84" s="17">
        <v>159</v>
      </c>
      <c r="DE84" s="18">
        <v>373</v>
      </c>
      <c r="DF84" s="18">
        <v>474</v>
      </c>
      <c r="DG84" s="26">
        <v>0.0126582278481013</v>
      </c>
      <c r="DH84" s="18">
        <v>6</v>
      </c>
      <c r="DI84" s="18">
        <v>930.34</v>
      </c>
      <c r="DJ84" s="17">
        <v>159</v>
      </c>
      <c r="DK84" s="18">
        <v>367</v>
      </c>
      <c r="DL84" s="18">
        <v>448</v>
      </c>
      <c r="DM84" s="26">
        <v>0.0133928571428571</v>
      </c>
      <c r="DN84" s="18">
        <v>5</v>
      </c>
      <c r="DO84" s="18">
        <v>795</v>
      </c>
      <c r="DP84" s="17">
        <v>159</v>
      </c>
      <c r="DQ84" s="18">
        <v>306</v>
      </c>
      <c r="DR84" s="18">
        <v>468</v>
      </c>
      <c r="DS84" s="26">
        <v>0.0170940170940171</v>
      </c>
      <c r="DT84" s="18">
        <v>8</v>
      </c>
      <c r="DU84" s="18">
        <v>1263.7</v>
      </c>
      <c r="DV84" s="17">
        <v>159</v>
      </c>
      <c r="DW84" s="18">
        <v>298</v>
      </c>
      <c r="DX84" s="18">
        <v>451</v>
      </c>
      <c r="DY84" s="26">
        <v>0.0155210643015521</v>
      </c>
      <c r="DZ84" s="18">
        <v>7</v>
      </c>
      <c r="EA84" s="18">
        <v>1103</v>
      </c>
      <c r="EB84" s="17">
        <v>159</v>
      </c>
      <c r="EC84" s="18">
        <v>292</v>
      </c>
      <c r="ED84" s="18">
        <v>447</v>
      </c>
      <c r="EE84" s="26">
        <v>0.0111856823266219</v>
      </c>
      <c r="EF84" s="17">
        <v>5</v>
      </c>
      <c r="EG84" s="18">
        <v>795</v>
      </c>
      <c r="EH84" s="17">
        <v>159</v>
      </c>
      <c r="EI84" s="17">
        <v>15</v>
      </c>
      <c r="EJ84" s="18">
        <v>531</v>
      </c>
      <c r="EK84" s="26">
        <v>0.00941619585687382</v>
      </c>
      <c r="EL84" s="17">
        <v>5</v>
      </c>
      <c r="EM84" s="18">
        <v>795</v>
      </c>
      <c r="EN84" s="17">
        <v>159</v>
      </c>
      <c r="EO84" s="17">
        <v>0</v>
      </c>
      <c r="EP84" s="18">
        <v>460</v>
      </c>
      <c r="EQ84" s="26">
        <v>0.00652173913043478</v>
      </c>
      <c r="ER84" s="17">
        <v>5</v>
      </c>
      <c r="ES84" s="18">
        <v>537</v>
      </c>
      <c r="ET84" s="17">
        <v>159</v>
      </c>
      <c r="EU84" s="17">
        <v>0</v>
      </c>
      <c r="EV84" s="18">
        <v>385</v>
      </c>
      <c r="EW84" s="26">
        <v>0.0103896103896104</v>
      </c>
      <c r="EX84" s="17">
        <v>4</v>
      </c>
      <c r="EY84" s="18">
        <v>716</v>
      </c>
      <c r="EZ84" s="17">
        <v>159</v>
      </c>
      <c r="FA84" s="17">
        <v>288</v>
      </c>
      <c r="FB84" s="18">
        <v>430</v>
      </c>
      <c r="FC84" s="26">
        <v>0</v>
      </c>
      <c r="FD84" s="17">
        <v>0</v>
      </c>
      <c r="FE84" s="18">
        <v>0</v>
      </c>
      <c r="FF84" s="17">
        <v>159</v>
      </c>
      <c r="FG84" s="17">
        <v>283</v>
      </c>
      <c r="FH84" s="18">
        <v>481</v>
      </c>
      <c r="FI84" s="26">
        <v>0.0166320166320166</v>
      </c>
      <c r="FJ84" s="18">
        <v>8</v>
      </c>
      <c r="FK84" s="18">
        <v>1414</v>
      </c>
      <c r="FL84" s="17">
        <v>159</v>
      </c>
      <c r="FM84" s="17">
        <v>297</v>
      </c>
      <c r="FN84" s="18">
        <v>487</v>
      </c>
      <c r="FO84" s="26">
        <v>0.0102669404517454</v>
      </c>
      <c r="FP84" s="18">
        <v>5</v>
      </c>
      <c r="FQ84" s="18">
        <v>895</v>
      </c>
      <c r="FR84" s="17">
        <v>159</v>
      </c>
      <c r="FS84" s="17">
        <v>309</v>
      </c>
      <c r="FT84" s="18">
        <v>478</v>
      </c>
      <c r="FU84" s="26">
        <v>0.00836820083682008</v>
      </c>
      <c r="FV84" s="18">
        <v>4</v>
      </c>
      <c r="FW84" s="18">
        <v>716</v>
      </c>
      <c r="FX84" s="17">
        <v>159</v>
      </c>
      <c r="FY84" s="18">
        <v>313</v>
      </c>
      <c r="FZ84" s="18">
        <v>491</v>
      </c>
      <c r="GA84" s="26">
        <v>0.010183299389002</v>
      </c>
      <c r="GB84" s="18">
        <v>5</v>
      </c>
      <c r="GC84" s="18">
        <v>885</v>
      </c>
      <c r="GD84" s="17">
        <v>159</v>
      </c>
      <c r="GE84" s="18">
        <v>304</v>
      </c>
      <c r="GF84" s="18"/>
      <c r="GG84" s="26"/>
      <c r="GH84" s="17"/>
      <c r="GI84" s="18"/>
      <c r="GJ84" s="17"/>
      <c r="GK84" s="18"/>
      <c r="GL84" s="18"/>
      <c r="GM84" s="26"/>
      <c r="GN84" s="17"/>
      <c r="GO84" s="18"/>
      <c r="GP84" s="17"/>
      <c r="GQ84" s="17"/>
      <c r="GR84" s="17"/>
      <c r="GS84" s="17">
        <v>75</v>
      </c>
      <c r="GT84" s="17">
        <v>11499.81</v>
      </c>
      <c r="GU84" s="17"/>
      <c r="GV84" s="17"/>
      <c r="GW84" s="17"/>
      <c r="GX84" s="17"/>
      <c r="GY84" s="17"/>
      <c r="GZ84" s="17"/>
      <c r="HA84" s="16"/>
      <c r="HB84" s="16"/>
      <c r="HC84" s="16"/>
      <c r="HD84" s="16"/>
      <c r="HE84" s="41"/>
      <c r="HF84" s="41"/>
      <c r="HG84" s="41"/>
      <c r="HH84" s="41"/>
      <c r="HI84" s="18"/>
      <c r="HJ84" s="41"/>
      <c r="HK84" s="41"/>
      <c r="HL84" s="41"/>
      <c r="HM84" s="18"/>
      <c r="HN84" s="18"/>
      <c r="HO84" s="18">
        <f t="shared" si="6"/>
        <v>137</v>
      </c>
      <c r="HP84" s="18">
        <f t="shared" si="7"/>
        <v>21505.16</v>
      </c>
      <c r="HQ84" s="18">
        <f t="shared" si="8"/>
        <v>212</v>
      </c>
      <c r="HR84" s="42">
        <f t="shared" si="9"/>
        <v>33004.97</v>
      </c>
      <c r="HS84" s="43"/>
      <c r="HT84" s="43"/>
    </row>
    <row r="85" ht="16.5" spans="1:228">
      <c r="A85" s="16"/>
      <c r="B85" s="17" t="s">
        <v>51</v>
      </c>
      <c r="C85" s="18">
        <v>6939962762173</v>
      </c>
      <c r="D85" s="18">
        <v>599190595495</v>
      </c>
      <c r="E85" s="18">
        <v>21065210000648</v>
      </c>
      <c r="F85" s="17" t="s">
        <v>343</v>
      </c>
      <c r="G85" s="19" t="s">
        <v>344</v>
      </c>
      <c r="H85" s="17" t="s">
        <v>129</v>
      </c>
      <c r="I85" s="26">
        <f>VLOOKUP(C85,供应链!E:J,6,0)</f>
        <v>0.28</v>
      </c>
      <c r="J85" s="17">
        <f>VLOOKUP(C85,供应链!E:H,4,0)</f>
        <v>29</v>
      </c>
      <c r="K85" s="17">
        <f>VLOOKUP(C85,供应链!E:K,7,0)</f>
        <v>0</v>
      </c>
      <c r="L85" s="18">
        <f>VLOOKUP(C85,供应链!E:I,5,0)</f>
        <v>283.255813953488</v>
      </c>
      <c r="M85" s="27">
        <f t="shared" si="5"/>
        <v>0.0205961204857278</v>
      </c>
      <c r="N85" s="17">
        <v>924</v>
      </c>
      <c r="O85" s="26">
        <v>0.0476190476190476</v>
      </c>
      <c r="P85" s="18">
        <v>41</v>
      </c>
      <c r="Q85" s="18">
        <v>3551.51</v>
      </c>
      <c r="R85" s="17">
        <v>109</v>
      </c>
      <c r="S85" s="17">
        <v>3704</v>
      </c>
      <c r="T85" s="17">
        <v>971</v>
      </c>
      <c r="U85" s="26">
        <v>0.0659114315139032</v>
      </c>
      <c r="V85" s="18">
        <v>61</v>
      </c>
      <c r="W85" s="18">
        <v>5345.45</v>
      </c>
      <c r="X85" s="17">
        <v>109</v>
      </c>
      <c r="Y85" s="17">
        <v>3646</v>
      </c>
      <c r="Z85" s="17">
        <v>1159</v>
      </c>
      <c r="AA85" s="26">
        <v>0.0396893874029336</v>
      </c>
      <c r="AB85" s="18">
        <v>42</v>
      </c>
      <c r="AC85" s="18">
        <v>3689.12</v>
      </c>
      <c r="AD85" s="17">
        <v>109</v>
      </c>
      <c r="AE85" s="17">
        <v>3604</v>
      </c>
      <c r="AF85" s="17">
        <v>1018</v>
      </c>
      <c r="AG85" s="26">
        <v>0.037328094302554</v>
      </c>
      <c r="AH85" s="18">
        <v>35</v>
      </c>
      <c r="AI85" s="18">
        <v>3096.67</v>
      </c>
      <c r="AJ85" s="17">
        <v>109</v>
      </c>
      <c r="AK85" s="17">
        <v>3541</v>
      </c>
      <c r="AL85" s="17">
        <v>1100</v>
      </c>
      <c r="AM85" s="26">
        <v>0.0436363636363636</v>
      </c>
      <c r="AN85" s="18">
        <v>43</v>
      </c>
      <c r="AO85" s="18">
        <v>3754.04</v>
      </c>
      <c r="AP85" s="17">
        <v>109</v>
      </c>
      <c r="AQ85" s="17">
        <v>3531</v>
      </c>
      <c r="AR85" s="17">
        <v>1146</v>
      </c>
      <c r="AS85" s="26">
        <v>0.0418848167539267</v>
      </c>
      <c r="AT85" s="18">
        <v>46</v>
      </c>
      <c r="AU85" s="18">
        <v>4013.45</v>
      </c>
      <c r="AV85" s="17">
        <v>109</v>
      </c>
      <c r="AW85" s="17">
        <v>3488</v>
      </c>
      <c r="AX85" s="17">
        <v>1493</v>
      </c>
      <c r="AY85" s="26">
        <v>0.0388479571332887</v>
      </c>
      <c r="AZ85" s="17">
        <v>52</v>
      </c>
      <c r="BA85" s="18">
        <v>4546.63</v>
      </c>
      <c r="BB85" s="17">
        <v>109</v>
      </c>
      <c r="BC85" s="17">
        <v>3438</v>
      </c>
      <c r="BD85" s="17">
        <v>1344</v>
      </c>
      <c r="BE85" s="32">
        <v>0.0424107142857143</v>
      </c>
      <c r="BF85" s="17">
        <v>51</v>
      </c>
      <c r="BG85" s="18">
        <v>4445.9</v>
      </c>
      <c r="BH85" s="17">
        <v>109</v>
      </c>
      <c r="BI85" s="17">
        <v>3391</v>
      </c>
      <c r="BJ85" s="17">
        <v>1402</v>
      </c>
      <c r="BK85" s="32">
        <v>0.0463623395149786</v>
      </c>
      <c r="BL85" s="18">
        <v>58</v>
      </c>
      <c r="BM85" s="18">
        <v>5058.06</v>
      </c>
      <c r="BN85" s="17">
        <v>109</v>
      </c>
      <c r="BO85" s="17">
        <v>3334</v>
      </c>
      <c r="BP85" s="17">
        <v>1379</v>
      </c>
      <c r="BQ85" s="32">
        <v>0.0369833212472806</v>
      </c>
      <c r="BR85" s="18">
        <v>49</v>
      </c>
      <c r="BS85" s="18">
        <v>4475.89</v>
      </c>
      <c r="BT85" s="17">
        <v>109</v>
      </c>
      <c r="BU85" s="18">
        <v>3289</v>
      </c>
      <c r="BV85" s="17">
        <v>1498</v>
      </c>
      <c r="BW85" s="32">
        <v>0.0507343124165554</v>
      </c>
      <c r="BX85" s="18">
        <v>69</v>
      </c>
      <c r="BY85" s="18">
        <v>5974.45</v>
      </c>
      <c r="BZ85" s="17">
        <v>109</v>
      </c>
      <c r="CA85" s="18">
        <v>3220</v>
      </c>
      <c r="CB85" s="18">
        <v>1708</v>
      </c>
      <c r="CC85" s="32">
        <v>0.038056206088993</v>
      </c>
      <c r="CD85" s="18">
        <v>61</v>
      </c>
      <c r="CE85" s="18">
        <v>5652.09</v>
      </c>
      <c r="CF85" s="17">
        <v>109</v>
      </c>
      <c r="CG85" s="18">
        <v>3167</v>
      </c>
      <c r="CH85" s="33">
        <v>1422</v>
      </c>
      <c r="CI85" s="32">
        <v>0.0267229254571027</v>
      </c>
      <c r="CJ85" s="18">
        <v>35</v>
      </c>
      <c r="CK85" s="18">
        <v>3743.07</v>
      </c>
      <c r="CL85" s="17">
        <v>109</v>
      </c>
      <c r="CM85" s="18">
        <v>3135</v>
      </c>
      <c r="CN85" s="33">
        <v>1537</v>
      </c>
      <c r="CO85" s="32">
        <v>0.0273259596616786</v>
      </c>
      <c r="CP85" s="17">
        <v>35</v>
      </c>
      <c r="CQ85" s="18">
        <v>3740.85</v>
      </c>
      <c r="CR85" s="17">
        <v>109</v>
      </c>
      <c r="CS85" s="17">
        <v>3108</v>
      </c>
      <c r="CT85" s="33">
        <v>1579</v>
      </c>
      <c r="CU85" s="32">
        <v>0.0221659278024066</v>
      </c>
      <c r="CV85" s="17">
        <v>32</v>
      </c>
      <c r="CW85" s="18">
        <v>3414.07</v>
      </c>
      <c r="CX85" s="17">
        <v>109</v>
      </c>
      <c r="CY85" s="17">
        <v>3082</v>
      </c>
      <c r="CZ85" s="33">
        <v>1590</v>
      </c>
      <c r="DA85" s="32">
        <v>0.0264150943396226</v>
      </c>
      <c r="DB85" s="18">
        <v>39</v>
      </c>
      <c r="DC85" s="18">
        <v>4147.44</v>
      </c>
      <c r="DD85" s="17">
        <v>109</v>
      </c>
      <c r="DE85" s="18">
        <v>3046</v>
      </c>
      <c r="DF85" s="18">
        <v>1273</v>
      </c>
      <c r="DG85" s="26">
        <v>0.0290652003142184</v>
      </c>
      <c r="DH85" s="18">
        <v>35</v>
      </c>
      <c r="DI85" s="18">
        <v>3750.47</v>
      </c>
      <c r="DJ85" s="17">
        <v>109</v>
      </c>
      <c r="DK85" s="18">
        <v>3015</v>
      </c>
      <c r="DL85" s="18">
        <v>1307</v>
      </c>
      <c r="DM85" s="26">
        <v>0.0328997704667177</v>
      </c>
      <c r="DN85" s="18">
        <v>41</v>
      </c>
      <c r="DO85" s="18">
        <v>4425.33</v>
      </c>
      <c r="DP85" s="17">
        <v>109</v>
      </c>
      <c r="DQ85" s="18">
        <v>1517</v>
      </c>
      <c r="DR85" s="18">
        <v>1325</v>
      </c>
      <c r="DS85" s="26">
        <v>0.0264150943396226</v>
      </c>
      <c r="DT85" s="18">
        <v>34</v>
      </c>
      <c r="DU85" s="18">
        <v>3671.78</v>
      </c>
      <c r="DV85" s="17">
        <v>109</v>
      </c>
      <c r="DW85" s="18">
        <v>1484</v>
      </c>
      <c r="DX85" s="18">
        <v>1324</v>
      </c>
      <c r="DY85" s="26">
        <v>0.0264350453172205</v>
      </c>
      <c r="DZ85" s="18">
        <v>33</v>
      </c>
      <c r="EA85" s="18">
        <v>3541.08</v>
      </c>
      <c r="EB85" s="17">
        <v>109</v>
      </c>
      <c r="EC85" s="18">
        <v>1471</v>
      </c>
      <c r="ED85" s="18">
        <v>1637</v>
      </c>
      <c r="EE85" s="26">
        <v>0.0158827122785583</v>
      </c>
      <c r="EF85" s="17">
        <v>24</v>
      </c>
      <c r="EG85" s="18">
        <v>2589.19</v>
      </c>
      <c r="EH85" s="17">
        <v>109</v>
      </c>
      <c r="EI85" s="17">
        <v>245</v>
      </c>
      <c r="EJ85" s="18">
        <v>1768</v>
      </c>
      <c r="EK85" s="26">
        <v>0.0322398190045249</v>
      </c>
      <c r="EL85" s="17">
        <v>57</v>
      </c>
      <c r="EM85" s="18">
        <v>6132</v>
      </c>
      <c r="EN85" s="17">
        <v>109</v>
      </c>
      <c r="EO85" s="17">
        <v>0</v>
      </c>
      <c r="EP85" s="18">
        <v>1910</v>
      </c>
      <c r="EQ85" s="26">
        <v>0.0198952879581152</v>
      </c>
      <c r="ER85" s="17">
        <v>57</v>
      </c>
      <c r="ES85" s="18">
        <v>4067</v>
      </c>
      <c r="ET85" s="17">
        <v>109</v>
      </c>
      <c r="EU85" s="17">
        <v>0</v>
      </c>
      <c r="EV85" s="18">
        <v>1748</v>
      </c>
      <c r="EW85" s="26">
        <v>0.0245995423340961</v>
      </c>
      <c r="EX85" s="17">
        <v>43</v>
      </c>
      <c r="EY85" s="18">
        <v>4665</v>
      </c>
      <c r="EZ85" s="17">
        <v>109</v>
      </c>
      <c r="FA85" s="17">
        <v>2500</v>
      </c>
      <c r="FB85" s="18">
        <v>1875</v>
      </c>
      <c r="FC85" s="26">
        <v>0.0224</v>
      </c>
      <c r="FD85" s="17">
        <v>42</v>
      </c>
      <c r="FE85" s="18">
        <v>4519</v>
      </c>
      <c r="FF85" s="17">
        <v>109</v>
      </c>
      <c r="FG85" s="17">
        <v>4467</v>
      </c>
      <c r="FH85" s="18">
        <v>1970</v>
      </c>
      <c r="FI85" s="26">
        <v>0.0223350253807107</v>
      </c>
      <c r="FJ85" s="18">
        <v>44</v>
      </c>
      <c r="FK85" s="18">
        <v>4678</v>
      </c>
      <c r="FL85" s="17">
        <v>109</v>
      </c>
      <c r="FM85" s="17">
        <v>2608</v>
      </c>
      <c r="FN85" s="18">
        <v>1968</v>
      </c>
      <c r="FO85" s="26">
        <v>0.0233739837398374</v>
      </c>
      <c r="FP85" s="18">
        <v>46</v>
      </c>
      <c r="FQ85" s="18">
        <v>4972</v>
      </c>
      <c r="FR85" s="17">
        <v>109</v>
      </c>
      <c r="FS85" s="17">
        <v>2640</v>
      </c>
      <c r="FT85" s="18">
        <v>2283</v>
      </c>
      <c r="FU85" s="26">
        <v>0.0197109067017083</v>
      </c>
      <c r="FV85" s="18">
        <v>45</v>
      </c>
      <c r="FW85" s="18">
        <v>4832</v>
      </c>
      <c r="FX85" s="17">
        <v>109</v>
      </c>
      <c r="FY85" s="18">
        <v>2597</v>
      </c>
      <c r="FZ85" s="18">
        <v>2402</v>
      </c>
      <c r="GA85" s="26">
        <v>0.0233139050791007</v>
      </c>
      <c r="GB85" s="18">
        <v>56</v>
      </c>
      <c r="GC85" s="18">
        <v>6011</v>
      </c>
      <c r="GD85" s="17">
        <v>109</v>
      </c>
      <c r="GE85" s="18">
        <v>2548</v>
      </c>
      <c r="GF85" s="18"/>
      <c r="GG85" s="26"/>
      <c r="GH85" s="17"/>
      <c r="GI85" s="18"/>
      <c r="GJ85" s="17"/>
      <c r="GK85" s="18"/>
      <c r="GL85" s="18"/>
      <c r="GM85" s="26"/>
      <c r="GN85" s="17"/>
      <c r="GO85" s="18"/>
      <c r="GP85" s="17"/>
      <c r="GQ85" s="17"/>
      <c r="GR85" s="17"/>
      <c r="GS85" s="17">
        <v>892</v>
      </c>
      <c r="GT85" s="17">
        <v>87532.78</v>
      </c>
      <c r="GU85" s="17"/>
      <c r="GV85" s="17"/>
      <c r="GW85" s="17"/>
      <c r="GX85" s="17"/>
      <c r="GY85" s="17"/>
      <c r="GZ85" s="17"/>
      <c r="HA85" s="16"/>
      <c r="HB85" s="16"/>
      <c r="HC85" s="16"/>
      <c r="HD85" s="16"/>
      <c r="HE85" s="41"/>
      <c r="HF85" s="41"/>
      <c r="HG85" s="41"/>
      <c r="HH85" s="41"/>
      <c r="HI85" s="18"/>
      <c r="HJ85" s="41"/>
      <c r="HK85" s="41"/>
      <c r="HL85" s="41"/>
      <c r="HM85" s="18"/>
      <c r="HN85" s="18"/>
      <c r="HO85" s="18">
        <f t="shared" si="6"/>
        <v>1306</v>
      </c>
      <c r="HP85" s="18">
        <f t="shared" si="7"/>
        <v>126502.54</v>
      </c>
      <c r="HQ85" s="18">
        <f t="shared" si="8"/>
        <v>2198</v>
      </c>
      <c r="HR85" s="42">
        <f t="shared" si="9"/>
        <v>214035.32</v>
      </c>
      <c r="HS85" s="43"/>
      <c r="HT85" s="43"/>
    </row>
    <row r="86" ht="16.5" spans="1:228">
      <c r="A86" s="16"/>
      <c r="B86" s="17" t="s">
        <v>51</v>
      </c>
      <c r="C86" s="18">
        <v>6939962762401</v>
      </c>
      <c r="D86" s="18">
        <v>599177647280</v>
      </c>
      <c r="E86" s="18">
        <v>21065210000608</v>
      </c>
      <c r="F86" s="17" t="s">
        <v>345</v>
      </c>
      <c r="G86" s="19" t="s">
        <v>346</v>
      </c>
      <c r="H86" s="17" t="s">
        <v>129</v>
      </c>
      <c r="I86" s="26">
        <f>VLOOKUP(C86,供应链!E:J,6,0)</f>
        <v>0.958333333333333</v>
      </c>
      <c r="J86" s="17">
        <f>VLOOKUP(C86,供应链!E:H,4,0)</f>
        <v>962</v>
      </c>
      <c r="K86" s="17">
        <f>VLOOKUP(C86,供应链!E:K,7,0)</f>
        <v>0</v>
      </c>
      <c r="L86" s="18">
        <f>VLOOKUP(C86,供应链!E:I,5,0)</f>
        <v>14.81117619889</v>
      </c>
      <c r="M86" s="27">
        <f t="shared" si="5"/>
        <v>0.00843715502286706</v>
      </c>
      <c r="N86" s="17">
        <v>1135</v>
      </c>
      <c r="O86" s="26">
        <v>0.0167400881057269</v>
      </c>
      <c r="P86" s="18">
        <v>17</v>
      </c>
      <c r="Q86" s="18">
        <v>1296.9</v>
      </c>
      <c r="R86" s="17">
        <v>119</v>
      </c>
      <c r="S86" s="17">
        <v>462</v>
      </c>
      <c r="T86" s="17">
        <v>1070</v>
      </c>
      <c r="U86" s="26">
        <v>0.0130841121495327</v>
      </c>
      <c r="V86" s="18">
        <v>14</v>
      </c>
      <c r="W86" s="18">
        <v>1095.65</v>
      </c>
      <c r="X86" s="17">
        <v>119</v>
      </c>
      <c r="Y86" s="17">
        <v>503</v>
      </c>
      <c r="Z86" s="17">
        <v>1009</v>
      </c>
      <c r="AA86" s="26">
        <v>0.0237859266600595</v>
      </c>
      <c r="AB86" s="18">
        <v>22</v>
      </c>
      <c r="AC86" s="18">
        <v>1708.42</v>
      </c>
      <c r="AD86" s="17">
        <v>119</v>
      </c>
      <c r="AE86" s="17">
        <v>482</v>
      </c>
      <c r="AF86" s="17">
        <v>827</v>
      </c>
      <c r="AG86" s="26">
        <v>0.0157194679564692</v>
      </c>
      <c r="AH86" s="18">
        <v>12</v>
      </c>
      <c r="AI86" s="18">
        <v>1056.54</v>
      </c>
      <c r="AJ86" s="17">
        <v>119</v>
      </c>
      <c r="AK86" s="17">
        <v>471</v>
      </c>
      <c r="AL86" s="17">
        <v>896</v>
      </c>
      <c r="AM86" s="26">
        <v>0.0189732142857143</v>
      </c>
      <c r="AN86" s="18">
        <v>15</v>
      </c>
      <c r="AO86" s="18">
        <v>1324.82</v>
      </c>
      <c r="AP86" s="17">
        <v>119</v>
      </c>
      <c r="AQ86" s="17">
        <v>458</v>
      </c>
      <c r="AR86" s="17">
        <v>1001</v>
      </c>
      <c r="AS86" s="26">
        <v>0.022977022977023</v>
      </c>
      <c r="AT86" s="18">
        <v>22</v>
      </c>
      <c r="AU86" s="18">
        <v>1927.46</v>
      </c>
      <c r="AV86" s="17">
        <v>119</v>
      </c>
      <c r="AW86" s="17">
        <v>437</v>
      </c>
      <c r="AX86" s="17">
        <v>990</v>
      </c>
      <c r="AY86" s="26">
        <v>0.0111111111111111</v>
      </c>
      <c r="AZ86" s="17">
        <v>10</v>
      </c>
      <c r="BA86" s="18">
        <v>885.68</v>
      </c>
      <c r="BB86" s="17">
        <v>119</v>
      </c>
      <c r="BC86" s="17">
        <v>431</v>
      </c>
      <c r="BD86" s="17">
        <v>1051</v>
      </c>
      <c r="BE86" s="32">
        <v>0.00856327307326356</v>
      </c>
      <c r="BF86" s="17">
        <v>9</v>
      </c>
      <c r="BG86" s="18">
        <v>778.87</v>
      </c>
      <c r="BH86" s="17">
        <v>119</v>
      </c>
      <c r="BI86" s="17">
        <v>427</v>
      </c>
      <c r="BJ86" s="17">
        <v>1048</v>
      </c>
      <c r="BK86" s="32">
        <v>0.0152671755725191</v>
      </c>
      <c r="BL86" s="18">
        <v>16</v>
      </c>
      <c r="BM86" s="18">
        <v>1411.5</v>
      </c>
      <c r="BN86" s="17">
        <v>119</v>
      </c>
      <c r="BO86" s="17">
        <v>413</v>
      </c>
      <c r="BP86" s="17">
        <v>883</v>
      </c>
      <c r="BQ86" s="32">
        <v>0.0135900339750849</v>
      </c>
      <c r="BR86" s="18">
        <v>11</v>
      </c>
      <c r="BS86" s="18">
        <v>859.91</v>
      </c>
      <c r="BT86" s="17">
        <v>119</v>
      </c>
      <c r="BU86" s="18">
        <v>1408</v>
      </c>
      <c r="BV86" s="17">
        <v>1026</v>
      </c>
      <c r="BW86" s="32">
        <v>0.0126705653021442</v>
      </c>
      <c r="BX86" s="18">
        <v>12</v>
      </c>
      <c r="BY86" s="18">
        <v>926.3</v>
      </c>
      <c r="BZ86" s="17">
        <v>119</v>
      </c>
      <c r="CA86" s="18">
        <v>461</v>
      </c>
      <c r="CB86" s="18">
        <v>1013</v>
      </c>
      <c r="CC86" s="32">
        <v>0.016781836130306</v>
      </c>
      <c r="CD86" s="18">
        <v>16</v>
      </c>
      <c r="CE86" s="18">
        <v>1237.46</v>
      </c>
      <c r="CF86" s="17">
        <v>119</v>
      </c>
      <c r="CG86" s="18">
        <v>448</v>
      </c>
      <c r="CH86" s="33">
        <v>974</v>
      </c>
      <c r="CI86" s="32">
        <v>0.0143737166324435</v>
      </c>
      <c r="CJ86" s="18">
        <v>12</v>
      </c>
      <c r="CK86" s="18">
        <v>907.96</v>
      </c>
      <c r="CL86" s="17">
        <v>119</v>
      </c>
      <c r="CM86" s="18">
        <v>440</v>
      </c>
      <c r="CN86" s="33">
        <v>970</v>
      </c>
      <c r="CO86" s="32">
        <v>0.0195876288659794</v>
      </c>
      <c r="CP86" s="17">
        <v>15</v>
      </c>
      <c r="CQ86" s="18">
        <v>1158.77</v>
      </c>
      <c r="CR86" s="17">
        <v>119</v>
      </c>
      <c r="CS86" s="17">
        <v>434</v>
      </c>
      <c r="CT86" s="33">
        <v>1205</v>
      </c>
      <c r="CU86" s="32">
        <v>0.0141078838174274</v>
      </c>
      <c r="CV86" s="17">
        <v>10</v>
      </c>
      <c r="CW86" s="18">
        <v>774.99</v>
      </c>
      <c r="CX86" s="17">
        <v>119</v>
      </c>
      <c r="CY86" s="17">
        <v>426</v>
      </c>
      <c r="CZ86" s="33">
        <v>1228</v>
      </c>
      <c r="DA86" s="32">
        <v>0.011400651465798</v>
      </c>
      <c r="DB86" s="18">
        <v>11</v>
      </c>
      <c r="DC86" s="18">
        <v>807.18</v>
      </c>
      <c r="DD86" s="17">
        <v>119</v>
      </c>
      <c r="DE86" s="18">
        <v>418</v>
      </c>
      <c r="DF86" s="18">
        <v>957</v>
      </c>
      <c r="DG86" s="26">
        <v>0.0125391849529781</v>
      </c>
      <c r="DH86" s="18">
        <v>9</v>
      </c>
      <c r="DI86" s="18">
        <v>686.65</v>
      </c>
      <c r="DJ86" s="17">
        <v>119</v>
      </c>
      <c r="DK86" s="18">
        <v>1845</v>
      </c>
      <c r="DL86" s="18">
        <v>977</v>
      </c>
      <c r="DM86" s="26">
        <v>0.0102354145342886</v>
      </c>
      <c r="DN86" s="18">
        <v>9</v>
      </c>
      <c r="DO86" s="18">
        <v>681</v>
      </c>
      <c r="DP86" s="17">
        <v>119</v>
      </c>
      <c r="DQ86" s="18">
        <v>306</v>
      </c>
      <c r="DR86" s="18">
        <v>912</v>
      </c>
      <c r="DS86" s="26">
        <v>0.0208333333333333</v>
      </c>
      <c r="DT86" s="18">
        <v>19</v>
      </c>
      <c r="DU86" s="18">
        <v>1498.77</v>
      </c>
      <c r="DV86" s="17">
        <v>119</v>
      </c>
      <c r="DW86" s="18">
        <v>288</v>
      </c>
      <c r="DX86" s="18">
        <v>907</v>
      </c>
      <c r="DY86" s="26">
        <v>0.00992282249173098</v>
      </c>
      <c r="DZ86" s="18">
        <v>9</v>
      </c>
      <c r="EA86" s="18">
        <v>711</v>
      </c>
      <c r="EB86" s="17">
        <v>119</v>
      </c>
      <c r="EC86" s="18">
        <v>338</v>
      </c>
      <c r="ED86" s="18">
        <v>1135</v>
      </c>
      <c r="EE86" s="26">
        <v>0.0105726872246696</v>
      </c>
      <c r="EF86" s="17">
        <v>10</v>
      </c>
      <c r="EG86" s="18">
        <v>777.87</v>
      </c>
      <c r="EH86" s="17">
        <v>119</v>
      </c>
      <c r="EI86" s="17">
        <v>143</v>
      </c>
      <c r="EJ86" s="18">
        <v>1408</v>
      </c>
      <c r="EK86" s="26">
        <v>0.0184659090909091</v>
      </c>
      <c r="EL86" s="17">
        <v>26</v>
      </c>
      <c r="EM86" s="18">
        <v>2041</v>
      </c>
      <c r="EN86" s="17">
        <v>119</v>
      </c>
      <c r="EO86" s="17">
        <v>0</v>
      </c>
      <c r="EP86" s="18">
        <v>1541</v>
      </c>
      <c r="EQ86" s="26">
        <v>0.0129785853341986</v>
      </c>
      <c r="ER86" s="17">
        <v>26</v>
      </c>
      <c r="ES86" s="18">
        <v>1960</v>
      </c>
      <c r="ET86" s="17">
        <v>119</v>
      </c>
      <c r="EU86" s="17">
        <v>0</v>
      </c>
      <c r="EV86" s="18">
        <v>1577</v>
      </c>
      <c r="EW86" s="26">
        <v>0.0120481927710843</v>
      </c>
      <c r="EX86" s="17">
        <v>19</v>
      </c>
      <c r="EY86" s="18">
        <v>1862</v>
      </c>
      <c r="EZ86" s="17">
        <v>119</v>
      </c>
      <c r="FA86" s="17">
        <v>1715</v>
      </c>
      <c r="FB86" s="18">
        <v>1759</v>
      </c>
      <c r="FC86" s="26">
        <v>0.015349630471859</v>
      </c>
      <c r="FD86" s="17">
        <v>27</v>
      </c>
      <c r="FE86" s="18">
        <v>2654</v>
      </c>
      <c r="FF86" s="17">
        <v>119</v>
      </c>
      <c r="FG86" s="17">
        <v>269</v>
      </c>
      <c r="FH86" s="18">
        <v>1945</v>
      </c>
      <c r="FI86" s="26">
        <v>0.0179948586118252</v>
      </c>
      <c r="FJ86" s="18">
        <v>35</v>
      </c>
      <c r="FK86" s="18">
        <v>3436</v>
      </c>
      <c r="FL86" s="17">
        <v>119</v>
      </c>
      <c r="FM86" s="17">
        <v>2217</v>
      </c>
      <c r="FN86" s="18">
        <v>2349</v>
      </c>
      <c r="FO86" s="26">
        <v>0.0119199659429544</v>
      </c>
      <c r="FP86" s="18">
        <v>28</v>
      </c>
      <c r="FQ86" s="18">
        <v>2718</v>
      </c>
      <c r="FR86" s="17">
        <v>119</v>
      </c>
      <c r="FS86" s="17">
        <v>2328</v>
      </c>
      <c r="FT86" s="18">
        <v>2824</v>
      </c>
      <c r="FU86" s="26">
        <v>0.0177053824362606</v>
      </c>
      <c r="FV86" s="18">
        <v>50</v>
      </c>
      <c r="FW86" s="18">
        <v>4907</v>
      </c>
      <c r="FX86" s="17">
        <v>119</v>
      </c>
      <c r="FY86" s="18">
        <v>2448</v>
      </c>
      <c r="FZ86" s="18">
        <v>3521</v>
      </c>
      <c r="GA86" s="26">
        <v>0.0124964498721954</v>
      </c>
      <c r="GB86" s="18">
        <v>44</v>
      </c>
      <c r="GC86" s="18">
        <v>4291</v>
      </c>
      <c r="GD86" s="17">
        <v>119</v>
      </c>
      <c r="GE86" s="18">
        <v>2465</v>
      </c>
      <c r="GF86" s="18"/>
      <c r="GG86" s="26"/>
      <c r="GH86" s="17"/>
      <c r="GI86" s="18"/>
      <c r="GJ86" s="17"/>
      <c r="GK86" s="18"/>
      <c r="GL86" s="18"/>
      <c r="GM86" s="26"/>
      <c r="GN86" s="17"/>
      <c r="GO86" s="18"/>
      <c r="GP86" s="17"/>
      <c r="GQ86" s="17"/>
      <c r="GR86" s="17"/>
      <c r="GS86" s="17">
        <v>2687</v>
      </c>
      <c r="GT86" s="17">
        <v>207311.25</v>
      </c>
      <c r="GU86" s="17"/>
      <c r="GV86" s="17"/>
      <c r="GW86" s="17"/>
      <c r="GX86" s="17"/>
      <c r="GY86" s="17"/>
      <c r="GZ86" s="17"/>
      <c r="HA86" s="16"/>
      <c r="HB86" s="16"/>
      <c r="HC86" s="16"/>
      <c r="HD86" s="16"/>
      <c r="HE86" s="41"/>
      <c r="HF86" s="41"/>
      <c r="HG86" s="41"/>
      <c r="HH86" s="41"/>
      <c r="HI86" s="18"/>
      <c r="HJ86" s="41"/>
      <c r="HK86" s="41"/>
      <c r="HL86" s="41"/>
      <c r="HM86" s="18"/>
      <c r="HN86" s="18"/>
      <c r="HO86" s="18">
        <f t="shared" si="6"/>
        <v>535</v>
      </c>
      <c r="HP86" s="18">
        <f t="shared" si="7"/>
        <v>46382.7</v>
      </c>
      <c r="HQ86" s="18">
        <f t="shared" si="8"/>
        <v>3222</v>
      </c>
      <c r="HR86" s="42">
        <f t="shared" si="9"/>
        <v>253693.95</v>
      </c>
      <c r="HS86" s="43"/>
      <c r="HT86" s="43"/>
    </row>
    <row r="87" ht="16.5" spans="1:228">
      <c r="A87" s="16"/>
      <c r="B87" s="17" t="s">
        <v>51</v>
      </c>
      <c r="C87" s="18">
        <v>6939962759371</v>
      </c>
      <c r="D87" s="18">
        <v>586271078406</v>
      </c>
      <c r="E87" s="18">
        <v>21065211000122</v>
      </c>
      <c r="F87" s="17" t="s">
        <v>347</v>
      </c>
      <c r="G87" s="19" t="s">
        <v>348</v>
      </c>
      <c r="H87" s="17" t="s">
        <v>129</v>
      </c>
      <c r="I87" s="26">
        <f>VLOOKUP(C87,供应链!E:J,6,0)</f>
        <v>0.875</v>
      </c>
      <c r="J87" s="17">
        <f>VLOOKUP(C87,供应链!E:H,4,0)</f>
        <v>104</v>
      </c>
      <c r="K87" s="17">
        <f>VLOOKUP(C87,供应链!E:K,7,0)</f>
        <v>0</v>
      </c>
      <c r="L87" s="18">
        <f>VLOOKUP(C87,供应链!E:I,5,0)</f>
        <v>72.5822532402792</v>
      </c>
      <c r="M87" s="27">
        <f t="shared" si="5"/>
        <v>0.0010250749093203</v>
      </c>
      <c r="N87" s="17">
        <v>258</v>
      </c>
      <c r="O87" s="26">
        <v>0.0232558139534884</v>
      </c>
      <c r="P87" s="18">
        <v>6</v>
      </c>
      <c r="Q87" s="18">
        <v>474</v>
      </c>
      <c r="R87" s="17">
        <v>104</v>
      </c>
      <c r="S87" s="17">
        <v>129</v>
      </c>
      <c r="T87" s="17">
        <v>229</v>
      </c>
      <c r="U87" s="26">
        <v>0.0305676855895196</v>
      </c>
      <c r="V87" s="18">
        <v>7</v>
      </c>
      <c r="W87" s="18">
        <v>543.38</v>
      </c>
      <c r="X87" s="17">
        <v>104</v>
      </c>
      <c r="Y87" s="17">
        <v>122</v>
      </c>
      <c r="Z87" s="17">
        <v>234</v>
      </c>
      <c r="AA87" s="26">
        <v>0.0213675213675214</v>
      </c>
      <c r="AB87" s="18">
        <v>4</v>
      </c>
      <c r="AC87" s="18">
        <v>316</v>
      </c>
      <c r="AD87" s="17">
        <v>104</v>
      </c>
      <c r="AE87" s="17">
        <v>118</v>
      </c>
      <c r="AF87" s="17">
        <v>197</v>
      </c>
      <c r="AG87" s="26">
        <v>0.0253807106598985</v>
      </c>
      <c r="AH87" s="18">
        <v>5</v>
      </c>
      <c r="AI87" s="18">
        <v>425</v>
      </c>
      <c r="AJ87" s="17">
        <v>104</v>
      </c>
      <c r="AK87" s="17">
        <v>114</v>
      </c>
      <c r="AL87" s="17">
        <v>231</v>
      </c>
      <c r="AM87" s="26">
        <v>0.0173160173160173</v>
      </c>
      <c r="AN87" s="18">
        <v>4</v>
      </c>
      <c r="AO87" s="18">
        <v>356</v>
      </c>
      <c r="AP87" s="17">
        <v>104</v>
      </c>
      <c r="AQ87" s="17">
        <v>110</v>
      </c>
      <c r="AR87" s="17">
        <v>232</v>
      </c>
      <c r="AS87" s="26">
        <v>0.0129310344827586</v>
      </c>
      <c r="AT87" s="18">
        <v>3</v>
      </c>
      <c r="AU87" s="18">
        <v>267</v>
      </c>
      <c r="AV87" s="17">
        <v>104</v>
      </c>
      <c r="AW87" s="17">
        <v>107</v>
      </c>
      <c r="AX87" s="17">
        <v>233</v>
      </c>
      <c r="AY87" s="26">
        <v>0.0214592274678112</v>
      </c>
      <c r="AZ87" s="17">
        <v>4</v>
      </c>
      <c r="BA87" s="18">
        <v>351.7</v>
      </c>
      <c r="BB87" s="17">
        <v>104</v>
      </c>
      <c r="BC87" s="17">
        <v>103</v>
      </c>
      <c r="BD87" s="17">
        <v>231</v>
      </c>
      <c r="BE87" s="32">
        <v>0.012987012987013</v>
      </c>
      <c r="BF87" s="17">
        <v>3</v>
      </c>
      <c r="BG87" s="18">
        <v>267</v>
      </c>
      <c r="BH87" s="17">
        <v>104</v>
      </c>
      <c r="BI87" s="17">
        <v>100</v>
      </c>
      <c r="BJ87" s="17">
        <v>291</v>
      </c>
      <c r="BK87" s="32">
        <v>0.00343642611683849</v>
      </c>
      <c r="BL87" s="18">
        <v>1</v>
      </c>
      <c r="BM87" s="18">
        <v>89</v>
      </c>
      <c r="BN87" s="17">
        <v>104</v>
      </c>
      <c r="BO87" s="17">
        <v>100</v>
      </c>
      <c r="BP87" s="17">
        <v>274</v>
      </c>
      <c r="BQ87" s="32">
        <v>0.00364963503649635</v>
      </c>
      <c r="BR87" s="18">
        <v>1</v>
      </c>
      <c r="BS87" s="18">
        <v>149</v>
      </c>
      <c r="BT87" s="17">
        <v>149</v>
      </c>
      <c r="BU87" s="18">
        <v>99</v>
      </c>
      <c r="BV87" s="17">
        <v>325</v>
      </c>
      <c r="BW87" s="32">
        <v>0</v>
      </c>
      <c r="BX87" s="18">
        <v>0</v>
      </c>
      <c r="BY87" s="18">
        <v>0</v>
      </c>
      <c r="BZ87" s="17">
        <v>149</v>
      </c>
      <c r="CA87" s="18">
        <v>99</v>
      </c>
      <c r="CB87" s="18">
        <v>289</v>
      </c>
      <c r="CC87" s="32">
        <v>0.00346020761245675</v>
      </c>
      <c r="CD87" s="18">
        <v>0</v>
      </c>
      <c r="CE87" s="18">
        <v>22.08</v>
      </c>
      <c r="CF87" s="17">
        <v>149</v>
      </c>
      <c r="CG87" s="18">
        <v>98</v>
      </c>
      <c r="CH87" s="33">
        <v>223</v>
      </c>
      <c r="CI87" s="32">
        <v>0</v>
      </c>
      <c r="CJ87" s="18">
        <v>0</v>
      </c>
      <c r="CK87" s="18">
        <v>0</v>
      </c>
      <c r="CL87" s="17">
        <v>149</v>
      </c>
      <c r="CM87" s="18">
        <v>98</v>
      </c>
      <c r="CN87" s="33">
        <v>254</v>
      </c>
      <c r="CO87" s="32">
        <v>0.0078740157480315</v>
      </c>
      <c r="CP87" s="17">
        <v>2</v>
      </c>
      <c r="CQ87" s="18">
        <v>298</v>
      </c>
      <c r="CR87" s="17">
        <v>149</v>
      </c>
      <c r="CS87" s="17">
        <v>96</v>
      </c>
      <c r="CT87" s="33">
        <v>270</v>
      </c>
      <c r="CU87" s="32">
        <v>0.0037037037037037</v>
      </c>
      <c r="CV87" s="17">
        <v>0</v>
      </c>
      <c r="CW87" s="18">
        <v>0</v>
      </c>
      <c r="CX87" s="17">
        <v>149</v>
      </c>
      <c r="CY87" s="17">
        <v>95</v>
      </c>
      <c r="CZ87" s="33">
        <v>323</v>
      </c>
      <c r="DA87" s="32">
        <v>0</v>
      </c>
      <c r="DB87" s="18">
        <v>0</v>
      </c>
      <c r="DC87" s="18">
        <v>0</v>
      </c>
      <c r="DD87" s="17">
        <v>149</v>
      </c>
      <c r="DE87" s="18">
        <v>96</v>
      </c>
      <c r="DF87" s="18">
        <v>240</v>
      </c>
      <c r="DG87" s="26">
        <v>0</v>
      </c>
      <c r="DH87" s="18">
        <v>0</v>
      </c>
      <c r="DI87" s="18">
        <v>0</v>
      </c>
      <c r="DJ87" s="17">
        <v>149</v>
      </c>
      <c r="DK87" s="18">
        <v>66</v>
      </c>
      <c r="DL87" s="18">
        <v>234</v>
      </c>
      <c r="DM87" s="26">
        <v>0</v>
      </c>
      <c r="DN87" s="18">
        <v>0</v>
      </c>
      <c r="DO87" s="18">
        <v>0</v>
      </c>
      <c r="DP87" s="17">
        <v>149</v>
      </c>
      <c r="DQ87" s="18">
        <v>66</v>
      </c>
      <c r="DR87" s="18">
        <v>253</v>
      </c>
      <c r="DS87" s="26">
        <v>0</v>
      </c>
      <c r="DT87" s="18">
        <v>0</v>
      </c>
      <c r="DU87" s="18">
        <v>0</v>
      </c>
      <c r="DV87" s="17">
        <v>149</v>
      </c>
      <c r="DW87" s="18">
        <v>66</v>
      </c>
      <c r="DX87" s="18">
        <v>254</v>
      </c>
      <c r="DY87" s="26">
        <v>0</v>
      </c>
      <c r="DZ87" s="18">
        <v>0</v>
      </c>
      <c r="EA87" s="18">
        <v>0</v>
      </c>
      <c r="EB87" s="17">
        <v>149</v>
      </c>
      <c r="EC87" s="18">
        <v>66</v>
      </c>
      <c r="ED87" s="18">
        <v>235</v>
      </c>
      <c r="EE87" s="26">
        <v>0.00851063829787234</v>
      </c>
      <c r="EF87" s="17">
        <v>1</v>
      </c>
      <c r="EG87" s="18">
        <v>149</v>
      </c>
      <c r="EH87" s="17">
        <v>149</v>
      </c>
      <c r="EI87" s="17">
        <v>20</v>
      </c>
      <c r="EJ87" s="18">
        <v>33</v>
      </c>
      <c r="EK87" s="26">
        <v>0</v>
      </c>
      <c r="EL87" s="17">
        <v>0</v>
      </c>
      <c r="EM87" s="18">
        <v>0</v>
      </c>
      <c r="EN87" s="17">
        <v>149</v>
      </c>
      <c r="EO87" s="17">
        <v>0</v>
      </c>
      <c r="EP87" s="18">
        <v>350</v>
      </c>
      <c r="EQ87" s="26">
        <v>0.0142857142857143</v>
      </c>
      <c r="ER87" s="17">
        <v>0</v>
      </c>
      <c r="ES87" s="18">
        <v>495</v>
      </c>
      <c r="ET87" s="17">
        <v>149</v>
      </c>
      <c r="EU87" s="17">
        <v>0</v>
      </c>
      <c r="EV87" s="18">
        <v>367</v>
      </c>
      <c r="EW87" s="26">
        <v>0.00817438692098093</v>
      </c>
      <c r="EX87" s="17">
        <v>3</v>
      </c>
      <c r="EY87" s="18">
        <v>297</v>
      </c>
      <c r="EZ87" s="17">
        <v>149</v>
      </c>
      <c r="FA87" s="17">
        <v>69</v>
      </c>
      <c r="FB87" s="18">
        <v>372</v>
      </c>
      <c r="FC87" s="26">
        <v>0.00806451612903226</v>
      </c>
      <c r="FD87" s="17">
        <v>3</v>
      </c>
      <c r="FE87" s="18">
        <v>297</v>
      </c>
      <c r="FF87" s="17">
        <v>149</v>
      </c>
      <c r="FG87" s="17">
        <v>611</v>
      </c>
      <c r="FH87" s="18">
        <v>393</v>
      </c>
      <c r="FI87" s="26">
        <v>0.00763358778625954</v>
      </c>
      <c r="FJ87" s="18">
        <v>3</v>
      </c>
      <c r="FK87" s="18">
        <v>297</v>
      </c>
      <c r="FL87" s="17">
        <v>149</v>
      </c>
      <c r="FM87" s="17">
        <v>63</v>
      </c>
      <c r="FN87" s="18">
        <v>407</v>
      </c>
      <c r="FO87" s="26">
        <v>0.00982800982800983</v>
      </c>
      <c r="FP87" s="18">
        <v>4</v>
      </c>
      <c r="FQ87" s="18">
        <v>396</v>
      </c>
      <c r="FR87" s="17">
        <v>149</v>
      </c>
      <c r="FS87" s="17">
        <v>78</v>
      </c>
      <c r="FT87" s="18">
        <v>493</v>
      </c>
      <c r="FU87" s="26">
        <v>0.0141987829614604</v>
      </c>
      <c r="FV87" s="18">
        <v>7</v>
      </c>
      <c r="FW87" s="18">
        <v>685</v>
      </c>
      <c r="FX87" s="17">
        <v>149</v>
      </c>
      <c r="FY87" s="18">
        <v>71</v>
      </c>
      <c r="FZ87" s="18">
        <v>524</v>
      </c>
      <c r="GA87" s="26">
        <v>0.00763358778625954</v>
      </c>
      <c r="GB87" s="18">
        <v>4</v>
      </c>
      <c r="GC87" s="18">
        <v>380</v>
      </c>
      <c r="GD87" s="17">
        <v>149</v>
      </c>
      <c r="GE87" s="18">
        <v>68</v>
      </c>
      <c r="GF87" s="18"/>
      <c r="GG87" s="26"/>
      <c r="GH87" s="17"/>
      <c r="GI87" s="18"/>
      <c r="GJ87" s="17"/>
      <c r="GK87" s="18"/>
      <c r="GL87" s="18"/>
      <c r="GM87" s="26"/>
      <c r="GN87" s="17"/>
      <c r="GO87" s="18"/>
      <c r="GP87" s="17"/>
      <c r="GQ87" s="17"/>
      <c r="GR87" s="17"/>
      <c r="GS87" s="17">
        <v>37</v>
      </c>
      <c r="GT87" s="17">
        <v>3778.46</v>
      </c>
      <c r="GU87" s="17"/>
      <c r="GV87" s="17"/>
      <c r="GW87" s="17"/>
      <c r="GX87" s="17"/>
      <c r="GY87" s="17"/>
      <c r="GZ87" s="17"/>
      <c r="HA87" s="16"/>
      <c r="HB87" s="16"/>
      <c r="HC87" s="16"/>
      <c r="HD87" s="16"/>
      <c r="HE87" s="41"/>
      <c r="HF87" s="41"/>
      <c r="HG87" s="41"/>
      <c r="HH87" s="41"/>
      <c r="HI87" s="18"/>
      <c r="HJ87" s="41"/>
      <c r="HK87" s="41"/>
      <c r="HL87" s="41"/>
      <c r="HM87" s="18"/>
      <c r="HN87" s="18"/>
      <c r="HO87" s="18">
        <f t="shared" si="6"/>
        <v>65</v>
      </c>
      <c r="HP87" s="18">
        <f t="shared" si="7"/>
        <v>6554.16</v>
      </c>
      <c r="HQ87" s="18">
        <f t="shared" si="8"/>
        <v>102</v>
      </c>
      <c r="HR87" s="42">
        <f t="shared" si="9"/>
        <v>10332.62</v>
      </c>
      <c r="HS87" s="43"/>
      <c r="HT87" s="43"/>
    </row>
    <row r="88" ht="16.5" spans="1:228">
      <c r="A88" s="16"/>
      <c r="B88" s="17" t="s">
        <v>51</v>
      </c>
      <c r="C88" s="18">
        <v>6939962759395</v>
      </c>
      <c r="D88" s="18">
        <v>587912885172</v>
      </c>
      <c r="E88" s="18">
        <v>21065212000210</v>
      </c>
      <c r="F88" s="17" t="s">
        <v>349</v>
      </c>
      <c r="G88" s="19" t="s">
        <v>350</v>
      </c>
      <c r="H88" s="17" t="s">
        <v>129</v>
      </c>
      <c r="I88" s="26">
        <f>VLOOKUP(C88,供应链!E:J,6,0)</f>
        <v>0.25</v>
      </c>
      <c r="J88" s="17">
        <f>VLOOKUP(C88,供应链!E:H,4,0)</f>
        <v>24</v>
      </c>
      <c r="K88" s="17">
        <f>VLOOKUP(C88,供应链!E:K,7,0)</f>
        <v>0</v>
      </c>
      <c r="L88" s="18">
        <f>VLOOKUP(C88,供应链!E:I,5,0)</f>
        <v>103.917525773196</v>
      </c>
      <c r="M88" s="27">
        <f t="shared" si="5"/>
        <v>0.00173474215423435</v>
      </c>
      <c r="N88" s="17">
        <v>227</v>
      </c>
      <c r="O88" s="26">
        <v>0.0220264317180617</v>
      </c>
      <c r="P88" s="18">
        <v>5</v>
      </c>
      <c r="Q88" s="18">
        <v>435</v>
      </c>
      <c r="R88" s="17">
        <v>119</v>
      </c>
      <c r="S88" s="17">
        <v>283</v>
      </c>
      <c r="T88" s="17">
        <v>193</v>
      </c>
      <c r="U88" s="26">
        <v>0.00518134715025907</v>
      </c>
      <c r="V88" s="18">
        <v>1</v>
      </c>
      <c r="W88" s="18">
        <v>89</v>
      </c>
      <c r="X88" s="17">
        <v>89</v>
      </c>
      <c r="Y88" s="17">
        <v>282</v>
      </c>
      <c r="Z88" s="17">
        <v>201</v>
      </c>
      <c r="AA88" s="26">
        <v>0.0248756218905473</v>
      </c>
      <c r="AB88" s="18">
        <v>5</v>
      </c>
      <c r="AC88" s="18">
        <v>431.28</v>
      </c>
      <c r="AD88" s="17">
        <v>89</v>
      </c>
      <c r="AE88" s="17">
        <v>277</v>
      </c>
      <c r="AF88" s="17">
        <v>231</v>
      </c>
      <c r="AG88" s="26">
        <v>0.0476190476190476</v>
      </c>
      <c r="AH88" s="18">
        <v>11</v>
      </c>
      <c r="AI88" s="18">
        <v>968.5</v>
      </c>
      <c r="AJ88" s="17">
        <v>89</v>
      </c>
      <c r="AK88" s="17">
        <v>266</v>
      </c>
      <c r="AL88" s="17">
        <v>202</v>
      </c>
      <c r="AM88" s="26">
        <v>0.0247524752475248</v>
      </c>
      <c r="AN88" s="18">
        <v>5</v>
      </c>
      <c r="AO88" s="18">
        <v>442.21</v>
      </c>
      <c r="AP88" s="17">
        <v>89</v>
      </c>
      <c r="AQ88" s="17">
        <v>261</v>
      </c>
      <c r="AR88" s="17">
        <v>221</v>
      </c>
      <c r="AS88" s="26">
        <v>0.0316742081447964</v>
      </c>
      <c r="AT88" s="18">
        <v>6</v>
      </c>
      <c r="AU88" s="18">
        <v>515.49</v>
      </c>
      <c r="AV88" s="17">
        <v>89</v>
      </c>
      <c r="AW88" s="17">
        <v>255</v>
      </c>
      <c r="AX88" s="17">
        <v>218</v>
      </c>
      <c r="AY88" s="26">
        <v>0.0229357798165138</v>
      </c>
      <c r="AZ88" s="17">
        <v>5</v>
      </c>
      <c r="BA88" s="18">
        <v>445</v>
      </c>
      <c r="BB88" s="17">
        <v>89</v>
      </c>
      <c r="BC88" s="17">
        <v>250</v>
      </c>
      <c r="BD88" s="17">
        <v>266</v>
      </c>
      <c r="BE88" s="32">
        <v>0.0225563909774436</v>
      </c>
      <c r="BF88" s="17">
        <v>6</v>
      </c>
      <c r="BG88" s="18">
        <v>523.17</v>
      </c>
      <c r="BH88" s="17">
        <v>89</v>
      </c>
      <c r="BI88" s="17">
        <v>244</v>
      </c>
      <c r="BJ88" s="17">
        <v>259</v>
      </c>
      <c r="BK88" s="32">
        <v>0.0231660231660232</v>
      </c>
      <c r="BL88" s="18">
        <v>6</v>
      </c>
      <c r="BM88" s="18">
        <v>508.15</v>
      </c>
      <c r="BN88" s="17">
        <v>89</v>
      </c>
      <c r="BO88" s="17">
        <v>239</v>
      </c>
      <c r="BP88" s="17">
        <v>300</v>
      </c>
      <c r="BQ88" s="32">
        <v>0.0233333333333333</v>
      </c>
      <c r="BR88" s="18">
        <v>7</v>
      </c>
      <c r="BS88" s="18">
        <v>678.9</v>
      </c>
      <c r="BT88" s="17">
        <v>89</v>
      </c>
      <c r="BU88" s="18">
        <v>232</v>
      </c>
      <c r="BV88" s="17">
        <v>312</v>
      </c>
      <c r="BW88" s="32">
        <v>0.0256410256410256</v>
      </c>
      <c r="BX88" s="18">
        <v>7</v>
      </c>
      <c r="BY88" s="18">
        <v>673</v>
      </c>
      <c r="BZ88" s="17">
        <v>89</v>
      </c>
      <c r="CA88" s="18">
        <v>226</v>
      </c>
      <c r="CB88" s="18">
        <v>299</v>
      </c>
      <c r="CC88" s="32">
        <v>0.0100334448160535</v>
      </c>
      <c r="CD88" s="18">
        <v>3</v>
      </c>
      <c r="CE88" s="18">
        <v>284.17</v>
      </c>
      <c r="CF88" s="17">
        <v>89</v>
      </c>
      <c r="CG88" s="18">
        <v>225</v>
      </c>
      <c r="CH88" s="33">
        <v>274</v>
      </c>
      <c r="CI88" s="32">
        <v>0.0109489051094891</v>
      </c>
      <c r="CJ88" s="18">
        <v>2</v>
      </c>
      <c r="CK88" s="18">
        <v>218</v>
      </c>
      <c r="CL88" s="17">
        <v>89</v>
      </c>
      <c r="CM88" s="18">
        <v>223</v>
      </c>
      <c r="CN88" s="33">
        <v>259</v>
      </c>
      <c r="CO88" s="32">
        <v>0.00386100386100386</v>
      </c>
      <c r="CP88" s="17">
        <v>1</v>
      </c>
      <c r="CQ88" s="18">
        <v>109</v>
      </c>
      <c r="CR88" s="17">
        <v>109</v>
      </c>
      <c r="CS88" s="17">
        <v>223</v>
      </c>
      <c r="CT88" s="33">
        <v>289</v>
      </c>
      <c r="CU88" s="32">
        <v>0.00346020761245675</v>
      </c>
      <c r="CV88" s="17">
        <v>1</v>
      </c>
      <c r="CW88" s="18">
        <v>109</v>
      </c>
      <c r="CX88" s="17">
        <v>109</v>
      </c>
      <c r="CY88" s="17">
        <v>222</v>
      </c>
      <c r="CZ88" s="33">
        <v>366</v>
      </c>
      <c r="DA88" s="32">
        <v>0.0136612021857923</v>
      </c>
      <c r="DB88" s="18">
        <v>5</v>
      </c>
      <c r="DC88" s="18">
        <v>535</v>
      </c>
      <c r="DD88" s="17">
        <v>109</v>
      </c>
      <c r="DE88" s="18">
        <v>217</v>
      </c>
      <c r="DF88" s="18">
        <v>335</v>
      </c>
      <c r="DG88" s="26">
        <v>0.0119402985074627</v>
      </c>
      <c r="DH88" s="18">
        <v>4</v>
      </c>
      <c r="DI88" s="18">
        <v>431</v>
      </c>
      <c r="DJ88" s="17">
        <v>109</v>
      </c>
      <c r="DK88" s="18">
        <v>214</v>
      </c>
      <c r="DL88" s="18">
        <v>310</v>
      </c>
      <c r="DM88" s="26">
        <v>0.00967741935483871</v>
      </c>
      <c r="DN88" s="18">
        <v>3</v>
      </c>
      <c r="DO88" s="18">
        <v>327</v>
      </c>
      <c r="DP88" s="17">
        <v>109</v>
      </c>
      <c r="DQ88" s="18">
        <v>147</v>
      </c>
      <c r="DR88" s="18">
        <v>344</v>
      </c>
      <c r="DS88" s="26">
        <v>0.00581395348837209</v>
      </c>
      <c r="DT88" s="18">
        <v>2</v>
      </c>
      <c r="DU88" s="18">
        <v>218</v>
      </c>
      <c r="DV88" s="17">
        <v>109</v>
      </c>
      <c r="DW88" s="18">
        <v>145</v>
      </c>
      <c r="DX88" s="18">
        <v>296</v>
      </c>
      <c r="DY88" s="26">
        <v>0.0135135135135135</v>
      </c>
      <c r="DZ88" s="18">
        <v>4</v>
      </c>
      <c r="EA88" s="18">
        <v>434.76</v>
      </c>
      <c r="EB88" s="17">
        <v>109</v>
      </c>
      <c r="EC88" s="18">
        <v>149</v>
      </c>
      <c r="ED88" s="18">
        <v>317</v>
      </c>
      <c r="EE88" s="26">
        <v>0.028391167192429</v>
      </c>
      <c r="EF88" s="17">
        <v>9</v>
      </c>
      <c r="EG88" s="18">
        <v>981</v>
      </c>
      <c r="EH88" s="17">
        <v>109</v>
      </c>
      <c r="EI88" s="17">
        <v>32</v>
      </c>
      <c r="EJ88" s="18">
        <v>43</v>
      </c>
      <c r="EK88" s="26">
        <v>0</v>
      </c>
      <c r="EL88" s="17">
        <v>0</v>
      </c>
      <c r="EM88" s="18">
        <v>0</v>
      </c>
      <c r="EN88" s="17">
        <v>109</v>
      </c>
      <c r="EO88" s="17">
        <v>0</v>
      </c>
      <c r="EP88" s="18">
        <v>192</v>
      </c>
      <c r="EQ88" s="26">
        <v>0.0104166666666667</v>
      </c>
      <c r="ER88" s="17">
        <v>0</v>
      </c>
      <c r="ES88" s="18">
        <v>238</v>
      </c>
      <c r="ET88" s="17">
        <v>109</v>
      </c>
      <c r="EU88" s="17">
        <v>0</v>
      </c>
      <c r="EV88" s="18">
        <v>271</v>
      </c>
      <c r="EW88" s="26">
        <v>0.011070110701107</v>
      </c>
      <c r="EX88" s="17">
        <v>3</v>
      </c>
      <c r="EY88" s="18">
        <v>357</v>
      </c>
      <c r="EZ88" s="17">
        <v>109</v>
      </c>
      <c r="FA88" s="17">
        <v>184</v>
      </c>
      <c r="FB88" s="18">
        <v>316</v>
      </c>
      <c r="FC88" s="26">
        <v>0.00316455696202532</v>
      </c>
      <c r="FD88" s="17">
        <v>1</v>
      </c>
      <c r="FE88" s="18">
        <v>119</v>
      </c>
      <c r="FF88" s="17">
        <v>119</v>
      </c>
      <c r="FG88" s="17">
        <v>269</v>
      </c>
      <c r="FH88" s="18">
        <v>313</v>
      </c>
      <c r="FI88" s="26">
        <v>0.00319488817891374</v>
      </c>
      <c r="FJ88" s="18">
        <v>1</v>
      </c>
      <c r="FK88" s="18">
        <v>119</v>
      </c>
      <c r="FL88" s="17">
        <v>119</v>
      </c>
      <c r="FM88" s="17">
        <v>182</v>
      </c>
      <c r="FN88" s="18">
        <v>344</v>
      </c>
      <c r="FO88" s="26">
        <v>0.00290697674418605</v>
      </c>
      <c r="FP88" s="18">
        <v>1</v>
      </c>
      <c r="FQ88" s="18">
        <v>119</v>
      </c>
      <c r="FR88" s="17">
        <v>119</v>
      </c>
      <c r="FS88" s="17">
        <v>189</v>
      </c>
      <c r="FT88" s="18">
        <v>332</v>
      </c>
      <c r="FU88" s="26">
        <v>0.00301204819277108</v>
      </c>
      <c r="FV88" s="18">
        <v>1</v>
      </c>
      <c r="FW88" s="18">
        <v>119</v>
      </c>
      <c r="FX88" s="17">
        <v>119</v>
      </c>
      <c r="FY88" s="18">
        <v>180</v>
      </c>
      <c r="FZ88" s="18">
        <v>387</v>
      </c>
      <c r="GA88" s="26">
        <v>0.0129198966408269</v>
      </c>
      <c r="GB88" s="18">
        <v>5</v>
      </c>
      <c r="GC88" s="18">
        <v>595</v>
      </c>
      <c r="GD88" s="17">
        <v>119</v>
      </c>
      <c r="GE88" s="18">
        <v>175</v>
      </c>
      <c r="GF88" s="18"/>
      <c r="GG88" s="26"/>
      <c r="GH88" s="17"/>
      <c r="GI88" s="18"/>
      <c r="GJ88" s="17"/>
      <c r="GK88" s="18"/>
      <c r="GL88" s="18"/>
      <c r="GM88" s="26"/>
      <c r="GN88" s="17"/>
      <c r="GO88" s="18"/>
      <c r="GP88" s="17"/>
      <c r="GQ88" s="17"/>
      <c r="GR88" s="17"/>
      <c r="GS88" s="17">
        <v>45</v>
      </c>
      <c r="GT88" s="17">
        <v>4593.64</v>
      </c>
      <c r="GU88" s="17"/>
      <c r="GV88" s="17"/>
      <c r="GW88" s="17"/>
      <c r="GX88" s="17"/>
      <c r="GY88" s="17"/>
      <c r="GZ88" s="17"/>
      <c r="HA88" s="16"/>
      <c r="HB88" s="16"/>
      <c r="HC88" s="16"/>
      <c r="HD88" s="16"/>
      <c r="HE88" s="41"/>
      <c r="HF88" s="41"/>
      <c r="HG88" s="41"/>
      <c r="HH88" s="41"/>
      <c r="HI88" s="18"/>
      <c r="HJ88" s="41"/>
      <c r="HK88" s="41"/>
      <c r="HL88" s="41"/>
      <c r="HM88" s="18"/>
      <c r="HN88" s="18"/>
      <c r="HO88" s="18">
        <f t="shared" si="6"/>
        <v>110</v>
      </c>
      <c r="HP88" s="18">
        <f t="shared" si="7"/>
        <v>11022.63</v>
      </c>
      <c r="HQ88" s="18">
        <f t="shared" si="8"/>
        <v>155</v>
      </c>
      <c r="HR88" s="42">
        <f t="shared" si="9"/>
        <v>15616.27</v>
      </c>
      <c r="HS88" s="43"/>
      <c r="HT88" s="43"/>
    </row>
    <row r="89" ht="16.5" spans="1:228">
      <c r="A89" s="16"/>
      <c r="B89" s="17" t="s">
        <v>51</v>
      </c>
      <c r="C89" s="18">
        <v>6939962756493</v>
      </c>
      <c r="D89" s="18">
        <v>598810581770</v>
      </c>
      <c r="E89" s="18">
        <v>21065212000149</v>
      </c>
      <c r="F89" s="17" t="s">
        <v>351</v>
      </c>
      <c r="G89" s="19" t="s">
        <v>352</v>
      </c>
      <c r="H89" s="17" t="s">
        <v>129</v>
      </c>
      <c r="I89" s="26">
        <f>VLOOKUP(C89,供应链!E:J,6,0)</f>
        <v>0.08</v>
      </c>
      <c r="J89" s="17">
        <f>VLOOKUP(C89,供应链!E:H,4,0)</f>
        <v>8</v>
      </c>
      <c r="K89" s="17">
        <f>VLOOKUP(C89,供应链!E:K,7,0)</f>
        <v>0</v>
      </c>
      <c r="L89" s="18">
        <f>VLOOKUP(C89,供应链!E:I,5,0)</f>
        <v>14.4827586206897</v>
      </c>
      <c r="M89" s="27">
        <f t="shared" si="5"/>
        <v>0.00676549440151396</v>
      </c>
      <c r="N89" s="17">
        <v>844</v>
      </c>
      <c r="O89" s="26">
        <v>0.0319905213270142</v>
      </c>
      <c r="P89" s="18">
        <v>22</v>
      </c>
      <c r="Q89" s="18">
        <v>1090.27</v>
      </c>
      <c r="R89" s="17">
        <v>69</v>
      </c>
      <c r="S89" s="17">
        <v>1474</v>
      </c>
      <c r="T89" s="17">
        <v>950</v>
      </c>
      <c r="U89" s="26">
        <v>0.0273684210526316</v>
      </c>
      <c r="V89" s="18">
        <v>27</v>
      </c>
      <c r="W89" s="18">
        <v>1453.05</v>
      </c>
      <c r="X89" s="17">
        <v>69</v>
      </c>
      <c r="Y89" s="17">
        <v>1420</v>
      </c>
      <c r="Z89" s="17">
        <v>915</v>
      </c>
      <c r="AA89" s="26">
        <v>0.0163934426229508</v>
      </c>
      <c r="AB89" s="18">
        <v>14</v>
      </c>
      <c r="AC89" s="18">
        <v>677.79</v>
      </c>
      <c r="AD89" s="17">
        <v>69</v>
      </c>
      <c r="AE89" s="17">
        <v>1392</v>
      </c>
      <c r="AF89" s="17">
        <v>902</v>
      </c>
      <c r="AG89" s="26">
        <v>0.0110864745011086</v>
      </c>
      <c r="AH89" s="18">
        <v>10</v>
      </c>
      <c r="AI89" s="18">
        <v>587.94</v>
      </c>
      <c r="AJ89" s="17">
        <v>69</v>
      </c>
      <c r="AK89" s="17">
        <v>1374</v>
      </c>
      <c r="AL89" s="17">
        <v>478</v>
      </c>
      <c r="AM89" s="26">
        <v>0.0523012552301255</v>
      </c>
      <c r="AN89" s="18">
        <v>26</v>
      </c>
      <c r="AO89" s="18">
        <v>1556.45</v>
      </c>
      <c r="AP89" s="17">
        <v>69</v>
      </c>
      <c r="AQ89" s="17">
        <v>1324</v>
      </c>
      <c r="AR89" s="17">
        <v>562</v>
      </c>
      <c r="AS89" s="26">
        <v>0.0213523131672598</v>
      </c>
      <c r="AT89" s="18">
        <v>11</v>
      </c>
      <c r="AU89" s="18">
        <v>642.88</v>
      </c>
      <c r="AV89" s="17">
        <v>69</v>
      </c>
      <c r="AW89" s="17">
        <v>1306</v>
      </c>
      <c r="AX89" s="17">
        <v>457</v>
      </c>
      <c r="AY89" s="26">
        <v>0.0153172866520788</v>
      </c>
      <c r="AZ89" s="17">
        <v>7</v>
      </c>
      <c r="BA89" s="18">
        <v>413</v>
      </c>
      <c r="BB89" s="17">
        <v>69</v>
      </c>
      <c r="BC89" s="17">
        <v>1294</v>
      </c>
      <c r="BD89" s="17">
        <v>574</v>
      </c>
      <c r="BE89" s="32">
        <v>0.0261324041811847</v>
      </c>
      <c r="BF89" s="17">
        <v>16</v>
      </c>
      <c r="BG89" s="18">
        <v>960.17</v>
      </c>
      <c r="BH89" s="17">
        <v>69</v>
      </c>
      <c r="BI89" s="17">
        <v>1264</v>
      </c>
      <c r="BJ89" s="17">
        <v>534</v>
      </c>
      <c r="BK89" s="32">
        <v>0.0337078651685393</v>
      </c>
      <c r="BL89" s="18">
        <v>17</v>
      </c>
      <c r="BM89" s="18">
        <v>990.38</v>
      </c>
      <c r="BN89" s="17">
        <v>69</v>
      </c>
      <c r="BO89" s="17">
        <v>1232</v>
      </c>
      <c r="BP89" s="17">
        <v>476</v>
      </c>
      <c r="BQ89" s="32">
        <v>0.0378151260504202</v>
      </c>
      <c r="BR89" s="18">
        <v>19</v>
      </c>
      <c r="BS89" s="18">
        <v>1078.61</v>
      </c>
      <c r="BT89" s="17">
        <v>69</v>
      </c>
      <c r="BU89" s="18">
        <v>1196</v>
      </c>
      <c r="BV89" s="17">
        <v>447</v>
      </c>
      <c r="BW89" s="32">
        <v>0.0268456375838926</v>
      </c>
      <c r="BX89" s="18">
        <v>11</v>
      </c>
      <c r="BY89" s="18">
        <v>525.5</v>
      </c>
      <c r="BZ89" s="17">
        <v>69</v>
      </c>
      <c r="CA89" s="18">
        <v>1176</v>
      </c>
      <c r="CB89" s="18">
        <v>496</v>
      </c>
      <c r="CC89" s="32">
        <v>0.032258064516129</v>
      </c>
      <c r="CD89" s="18">
        <v>15</v>
      </c>
      <c r="CE89" s="18">
        <v>766.23</v>
      </c>
      <c r="CF89" s="17">
        <v>69</v>
      </c>
      <c r="CG89" s="18">
        <v>1146</v>
      </c>
      <c r="CH89" s="33">
        <v>459</v>
      </c>
      <c r="CI89" s="32">
        <v>0.0435729847494553</v>
      </c>
      <c r="CJ89" s="18">
        <v>17</v>
      </c>
      <c r="CK89" s="18">
        <v>828.46</v>
      </c>
      <c r="CL89" s="17">
        <v>69</v>
      </c>
      <c r="CM89" s="18">
        <v>1112</v>
      </c>
      <c r="CN89" s="33">
        <v>474</v>
      </c>
      <c r="CO89" s="32">
        <v>0.0274261603375527</v>
      </c>
      <c r="CP89" s="17">
        <v>13</v>
      </c>
      <c r="CQ89" s="18">
        <v>637</v>
      </c>
      <c r="CR89" s="17">
        <v>69</v>
      </c>
      <c r="CS89" s="17">
        <v>1090</v>
      </c>
      <c r="CT89" s="33">
        <v>511</v>
      </c>
      <c r="CU89" s="32">
        <v>0.0234833659491194</v>
      </c>
      <c r="CV89" s="17">
        <v>13</v>
      </c>
      <c r="CW89" s="18">
        <v>671.16</v>
      </c>
      <c r="CX89" s="17">
        <v>69</v>
      </c>
      <c r="CY89" s="17">
        <v>1068</v>
      </c>
      <c r="CZ89" s="33">
        <v>513</v>
      </c>
      <c r="DA89" s="32">
        <v>0.0253411306042885</v>
      </c>
      <c r="DB89" s="18">
        <v>13</v>
      </c>
      <c r="DC89" s="18">
        <v>669.83</v>
      </c>
      <c r="DD89" s="17">
        <v>69</v>
      </c>
      <c r="DE89" s="18">
        <v>1042</v>
      </c>
      <c r="DF89" s="18">
        <v>468</v>
      </c>
      <c r="DG89" s="26">
        <v>0.0405982905982906</v>
      </c>
      <c r="DH89" s="18">
        <v>17</v>
      </c>
      <c r="DI89" s="18">
        <v>811.84</v>
      </c>
      <c r="DJ89" s="17">
        <v>69</v>
      </c>
      <c r="DK89" s="18">
        <v>1008</v>
      </c>
      <c r="DL89" s="18">
        <v>416</v>
      </c>
      <c r="DM89" s="26">
        <v>0.0360576923076923</v>
      </c>
      <c r="DN89" s="18">
        <v>15</v>
      </c>
      <c r="DO89" s="18">
        <v>825</v>
      </c>
      <c r="DP89" s="17">
        <v>69</v>
      </c>
      <c r="DQ89" s="18">
        <v>980</v>
      </c>
      <c r="DR89" s="18">
        <v>427</v>
      </c>
      <c r="DS89" s="26">
        <v>0.0351288056206089</v>
      </c>
      <c r="DT89" s="18">
        <v>15</v>
      </c>
      <c r="DU89" s="18">
        <v>746.4</v>
      </c>
      <c r="DV89" s="17">
        <v>69</v>
      </c>
      <c r="DW89" s="18">
        <v>936</v>
      </c>
      <c r="DX89" s="18">
        <v>437</v>
      </c>
      <c r="DY89" s="26">
        <v>0.022883295194508</v>
      </c>
      <c r="DZ89" s="18">
        <v>10</v>
      </c>
      <c r="EA89" s="18">
        <v>484.43</v>
      </c>
      <c r="EB89" s="17">
        <v>69</v>
      </c>
      <c r="EC89" s="18">
        <v>916</v>
      </c>
      <c r="ED89" s="18">
        <v>408</v>
      </c>
      <c r="EE89" s="26">
        <v>0.0563725490196078</v>
      </c>
      <c r="EF89" s="17">
        <v>23</v>
      </c>
      <c r="EG89" s="18">
        <v>1158.17</v>
      </c>
      <c r="EH89" s="17">
        <v>69</v>
      </c>
      <c r="EI89" s="17">
        <v>74</v>
      </c>
      <c r="EJ89" s="18">
        <v>420</v>
      </c>
      <c r="EK89" s="26">
        <v>0.0404761904761905</v>
      </c>
      <c r="EL89" s="17">
        <v>17</v>
      </c>
      <c r="EM89" s="18">
        <v>846</v>
      </c>
      <c r="EN89" s="17">
        <v>69</v>
      </c>
      <c r="EO89" s="17">
        <v>0</v>
      </c>
      <c r="EP89" s="18">
        <v>421</v>
      </c>
      <c r="EQ89" s="26">
        <v>0.0213776722090261</v>
      </c>
      <c r="ER89" s="17">
        <v>17</v>
      </c>
      <c r="ES89" s="18">
        <v>531</v>
      </c>
      <c r="ET89" s="17">
        <v>69</v>
      </c>
      <c r="EU89" s="17">
        <v>0</v>
      </c>
      <c r="EV89" s="18">
        <v>411</v>
      </c>
      <c r="EW89" s="26">
        <v>0.0267639902676399</v>
      </c>
      <c r="EX89" s="17">
        <v>11</v>
      </c>
      <c r="EY89" s="18">
        <v>659</v>
      </c>
      <c r="EZ89" s="17">
        <v>69</v>
      </c>
      <c r="FA89" s="17">
        <v>816</v>
      </c>
      <c r="FB89" s="18">
        <v>438</v>
      </c>
      <c r="FC89" s="26">
        <v>0.0159817351598174</v>
      </c>
      <c r="FD89" s="17">
        <v>7</v>
      </c>
      <c r="FE89" s="18">
        <v>410</v>
      </c>
      <c r="FF89" s="17">
        <v>69</v>
      </c>
      <c r="FG89" s="17">
        <v>490</v>
      </c>
      <c r="FH89" s="18">
        <v>440</v>
      </c>
      <c r="FI89" s="26">
        <v>0.025</v>
      </c>
      <c r="FJ89" s="18">
        <v>11</v>
      </c>
      <c r="FK89" s="18">
        <v>650</v>
      </c>
      <c r="FL89" s="17">
        <v>69</v>
      </c>
      <c r="FM89" s="17">
        <v>788</v>
      </c>
      <c r="FN89" s="18">
        <v>500</v>
      </c>
      <c r="FO89" s="26">
        <v>0.014</v>
      </c>
      <c r="FP89" s="18">
        <v>7</v>
      </c>
      <c r="FQ89" s="18">
        <v>438</v>
      </c>
      <c r="FR89" s="17">
        <v>69</v>
      </c>
      <c r="FS89" s="17">
        <v>1509</v>
      </c>
      <c r="FT89" s="18">
        <v>482</v>
      </c>
      <c r="FU89" s="26">
        <v>0.024896265560166</v>
      </c>
      <c r="FV89" s="18">
        <v>12</v>
      </c>
      <c r="FW89" s="18">
        <v>757</v>
      </c>
      <c r="FX89" s="17">
        <v>69</v>
      </c>
      <c r="FY89" s="18">
        <v>1487</v>
      </c>
      <c r="FZ89" s="18">
        <v>512</v>
      </c>
      <c r="GA89" s="26">
        <v>0.03125</v>
      </c>
      <c r="GB89" s="18">
        <v>16</v>
      </c>
      <c r="GC89" s="18">
        <v>985</v>
      </c>
      <c r="GD89" s="17">
        <v>69</v>
      </c>
      <c r="GE89" s="18">
        <v>1045</v>
      </c>
      <c r="GF89" s="18"/>
      <c r="GG89" s="26"/>
      <c r="GH89" s="17"/>
      <c r="GI89" s="18"/>
      <c r="GJ89" s="17"/>
      <c r="GK89" s="18"/>
      <c r="GL89" s="18"/>
      <c r="GM89" s="26"/>
      <c r="GN89" s="17"/>
      <c r="GO89" s="18"/>
      <c r="GP89" s="17"/>
      <c r="GQ89" s="17"/>
      <c r="GR89" s="17"/>
      <c r="GS89" s="17">
        <v>564</v>
      </c>
      <c r="GT89" s="17">
        <v>26742.7</v>
      </c>
      <c r="GU89" s="17"/>
      <c r="GV89" s="17"/>
      <c r="GW89" s="17"/>
      <c r="GX89" s="17"/>
      <c r="GY89" s="17"/>
      <c r="GZ89" s="17"/>
      <c r="HA89" s="16"/>
      <c r="HB89" s="16"/>
      <c r="HC89" s="16"/>
      <c r="HD89" s="16"/>
      <c r="HE89" s="41"/>
      <c r="HF89" s="41"/>
      <c r="HG89" s="41"/>
      <c r="HH89" s="41"/>
      <c r="HI89" s="18"/>
      <c r="HJ89" s="41"/>
      <c r="HK89" s="41"/>
      <c r="HL89" s="41"/>
      <c r="HM89" s="18"/>
      <c r="HN89" s="18"/>
      <c r="HO89" s="18">
        <f t="shared" si="6"/>
        <v>429</v>
      </c>
      <c r="HP89" s="18">
        <f t="shared" si="7"/>
        <v>22850.56</v>
      </c>
      <c r="HQ89" s="18">
        <f t="shared" si="8"/>
        <v>993</v>
      </c>
      <c r="HR89" s="42">
        <f t="shared" si="9"/>
        <v>49593.26</v>
      </c>
      <c r="HS89" s="43"/>
      <c r="HT89" s="43"/>
    </row>
    <row r="90" ht="16.5" spans="1:228">
      <c r="A90" s="16"/>
      <c r="B90" s="17" t="s">
        <v>51</v>
      </c>
      <c r="C90" s="18">
        <v>6939962765983</v>
      </c>
      <c r="D90" s="18">
        <v>599004698044</v>
      </c>
      <c r="E90" s="18">
        <v>21065212000269</v>
      </c>
      <c r="F90" s="17" t="s">
        <v>353</v>
      </c>
      <c r="G90" s="19" t="s">
        <v>354</v>
      </c>
      <c r="H90" s="17" t="s">
        <v>129</v>
      </c>
      <c r="I90" s="26">
        <f>VLOOKUP(C90,供应链!E:J,6,0)</f>
        <v>0.875</v>
      </c>
      <c r="J90" s="17">
        <f>VLOOKUP(C90,供应链!E:H,4,0)</f>
        <v>398</v>
      </c>
      <c r="K90" s="17">
        <f>VLOOKUP(C90,供应链!E:K,7,0)</f>
        <v>0</v>
      </c>
      <c r="L90" s="18">
        <f>VLOOKUP(C90,供应链!E:I,5,0)</f>
        <v>31.3621013133208</v>
      </c>
      <c r="M90" s="27">
        <f t="shared" si="5"/>
        <v>0.00894180728591705</v>
      </c>
      <c r="N90" s="17">
        <v>609</v>
      </c>
      <c r="O90" s="26">
        <v>0.0459770114942529</v>
      </c>
      <c r="P90" s="18">
        <v>26</v>
      </c>
      <c r="Q90" s="18">
        <v>1248.13</v>
      </c>
      <c r="R90" s="17">
        <v>69</v>
      </c>
      <c r="S90" s="17">
        <v>685</v>
      </c>
      <c r="T90" s="17">
        <v>653</v>
      </c>
      <c r="U90" s="26">
        <v>0.0428790199081164</v>
      </c>
      <c r="V90" s="18">
        <v>23</v>
      </c>
      <c r="W90" s="18">
        <v>1107.75</v>
      </c>
      <c r="X90" s="17">
        <v>69</v>
      </c>
      <c r="Y90" s="17">
        <v>662</v>
      </c>
      <c r="Z90" s="17">
        <v>642</v>
      </c>
      <c r="AA90" s="26">
        <v>0.0467289719626168</v>
      </c>
      <c r="AB90" s="18">
        <v>26</v>
      </c>
      <c r="AC90" s="18">
        <v>1253.27</v>
      </c>
      <c r="AD90" s="17">
        <v>69</v>
      </c>
      <c r="AE90" s="17">
        <v>635</v>
      </c>
      <c r="AF90" s="17">
        <v>558</v>
      </c>
      <c r="AG90" s="26">
        <v>0.021505376344086</v>
      </c>
      <c r="AH90" s="18">
        <v>12</v>
      </c>
      <c r="AI90" s="18">
        <v>701.61</v>
      </c>
      <c r="AJ90" s="17">
        <v>69</v>
      </c>
      <c r="AK90" s="17">
        <v>624</v>
      </c>
      <c r="AL90" s="17">
        <v>645</v>
      </c>
      <c r="AM90" s="26">
        <v>0.0356589147286822</v>
      </c>
      <c r="AN90" s="18">
        <v>21</v>
      </c>
      <c r="AO90" s="18">
        <v>1238</v>
      </c>
      <c r="AP90" s="17">
        <v>69</v>
      </c>
      <c r="AQ90" s="17">
        <v>604</v>
      </c>
      <c r="AR90" s="17">
        <v>623</v>
      </c>
      <c r="AS90" s="26">
        <v>0.014446227929374</v>
      </c>
      <c r="AT90" s="18">
        <v>9</v>
      </c>
      <c r="AU90" s="18">
        <v>528.02</v>
      </c>
      <c r="AV90" s="17">
        <v>69</v>
      </c>
      <c r="AW90" s="17">
        <v>596</v>
      </c>
      <c r="AX90" s="17">
        <v>589</v>
      </c>
      <c r="AY90" s="26">
        <v>0.0169779286926995</v>
      </c>
      <c r="AZ90" s="17">
        <v>10</v>
      </c>
      <c r="BA90" s="18">
        <v>587.53</v>
      </c>
      <c r="BB90" s="17">
        <v>69</v>
      </c>
      <c r="BC90" s="17">
        <v>586</v>
      </c>
      <c r="BD90" s="17">
        <v>672</v>
      </c>
      <c r="BE90" s="32">
        <v>0.0119047619047619</v>
      </c>
      <c r="BF90" s="17">
        <v>8</v>
      </c>
      <c r="BG90" s="18">
        <v>459.99</v>
      </c>
      <c r="BH90" s="17">
        <v>69</v>
      </c>
      <c r="BI90" s="17">
        <v>579</v>
      </c>
      <c r="BJ90" s="17">
        <v>624</v>
      </c>
      <c r="BK90" s="32">
        <v>0.0176282051282051</v>
      </c>
      <c r="BL90" s="18">
        <v>11</v>
      </c>
      <c r="BM90" s="18">
        <v>635.57</v>
      </c>
      <c r="BN90" s="17">
        <v>69</v>
      </c>
      <c r="BO90" s="17">
        <v>570</v>
      </c>
      <c r="BP90" s="17">
        <v>622</v>
      </c>
      <c r="BQ90" s="32">
        <v>0.0289389067524116</v>
      </c>
      <c r="BR90" s="18">
        <v>17</v>
      </c>
      <c r="BS90" s="18">
        <v>876.41</v>
      </c>
      <c r="BT90" s="17">
        <v>69</v>
      </c>
      <c r="BU90" s="18">
        <v>1155</v>
      </c>
      <c r="BV90" s="17">
        <v>769</v>
      </c>
      <c r="BW90" s="32">
        <v>0.046814044213264</v>
      </c>
      <c r="BX90" s="18">
        <v>34</v>
      </c>
      <c r="BY90" s="18">
        <v>1639.58</v>
      </c>
      <c r="BZ90" s="17">
        <v>69</v>
      </c>
      <c r="CA90" s="18">
        <v>1123</v>
      </c>
      <c r="CB90" s="18">
        <v>693</v>
      </c>
      <c r="CC90" s="32">
        <v>0.0346320346320346</v>
      </c>
      <c r="CD90" s="18">
        <v>20</v>
      </c>
      <c r="CE90" s="18">
        <v>964.21</v>
      </c>
      <c r="CF90" s="17">
        <v>69</v>
      </c>
      <c r="CG90" s="18">
        <v>1101</v>
      </c>
      <c r="CH90" s="33">
        <v>724</v>
      </c>
      <c r="CI90" s="32">
        <v>0.0303867403314917</v>
      </c>
      <c r="CJ90" s="18">
        <v>21</v>
      </c>
      <c r="CK90" s="18">
        <v>1009.02</v>
      </c>
      <c r="CL90" s="17">
        <v>69</v>
      </c>
      <c r="CM90" s="18">
        <v>1083</v>
      </c>
      <c r="CN90" s="33">
        <v>674</v>
      </c>
      <c r="CO90" s="32">
        <v>0.0252225519287834</v>
      </c>
      <c r="CP90" s="17">
        <v>15</v>
      </c>
      <c r="CQ90" s="18">
        <v>732.82</v>
      </c>
      <c r="CR90" s="17">
        <v>69</v>
      </c>
      <c r="CS90" s="17">
        <v>1074</v>
      </c>
      <c r="CT90" s="33">
        <v>827</v>
      </c>
      <c r="CU90" s="32">
        <v>0.0290205562273277</v>
      </c>
      <c r="CV90" s="17">
        <v>24</v>
      </c>
      <c r="CW90" s="18">
        <v>1176</v>
      </c>
      <c r="CX90" s="17">
        <v>69</v>
      </c>
      <c r="CY90" s="17">
        <v>450</v>
      </c>
      <c r="CZ90" s="33">
        <v>795</v>
      </c>
      <c r="DA90" s="32">
        <v>0.0276729559748428</v>
      </c>
      <c r="DB90" s="18">
        <v>21</v>
      </c>
      <c r="DC90" s="18">
        <v>1002.53</v>
      </c>
      <c r="DD90" s="17">
        <v>69</v>
      </c>
      <c r="DE90" s="18">
        <v>429</v>
      </c>
      <c r="DF90" s="18">
        <v>856</v>
      </c>
      <c r="DG90" s="26">
        <v>0.022196261682243</v>
      </c>
      <c r="DH90" s="18">
        <v>19</v>
      </c>
      <c r="DI90" s="18">
        <v>926.18</v>
      </c>
      <c r="DJ90" s="17">
        <v>69</v>
      </c>
      <c r="DK90" s="18">
        <v>292</v>
      </c>
      <c r="DL90" s="18">
        <v>699</v>
      </c>
      <c r="DM90" s="26">
        <v>0.0171673819742489</v>
      </c>
      <c r="DN90" s="18">
        <v>11</v>
      </c>
      <c r="DO90" s="18">
        <v>529.52</v>
      </c>
      <c r="DP90" s="17">
        <v>69</v>
      </c>
      <c r="DQ90" s="18">
        <v>283</v>
      </c>
      <c r="DR90" s="18">
        <v>703</v>
      </c>
      <c r="DS90" s="26">
        <v>0.0256045519203414</v>
      </c>
      <c r="DT90" s="18">
        <v>15</v>
      </c>
      <c r="DU90" s="18">
        <v>714.79</v>
      </c>
      <c r="DV90" s="17">
        <v>69</v>
      </c>
      <c r="DW90" s="18">
        <v>290</v>
      </c>
      <c r="DX90" s="18">
        <v>724</v>
      </c>
      <c r="DY90" s="26">
        <v>0.0345303867403315</v>
      </c>
      <c r="DZ90" s="18">
        <v>23</v>
      </c>
      <c r="EA90" s="18">
        <v>1122.6</v>
      </c>
      <c r="EB90" s="17">
        <v>69</v>
      </c>
      <c r="EC90" s="18">
        <v>268</v>
      </c>
      <c r="ED90" s="18">
        <v>703</v>
      </c>
      <c r="EE90" s="26">
        <v>0.0341394025604552</v>
      </c>
      <c r="EF90" s="17">
        <v>20</v>
      </c>
      <c r="EG90" s="18">
        <v>970.16</v>
      </c>
      <c r="EH90" s="17">
        <v>69</v>
      </c>
      <c r="EI90" s="17">
        <v>65</v>
      </c>
      <c r="EJ90" s="18">
        <v>849</v>
      </c>
      <c r="EK90" s="26">
        <v>0.0341578327444052</v>
      </c>
      <c r="EL90" s="17">
        <v>29</v>
      </c>
      <c r="EM90" s="18">
        <v>1416</v>
      </c>
      <c r="EN90" s="17">
        <v>69</v>
      </c>
      <c r="EO90" s="17">
        <v>0</v>
      </c>
      <c r="EP90" s="18">
        <v>828</v>
      </c>
      <c r="EQ90" s="26">
        <v>0.0314009661835749</v>
      </c>
      <c r="ER90" s="17">
        <v>29</v>
      </c>
      <c r="ES90" s="18">
        <v>1536</v>
      </c>
      <c r="ET90" s="17">
        <v>69</v>
      </c>
      <c r="EU90" s="17">
        <v>0</v>
      </c>
      <c r="EV90" s="18">
        <v>802</v>
      </c>
      <c r="EW90" s="26">
        <v>0.0199501246882793</v>
      </c>
      <c r="EX90" s="17">
        <v>16</v>
      </c>
      <c r="EY90" s="18">
        <v>944</v>
      </c>
      <c r="EZ90" s="17">
        <v>69</v>
      </c>
      <c r="FA90" s="17">
        <v>281</v>
      </c>
      <c r="FB90" s="18">
        <v>860</v>
      </c>
      <c r="FC90" s="26">
        <v>0.0325581395348837</v>
      </c>
      <c r="FD90" s="17">
        <v>28</v>
      </c>
      <c r="FE90" s="18">
        <v>1679</v>
      </c>
      <c r="FF90" s="17">
        <v>69</v>
      </c>
      <c r="FG90" s="17">
        <v>1892</v>
      </c>
      <c r="FH90" s="18">
        <v>845</v>
      </c>
      <c r="FI90" s="26">
        <v>0.0260355029585799</v>
      </c>
      <c r="FJ90" s="18">
        <v>22</v>
      </c>
      <c r="FK90" s="18">
        <v>1310</v>
      </c>
      <c r="FL90" s="17">
        <v>69</v>
      </c>
      <c r="FM90" s="17">
        <v>235</v>
      </c>
      <c r="FN90" s="18">
        <v>722</v>
      </c>
      <c r="FO90" s="26">
        <v>0.03601108033241</v>
      </c>
      <c r="FP90" s="18">
        <v>26</v>
      </c>
      <c r="FQ90" s="18">
        <v>1547</v>
      </c>
      <c r="FR90" s="17">
        <v>69</v>
      </c>
      <c r="FS90" s="17">
        <v>825</v>
      </c>
      <c r="FT90" s="18">
        <v>880</v>
      </c>
      <c r="FU90" s="26">
        <v>0.0193181818181818</v>
      </c>
      <c r="FV90" s="18">
        <v>17</v>
      </c>
      <c r="FW90" s="18">
        <v>1015</v>
      </c>
      <c r="FX90" s="17">
        <v>69</v>
      </c>
      <c r="FY90" s="18">
        <v>288</v>
      </c>
      <c r="FZ90" s="18">
        <v>882</v>
      </c>
      <c r="GA90" s="26">
        <v>0.0158730158730159</v>
      </c>
      <c r="GB90" s="18">
        <v>14</v>
      </c>
      <c r="GC90" s="18">
        <v>850</v>
      </c>
      <c r="GD90" s="17">
        <v>69</v>
      </c>
      <c r="GE90" s="18">
        <v>236</v>
      </c>
      <c r="GF90" s="18"/>
      <c r="GG90" s="26"/>
      <c r="GH90" s="17"/>
      <c r="GI90" s="18"/>
      <c r="GJ90" s="17"/>
      <c r="GK90" s="18"/>
      <c r="GL90" s="18"/>
      <c r="GM90" s="26"/>
      <c r="GN90" s="17"/>
      <c r="GO90" s="18"/>
      <c r="GP90" s="17"/>
      <c r="GQ90" s="17"/>
      <c r="GR90" s="17"/>
      <c r="GS90" s="17">
        <v>535</v>
      </c>
      <c r="GT90" s="17">
        <v>25197.72</v>
      </c>
      <c r="GU90" s="17"/>
      <c r="GV90" s="17"/>
      <c r="GW90" s="17"/>
      <c r="GX90" s="17"/>
      <c r="GY90" s="17"/>
      <c r="GZ90" s="17"/>
      <c r="HA90" s="16"/>
      <c r="HB90" s="16"/>
      <c r="HC90" s="16"/>
      <c r="HD90" s="16"/>
      <c r="HE90" s="41"/>
      <c r="HF90" s="41"/>
      <c r="HG90" s="41"/>
      <c r="HH90" s="41"/>
      <c r="HI90" s="18"/>
      <c r="HJ90" s="41"/>
      <c r="HK90" s="41"/>
      <c r="HL90" s="41"/>
      <c r="HM90" s="18"/>
      <c r="HN90" s="18"/>
      <c r="HO90" s="18">
        <f t="shared" si="6"/>
        <v>567</v>
      </c>
      <c r="HP90" s="18">
        <f t="shared" si="7"/>
        <v>29720.69</v>
      </c>
      <c r="HQ90" s="18">
        <f t="shared" si="8"/>
        <v>1102</v>
      </c>
      <c r="HR90" s="42">
        <f t="shared" si="9"/>
        <v>54918.41</v>
      </c>
      <c r="HS90" s="43"/>
      <c r="HT90" s="43"/>
    </row>
    <row r="91" ht="16.5" spans="1:228">
      <c r="A91" s="16"/>
      <c r="B91" s="17" t="s">
        <v>49</v>
      </c>
      <c r="C91" s="18">
        <v>6939962744384</v>
      </c>
      <c r="D91" s="18">
        <v>564683564412</v>
      </c>
      <c r="E91" s="18">
        <v>21062110000185</v>
      </c>
      <c r="F91" s="22" t="s">
        <v>355</v>
      </c>
      <c r="G91" s="19" t="s">
        <v>356</v>
      </c>
      <c r="H91" s="17" t="s">
        <v>129</v>
      </c>
      <c r="I91" s="26">
        <f>VLOOKUP(C91,供应链!E:J,6,0)</f>
        <v>1.04166666666667</v>
      </c>
      <c r="J91" s="17">
        <f>VLOOKUP(C91,供应链!E:H,4,0)</f>
        <v>778</v>
      </c>
      <c r="K91" s="17">
        <f>VLOOKUP(C91,供应链!E:K,7,0)</f>
        <v>652</v>
      </c>
      <c r="L91" s="18">
        <f>VLOOKUP(C91,供应链!E:I,5,0)</f>
        <v>26.1927748364995</v>
      </c>
      <c r="M91" s="27">
        <f t="shared" si="5"/>
        <v>0.0255953319665668</v>
      </c>
      <c r="N91" s="17">
        <v>1808</v>
      </c>
      <c r="O91" s="26">
        <v>0.0127212389380531</v>
      </c>
      <c r="P91" s="18">
        <v>20</v>
      </c>
      <c r="Q91" s="18">
        <v>5499.94</v>
      </c>
      <c r="R91" s="17">
        <v>299</v>
      </c>
      <c r="S91" s="17">
        <v>3398</v>
      </c>
      <c r="T91" s="17">
        <v>1976</v>
      </c>
      <c r="U91" s="26">
        <v>0.0116396761133603</v>
      </c>
      <c r="V91" s="18">
        <v>20</v>
      </c>
      <c r="W91" s="18">
        <v>5507.6</v>
      </c>
      <c r="X91" s="17">
        <v>299</v>
      </c>
      <c r="Y91" s="17">
        <v>3362</v>
      </c>
      <c r="Z91" s="17">
        <v>2293</v>
      </c>
      <c r="AA91" s="26">
        <v>0.020497165285652</v>
      </c>
      <c r="AB91" s="18">
        <v>41</v>
      </c>
      <c r="AC91" s="18">
        <v>11296.52</v>
      </c>
      <c r="AD91" s="17">
        <v>299</v>
      </c>
      <c r="AE91" s="17">
        <v>3318</v>
      </c>
      <c r="AF91" s="17">
        <v>2095</v>
      </c>
      <c r="AG91" s="26">
        <v>0.00715990453460621</v>
      </c>
      <c r="AH91" s="18">
        <v>13</v>
      </c>
      <c r="AI91" s="18">
        <v>3877</v>
      </c>
      <c r="AJ91" s="17">
        <v>299</v>
      </c>
      <c r="AK91" s="17">
        <v>3294</v>
      </c>
      <c r="AL91" s="17">
        <v>2416</v>
      </c>
      <c r="AM91" s="26">
        <v>0.00579470198675497</v>
      </c>
      <c r="AN91" s="18">
        <v>14</v>
      </c>
      <c r="AO91" s="18">
        <v>4172.76</v>
      </c>
      <c r="AP91" s="17">
        <v>299</v>
      </c>
      <c r="AQ91" s="17">
        <v>3270</v>
      </c>
      <c r="AR91" s="17">
        <v>2897</v>
      </c>
      <c r="AS91" s="26">
        <v>0.00552295478080773</v>
      </c>
      <c r="AT91" s="18">
        <v>14</v>
      </c>
      <c r="AU91" s="18">
        <v>4229.03</v>
      </c>
      <c r="AV91" s="17">
        <v>299</v>
      </c>
      <c r="AW91" s="17">
        <v>3238</v>
      </c>
      <c r="AX91" s="17">
        <v>2740</v>
      </c>
      <c r="AY91" s="26">
        <v>0.00437956204379562</v>
      </c>
      <c r="AZ91" s="17">
        <v>12</v>
      </c>
      <c r="BA91" s="18">
        <v>3563</v>
      </c>
      <c r="BB91" s="17">
        <v>299</v>
      </c>
      <c r="BC91" s="17">
        <v>3220</v>
      </c>
      <c r="BD91" s="17">
        <v>2549</v>
      </c>
      <c r="BE91" s="32">
        <v>0.0078462142016477</v>
      </c>
      <c r="BF91" s="17">
        <v>23</v>
      </c>
      <c r="BG91" s="18">
        <v>6824</v>
      </c>
      <c r="BH91" s="17">
        <v>299</v>
      </c>
      <c r="BI91" s="17">
        <v>3176</v>
      </c>
      <c r="BJ91" s="17">
        <v>2310</v>
      </c>
      <c r="BK91" s="32">
        <v>0.0108225108225108</v>
      </c>
      <c r="BL91" s="18">
        <v>20</v>
      </c>
      <c r="BM91" s="18">
        <v>5944.62</v>
      </c>
      <c r="BN91" s="17">
        <v>299</v>
      </c>
      <c r="BO91" s="17">
        <v>3140</v>
      </c>
      <c r="BP91" s="17">
        <v>1753</v>
      </c>
      <c r="BQ91" s="32">
        <v>0.00912721049629207</v>
      </c>
      <c r="BR91" s="18">
        <v>14</v>
      </c>
      <c r="BS91" s="18">
        <v>4186</v>
      </c>
      <c r="BT91" s="17">
        <v>299</v>
      </c>
      <c r="BU91" s="18">
        <v>3116</v>
      </c>
      <c r="BV91" s="17">
        <v>2044</v>
      </c>
      <c r="BW91" s="32">
        <v>0.0073385518590998</v>
      </c>
      <c r="BX91" s="18">
        <v>15</v>
      </c>
      <c r="BY91" s="18">
        <v>4450</v>
      </c>
      <c r="BZ91" s="17">
        <v>299</v>
      </c>
      <c r="CA91" s="18">
        <v>3086</v>
      </c>
      <c r="CB91" s="18">
        <v>2510</v>
      </c>
      <c r="CC91" s="32">
        <v>0.0219123505976096</v>
      </c>
      <c r="CD91" s="18">
        <v>48</v>
      </c>
      <c r="CE91" s="18">
        <v>13283.26</v>
      </c>
      <c r="CF91" s="17">
        <v>299</v>
      </c>
      <c r="CG91" s="18">
        <v>2990</v>
      </c>
      <c r="CH91" s="33">
        <v>3108</v>
      </c>
      <c r="CI91" s="32">
        <v>0.0183397683397683</v>
      </c>
      <c r="CJ91" s="18">
        <v>51</v>
      </c>
      <c r="CK91" s="18">
        <v>14090.9</v>
      </c>
      <c r="CL91" s="17">
        <v>299</v>
      </c>
      <c r="CM91" s="18">
        <v>2892</v>
      </c>
      <c r="CN91" s="33">
        <v>3374</v>
      </c>
      <c r="CO91" s="32">
        <v>0.0204505038529935</v>
      </c>
      <c r="CP91" s="17">
        <v>63</v>
      </c>
      <c r="CQ91" s="18">
        <v>17392.29</v>
      </c>
      <c r="CR91" s="17">
        <v>299</v>
      </c>
      <c r="CS91" s="17">
        <v>2772</v>
      </c>
      <c r="CT91" s="33">
        <v>4998</v>
      </c>
      <c r="CU91" s="32">
        <v>0.0210084033613445</v>
      </c>
      <c r="CV91" s="17">
        <v>93</v>
      </c>
      <c r="CW91" s="18">
        <v>25715.94</v>
      </c>
      <c r="CX91" s="17">
        <v>299</v>
      </c>
      <c r="CY91" s="17">
        <v>2598</v>
      </c>
      <c r="CZ91" s="33">
        <v>5391</v>
      </c>
      <c r="DA91" s="32">
        <v>0.0127991096271564</v>
      </c>
      <c r="DB91" s="18">
        <v>64</v>
      </c>
      <c r="DC91" s="18">
        <v>17676.06</v>
      </c>
      <c r="DD91" s="17">
        <v>299</v>
      </c>
      <c r="DE91" s="18">
        <v>2472</v>
      </c>
      <c r="DF91" s="18">
        <v>3766</v>
      </c>
      <c r="DG91" s="26">
        <v>0.0204460966542751</v>
      </c>
      <c r="DH91" s="18">
        <v>72</v>
      </c>
      <c r="DI91" s="18">
        <v>19912.29</v>
      </c>
      <c r="DJ91" s="17">
        <v>299</v>
      </c>
      <c r="DK91" s="18">
        <v>2340</v>
      </c>
      <c r="DL91" s="18">
        <v>3502</v>
      </c>
      <c r="DM91" s="26">
        <v>0.0168475157053113</v>
      </c>
      <c r="DN91" s="18">
        <v>56</v>
      </c>
      <c r="DO91" s="18">
        <v>15542.61</v>
      </c>
      <c r="DP91" s="17">
        <v>299</v>
      </c>
      <c r="DQ91" s="18">
        <v>1584</v>
      </c>
      <c r="DR91" s="18">
        <v>3760</v>
      </c>
      <c r="DS91" s="26">
        <v>0.0178191489361702</v>
      </c>
      <c r="DT91" s="18">
        <v>58</v>
      </c>
      <c r="DU91" s="18">
        <v>16057</v>
      </c>
      <c r="DV91" s="17">
        <v>299</v>
      </c>
      <c r="DW91" s="18">
        <v>1455</v>
      </c>
      <c r="DX91" s="18">
        <v>3160</v>
      </c>
      <c r="DY91" s="26">
        <v>0.0136075949367089</v>
      </c>
      <c r="DZ91" s="18">
        <v>39</v>
      </c>
      <c r="EA91" s="18">
        <v>10821.73</v>
      </c>
      <c r="EB91" s="17">
        <v>299</v>
      </c>
      <c r="EC91" s="18">
        <v>1377</v>
      </c>
      <c r="ED91" s="18">
        <v>3692</v>
      </c>
      <c r="EE91" s="26">
        <v>0.0216684723726977</v>
      </c>
      <c r="EF91" s="17">
        <v>68</v>
      </c>
      <c r="EG91" s="18">
        <v>18959.93</v>
      </c>
      <c r="EH91" s="17">
        <v>299</v>
      </c>
      <c r="EI91" s="17">
        <v>314</v>
      </c>
      <c r="EJ91" s="18">
        <v>4418</v>
      </c>
      <c r="EK91" s="26">
        <v>0.0294250792213671</v>
      </c>
      <c r="EL91" s="17">
        <v>121</v>
      </c>
      <c r="EM91" s="18">
        <v>33607.77</v>
      </c>
      <c r="EN91" s="17">
        <v>299</v>
      </c>
      <c r="EO91" s="17">
        <v>1782</v>
      </c>
      <c r="EP91" s="18">
        <v>4310</v>
      </c>
      <c r="EQ91" s="26">
        <v>0.00835266821345708</v>
      </c>
      <c r="ER91" s="17">
        <v>34</v>
      </c>
      <c r="ES91" s="18">
        <v>10380.27</v>
      </c>
      <c r="ET91" s="17">
        <v>299</v>
      </c>
      <c r="EU91" s="17">
        <v>1848</v>
      </c>
      <c r="EV91" s="18">
        <v>3627</v>
      </c>
      <c r="EW91" s="26">
        <v>0.00827129859387924</v>
      </c>
      <c r="EX91" s="17">
        <v>28</v>
      </c>
      <c r="EY91" s="18">
        <v>8642</v>
      </c>
      <c r="EZ91" s="17">
        <v>299</v>
      </c>
      <c r="FA91" s="17">
        <v>1933</v>
      </c>
      <c r="FB91" s="18">
        <v>4297</v>
      </c>
      <c r="FC91" s="26">
        <v>0.0176867582033977</v>
      </c>
      <c r="FD91" s="17">
        <v>72</v>
      </c>
      <c r="FE91" s="18">
        <v>22040</v>
      </c>
      <c r="FF91" s="17">
        <v>299</v>
      </c>
      <c r="FG91" s="17">
        <v>1939</v>
      </c>
      <c r="FH91" s="18">
        <v>9042</v>
      </c>
      <c r="FI91" s="26">
        <v>0.0191329351913294</v>
      </c>
      <c r="FJ91" s="18">
        <v>173</v>
      </c>
      <c r="FK91" s="18">
        <v>53017</v>
      </c>
      <c r="FL91" s="17">
        <v>299</v>
      </c>
      <c r="FM91" s="17">
        <v>1611</v>
      </c>
      <c r="FN91" s="18">
        <v>9390</v>
      </c>
      <c r="FO91" s="26">
        <v>0.0181043663471778</v>
      </c>
      <c r="FP91" s="18">
        <v>170</v>
      </c>
      <c r="FQ91" s="18">
        <v>51990</v>
      </c>
      <c r="FR91" s="17">
        <v>299</v>
      </c>
      <c r="FS91" s="17">
        <v>1315</v>
      </c>
      <c r="FT91" s="18">
        <v>7754</v>
      </c>
      <c r="FU91" s="26">
        <v>0.0168945060613877</v>
      </c>
      <c r="FV91" s="18">
        <v>131</v>
      </c>
      <c r="FW91" s="18">
        <v>40482</v>
      </c>
      <c r="FX91" s="17">
        <v>299</v>
      </c>
      <c r="FY91" s="18">
        <v>1133</v>
      </c>
      <c r="FZ91" s="18">
        <v>7478</v>
      </c>
      <c r="GA91" s="26">
        <v>0.0101631452259963</v>
      </c>
      <c r="GB91" s="18">
        <v>76</v>
      </c>
      <c r="GC91" s="18">
        <v>24127</v>
      </c>
      <c r="GD91" s="17">
        <v>299</v>
      </c>
      <c r="GE91" s="18">
        <v>840</v>
      </c>
      <c r="GF91" s="18"/>
      <c r="GG91" s="26"/>
      <c r="GH91" s="17"/>
      <c r="GI91" s="18"/>
      <c r="GJ91" s="17"/>
      <c r="GK91" s="18"/>
      <c r="GL91" s="18"/>
      <c r="GM91" s="26"/>
      <c r="GN91" s="17"/>
      <c r="GO91" s="18"/>
      <c r="GP91" s="17"/>
      <c r="GQ91" s="17"/>
      <c r="GR91" s="17"/>
      <c r="GS91" s="17">
        <v>400</v>
      </c>
      <c r="GT91" s="17">
        <v>110564.83</v>
      </c>
      <c r="GU91" s="17"/>
      <c r="GV91" s="17"/>
      <c r="GW91" s="17"/>
      <c r="GX91" s="17"/>
      <c r="GY91" s="17"/>
      <c r="GZ91" s="17"/>
      <c r="HA91" s="16"/>
      <c r="HB91" s="16"/>
      <c r="HC91" s="16"/>
      <c r="HD91" s="16"/>
      <c r="HE91" s="41"/>
      <c r="HF91" s="41"/>
      <c r="HG91" s="41"/>
      <c r="HH91" s="41"/>
      <c r="HI91" s="18"/>
      <c r="HJ91" s="41"/>
      <c r="HK91" s="41"/>
      <c r="HL91" s="41"/>
      <c r="HM91" s="18"/>
      <c r="HN91" s="18"/>
      <c r="HO91" s="18">
        <f t="shared" si="6"/>
        <v>1623</v>
      </c>
      <c r="HP91" s="18">
        <f t="shared" si="7"/>
        <v>473288.52</v>
      </c>
      <c r="HQ91" s="18">
        <f t="shared" si="8"/>
        <v>2023</v>
      </c>
      <c r="HR91" s="42">
        <f t="shared" si="9"/>
        <v>583853.35</v>
      </c>
      <c r="HS91" s="43"/>
      <c r="HT91" s="43"/>
    </row>
    <row r="92" ht="16.5" spans="1:228">
      <c r="A92" s="16"/>
      <c r="B92" s="17" t="s">
        <v>35</v>
      </c>
      <c r="C92" s="18">
        <v>6939962758855</v>
      </c>
      <c r="D92" s="18">
        <v>575518578696</v>
      </c>
      <c r="E92" s="18">
        <v>21061010002910</v>
      </c>
      <c r="F92" s="17" t="s">
        <v>363</v>
      </c>
      <c r="G92" s="19" t="s">
        <v>364</v>
      </c>
      <c r="H92" s="26" t="s">
        <v>490</v>
      </c>
      <c r="I92" s="26">
        <f>VLOOKUP(C92,供应链!E:J,6,0)</f>
        <v>0</v>
      </c>
      <c r="J92" s="17">
        <f>VLOOKUP(C92,供应链!E:H,4,0)</f>
        <v>0</v>
      </c>
      <c r="K92" s="17">
        <f>VLOOKUP(C92,供应链!E:K,7,0)</f>
        <v>0</v>
      </c>
      <c r="L92" s="18" t="str">
        <f>VLOOKUP(C92,供应链!E:I,5,0)</f>
        <v>-</v>
      </c>
      <c r="M92" s="27">
        <f t="shared" si="5"/>
        <v>9.46222993218735e-5</v>
      </c>
      <c r="N92" s="17">
        <v>59</v>
      </c>
      <c r="O92" s="26">
        <v>0</v>
      </c>
      <c r="P92" s="18">
        <v>0</v>
      </c>
      <c r="Q92" s="18">
        <v>0</v>
      </c>
      <c r="R92" s="17"/>
      <c r="S92" s="17">
        <v>218</v>
      </c>
      <c r="T92" s="17">
        <v>50</v>
      </c>
      <c r="U92" s="26">
        <v>0.02</v>
      </c>
      <c r="V92" s="18">
        <v>1</v>
      </c>
      <c r="W92" s="18">
        <v>249</v>
      </c>
      <c r="X92" s="17">
        <v>249</v>
      </c>
      <c r="Y92" s="17">
        <v>216</v>
      </c>
      <c r="Z92" s="17">
        <v>44</v>
      </c>
      <c r="AA92" s="26">
        <v>0.0227272727272727</v>
      </c>
      <c r="AB92" s="18">
        <v>1</v>
      </c>
      <c r="AC92" s="18">
        <v>254.34</v>
      </c>
      <c r="AD92" s="17">
        <v>254</v>
      </c>
      <c r="AE92" s="17">
        <v>214</v>
      </c>
      <c r="AF92" s="17">
        <v>43</v>
      </c>
      <c r="AG92" s="26">
        <v>0</v>
      </c>
      <c r="AH92" s="18">
        <v>0</v>
      </c>
      <c r="AI92" s="18">
        <v>0</v>
      </c>
      <c r="AJ92" s="17">
        <v>254</v>
      </c>
      <c r="AK92" s="17">
        <v>214</v>
      </c>
      <c r="AL92" s="17">
        <v>46</v>
      </c>
      <c r="AM92" s="26">
        <v>0</v>
      </c>
      <c r="AN92" s="18">
        <v>0</v>
      </c>
      <c r="AO92" s="18">
        <v>0</v>
      </c>
      <c r="AP92" s="17">
        <v>254</v>
      </c>
      <c r="AQ92" s="17">
        <v>214</v>
      </c>
      <c r="AR92" s="17">
        <v>57</v>
      </c>
      <c r="AS92" s="26">
        <v>0</v>
      </c>
      <c r="AT92" s="18">
        <v>0</v>
      </c>
      <c r="AU92" s="18">
        <v>0</v>
      </c>
      <c r="AV92" s="17">
        <v>254</v>
      </c>
      <c r="AW92" s="17">
        <v>214</v>
      </c>
      <c r="AX92" s="17">
        <v>31</v>
      </c>
      <c r="AY92" s="26">
        <v>0</v>
      </c>
      <c r="AZ92" s="17">
        <v>0</v>
      </c>
      <c r="BA92" s="18">
        <v>0</v>
      </c>
      <c r="BB92" s="17">
        <v>254</v>
      </c>
      <c r="BC92" s="17">
        <v>214</v>
      </c>
      <c r="BD92" s="17">
        <v>30</v>
      </c>
      <c r="BE92" s="32">
        <v>0</v>
      </c>
      <c r="BF92" s="17">
        <v>0</v>
      </c>
      <c r="BG92" s="18">
        <v>0</v>
      </c>
      <c r="BH92" s="17">
        <v>254</v>
      </c>
      <c r="BI92" s="17">
        <v>214</v>
      </c>
      <c r="BJ92" s="17">
        <v>44</v>
      </c>
      <c r="BK92" s="32">
        <v>0</v>
      </c>
      <c r="BL92" s="18">
        <v>0</v>
      </c>
      <c r="BM92" s="18">
        <v>0</v>
      </c>
      <c r="BN92" s="17">
        <v>254</v>
      </c>
      <c r="BO92" s="17">
        <v>214</v>
      </c>
      <c r="BP92" s="17">
        <v>29</v>
      </c>
      <c r="BQ92" s="32">
        <v>0</v>
      </c>
      <c r="BR92" s="18">
        <v>0</v>
      </c>
      <c r="BS92" s="18">
        <v>0</v>
      </c>
      <c r="BT92" s="17">
        <v>254</v>
      </c>
      <c r="BU92" s="18">
        <v>214</v>
      </c>
      <c r="BV92" s="17">
        <v>35</v>
      </c>
      <c r="BW92" s="32">
        <v>0</v>
      </c>
      <c r="BX92" s="18">
        <v>0</v>
      </c>
      <c r="BY92" s="18">
        <v>0</v>
      </c>
      <c r="BZ92" s="17">
        <v>254</v>
      </c>
      <c r="CA92" s="18">
        <v>214</v>
      </c>
      <c r="CB92" s="18">
        <v>19</v>
      </c>
      <c r="CC92" s="32">
        <v>0</v>
      </c>
      <c r="CD92" s="18">
        <v>0</v>
      </c>
      <c r="CE92" s="18">
        <v>0</v>
      </c>
      <c r="CF92" s="17">
        <v>254</v>
      </c>
      <c r="CG92" s="18">
        <v>214</v>
      </c>
      <c r="CH92" s="33">
        <v>22</v>
      </c>
      <c r="CI92" s="32">
        <v>0</v>
      </c>
      <c r="CJ92" s="18">
        <v>0</v>
      </c>
      <c r="CK92" s="18">
        <v>0</v>
      </c>
      <c r="CL92" s="17">
        <v>254</v>
      </c>
      <c r="CM92" s="18">
        <v>214</v>
      </c>
      <c r="CN92" s="33">
        <v>27</v>
      </c>
      <c r="CO92" s="32">
        <v>0</v>
      </c>
      <c r="CP92" s="17">
        <v>0</v>
      </c>
      <c r="CQ92" s="18">
        <v>0</v>
      </c>
      <c r="CR92" s="17">
        <v>254</v>
      </c>
      <c r="CS92" s="17">
        <v>214</v>
      </c>
      <c r="CT92" s="33">
        <v>26</v>
      </c>
      <c r="CU92" s="32">
        <v>0</v>
      </c>
      <c r="CV92" s="17">
        <v>0</v>
      </c>
      <c r="CW92" s="18">
        <v>0</v>
      </c>
      <c r="CX92" s="17">
        <v>254</v>
      </c>
      <c r="CY92" s="17">
        <v>214</v>
      </c>
      <c r="CZ92" s="33">
        <v>26</v>
      </c>
      <c r="DA92" s="32">
        <v>0.0384615384615385</v>
      </c>
      <c r="DB92" s="18">
        <v>1</v>
      </c>
      <c r="DC92" s="18">
        <v>279</v>
      </c>
      <c r="DD92" s="17">
        <v>279</v>
      </c>
      <c r="DE92" s="18">
        <v>212</v>
      </c>
      <c r="DF92" s="18">
        <v>28</v>
      </c>
      <c r="DG92" s="26">
        <v>0</v>
      </c>
      <c r="DH92" s="18">
        <v>0</v>
      </c>
      <c r="DI92" s="18">
        <v>0</v>
      </c>
      <c r="DJ92" s="17">
        <v>279</v>
      </c>
      <c r="DK92" s="18">
        <v>212</v>
      </c>
      <c r="DL92" s="18">
        <v>33</v>
      </c>
      <c r="DM92" s="26">
        <v>0.0303030303030303</v>
      </c>
      <c r="DN92" s="18">
        <v>1</v>
      </c>
      <c r="DO92" s="18">
        <v>279</v>
      </c>
      <c r="DP92" s="17">
        <v>279</v>
      </c>
      <c r="DQ92" s="18">
        <v>210</v>
      </c>
      <c r="DR92" s="18">
        <v>33</v>
      </c>
      <c r="DS92" s="26">
        <v>0</v>
      </c>
      <c r="DT92" s="18">
        <v>0</v>
      </c>
      <c r="DU92" s="18">
        <v>0</v>
      </c>
      <c r="DV92" s="17">
        <v>279</v>
      </c>
      <c r="DW92" s="18">
        <v>210</v>
      </c>
      <c r="DX92" s="18">
        <v>33</v>
      </c>
      <c r="DY92" s="26">
        <v>0</v>
      </c>
      <c r="DZ92" s="18">
        <v>0</v>
      </c>
      <c r="EA92" s="18">
        <v>0</v>
      </c>
      <c r="EB92" s="17">
        <v>279</v>
      </c>
      <c r="EC92" s="18">
        <v>210</v>
      </c>
      <c r="ED92" s="18">
        <v>30</v>
      </c>
      <c r="EE92" s="26">
        <v>0</v>
      </c>
      <c r="EF92" s="17">
        <v>0</v>
      </c>
      <c r="EG92" s="18">
        <v>0</v>
      </c>
      <c r="EH92" s="17">
        <v>279</v>
      </c>
      <c r="EI92" s="17">
        <v>0</v>
      </c>
      <c r="EJ92" s="18">
        <v>35</v>
      </c>
      <c r="EK92" s="26">
        <v>0.0285714285714286</v>
      </c>
      <c r="EL92" s="17">
        <v>1</v>
      </c>
      <c r="EM92" s="18">
        <v>279</v>
      </c>
      <c r="EN92" s="17">
        <v>279</v>
      </c>
      <c r="EO92" s="17">
        <v>208</v>
      </c>
      <c r="EP92" s="18">
        <v>33</v>
      </c>
      <c r="EQ92" s="26">
        <v>0</v>
      </c>
      <c r="ER92" s="17">
        <v>0</v>
      </c>
      <c r="ES92" s="18">
        <v>0</v>
      </c>
      <c r="ET92" s="17">
        <v>279</v>
      </c>
      <c r="EU92" s="17">
        <v>208</v>
      </c>
      <c r="EV92" s="18">
        <v>39</v>
      </c>
      <c r="EW92" s="26">
        <v>0.0256410256410256</v>
      </c>
      <c r="EX92" s="17">
        <v>1</v>
      </c>
      <c r="EY92" s="18">
        <v>279</v>
      </c>
      <c r="EZ92" s="17">
        <v>279</v>
      </c>
      <c r="FA92" s="17">
        <v>206</v>
      </c>
      <c r="FB92" s="18">
        <v>41</v>
      </c>
      <c r="FC92" s="26">
        <v>0</v>
      </c>
      <c r="FD92" s="17">
        <v>0</v>
      </c>
      <c r="FE92" s="18">
        <v>0</v>
      </c>
      <c r="FF92" s="17">
        <v>279</v>
      </c>
      <c r="FG92" s="17">
        <v>206</v>
      </c>
      <c r="FH92" s="18">
        <v>36</v>
      </c>
      <c r="FI92" s="26">
        <v>0</v>
      </c>
      <c r="FJ92" s="18">
        <v>0</v>
      </c>
      <c r="FK92" s="18">
        <v>0</v>
      </c>
      <c r="FL92" s="17">
        <v>279</v>
      </c>
      <c r="FM92" s="17">
        <v>206</v>
      </c>
      <c r="FN92" s="18">
        <v>24</v>
      </c>
      <c r="FO92" s="26">
        <v>0</v>
      </c>
      <c r="FP92" s="18">
        <v>0</v>
      </c>
      <c r="FQ92" s="18">
        <v>0</v>
      </c>
      <c r="FR92" s="17">
        <v>279</v>
      </c>
      <c r="FS92" s="17">
        <v>206</v>
      </c>
      <c r="FT92" s="18">
        <v>48</v>
      </c>
      <c r="FU92" s="26">
        <v>0</v>
      </c>
      <c r="FV92" s="18">
        <v>0</v>
      </c>
      <c r="FW92" s="18">
        <v>0</v>
      </c>
      <c r="FX92" s="17">
        <v>279</v>
      </c>
      <c r="FY92" s="18">
        <v>208</v>
      </c>
      <c r="FZ92" s="18">
        <v>51</v>
      </c>
      <c r="GA92" s="26">
        <v>0</v>
      </c>
      <c r="GB92" s="18">
        <v>0</v>
      </c>
      <c r="GC92" s="18">
        <v>0</v>
      </c>
      <c r="GD92" s="17">
        <v>279</v>
      </c>
      <c r="GE92" s="18">
        <v>208</v>
      </c>
      <c r="GF92" s="18"/>
      <c r="GG92" s="26"/>
      <c r="GH92" s="17"/>
      <c r="GI92" s="18"/>
      <c r="GJ92" s="17"/>
      <c r="GK92" s="18"/>
      <c r="GL92" s="18"/>
      <c r="GM92" s="26"/>
      <c r="GN92" s="17"/>
      <c r="GO92" s="18"/>
      <c r="GP92" s="17"/>
      <c r="GQ92" s="17"/>
      <c r="GR92" s="17"/>
      <c r="GS92" s="17">
        <v>38</v>
      </c>
      <c r="GT92" s="17">
        <v>11081</v>
      </c>
      <c r="GU92" s="17"/>
      <c r="GV92" s="17"/>
      <c r="GW92" s="17"/>
      <c r="GX92" s="17"/>
      <c r="GY92" s="17"/>
      <c r="GZ92" s="17"/>
      <c r="HA92" s="16"/>
      <c r="HB92" s="16"/>
      <c r="HC92" s="16"/>
      <c r="HD92" s="16"/>
      <c r="HE92" s="41"/>
      <c r="HF92" s="41"/>
      <c r="HG92" s="41"/>
      <c r="HH92" s="41"/>
      <c r="HI92" s="18"/>
      <c r="HJ92" s="41"/>
      <c r="HK92" s="41"/>
      <c r="HL92" s="41"/>
      <c r="HM92" s="18"/>
      <c r="HN92" s="18"/>
      <c r="HO92" s="18">
        <f t="shared" si="6"/>
        <v>6</v>
      </c>
      <c r="HP92" s="18">
        <f t="shared" si="7"/>
        <v>1619.34</v>
      </c>
      <c r="HQ92" s="18">
        <f t="shared" si="8"/>
        <v>44</v>
      </c>
      <c r="HR92" s="42">
        <f t="shared" si="9"/>
        <v>12700.34</v>
      </c>
      <c r="HS92" s="43"/>
      <c r="HT92" s="43"/>
    </row>
    <row r="93" ht="16.5" spans="1:228">
      <c r="A93" s="16" t="s">
        <v>133</v>
      </c>
      <c r="B93" s="17" t="s">
        <v>440</v>
      </c>
      <c r="C93" s="18">
        <v>6938980101353</v>
      </c>
      <c r="D93" s="18"/>
      <c r="E93" s="18"/>
      <c r="F93" s="17" t="s">
        <v>441</v>
      </c>
      <c r="G93" s="19" t="s">
        <v>441</v>
      </c>
      <c r="H93" s="17" t="s">
        <v>129</v>
      </c>
      <c r="I93" s="26">
        <f>VLOOKUP(C93,供应链!E:J,6,0)</f>
        <v>0</v>
      </c>
      <c r="J93" s="17">
        <f>VLOOKUP(C93,供应链!E:H,4,0)</f>
        <v>636</v>
      </c>
      <c r="K93" s="17">
        <f>VLOOKUP(C93,供应链!E:K,7,0)</f>
        <v>0</v>
      </c>
      <c r="L93" s="18">
        <f>VLOOKUP(C93,供应链!E:I,5,0)</f>
        <v>84.2118537200504</v>
      </c>
      <c r="M93" s="27">
        <f t="shared" si="5"/>
        <v>0</v>
      </c>
      <c r="N93" s="17">
        <v>0</v>
      </c>
      <c r="O93" s="26">
        <v>0</v>
      </c>
      <c r="P93" s="18">
        <v>0</v>
      </c>
      <c r="Q93" s="18">
        <v>0</v>
      </c>
      <c r="R93" s="17"/>
      <c r="S93" s="17">
        <v>90</v>
      </c>
      <c r="T93" s="17">
        <v>0</v>
      </c>
      <c r="U93" s="26">
        <v>0</v>
      </c>
      <c r="V93" s="18">
        <v>0</v>
      </c>
      <c r="W93" s="18">
        <v>0</v>
      </c>
      <c r="X93" s="17"/>
      <c r="Y93" s="17">
        <v>90</v>
      </c>
      <c r="Z93" s="17">
        <v>0</v>
      </c>
      <c r="AA93" s="26">
        <v>0</v>
      </c>
      <c r="AB93" s="18">
        <v>0</v>
      </c>
      <c r="AC93" s="18">
        <v>0</v>
      </c>
      <c r="AD93" s="17"/>
      <c r="AE93" s="17">
        <v>90</v>
      </c>
      <c r="AF93" s="17">
        <v>0</v>
      </c>
      <c r="AG93" s="26">
        <v>0</v>
      </c>
      <c r="AH93" s="18">
        <v>0</v>
      </c>
      <c r="AI93" s="18">
        <v>0</v>
      </c>
      <c r="AJ93" s="17"/>
      <c r="AK93" s="17">
        <v>90</v>
      </c>
      <c r="AL93" s="17">
        <v>0</v>
      </c>
      <c r="AM93" s="26">
        <v>0</v>
      </c>
      <c r="AN93" s="18">
        <v>0</v>
      </c>
      <c r="AO93" s="18">
        <v>0</v>
      </c>
      <c r="AP93" s="17"/>
      <c r="AQ93" s="17">
        <v>90</v>
      </c>
      <c r="AR93" s="17">
        <v>0</v>
      </c>
      <c r="AS93" s="26">
        <v>0</v>
      </c>
      <c r="AT93" s="18">
        <v>0</v>
      </c>
      <c r="AU93" s="18">
        <v>0</v>
      </c>
      <c r="AV93" s="17"/>
      <c r="AW93" s="17">
        <v>90</v>
      </c>
      <c r="AX93" s="17">
        <v>0</v>
      </c>
      <c r="AY93" s="26">
        <v>0</v>
      </c>
      <c r="AZ93" s="17">
        <v>0</v>
      </c>
      <c r="BA93" s="18">
        <v>0</v>
      </c>
      <c r="BB93" s="17"/>
      <c r="BC93" s="17">
        <v>90</v>
      </c>
      <c r="BD93" s="17">
        <v>0</v>
      </c>
      <c r="BE93" s="32">
        <v>0</v>
      </c>
      <c r="BF93" s="17">
        <v>0</v>
      </c>
      <c r="BG93" s="18">
        <v>0</v>
      </c>
      <c r="BH93" s="17"/>
      <c r="BI93" s="17">
        <v>90</v>
      </c>
      <c r="BJ93" s="17">
        <v>0</v>
      </c>
      <c r="BK93" s="32">
        <v>0</v>
      </c>
      <c r="BL93" s="18">
        <v>0</v>
      </c>
      <c r="BM93" s="18">
        <v>0</v>
      </c>
      <c r="BN93" s="17"/>
      <c r="BO93" s="17">
        <v>90</v>
      </c>
      <c r="BP93" s="17">
        <v>0</v>
      </c>
      <c r="BQ93" s="32">
        <v>0</v>
      </c>
      <c r="BR93" s="18">
        <v>0</v>
      </c>
      <c r="BS93" s="18">
        <v>0</v>
      </c>
      <c r="BT93" s="17"/>
      <c r="BU93" s="18">
        <v>90</v>
      </c>
      <c r="BV93" s="17">
        <v>0</v>
      </c>
      <c r="BW93" s="32">
        <v>0</v>
      </c>
      <c r="BX93" s="18">
        <v>0</v>
      </c>
      <c r="BY93" s="18">
        <v>0</v>
      </c>
      <c r="BZ93" s="17"/>
      <c r="CA93" s="18">
        <v>90</v>
      </c>
      <c r="CB93" s="18">
        <v>0</v>
      </c>
      <c r="CC93" s="32">
        <v>0</v>
      </c>
      <c r="CD93" s="18">
        <v>0</v>
      </c>
      <c r="CE93" s="18">
        <v>0</v>
      </c>
      <c r="CF93" s="17"/>
      <c r="CG93" s="18">
        <v>90</v>
      </c>
      <c r="CH93" s="33">
        <v>0</v>
      </c>
      <c r="CI93" s="32">
        <v>0</v>
      </c>
      <c r="CJ93" s="18">
        <v>0</v>
      </c>
      <c r="CK93" s="18">
        <v>0</v>
      </c>
      <c r="CL93" s="17"/>
      <c r="CM93" s="18">
        <v>90</v>
      </c>
      <c r="CN93" s="33">
        <v>0</v>
      </c>
      <c r="CO93" s="32">
        <v>0</v>
      </c>
      <c r="CP93" s="17">
        <v>0</v>
      </c>
      <c r="CQ93" s="18">
        <v>0</v>
      </c>
      <c r="CR93" s="17"/>
      <c r="CS93" s="17">
        <v>90</v>
      </c>
      <c r="CT93" s="33">
        <v>0</v>
      </c>
      <c r="CU93" s="32">
        <v>0</v>
      </c>
      <c r="CV93" s="17">
        <v>0</v>
      </c>
      <c r="CW93" s="18">
        <v>0</v>
      </c>
      <c r="CX93" s="17"/>
      <c r="CY93" s="17">
        <v>90</v>
      </c>
      <c r="CZ93" s="33">
        <v>2</v>
      </c>
      <c r="DA93" s="32">
        <v>0</v>
      </c>
      <c r="DB93" s="18">
        <v>0</v>
      </c>
      <c r="DC93" s="18">
        <v>0</v>
      </c>
      <c r="DD93" s="17"/>
      <c r="DE93" s="18">
        <v>90</v>
      </c>
      <c r="DF93" s="18">
        <v>0</v>
      </c>
      <c r="DG93" s="26">
        <v>0</v>
      </c>
      <c r="DH93" s="18">
        <v>0</v>
      </c>
      <c r="DI93" s="18">
        <v>0</v>
      </c>
      <c r="DJ93" s="17"/>
      <c r="DK93" s="18">
        <v>90</v>
      </c>
      <c r="DL93" s="18">
        <v>0</v>
      </c>
      <c r="DM93" s="26">
        <v>0</v>
      </c>
      <c r="DN93" s="18">
        <v>0</v>
      </c>
      <c r="DO93" s="18">
        <v>0</v>
      </c>
      <c r="DP93" s="18"/>
      <c r="DQ93" s="18">
        <v>90</v>
      </c>
      <c r="DR93" s="18">
        <v>0</v>
      </c>
      <c r="DS93" s="26">
        <v>0</v>
      </c>
      <c r="DT93" s="18">
        <v>0</v>
      </c>
      <c r="DU93" s="18">
        <v>0</v>
      </c>
      <c r="DV93" s="17"/>
      <c r="DW93" s="18">
        <v>90</v>
      </c>
      <c r="DX93" s="18">
        <v>0</v>
      </c>
      <c r="DY93" s="26">
        <v>0</v>
      </c>
      <c r="DZ93" s="18">
        <v>0</v>
      </c>
      <c r="EA93" s="18">
        <v>0</v>
      </c>
      <c r="EB93" s="17"/>
      <c r="EC93" s="18">
        <v>90</v>
      </c>
      <c r="ED93" s="18">
        <v>0</v>
      </c>
      <c r="EE93" s="26">
        <v>0</v>
      </c>
      <c r="EF93" s="17">
        <v>0</v>
      </c>
      <c r="EG93" s="18">
        <v>0</v>
      </c>
      <c r="EH93" s="17"/>
      <c r="EI93" s="17">
        <v>0</v>
      </c>
      <c r="EJ93" s="18">
        <v>0</v>
      </c>
      <c r="EK93" s="26">
        <v>0</v>
      </c>
      <c r="EL93" s="17">
        <v>0</v>
      </c>
      <c r="EM93" s="18">
        <v>0</v>
      </c>
      <c r="EN93" s="17"/>
      <c r="EO93" s="17">
        <v>90</v>
      </c>
      <c r="EP93" s="18">
        <v>0</v>
      </c>
      <c r="EQ93" s="26">
        <v>0</v>
      </c>
      <c r="ER93" s="17">
        <v>0</v>
      </c>
      <c r="ES93" s="18">
        <v>0</v>
      </c>
      <c r="ET93" s="17"/>
      <c r="EU93" s="17">
        <v>90</v>
      </c>
      <c r="EV93" s="18">
        <v>0</v>
      </c>
      <c r="EW93" s="26">
        <v>0</v>
      </c>
      <c r="EX93" s="17">
        <v>0</v>
      </c>
      <c r="EY93" s="18">
        <v>0</v>
      </c>
      <c r="EZ93" s="17"/>
      <c r="FA93" s="17">
        <v>90</v>
      </c>
      <c r="FB93" s="18">
        <v>0</v>
      </c>
      <c r="FC93" s="26">
        <v>0</v>
      </c>
      <c r="FD93" s="17">
        <v>0</v>
      </c>
      <c r="FE93" s="18">
        <v>0</v>
      </c>
      <c r="FF93" s="17"/>
      <c r="FG93" s="17">
        <v>90</v>
      </c>
      <c r="FH93" s="18">
        <v>0</v>
      </c>
      <c r="FI93" s="26">
        <v>0</v>
      </c>
      <c r="FJ93" s="18">
        <v>0</v>
      </c>
      <c r="FK93" s="18">
        <v>0</v>
      </c>
      <c r="FL93" s="17"/>
      <c r="FM93" s="17">
        <v>90</v>
      </c>
      <c r="FN93" s="18">
        <v>0</v>
      </c>
      <c r="FO93" s="26">
        <v>0</v>
      </c>
      <c r="FP93" s="18">
        <v>0</v>
      </c>
      <c r="FQ93" s="18">
        <v>0</v>
      </c>
      <c r="FR93" s="17"/>
      <c r="FS93" s="17">
        <v>90</v>
      </c>
      <c r="FT93" s="18">
        <v>0</v>
      </c>
      <c r="FU93" s="26">
        <v>0</v>
      </c>
      <c r="FV93" s="18">
        <v>0</v>
      </c>
      <c r="FW93" s="18">
        <v>0</v>
      </c>
      <c r="FX93" s="17"/>
      <c r="FY93" s="18">
        <v>90</v>
      </c>
      <c r="FZ93" s="18">
        <v>0</v>
      </c>
      <c r="GA93" s="26">
        <v>0</v>
      </c>
      <c r="GB93" s="18">
        <v>0</v>
      </c>
      <c r="GC93" s="18">
        <v>0</v>
      </c>
      <c r="GD93" s="17"/>
      <c r="GE93" s="18">
        <v>90</v>
      </c>
      <c r="GF93" s="18"/>
      <c r="GG93" s="26"/>
      <c r="GH93" s="17"/>
      <c r="GI93" s="18"/>
      <c r="GJ93" s="17"/>
      <c r="GK93" s="18"/>
      <c r="GL93" s="18"/>
      <c r="GM93" s="26"/>
      <c r="GN93" s="17"/>
      <c r="GO93" s="18"/>
      <c r="GP93" s="17"/>
      <c r="GQ93" s="17"/>
      <c r="GR93" s="17"/>
      <c r="GS93" s="17">
        <v>0</v>
      </c>
      <c r="GT93" s="17">
        <v>0</v>
      </c>
      <c r="GU93" s="17"/>
      <c r="GV93" s="17"/>
      <c r="GW93" s="17"/>
      <c r="GX93" s="17"/>
      <c r="GY93" s="17"/>
      <c r="GZ93" s="17"/>
      <c r="HA93" s="16"/>
      <c r="HB93" s="16"/>
      <c r="HC93" s="16"/>
      <c r="HD93" s="16"/>
      <c r="HE93" s="41"/>
      <c r="HF93" s="41"/>
      <c r="HG93" s="41"/>
      <c r="HH93" s="41"/>
      <c r="HI93" s="18"/>
      <c r="HJ93" s="41"/>
      <c r="HK93" s="41"/>
      <c r="HL93" s="41"/>
      <c r="HM93" s="18"/>
      <c r="HN93" s="18"/>
      <c r="HO93" s="18">
        <f t="shared" si="6"/>
        <v>0</v>
      </c>
      <c r="HP93" s="18">
        <f t="shared" si="7"/>
        <v>0</v>
      </c>
      <c r="HQ93" s="18">
        <f t="shared" si="8"/>
        <v>0</v>
      </c>
      <c r="HR93" s="42">
        <f t="shared" si="9"/>
        <v>0</v>
      </c>
      <c r="HS93" s="43"/>
      <c r="HT93" s="43"/>
    </row>
    <row r="94" ht="16.5" spans="1:228">
      <c r="A94" s="12" t="s">
        <v>365</v>
      </c>
      <c r="B94" s="12"/>
      <c r="C94" s="12"/>
      <c r="D94" s="12"/>
      <c r="E94" s="12"/>
      <c r="F94" s="12"/>
      <c r="G94" s="53"/>
      <c r="H94" s="12"/>
      <c r="I94" s="44">
        <f>供应链!J2</f>
        <v>0.919980727721246</v>
      </c>
      <c r="J94" s="12">
        <f>SUM(J5:J93)-J93</f>
        <v>58546</v>
      </c>
      <c r="K94" s="12">
        <f>SUM(K5:K93)</f>
        <v>5450</v>
      </c>
      <c r="L94" s="12"/>
      <c r="M94" s="54">
        <f>SUM(M5:M93)</f>
        <v>1</v>
      </c>
      <c r="N94" s="12">
        <f>SUM(N5:N93)</f>
        <v>82855</v>
      </c>
      <c r="O94" s="44">
        <v>0.0271878049914021</v>
      </c>
      <c r="P94" s="12">
        <f>SUM(P5:P93)</f>
        <v>2252</v>
      </c>
      <c r="Q94" s="12">
        <f>SUM(Q5:Q93)</f>
        <v>304218.07</v>
      </c>
      <c r="R94" s="12"/>
      <c r="S94" s="12">
        <f>SUM(S5:S93)</f>
        <v>156840</v>
      </c>
      <c r="T94" s="12">
        <f>SUM(T5:T93)</f>
        <v>83153</v>
      </c>
      <c r="U94" s="44">
        <v>0.0266480311413489</v>
      </c>
      <c r="V94" s="12">
        <f>SUM(V5:V93)</f>
        <v>2221</v>
      </c>
      <c r="W94" s="12">
        <f>SUM(W5:W93)</f>
        <v>306535.37</v>
      </c>
      <c r="X94" s="12"/>
      <c r="Y94" s="12">
        <f>SUM(Y5:Y93)</f>
        <v>154493</v>
      </c>
      <c r="Z94" s="12">
        <f>SUM(Z5:Z93)</f>
        <v>81945</v>
      </c>
      <c r="AA94" s="44">
        <v>0.0287133468445777</v>
      </c>
      <c r="AB94" s="12">
        <f>SUM(AB5:AB93)</f>
        <v>2352</v>
      </c>
      <c r="AC94" s="12">
        <f>SUM(AC5:AC93)</f>
        <v>331157.68</v>
      </c>
      <c r="AD94" s="12"/>
      <c r="AE94" s="12">
        <f>SUM(AE5:AE93)</f>
        <v>151410</v>
      </c>
      <c r="AF94" s="12">
        <f>SUM(AF5:AF93)</f>
        <v>74573</v>
      </c>
      <c r="AG94" s="44">
        <v>0.0237102255174544</v>
      </c>
      <c r="AH94" s="12">
        <f>SUM(AH5:AH93)</f>
        <v>1786</v>
      </c>
      <c r="AI94" s="12">
        <f>SUM(AI5:AI93)</f>
        <v>255171.6</v>
      </c>
      <c r="AJ94" s="12"/>
      <c r="AK94" s="12">
        <f>SUM(AK5:AK93)</f>
        <v>147561</v>
      </c>
      <c r="AL94" s="12">
        <f>SUM(AL5:AL93)</f>
        <v>77104</v>
      </c>
      <c r="AM94" s="44">
        <v>0.0211725975070366</v>
      </c>
      <c r="AN94" s="12">
        <f>SUM(AN5:AN93)</f>
        <v>1626</v>
      </c>
      <c r="AO94" s="12">
        <f>SUM(AO5:AO93)</f>
        <v>224297.62</v>
      </c>
      <c r="AP94" s="12"/>
      <c r="AQ94" s="12">
        <f>SUM(AQ5:AQ93)</f>
        <v>147747</v>
      </c>
      <c r="AR94" s="12">
        <f>SUM(AR5:AR93)</f>
        <v>78387</v>
      </c>
      <c r="AS94" s="44">
        <v>0.0203786906290116</v>
      </c>
      <c r="AT94" s="12">
        <f>SUM(AT5:AT93)</f>
        <v>1608</v>
      </c>
      <c r="AU94" s="12">
        <f>SUM(AU5:AU93)</f>
        <v>224500.52</v>
      </c>
      <c r="AV94" s="12"/>
      <c r="AW94" s="12">
        <f>SUM(AW5:AW93)</f>
        <v>146194</v>
      </c>
      <c r="AX94" s="12">
        <f>SUM(AX5:AX93)</f>
        <v>75700</v>
      </c>
      <c r="AY94" s="44">
        <v>0.0209163989212764</v>
      </c>
      <c r="AZ94" s="12">
        <f>SUM(AZ5:AZ93)</f>
        <v>1560</v>
      </c>
      <c r="BA94" s="12">
        <f>SUM(BA5:BA93)</f>
        <v>216627.19</v>
      </c>
      <c r="BB94" s="30"/>
      <c r="BC94" s="12">
        <f>SUM(BC5:BC93)</f>
        <v>144897</v>
      </c>
      <c r="BD94" s="12">
        <f>SUM(BD5:BD93)</f>
        <v>80096</v>
      </c>
      <c r="BE94" s="44">
        <v>0.0208273587611127</v>
      </c>
      <c r="BF94" s="12">
        <f>SUM(BF5:BF93)</f>
        <v>1651</v>
      </c>
      <c r="BG94" s="12">
        <f>SUM(BG5:BG93)</f>
        <v>230612.02</v>
      </c>
      <c r="BH94" s="30"/>
      <c r="BI94" s="12">
        <f>SUM(BI5:BI93)</f>
        <v>144293</v>
      </c>
      <c r="BJ94" s="12">
        <f>SUM(BJ5:BJ93)</f>
        <v>76677</v>
      </c>
      <c r="BK94" s="44">
        <v>0.022611588439075</v>
      </c>
      <c r="BL94" s="12">
        <f>SUM(BL5:BL93)</f>
        <v>1722</v>
      </c>
      <c r="BM94" s="12">
        <f>SUM(BM5:BM93)</f>
        <v>231825.05</v>
      </c>
      <c r="BN94" s="12"/>
      <c r="BO94" s="12">
        <f>SUM(BO5:BO93)</f>
        <v>142560</v>
      </c>
      <c r="BP94" s="12">
        <f>SUM(BP5:BP93)</f>
        <v>71782</v>
      </c>
      <c r="BQ94" s="44">
        <v>0.0228998529002505</v>
      </c>
      <c r="BR94" s="12">
        <f>SUM(BR5:BR93)</f>
        <v>1631</v>
      </c>
      <c r="BS94" s="12">
        <f>SUM(BS5:BS93)</f>
        <v>218409.26</v>
      </c>
      <c r="BT94" s="12"/>
      <c r="BU94" s="12">
        <f>SUM(BU5:BU93)</f>
        <v>143938</v>
      </c>
      <c r="BV94" s="12">
        <f>SUM(BV5:BV93)</f>
        <v>75837</v>
      </c>
      <c r="BW94" s="44">
        <v>0.0260881714147816</v>
      </c>
      <c r="BX94" s="12">
        <f>SUM(BX5:BX93)</f>
        <v>1949</v>
      </c>
      <c r="BY94" s="12">
        <f>SUM(BY5:BY93)</f>
        <v>253204.62</v>
      </c>
      <c r="BZ94" s="12"/>
      <c r="CA94" s="12">
        <f>SUM(CA5:CA93)</f>
        <v>133464</v>
      </c>
      <c r="CB94" s="12">
        <f>SUM(CB5:CB93)</f>
        <v>73051</v>
      </c>
      <c r="CC94" s="44">
        <v>0.0269199053015189</v>
      </c>
      <c r="CD94" s="12">
        <f>SUM(CD5:CD93)</f>
        <v>1938</v>
      </c>
      <c r="CE94" s="12">
        <f>SUM(CE5:CE93)</f>
        <v>257153.83</v>
      </c>
      <c r="CF94" s="12"/>
      <c r="CG94" s="12">
        <f>SUM(CG5:CG93)</f>
        <v>132107</v>
      </c>
      <c r="CH94" s="12">
        <f>SUM(CH5:CH93)</f>
        <v>74531</v>
      </c>
      <c r="CI94" s="44">
        <v>0.025578943257703</v>
      </c>
      <c r="CJ94" s="12">
        <f>SUM(CJ5:CJ93)</f>
        <v>1911</v>
      </c>
      <c r="CK94" s="12">
        <f>SUM(CK5:CK93)</f>
        <v>262607.8</v>
      </c>
      <c r="CL94" s="12"/>
      <c r="CM94" s="12">
        <f>SUM(CM5:CM93)</f>
        <v>131377</v>
      </c>
      <c r="CN94" s="12">
        <f>SUM(CN5:CN93)</f>
        <v>83113</v>
      </c>
      <c r="CO94" s="44">
        <v>0.0246092334311468</v>
      </c>
      <c r="CP94" s="12">
        <f>SUM(CP5:CP93)</f>
        <v>2034</v>
      </c>
      <c r="CQ94" s="12">
        <f>SUM(CQ5:CQ93)</f>
        <v>280970.49</v>
      </c>
      <c r="CR94" s="12"/>
      <c r="CS94" s="12">
        <f>SUM(CS5:CS93)</f>
        <v>130099</v>
      </c>
      <c r="CT94" s="12">
        <f>SUM(CT5:CT93)</f>
        <v>96070</v>
      </c>
      <c r="CU94" s="44">
        <v>0.0244321918154687</v>
      </c>
      <c r="CV94" s="12">
        <f>SUM(CV5:CV93)</f>
        <v>2352</v>
      </c>
      <c r="CW94" s="12">
        <f>SUM(CW5:CW93)</f>
        <v>325868.62</v>
      </c>
      <c r="CX94" s="12"/>
      <c r="CY94" s="12">
        <f>SUM(CY5:CY93)</f>
        <v>127097</v>
      </c>
      <c r="CZ94" s="12">
        <f>SUM(CZ5:CZ93)</f>
        <v>93861</v>
      </c>
      <c r="DA94" s="44">
        <v>0.0229981638813681</v>
      </c>
      <c r="DB94" s="12">
        <f>SUM(DB5:DB93)</f>
        <v>2144</v>
      </c>
      <c r="DC94" s="12">
        <f>SUM(DC5:DC93)</f>
        <v>294094.56</v>
      </c>
      <c r="DD94" s="12"/>
      <c r="DE94" s="12">
        <f>SUM(DE5:DE93)</f>
        <v>126925</v>
      </c>
      <c r="DF94" s="12">
        <f>SUM(DF5:DF93)</f>
        <v>83052</v>
      </c>
      <c r="DG94" s="44">
        <v>0.0259057060357022</v>
      </c>
      <c r="DH94" s="12">
        <f>SUM(DH5:DH93)</f>
        <v>2131</v>
      </c>
      <c r="DI94" s="12">
        <f>SUM(DI5:DI93)</f>
        <v>293505.64</v>
      </c>
      <c r="DJ94" s="12"/>
      <c r="DK94" s="12">
        <f>SUM(DK5:DK93)</f>
        <v>126176</v>
      </c>
      <c r="DL94" s="12">
        <f>SUM(DL5:DL93)</f>
        <v>77937</v>
      </c>
      <c r="DM94" s="44">
        <v>0.0248453365402497</v>
      </c>
      <c r="DN94" s="12">
        <f>SUM(DN5:DN93)</f>
        <v>1930</v>
      </c>
      <c r="DO94" s="12">
        <f>SUM(DO5:DO93)</f>
        <v>269462.03</v>
      </c>
      <c r="DP94" s="12"/>
      <c r="DQ94" s="12">
        <f>SUM(DQ5:DQ93)</f>
        <v>113104</v>
      </c>
      <c r="DR94" s="12">
        <f>SUM(DR5:DR93)</f>
        <v>80076</v>
      </c>
      <c r="DS94" s="44">
        <v>0.0240955084807454</v>
      </c>
      <c r="DT94" s="12">
        <f>SUM(DT5:DT93)</f>
        <v>1915</v>
      </c>
      <c r="DU94" s="12">
        <f>SUM(DU5:DU93)</f>
        <v>259869.09</v>
      </c>
      <c r="DV94" s="12"/>
      <c r="DW94" s="12">
        <f>SUM(DW5:DW93)</f>
        <v>111065</v>
      </c>
      <c r="DX94" s="12">
        <f>SUM(DX5:DX93)</f>
        <v>82615</v>
      </c>
      <c r="DY94" s="44">
        <v>0.0254031733260764</v>
      </c>
      <c r="DZ94" s="12">
        <f>SUM(DZ5:DZ93)</f>
        <v>2090</v>
      </c>
      <c r="EA94" s="12">
        <f>SUM(EA5:EA93)</f>
        <v>286158.48</v>
      </c>
      <c r="EB94" s="12"/>
      <c r="EC94" s="12">
        <f>SUM(EC5:EC93)</f>
        <v>112359</v>
      </c>
      <c r="ED94" s="12">
        <v>87315</v>
      </c>
      <c r="EE94" s="44">
        <v>0.0262841436179351</v>
      </c>
      <c r="EF94" s="12">
        <f>SUM(EF5:EF93)</f>
        <v>2235</v>
      </c>
      <c r="EG94" s="12">
        <f>SUM(EG5:EG93)</f>
        <v>311546.07</v>
      </c>
      <c r="EH94" s="12"/>
      <c r="EI94" s="12">
        <f>SUM(EI5:EI93)</f>
        <v>12621</v>
      </c>
      <c r="EJ94" s="12">
        <v>80669</v>
      </c>
      <c r="EK94" s="44">
        <v>0.0285611573218956</v>
      </c>
      <c r="EL94" s="12">
        <f>SUM(EL5:EL93)</f>
        <v>2650</v>
      </c>
      <c r="EM94" s="12">
        <f>SUM(EM5:EM93)</f>
        <v>376519.77</v>
      </c>
      <c r="EN94" s="12"/>
      <c r="EO94" s="12">
        <f>SUM(EO5:EO93)</f>
        <v>106318</v>
      </c>
      <c r="EP94" s="12">
        <v>79839</v>
      </c>
      <c r="EQ94" s="44">
        <v>0.0244116284021593</v>
      </c>
      <c r="ER94" s="12">
        <f>SUM(ER5:ER93)</f>
        <v>2304</v>
      </c>
      <c r="ES94" s="12">
        <f>SUM(ES5:ES93)</f>
        <v>311424.38</v>
      </c>
      <c r="ET94" s="12"/>
      <c r="EU94" s="12">
        <f>SUM(EU5:EU93)</f>
        <v>101914</v>
      </c>
      <c r="EV94" s="12">
        <v>82517</v>
      </c>
      <c r="EW94" s="44">
        <v>0.0254371826411527</v>
      </c>
      <c r="EX94" s="12">
        <f>SUM(EX5:EX93)</f>
        <v>2395</v>
      </c>
      <c r="EY94" s="12">
        <f>SUM(EY5:EY93)</f>
        <v>337157.33</v>
      </c>
      <c r="EZ94" s="12"/>
      <c r="FA94" s="12">
        <f>SUM(FA5:FA93)</f>
        <v>128099</v>
      </c>
      <c r="FB94" s="12">
        <v>89914</v>
      </c>
      <c r="FC94" s="44">
        <v>0.0263029116711524</v>
      </c>
      <c r="FD94" s="12">
        <f>SUM(FD5:FD93)</f>
        <v>2721</v>
      </c>
      <c r="FE94" s="12">
        <f>SUM(FE5:FE93)</f>
        <v>373772.27</v>
      </c>
      <c r="FF94" s="12"/>
      <c r="FG94" s="12">
        <f>SUM(FG5:FG93)</f>
        <v>126556</v>
      </c>
      <c r="FH94" s="12">
        <v>112194</v>
      </c>
      <c r="FI94" s="44">
        <v>0.0267839634918088</v>
      </c>
      <c r="FJ94" s="12">
        <f>SUM(FJ5:FJ93)</f>
        <v>2962</v>
      </c>
      <c r="FK94" s="12">
        <f>SUM(FK5:FK93)</f>
        <v>435661</v>
      </c>
      <c r="FL94" s="12"/>
      <c r="FM94" s="12">
        <f>SUM(FM5:FM93)</f>
        <v>124475</v>
      </c>
      <c r="FN94" s="12">
        <v>117414</v>
      </c>
      <c r="FO94" s="44">
        <v>0.0249629516071337</v>
      </c>
      <c r="FP94" s="12">
        <f>SUM(FP5:FP93)</f>
        <v>2899</v>
      </c>
      <c r="FQ94" s="12">
        <f>SUM(FQ5:FQ93)</f>
        <v>423644</v>
      </c>
      <c r="FR94" s="12"/>
      <c r="FS94" s="12">
        <f>SUM(FS5:FS93)</f>
        <v>129787</v>
      </c>
      <c r="FT94" s="12">
        <v>127925</v>
      </c>
      <c r="FU94" s="44">
        <v>0.0248895837404729</v>
      </c>
      <c r="FV94" s="12">
        <f>SUM(FV5:FV93)</f>
        <v>3147</v>
      </c>
      <c r="FW94" s="12">
        <f>SUM(FW5:FW93)</f>
        <v>450987</v>
      </c>
      <c r="FX94" s="12"/>
      <c r="FY94" s="12">
        <f>SUM(FY5:FY93)</f>
        <v>145097</v>
      </c>
      <c r="FZ94" s="12">
        <v>137915</v>
      </c>
      <c r="GA94" s="44">
        <v>0.0240510459340898</v>
      </c>
      <c r="GB94" s="12">
        <f>SUM(GB5:GB93)</f>
        <v>3294</v>
      </c>
      <c r="GC94" s="12">
        <f>SUM(GC5:GC93)</f>
        <v>458432</v>
      </c>
      <c r="GD94" s="12"/>
      <c r="GE94" s="12">
        <f>SUM(GE5:GE93)</f>
        <v>145287</v>
      </c>
      <c r="GF94" s="12">
        <f>SUM(GF5:GF93)</f>
        <v>0</v>
      </c>
      <c r="GG94" s="44">
        <v>0.0358809469610744</v>
      </c>
      <c r="GH94" s="12">
        <f>SUM(GH5:GH93)</f>
        <v>0</v>
      </c>
      <c r="GI94" s="12">
        <f>SUM(GI5:GI93)</f>
        <v>0</v>
      </c>
      <c r="GJ94" s="12"/>
      <c r="GK94" s="12">
        <f>SUM(GK5:GK93)</f>
        <v>0</v>
      </c>
      <c r="GL94" s="12">
        <v>63806</v>
      </c>
      <c r="GM94" s="44">
        <v>0.0515938939911607</v>
      </c>
      <c r="GN94" s="12">
        <f>SUM(GN5:GN93)</f>
        <v>0</v>
      </c>
      <c r="GO94" s="12">
        <f>SUM(GO5:GO93)</f>
        <v>0</v>
      </c>
      <c r="GP94" s="12"/>
      <c r="GQ94" s="12">
        <f>SUM(GQ5:GQ93)</f>
        <v>0</v>
      </c>
      <c r="GR94" s="12"/>
      <c r="GS94" s="12">
        <f t="shared" ref="GS94:HP94" si="10">SUM(GS5:GS93)</f>
        <v>115776</v>
      </c>
      <c r="GT94" s="12">
        <f t="shared" si="10"/>
        <v>16882852.98</v>
      </c>
      <c r="GU94" s="12">
        <f t="shared" si="10"/>
        <v>0</v>
      </c>
      <c r="GV94" s="12">
        <f t="shared" si="10"/>
        <v>0</v>
      </c>
      <c r="GW94" s="12">
        <f t="shared" si="10"/>
        <v>0</v>
      </c>
      <c r="GX94" s="12">
        <f t="shared" si="10"/>
        <v>0</v>
      </c>
      <c r="GY94" s="12">
        <f t="shared" si="10"/>
        <v>0</v>
      </c>
      <c r="GZ94" s="12">
        <f t="shared" si="10"/>
        <v>0</v>
      </c>
      <c r="HA94" s="12">
        <f t="shared" si="10"/>
        <v>0</v>
      </c>
      <c r="HB94" s="12">
        <f t="shared" si="10"/>
        <v>0</v>
      </c>
      <c r="HC94" s="12">
        <f t="shared" si="10"/>
        <v>0</v>
      </c>
      <c r="HD94" s="12">
        <f t="shared" si="10"/>
        <v>0</v>
      </c>
      <c r="HE94" s="12">
        <f t="shared" si="10"/>
        <v>0</v>
      </c>
      <c r="HF94" s="12">
        <f t="shared" si="10"/>
        <v>0</v>
      </c>
      <c r="HG94" s="12">
        <f t="shared" si="10"/>
        <v>0</v>
      </c>
      <c r="HH94" s="12">
        <f t="shared" si="10"/>
        <v>0</v>
      </c>
      <c r="HI94" s="12">
        <f t="shared" si="10"/>
        <v>0</v>
      </c>
      <c r="HJ94" s="12">
        <f t="shared" si="10"/>
        <v>0</v>
      </c>
      <c r="HK94" s="12">
        <f t="shared" si="10"/>
        <v>0</v>
      </c>
      <c r="HL94" s="12">
        <f t="shared" si="10"/>
        <v>0</v>
      </c>
      <c r="HM94" s="12">
        <f t="shared" si="10"/>
        <v>0</v>
      </c>
      <c r="HN94" s="12">
        <f t="shared" si="10"/>
        <v>0</v>
      </c>
      <c r="HO94" s="12">
        <f t="shared" si="10"/>
        <v>63410</v>
      </c>
      <c r="HP94" s="12">
        <f t="shared" si="10"/>
        <v>8805393.36</v>
      </c>
      <c r="HQ94" s="12">
        <f t="shared" si="8"/>
        <v>179186</v>
      </c>
      <c r="HR94" s="12">
        <f t="shared" si="9"/>
        <v>25688246.34</v>
      </c>
      <c r="HS94" s="12">
        <v>12030000</v>
      </c>
      <c r="HT94" s="44">
        <f>HP94/HS94</f>
        <v>0.731952897755611</v>
      </c>
    </row>
    <row r="96" spans="167:167">
      <c r="FK96" s="60"/>
    </row>
    <row r="97" spans="167:167">
      <c r="FK97" s="61"/>
    </row>
  </sheetData>
  <mergeCells count="59">
    <mergeCell ref="N3:S3"/>
    <mergeCell ref="T3:Y3"/>
    <mergeCell ref="Z3:AE3"/>
    <mergeCell ref="AF3:AK3"/>
    <mergeCell ref="AL3:AQ3"/>
    <mergeCell ref="AR3:AW3"/>
    <mergeCell ref="AX3:BC3"/>
    <mergeCell ref="BD3:BI3"/>
    <mergeCell ref="BJ3:BO3"/>
    <mergeCell ref="BP3:BU3"/>
    <mergeCell ref="BV3:CA3"/>
    <mergeCell ref="CB3:CG3"/>
    <mergeCell ref="CH3:CM3"/>
    <mergeCell ref="CN3:CS3"/>
    <mergeCell ref="CT3:CY3"/>
    <mergeCell ref="CZ3:DE3"/>
    <mergeCell ref="DH3:DK3"/>
    <mergeCell ref="DN3:DQ3"/>
    <mergeCell ref="DT3:DW3"/>
    <mergeCell ref="DZ3:EC3"/>
    <mergeCell ref="EF3:EI3"/>
    <mergeCell ref="EL3:EO3"/>
    <mergeCell ref="EP3:EU3"/>
    <mergeCell ref="EV3:FA3"/>
    <mergeCell ref="FB3:FG3"/>
    <mergeCell ref="FH3:FM3"/>
    <mergeCell ref="FN3:FS3"/>
    <mergeCell ref="FT3:FY3"/>
    <mergeCell ref="FZ3:GE3"/>
    <mergeCell ref="GF3:GK3"/>
    <mergeCell ref="GL3:GQ3"/>
    <mergeCell ref="GS3:GT3"/>
    <mergeCell ref="GU3:GV3"/>
    <mergeCell ref="GW3:GX3"/>
    <mergeCell ref="GY3:GZ3"/>
    <mergeCell ref="HA3:HB3"/>
    <mergeCell ref="HC3:HD3"/>
    <mergeCell ref="HE3:HF3"/>
    <mergeCell ref="HG3:HH3"/>
    <mergeCell ref="HI3:HJ3"/>
    <mergeCell ref="HK3:HL3"/>
    <mergeCell ref="HM3:HN3"/>
    <mergeCell ref="HO3:HP3"/>
    <mergeCell ref="HQ3:HR3"/>
    <mergeCell ref="A3:A4"/>
    <mergeCell ref="B3:B4"/>
    <mergeCell ref="C3:C4"/>
    <mergeCell ref="D3:D4"/>
    <mergeCell ref="E3:E4"/>
    <mergeCell ref="F3:F4"/>
    <mergeCell ref="G3:G4"/>
    <mergeCell ref="H3:H4"/>
    <mergeCell ref="I3:I4"/>
    <mergeCell ref="J3:J4"/>
    <mergeCell ref="K3:K4"/>
    <mergeCell ref="L3:L4"/>
    <mergeCell ref="M3:M4"/>
    <mergeCell ref="A1:HT2"/>
    <mergeCell ref="HS5:HT93"/>
  </mergeCells>
  <conditionalFormatting sqref="I5">
    <cfRule type="cellIs" dxfId="2" priority="456" operator="lessThan">
      <formula>0.9</formula>
    </cfRule>
  </conditionalFormatting>
  <conditionalFormatting sqref="L5">
    <cfRule type="colorScale" priority="455">
      <colorScale>
        <cfvo type="num" val="0"/>
        <cfvo type="num" val="20"/>
        <cfvo type="num" val="35"/>
        <color rgb="FF00B050"/>
        <color rgb="FFFFFF00"/>
        <color theme="9" tint="0.399914548173467"/>
      </colorScale>
    </cfRule>
  </conditionalFormatting>
  <conditionalFormatting sqref="I6">
    <cfRule type="cellIs" dxfId="2" priority="444" operator="lessThan">
      <formula>0.9</formula>
    </cfRule>
  </conditionalFormatting>
  <conditionalFormatting sqref="L6">
    <cfRule type="colorScale" priority="443">
      <colorScale>
        <cfvo type="num" val="0"/>
        <cfvo type="num" val="20"/>
        <cfvo type="num" val="35"/>
        <color rgb="FF00B050"/>
        <color rgb="FFFFFF00"/>
        <color theme="9" tint="0.399914548173467"/>
      </colorScale>
    </cfRule>
  </conditionalFormatting>
  <conditionalFormatting sqref="I7">
    <cfRule type="cellIs" dxfId="2" priority="442" operator="lessThan">
      <formula>0.9</formula>
    </cfRule>
  </conditionalFormatting>
  <conditionalFormatting sqref="L7">
    <cfRule type="colorScale" priority="441">
      <colorScale>
        <cfvo type="num" val="0"/>
        <cfvo type="num" val="20"/>
        <cfvo type="num" val="35"/>
        <color rgb="FF00B050"/>
        <color rgb="FFFFFF00"/>
        <color theme="9" tint="0.399914548173467"/>
      </colorScale>
    </cfRule>
  </conditionalFormatting>
  <conditionalFormatting sqref="I8">
    <cfRule type="cellIs" dxfId="2" priority="440" operator="lessThan">
      <formula>0.9</formula>
    </cfRule>
  </conditionalFormatting>
  <conditionalFormatting sqref="L8">
    <cfRule type="colorScale" priority="439">
      <colorScale>
        <cfvo type="num" val="0"/>
        <cfvo type="num" val="20"/>
        <cfvo type="num" val="35"/>
        <color rgb="FF00B050"/>
        <color rgb="FFFFFF00"/>
        <color theme="9" tint="0.399914548173467"/>
      </colorScale>
    </cfRule>
  </conditionalFormatting>
  <conditionalFormatting sqref="I9">
    <cfRule type="cellIs" dxfId="2" priority="438" operator="lessThan">
      <formula>0.9</formula>
    </cfRule>
  </conditionalFormatting>
  <conditionalFormatting sqref="L9">
    <cfRule type="colorScale" priority="437">
      <colorScale>
        <cfvo type="num" val="0"/>
        <cfvo type="num" val="20"/>
        <cfvo type="num" val="35"/>
        <color rgb="FF00B050"/>
        <color rgb="FFFFFF00"/>
        <color theme="9" tint="0.399914548173467"/>
      </colorScale>
    </cfRule>
  </conditionalFormatting>
  <conditionalFormatting sqref="I10">
    <cfRule type="cellIs" dxfId="2" priority="436" operator="lessThan">
      <formula>0.9</formula>
    </cfRule>
  </conditionalFormatting>
  <conditionalFormatting sqref="L10">
    <cfRule type="colorScale" priority="435">
      <colorScale>
        <cfvo type="num" val="0"/>
        <cfvo type="num" val="20"/>
        <cfvo type="num" val="35"/>
        <color rgb="FF00B050"/>
        <color rgb="FFFFFF00"/>
        <color theme="9" tint="0.399914548173467"/>
      </colorScale>
    </cfRule>
  </conditionalFormatting>
  <conditionalFormatting sqref="I11">
    <cfRule type="cellIs" dxfId="2" priority="434" operator="lessThan">
      <formula>0.9</formula>
    </cfRule>
  </conditionalFormatting>
  <conditionalFormatting sqref="L11">
    <cfRule type="colorScale" priority="433">
      <colorScale>
        <cfvo type="num" val="0"/>
        <cfvo type="num" val="20"/>
        <cfvo type="num" val="35"/>
        <color rgb="FF00B050"/>
        <color rgb="FFFFFF00"/>
        <color theme="9" tint="0.399914548173467"/>
      </colorScale>
    </cfRule>
  </conditionalFormatting>
  <conditionalFormatting sqref="L19">
    <cfRule type="colorScale" priority="271">
      <colorScale>
        <cfvo type="num" val="0"/>
        <cfvo type="num" val="20"/>
        <cfvo type="num" val="35"/>
        <color rgb="FF00B050"/>
        <color rgb="FFFFFF00"/>
        <color theme="9" tint="0.399914548173467"/>
      </colorScale>
    </cfRule>
  </conditionalFormatting>
  <conditionalFormatting sqref="I20">
    <cfRule type="cellIs" dxfId="2" priority="432" operator="lessThan">
      <formula>0.9</formula>
    </cfRule>
  </conditionalFormatting>
  <conditionalFormatting sqref="L20">
    <cfRule type="colorScale" priority="431">
      <colorScale>
        <cfvo type="num" val="0"/>
        <cfvo type="num" val="20"/>
        <cfvo type="num" val="35"/>
        <color rgb="FF00B050"/>
        <color rgb="FFFFFF00"/>
        <color theme="9" tint="0.399914548173467"/>
      </colorScale>
    </cfRule>
  </conditionalFormatting>
  <conditionalFormatting sqref="I21">
    <cfRule type="cellIs" dxfId="2" priority="430" operator="lessThan">
      <formula>0.9</formula>
    </cfRule>
  </conditionalFormatting>
  <conditionalFormatting sqref="L21">
    <cfRule type="colorScale" priority="429">
      <colorScale>
        <cfvo type="num" val="0"/>
        <cfvo type="num" val="20"/>
        <cfvo type="num" val="35"/>
        <color rgb="FF00B050"/>
        <color rgb="FFFFFF00"/>
        <color theme="9" tint="0.399914548173467"/>
      </colorScale>
    </cfRule>
  </conditionalFormatting>
  <conditionalFormatting sqref="I22">
    <cfRule type="cellIs" dxfId="2" priority="428" operator="lessThan">
      <formula>0.9</formula>
    </cfRule>
  </conditionalFormatting>
  <conditionalFormatting sqref="L22">
    <cfRule type="colorScale" priority="427">
      <colorScale>
        <cfvo type="num" val="0"/>
        <cfvo type="num" val="20"/>
        <cfvo type="num" val="35"/>
        <color rgb="FF00B050"/>
        <color rgb="FFFFFF00"/>
        <color theme="9" tint="0.399914548173467"/>
      </colorScale>
    </cfRule>
  </conditionalFormatting>
  <conditionalFormatting sqref="I23">
    <cfRule type="cellIs" dxfId="2" priority="426" operator="lessThan">
      <formula>0.9</formula>
    </cfRule>
  </conditionalFormatting>
  <conditionalFormatting sqref="L23">
    <cfRule type="colorScale" priority="425">
      <colorScale>
        <cfvo type="num" val="0"/>
        <cfvo type="num" val="20"/>
        <cfvo type="num" val="35"/>
        <color rgb="FF00B050"/>
        <color rgb="FFFFFF00"/>
        <color theme="9" tint="0.399914548173467"/>
      </colorScale>
    </cfRule>
  </conditionalFormatting>
  <conditionalFormatting sqref="I27">
    <cfRule type="cellIs" dxfId="2" priority="267" operator="lessThan">
      <formula>0.9</formula>
    </cfRule>
  </conditionalFormatting>
  <conditionalFormatting sqref="L27">
    <cfRule type="colorScale" priority="269">
      <colorScale>
        <cfvo type="num" val="0"/>
        <cfvo type="num" val="20"/>
        <cfvo type="num" val="35"/>
        <color rgb="FF00B050"/>
        <color rgb="FFFFFF00"/>
        <color theme="9" tint="0.399914548173467"/>
      </colorScale>
    </cfRule>
  </conditionalFormatting>
  <conditionalFormatting sqref="I28">
    <cfRule type="cellIs" dxfId="2" priority="270" operator="lessThan">
      <formula>0.9</formula>
    </cfRule>
  </conditionalFormatting>
  <conditionalFormatting sqref="L28">
    <cfRule type="colorScale" priority="268">
      <colorScale>
        <cfvo type="num" val="0"/>
        <cfvo type="num" val="20"/>
        <cfvo type="num" val="35"/>
        <color rgb="FF00B050"/>
        <color rgb="FFFFFF00"/>
        <color theme="9" tint="0.399914548173467"/>
      </colorScale>
    </cfRule>
  </conditionalFormatting>
  <conditionalFormatting sqref="I29">
    <cfRule type="cellIs" dxfId="2" priority="424" operator="lessThan">
      <formula>0.9</formula>
    </cfRule>
  </conditionalFormatting>
  <conditionalFormatting sqref="L29">
    <cfRule type="colorScale" priority="423">
      <colorScale>
        <cfvo type="num" val="0"/>
        <cfvo type="num" val="20"/>
        <cfvo type="num" val="35"/>
        <color rgb="FF00B050"/>
        <color rgb="FFFFFF00"/>
        <color theme="9" tint="0.399914548173467"/>
      </colorScale>
    </cfRule>
  </conditionalFormatting>
  <conditionalFormatting sqref="I30">
    <cfRule type="cellIs" dxfId="2" priority="422" operator="lessThan">
      <formula>0.9</formula>
    </cfRule>
  </conditionalFormatting>
  <conditionalFormatting sqref="L30">
    <cfRule type="colorScale" priority="421">
      <colorScale>
        <cfvo type="num" val="0"/>
        <cfvo type="num" val="20"/>
        <cfvo type="num" val="35"/>
        <color rgb="FF00B050"/>
        <color rgb="FFFFFF00"/>
        <color theme="9" tint="0.399914548173467"/>
      </colorScale>
    </cfRule>
  </conditionalFormatting>
  <conditionalFormatting sqref="I31">
    <cfRule type="cellIs" dxfId="2" priority="420" operator="lessThan">
      <formula>0.9</formula>
    </cfRule>
  </conditionalFormatting>
  <conditionalFormatting sqref="L31">
    <cfRule type="colorScale" priority="419">
      <colorScale>
        <cfvo type="num" val="0"/>
        <cfvo type="num" val="20"/>
        <cfvo type="num" val="35"/>
        <color rgb="FF00B050"/>
        <color rgb="FFFFFF00"/>
        <color theme="9" tint="0.399914548173467"/>
      </colorScale>
    </cfRule>
  </conditionalFormatting>
  <conditionalFormatting sqref="I32">
    <cfRule type="cellIs" dxfId="2" priority="418" operator="lessThan">
      <formula>0.9</formula>
    </cfRule>
  </conditionalFormatting>
  <conditionalFormatting sqref="L32">
    <cfRule type="colorScale" priority="417">
      <colorScale>
        <cfvo type="num" val="0"/>
        <cfvo type="num" val="20"/>
        <cfvo type="num" val="35"/>
        <color rgb="FF00B050"/>
        <color rgb="FFFFFF00"/>
        <color theme="9" tint="0.399914548173467"/>
      </colorScale>
    </cfRule>
  </conditionalFormatting>
  <conditionalFormatting sqref="I36">
    <cfRule type="cellIs" dxfId="2" priority="293" operator="lessThan">
      <formula>0.9</formula>
    </cfRule>
  </conditionalFormatting>
  <conditionalFormatting sqref="L36">
    <cfRule type="colorScale" priority="292">
      <colorScale>
        <cfvo type="num" val="0"/>
        <cfvo type="num" val="20"/>
        <cfvo type="num" val="35"/>
        <color rgb="FF00B050"/>
        <color rgb="FFFFFF00"/>
        <color theme="9" tint="0.399914548173467"/>
      </colorScale>
    </cfRule>
  </conditionalFormatting>
  <conditionalFormatting sqref="GL36">
    <cfRule type="cellIs" dxfId="0" priority="291" operator="lessThan">
      <formula>200</formula>
    </cfRule>
  </conditionalFormatting>
  <conditionalFormatting sqref="GS36:GT36">
    <cfRule type="cellIs" dxfId="0" priority="294" operator="lessThan">
      <formula>200</formula>
    </cfRule>
  </conditionalFormatting>
  <conditionalFormatting sqref="I37">
    <cfRule type="cellIs" dxfId="2" priority="416" operator="lessThan">
      <formula>0.9</formula>
    </cfRule>
  </conditionalFormatting>
  <conditionalFormatting sqref="L37">
    <cfRule type="colorScale" priority="415">
      <colorScale>
        <cfvo type="num" val="0"/>
        <cfvo type="num" val="20"/>
        <cfvo type="num" val="35"/>
        <color rgb="FF00B050"/>
        <color rgb="FFFFFF00"/>
        <color theme="9" tint="0.399914548173467"/>
      </colorScale>
    </cfRule>
  </conditionalFormatting>
  <conditionalFormatting sqref="I38">
    <cfRule type="cellIs" dxfId="2" priority="414" operator="lessThan">
      <formula>0.9</formula>
    </cfRule>
  </conditionalFormatting>
  <conditionalFormatting sqref="L38">
    <cfRule type="colorScale" priority="413">
      <colorScale>
        <cfvo type="num" val="0"/>
        <cfvo type="num" val="20"/>
        <cfvo type="num" val="35"/>
        <color rgb="FF00B050"/>
        <color rgb="FFFFFF00"/>
        <color theme="9" tint="0.399914548173467"/>
      </colorScale>
    </cfRule>
  </conditionalFormatting>
  <conditionalFormatting sqref="I39">
    <cfRule type="cellIs" dxfId="2" priority="412" operator="lessThan">
      <formula>0.9</formula>
    </cfRule>
  </conditionalFormatting>
  <conditionalFormatting sqref="L39">
    <cfRule type="colorScale" priority="411">
      <colorScale>
        <cfvo type="num" val="0"/>
        <cfvo type="num" val="20"/>
        <cfvo type="num" val="35"/>
        <color rgb="FF00B050"/>
        <color rgb="FFFFFF00"/>
        <color theme="9" tint="0.399914548173467"/>
      </colorScale>
    </cfRule>
  </conditionalFormatting>
  <conditionalFormatting sqref="I40">
    <cfRule type="cellIs" dxfId="2" priority="410" operator="lessThan">
      <formula>0.9</formula>
    </cfRule>
  </conditionalFormatting>
  <conditionalFormatting sqref="L40">
    <cfRule type="colorScale" priority="409">
      <colorScale>
        <cfvo type="num" val="0"/>
        <cfvo type="num" val="20"/>
        <cfvo type="num" val="35"/>
        <color rgb="FF00B050"/>
        <color rgb="FFFFFF00"/>
        <color theme="9" tint="0.399914548173467"/>
      </colorScale>
    </cfRule>
  </conditionalFormatting>
  <conditionalFormatting sqref="I41">
    <cfRule type="cellIs" dxfId="2" priority="408" operator="lessThan">
      <formula>0.9</formula>
    </cfRule>
  </conditionalFormatting>
  <conditionalFormatting sqref="L41">
    <cfRule type="colorScale" priority="407">
      <colorScale>
        <cfvo type="num" val="0"/>
        <cfvo type="num" val="20"/>
        <cfvo type="num" val="35"/>
        <color rgb="FF00B050"/>
        <color rgb="FFFFFF00"/>
        <color theme="9" tint="0.399914548173467"/>
      </colorScale>
    </cfRule>
  </conditionalFormatting>
  <conditionalFormatting sqref="L43">
    <cfRule type="colorScale" priority="298">
      <colorScale>
        <cfvo type="num" val="0"/>
        <cfvo type="num" val="20"/>
        <cfvo type="num" val="35"/>
        <color rgb="FF00B050"/>
        <color rgb="FFFFFF00"/>
        <color theme="9" tint="0.399914548173467"/>
      </colorScale>
    </cfRule>
  </conditionalFormatting>
  <conditionalFormatting sqref="I44">
    <cfRule type="cellIs" dxfId="2" priority="266" operator="lessThan">
      <formula>0.9</formula>
    </cfRule>
  </conditionalFormatting>
  <conditionalFormatting sqref="L44">
    <cfRule type="colorScale" priority="265">
      <colorScale>
        <cfvo type="num" val="0"/>
        <cfvo type="num" val="20"/>
        <cfvo type="num" val="35"/>
        <color rgb="FF00B050"/>
        <color rgb="FFFFFF00"/>
        <color theme="9" tint="0.399914548173467"/>
      </colorScale>
    </cfRule>
  </conditionalFormatting>
  <conditionalFormatting sqref="I45">
    <cfRule type="cellIs" dxfId="2" priority="406" operator="lessThan">
      <formula>0.9</formula>
    </cfRule>
  </conditionalFormatting>
  <conditionalFormatting sqref="L45">
    <cfRule type="colorScale" priority="405">
      <colorScale>
        <cfvo type="num" val="0"/>
        <cfvo type="num" val="20"/>
        <cfvo type="num" val="35"/>
        <color rgb="FF00B050"/>
        <color rgb="FFFFFF00"/>
        <color theme="9" tint="0.399914548173467"/>
      </colorScale>
    </cfRule>
  </conditionalFormatting>
  <conditionalFormatting sqref="I46">
    <cfRule type="cellIs" dxfId="2" priority="404" operator="lessThan">
      <formula>0.9</formula>
    </cfRule>
  </conditionalFormatting>
  <conditionalFormatting sqref="L46">
    <cfRule type="colorScale" priority="403">
      <colorScale>
        <cfvo type="num" val="0"/>
        <cfvo type="num" val="20"/>
        <cfvo type="num" val="35"/>
        <color rgb="FF00B050"/>
        <color rgb="FFFFFF00"/>
        <color theme="9" tint="0.399914548173467"/>
      </colorScale>
    </cfRule>
  </conditionalFormatting>
  <conditionalFormatting sqref="I47">
    <cfRule type="cellIs" dxfId="2" priority="402" operator="lessThan">
      <formula>0.9</formula>
    </cfRule>
  </conditionalFormatting>
  <conditionalFormatting sqref="L47">
    <cfRule type="colorScale" priority="401">
      <colorScale>
        <cfvo type="num" val="0"/>
        <cfvo type="num" val="20"/>
        <cfvo type="num" val="35"/>
        <color rgb="FF00B050"/>
        <color rgb="FFFFFF00"/>
        <color theme="9" tint="0.399914548173467"/>
      </colorScale>
    </cfRule>
  </conditionalFormatting>
  <conditionalFormatting sqref="I49">
    <cfRule type="cellIs" dxfId="2" priority="400" operator="lessThan">
      <formula>0.9</formula>
    </cfRule>
  </conditionalFormatting>
  <conditionalFormatting sqref="L49">
    <cfRule type="colorScale" priority="399">
      <colorScale>
        <cfvo type="num" val="0"/>
        <cfvo type="num" val="20"/>
        <cfvo type="num" val="35"/>
        <color rgb="FF00B050"/>
        <color rgb="FFFFFF00"/>
        <color theme="9" tint="0.399914548173467"/>
      </colorScale>
    </cfRule>
  </conditionalFormatting>
  <conditionalFormatting sqref="I50">
    <cfRule type="cellIs" dxfId="2" priority="398" operator="lessThan">
      <formula>0.9</formula>
    </cfRule>
  </conditionalFormatting>
  <conditionalFormatting sqref="L50">
    <cfRule type="colorScale" priority="397">
      <colorScale>
        <cfvo type="num" val="0"/>
        <cfvo type="num" val="20"/>
        <cfvo type="num" val="35"/>
        <color rgb="FF00B050"/>
        <color rgb="FFFFFF00"/>
        <color theme="9" tint="0.399914548173467"/>
      </colorScale>
    </cfRule>
  </conditionalFormatting>
  <conditionalFormatting sqref="I51">
    <cfRule type="cellIs" dxfId="2" priority="396" operator="lessThan">
      <formula>0.9</formula>
    </cfRule>
  </conditionalFormatting>
  <conditionalFormatting sqref="L51">
    <cfRule type="colorScale" priority="395">
      <colorScale>
        <cfvo type="num" val="0"/>
        <cfvo type="num" val="20"/>
        <cfvo type="num" val="35"/>
        <color rgb="FF00B050"/>
        <color rgb="FFFFFF00"/>
        <color theme="9" tint="0.399914548173467"/>
      </colorScale>
    </cfRule>
  </conditionalFormatting>
  <conditionalFormatting sqref="I58">
    <cfRule type="cellIs" dxfId="2" priority="390" operator="lessThan">
      <formula>0.9</formula>
    </cfRule>
  </conditionalFormatting>
  <conditionalFormatting sqref="L58">
    <cfRule type="colorScale" priority="389">
      <colorScale>
        <cfvo type="num" val="0"/>
        <cfvo type="num" val="20"/>
        <cfvo type="num" val="35"/>
        <color rgb="FF00B050"/>
        <color rgb="FFFFFF00"/>
        <color theme="9" tint="0.399914548173467"/>
      </colorScale>
    </cfRule>
  </conditionalFormatting>
  <conditionalFormatting sqref="I59">
    <cfRule type="cellIs" dxfId="2" priority="388" operator="lessThan">
      <formula>0.9</formula>
    </cfRule>
  </conditionalFormatting>
  <conditionalFormatting sqref="L59">
    <cfRule type="colorScale" priority="387">
      <colorScale>
        <cfvo type="num" val="0"/>
        <cfvo type="num" val="20"/>
        <cfvo type="num" val="35"/>
        <color rgb="FF00B050"/>
        <color rgb="FFFFFF00"/>
        <color theme="9" tint="0.399914548173467"/>
      </colorScale>
    </cfRule>
  </conditionalFormatting>
  <conditionalFormatting sqref="I62">
    <cfRule type="cellIs" dxfId="2" priority="384" operator="lessThan">
      <formula>0.9</formula>
    </cfRule>
  </conditionalFormatting>
  <conditionalFormatting sqref="L62">
    <cfRule type="colorScale" priority="383">
      <colorScale>
        <cfvo type="num" val="0"/>
        <cfvo type="num" val="20"/>
        <cfvo type="num" val="35"/>
        <color rgb="FF00B050"/>
        <color rgb="FFFFFF00"/>
        <color theme="9" tint="0.399914548173467"/>
      </colorScale>
    </cfRule>
  </conditionalFormatting>
  <conditionalFormatting sqref="I63">
    <cfRule type="cellIs" dxfId="2" priority="382" operator="lessThan">
      <formula>0.9</formula>
    </cfRule>
  </conditionalFormatting>
  <conditionalFormatting sqref="L63">
    <cfRule type="colorScale" priority="381">
      <colorScale>
        <cfvo type="num" val="0"/>
        <cfvo type="num" val="20"/>
        <cfvo type="num" val="35"/>
        <color rgb="FF00B050"/>
        <color rgb="FFFFFF00"/>
        <color theme="9" tint="0.399914548173467"/>
      </colorScale>
    </cfRule>
  </conditionalFormatting>
  <conditionalFormatting sqref="I64">
    <cfRule type="cellIs" dxfId="2" priority="262" operator="lessThan">
      <formula>0.9</formula>
    </cfRule>
  </conditionalFormatting>
  <conditionalFormatting sqref="L64">
    <cfRule type="colorScale" priority="261">
      <colorScale>
        <cfvo type="num" val="0"/>
        <cfvo type="num" val="20"/>
        <cfvo type="num" val="35"/>
        <color rgb="FF00B050"/>
        <color rgb="FFFFFF00"/>
        <color theme="9" tint="0.399914548173467"/>
      </colorScale>
    </cfRule>
  </conditionalFormatting>
  <conditionalFormatting sqref="I65">
    <cfRule type="cellIs" dxfId="2" priority="380" operator="lessThan">
      <formula>0.9</formula>
    </cfRule>
  </conditionalFormatting>
  <conditionalFormatting sqref="L65">
    <cfRule type="colorScale" priority="379">
      <colorScale>
        <cfvo type="num" val="0"/>
        <cfvo type="num" val="20"/>
        <cfvo type="num" val="35"/>
        <color rgb="FF00B050"/>
        <color rgb="FFFFFF00"/>
        <color theme="9" tint="0.399914548173467"/>
      </colorScale>
    </cfRule>
  </conditionalFormatting>
  <conditionalFormatting sqref="I72">
    <cfRule type="cellIs" dxfId="2" priority="260" operator="lessThan">
      <formula>0.9</formula>
    </cfRule>
  </conditionalFormatting>
  <conditionalFormatting sqref="L72">
    <cfRule type="colorScale" priority="259">
      <colorScale>
        <cfvo type="num" val="0"/>
        <cfvo type="num" val="20"/>
        <cfvo type="num" val="35"/>
        <color rgb="FF00B050"/>
        <color rgb="FFFFFF00"/>
        <color theme="9" tint="0.399914548173467"/>
      </colorScale>
    </cfRule>
  </conditionalFormatting>
  <conditionalFormatting sqref="I76">
    <cfRule type="cellIs" dxfId="2" priority="376" operator="lessThan">
      <formula>0.9</formula>
    </cfRule>
  </conditionalFormatting>
  <conditionalFormatting sqref="L76">
    <cfRule type="colorScale" priority="375">
      <colorScale>
        <cfvo type="num" val="0"/>
        <cfvo type="num" val="20"/>
        <cfvo type="num" val="35"/>
        <color rgb="FF00B050"/>
        <color rgb="FFFFFF00"/>
        <color theme="9" tint="0.399914548173467"/>
      </colorScale>
    </cfRule>
  </conditionalFormatting>
  <conditionalFormatting sqref="C77">
    <cfRule type="duplicateValues" dxfId="1" priority="349"/>
  </conditionalFormatting>
  <conditionalFormatting sqref="E77">
    <cfRule type="duplicateValues" dxfId="1" priority="350"/>
  </conditionalFormatting>
  <conditionalFormatting sqref="I79">
    <cfRule type="cellIs" dxfId="2" priority="357" operator="lessThan">
      <formula>0.9</formula>
    </cfRule>
  </conditionalFormatting>
  <conditionalFormatting sqref="L79">
    <cfRule type="colorScale" priority="356">
      <colorScale>
        <cfvo type="num" val="0"/>
        <cfvo type="num" val="20"/>
        <cfvo type="num" val="35"/>
        <color rgb="FF00B050"/>
        <color rgb="FFFFFF00"/>
        <color theme="9" tint="0.399914548173467"/>
      </colorScale>
    </cfRule>
  </conditionalFormatting>
  <conditionalFormatting sqref="GS79:GT79">
    <cfRule type="cellIs" dxfId="0" priority="358" operator="lessThan">
      <formula>200</formula>
    </cfRule>
  </conditionalFormatting>
  <conditionalFormatting sqref="I80">
    <cfRule type="cellIs" dxfId="2" priority="374" operator="lessThan">
      <formula>0.9</formula>
    </cfRule>
  </conditionalFormatting>
  <conditionalFormatting sqref="L80">
    <cfRule type="colorScale" priority="373">
      <colorScale>
        <cfvo type="num" val="0"/>
        <cfvo type="num" val="20"/>
        <cfvo type="num" val="35"/>
        <color rgb="FF00B050"/>
        <color rgb="FFFFFF00"/>
        <color theme="9" tint="0.399914548173467"/>
      </colorScale>
    </cfRule>
  </conditionalFormatting>
  <conditionalFormatting sqref="I81">
    <cfRule type="cellIs" dxfId="2" priority="372" operator="lessThan">
      <formula>0.9</formula>
    </cfRule>
  </conditionalFormatting>
  <conditionalFormatting sqref="L81">
    <cfRule type="colorScale" priority="371">
      <colorScale>
        <cfvo type="num" val="0"/>
        <cfvo type="num" val="20"/>
        <cfvo type="num" val="35"/>
        <color rgb="FF00B050"/>
        <color rgb="FFFFFF00"/>
        <color theme="9" tint="0.399914548173467"/>
      </colorScale>
    </cfRule>
  </conditionalFormatting>
  <conditionalFormatting sqref="C82">
    <cfRule type="duplicateValues" dxfId="1" priority="354"/>
  </conditionalFormatting>
  <conditionalFormatting sqref="E82">
    <cfRule type="duplicateValues" dxfId="1" priority="355"/>
  </conditionalFormatting>
  <conditionalFormatting sqref="I82">
    <cfRule type="cellIs" dxfId="2" priority="352" operator="lessThan">
      <formula>0.9</formula>
    </cfRule>
  </conditionalFormatting>
  <conditionalFormatting sqref="L82">
    <cfRule type="colorScale" priority="351">
      <colorScale>
        <cfvo type="num" val="0"/>
        <cfvo type="num" val="20"/>
        <cfvo type="num" val="35"/>
        <color rgb="FF00B050"/>
        <color rgb="FFFFFF00"/>
        <color theme="9" tint="0.399914548173467"/>
      </colorScale>
    </cfRule>
  </conditionalFormatting>
  <conditionalFormatting sqref="GS82:GT82">
    <cfRule type="cellIs" dxfId="0" priority="353" operator="lessThan">
      <formula>200</formula>
    </cfRule>
  </conditionalFormatting>
  <conditionalFormatting sqref="I91">
    <cfRule type="cellIs" dxfId="2" priority="330" operator="lessThan">
      <formula>0.9</formula>
    </cfRule>
  </conditionalFormatting>
  <conditionalFormatting sqref="L91">
    <cfRule type="colorScale" priority="329">
      <colorScale>
        <cfvo type="num" val="0"/>
        <cfvo type="num" val="20"/>
        <cfvo type="num" val="35"/>
        <color rgb="FF00B050"/>
        <color rgb="FFFFFF00"/>
        <color theme="9" tint="0.399914548173467"/>
      </colorScale>
    </cfRule>
  </conditionalFormatting>
  <conditionalFormatting sqref="EL91">
    <cfRule type="colorScale" priority="57">
      <colorScale>
        <cfvo type="num" val="0"/>
        <cfvo type="num" val="10"/>
        <cfvo type="num" val="100"/>
        <color rgb="FF00B050"/>
        <color rgb="FFFFFF00"/>
        <color theme="9" tint="0.399884029663991"/>
      </colorScale>
    </cfRule>
  </conditionalFormatting>
  <conditionalFormatting sqref="GS91:GT91">
    <cfRule type="cellIs" dxfId="0" priority="331" operator="lessThan">
      <formula>200</formula>
    </cfRule>
  </conditionalFormatting>
  <conditionalFormatting sqref="H92">
    <cfRule type="cellIs" dxfId="2" priority="290" operator="lessThan">
      <formula>0.9</formula>
    </cfRule>
  </conditionalFormatting>
  <conditionalFormatting sqref="I92">
    <cfRule type="cellIs" dxfId="2" priority="288" operator="lessThan">
      <formula>0.9</formula>
    </cfRule>
  </conditionalFormatting>
  <conditionalFormatting sqref="L92">
    <cfRule type="colorScale" priority="287">
      <colorScale>
        <cfvo type="num" val="0"/>
        <cfvo type="num" val="20"/>
        <cfvo type="num" val="35"/>
        <color rgb="FF00B050"/>
        <color rgb="FFFFFF00"/>
        <color theme="9" tint="0.399914548173467"/>
      </colorScale>
    </cfRule>
  </conditionalFormatting>
  <conditionalFormatting sqref="EL92">
    <cfRule type="colorScale" priority="56">
      <colorScale>
        <cfvo type="num" val="0"/>
        <cfvo type="num" val="10"/>
        <cfvo type="num" val="100"/>
        <color rgb="FF00B050"/>
        <color rgb="FFFFFF00"/>
        <color theme="9" tint="0.399884029663991"/>
      </colorScale>
    </cfRule>
  </conditionalFormatting>
  <conditionalFormatting sqref="GL92">
    <cfRule type="cellIs" dxfId="0" priority="286" operator="lessThan">
      <formula>200</formula>
    </cfRule>
  </conditionalFormatting>
  <conditionalFormatting sqref="GS92:GT92">
    <cfRule type="cellIs" dxfId="0" priority="289" operator="lessThan">
      <formula>200</formula>
    </cfRule>
  </conditionalFormatting>
  <conditionalFormatting sqref="DP93">
    <cfRule type="cellIs" dxfId="0" priority="85" operator="lessThan">
      <formula>200</formula>
    </cfRule>
  </conditionalFormatting>
  <conditionalFormatting sqref="EL93">
    <cfRule type="colorScale" priority="40">
      <colorScale>
        <cfvo type="num" val="0"/>
        <cfvo type="num" val="10"/>
        <cfvo type="num" val="100"/>
        <color rgb="FF00B050"/>
        <color rgb="FFFFFF00"/>
        <color theme="9" tint="0.399884029663991"/>
      </colorScale>
    </cfRule>
  </conditionalFormatting>
  <conditionalFormatting sqref="C80:C81">
    <cfRule type="duplicateValues" dxfId="1" priority="452"/>
  </conditionalFormatting>
  <conditionalFormatting sqref="E80:E81">
    <cfRule type="duplicateValues" dxfId="1" priority="453"/>
  </conditionalFormatting>
  <conditionalFormatting sqref="I15:I19">
    <cfRule type="cellIs" dxfId="2" priority="318" operator="lessThan">
      <formula>0.9</formula>
    </cfRule>
  </conditionalFormatting>
  <conditionalFormatting sqref="I53:I54">
    <cfRule type="cellIs" dxfId="2" priority="394" operator="lessThan">
      <formula>0.9</formula>
    </cfRule>
  </conditionalFormatting>
  <conditionalFormatting sqref="I56:I57">
    <cfRule type="cellIs" dxfId="2" priority="392" operator="lessThan">
      <formula>0.9</formula>
    </cfRule>
  </conditionalFormatting>
  <conditionalFormatting sqref="I60:I61">
    <cfRule type="cellIs" dxfId="2" priority="386" operator="lessThan">
      <formula>0.9</formula>
    </cfRule>
  </conditionalFormatting>
  <conditionalFormatting sqref="I66:I69">
    <cfRule type="cellIs" dxfId="2" priority="378" operator="lessThan">
      <formula>0.9</formula>
    </cfRule>
  </conditionalFormatting>
  <conditionalFormatting sqref="I74:I75">
    <cfRule type="cellIs" dxfId="2" priority="321" operator="lessThan">
      <formula>0.9</formula>
    </cfRule>
  </conditionalFormatting>
  <conditionalFormatting sqref="I77:I78">
    <cfRule type="cellIs" dxfId="2" priority="347" operator="lessThan">
      <formula>0.9</formula>
    </cfRule>
  </conditionalFormatting>
  <conditionalFormatting sqref="L15:L18">
    <cfRule type="colorScale" priority="317">
      <colorScale>
        <cfvo type="num" val="0"/>
        <cfvo type="num" val="20"/>
        <cfvo type="num" val="35"/>
        <color rgb="FF00B050"/>
        <color rgb="FFFFFF00"/>
        <color theme="9" tint="0.399914548173467"/>
      </colorScale>
    </cfRule>
  </conditionalFormatting>
  <conditionalFormatting sqref="L53:L54">
    <cfRule type="colorScale" priority="393">
      <colorScale>
        <cfvo type="num" val="0"/>
        <cfvo type="num" val="20"/>
        <cfvo type="num" val="35"/>
        <color rgb="FF00B050"/>
        <color rgb="FFFFFF00"/>
        <color theme="9" tint="0.399914548173467"/>
      </colorScale>
    </cfRule>
  </conditionalFormatting>
  <conditionalFormatting sqref="L56:L57">
    <cfRule type="colorScale" priority="391">
      <colorScale>
        <cfvo type="num" val="0"/>
        <cfvo type="num" val="20"/>
        <cfvo type="num" val="35"/>
        <color rgb="FF00B050"/>
        <color rgb="FFFFFF00"/>
        <color theme="9" tint="0.399914548173467"/>
      </colorScale>
    </cfRule>
  </conditionalFormatting>
  <conditionalFormatting sqref="L60:L61">
    <cfRule type="colorScale" priority="385">
      <colorScale>
        <cfvo type="num" val="0"/>
        <cfvo type="num" val="20"/>
        <cfvo type="num" val="35"/>
        <color rgb="FF00B050"/>
        <color rgb="FFFFFF00"/>
        <color theme="9" tint="0.399914548173467"/>
      </colorScale>
    </cfRule>
  </conditionalFormatting>
  <conditionalFormatting sqref="L66:L69">
    <cfRule type="colorScale" priority="377">
      <colorScale>
        <cfvo type="num" val="0"/>
        <cfvo type="num" val="20"/>
        <cfvo type="num" val="35"/>
        <color rgb="FF00B050"/>
        <color rgb="FFFFFF00"/>
        <color theme="9" tint="0.399914548173467"/>
      </colorScale>
    </cfRule>
  </conditionalFormatting>
  <conditionalFormatting sqref="L74:L75">
    <cfRule type="colorScale" priority="320">
      <colorScale>
        <cfvo type="num" val="0"/>
        <cfvo type="num" val="20"/>
        <cfvo type="num" val="35"/>
        <color rgb="FF00B050"/>
        <color rgb="FFFFFF00"/>
        <color theme="9" tint="0.399914548173467"/>
      </colorScale>
    </cfRule>
  </conditionalFormatting>
  <conditionalFormatting sqref="L77:L78">
    <cfRule type="colorScale" priority="346">
      <colorScale>
        <cfvo type="num" val="0"/>
        <cfvo type="num" val="20"/>
        <cfvo type="num" val="35"/>
        <color rgb="FF00B050"/>
        <color rgb="FFFFFF00"/>
        <color theme="9" tint="0.399914548173467"/>
      </colorScale>
    </cfRule>
  </conditionalFormatting>
  <conditionalFormatting sqref="N5:N93">
    <cfRule type="cellIs" dxfId="0" priority="302" operator="lessThan">
      <formula>200</formula>
    </cfRule>
  </conditionalFormatting>
  <conditionalFormatting sqref="P5:P93">
    <cfRule type="colorScale" priority="326">
      <colorScale>
        <cfvo type="num" val="0"/>
        <cfvo type="num" val="10"/>
        <cfvo type="num" val="100"/>
        <color rgb="FF00B050"/>
        <color rgb="FFFFFF00"/>
        <color theme="9" tint="0.399884029663991"/>
      </colorScale>
    </cfRule>
  </conditionalFormatting>
  <conditionalFormatting sqref="S5:S93">
    <cfRule type="cellIs" dxfId="0" priority="325" operator="lessThan">
      <formula>200</formula>
    </cfRule>
  </conditionalFormatting>
  <conditionalFormatting sqref="V5:V93">
    <cfRule type="colorScale" priority="457">
      <colorScale>
        <cfvo type="num" val="0"/>
        <cfvo type="num" val="10"/>
        <cfvo type="num" val="100"/>
        <color rgb="FF00B050"/>
        <color rgb="FFFFFF00"/>
        <color theme="9" tint="0.399884029663991"/>
      </colorScale>
    </cfRule>
  </conditionalFormatting>
  <conditionalFormatting sqref="Y5:Y93">
    <cfRule type="cellIs" dxfId="0" priority="454" operator="lessThan">
      <formula>200</formula>
    </cfRule>
  </conditionalFormatting>
  <conditionalFormatting sqref="AB5:AB93">
    <cfRule type="colorScale" priority="324">
      <colorScale>
        <cfvo type="num" val="0"/>
        <cfvo type="num" val="10"/>
        <cfvo type="num" val="100"/>
        <color rgb="FF00B050"/>
        <color rgb="FFFFFF00"/>
        <color theme="9" tint="0.399884029663991"/>
      </colorScale>
    </cfRule>
  </conditionalFormatting>
  <conditionalFormatting sqref="AE5:AE93">
    <cfRule type="cellIs" dxfId="0" priority="323" operator="lessThan">
      <formula>200</formula>
    </cfRule>
  </conditionalFormatting>
  <conditionalFormatting sqref="AH5:AH93">
    <cfRule type="colorScale" priority="277">
      <colorScale>
        <cfvo type="num" val="0"/>
        <cfvo type="num" val="10"/>
        <cfvo type="num" val="100"/>
        <color rgb="FF00B050"/>
        <color rgb="FFFFFF00"/>
        <color theme="9" tint="0.399884029663991"/>
      </colorScale>
    </cfRule>
  </conditionalFormatting>
  <conditionalFormatting sqref="AK5:AK93">
    <cfRule type="cellIs" dxfId="0" priority="313" operator="lessThan">
      <formula>200</formula>
    </cfRule>
  </conditionalFormatting>
  <conditionalFormatting sqref="AN5:AN93">
    <cfRule type="colorScale" priority="257">
      <colorScale>
        <cfvo type="num" val="0"/>
        <cfvo type="num" val="10"/>
        <cfvo type="num" val="100"/>
        <color rgb="FF00B050"/>
        <color rgb="FFFFFF00"/>
        <color theme="9" tint="0.399884029663991"/>
      </colorScale>
    </cfRule>
  </conditionalFormatting>
  <conditionalFormatting sqref="AQ5:AQ93">
    <cfRule type="cellIs" dxfId="0" priority="256" operator="lessThan">
      <formula>200</formula>
    </cfRule>
  </conditionalFormatting>
  <conditionalFormatting sqref="AT5:AT93">
    <cfRule type="colorScale" priority="312">
      <colorScale>
        <cfvo type="num" val="0"/>
        <cfvo type="num" val="10"/>
        <cfvo type="num" val="100"/>
        <color rgb="FF00B050"/>
        <color rgb="FFFFFF00"/>
        <color theme="9" tint="0.399884029663991"/>
      </colorScale>
    </cfRule>
  </conditionalFormatting>
  <conditionalFormatting sqref="AW5:AW93">
    <cfRule type="cellIs" dxfId="0" priority="274" operator="lessThan">
      <formula>200</formula>
    </cfRule>
  </conditionalFormatting>
  <conditionalFormatting sqref="AZ5:AZ93">
    <cfRule type="colorScale" priority="311">
      <colorScale>
        <cfvo type="num" val="0"/>
        <cfvo type="num" val="10"/>
        <cfvo type="num" val="100"/>
        <color rgb="FF00B050"/>
        <color rgb="FFFFFF00"/>
        <color theme="9" tint="0.399884029663991"/>
      </colorScale>
    </cfRule>
  </conditionalFormatting>
  <conditionalFormatting sqref="BC5:BC93">
    <cfRule type="cellIs" dxfId="0" priority="273" operator="lessThan">
      <formula>200</formula>
    </cfRule>
  </conditionalFormatting>
  <conditionalFormatting sqref="BD5:BD93">
    <cfRule type="cellIs" dxfId="0" priority="310" operator="lessThan">
      <formula>200</formula>
    </cfRule>
  </conditionalFormatting>
  <conditionalFormatting sqref="BF5:BF93">
    <cfRule type="colorScale" priority="309">
      <colorScale>
        <cfvo type="num" val="0"/>
        <cfvo type="num" val="10"/>
        <cfvo type="num" val="100"/>
        <color rgb="FF00B050"/>
        <color rgb="FFFFFF00"/>
        <color theme="9" tint="0.399884029663991"/>
      </colorScale>
    </cfRule>
  </conditionalFormatting>
  <conditionalFormatting sqref="BI5:BI93">
    <cfRule type="cellIs" dxfId="0" priority="308" operator="lessThan">
      <formula>200</formula>
    </cfRule>
  </conditionalFormatting>
  <conditionalFormatting sqref="BJ5:BJ93">
    <cfRule type="cellIs" dxfId="0" priority="307" operator="lessThan">
      <formula>200</formula>
    </cfRule>
  </conditionalFormatting>
  <conditionalFormatting sqref="BL5:BL93">
    <cfRule type="colorScale" priority="345">
      <colorScale>
        <cfvo type="num" val="0"/>
        <cfvo type="num" val="10"/>
        <cfvo type="num" val="100"/>
        <color rgb="FF00B050"/>
        <color rgb="FFFFFF00"/>
        <color theme="9" tint="0.399884029663991"/>
      </colorScale>
    </cfRule>
  </conditionalFormatting>
  <conditionalFormatting sqref="BO5:BO93">
    <cfRule type="cellIs" dxfId="0" priority="344" operator="lessThan">
      <formula>200</formula>
    </cfRule>
  </conditionalFormatting>
  <conditionalFormatting sqref="BP5:BP93">
    <cfRule type="cellIs" dxfId="0" priority="306" operator="lessThan">
      <formula>200</formula>
    </cfRule>
  </conditionalFormatting>
  <conditionalFormatting sqref="BR5:BR93">
    <cfRule type="colorScale" priority="343">
      <colorScale>
        <cfvo type="num" val="0"/>
        <cfvo type="num" val="10"/>
        <cfvo type="num" val="100"/>
        <color rgb="FF00B050"/>
        <color rgb="FFFFFF00"/>
        <color theme="9" tint="0.399884029663991"/>
      </colorScale>
    </cfRule>
  </conditionalFormatting>
  <conditionalFormatting sqref="BU5:BU93">
    <cfRule type="cellIs" dxfId="0" priority="342" operator="lessThan">
      <formula>200</formula>
    </cfRule>
  </conditionalFormatting>
  <conditionalFormatting sqref="BV5:BV93">
    <cfRule type="cellIs" dxfId="0" priority="305" operator="lessThan">
      <formula>200</formula>
    </cfRule>
  </conditionalFormatting>
  <conditionalFormatting sqref="BX5:BX93">
    <cfRule type="colorScale" priority="341">
      <colorScale>
        <cfvo type="num" val="0"/>
        <cfvo type="num" val="10"/>
        <cfvo type="num" val="100"/>
        <color rgb="FF00B050"/>
        <color rgb="FFFFFF00"/>
        <color theme="9" tint="0.399884029663991"/>
      </colorScale>
    </cfRule>
  </conditionalFormatting>
  <conditionalFormatting sqref="CD5:CD93">
    <cfRule type="colorScale" priority="339">
      <colorScale>
        <cfvo type="num" val="0"/>
        <cfvo type="num" val="10"/>
        <cfvo type="num" val="100"/>
        <color rgb="FF00B050"/>
        <color rgb="FFFFFF00"/>
        <color theme="9" tint="0.399884029663991"/>
      </colorScale>
    </cfRule>
  </conditionalFormatting>
  <conditionalFormatting sqref="CJ5:CJ93">
    <cfRule type="colorScale" priority="338">
      <colorScale>
        <cfvo type="num" val="0"/>
        <cfvo type="num" val="10"/>
        <cfvo type="num" val="100"/>
        <color rgb="FF00B050"/>
        <color rgb="FFFFFF00"/>
        <color theme="9" tint="0.399884029663991"/>
      </colorScale>
    </cfRule>
  </conditionalFormatting>
  <conditionalFormatting sqref="CP5:CP93">
    <cfRule type="colorScale" priority="368">
      <colorScale>
        <cfvo type="num" val="0"/>
        <cfvo type="num" val="10"/>
        <cfvo type="num" val="100"/>
        <color rgb="FF00B050"/>
        <color rgb="FFFFFF00"/>
        <color theme="9" tint="0.399884029663991"/>
      </colorScale>
    </cfRule>
  </conditionalFormatting>
  <conditionalFormatting sqref="CS5:CS93">
    <cfRule type="cellIs" dxfId="0" priority="367" operator="lessThan">
      <formula>200</formula>
    </cfRule>
  </conditionalFormatting>
  <conditionalFormatting sqref="CT5:CT93">
    <cfRule type="cellIs" dxfId="0" priority="301" operator="lessThan">
      <formula>200</formula>
    </cfRule>
  </conditionalFormatting>
  <conditionalFormatting sqref="CV5:CV93">
    <cfRule type="colorScale" priority="366">
      <colorScale>
        <cfvo type="num" val="0"/>
        <cfvo type="num" val="10"/>
        <cfvo type="num" val="100"/>
        <color rgb="FF00B050"/>
        <color rgb="FFFFFF00"/>
        <color theme="9" tint="0.399884029663991"/>
      </colorScale>
    </cfRule>
  </conditionalFormatting>
  <conditionalFormatting sqref="CY5:CY93">
    <cfRule type="cellIs" dxfId="0" priority="365" operator="lessThan">
      <formula>200</formula>
    </cfRule>
  </conditionalFormatting>
  <conditionalFormatting sqref="CZ5:CZ93">
    <cfRule type="cellIs" dxfId="0" priority="254" operator="lessThan">
      <formula>200</formula>
    </cfRule>
  </conditionalFormatting>
  <conditionalFormatting sqref="DB5:DB93">
    <cfRule type="colorScale" priority="364">
      <colorScale>
        <cfvo type="num" val="0"/>
        <cfvo type="num" val="10"/>
        <cfvo type="num" val="100"/>
        <color rgb="FF00B050"/>
        <color rgb="FFFFFF00"/>
        <color theme="9" tint="0.399884029663991"/>
      </colorScale>
    </cfRule>
  </conditionalFormatting>
  <conditionalFormatting sqref="DE5:DE93">
    <cfRule type="cellIs" dxfId="0" priority="363" operator="lessThan">
      <formula>200</formula>
    </cfRule>
  </conditionalFormatting>
  <conditionalFormatting sqref="DH5:DH93">
    <cfRule type="colorScale" priority="362">
      <colorScale>
        <cfvo type="num" val="0"/>
        <cfvo type="num" val="10"/>
        <cfvo type="num" val="100"/>
        <color rgb="FF00B050"/>
        <color rgb="FFFFFF00"/>
        <color theme="9" tint="0.399884029663991"/>
      </colorScale>
    </cfRule>
  </conditionalFormatting>
  <conditionalFormatting sqref="DK5:DK93">
    <cfRule type="cellIs" dxfId="0" priority="255" operator="lessThan">
      <formula>200</formula>
    </cfRule>
  </conditionalFormatting>
  <conditionalFormatting sqref="DN5:DN93">
    <cfRule type="colorScale" priority="448">
      <colorScale>
        <cfvo type="num" val="0"/>
        <cfvo type="num" val="10"/>
        <cfvo type="num" val="100"/>
        <color rgb="FF00B050"/>
        <color rgb="FFFFFF00"/>
        <color theme="9" tint="0.399884029663991"/>
      </colorScale>
    </cfRule>
  </conditionalFormatting>
  <conditionalFormatting sqref="DQ5:DQ93">
    <cfRule type="cellIs" dxfId="0" priority="447" operator="lessThan">
      <formula>200</formula>
    </cfRule>
  </conditionalFormatting>
  <conditionalFormatting sqref="DT5:DT93">
    <cfRule type="colorScale" priority="446">
      <colorScale>
        <cfvo type="num" val="0"/>
        <cfvo type="num" val="10"/>
        <cfvo type="num" val="100"/>
        <color rgb="FF00B050"/>
        <color rgb="FFFFFF00"/>
        <color theme="9" tint="0.399884029663991"/>
      </colorScale>
    </cfRule>
  </conditionalFormatting>
  <conditionalFormatting sqref="DW5:DW93">
    <cfRule type="cellIs" dxfId="0" priority="445" operator="lessThan">
      <formula>200</formula>
    </cfRule>
  </conditionalFormatting>
  <conditionalFormatting sqref="DZ5:DZ93">
    <cfRule type="colorScale" priority="360">
      <colorScale>
        <cfvo type="num" val="0"/>
        <cfvo type="num" val="10"/>
        <cfvo type="num" val="100"/>
        <color rgb="FF00B050"/>
        <color rgb="FFFFFF00"/>
        <color theme="9" tint="0.399884029663991"/>
      </colorScale>
    </cfRule>
  </conditionalFormatting>
  <conditionalFormatting sqref="EC5:EC93">
    <cfRule type="cellIs" dxfId="0" priority="359" operator="lessThan">
      <formula>200</formula>
    </cfRule>
  </conditionalFormatting>
  <conditionalFormatting sqref="EF5:EF93">
    <cfRule type="colorScale" priority="316">
      <colorScale>
        <cfvo type="num" val="0"/>
        <cfvo type="num" val="10"/>
        <cfvo type="num" val="100"/>
        <color rgb="FF00B050"/>
        <color rgb="FFFFFF00"/>
        <color theme="9" tint="0.399884029663991"/>
      </colorScale>
    </cfRule>
  </conditionalFormatting>
  <conditionalFormatting sqref="EI5:EI93">
    <cfRule type="cellIs" dxfId="0" priority="315" operator="lessThan">
      <formula>200</formula>
    </cfRule>
  </conditionalFormatting>
  <conditionalFormatting sqref="EL5:EL90">
    <cfRule type="colorScale" priority="300">
      <colorScale>
        <cfvo type="num" val="0"/>
        <cfvo type="num" val="10"/>
        <cfvo type="num" val="100"/>
        <color rgb="FF00B050"/>
        <color rgb="FFFFFF00"/>
        <color theme="9" tint="0.399884029663991"/>
      </colorScale>
    </cfRule>
  </conditionalFormatting>
  <conditionalFormatting sqref="EO5:EO93">
    <cfRule type="cellIs" dxfId="0" priority="276" operator="lessThan">
      <formula>200</formula>
    </cfRule>
  </conditionalFormatting>
  <conditionalFormatting sqref="ER5:ER93">
    <cfRule type="colorScale" priority="297">
      <colorScale>
        <cfvo type="num" val="0"/>
        <cfvo type="num" val="10"/>
        <cfvo type="num" val="100"/>
        <color rgb="FF00B050"/>
        <color rgb="FFFFFF00"/>
        <color theme="9" tint="0.399884029663991"/>
      </colorScale>
    </cfRule>
  </conditionalFormatting>
  <conditionalFormatting sqref="EU5:EU93">
    <cfRule type="cellIs" dxfId="0" priority="275" operator="lessThan">
      <formula>200</formula>
    </cfRule>
  </conditionalFormatting>
  <conditionalFormatting sqref="EX5:EX93">
    <cfRule type="colorScale" priority="337">
      <colorScale>
        <cfvo type="num" val="0"/>
        <cfvo type="num" val="10"/>
        <cfvo type="num" val="100"/>
        <color rgb="FF00B050"/>
        <color rgb="FFFFFF00"/>
        <color theme="9" tint="0.399884029663991"/>
      </colorScale>
    </cfRule>
  </conditionalFormatting>
  <conditionalFormatting sqref="FA5:FA93">
    <cfRule type="cellIs" dxfId="0" priority="336" operator="lessThan">
      <formula>200</formula>
    </cfRule>
  </conditionalFormatting>
  <conditionalFormatting sqref="FD5:FD93">
    <cfRule type="colorScale" priority="335">
      <colorScale>
        <cfvo type="num" val="0"/>
        <cfvo type="num" val="10"/>
        <cfvo type="num" val="100"/>
        <color rgb="FF00B050"/>
        <color rgb="FFFFFF00"/>
        <color theme="9" tint="0.399884029663991"/>
      </colorScale>
    </cfRule>
  </conditionalFormatting>
  <conditionalFormatting sqref="FG5:FG93">
    <cfRule type="cellIs" dxfId="0" priority="280" operator="lessThan">
      <formula>200</formula>
    </cfRule>
  </conditionalFormatting>
  <conditionalFormatting sqref="FJ5:FJ93">
    <cfRule type="colorScale" priority="334">
      <colorScale>
        <cfvo type="num" val="0"/>
        <cfvo type="num" val="10"/>
        <cfvo type="num" val="100"/>
        <color rgb="FF00B050"/>
        <color rgb="FFFFFF00"/>
        <color theme="9" tint="0.399884029663991"/>
      </colorScale>
    </cfRule>
  </conditionalFormatting>
  <conditionalFormatting sqref="FM5:FM93">
    <cfRule type="cellIs" dxfId="0" priority="279" operator="lessThan">
      <formula>200</formula>
    </cfRule>
  </conditionalFormatting>
  <conditionalFormatting sqref="FP5:FP93">
    <cfRule type="colorScale" priority="278">
      <colorScale>
        <cfvo type="num" val="0"/>
        <cfvo type="num" val="10"/>
        <cfvo type="num" val="100"/>
        <color rgb="FF00B050"/>
        <color rgb="FFFFFF00"/>
        <color theme="9" tint="0.399884029663991"/>
      </colorScale>
    </cfRule>
  </conditionalFormatting>
  <conditionalFormatting sqref="FS5:FS93">
    <cfRule type="cellIs" dxfId="0" priority="272" operator="lessThan">
      <formula>200</formula>
    </cfRule>
  </conditionalFormatting>
  <conditionalFormatting sqref="FT5:FT93">
    <cfRule type="cellIs" dxfId="0" priority="451" operator="lessThan">
      <formula>200</formula>
    </cfRule>
  </conditionalFormatting>
  <conditionalFormatting sqref="FV5:FV93">
    <cfRule type="colorScale" priority="333">
      <colorScale>
        <cfvo type="num" val="0"/>
        <cfvo type="num" val="10"/>
        <cfvo type="num" val="100"/>
        <color rgb="FF00B050"/>
        <color rgb="FFFFFF00"/>
        <color theme="9" tint="0.399884029663991"/>
      </colorScale>
    </cfRule>
  </conditionalFormatting>
  <conditionalFormatting sqref="FY5:FY93">
    <cfRule type="cellIs" dxfId="0" priority="332" operator="lessThan">
      <formula>200</formula>
    </cfRule>
  </conditionalFormatting>
  <conditionalFormatting sqref="FZ5:FZ93">
    <cfRule type="cellIs" dxfId="0" priority="296" operator="lessThan">
      <formula>200</formula>
    </cfRule>
  </conditionalFormatting>
  <conditionalFormatting sqref="GB5:GB93">
    <cfRule type="colorScale" priority="258">
      <colorScale>
        <cfvo type="num" val="0"/>
        <cfvo type="num" val="10"/>
        <cfvo type="num" val="100"/>
        <color rgb="FF00B050"/>
        <color rgb="FFFFFF00"/>
        <color theme="9" tint="0.399884029663991"/>
      </colorScale>
    </cfRule>
  </conditionalFormatting>
  <conditionalFormatting sqref="GH5:GH93">
    <cfRule type="colorScale" priority="327">
      <colorScale>
        <cfvo type="num" val="0"/>
        <cfvo type="num" val="10"/>
        <cfvo type="num" val="100"/>
        <color rgb="FF00B050"/>
        <color rgb="FFFFFF00"/>
        <color theme="9" tint="0.399884029663991"/>
      </colorScale>
    </cfRule>
  </conditionalFormatting>
  <conditionalFormatting sqref="GK5:GK93">
    <cfRule type="cellIs" dxfId="0" priority="295" operator="lessThan">
      <formula>200</formula>
    </cfRule>
  </conditionalFormatting>
  <conditionalFormatting sqref="GN5:GN93">
    <cfRule type="colorScale" priority="450">
      <colorScale>
        <cfvo type="num" val="0"/>
        <cfvo type="num" val="10"/>
        <cfvo type="num" val="100"/>
        <color rgb="FF00B050"/>
        <color rgb="FFFFFF00"/>
        <color theme="9" tint="0.399884029663991"/>
      </colorScale>
    </cfRule>
  </conditionalFormatting>
  <conditionalFormatting sqref="CA5:CB93">
    <cfRule type="cellIs" dxfId="0" priority="340" operator="lessThan">
      <formula>200</formula>
    </cfRule>
  </conditionalFormatting>
  <conditionalFormatting sqref="CG5:CH93">
    <cfRule type="cellIs" dxfId="0" priority="304" operator="lessThan">
      <formula>200</formula>
    </cfRule>
  </conditionalFormatting>
  <conditionalFormatting sqref="CM5:CN93">
    <cfRule type="cellIs" dxfId="0" priority="303" operator="lessThan">
      <formula>200</formula>
    </cfRule>
  </conditionalFormatting>
  <conditionalFormatting sqref="GE5:GF93">
    <cfRule type="cellIs" dxfId="0" priority="328" operator="lessThan">
      <formula>200</formula>
    </cfRule>
  </conditionalFormatting>
  <conditionalFormatting sqref="GL5:GL35 GL37:GL91 GL93">
    <cfRule type="cellIs" dxfId="0" priority="299" operator="lessThan">
      <formula>200</formula>
    </cfRule>
  </conditionalFormatting>
  <conditionalFormatting sqref="GQ5:GR93">
    <cfRule type="cellIs" dxfId="0" priority="314" operator="lessThan">
      <formula>200</formula>
    </cfRule>
  </conditionalFormatting>
  <conditionalFormatting sqref="GS5:GT14 GS20:GT35 GS37:GT73 GS83:GT90 GS76:GT76 GS80:GT81 GS93:GT93">
    <cfRule type="cellIs" dxfId="0" priority="449" operator="lessThan">
      <formula>200</formula>
    </cfRule>
  </conditionalFormatting>
  <conditionalFormatting sqref="I12:I14 I24:I26 I33:I35 I42:I43 I73 I70:I71 I52 I55 I83:I90 I48 I93">
    <cfRule type="cellIs" dxfId="2" priority="370" operator="lessThan">
      <formula>0.9</formula>
    </cfRule>
  </conditionalFormatting>
  <conditionalFormatting sqref="L12:L14 L24:L26 L33:L35 L42 L73 L70:L71 L52 L55 L83:L90 L48 L93">
    <cfRule type="colorScale" priority="369">
      <colorScale>
        <cfvo type="num" val="0"/>
        <cfvo type="num" val="20"/>
        <cfvo type="num" val="35"/>
        <color rgb="FF00B050"/>
        <color rgb="FFFFFF00"/>
        <color theme="9" tint="0.399914548173467"/>
      </colorScale>
    </cfRule>
  </conditionalFormatting>
  <conditionalFormatting sqref="GS15:GT19">
    <cfRule type="cellIs" dxfId="0" priority="319" operator="lessThan">
      <formula>200</formula>
    </cfRule>
  </conditionalFormatting>
  <conditionalFormatting sqref="GS74:GT75">
    <cfRule type="cellIs" dxfId="0" priority="322" operator="lessThan">
      <formula>200</formula>
    </cfRule>
  </conditionalFormatting>
  <conditionalFormatting sqref="GS77:GT78">
    <cfRule type="cellIs" dxfId="0" priority="348" operator="lessThan">
      <formula>200</formula>
    </cfRule>
  </conditionalFormatting>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H86"/>
  <sheetViews>
    <sheetView topLeftCell="AR1" workbookViewId="0">
      <selection activeCell="G12" sqref="G12"/>
    </sheetView>
  </sheetViews>
  <sheetFormatPr defaultColWidth="9" defaultRowHeight="13.5"/>
  <cols>
    <col min="1" max="1" width="9" hidden="1" customWidth="1"/>
    <col min="2" max="2" width="14.7583333333333" customWidth="1"/>
    <col min="3" max="3" width="17.7583333333333" hidden="1" customWidth="1"/>
    <col min="4" max="4" width="14.875" hidden="1" customWidth="1"/>
    <col min="5" max="5" width="17.5" customWidth="1"/>
    <col min="6" max="6" width="9" hidden="1" customWidth="1"/>
    <col min="13" max="77" width="9" customWidth="1"/>
    <col min="78" max="78" width="10.6416666666667" customWidth="1"/>
    <col min="79" max="79" width="9" customWidth="1"/>
    <col min="80" max="80" width="10.6416666666667" customWidth="1"/>
    <col min="81" max="81" width="9" customWidth="1"/>
    <col min="82" max="82" width="9.875" customWidth="1"/>
    <col min="83" max="85" width="9" customWidth="1"/>
    <col min="86" max="86" width="12.8" customWidth="1"/>
    <col min="87" max="104" width="9" customWidth="1"/>
    <col min="105" max="105" width="9.125" customWidth="1"/>
    <col min="106" max="131" width="9" customWidth="1"/>
    <col min="132" max="136" width="8.8" customWidth="1"/>
    <col min="137" max="158" width="8.8" hidden="1" customWidth="1"/>
    <col min="159" max="159" width="8.8" customWidth="1"/>
    <col min="160" max="160" width="12.625"/>
    <col min="162" max="163" width="9.875"/>
    <col min="165" max="165" width="10.375"/>
  </cols>
  <sheetData>
    <row r="1" spans="1:164">
      <c r="A1" s="10" t="s">
        <v>61</v>
      </c>
      <c r="B1" s="10"/>
      <c r="C1" s="10"/>
      <c r="D1" s="10"/>
      <c r="E1" s="10"/>
      <c r="F1" s="11"/>
      <c r="G1" s="10"/>
      <c r="H1" s="10"/>
      <c r="I1" s="10"/>
      <c r="J1" s="10"/>
      <c r="K1" s="10"/>
      <c r="L1" s="10"/>
      <c r="M1" s="10"/>
      <c r="N1" s="10"/>
      <c r="O1" s="10"/>
      <c r="P1" s="10"/>
      <c r="Q1" s="10"/>
      <c r="R1" s="28"/>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28"/>
      <c r="BG1" s="10"/>
      <c r="BH1" s="10"/>
      <c r="BI1" s="10"/>
      <c r="BJ1" s="28"/>
      <c r="BK1" s="10"/>
      <c r="BL1" s="10"/>
      <c r="BM1" s="10"/>
      <c r="BN1" s="28"/>
      <c r="BO1" s="10"/>
      <c r="BP1" s="10"/>
      <c r="BQ1" s="10"/>
      <c r="BR1" s="10"/>
      <c r="BS1" s="10"/>
      <c r="BT1" s="10"/>
      <c r="BU1" s="10"/>
      <c r="BV1" s="10"/>
      <c r="BW1" s="10"/>
      <c r="BX1" s="10"/>
      <c r="BY1" s="10"/>
      <c r="BZ1" s="10"/>
      <c r="CA1" s="10"/>
      <c r="CB1" s="10"/>
      <c r="CC1" s="10"/>
      <c r="CD1" s="28"/>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28"/>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row>
    <row r="2" spans="1:164">
      <c r="A2" s="10"/>
      <c r="B2" s="10"/>
      <c r="C2" s="10"/>
      <c r="D2" s="10"/>
      <c r="E2" s="10"/>
      <c r="F2" s="11"/>
      <c r="G2" s="10"/>
      <c r="H2" s="10"/>
      <c r="I2" s="10"/>
      <c r="J2" s="10"/>
      <c r="K2" s="10"/>
      <c r="L2" s="10"/>
      <c r="M2" s="10"/>
      <c r="N2" s="10"/>
      <c r="O2" s="10"/>
      <c r="P2" s="10"/>
      <c r="Q2" s="10"/>
      <c r="R2" s="28"/>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28"/>
      <c r="BG2" s="10"/>
      <c r="BH2" s="10"/>
      <c r="BI2" s="10"/>
      <c r="BJ2" s="28"/>
      <c r="BK2" s="10"/>
      <c r="BL2" s="10"/>
      <c r="BM2" s="10"/>
      <c r="BN2" s="28"/>
      <c r="BO2" s="10"/>
      <c r="BP2" s="10"/>
      <c r="BQ2" s="10"/>
      <c r="BR2" s="10"/>
      <c r="BS2" s="10"/>
      <c r="BT2" s="10"/>
      <c r="BU2" s="10"/>
      <c r="BV2" s="10"/>
      <c r="BW2" s="10"/>
      <c r="BX2" s="10"/>
      <c r="BY2" s="10"/>
      <c r="BZ2" s="10"/>
      <c r="CA2" s="10"/>
      <c r="CB2" s="10"/>
      <c r="CC2" s="10"/>
      <c r="CD2" s="28"/>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28"/>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row>
    <row r="3" ht="16.5" spans="1:164">
      <c r="A3" s="12" t="s">
        <v>62</v>
      </c>
      <c r="B3" s="13" t="s">
        <v>63</v>
      </c>
      <c r="C3" s="13" t="s">
        <v>64</v>
      </c>
      <c r="D3" s="13" t="s">
        <v>65</v>
      </c>
      <c r="E3" s="13" t="s">
        <v>66</v>
      </c>
      <c r="F3" s="135" t="s">
        <v>67</v>
      </c>
      <c r="G3" s="13" t="s">
        <v>68</v>
      </c>
      <c r="H3" s="13" t="s">
        <v>69</v>
      </c>
      <c r="I3" s="13" t="s">
        <v>70</v>
      </c>
      <c r="J3" s="23" t="s">
        <v>71</v>
      </c>
      <c r="K3" s="23" t="s">
        <v>72</v>
      </c>
      <c r="L3" s="24" t="s">
        <v>73</v>
      </c>
      <c r="M3" s="12" t="s">
        <v>74</v>
      </c>
      <c r="N3" s="12"/>
      <c r="O3" s="12"/>
      <c r="P3" s="12"/>
      <c r="Q3" s="12" t="s">
        <v>75</v>
      </c>
      <c r="R3" s="30"/>
      <c r="S3" s="12"/>
      <c r="T3" s="12"/>
      <c r="U3" s="12" t="s">
        <v>76</v>
      </c>
      <c r="V3" s="12"/>
      <c r="W3" s="12"/>
      <c r="X3" s="12"/>
      <c r="Y3" s="12" t="s">
        <v>77</v>
      </c>
      <c r="Z3" s="12"/>
      <c r="AA3" s="12"/>
      <c r="AB3" s="12"/>
      <c r="AC3" s="13" t="s">
        <v>78</v>
      </c>
      <c r="AD3" s="12"/>
      <c r="AE3" s="13"/>
      <c r="AF3" s="13"/>
      <c r="AG3" s="13" t="s">
        <v>79</v>
      </c>
      <c r="AH3" s="12"/>
      <c r="AI3" s="13"/>
      <c r="AJ3" s="13"/>
      <c r="AK3" s="13" t="s">
        <v>80</v>
      </c>
      <c r="AL3" s="12"/>
      <c r="AM3" s="13"/>
      <c r="AN3" s="13"/>
      <c r="AO3" s="13" t="s">
        <v>81</v>
      </c>
      <c r="AP3" s="12"/>
      <c r="AQ3" s="13"/>
      <c r="AR3" s="13"/>
      <c r="AS3" s="13" t="s">
        <v>82</v>
      </c>
      <c r="AT3" s="12"/>
      <c r="AU3" s="13"/>
      <c r="AV3" s="13"/>
      <c r="AW3" s="13" t="s">
        <v>83</v>
      </c>
      <c r="AX3" s="13"/>
      <c r="AY3" s="13"/>
      <c r="AZ3" s="13"/>
      <c r="BA3" s="13" t="s">
        <v>84</v>
      </c>
      <c r="BB3" s="12"/>
      <c r="BC3" s="13"/>
      <c r="BD3" s="13"/>
      <c r="BE3" s="13" t="s">
        <v>85</v>
      </c>
      <c r="BF3" s="30"/>
      <c r="BG3" s="13"/>
      <c r="BH3" s="13"/>
      <c r="BI3" s="13" t="s">
        <v>86</v>
      </c>
      <c r="BJ3" s="30"/>
      <c r="BK3" s="13"/>
      <c r="BL3" s="13"/>
      <c r="BM3" s="13" t="s">
        <v>87</v>
      </c>
      <c r="BN3" s="30"/>
      <c r="BO3" s="13"/>
      <c r="BP3" s="13"/>
      <c r="BQ3" s="13" t="s">
        <v>88</v>
      </c>
      <c r="BR3" s="12"/>
      <c r="BS3" s="13"/>
      <c r="BT3" s="13"/>
      <c r="BU3" s="13" t="s">
        <v>89</v>
      </c>
      <c r="BV3" s="12"/>
      <c r="BW3" s="13"/>
      <c r="BX3" s="13"/>
      <c r="BY3" s="13" t="s">
        <v>90</v>
      </c>
      <c r="BZ3" s="12"/>
      <c r="CA3" s="13"/>
      <c r="CB3" s="13"/>
      <c r="CC3" s="13" t="s">
        <v>91</v>
      </c>
      <c r="CD3" s="30"/>
      <c r="CE3" s="13"/>
      <c r="CF3" s="13"/>
      <c r="CG3" s="13" t="s">
        <v>92</v>
      </c>
      <c r="CH3" s="12"/>
      <c r="CI3" s="13"/>
      <c r="CJ3" s="13"/>
      <c r="CK3" s="13" t="s">
        <v>93</v>
      </c>
      <c r="CL3" s="12"/>
      <c r="CM3" s="13"/>
      <c r="CN3" s="13"/>
      <c r="CO3" s="13" t="s">
        <v>94</v>
      </c>
      <c r="CP3" s="12"/>
      <c r="CQ3" s="13"/>
      <c r="CR3" s="13"/>
      <c r="CS3" s="13" t="s">
        <v>95</v>
      </c>
      <c r="CT3" s="12"/>
      <c r="CU3" s="13"/>
      <c r="CV3" s="13"/>
      <c r="CW3" s="13" t="s">
        <v>96</v>
      </c>
      <c r="CX3" s="12"/>
      <c r="CY3" s="13"/>
      <c r="CZ3" s="13"/>
      <c r="DA3" s="13" t="s">
        <v>97</v>
      </c>
      <c r="DB3" s="12"/>
      <c r="DC3" s="13"/>
      <c r="DD3" s="13"/>
      <c r="DE3" s="13" t="s">
        <v>98</v>
      </c>
      <c r="DF3" s="12"/>
      <c r="DG3" s="13"/>
      <c r="DH3" s="13"/>
      <c r="DI3" s="13" t="s">
        <v>99</v>
      </c>
      <c r="DJ3" s="13"/>
      <c r="DK3" s="13"/>
      <c r="DL3" s="13"/>
      <c r="DM3" s="13" t="s">
        <v>100</v>
      </c>
      <c r="DN3" s="12"/>
      <c r="DO3" s="13"/>
      <c r="DP3" s="13"/>
      <c r="DQ3" s="13" t="s">
        <v>101</v>
      </c>
      <c r="DR3" s="13"/>
      <c r="DS3" s="13"/>
      <c r="DT3" s="13"/>
      <c r="DU3" s="13" t="s">
        <v>102</v>
      </c>
      <c r="DV3" s="12"/>
      <c r="DW3" s="13"/>
      <c r="DX3" s="13"/>
      <c r="DY3" s="13" t="s">
        <v>103</v>
      </c>
      <c r="DZ3" s="12"/>
      <c r="EA3" s="13"/>
      <c r="EB3" s="13"/>
      <c r="EC3" s="13" t="s">
        <v>104</v>
      </c>
      <c r="ED3" s="13"/>
      <c r="EE3" s="13"/>
      <c r="EF3" s="13"/>
      <c r="EG3" s="13" t="s">
        <v>105</v>
      </c>
      <c r="EH3" s="13"/>
      <c r="EI3" s="13" t="s">
        <v>106</v>
      </c>
      <c r="EJ3" s="13"/>
      <c r="EK3" s="13" t="s">
        <v>31</v>
      </c>
      <c r="EL3" s="13"/>
      <c r="EM3" s="13" t="s">
        <v>107</v>
      </c>
      <c r="EN3" s="13"/>
      <c r="EO3" s="12" t="s">
        <v>108</v>
      </c>
      <c r="EP3" s="12"/>
      <c r="EQ3" s="12" t="s">
        <v>109</v>
      </c>
      <c r="ER3" s="12"/>
      <c r="ES3" s="12" t="s">
        <v>110</v>
      </c>
      <c r="ET3" s="12"/>
      <c r="EU3" s="12" t="s">
        <v>111</v>
      </c>
      <c r="EV3" s="12"/>
      <c r="EW3" s="31" t="s">
        <v>112</v>
      </c>
      <c r="EX3" s="29"/>
      <c r="EY3" s="31" t="s">
        <v>113</v>
      </c>
      <c r="EZ3" s="29"/>
      <c r="FA3" s="31" t="s">
        <v>114</v>
      </c>
      <c r="FB3" s="29"/>
      <c r="FC3" s="12" t="s">
        <v>115</v>
      </c>
      <c r="FD3" s="12"/>
      <c r="FE3" s="12" t="s">
        <v>116</v>
      </c>
      <c r="FF3" s="12"/>
      <c r="FG3" s="13" t="s">
        <v>117</v>
      </c>
      <c r="FH3" s="13" t="s">
        <v>118</v>
      </c>
    </row>
    <row r="4" ht="15" customHeight="1" spans="1:164">
      <c r="A4" s="12"/>
      <c r="B4" s="13"/>
      <c r="C4" s="13"/>
      <c r="D4" s="13"/>
      <c r="E4" s="13"/>
      <c r="F4" s="135"/>
      <c r="G4" s="13"/>
      <c r="H4" s="13"/>
      <c r="I4" s="13"/>
      <c r="J4" s="23"/>
      <c r="K4" s="23"/>
      <c r="L4" s="24"/>
      <c r="M4" s="12" t="s">
        <v>121</v>
      </c>
      <c r="N4" s="12" t="s">
        <v>28</v>
      </c>
      <c r="O4" s="13" t="s">
        <v>122</v>
      </c>
      <c r="P4" s="144" t="s">
        <v>367</v>
      </c>
      <c r="Q4" s="12" t="s">
        <v>121</v>
      </c>
      <c r="R4" s="30" t="s">
        <v>28</v>
      </c>
      <c r="S4" s="13" t="s">
        <v>122</v>
      </c>
      <c r="T4" s="13" t="s">
        <v>367</v>
      </c>
      <c r="U4" s="12" t="s">
        <v>121</v>
      </c>
      <c r="V4" s="12" t="s">
        <v>28</v>
      </c>
      <c r="W4" s="13" t="s">
        <v>122</v>
      </c>
      <c r="X4" s="13" t="s">
        <v>367</v>
      </c>
      <c r="Y4" s="12" t="s">
        <v>121</v>
      </c>
      <c r="Z4" s="12" t="s">
        <v>28</v>
      </c>
      <c r="AA4" s="13" t="s">
        <v>122</v>
      </c>
      <c r="AB4" s="13" t="s">
        <v>367</v>
      </c>
      <c r="AC4" s="13" t="s">
        <v>121</v>
      </c>
      <c r="AD4" s="12" t="s">
        <v>28</v>
      </c>
      <c r="AE4" s="13" t="s">
        <v>122</v>
      </c>
      <c r="AF4" s="13" t="s">
        <v>367</v>
      </c>
      <c r="AG4" s="13" t="s">
        <v>121</v>
      </c>
      <c r="AH4" s="12" t="s">
        <v>28</v>
      </c>
      <c r="AI4" s="13" t="s">
        <v>122</v>
      </c>
      <c r="AJ4" s="13" t="s">
        <v>367</v>
      </c>
      <c r="AK4" s="13" t="s">
        <v>121</v>
      </c>
      <c r="AL4" s="12" t="s">
        <v>28</v>
      </c>
      <c r="AM4" s="13" t="s">
        <v>122</v>
      </c>
      <c r="AN4" s="13" t="s">
        <v>367</v>
      </c>
      <c r="AO4" s="13" t="s">
        <v>121</v>
      </c>
      <c r="AP4" s="12" t="s">
        <v>28</v>
      </c>
      <c r="AQ4" s="13" t="s">
        <v>122</v>
      </c>
      <c r="AR4" s="13" t="s">
        <v>367</v>
      </c>
      <c r="AS4" s="13" t="s">
        <v>121</v>
      </c>
      <c r="AT4" s="12" t="s">
        <v>28</v>
      </c>
      <c r="AU4" s="13" t="s">
        <v>122</v>
      </c>
      <c r="AV4" s="13" t="s">
        <v>367</v>
      </c>
      <c r="AW4" s="13" t="s">
        <v>121</v>
      </c>
      <c r="AX4" s="30" t="s">
        <v>28</v>
      </c>
      <c r="AY4" s="13" t="s">
        <v>122</v>
      </c>
      <c r="AZ4" s="13" t="s">
        <v>367</v>
      </c>
      <c r="BA4" s="13" t="s">
        <v>121</v>
      </c>
      <c r="BB4" s="12" t="s">
        <v>28</v>
      </c>
      <c r="BC4" s="13" t="s">
        <v>122</v>
      </c>
      <c r="BD4" s="13" t="s">
        <v>367</v>
      </c>
      <c r="BE4" s="13" t="s">
        <v>121</v>
      </c>
      <c r="BF4" s="30" t="s">
        <v>28</v>
      </c>
      <c r="BG4" s="13" t="s">
        <v>122</v>
      </c>
      <c r="BH4" s="13" t="s">
        <v>367</v>
      </c>
      <c r="BI4" s="13" t="s">
        <v>121</v>
      </c>
      <c r="BJ4" s="30" t="s">
        <v>28</v>
      </c>
      <c r="BK4" s="13" t="s">
        <v>122</v>
      </c>
      <c r="BL4" s="13" t="s">
        <v>367</v>
      </c>
      <c r="BM4" s="13" t="s">
        <v>121</v>
      </c>
      <c r="BN4" s="30" t="s">
        <v>28</v>
      </c>
      <c r="BO4" s="13" t="s">
        <v>122</v>
      </c>
      <c r="BP4" s="13" t="s">
        <v>367</v>
      </c>
      <c r="BQ4" s="13" t="s">
        <v>121</v>
      </c>
      <c r="BR4" s="12" t="s">
        <v>28</v>
      </c>
      <c r="BS4" s="13" t="s">
        <v>122</v>
      </c>
      <c r="BT4" s="13" t="s">
        <v>367</v>
      </c>
      <c r="BU4" s="13" t="s">
        <v>121</v>
      </c>
      <c r="BV4" s="12" t="s">
        <v>28</v>
      </c>
      <c r="BW4" s="13" t="s">
        <v>122</v>
      </c>
      <c r="BX4" s="13" t="s">
        <v>367</v>
      </c>
      <c r="BY4" s="13" t="s">
        <v>121</v>
      </c>
      <c r="BZ4" s="12" t="s">
        <v>28</v>
      </c>
      <c r="CA4" s="13" t="s">
        <v>122</v>
      </c>
      <c r="CB4" s="13" t="s">
        <v>367</v>
      </c>
      <c r="CC4" s="13" t="s">
        <v>121</v>
      </c>
      <c r="CD4" s="30" t="s">
        <v>28</v>
      </c>
      <c r="CE4" s="13" t="s">
        <v>122</v>
      </c>
      <c r="CF4" s="13" t="s">
        <v>367</v>
      </c>
      <c r="CG4" s="13" t="s">
        <v>121</v>
      </c>
      <c r="CH4" s="12" t="s">
        <v>28</v>
      </c>
      <c r="CI4" s="13" t="s">
        <v>122</v>
      </c>
      <c r="CJ4" s="13" t="s">
        <v>367</v>
      </c>
      <c r="CK4" s="13" t="s">
        <v>121</v>
      </c>
      <c r="CL4" s="12" t="s">
        <v>28</v>
      </c>
      <c r="CM4" s="13" t="s">
        <v>122</v>
      </c>
      <c r="CN4" s="13" t="s">
        <v>367</v>
      </c>
      <c r="CO4" s="13" t="s">
        <v>121</v>
      </c>
      <c r="CP4" s="12" t="s">
        <v>28</v>
      </c>
      <c r="CQ4" s="13" t="s">
        <v>122</v>
      </c>
      <c r="CR4" s="13" t="s">
        <v>367</v>
      </c>
      <c r="CS4" s="13" t="s">
        <v>121</v>
      </c>
      <c r="CT4" s="12" t="s">
        <v>28</v>
      </c>
      <c r="CU4" s="13" t="s">
        <v>122</v>
      </c>
      <c r="CV4" s="13" t="s">
        <v>367</v>
      </c>
      <c r="CW4" s="13" t="s">
        <v>121</v>
      </c>
      <c r="CX4" s="12" t="s">
        <v>28</v>
      </c>
      <c r="CY4" s="13" t="s">
        <v>122</v>
      </c>
      <c r="CZ4" s="13" t="s">
        <v>367</v>
      </c>
      <c r="DA4" s="13" t="s">
        <v>121</v>
      </c>
      <c r="DB4" s="12" t="s">
        <v>28</v>
      </c>
      <c r="DC4" s="13" t="s">
        <v>122</v>
      </c>
      <c r="DD4" s="13" t="s">
        <v>367</v>
      </c>
      <c r="DE4" s="13" t="s">
        <v>121</v>
      </c>
      <c r="DF4" s="12" t="s">
        <v>28</v>
      </c>
      <c r="DG4" s="13" t="s">
        <v>122</v>
      </c>
      <c r="DH4" s="13" t="s">
        <v>367</v>
      </c>
      <c r="DI4" s="13" t="s">
        <v>121</v>
      </c>
      <c r="DJ4" s="13" t="s">
        <v>28</v>
      </c>
      <c r="DK4" s="13" t="s">
        <v>122</v>
      </c>
      <c r="DL4" s="13" t="s">
        <v>367</v>
      </c>
      <c r="DM4" s="13" t="s">
        <v>121</v>
      </c>
      <c r="DN4" s="12" t="s">
        <v>28</v>
      </c>
      <c r="DO4" s="13" t="s">
        <v>122</v>
      </c>
      <c r="DP4" s="13" t="s">
        <v>367</v>
      </c>
      <c r="DQ4" s="13" t="s">
        <v>121</v>
      </c>
      <c r="DR4" s="30" t="s">
        <v>28</v>
      </c>
      <c r="DS4" s="13" t="s">
        <v>122</v>
      </c>
      <c r="DT4" s="13" t="s">
        <v>367</v>
      </c>
      <c r="DU4" s="13" t="s">
        <v>121</v>
      </c>
      <c r="DV4" s="12" t="s">
        <v>28</v>
      </c>
      <c r="DW4" s="13" t="s">
        <v>122</v>
      </c>
      <c r="DX4" s="13" t="s">
        <v>367</v>
      </c>
      <c r="DY4" s="13" t="s">
        <v>121</v>
      </c>
      <c r="DZ4" s="12" t="s">
        <v>28</v>
      </c>
      <c r="EA4" s="13" t="s">
        <v>122</v>
      </c>
      <c r="EB4" s="13" t="s">
        <v>367</v>
      </c>
      <c r="EC4" s="13" t="s">
        <v>121</v>
      </c>
      <c r="ED4" s="13" t="s">
        <v>28</v>
      </c>
      <c r="EE4" s="13" t="s">
        <v>122</v>
      </c>
      <c r="EF4" s="13" t="s">
        <v>367</v>
      </c>
      <c r="EG4" s="13" t="s">
        <v>121</v>
      </c>
      <c r="EH4" s="13" t="s">
        <v>28</v>
      </c>
      <c r="EI4" s="13" t="s">
        <v>121</v>
      </c>
      <c r="EJ4" s="13" t="s">
        <v>28</v>
      </c>
      <c r="EK4" s="13" t="s">
        <v>121</v>
      </c>
      <c r="EL4" s="13" t="s">
        <v>28</v>
      </c>
      <c r="EM4" s="12" t="s">
        <v>121</v>
      </c>
      <c r="EN4" s="30" t="s">
        <v>28</v>
      </c>
      <c r="EO4" s="12" t="s">
        <v>121</v>
      </c>
      <c r="EP4" s="30" t="s">
        <v>28</v>
      </c>
      <c r="EQ4" s="12" t="s">
        <v>121</v>
      </c>
      <c r="ER4" s="12" t="s">
        <v>28</v>
      </c>
      <c r="ES4" s="12" t="s">
        <v>121</v>
      </c>
      <c r="ET4" s="12" t="s">
        <v>28</v>
      </c>
      <c r="EU4" s="12" t="s">
        <v>121</v>
      </c>
      <c r="EV4" s="12" t="s">
        <v>28</v>
      </c>
      <c r="EW4" s="12" t="s">
        <v>121</v>
      </c>
      <c r="EX4" s="12" t="s">
        <v>28</v>
      </c>
      <c r="EY4" s="12" t="s">
        <v>121</v>
      </c>
      <c r="EZ4" s="12" t="s">
        <v>28</v>
      </c>
      <c r="FA4" s="12" t="s">
        <v>121</v>
      </c>
      <c r="FB4" s="12" t="s">
        <v>28</v>
      </c>
      <c r="FC4" s="12" t="s">
        <v>121</v>
      </c>
      <c r="FD4" s="12" t="s">
        <v>28</v>
      </c>
      <c r="FE4" s="12" t="s">
        <v>121</v>
      </c>
      <c r="FF4" s="12" t="s">
        <v>28</v>
      </c>
      <c r="FG4" s="13"/>
      <c r="FH4" s="13"/>
    </row>
    <row r="5" ht="17" customHeight="1" spans="1:164">
      <c r="A5" s="16" t="s">
        <v>126</v>
      </c>
      <c r="B5" s="17" t="s">
        <v>35</v>
      </c>
      <c r="C5" s="18">
        <v>6939962741710</v>
      </c>
      <c r="D5" s="18">
        <v>21061011000035</v>
      </c>
      <c r="E5" s="17" t="s">
        <v>127</v>
      </c>
      <c r="F5" s="19" t="s">
        <v>368</v>
      </c>
      <c r="G5" s="17" t="s">
        <v>129</v>
      </c>
      <c r="H5" s="26">
        <v>1</v>
      </c>
      <c r="I5" s="17">
        <v>12929</v>
      </c>
      <c r="J5" s="17">
        <v>3904</v>
      </c>
      <c r="K5" s="18">
        <v>41.3481130314075</v>
      </c>
      <c r="L5" s="27">
        <f t="shared" ref="L5:L68" si="0">FC5/$FC$82</f>
        <v>0.176322975865378</v>
      </c>
      <c r="M5" s="18">
        <v>328</v>
      </c>
      <c r="N5" s="18">
        <v>35730.66</v>
      </c>
      <c r="O5" s="17">
        <v>109</v>
      </c>
      <c r="P5" s="17">
        <v>11386</v>
      </c>
      <c r="Q5" s="18">
        <v>461</v>
      </c>
      <c r="R5" s="18">
        <v>49740.0699999999</v>
      </c>
      <c r="S5" s="17">
        <v>109</v>
      </c>
      <c r="T5" s="17">
        <v>11039</v>
      </c>
      <c r="U5" s="18">
        <v>414</v>
      </c>
      <c r="V5" s="18">
        <v>45087.025</v>
      </c>
      <c r="W5" s="17">
        <v>109</v>
      </c>
      <c r="X5" s="17">
        <v>15263</v>
      </c>
      <c r="Y5" s="18">
        <v>383</v>
      </c>
      <c r="Z5" s="18">
        <v>41724.22</v>
      </c>
      <c r="AA5" s="17">
        <v>109</v>
      </c>
      <c r="AB5" s="17">
        <v>11937</v>
      </c>
      <c r="AC5" s="18">
        <v>390</v>
      </c>
      <c r="AD5" s="18">
        <v>41866.07</v>
      </c>
      <c r="AE5" s="17">
        <v>109</v>
      </c>
      <c r="AF5" s="17">
        <v>14904</v>
      </c>
      <c r="AG5" s="18">
        <v>358</v>
      </c>
      <c r="AH5" s="18">
        <v>30595.4399999999</v>
      </c>
      <c r="AI5" s="17">
        <v>109</v>
      </c>
      <c r="AJ5" s="17">
        <v>13515</v>
      </c>
      <c r="AK5" s="17">
        <v>433</v>
      </c>
      <c r="AL5" s="18">
        <v>46404.98</v>
      </c>
      <c r="AM5" s="17">
        <v>109</v>
      </c>
      <c r="AN5" s="17">
        <v>13511</v>
      </c>
      <c r="AO5" s="17">
        <v>380</v>
      </c>
      <c r="AP5" s="18">
        <v>40998.205</v>
      </c>
      <c r="AQ5" s="17">
        <v>109</v>
      </c>
      <c r="AR5" s="17">
        <v>14128</v>
      </c>
      <c r="AS5" s="18">
        <v>365</v>
      </c>
      <c r="AT5" s="18">
        <v>38962.845</v>
      </c>
      <c r="AU5" s="17">
        <v>109</v>
      </c>
      <c r="AV5" s="17">
        <v>15292</v>
      </c>
      <c r="AW5" s="18">
        <v>338</v>
      </c>
      <c r="AX5" s="18">
        <v>36340.4850000001</v>
      </c>
      <c r="AY5" s="17">
        <v>109</v>
      </c>
      <c r="AZ5" s="18">
        <v>15783</v>
      </c>
      <c r="BA5" s="18">
        <v>375</v>
      </c>
      <c r="BB5" s="18">
        <v>40062.93</v>
      </c>
      <c r="BC5" s="17">
        <v>109</v>
      </c>
      <c r="BD5" s="18">
        <v>15783</v>
      </c>
      <c r="BE5" s="18">
        <v>350</v>
      </c>
      <c r="BF5" s="18">
        <v>38288.85</v>
      </c>
      <c r="BG5" s="17">
        <v>109</v>
      </c>
      <c r="BH5" s="18">
        <v>19967</v>
      </c>
      <c r="BI5" s="18">
        <v>544</v>
      </c>
      <c r="BJ5" s="18">
        <v>53397.79</v>
      </c>
      <c r="BK5" s="17">
        <v>109</v>
      </c>
      <c r="BL5" s="17">
        <v>19515</v>
      </c>
      <c r="BM5" s="17">
        <v>508</v>
      </c>
      <c r="BN5" s="18">
        <f>50111.9-749</f>
        <v>49362.9</v>
      </c>
      <c r="BO5" s="17">
        <v>109</v>
      </c>
      <c r="BP5" s="17">
        <v>18768</v>
      </c>
      <c r="BQ5" s="17">
        <v>546</v>
      </c>
      <c r="BR5" s="18">
        <v>53660.9</v>
      </c>
      <c r="BS5" s="17">
        <v>109</v>
      </c>
      <c r="BT5" s="17">
        <v>18289</v>
      </c>
      <c r="BU5" s="18">
        <v>481</v>
      </c>
      <c r="BV5" s="18">
        <v>48114.92</v>
      </c>
      <c r="BW5" s="17">
        <v>109</v>
      </c>
      <c r="BX5" s="18">
        <v>17958</v>
      </c>
      <c r="BY5" s="18">
        <v>513</v>
      </c>
      <c r="BZ5" s="18">
        <v>51748.05</v>
      </c>
      <c r="CA5" s="17">
        <v>109</v>
      </c>
      <c r="CB5" s="18">
        <v>17187</v>
      </c>
      <c r="CC5" s="18">
        <v>515</v>
      </c>
      <c r="CD5" s="18">
        <v>51995.18</v>
      </c>
      <c r="CE5" s="17">
        <v>109</v>
      </c>
      <c r="CF5" s="18">
        <v>16803</v>
      </c>
      <c r="CG5" s="18">
        <v>624</v>
      </c>
      <c r="CH5" s="18">
        <v>64386.6699999999</v>
      </c>
      <c r="CI5" s="17">
        <v>109</v>
      </c>
      <c r="CJ5" s="18">
        <v>16410</v>
      </c>
      <c r="CK5" s="18">
        <v>437</v>
      </c>
      <c r="CL5" s="18">
        <v>47605.07</v>
      </c>
      <c r="CM5" s="17">
        <v>109</v>
      </c>
      <c r="CN5" s="18">
        <v>13572</v>
      </c>
      <c r="CO5" s="17">
        <v>340</v>
      </c>
      <c r="CP5" s="18">
        <v>37070.81</v>
      </c>
      <c r="CQ5" s="17">
        <v>109</v>
      </c>
      <c r="CR5" s="17">
        <v>14420</v>
      </c>
      <c r="CS5" s="17">
        <v>373</v>
      </c>
      <c r="CT5" s="18">
        <v>40630.36</v>
      </c>
      <c r="CU5" s="17">
        <v>109</v>
      </c>
      <c r="CV5" s="17">
        <v>14067</v>
      </c>
      <c r="CW5" s="17">
        <v>347</v>
      </c>
      <c r="CX5" s="18">
        <v>37802.135</v>
      </c>
      <c r="CY5" s="17">
        <v>109</v>
      </c>
      <c r="CZ5" s="17">
        <v>14711</v>
      </c>
      <c r="DA5" s="17">
        <v>389</v>
      </c>
      <c r="DB5" s="18">
        <v>42419.335</v>
      </c>
      <c r="DC5" s="17">
        <v>109</v>
      </c>
      <c r="DD5" s="17">
        <v>15622</v>
      </c>
      <c r="DE5" s="17">
        <v>462</v>
      </c>
      <c r="DF5" s="18">
        <v>50353.97</v>
      </c>
      <c r="DG5" s="17">
        <v>109</v>
      </c>
      <c r="DH5" s="17">
        <v>15567</v>
      </c>
      <c r="DI5" s="18">
        <v>499</v>
      </c>
      <c r="DJ5" s="18">
        <v>49219.285</v>
      </c>
      <c r="DK5" s="17">
        <v>109</v>
      </c>
      <c r="DL5" s="18">
        <v>16156</v>
      </c>
      <c r="DM5" s="18">
        <v>490</v>
      </c>
      <c r="DN5" s="18">
        <v>49933.505</v>
      </c>
      <c r="DO5" s="17">
        <v>109</v>
      </c>
      <c r="DP5" s="18">
        <v>17081</v>
      </c>
      <c r="DQ5" s="18">
        <v>516</v>
      </c>
      <c r="DR5" s="18">
        <v>51210.39</v>
      </c>
      <c r="DS5" s="17">
        <v>109</v>
      </c>
      <c r="DT5" s="18">
        <v>16702</v>
      </c>
      <c r="DU5" s="18">
        <v>396</v>
      </c>
      <c r="DV5" s="18">
        <v>39015.8800000001</v>
      </c>
      <c r="DW5" s="17">
        <v>109</v>
      </c>
      <c r="DX5" s="18">
        <v>16531</v>
      </c>
      <c r="DY5" s="17">
        <v>412</v>
      </c>
      <c r="DZ5" s="18">
        <v>41249.17</v>
      </c>
      <c r="EA5" s="17">
        <v>109</v>
      </c>
      <c r="EB5" s="17">
        <v>15266</v>
      </c>
      <c r="EC5" s="17">
        <v>435</v>
      </c>
      <c r="ED5" s="18">
        <v>41993.235</v>
      </c>
      <c r="EE5" s="17">
        <v>109</v>
      </c>
      <c r="EF5" s="17">
        <v>15266</v>
      </c>
      <c r="EG5" s="17">
        <v>9544</v>
      </c>
      <c r="EH5" s="17">
        <v>1040224.413</v>
      </c>
      <c r="EI5" s="17">
        <v>11284</v>
      </c>
      <c r="EJ5" s="17">
        <v>1230097.138</v>
      </c>
      <c r="EK5" s="17">
        <v>14855</v>
      </c>
      <c r="EL5" s="17">
        <v>1628474.8835</v>
      </c>
      <c r="EM5" s="17">
        <v>13221</v>
      </c>
      <c r="EN5" s="17">
        <v>1428297.78666667</v>
      </c>
      <c r="EO5" s="18"/>
      <c r="EP5" s="41"/>
      <c r="EQ5" s="41"/>
      <c r="ER5" s="41"/>
      <c r="ES5" s="41"/>
      <c r="ET5" s="41"/>
      <c r="EU5" s="41"/>
      <c r="EV5" s="41"/>
      <c r="EW5" s="18"/>
      <c r="EX5" s="41"/>
      <c r="EY5" s="41"/>
      <c r="EZ5" s="41"/>
      <c r="FA5" s="18"/>
      <c r="FB5" s="18"/>
      <c r="FC5" s="18">
        <f>M5+Q5+U5+Y5+AC5+AG5+AK5+AO5+AS5+AW5+BA5+BE5+BI5+BM5+BQ5+BU5+BY5</f>
        <v>7167</v>
      </c>
      <c r="FD5" s="18">
        <f>N5+R5+V5+Z5+AD5+AH5+AL5+AP5+AT5+AX5+BB5+BF5+BJ5+BN5+BR5+BV5+BZ5+CD5+CH5+CT5+CX5+DB5+DF5+DJ5+DN5+DR5+DV5+DZ5+ED5</f>
        <v>1302295.455</v>
      </c>
      <c r="FE5" s="18">
        <f>EI5+EK5+EM5+EO5+EQ5+ES5+FC5+EU5+EW5+EY5+FA5+EG5</f>
        <v>56071</v>
      </c>
      <c r="FF5" s="18">
        <f t="shared" ref="FF5:FF68" si="1">EJ5+EL5+EN5+EP5+FD5+ER5+ET5+EV5+EX5+EZ5+FB5+EH5</f>
        <v>6629389.67616667</v>
      </c>
      <c r="FG5" s="154" t="s">
        <v>492</v>
      </c>
      <c r="FH5" s="155"/>
    </row>
    <row r="6" ht="16.5" spans="1:164">
      <c r="A6" s="16" t="s">
        <v>126</v>
      </c>
      <c r="B6" s="17" t="s">
        <v>35</v>
      </c>
      <c r="C6" s="18">
        <v>6939962740379</v>
      </c>
      <c r="D6" s="18">
        <v>21061010000091</v>
      </c>
      <c r="E6" s="17" t="s">
        <v>131</v>
      </c>
      <c r="F6" s="19" t="s">
        <v>370</v>
      </c>
      <c r="G6" s="17" t="s">
        <v>129</v>
      </c>
      <c r="H6" s="26">
        <v>1</v>
      </c>
      <c r="I6" s="17">
        <v>3659</v>
      </c>
      <c r="J6" s="17">
        <v>1310</v>
      </c>
      <c r="K6" s="18">
        <v>52.7754648903691</v>
      </c>
      <c r="L6" s="27">
        <f t="shared" si="0"/>
        <v>0.0647526262700814</v>
      </c>
      <c r="M6" s="18">
        <v>147</v>
      </c>
      <c r="N6" s="18">
        <v>24775.45</v>
      </c>
      <c r="O6" s="17">
        <v>169</v>
      </c>
      <c r="P6" s="17">
        <v>3561</v>
      </c>
      <c r="Q6" s="18">
        <v>170</v>
      </c>
      <c r="R6" s="18">
        <v>29007.5399999999</v>
      </c>
      <c r="S6" s="17">
        <v>169</v>
      </c>
      <c r="T6" s="17">
        <v>3526</v>
      </c>
      <c r="U6" s="18">
        <v>155</v>
      </c>
      <c r="V6" s="18">
        <v>26192.945</v>
      </c>
      <c r="W6" s="17">
        <v>169</v>
      </c>
      <c r="X6" s="17">
        <v>5222</v>
      </c>
      <c r="Y6" s="18">
        <v>178</v>
      </c>
      <c r="Z6" s="18">
        <v>30122.33</v>
      </c>
      <c r="AA6" s="17">
        <v>169</v>
      </c>
      <c r="AB6" s="17">
        <v>3561</v>
      </c>
      <c r="AC6" s="18">
        <v>179</v>
      </c>
      <c r="AD6" s="18">
        <v>30767.32</v>
      </c>
      <c r="AE6" s="17">
        <v>169</v>
      </c>
      <c r="AF6" s="17">
        <v>4747</v>
      </c>
      <c r="AG6" s="18">
        <v>161</v>
      </c>
      <c r="AH6" s="18">
        <v>22624.2799999999</v>
      </c>
      <c r="AI6" s="17">
        <v>169</v>
      </c>
      <c r="AJ6" s="17">
        <v>3557</v>
      </c>
      <c r="AK6" s="17">
        <v>170</v>
      </c>
      <c r="AL6" s="18">
        <v>28949.46</v>
      </c>
      <c r="AM6" s="17">
        <v>169</v>
      </c>
      <c r="AN6" s="17">
        <v>3586</v>
      </c>
      <c r="AO6" s="17">
        <v>150</v>
      </c>
      <c r="AP6" s="18">
        <v>28145.935</v>
      </c>
      <c r="AQ6" s="17">
        <v>169</v>
      </c>
      <c r="AR6" s="17">
        <v>3743</v>
      </c>
      <c r="AS6" s="18">
        <v>135</v>
      </c>
      <c r="AT6" s="18">
        <v>22792.425</v>
      </c>
      <c r="AU6" s="17">
        <v>169</v>
      </c>
      <c r="AV6" s="17">
        <v>4587</v>
      </c>
      <c r="AW6" s="18">
        <v>132</v>
      </c>
      <c r="AX6" s="18">
        <v>22451.1450000001</v>
      </c>
      <c r="AY6" s="17">
        <v>169</v>
      </c>
      <c r="AZ6" s="18">
        <v>4794</v>
      </c>
      <c r="BA6" s="18">
        <v>168</v>
      </c>
      <c r="BB6" s="18">
        <v>28540.54</v>
      </c>
      <c r="BC6" s="17">
        <v>169</v>
      </c>
      <c r="BD6" s="18">
        <v>4794</v>
      </c>
      <c r="BE6" s="18">
        <v>121</v>
      </c>
      <c r="BF6" s="18">
        <v>20175.39</v>
      </c>
      <c r="BG6" s="17">
        <v>169</v>
      </c>
      <c r="BH6" s="18">
        <v>5168</v>
      </c>
      <c r="BI6" s="18">
        <v>164</v>
      </c>
      <c r="BJ6" s="18">
        <v>27530.92</v>
      </c>
      <c r="BK6" s="17">
        <v>169</v>
      </c>
      <c r="BL6" s="17">
        <v>5101</v>
      </c>
      <c r="BM6" s="17">
        <v>173</v>
      </c>
      <c r="BN6" s="18">
        <v>29385.5</v>
      </c>
      <c r="BO6" s="17">
        <v>169</v>
      </c>
      <c r="BP6" s="17">
        <v>5056</v>
      </c>
      <c r="BQ6" s="17">
        <v>171</v>
      </c>
      <c r="BR6" s="18">
        <v>29003.8</v>
      </c>
      <c r="BS6" s="17">
        <v>169</v>
      </c>
      <c r="BT6" s="17">
        <v>4995</v>
      </c>
      <c r="BU6" s="18">
        <v>163</v>
      </c>
      <c r="BV6" s="18">
        <v>28013.9</v>
      </c>
      <c r="BW6" s="17">
        <v>169</v>
      </c>
      <c r="BX6" s="18">
        <v>5986</v>
      </c>
      <c r="BY6" s="18">
        <v>95</v>
      </c>
      <c r="BZ6" s="18">
        <v>15798.85</v>
      </c>
      <c r="CA6" s="17">
        <v>169</v>
      </c>
      <c r="CB6" s="18">
        <v>5837</v>
      </c>
      <c r="CC6" s="18">
        <v>90</v>
      </c>
      <c r="CD6" s="18">
        <v>15362.67</v>
      </c>
      <c r="CE6" s="17">
        <v>169</v>
      </c>
      <c r="CF6" s="18">
        <v>5744</v>
      </c>
      <c r="CG6" s="18">
        <v>81</v>
      </c>
      <c r="CH6" s="18">
        <v>14411.19</v>
      </c>
      <c r="CI6" s="17">
        <v>169</v>
      </c>
      <c r="CJ6" s="18">
        <v>5678</v>
      </c>
      <c r="CK6" s="18">
        <v>198</v>
      </c>
      <c r="CL6" s="18">
        <v>33505.71</v>
      </c>
      <c r="CM6" s="17">
        <v>169</v>
      </c>
      <c r="CN6" s="18">
        <v>5630</v>
      </c>
      <c r="CO6" s="17">
        <v>166</v>
      </c>
      <c r="CP6" s="18">
        <v>28009.05</v>
      </c>
      <c r="CQ6" s="17">
        <v>169</v>
      </c>
      <c r="CR6" s="17">
        <v>5475</v>
      </c>
      <c r="CS6" s="17">
        <v>168</v>
      </c>
      <c r="CT6" s="18">
        <v>28370.08</v>
      </c>
      <c r="CU6" s="17">
        <v>169</v>
      </c>
      <c r="CV6" s="17">
        <v>5410</v>
      </c>
      <c r="CW6" s="17">
        <v>142</v>
      </c>
      <c r="CX6" s="18">
        <v>23971.875</v>
      </c>
      <c r="CY6" s="17">
        <v>169</v>
      </c>
      <c r="CZ6" s="17">
        <v>5333</v>
      </c>
      <c r="DA6" s="17">
        <v>162</v>
      </c>
      <c r="DB6" s="18">
        <v>27360.305</v>
      </c>
      <c r="DC6" s="17">
        <v>169</v>
      </c>
      <c r="DD6" s="17">
        <v>5280</v>
      </c>
      <c r="DE6" s="17">
        <v>120</v>
      </c>
      <c r="DF6" s="18">
        <v>20227.48</v>
      </c>
      <c r="DG6" s="17">
        <v>169</v>
      </c>
      <c r="DH6" s="17">
        <v>5246</v>
      </c>
      <c r="DI6" s="18">
        <v>119</v>
      </c>
      <c r="DJ6" s="18">
        <v>19942.685</v>
      </c>
      <c r="DK6" s="17">
        <v>169</v>
      </c>
      <c r="DL6" s="18">
        <v>5192</v>
      </c>
      <c r="DM6" s="18">
        <v>140</v>
      </c>
      <c r="DN6" s="18">
        <v>23461.635</v>
      </c>
      <c r="DO6" s="17">
        <v>169</v>
      </c>
      <c r="DP6" s="18">
        <v>5120</v>
      </c>
      <c r="DQ6" s="18">
        <v>183</v>
      </c>
      <c r="DR6" s="18">
        <v>30475.94</v>
      </c>
      <c r="DS6" s="17">
        <v>169</v>
      </c>
      <c r="DT6" s="18">
        <v>5032</v>
      </c>
      <c r="DU6" s="18">
        <v>68</v>
      </c>
      <c r="DV6" s="18">
        <v>11832.4300000001</v>
      </c>
      <c r="DW6" s="17">
        <v>169</v>
      </c>
      <c r="DX6" s="18">
        <v>4992</v>
      </c>
      <c r="DY6" s="17">
        <v>67</v>
      </c>
      <c r="DZ6" s="18">
        <v>11049.63</v>
      </c>
      <c r="EA6" s="17">
        <v>169</v>
      </c>
      <c r="EB6" s="17">
        <v>4836</v>
      </c>
      <c r="EC6" s="17">
        <v>78</v>
      </c>
      <c r="ED6" s="18">
        <v>12566.435</v>
      </c>
      <c r="EE6" s="17">
        <v>169</v>
      </c>
      <c r="EF6" s="17">
        <v>4836</v>
      </c>
      <c r="EG6" s="17">
        <v>6913</v>
      </c>
      <c r="EH6" s="17">
        <v>1160731.1173</v>
      </c>
      <c r="EI6" s="17">
        <v>8125</v>
      </c>
      <c r="EJ6" s="17">
        <v>1330241.638</v>
      </c>
      <c r="EK6" s="17">
        <v>7945</v>
      </c>
      <c r="EL6" s="17">
        <v>1337883.8135</v>
      </c>
      <c r="EM6" s="17">
        <v>5106</v>
      </c>
      <c r="EN6" s="17">
        <v>841919.244166666</v>
      </c>
      <c r="EO6" s="18"/>
      <c r="EP6" s="41"/>
      <c r="EQ6" s="41"/>
      <c r="ER6" s="41"/>
      <c r="ES6" s="41"/>
      <c r="ET6" s="41"/>
      <c r="EU6" s="41"/>
      <c r="EV6" s="41"/>
      <c r="EW6" s="18"/>
      <c r="EX6" s="41"/>
      <c r="EY6" s="41"/>
      <c r="EZ6" s="41"/>
      <c r="FA6" s="18"/>
      <c r="FB6" s="18"/>
      <c r="FC6" s="18">
        <f t="shared" ref="FC6:FC37" si="2">M6+Q6+U6+Y6+AC6+AG6+AK6+AO6+AS6+AW6+BA6+BE6+BI6+BM6+BQ6+BU6+BY6</f>
        <v>2632</v>
      </c>
      <c r="FD6" s="18">
        <f t="shared" ref="FD6:FD37" si="3">N6+R6+V6+Z6+AD6+AH6+AL6+AP6+AT6+AX6+BB6+BF6+BJ6+BN6+BR6+BV6+BZ6+CD6+CH6+CT6+CX6+DB6+DF6+DJ6+DN6+DR6+DV6+DZ6+ED6</f>
        <v>683310.085</v>
      </c>
      <c r="FE6" s="18">
        <f t="shared" ref="FE6:FE37" si="4">EI6+EK6+EM6+EO6+EQ6+ES6+FC6+EU6+EW6+EY6+FA6+EG6</f>
        <v>30721</v>
      </c>
      <c r="FF6" s="18">
        <f t="shared" si="1"/>
        <v>5354085.89796667</v>
      </c>
      <c r="FG6" s="145"/>
      <c r="FH6" s="146"/>
    </row>
    <row r="7" ht="16.5" spans="1:164">
      <c r="A7" s="16" t="s">
        <v>133</v>
      </c>
      <c r="B7" s="17" t="s">
        <v>35</v>
      </c>
      <c r="C7" s="18">
        <v>6939962742878</v>
      </c>
      <c r="D7" s="18">
        <v>21061010000465</v>
      </c>
      <c r="E7" s="17" t="s">
        <v>134</v>
      </c>
      <c r="F7" s="19" t="s">
        <v>371</v>
      </c>
      <c r="G7" s="17" t="s">
        <v>129</v>
      </c>
      <c r="H7" s="26">
        <v>1</v>
      </c>
      <c r="I7" s="17">
        <v>2026</v>
      </c>
      <c r="J7" s="17">
        <v>322</v>
      </c>
      <c r="K7" s="18">
        <v>72.2218563761483</v>
      </c>
      <c r="L7" s="27">
        <f t="shared" si="0"/>
        <v>0.0168278101704923</v>
      </c>
      <c r="M7" s="18">
        <v>39</v>
      </c>
      <c r="N7" s="18">
        <v>7588.3</v>
      </c>
      <c r="O7" s="17">
        <v>189</v>
      </c>
      <c r="P7" s="17">
        <v>2280</v>
      </c>
      <c r="Q7" s="18">
        <v>44</v>
      </c>
      <c r="R7" s="18">
        <v>7853</v>
      </c>
      <c r="S7" s="17">
        <v>189</v>
      </c>
      <c r="T7" s="17">
        <v>2335</v>
      </c>
      <c r="U7" s="18">
        <v>39</v>
      </c>
      <c r="V7" s="18">
        <v>6870.86</v>
      </c>
      <c r="W7" s="17">
        <v>189</v>
      </c>
      <c r="X7" s="17">
        <v>2652</v>
      </c>
      <c r="Y7" s="18">
        <v>29</v>
      </c>
      <c r="Z7" s="18">
        <v>5417.48</v>
      </c>
      <c r="AA7" s="17">
        <v>189</v>
      </c>
      <c r="AB7" s="17">
        <v>2334</v>
      </c>
      <c r="AC7" s="18">
        <v>35</v>
      </c>
      <c r="AD7" s="18">
        <v>6525.43</v>
      </c>
      <c r="AE7" s="17">
        <v>189</v>
      </c>
      <c r="AF7" s="17">
        <v>2611</v>
      </c>
      <c r="AG7" s="18">
        <v>38</v>
      </c>
      <c r="AH7" s="18">
        <v>7117.31</v>
      </c>
      <c r="AI7" s="17">
        <v>189</v>
      </c>
      <c r="AJ7" s="17">
        <v>2830</v>
      </c>
      <c r="AK7" s="17">
        <v>59</v>
      </c>
      <c r="AL7" s="18">
        <v>10313.6</v>
      </c>
      <c r="AM7" s="17">
        <v>189</v>
      </c>
      <c r="AN7" s="17">
        <v>2710</v>
      </c>
      <c r="AO7" s="17">
        <v>43</v>
      </c>
      <c r="AP7" s="18">
        <v>7759.56</v>
      </c>
      <c r="AQ7" s="17">
        <v>189</v>
      </c>
      <c r="AR7" s="17">
        <v>2677</v>
      </c>
      <c r="AS7" s="18">
        <v>34</v>
      </c>
      <c r="AT7" s="18">
        <v>6307.82</v>
      </c>
      <c r="AU7" s="17">
        <v>189</v>
      </c>
      <c r="AV7" s="17">
        <v>2648</v>
      </c>
      <c r="AW7" s="18">
        <v>40</v>
      </c>
      <c r="AX7" s="18">
        <v>7497.6</v>
      </c>
      <c r="AY7" s="17">
        <v>189</v>
      </c>
      <c r="AZ7" s="18">
        <v>2618</v>
      </c>
      <c r="BA7" s="18">
        <v>36</v>
      </c>
      <c r="BB7" s="18">
        <v>6653.71</v>
      </c>
      <c r="BC7" s="17">
        <v>189</v>
      </c>
      <c r="BD7" s="18">
        <v>2618</v>
      </c>
      <c r="BE7" s="18">
        <v>32</v>
      </c>
      <c r="BF7" s="18">
        <v>5935.75</v>
      </c>
      <c r="BG7" s="17">
        <v>189</v>
      </c>
      <c r="BH7" s="18">
        <v>2561</v>
      </c>
      <c r="BI7" s="18">
        <v>37</v>
      </c>
      <c r="BJ7" s="18">
        <v>6522.38</v>
      </c>
      <c r="BK7" s="17">
        <v>189</v>
      </c>
      <c r="BL7" s="17">
        <v>2523</v>
      </c>
      <c r="BM7" s="17">
        <v>49</v>
      </c>
      <c r="BN7" s="18">
        <v>8635.34</v>
      </c>
      <c r="BO7" s="17">
        <v>189</v>
      </c>
      <c r="BP7" s="17">
        <v>2474</v>
      </c>
      <c r="BQ7" s="17">
        <v>28</v>
      </c>
      <c r="BR7" s="18">
        <v>5250.16</v>
      </c>
      <c r="BS7" s="17">
        <v>189</v>
      </c>
      <c r="BT7" s="17">
        <v>2452</v>
      </c>
      <c r="BU7" s="18">
        <v>60</v>
      </c>
      <c r="BV7" s="18">
        <v>11021.61</v>
      </c>
      <c r="BW7" s="17">
        <v>189</v>
      </c>
      <c r="BX7" s="18">
        <v>2422</v>
      </c>
      <c r="BY7" s="18">
        <v>42</v>
      </c>
      <c r="BZ7" s="18">
        <v>7424.46</v>
      </c>
      <c r="CA7" s="17">
        <v>189</v>
      </c>
      <c r="CB7" s="18">
        <v>2034</v>
      </c>
      <c r="CC7" s="18">
        <v>39</v>
      </c>
      <c r="CD7" s="18">
        <v>7607.49</v>
      </c>
      <c r="CE7" s="17">
        <v>189</v>
      </c>
      <c r="CF7" s="18">
        <v>1952</v>
      </c>
      <c r="CG7" s="18">
        <v>63</v>
      </c>
      <c r="CH7" s="18">
        <v>11292.36</v>
      </c>
      <c r="CI7" s="17">
        <v>189</v>
      </c>
      <c r="CJ7" s="18">
        <v>1888</v>
      </c>
      <c r="CK7" s="18">
        <v>45</v>
      </c>
      <c r="CL7" s="18">
        <v>8387.11</v>
      </c>
      <c r="CM7" s="17">
        <v>189</v>
      </c>
      <c r="CN7" s="18">
        <v>1875</v>
      </c>
      <c r="CO7" s="17">
        <v>22</v>
      </c>
      <c r="CP7" s="18">
        <v>3826.22</v>
      </c>
      <c r="CQ7" s="17">
        <v>189</v>
      </c>
      <c r="CR7" s="17">
        <v>2211</v>
      </c>
      <c r="CS7" s="17">
        <v>23</v>
      </c>
      <c r="CT7" s="18">
        <v>4056.06</v>
      </c>
      <c r="CU7" s="17">
        <v>189</v>
      </c>
      <c r="CV7" s="17">
        <v>2332</v>
      </c>
      <c r="CW7" s="17">
        <v>36</v>
      </c>
      <c r="CX7" s="18">
        <v>6417.68</v>
      </c>
      <c r="CY7" s="17">
        <v>189</v>
      </c>
      <c r="CZ7" s="17">
        <v>2404</v>
      </c>
      <c r="DA7" s="17">
        <v>27</v>
      </c>
      <c r="DB7" s="18">
        <v>4718.74</v>
      </c>
      <c r="DC7" s="17">
        <v>189</v>
      </c>
      <c r="DD7" s="17">
        <v>2433</v>
      </c>
      <c r="DE7" s="17">
        <v>24</v>
      </c>
      <c r="DF7" s="18">
        <v>4158.89</v>
      </c>
      <c r="DG7" s="17">
        <v>189</v>
      </c>
      <c r="DH7" s="17">
        <v>2417</v>
      </c>
      <c r="DI7" s="18">
        <v>16</v>
      </c>
      <c r="DJ7" s="18">
        <v>3309.91</v>
      </c>
      <c r="DK7" s="17">
        <v>189</v>
      </c>
      <c r="DL7" s="18">
        <v>2393</v>
      </c>
      <c r="DM7" s="18">
        <v>22</v>
      </c>
      <c r="DN7" s="18">
        <v>4077.21</v>
      </c>
      <c r="DO7" s="17">
        <v>189</v>
      </c>
      <c r="DP7" s="18">
        <v>2372</v>
      </c>
      <c r="DQ7" s="18">
        <v>21</v>
      </c>
      <c r="DR7" s="18">
        <v>3933.28</v>
      </c>
      <c r="DS7" s="17">
        <v>189</v>
      </c>
      <c r="DT7" s="18">
        <v>2323</v>
      </c>
      <c r="DU7" s="18">
        <v>14</v>
      </c>
      <c r="DV7" s="18">
        <v>2582.1</v>
      </c>
      <c r="DW7" s="17">
        <v>189</v>
      </c>
      <c r="DX7" s="18">
        <v>2315</v>
      </c>
      <c r="DY7" s="17">
        <v>8</v>
      </c>
      <c r="DZ7" s="18">
        <v>1851.4</v>
      </c>
      <c r="EA7" s="17">
        <v>189</v>
      </c>
      <c r="EB7" s="17">
        <v>2286</v>
      </c>
      <c r="EC7" s="17">
        <v>11</v>
      </c>
      <c r="ED7" s="18">
        <v>2049</v>
      </c>
      <c r="EE7" s="17">
        <v>189</v>
      </c>
      <c r="EF7" s="17">
        <v>2286</v>
      </c>
      <c r="EG7" s="17">
        <v>3184</v>
      </c>
      <c r="EH7" s="17">
        <v>578111.02</v>
      </c>
      <c r="EI7" s="17">
        <v>1550</v>
      </c>
      <c r="EJ7" s="17">
        <v>281675.52</v>
      </c>
      <c r="EK7" s="17">
        <v>2209</v>
      </c>
      <c r="EL7" s="17">
        <v>405273.68</v>
      </c>
      <c r="EM7" s="17">
        <v>1238</v>
      </c>
      <c r="EN7" s="17">
        <v>230569.49</v>
      </c>
      <c r="EO7" s="18"/>
      <c r="EP7" s="41"/>
      <c r="EQ7" s="41"/>
      <c r="ER7" s="41"/>
      <c r="ES7" s="41"/>
      <c r="ET7" s="41"/>
      <c r="EU7" s="41"/>
      <c r="EV7" s="41"/>
      <c r="EW7" s="18"/>
      <c r="EX7" s="41"/>
      <c r="EY7" s="41"/>
      <c r="EZ7" s="41"/>
      <c r="FA7" s="18"/>
      <c r="FB7" s="18"/>
      <c r="FC7" s="18">
        <f t="shared" si="2"/>
        <v>684</v>
      </c>
      <c r="FD7" s="18">
        <f t="shared" si="3"/>
        <v>180748.49</v>
      </c>
      <c r="FE7" s="18">
        <f t="shared" si="4"/>
        <v>8865</v>
      </c>
      <c r="FF7" s="18">
        <f t="shared" si="1"/>
        <v>1676378.2</v>
      </c>
      <c r="FG7" s="145"/>
      <c r="FH7" s="146"/>
    </row>
    <row r="8" ht="16.5" spans="1:164">
      <c r="A8" s="16" t="s">
        <v>133</v>
      </c>
      <c r="B8" s="17" t="s">
        <v>35</v>
      </c>
      <c r="C8" s="18">
        <v>6939962747989</v>
      </c>
      <c r="D8" s="18">
        <v>21061010001504</v>
      </c>
      <c r="E8" s="17" t="s">
        <v>137</v>
      </c>
      <c r="F8" s="19" t="s">
        <v>372</v>
      </c>
      <c r="G8" s="17" t="s">
        <v>129</v>
      </c>
      <c r="H8" s="26">
        <v>1</v>
      </c>
      <c r="I8" s="17">
        <v>553</v>
      </c>
      <c r="J8" s="17">
        <v>439</v>
      </c>
      <c r="K8" s="18">
        <v>47.8249336870026</v>
      </c>
      <c r="L8" s="27">
        <f t="shared" si="0"/>
        <v>0.00610131128988609</v>
      </c>
      <c r="M8" s="18">
        <v>10</v>
      </c>
      <c r="N8" s="18">
        <v>2063.31</v>
      </c>
      <c r="O8" s="17">
        <v>219</v>
      </c>
      <c r="P8" s="17">
        <v>378</v>
      </c>
      <c r="Q8" s="18">
        <v>26</v>
      </c>
      <c r="R8" s="18">
        <v>5742.25</v>
      </c>
      <c r="S8" s="17">
        <v>219</v>
      </c>
      <c r="T8" s="17">
        <v>366</v>
      </c>
      <c r="U8" s="18">
        <v>22</v>
      </c>
      <c r="V8" s="18">
        <v>4953</v>
      </c>
      <c r="W8" s="17">
        <v>219</v>
      </c>
      <c r="X8" s="17">
        <v>362</v>
      </c>
      <c r="Y8" s="18">
        <v>16</v>
      </c>
      <c r="Z8" s="18">
        <v>3431</v>
      </c>
      <c r="AA8" s="17">
        <v>219</v>
      </c>
      <c r="AB8" s="17">
        <v>385</v>
      </c>
      <c r="AC8" s="18">
        <v>18</v>
      </c>
      <c r="AD8" s="18">
        <v>3889.55</v>
      </c>
      <c r="AE8" s="17">
        <v>219</v>
      </c>
      <c r="AF8" s="17">
        <v>395</v>
      </c>
      <c r="AG8" s="18">
        <v>18</v>
      </c>
      <c r="AH8" s="18">
        <v>3877.63</v>
      </c>
      <c r="AI8" s="17">
        <v>219</v>
      </c>
      <c r="AJ8" s="17">
        <v>680</v>
      </c>
      <c r="AK8" s="17">
        <v>16</v>
      </c>
      <c r="AL8" s="18">
        <v>3455.27</v>
      </c>
      <c r="AM8" s="17">
        <v>219</v>
      </c>
      <c r="AN8" s="17">
        <v>416</v>
      </c>
      <c r="AO8" s="17">
        <v>8</v>
      </c>
      <c r="AP8" s="18">
        <v>1752</v>
      </c>
      <c r="AQ8" s="17">
        <v>219</v>
      </c>
      <c r="AR8" s="17">
        <v>424</v>
      </c>
      <c r="AS8" s="18">
        <v>21</v>
      </c>
      <c r="AT8" s="18">
        <v>4552.44</v>
      </c>
      <c r="AU8" s="17">
        <v>219</v>
      </c>
      <c r="AV8" s="17">
        <v>454</v>
      </c>
      <c r="AW8" s="18">
        <v>9</v>
      </c>
      <c r="AX8" s="18">
        <v>1945.93</v>
      </c>
      <c r="AY8" s="17">
        <v>219</v>
      </c>
      <c r="AZ8" s="18">
        <v>499</v>
      </c>
      <c r="BA8" s="18">
        <v>14</v>
      </c>
      <c r="BB8" s="18">
        <v>3003.26</v>
      </c>
      <c r="BC8" s="17">
        <v>219</v>
      </c>
      <c r="BD8" s="18">
        <v>499</v>
      </c>
      <c r="BE8" s="18">
        <v>16</v>
      </c>
      <c r="BF8" s="18">
        <v>3447.93</v>
      </c>
      <c r="BG8" s="17">
        <v>219</v>
      </c>
      <c r="BH8" s="18">
        <v>552</v>
      </c>
      <c r="BI8" s="18">
        <v>11</v>
      </c>
      <c r="BJ8" s="18">
        <v>2334</v>
      </c>
      <c r="BK8" s="17">
        <v>219</v>
      </c>
      <c r="BL8" s="17">
        <v>560</v>
      </c>
      <c r="BM8" s="17">
        <v>20</v>
      </c>
      <c r="BN8" s="18">
        <v>4266</v>
      </c>
      <c r="BO8" s="17">
        <v>219</v>
      </c>
      <c r="BP8" s="17">
        <v>556</v>
      </c>
      <c r="BQ8" s="17">
        <v>4</v>
      </c>
      <c r="BR8" s="18">
        <v>861</v>
      </c>
      <c r="BS8" s="17">
        <v>219</v>
      </c>
      <c r="BT8" s="17">
        <v>569</v>
      </c>
      <c r="BU8" s="18">
        <v>13</v>
      </c>
      <c r="BV8" s="18">
        <v>2821</v>
      </c>
      <c r="BW8" s="17">
        <v>219</v>
      </c>
      <c r="BX8" s="18">
        <v>954</v>
      </c>
      <c r="BY8" s="18">
        <v>6</v>
      </c>
      <c r="BZ8" s="18">
        <v>2127.83</v>
      </c>
      <c r="CA8" s="17">
        <v>219</v>
      </c>
      <c r="CB8" s="18">
        <v>812</v>
      </c>
      <c r="CC8" s="18">
        <v>8</v>
      </c>
      <c r="CD8" s="18">
        <v>1730.55</v>
      </c>
      <c r="CE8" s="17">
        <v>219</v>
      </c>
      <c r="CF8" s="18">
        <v>809</v>
      </c>
      <c r="CG8" s="18">
        <v>13</v>
      </c>
      <c r="CH8" s="18">
        <v>2782.52</v>
      </c>
      <c r="CI8" s="17">
        <v>219</v>
      </c>
      <c r="CJ8" s="18">
        <v>819</v>
      </c>
      <c r="CK8" s="18">
        <v>20</v>
      </c>
      <c r="CL8" s="18">
        <v>4125.41</v>
      </c>
      <c r="CM8" s="17">
        <v>219</v>
      </c>
      <c r="CN8" s="18">
        <v>831</v>
      </c>
      <c r="CO8" s="17">
        <v>12</v>
      </c>
      <c r="CP8" s="18">
        <v>2829.79</v>
      </c>
      <c r="CQ8" s="17">
        <v>219</v>
      </c>
      <c r="CR8" s="17">
        <v>1054</v>
      </c>
      <c r="CS8" s="17">
        <v>17</v>
      </c>
      <c r="CT8" s="18">
        <v>3504.31</v>
      </c>
      <c r="CU8" s="17">
        <v>219</v>
      </c>
      <c r="CV8" s="17">
        <v>1033</v>
      </c>
      <c r="CW8" s="17">
        <v>16</v>
      </c>
      <c r="CX8" s="18">
        <v>3307.95</v>
      </c>
      <c r="CY8" s="17">
        <v>219</v>
      </c>
      <c r="CZ8" s="17">
        <v>1027</v>
      </c>
      <c r="DA8" s="17">
        <v>19</v>
      </c>
      <c r="DB8" s="18">
        <v>3911.58</v>
      </c>
      <c r="DC8" s="17">
        <v>219</v>
      </c>
      <c r="DD8" s="17">
        <v>1017</v>
      </c>
      <c r="DE8" s="17">
        <v>13</v>
      </c>
      <c r="DF8" s="18">
        <v>2657</v>
      </c>
      <c r="DG8" s="17">
        <v>219</v>
      </c>
      <c r="DH8" s="17">
        <v>1003</v>
      </c>
      <c r="DI8" s="18">
        <v>13</v>
      </c>
      <c r="DJ8" s="18">
        <v>2756.91</v>
      </c>
      <c r="DK8" s="17">
        <v>219</v>
      </c>
      <c r="DL8" s="18">
        <v>1014</v>
      </c>
      <c r="DM8" s="18">
        <v>17</v>
      </c>
      <c r="DN8" s="18">
        <v>3631.81</v>
      </c>
      <c r="DO8" s="17">
        <v>219</v>
      </c>
      <c r="DP8" s="18">
        <v>995</v>
      </c>
      <c r="DQ8" s="18">
        <v>11</v>
      </c>
      <c r="DR8" s="18">
        <v>2349</v>
      </c>
      <c r="DS8" s="17">
        <v>219</v>
      </c>
      <c r="DT8" s="18">
        <v>955</v>
      </c>
      <c r="DU8" s="18">
        <v>8</v>
      </c>
      <c r="DV8" s="18">
        <v>1709.87</v>
      </c>
      <c r="DW8" s="17">
        <v>219</v>
      </c>
      <c r="DX8" s="18">
        <v>946</v>
      </c>
      <c r="DY8" s="17">
        <v>3</v>
      </c>
      <c r="DZ8" s="18">
        <v>644.73</v>
      </c>
      <c r="EA8" s="17">
        <v>219</v>
      </c>
      <c r="EB8" s="17">
        <v>945</v>
      </c>
      <c r="EC8" s="17">
        <v>11</v>
      </c>
      <c r="ED8" s="18">
        <v>2361.5</v>
      </c>
      <c r="EE8" s="17">
        <v>219</v>
      </c>
      <c r="EF8" s="17">
        <v>945</v>
      </c>
      <c r="EG8" s="17">
        <v>478</v>
      </c>
      <c r="EH8" s="17">
        <v>105228.8</v>
      </c>
      <c r="EI8" s="17">
        <v>5</v>
      </c>
      <c r="EJ8" s="17">
        <v>1124</v>
      </c>
      <c r="EK8" s="17">
        <v>10</v>
      </c>
      <c r="EL8" s="17">
        <v>2312.8</v>
      </c>
      <c r="EM8" s="17">
        <v>389</v>
      </c>
      <c r="EN8" s="17">
        <v>83366.94</v>
      </c>
      <c r="EO8" s="18"/>
      <c r="EP8" s="41"/>
      <c r="EQ8" s="41"/>
      <c r="ER8" s="41"/>
      <c r="ES8" s="41"/>
      <c r="ET8" s="41"/>
      <c r="EU8" s="41"/>
      <c r="EV8" s="41"/>
      <c r="EW8" s="18"/>
      <c r="EX8" s="41"/>
      <c r="EY8" s="41"/>
      <c r="EZ8" s="41"/>
      <c r="FA8" s="18"/>
      <c r="FB8" s="18"/>
      <c r="FC8" s="18">
        <f t="shared" si="2"/>
        <v>248</v>
      </c>
      <c r="FD8" s="18">
        <f t="shared" si="3"/>
        <v>85871.13</v>
      </c>
      <c r="FE8" s="18">
        <f t="shared" si="4"/>
        <v>1130</v>
      </c>
      <c r="FF8" s="18">
        <f t="shared" si="1"/>
        <v>277903.67</v>
      </c>
      <c r="FG8" s="145"/>
      <c r="FH8" s="146"/>
    </row>
    <row r="9" ht="16.5" spans="1:164">
      <c r="A9" s="16" t="s">
        <v>126</v>
      </c>
      <c r="B9" s="17" t="s">
        <v>35</v>
      </c>
      <c r="C9" s="18">
        <v>6939962758855</v>
      </c>
      <c r="D9" s="18">
        <v>21061010002910</v>
      </c>
      <c r="E9" s="17" t="s">
        <v>363</v>
      </c>
      <c r="F9" s="19" t="s">
        <v>373</v>
      </c>
      <c r="G9" s="17" t="s">
        <v>129</v>
      </c>
      <c r="H9" s="26">
        <v>1</v>
      </c>
      <c r="I9" s="17">
        <v>683</v>
      </c>
      <c r="J9" s="17">
        <v>58</v>
      </c>
      <c r="K9" s="18">
        <v>155.054732775274</v>
      </c>
      <c r="L9" s="27">
        <f t="shared" si="0"/>
        <v>0.00241100204197112</v>
      </c>
      <c r="M9" s="18">
        <v>10</v>
      </c>
      <c r="N9" s="18">
        <v>2730</v>
      </c>
      <c r="O9" s="17">
        <v>299</v>
      </c>
      <c r="P9" s="17">
        <v>783</v>
      </c>
      <c r="Q9" s="18">
        <v>14</v>
      </c>
      <c r="R9" s="18">
        <v>3847.52</v>
      </c>
      <c r="S9" s="17">
        <v>299</v>
      </c>
      <c r="T9" s="17">
        <v>770</v>
      </c>
      <c r="U9" s="18">
        <v>13</v>
      </c>
      <c r="V9" s="18">
        <v>3580.82</v>
      </c>
      <c r="W9" s="17">
        <v>299</v>
      </c>
      <c r="X9" s="17">
        <v>756</v>
      </c>
      <c r="Y9" s="18">
        <v>6</v>
      </c>
      <c r="Z9" s="18">
        <v>1779</v>
      </c>
      <c r="AA9" s="17">
        <v>299</v>
      </c>
      <c r="AB9" s="17">
        <v>755</v>
      </c>
      <c r="AC9" s="18">
        <v>1</v>
      </c>
      <c r="AD9" s="18">
        <v>299</v>
      </c>
      <c r="AE9" s="17">
        <v>299</v>
      </c>
      <c r="AF9" s="17">
        <v>764</v>
      </c>
      <c r="AG9" s="18">
        <v>4</v>
      </c>
      <c r="AH9" s="18">
        <v>1181</v>
      </c>
      <c r="AI9" s="17">
        <v>299</v>
      </c>
      <c r="AJ9" s="17">
        <v>759</v>
      </c>
      <c r="AK9" s="17">
        <v>7</v>
      </c>
      <c r="AL9" s="18">
        <v>2093</v>
      </c>
      <c r="AM9" s="17">
        <v>299</v>
      </c>
      <c r="AN9" s="17">
        <v>752</v>
      </c>
      <c r="AO9" s="17">
        <v>6</v>
      </c>
      <c r="AP9" s="18">
        <v>1754</v>
      </c>
      <c r="AQ9" s="17">
        <v>299</v>
      </c>
      <c r="AR9" s="17">
        <v>746</v>
      </c>
      <c r="AS9" s="18">
        <v>2</v>
      </c>
      <c r="AT9" s="18">
        <v>605</v>
      </c>
      <c r="AU9" s="17">
        <v>299</v>
      </c>
      <c r="AV9" s="17">
        <v>742</v>
      </c>
      <c r="AW9" s="18">
        <v>4</v>
      </c>
      <c r="AX9" s="18">
        <v>1178</v>
      </c>
      <c r="AY9" s="17">
        <v>299</v>
      </c>
      <c r="AZ9" s="18">
        <v>838</v>
      </c>
      <c r="BA9" s="18">
        <v>5</v>
      </c>
      <c r="BB9" s="18">
        <v>1470</v>
      </c>
      <c r="BC9" s="17">
        <v>299</v>
      </c>
      <c r="BD9" s="18">
        <v>838</v>
      </c>
      <c r="BE9" s="18">
        <v>2</v>
      </c>
      <c r="BF9" s="18">
        <v>595.32</v>
      </c>
      <c r="BG9" s="17">
        <v>299</v>
      </c>
      <c r="BH9" s="18">
        <v>831</v>
      </c>
      <c r="BI9" s="18">
        <v>7</v>
      </c>
      <c r="BJ9" s="18">
        <v>2049.73</v>
      </c>
      <c r="BK9" s="17">
        <v>299</v>
      </c>
      <c r="BL9" s="17">
        <v>815</v>
      </c>
      <c r="BM9" s="17">
        <v>5</v>
      </c>
      <c r="BN9" s="18">
        <v>2077.98</v>
      </c>
      <c r="BO9" s="17">
        <v>299</v>
      </c>
      <c r="BP9" s="17">
        <v>791</v>
      </c>
      <c r="BQ9" s="17">
        <v>4</v>
      </c>
      <c r="BR9" s="18">
        <v>1188.98</v>
      </c>
      <c r="BS9" s="17">
        <v>299</v>
      </c>
      <c r="BT9" s="17">
        <v>790</v>
      </c>
      <c r="BU9" s="18">
        <v>3</v>
      </c>
      <c r="BV9" s="18">
        <v>882</v>
      </c>
      <c r="BW9" s="17">
        <v>299</v>
      </c>
      <c r="BX9" s="18">
        <v>786</v>
      </c>
      <c r="BY9" s="18">
        <v>5</v>
      </c>
      <c r="BZ9" s="18">
        <v>1487.72</v>
      </c>
      <c r="CA9" s="17">
        <v>299</v>
      </c>
      <c r="CB9" s="18">
        <v>783</v>
      </c>
      <c r="CC9" s="18">
        <v>4</v>
      </c>
      <c r="CD9" s="18">
        <v>1193</v>
      </c>
      <c r="CE9" s="17">
        <v>299</v>
      </c>
      <c r="CF9" s="18">
        <v>786</v>
      </c>
      <c r="CG9" s="18">
        <v>10</v>
      </c>
      <c r="CH9" s="18">
        <v>2965</v>
      </c>
      <c r="CI9" s="17">
        <v>299</v>
      </c>
      <c r="CJ9" s="18">
        <v>776</v>
      </c>
      <c r="CK9" s="18">
        <v>8</v>
      </c>
      <c r="CL9" s="18">
        <v>2173.43</v>
      </c>
      <c r="CM9" s="17">
        <v>299</v>
      </c>
      <c r="CN9" s="18">
        <v>770</v>
      </c>
      <c r="CO9" s="17">
        <v>4</v>
      </c>
      <c r="CP9" s="18">
        <v>1116</v>
      </c>
      <c r="CQ9" s="17">
        <v>299</v>
      </c>
      <c r="CR9" s="17">
        <v>758</v>
      </c>
      <c r="CS9" s="17">
        <v>7</v>
      </c>
      <c r="CT9" s="18">
        <v>1900</v>
      </c>
      <c r="CU9" s="17">
        <v>299</v>
      </c>
      <c r="CV9" s="17">
        <v>763</v>
      </c>
      <c r="CW9" s="17">
        <v>7</v>
      </c>
      <c r="CX9" s="18">
        <v>1930</v>
      </c>
      <c r="CY9" s="17">
        <v>299</v>
      </c>
      <c r="CZ9" s="17">
        <v>758</v>
      </c>
      <c r="DA9" s="17">
        <v>4</v>
      </c>
      <c r="DB9" s="18">
        <v>1659.03</v>
      </c>
      <c r="DC9" s="17">
        <v>299</v>
      </c>
      <c r="DD9" s="17">
        <v>751</v>
      </c>
      <c r="DE9" s="17">
        <v>5</v>
      </c>
      <c r="DF9" s="18">
        <v>1395</v>
      </c>
      <c r="DG9" s="17">
        <v>299</v>
      </c>
      <c r="DH9" s="17">
        <v>752</v>
      </c>
      <c r="DI9" s="18">
        <v>4</v>
      </c>
      <c r="DJ9" s="18">
        <v>1196</v>
      </c>
      <c r="DK9" s="17">
        <v>299</v>
      </c>
      <c r="DL9" s="18">
        <v>748</v>
      </c>
      <c r="DM9" s="18">
        <v>6</v>
      </c>
      <c r="DN9" s="18">
        <v>1758.88</v>
      </c>
      <c r="DO9" s="17">
        <v>299</v>
      </c>
      <c r="DP9" s="18">
        <v>742</v>
      </c>
      <c r="DQ9" s="18">
        <v>2</v>
      </c>
      <c r="DR9" s="18">
        <v>598</v>
      </c>
      <c r="DS9" s="17">
        <v>299</v>
      </c>
      <c r="DT9" s="18">
        <v>741</v>
      </c>
      <c r="DU9" s="18">
        <v>1</v>
      </c>
      <c r="DV9" s="18">
        <v>299</v>
      </c>
      <c r="DW9" s="17">
        <v>299</v>
      </c>
      <c r="DX9" s="18">
        <v>740</v>
      </c>
      <c r="DY9" s="17">
        <v>1</v>
      </c>
      <c r="DZ9" s="18">
        <v>299</v>
      </c>
      <c r="EA9" s="17">
        <v>299</v>
      </c>
      <c r="EB9" s="17">
        <v>738</v>
      </c>
      <c r="EC9" s="17">
        <v>3</v>
      </c>
      <c r="ED9" s="18">
        <v>879</v>
      </c>
      <c r="EE9" s="17">
        <v>299</v>
      </c>
      <c r="EF9" s="17">
        <v>738</v>
      </c>
      <c r="EG9" s="17">
        <v>499</v>
      </c>
      <c r="EH9" s="17">
        <v>155665.08</v>
      </c>
      <c r="EI9" s="17">
        <v>617</v>
      </c>
      <c r="EJ9" s="17">
        <v>181716.28</v>
      </c>
      <c r="EK9" s="17">
        <v>386</v>
      </c>
      <c r="EL9" s="17">
        <v>117785.83</v>
      </c>
      <c r="EM9" s="17">
        <v>238</v>
      </c>
      <c r="EN9" s="17">
        <v>75222.94</v>
      </c>
      <c r="EO9" s="16"/>
      <c r="EP9" s="16"/>
      <c r="EQ9" s="16"/>
      <c r="ER9" s="16"/>
      <c r="ES9" s="41"/>
      <c r="ET9" s="41"/>
      <c r="EU9" s="41"/>
      <c r="EV9" s="41"/>
      <c r="EW9" s="18"/>
      <c r="EX9" s="41"/>
      <c r="EY9" s="41"/>
      <c r="EZ9" s="41"/>
      <c r="FA9" s="18"/>
      <c r="FB9" s="18"/>
      <c r="FC9" s="18">
        <f t="shared" si="2"/>
        <v>98</v>
      </c>
      <c r="FD9" s="18">
        <f t="shared" si="3"/>
        <v>44870.98</v>
      </c>
      <c r="FE9" s="18">
        <f t="shared" si="4"/>
        <v>1838</v>
      </c>
      <c r="FF9" s="18">
        <f t="shared" si="1"/>
        <v>575261.11</v>
      </c>
      <c r="FG9" s="145"/>
      <c r="FH9" s="146"/>
    </row>
    <row r="10" ht="16.5" spans="1:164">
      <c r="A10" s="16" t="s">
        <v>133</v>
      </c>
      <c r="B10" s="17" t="s">
        <v>35</v>
      </c>
      <c r="C10" s="18">
        <v>6939962755175</v>
      </c>
      <c r="D10" s="18">
        <v>21061010002243</v>
      </c>
      <c r="E10" s="17" t="s">
        <v>374</v>
      </c>
      <c r="F10" s="19" t="s">
        <v>375</v>
      </c>
      <c r="G10" s="17" t="s">
        <v>129</v>
      </c>
      <c r="H10" s="26">
        <v>1</v>
      </c>
      <c r="I10" s="17">
        <v>405</v>
      </c>
      <c r="J10" s="17">
        <v>173</v>
      </c>
      <c r="K10" s="18">
        <v>62.2674418604651</v>
      </c>
      <c r="L10" s="27">
        <f t="shared" si="0"/>
        <v>0.00327207419981794</v>
      </c>
      <c r="M10" s="18">
        <v>11</v>
      </c>
      <c r="N10" s="18">
        <v>3028.04</v>
      </c>
      <c r="O10" s="17">
        <v>299</v>
      </c>
      <c r="P10" s="17">
        <v>692</v>
      </c>
      <c r="Q10" s="18">
        <v>10</v>
      </c>
      <c r="R10" s="18">
        <v>2756.25</v>
      </c>
      <c r="S10" s="17">
        <v>299</v>
      </c>
      <c r="T10" s="17">
        <v>737</v>
      </c>
      <c r="U10" s="18">
        <v>12</v>
      </c>
      <c r="V10" s="18">
        <v>3327</v>
      </c>
      <c r="W10" s="17">
        <v>299</v>
      </c>
      <c r="X10" s="17">
        <v>746</v>
      </c>
      <c r="Y10" s="18">
        <v>8</v>
      </c>
      <c r="Z10" s="18">
        <v>2370.07</v>
      </c>
      <c r="AA10" s="17">
        <v>299</v>
      </c>
      <c r="AB10" s="17">
        <v>436</v>
      </c>
      <c r="AC10" s="18">
        <v>8</v>
      </c>
      <c r="AD10" s="18">
        <v>2367</v>
      </c>
      <c r="AE10" s="17">
        <v>299</v>
      </c>
      <c r="AF10" s="17">
        <v>725</v>
      </c>
      <c r="AG10" s="18">
        <v>9</v>
      </c>
      <c r="AH10" s="18">
        <v>3246.72</v>
      </c>
      <c r="AI10" s="17">
        <v>299</v>
      </c>
      <c r="AJ10" s="17">
        <v>708</v>
      </c>
      <c r="AK10" s="17">
        <v>4</v>
      </c>
      <c r="AL10" s="18">
        <v>1253.14</v>
      </c>
      <c r="AM10" s="17">
        <v>299</v>
      </c>
      <c r="AN10" s="17">
        <v>698</v>
      </c>
      <c r="AO10" s="17">
        <v>5</v>
      </c>
      <c r="AP10" s="18">
        <v>1587</v>
      </c>
      <c r="AQ10" s="17">
        <v>299</v>
      </c>
      <c r="AR10" s="17">
        <v>699</v>
      </c>
      <c r="AS10" s="18">
        <v>4</v>
      </c>
      <c r="AT10" s="18">
        <v>1264.36</v>
      </c>
      <c r="AU10" s="17">
        <v>299</v>
      </c>
      <c r="AV10" s="17">
        <v>696</v>
      </c>
      <c r="AW10" s="18">
        <v>3</v>
      </c>
      <c r="AX10" s="18">
        <v>932</v>
      </c>
      <c r="AY10" s="17">
        <v>299</v>
      </c>
      <c r="AZ10" s="18">
        <v>694</v>
      </c>
      <c r="BA10" s="18">
        <v>5</v>
      </c>
      <c r="BB10" s="18">
        <v>1465.47</v>
      </c>
      <c r="BC10" s="17">
        <v>299</v>
      </c>
      <c r="BD10" s="18">
        <v>694</v>
      </c>
      <c r="BE10" s="18">
        <v>9</v>
      </c>
      <c r="BF10" s="18">
        <v>2839.52</v>
      </c>
      <c r="BG10" s="17">
        <v>299</v>
      </c>
      <c r="BH10" s="18">
        <v>706</v>
      </c>
      <c r="BI10" s="18">
        <v>5</v>
      </c>
      <c r="BJ10" s="18">
        <v>1493.17</v>
      </c>
      <c r="BK10" s="17">
        <v>299</v>
      </c>
      <c r="BL10" s="17">
        <v>693</v>
      </c>
      <c r="BM10" s="17">
        <v>7</v>
      </c>
      <c r="BN10" s="18">
        <v>2078.58</v>
      </c>
      <c r="BO10" s="17">
        <v>299</v>
      </c>
      <c r="BP10" s="17">
        <v>683</v>
      </c>
      <c r="BQ10" s="17">
        <v>3</v>
      </c>
      <c r="BR10" s="18">
        <v>897</v>
      </c>
      <c r="BS10" s="17">
        <v>299</v>
      </c>
      <c r="BT10" s="17">
        <v>680</v>
      </c>
      <c r="BU10" s="18">
        <v>21</v>
      </c>
      <c r="BV10" s="18">
        <v>6232.55</v>
      </c>
      <c r="BW10" s="17">
        <v>299</v>
      </c>
      <c r="BX10" s="18">
        <v>668</v>
      </c>
      <c r="BY10" s="18">
        <v>9</v>
      </c>
      <c r="BZ10" s="18">
        <v>2650.87</v>
      </c>
      <c r="CA10" s="17">
        <v>299</v>
      </c>
      <c r="CB10" s="18">
        <v>649</v>
      </c>
      <c r="CC10" s="18">
        <v>6</v>
      </c>
      <c r="CD10" s="18">
        <v>1780.14</v>
      </c>
      <c r="CE10" s="17">
        <v>299</v>
      </c>
      <c r="CF10" s="18">
        <v>643</v>
      </c>
      <c r="CG10" s="18">
        <v>10</v>
      </c>
      <c r="CH10" s="18">
        <v>3563.58</v>
      </c>
      <c r="CI10" s="17">
        <v>299</v>
      </c>
      <c r="CJ10" s="18">
        <v>642</v>
      </c>
      <c r="CK10" s="18">
        <v>3</v>
      </c>
      <c r="CL10" s="18">
        <v>874</v>
      </c>
      <c r="CM10" s="17">
        <v>299</v>
      </c>
      <c r="CN10" s="18">
        <v>638</v>
      </c>
      <c r="CO10" s="17">
        <v>5</v>
      </c>
      <c r="CP10" s="18">
        <v>1459.1</v>
      </c>
      <c r="CQ10" s="17">
        <v>299</v>
      </c>
      <c r="CR10" s="17">
        <v>576</v>
      </c>
      <c r="CS10" s="17">
        <v>8</v>
      </c>
      <c r="CT10" s="18">
        <v>2361.1</v>
      </c>
      <c r="CU10" s="17">
        <v>299</v>
      </c>
      <c r="CV10" s="17">
        <v>568</v>
      </c>
      <c r="CW10" s="17">
        <v>9</v>
      </c>
      <c r="CX10" s="18">
        <v>3259</v>
      </c>
      <c r="CY10" s="17">
        <v>299</v>
      </c>
      <c r="CZ10" s="17">
        <v>563</v>
      </c>
      <c r="DA10" s="17">
        <v>9</v>
      </c>
      <c r="DB10" s="18">
        <v>2642</v>
      </c>
      <c r="DC10" s="17">
        <v>299</v>
      </c>
      <c r="DD10" s="17">
        <v>574</v>
      </c>
      <c r="DE10" s="17">
        <v>4</v>
      </c>
      <c r="DF10" s="18">
        <v>1171</v>
      </c>
      <c r="DG10" s="17">
        <v>299</v>
      </c>
      <c r="DH10" s="17">
        <v>575</v>
      </c>
      <c r="DI10" s="18">
        <v>4</v>
      </c>
      <c r="DJ10" s="18">
        <v>1178</v>
      </c>
      <c r="DK10" s="17">
        <v>299</v>
      </c>
      <c r="DL10" s="18">
        <v>577</v>
      </c>
      <c r="DM10" s="18">
        <v>9</v>
      </c>
      <c r="DN10" s="18">
        <v>2669.08</v>
      </c>
      <c r="DO10" s="17">
        <v>299</v>
      </c>
      <c r="DP10" s="18">
        <v>567</v>
      </c>
      <c r="DQ10" s="18">
        <v>4</v>
      </c>
      <c r="DR10" s="18">
        <v>1183.24</v>
      </c>
      <c r="DS10" s="17">
        <v>299</v>
      </c>
      <c r="DT10" s="18">
        <v>563</v>
      </c>
      <c r="DU10" s="18">
        <v>3</v>
      </c>
      <c r="DV10" s="18">
        <v>897</v>
      </c>
      <c r="DW10" s="17">
        <v>299</v>
      </c>
      <c r="DX10" s="18">
        <v>570</v>
      </c>
      <c r="DY10" s="17">
        <v>5</v>
      </c>
      <c r="DZ10" s="18">
        <v>1485</v>
      </c>
      <c r="EA10" s="17">
        <v>299</v>
      </c>
      <c r="EB10" s="17">
        <v>574</v>
      </c>
      <c r="EC10" s="17">
        <v>3</v>
      </c>
      <c r="ED10" s="18">
        <v>882.71</v>
      </c>
      <c r="EE10" s="17">
        <v>299</v>
      </c>
      <c r="EF10" s="17">
        <v>574</v>
      </c>
      <c r="EG10" s="17">
        <v>664</v>
      </c>
      <c r="EH10" s="17">
        <v>198509.47</v>
      </c>
      <c r="EI10" s="17">
        <v>313</v>
      </c>
      <c r="EJ10" s="17">
        <v>93864.84</v>
      </c>
      <c r="EK10" s="17">
        <v>289</v>
      </c>
      <c r="EL10" s="17">
        <v>87413.19</v>
      </c>
      <c r="EM10" s="17">
        <v>168</v>
      </c>
      <c r="EN10" s="17">
        <v>50517.32</v>
      </c>
      <c r="EO10" s="18"/>
      <c r="EP10" s="41"/>
      <c r="EQ10" s="41"/>
      <c r="ER10" s="41"/>
      <c r="ES10" s="41"/>
      <c r="ET10" s="41"/>
      <c r="EU10" s="41"/>
      <c r="EV10" s="41"/>
      <c r="EW10" s="18"/>
      <c r="EX10" s="41"/>
      <c r="EY10" s="41"/>
      <c r="EZ10" s="41"/>
      <c r="FA10" s="18"/>
      <c r="FB10" s="18"/>
      <c r="FC10" s="18">
        <f t="shared" si="2"/>
        <v>133</v>
      </c>
      <c r="FD10" s="18">
        <f t="shared" si="3"/>
        <v>62860.59</v>
      </c>
      <c r="FE10" s="18">
        <f t="shared" si="4"/>
        <v>1567</v>
      </c>
      <c r="FF10" s="18">
        <f t="shared" si="1"/>
        <v>493165.41</v>
      </c>
      <c r="FG10" s="145"/>
      <c r="FH10" s="146"/>
    </row>
    <row r="11" ht="16.5" spans="1:164">
      <c r="A11" s="16" t="s">
        <v>139</v>
      </c>
      <c r="B11" s="17" t="s">
        <v>35</v>
      </c>
      <c r="C11" s="18">
        <v>6939962746371</v>
      </c>
      <c r="D11" s="18">
        <v>21061010001183</v>
      </c>
      <c r="E11" s="17" t="s">
        <v>140</v>
      </c>
      <c r="F11" s="19" t="s">
        <v>376</v>
      </c>
      <c r="G11" s="17" t="s">
        <v>129</v>
      </c>
      <c r="H11" s="26">
        <v>1</v>
      </c>
      <c r="I11" s="17">
        <v>981</v>
      </c>
      <c r="J11" s="17">
        <v>363</v>
      </c>
      <c r="K11" s="18">
        <v>54.4067000626174</v>
      </c>
      <c r="L11" s="27">
        <f t="shared" si="0"/>
        <v>0.00952099785962064</v>
      </c>
      <c r="M11" s="18">
        <v>20</v>
      </c>
      <c r="N11" s="18">
        <v>6293</v>
      </c>
      <c r="O11" s="17">
        <v>299</v>
      </c>
      <c r="P11" s="17">
        <v>513</v>
      </c>
      <c r="Q11" s="18">
        <v>27</v>
      </c>
      <c r="R11" s="18">
        <v>8310.08</v>
      </c>
      <c r="S11" s="17">
        <v>299</v>
      </c>
      <c r="T11" s="17">
        <v>495</v>
      </c>
      <c r="U11" s="18">
        <v>28</v>
      </c>
      <c r="V11" s="18">
        <v>7973.51</v>
      </c>
      <c r="W11" s="17">
        <v>299</v>
      </c>
      <c r="X11" s="17">
        <v>923</v>
      </c>
      <c r="Y11" s="18">
        <v>26</v>
      </c>
      <c r="Z11" s="18">
        <v>7739.6</v>
      </c>
      <c r="AA11" s="17">
        <v>299</v>
      </c>
      <c r="AB11" s="17">
        <v>455</v>
      </c>
      <c r="AC11" s="18">
        <v>24</v>
      </c>
      <c r="AD11" s="18">
        <v>7718.67</v>
      </c>
      <c r="AE11" s="17">
        <v>299</v>
      </c>
      <c r="AF11" s="17">
        <v>621</v>
      </c>
      <c r="AG11" s="18">
        <v>25</v>
      </c>
      <c r="AH11" s="18">
        <v>8072.86</v>
      </c>
      <c r="AI11" s="17">
        <v>299</v>
      </c>
      <c r="AJ11" s="17">
        <v>707</v>
      </c>
      <c r="AK11" s="17">
        <v>23</v>
      </c>
      <c r="AL11" s="18">
        <v>6846.06</v>
      </c>
      <c r="AM11" s="17">
        <v>299</v>
      </c>
      <c r="AN11" s="17">
        <v>741</v>
      </c>
      <c r="AO11" s="17">
        <v>26</v>
      </c>
      <c r="AP11" s="18">
        <v>7694.11</v>
      </c>
      <c r="AQ11" s="17">
        <v>299</v>
      </c>
      <c r="AR11" s="17">
        <v>810</v>
      </c>
      <c r="AS11" s="18">
        <v>20</v>
      </c>
      <c r="AT11" s="18">
        <v>6477</v>
      </c>
      <c r="AU11" s="17">
        <v>299</v>
      </c>
      <c r="AV11" s="17">
        <v>933</v>
      </c>
      <c r="AW11" s="18">
        <v>26</v>
      </c>
      <c r="AX11" s="18">
        <v>7714.22</v>
      </c>
      <c r="AY11" s="17">
        <v>299</v>
      </c>
      <c r="AZ11" s="18">
        <v>939</v>
      </c>
      <c r="BA11" s="18">
        <v>17</v>
      </c>
      <c r="BB11" s="18">
        <v>5053</v>
      </c>
      <c r="BC11" s="17">
        <v>299</v>
      </c>
      <c r="BD11" s="18">
        <v>939</v>
      </c>
      <c r="BE11" s="18">
        <v>27</v>
      </c>
      <c r="BF11" s="18">
        <v>7971.07</v>
      </c>
      <c r="BG11" s="17">
        <v>299</v>
      </c>
      <c r="BH11" s="18">
        <v>1004</v>
      </c>
      <c r="BI11" s="18">
        <v>24</v>
      </c>
      <c r="BJ11" s="18">
        <v>7657.66</v>
      </c>
      <c r="BK11" s="17">
        <v>299</v>
      </c>
      <c r="BL11" s="17">
        <v>1129</v>
      </c>
      <c r="BM11" s="17">
        <v>13</v>
      </c>
      <c r="BN11" s="18">
        <v>3849.39</v>
      </c>
      <c r="BO11" s="17">
        <v>299</v>
      </c>
      <c r="BP11" s="17">
        <v>1112</v>
      </c>
      <c r="BQ11" s="17">
        <v>20</v>
      </c>
      <c r="BR11" s="18">
        <v>5955.45</v>
      </c>
      <c r="BS11" s="17">
        <v>299</v>
      </c>
      <c r="BT11" s="17">
        <v>1092</v>
      </c>
      <c r="BU11" s="18">
        <v>26</v>
      </c>
      <c r="BV11" s="18">
        <v>7668.08</v>
      </c>
      <c r="BW11" s="17">
        <v>299</v>
      </c>
      <c r="BX11" s="18">
        <v>1074</v>
      </c>
      <c r="BY11" s="18">
        <v>15</v>
      </c>
      <c r="BZ11" s="18">
        <v>5611.32</v>
      </c>
      <c r="CA11" s="17">
        <v>299</v>
      </c>
      <c r="CB11" s="18">
        <v>834</v>
      </c>
      <c r="CC11" s="18">
        <v>32</v>
      </c>
      <c r="CD11" s="18">
        <v>9469.92</v>
      </c>
      <c r="CE11" s="17">
        <v>299</v>
      </c>
      <c r="CF11" s="18">
        <v>815</v>
      </c>
      <c r="CG11" s="18">
        <v>21</v>
      </c>
      <c r="CH11" s="18">
        <v>6234.19</v>
      </c>
      <c r="CI11" s="17">
        <v>299</v>
      </c>
      <c r="CJ11" s="18">
        <v>841</v>
      </c>
      <c r="CK11" s="18">
        <v>22</v>
      </c>
      <c r="CL11" s="18">
        <v>6495.77</v>
      </c>
      <c r="CM11" s="17">
        <v>299</v>
      </c>
      <c r="CN11" s="18">
        <v>1155</v>
      </c>
      <c r="CO11" s="17">
        <v>28</v>
      </c>
      <c r="CP11" s="18">
        <v>8344.59</v>
      </c>
      <c r="CQ11" s="17">
        <v>299</v>
      </c>
      <c r="CR11" s="17">
        <v>1030</v>
      </c>
      <c r="CS11" s="17">
        <v>17</v>
      </c>
      <c r="CT11" s="18">
        <v>5055</v>
      </c>
      <c r="CU11" s="17">
        <v>299</v>
      </c>
      <c r="CV11" s="17">
        <v>1265</v>
      </c>
      <c r="CW11" s="17">
        <v>19</v>
      </c>
      <c r="CX11" s="18">
        <v>5641.35</v>
      </c>
      <c r="CY11" s="17">
        <v>299</v>
      </c>
      <c r="CZ11" s="17">
        <v>1309</v>
      </c>
      <c r="DA11" s="17">
        <v>15</v>
      </c>
      <c r="DB11" s="18">
        <v>4433.66</v>
      </c>
      <c r="DC11" s="17">
        <v>299</v>
      </c>
      <c r="DD11" s="17">
        <v>1334</v>
      </c>
      <c r="DE11" s="17">
        <v>12</v>
      </c>
      <c r="DF11" s="18">
        <v>4132.83</v>
      </c>
      <c r="DG11" s="17">
        <v>299</v>
      </c>
      <c r="DH11" s="17">
        <v>1396</v>
      </c>
      <c r="DI11" s="18">
        <v>19</v>
      </c>
      <c r="DJ11" s="18">
        <v>5618.82</v>
      </c>
      <c r="DK11" s="17">
        <v>299</v>
      </c>
      <c r="DL11" s="18">
        <v>1379</v>
      </c>
      <c r="DM11" s="18">
        <v>14</v>
      </c>
      <c r="DN11" s="18">
        <v>4107.2</v>
      </c>
      <c r="DO11" s="17">
        <v>299</v>
      </c>
      <c r="DP11" s="18">
        <v>1366</v>
      </c>
      <c r="DQ11" s="18">
        <v>13</v>
      </c>
      <c r="DR11" s="18">
        <v>3863.56</v>
      </c>
      <c r="DS11" s="17">
        <v>299</v>
      </c>
      <c r="DT11" s="18">
        <v>1349</v>
      </c>
      <c r="DU11" s="18">
        <v>13</v>
      </c>
      <c r="DV11" s="18">
        <v>3859.6</v>
      </c>
      <c r="DW11" s="17">
        <v>299</v>
      </c>
      <c r="DX11" s="18">
        <v>1333</v>
      </c>
      <c r="DY11" s="17">
        <v>11</v>
      </c>
      <c r="DZ11" s="18">
        <v>3834.02</v>
      </c>
      <c r="EA11" s="17">
        <v>299</v>
      </c>
      <c r="EB11" s="17">
        <v>1338</v>
      </c>
      <c r="EC11" s="17">
        <v>11</v>
      </c>
      <c r="ED11" s="18">
        <v>3838.12</v>
      </c>
      <c r="EE11" s="17">
        <v>299</v>
      </c>
      <c r="EF11" s="17">
        <v>1338</v>
      </c>
      <c r="EG11" s="17">
        <v>902</v>
      </c>
      <c r="EH11" s="17">
        <v>279424.44</v>
      </c>
      <c r="EI11" s="17">
        <v>338</v>
      </c>
      <c r="EJ11" s="17">
        <v>101112</v>
      </c>
      <c r="EK11" s="17">
        <v>666</v>
      </c>
      <c r="EL11" s="17">
        <v>201499.73</v>
      </c>
      <c r="EM11" s="17">
        <v>641</v>
      </c>
      <c r="EN11" s="17">
        <v>191448.56</v>
      </c>
      <c r="EO11" s="18"/>
      <c r="EP11" s="41"/>
      <c r="EQ11" s="41"/>
      <c r="ER11" s="41"/>
      <c r="ES11" s="41"/>
      <c r="ET11" s="41"/>
      <c r="EU11" s="41"/>
      <c r="EV11" s="41"/>
      <c r="EW11" s="18"/>
      <c r="EX11" s="41"/>
      <c r="EY11" s="41"/>
      <c r="EZ11" s="41"/>
      <c r="FA11" s="18"/>
      <c r="FB11" s="18"/>
      <c r="FC11" s="18">
        <f t="shared" si="2"/>
        <v>387</v>
      </c>
      <c r="FD11" s="18">
        <f t="shared" si="3"/>
        <v>178693.35</v>
      </c>
      <c r="FE11" s="18">
        <f t="shared" si="4"/>
        <v>2934</v>
      </c>
      <c r="FF11" s="18">
        <f t="shared" si="1"/>
        <v>952178.08</v>
      </c>
      <c r="FG11" s="145"/>
      <c r="FH11" s="146"/>
    </row>
    <row r="12" ht="16.5" spans="1:164">
      <c r="A12" s="16" t="s">
        <v>139</v>
      </c>
      <c r="B12" s="17" t="s">
        <v>35</v>
      </c>
      <c r="C12" s="18">
        <v>6939962758275</v>
      </c>
      <c r="D12" s="18">
        <v>21061010002783</v>
      </c>
      <c r="E12" s="17" t="s">
        <v>142</v>
      </c>
      <c r="F12" s="19" t="s">
        <v>377</v>
      </c>
      <c r="G12" s="17" t="s">
        <v>129</v>
      </c>
      <c r="H12" s="26">
        <v>1</v>
      </c>
      <c r="I12" s="17">
        <v>744</v>
      </c>
      <c r="J12" s="17">
        <v>194</v>
      </c>
      <c r="K12" s="18">
        <v>71.9946571682992</v>
      </c>
      <c r="L12" s="27">
        <f t="shared" si="0"/>
        <v>0.00332127832312348</v>
      </c>
      <c r="M12" s="18">
        <v>9</v>
      </c>
      <c r="N12" s="18">
        <v>3529</v>
      </c>
      <c r="O12" s="17">
        <v>339</v>
      </c>
      <c r="P12" s="17">
        <v>391</v>
      </c>
      <c r="Q12" s="18">
        <v>18</v>
      </c>
      <c r="R12" s="18">
        <v>5669</v>
      </c>
      <c r="S12" s="17">
        <v>339</v>
      </c>
      <c r="T12" s="17">
        <v>548</v>
      </c>
      <c r="U12" s="18">
        <v>5</v>
      </c>
      <c r="V12" s="18">
        <v>2891</v>
      </c>
      <c r="W12" s="17">
        <v>339</v>
      </c>
      <c r="X12" s="17">
        <v>667</v>
      </c>
      <c r="Y12" s="18">
        <v>9</v>
      </c>
      <c r="Z12" s="18">
        <v>3041</v>
      </c>
      <c r="AA12" s="17">
        <v>339</v>
      </c>
      <c r="AB12" s="17">
        <v>611</v>
      </c>
      <c r="AC12" s="18">
        <v>9</v>
      </c>
      <c r="AD12" s="18">
        <v>3025.67</v>
      </c>
      <c r="AE12" s="17">
        <v>339</v>
      </c>
      <c r="AF12" s="17">
        <v>712</v>
      </c>
      <c r="AG12" s="18">
        <v>13</v>
      </c>
      <c r="AH12" s="18">
        <v>4380.68</v>
      </c>
      <c r="AI12" s="17">
        <v>339</v>
      </c>
      <c r="AJ12" s="17">
        <v>1098</v>
      </c>
      <c r="AK12" s="17">
        <v>8</v>
      </c>
      <c r="AL12" s="18">
        <v>2695.02</v>
      </c>
      <c r="AM12" s="17">
        <v>339</v>
      </c>
      <c r="AN12" s="17">
        <v>1091</v>
      </c>
      <c r="AO12" s="17">
        <v>4</v>
      </c>
      <c r="AP12" s="18">
        <v>1398.63</v>
      </c>
      <c r="AQ12" s="17">
        <v>339</v>
      </c>
      <c r="AR12" s="17">
        <v>1096</v>
      </c>
      <c r="AS12" s="18">
        <v>16</v>
      </c>
      <c r="AT12" s="18">
        <v>5316.14</v>
      </c>
      <c r="AU12" s="17">
        <v>339</v>
      </c>
      <c r="AV12" s="17">
        <v>1132</v>
      </c>
      <c r="AW12" s="18">
        <v>8</v>
      </c>
      <c r="AX12" s="18">
        <v>2672.29</v>
      </c>
      <c r="AY12" s="17">
        <v>339</v>
      </c>
      <c r="AZ12" s="18">
        <v>1154</v>
      </c>
      <c r="BA12" s="18">
        <v>10</v>
      </c>
      <c r="BB12" s="18">
        <v>3379</v>
      </c>
      <c r="BC12" s="17">
        <v>339</v>
      </c>
      <c r="BD12" s="18">
        <v>1154</v>
      </c>
      <c r="BE12" s="18">
        <v>3</v>
      </c>
      <c r="BF12" s="18">
        <v>1030.05</v>
      </c>
      <c r="BG12" s="17">
        <v>339</v>
      </c>
      <c r="BH12" s="18">
        <v>1152</v>
      </c>
      <c r="BI12" s="18">
        <v>4</v>
      </c>
      <c r="BJ12" s="18">
        <v>1351.64</v>
      </c>
      <c r="BK12" s="17">
        <v>339</v>
      </c>
      <c r="BL12" s="17">
        <v>1148</v>
      </c>
      <c r="BM12" s="17">
        <v>9</v>
      </c>
      <c r="BN12" s="18">
        <v>3036</v>
      </c>
      <c r="BO12" s="17">
        <v>339</v>
      </c>
      <c r="BP12" s="17">
        <v>1139</v>
      </c>
      <c r="BQ12" s="17">
        <v>5</v>
      </c>
      <c r="BR12" s="18">
        <v>1675</v>
      </c>
      <c r="BS12" s="17">
        <v>339</v>
      </c>
      <c r="BT12" s="17">
        <v>1134</v>
      </c>
      <c r="BU12" s="18">
        <v>3</v>
      </c>
      <c r="BV12" s="18">
        <v>1672</v>
      </c>
      <c r="BW12" s="17">
        <v>339</v>
      </c>
      <c r="BX12" s="18">
        <v>1130</v>
      </c>
      <c r="BY12" s="18">
        <v>2</v>
      </c>
      <c r="BZ12" s="18">
        <v>678</v>
      </c>
      <c r="CA12" s="17">
        <v>339</v>
      </c>
      <c r="CB12" s="18">
        <v>1123</v>
      </c>
      <c r="CC12" s="18">
        <v>10</v>
      </c>
      <c r="CD12" s="18">
        <v>3383.23</v>
      </c>
      <c r="CE12" s="17">
        <v>339</v>
      </c>
      <c r="CF12" s="18">
        <v>789</v>
      </c>
      <c r="CG12" s="18">
        <v>4</v>
      </c>
      <c r="CH12" s="18">
        <v>1356</v>
      </c>
      <c r="CI12" s="17">
        <v>339</v>
      </c>
      <c r="CJ12" s="18">
        <v>785</v>
      </c>
      <c r="CK12" s="18">
        <v>32</v>
      </c>
      <c r="CL12" s="18">
        <v>9340.27</v>
      </c>
      <c r="CM12" s="17">
        <v>339</v>
      </c>
      <c r="CN12" s="18">
        <v>756</v>
      </c>
      <c r="CO12" s="17">
        <v>25</v>
      </c>
      <c r="CP12" s="18">
        <v>7373</v>
      </c>
      <c r="CQ12" s="17">
        <v>339</v>
      </c>
      <c r="CR12" s="17">
        <v>776</v>
      </c>
      <c r="CS12" s="17">
        <v>26</v>
      </c>
      <c r="CT12" s="18">
        <v>7676</v>
      </c>
      <c r="CU12" s="17">
        <v>339</v>
      </c>
      <c r="CV12" s="17">
        <v>914</v>
      </c>
      <c r="CW12" s="17">
        <v>14</v>
      </c>
      <c r="CX12" s="18">
        <v>4158.69</v>
      </c>
      <c r="CY12" s="17">
        <v>339</v>
      </c>
      <c r="CZ12" s="17">
        <v>966</v>
      </c>
      <c r="DA12" s="17">
        <v>23</v>
      </c>
      <c r="DB12" s="18">
        <v>7380.32</v>
      </c>
      <c r="DC12" s="17">
        <v>339</v>
      </c>
      <c r="DD12" s="17">
        <v>978</v>
      </c>
      <c r="DE12" s="17">
        <v>15</v>
      </c>
      <c r="DF12" s="18">
        <v>4424.11</v>
      </c>
      <c r="DG12" s="17">
        <v>339</v>
      </c>
      <c r="DH12" s="17">
        <v>966</v>
      </c>
      <c r="DI12" s="18">
        <v>4</v>
      </c>
      <c r="DJ12" s="18">
        <v>1381</v>
      </c>
      <c r="DK12" s="17">
        <v>339</v>
      </c>
      <c r="DL12" s="18">
        <v>961</v>
      </c>
      <c r="DM12" s="18">
        <v>11</v>
      </c>
      <c r="DN12" s="18">
        <v>3713.63</v>
      </c>
      <c r="DO12" s="17">
        <v>339</v>
      </c>
      <c r="DP12" s="18">
        <v>950</v>
      </c>
      <c r="DQ12" s="18">
        <v>11</v>
      </c>
      <c r="DR12" s="18">
        <v>3682.95</v>
      </c>
      <c r="DS12" s="17">
        <v>339</v>
      </c>
      <c r="DT12" s="18">
        <v>940</v>
      </c>
      <c r="DU12" s="18">
        <v>5</v>
      </c>
      <c r="DV12" s="18">
        <v>1680</v>
      </c>
      <c r="DW12" s="17">
        <v>339</v>
      </c>
      <c r="DX12" s="18">
        <v>934</v>
      </c>
      <c r="DY12" s="17">
        <v>2</v>
      </c>
      <c r="DZ12" s="18">
        <v>1984</v>
      </c>
      <c r="EA12" s="17">
        <v>339</v>
      </c>
      <c r="EB12" s="17">
        <v>912</v>
      </c>
      <c r="EC12" s="17">
        <v>0</v>
      </c>
      <c r="ED12" s="18">
        <v>0</v>
      </c>
      <c r="EE12" s="17">
        <v>339</v>
      </c>
      <c r="EF12" s="17">
        <v>912</v>
      </c>
      <c r="EG12" s="17">
        <v>678</v>
      </c>
      <c r="EH12" s="17">
        <v>219657.14</v>
      </c>
      <c r="EI12" s="17">
        <v>153</v>
      </c>
      <c r="EJ12" s="17">
        <v>52520.78</v>
      </c>
      <c r="EK12" s="17">
        <v>358</v>
      </c>
      <c r="EL12" s="17">
        <v>118514.98</v>
      </c>
      <c r="EM12" s="17">
        <v>395</v>
      </c>
      <c r="EN12" s="17">
        <v>129678.21</v>
      </c>
      <c r="EO12" s="16"/>
      <c r="EP12" s="16"/>
      <c r="EQ12" s="16"/>
      <c r="ER12" s="16"/>
      <c r="ES12" s="41"/>
      <c r="ET12" s="41"/>
      <c r="EU12" s="41"/>
      <c r="EV12" s="41"/>
      <c r="EW12" s="18"/>
      <c r="EX12" s="41"/>
      <c r="EY12" s="41"/>
      <c r="EZ12" s="41"/>
      <c r="FA12" s="18"/>
      <c r="FB12" s="18"/>
      <c r="FC12" s="18">
        <f t="shared" si="2"/>
        <v>135</v>
      </c>
      <c r="FD12" s="18">
        <f t="shared" si="3"/>
        <v>88260.05</v>
      </c>
      <c r="FE12" s="18">
        <f t="shared" si="4"/>
        <v>1719</v>
      </c>
      <c r="FF12" s="18">
        <f t="shared" si="1"/>
        <v>608631.16</v>
      </c>
      <c r="FG12" s="145"/>
      <c r="FH12" s="146"/>
    </row>
    <row r="13" ht="16.5" spans="1:164">
      <c r="A13" s="16" t="s">
        <v>133</v>
      </c>
      <c r="B13" s="17" t="s">
        <v>35</v>
      </c>
      <c r="C13" s="18">
        <v>6939962753867</v>
      </c>
      <c r="D13" s="18" t="s">
        <v>144</v>
      </c>
      <c r="E13" s="17" t="s">
        <v>145</v>
      </c>
      <c r="F13" s="19" t="s">
        <v>378</v>
      </c>
      <c r="G13" s="17" t="s">
        <v>129</v>
      </c>
      <c r="H13" s="26">
        <v>1</v>
      </c>
      <c r="I13" s="17">
        <v>265</v>
      </c>
      <c r="J13" s="17">
        <v>94</v>
      </c>
      <c r="K13" s="18">
        <v>59.9244649601343</v>
      </c>
      <c r="L13" s="27">
        <f t="shared" si="0"/>
        <v>0.00231259379536005</v>
      </c>
      <c r="M13" s="18">
        <v>10</v>
      </c>
      <c r="N13" s="18">
        <v>3772.05</v>
      </c>
      <c r="O13" s="17">
        <v>399</v>
      </c>
      <c r="P13" s="17">
        <v>380</v>
      </c>
      <c r="Q13" s="18">
        <v>10</v>
      </c>
      <c r="R13" s="18">
        <v>3778.47</v>
      </c>
      <c r="S13" s="17">
        <v>399</v>
      </c>
      <c r="T13" s="17">
        <v>372</v>
      </c>
      <c r="U13" s="18">
        <v>6</v>
      </c>
      <c r="V13" s="18">
        <v>2230.11</v>
      </c>
      <c r="W13" s="17">
        <v>399</v>
      </c>
      <c r="X13" s="17">
        <v>373</v>
      </c>
      <c r="Y13" s="18">
        <v>8</v>
      </c>
      <c r="Z13" s="18">
        <v>3177</v>
      </c>
      <c r="AA13" s="17">
        <v>399</v>
      </c>
      <c r="AB13" s="17">
        <v>293</v>
      </c>
      <c r="AC13" s="18">
        <v>7</v>
      </c>
      <c r="AD13" s="18">
        <v>2781.08</v>
      </c>
      <c r="AE13" s="17">
        <v>399</v>
      </c>
      <c r="AF13" s="17">
        <v>362</v>
      </c>
      <c r="AG13" s="18">
        <v>3</v>
      </c>
      <c r="AH13" s="18">
        <v>1197</v>
      </c>
      <c r="AI13" s="17">
        <v>399</v>
      </c>
      <c r="AJ13" s="17">
        <v>316</v>
      </c>
      <c r="AK13" s="17">
        <v>6</v>
      </c>
      <c r="AL13" s="18">
        <v>2394</v>
      </c>
      <c r="AM13" s="17">
        <v>399</v>
      </c>
      <c r="AN13" s="17">
        <v>313</v>
      </c>
      <c r="AO13" s="17">
        <v>2</v>
      </c>
      <c r="AP13" s="18">
        <v>798</v>
      </c>
      <c r="AQ13" s="17">
        <v>399</v>
      </c>
      <c r="AR13" s="17">
        <v>315</v>
      </c>
      <c r="AS13" s="18">
        <v>4</v>
      </c>
      <c r="AT13" s="18">
        <v>2374</v>
      </c>
      <c r="AU13" s="17">
        <v>399</v>
      </c>
      <c r="AV13" s="17">
        <v>330</v>
      </c>
      <c r="AW13" s="18">
        <v>7</v>
      </c>
      <c r="AX13" s="18">
        <v>2782.81</v>
      </c>
      <c r="AY13" s="17">
        <v>399</v>
      </c>
      <c r="AZ13" s="18">
        <v>342</v>
      </c>
      <c r="BA13" s="18">
        <v>8</v>
      </c>
      <c r="BB13" s="18">
        <v>3169</v>
      </c>
      <c r="BC13" s="17">
        <v>399</v>
      </c>
      <c r="BD13" s="18">
        <v>342</v>
      </c>
      <c r="BE13" s="18">
        <v>2</v>
      </c>
      <c r="BF13" s="18">
        <v>798</v>
      </c>
      <c r="BG13" s="17">
        <v>399</v>
      </c>
      <c r="BH13" s="18">
        <v>336</v>
      </c>
      <c r="BI13" s="18">
        <v>3</v>
      </c>
      <c r="BJ13" s="18">
        <v>1192.95</v>
      </c>
      <c r="BK13" s="17">
        <v>399</v>
      </c>
      <c r="BL13" s="17">
        <v>335</v>
      </c>
      <c r="BM13" s="17">
        <v>3</v>
      </c>
      <c r="BN13" s="18">
        <v>1187</v>
      </c>
      <c r="BO13" s="17">
        <v>399</v>
      </c>
      <c r="BP13" s="17">
        <v>332</v>
      </c>
      <c r="BQ13" s="17">
        <v>8</v>
      </c>
      <c r="BR13" s="18">
        <v>3172.12</v>
      </c>
      <c r="BS13" s="17">
        <v>399</v>
      </c>
      <c r="BT13" s="17">
        <v>324</v>
      </c>
      <c r="BU13" s="18">
        <v>3</v>
      </c>
      <c r="BV13" s="18">
        <v>1197</v>
      </c>
      <c r="BW13" s="17">
        <v>399</v>
      </c>
      <c r="BX13" s="18">
        <v>425</v>
      </c>
      <c r="BY13" s="18">
        <v>4</v>
      </c>
      <c r="BZ13" s="18">
        <v>1589.04</v>
      </c>
      <c r="CA13" s="17">
        <v>399</v>
      </c>
      <c r="CB13" s="18">
        <v>414</v>
      </c>
      <c r="CC13" s="18">
        <v>1</v>
      </c>
      <c r="CD13" s="18">
        <v>399</v>
      </c>
      <c r="CE13" s="17">
        <v>399</v>
      </c>
      <c r="CF13" s="18">
        <v>413</v>
      </c>
      <c r="CG13" s="18">
        <v>7</v>
      </c>
      <c r="CH13" s="18">
        <v>2790.48</v>
      </c>
      <c r="CI13" s="17">
        <v>399</v>
      </c>
      <c r="CJ13" s="18">
        <v>412</v>
      </c>
      <c r="CK13" s="18">
        <v>7</v>
      </c>
      <c r="CL13" s="18">
        <v>2770.45</v>
      </c>
      <c r="CM13" s="17">
        <v>399</v>
      </c>
      <c r="CN13" s="18">
        <v>406</v>
      </c>
      <c r="CO13" s="17">
        <v>6</v>
      </c>
      <c r="CP13" s="18">
        <v>2371</v>
      </c>
      <c r="CQ13" s="17">
        <v>399</v>
      </c>
      <c r="CR13" s="17">
        <v>396</v>
      </c>
      <c r="CS13" s="17">
        <v>5</v>
      </c>
      <c r="CT13" s="18">
        <v>1940.71</v>
      </c>
      <c r="CU13" s="17">
        <v>399</v>
      </c>
      <c r="CV13" s="17">
        <v>389</v>
      </c>
      <c r="CW13" s="17">
        <v>6</v>
      </c>
      <c r="CX13" s="18">
        <v>2366</v>
      </c>
      <c r="CY13" s="17">
        <v>399</v>
      </c>
      <c r="CZ13" s="17">
        <v>378</v>
      </c>
      <c r="DA13" s="17">
        <v>4</v>
      </c>
      <c r="DB13" s="18">
        <v>1551.44</v>
      </c>
      <c r="DC13" s="17">
        <v>399</v>
      </c>
      <c r="DD13" s="17">
        <v>375</v>
      </c>
      <c r="DE13" s="17">
        <v>3</v>
      </c>
      <c r="DF13" s="18">
        <v>1157</v>
      </c>
      <c r="DG13" s="17">
        <v>399</v>
      </c>
      <c r="DH13" s="17">
        <v>372</v>
      </c>
      <c r="DI13" s="18">
        <v>1</v>
      </c>
      <c r="DJ13" s="18">
        <v>399</v>
      </c>
      <c r="DK13" s="17">
        <v>399</v>
      </c>
      <c r="DL13" s="18">
        <v>371</v>
      </c>
      <c r="DM13" s="18">
        <v>3</v>
      </c>
      <c r="DN13" s="18">
        <v>1162</v>
      </c>
      <c r="DO13" s="17">
        <v>399</v>
      </c>
      <c r="DP13" s="18">
        <v>372</v>
      </c>
      <c r="DQ13" s="18">
        <v>10</v>
      </c>
      <c r="DR13" s="18">
        <v>3953.34</v>
      </c>
      <c r="DS13" s="17">
        <v>399</v>
      </c>
      <c r="DT13" s="18">
        <v>361</v>
      </c>
      <c r="DU13" s="18">
        <v>2</v>
      </c>
      <c r="DV13" s="18">
        <v>798</v>
      </c>
      <c r="DW13" s="17">
        <v>399</v>
      </c>
      <c r="DX13" s="18">
        <v>360</v>
      </c>
      <c r="DY13" s="17">
        <v>1</v>
      </c>
      <c r="DZ13" s="18">
        <v>1197</v>
      </c>
      <c r="EA13" s="17">
        <v>399</v>
      </c>
      <c r="EB13" s="17">
        <v>352</v>
      </c>
      <c r="EC13" s="17">
        <v>0</v>
      </c>
      <c r="ED13" s="18">
        <v>399</v>
      </c>
      <c r="EE13" s="17">
        <v>399</v>
      </c>
      <c r="EF13" s="17">
        <v>352</v>
      </c>
      <c r="EG13" s="17">
        <v>496</v>
      </c>
      <c r="EH13" s="17">
        <v>189667.1</v>
      </c>
      <c r="EI13" s="17">
        <v>279</v>
      </c>
      <c r="EJ13" s="17">
        <v>110775.87</v>
      </c>
      <c r="EK13" s="17">
        <v>258</v>
      </c>
      <c r="EL13" s="17">
        <v>104667.32</v>
      </c>
      <c r="EM13" s="17">
        <v>202</v>
      </c>
      <c r="EN13" s="17">
        <v>82220.8</v>
      </c>
      <c r="EO13" s="16"/>
      <c r="EP13" s="16"/>
      <c r="EQ13" s="16"/>
      <c r="ER13" s="16"/>
      <c r="ES13" s="41"/>
      <c r="ET13" s="41"/>
      <c r="EU13" s="41"/>
      <c r="EV13" s="41"/>
      <c r="EW13" s="18"/>
      <c r="EX13" s="41"/>
      <c r="EY13" s="41"/>
      <c r="EZ13" s="41"/>
      <c r="FA13" s="18"/>
      <c r="FB13" s="18"/>
      <c r="FC13" s="18">
        <f t="shared" si="2"/>
        <v>94</v>
      </c>
      <c r="FD13" s="18">
        <f t="shared" si="3"/>
        <v>55702.6</v>
      </c>
      <c r="FE13" s="18">
        <f t="shared" si="4"/>
        <v>1329</v>
      </c>
      <c r="FF13" s="18">
        <f t="shared" si="1"/>
        <v>543033.69</v>
      </c>
      <c r="FG13" s="145"/>
      <c r="FH13" s="146"/>
    </row>
    <row r="14" ht="16.5" spans="1:164">
      <c r="A14" s="136"/>
      <c r="B14" s="20" t="s">
        <v>35</v>
      </c>
      <c r="C14" s="18">
        <v>6939962757520</v>
      </c>
      <c r="D14" s="18">
        <v>21061010002705</v>
      </c>
      <c r="E14" s="148" t="s">
        <v>379</v>
      </c>
      <c r="F14" s="149" t="s">
        <v>380</v>
      </c>
      <c r="G14" s="148" t="s">
        <v>288</v>
      </c>
      <c r="H14" s="26">
        <v>1</v>
      </c>
      <c r="I14" s="17">
        <v>128</v>
      </c>
      <c r="J14" s="17">
        <v>0</v>
      </c>
      <c r="K14" s="18">
        <v>297.345132743363</v>
      </c>
      <c r="L14" s="27">
        <f t="shared" si="0"/>
        <v>0.000123010308263833</v>
      </c>
      <c r="M14" s="18">
        <v>0</v>
      </c>
      <c r="N14" s="18">
        <v>0</v>
      </c>
      <c r="O14" s="148">
        <v>599</v>
      </c>
      <c r="P14" s="17">
        <v>63</v>
      </c>
      <c r="Q14" s="18">
        <v>0</v>
      </c>
      <c r="R14" s="18">
        <v>0</v>
      </c>
      <c r="S14" s="148">
        <v>599</v>
      </c>
      <c r="T14" s="17">
        <v>64</v>
      </c>
      <c r="U14" s="18">
        <v>1</v>
      </c>
      <c r="V14" s="18">
        <v>599</v>
      </c>
      <c r="W14" s="17">
        <v>599</v>
      </c>
      <c r="X14" s="17">
        <v>142</v>
      </c>
      <c r="Y14" s="18">
        <v>0</v>
      </c>
      <c r="Z14" s="18">
        <v>0</v>
      </c>
      <c r="AA14" s="17">
        <v>599</v>
      </c>
      <c r="AB14" s="17">
        <v>62</v>
      </c>
      <c r="AC14" s="18">
        <v>0</v>
      </c>
      <c r="AD14" s="18">
        <v>-102.51</v>
      </c>
      <c r="AE14" s="17">
        <v>599</v>
      </c>
      <c r="AF14" s="17">
        <v>141</v>
      </c>
      <c r="AG14" s="18">
        <v>1</v>
      </c>
      <c r="AH14" s="18">
        <v>584</v>
      </c>
      <c r="AI14" s="17">
        <v>599</v>
      </c>
      <c r="AJ14" s="17">
        <v>61</v>
      </c>
      <c r="AK14" s="17">
        <v>0</v>
      </c>
      <c r="AL14" s="18">
        <v>0</v>
      </c>
      <c r="AM14" s="17">
        <v>599</v>
      </c>
      <c r="AN14" s="17">
        <v>72</v>
      </c>
      <c r="AO14" s="17">
        <v>0</v>
      </c>
      <c r="AP14" s="18">
        <v>0</v>
      </c>
      <c r="AQ14" s="17">
        <v>599</v>
      </c>
      <c r="AR14" s="17">
        <v>88</v>
      </c>
      <c r="AS14" s="18">
        <v>0</v>
      </c>
      <c r="AT14" s="18">
        <v>0</v>
      </c>
      <c r="AU14" s="17">
        <v>599</v>
      </c>
      <c r="AV14" s="17">
        <v>107</v>
      </c>
      <c r="AW14" s="18">
        <v>0</v>
      </c>
      <c r="AX14" s="18">
        <v>0</v>
      </c>
      <c r="AY14" s="17">
        <v>599</v>
      </c>
      <c r="AZ14" s="18">
        <v>128</v>
      </c>
      <c r="BA14" s="18">
        <v>0</v>
      </c>
      <c r="BB14" s="18">
        <v>0</v>
      </c>
      <c r="BC14" s="148">
        <v>599</v>
      </c>
      <c r="BD14" s="18">
        <v>128</v>
      </c>
      <c r="BE14" s="18">
        <v>0</v>
      </c>
      <c r="BF14" s="18">
        <v>0</v>
      </c>
      <c r="BG14" s="148">
        <v>599</v>
      </c>
      <c r="BH14" s="18">
        <v>136</v>
      </c>
      <c r="BI14" s="18">
        <v>1</v>
      </c>
      <c r="BJ14" s="18">
        <v>599</v>
      </c>
      <c r="BK14" s="148">
        <v>599</v>
      </c>
      <c r="BL14" s="17">
        <v>132</v>
      </c>
      <c r="BM14" s="17">
        <v>0</v>
      </c>
      <c r="BN14" s="18">
        <v>0</v>
      </c>
      <c r="BO14" s="148">
        <v>599</v>
      </c>
      <c r="BP14" s="17">
        <v>135</v>
      </c>
      <c r="BQ14" s="17">
        <v>0</v>
      </c>
      <c r="BR14" s="18">
        <v>0</v>
      </c>
      <c r="BS14" s="148">
        <v>599</v>
      </c>
      <c r="BT14" s="17">
        <v>134</v>
      </c>
      <c r="BU14" s="18">
        <v>1</v>
      </c>
      <c r="BV14" s="18">
        <v>599</v>
      </c>
      <c r="BW14" s="148">
        <v>599</v>
      </c>
      <c r="BX14" s="18">
        <v>139</v>
      </c>
      <c r="BY14" s="18">
        <v>1</v>
      </c>
      <c r="BZ14" s="18">
        <v>599</v>
      </c>
      <c r="CA14" s="148">
        <v>599</v>
      </c>
      <c r="CB14" s="18">
        <v>138</v>
      </c>
      <c r="CC14" s="18">
        <v>0</v>
      </c>
      <c r="CD14" s="18">
        <v>0</v>
      </c>
      <c r="CE14" s="148">
        <v>599</v>
      </c>
      <c r="CF14" s="18">
        <v>138</v>
      </c>
      <c r="CG14" s="18">
        <v>2</v>
      </c>
      <c r="CH14" s="18">
        <v>1188.45</v>
      </c>
      <c r="CI14" s="148">
        <v>599</v>
      </c>
      <c r="CJ14" s="18">
        <v>136</v>
      </c>
      <c r="CK14" s="18">
        <v>0</v>
      </c>
      <c r="CL14" s="18">
        <v>0</v>
      </c>
      <c r="CM14" s="148">
        <v>599</v>
      </c>
      <c r="CN14" s="18">
        <v>136</v>
      </c>
      <c r="CO14" s="17">
        <v>3</v>
      </c>
      <c r="CP14" s="18">
        <v>1797</v>
      </c>
      <c r="CQ14" s="148">
        <v>599</v>
      </c>
      <c r="CR14" s="17">
        <v>133</v>
      </c>
      <c r="CS14" s="17">
        <v>1</v>
      </c>
      <c r="CT14" s="18">
        <v>599</v>
      </c>
      <c r="CU14" s="148">
        <v>599</v>
      </c>
      <c r="CV14" s="17">
        <v>132</v>
      </c>
      <c r="CW14" s="17">
        <v>0</v>
      </c>
      <c r="CX14" s="18">
        <v>0</v>
      </c>
      <c r="CY14" s="148">
        <v>599</v>
      </c>
      <c r="CZ14" s="17">
        <v>132</v>
      </c>
      <c r="DA14" s="17">
        <v>1</v>
      </c>
      <c r="DB14" s="18">
        <v>599</v>
      </c>
      <c r="DC14" s="148">
        <v>599</v>
      </c>
      <c r="DD14" s="17">
        <v>132</v>
      </c>
      <c r="DE14" s="17">
        <v>1</v>
      </c>
      <c r="DF14" s="18">
        <v>579</v>
      </c>
      <c r="DG14" s="148">
        <v>599</v>
      </c>
      <c r="DH14" s="17">
        <v>128</v>
      </c>
      <c r="DI14" s="18">
        <v>0</v>
      </c>
      <c r="DJ14" s="18">
        <v>0</v>
      </c>
      <c r="DK14" s="148">
        <v>599</v>
      </c>
      <c r="DL14" s="18">
        <v>128</v>
      </c>
      <c r="DM14" s="18">
        <v>0</v>
      </c>
      <c r="DN14" s="18">
        <v>0</v>
      </c>
      <c r="DO14" s="148">
        <v>599</v>
      </c>
      <c r="DP14" s="18">
        <v>128</v>
      </c>
      <c r="DQ14" s="18">
        <v>0</v>
      </c>
      <c r="DR14" s="18">
        <v>0</v>
      </c>
      <c r="DS14" s="148">
        <v>599</v>
      </c>
      <c r="DT14" s="18">
        <v>128</v>
      </c>
      <c r="DU14" s="18">
        <v>0</v>
      </c>
      <c r="DV14" s="18">
        <v>0</v>
      </c>
      <c r="DW14" s="148">
        <v>599</v>
      </c>
      <c r="DX14" s="18">
        <v>128</v>
      </c>
      <c r="DY14" s="17">
        <v>0</v>
      </c>
      <c r="DZ14" s="18">
        <v>0</v>
      </c>
      <c r="EA14" s="148">
        <v>599</v>
      </c>
      <c r="EB14" s="17">
        <v>128</v>
      </c>
      <c r="EC14" s="17">
        <v>1</v>
      </c>
      <c r="ED14" s="18">
        <v>584</v>
      </c>
      <c r="EE14" s="148">
        <v>599</v>
      </c>
      <c r="EF14" s="17">
        <v>128</v>
      </c>
      <c r="EG14" s="148"/>
      <c r="EH14" s="148"/>
      <c r="EI14" s="148"/>
      <c r="EJ14" s="148"/>
      <c r="EK14" s="148">
        <v>0</v>
      </c>
      <c r="EL14" s="148">
        <v>0</v>
      </c>
      <c r="EM14" s="17">
        <v>34</v>
      </c>
      <c r="EN14" s="17">
        <v>22821.62</v>
      </c>
      <c r="EO14" s="136"/>
      <c r="EP14" s="136"/>
      <c r="EQ14" s="136"/>
      <c r="ER14" s="136"/>
      <c r="ES14" s="152"/>
      <c r="ET14" s="152"/>
      <c r="EU14" s="152"/>
      <c r="EV14" s="152"/>
      <c r="EW14" s="153"/>
      <c r="EX14" s="152"/>
      <c r="EY14" s="152"/>
      <c r="EZ14" s="152"/>
      <c r="FA14" s="153"/>
      <c r="FB14" s="153"/>
      <c r="FC14" s="18">
        <f t="shared" si="2"/>
        <v>5</v>
      </c>
      <c r="FD14" s="18">
        <f t="shared" si="3"/>
        <v>6426.94</v>
      </c>
      <c r="FE14" s="18">
        <f t="shared" si="4"/>
        <v>39</v>
      </c>
      <c r="FF14" s="18">
        <f t="shared" si="1"/>
        <v>29248.56</v>
      </c>
      <c r="FG14" s="145"/>
      <c r="FH14" s="146"/>
    </row>
    <row r="15" ht="16.5" spans="1:164">
      <c r="A15" s="136"/>
      <c r="B15" s="20" t="s">
        <v>35</v>
      </c>
      <c r="C15" s="18">
        <v>6939962731049</v>
      </c>
      <c r="D15" s="18">
        <v>21061011000009</v>
      </c>
      <c r="E15" s="148" t="s">
        <v>147</v>
      </c>
      <c r="F15" s="149" t="s">
        <v>381</v>
      </c>
      <c r="G15" s="148" t="s">
        <v>288</v>
      </c>
      <c r="H15" s="26">
        <v>1</v>
      </c>
      <c r="I15" s="17">
        <v>238</v>
      </c>
      <c r="J15" s="17">
        <v>136</v>
      </c>
      <c r="K15" s="18">
        <v>55.0962627406569</v>
      </c>
      <c r="L15" s="27">
        <f t="shared" si="0"/>
        <v>0.00184515462395749</v>
      </c>
      <c r="M15" s="18">
        <v>6</v>
      </c>
      <c r="N15" s="18">
        <v>1064</v>
      </c>
      <c r="O15" s="148">
        <v>179</v>
      </c>
      <c r="P15" s="17">
        <v>196</v>
      </c>
      <c r="Q15" s="18">
        <v>7</v>
      </c>
      <c r="R15" s="18">
        <v>1238</v>
      </c>
      <c r="S15" s="148">
        <v>179</v>
      </c>
      <c r="T15" s="17">
        <v>201</v>
      </c>
      <c r="U15" s="18">
        <v>4</v>
      </c>
      <c r="V15" s="18">
        <v>701</v>
      </c>
      <c r="W15" s="17">
        <v>179</v>
      </c>
      <c r="X15" s="17">
        <v>357</v>
      </c>
      <c r="Y15" s="18">
        <v>8</v>
      </c>
      <c r="Z15" s="18">
        <v>1408.31</v>
      </c>
      <c r="AA15" s="17">
        <v>179</v>
      </c>
      <c r="AB15" s="17">
        <v>213</v>
      </c>
      <c r="AC15" s="18">
        <v>9</v>
      </c>
      <c r="AD15" s="18">
        <v>1624.1</v>
      </c>
      <c r="AE15" s="17">
        <v>179</v>
      </c>
      <c r="AF15" s="17">
        <v>368</v>
      </c>
      <c r="AG15" s="18">
        <v>3</v>
      </c>
      <c r="AH15" s="18">
        <v>507</v>
      </c>
      <c r="AI15" s="17">
        <v>179</v>
      </c>
      <c r="AJ15" s="17">
        <v>329</v>
      </c>
      <c r="AK15" s="17">
        <v>4</v>
      </c>
      <c r="AL15" s="18">
        <v>736</v>
      </c>
      <c r="AM15" s="17">
        <v>179</v>
      </c>
      <c r="AN15" s="17">
        <v>304</v>
      </c>
      <c r="AO15" s="17">
        <v>2</v>
      </c>
      <c r="AP15" s="18">
        <v>388</v>
      </c>
      <c r="AQ15" s="17">
        <v>179</v>
      </c>
      <c r="AR15" s="17">
        <v>309</v>
      </c>
      <c r="AS15" s="18">
        <v>0</v>
      </c>
      <c r="AT15" s="18">
        <v>0</v>
      </c>
      <c r="AU15" s="17">
        <v>179</v>
      </c>
      <c r="AV15" s="17">
        <v>361</v>
      </c>
      <c r="AW15" s="18">
        <v>3</v>
      </c>
      <c r="AX15" s="18">
        <v>550.26</v>
      </c>
      <c r="AY15" s="17">
        <v>179</v>
      </c>
      <c r="AZ15" s="18">
        <v>370</v>
      </c>
      <c r="BA15" s="18">
        <v>4</v>
      </c>
      <c r="BB15" s="18">
        <v>760.1</v>
      </c>
      <c r="BC15" s="148">
        <v>179</v>
      </c>
      <c r="BD15" s="18">
        <v>370</v>
      </c>
      <c r="BE15" s="18">
        <v>5</v>
      </c>
      <c r="BF15" s="18">
        <v>874.73</v>
      </c>
      <c r="BG15" s="148">
        <v>179</v>
      </c>
      <c r="BH15" s="18">
        <v>368</v>
      </c>
      <c r="BI15" s="18">
        <v>3</v>
      </c>
      <c r="BJ15" s="18">
        <v>537</v>
      </c>
      <c r="BK15" s="148">
        <v>179</v>
      </c>
      <c r="BL15" s="17">
        <v>466</v>
      </c>
      <c r="BM15" s="17">
        <v>4</v>
      </c>
      <c r="BN15" s="18">
        <v>706</v>
      </c>
      <c r="BO15" s="148">
        <v>179</v>
      </c>
      <c r="BP15" s="17">
        <v>462</v>
      </c>
      <c r="BQ15" s="17">
        <v>7</v>
      </c>
      <c r="BR15" s="18">
        <v>1243.88</v>
      </c>
      <c r="BS15" s="148">
        <v>179</v>
      </c>
      <c r="BT15" s="17">
        <v>455</v>
      </c>
      <c r="BU15" s="18">
        <v>4</v>
      </c>
      <c r="BV15" s="18">
        <v>714.31</v>
      </c>
      <c r="BW15" s="148">
        <v>179</v>
      </c>
      <c r="BX15" s="18">
        <v>451</v>
      </c>
      <c r="BY15" s="18">
        <v>2</v>
      </c>
      <c r="BZ15" s="18">
        <v>358</v>
      </c>
      <c r="CA15" s="148">
        <v>179</v>
      </c>
      <c r="CB15" s="18">
        <v>421</v>
      </c>
      <c r="CC15" s="18">
        <v>11</v>
      </c>
      <c r="CD15" s="18">
        <v>1960.17</v>
      </c>
      <c r="CE15" s="148">
        <v>179</v>
      </c>
      <c r="CF15" s="18">
        <v>410</v>
      </c>
      <c r="CG15" s="18">
        <v>5</v>
      </c>
      <c r="CH15" s="18">
        <v>892.31</v>
      </c>
      <c r="CI15" s="148">
        <v>179</v>
      </c>
      <c r="CJ15" s="18">
        <v>405</v>
      </c>
      <c r="CK15" s="18">
        <v>7</v>
      </c>
      <c r="CL15" s="18">
        <v>1223.42</v>
      </c>
      <c r="CM15" s="148">
        <v>179</v>
      </c>
      <c r="CN15" s="18">
        <v>410</v>
      </c>
      <c r="CO15" s="17">
        <v>8</v>
      </c>
      <c r="CP15" s="18">
        <v>1374</v>
      </c>
      <c r="CQ15" s="148">
        <v>179</v>
      </c>
      <c r="CR15" s="17">
        <v>382</v>
      </c>
      <c r="CS15" s="17">
        <v>6</v>
      </c>
      <c r="CT15" s="18">
        <v>1064</v>
      </c>
      <c r="CU15" s="148">
        <v>179</v>
      </c>
      <c r="CV15" s="17">
        <v>380</v>
      </c>
      <c r="CW15" s="17">
        <v>4</v>
      </c>
      <c r="CX15" s="18">
        <v>704.88</v>
      </c>
      <c r="CY15" s="148">
        <v>179</v>
      </c>
      <c r="CZ15" s="17">
        <v>383</v>
      </c>
      <c r="DA15" s="17">
        <v>6</v>
      </c>
      <c r="DB15" s="18">
        <v>1028.61</v>
      </c>
      <c r="DC15" s="148">
        <v>179</v>
      </c>
      <c r="DD15" s="17">
        <v>385</v>
      </c>
      <c r="DE15" s="17">
        <v>3</v>
      </c>
      <c r="DF15" s="18">
        <v>522</v>
      </c>
      <c r="DG15" s="148">
        <v>179</v>
      </c>
      <c r="DH15" s="17">
        <v>386</v>
      </c>
      <c r="DI15" s="18">
        <v>3</v>
      </c>
      <c r="DJ15" s="18">
        <v>507</v>
      </c>
      <c r="DK15" s="148">
        <v>179</v>
      </c>
      <c r="DL15" s="18">
        <v>382</v>
      </c>
      <c r="DM15" s="18">
        <v>4</v>
      </c>
      <c r="DN15" s="18">
        <v>711.11</v>
      </c>
      <c r="DO15" s="148">
        <v>179</v>
      </c>
      <c r="DP15" s="18">
        <v>378</v>
      </c>
      <c r="DQ15" s="18">
        <v>5</v>
      </c>
      <c r="DR15" s="18">
        <v>845</v>
      </c>
      <c r="DS15" s="148">
        <v>179</v>
      </c>
      <c r="DT15" s="18">
        <v>373</v>
      </c>
      <c r="DU15" s="18">
        <v>4</v>
      </c>
      <c r="DV15" s="18">
        <v>712.94</v>
      </c>
      <c r="DW15" s="148">
        <v>179</v>
      </c>
      <c r="DX15" s="18">
        <v>377</v>
      </c>
      <c r="DY15" s="17">
        <v>6</v>
      </c>
      <c r="DZ15" s="18">
        <v>1059</v>
      </c>
      <c r="EA15" s="148">
        <v>179</v>
      </c>
      <c r="EB15" s="17">
        <v>335</v>
      </c>
      <c r="EC15" s="17">
        <v>4</v>
      </c>
      <c r="ED15" s="18">
        <v>716</v>
      </c>
      <c r="EE15" s="148">
        <v>179</v>
      </c>
      <c r="EF15" s="17">
        <v>335</v>
      </c>
      <c r="EG15" s="148"/>
      <c r="EH15" s="148"/>
      <c r="EI15" s="148"/>
      <c r="EJ15" s="148"/>
      <c r="EK15" s="148">
        <v>25</v>
      </c>
      <c r="EL15" s="148">
        <v>4424.34</v>
      </c>
      <c r="EM15" s="17">
        <v>132</v>
      </c>
      <c r="EN15" s="17">
        <v>24398.36</v>
      </c>
      <c r="EO15" s="136"/>
      <c r="EP15" s="136"/>
      <c r="EQ15" s="136"/>
      <c r="ER15" s="136"/>
      <c r="ES15" s="152"/>
      <c r="ET15" s="152"/>
      <c r="EU15" s="152"/>
      <c r="EV15" s="152"/>
      <c r="EW15" s="153"/>
      <c r="EX15" s="152"/>
      <c r="EY15" s="152"/>
      <c r="EZ15" s="152"/>
      <c r="FA15" s="153"/>
      <c r="FB15" s="153"/>
      <c r="FC15" s="18">
        <f t="shared" si="2"/>
        <v>75</v>
      </c>
      <c r="FD15" s="18">
        <f t="shared" si="3"/>
        <v>24133.71</v>
      </c>
      <c r="FE15" s="18">
        <f t="shared" si="4"/>
        <v>232</v>
      </c>
      <c r="FF15" s="18">
        <f t="shared" si="1"/>
        <v>52956.41</v>
      </c>
      <c r="FG15" s="145"/>
      <c r="FH15" s="146"/>
    </row>
    <row r="16" ht="16.5" spans="1:164">
      <c r="A16" s="136"/>
      <c r="B16" s="20" t="s">
        <v>35</v>
      </c>
      <c r="C16" s="18">
        <v>6939962759098</v>
      </c>
      <c r="D16" s="18">
        <v>21061010002767</v>
      </c>
      <c r="E16" s="148" t="s">
        <v>149</v>
      </c>
      <c r="F16" s="149" t="s">
        <v>382</v>
      </c>
      <c r="G16" s="148" t="s">
        <v>288</v>
      </c>
      <c r="H16" s="26">
        <v>1</v>
      </c>
      <c r="I16" s="17">
        <v>3678</v>
      </c>
      <c r="J16" s="17">
        <v>1142</v>
      </c>
      <c r="K16" s="18">
        <v>46.9236033345776</v>
      </c>
      <c r="L16" s="27">
        <f t="shared" si="0"/>
        <v>0.0392402883361626</v>
      </c>
      <c r="M16" s="18">
        <v>81</v>
      </c>
      <c r="N16" s="18">
        <v>12853.57</v>
      </c>
      <c r="O16" s="148">
        <v>159</v>
      </c>
      <c r="P16" s="17">
        <v>1625</v>
      </c>
      <c r="Q16" s="18">
        <v>73</v>
      </c>
      <c r="R16" s="18">
        <v>11950.83</v>
      </c>
      <c r="S16" s="148">
        <v>159</v>
      </c>
      <c r="T16" s="17">
        <v>1671</v>
      </c>
      <c r="U16" s="18">
        <v>77</v>
      </c>
      <c r="V16" s="18">
        <v>12560.68</v>
      </c>
      <c r="W16" s="17">
        <v>159</v>
      </c>
      <c r="X16" s="17">
        <v>2789</v>
      </c>
      <c r="Y16" s="18">
        <v>89</v>
      </c>
      <c r="Z16" s="18">
        <v>13780.3</v>
      </c>
      <c r="AA16" s="17">
        <v>159</v>
      </c>
      <c r="AB16" s="17">
        <v>1828</v>
      </c>
      <c r="AC16" s="18">
        <v>128</v>
      </c>
      <c r="AD16" s="18">
        <v>19734.5</v>
      </c>
      <c r="AE16" s="17">
        <v>159</v>
      </c>
      <c r="AF16" s="17">
        <v>2134</v>
      </c>
      <c r="AG16" s="18">
        <v>111</v>
      </c>
      <c r="AH16" s="18">
        <v>17255.69</v>
      </c>
      <c r="AI16" s="17">
        <v>159</v>
      </c>
      <c r="AJ16" s="17">
        <v>1740</v>
      </c>
      <c r="AK16" s="17">
        <v>103</v>
      </c>
      <c r="AL16" s="18">
        <v>15880.98</v>
      </c>
      <c r="AM16" s="17">
        <v>159</v>
      </c>
      <c r="AN16" s="17">
        <v>1779</v>
      </c>
      <c r="AO16" s="17">
        <v>75</v>
      </c>
      <c r="AP16" s="18">
        <v>11833.46</v>
      </c>
      <c r="AQ16" s="17">
        <v>159</v>
      </c>
      <c r="AR16" s="17">
        <v>1828</v>
      </c>
      <c r="AS16" s="18">
        <v>71</v>
      </c>
      <c r="AT16" s="18">
        <v>11060.83</v>
      </c>
      <c r="AU16" s="17">
        <v>159</v>
      </c>
      <c r="AV16" s="17">
        <v>2248</v>
      </c>
      <c r="AW16" s="18">
        <v>75</v>
      </c>
      <c r="AX16" s="18">
        <v>11897.01</v>
      </c>
      <c r="AY16" s="17">
        <v>159</v>
      </c>
      <c r="AZ16" s="18">
        <v>2352</v>
      </c>
      <c r="BA16" s="18">
        <v>91</v>
      </c>
      <c r="BB16" s="18">
        <v>14392.54</v>
      </c>
      <c r="BC16" s="148">
        <v>159</v>
      </c>
      <c r="BD16" s="18">
        <v>2352</v>
      </c>
      <c r="BE16" s="18">
        <v>105</v>
      </c>
      <c r="BF16" s="18">
        <v>16166.35</v>
      </c>
      <c r="BG16" s="148">
        <v>159</v>
      </c>
      <c r="BH16" s="18">
        <v>4192</v>
      </c>
      <c r="BI16" s="18">
        <v>132</v>
      </c>
      <c r="BJ16" s="18">
        <v>20508.52</v>
      </c>
      <c r="BK16" s="148">
        <v>159</v>
      </c>
      <c r="BL16" s="17">
        <v>2848</v>
      </c>
      <c r="BM16" s="17">
        <v>120</v>
      </c>
      <c r="BN16" s="18">
        <v>18879.22</v>
      </c>
      <c r="BO16" s="148">
        <v>159</v>
      </c>
      <c r="BP16" s="17">
        <v>2748</v>
      </c>
      <c r="BQ16" s="17">
        <v>94</v>
      </c>
      <c r="BR16" s="18">
        <v>14946.77</v>
      </c>
      <c r="BS16" s="148">
        <v>159</v>
      </c>
      <c r="BT16" s="17">
        <v>2938</v>
      </c>
      <c r="BU16" s="18">
        <v>96</v>
      </c>
      <c r="BV16" s="18">
        <v>15068.96</v>
      </c>
      <c r="BW16" s="148">
        <v>159</v>
      </c>
      <c r="BX16" s="18">
        <v>3307</v>
      </c>
      <c r="BY16" s="18">
        <v>74</v>
      </c>
      <c r="BZ16" s="18">
        <v>11861.29</v>
      </c>
      <c r="CA16" s="148">
        <v>159</v>
      </c>
      <c r="CB16" s="18">
        <v>2599</v>
      </c>
      <c r="CC16" s="18">
        <v>83</v>
      </c>
      <c r="CD16" s="18">
        <v>13178.58</v>
      </c>
      <c r="CE16" s="148">
        <v>159</v>
      </c>
      <c r="CF16" s="18">
        <v>2749</v>
      </c>
      <c r="CG16" s="18">
        <v>87</v>
      </c>
      <c r="CH16" s="18">
        <v>13507.93</v>
      </c>
      <c r="CI16" s="148">
        <v>159</v>
      </c>
      <c r="CJ16" s="18">
        <v>2817</v>
      </c>
      <c r="CK16" s="18">
        <v>126</v>
      </c>
      <c r="CL16" s="18">
        <v>20447.8</v>
      </c>
      <c r="CM16" s="148">
        <v>159</v>
      </c>
      <c r="CN16" s="18">
        <v>4233</v>
      </c>
      <c r="CO16" s="17">
        <v>108</v>
      </c>
      <c r="CP16" s="18">
        <v>17032.26</v>
      </c>
      <c r="CQ16" s="148">
        <v>159</v>
      </c>
      <c r="CR16" s="17">
        <v>3463</v>
      </c>
      <c r="CS16" s="17">
        <v>115</v>
      </c>
      <c r="CT16" s="18">
        <v>18170.67</v>
      </c>
      <c r="CU16" s="148">
        <v>159</v>
      </c>
      <c r="CV16" s="17">
        <v>4404</v>
      </c>
      <c r="CW16" s="17">
        <v>79</v>
      </c>
      <c r="CX16" s="18">
        <v>13466.38</v>
      </c>
      <c r="CY16" s="148">
        <v>159</v>
      </c>
      <c r="CZ16" s="17">
        <v>4476</v>
      </c>
      <c r="DA16" s="17">
        <v>101</v>
      </c>
      <c r="DB16" s="18">
        <v>15642.8</v>
      </c>
      <c r="DC16" s="148">
        <v>159</v>
      </c>
      <c r="DD16" s="17">
        <v>4585</v>
      </c>
      <c r="DE16" s="17">
        <v>99</v>
      </c>
      <c r="DF16" s="18">
        <v>15645.89</v>
      </c>
      <c r="DG16" s="148">
        <v>159</v>
      </c>
      <c r="DH16" s="17">
        <v>4722</v>
      </c>
      <c r="DI16" s="18">
        <v>91</v>
      </c>
      <c r="DJ16" s="18">
        <v>14841.4</v>
      </c>
      <c r="DK16" s="148">
        <v>159</v>
      </c>
      <c r="DL16" s="18">
        <v>4783</v>
      </c>
      <c r="DM16" s="18">
        <v>85</v>
      </c>
      <c r="DN16" s="18">
        <v>13108.83</v>
      </c>
      <c r="DO16" s="148">
        <v>159</v>
      </c>
      <c r="DP16" s="18">
        <v>4111</v>
      </c>
      <c r="DQ16" s="18">
        <v>79</v>
      </c>
      <c r="DR16" s="18">
        <v>12252.54</v>
      </c>
      <c r="DS16" s="148">
        <v>159</v>
      </c>
      <c r="DT16" s="18">
        <v>4059</v>
      </c>
      <c r="DU16" s="18">
        <v>66</v>
      </c>
      <c r="DV16" s="18">
        <v>11090.01</v>
      </c>
      <c r="DW16" s="148">
        <v>159</v>
      </c>
      <c r="DX16" s="18">
        <v>4152</v>
      </c>
      <c r="DY16" s="17">
        <v>87</v>
      </c>
      <c r="DZ16" s="18">
        <v>14554.72</v>
      </c>
      <c r="EA16" s="148">
        <v>159</v>
      </c>
      <c r="EB16" s="17">
        <v>4185</v>
      </c>
      <c r="EC16" s="17">
        <v>61</v>
      </c>
      <c r="ED16" s="18">
        <v>10178.54</v>
      </c>
      <c r="EE16" s="148">
        <v>159</v>
      </c>
      <c r="EF16" s="17">
        <v>4185</v>
      </c>
      <c r="EG16" s="148"/>
      <c r="EH16" s="148"/>
      <c r="EI16" s="148"/>
      <c r="EJ16" s="148"/>
      <c r="EK16" s="148">
        <v>139</v>
      </c>
      <c r="EL16" s="148">
        <v>21658.84</v>
      </c>
      <c r="EM16" s="17">
        <v>1770</v>
      </c>
      <c r="EN16" s="17">
        <v>279314.84</v>
      </c>
      <c r="EO16" s="136"/>
      <c r="EP16" s="136"/>
      <c r="EQ16" s="136"/>
      <c r="ER16" s="136"/>
      <c r="ES16" s="152"/>
      <c r="ET16" s="152"/>
      <c r="EU16" s="152"/>
      <c r="EV16" s="152"/>
      <c r="EW16" s="153"/>
      <c r="EX16" s="152"/>
      <c r="EY16" s="152"/>
      <c r="EZ16" s="152"/>
      <c r="FA16" s="153"/>
      <c r="FB16" s="153"/>
      <c r="FC16" s="18">
        <f t="shared" si="2"/>
        <v>1595</v>
      </c>
      <c r="FD16" s="18">
        <f t="shared" si="3"/>
        <v>416269.79</v>
      </c>
      <c r="FE16" s="18">
        <f t="shared" si="4"/>
        <v>3504</v>
      </c>
      <c r="FF16" s="18">
        <f t="shared" si="1"/>
        <v>717243.47</v>
      </c>
      <c r="FG16" s="145"/>
      <c r="FH16" s="146"/>
    </row>
    <row r="17" ht="16.5" spans="1:164">
      <c r="A17" s="136"/>
      <c r="B17" s="20" t="s">
        <v>35</v>
      </c>
      <c r="C17" s="18">
        <v>6939962760834</v>
      </c>
      <c r="D17" s="18">
        <v>21061010003316</v>
      </c>
      <c r="E17" s="148" t="s">
        <v>151</v>
      </c>
      <c r="F17" s="149" t="s">
        <v>383</v>
      </c>
      <c r="G17" s="148" t="s">
        <v>288</v>
      </c>
      <c r="H17" s="26">
        <v>1</v>
      </c>
      <c r="I17" s="17">
        <v>192</v>
      </c>
      <c r="J17" s="17">
        <v>131</v>
      </c>
      <c r="K17" s="18">
        <v>59.4509579639691</v>
      </c>
      <c r="L17" s="27">
        <f t="shared" si="0"/>
        <v>0.00152532782247152</v>
      </c>
      <c r="M17" s="18">
        <v>6</v>
      </c>
      <c r="N17" s="18">
        <v>1479</v>
      </c>
      <c r="O17" s="148">
        <v>249</v>
      </c>
      <c r="P17" s="17">
        <v>223</v>
      </c>
      <c r="Q17" s="18">
        <v>4</v>
      </c>
      <c r="R17" s="18">
        <v>996</v>
      </c>
      <c r="S17" s="148">
        <v>249</v>
      </c>
      <c r="T17" s="17">
        <v>214</v>
      </c>
      <c r="U17" s="18">
        <v>5</v>
      </c>
      <c r="V17" s="18">
        <v>1216.5</v>
      </c>
      <c r="W17" s="17">
        <v>249</v>
      </c>
      <c r="X17" s="17">
        <v>209</v>
      </c>
      <c r="Y17" s="18">
        <v>5</v>
      </c>
      <c r="Z17" s="18">
        <v>1239.55</v>
      </c>
      <c r="AA17" s="17">
        <v>249</v>
      </c>
      <c r="AB17" s="17">
        <v>209</v>
      </c>
      <c r="AC17" s="18">
        <v>9</v>
      </c>
      <c r="AD17" s="18">
        <v>2236.9</v>
      </c>
      <c r="AE17" s="17">
        <v>249</v>
      </c>
      <c r="AF17" s="17">
        <v>201</v>
      </c>
      <c r="AG17" s="18">
        <v>1</v>
      </c>
      <c r="AH17" s="18">
        <v>239.51</v>
      </c>
      <c r="AI17" s="17">
        <v>249</v>
      </c>
      <c r="AJ17" s="17">
        <v>199</v>
      </c>
      <c r="AK17" s="17">
        <v>3</v>
      </c>
      <c r="AL17" s="18">
        <v>732</v>
      </c>
      <c r="AM17" s="17">
        <v>249</v>
      </c>
      <c r="AN17" s="17">
        <v>196</v>
      </c>
      <c r="AO17" s="17">
        <v>3</v>
      </c>
      <c r="AP17" s="18">
        <v>732</v>
      </c>
      <c r="AQ17" s="17">
        <v>249</v>
      </c>
      <c r="AR17" s="17">
        <v>193</v>
      </c>
      <c r="AS17" s="18">
        <v>0</v>
      </c>
      <c r="AT17" s="18">
        <v>0</v>
      </c>
      <c r="AU17" s="17">
        <v>249</v>
      </c>
      <c r="AV17" s="17">
        <v>193</v>
      </c>
      <c r="AW17" s="18">
        <v>6</v>
      </c>
      <c r="AX17" s="18">
        <v>1476</v>
      </c>
      <c r="AY17" s="17">
        <v>249</v>
      </c>
      <c r="AZ17" s="18">
        <v>187</v>
      </c>
      <c r="BA17" s="18">
        <v>0</v>
      </c>
      <c r="BB17" s="18">
        <v>0</v>
      </c>
      <c r="BC17" s="148">
        <v>249</v>
      </c>
      <c r="BD17" s="18">
        <v>187</v>
      </c>
      <c r="BE17" s="18">
        <v>0</v>
      </c>
      <c r="BF17" s="18">
        <v>0</v>
      </c>
      <c r="BG17" s="148">
        <v>249</v>
      </c>
      <c r="BH17" s="18">
        <v>387</v>
      </c>
      <c r="BI17" s="18">
        <v>3</v>
      </c>
      <c r="BJ17" s="18">
        <v>747</v>
      </c>
      <c r="BK17" s="148">
        <v>249</v>
      </c>
      <c r="BL17" s="17">
        <v>384</v>
      </c>
      <c r="BM17" s="17">
        <v>3</v>
      </c>
      <c r="BN17" s="18">
        <v>739</v>
      </c>
      <c r="BO17" s="148">
        <v>249</v>
      </c>
      <c r="BP17" s="17">
        <v>324</v>
      </c>
      <c r="BQ17" s="17">
        <v>4</v>
      </c>
      <c r="BR17" s="18">
        <v>978.58</v>
      </c>
      <c r="BS17" s="148">
        <v>249</v>
      </c>
      <c r="BT17" s="17">
        <v>320</v>
      </c>
      <c r="BU17" s="18">
        <v>5</v>
      </c>
      <c r="BV17" s="18">
        <v>1712</v>
      </c>
      <c r="BW17" s="148">
        <v>249</v>
      </c>
      <c r="BX17" s="18">
        <v>339</v>
      </c>
      <c r="BY17" s="18">
        <v>5</v>
      </c>
      <c r="BZ17" s="18">
        <v>1237</v>
      </c>
      <c r="CA17" s="148">
        <v>249</v>
      </c>
      <c r="CB17" s="18">
        <v>336</v>
      </c>
      <c r="CC17" s="18">
        <v>3</v>
      </c>
      <c r="CD17" s="18">
        <v>1237</v>
      </c>
      <c r="CE17" s="148">
        <v>249</v>
      </c>
      <c r="CF17" s="18">
        <v>347</v>
      </c>
      <c r="CG17" s="18">
        <v>3</v>
      </c>
      <c r="CH17" s="18">
        <v>747</v>
      </c>
      <c r="CI17" s="148">
        <v>249</v>
      </c>
      <c r="CJ17" s="18">
        <v>348</v>
      </c>
      <c r="CK17" s="18">
        <v>5</v>
      </c>
      <c r="CL17" s="18">
        <v>1195</v>
      </c>
      <c r="CM17" s="148">
        <v>249</v>
      </c>
      <c r="CN17" s="18">
        <v>339</v>
      </c>
      <c r="CO17" s="17">
        <v>2</v>
      </c>
      <c r="CP17" s="18">
        <v>460</v>
      </c>
      <c r="CQ17" s="148">
        <v>249</v>
      </c>
      <c r="CR17" s="17">
        <v>349</v>
      </c>
      <c r="CS17" s="17">
        <v>7</v>
      </c>
      <c r="CT17" s="18">
        <v>1640.58</v>
      </c>
      <c r="CU17" s="148">
        <v>249</v>
      </c>
      <c r="CV17" s="17">
        <v>343</v>
      </c>
      <c r="CW17" s="17">
        <v>8</v>
      </c>
      <c r="CX17" s="18">
        <v>1893.55</v>
      </c>
      <c r="CY17" s="148">
        <v>249</v>
      </c>
      <c r="CZ17" s="17">
        <v>334</v>
      </c>
      <c r="DA17" s="17">
        <v>0</v>
      </c>
      <c r="DB17" s="18">
        <v>5.89999999999998</v>
      </c>
      <c r="DC17" s="148">
        <v>249</v>
      </c>
      <c r="DD17" s="17">
        <v>332</v>
      </c>
      <c r="DE17" s="17">
        <v>7</v>
      </c>
      <c r="DF17" s="18">
        <v>1655.21</v>
      </c>
      <c r="DG17" s="148">
        <v>249</v>
      </c>
      <c r="DH17" s="17">
        <v>325</v>
      </c>
      <c r="DI17" s="18">
        <v>0</v>
      </c>
      <c r="DJ17" s="18">
        <v>0</v>
      </c>
      <c r="DK17" s="148">
        <v>249</v>
      </c>
      <c r="DL17" s="18">
        <v>328</v>
      </c>
      <c r="DM17" s="18">
        <v>1</v>
      </c>
      <c r="DN17" s="18">
        <v>249</v>
      </c>
      <c r="DO17" s="148">
        <v>249</v>
      </c>
      <c r="DP17" s="18">
        <v>327</v>
      </c>
      <c r="DQ17" s="18">
        <v>3</v>
      </c>
      <c r="DR17" s="18">
        <v>737</v>
      </c>
      <c r="DS17" s="148">
        <v>249</v>
      </c>
      <c r="DT17" s="18">
        <v>323</v>
      </c>
      <c r="DU17" s="18">
        <v>4</v>
      </c>
      <c r="DV17" s="18">
        <v>991.75</v>
      </c>
      <c r="DW17" s="148">
        <v>249</v>
      </c>
      <c r="DX17" s="18">
        <v>319</v>
      </c>
      <c r="DY17" s="17">
        <v>2</v>
      </c>
      <c r="DZ17" s="18">
        <v>498</v>
      </c>
      <c r="EA17" s="148">
        <v>249</v>
      </c>
      <c r="EB17" s="17">
        <v>317</v>
      </c>
      <c r="EC17" s="17">
        <v>3</v>
      </c>
      <c r="ED17" s="18">
        <v>747</v>
      </c>
      <c r="EE17" s="148">
        <v>249</v>
      </c>
      <c r="EF17" s="17">
        <v>317</v>
      </c>
      <c r="EG17" s="148"/>
      <c r="EH17" s="148"/>
      <c r="EI17" s="148"/>
      <c r="EJ17" s="148"/>
      <c r="EK17" s="148">
        <v>21</v>
      </c>
      <c r="EL17" s="148">
        <v>5212.48</v>
      </c>
      <c r="EM17" s="17">
        <v>137</v>
      </c>
      <c r="EN17" s="17">
        <v>36366.55</v>
      </c>
      <c r="EO17" s="136"/>
      <c r="EP17" s="136"/>
      <c r="EQ17" s="136"/>
      <c r="ER17" s="136"/>
      <c r="ES17" s="152"/>
      <c r="ET17" s="152"/>
      <c r="EU17" s="152"/>
      <c r="EV17" s="152"/>
      <c r="EW17" s="153"/>
      <c r="EX17" s="152"/>
      <c r="EY17" s="152"/>
      <c r="EZ17" s="152"/>
      <c r="FA17" s="153"/>
      <c r="FB17" s="153"/>
      <c r="FC17" s="18">
        <f t="shared" si="2"/>
        <v>62</v>
      </c>
      <c r="FD17" s="18">
        <f t="shared" si="3"/>
        <v>26163.03</v>
      </c>
      <c r="FE17" s="18">
        <f t="shared" si="4"/>
        <v>220</v>
      </c>
      <c r="FF17" s="18">
        <f t="shared" si="1"/>
        <v>67742.06</v>
      </c>
      <c r="FG17" s="145"/>
      <c r="FH17" s="146"/>
    </row>
    <row r="18" ht="16.5" spans="1:164">
      <c r="A18" s="16" t="s">
        <v>133</v>
      </c>
      <c r="B18" s="17" t="s">
        <v>35</v>
      </c>
      <c r="C18" s="150">
        <v>6939962741451</v>
      </c>
      <c r="D18" s="150">
        <v>21061010000202</v>
      </c>
      <c r="E18" s="151" t="s">
        <v>153</v>
      </c>
      <c r="F18" s="19" t="s">
        <v>384</v>
      </c>
      <c r="G18" s="17" t="s">
        <v>288</v>
      </c>
      <c r="H18" s="26">
        <v>1</v>
      </c>
      <c r="I18" s="17">
        <v>684</v>
      </c>
      <c r="J18" s="17">
        <v>5</v>
      </c>
      <c r="K18" s="18">
        <v>182.701062215478</v>
      </c>
      <c r="L18" s="27">
        <f t="shared" si="0"/>
        <v>0.00137771545255492</v>
      </c>
      <c r="M18" s="18">
        <v>0</v>
      </c>
      <c r="N18" s="18">
        <v>0</v>
      </c>
      <c r="O18" s="17"/>
      <c r="P18" s="17">
        <v>0</v>
      </c>
      <c r="Q18" s="18">
        <v>0</v>
      </c>
      <c r="R18" s="18">
        <v>0</v>
      </c>
      <c r="S18" s="17"/>
      <c r="T18" s="17">
        <v>0</v>
      </c>
      <c r="U18" s="18">
        <v>0</v>
      </c>
      <c r="V18" s="18">
        <v>0</v>
      </c>
      <c r="W18" s="17"/>
      <c r="X18" s="17">
        <v>0</v>
      </c>
      <c r="Y18" s="18">
        <v>0</v>
      </c>
      <c r="Z18" s="18">
        <v>0</v>
      </c>
      <c r="AA18" s="17"/>
      <c r="AB18" s="17">
        <v>0</v>
      </c>
      <c r="AC18" s="18">
        <v>0</v>
      </c>
      <c r="AD18" s="18">
        <v>0</v>
      </c>
      <c r="AE18" s="17"/>
      <c r="AF18" s="17">
        <v>0</v>
      </c>
      <c r="AG18" s="18">
        <v>21</v>
      </c>
      <c r="AH18" s="18">
        <v>5114</v>
      </c>
      <c r="AI18" s="17"/>
      <c r="AJ18" s="17">
        <v>0</v>
      </c>
      <c r="AK18" s="17">
        <v>0</v>
      </c>
      <c r="AL18" s="18">
        <v>0</v>
      </c>
      <c r="AM18" s="17">
        <v>259</v>
      </c>
      <c r="AN18" s="17">
        <v>0</v>
      </c>
      <c r="AO18" s="17">
        <v>3</v>
      </c>
      <c r="AP18" s="18">
        <v>732</v>
      </c>
      <c r="AQ18" s="17">
        <v>259</v>
      </c>
      <c r="AR18" s="17">
        <v>476</v>
      </c>
      <c r="AS18" s="18">
        <v>5</v>
      </c>
      <c r="AT18" s="18">
        <v>1214.68</v>
      </c>
      <c r="AU18" s="17">
        <v>259</v>
      </c>
      <c r="AV18" s="17">
        <v>471</v>
      </c>
      <c r="AW18" s="18">
        <v>4</v>
      </c>
      <c r="AX18" s="18">
        <v>971</v>
      </c>
      <c r="AY18" s="17">
        <v>259</v>
      </c>
      <c r="AZ18" s="18">
        <v>467</v>
      </c>
      <c r="BA18" s="18">
        <v>3</v>
      </c>
      <c r="BB18" s="18">
        <v>1230</v>
      </c>
      <c r="BC18" s="17">
        <v>259</v>
      </c>
      <c r="BD18" s="18">
        <v>467</v>
      </c>
      <c r="BE18" s="18">
        <v>3</v>
      </c>
      <c r="BF18" s="18">
        <v>774</v>
      </c>
      <c r="BG18" s="17">
        <v>259</v>
      </c>
      <c r="BH18" s="18">
        <v>460</v>
      </c>
      <c r="BI18" s="18">
        <v>1</v>
      </c>
      <c r="BJ18" s="18">
        <v>258.08</v>
      </c>
      <c r="BK18" s="17">
        <v>259</v>
      </c>
      <c r="BL18" s="17">
        <v>759</v>
      </c>
      <c r="BM18" s="17">
        <v>6</v>
      </c>
      <c r="BN18" s="18">
        <v>1521</v>
      </c>
      <c r="BO18" s="17">
        <v>259</v>
      </c>
      <c r="BP18" s="17">
        <v>753</v>
      </c>
      <c r="BQ18" s="17">
        <v>4</v>
      </c>
      <c r="BR18" s="18">
        <v>1006</v>
      </c>
      <c r="BS18" s="17">
        <v>259</v>
      </c>
      <c r="BT18" s="17">
        <v>749</v>
      </c>
      <c r="BU18" s="18">
        <v>3</v>
      </c>
      <c r="BV18" s="18">
        <v>760.99</v>
      </c>
      <c r="BW18" s="17">
        <v>259</v>
      </c>
      <c r="BX18" s="18">
        <v>746</v>
      </c>
      <c r="BY18" s="18">
        <v>3</v>
      </c>
      <c r="BZ18" s="18">
        <v>777</v>
      </c>
      <c r="CA18" s="17">
        <v>259</v>
      </c>
      <c r="CB18" s="18">
        <v>448</v>
      </c>
      <c r="CC18" s="18">
        <v>5</v>
      </c>
      <c r="CD18" s="18">
        <v>1240</v>
      </c>
      <c r="CE18" s="17">
        <v>259</v>
      </c>
      <c r="CF18" s="18">
        <v>287</v>
      </c>
      <c r="CG18" s="18">
        <v>4</v>
      </c>
      <c r="CH18" s="18">
        <v>956</v>
      </c>
      <c r="CI18" s="17">
        <v>259</v>
      </c>
      <c r="CJ18" s="18">
        <v>287</v>
      </c>
      <c r="CK18" s="18">
        <v>4</v>
      </c>
      <c r="CL18" s="18">
        <v>938</v>
      </c>
      <c r="CM18" s="17">
        <v>259</v>
      </c>
      <c r="CN18" s="18">
        <v>283</v>
      </c>
      <c r="CO18" s="17">
        <v>4</v>
      </c>
      <c r="CP18" s="18">
        <v>938</v>
      </c>
      <c r="CQ18" s="17">
        <v>259</v>
      </c>
      <c r="CR18" s="17">
        <v>387</v>
      </c>
      <c r="CS18" s="17">
        <v>3</v>
      </c>
      <c r="CT18" s="18">
        <v>697</v>
      </c>
      <c r="CU18" s="17">
        <v>259</v>
      </c>
      <c r="CV18" s="17">
        <v>522</v>
      </c>
      <c r="CW18" s="17">
        <v>7</v>
      </c>
      <c r="CX18" s="18">
        <v>1665.97</v>
      </c>
      <c r="CY18" s="17">
        <v>259</v>
      </c>
      <c r="CZ18" s="17">
        <v>613</v>
      </c>
      <c r="DA18" s="17">
        <v>1</v>
      </c>
      <c r="DB18" s="18">
        <v>239</v>
      </c>
      <c r="DC18" s="17">
        <v>259</v>
      </c>
      <c r="DD18" s="17">
        <v>688</v>
      </c>
      <c r="DE18" s="17">
        <v>4</v>
      </c>
      <c r="DF18" s="18">
        <v>951.33</v>
      </c>
      <c r="DG18" s="17">
        <v>259</v>
      </c>
      <c r="DH18" s="17">
        <v>700</v>
      </c>
      <c r="DI18" s="18">
        <v>2</v>
      </c>
      <c r="DJ18" s="18">
        <v>478</v>
      </c>
      <c r="DK18" s="17">
        <v>259</v>
      </c>
      <c r="DL18" s="18">
        <v>709</v>
      </c>
      <c r="DM18" s="18">
        <v>4</v>
      </c>
      <c r="DN18" s="18">
        <v>950.94</v>
      </c>
      <c r="DO18" s="17">
        <v>259</v>
      </c>
      <c r="DP18" s="18">
        <v>705</v>
      </c>
      <c r="DQ18" s="18">
        <v>4</v>
      </c>
      <c r="DR18" s="18">
        <v>956</v>
      </c>
      <c r="DS18" s="17">
        <v>259</v>
      </c>
      <c r="DT18" s="18">
        <v>701</v>
      </c>
      <c r="DU18" s="18">
        <v>1</v>
      </c>
      <c r="DV18" s="18">
        <v>232.79</v>
      </c>
      <c r="DW18" s="17">
        <v>259</v>
      </c>
      <c r="DX18" s="18">
        <v>700</v>
      </c>
      <c r="DY18" s="17">
        <v>8</v>
      </c>
      <c r="DZ18" s="18">
        <v>1887.73</v>
      </c>
      <c r="EA18" s="17">
        <v>259</v>
      </c>
      <c r="EB18" s="17">
        <v>688</v>
      </c>
      <c r="EC18" s="17">
        <v>6</v>
      </c>
      <c r="ED18" s="18">
        <v>1418.72</v>
      </c>
      <c r="EE18" s="17">
        <v>259</v>
      </c>
      <c r="EF18" s="17">
        <v>688</v>
      </c>
      <c r="EG18" s="17">
        <v>131</v>
      </c>
      <c r="EH18" s="17">
        <v>8867.42</v>
      </c>
      <c r="EI18" s="17">
        <v>24</v>
      </c>
      <c r="EJ18" s="17">
        <v>1696.95</v>
      </c>
      <c r="EK18" s="17">
        <v>18</v>
      </c>
      <c r="EL18" s="17">
        <v>1092</v>
      </c>
      <c r="EM18" s="18">
        <v>0</v>
      </c>
      <c r="EN18" s="41">
        <v>0</v>
      </c>
      <c r="EO18" s="18"/>
      <c r="EP18" s="41"/>
      <c r="EQ18" s="41"/>
      <c r="ER18" s="41"/>
      <c r="ES18" s="41"/>
      <c r="ET18" s="41"/>
      <c r="EU18" s="41"/>
      <c r="EV18" s="41"/>
      <c r="EW18" s="18"/>
      <c r="EX18" s="41"/>
      <c r="EY18" s="41"/>
      <c r="EZ18" s="41"/>
      <c r="FA18" s="18"/>
      <c r="FB18" s="18"/>
      <c r="FC18" s="18">
        <f t="shared" si="2"/>
        <v>56</v>
      </c>
      <c r="FD18" s="18">
        <f t="shared" si="3"/>
        <v>26032.23</v>
      </c>
      <c r="FE18" s="18">
        <f t="shared" si="4"/>
        <v>229</v>
      </c>
      <c r="FF18" s="18">
        <f t="shared" si="1"/>
        <v>37688.6</v>
      </c>
      <c r="FG18" s="145"/>
      <c r="FH18" s="146"/>
    </row>
    <row r="19" ht="16.5" spans="1:164">
      <c r="A19" s="16" t="s">
        <v>126</v>
      </c>
      <c r="B19" s="17" t="s">
        <v>37</v>
      </c>
      <c r="C19" s="18">
        <v>6939962741307</v>
      </c>
      <c r="D19" s="18">
        <v>21066010001275</v>
      </c>
      <c r="E19" s="17" t="s">
        <v>163</v>
      </c>
      <c r="F19" s="19" t="s">
        <v>385</v>
      </c>
      <c r="G19" s="17" t="s">
        <v>129</v>
      </c>
      <c r="H19" s="26">
        <v>1</v>
      </c>
      <c r="I19" s="17">
        <v>3118</v>
      </c>
      <c r="J19" s="17">
        <v>1316</v>
      </c>
      <c r="K19" s="18">
        <v>55.9029323834362</v>
      </c>
      <c r="L19" s="27">
        <f t="shared" si="0"/>
        <v>0.0251187049474746</v>
      </c>
      <c r="M19" s="18">
        <v>72</v>
      </c>
      <c r="N19" s="18">
        <v>11867.06</v>
      </c>
      <c r="O19" s="17">
        <v>169</v>
      </c>
      <c r="P19" s="17">
        <v>1196</v>
      </c>
      <c r="Q19" s="18">
        <v>69</v>
      </c>
      <c r="R19" s="18">
        <v>11304.45</v>
      </c>
      <c r="S19" s="17">
        <v>169</v>
      </c>
      <c r="T19" s="17">
        <v>1161</v>
      </c>
      <c r="U19" s="18">
        <v>65</v>
      </c>
      <c r="V19" s="18">
        <v>10648.51</v>
      </c>
      <c r="W19" s="17">
        <v>169</v>
      </c>
      <c r="X19" s="17">
        <v>1096</v>
      </c>
      <c r="Y19" s="18">
        <v>96</v>
      </c>
      <c r="Z19" s="18">
        <v>15791.42</v>
      </c>
      <c r="AA19" s="17">
        <v>169</v>
      </c>
      <c r="AB19" s="17">
        <v>995</v>
      </c>
      <c r="AC19" s="18">
        <v>121</v>
      </c>
      <c r="AD19" s="18">
        <v>20032.59</v>
      </c>
      <c r="AE19" s="17">
        <v>169</v>
      </c>
      <c r="AF19" s="17">
        <v>879</v>
      </c>
      <c r="AG19" s="18">
        <v>87</v>
      </c>
      <c r="AH19" s="18">
        <v>14749.32</v>
      </c>
      <c r="AI19" s="17">
        <v>169</v>
      </c>
      <c r="AJ19" s="17">
        <v>790</v>
      </c>
      <c r="AK19" s="17">
        <v>75</v>
      </c>
      <c r="AL19" s="18">
        <v>12678.25</v>
      </c>
      <c r="AM19" s="17">
        <v>169</v>
      </c>
      <c r="AN19" s="17">
        <v>714</v>
      </c>
      <c r="AO19" s="17">
        <v>36</v>
      </c>
      <c r="AP19" s="18">
        <v>6692.59</v>
      </c>
      <c r="AQ19" s="17">
        <v>169</v>
      </c>
      <c r="AR19" s="17">
        <v>679</v>
      </c>
      <c r="AS19" s="18">
        <v>24</v>
      </c>
      <c r="AT19" s="18">
        <v>4777.83</v>
      </c>
      <c r="AU19" s="17">
        <v>169</v>
      </c>
      <c r="AV19" s="17">
        <v>651</v>
      </c>
      <c r="AW19" s="18">
        <v>28</v>
      </c>
      <c r="AX19" s="18">
        <v>5180.9</v>
      </c>
      <c r="AY19" s="17">
        <v>169</v>
      </c>
      <c r="AZ19" s="18">
        <v>1121</v>
      </c>
      <c r="BA19" s="18">
        <v>41</v>
      </c>
      <c r="BB19" s="18">
        <v>7622.96</v>
      </c>
      <c r="BC19" s="17">
        <v>169</v>
      </c>
      <c r="BD19" s="18">
        <v>1121</v>
      </c>
      <c r="BE19" s="18">
        <v>38</v>
      </c>
      <c r="BF19" s="18">
        <v>6927.78</v>
      </c>
      <c r="BG19" s="17">
        <v>169</v>
      </c>
      <c r="BH19" s="18">
        <v>1036</v>
      </c>
      <c r="BI19" s="18">
        <v>37</v>
      </c>
      <c r="BJ19" s="18">
        <v>7598.92</v>
      </c>
      <c r="BK19" s="17">
        <v>169</v>
      </c>
      <c r="BL19" s="17">
        <v>3522</v>
      </c>
      <c r="BM19" s="17">
        <v>47</v>
      </c>
      <c r="BN19" s="18">
        <v>8253.65</v>
      </c>
      <c r="BO19" s="17">
        <v>169</v>
      </c>
      <c r="BP19" s="17">
        <v>881</v>
      </c>
      <c r="BQ19" s="17">
        <v>70</v>
      </c>
      <c r="BR19" s="18">
        <v>11535.1</v>
      </c>
      <c r="BS19" s="17">
        <v>169</v>
      </c>
      <c r="BT19" s="17">
        <v>904</v>
      </c>
      <c r="BU19" s="18">
        <v>65</v>
      </c>
      <c r="BV19" s="18">
        <v>10652.75</v>
      </c>
      <c r="BW19" s="17">
        <v>169</v>
      </c>
      <c r="BX19" s="18">
        <v>1423</v>
      </c>
      <c r="BY19" s="18">
        <v>50</v>
      </c>
      <c r="BZ19" s="18">
        <v>8583.38</v>
      </c>
      <c r="CA19" s="17">
        <v>169</v>
      </c>
      <c r="CB19" s="18">
        <v>1805</v>
      </c>
      <c r="CC19" s="18">
        <v>53</v>
      </c>
      <c r="CD19" s="18">
        <v>8718.27</v>
      </c>
      <c r="CE19" s="17">
        <v>169</v>
      </c>
      <c r="CF19" s="18">
        <v>2443</v>
      </c>
      <c r="CG19" s="18">
        <v>64</v>
      </c>
      <c r="CH19" s="18">
        <v>11284.93</v>
      </c>
      <c r="CI19" s="17">
        <v>169</v>
      </c>
      <c r="CJ19" s="18">
        <v>2792</v>
      </c>
      <c r="CK19" s="18">
        <v>89</v>
      </c>
      <c r="CL19" s="18">
        <v>15051.98</v>
      </c>
      <c r="CM19" s="17">
        <v>169</v>
      </c>
      <c r="CN19" s="18">
        <v>3190</v>
      </c>
      <c r="CO19" s="17">
        <v>84</v>
      </c>
      <c r="CP19" s="18">
        <v>14110.73</v>
      </c>
      <c r="CQ19" s="17">
        <v>169</v>
      </c>
      <c r="CR19" s="17">
        <v>3906</v>
      </c>
      <c r="CS19" s="17">
        <v>86</v>
      </c>
      <c r="CT19" s="18">
        <v>14480.3</v>
      </c>
      <c r="CU19" s="17">
        <v>169</v>
      </c>
      <c r="CV19" s="17">
        <v>4019</v>
      </c>
      <c r="CW19" s="17">
        <v>67</v>
      </c>
      <c r="CX19" s="18">
        <v>11323.95</v>
      </c>
      <c r="CY19" s="17">
        <v>169</v>
      </c>
      <c r="CZ19" s="17">
        <v>4024</v>
      </c>
      <c r="DA19" s="17">
        <v>47</v>
      </c>
      <c r="DB19" s="18">
        <v>8125.88</v>
      </c>
      <c r="DC19" s="17">
        <v>169</v>
      </c>
      <c r="DD19" s="17">
        <v>4501</v>
      </c>
      <c r="DE19" s="17">
        <v>43</v>
      </c>
      <c r="DF19" s="18">
        <v>7508.14</v>
      </c>
      <c r="DG19" s="17">
        <v>169</v>
      </c>
      <c r="DH19" s="17">
        <v>4566</v>
      </c>
      <c r="DI19" s="18">
        <v>46</v>
      </c>
      <c r="DJ19" s="18">
        <v>7786.76</v>
      </c>
      <c r="DK19" s="17">
        <v>169</v>
      </c>
      <c r="DL19" s="18">
        <v>4651</v>
      </c>
      <c r="DM19" s="18">
        <v>44</v>
      </c>
      <c r="DN19" s="18">
        <v>7250.43</v>
      </c>
      <c r="DO19" s="17">
        <v>169</v>
      </c>
      <c r="DP19" s="18">
        <v>4605</v>
      </c>
      <c r="DQ19" s="18">
        <v>52</v>
      </c>
      <c r="DR19" s="18">
        <v>8788.07</v>
      </c>
      <c r="DS19" s="17">
        <v>169</v>
      </c>
      <c r="DT19" s="18">
        <v>4509</v>
      </c>
      <c r="DU19" s="18">
        <v>61</v>
      </c>
      <c r="DV19" s="18">
        <v>10066.61</v>
      </c>
      <c r="DW19" s="17">
        <v>169</v>
      </c>
      <c r="DX19" s="18">
        <v>4444</v>
      </c>
      <c r="DY19" s="17">
        <v>62</v>
      </c>
      <c r="DZ19" s="18">
        <v>10619.62</v>
      </c>
      <c r="EA19" s="17">
        <v>169</v>
      </c>
      <c r="EB19" s="17">
        <v>4220</v>
      </c>
      <c r="EC19" s="17">
        <v>44</v>
      </c>
      <c r="ED19" s="18">
        <v>6939.5</v>
      </c>
      <c r="EE19" s="17">
        <v>169</v>
      </c>
      <c r="EF19" s="17">
        <v>4220</v>
      </c>
      <c r="EG19" s="17">
        <v>2705</v>
      </c>
      <c r="EH19" s="17">
        <v>472333.3675</v>
      </c>
      <c r="EI19" s="17">
        <v>1743</v>
      </c>
      <c r="EJ19" s="17">
        <v>307885.7</v>
      </c>
      <c r="EK19" s="17">
        <v>1345</v>
      </c>
      <c r="EL19" s="17">
        <v>238621.62</v>
      </c>
      <c r="EM19" s="17">
        <v>2010</v>
      </c>
      <c r="EN19" s="17">
        <v>329970.58</v>
      </c>
      <c r="EO19" s="18"/>
      <c r="EP19" s="41"/>
      <c r="EQ19" s="41"/>
      <c r="ER19" s="41"/>
      <c r="ES19" s="41"/>
      <c r="ET19" s="41"/>
      <c r="EU19" s="41"/>
      <c r="EV19" s="41"/>
      <c r="EW19" s="18"/>
      <c r="EX19" s="41"/>
      <c r="EY19" s="41"/>
      <c r="EZ19" s="41"/>
      <c r="FA19" s="18"/>
      <c r="FB19" s="18"/>
      <c r="FC19" s="18">
        <f t="shared" si="2"/>
        <v>1021</v>
      </c>
      <c r="FD19" s="18">
        <f t="shared" si="3"/>
        <v>287789.92</v>
      </c>
      <c r="FE19" s="18">
        <f t="shared" si="4"/>
        <v>8824</v>
      </c>
      <c r="FF19" s="18">
        <f t="shared" si="1"/>
        <v>1636601.1875</v>
      </c>
      <c r="FG19" s="145"/>
      <c r="FH19" s="146"/>
    </row>
    <row r="20" ht="16.5" spans="1:164">
      <c r="A20" s="16" t="s">
        <v>126</v>
      </c>
      <c r="B20" s="17" t="s">
        <v>37</v>
      </c>
      <c r="C20" s="18">
        <v>6939962739281</v>
      </c>
      <c r="D20" s="18">
        <v>21066010001274</v>
      </c>
      <c r="E20" s="17" t="s">
        <v>165</v>
      </c>
      <c r="F20" s="19" t="s">
        <v>386</v>
      </c>
      <c r="G20" s="17" t="s">
        <v>129</v>
      </c>
      <c r="H20" s="26">
        <v>1</v>
      </c>
      <c r="I20" s="17">
        <v>5222</v>
      </c>
      <c r="J20" s="17">
        <v>1579</v>
      </c>
      <c r="K20" s="18">
        <v>45.7656139587976</v>
      </c>
      <c r="L20" s="27">
        <f t="shared" si="0"/>
        <v>0.0528698304917952</v>
      </c>
      <c r="M20" s="18">
        <v>135</v>
      </c>
      <c r="N20" s="18">
        <v>23595.07</v>
      </c>
      <c r="O20" s="17">
        <v>179</v>
      </c>
      <c r="P20" s="17">
        <v>5712</v>
      </c>
      <c r="Q20" s="18">
        <v>123</v>
      </c>
      <c r="R20" s="18">
        <v>22275.59</v>
      </c>
      <c r="S20" s="17">
        <v>179</v>
      </c>
      <c r="T20" s="17">
        <v>5678</v>
      </c>
      <c r="U20" s="18">
        <v>125</v>
      </c>
      <c r="V20" s="18">
        <v>22630.98</v>
      </c>
      <c r="W20" s="17">
        <v>179</v>
      </c>
      <c r="X20" s="17">
        <v>5792</v>
      </c>
      <c r="Y20" s="18">
        <v>176</v>
      </c>
      <c r="Z20" s="18">
        <v>31532.88</v>
      </c>
      <c r="AA20" s="17">
        <v>179</v>
      </c>
      <c r="AB20" s="17">
        <v>4924</v>
      </c>
      <c r="AC20" s="18">
        <v>223</v>
      </c>
      <c r="AD20" s="18">
        <v>38881.8</v>
      </c>
      <c r="AE20" s="17">
        <v>179</v>
      </c>
      <c r="AF20" s="17">
        <v>5943</v>
      </c>
      <c r="AG20" s="18">
        <v>157</v>
      </c>
      <c r="AH20" s="18">
        <v>28132.83</v>
      </c>
      <c r="AI20" s="17">
        <v>179</v>
      </c>
      <c r="AJ20" s="17">
        <v>6159</v>
      </c>
      <c r="AK20" s="17">
        <v>153</v>
      </c>
      <c r="AL20" s="18">
        <v>27760.96</v>
      </c>
      <c r="AM20" s="17">
        <v>179</v>
      </c>
      <c r="AN20" s="17">
        <v>6031</v>
      </c>
      <c r="AO20" s="17">
        <v>103</v>
      </c>
      <c r="AP20" s="18">
        <v>19504.59</v>
      </c>
      <c r="AQ20" s="17">
        <v>179</v>
      </c>
      <c r="AR20" s="17">
        <v>6119</v>
      </c>
      <c r="AS20" s="18">
        <v>101</v>
      </c>
      <c r="AT20" s="18">
        <v>19239.24</v>
      </c>
      <c r="AU20" s="17">
        <v>179</v>
      </c>
      <c r="AV20" s="17">
        <v>5691</v>
      </c>
      <c r="AW20" s="18">
        <v>111</v>
      </c>
      <c r="AX20" s="18">
        <v>20360.49</v>
      </c>
      <c r="AY20" s="17">
        <v>179</v>
      </c>
      <c r="AZ20" s="18">
        <v>5769</v>
      </c>
      <c r="BA20" s="18">
        <v>124</v>
      </c>
      <c r="BB20" s="18">
        <v>22838.17</v>
      </c>
      <c r="BC20" s="17">
        <v>179</v>
      </c>
      <c r="BD20" s="18">
        <v>5769</v>
      </c>
      <c r="BE20" s="18">
        <v>92</v>
      </c>
      <c r="BF20" s="18">
        <v>17782.19</v>
      </c>
      <c r="BG20" s="17">
        <v>179</v>
      </c>
      <c r="BH20" s="18">
        <v>5758</v>
      </c>
      <c r="BI20" s="18">
        <v>108</v>
      </c>
      <c r="BJ20" s="18">
        <v>20015.07</v>
      </c>
      <c r="BK20" s="17">
        <v>179</v>
      </c>
      <c r="BL20" s="17">
        <v>8326</v>
      </c>
      <c r="BM20" s="17">
        <v>122</v>
      </c>
      <c r="BN20" s="18">
        <v>23895.62</v>
      </c>
      <c r="BO20" s="17">
        <v>179</v>
      </c>
      <c r="BP20" s="17">
        <v>6826</v>
      </c>
      <c r="BQ20" s="17">
        <v>105</v>
      </c>
      <c r="BR20" s="18">
        <v>19930.17</v>
      </c>
      <c r="BS20" s="17">
        <v>179</v>
      </c>
      <c r="BT20" s="17">
        <v>6721</v>
      </c>
      <c r="BU20" s="18">
        <v>94</v>
      </c>
      <c r="BV20" s="18">
        <v>18225.41</v>
      </c>
      <c r="BW20" s="17">
        <v>179</v>
      </c>
      <c r="BX20" s="18">
        <v>7138</v>
      </c>
      <c r="BY20" s="18">
        <v>97</v>
      </c>
      <c r="BZ20" s="18">
        <v>18408.94</v>
      </c>
      <c r="CA20" s="17">
        <v>179</v>
      </c>
      <c r="CB20" s="18">
        <v>7351</v>
      </c>
      <c r="CC20" s="18">
        <v>79</v>
      </c>
      <c r="CD20" s="18">
        <v>15051.43</v>
      </c>
      <c r="CE20" s="17">
        <v>179</v>
      </c>
      <c r="CF20" s="18">
        <v>7908</v>
      </c>
      <c r="CG20" s="18">
        <v>67</v>
      </c>
      <c r="CH20" s="18">
        <v>12436.11</v>
      </c>
      <c r="CI20" s="17">
        <v>179</v>
      </c>
      <c r="CJ20" s="18">
        <v>7922</v>
      </c>
      <c r="CK20" s="18">
        <v>91</v>
      </c>
      <c r="CL20" s="18">
        <v>17370.52</v>
      </c>
      <c r="CM20" s="17">
        <v>179</v>
      </c>
      <c r="CN20" s="18">
        <v>7905</v>
      </c>
      <c r="CO20" s="17">
        <v>96</v>
      </c>
      <c r="CP20" s="18">
        <v>17921.27</v>
      </c>
      <c r="CQ20" s="17">
        <v>179</v>
      </c>
      <c r="CR20" s="17">
        <v>7830</v>
      </c>
      <c r="CS20" s="17">
        <v>85</v>
      </c>
      <c r="CT20" s="18">
        <v>16573.2</v>
      </c>
      <c r="CU20" s="17">
        <v>179</v>
      </c>
      <c r="CV20" s="17">
        <v>7766</v>
      </c>
      <c r="CW20" s="17">
        <v>99</v>
      </c>
      <c r="CX20" s="18">
        <v>18809.35</v>
      </c>
      <c r="CY20" s="17">
        <v>179</v>
      </c>
      <c r="CZ20" s="17">
        <v>7665</v>
      </c>
      <c r="DA20" s="17">
        <v>160</v>
      </c>
      <c r="DB20" s="18">
        <v>26772.92</v>
      </c>
      <c r="DC20" s="17">
        <v>179</v>
      </c>
      <c r="DD20" s="17">
        <v>7513</v>
      </c>
      <c r="DE20" s="17">
        <v>160</v>
      </c>
      <c r="DF20" s="18">
        <v>28729.69</v>
      </c>
      <c r="DG20" s="17">
        <v>179</v>
      </c>
      <c r="DH20" s="17">
        <v>7489</v>
      </c>
      <c r="DI20" s="18">
        <v>147</v>
      </c>
      <c r="DJ20" s="18">
        <v>25633.89</v>
      </c>
      <c r="DK20" s="17">
        <v>179</v>
      </c>
      <c r="DL20" s="18">
        <v>7304</v>
      </c>
      <c r="DM20" s="18">
        <v>145</v>
      </c>
      <c r="DN20" s="18">
        <v>26264.71</v>
      </c>
      <c r="DO20" s="17">
        <v>179</v>
      </c>
      <c r="DP20" s="18">
        <v>7154</v>
      </c>
      <c r="DQ20" s="18">
        <v>128</v>
      </c>
      <c r="DR20" s="18">
        <v>22755.15</v>
      </c>
      <c r="DS20" s="17">
        <v>179</v>
      </c>
      <c r="DT20" s="18">
        <v>6888</v>
      </c>
      <c r="DU20" s="18">
        <v>123</v>
      </c>
      <c r="DV20" s="18">
        <v>22498.29</v>
      </c>
      <c r="DW20" s="17">
        <v>179</v>
      </c>
      <c r="DX20" s="18">
        <v>6753</v>
      </c>
      <c r="DY20" s="17">
        <v>103</v>
      </c>
      <c r="DZ20" s="18">
        <v>18769.55</v>
      </c>
      <c r="EA20" s="17">
        <v>179</v>
      </c>
      <c r="EB20" s="17">
        <v>6428</v>
      </c>
      <c r="EC20" s="17">
        <v>77</v>
      </c>
      <c r="ED20" s="18">
        <v>13931.38</v>
      </c>
      <c r="EE20" s="17">
        <v>179</v>
      </c>
      <c r="EF20" s="17">
        <v>6428</v>
      </c>
      <c r="EG20" s="17">
        <v>9655</v>
      </c>
      <c r="EH20" s="17">
        <v>1848781.72583333</v>
      </c>
      <c r="EI20" s="17">
        <v>1483</v>
      </c>
      <c r="EJ20" s="17">
        <v>279020.783</v>
      </c>
      <c r="EK20" s="17">
        <v>6518</v>
      </c>
      <c r="EL20" s="17">
        <v>1180195.7235</v>
      </c>
      <c r="EM20" s="17">
        <v>5244</v>
      </c>
      <c r="EN20" s="17">
        <v>960484.614166667</v>
      </c>
      <c r="EO20" s="18"/>
      <c r="EP20" s="41"/>
      <c r="EQ20" s="41"/>
      <c r="ER20" s="41"/>
      <c r="ES20" s="41"/>
      <c r="ET20" s="41"/>
      <c r="EU20" s="41"/>
      <c r="EV20" s="41"/>
      <c r="EW20" s="18"/>
      <c r="EX20" s="41"/>
      <c r="EY20" s="41"/>
      <c r="EZ20" s="41"/>
      <c r="FA20" s="18"/>
      <c r="FB20" s="18"/>
      <c r="FC20" s="18">
        <f t="shared" si="2"/>
        <v>2149</v>
      </c>
      <c r="FD20" s="18">
        <f t="shared" si="3"/>
        <v>643235.67</v>
      </c>
      <c r="FE20" s="18">
        <f t="shared" si="4"/>
        <v>25049</v>
      </c>
      <c r="FF20" s="18">
        <f t="shared" si="1"/>
        <v>4911718.5165</v>
      </c>
      <c r="FG20" s="145"/>
      <c r="FH20" s="146"/>
    </row>
    <row r="21" ht="16.5" spans="1:164">
      <c r="A21" s="16" t="s">
        <v>133</v>
      </c>
      <c r="B21" s="17" t="s">
        <v>37</v>
      </c>
      <c r="C21" s="18">
        <v>6939962760605</v>
      </c>
      <c r="D21" s="18">
        <v>21066010002313</v>
      </c>
      <c r="E21" s="17" t="s">
        <v>167</v>
      </c>
      <c r="F21" s="19" t="s">
        <v>387</v>
      </c>
      <c r="G21" s="17" t="s">
        <v>288</v>
      </c>
      <c r="H21" s="26">
        <v>1</v>
      </c>
      <c r="I21" s="17">
        <v>1278</v>
      </c>
      <c r="J21" s="17">
        <v>1244</v>
      </c>
      <c r="K21" s="18">
        <v>68.7910744306893</v>
      </c>
      <c r="L21" s="27">
        <f t="shared" si="0"/>
        <v>0.0108003050655645</v>
      </c>
      <c r="M21" s="18">
        <v>29</v>
      </c>
      <c r="N21" s="18">
        <v>5788</v>
      </c>
      <c r="O21" s="17">
        <v>199</v>
      </c>
      <c r="P21" s="17">
        <v>3203</v>
      </c>
      <c r="Q21" s="18">
        <v>21</v>
      </c>
      <c r="R21" s="18">
        <v>3976.05</v>
      </c>
      <c r="S21" s="17">
        <v>199</v>
      </c>
      <c r="T21" s="17">
        <v>3180</v>
      </c>
      <c r="U21" s="18">
        <v>40</v>
      </c>
      <c r="V21" s="18">
        <v>7423.11</v>
      </c>
      <c r="W21" s="17">
        <v>199</v>
      </c>
      <c r="X21" s="17">
        <v>3143</v>
      </c>
      <c r="Y21" s="18">
        <v>16</v>
      </c>
      <c r="Z21" s="18">
        <v>3152.04</v>
      </c>
      <c r="AA21" s="17">
        <v>199</v>
      </c>
      <c r="AB21" s="17">
        <v>1762</v>
      </c>
      <c r="AC21" s="18">
        <v>23</v>
      </c>
      <c r="AD21" s="18">
        <v>4558.62</v>
      </c>
      <c r="AE21" s="17">
        <v>199</v>
      </c>
      <c r="AF21" s="17">
        <v>3088</v>
      </c>
      <c r="AG21" s="18">
        <v>39</v>
      </c>
      <c r="AH21" s="18">
        <v>7615.81</v>
      </c>
      <c r="AI21" s="17">
        <v>199</v>
      </c>
      <c r="AJ21" s="17">
        <v>3015</v>
      </c>
      <c r="AK21" s="17">
        <v>22</v>
      </c>
      <c r="AL21" s="18">
        <v>4318.87</v>
      </c>
      <c r="AM21" s="17">
        <v>199</v>
      </c>
      <c r="AN21" s="17">
        <v>2985</v>
      </c>
      <c r="AO21" s="17">
        <v>20</v>
      </c>
      <c r="AP21" s="18">
        <v>3944</v>
      </c>
      <c r="AQ21" s="17">
        <v>199</v>
      </c>
      <c r="AR21" s="17">
        <v>2972</v>
      </c>
      <c r="AS21" s="18">
        <v>31</v>
      </c>
      <c r="AT21" s="18">
        <v>5720.56</v>
      </c>
      <c r="AU21" s="17">
        <v>199</v>
      </c>
      <c r="AV21" s="17">
        <v>2980</v>
      </c>
      <c r="AW21" s="18">
        <v>24</v>
      </c>
      <c r="AX21" s="18">
        <v>4383.73</v>
      </c>
      <c r="AY21" s="17">
        <v>199</v>
      </c>
      <c r="AZ21" s="18">
        <v>2927</v>
      </c>
      <c r="BA21" s="18">
        <v>35</v>
      </c>
      <c r="BB21" s="18">
        <v>6467.35</v>
      </c>
      <c r="BC21" s="17">
        <v>199</v>
      </c>
      <c r="BD21" s="18">
        <v>2927</v>
      </c>
      <c r="BE21" s="18">
        <v>23</v>
      </c>
      <c r="BF21" s="18">
        <v>4234.14</v>
      </c>
      <c r="BG21" s="17">
        <v>199</v>
      </c>
      <c r="BH21" s="18">
        <v>2867</v>
      </c>
      <c r="BI21" s="18">
        <v>15</v>
      </c>
      <c r="BJ21" s="18">
        <v>2746.5</v>
      </c>
      <c r="BK21" s="17">
        <v>199</v>
      </c>
      <c r="BL21" s="17">
        <v>2851</v>
      </c>
      <c r="BM21" s="17">
        <v>33</v>
      </c>
      <c r="BN21" s="18">
        <v>6174.3</v>
      </c>
      <c r="BO21" s="17">
        <v>199</v>
      </c>
      <c r="BP21" s="17">
        <v>2826</v>
      </c>
      <c r="BQ21" s="17">
        <v>19</v>
      </c>
      <c r="BR21" s="18">
        <v>4233.72</v>
      </c>
      <c r="BS21" s="17">
        <v>199</v>
      </c>
      <c r="BT21" s="17">
        <v>2829</v>
      </c>
      <c r="BU21" s="18">
        <v>27</v>
      </c>
      <c r="BV21" s="18">
        <v>5021.07</v>
      </c>
      <c r="BW21" s="17">
        <v>199</v>
      </c>
      <c r="BX21" s="18">
        <v>2801</v>
      </c>
      <c r="BY21" s="18">
        <v>22</v>
      </c>
      <c r="BZ21" s="18">
        <v>4418.75</v>
      </c>
      <c r="CA21" s="17">
        <v>199</v>
      </c>
      <c r="CB21" s="18">
        <v>2750</v>
      </c>
      <c r="CC21" s="18">
        <v>29</v>
      </c>
      <c r="CD21" s="18">
        <v>5378.72</v>
      </c>
      <c r="CE21" s="17">
        <v>199</v>
      </c>
      <c r="CF21" s="18">
        <v>2724</v>
      </c>
      <c r="CG21" s="18">
        <v>20</v>
      </c>
      <c r="CH21" s="18">
        <v>3695.84</v>
      </c>
      <c r="CI21" s="17">
        <v>199</v>
      </c>
      <c r="CJ21" s="18">
        <v>2704</v>
      </c>
      <c r="CK21" s="18">
        <v>31</v>
      </c>
      <c r="CL21" s="18">
        <v>5906.39</v>
      </c>
      <c r="CM21" s="17">
        <v>199</v>
      </c>
      <c r="CN21" s="18">
        <v>2672</v>
      </c>
      <c r="CO21" s="17">
        <v>26</v>
      </c>
      <c r="CP21" s="18">
        <v>5556.18</v>
      </c>
      <c r="CQ21" s="17">
        <v>199</v>
      </c>
      <c r="CR21" s="17">
        <v>2637</v>
      </c>
      <c r="CS21" s="17">
        <v>35</v>
      </c>
      <c r="CT21" s="18">
        <v>6527.3</v>
      </c>
      <c r="CU21" s="17">
        <v>199</v>
      </c>
      <c r="CV21" s="17">
        <v>2624</v>
      </c>
      <c r="CW21" s="17">
        <v>23</v>
      </c>
      <c r="CX21" s="18">
        <v>4574.05</v>
      </c>
      <c r="CY21" s="17">
        <v>199</v>
      </c>
      <c r="CZ21" s="17">
        <v>2599</v>
      </c>
      <c r="DA21" s="17">
        <v>15</v>
      </c>
      <c r="DB21" s="18">
        <v>2785.58</v>
      </c>
      <c r="DC21" s="17">
        <v>199</v>
      </c>
      <c r="DD21" s="17">
        <v>2583</v>
      </c>
      <c r="DE21" s="17">
        <v>16</v>
      </c>
      <c r="DF21" s="18">
        <v>3338.26</v>
      </c>
      <c r="DG21" s="17">
        <v>199</v>
      </c>
      <c r="DH21" s="17">
        <v>2576</v>
      </c>
      <c r="DI21" s="18">
        <v>12</v>
      </c>
      <c r="DJ21" s="18">
        <v>2312.69</v>
      </c>
      <c r="DK21" s="17">
        <v>199</v>
      </c>
      <c r="DL21" s="18">
        <v>2564</v>
      </c>
      <c r="DM21" s="18">
        <v>8</v>
      </c>
      <c r="DN21" s="18">
        <v>1946.16</v>
      </c>
      <c r="DO21" s="17">
        <v>199</v>
      </c>
      <c r="DP21" s="18">
        <v>2555</v>
      </c>
      <c r="DQ21" s="18">
        <v>18</v>
      </c>
      <c r="DR21" s="18">
        <v>3590</v>
      </c>
      <c r="DS21" s="17">
        <v>199</v>
      </c>
      <c r="DT21" s="18">
        <v>2529</v>
      </c>
      <c r="DU21" s="18">
        <v>8</v>
      </c>
      <c r="DV21" s="18">
        <v>1578.01</v>
      </c>
      <c r="DW21" s="17">
        <v>199</v>
      </c>
      <c r="DX21" s="18">
        <v>2521</v>
      </c>
      <c r="DY21" s="17">
        <v>4</v>
      </c>
      <c r="DZ21" s="18">
        <v>811.17</v>
      </c>
      <c r="EA21" s="17">
        <v>199</v>
      </c>
      <c r="EB21" s="17">
        <v>2516</v>
      </c>
      <c r="EC21" s="17">
        <v>9</v>
      </c>
      <c r="ED21" s="18">
        <v>1780.98</v>
      </c>
      <c r="EE21" s="17">
        <v>199</v>
      </c>
      <c r="EF21" s="17">
        <v>2516</v>
      </c>
      <c r="EG21" s="17">
        <v>1277</v>
      </c>
      <c r="EH21" s="17">
        <v>251678.45</v>
      </c>
      <c r="EI21" s="17">
        <v>1837</v>
      </c>
      <c r="EJ21" s="17">
        <v>348554.96</v>
      </c>
      <c r="EK21" s="17">
        <v>1842</v>
      </c>
      <c r="EL21" s="17">
        <v>366690.05</v>
      </c>
      <c r="EM21" s="17">
        <v>832</v>
      </c>
      <c r="EN21" s="17">
        <v>162409.27</v>
      </c>
      <c r="EO21" s="16"/>
      <c r="EP21" s="16"/>
      <c r="EQ21" s="16"/>
      <c r="ER21" s="16"/>
      <c r="ES21" s="41"/>
      <c r="ET21" s="41"/>
      <c r="EU21" s="41"/>
      <c r="EV21" s="41"/>
      <c r="EW21" s="18"/>
      <c r="EX21" s="41"/>
      <c r="EY21" s="41"/>
      <c r="EZ21" s="41"/>
      <c r="FA21" s="18"/>
      <c r="FB21" s="18"/>
      <c r="FC21" s="18">
        <f t="shared" si="2"/>
        <v>439</v>
      </c>
      <c r="FD21" s="18">
        <f t="shared" si="3"/>
        <v>122495.38</v>
      </c>
      <c r="FE21" s="18">
        <f t="shared" si="4"/>
        <v>6227</v>
      </c>
      <c r="FF21" s="18">
        <f t="shared" si="1"/>
        <v>1251828.11</v>
      </c>
      <c r="FG21" s="145"/>
      <c r="FH21" s="146"/>
    </row>
    <row r="22" ht="16.5" spans="1:164">
      <c r="A22" s="16" t="s">
        <v>139</v>
      </c>
      <c r="B22" s="17" t="s">
        <v>37</v>
      </c>
      <c r="C22" s="18">
        <v>6939962745992</v>
      </c>
      <c r="D22" s="18">
        <v>21066010001053</v>
      </c>
      <c r="E22" s="17" t="s">
        <v>169</v>
      </c>
      <c r="F22" s="19" t="s">
        <v>388</v>
      </c>
      <c r="G22" s="17" t="s">
        <v>129</v>
      </c>
      <c r="H22" s="26">
        <v>1</v>
      </c>
      <c r="I22" s="17">
        <v>541</v>
      </c>
      <c r="J22" s="17">
        <v>311</v>
      </c>
      <c r="K22" s="18">
        <v>48.4376217564093</v>
      </c>
      <c r="L22" s="27">
        <f t="shared" si="0"/>
        <v>0.00553546387187246</v>
      </c>
      <c r="M22" s="18">
        <v>25</v>
      </c>
      <c r="N22" s="18">
        <v>6383.42</v>
      </c>
      <c r="O22" s="17">
        <v>269</v>
      </c>
      <c r="P22" s="17">
        <v>825</v>
      </c>
      <c r="Q22" s="18">
        <v>21</v>
      </c>
      <c r="R22" s="18">
        <v>5334.04</v>
      </c>
      <c r="S22" s="17">
        <v>269</v>
      </c>
      <c r="T22" s="17">
        <v>803</v>
      </c>
      <c r="U22" s="18">
        <v>24</v>
      </c>
      <c r="V22" s="18">
        <v>6084.52</v>
      </c>
      <c r="W22" s="17">
        <v>269</v>
      </c>
      <c r="X22" s="17">
        <v>779</v>
      </c>
      <c r="Y22" s="18">
        <v>12</v>
      </c>
      <c r="Z22" s="18">
        <v>3210.66</v>
      </c>
      <c r="AA22" s="17">
        <v>269</v>
      </c>
      <c r="AB22" s="17">
        <v>734</v>
      </c>
      <c r="AC22" s="18">
        <v>10</v>
      </c>
      <c r="AD22" s="18">
        <v>2660.1</v>
      </c>
      <c r="AE22" s="17">
        <v>269</v>
      </c>
      <c r="AF22" s="17">
        <v>757</v>
      </c>
      <c r="AG22" s="18">
        <v>10</v>
      </c>
      <c r="AH22" s="18">
        <v>2662.63</v>
      </c>
      <c r="AI22" s="17">
        <v>269</v>
      </c>
      <c r="AJ22" s="17">
        <v>723</v>
      </c>
      <c r="AK22" s="17">
        <v>15</v>
      </c>
      <c r="AL22" s="18">
        <v>3979.83</v>
      </c>
      <c r="AM22" s="17">
        <v>269</v>
      </c>
      <c r="AN22" s="17">
        <v>708</v>
      </c>
      <c r="AO22" s="17">
        <v>16</v>
      </c>
      <c r="AP22" s="18">
        <v>4204</v>
      </c>
      <c r="AQ22" s="17">
        <v>269</v>
      </c>
      <c r="AR22" s="17">
        <v>692</v>
      </c>
      <c r="AS22" s="18">
        <v>11</v>
      </c>
      <c r="AT22" s="18">
        <v>2887</v>
      </c>
      <c r="AU22" s="17">
        <v>269</v>
      </c>
      <c r="AV22" s="17">
        <v>695</v>
      </c>
      <c r="AW22" s="18">
        <v>10</v>
      </c>
      <c r="AX22" s="18">
        <v>2642</v>
      </c>
      <c r="AY22" s="17">
        <v>269</v>
      </c>
      <c r="AZ22" s="18">
        <v>797</v>
      </c>
      <c r="BA22" s="18">
        <v>8</v>
      </c>
      <c r="BB22" s="18">
        <v>2127</v>
      </c>
      <c r="BC22" s="17">
        <v>269</v>
      </c>
      <c r="BD22" s="18">
        <v>797</v>
      </c>
      <c r="BE22" s="18">
        <v>18</v>
      </c>
      <c r="BF22" s="18">
        <v>5329.84</v>
      </c>
      <c r="BG22" s="17">
        <v>269</v>
      </c>
      <c r="BH22" s="18">
        <v>875</v>
      </c>
      <c r="BI22" s="18">
        <v>6</v>
      </c>
      <c r="BJ22" s="18">
        <v>1614</v>
      </c>
      <c r="BK22" s="17">
        <v>269</v>
      </c>
      <c r="BL22" s="17">
        <v>867</v>
      </c>
      <c r="BM22" s="17">
        <v>11</v>
      </c>
      <c r="BN22" s="18">
        <v>2906.15</v>
      </c>
      <c r="BO22" s="17">
        <v>269</v>
      </c>
      <c r="BP22" s="17">
        <v>854</v>
      </c>
      <c r="BQ22" s="17">
        <v>6</v>
      </c>
      <c r="BR22" s="18">
        <v>1597.34</v>
      </c>
      <c r="BS22" s="17">
        <v>269</v>
      </c>
      <c r="BT22" s="17">
        <v>848</v>
      </c>
      <c r="BU22" s="18">
        <v>11</v>
      </c>
      <c r="BV22" s="18">
        <v>3424.1</v>
      </c>
      <c r="BW22" s="17">
        <v>269</v>
      </c>
      <c r="BX22" s="18">
        <v>1040</v>
      </c>
      <c r="BY22" s="18">
        <v>11</v>
      </c>
      <c r="BZ22" s="18">
        <v>2956</v>
      </c>
      <c r="CA22" s="17">
        <v>269</v>
      </c>
      <c r="CB22" s="18">
        <v>942</v>
      </c>
      <c r="CC22" s="18">
        <v>12</v>
      </c>
      <c r="CD22" s="18">
        <v>3738.57</v>
      </c>
      <c r="CE22" s="17">
        <v>269</v>
      </c>
      <c r="CF22" s="18">
        <v>929</v>
      </c>
      <c r="CG22" s="18">
        <v>7</v>
      </c>
      <c r="CH22" s="18">
        <v>1844.43</v>
      </c>
      <c r="CI22" s="17">
        <v>269</v>
      </c>
      <c r="CJ22" s="18">
        <v>922</v>
      </c>
      <c r="CK22" s="18">
        <v>19</v>
      </c>
      <c r="CL22" s="18">
        <v>5366.51</v>
      </c>
      <c r="CM22" s="17">
        <v>269</v>
      </c>
      <c r="CN22" s="18">
        <v>941</v>
      </c>
      <c r="CO22" s="17">
        <v>16</v>
      </c>
      <c r="CP22" s="18">
        <v>4090.21</v>
      </c>
      <c r="CQ22" s="17">
        <v>269</v>
      </c>
      <c r="CR22" s="17">
        <v>932</v>
      </c>
      <c r="CS22" s="17">
        <v>18</v>
      </c>
      <c r="CT22" s="18">
        <v>4609.61</v>
      </c>
      <c r="CU22" s="17">
        <v>269</v>
      </c>
      <c r="CV22" s="17">
        <v>954</v>
      </c>
      <c r="CW22" s="17">
        <v>20</v>
      </c>
      <c r="CX22" s="18">
        <v>5138.25</v>
      </c>
      <c r="CY22" s="17">
        <v>269</v>
      </c>
      <c r="CZ22" s="17">
        <v>935</v>
      </c>
      <c r="DA22" s="17">
        <v>22</v>
      </c>
      <c r="DB22" s="18">
        <v>5563.1</v>
      </c>
      <c r="DC22" s="17">
        <v>269</v>
      </c>
      <c r="DD22" s="17">
        <v>912</v>
      </c>
      <c r="DE22" s="17">
        <v>9</v>
      </c>
      <c r="DF22" s="18">
        <v>2294</v>
      </c>
      <c r="DG22" s="17">
        <v>269</v>
      </c>
      <c r="DH22" s="17">
        <v>902</v>
      </c>
      <c r="DI22" s="18">
        <v>10</v>
      </c>
      <c r="DJ22" s="18">
        <v>2618.68</v>
      </c>
      <c r="DK22" s="17">
        <v>269</v>
      </c>
      <c r="DL22" s="18">
        <v>891</v>
      </c>
      <c r="DM22" s="18">
        <v>14</v>
      </c>
      <c r="DN22" s="18">
        <v>3742.53</v>
      </c>
      <c r="DO22" s="17">
        <v>269</v>
      </c>
      <c r="DP22" s="18">
        <v>877</v>
      </c>
      <c r="DQ22" s="18">
        <v>1</v>
      </c>
      <c r="DR22" s="18">
        <v>791.12</v>
      </c>
      <c r="DS22" s="17">
        <v>269</v>
      </c>
      <c r="DT22" s="18">
        <v>836</v>
      </c>
      <c r="DU22" s="18">
        <v>11</v>
      </c>
      <c r="DV22" s="18">
        <v>2948.81</v>
      </c>
      <c r="DW22" s="17">
        <v>269</v>
      </c>
      <c r="DX22" s="18">
        <v>827</v>
      </c>
      <c r="DY22" s="17">
        <v>11</v>
      </c>
      <c r="DZ22" s="18">
        <v>2884.95</v>
      </c>
      <c r="EA22" s="17">
        <v>269</v>
      </c>
      <c r="EB22" s="17">
        <v>802</v>
      </c>
      <c r="EC22" s="17">
        <v>5</v>
      </c>
      <c r="ED22" s="18">
        <v>1305.59</v>
      </c>
      <c r="EE22" s="17">
        <v>269</v>
      </c>
      <c r="EF22" s="17">
        <v>802</v>
      </c>
      <c r="EG22" s="17">
        <v>1401</v>
      </c>
      <c r="EH22" s="17">
        <v>354535.9</v>
      </c>
      <c r="EI22" s="17">
        <v>761</v>
      </c>
      <c r="EJ22" s="17">
        <v>196950.46</v>
      </c>
      <c r="EK22" s="17">
        <v>750</v>
      </c>
      <c r="EL22" s="17">
        <v>193587.89</v>
      </c>
      <c r="EM22" s="17">
        <v>437</v>
      </c>
      <c r="EN22" s="17">
        <v>116799.85</v>
      </c>
      <c r="EO22" s="18"/>
      <c r="EP22" s="41"/>
      <c r="EQ22" s="41"/>
      <c r="ER22" s="41"/>
      <c r="ES22" s="41"/>
      <c r="ET22" s="41"/>
      <c r="EU22" s="41"/>
      <c r="EV22" s="41"/>
      <c r="EW22" s="18"/>
      <c r="EX22" s="41"/>
      <c r="EY22" s="41"/>
      <c r="EZ22" s="41"/>
      <c r="FA22" s="18"/>
      <c r="FB22" s="18"/>
      <c r="FC22" s="18">
        <f t="shared" si="2"/>
        <v>225</v>
      </c>
      <c r="FD22" s="18">
        <f t="shared" si="3"/>
        <v>97482.27</v>
      </c>
      <c r="FE22" s="18">
        <f t="shared" si="4"/>
        <v>3574</v>
      </c>
      <c r="FF22" s="18">
        <f t="shared" si="1"/>
        <v>959356.37</v>
      </c>
      <c r="FG22" s="145"/>
      <c r="FH22" s="146"/>
    </row>
    <row r="23" ht="16.5" spans="1:164">
      <c r="A23" s="136"/>
      <c r="B23" s="20" t="s">
        <v>37</v>
      </c>
      <c r="C23" s="18">
        <v>6939962755885</v>
      </c>
      <c r="D23" s="18">
        <v>21066010001973</v>
      </c>
      <c r="E23" s="148" t="s">
        <v>389</v>
      </c>
      <c r="F23" s="149" t="s">
        <v>390</v>
      </c>
      <c r="G23" s="148" t="s">
        <v>288</v>
      </c>
      <c r="H23" s="26">
        <v>1</v>
      </c>
      <c r="I23" s="17">
        <v>204</v>
      </c>
      <c r="J23" s="17">
        <v>75</v>
      </c>
      <c r="K23" s="18">
        <v>60.1451120162933</v>
      </c>
      <c r="L23" s="27">
        <f t="shared" si="0"/>
        <v>0.00152532782247152</v>
      </c>
      <c r="M23" s="18">
        <v>4</v>
      </c>
      <c r="N23" s="18">
        <v>993.16</v>
      </c>
      <c r="O23" s="148">
        <v>259</v>
      </c>
      <c r="P23" s="17">
        <v>201</v>
      </c>
      <c r="Q23" s="18">
        <v>0</v>
      </c>
      <c r="R23" s="18">
        <v>0</v>
      </c>
      <c r="S23" s="148">
        <v>259</v>
      </c>
      <c r="T23" s="17">
        <v>201</v>
      </c>
      <c r="U23" s="18">
        <v>6</v>
      </c>
      <c r="V23" s="18">
        <v>1474</v>
      </c>
      <c r="W23" s="17">
        <v>259</v>
      </c>
      <c r="X23" s="17">
        <v>195</v>
      </c>
      <c r="Y23" s="18">
        <v>0</v>
      </c>
      <c r="Z23" s="18">
        <v>0</v>
      </c>
      <c r="AA23" s="17">
        <v>259</v>
      </c>
      <c r="AB23" s="17">
        <v>195</v>
      </c>
      <c r="AC23" s="18">
        <v>3</v>
      </c>
      <c r="AD23" s="18">
        <v>761.75</v>
      </c>
      <c r="AE23" s="17">
        <v>259</v>
      </c>
      <c r="AF23" s="17">
        <v>292</v>
      </c>
      <c r="AG23" s="18">
        <v>4</v>
      </c>
      <c r="AH23" s="18">
        <v>1032</v>
      </c>
      <c r="AI23" s="17">
        <v>259</v>
      </c>
      <c r="AJ23" s="17">
        <v>251</v>
      </c>
      <c r="AK23" s="17">
        <v>4</v>
      </c>
      <c r="AL23" s="18">
        <v>1006</v>
      </c>
      <c r="AM23" s="17">
        <v>259</v>
      </c>
      <c r="AN23" s="17">
        <v>242</v>
      </c>
      <c r="AO23" s="17">
        <v>3</v>
      </c>
      <c r="AP23" s="18">
        <v>754</v>
      </c>
      <c r="AQ23" s="17">
        <v>259</v>
      </c>
      <c r="AR23" s="17">
        <v>248</v>
      </c>
      <c r="AS23" s="18">
        <v>4</v>
      </c>
      <c r="AT23" s="18">
        <v>998.31</v>
      </c>
      <c r="AU23" s="17">
        <v>259</v>
      </c>
      <c r="AV23" s="17">
        <v>254</v>
      </c>
      <c r="AW23" s="18">
        <v>4</v>
      </c>
      <c r="AX23" s="18">
        <v>1003</v>
      </c>
      <c r="AY23" s="17">
        <v>259</v>
      </c>
      <c r="AZ23" s="18">
        <v>262</v>
      </c>
      <c r="BA23" s="18">
        <v>0</v>
      </c>
      <c r="BB23" s="18">
        <v>0</v>
      </c>
      <c r="BC23" s="148">
        <v>259</v>
      </c>
      <c r="BD23" s="18">
        <v>262</v>
      </c>
      <c r="BE23" s="18">
        <v>8</v>
      </c>
      <c r="BF23" s="18">
        <v>1962</v>
      </c>
      <c r="BG23" s="148">
        <v>259</v>
      </c>
      <c r="BH23" s="18">
        <v>260</v>
      </c>
      <c r="BI23" s="18">
        <v>4</v>
      </c>
      <c r="BJ23" s="18">
        <v>973</v>
      </c>
      <c r="BK23" s="148">
        <v>259</v>
      </c>
      <c r="BL23" s="17">
        <v>256</v>
      </c>
      <c r="BM23" s="17">
        <v>4</v>
      </c>
      <c r="BN23" s="18">
        <v>991.88</v>
      </c>
      <c r="BO23" s="148">
        <v>259</v>
      </c>
      <c r="BP23" s="17">
        <v>242</v>
      </c>
      <c r="BQ23" s="17">
        <v>3</v>
      </c>
      <c r="BR23" s="18">
        <v>747</v>
      </c>
      <c r="BS23" s="148">
        <v>259</v>
      </c>
      <c r="BT23" s="17">
        <v>244</v>
      </c>
      <c r="BU23" s="18">
        <v>4</v>
      </c>
      <c r="BV23" s="18">
        <v>965</v>
      </c>
      <c r="BW23" s="148">
        <v>259</v>
      </c>
      <c r="BX23" s="18">
        <v>241</v>
      </c>
      <c r="BY23" s="18">
        <v>7</v>
      </c>
      <c r="BZ23" s="18">
        <v>2203</v>
      </c>
      <c r="CA23" s="148">
        <v>259</v>
      </c>
      <c r="CB23" s="18">
        <v>212</v>
      </c>
      <c r="CC23" s="18">
        <v>6</v>
      </c>
      <c r="CD23" s="18">
        <v>1464</v>
      </c>
      <c r="CE23" s="148">
        <v>259</v>
      </c>
      <c r="CF23" s="18">
        <v>206</v>
      </c>
      <c r="CG23" s="18">
        <v>5</v>
      </c>
      <c r="CH23" s="18">
        <v>1215</v>
      </c>
      <c r="CI23" s="148">
        <v>259</v>
      </c>
      <c r="CJ23" s="18">
        <v>201</v>
      </c>
      <c r="CK23" s="18">
        <v>10</v>
      </c>
      <c r="CL23" s="18">
        <v>2360</v>
      </c>
      <c r="CM23" s="148">
        <v>259</v>
      </c>
      <c r="CN23" s="18">
        <v>196</v>
      </c>
      <c r="CO23" s="17">
        <v>4</v>
      </c>
      <c r="CP23" s="18">
        <v>956</v>
      </c>
      <c r="CQ23" s="148">
        <v>259</v>
      </c>
      <c r="CR23" s="17">
        <v>197</v>
      </c>
      <c r="CS23" s="17">
        <v>6</v>
      </c>
      <c r="CT23" s="18">
        <v>1406</v>
      </c>
      <c r="CU23" s="148">
        <v>259</v>
      </c>
      <c r="CV23" s="17">
        <v>192</v>
      </c>
      <c r="CW23" s="17">
        <v>6</v>
      </c>
      <c r="CX23" s="18">
        <v>1404.76</v>
      </c>
      <c r="CY23" s="148">
        <v>259</v>
      </c>
      <c r="CZ23" s="17">
        <v>194</v>
      </c>
      <c r="DA23" s="17">
        <v>6</v>
      </c>
      <c r="DB23" s="18">
        <v>1414</v>
      </c>
      <c r="DC23" s="148">
        <v>259</v>
      </c>
      <c r="DD23" s="17">
        <v>187</v>
      </c>
      <c r="DE23" s="17">
        <v>0</v>
      </c>
      <c r="DF23" s="18">
        <v>0</v>
      </c>
      <c r="DG23" s="148">
        <v>259</v>
      </c>
      <c r="DH23" s="17">
        <v>182</v>
      </c>
      <c r="DI23" s="18">
        <v>0</v>
      </c>
      <c r="DJ23" s="18">
        <v>0</v>
      </c>
      <c r="DK23" s="148">
        <v>259</v>
      </c>
      <c r="DL23" s="18">
        <v>190</v>
      </c>
      <c r="DM23" s="18">
        <v>3</v>
      </c>
      <c r="DN23" s="18">
        <v>789.6</v>
      </c>
      <c r="DO23" s="148">
        <v>259</v>
      </c>
      <c r="DP23" s="18">
        <v>244</v>
      </c>
      <c r="DQ23" s="18">
        <v>4</v>
      </c>
      <c r="DR23" s="18">
        <v>1051</v>
      </c>
      <c r="DS23" s="148">
        <v>259</v>
      </c>
      <c r="DT23" s="18">
        <v>242</v>
      </c>
      <c r="DU23" s="18">
        <v>2</v>
      </c>
      <c r="DV23" s="18">
        <v>518</v>
      </c>
      <c r="DW23" s="148">
        <v>259</v>
      </c>
      <c r="DX23" s="18">
        <v>255</v>
      </c>
      <c r="DY23" s="17">
        <v>3</v>
      </c>
      <c r="DZ23" s="18">
        <v>752</v>
      </c>
      <c r="EA23" s="148">
        <v>259</v>
      </c>
      <c r="EB23" s="17">
        <v>258</v>
      </c>
      <c r="EC23" s="17">
        <v>1</v>
      </c>
      <c r="ED23" s="18">
        <v>259</v>
      </c>
      <c r="EE23" s="148">
        <v>259</v>
      </c>
      <c r="EF23" s="17">
        <v>258</v>
      </c>
      <c r="EG23" s="148"/>
      <c r="EH23" s="148"/>
      <c r="EI23" s="148"/>
      <c r="EJ23" s="148"/>
      <c r="EK23" s="148">
        <v>0</v>
      </c>
      <c r="EL23" s="148">
        <v>0</v>
      </c>
      <c r="EM23" s="17">
        <v>89</v>
      </c>
      <c r="EN23" s="17">
        <v>23075.68</v>
      </c>
      <c r="EO23" s="136"/>
      <c r="EP23" s="136"/>
      <c r="EQ23" s="136"/>
      <c r="ER23" s="136"/>
      <c r="ES23" s="152"/>
      <c r="ET23" s="152"/>
      <c r="EU23" s="152"/>
      <c r="EV23" s="152"/>
      <c r="EW23" s="153"/>
      <c r="EX23" s="152"/>
      <c r="EY23" s="152"/>
      <c r="EZ23" s="152"/>
      <c r="FA23" s="153"/>
      <c r="FB23" s="153"/>
      <c r="FC23" s="18">
        <f t="shared" si="2"/>
        <v>62</v>
      </c>
      <c r="FD23" s="18">
        <f t="shared" si="3"/>
        <v>26137.46</v>
      </c>
      <c r="FE23" s="18">
        <f t="shared" si="4"/>
        <v>151</v>
      </c>
      <c r="FF23" s="18">
        <f t="shared" si="1"/>
        <v>49213.14</v>
      </c>
      <c r="FG23" s="145"/>
      <c r="FH23" s="146"/>
    </row>
    <row r="24" ht="16.5" spans="1:164">
      <c r="A24" s="136"/>
      <c r="B24" s="20" t="s">
        <v>37</v>
      </c>
      <c r="C24" s="18">
        <v>6939962755359</v>
      </c>
      <c r="D24" s="18">
        <v>21066010001954</v>
      </c>
      <c r="E24" s="148" t="s">
        <v>171</v>
      </c>
      <c r="F24" s="149" t="s">
        <v>391</v>
      </c>
      <c r="G24" s="148" t="s">
        <v>288</v>
      </c>
      <c r="H24" s="26">
        <v>0.956521739130435</v>
      </c>
      <c r="I24" s="17">
        <v>57</v>
      </c>
      <c r="J24" s="17">
        <v>7</v>
      </c>
      <c r="K24" s="18">
        <v>47.42413549753</v>
      </c>
      <c r="L24" s="27">
        <f t="shared" si="0"/>
        <v>0.00049204123305533</v>
      </c>
      <c r="M24" s="18">
        <v>4</v>
      </c>
      <c r="N24" s="18">
        <v>1581.04</v>
      </c>
      <c r="O24" s="148">
        <v>399</v>
      </c>
      <c r="P24" s="17">
        <v>58</v>
      </c>
      <c r="Q24" s="18">
        <v>2</v>
      </c>
      <c r="R24" s="18">
        <v>783</v>
      </c>
      <c r="S24" s="148">
        <v>399</v>
      </c>
      <c r="T24" s="17">
        <v>66</v>
      </c>
      <c r="U24" s="18">
        <v>3</v>
      </c>
      <c r="V24" s="18">
        <v>1189.91</v>
      </c>
      <c r="W24" s="17">
        <v>399</v>
      </c>
      <c r="X24" s="17">
        <v>63</v>
      </c>
      <c r="Y24" s="18">
        <v>2</v>
      </c>
      <c r="Z24" s="18">
        <v>798</v>
      </c>
      <c r="AA24" s="17">
        <v>399</v>
      </c>
      <c r="AB24" s="17">
        <v>64</v>
      </c>
      <c r="AC24" s="18">
        <v>1</v>
      </c>
      <c r="AD24" s="18">
        <v>1197</v>
      </c>
      <c r="AE24" s="17">
        <v>399</v>
      </c>
      <c r="AF24" s="17">
        <v>62</v>
      </c>
      <c r="AG24" s="18">
        <v>0</v>
      </c>
      <c r="AH24" s="18">
        <v>0</v>
      </c>
      <c r="AI24" s="17">
        <v>399</v>
      </c>
      <c r="AJ24" s="17">
        <v>62</v>
      </c>
      <c r="AK24" s="17">
        <v>0</v>
      </c>
      <c r="AL24" s="18">
        <v>391.91</v>
      </c>
      <c r="AM24" s="17">
        <v>399</v>
      </c>
      <c r="AN24" s="17">
        <v>62</v>
      </c>
      <c r="AO24" s="17">
        <v>1</v>
      </c>
      <c r="AP24" s="18">
        <v>399</v>
      </c>
      <c r="AQ24" s="17">
        <v>399</v>
      </c>
      <c r="AR24" s="17">
        <v>60</v>
      </c>
      <c r="AS24" s="18">
        <v>0</v>
      </c>
      <c r="AT24" s="18">
        <v>0</v>
      </c>
      <c r="AU24" s="17">
        <v>399</v>
      </c>
      <c r="AV24" s="17">
        <v>60</v>
      </c>
      <c r="AW24" s="18">
        <v>2</v>
      </c>
      <c r="AX24" s="18">
        <v>790</v>
      </c>
      <c r="AY24" s="17">
        <v>399</v>
      </c>
      <c r="AZ24" s="18">
        <v>58</v>
      </c>
      <c r="BA24" s="18">
        <v>0</v>
      </c>
      <c r="BB24" s="18">
        <v>0</v>
      </c>
      <c r="BC24" s="148">
        <v>399</v>
      </c>
      <c r="BD24" s="18">
        <v>58</v>
      </c>
      <c r="BE24" s="18">
        <v>2</v>
      </c>
      <c r="BF24" s="18">
        <v>783</v>
      </c>
      <c r="BG24" s="148">
        <v>399</v>
      </c>
      <c r="BH24" s="18">
        <v>56</v>
      </c>
      <c r="BI24" s="18">
        <v>1</v>
      </c>
      <c r="BJ24" s="18">
        <v>399</v>
      </c>
      <c r="BK24" s="148">
        <v>399</v>
      </c>
      <c r="BL24" s="17">
        <v>83</v>
      </c>
      <c r="BM24" s="17">
        <v>1</v>
      </c>
      <c r="BN24" s="18">
        <v>399</v>
      </c>
      <c r="BO24" s="148">
        <v>399</v>
      </c>
      <c r="BP24" s="17">
        <v>70</v>
      </c>
      <c r="BQ24" s="17">
        <v>0</v>
      </c>
      <c r="BR24" s="18">
        <v>0</v>
      </c>
      <c r="BS24" s="148">
        <v>399</v>
      </c>
      <c r="BT24" s="17">
        <v>70</v>
      </c>
      <c r="BU24" s="18">
        <v>1</v>
      </c>
      <c r="BV24" s="18">
        <v>399</v>
      </c>
      <c r="BW24" s="148">
        <v>399</v>
      </c>
      <c r="BX24" s="18">
        <v>69</v>
      </c>
      <c r="BY24" s="18">
        <v>0</v>
      </c>
      <c r="BZ24" s="18">
        <v>0</v>
      </c>
      <c r="CA24" s="148">
        <v>399</v>
      </c>
      <c r="CB24" s="18">
        <v>69</v>
      </c>
      <c r="CC24" s="18">
        <v>0</v>
      </c>
      <c r="CD24" s="18">
        <v>0</v>
      </c>
      <c r="CE24" s="148">
        <v>399</v>
      </c>
      <c r="CF24" s="18">
        <v>73</v>
      </c>
      <c r="CG24" s="18">
        <v>0</v>
      </c>
      <c r="CH24" s="18">
        <v>0</v>
      </c>
      <c r="CI24" s="148">
        <v>399</v>
      </c>
      <c r="CJ24" s="18">
        <v>75</v>
      </c>
      <c r="CK24" s="18">
        <v>0</v>
      </c>
      <c r="CL24" s="18">
        <v>0</v>
      </c>
      <c r="CM24" s="148">
        <v>399</v>
      </c>
      <c r="CN24" s="18">
        <v>76</v>
      </c>
      <c r="CO24" s="17">
        <v>1</v>
      </c>
      <c r="CP24" s="18">
        <v>384.77</v>
      </c>
      <c r="CQ24" s="148">
        <v>399</v>
      </c>
      <c r="CR24" s="17">
        <v>73</v>
      </c>
      <c r="CS24" s="17">
        <v>3</v>
      </c>
      <c r="CT24" s="18">
        <v>1226.43</v>
      </c>
      <c r="CU24" s="148">
        <v>399</v>
      </c>
      <c r="CV24" s="17">
        <v>74</v>
      </c>
      <c r="CW24" s="17">
        <v>0</v>
      </c>
      <c r="CX24" s="18">
        <v>0</v>
      </c>
      <c r="CY24" s="148">
        <v>399</v>
      </c>
      <c r="CZ24" s="17">
        <v>74</v>
      </c>
      <c r="DA24" s="17">
        <v>2</v>
      </c>
      <c r="DB24" s="18">
        <v>790</v>
      </c>
      <c r="DC24" s="148">
        <v>399</v>
      </c>
      <c r="DD24" s="17">
        <v>73</v>
      </c>
      <c r="DE24" s="17">
        <v>2</v>
      </c>
      <c r="DF24" s="18">
        <v>798</v>
      </c>
      <c r="DG24" s="148">
        <v>399</v>
      </c>
      <c r="DH24" s="17">
        <v>68</v>
      </c>
      <c r="DI24" s="18">
        <v>0</v>
      </c>
      <c r="DJ24" s="18">
        <v>0</v>
      </c>
      <c r="DK24" s="148">
        <v>399</v>
      </c>
      <c r="DL24" s="18">
        <v>70</v>
      </c>
      <c r="DM24" s="18">
        <v>2</v>
      </c>
      <c r="DN24" s="18">
        <v>788</v>
      </c>
      <c r="DO24" s="148">
        <v>399</v>
      </c>
      <c r="DP24" s="18">
        <v>68</v>
      </c>
      <c r="DQ24" s="18">
        <v>2</v>
      </c>
      <c r="DR24" s="18">
        <v>798</v>
      </c>
      <c r="DS24" s="148">
        <v>399</v>
      </c>
      <c r="DT24" s="18">
        <v>66</v>
      </c>
      <c r="DU24" s="18">
        <v>2</v>
      </c>
      <c r="DV24" s="18">
        <v>798</v>
      </c>
      <c r="DW24" s="148">
        <v>399</v>
      </c>
      <c r="DX24" s="18">
        <v>64</v>
      </c>
      <c r="DY24" s="17">
        <v>2</v>
      </c>
      <c r="DZ24" s="18">
        <v>796.52</v>
      </c>
      <c r="EA24" s="148">
        <v>399</v>
      </c>
      <c r="EB24" s="17">
        <v>57</v>
      </c>
      <c r="EC24" s="17">
        <v>2</v>
      </c>
      <c r="ED24" s="18">
        <v>790.85</v>
      </c>
      <c r="EE24" s="148">
        <v>399</v>
      </c>
      <c r="EF24" s="17">
        <v>57</v>
      </c>
      <c r="EG24" s="148"/>
      <c r="EH24" s="148"/>
      <c r="EI24" s="148"/>
      <c r="EJ24" s="148"/>
      <c r="EK24" s="148">
        <v>0</v>
      </c>
      <c r="EL24" s="148">
        <v>0</v>
      </c>
      <c r="EM24" s="17">
        <v>39</v>
      </c>
      <c r="EN24" s="17">
        <v>16255.65</v>
      </c>
      <c r="EO24" s="136"/>
      <c r="EP24" s="136"/>
      <c r="EQ24" s="136"/>
      <c r="ER24" s="136"/>
      <c r="ES24" s="152"/>
      <c r="ET24" s="152"/>
      <c r="EU24" s="152"/>
      <c r="EV24" s="152"/>
      <c r="EW24" s="153"/>
      <c r="EX24" s="152"/>
      <c r="EY24" s="152"/>
      <c r="EZ24" s="152"/>
      <c r="FA24" s="153"/>
      <c r="FB24" s="153"/>
      <c r="FC24" s="18">
        <f t="shared" si="2"/>
        <v>20</v>
      </c>
      <c r="FD24" s="18">
        <f t="shared" si="3"/>
        <v>15895.66</v>
      </c>
      <c r="FE24" s="18">
        <f t="shared" si="4"/>
        <v>59</v>
      </c>
      <c r="FF24" s="18">
        <f t="shared" si="1"/>
        <v>32151.31</v>
      </c>
      <c r="FG24" s="145"/>
      <c r="FH24" s="146"/>
    </row>
    <row r="25" ht="16.5" spans="1:164">
      <c r="A25" s="16" t="s">
        <v>126</v>
      </c>
      <c r="B25" s="17" t="s">
        <v>38</v>
      </c>
      <c r="C25" s="18">
        <v>6939962734354</v>
      </c>
      <c r="D25" s="18">
        <v>21061110000011</v>
      </c>
      <c r="E25" s="17" t="s">
        <v>180</v>
      </c>
      <c r="F25" s="19" t="s">
        <v>392</v>
      </c>
      <c r="G25" s="17" t="s">
        <v>129</v>
      </c>
      <c r="H25" s="26">
        <v>1</v>
      </c>
      <c r="I25" s="17">
        <v>1001</v>
      </c>
      <c r="J25" s="17">
        <v>320</v>
      </c>
      <c r="K25" s="18">
        <v>48.6457590876693</v>
      </c>
      <c r="L25" s="27">
        <f t="shared" si="0"/>
        <v>0.0105788865106896</v>
      </c>
      <c r="M25" s="18">
        <v>29</v>
      </c>
      <c r="N25" s="18">
        <v>5999.2</v>
      </c>
      <c r="O25" s="17">
        <v>199</v>
      </c>
      <c r="P25" s="17">
        <v>590</v>
      </c>
      <c r="Q25" s="18">
        <v>28</v>
      </c>
      <c r="R25" s="18">
        <v>5439.63</v>
      </c>
      <c r="S25" s="17">
        <v>199</v>
      </c>
      <c r="T25" s="17">
        <v>563</v>
      </c>
      <c r="U25" s="18">
        <v>30</v>
      </c>
      <c r="V25" s="18">
        <v>6268.19</v>
      </c>
      <c r="W25" s="17">
        <v>199</v>
      </c>
      <c r="X25" s="17">
        <v>1132</v>
      </c>
      <c r="Y25" s="18">
        <v>23</v>
      </c>
      <c r="Z25" s="18">
        <v>4471.74</v>
      </c>
      <c r="AA25" s="17">
        <v>199</v>
      </c>
      <c r="AB25" s="17">
        <v>510</v>
      </c>
      <c r="AC25" s="18">
        <v>22</v>
      </c>
      <c r="AD25" s="18">
        <v>4630.23</v>
      </c>
      <c r="AE25" s="17">
        <v>199</v>
      </c>
      <c r="AF25" s="17">
        <v>493</v>
      </c>
      <c r="AG25" s="18">
        <v>26</v>
      </c>
      <c r="AH25" s="18">
        <v>5515.51</v>
      </c>
      <c r="AI25" s="17">
        <v>199</v>
      </c>
      <c r="AJ25" s="17">
        <v>468</v>
      </c>
      <c r="AK25" s="17">
        <v>24</v>
      </c>
      <c r="AL25" s="18">
        <v>4708.19</v>
      </c>
      <c r="AM25" s="17">
        <v>199</v>
      </c>
      <c r="AN25" s="17">
        <v>557</v>
      </c>
      <c r="AO25" s="17">
        <v>30</v>
      </c>
      <c r="AP25" s="18">
        <v>5886.74</v>
      </c>
      <c r="AQ25" s="17">
        <v>199</v>
      </c>
      <c r="AR25" s="17">
        <v>774</v>
      </c>
      <c r="AS25" s="18">
        <v>22</v>
      </c>
      <c r="AT25" s="18">
        <v>4656.44</v>
      </c>
      <c r="AU25" s="17">
        <v>199</v>
      </c>
      <c r="AV25" s="17">
        <v>867</v>
      </c>
      <c r="AW25" s="18">
        <v>31</v>
      </c>
      <c r="AX25" s="18">
        <v>6094.93</v>
      </c>
      <c r="AY25" s="17">
        <v>199</v>
      </c>
      <c r="AZ25" s="18">
        <v>1072</v>
      </c>
      <c r="BA25" s="18">
        <v>25</v>
      </c>
      <c r="BB25" s="18">
        <v>5587.57</v>
      </c>
      <c r="BC25" s="17">
        <v>199</v>
      </c>
      <c r="BD25" s="18">
        <v>1072</v>
      </c>
      <c r="BE25" s="18">
        <v>30</v>
      </c>
      <c r="BF25" s="18">
        <v>5804.87</v>
      </c>
      <c r="BG25" s="17">
        <v>199</v>
      </c>
      <c r="BH25" s="18">
        <v>1214</v>
      </c>
      <c r="BI25" s="18">
        <v>25</v>
      </c>
      <c r="BJ25" s="18">
        <v>5101.18</v>
      </c>
      <c r="BK25" s="17">
        <v>199</v>
      </c>
      <c r="BL25" s="17">
        <v>1185</v>
      </c>
      <c r="BM25" s="17">
        <v>32</v>
      </c>
      <c r="BN25" s="18">
        <v>6268</v>
      </c>
      <c r="BO25" s="17">
        <v>199</v>
      </c>
      <c r="BP25" s="17">
        <v>1114</v>
      </c>
      <c r="BQ25" s="17">
        <v>15</v>
      </c>
      <c r="BR25" s="18">
        <v>3266.09</v>
      </c>
      <c r="BS25" s="17">
        <v>199</v>
      </c>
      <c r="BT25" s="17">
        <v>1114</v>
      </c>
      <c r="BU25" s="18">
        <v>19</v>
      </c>
      <c r="BV25" s="18">
        <v>4547</v>
      </c>
      <c r="BW25" s="17">
        <v>199</v>
      </c>
      <c r="BX25" s="18">
        <v>1099</v>
      </c>
      <c r="BY25" s="18">
        <v>19</v>
      </c>
      <c r="BZ25" s="18">
        <v>4091</v>
      </c>
      <c r="CA25" s="17">
        <v>199</v>
      </c>
      <c r="CB25" s="18">
        <v>794</v>
      </c>
      <c r="CC25" s="18">
        <v>14</v>
      </c>
      <c r="CD25" s="18">
        <v>3499.08</v>
      </c>
      <c r="CE25" s="17">
        <v>199</v>
      </c>
      <c r="CF25" s="18">
        <v>783</v>
      </c>
      <c r="CG25" s="18">
        <v>29</v>
      </c>
      <c r="CH25" s="18">
        <v>5665.73</v>
      </c>
      <c r="CI25" s="17">
        <v>199</v>
      </c>
      <c r="CJ25" s="18">
        <v>783</v>
      </c>
      <c r="CK25" s="18">
        <v>29</v>
      </c>
      <c r="CL25" s="18">
        <v>5611.81</v>
      </c>
      <c r="CM25" s="17">
        <v>199</v>
      </c>
      <c r="CN25" s="18">
        <v>1178</v>
      </c>
      <c r="CO25" s="17">
        <v>17</v>
      </c>
      <c r="CP25" s="18">
        <v>4127.54</v>
      </c>
      <c r="CQ25" s="17">
        <v>199</v>
      </c>
      <c r="CR25" s="17">
        <v>1064</v>
      </c>
      <c r="CS25" s="17">
        <v>28</v>
      </c>
      <c r="CT25" s="18">
        <v>5445.28</v>
      </c>
      <c r="CU25" s="17">
        <v>199</v>
      </c>
      <c r="CV25" s="17">
        <v>1224</v>
      </c>
      <c r="CW25" s="17">
        <v>34</v>
      </c>
      <c r="CX25" s="18">
        <v>7053.44</v>
      </c>
      <c r="CY25" s="17">
        <v>199</v>
      </c>
      <c r="CZ25" s="17">
        <v>1260</v>
      </c>
      <c r="DA25" s="17">
        <v>19</v>
      </c>
      <c r="DB25" s="18">
        <v>3716.41</v>
      </c>
      <c r="DC25" s="17">
        <v>199</v>
      </c>
      <c r="DD25" s="17">
        <v>1296</v>
      </c>
      <c r="DE25" s="17">
        <v>21</v>
      </c>
      <c r="DF25" s="18">
        <v>4048.47</v>
      </c>
      <c r="DG25" s="17">
        <v>199</v>
      </c>
      <c r="DH25" s="17">
        <v>1348</v>
      </c>
      <c r="DI25" s="18">
        <v>28</v>
      </c>
      <c r="DJ25" s="18">
        <v>5471.72</v>
      </c>
      <c r="DK25" s="17">
        <v>199</v>
      </c>
      <c r="DL25" s="18">
        <v>1361</v>
      </c>
      <c r="DM25" s="18">
        <v>14</v>
      </c>
      <c r="DN25" s="18">
        <v>2736.47</v>
      </c>
      <c r="DO25" s="17">
        <v>199</v>
      </c>
      <c r="DP25" s="18">
        <v>1343</v>
      </c>
      <c r="DQ25" s="18">
        <v>14</v>
      </c>
      <c r="DR25" s="18">
        <v>3097.96</v>
      </c>
      <c r="DS25" s="17">
        <v>199</v>
      </c>
      <c r="DT25" s="18">
        <v>1282</v>
      </c>
      <c r="DU25" s="18">
        <v>10</v>
      </c>
      <c r="DV25" s="18">
        <v>1968.93</v>
      </c>
      <c r="DW25" s="17">
        <v>199</v>
      </c>
      <c r="DX25" s="18">
        <v>1280</v>
      </c>
      <c r="DY25" s="17">
        <v>23</v>
      </c>
      <c r="DZ25" s="18">
        <v>4882.89</v>
      </c>
      <c r="EA25" s="17">
        <v>199</v>
      </c>
      <c r="EB25" s="17">
        <v>1284</v>
      </c>
      <c r="EC25" s="17">
        <v>11</v>
      </c>
      <c r="ED25" s="18">
        <v>2144</v>
      </c>
      <c r="EE25" s="17">
        <v>199</v>
      </c>
      <c r="EF25" s="17">
        <v>1284</v>
      </c>
      <c r="EG25" s="17">
        <v>791</v>
      </c>
      <c r="EH25" s="17">
        <v>165688.06</v>
      </c>
      <c r="EI25" s="17">
        <v>419</v>
      </c>
      <c r="EJ25" s="17">
        <v>82551.59</v>
      </c>
      <c r="EK25" s="17">
        <v>807</v>
      </c>
      <c r="EL25" s="17">
        <v>160745.28</v>
      </c>
      <c r="EM25" s="17">
        <v>755</v>
      </c>
      <c r="EN25" s="17">
        <v>150321.29</v>
      </c>
      <c r="EO25" s="18"/>
      <c r="EP25" s="41"/>
      <c r="EQ25" s="41"/>
      <c r="ER25" s="41"/>
      <c r="ES25" s="41"/>
      <c r="ET25" s="41"/>
      <c r="EU25" s="41"/>
      <c r="EV25" s="41"/>
      <c r="EW25" s="18"/>
      <c r="EX25" s="41"/>
      <c r="EY25" s="41"/>
      <c r="EZ25" s="41"/>
      <c r="FA25" s="18"/>
      <c r="FB25" s="18"/>
      <c r="FC25" s="18">
        <f t="shared" si="2"/>
        <v>430</v>
      </c>
      <c r="FD25" s="18">
        <f t="shared" si="3"/>
        <v>138066.89</v>
      </c>
      <c r="FE25" s="18">
        <f t="shared" si="4"/>
        <v>3202</v>
      </c>
      <c r="FF25" s="18">
        <f t="shared" si="1"/>
        <v>697373.11</v>
      </c>
      <c r="FG25" s="145"/>
      <c r="FH25" s="146"/>
    </row>
    <row r="26" ht="16.5" spans="1:164">
      <c r="A26" s="16" t="s">
        <v>126</v>
      </c>
      <c r="B26" s="17" t="s">
        <v>38</v>
      </c>
      <c r="C26" s="18">
        <v>6939962756264</v>
      </c>
      <c r="D26" s="18">
        <v>21061110001704</v>
      </c>
      <c r="E26" s="17" t="s">
        <v>182</v>
      </c>
      <c r="F26" s="19" t="s">
        <v>393</v>
      </c>
      <c r="G26" s="17" t="s">
        <v>129</v>
      </c>
      <c r="H26" s="26">
        <v>1</v>
      </c>
      <c r="I26" s="17">
        <v>3915</v>
      </c>
      <c r="J26" s="17">
        <v>3071</v>
      </c>
      <c r="K26" s="18">
        <v>55.6551833666406</v>
      </c>
      <c r="L26" s="27">
        <f t="shared" si="0"/>
        <v>0.0404703914188009</v>
      </c>
      <c r="M26" s="18">
        <v>144</v>
      </c>
      <c r="N26" s="18">
        <v>33048.02</v>
      </c>
      <c r="O26" s="17">
        <v>239</v>
      </c>
      <c r="P26" s="17">
        <v>3865</v>
      </c>
      <c r="Q26" s="18">
        <v>142</v>
      </c>
      <c r="R26" s="18">
        <v>32323.55</v>
      </c>
      <c r="S26" s="17">
        <v>239</v>
      </c>
      <c r="T26" s="17">
        <v>3727</v>
      </c>
      <c r="U26" s="18">
        <v>152</v>
      </c>
      <c r="V26" s="18">
        <v>35435.36</v>
      </c>
      <c r="W26" s="17">
        <v>239</v>
      </c>
      <c r="X26" s="17">
        <v>4483</v>
      </c>
      <c r="Y26" s="18">
        <v>116</v>
      </c>
      <c r="Z26" s="18">
        <v>27147.05</v>
      </c>
      <c r="AA26" s="17">
        <v>239</v>
      </c>
      <c r="AB26" s="17">
        <v>3466</v>
      </c>
      <c r="AC26" s="18">
        <v>93</v>
      </c>
      <c r="AD26" s="18">
        <v>22775.38</v>
      </c>
      <c r="AE26" s="17">
        <v>239</v>
      </c>
      <c r="AF26" s="17">
        <v>4039</v>
      </c>
      <c r="AG26" s="18">
        <v>83</v>
      </c>
      <c r="AH26" s="18">
        <v>21813.16</v>
      </c>
      <c r="AI26" s="17">
        <v>239</v>
      </c>
      <c r="AJ26" s="17">
        <v>5053</v>
      </c>
      <c r="AK26" s="17">
        <v>85</v>
      </c>
      <c r="AL26" s="18">
        <v>20041.47</v>
      </c>
      <c r="AM26" s="17">
        <v>239</v>
      </c>
      <c r="AN26" s="17">
        <v>4997</v>
      </c>
      <c r="AO26" s="17">
        <v>81</v>
      </c>
      <c r="AP26" s="18">
        <v>19421.56</v>
      </c>
      <c r="AQ26" s="17">
        <v>239</v>
      </c>
      <c r="AR26" s="17">
        <v>5146</v>
      </c>
      <c r="AS26" s="18">
        <v>80</v>
      </c>
      <c r="AT26" s="18">
        <v>19229.57</v>
      </c>
      <c r="AU26" s="17">
        <v>239</v>
      </c>
      <c r="AV26" s="17">
        <v>4549</v>
      </c>
      <c r="AW26" s="18">
        <v>73</v>
      </c>
      <c r="AX26" s="18">
        <v>18542.22</v>
      </c>
      <c r="AY26" s="17">
        <v>239</v>
      </c>
      <c r="AZ26" s="18">
        <v>4083</v>
      </c>
      <c r="BA26" s="18">
        <v>128</v>
      </c>
      <c r="BB26" s="18">
        <v>30061.1</v>
      </c>
      <c r="BC26" s="17">
        <v>239</v>
      </c>
      <c r="BD26" s="18">
        <v>4083</v>
      </c>
      <c r="BE26" s="18">
        <v>97</v>
      </c>
      <c r="BF26" s="18">
        <v>23102.47</v>
      </c>
      <c r="BG26" s="17">
        <v>239</v>
      </c>
      <c r="BH26" s="18">
        <v>4188</v>
      </c>
      <c r="BI26" s="18">
        <v>95</v>
      </c>
      <c r="BJ26" s="18">
        <v>22795.5</v>
      </c>
      <c r="BK26" s="17">
        <v>239</v>
      </c>
      <c r="BL26" s="17">
        <v>4791</v>
      </c>
      <c r="BM26" s="17">
        <v>72</v>
      </c>
      <c r="BN26" s="18">
        <v>17788.26</v>
      </c>
      <c r="BO26" s="17">
        <v>239</v>
      </c>
      <c r="BP26" s="17">
        <v>4883</v>
      </c>
      <c r="BQ26" s="17">
        <v>75</v>
      </c>
      <c r="BR26" s="18">
        <v>17643.69</v>
      </c>
      <c r="BS26" s="17">
        <v>239</v>
      </c>
      <c r="BT26" s="17">
        <v>4901</v>
      </c>
      <c r="BU26" s="18">
        <v>66</v>
      </c>
      <c r="BV26" s="18">
        <v>16212.76</v>
      </c>
      <c r="BW26" s="17">
        <v>239</v>
      </c>
      <c r="BX26" s="18">
        <v>4901</v>
      </c>
      <c r="BY26" s="18">
        <v>63</v>
      </c>
      <c r="BZ26" s="18">
        <v>15239.73</v>
      </c>
      <c r="CA26" s="17">
        <v>239</v>
      </c>
      <c r="CB26" s="18">
        <v>4870</v>
      </c>
      <c r="CC26" s="18">
        <v>59</v>
      </c>
      <c r="CD26" s="18">
        <v>15214.09</v>
      </c>
      <c r="CE26" s="17">
        <v>239</v>
      </c>
      <c r="CF26" s="18">
        <v>4804</v>
      </c>
      <c r="CG26" s="18">
        <v>63</v>
      </c>
      <c r="CH26" s="18">
        <v>17116.13</v>
      </c>
      <c r="CI26" s="17">
        <v>239</v>
      </c>
      <c r="CJ26" s="18">
        <v>4732</v>
      </c>
      <c r="CK26" s="18">
        <v>73</v>
      </c>
      <c r="CL26" s="18">
        <v>17639.56</v>
      </c>
      <c r="CM26" s="17">
        <v>239</v>
      </c>
      <c r="CN26" s="18">
        <v>4789</v>
      </c>
      <c r="CO26" s="17">
        <v>45</v>
      </c>
      <c r="CP26" s="18">
        <v>12458.1</v>
      </c>
      <c r="CQ26" s="17">
        <v>239</v>
      </c>
      <c r="CR26" s="17">
        <v>6987</v>
      </c>
      <c r="CS26" s="17">
        <v>44</v>
      </c>
      <c r="CT26" s="18">
        <v>10371.94</v>
      </c>
      <c r="CU26" s="17">
        <v>239</v>
      </c>
      <c r="CV26" s="17">
        <v>7544</v>
      </c>
      <c r="CW26" s="17">
        <v>96</v>
      </c>
      <c r="CX26" s="18">
        <v>23041.86</v>
      </c>
      <c r="CY26" s="17">
        <v>239</v>
      </c>
      <c r="CZ26" s="17">
        <v>7466</v>
      </c>
      <c r="DA26" s="17">
        <v>82</v>
      </c>
      <c r="DB26" s="18">
        <v>19306.59</v>
      </c>
      <c r="DC26" s="17">
        <v>239</v>
      </c>
      <c r="DD26" s="17">
        <v>7380</v>
      </c>
      <c r="DE26" s="17">
        <v>129</v>
      </c>
      <c r="DF26" s="18">
        <v>28803.28</v>
      </c>
      <c r="DG26" s="17">
        <v>239</v>
      </c>
      <c r="DH26" s="17">
        <v>7246</v>
      </c>
      <c r="DI26" s="18">
        <v>55</v>
      </c>
      <c r="DJ26" s="18">
        <v>13775.6</v>
      </c>
      <c r="DK26" s="17">
        <v>239</v>
      </c>
      <c r="DL26" s="18">
        <v>7187</v>
      </c>
      <c r="DM26" s="18">
        <v>47</v>
      </c>
      <c r="DN26" s="18">
        <v>11462.59</v>
      </c>
      <c r="DO26" s="17">
        <v>239</v>
      </c>
      <c r="DP26" s="18">
        <v>7139</v>
      </c>
      <c r="DQ26" s="18">
        <v>58</v>
      </c>
      <c r="DR26" s="18">
        <v>14024.5</v>
      </c>
      <c r="DS26" s="17">
        <v>239</v>
      </c>
      <c r="DT26" s="18">
        <v>7073</v>
      </c>
      <c r="DU26" s="18">
        <v>48</v>
      </c>
      <c r="DV26" s="18">
        <v>11230.88</v>
      </c>
      <c r="DW26" s="17">
        <v>239</v>
      </c>
      <c r="DX26" s="18">
        <v>7023</v>
      </c>
      <c r="DY26" s="17">
        <v>40</v>
      </c>
      <c r="DZ26" s="18">
        <v>9813.71</v>
      </c>
      <c r="EA26" s="17">
        <v>239</v>
      </c>
      <c r="EB26" s="17">
        <v>6908</v>
      </c>
      <c r="EC26" s="17">
        <v>26</v>
      </c>
      <c r="ED26" s="18">
        <v>6587.83</v>
      </c>
      <c r="EE26" s="17">
        <v>239</v>
      </c>
      <c r="EF26" s="17">
        <v>6908</v>
      </c>
      <c r="EG26" s="17">
        <v>7191</v>
      </c>
      <c r="EH26" s="17">
        <v>1770389.515</v>
      </c>
      <c r="EI26" s="17">
        <v>2837</v>
      </c>
      <c r="EJ26" s="17">
        <v>731064.09</v>
      </c>
      <c r="EK26" s="17">
        <v>3782</v>
      </c>
      <c r="EL26" s="17">
        <v>905519.6375</v>
      </c>
      <c r="EM26" s="17">
        <v>3204</v>
      </c>
      <c r="EN26" s="17">
        <v>754465.31</v>
      </c>
      <c r="EO26" s="18"/>
      <c r="EP26" s="41"/>
      <c r="EQ26" s="41"/>
      <c r="ER26" s="41"/>
      <c r="ES26" s="41"/>
      <c r="ET26" s="41"/>
      <c r="EU26" s="41"/>
      <c r="EV26" s="41"/>
      <c r="EW26" s="18"/>
      <c r="EX26" s="41"/>
      <c r="EY26" s="41"/>
      <c r="EZ26" s="41"/>
      <c r="FA26" s="18"/>
      <c r="FB26" s="18"/>
      <c r="FC26" s="18">
        <f t="shared" si="2"/>
        <v>1645</v>
      </c>
      <c r="FD26" s="18">
        <f t="shared" si="3"/>
        <v>573369.85</v>
      </c>
      <c r="FE26" s="18">
        <f t="shared" si="4"/>
        <v>18659</v>
      </c>
      <c r="FF26" s="18">
        <f t="shared" si="1"/>
        <v>4734808.4025</v>
      </c>
      <c r="FG26" s="145"/>
      <c r="FH26" s="146"/>
    </row>
    <row r="27" ht="16.5" spans="1:164">
      <c r="A27" s="16" t="s">
        <v>133</v>
      </c>
      <c r="B27" s="17" t="s">
        <v>38</v>
      </c>
      <c r="C27" s="18">
        <v>6939962748214</v>
      </c>
      <c r="D27" s="18">
        <v>21061110001246</v>
      </c>
      <c r="E27" s="17" t="s">
        <v>184</v>
      </c>
      <c r="F27" s="19" t="s">
        <v>394</v>
      </c>
      <c r="G27" s="17" t="s">
        <v>129</v>
      </c>
      <c r="H27" s="26">
        <v>1</v>
      </c>
      <c r="I27" s="17">
        <v>302</v>
      </c>
      <c r="J27" s="17">
        <v>60</v>
      </c>
      <c r="K27" s="18">
        <v>50.4823151125402</v>
      </c>
      <c r="L27" s="27">
        <f t="shared" si="0"/>
        <v>0.00275543090510985</v>
      </c>
      <c r="M27" s="18">
        <v>5</v>
      </c>
      <c r="N27" s="18">
        <v>1458.94</v>
      </c>
      <c r="O27" s="17">
        <v>299</v>
      </c>
      <c r="P27" s="17">
        <v>310</v>
      </c>
      <c r="Q27" s="18">
        <v>9</v>
      </c>
      <c r="R27" s="18">
        <v>2670</v>
      </c>
      <c r="S27" s="17">
        <v>299</v>
      </c>
      <c r="T27" s="17">
        <v>302</v>
      </c>
      <c r="U27" s="18">
        <v>8</v>
      </c>
      <c r="V27" s="18">
        <v>2337</v>
      </c>
      <c r="W27" s="17">
        <v>299</v>
      </c>
      <c r="X27" s="17">
        <v>295</v>
      </c>
      <c r="Y27" s="18">
        <v>5</v>
      </c>
      <c r="Z27" s="18">
        <v>1480</v>
      </c>
      <c r="AA27" s="17">
        <v>299</v>
      </c>
      <c r="AB27" s="17">
        <v>299</v>
      </c>
      <c r="AC27" s="18">
        <v>14</v>
      </c>
      <c r="AD27" s="18">
        <v>4087.2</v>
      </c>
      <c r="AE27" s="17">
        <v>299</v>
      </c>
      <c r="AF27" s="17">
        <v>285</v>
      </c>
      <c r="AG27" s="18">
        <v>8</v>
      </c>
      <c r="AH27" s="18">
        <v>2351.21</v>
      </c>
      <c r="AI27" s="17">
        <v>299</v>
      </c>
      <c r="AJ27" s="17">
        <v>477</v>
      </c>
      <c r="AK27" s="17">
        <v>6</v>
      </c>
      <c r="AL27" s="18">
        <v>1841.9</v>
      </c>
      <c r="AM27" s="17">
        <v>299</v>
      </c>
      <c r="AN27" s="17">
        <v>426</v>
      </c>
      <c r="AO27" s="17">
        <v>5</v>
      </c>
      <c r="AP27" s="18">
        <v>1570</v>
      </c>
      <c r="AQ27" s="17">
        <v>299</v>
      </c>
      <c r="AR27" s="17">
        <v>421</v>
      </c>
      <c r="AS27" s="18">
        <v>12</v>
      </c>
      <c r="AT27" s="18">
        <v>3738</v>
      </c>
      <c r="AU27" s="17">
        <v>299</v>
      </c>
      <c r="AV27" s="17">
        <v>378</v>
      </c>
      <c r="AW27" s="18">
        <v>1</v>
      </c>
      <c r="AX27" s="18">
        <v>329.29</v>
      </c>
      <c r="AY27" s="17">
        <v>299</v>
      </c>
      <c r="AZ27" s="18">
        <v>395</v>
      </c>
      <c r="BA27" s="18">
        <v>5</v>
      </c>
      <c r="BB27" s="18">
        <v>1615</v>
      </c>
      <c r="BC27" s="17">
        <v>299</v>
      </c>
      <c r="BD27" s="18">
        <v>395</v>
      </c>
      <c r="BE27" s="18">
        <v>9</v>
      </c>
      <c r="BF27" s="18">
        <v>2656</v>
      </c>
      <c r="BG27" s="17">
        <v>299</v>
      </c>
      <c r="BH27" s="18">
        <v>409</v>
      </c>
      <c r="BI27" s="18">
        <v>9</v>
      </c>
      <c r="BJ27" s="18">
        <v>2636.49</v>
      </c>
      <c r="BK27" s="17">
        <v>299</v>
      </c>
      <c r="BL27" s="17">
        <v>400</v>
      </c>
      <c r="BM27" s="17">
        <v>3</v>
      </c>
      <c r="BN27" s="18">
        <v>894</v>
      </c>
      <c r="BO27" s="17">
        <v>299</v>
      </c>
      <c r="BP27" s="17">
        <v>377</v>
      </c>
      <c r="BQ27" s="17">
        <v>4</v>
      </c>
      <c r="BR27" s="18">
        <v>1196</v>
      </c>
      <c r="BS27" s="17">
        <v>299</v>
      </c>
      <c r="BT27" s="17">
        <v>395</v>
      </c>
      <c r="BU27" s="18">
        <v>6</v>
      </c>
      <c r="BV27" s="18">
        <v>1768</v>
      </c>
      <c r="BW27" s="17">
        <v>299</v>
      </c>
      <c r="BX27" s="18">
        <v>389</v>
      </c>
      <c r="BY27" s="18">
        <v>3</v>
      </c>
      <c r="BZ27" s="18">
        <v>1505</v>
      </c>
      <c r="CA27" s="17">
        <v>299</v>
      </c>
      <c r="CB27" s="18">
        <v>370</v>
      </c>
      <c r="CC27" s="18">
        <v>5</v>
      </c>
      <c r="CD27" s="18">
        <v>1455</v>
      </c>
      <c r="CE27" s="17">
        <v>299</v>
      </c>
      <c r="CF27" s="18">
        <v>375</v>
      </c>
      <c r="CG27" s="18">
        <v>4</v>
      </c>
      <c r="CH27" s="18">
        <v>1779</v>
      </c>
      <c r="CI27" s="17">
        <v>299</v>
      </c>
      <c r="CJ27" s="18">
        <v>385</v>
      </c>
      <c r="CK27" s="18">
        <v>11</v>
      </c>
      <c r="CL27" s="18">
        <v>3211.02</v>
      </c>
      <c r="CM27" s="17">
        <v>299</v>
      </c>
      <c r="CN27" s="18">
        <v>374</v>
      </c>
      <c r="CO27" s="17">
        <v>7</v>
      </c>
      <c r="CP27" s="18">
        <v>2096.48</v>
      </c>
      <c r="CQ27" s="17">
        <v>299</v>
      </c>
      <c r="CR27" s="17">
        <v>379</v>
      </c>
      <c r="CS27" s="17">
        <v>7</v>
      </c>
      <c r="CT27" s="18">
        <v>2031.83</v>
      </c>
      <c r="CU27" s="17">
        <v>299</v>
      </c>
      <c r="CV27" s="17">
        <v>350</v>
      </c>
      <c r="CW27" s="17">
        <v>1</v>
      </c>
      <c r="CX27" s="18">
        <v>887</v>
      </c>
      <c r="CY27" s="17">
        <v>299</v>
      </c>
      <c r="CZ27" s="17">
        <v>364</v>
      </c>
      <c r="DA27" s="17">
        <v>6</v>
      </c>
      <c r="DB27" s="18">
        <v>1794</v>
      </c>
      <c r="DC27" s="17">
        <v>299</v>
      </c>
      <c r="DD27" s="17">
        <v>375</v>
      </c>
      <c r="DE27" s="17">
        <v>8</v>
      </c>
      <c r="DF27" s="18">
        <v>2357.31</v>
      </c>
      <c r="DG27" s="17">
        <v>299</v>
      </c>
      <c r="DH27" s="17">
        <v>377</v>
      </c>
      <c r="DI27" s="18">
        <v>2</v>
      </c>
      <c r="DJ27" s="18">
        <v>1753.7</v>
      </c>
      <c r="DK27" s="17">
        <v>299</v>
      </c>
      <c r="DL27" s="18">
        <v>376</v>
      </c>
      <c r="DM27" s="18">
        <v>5</v>
      </c>
      <c r="DN27" s="18">
        <v>1465.14</v>
      </c>
      <c r="DO27" s="17">
        <v>299</v>
      </c>
      <c r="DP27" s="18">
        <v>371</v>
      </c>
      <c r="DQ27" s="18">
        <v>3</v>
      </c>
      <c r="DR27" s="18">
        <v>879.47</v>
      </c>
      <c r="DS27" s="17">
        <v>299</v>
      </c>
      <c r="DT27" s="18">
        <v>363</v>
      </c>
      <c r="DU27" s="18">
        <v>8</v>
      </c>
      <c r="DV27" s="18">
        <v>2382.99</v>
      </c>
      <c r="DW27" s="17">
        <v>299</v>
      </c>
      <c r="DX27" s="18">
        <v>360</v>
      </c>
      <c r="DY27" s="17">
        <v>10</v>
      </c>
      <c r="DZ27" s="18">
        <v>3080</v>
      </c>
      <c r="EA27" s="17">
        <v>299</v>
      </c>
      <c r="EB27" s="17">
        <v>351</v>
      </c>
      <c r="EC27" s="17">
        <v>1</v>
      </c>
      <c r="ED27" s="18">
        <v>868.02</v>
      </c>
      <c r="EE27" s="17">
        <v>299</v>
      </c>
      <c r="EF27" s="17">
        <v>351</v>
      </c>
      <c r="EG27" s="17">
        <v>584</v>
      </c>
      <c r="EH27" s="17">
        <v>177190.47</v>
      </c>
      <c r="EI27" s="17">
        <v>244</v>
      </c>
      <c r="EJ27" s="17">
        <v>71721.15</v>
      </c>
      <c r="EK27" s="17">
        <v>236</v>
      </c>
      <c r="EL27" s="17">
        <v>70973.85</v>
      </c>
      <c r="EM27" s="17">
        <v>247</v>
      </c>
      <c r="EN27" s="17">
        <v>73625.02</v>
      </c>
      <c r="EO27" s="18"/>
      <c r="EP27" s="41"/>
      <c r="EQ27" s="41"/>
      <c r="ER27" s="41"/>
      <c r="ES27" s="41"/>
      <c r="ET27" s="41"/>
      <c r="EU27" s="41"/>
      <c r="EV27" s="41"/>
      <c r="EW27" s="18"/>
      <c r="EX27" s="41"/>
      <c r="EY27" s="41"/>
      <c r="EZ27" s="41"/>
      <c r="FA27" s="18"/>
      <c r="FB27" s="18"/>
      <c r="FC27" s="18">
        <f t="shared" si="2"/>
        <v>112</v>
      </c>
      <c r="FD27" s="18">
        <f t="shared" si="3"/>
        <v>54867.49</v>
      </c>
      <c r="FE27" s="18">
        <f t="shared" si="4"/>
        <v>1423</v>
      </c>
      <c r="FF27" s="18">
        <f t="shared" si="1"/>
        <v>448377.98</v>
      </c>
      <c r="FG27" s="145"/>
      <c r="FH27" s="146"/>
    </row>
    <row r="28" ht="16.5" spans="1:164">
      <c r="A28" s="16" t="s">
        <v>126</v>
      </c>
      <c r="B28" s="17" t="s">
        <v>38</v>
      </c>
      <c r="C28" s="18">
        <v>6939962757315</v>
      </c>
      <c r="D28" s="18">
        <v>21061110001764</v>
      </c>
      <c r="E28" s="17" t="s">
        <v>186</v>
      </c>
      <c r="F28" s="19" t="s">
        <v>392</v>
      </c>
      <c r="G28" s="17" t="s">
        <v>129</v>
      </c>
      <c r="H28" s="26">
        <v>1</v>
      </c>
      <c r="I28" s="17">
        <v>1672</v>
      </c>
      <c r="J28" s="17">
        <v>416</v>
      </c>
      <c r="K28" s="18">
        <v>40.8643912905276</v>
      </c>
      <c r="L28" s="27">
        <f t="shared" si="0"/>
        <v>0.0154992988412429</v>
      </c>
      <c r="M28" s="18">
        <v>57</v>
      </c>
      <c r="N28" s="18">
        <v>17427.88</v>
      </c>
      <c r="O28" s="17">
        <v>299</v>
      </c>
      <c r="P28" s="17">
        <v>2620</v>
      </c>
      <c r="Q28" s="18">
        <v>43</v>
      </c>
      <c r="R28" s="18">
        <v>12696.88</v>
      </c>
      <c r="S28" s="17">
        <v>299</v>
      </c>
      <c r="T28" s="17">
        <v>2672</v>
      </c>
      <c r="U28" s="18">
        <v>49</v>
      </c>
      <c r="V28" s="18">
        <v>14483.39</v>
      </c>
      <c r="W28" s="17">
        <v>299</v>
      </c>
      <c r="X28" s="17">
        <v>2638</v>
      </c>
      <c r="Y28" s="18">
        <v>13</v>
      </c>
      <c r="Z28" s="18">
        <v>4662.14</v>
      </c>
      <c r="AA28" s="17">
        <v>299</v>
      </c>
      <c r="AB28" s="17">
        <v>1837</v>
      </c>
      <c r="AC28" s="18">
        <v>17</v>
      </c>
      <c r="AD28" s="18">
        <v>5378.35</v>
      </c>
      <c r="AE28" s="17">
        <v>299</v>
      </c>
      <c r="AF28" s="17">
        <v>2687</v>
      </c>
      <c r="AG28" s="18">
        <v>18</v>
      </c>
      <c r="AH28" s="18">
        <v>5715.28</v>
      </c>
      <c r="AI28" s="17">
        <v>299</v>
      </c>
      <c r="AJ28" s="17">
        <v>2365</v>
      </c>
      <c r="AK28" s="17">
        <v>9</v>
      </c>
      <c r="AL28" s="18">
        <v>3504.1</v>
      </c>
      <c r="AM28" s="17">
        <v>299</v>
      </c>
      <c r="AN28" s="17">
        <v>2328</v>
      </c>
      <c r="AO28" s="17">
        <v>16</v>
      </c>
      <c r="AP28" s="18">
        <v>5020.31</v>
      </c>
      <c r="AQ28" s="17">
        <v>299</v>
      </c>
      <c r="AR28" s="17">
        <v>2383</v>
      </c>
      <c r="AS28" s="18">
        <v>39</v>
      </c>
      <c r="AT28" s="18">
        <v>11614.75</v>
      </c>
      <c r="AU28" s="17">
        <v>299</v>
      </c>
      <c r="AV28" s="17">
        <v>2473</v>
      </c>
      <c r="AW28" s="18">
        <v>54</v>
      </c>
      <c r="AX28" s="18">
        <v>16541.39</v>
      </c>
      <c r="AY28" s="17">
        <v>299</v>
      </c>
      <c r="AZ28" s="18">
        <v>2453</v>
      </c>
      <c r="BA28" s="18">
        <v>64</v>
      </c>
      <c r="BB28" s="18">
        <v>18846.64</v>
      </c>
      <c r="BC28" s="17">
        <v>299</v>
      </c>
      <c r="BD28" s="18">
        <v>2453</v>
      </c>
      <c r="BE28" s="18">
        <v>23</v>
      </c>
      <c r="BF28" s="18">
        <v>7229</v>
      </c>
      <c r="BG28" s="17">
        <v>299</v>
      </c>
      <c r="BH28" s="18">
        <v>2404</v>
      </c>
      <c r="BI28" s="18">
        <v>30</v>
      </c>
      <c r="BJ28" s="18">
        <v>9504.53</v>
      </c>
      <c r="BK28" s="17">
        <v>299</v>
      </c>
      <c r="BL28" s="17">
        <v>2372</v>
      </c>
      <c r="BM28" s="17">
        <v>37</v>
      </c>
      <c r="BN28" s="18">
        <v>10896.17</v>
      </c>
      <c r="BO28" s="17">
        <v>299</v>
      </c>
      <c r="BP28" s="17">
        <v>2366</v>
      </c>
      <c r="BQ28" s="17">
        <v>66</v>
      </c>
      <c r="BR28" s="18">
        <v>20031.94</v>
      </c>
      <c r="BS28" s="17">
        <v>299</v>
      </c>
      <c r="BT28" s="17">
        <v>2301</v>
      </c>
      <c r="BU28" s="18">
        <v>52</v>
      </c>
      <c r="BV28" s="18">
        <v>15315.55</v>
      </c>
      <c r="BW28" s="17">
        <v>299</v>
      </c>
      <c r="BX28" s="18">
        <v>2272</v>
      </c>
      <c r="BY28" s="18">
        <v>43</v>
      </c>
      <c r="BZ28" s="18">
        <v>13265.52</v>
      </c>
      <c r="CA28" s="17">
        <v>299</v>
      </c>
      <c r="CB28" s="18">
        <v>2171</v>
      </c>
      <c r="CC28" s="18">
        <v>42</v>
      </c>
      <c r="CD28" s="18">
        <v>12438.99</v>
      </c>
      <c r="CE28" s="17">
        <v>299</v>
      </c>
      <c r="CF28" s="18">
        <v>2105</v>
      </c>
      <c r="CG28" s="18">
        <v>38</v>
      </c>
      <c r="CH28" s="18">
        <v>11854.79</v>
      </c>
      <c r="CI28" s="17">
        <v>299</v>
      </c>
      <c r="CJ28" s="18">
        <v>2051</v>
      </c>
      <c r="CK28" s="18">
        <v>79</v>
      </c>
      <c r="CL28" s="18">
        <v>24441.82</v>
      </c>
      <c r="CM28" s="17">
        <v>299</v>
      </c>
      <c r="CN28" s="18">
        <v>1980</v>
      </c>
      <c r="CO28" s="17">
        <v>62</v>
      </c>
      <c r="CP28" s="18">
        <v>19450.8</v>
      </c>
      <c r="CQ28" s="17">
        <v>299</v>
      </c>
      <c r="CR28" s="17">
        <v>1939</v>
      </c>
      <c r="CS28" s="17">
        <v>62</v>
      </c>
      <c r="CT28" s="18">
        <v>18234.08</v>
      </c>
      <c r="CU28" s="17">
        <v>299</v>
      </c>
      <c r="CV28" s="17">
        <v>2198</v>
      </c>
      <c r="CW28" s="17">
        <v>67</v>
      </c>
      <c r="CX28" s="18">
        <v>20277.43</v>
      </c>
      <c r="CY28" s="17">
        <v>299</v>
      </c>
      <c r="CZ28" s="17">
        <v>1891</v>
      </c>
      <c r="DA28" s="17">
        <v>53</v>
      </c>
      <c r="DB28" s="18">
        <v>15646.06</v>
      </c>
      <c r="DC28" s="17">
        <v>299</v>
      </c>
      <c r="DD28" s="17">
        <v>1901</v>
      </c>
      <c r="DE28" s="17">
        <v>53</v>
      </c>
      <c r="DF28" s="18">
        <v>15674.54</v>
      </c>
      <c r="DG28" s="17">
        <v>299</v>
      </c>
      <c r="DH28" s="17">
        <v>1975</v>
      </c>
      <c r="DI28" s="18">
        <v>49</v>
      </c>
      <c r="DJ28" s="18">
        <v>14992.73</v>
      </c>
      <c r="DK28" s="17">
        <v>299</v>
      </c>
      <c r="DL28" s="18">
        <v>1954</v>
      </c>
      <c r="DM28" s="18">
        <v>54</v>
      </c>
      <c r="DN28" s="18">
        <v>15856.07</v>
      </c>
      <c r="DO28" s="17">
        <v>299</v>
      </c>
      <c r="DP28" s="18">
        <v>1768</v>
      </c>
      <c r="DQ28" s="18">
        <v>52</v>
      </c>
      <c r="DR28" s="18">
        <v>15301.52</v>
      </c>
      <c r="DS28" s="17">
        <v>299</v>
      </c>
      <c r="DT28" s="18">
        <v>1805</v>
      </c>
      <c r="DU28" s="18">
        <v>36</v>
      </c>
      <c r="DV28" s="18">
        <v>11201.93</v>
      </c>
      <c r="DW28" s="17">
        <v>299</v>
      </c>
      <c r="DX28" s="18">
        <v>1825</v>
      </c>
      <c r="DY28" s="17">
        <v>35</v>
      </c>
      <c r="DZ28" s="18">
        <v>10895.73</v>
      </c>
      <c r="EA28" s="17">
        <v>299</v>
      </c>
      <c r="EB28" s="17">
        <v>1784</v>
      </c>
      <c r="EC28" s="17">
        <v>16</v>
      </c>
      <c r="ED28" s="18">
        <v>4680.04</v>
      </c>
      <c r="EE28" s="17">
        <v>299</v>
      </c>
      <c r="EF28" s="17">
        <v>1784</v>
      </c>
      <c r="EG28" s="17">
        <v>3668</v>
      </c>
      <c r="EH28" s="17">
        <v>1148656.27</v>
      </c>
      <c r="EI28" s="17">
        <v>1324</v>
      </c>
      <c r="EJ28" s="17">
        <v>423246.57</v>
      </c>
      <c r="EK28" s="17">
        <v>2211</v>
      </c>
      <c r="EL28" s="17">
        <v>703004.64</v>
      </c>
      <c r="EM28" s="17">
        <v>1346</v>
      </c>
      <c r="EN28" s="17">
        <v>415294.55</v>
      </c>
      <c r="EO28" s="18"/>
      <c r="EP28" s="41"/>
      <c r="EQ28" s="41"/>
      <c r="ER28" s="41"/>
      <c r="ES28" s="41"/>
      <c r="ET28" s="41"/>
      <c r="EU28" s="41"/>
      <c r="EV28" s="41"/>
      <c r="EW28" s="18"/>
      <c r="EX28" s="41"/>
      <c r="EY28" s="41"/>
      <c r="EZ28" s="41"/>
      <c r="FA28" s="18"/>
      <c r="FB28" s="18"/>
      <c r="FC28" s="18">
        <f t="shared" si="2"/>
        <v>630</v>
      </c>
      <c r="FD28" s="18">
        <f t="shared" si="3"/>
        <v>359187.73</v>
      </c>
      <c r="FE28" s="18">
        <f t="shared" si="4"/>
        <v>9179</v>
      </c>
      <c r="FF28" s="18">
        <f t="shared" si="1"/>
        <v>3049389.76</v>
      </c>
      <c r="FG28" s="145"/>
      <c r="FH28" s="146"/>
    </row>
    <row r="29" ht="16.5" spans="1:164">
      <c r="A29" s="136"/>
      <c r="B29" s="20" t="s">
        <v>38</v>
      </c>
      <c r="C29" s="18">
        <v>6939962759173</v>
      </c>
      <c r="D29" s="18">
        <v>21061110001946</v>
      </c>
      <c r="E29" s="148" t="s">
        <v>188</v>
      </c>
      <c r="F29" s="149" t="s">
        <v>395</v>
      </c>
      <c r="G29" s="148" t="s">
        <v>288</v>
      </c>
      <c r="H29" s="26">
        <v>1</v>
      </c>
      <c r="I29" s="17">
        <v>274</v>
      </c>
      <c r="J29" s="17">
        <v>73</v>
      </c>
      <c r="K29" s="18">
        <v>45.8647131315898</v>
      </c>
      <c r="L29" s="27">
        <f t="shared" si="0"/>
        <v>0.00218958348709622</v>
      </c>
      <c r="M29" s="18">
        <v>5</v>
      </c>
      <c r="N29" s="18">
        <v>1160</v>
      </c>
      <c r="O29" s="148">
        <v>239</v>
      </c>
      <c r="P29" s="17">
        <v>294</v>
      </c>
      <c r="Q29" s="18">
        <v>9</v>
      </c>
      <c r="R29" s="18">
        <v>2126.04</v>
      </c>
      <c r="S29" s="148">
        <v>239</v>
      </c>
      <c r="T29" s="17">
        <v>295</v>
      </c>
      <c r="U29" s="18">
        <v>6</v>
      </c>
      <c r="V29" s="18">
        <v>1394</v>
      </c>
      <c r="W29" s="17">
        <v>239</v>
      </c>
      <c r="X29" s="17">
        <v>301</v>
      </c>
      <c r="Y29" s="18">
        <v>3</v>
      </c>
      <c r="Z29" s="18">
        <v>707.77</v>
      </c>
      <c r="AA29" s="17">
        <v>239</v>
      </c>
      <c r="AB29" s="17">
        <v>295</v>
      </c>
      <c r="AC29" s="18">
        <v>4</v>
      </c>
      <c r="AD29" s="18">
        <v>946.12</v>
      </c>
      <c r="AE29" s="17">
        <v>239</v>
      </c>
      <c r="AF29" s="17">
        <v>325</v>
      </c>
      <c r="AG29" s="18">
        <v>7</v>
      </c>
      <c r="AH29" s="18">
        <v>1671.95</v>
      </c>
      <c r="AI29" s="17">
        <v>239</v>
      </c>
      <c r="AJ29" s="17">
        <v>302</v>
      </c>
      <c r="AK29" s="17">
        <v>8</v>
      </c>
      <c r="AL29" s="18">
        <v>1892.63</v>
      </c>
      <c r="AM29" s="17">
        <v>239</v>
      </c>
      <c r="AN29" s="17">
        <v>294</v>
      </c>
      <c r="AO29" s="17">
        <v>8</v>
      </c>
      <c r="AP29" s="18">
        <v>1879</v>
      </c>
      <c r="AQ29" s="17">
        <v>239</v>
      </c>
      <c r="AR29" s="17">
        <v>297</v>
      </c>
      <c r="AS29" s="18">
        <v>4</v>
      </c>
      <c r="AT29" s="18">
        <v>923.09</v>
      </c>
      <c r="AU29" s="17">
        <v>239</v>
      </c>
      <c r="AV29" s="17">
        <v>297</v>
      </c>
      <c r="AW29" s="18">
        <v>3</v>
      </c>
      <c r="AX29" s="18">
        <v>718.05</v>
      </c>
      <c r="AY29" s="17">
        <v>239</v>
      </c>
      <c r="AZ29" s="18">
        <v>295</v>
      </c>
      <c r="BA29" s="18">
        <v>4</v>
      </c>
      <c r="BB29" s="18">
        <v>956</v>
      </c>
      <c r="BC29" s="148">
        <v>239</v>
      </c>
      <c r="BD29" s="18">
        <v>295</v>
      </c>
      <c r="BE29" s="18">
        <v>6</v>
      </c>
      <c r="BF29" s="18">
        <v>1374.68</v>
      </c>
      <c r="BG29" s="148">
        <v>239</v>
      </c>
      <c r="BH29" s="18">
        <v>284</v>
      </c>
      <c r="BI29" s="18">
        <v>2</v>
      </c>
      <c r="BJ29" s="18">
        <v>468.75</v>
      </c>
      <c r="BK29" s="148">
        <v>239</v>
      </c>
      <c r="BL29" s="17">
        <v>281</v>
      </c>
      <c r="BM29" s="17">
        <v>3</v>
      </c>
      <c r="BN29" s="18">
        <v>711</v>
      </c>
      <c r="BO29" s="148">
        <v>239</v>
      </c>
      <c r="BP29" s="17">
        <v>281</v>
      </c>
      <c r="BQ29" s="17">
        <v>4</v>
      </c>
      <c r="BR29" s="18">
        <v>931</v>
      </c>
      <c r="BS29" s="148">
        <v>239</v>
      </c>
      <c r="BT29" s="17">
        <v>277</v>
      </c>
      <c r="BU29" s="18">
        <v>7</v>
      </c>
      <c r="BV29" s="18">
        <v>1648</v>
      </c>
      <c r="BW29" s="148">
        <v>239</v>
      </c>
      <c r="BX29" s="18">
        <v>370</v>
      </c>
      <c r="BY29" s="18">
        <v>6</v>
      </c>
      <c r="BZ29" s="18">
        <v>1431</v>
      </c>
      <c r="CA29" s="148">
        <v>239</v>
      </c>
      <c r="CB29" s="18">
        <v>336</v>
      </c>
      <c r="CC29" s="18">
        <v>3</v>
      </c>
      <c r="CD29" s="18">
        <v>709</v>
      </c>
      <c r="CE29" s="148">
        <v>239</v>
      </c>
      <c r="CF29" s="18">
        <v>332</v>
      </c>
      <c r="CG29" s="18">
        <v>4</v>
      </c>
      <c r="CH29" s="18">
        <v>936.24</v>
      </c>
      <c r="CI29" s="148">
        <v>239</v>
      </c>
      <c r="CJ29" s="18">
        <v>336</v>
      </c>
      <c r="CK29" s="18">
        <v>11</v>
      </c>
      <c r="CL29" s="18">
        <v>2273.82</v>
      </c>
      <c r="CM29" s="148">
        <v>239</v>
      </c>
      <c r="CN29" s="18">
        <v>327</v>
      </c>
      <c r="CO29" s="17">
        <v>18</v>
      </c>
      <c r="CP29" s="18">
        <v>3688.29</v>
      </c>
      <c r="CQ29" s="148">
        <v>239</v>
      </c>
      <c r="CR29" s="17">
        <v>291</v>
      </c>
      <c r="CS29" s="17">
        <v>15</v>
      </c>
      <c r="CT29" s="18">
        <v>3009.92</v>
      </c>
      <c r="CU29" s="148">
        <v>239</v>
      </c>
      <c r="CV29" s="17">
        <v>286</v>
      </c>
      <c r="CW29" s="17">
        <v>8</v>
      </c>
      <c r="CX29" s="18">
        <v>2116.06</v>
      </c>
      <c r="CY29" s="148">
        <v>239</v>
      </c>
      <c r="CZ29" s="17">
        <v>220</v>
      </c>
      <c r="DA29" s="17">
        <v>12</v>
      </c>
      <c r="DB29" s="18">
        <v>2392.76</v>
      </c>
      <c r="DC29" s="148">
        <v>239</v>
      </c>
      <c r="DD29" s="17">
        <v>205</v>
      </c>
      <c r="DE29" s="17">
        <v>14</v>
      </c>
      <c r="DF29" s="18">
        <v>2874.29</v>
      </c>
      <c r="DG29" s="148">
        <v>239</v>
      </c>
      <c r="DH29" s="17">
        <v>203</v>
      </c>
      <c r="DI29" s="18">
        <v>4</v>
      </c>
      <c r="DJ29" s="18">
        <v>854.3</v>
      </c>
      <c r="DK29" s="148">
        <v>239</v>
      </c>
      <c r="DL29" s="18">
        <v>199</v>
      </c>
      <c r="DM29" s="18">
        <v>9</v>
      </c>
      <c r="DN29" s="18">
        <v>1981.03</v>
      </c>
      <c r="DO29" s="148">
        <v>239</v>
      </c>
      <c r="DP29" s="18">
        <v>242</v>
      </c>
      <c r="DQ29" s="18">
        <v>6</v>
      </c>
      <c r="DR29" s="18">
        <v>1434.65</v>
      </c>
      <c r="DS29" s="148">
        <v>239</v>
      </c>
      <c r="DT29" s="18">
        <v>253</v>
      </c>
      <c r="DU29" s="18">
        <v>1</v>
      </c>
      <c r="DV29" s="18">
        <v>239</v>
      </c>
      <c r="DW29" s="148">
        <v>239</v>
      </c>
      <c r="DX29" s="18">
        <v>264</v>
      </c>
      <c r="DY29" s="17">
        <v>4</v>
      </c>
      <c r="DZ29" s="18">
        <v>946</v>
      </c>
      <c r="EA29" s="148">
        <v>239</v>
      </c>
      <c r="EB29" s="17">
        <v>297</v>
      </c>
      <c r="EC29" s="17">
        <v>4</v>
      </c>
      <c r="ED29" s="18">
        <v>940.94</v>
      </c>
      <c r="EE29" s="148">
        <v>239</v>
      </c>
      <c r="EF29" s="17">
        <v>297</v>
      </c>
      <c r="EG29" s="148"/>
      <c r="EH29" s="148"/>
      <c r="EI29" s="148"/>
      <c r="EJ29" s="148"/>
      <c r="EK29" s="148">
        <v>29</v>
      </c>
      <c r="EL29" s="148">
        <v>6843.97</v>
      </c>
      <c r="EM29" s="17">
        <v>178</v>
      </c>
      <c r="EN29" s="17">
        <v>42667.55</v>
      </c>
      <c r="EO29" s="136"/>
      <c r="EP29" s="136"/>
      <c r="EQ29" s="136"/>
      <c r="ER29" s="136"/>
      <c r="ES29" s="152"/>
      <c r="ET29" s="152"/>
      <c r="EU29" s="152"/>
      <c r="EV29" s="152"/>
      <c r="EW29" s="153"/>
      <c r="EX29" s="152"/>
      <c r="EY29" s="152"/>
      <c r="EZ29" s="152"/>
      <c r="FA29" s="153"/>
      <c r="FB29" s="153"/>
      <c r="FC29" s="18">
        <f t="shared" si="2"/>
        <v>89</v>
      </c>
      <c r="FD29" s="18">
        <f t="shared" si="3"/>
        <v>39373.27</v>
      </c>
      <c r="FE29" s="18">
        <f t="shared" si="4"/>
        <v>296</v>
      </c>
      <c r="FF29" s="18">
        <f t="shared" si="1"/>
        <v>88884.79</v>
      </c>
      <c r="FG29" s="145"/>
      <c r="FH29" s="146"/>
    </row>
    <row r="30" ht="16.5" spans="1:164">
      <c r="A30" s="136"/>
      <c r="B30" s="20" t="s">
        <v>38</v>
      </c>
      <c r="C30" s="18">
        <v>6939962757322</v>
      </c>
      <c r="D30" s="18">
        <v>21061110001765</v>
      </c>
      <c r="E30" s="148" t="s">
        <v>190</v>
      </c>
      <c r="F30" s="149" t="s">
        <v>396</v>
      </c>
      <c r="G30" s="148" t="s">
        <v>288</v>
      </c>
      <c r="H30" s="26">
        <v>1</v>
      </c>
      <c r="I30" s="17">
        <v>210</v>
      </c>
      <c r="J30" s="17">
        <v>129</v>
      </c>
      <c r="K30" s="18">
        <v>80.3157894736842</v>
      </c>
      <c r="L30" s="27">
        <f t="shared" si="0"/>
        <v>0.00103328658941619</v>
      </c>
      <c r="M30" s="18">
        <v>6</v>
      </c>
      <c r="N30" s="18">
        <v>2034</v>
      </c>
      <c r="O30" s="148">
        <v>349</v>
      </c>
      <c r="P30" s="17">
        <v>411</v>
      </c>
      <c r="Q30" s="18">
        <v>0</v>
      </c>
      <c r="R30" s="18">
        <v>0</v>
      </c>
      <c r="S30" s="148">
        <v>349</v>
      </c>
      <c r="T30" s="17">
        <v>413</v>
      </c>
      <c r="U30" s="18">
        <v>1</v>
      </c>
      <c r="V30" s="18">
        <v>339</v>
      </c>
      <c r="W30" s="17">
        <v>349</v>
      </c>
      <c r="X30" s="17">
        <v>412</v>
      </c>
      <c r="Y30" s="18">
        <v>3</v>
      </c>
      <c r="Z30" s="18">
        <v>1047</v>
      </c>
      <c r="AA30" s="17">
        <v>349</v>
      </c>
      <c r="AB30" s="17">
        <v>270</v>
      </c>
      <c r="AC30" s="18">
        <v>1</v>
      </c>
      <c r="AD30" s="18">
        <v>351</v>
      </c>
      <c r="AE30" s="17">
        <v>349</v>
      </c>
      <c r="AF30" s="17">
        <v>412</v>
      </c>
      <c r="AG30" s="18">
        <v>3</v>
      </c>
      <c r="AH30" s="18">
        <v>1007</v>
      </c>
      <c r="AI30" s="17">
        <v>349</v>
      </c>
      <c r="AJ30" s="17">
        <v>409</v>
      </c>
      <c r="AK30" s="17">
        <v>5</v>
      </c>
      <c r="AL30" s="18">
        <v>1745</v>
      </c>
      <c r="AM30" s="17">
        <v>349</v>
      </c>
      <c r="AN30" s="17">
        <v>404</v>
      </c>
      <c r="AO30" s="17">
        <v>3</v>
      </c>
      <c r="AP30" s="18">
        <v>1027</v>
      </c>
      <c r="AQ30" s="17">
        <v>349</v>
      </c>
      <c r="AR30" s="17">
        <v>401</v>
      </c>
      <c r="AS30" s="18">
        <v>2</v>
      </c>
      <c r="AT30" s="18">
        <v>698</v>
      </c>
      <c r="AU30" s="17">
        <v>349</v>
      </c>
      <c r="AV30" s="17">
        <v>399</v>
      </c>
      <c r="AW30" s="18">
        <v>1</v>
      </c>
      <c r="AX30" s="18">
        <v>349</v>
      </c>
      <c r="AY30" s="17">
        <v>349</v>
      </c>
      <c r="AZ30" s="18">
        <v>398</v>
      </c>
      <c r="BA30" s="18">
        <v>4</v>
      </c>
      <c r="BB30" s="18">
        <v>1388</v>
      </c>
      <c r="BC30" s="148">
        <v>349</v>
      </c>
      <c r="BD30" s="18">
        <v>398</v>
      </c>
      <c r="BE30" s="18">
        <v>3</v>
      </c>
      <c r="BF30" s="18">
        <v>1047</v>
      </c>
      <c r="BG30" s="148">
        <v>349</v>
      </c>
      <c r="BH30" s="18">
        <v>391</v>
      </c>
      <c r="BI30" s="18">
        <v>1</v>
      </c>
      <c r="BJ30" s="18">
        <v>349</v>
      </c>
      <c r="BK30" s="148">
        <v>349</v>
      </c>
      <c r="BL30" s="17">
        <v>384</v>
      </c>
      <c r="BM30" s="17">
        <v>2</v>
      </c>
      <c r="BN30" s="18">
        <v>698</v>
      </c>
      <c r="BO30" s="148">
        <v>349</v>
      </c>
      <c r="BP30" s="17">
        <v>391</v>
      </c>
      <c r="BQ30" s="17">
        <v>1</v>
      </c>
      <c r="BR30" s="18">
        <v>344</v>
      </c>
      <c r="BS30" s="148">
        <v>349</v>
      </c>
      <c r="BT30" s="17">
        <v>390</v>
      </c>
      <c r="BU30" s="18">
        <v>3</v>
      </c>
      <c r="BV30" s="18">
        <v>1032</v>
      </c>
      <c r="BW30" s="148">
        <v>349</v>
      </c>
      <c r="BX30" s="18">
        <v>387</v>
      </c>
      <c r="BY30" s="18">
        <v>3</v>
      </c>
      <c r="BZ30" s="18">
        <v>1097</v>
      </c>
      <c r="CA30" s="148">
        <v>349</v>
      </c>
      <c r="CB30" s="18">
        <v>376</v>
      </c>
      <c r="CC30" s="18">
        <v>4</v>
      </c>
      <c r="CD30" s="18">
        <v>2094</v>
      </c>
      <c r="CE30" s="148">
        <v>349</v>
      </c>
      <c r="CF30" s="18">
        <v>371</v>
      </c>
      <c r="CG30" s="18">
        <v>4</v>
      </c>
      <c r="CH30" s="18">
        <v>1388</v>
      </c>
      <c r="CI30" s="148">
        <v>349</v>
      </c>
      <c r="CJ30" s="18">
        <v>375</v>
      </c>
      <c r="CK30" s="18">
        <v>4</v>
      </c>
      <c r="CL30" s="18">
        <v>1341</v>
      </c>
      <c r="CM30" s="148">
        <v>349</v>
      </c>
      <c r="CN30" s="18">
        <v>371</v>
      </c>
      <c r="CO30" s="17">
        <v>3</v>
      </c>
      <c r="CP30" s="18">
        <v>1017</v>
      </c>
      <c r="CQ30" s="148">
        <v>349</v>
      </c>
      <c r="CR30" s="17">
        <v>367</v>
      </c>
      <c r="CS30" s="17">
        <v>3</v>
      </c>
      <c r="CT30" s="18">
        <v>1017</v>
      </c>
      <c r="CU30" s="148">
        <v>349</v>
      </c>
      <c r="CV30" s="17">
        <v>365</v>
      </c>
      <c r="CW30" s="17">
        <v>1</v>
      </c>
      <c r="CX30" s="18">
        <v>331.09</v>
      </c>
      <c r="CY30" s="148">
        <v>349</v>
      </c>
      <c r="CZ30" s="17">
        <v>359</v>
      </c>
      <c r="DA30" s="17">
        <v>5</v>
      </c>
      <c r="DB30" s="18">
        <v>1672.76</v>
      </c>
      <c r="DC30" s="148">
        <v>349</v>
      </c>
      <c r="DD30" s="17">
        <v>354</v>
      </c>
      <c r="DE30" s="17">
        <v>0</v>
      </c>
      <c r="DF30" s="18">
        <v>0</v>
      </c>
      <c r="DG30" s="148">
        <v>349</v>
      </c>
      <c r="DH30" s="17">
        <v>349</v>
      </c>
      <c r="DI30" s="18">
        <v>3</v>
      </c>
      <c r="DJ30" s="18">
        <v>1002</v>
      </c>
      <c r="DK30" s="148">
        <v>349</v>
      </c>
      <c r="DL30" s="18">
        <v>346</v>
      </c>
      <c r="DM30" s="18">
        <v>2</v>
      </c>
      <c r="DN30" s="18">
        <v>663</v>
      </c>
      <c r="DO30" s="148">
        <v>349</v>
      </c>
      <c r="DP30" s="18">
        <v>344</v>
      </c>
      <c r="DQ30" s="18">
        <v>5</v>
      </c>
      <c r="DR30" s="18">
        <v>1678.89</v>
      </c>
      <c r="DS30" s="148">
        <v>349</v>
      </c>
      <c r="DT30" s="18">
        <v>337</v>
      </c>
      <c r="DU30" s="18">
        <v>2</v>
      </c>
      <c r="DV30" s="18">
        <v>668</v>
      </c>
      <c r="DW30" s="148">
        <v>349</v>
      </c>
      <c r="DX30" s="18">
        <v>338</v>
      </c>
      <c r="DY30" s="17">
        <v>1</v>
      </c>
      <c r="DZ30" s="18">
        <v>339</v>
      </c>
      <c r="EA30" s="148">
        <v>349</v>
      </c>
      <c r="EB30" s="17">
        <v>331</v>
      </c>
      <c r="EC30" s="17">
        <v>4</v>
      </c>
      <c r="ED30" s="18">
        <v>1331</v>
      </c>
      <c r="EE30" s="148">
        <v>349</v>
      </c>
      <c r="EF30" s="17">
        <v>331</v>
      </c>
      <c r="EG30" s="148"/>
      <c r="EH30" s="148"/>
      <c r="EI30" s="148"/>
      <c r="EJ30" s="148"/>
      <c r="EK30" s="148">
        <v>9</v>
      </c>
      <c r="EL30" s="148">
        <v>3032.08</v>
      </c>
      <c r="EM30" s="17">
        <v>84</v>
      </c>
      <c r="EN30" s="17">
        <v>29102.87</v>
      </c>
      <c r="EO30" s="136"/>
      <c r="EP30" s="136"/>
      <c r="EQ30" s="136"/>
      <c r="ER30" s="136"/>
      <c r="ES30" s="152"/>
      <c r="ET30" s="152"/>
      <c r="EU30" s="152"/>
      <c r="EV30" s="152"/>
      <c r="EW30" s="153"/>
      <c r="EX30" s="152"/>
      <c r="EY30" s="152"/>
      <c r="EZ30" s="152"/>
      <c r="FA30" s="153"/>
      <c r="FB30" s="153"/>
      <c r="FC30" s="18">
        <f t="shared" si="2"/>
        <v>42</v>
      </c>
      <c r="FD30" s="18">
        <f t="shared" si="3"/>
        <v>26736.74</v>
      </c>
      <c r="FE30" s="18">
        <f t="shared" si="4"/>
        <v>135</v>
      </c>
      <c r="FF30" s="18">
        <f t="shared" si="1"/>
        <v>58871.69</v>
      </c>
      <c r="FG30" s="145"/>
      <c r="FH30" s="146"/>
    </row>
    <row r="31" ht="16.5" spans="1:164">
      <c r="A31" s="136"/>
      <c r="B31" s="20" t="s">
        <v>38</v>
      </c>
      <c r="C31" s="18">
        <v>6939962758466</v>
      </c>
      <c r="D31" s="18">
        <v>21061110001766</v>
      </c>
      <c r="E31" s="148" t="s">
        <v>192</v>
      </c>
      <c r="F31" s="149" t="s">
        <v>397</v>
      </c>
      <c r="G31" s="148" t="s">
        <v>288</v>
      </c>
      <c r="H31" s="26">
        <v>1</v>
      </c>
      <c r="I31" s="17">
        <v>225</v>
      </c>
      <c r="J31" s="17">
        <v>20</v>
      </c>
      <c r="K31" s="18">
        <v>46.7688937568456</v>
      </c>
      <c r="L31" s="27">
        <f t="shared" si="0"/>
        <v>0.00263242059684602</v>
      </c>
      <c r="M31" s="18">
        <v>4</v>
      </c>
      <c r="N31" s="18">
        <v>1594.4</v>
      </c>
      <c r="O31" s="148">
        <v>399</v>
      </c>
      <c r="P31" s="17">
        <v>208</v>
      </c>
      <c r="Q31" s="18">
        <v>5</v>
      </c>
      <c r="R31" s="18">
        <v>1995</v>
      </c>
      <c r="S31" s="148">
        <v>399</v>
      </c>
      <c r="T31" s="17">
        <v>210</v>
      </c>
      <c r="U31" s="18">
        <v>10</v>
      </c>
      <c r="V31" s="18">
        <v>3967</v>
      </c>
      <c r="W31" s="17">
        <v>399</v>
      </c>
      <c r="X31" s="17">
        <v>300</v>
      </c>
      <c r="Y31" s="18">
        <v>9</v>
      </c>
      <c r="Z31" s="18">
        <v>3549.88</v>
      </c>
      <c r="AA31" s="17">
        <v>399</v>
      </c>
      <c r="AB31" s="17">
        <v>193</v>
      </c>
      <c r="AC31" s="18">
        <v>6</v>
      </c>
      <c r="AD31" s="18">
        <v>2391</v>
      </c>
      <c r="AE31" s="17">
        <v>399</v>
      </c>
      <c r="AF31" s="17">
        <v>286</v>
      </c>
      <c r="AG31" s="18">
        <v>5</v>
      </c>
      <c r="AH31" s="18">
        <v>1959.32</v>
      </c>
      <c r="AI31" s="17">
        <v>399</v>
      </c>
      <c r="AJ31" s="17">
        <v>332</v>
      </c>
      <c r="AK31" s="17">
        <v>6</v>
      </c>
      <c r="AL31" s="18">
        <v>3177.45</v>
      </c>
      <c r="AM31" s="17">
        <v>399</v>
      </c>
      <c r="AN31" s="17">
        <v>314</v>
      </c>
      <c r="AO31" s="17">
        <v>7</v>
      </c>
      <c r="AP31" s="18">
        <v>2757.14</v>
      </c>
      <c r="AQ31" s="17">
        <v>399</v>
      </c>
      <c r="AR31" s="17">
        <v>312</v>
      </c>
      <c r="AS31" s="18">
        <v>6</v>
      </c>
      <c r="AT31" s="18">
        <v>2371</v>
      </c>
      <c r="AU31" s="17">
        <v>399</v>
      </c>
      <c r="AV31" s="17">
        <v>297</v>
      </c>
      <c r="AW31" s="18">
        <v>8</v>
      </c>
      <c r="AX31" s="18">
        <v>3172</v>
      </c>
      <c r="AY31" s="17">
        <v>399</v>
      </c>
      <c r="AZ31" s="18">
        <v>315</v>
      </c>
      <c r="BA31" s="18">
        <v>4</v>
      </c>
      <c r="BB31" s="18">
        <v>1561.21</v>
      </c>
      <c r="BC31" s="148">
        <v>399</v>
      </c>
      <c r="BD31" s="18">
        <v>315</v>
      </c>
      <c r="BE31" s="18">
        <v>5</v>
      </c>
      <c r="BF31" s="18">
        <v>1962</v>
      </c>
      <c r="BG31" s="148">
        <v>399</v>
      </c>
      <c r="BH31" s="18">
        <v>329</v>
      </c>
      <c r="BI31" s="18">
        <v>5</v>
      </c>
      <c r="BJ31" s="18">
        <v>1957</v>
      </c>
      <c r="BK31" s="148">
        <v>399</v>
      </c>
      <c r="BL31" s="17">
        <v>334</v>
      </c>
      <c r="BM31" s="17">
        <v>7</v>
      </c>
      <c r="BN31" s="18">
        <v>2783</v>
      </c>
      <c r="BO31" s="148">
        <v>399</v>
      </c>
      <c r="BP31" s="17">
        <v>321</v>
      </c>
      <c r="BQ31" s="17">
        <v>9</v>
      </c>
      <c r="BR31" s="18">
        <v>3526</v>
      </c>
      <c r="BS31" s="148">
        <v>399</v>
      </c>
      <c r="BT31" s="17">
        <v>312</v>
      </c>
      <c r="BU31" s="18">
        <v>4</v>
      </c>
      <c r="BV31" s="18">
        <v>1571</v>
      </c>
      <c r="BW31" s="148">
        <v>399</v>
      </c>
      <c r="BX31" s="18">
        <v>311</v>
      </c>
      <c r="BY31" s="18">
        <v>7</v>
      </c>
      <c r="BZ31" s="18">
        <v>2773.92</v>
      </c>
      <c r="CA31" s="148">
        <v>399</v>
      </c>
      <c r="CB31" s="18">
        <v>251</v>
      </c>
      <c r="CC31" s="18">
        <v>6</v>
      </c>
      <c r="CD31" s="18">
        <v>2369</v>
      </c>
      <c r="CE31" s="148">
        <v>399</v>
      </c>
      <c r="CF31" s="18">
        <v>257</v>
      </c>
      <c r="CG31" s="18">
        <v>6</v>
      </c>
      <c r="CH31" s="18">
        <v>3151.35</v>
      </c>
      <c r="CI31" s="148">
        <v>399</v>
      </c>
      <c r="CJ31" s="18">
        <v>264</v>
      </c>
      <c r="CK31" s="18">
        <v>8</v>
      </c>
      <c r="CL31" s="18">
        <v>3934.45</v>
      </c>
      <c r="CM31" s="148">
        <v>399</v>
      </c>
      <c r="CN31" s="18">
        <v>236</v>
      </c>
      <c r="CO31" s="17">
        <v>4</v>
      </c>
      <c r="CP31" s="18">
        <v>1591</v>
      </c>
      <c r="CQ31" s="148">
        <v>399</v>
      </c>
      <c r="CR31" s="17">
        <v>216</v>
      </c>
      <c r="CS31" s="17">
        <v>7</v>
      </c>
      <c r="CT31" s="18">
        <v>2788</v>
      </c>
      <c r="CU31" s="148">
        <v>399</v>
      </c>
      <c r="CV31" s="17">
        <v>217</v>
      </c>
      <c r="CW31" s="17">
        <v>4</v>
      </c>
      <c r="CX31" s="18">
        <v>1581</v>
      </c>
      <c r="CY31" s="148">
        <v>399</v>
      </c>
      <c r="CZ31" s="17">
        <v>232</v>
      </c>
      <c r="DA31" s="17">
        <v>4</v>
      </c>
      <c r="DB31" s="18">
        <v>1578</v>
      </c>
      <c r="DC31" s="148">
        <v>399</v>
      </c>
      <c r="DD31" s="17">
        <v>228</v>
      </c>
      <c r="DE31" s="17">
        <v>5</v>
      </c>
      <c r="DF31" s="18">
        <v>1971.75</v>
      </c>
      <c r="DG31" s="148">
        <v>399</v>
      </c>
      <c r="DH31" s="17">
        <v>231</v>
      </c>
      <c r="DI31" s="18">
        <v>3</v>
      </c>
      <c r="DJ31" s="18">
        <v>1190.22</v>
      </c>
      <c r="DK31" s="148">
        <v>399</v>
      </c>
      <c r="DL31" s="18">
        <v>243</v>
      </c>
      <c r="DM31" s="18">
        <v>7</v>
      </c>
      <c r="DN31" s="18">
        <v>2769.08</v>
      </c>
      <c r="DO31" s="148">
        <v>399</v>
      </c>
      <c r="DP31" s="18">
        <v>235</v>
      </c>
      <c r="DQ31" s="18">
        <v>7</v>
      </c>
      <c r="DR31" s="18">
        <v>2751.18</v>
      </c>
      <c r="DS31" s="148">
        <v>399</v>
      </c>
      <c r="DT31" s="18">
        <v>228</v>
      </c>
      <c r="DU31" s="18">
        <v>2</v>
      </c>
      <c r="DV31" s="18">
        <v>798</v>
      </c>
      <c r="DW31" s="148">
        <v>399</v>
      </c>
      <c r="DX31" s="18">
        <v>226</v>
      </c>
      <c r="DY31" s="17">
        <v>2</v>
      </c>
      <c r="DZ31" s="18">
        <v>783</v>
      </c>
      <c r="EA31" s="148">
        <v>399</v>
      </c>
      <c r="EB31" s="17">
        <v>226</v>
      </c>
      <c r="EC31" s="17">
        <v>2</v>
      </c>
      <c r="ED31" s="18">
        <v>787.27</v>
      </c>
      <c r="EE31" s="148">
        <v>399</v>
      </c>
      <c r="EF31" s="17">
        <v>226</v>
      </c>
      <c r="EG31" s="148"/>
      <c r="EH31" s="148"/>
      <c r="EI31" s="148"/>
      <c r="EJ31" s="148"/>
      <c r="EK31" s="148">
        <v>13</v>
      </c>
      <c r="EL31" s="148">
        <v>5143.11</v>
      </c>
      <c r="EM31" s="17">
        <v>144</v>
      </c>
      <c r="EN31" s="17">
        <v>61148.59</v>
      </c>
      <c r="EO31" s="136"/>
      <c r="EP31" s="136"/>
      <c r="EQ31" s="136"/>
      <c r="ER31" s="136"/>
      <c r="ES31" s="152"/>
      <c r="ET31" s="152"/>
      <c r="EU31" s="152"/>
      <c r="EV31" s="152"/>
      <c r="EW31" s="153"/>
      <c r="EX31" s="152"/>
      <c r="EY31" s="152"/>
      <c r="EZ31" s="152"/>
      <c r="FA31" s="153"/>
      <c r="FB31" s="153"/>
      <c r="FC31" s="18">
        <f t="shared" si="2"/>
        <v>107</v>
      </c>
      <c r="FD31" s="18">
        <f t="shared" si="3"/>
        <v>65586.17</v>
      </c>
      <c r="FE31" s="18">
        <f t="shared" si="4"/>
        <v>264</v>
      </c>
      <c r="FF31" s="18">
        <f t="shared" si="1"/>
        <v>131877.87</v>
      </c>
      <c r="FG31" s="145"/>
      <c r="FH31" s="146"/>
    </row>
    <row r="32" ht="16.5" spans="1:164">
      <c r="A32" s="16" t="s">
        <v>126</v>
      </c>
      <c r="B32" s="17" t="s">
        <v>39</v>
      </c>
      <c r="C32" s="18">
        <v>6939962746630</v>
      </c>
      <c r="D32" s="18">
        <v>21063510000796</v>
      </c>
      <c r="E32" s="17" t="s">
        <v>196</v>
      </c>
      <c r="F32" s="19" t="s">
        <v>398</v>
      </c>
      <c r="G32" s="17" t="s">
        <v>129</v>
      </c>
      <c r="H32" s="26">
        <v>1</v>
      </c>
      <c r="I32" s="17">
        <v>6288</v>
      </c>
      <c r="J32" s="17">
        <v>852</v>
      </c>
      <c r="K32" s="18">
        <v>69.7876478484679</v>
      </c>
      <c r="L32" s="27">
        <f t="shared" si="0"/>
        <v>0.0515167171008931</v>
      </c>
      <c r="M32" s="18">
        <v>117</v>
      </c>
      <c r="N32" s="18">
        <v>7919.08</v>
      </c>
      <c r="O32" s="17">
        <v>69</v>
      </c>
      <c r="P32" s="17">
        <v>6873</v>
      </c>
      <c r="Q32" s="18">
        <v>134</v>
      </c>
      <c r="R32" s="18">
        <v>9037.32</v>
      </c>
      <c r="S32" s="17">
        <v>69</v>
      </c>
      <c r="T32" s="17">
        <v>6947</v>
      </c>
      <c r="U32" s="18">
        <v>94</v>
      </c>
      <c r="V32" s="18">
        <v>6370.19</v>
      </c>
      <c r="W32" s="17">
        <v>69</v>
      </c>
      <c r="X32" s="17">
        <v>9634</v>
      </c>
      <c r="Y32" s="18">
        <v>148</v>
      </c>
      <c r="Z32" s="18">
        <v>10032.47</v>
      </c>
      <c r="AA32" s="17">
        <v>69</v>
      </c>
      <c r="AB32" s="17">
        <v>6593</v>
      </c>
      <c r="AC32" s="18">
        <v>141</v>
      </c>
      <c r="AD32" s="18">
        <v>9522.91</v>
      </c>
      <c r="AE32" s="17">
        <v>69</v>
      </c>
      <c r="AF32" s="17">
        <v>9693</v>
      </c>
      <c r="AG32" s="18">
        <v>189</v>
      </c>
      <c r="AH32" s="18">
        <v>12931.62</v>
      </c>
      <c r="AI32" s="17">
        <v>69</v>
      </c>
      <c r="AJ32" s="17">
        <v>7484</v>
      </c>
      <c r="AK32" s="17">
        <v>127</v>
      </c>
      <c r="AL32" s="18">
        <v>8661.28</v>
      </c>
      <c r="AM32" s="17">
        <v>69</v>
      </c>
      <c r="AN32" s="17">
        <v>7584</v>
      </c>
      <c r="AO32" s="17">
        <v>97</v>
      </c>
      <c r="AP32" s="18">
        <v>6857.86</v>
      </c>
      <c r="AQ32" s="17">
        <v>69</v>
      </c>
      <c r="AR32" s="17">
        <v>8091</v>
      </c>
      <c r="AS32" s="18">
        <v>121</v>
      </c>
      <c r="AT32" s="18">
        <v>8180.41</v>
      </c>
      <c r="AU32" s="17">
        <v>69</v>
      </c>
      <c r="AV32" s="17">
        <v>8629</v>
      </c>
      <c r="AW32" s="18">
        <v>97</v>
      </c>
      <c r="AX32" s="18">
        <v>6584.32</v>
      </c>
      <c r="AY32" s="17">
        <v>69</v>
      </c>
      <c r="AZ32" s="18">
        <v>8894</v>
      </c>
      <c r="BA32" s="18">
        <v>55</v>
      </c>
      <c r="BB32" s="18">
        <v>3693.95</v>
      </c>
      <c r="BC32" s="17">
        <v>69</v>
      </c>
      <c r="BD32" s="18">
        <v>8894</v>
      </c>
      <c r="BE32" s="18">
        <v>96</v>
      </c>
      <c r="BF32" s="18">
        <v>6594.92</v>
      </c>
      <c r="BG32" s="17">
        <v>69</v>
      </c>
      <c r="BH32" s="18">
        <v>8882</v>
      </c>
      <c r="BI32" s="18">
        <v>317</v>
      </c>
      <c r="BJ32" s="18">
        <v>21779.78</v>
      </c>
      <c r="BK32" s="17">
        <v>69</v>
      </c>
      <c r="BL32" s="17">
        <v>8620</v>
      </c>
      <c r="BM32" s="17">
        <v>95</v>
      </c>
      <c r="BN32" s="18">
        <v>6396.04</v>
      </c>
      <c r="BO32" s="17">
        <v>69</v>
      </c>
      <c r="BP32" s="17">
        <v>8462</v>
      </c>
      <c r="BQ32" s="17">
        <v>81</v>
      </c>
      <c r="BR32" s="18">
        <v>5480.96</v>
      </c>
      <c r="BS32" s="17">
        <v>69</v>
      </c>
      <c r="BT32" s="17">
        <v>8379</v>
      </c>
      <c r="BU32" s="18">
        <v>91</v>
      </c>
      <c r="BV32" s="18">
        <v>6115.38</v>
      </c>
      <c r="BW32" s="17">
        <v>69</v>
      </c>
      <c r="BX32" s="18">
        <v>8384</v>
      </c>
      <c r="BY32" s="18">
        <v>94</v>
      </c>
      <c r="BZ32" s="18">
        <v>6350.95</v>
      </c>
      <c r="CA32" s="17">
        <v>69</v>
      </c>
      <c r="CB32" s="18">
        <v>8182</v>
      </c>
      <c r="CC32" s="18">
        <v>112</v>
      </c>
      <c r="CD32" s="18">
        <v>7565.04</v>
      </c>
      <c r="CE32" s="17">
        <v>69</v>
      </c>
      <c r="CF32" s="18">
        <v>8084</v>
      </c>
      <c r="CG32" s="18">
        <v>98</v>
      </c>
      <c r="CH32" s="18">
        <v>6658.63</v>
      </c>
      <c r="CI32" s="17">
        <v>69</v>
      </c>
      <c r="CJ32" s="18">
        <v>7996</v>
      </c>
      <c r="CK32" s="18">
        <v>250</v>
      </c>
      <c r="CL32" s="18">
        <v>17553.82</v>
      </c>
      <c r="CM32" s="17">
        <v>69</v>
      </c>
      <c r="CN32" s="18">
        <v>7768</v>
      </c>
      <c r="CO32" s="17">
        <v>110</v>
      </c>
      <c r="CP32" s="18">
        <v>7486.6</v>
      </c>
      <c r="CQ32" s="17">
        <v>69</v>
      </c>
      <c r="CR32" s="17">
        <v>7492</v>
      </c>
      <c r="CS32" s="17">
        <v>112</v>
      </c>
      <c r="CT32" s="18">
        <v>7919.47</v>
      </c>
      <c r="CU32" s="17">
        <v>69</v>
      </c>
      <c r="CV32" s="17">
        <v>7443</v>
      </c>
      <c r="CW32" s="17">
        <v>62</v>
      </c>
      <c r="CX32" s="18">
        <v>4197.37</v>
      </c>
      <c r="CY32" s="17">
        <v>69</v>
      </c>
      <c r="CZ32" s="17">
        <v>7426</v>
      </c>
      <c r="DA32" s="17">
        <v>67</v>
      </c>
      <c r="DB32" s="18">
        <v>4517.87</v>
      </c>
      <c r="DC32" s="17">
        <v>69</v>
      </c>
      <c r="DD32" s="17">
        <v>7501</v>
      </c>
      <c r="DE32" s="17">
        <v>44</v>
      </c>
      <c r="DF32" s="18">
        <v>2956.1</v>
      </c>
      <c r="DG32" s="17">
        <v>69</v>
      </c>
      <c r="DH32" s="17">
        <v>7452</v>
      </c>
      <c r="DI32" s="18">
        <v>53</v>
      </c>
      <c r="DJ32" s="18">
        <v>3819.65</v>
      </c>
      <c r="DK32" s="17">
        <v>69</v>
      </c>
      <c r="DL32" s="18">
        <v>7395</v>
      </c>
      <c r="DM32" s="18">
        <v>77</v>
      </c>
      <c r="DN32" s="18">
        <v>5219.12</v>
      </c>
      <c r="DO32" s="17">
        <v>69</v>
      </c>
      <c r="DP32" s="18">
        <v>7318</v>
      </c>
      <c r="DQ32" s="18">
        <v>69</v>
      </c>
      <c r="DR32" s="18">
        <v>4673.74</v>
      </c>
      <c r="DS32" s="17">
        <v>69</v>
      </c>
      <c r="DT32" s="18">
        <v>7249</v>
      </c>
      <c r="DU32" s="18">
        <v>56</v>
      </c>
      <c r="DV32" s="18">
        <v>3818.47</v>
      </c>
      <c r="DW32" s="17">
        <v>69</v>
      </c>
      <c r="DX32" s="18">
        <v>7217</v>
      </c>
      <c r="DY32" s="17">
        <v>55</v>
      </c>
      <c r="DZ32" s="18">
        <v>3892.14</v>
      </c>
      <c r="EA32" s="17">
        <v>69</v>
      </c>
      <c r="EB32" s="17">
        <v>7160</v>
      </c>
      <c r="EC32" s="17">
        <v>44</v>
      </c>
      <c r="ED32" s="18">
        <v>3642.52</v>
      </c>
      <c r="EE32" s="17">
        <v>69</v>
      </c>
      <c r="EF32" s="17">
        <v>7160</v>
      </c>
      <c r="EG32" s="17">
        <v>6394</v>
      </c>
      <c r="EH32" s="17">
        <v>435849.57</v>
      </c>
      <c r="EI32" s="17">
        <v>5140</v>
      </c>
      <c r="EJ32" s="17">
        <v>346207.58</v>
      </c>
      <c r="EK32" s="17">
        <v>6696</v>
      </c>
      <c r="EL32" s="17">
        <v>454676.11</v>
      </c>
      <c r="EM32" s="17">
        <v>4816</v>
      </c>
      <c r="EN32" s="17">
        <v>325948.2</v>
      </c>
      <c r="EO32" s="18"/>
      <c r="EP32" s="41"/>
      <c r="EQ32" s="41"/>
      <c r="ER32" s="41"/>
      <c r="ES32" s="41"/>
      <c r="ET32" s="41"/>
      <c r="EU32" s="41"/>
      <c r="EV32" s="41"/>
      <c r="EW32" s="18"/>
      <c r="EX32" s="41"/>
      <c r="EY32" s="41"/>
      <c r="EZ32" s="41"/>
      <c r="FA32" s="18"/>
      <c r="FB32" s="18"/>
      <c r="FC32" s="18">
        <f t="shared" si="2"/>
        <v>2094</v>
      </c>
      <c r="FD32" s="18">
        <f t="shared" si="3"/>
        <v>201389.56</v>
      </c>
      <c r="FE32" s="18">
        <f t="shared" si="4"/>
        <v>25140</v>
      </c>
      <c r="FF32" s="18">
        <f t="shared" si="1"/>
        <v>1764071.02</v>
      </c>
      <c r="FG32" s="145"/>
      <c r="FH32" s="146"/>
    </row>
    <row r="33" ht="16.5" spans="1:164">
      <c r="A33" s="16" t="s">
        <v>133</v>
      </c>
      <c r="B33" s="17" t="s">
        <v>39</v>
      </c>
      <c r="C33" s="18">
        <v>6939962758060</v>
      </c>
      <c r="D33" s="18">
        <v>21063510001896</v>
      </c>
      <c r="E33" s="17" t="s">
        <v>198</v>
      </c>
      <c r="F33" s="149" t="s">
        <v>399</v>
      </c>
      <c r="G33" s="17" t="s">
        <v>129</v>
      </c>
      <c r="H33" s="26">
        <v>1</v>
      </c>
      <c r="I33" s="17">
        <v>3008</v>
      </c>
      <c r="J33" s="17">
        <v>763</v>
      </c>
      <c r="K33" s="18">
        <v>49.6621621621622</v>
      </c>
      <c r="L33" s="27">
        <f t="shared" si="0"/>
        <v>0.032769946121485</v>
      </c>
      <c r="M33" s="18">
        <v>84</v>
      </c>
      <c r="N33" s="18">
        <v>6457.89</v>
      </c>
      <c r="O33" s="17">
        <v>79</v>
      </c>
      <c r="P33" s="17">
        <v>2795</v>
      </c>
      <c r="Q33" s="18">
        <v>82</v>
      </c>
      <c r="R33" s="18">
        <v>6222.69</v>
      </c>
      <c r="S33" s="17">
        <v>79</v>
      </c>
      <c r="T33" s="17">
        <v>2739</v>
      </c>
      <c r="U33" s="18">
        <v>119</v>
      </c>
      <c r="V33" s="18">
        <v>9151.28</v>
      </c>
      <c r="W33" s="17">
        <v>79</v>
      </c>
      <c r="X33" s="17">
        <v>5376</v>
      </c>
      <c r="Y33" s="18">
        <v>64</v>
      </c>
      <c r="Z33" s="18">
        <v>5618.31</v>
      </c>
      <c r="AA33" s="17">
        <v>79</v>
      </c>
      <c r="AB33" s="17">
        <v>2013</v>
      </c>
      <c r="AC33" s="18">
        <v>122</v>
      </c>
      <c r="AD33" s="18">
        <v>9693.75</v>
      </c>
      <c r="AE33" s="17">
        <v>79</v>
      </c>
      <c r="AF33" s="17">
        <v>5013</v>
      </c>
      <c r="AG33" s="18">
        <v>130</v>
      </c>
      <c r="AH33" s="18">
        <v>9874.14</v>
      </c>
      <c r="AI33" s="17">
        <v>79</v>
      </c>
      <c r="AJ33" s="17">
        <v>4822</v>
      </c>
      <c r="AK33" s="17">
        <v>98</v>
      </c>
      <c r="AL33" s="18">
        <v>7566.2</v>
      </c>
      <c r="AM33" s="17">
        <v>79</v>
      </c>
      <c r="AN33" s="17">
        <v>4401</v>
      </c>
      <c r="AO33" s="17">
        <v>92</v>
      </c>
      <c r="AP33" s="18">
        <v>7201.76</v>
      </c>
      <c r="AQ33" s="17">
        <v>79</v>
      </c>
      <c r="AR33" s="17">
        <v>4376</v>
      </c>
      <c r="AS33" s="18">
        <v>73</v>
      </c>
      <c r="AT33" s="18">
        <v>5811.61</v>
      </c>
      <c r="AU33" s="17">
        <v>79</v>
      </c>
      <c r="AV33" s="17">
        <v>3612</v>
      </c>
      <c r="AW33" s="18">
        <v>105</v>
      </c>
      <c r="AX33" s="18">
        <v>8167.05</v>
      </c>
      <c r="AY33" s="17">
        <v>79</v>
      </c>
      <c r="AZ33" s="18">
        <v>3639</v>
      </c>
      <c r="BA33" s="18">
        <v>97</v>
      </c>
      <c r="BB33" s="18">
        <v>7580.35</v>
      </c>
      <c r="BC33" s="17">
        <v>79</v>
      </c>
      <c r="BD33" s="18">
        <v>3639</v>
      </c>
      <c r="BE33" s="18">
        <v>60</v>
      </c>
      <c r="BF33" s="18">
        <v>5209.62</v>
      </c>
      <c r="BG33" s="17">
        <v>79</v>
      </c>
      <c r="BH33" s="18">
        <v>4080</v>
      </c>
      <c r="BI33" s="18">
        <v>48</v>
      </c>
      <c r="BJ33" s="18">
        <v>4720.68</v>
      </c>
      <c r="BK33" s="17">
        <v>79</v>
      </c>
      <c r="BL33" s="17">
        <v>4405</v>
      </c>
      <c r="BM33" s="17">
        <v>58</v>
      </c>
      <c r="BN33" s="18">
        <v>5032.39</v>
      </c>
      <c r="BO33" s="17">
        <v>79</v>
      </c>
      <c r="BP33" s="17">
        <v>4536</v>
      </c>
      <c r="BQ33" s="17">
        <v>39</v>
      </c>
      <c r="BR33" s="18">
        <v>3396.29</v>
      </c>
      <c r="BS33" s="17">
        <v>79</v>
      </c>
      <c r="BT33" s="17">
        <v>4497</v>
      </c>
      <c r="BU33" s="18">
        <v>28</v>
      </c>
      <c r="BV33" s="18">
        <v>2415.32</v>
      </c>
      <c r="BW33" s="17">
        <v>79</v>
      </c>
      <c r="BX33" s="18">
        <v>4488</v>
      </c>
      <c r="BY33" s="18">
        <v>33</v>
      </c>
      <c r="BZ33" s="18">
        <v>2867.28</v>
      </c>
      <c r="CA33" s="17">
        <v>79</v>
      </c>
      <c r="CB33" s="18">
        <v>3808</v>
      </c>
      <c r="CC33" s="18">
        <v>41</v>
      </c>
      <c r="CD33" s="18">
        <v>3524.26</v>
      </c>
      <c r="CE33" s="17">
        <v>79</v>
      </c>
      <c r="CF33" s="18">
        <v>3810</v>
      </c>
      <c r="CG33" s="18">
        <v>57</v>
      </c>
      <c r="CH33" s="18">
        <v>4508.31</v>
      </c>
      <c r="CI33" s="17">
        <v>79</v>
      </c>
      <c r="CJ33" s="18">
        <v>3808</v>
      </c>
      <c r="CK33" s="18">
        <v>74</v>
      </c>
      <c r="CL33" s="18">
        <v>5998.46</v>
      </c>
      <c r="CM33" s="17">
        <v>79</v>
      </c>
      <c r="CN33" s="18">
        <v>3923</v>
      </c>
      <c r="CO33" s="17">
        <v>82</v>
      </c>
      <c r="CP33" s="18">
        <v>6530.9</v>
      </c>
      <c r="CQ33" s="17">
        <v>79</v>
      </c>
      <c r="CR33" s="17">
        <v>3981</v>
      </c>
      <c r="CS33" s="17">
        <v>76</v>
      </c>
      <c r="CT33" s="18">
        <v>5755.93</v>
      </c>
      <c r="CU33" s="17">
        <v>79</v>
      </c>
      <c r="CV33" s="17">
        <v>4068</v>
      </c>
      <c r="CW33" s="17">
        <v>62</v>
      </c>
      <c r="CX33" s="18">
        <v>5086.85</v>
      </c>
      <c r="CY33" s="17">
        <v>79</v>
      </c>
      <c r="CZ33" s="17">
        <v>4163</v>
      </c>
      <c r="DA33" s="17">
        <v>46</v>
      </c>
      <c r="DB33" s="18">
        <v>3484.85</v>
      </c>
      <c r="DC33" s="17">
        <v>79</v>
      </c>
      <c r="DD33" s="17">
        <v>4113</v>
      </c>
      <c r="DE33" s="17">
        <v>72</v>
      </c>
      <c r="DF33" s="18">
        <v>5602.57</v>
      </c>
      <c r="DG33" s="17">
        <v>79</v>
      </c>
      <c r="DH33" s="17">
        <v>4040</v>
      </c>
      <c r="DI33" s="18">
        <v>45</v>
      </c>
      <c r="DJ33" s="18">
        <v>3439.53</v>
      </c>
      <c r="DK33" s="17">
        <v>79</v>
      </c>
      <c r="DL33" s="18">
        <v>3994</v>
      </c>
      <c r="DM33" s="18">
        <v>53</v>
      </c>
      <c r="DN33" s="18">
        <v>4033.63</v>
      </c>
      <c r="DO33" s="17">
        <v>79</v>
      </c>
      <c r="DP33" s="18">
        <v>3894</v>
      </c>
      <c r="DQ33" s="18">
        <v>64</v>
      </c>
      <c r="DR33" s="18">
        <v>4969.83</v>
      </c>
      <c r="DS33" s="17">
        <v>79</v>
      </c>
      <c r="DT33" s="18">
        <v>3825</v>
      </c>
      <c r="DU33" s="18">
        <v>58</v>
      </c>
      <c r="DV33" s="18">
        <v>4421.49</v>
      </c>
      <c r="DW33" s="17">
        <v>79</v>
      </c>
      <c r="DX33" s="18">
        <v>3791</v>
      </c>
      <c r="DY33" s="17">
        <v>53</v>
      </c>
      <c r="DZ33" s="18">
        <v>4204.1</v>
      </c>
      <c r="EA33" s="17">
        <v>79</v>
      </c>
      <c r="EB33" s="17">
        <v>3671</v>
      </c>
      <c r="EC33" s="17">
        <v>45</v>
      </c>
      <c r="ED33" s="18">
        <v>3477.74</v>
      </c>
      <c r="EE33" s="17">
        <v>79</v>
      </c>
      <c r="EF33" s="17">
        <v>3671</v>
      </c>
      <c r="EG33" s="17">
        <v>1698</v>
      </c>
      <c r="EH33" s="17">
        <v>136376.25</v>
      </c>
      <c r="EI33" s="17">
        <v>1998</v>
      </c>
      <c r="EJ33" s="17">
        <v>163858.67</v>
      </c>
      <c r="EK33" s="17">
        <v>828</v>
      </c>
      <c r="EL33" s="17">
        <v>71578.84</v>
      </c>
      <c r="EM33" s="17">
        <v>1229</v>
      </c>
      <c r="EN33" s="17">
        <v>99056.36</v>
      </c>
      <c r="EO33" s="18"/>
      <c r="EP33" s="41"/>
      <c r="EQ33" s="41"/>
      <c r="ER33" s="41"/>
      <c r="ES33" s="41"/>
      <c r="ET33" s="41"/>
      <c r="EU33" s="41"/>
      <c r="EV33" s="41"/>
      <c r="EW33" s="18"/>
      <c r="EX33" s="41"/>
      <c r="EY33" s="41"/>
      <c r="EZ33" s="41"/>
      <c r="FA33" s="18"/>
      <c r="FB33" s="18"/>
      <c r="FC33" s="18">
        <f t="shared" si="2"/>
        <v>1332</v>
      </c>
      <c r="FD33" s="18">
        <f t="shared" si="3"/>
        <v>159495.7</v>
      </c>
      <c r="FE33" s="18">
        <f t="shared" si="4"/>
        <v>7085</v>
      </c>
      <c r="FF33" s="18">
        <f t="shared" si="1"/>
        <v>630365.82</v>
      </c>
      <c r="FG33" s="145"/>
      <c r="FH33" s="146"/>
    </row>
    <row r="34" ht="16.5" spans="1:164">
      <c r="A34" s="16" t="s">
        <v>133</v>
      </c>
      <c r="B34" s="17" t="s">
        <v>39</v>
      </c>
      <c r="C34" s="18">
        <v>6939962746296</v>
      </c>
      <c r="D34" s="18">
        <v>21063510000676</v>
      </c>
      <c r="E34" s="17" t="s">
        <v>200</v>
      </c>
      <c r="F34" s="19" t="s">
        <v>400</v>
      </c>
      <c r="G34" s="17" t="s">
        <v>129</v>
      </c>
      <c r="H34" s="26">
        <v>1</v>
      </c>
      <c r="I34" s="17">
        <v>6393</v>
      </c>
      <c r="J34" s="17">
        <v>1662</v>
      </c>
      <c r="K34" s="18">
        <v>42.6296186487789</v>
      </c>
      <c r="L34" s="27">
        <f t="shared" si="0"/>
        <v>0.0727728983688833</v>
      </c>
      <c r="M34" s="18">
        <v>159</v>
      </c>
      <c r="N34" s="18">
        <v>13659.53</v>
      </c>
      <c r="O34" s="17">
        <v>99</v>
      </c>
      <c r="P34" s="17">
        <v>6839</v>
      </c>
      <c r="Q34" s="18">
        <v>164</v>
      </c>
      <c r="R34" s="18">
        <v>14115.14</v>
      </c>
      <c r="S34" s="17">
        <v>99</v>
      </c>
      <c r="T34" s="17">
        <v>6729</v>
      </c>
      <c r="U34" s="18">
        <v>195</v>
      </c>
      <c r="V34" s="18">
        <v>16684.69</v>
      </c>
      <c r="W34" s="17">
        <v>99</v>
      </c>
      <c r="X34" s="17">
        <v>6674</v>
      </c>
      <c r="Y34" s="18">
        <v>212</v>
      </c>
      <c r="Z34" s="18">
        <v>18241.28</v>
      </c>
      <c r="AA34" s="17">
        <v>99</v>
      </c>
      <c r="AB34" s="17">
        <v>4896</v>
      </c>
      <c r="AC34" s="18">
        <v>198</v>
      </c>
      <c r="AD34" s="18">
        <v>17122.18</v>
      </c>
      <c r="AE34" s="17">
        <v>99</v>
      </c>
      <c r="AF34" s="17">
        <v>6078</v>
      </c>
      <c r="AG34" s="18">
        <v>176</v>
      </c>
      <c r="AH34" s="18">
        <v>15436.06</v>
      </c>
      <c r="AI34" s="17">
        <v>99</v>
      </c>
      <c r="AJ34" s="17">
        <v>4600</v>
      </c>
      <c r="AK34" s="17">
        <v>213</v>
      </c>
      <c r="AL34" s="18">
        <v>18441.54</v>
      </c>
      <c r="AM34" s="17">
        <v>99</v>
      </c>
      <c r="AN34" s="17">
        <v>4422</v>
      </c>
      <c r="AO34" s="17">
        <v>188</v>
      </c>
      <c r="AP34" s="18">
        <v>16537.1</v>
      </c>
      <c r="AQ34" s="17">
        <v>99</v>
      </c>
      <c r="AR34" s="17">
        <v>4565</v>
      </c>
      <c r="AS34" s="18">
        <v>218</v>
      </c>
      <c r="AT34" s="18">
        <v>18902.45</v>
      </c>
      <c r="AU34" s="17">
        <v>99</v>
      </c>
      <c r="AV34" s="17">
        <v>4681</v>
      </c>
      <c r="AW34" s="18">
        <v>180</v>
      </c>
      <c r="AX34" s="18">
        <v>15857.74</v>
      </c>
      <c r="AY34" s="17">
        <v>99</v>
      </c>
      <c r="AZ34" s="18">
        <v>4884</v>
      </c>
      <c r="BA34" s="18">
        <v>178</v>
      </c>
      <c r="BB34" s="18">
        <v>15403.8</v>
      </c>
      <c r="BC34" s="17">
        <v>99</v>
      </c>
      <c r="BD34" s="18">
        <v>4884</v>
      </c>
      <c r="BE34" s="18">
        <v>112</v>
      </c>
      <c r="BF34" s="18">
        <v>10668.16</v>
      </c>
      <c r="BG34" s="17">
        <v>99</v>
      </c>
      <c r="BH34" s="18">
        <v>8867</v>
      </c>
      <c r="BI34" s="18">
        <v>139</v>
      </c>
      <c r="BJ34" s="18">
        <v>12568.12</v>
      </c>
      <c r="BK34" s="17">
        <v>99</v>
      </c>
      <c r="BL34" s="17">
        <v>8726</v>
      </c>
      <c r="BM34" s="17">
        <v>170</v>
      </c>
      <c r="BN34" s="18">
        <v>15321.51</v>
      </c>
      <c r="BO34" s="17">
        <v>99</v>
      </c>
      <c r="BP34" s="17">
        <v>8512</v>
      </c>
      <c r="BQ34" s="17">
        <v>121</v>
      </c>
      <c r="BR34" s="18">
        <v>10569.34</v>
      </c>
      <c r="BS34" s="17">
        <v>99</v>
      </c>
      <c r="BT34" s="17">
        <v>8458</v>
      </c>
      <c r="BU34" s="18">
        <v>183</v>
      </c>
      <c r="BV34" s="18">
        <v>16260.89</v>
      </c>
      <c r="BW34" s="17">
        <v>99</v>
      </c>
      <c r="BX34" s="18">
        <v>8390</v>
      </c>
      <c r="BY34" s="18">
        <v>152</v>
      </c>
      <c r="BZ34" s="18">
        <v>13129.59</v>
      </c>
      <c r="CA34" s="17">
        <v>99</v>
      </c>
      <c r="CB34" s="18">
        <v>4965</v>
      </c>
      <c r="CC34" s="18">
        <v>157</v>
      </c>
      <c r="CD34" s="18">
        <v>13444.25</v>
      </c>
      <c r="CE34" s="17">
        <v>99</v>
      </c>
      <c r="CF34" s="18">
        <v>4685</v>
      </c>
      <c r="CG34" s="18">
        <v>165</v>
      </c>
      <c r="CH34" s="18">
        <v>14473.13</v>
      </c>
      <c r="CI34" s="17">
        <v>99</v>
      </c>
      <c r="CJ34" s="18">
        <v>4653</v>
      </c>
      <c r="CK34" s="18">
        <v>207</v>
      </c>
      <c r="CL34" s="18">
        <v>18178.49</v>
      </c>
      <c r="CM34" s="17">
        <v>99</v>
      </c>
      <c r="CN34" s="18">
        <v>5175</v>
      </c>
      <c r="CO34" s="17">
        <v>115</v>
      </c>
      <c r="CP34" s="18">
        <v>9978.11</v>
      </c>
      <c r="CQ34" s="17">
        <v>99</v>
      </c>
      <c r="CR34" s="17">
        <v>5253</v>
      </c>
      <c r="CS34" s="17">
        <v>160</v>
      </c>
      <c r="CT34" s="18">
        <v>14095.59</v>
      </c>
      <c r="CU34" s="17">
        <v>99</v>
      </c>
      <c r="CV34" s="17">
        <v>6793</v>
      </c>
      <c r="CW34" s="17">
        <v>172</v>
      </c>
      <c r="CX34" s="18">
        <v>14845.28</v>
      </c>
      <c r="CY34" s="17">
        <v>99</v>
      </c>
      <c r="CZ34" s="17">
        <v>6669</v>
      </c>
      <c r="DA34" s="17">
        <v>142</v>
      </c>
      <c r="DB34" s="18">
        <v>12617.9</v>
      </c>
      <c r="DC34" s="17">
        <v>99</v>
      </c>
      <c r="DD34" s="17">
        <v>8014</v>
      </c>
      <c r="DE34" s="17">
        <v>149</v>
      </c>
      <c r="DF34" s="18">
        <v>12588.81</v>
      </c>
      <c r="DG34" s="17">
        <v>99</v>
      </c>
      <c r="DH34" s="17">
        <v>8153</v>
      </c>
      <c r="DI34" s="18">
        <v>148</v>
      </c>
      <c r="DJ34" s="18">
        <v>12777.31</v>
      </c>
      <c r="DK34" s="17">
        <v>99</v>
      </c>
      <c r="DL34" s="18">
        <v>7999</v>
      </c>
      <c r="DM34" s="18">
        <v>151</v>
      </c>
      <c r="DN34" s="18">
        <v>12977.71</v>
      </c>
      <c r="DO34" s="17">
        <v>99</v>
      </c>
      <c r="DP34" s="18">
        <v>7900</v>
      </c>
      <c r="DQ34" s="18">
        <v>131</v>
      </c>
      <c r="DR34" s="18">
        <v>11266.18</v>
      </c>
      <c r="DS34" s="17">
        <v>99</v>
      </c>
      <c r="DT34" s="18">
        <v>7970</v>
      </c>
      <c r="DU34" s="18">
        <v>144</v>
      </c>
      <c r="DV34" s="18">
        <v>12509.44</v>
      </c>
      <c r="DW34" s="17">
        <v>99</v>
      </c>
      <c r="DX34" s="18">
        <v>7875</v>
      </c>
      <c r="DY34" s="17">
        <v>109</v>
      </c>
      <c r="DZ34" s="18">
        <v>9314.86</v>
      </c>
      <c r="EA34" s="17">
        <v>99</v>
      </c>
      <c r="EB34" s="17">
        <v>7902</v>
      </c>
      <c r="EC34" s="17">
        <v>153</v>
      </c>
      <c r="ED34" s="18">
        <v>13684.11</v>
      </c>
      <c r="EE34" s="17">
        <v>99</v>
      </c>
      <c r="EF34" s="17">
        <v>7902</v>
      </c>
      <c r="EG34" s="17">
        <v>3618</v>
      </c>
      <c r="EH34" s="17">
        <v>338772.09</v>
      </c>
      <c r="EI34" s="17">
        <v>2287</v>
      </c>
      <c r="EJ34" s="17">
        <v>216549.81</v>
      </c>
      <c r="EK34" s="17">
        <v>3828</v>
      </c>
      <c r="EL34" s="17">
        <v>348901.07</v>
      </c>
      <c r="EM34" s="17">
        <v>4659</v>
      </c>
      <c r="EN34" s="17">
        <v>415162.965</v>
      </c>
      <c r="EO34" s="18"/>
      <c r="EP34" s="41"/>
      <c r="EQ34" s="41"/>
      <c r="ER34" s="41"/>
      <c r="ES34" s="41"/>
      <c r="ET34" s="41"/>
      <c r="EU34" s="41"/>
      <c r="EV34" s="41"/>
      <c r="EW34" s="18"/>
      <c r="EX34" s="41"/>
      <c r="EY34" s="41"/>
      <c r="EZ34" s="41"/>
      <c r="FA34" s="18"/>
      <c r="FB34" s="18"/>
      <c r="FC34" s="18">
        <f t="shared" si="2"/>
        <v>2958</v>
      </c>
      <c r="FD34" s="18">
        <f t="shared" si="3"/>
        <v>413513.69</v>
      </c>
      <c r="FE34" s="18">
        <f t="shared" si="4"/>
        <v>17350</v>
      </c>
      <c r="FF34" s="18">
        <f t="shared" si="1"/>
        <v>1732899.625</v>
      </c>
      <c r="FG34" s="145"/>
      <c r="FH34" s="146"/>
    </row>
    <row r="35" ht="16.5" spans="1:164">
      <c r="A35" s="16" t="s">
        <v>126</v>
      </c>
      <c r="B35" s="17" t="s">
        <v>39</v>
      </c>
      <c r="C35" s="18">
        <v>6939962755908</v>
      </c>
      <c r="D35" s="18">
        <v>21063510001636</v>
      </c>
      <c r="E35" s="17" t="s">
        <v>202</v>
      </c>
      <c r="F35" s="19" t="s">
        <v>401</v>
      </c>
      <c r="G35" s="17" t="s">
        <v>129</v>
      </c>
      <c r="H35" s="26">
        <v>1</v>
      </c>
      <c r="I35" s="17">
        <v>2017</v>
      </c>
      <c r="J35" s="17">
        <v>324</v>
      </c>
      <c r="K35" s="18">
        <v>85.9412409203425</v>
      </c>
      <c r="L35" s="27">
        <f t="shared" si="0"/>
        <v>0.0130882967992718</v>
      </c>
      <c r="M35" s="18">
        <v>36</v>
      </c>
      <c r="N35" s="18">
        <v>3830.7</v>
      </c>
      <c r="O35" s="17">
        <v>109</v>
      </c>
      <c r="P35" s="17">
        <v>3062</v>
      </c>
      <c r="Q35" s="18">
        <v>35</v>
      </c>
      <c r="R35" s="18">
        <v>3891.23</v>
      </c>
      <c r="S35" s="17">
        <v>109</v>
      </c>
      <c r="T35" s="17">
        <v>3069</v>
      </c>
      <c r="U35" s="18">
        <v>41</v>
      </c>
      <c r="V35" s="18">
        <v>4566.52</v>
      </c>
      <c r="W35" s="17">
        <v>109</v>
      </c>
      <c r="X35" s="17">
        <v>3049</v>
      </c>
      <c r="Y35" s="18">
        <v>30</v>
      </c>
      <c r="Z35" s="18">
        <v>3184.58</v>
      </c>
      <c r="AA35" s="17">
        <v>109</v>
      </c>
      <c r="AB35" s="17">
        <v>2295</v>
      </c>
      <c r="AC35" s="18">
        <v>43</v>
      </c>
      <c r="AD35" s="18">
        <v>4745.46</v>
      </c>
      <c r="AE35" s="17">
        <v>109</v>
      </c>
      <c r="AF35" s="17">
        <v>2990</v>
      </c>
      <c r="AG35" s="18">
        <v>34</v>
      </c>
      <c r="AH35" s="18">
        <v>3814.09</v>
      </c>
      <c r="AI35" s="17">
        <v>109</v>
      </c>
      <c r="AJ35" s="17">
        <v>2529</v>
      </c>
      <c r="AK35" s="17">
        <v>33</v>
      </c>
      <c r="AL35" s="18">
        <v>3567.31</v>
      </c>
      <c r="AM35" s="17">
        <v>109</v>
      </c>
      <c r="AN35" s="17">
        <v>2515</v>
      </c>
      <c r="AO35" s="17">
        <v>38</v>
      </c>
      <c r="AP35" s="18">
        <v>4392.41</v>
      </c>
      <c r="AQ35" s="17">
        <v>109</v>
      </c>
      <c r="AR35" s="17">
        <v>2576</v>
      </c>
      <c r="AS35" s="18">
        <v>26</v>
      </c>
      <c r="AT35" s="18">
        <v>2816.26</v>
      </c>
      <c r="AU35" s="17">
        <v>109</v>
      </c>
      <c r="AV35" s="17">
        <v>2645</v>
      </c>
      <c r="AW35" s="18">
        <v>25</v>
      </c>
      <c r="AX35" s="18">
        <v>2639.45</v>
      </c>
      <c r="AY35" s="17">
        <v>109</v>
      </c>
      <c r="AZ35" s="18">
        <v>2716</v>
      </c>
      <c r="BA35" s="18">
        <v>18</v>
      </c>
      <c r="BB35" s="18">
        <v>2109.4</v>
      </c>
      <c r="BC35" s="17">
        <v>109</v>
      </c>
      <c r="BD35" s="18">
        <v>2716</v>
      </c>
      <c r="BE35" s="18">
        <v>30</v>
      </c>
      <c r="BF35" s="18">
        <v>3391</v>
      </c>
      <c r="BG35" s="17">
        <v>109</v>
      </c>
      <c r="BH35" s="18">
        <v>2742</v>
      </c>
      <c r="BI35" s="18">
        <v>34</v>
      </c>
      <c r="BJ35" s="18">
        <v>3627.56</v>
      </c>
      <c r="BK35" s="17">
        <v>109</v>
      </c>
      <c r="BL35" s="17">
        <v>2710</v>
      </c>
      <c r="BM35" s="17">
        <v>29</v>
      </c>
      <c r="BN35" s="18">
        <v>3090.21</v>
      </c>
      <c r="BO35" s="17">
        <v>109</v>
      </c>
      <c r="BP35" s="17">
        <v>2677</v>
      </c>
      <c r="BQ35" s="17">
        <v>33</v>
      </c>
      <c r="BR35" s="18">
        <v>3488.58</v>
      </c>
      <c r="BS35" s="17">
        <v>109</v>
      </c>
      <c r="BT35" s="17">
        <v>2638</v>
      </c>
      <c r="BU35" s="18">
        <v>25</v>
      </c>
      <c r="BV35" s="18">
        <v>2657</v>
      </c>
      <c r="BW35" s="17">
        <v>109</v>
      </c>
      <c r="BX35" s="18">
        <v>2642</v>
      </c>
      <c r="BY35" s="18">
        <v>22</v>
      </c>
      <c r="BZ35" s="18">
        <v>2370.95</v>
      </c>
      <c r="CA35" s="17">
        <v>109</v>
      </c>
      <c r="CB35" s="18">
        <v>2621</v>
      </c>
      <c r="CC35" s="18">
        <v>18</v>
      </c>
      <c r="CD35" s="18">
        <v>1986.59</v>
      </c>
      <c r="CE35" s="17">
        <v>109</v>
      </c>
      <c r="CF35" s="18">
        <v>2607</v>
      </c>
      <c r="CG35" s="18">
        <v>22</v>
      </c>
      <c r="CH35" s="18">
        <v>2961.22</v>
      </c>
      <c r="CI35" s="17">
        <v>109</v>
      </c>
      <c r="CJ35" s="18">
        <v>2581</v>
      </c>
      <c r="CK35" s="18">
        <v>26</v>
      </c>
      <c r="CL35" s="18">
        <v>2984.25</v>
      </c>
      <c r="CM35" s="17">
        <v>109</v>
      </c>
      <c r="CN35" s="18">
        <v>2554</v>
      </c>
      <c r="CO35" s="17">
        <v>20</v>
      </c>
      <c r="CP35" s="18">
        <v>2368.4</v>
      </c>
      <c r="CQ35" s="17">
        <v>109</v>
      </c>
      <c r="CR35" s="17">
        <v>2532</v>
      </c>
      <c r="CS35" s="17">
        <v>23</v>
      </c>
      <c r="CT35" s="18">
        <v>2457.09</v>
      </c>
      <c r="CU35" s="17">
        <v>109</v>
      </c>
      <c r="CV35" s="17">
        <v>2510</v>
      </c>
      <c r="CW35" s="17">
        <v>14</v>
      </c>
      <c r="CX35" s="18">
        <v>1436</v>
      </c>
      <c r="CY35" s="17">
        <v>109</v>
      </c>
      <c r="CZ35" s="17">
        <v>2493</v>
      </c>
      <c r="DA35" s="17">
        <v>29</v>
      </c>
      <c r="DB35" s="18">
        <v>3045.35</v>
      </c>
      <c r="DC35" s="17">
        <v>109</v>
      </c>
      <c r="DD35" s="17">
        <v>2463</v>
      </c>
      <c r="DE35" s="17">
        <v>18</v>
      </c>
      <c r="DF35" s="18">
        <v>1914.38</v>
      </c>
      <c r="DG35" s="17">
        <v>109</v>
      </c>
      <c r="DH35" s="17">
        <v>2444</v>
      </c>
      <c r="DI35" s="18">
        <v>26</v>
      </c>
      <c r="DJ35" s="18">
        <v>2772.49</v>
      </c>
      <c r="DK35" s="17">
        <v>109</v>
      </c>
      <c r="DL35" s="18">
        <v>2417</v>
      </c>
      <c r="DM35" s="18">
        <v>21</v>
      </c>
      <c r="DN35" s="18">
        <v>2253.32</v>
      </c>
      <c r="DO35" s="17">
        <v>109</v>
      </c>
      <c r="DP35" s="18">
        <v>2398</v>
      </c>
      <c r="DQ35" s="18">
        <v>23</v>
      </c>
      <c r="DR35" s="18">
        <v>2443.24</v>
      </c>
      <c r="DS35" s="17">
        <v>109</v>
      </c>
      <c r="DT35" s="18">
        <v>2374</v>
      </c>
      <c r="DU35" s="18">
        <v>13</v>
      </c>
      <c r="DV35" s="18">
        <v>1384</v>
      </c>
      <c r="DW35" s="17">
        <v>109</v>
      </c>
      <c r="DX35" s="18">
        <v>2360</v>
      </c>
      <c r="DY35" s="17">
        <v>15</v>
      </c>
      <c r="DZ35" s="18">
        <v>1574.95</v>
      </c>
      <c r="EA35" s="17">
        <v>109</v>
      </c>
      <c r="EB35" s="17">
        <v>2346</v>
      </c>
      <c r="EC35" s="17">
        <v>12</v>
      </c>
      <c r="ED35" s="18">
        <v>1289.07</v>
      </c>
      <c r="EE35" s="17">
        <v>109</v>
      </c>
      <c r="EF35" s="17">
        <v>2346</v>
      </c>
      <c r="EG35" s="17">
        <v>3932</v>
      </c>
      <c r="EH35" s="17">
        <v>412880.34</v>
      </c>
      <c r="EI35" s="17">
        <v>784</v>
      </c>
      <c r="EJ35" s="17">
        <v>83743.81</v>
      </c>
      <c r="EK35" s="17">
        <v>2640</v>
      </c>
      <c r="EL35" s="17">
        <v>271565.7</v>
      </c>
      <c r="EM35" s="17">
        <v>1394</v>
      </c>
      <c r="EN35" s="17">
        <v>149621.93</v>
      </c>
      <c r="EO35" s="18"/>
      <c r="EP35" s="41"/>
      <c r="EQ35" s="41"/>
      <c r="ER35" s="41"/>
      <c r="ES35" s="41"/>
      <c r="ET35" s="41"/>
      <c r="EU35" s="41"/>
      <c r="EV35" s="41"/>
      <c r="EW35" s="18"/>
      <c r="EX35" s="41"/>
      <c r="EY35" s="41"/>
      <c r="EZ35" s="41"/>
      <c r="FA35" s="18"/>
      <c r="FB35" s="18"/>
      <c r="FC35" s="18">
        <f t="shared" si="2"/>
        <v>532</v>
      </c>
      <c r="FD35" s="18">
        <f t="shared" si="3"/>
        <v>83700.41</v>
      </c>
      <c r="FE35" s="18">
        <f t="shared" si="4"/>
        <v>9282</v>
      </c>
      <c r="FF35" s="18">
        <f t="shared" si="1"/>
        <v>1001512.19</v>
      </c>
      <c r="FG35" s="145"/>
      <c r="FH35" s="146"/>
    </row>
    <row r="36" ht="16.5" spans="1:164">
      <c r="A36" s="16" t="s">
        <v>133</v>
      </c>
      <c r="B36" s="17" t="s">
        <v>39</v>
      </c>
      <c r="C36" s="18">
        <v>6939962755656</v>
      </c>
      <c r="D36" s="18">
        <v>21063510001616</v>
      </c>
      <c r="E36" s="17" t="s">
        <v>194</v>
      </c>
      <c r="F36" s="19" t="s">
        <v>402</v>
      </c>
      <c r="G36" s="17" t="s">
        <v>129</v>
      </c>
      <c r="H36" s="26">
        <v>1</v>
      </c>
      <c r="I36" s="17">
        <v>956</v>
      </c>
      <c r="J36" s="17">
        <v>318</v>
      </c>
      <c r="K36" s="18">
        <v>51.5130907854471</v>
      </c>
      <c r="L36" s="27">
        <f t="shared" si="0"/>
        <v>0.011489162791842</v>
      </c>
      <c r="M36" s="18">
        <v>27</v>
      </c>
      <c r="N36" s="18">
        <v>3145.89</v>
      </c>
      <c r="O36" s="17">
        <v>119</v>
      </c>
      <c r="P36" s="17">
        <v>1106</v>
      </c>
      <c r="Q36" s="18">
        <v>32</v>
      </c>
      <c r="R36" s="18">
        <v>4204</v>
      </c>
      <c r="S36" s="17">
        <v>119</v>
      </c>
      <c r="T36" s="17">
        <v>1094</v>
      </c>
      <c r="U36" s="18">
        <v>28</v>
      </c>
      <c r="V36" s="18">
        <v>3513.97</v>
      </c>
      <c r="W36" s="17">
        <v>119</v>
      </c>
      <c r="X36" s="17">
        <v>1096</v>
      </c>
      <c r="Y36" s="18">
        <v>49</v>
      </c>
      <c r="Z36" s="18">
        <v>5708.96</v>
      </c>
      <c r="AA36" s="17">
        <v>119</v>
      </c>
      <c r="AB36" s="17">
        <v>1051</v>
      </c>
      <c r="AC36" s="18">
        <v>39</v>
      </c>
      <c r="AD36" s="18">
        <v>4763.88</v>
      </c>
      <c r="AE36" s="17">
        <v>119</v>
      </c>
      <c r="AF36" s="17">
        <v>1046</v>
      </c>
      <c r="AG36" s="18">
        <v>30</v>
      </c>
      <c r="AH36" s="18">
        <v>3665.57</v>
      </c>
      <c r="AI36" s="17">
        <v>119</v>
      </c>
      <c r="AJ36" s="17">
        <v>1050</v>
      </c>
      <c r="AK36" s="17">
        <v>23</v>
      </c>
      <c r="AL36" s="18">
        <v>2643.63</v>
      </c>
      <c r="AM36" s="17">
        <v>119</v>
      </c>
      <c r="AN36" s="17">
        <v>1099</v>
      </c>
      <c r="AO36" s="17">
        <v>38</v>
      </c>
      <c r="AP36" s="18">
        <v>4496.58</v>
      </c>
      <c r="AQ36" s="17">
        <v>119</v>
      </c>
      <c r="AR36" s="17">
        <v>1079</v>
      </c>
      <c r="AS36" s="18">
        <v>33</v>
      </c>
      <c r="AT36" s="18">
        <v>3806.05</v>
      </c>
      <c r="AU36" s="17">
        <v>119</v>
      </c>
      <c r="AV36" s="17">
        <v>1063</v>
      </c>
      <c r="AW36" s="18">
        <v>18</v>
      </c>
      <c r="AX36" s="18">
        <v>2306.87</v>
      </c>
      <c r="AY36" s="17">
        <v>119</v>
      </c>
      <c r="AZ36" s="18">
        <v>1391</v>
      </c>
      <c r="BA36" s="18">
        <v>37</v>
      </c>
      <c r="BB36" s="18">
        <v>4289.03</v>
      </c>
      <c r="BC36" s="17">
        <v>119</v>
      </c>
      <c r="BD36" s="18">
        <v>1391</v>
      </c>
      <c r="BE36" s="18">
        <v>28</v>
      </c>
      <c r="BF36" s="18">
        <v>3500.86</v>
      </c>
      <c r="BG36" s="17">
        <v>119</v>
      </c>
      <c r="BH36" s="18">
        <v>1327</v>
      </c>
      <c r="BI36" s="18">
        <v>25</v>
      </c>
      <c r="BJ36" s="18">
        <v>3382.29</v>
      </c>
      <c r="BK36" s="17">
        <v>119</v>
      </c>
      <c r="BL36" s="17">
        <v>1168</v>
      </c>
      <c r="BM36" s="17">
        <v>11</v>
      </c>
      <c r="BN36" s="18">
        <v>1401.18</v>
      </c>
      <c r="BO36" s="17">
        <v>119</v>
      </c>
      <c r="BP36" s="17">
        <v>1151</v>
      </c>
      <c r="BQ36" s="17">
        <v>18</v>
      </c>
      <c r="BR36" s="18">
        <v>2296.41</v>
      </c>
      <c r="BS36" s="17">
        <v>119</v>
      </c>
      <c r="BT36" s="17">
        <v>1145</v>
      </c>
      <c r="BU36" s="18">
        <v>17</v>
      </c>
      <c r="BV36" s="18">
        <v>2162.23</v>
      </c>
      <c r="BW36" s="17">
        <v>119</v>
      </c>
      <c r="BX36" s="18">
        <v>1157</v>
      </c>
      <c r="BY36" s="18">
        <v>14</v>
      </c>
      <c r="BZ36" s="18">
        <v>2008.15</v>
      </c>
      <c r="CA36" s="17">
        <v>119</v>
      </c>
      <c r="CB36" s="18">
        <v>1082</v>
      </c>
      <c r="CC36" s="18">
        <v>18</v>
      </c>
      <c r="CD36" s="18">
        <v>2334.49</v>
      </c>
      <c r="CE36" s="17">
        <v>119</v>
      </c>
      <c r="CF36" s="18">
        <v>1123</v>
      </c>
      <c r="CG36" s="18">
        <v>13</v>
      </c>
      <c r="CH36" s="18">
        <v>1640.89</v>
      </c>
      <c r="CI36" s="17">
        <v>119</v>
      </c>
      <c r="CJ36" s="18">
        <v>1140</v>
      </c>
      <c r="CK36" s="18">
        <v>28</v>
      </c>
      <c r="CL36" s="18">
        <v>3293.42</v>
      </c>
      <c r="CM36" s="17">
        <v>119</v>
      </c>
      <c r="CN36" s="18">
        <v>1122</v>
      </c>
      <c r="CO36" s="17">
        <v>34</v>
      </c>
      <c r="CP36" s="18">
        <v>3961.57</v>
      </c>
      <c r="CQ36" s="17">
        <v>119</v>
      </c>
      <c r="CR36" s="17">
        <v>1357</v>
      </c>
      <c r="CS36" s="17">
        <v>25</v>
      </c>
      <c r="CT36" s="18">
        <v>2920.65</v>
      </c>
      <c r="CU36" s="17">
        <v>119</v>
      </c>
      <c r="CV36" s="17">
        <v>1333</v>
      </c>
      <c r="CW36" s="17">
        <v>24</v>
      </c>
      <c r="CX36" s="18">
        <v>2810.34</v>
      </c>
      <c r="CY36" s="17">
        <v>119</v>
      </c>
      <c r="CZ36" s="17">
        <v>1285</v>
      </c>
      <c r="DA36" s="17">
        <v>15</v>
      </c>
      <c r="DB36" s="18">
        <v>1723.31</v>
      </c>
      <c r="DC36" s="17">
        <v>119</v>
      </c>
      <c r="DD36" s="17">
        <v>1268</v>
      </c>
      <c r="DE36" s="17">
        <v>18</v>
      </c>
      <c r="DF36" s="18">
        <v>2084.4</v>
      </c>
      <c r="DG36" s="17">
        <v>119</v>
      </c>
      <c r="DH36" s="17">
        <v>1268</v>
      </c>
      <c r="DI36" s="18">
        <v>19</v>
      </c>
      <c r="DJ36" s="18">
        <v>2208.53</v>
      </c>
      <c r="DK36" s="17">
        <v>119</v>
      </c>
      <c r="DL36" s="18">
        <v>1249</v>
      </c>
      <c r="DM36" s="18">
        <v>18</v>
      </c>
      <c r="DN36" s="18">
        <v>2346.19</v>
      </c>
      <c r="DO36" s="17">
        <v>119</v>
      </c>
      <c r="DP36" s="18">
        <v>1253</v>
      </c>
      <c r="DQ36" s="18">
        <v>19</v>
      </c>
      <c r="DR36" s="18">
        <v>2676.6</v>
      </c>
      <c r="DS36" s="17">
        <v>119</v>
      </c>
      <c r="DT36" s="18">
        <v>1271</v>
      </c>
      <c r="DU36" s="18">
        <v>7</v>
      </c>
      <c r="DV36" s="18">
        <v>801.85</v>
      </c>
      <c r="DW36" s="17">
        <v>119</v>
      </c>
      <c r="DX36" s="18">
        <v>1272</v>
      </c>
      <c r="DY36" s="17">
        <v>9</v>
      </c>
      <c r="DZ36" s="18">
        <v>1035.03</v>
      </c>
      <c r="EA36" s="17">
        <v>119</v>
      </c>
      <c r="EB36" s="17">
        <v>1225</v>
      </c>
      <c r="EC36" s="17">
        <v>8</v>
      </c>
      <c r="ED36" s="18">
        <v>942</v>
      </c>
      <c r="EE36" s="17">
        <v>119</v>
      </c>
      <c r="EF36" s="17">
        <v>1225</v>
      </c>
      <c r="EG36" s="17">
        <v>951</v>
      </c>
      <c r="EH36" s="17">
        <v>122871.73</v>
      </c>
      <c r="EI36" s="17">
        <v>1226</v>
      </c>
      <c r="EJ36" s="17">
        <v>143012.15</v>
      </c>
      <c r="EK36" s="17">
        <v>1191</v>
      </c>
      <c r="EL36" s="17">
        <v>146960.14</v>
      </c>
      <c r="EM36" s="17">
        <v>1045</v>
      </c>
      <c r="EN36" s="17">
        <v>125154.58</v>
      </c>
      <c r="EO36" s="18"/>
      <c r="EP36" s="41"/>
      <c r="EQ36" s="41"/>
      <c r="ER36" s="41"/>
      <c r="ES36" s="41"/>
      <c r="ET36" s="41"/>
      <c r="EU36" s="41"/>
      <c r="EV36" s="41"/>
      <c r="EW36" s="18"/>
      <c r="EX36" s="41"/>
      <c r="EY36" s="41"/>
      <c r="EZ36" s="41"/>
      <c r="FA36" s="18"/>
      <c r="FB36" s="18"/>
      <c r="FC36" s="18">
        <f t="shared" si="2"/>
        <v>467</v>
      </c>
      <c r="FD36" s="18">
        <f t="shared" si="3"/>
        <v>80819.83</v>
      </c>
      <c r="FE36" s="18">
        <f t="shared" si="4"/>
        <v>4880</v>
      </c>
      <c r="FF36" s="18">
        <f t="shared" si="1"/>
        <v>618818.43</v>
      </c>
      <c r="FG36" s="145"/>
      <c r="FH36" s="146"/>
    </row>
    <row r="37" ht="16.5" spans="1:164">
      <c r="A37" s="16" t="s">
        <v>133</v>
      </c>
      <c r="B37" s="17" t="s">
        <v>39</v>
      </c>
      <c r="C37" s="18">
        <v>6939962760186</v>
      </c>
      <c r="D37" s="18">
        <v>21063510001977</v>
      </c>
      <c r="E37" s="17" t="s">
        <v>204</v>
      </c>
      <c r="F37" s="19" t="s">
        <v>403</v>
      </c>
      <c r="G37" s="17" t="s">
        <v>129</v>
      </c>
      <c r="H37" s="26">
        <v>1</v>
      </c>
      <c r="I37" s="17">
        <v>4557</v>
      </c>
      <c r="J37" s="17">
        <v>1896</v>
      </c>
      <c r="K37" s="18">
        <v>89.9221965383097</v>
      </c>
      <c r="L37" s="27">
        <f t="shared" si="0"/>
        <v>0.0301129234629862</v>
      </c>
      <c r="M37" s="18">
        <v>86</v>
      </c>
      <c r="N37" s="18">
        <v>14955.53</v>
      </c>
      <c r="O37" s="17">
        <v>169</v>
      </c>
      <c r="P37" s="17">
        <v>3168</v>
      </c>
      <c r="Q37" s="18">
        <v>51</v>
      </c>
      <c r="R37" s="18">
        <v>8767.95</v>
      </c>
      <c r="S37" s="17">
        <v>169</v>
      </c>
      <c r="T37" s="17">
        <v>3550</v>
      </c>
      <c r="U37" s="18">
        <v>72</v>
      </c>
      <c r="V37" s="18">
        <v>12336.08</v>
      </c>
      <c r="W37" s="17">
        <v>169</v>
      </c>
      <c r="X37" s="17">
        <v>5121</v>
      </c>
      <c r="Y37" s="18">
        <v>85</v>
      </c>
      <c r="Z37" s="18">
        <v>14835.18</v>
      </c>
      <c r="AA37" s="17">
        <v>169</v>
      </c>
      <c r="AB37" s="17">
        <v>3666</v>
      </c>
      <c r="AC37" s="18">
        <v>123</v>
      </c>
      <c r="AD37" s="18">
        <v>21417.64</v>
      </c>
      <c r="AE37" s="17">
        <v>169</v>
      </c>
      <c r="AF37" s="17">
        <v>5521</v>
      </c>
      <c r="AG37" s="18">
        <v>82</v>
      </c>
      <c r="AH37" s="18">
        <v>13928.17</v>
      </c>
      <c r="AI37" s="17">
        <v>169</v>
      </c>
      <c r="AJ37" s="17">
        <v>3644</v>
      </c>
      <c r="AK37" s="17">
        <v>61</v>
      </c>
      <c r="AL37" s="18">
        <v>10459.27</v>
      </c>
      <c r="AM37" s="17">
        <v>169</v>
      </c>
      <c r="AN37" s="17">
        <v>3868</v>
      </c>
      <c r="AO37" s="17">
        <v>72</v>
      </c>
      <c r="AP37" s="18">
        <v>11927.28</v>
      </c>
      <c r="AQ37" s="17">
        <v>169</v>
      </c>
      <c r="AR37" s="17">
        <v>4299</v>
      </c>
      <c r="AS37" s="18">
        <v>71</v>
      </c>
      <c r="AT37" s="18">
        <v>11800.67</v>
      </c>
      <c r="AU37" s="17">
        <v>169</v>
      </c>
      <c r="AV37" s="17">
        <v>5148</v>
      </c>
      <c r="AW37" s="18">
        <v>63</v>
      </c>
      <c r="AX37" s="18">
        <v>11143.26</v>
      </c>
      <c r="AY37" s="17">
        <v>169</v>
      </c>
      <c r="AZ37" s="18">
        <v>5512</v>
      </c>
      <c r="BA37" s="18">
        <v>74</v>
      </c>
      <c r="BB37" s="18">
        <v>12672.02</v>
      </c>
      <c r="BC37" s="17">
        <v>169</v>
      </c>
      <c r="BD37" s="18">
        <v>5512</v>
      </c>
      <c r="BE37" s="18">
        <v>74</v>
      </c>
      <c r="BF37" s="18">
        <v>12945.75</v>
      </c>
      <c r="BG37" s="17">
        <v>169</v>
      </c>
      <c r="BH37" s="18">
        <v>6993</v>
      </c>
      <c r="BI37" s="18">
        <v>83</v>
      </c>
      <c r="BJ37" s="18">
        <v>14151.72</v>
      </c>
      <c r="BK37" s="17">
        <v>169</v>
      </c>
      <c r="BL37" s="17">
        <v>6906</v>
      </c>
      <c r="BM37" s="17">
        <v>62</v>
      </c>
      <c r="BN37" s="18">
        <v>10656.35</v>
      </c>
      <c r="BO37" s="17">
        <v>169</v>
      </c>
      <c r="BP37" s="17">
        <v>6879</v>
      </c>
      <c r="BQ37" s="17">
        <v>56</v>
      </c>
      <c r="BR37" s="18">
        <v>10340.62</v>
      </c>
      <c r="BS37" s="17">
        <v>169</v>
      </c>
      <c r="BT37" s="17">
        <v>6839</v>
      </c>
      <c r="BU37" s="18">
        <v>58</v>
      </c>
      <c r="BV37" s="18">
        <v>10649.39</v>
      </c>
      <c r="BW37" s="17">
        <v>169</v>
      </c>
      <c r="BX37" s="18">
        <v>6836</v>
      </c>
      <c r="BY37" s="18">
        <v>51</v>
      </c>
      <c r="BZ37" s="18">
        <v>9427.54</v>
      </c>
      <c r="CA37" s="17">
        <v>169</v>
      </c>
      <c r="CB37" s="18">
        <v>6780</v>
      </c>
      <c r="CC37" s="18">
        <v>53</v>
      </c>
      <c r="CD37" s="18">
        <v>8851.14</v>
      </c>
      <c r="CE37" s="17">
        <v>169</v>
      </c>
      <c r="CF37" s="18">
        <v>6725</v>
      </c>
      <c r="CG37" s="18">
        <v>57</v>
      </c>
      <c r="CH37" s="18">
        <v>9395.27</v>
      </c>
      <c r="CI37" s="17">
        <v>169</v>
      </c>
      <c r="CJ37" s="18">
        <v>6663</v>
      </c>
      <c r="CK37" s="18">
        <v>100</v>
      </c>
      <c r="CL37" s="18">
        <v>16171.88</v>
      </c>
      <c r="CM37" s="17">
        <v>169</v>
      </c>
      <c r="CN37" s="18">
        <v>6557</v>
      </c>
      <c r="CO37" s="17">
        <v>81</v>
      </c>
      <c r="CP37" s="18">
        <v>13560</v>
      </c>
      <c r="CQ37" s="17">
        <v>169</v>
      </c>
      <c r="CR37" s="17">
        <v>6475</v>
      </c>
      <c r="CS37" s="17">
        <v>54</v>
      </c>
      <c r="CT37" s="18">
        <v>9023.04</v>
      </c>
      <c r="CU37" s="17">
        <v>169</v>
      </c>
      <c r="CV37" s="17">
        <v>6776</v>
      </c>
      <c r="CW37" s="17">
        <v>52</v>
      </c>
      <c r="CX37" s="18">
        <v>9205.77</v>
      </c>
      <c r="CY37" s="17">
        <v>169</v>
      </c>
      <c r="CZ37" s="17">
        <v>6720</v>
      </c>
      <c r="DA37" s="17">
        <v>46</v>
      </c>
      <c r="DB37" s="18">
        <v>8287.47</v>
      </c>
      <c r="DC37" s="17">
        <v>169</v>
      </c>
      <c r="DD37" s="17">
        <v>6668</v>
      </c>
      <c r="DE37" s="17">
        <v>41</v>
      </c>
      <c r="DF37" s="18">
        <v>6747.62</v>
      </c>
      <c r="DG37" s="17">
        <v>169</v>
      </c>
      <c r="DH37" s="17">
        <v>6627</v>
      </c>
      <c r="DI37" s="18">
        <v>48</v>
      </c>
      <c r="DJ37" s="18">
        <v>7931.22</v>
      </c>
      <c r="DK37" s="17">
        <v>169</v>
      </c>
      <c r="DL37" s="18">
        <v>6580</v>
      </c>
      <c r="DM37" s="18">
        <v>36</v>
      </c>
      <c r="DN37" s="18">
        <v>6311.9</v>
      </c>
      <c r="DO37" s="17">
        <v>169</v>
      </c>
      <c r="DP37" s="18">
        <v>6542</v>
      </c>
      <c r="DQ37" s="18">
        <v>30</v>
      </c>
      <c r="DR37" s="18">
        <v>5034.26</v>
      </c>
      <c r="DS37" s="17">
        <v>169</v>
      </c>
      <c r="DT37" s="18">
        <v>6511</v>
      </c>
      <c r="DU37" s="18">
        <v>24</v>
      </c>
      <c r="DV37" s="18">
        <v>4634.58</v>
      </c>
      <c r="DW37" s="17">
        <v>169</v>
      </c>
      <c r="DX37" s="18">
        <v>6483</v>
      </c>
      <c r="DY37" s="17">
        <v>22</v>
      </c>
      <c r="DZ37" s="18">
        <v>3650.01</v>
      </c>
      <c r="EA37" s="17">
        <v>169</v>
      </c>
      <c r="EB37" s="17">
        <v>6458</v>
      </c>
      <c r="EC37" s="17">
        <v>13</v>
      </c>
      <c r="ED37" s="18">
        <v>3113</v>
      </c>
      <c r="EE37" s="17">
        <v>169</v>
      </c>
      <c r="EF37" s="17">
        <v>6458</v>
      </c>
      <c r="EG37" s="17">
        <v>2575</v>
      </c>
      <c r="EH37" s="17">
        <v>472237.42</v>
      </c>
      <c r="EI37" s="17">
        <v>802</v>
      </c>
      <c r="EJ37" s="17">
        <v>142291.89</v>
      </c>
      <c r="EK37" s="17">
        <v>2028</v>
      </c>
      <c r="EL37" s="17">
        <v>349028.3</v>
      </c>
      <c r="EM37" s="17">
        <v>3764</v>
      </c>
      <c r="EN37" s="17">
        <v>630902.25</v>
      </c>
      <c r="EO37" s="16"/>
      <c r="EP37" s="16"/>
      <c r="EQ37" s="16"/>
      <c r="ER37" s="16"/>
      <c r="ES37" s="41"/>
      <c r="ET37" s="41"/>
      <c r="EU37" s="41"/>
      <c r="EV37" s="41"/>
      <c r="EW37" s="18"/>
      <c r="EX37" s="41"/>
      <c r="EY37" s="41"/>
      <c r="EZ37" s="41"/>
      <c r="FA37" s="18"/>
      <c r="FB37" s="18"/>
      <c r="FC37" s="18">
        <f t="shared" si="2"/>
        <v>1224</v>
      </c>
      <c r="FD37" s="18">
        <f t="shared" si="3"/>
        <v>294599.7</v>
      </c>
      <c r="FE37" s="18">
        <f t="shared" si="4"/>
        <v>10393</v>
      </c>
      <c r="FF37" s="18">
        <f t="shared" si="1"/>
        <v>1889059.56</v>
      </c>
      <c r="FG37" s="145"/>
      <c r="FH37" s="146"/>
    </row>
    <row r="38" ht="16.5" spans="1:164">
      <c r="A38" s="136"/>
      <c r="B38" s="20" t="s">
        <v>39</v>
      </c>
      <c r="C38" s="18">
        <v>6939962757513</v>
      </c>
      <c r="D38" s="18" t="s">
        <v>404</v>
      </c>
      <c r="E38" s="148" t="s">
        <v>405</v>
      </c>
      <c r="F38" s="149"/>
      <c r="G38" s="148" t="s">
        <v>288</v>
      </c>
      <c r="H38" s="26">
        <v>1</v>
      </c>
      <c r="I38" s="17">
        <v>483</v>
      </c>
      <c r="J38" s="17">
        <v>42</v>
      </c>
      <c r="K38" s="18">
        <v>38.6295180722892</v>
      </c>
      <c r="L38" s="27">
        <f t="shared" si="0"/>
        <v>0.00612591335153886</v>
      </c>
      <c r="M38" s="18">
        <v>25</v>
      </c>
      <c r="N38" s="18">
        <v>2862.46</v>
      </c>
      <c r="O38" s="148">
        <v>129</v>
      </c>
      <c r="P38" s="17">
        <v>417</v>
      </c>
      <c r="Q38" s="18">
        <v>23</v>
      </c>
      <c r="R38" s="18">
        <v>2833.34</v>
      </c>
      <c r="S38" s="148">
        <v>129</v>
      </c>
      <c r="T38" s="17">
        <v>410</v>
      </c>
      <c r="U38" s="18">
        <v>18</v>
      </c>
      <c r="V38" s="18">
        <v>2091.36</v>
      </c>
      <c r="W38" s="17">
        <v>129</v>
      </c>
      <c r="X38" s="17">
        <v>486</v>
      </c>
      <c r="Y38" s="18">
        <v>17</v>
      </c>
      <c r="Z38" s="18">
        <v>2436</v>
      </c>
      <c r="AA38" s="17">
        <v>129</v>
      </c>
      <c r="AB38" s="17">
        <v>534</v>
      </c>
      <c r="AC38" s="18">
        <v>23</v>
      </c>
      <c r="AD38" s="18">
        <v>2897.74</v>
      </c>
      <c r="AE38" s="17">
        <v>129</v>
      </c>
      <c r="AF38" s="17">
        <v>529</v>
      </c>
      <c r="AG38" s="18">
        <v>7</v>
      </c>
      <c r="AH38" s="18">
        <v>888</v>
      </c>
      <c r="AI38" s="17">
        <v>129</v>
      </c>
      <c r="AJ38" s="17">
        <v>528</v>
      </c>
      <c r="AK38" s="17">
        <v>16</v>
      </c>
      <c r="AL38" s="18">
        <v>2141</v>
      </c>
      <c r="AM38" s="17">
        <v>129</v>
      </c>
      <c r="AN38" s="17">
        <v>512</v>
      </c>
      <c r="AO38" s="17">
        <v>15</v>
      </c>
      <c r="AP38" s="18">
        <v>2015.06</v>
      </c>
      <c r="AQ38" s="17">
        <v>129</v>
      </c>
      <c r="AR38" s="17">
        <v>497</v>
      </c>
      <c r="AS38" s="18">
        <v>7</v>
      </c>
      <c r="AT38" s="18">
        <v>892.65</v>
      </c>
      <c r="AU38" s="17">
        <v>129</v>
      </c>
      <c r="AV38" s="17">
        <v>496</v>
      </c>
      <c r="AW38" s="18">
        <v>5</v>
      </c>
      <c r="AX38" s="18">
        <v>680</v>
      </c>
      <c r="AY38" s="17">
        <v>129</v>
      </c>
      <c r="AZ38" s="18">
        <v>491</v>
      </c>
      <c r="BA38" s="18">
        <v>7</v>
      </c>
      <c r="BB38" s="18">
        <v>965</v>
      </c>
      <c r="BC38" s="148">
        <v>129</v>
      </c>
      <c r="BD38" s="18">
        <v>491</v>
      </c>
      <c r="BE38" s="18">
        <v>12</v>
      </c>
      <c r="BF38" s="18">
        <v>1440</v>
      </c>
      <c r="BG38" s="148">
        <v>129</v>
      </c>
      <c r="BH38" s="18">
        <v>687</v>
      </c>
      <c r="BI38" s="18">
        <v>11</v>
      </c>
      <c r="BJ38" s="18">
        <v>1358.74</v>
      </c>
      <c r="BK38" s="148">
        <v>129</v>
      </c>
      <c r="BL38" s="17">
        <v>675</v>
      </c>
      <c r="BM38" s="17">
        <v>15</v>
      </c>
      <c r="BN38" s="18">
        <v>1875.63</v>
      </c>
      <c r="BO38" s="148">
        <v>129</v>
      </c>
      <c r="BP38" s="17">
        <v>659</v>
      </c>
      <c r="BQ38" s="17">
        <v>14</v>
      </c>
      <c r="BR38" s="18">
        <v>1723.92</v>
      </c>
      <c r="BS38" s="148">
        <v>129</v>
      </c>
      <c r="BT38" s="17">
        <v>647</v>
      </c>
      <c r="BU38" s="18">
        <v>14</v>
      </c>
      <c r="BV38" s="18">
        <v>1753.62</v>
      </c>
      <c r="BW38" s="148">
        <v>129</v>
      </c>
      <c r="BX38" s="18">
        <v>632</v>
      </c>
      <c r="BY38" s="18">
        <v>20</v>
      </c>
      <c r="BZ38" s="18">
        <v>2514.81</v>
      </c>
      <c r="CA38" s="148">
        <v>129</v>
      </c>
      <c r="CB38" s="18">
        <v>485</v>
      </c>
      <c r="CC38" s="18">
        <v>23</v>
      </c>
      <c r="CD38" s="18">
        <v>2930.65</v>
      </c>
      <c r="CE38" s="148">
        <v>129</v>
      </c>
      <c r="CF38" s="18">
        <v>462</v>
      </c>
      <c r="CG38" s="18">
        <v>11</v>
      </c>
      <c r="CH38" s="18">
        <v>1369.06</v>
      </c>
      <c r="CI38" s="148">
        <v>129</v>
      </c>
      <c r="CJ38" s="18">
        <v>487</v>
      </c>
      <c r="CK38" s="18">
        <v>21</v>
      </c>
      <c r="CL38" s="18">
        <v>2444.05</v>
      </c>
      <c r="CM38" s="148">
        <v>129</v>
      </c>
      <c r="CN38" s="18">
        <v>594</v>
      </c>
      <c r="CO38" s="17">
        <v>17</v>
      </c>
      <c r="CP38" s="18">
        <v>2213.47</v>
      </c>
      <c r="CQ38" s="148">
        <v>129</v>
      </c>
      <c r="CR38" s="17">
        <v>495</v>
      </c>
      <c r="CS38" s="17">
        <v>11</v>
      </c>
      <c r="CT38" s="18">
        <v>1266.06</v>
      </c>
      <c r="CU38" s="148">
        <v>129</v>
      </c>
      <c r="CV38" s="17">
        <v>511</v>
      </c>
      <c r="CW38" s="17">
        <v>19</v>
      </c>
      <c r="CX38" s="18">
        <v>2428.29</v>
      </c>
      <c r="CY38" s="148">
        <v>129</v>
      </c>
      <c r="CZ38" s="17">
        <v>485</v>
      </c>
      <c r="DA38" s="17">
        <v>15</v>
      </c>
      <c r="DB38" s="18">
        <v>1751.01</v>
      </c>
      <c r="DC38" s="148">
        <v>129</v>
      </c>
      <c r="DD38" s="17">
        <v>500</v>
      </c>
      <c r="DE38" s="17">
        <v>16</v>
      </c>
      <c r="DF38" s="18">
        <v>1831.31</v>
      </c>
      <c r="DG38" s="148">
        <v>129</v>
      </c>
      <c r="DH38" s="17">
        <v>502</v>
      </c>
      <c r="DI38" s="18">
        <v>12</v>
      </c>
      <c r="DJ38" s="18">
        <v>1469.54</v>
      </c>
      <c r="DK38" s="148">
        <v>129</v>
      </c>
      <c r="DL38" s="18">
        <v>490</v>
      </c>
      <c r="DM38" s="18">
        <v>9</v>
      </c>
      <c r="DN38" s="18">
        <v>1079.26</v>
      </c>
      <c r="DO38" s="148">
        <v>129</v>
      </c>
      <c r="DP38" s="18">
        <v>451</v>
      </c>
      <c r="DQ38" s="18">
        <v>13</v>
      </c>
      <c r="DR38" s="18">
        <v>1647</v>
      </c>
      <c r="DS38" s="148">
        <v>129</v>
      </c>
      <c r="DT38" s="18">
        <v>450</v>
      </c>
      <c r="DU38" s="18">
        <v>8</v>
      </c>
      <c r="DV38" s="18">
        <v>997</v>
      </c>
      <c r="DW38" s="148">
        <v>129</v>
      </c>
      <c r="DX38" s="18">
        <v>428</v>
      </c>
      <c r="DY38" s="17">
        <v>4</v>
      </c>
      <c r="DZ38" s="18">
        <v>516</v>
      </c>
      <c r="EA38" s="148">
        <v>129</v>
      </c>
      <c r="EB38" s="17">
        <v>484</v>
      </c>
      <c r="EC38" s="17">
        <v>8</v>
      </c>
      <c r="ED38" s="18">
        <v>971.04</v>
      </c>
      <c r="EE38" s="148">
        <v>129</v>
      </c>
      <c r="EF38" s="17">
        <v>484</v>
      </c>
      <c r="EG38" s="148"/>
      <c r="EH38" s="148"/>
      <c r="EI38" s="148"/>
      <c r="EJ38" s="148"/>
      <c r="EK38" s="148">
        <v>2</v>
      </c>
      <c r="EL38" s="148">
        <v>598</v>
      </c>
      <c r="EM38" s="17">
        <v>338</v>
      </c>
      <c r="EN38" s="17">
        <v>42806.89</v>
      </c>
      <c r="EO38" s="136"/>
      <c r="EP38" s="136"/>
      <c r="EQ38" s="136"/>
      <c r="ER38" s="136"/>
      <c r="ES38" s="152"/>
      <c r="ET38" s="152"/>
      <c r="EU38" s="152"/>
      <c r="EV38" s="152"/>
      <c r="EW38" s="153"/>
      <c r="EX38" s="152"/>
      <c r="EY38" s="152"/>
      <c r="EZ38" s="152"/>
      <c r="FA38" s="153"/>
      <c r="FB38" s="153"/>
      <c r="FC38" s="18">
        <f t="shared" ref="FC38:FC82" si="5">M38+Q38+U38+Y38+AC38+AG38+AK38+AO38+AS38+AW38+BA38+BE38+BI38+BM38+BQ38+BU38+BY38</f>
        <v>249</v>
      </c>
      <c r="FD38" s="18">
        <f t="shared" ref="FD38:FD82" si="6">N38+R38+V38+Z38+AD38+AH38+AL38+AP38+AT38+AX38+BB38+BF38+BJ38+BN38+BR38+BV38+BZ38+CD38+CH38+CT38+CX38+DB38+DF38+DJ38+DN38+DR38+DV38+DZ38+ED38</f>
        <v>49625.55</v>
      </c>
      <c r="FE38" s="18">
        <f t="shared" ref="FE38:FE82" si="7">EI38+EK38+EM38+EO38+EQ38+ES38+FC38+EU38+EW38+EY38+FA38+EG38</f>
        <v>589</v>
      </c>
      <c r="FF38" s="18">
        <f t="shared" si="1"/>
        <v>93030.44</v>
      </c>
      <c r="FG38" s="145"/>
      <c r="FH38" s="146"/>
    </row>
    <row r="39" ht="16.5" spans="1:164">
      <c r="A39" s="16" t="s">
        <v>126</v>
      </c>
      <c r="B39" s="17" t="s">
        <v>211</v>
      </c>
      <c r="C39" s="18">
        <v>6939962759074</v>
      </c>
      <c r="D39" s="18">
        <v>21063410000241</v>
      </c>
      <c r="E39" s="17" t="s">
        <v>212</v>
      </c>
      <c r="F39" s="19" t="s">
        <v>406</v>
      </c>
      <c r="G39" s="17" t="s">
        <v>129</v>
      </c>
      <c r="H39" s="26">
        <v>1</v>
      </c>
      <c r="I39" s="17">
        <v>1542</v>
      </c>
      <c r="J39" s="17">
        <v>701</v>
      </c>
      <c r="K39" s="18">
        <v>72.9467731801454</v>
      </c>
      <c r="L39" s="27">
        <f t="shared" si="0"/>
        <v>0.00942258961300957</v>
      </c>
      <c r="M39" s="18">
        <v>34</v>
      </c>
      <c r="N39" s="18">
        <v>7071.06</v>
      </c>
      <c r="O39" s="17">
        <v>209</v>
      </c>
      <c r="P39" s="17">
        <v>1331</v>
      </c>
      <c r="Q39" s="18">
        <v>52</v>
      </c>
      <c r="R39" s="18">
        <v>10587.37</v>
      </c>
      <c r="S39" s="17">
        <v>209</v>
      </c>
      <c r="T39" s="17">
        <v>1321</v>
      </c>
      <c r="U39" s="18">
        <v>43</v>
      </c>
      <c r="V39" s="18">
        <v>8421.12</v>
      </c>
      <c r="W39" s="17">
        <v>209</v>
      </c>
      <c r="X39" s="17">
        <v>2117</v>
      </c>
      <c r="Y39" s="18">
        <v>26</v>
      </c>
      <c r="Z39" s="18">
        <v>5440.43</v>
      </c>
      <c r="AA39" s="17">
        <v>209</v>
      </c>
      <c r="AB39" s="17">
        <v>1349</v>
      </c>
      <c r="AC39" s="18">
        <v>27</v>
      </c>
      <c r="AD39" s="18">
        <v>5971.65</v>
      </c>
      <c r="AE39" s="17">
        <v>209</v>
      </c>
      <c r="AF39" s="17">
        <v>2020</v>
      </c>
      <c r="AG39" s="18">
        <v>24</v>
      </c>
      <c r="AH39" s="18">
        <v>6167.22</v>
      </c>
      <c r="AI39" s="17">
        <v>209</v>
      </c>
      <c r="AJ39" s="17">
        <v>1317</v>
      </c>
      <c r="AK39" s="17">
        <v>22</v>
      </c>
      <c r="AL39" s="18">
        <v>5121.35</v>
      </c>
      <c r="AM39" s="17">
        <v>209</v>
      </c>
      <c r="AN39" s="17">
        <v>1351</v>
      </c>
      <c r="AO39" s="17">
        <v>7</v>
      </c>
      <c r="AP39" s="18">
        <v>1956</v>
      </c>
      <c r="AQ39" s="17">
        <v>209</v>
      </c>
      <c r="AR39" s="17">
        <v>1432</v>
      </c>
      <c r="AS39" s="18">
        <v>10</v>
      </c>
      <c r="AT39" s="18">
        <v>3010.86</v>
      </c>
      <c r="AU39" s="17">
        <v>209</v>
      </c>
      <c r="AV39" s="17">
        <v>1581</v>
      </c>
      <c r="AW39" s="18">
        <v>9</v>
      </c>
      <c r="AX39" s="18">
        <v>1963.61</v>
      </c>
      <c r="AY39" s="17">
        <v>209</v>
      </c>
      <c r="AZ39" s="18">
        <v>1896</v>
      </c>
      <c r="BA39" s="18">
        <v>23</v>
      </c>
      <c r="BB39" s="18">
        <v>5405.78</v>
      </c>
      <c r="BC39" s="17">
        <v>209</v>
      </c>
      <c r="BD39" s="18">
        <v>1896</v>
      </c>
      <c r="BE39" s="18">
        <v>30</v>
      </c>
      <c r="BF39" s="18">
        <v>6136.6</v>
      </c>
      <c r="BG39" s="17">
        <v>209</v>
      </c>
      <c r="BH39" s="18">
        <v>2642</v>
      </c>
      <c r="BI39" s="18">
        <v>25</v>
      </c>
      <c r="BJ39" s="18">
        <v>5131.94</v>
      </c>
      <c r="BK39" s="17">
        <v>209</v>
      </c>
      <c r="BL39" s="17">
        <v>2616</v>
      </c>
      <c r="BM39" s="17">
        <v>11</v>
      </c>
      <c r="BN39" s="18">
        <v>3115.75</v>
      </c>
      <c r="BO39" s="17">
        <v>209</v>
      </c>
      <c r="BP39" s="17">
        <v>2645</v>
      </c>
      <c r="BQ39" s="17">
        <v>9</v>
      </c>
      <c r="BR39" s="18">
        <v>1852.87</v>
      </c>
      <c r="BS39" s="17">
        <v>209</v>
      </c>
      <c r="BT39" s="17">
        <v>2634</v>
      </c>
      <c r="BU39" s="18">
        <v>22</v>
      </c>
      <c r="BV39" s="18">
        <v>4948.44</v>
      </c>
      <c r="BW39" s="17">
        <v>209</v>
      </c>
      <c r="BX39" s="18">
        <v>2631</v>
      </c>
      <c r="BY39" s="18">
        <v>9</v>
      </c>
      <c r="BZ39" s="18">
        <v>2257.51</v>
      </c>
      <c r="CA39" s="17">
        <v>209</v>
      </c>
      <c r="CB39" s="18">
        <v>2619</v>
      </c>
      <c r="CC39" s="18">
        <v>12</v>
      </c>
      <c r="CD39" s="18">
        <v>2450.75</v>
      </c>
      <c r="CE39" s="17">
        <v>209</v>
      </c>
      <c r="CF39" s="18">
        <v>2565</v>
      </c>
      <c r="CG39" s="18">
        <v>16</v>
      </c>
      <c r="CH39" s="18">
        <v>4526.36</v>
      </c>
      <c r="CI39" s="17">
        <v>209</v>
      </c>
      <c r="CJ39" s="18">
        <v>2546</v>
      </c>
      <c r="CK39" s="18">
        <v>44</v>
      </c>
      <c r="CL39" s="18">
        <v>8988.69</v>
      </c>
      <c r="CM39" s="17">
        <v>209</v>
      </c>
      <c r="CN39" s="18">
        <v>2498</v>
      </c>
      <c r="CO39" s="17">
        <v>39</v>
      </c>
      <c r="CP39" s="18">
        <v>8829.29</v>
      </c>
      <c r="CQ39" s="17">
        <v>209</v>
      </c>
      <c r="CR39" s="17">
        <v>2454</v>
      </c>
      <c r="CS39" s="17">
        <v>25</v>
      </c>
      <c r="CT39" s="18">
        <v>4915.97</v>
      </c>
      <c r="CU39" s="17">
        <v>209</v>
      </c>
      <c r="CV39" s="17">
        <v>2427</v>
      </c>
      <c r="CW39" s="17">
        <v>35</v>
      </c>
      <c r="CX39" s="18">
        <v>8019.44</v>
      </c>
      <c r="CY39" s="17">
        <v>209</v>
      </c>
      <c r="CZ39" s="17">
        <v>2389</v>
      </c>
      <c r="DA39" s="17">
        <v>34</v>
      </c>
      <c r="DB39" s="18">
        <v>6645</v>
      </c>
      <c r="DC39" s="17">
        <v>209</v>
      </c>
      <c r="DD39" s="17">
        <v>2354</v>
      </c>
      <c r="DE39" s="17">
        <v>38</v>
      </c>
      <c r="DF39" s="18">
        <v>7455.53</v>
      </c>
      <c r="DG39" s="17">
        <v>209</v>
      </c>
      <c r="DH39" s="17">
        <v>2315</v>
      </c>
      <c r="DI39" s="18">
        <v>16</v>
      </c>
      <c r="DJ39" s="18">
        <v>3679.1</v>
      </c>
      <c r="DK39" s="17">
        <v>209</v>
      </c>
      <c r="DL39" s="18">
        <v>2297</v>
      </c>
      <c r="DM39" s="18">
        <v>15</v>
      </c>
      <c r="DN39" s="18">
        <v>3070</v>
      </c>
      <c r="DO39" s="17">
        <v>209</v>
      </c>
      <c r="DP39" s="18">
        <v>2282</v>
      </c>
      <c r="DQ39" s="18">
        <v>16</v>
      </c>
      <c r="DR39" s="18">
        <v>3279.72</v>
      </c>
      <c r="DS39" s="17">
        <v>209</v>
      </c>
      <c r="DT39" s="18">
        <v>2259</v>
      </c>
      <c r="DU39" s="18">
        <v>8</v>
      </c>
      <c r="DV39" s="18">
        <v>2032</v>
      </c>
      <c r="DW39" s="17">
        <v>209</v>
      </c>
      <c r="DX39" s="18">
        <v>2250</v>
      </c>
      <c r="DY39" s="17">
        <v>10</v>
      </c>
      <c r="DZ39" s="18">
        <v>2050</v>
      </c>
      <c r="EA39" s="17">
        <v>209</v>
      </c>
      <c r="EB39" s="17">
        <v>2240</v>
      </c>
      <c r="EC39" s="17">
        <v>15</v>
      </c>
      <c r="ED39" s="18">
        <v>3888.07</v>
      </c>
      <c r="EE39" s="17">
        <v>209</v>
      </c>
      <c r="EF39" s="17">
        <v>2240</v>
      </c>
      <c r="EG39" s="17">
        <v>2562</v>
      </c>
      <c r="EH39" s="17">
        <v>540570.28</v>
      </c>
      <c r="EI39" s="17">
        <v>566</v>
      </c>
      <c r="EJ39" s="17">
        <v>121940.37</v>
      </c>
      <c r="EK39" s="17">
        <v>1167</v>
      </c>
      <c r="EL39" s="17">
        <v>235848.09</v>
      </c>
      <c r="EM39" s="17">
        <v>1376</v>
      </c>
      <c r="EN39" s="17">
        <v>290104.27</v>
      </c>
      <c r="EO39" s="16"/>
      <c r="EP39" s="16"/>
      <c r="EQ39" s="16"/>
      <c r="ER39" s="16"/>
      <c r="ES39" s="41"/>
      <c r="ET39" s="41"/>
      <c r="EU39" s="41"/>
      <c r="EV39" s="41"/>
      <c r="EW39" s="18"/>
      <c r="EX39" s="41"/>
      <c r="EY39" s="41"/>
      <c r="EZ39" s="41"/>
      <c r="FA39" s="18"/>
      <c r="FB39" s="18"/>
      <c r="FC39" s="18">
        <f t="shared" si="5"/>
        <v>383</v>
      </c>
      <c r="FD39" s="18">
        <f t="shared" si="6"/>
        <v>136571.5</v>
      </c>
      <c r="FE39" s="18">
        <f t="shared" si="7"/>
        <v>6054</v>
      </c>
      <c r="FF39" s="18">
        <f t="shared" si="1"/>
        <v>1325034.51</v>
      </c>
      <c r="FG39" s="145"/>
      <c r="FH39" s="146"/>
    </row>
    <row r="40" ht="16.5" spans="1:164">
      <c r="A40" s="16" t="s">
        <v>126</v>
      </c>
      <c r="B40" s="17" t="s">
        <v>211</v>
      </c>
      <c r="C40" s="18">
        <v>6939962747057</v>
      </c>
      <c r="D40" s="18">
        <v>21063410000101</v>
      </c>
      <c r="E40" s="17" t="s">
        <v>214</v>
      </c>
      <c r="F40" s="19" t="s">
        <v>407</v>
      </c>
      <c r="G40" s="17" t="s">
        <v>129</v>
      </c>
      <c r="H40" s="26">
        <v>1</v>
      </c>
      <c r="I40" s="17">
        <v>405</v>
      </c>
      <c r="J40" s="17">
        <v>184</v>
      </c>
      <c r="K40" s="18">
        <v>48.2169538798685</v>
      </c>
      <c r="L40" s="27">
        <f t="shared" si="0"/>
        <v>0.00467439171402564</v>
      </c>
      <c r="M40" s="18">
        <v>9</v>
      </c>
      <c r="N40" s="18">
        <v>2497.29</v>
      </c>
      <c r="O40" s="17">
        <v>229</v>
      </c>
      <c r="P40" s="17">
        <v>578</v>
      </c>
      <c r="Q40" s="18">
        <v>10</v>
      </c>
      <c r="R40" s="18">
        <v>2282</v>
      </c>
      <c r="S40" s="17">
        <v>229</v>
      </c>
      <c r="T40" s="17">
        <v>578</v>
      </c>
      <c r="U40" s="18">
        <v>12</v>
      </c>
      <c r="V40" s="18">
        <v>2723</v>
      </c>
      <c r="W40" s="17">
        <v>229</v>
      </c>
      <c r="X40" s="17">
        <v>577</v>
      </c>
      <c r="Y40" s="18">
        <v>18</v>
      </c>
      <c r="Z40" s="18">
        <v>4070.32</v>
      </c>
      <c r="AA40" s="17">
        <v>229</v>
      </c>
      <c r="AB40" s="17">
        <v>542</v>
      </c>
      <c r="AC40" s="18">
        <v>5</v>
      </c>
      <c r="AD40" s="18">
        <v>1580</v>
      </c>
      <c r="AE40" s="17">
        <v>229</v>
      </c>
      <c r="AF40" s="17">
        <v>554</v>
      </c>
      <c r="AG40" s="18">
        <v>20</v>
      </c>
      <c r="AH40" s="18">
        <v>4564.82</v>
      </c>
      <c r="AI40" s="17">
        <v>229</v>
      </c>
      <c r="AJ40" s="17">
        <v>621</v>
      </c>
      <c r="AK40" s="17">
        <v>10</v>
      </c>
      <c r="AL40" s="18">
        <v>2355</v>
      </c>
      <c r="AM40" s="17">
        <v>229</v>
      </c>
      <c r="AN40" s="17">
        <v>595</v>
      </c>
      <c r="AO40" s="17">
        <v>8</v>
      </c>
      <c r="AP40" s="18">
        <v>1889</v>
      </c>
      <c r="AQ40" s="17">
        <v>229</v>
      </c>
      <c r="AR40" s="17">
        <v>593</v>
      </c>
      <c r="AS40" s="18">
        <v>15</v>
      </c>
      <c r="AT40" s="18">
        <v>3516.21</v>
      </c>
      <c r="AU40" s="17">
        <v>229</v>
      </c>
      <c r="AV40" s="17">
        <v>539</v>
      </c>
      <c r="AW40" s="18">
        <v>7</v>
      </c>
      <c r="AX40" s="18">
        <v>1673</v>
      </c>
      <c r="AY40" s="17">
        <v>229</v>
      </c>
      <c r="AZ40" s="18">
        <v>533</v>
      </c>
      <c r="BA40" s="18">
        <v>17</v>
      </c>
      <c r="BB40" s="18">
        <v>4047.24</v>
      </c>
      <c r="BC40" s="17">
        <v>229</v>
      </c>
      <c r="BD40" s="18">
        <v>533</v>
      </c>
      <c r="BE40" s="18">
        <v>11</v>
      </c>
      <c r="BF40" s="18">
        <v>2472.29</v>
      </c>
      <c r="BG40" s="17">
        <v>229</v>
      </c>
      <c r="BH40" s="18">
        <v>548</v>
      </c>
      <c r="BI40" s="18">
        <v>7</v>
      </c>
      <c r="BJ40" s="18">
        <v>1574.39</v>
      </c>
      <c r="BK40" s="17">
        <v>229</v>
      </c>
      <c r="BL40" s="17">
        <v>556</v>
      </c>
      <c r="BM40" s="17">
        <v>12</v>
      </c>
      <c r="BN40" s="18">
        <v>2708</v>
      </c>
      <c r="BO40" s="17">
        <v>229</v>
      </c>
      <c r="BP40" s="17">
        <v>543</v>
      </c>
      <c r="BQ40" s="17">
        <v>7</v>
      </c>
      <c r="BR40" s="18">
        <v>1580</v>
      </c>
      <c r="BS40" s="17">
        <v>229</v>
      </c>
      <c r="BT40" s="17">
        <v>536</v>
      </c>
      <c r="BU40" s="18">
        <v>13</v>
      </c>
      <c r="BV40" s="18">
        <v>2946</v>
      </c>
      <c r="BW40" s="17">
        <v>229</v>
      </c>
      <c r="BX40" s="18">
        <v>532</v>
      </c>
      <c r="BY40" s="18">
        <v>9</v>
      </c>
      <c r="BZ40" s="18">
        <v>2058</v>
      </c>
      <c r="CA40" s="17">
        <v>229</v>
      </c>
      <c r="CB40" s="18">
        <v>492</v>
      </c>
      <c r="CC40" s="18">
        <v>15</v>
      </c>
      <c r="CD40" s="18">
        <v>3876.29</v>
      </c>
      <c r="CE40" s="17">
        <v>229</v>
      </c>
      <c r="CF40" s="18">
        <v>476</v>
      </c>
      <c r="CG40" s="18">
        <v>8</v>
      </c>
      <c r="CH40" s="18">
        <v>1776.81</v>
      </c>
      <c r="CI40" s="17">
        <v>229</v>
      </c>
      <c r="CJ40" s="18">
        <v>467</v>
      </c>
      <c r="CK40" s="18">
        <v>13</v>
      </c>
      <c r="CL40" s="18">
        <v>2939.55</v>
      </c>
      <c r="CM40" s="17">
        <v>229</v>
      </c>
      <c r="CN40" s="18">
        <v>465</v>
      </c>
      <c r="CO40" s="17">
        <v>15</v>
      </c>
      <c r="CP40" s="18">
        <v>3843</v>
      </c>
      <c r="CQ40" s="17">
        <v>229</v>
      </c>
      <c r="CR40" s="17">
        <v>449</v>
      </c>
      <c r="CS40" s="17">
        <v>10</v>
      </c>
      <c r="CT40" s="18">
        <v>2270</v>
      </c>
      <c r="CU40" s="17">
        <v>229</v>
      </c>
      <c r="CV40" s="17">
        <v>440</v>
      </c>
      <c r="CW40" s="17">
        <v>10</v>
      </c>
      <c r="CX40" s="18">
        <v>2255.82</v>
      </c>
      <c r="CY40" s="17">
        <v>229</v>
      </c>
      <c r="CZ40" s="17">
        <v>437</v>
      </c>
      <c r="DA40" s="17">
        <v>5</v>
      </c>
      <c r="DB40" s="18">
        <v>1140</v>
      </c>
      <c r="DC40" s="17">
        <v>229</v>
      </c>
      <c r="DD40" s="17">
        <v>435</v>
      </c>
      <c r="DE40" s="17">
        <v>5</v>
      </c>
      <c r="DF40" s="18">
        <v>1119</v>
      </c>
      <c r="DG40" s="17">
        <v>229</v>
      </c>
      <c r="DH40" s="17">
        <v>431</v>
      </c>
      <c r="DI40" s="18">
        <v>8</v>
      </c>
      <c r="DJ40" s="18">
        <v>1827.03</v>
      </c>
      <c r="DK40" s="17">
        <v>229</v>
      </c>
      <c r="DL40" s="18">
        <v>423</v>
      </c>
      <c r="DM40" s="18">
        <v>11</v>
      </c>
      <c r="DN40" s="18">
        <v>2489.21</v>
      </c>
      <c r="DO40" s="17">
        <v>229</v>
      </c>
      <c r="DP40" s="18">
        <v>555</v>
      </c>
      <c r="DQ40" s="18">
        <v>10</v>
      </c>
      <c r="DR40" s="18">
        <v>2278.31</v>
      </c>
      <c r="DS40" s="17">
        <v>229</v>
      </c>
      <c r="DT40" s="18">
        <v>542</v>
      </c>
      <c r="DU40" s="18">
        <v>7</v>
      </c>
      <c r="DV40" s="18">
        <v>1573</v>
      </c>
      <c r="DW40" s="17">
        <v>229</v>
      </c>
      <c r="DX40" s="18">
        <v>539</v>
      </c>
      <c r="DY40" s="17">
        <v>7</v>
      </c>
      <c r="DZ40" s="18">
        <v>1552</v>
      </c>
      <c r="EA40" s="17">
        <v>229</v>
      </c>
      <c r="EB40" s="17">
        <v>536</v>
      </c>
      <c r="EC40" s="17">
        <v>5</v>
      </c>
      <c r="ED40" s="18">
        <v>1145</v>
      </c>
      <c r="EE40" s="17">
        <v>229</v>
      </c>
      <c r="EF40" s="17">
        <v>536</v>
      </c>
      <c r="EG40" s="17">
        <v>1903</v>
      </c>
      <c r="EH40" s="17">
        <v>438620.25</v>
      </c>
      <c r="EI40" s="17">
        <v>471</v>
      </c>
      <c r="EJ40" s="17">
        <v>111844.84</v>
      </c>
      <c r="EK40" s="17">
        <v>650</v>
      </c>
      <c r="EL40" s="17">
        <v>151424.6</v>
      </c>
      <c r="EM40" s="17">
        <v>362</v>
      </c>
      <c r="EN40" s="17">
        <v>86006.53</v>
      </c>
      <c r="EO40" s="18"/>
      <c r="EP40" s="41"/>
      <c r="EQ40" s="41"/>
      <c r="ER40" s="41"/>
      <c r="ES40" s="41"/>
      <c r="ET40" s="41"/>
      <c r="EU40" s="41"/>
      <c r="EV40" s="41"/>
      <c r="EW40" s="18"/>
      <c r="EX40" s="41"/>
      <c r="EY40" s="41"/>
      <c r="EZ40" s="41"/>
      <c r="FA40" s="18"/>
      <c r="FB40" s="18"/>
      <c r="FC40" s="18">
        <f t="shared" si="5"/>
        <v>190</v>
      </c>
      <c r="FD40" s="18">
        <f t="shared" si="6"/>
        <v>67839.03</v>
      </c>
      <c r="FE40" s="18">
        <f t="shared" si="7"/>
        <v>3576</v>
      </c>
      <c r="FF40" s="18">
        <f t="shared" si="1"/>
        <v>855735.25</v>
      </c>
      <c r="FG40" s="145"/>
      <c r="FH40" s="146"/>
    </row>
    <row r="41" ht="16.5" spans="1:164">
      <c r="A41" s="16" t="s">
        <v>133</v>
      </c>
      <c r="B41" s="17" t="s">
        <v>211</v>
      </c>
      <c r="C41" s="18">
        <v>6939962748184</v>
      </c>
      <c r="D41" s="18">
        <v>21063410000161</v>
      </c>
      <c r="E41" s="17" t="s">
        <v>216</v>
      </c>
      <c r="F41" s="19" t="s">
        <v>408</v>
      </c>
      <c r="G41" s="17" t="s">
        <v>129</v>
      </c>
      <c r="H41" s="26">
        <v>1</v>
      </c>
      <c r="I41" s="17">
        <v>317</v>
      </c>
      <c r="J41" s="17">
        <v>25</v>
      </c>
      <c r="K41" s="18">
        <v>94.8121144139091</v>
      </c>
      <c r="L41" s="27">
        <f t="shared" si="0"/>
        <v>0.00179595050065195</v>
      </c>
      <c r="M41" s="18">
        <v>5</v>
      </c>
      <c r="N41" s="18">
        <v>1430</v>
      </c>
      <c r="O41" s="17">
        <v>299</v>
      </c>
      <c r="P41" s="17">
        <v>455</v>
      </c>
      <c r="Q41" s="18">
        <v>4</v>
      </c>
      <c r="R41" s="18">
        <v>1141</v>
      </c>
      <c r="S41" s="17">
        <v>299</v>
      </c>
      <c r="T41" s="17">
        <v>453</v>
      </c>
      <c r="U41" s="18">
        <v>10</v>
      </c>
      <c r="V41" s="18">
        <v>2815.75</v>
      </c>
      <c r="W41" s="17">
        <v>299</v>
      </c>
      <c r="X41" s="17">
        <v>442</v>
      </c>
      <c r="Y41" s="18">
        <v>4</v>
      </c>
      <c r="Z41" s="18">
        <v>1781.94</v>
      </c>
      <c r="AA41" s="17">
        <v>299</v>
      </c>
      <c r="AB41" s="17">
        <v>356</v>
      </c>
      <c r="AC41" s="18">
        <v>7</v>
      </c>
      <c r="AD41" s="18">
        <v>2083</v>
      </c>
      <c r="AE41" s="17">
        <v>299</v>
      </c>
      <c r="AF41" s="17">
        <v>433</v>
      </c>
      <c r="AG41" s="18">
        <v>1</v>
      </c>
      <c r="AH41" s="18">
        <v>304.89</v>
      </c>
      <c r="AI41" s="17">
        <v>299</v>
      </c>
      <c r="AJ41" s="17">
        <v>391</v>
      </c>
      <c r="AK41" s="17">
        <v>3</v>
      </c>
      <c r="AL41" s="18">
        <v>897</v>
      </c>
      <c r="AM41" s="17">
        <v>299</v>
      </c>
      <c r="AN41" s="17">
        <v>388</v>
      </c>
      <c r="AO41" s="17">
        <v>3</v>
      </c>
      <c r="AP41" s="18">
        <v>897</v>
      </c>
      <c r="AQ41" s="17">
        <v>299</v>
      </c>
      <c r="AR41" s="17">
        <v>389</v>
      </c>
      <c r="AS41" s="18">
        <v>5</v>
      </c>
      <c r="AT41" s="18">
        <v>1480</v>
      </c>
      <c r="AU41" s="17">
        <v>299</v>
      </c>
      <c r="AV41" s="17">
        <v>402</v>
      </c>
      <c r="AW41" s="18">
        <v>5</v>
      </c>
      <c r="AX41" s="18">
        <v>1495</v>
      </c>
      <c r="AY41" s="17">
        <v>299</v>
      </c>
      <c r="AZ41" s="18">
        <v>401</v>
      </c>
      <c r="BA41" s="18">
        <v>3</v>
      </c>
      <c r="BB41" s="18">
        <v>897</v>
      </c>
      <c r="BC41" s="17">
        <v>299</v>
      </c>
      <c r="BD41" s="18">
        <v>401</v>
      </c>
      <c r="BE41" s="18">
        <v>4</v>
      </c>
      <c r="BF41" s="18">
        <v>1196</v>
      </c>
      <c r="BG41" s="17">
        <v>299</v>
      </c>
      <c r="BH41" s="18">
        <v>397</v>
      </c>
      <c r="BI41" s="18">
        <v>4</v>
      </c>
      <c r="BJ41" s="18">
        <v>1196</v>
      </c>
      <c r="BK41" s="17">
        <v>299</v>
      </c>
      <c r="BL41" s="17">
        <v>397</v>
      </c>
      <c r="BM41" s="17">
        <v>6</v>
      </c>
      <c r="BN41" s="18">
        <v>1779</v>
      </c>
      <c r="BO41" s="17">
        <v>299</v>
      </c>
      <c r="BP41" s="17">
        <v>391</v>
      </c>
      <c r="BQ41" s="17">
        <v>1</v>
      </c>
      <c r="BR41" s="18">
        <v>285.03</v>
      </c>
      <c r="BS41" s="17">
        <v>299</v>
      </c>
      <c r="BT41" s="17">
        <v>391</v>
      </c>
      <c r="BU41" s="18">
        <v>6</v>
      </c>
      <c r="BV41" s="18">
        <v>1779</v>
      </c>
      <c r="BW41" s="17">
        <v>299</v>
      </c>
      <c r="BX41" s="18">
        <v>387</v>
      </c>
      <c r="BY41" s="18">
        <v>2</v>
      </c>
      <c r="BZ41" s="18">
        <v>598</v>
      </c>
      <c r="CA41" s="17">
        <v>299</v>
      </c>
      <c r="CB41" s="18">
        <v>385</v>
      </c>
      <c r="CC41" s="18">
        <v>3</v>
      </c>
      <c r="CD41" s="18">
        <v>882</v>
      </c>
      <c r="CE41" s="17">
        <v>299</v>
      </c>
      <c r="CF41" s="18">
        <v>386</v>
      </c>
      <c r="CG41" s="18">
        <v>5</v>
      </c>
      <c r="CH41" s="18">
        <v>1469.77</v>
      </c>
      <c r="CI41" s="17">
        <v>299</v>
      </c>
      <c r="CJ41" s="18">
        <v>381</v>
      </c>
      <c r="CK41" s="18">
        <v>10</v>
      </c>
      <c r="CL41" s="18">
        <v>2880</v>
      </c>
      <c r="CM41" s="17">
        <v>299</v>
      </c>
      <c r="CN41" s="18">
        <v>371</v>
      </c>
      <c r="CO41" s="17">
        <v>3</v>
      </c>
      <c r="CP41" s="18">
        <v>867</v>
      </c>
      <c r="CQ41" s="17">
        <v>299</v>
      </c>
      <c r="CR41" s="17">
        <v>368</v>
      </c>
      <c r="CS41" s="17">
        <v>4</v>
      </c>
      <c r="CT41" s="18">
        <v>1140.49</v>
      </c>
      <c r="CU41" s="17">
        <v>299</v>
      </c>
      <c r="CV41" s="17">
        <v>363</v>
      </c>
      <c r="CW41" s="17">
        <v>2</v>
      </c>
      <c r="CX41" s="18">
        <v>568</v>
      </c>
      <c r="CY41" s="17">
        <v>299</v>
      </c>
      <c r="CZ41" s="17">
        <v>357</v>
      </c>
      <c r="DA41" s="17">
        <v>3</v>
      </c>
      <c r="DB41" s="18">
        <v>864.17</v>
      </c>
      <c r="DC41" s="17">
        <v>299</v>
      </c>
      <c r="DD41" s="17">
        <v>354</v>
      </c>
      <c r="DE41" s="17">
        <v>6</v>
      </c>
      <c r="DF41" s="18">
        <v>1724</v>
      </c>
      <c r="DG41" s="17">
        <v>299</v>
      </c>
      <c r="DH41" s="17">
        <v>348</v>
      </c>
      <c r="DI41" s="18">
        <v>4</v>
      </c>
      <c r="DJ41" s="18">
        <v>1176</v>
      </c>
      <c r="DK41" s="17">
        <v>299</v>
      </c>
      <c r="DL41" s="18">
        <v>343</v>
      </c>
      <c r="DM41" s="18">
        <v>1</v>
      </c>
      <c r="DN41" s="18">
        <v>299</v>
      </c>
      <c r="DO41" s="17">
        <v>299</v>
      </c>
      <c r="DP41" s="18">
        <v>342</v>
      </c>
      <c r="DQ41" s="18">
        <v>3</v>
      </c>
      <c r="DR41" s="18">
        <v>892</v>
      </c>
      <c r="DS41" s="17">
        <v>299</v>
      </c>
      <c r="DT41" s="18">
        <v>339</v>
      </c>
      <c r="DU41" s="18">
        <v>2</v>
      </c>
      <c r="DV41" s="18">
        <v>598</v>
      </c>
      <c r="DW41" s="17">
        <v>299</v>
      </c>
      <c r="DX41" s="18">
        <v>337</v>
      </c>
      <c r="DY41" s="17">
        <v>0</v>
      </c>
      <c r="DZ41" s="18">
        <v>0</v>
      </c>
      <c r="EA41" s="17">
        <v>299</v>
      </c>
      <c r="EB41" s="17">
        <v>336</v>
      </c>
      <c r="EC41" s="17">
        <v>2</v>
      </c>
      <c r="ED41" s="18">
        <v>598</v>
      </c>
      <c r="EE41" s="17">
        <v>299</v>
      </c>
      <c r="EF41" s="17">
        <v>336</v>
      </c>
      <c r="EG41" s="17">
        <v>570</v>
      </c>
      <c r="EH41" s="17">
        <v>169760.2</v>
      </c>
      <c r="EI41" s="17">
        <v>403</v>
      </c>
      <c r="EJ41" s="17">
        <v>117253.96</v>
      </c>
      <c r="EK41" s="17">
        <v>414</v>
      </c>
      <c r="EL41" s="17">
        <v>124424.38</v>
      </c>
      <c r="EM41" s="17">
        <v>177</v>
      </c>
      <c r="EN41" s="17">
        <v>59310.2</v>
      </c>
      <c r="EO41" s="18"/>
      <c r="EP41" s="41"/>
      <c r="EQ41" s="41"/>
      <c r="ER41" s="41"/>
      <c r="ES41" s="41"/>
      <c r="ET41" s="41"/>
      <c r="EU41" s="41"/>
      <c r="EV41" s="41"/>
      <c r="EW41" s="18"/>
      <c r="EX41" s="41"/>
      <c r="EY41" s="41"/>
      <c r="EZ41" s="41"/>
      <c r="FA41" s="18"/>
      <c r="FB41" s="18"/>
      <c r="FC41" s="18">
        <f t="shared" si="5"/>
        <v>73</v>
      </c>
      <c r="FD41" s="18">
        <f t="shared" si="6"/>
        <v>32267.04</v>
      </c>
      <c r="FE41" s="18">
        <f t="shared" si="7"/>
        <v>1637</v>
      </c>
      <c r="FF41" s="18">
        <f t="shared" si="1"/>
        <v>503015.78</v>
      </c>
      <c r="FG41" s="145"/>
      <c r="FH41" s="146"/>
    </row>
    <row r="42" ht="16.5" spans="1:164">
      <c r="A42" s="136"/>
      <c r="B42" s="20" t="s">
        <v>211</v>
      </c>
      <c r="C42" s="18">
        <v>6939962755380</v>
      </c>
      <c r="D42" s="18">
        <v>21063510001496</v>
      </c>
      <c r="E42" s="148" t="s">
        <v>361</v>
      </c>
      <c r="F42" s="149"/>
      <c r="G42" s="148" t="s">
        <v>288</v>
      </c>
      <c r="H42" s="26">
        <v>1</v>
      </c>
      <c r="I42" s="17">
        <v>119</v>
      </c>
      <c r="J42" s="17">
        <v>0</v>
      </c>
      <c r="K42" s="18">
        <v>218.062827225131</v>
      </c>
      <c r="L42" s="27">
        <f t="shared" si="0"/>
        <v>0.000418235048097031</v>
      </c>
      <c r="M42" s="18">
        <v>1</v>
      </c>
      <c r="N42" s="18">
        <v>695.08</v>
      </c>
      <c r="O42" s="148">
        <v>699</v>
      </c>
      <c r="P42" s="17">
        <v>142</v>
      </c>
      <c r="Q42" s="18">
        <v>2</v>
      </c>
      <c r="R42" s="18">
        <v>1398</v>
      </c>
      <c r="S42" s="148">
        <v>699</v>
      </c>
      <c r="T42" s="17">
        <v>140</v>
      </c>
      <c r="U42" s="18">
        <v>1</v>
      </c>
      <c r="V42" s="18">
        <v>699</v>
      </c>
      <c r="W42" s="17">
        <v>699</v>
      </c>
      <c r="X42" s="17">
        <v>139</v>
      </c>
      <c r="Y42" s="18">
        <v>2</v>
      </c>
      <c r="Z42" s="18">
        <v>1383</v>
      </c>
      <c r="AA42" s="17">
        <v>699</v>
      </c>
      <c r="AB42" s="17">
        <v>137</v>
      </c>
      <c r="AC42" s="18">
        <v>0</v>
      </c>
      <c r="AD42" s="18">
        <v>1398</v>
      </c>
      <c r="AE42" s="17">
        <v>699</v>
      </c>
      <c r="AF42" s="17">
        <v>136</v>
      </c>
      <c r="AG42" s="18">
        <v>2</v>
      </c>
      <c r="AH42" s="18">
        <v>1398</v>
      </c>
      <c r="AI42" s="17">
        <v>699</v>
      </c>
      <c r="AJ42" s="17">
        <v>134</v>
      </c>
      <c r="AK42" s="17">
        <v>1</v>
      </c>
      <c r="AL42" s="18">
        <v>799</v>
      </c>
      <c r="AM42" s="17">
        <v>699</v>
      </c>
      <c r="AN42" s="17">
        <v>133</v>
      </c>
      <c r="AO42" s="17">
        <v>0</v>
      </c>
      <c r="AP42" s="18">
        <v>0</v>
      </c>
      <c r="AQ42" s="17">
        <v>699</v>
      </c>
      <c r="AR42" s="17">
        <v>133</v>
      </c>
      <c r="AS42" s="18">
        <v>0</v>
      </c>
      <c r="AT42" s="18">
        <v>0</v>
      </c>
      <c r="AU42" s="17">
        <v>699</v>
      </c>
      <c r="AV42" s="17">
        <v>133</v>
      </c>
      <c r="AW42" s="18">
        <v>0</v>
      </c>
      <c r="AX42" s="18">
        <v>1483</v>
      </c>
      <c r="AY42" s="17">
        <v>699</v>
      </c>
      <c r="AZ42" s="18">
        <v>133</v>
      </c>
      <c r="BA42" s="18">
        <v>0</v>
      </c>
      <c r="BB42" s="18">
        <v>0</v>
      </c>
      <c r="BC42" s="148">
        <v>699</v>
      </c>
      <c r="BD42" s="18">
        <v>133</v>
      </c>
      <c r="BE42" s="18">
        <v>1</v>
      </c>
      <c r="BF42" s="18">
        <v>699</v>
      </c>
      <c r="BG42" s="148">
        <v>699</v>
      </c>
      <c r="BH42" s="18">
        <v>132</v>
      </c>
      <c r="BI42" s="18">
        <v>1</v>
      </c>
      <c r="BJ42" s="18">
        <v>699</v>
      </c>
      <c r="BK42" s="148">
        <v>699</v>
      </c>
      <c r="BL42" s="17">
        <v>131</v>
      </c>
      <c r="BM42" s="17">
        <v>3</v>
      </c>
      <c r="BN42" s="18">
        <v>2092.44</v>
      </c>
      <c r="BO42" s="148">
        <v>699</v>
      </c>
      <c r="BP42" s="17">
        <v>128</v>
      </c>
      <c r="BQ42" s="17">
        <v>1</v>
      </c>
      <c r="BR42" s="18">
        <v>699</v>
      </c>
      <c r="BS42" s="148">
        <v>699</v>
      </c>
      <c r="BT42" s="17">
        <v>127</v>
      </c>
      <c r="BU42" s="18">
        <v>0</v>
      </c>
      <c r="BV42" s="18">
        <v>0</v>
      </c>
      <c r="BW42" s="148">
        <v>699</v>
      </c>
      <c r="BX42" s="18">
        <v>127</v>
      </c>
      <c r="BY42" s="18">
        <v>2</v>
      </c>
      <c r="BZ42" s="18">
        <v>1398</v>
      </c>
      <c r="CA42" s="148">
        <v>699</v>
      </c>
      <c r="CB42" s="18">
        <v>125</v>
      </c>
      <c r="CC42" s="18">
        <v>2</v>
      </c>
      <c r="CD42" s="18">
        <v>1390</v>
      </c>
      <c r="CE42" s="148">
        <v>699</v>
      </c>
      <c r="CF42" s="18">
        <v>123</v>
      </c>
      <c r="CG42" s="18">
        <v>0</v>
      </c>
      <c r="CH42" s="18">
        <v>0</v>
      </c>
      <c r="CI42" s="148">
        <v>699</v>
      </c>
      <c r="CJ42" s="18">
        <v>123</v>
      </c>
      <c r="CK42" s="18">
        <v>0</v>
      </c>
      <c r="CL42" s="18">
        <v>0</v>
      </c>
      <c r="CM42" s="148">
        <v>699</v>
      </c>
      <c r="CN42" s="18">
        <v>123</v>
      </c>
      <c r="CO42" s="17">
        <v>0</v>
      </c>
      <c r="CP42" s="18">
        <v>0</v>
      </c>
      <c r="CQ42" s="148">
        <v>699</v>
      </c>
      <c r="CR42" s="17">
        <v>123</v>
      </c>
      <c r="CS42" s="17">
        <v>0</v>
      </c>
      <c r="CT42" s="18">
        <v>0</v>
      </c>
      <c r="CU42" s="148">
        <v>699</v>
      </c>
      <c r="CV42" s="17">
        <v>123</v>
      </c>
      <c r="CW42" s="17">
        <v>0</v>
      </c>
      <c r="CX42" s="18">
        <v>0</v>
      </c>
      <c r="CY42" s="148">
        <v>699</v>
      </c>
      <c r="CZ42" s="17">
        <v>123</v>
      </c>
      <c r="DA42" s="17">
        <v>0</v>
      </c>
      <c r="DB42" s="18">
        <v>0</v>
      </c>
      <c r="DC42" s="148">
        <v>699</v>
      </c>
      <c r="DD42" s="17">
        <v>123</v>
      </c>
      <c r="DE42" s="17">
        <v>2</v>
      </c>
      <c r="DF42" s="18">
        <v>1358</v>
      </c>
      <c r="DG42" s="148">
        <v>699</v>
      </c>
      <c r="DH42" s="17">
        <v>120</v>
      </c>
      <c r="DI42" s="18">
        <v>0</v>
      </c>
      <c r="DJ42" s="18">
        <v>0</v>
      </c>
      <c r="DK42" s="148">
        <v>699</v>
      </c>
      <c r="DL42" s="18">
        <v>120</v>
      </c>
      <c r="DM42" s="18">
        <v>0</v>
      </c>
      <c r="DN42" s="18">
        <v>0</v>
      </c>
      <c r="DO42" s="148">
        <v>699</v>
      </c>
      <c r="DP42" s="18">
        <v>120</v>
      </c>
      <c r="DQ42" s="18">
        <v>1</v>
      </c>
      <c r="DR42" s="18">
        <v>684</v>
      </c>
      <c r="DS42" s="148">
        <v>699</v>
      </c>
      <c r="DT42" s="18">
        <v>119</v>
      </c>
      <c r="DU42" s="18">
        <v>0</v>
      </c>
      <c r="DV42" s="18">
        <v>0</v>
      </c>
      <c r="DW42" s="148">
        <v>699</v>
      </c>
      <c r="DX42" s="18">
        <v>119</v>
      </c>
      <c r="DY42" s="17">
        <v>0</v>
      </c>
      <c r="DZ42" s="18">
        <v>0</v>
      </c>
      <c r="EA42" s="148">
        <v>699</v>
      </c>
      <c r="EB42" s="17">
        <v>119</v>
      </c>
      <c r="EC42" s="17">
        <v>0</v>
      </c>
      <c r="ED42" s="18">
        <v>0</v>
      </c>
      <c r="EE42" s="148">
        <v>699</v>
      </c>
      <c r="EF42" s="17">
        <v>119</v>
      </c>
      <c r="EG42" s="148"/>
      <c r="EH42" s="148"/>
      <c r="EI42" s="148"/>
      <c r="EJ42" s="148"/>
      <c r="EK42" s="148">
        <v>0</v>
      </c>
      <c r="EL42" s="148">
        <v>0</v>
      </c>
      <c r="EM42" s="17">
        <v>20</v>
      </c>
      <c r="EN42" s="17">
        <v>14049.35</v>
      </c>
      <c r="EO42" s="136"/>
      <c r="EP42" s="136"/>
      <c r="EQ42" s="136"/>
      <c r="ER42" s="136"/>
      <c r="ES42" s="152"/>
      <c r="ET42" s="152"/>
      <c r="EU42" s="152"/>
      <c r="EV42" s="152"/>
      <c r="EW42" s="153"/>
      <c r="EX42" s="152"/>
      <c r="EY42" s="152"/>
      <c r="EZ42" s="152"/>
      <c r="FA42" s="153"/>
      <c r="FB42" s="153"/>
      <c r="FC42" s="18">
        <f t="shared" si="5"/>
        <v>17</v>
      </c>
      <c r="FD42" s="18">
        <f t="shared" si="6"/>
        <v>18272.52</v>
      </c>
      <c r="FE42" s="18">
        <f t="shared" si="7"/>
        <v>37</v>
      </c>
      <c r="FF42" s="18">
        <f t="shared" si="1"/>
        <v>32321.87</v>
      </c>
      <c r="FG42" s="145"/>
      <c r="FH42" s="146"/>
    </row>
    <row r="43" ht="16.5" spans="1:164">
      <c r="A43" s="16" t="s">
        <v>139</v>
      </c>
      <c r="B43" s="17" t="s">
        <v>218</v>
      </c>
      <c r="C43" s="18">
        <v>6939962741338</v>
      </c>
      <c r="D43" s="18">
        <v>21064011000038</v>
      </c>
      <c r="E43" s="17" t="s">
        <v>409</v>
      </c>
      <c r="F43" s="19" t="s">
        <v>410</v>
      </c>
      <c r="G43" s="17" t="s">
        <v>129</v>
      </c>
      <c r="H43" s="26">
        <v>1</v>
      </c>
      <c r="I43" s="17">
        <v>99</v>
      </c>
      <c r="J43" s="17">
        <v>28</v>
      </c>
      <c r="K43" s="18">
        <v>60.451244813278</v>
      </c>
      <c r="L43" s="27">
        <f t="shared" si="0"/>
        <v>0.000664255664624696</v>
      </c>
      <c r="M43" s="18">
        <v>0</v>
      </c>
      <c r="N43" s="18">
        <v>0</v>
      </c>
      <c r="O43" s="17">
        <v>499</v>
      </c>
      <c r="P43" s="17">
        <v>66</v>
      </c>
      <c r="Q43" s="18">
        <v>0</v>
      </c>
      <c r="R43" s="18">
        <v>983</v>
      </c>
      <c r="S43" s="17">
        <v>499</v>
      </c>
      <c r="T43" s="17">
        <v>75</v>
      </c>
      <c r="U43" s="18">
        <v>1</v>
      </c>
      <c r="V43" s="18">
        <v>499</v>
      </c>
      <c r="W43" s="17">
        <v>499</v>
      </c>
      <c r="X43" s="17">
        <v>76</v>
      </c>
      <c r="Y43" s="18">
        <v>3</v>
      </c>
      <c r="Z43" s="18">
        <v>1497</v>
      </c>
      <c r="AA43" s="17">
        <v>499</v>
      </c>
      <c r="AB43" s="17">
        <v>89</v>
      </c>
      <c r="AC43" s="18">
        <v>0</v>
      </c>
      <c r="AD43" s="18">
        <v>0</v>
      </c>
      <c r="AE43" s="17">
        <v>499</v>
      </c>
      <c r="AF43" s="17">
        <v>89</v>
      </c>
      <c r="AG43" s="18">
        <v>0</v>
      </c>
      <c r="AH43" s="18">
        <v>0</v>
      </c>
      <c r="AI43" s="17">
        <v>499</v>
      </c>
      <c r="AJ43" s="17">
        <v>88</v>
      </c>
      <c r="AK43" s="17">
        <v>5</v>
      </c>
      <c r="AL43" s="18">
        <v>3493</v>
      </c>
      <c r="AM43" s="17">
        <v>499</v>
      </c>
      <c r="AN43" s="17">
        <v>82</v>
      </c>
      <c r="AO43" s="17">
        <v>1</v>
      </c>
      <c r="AP43" s="18">
        <v>499</v>
      </c>
      <c r="AQ43" s="17">
        <v>499</v>
      </c>
      <c r="AR43" s="17">
        <v>70</v>
      </c>
      <c r="AS43" s="18">
        <v>6</v>
      </c>
      <c r="AT43" s="18">
        <v>2967.13</v>
      </c>
      <c r="AU43" s="17">
        <v>499</v>
      </c>
      <c r="AV43" s="17">
        <v>64</v>
      </c>
      <c r="AW43" s="18">
        <v>2</v>
      </c>
      <c r="AX43" s="18">
        <v>998</v>
      </c>
      <c r="AY43" s="17">
        <v>499</v>
      </c>
      <c r="AZ43" s="18">
        <v>62</v>
      </c>
      <c r="BA43" s="18">
        <v>5</v>
      </c>
      <c r="BB43" s="18">
        <v>2485</v>
      </c>
      <c r="BC43" s="17">
        <v>499</v>
      </c>
      <c r="BD43" s="18">
        <v>62</v>
      </c>
      <c r="BE43" s="18">
        <v>0</v>
      </c>
      <c r="BF43" s="18">
        <v>0</v>
      </c>
      <c r="BG43" s="17">
        <v>499</v>
      </c>
      <c r="BH43" s="18">
        <v>57</v>
      </c>
      <c r="BI43" s="18">
        <v>0</v>
      </c>
      <c r="BJ43" s="18">
        <v>0</v>
      </c>
      <c r="BK43" s="17">
        <v>499</v>
      </c>
      <c r="BL43" s="17">
        <v>85</v>
      </c>
      <c r="BM43" s="17">
        <v>0</v>
      </c>
      <c r="BN43" s="18">
        <v>0</v>
      </c>
      <c r="BO43" s="17">
        <v>499</v>
      </c>
      <c r="BP43" s="17">
        <v>56</v>
      </c>
      <c r="BQ43" s="17">
        <v>0</v>
      </c>
      <c r="BR43" s="18">
        <v>0</v>
      </c>
      <c r="BS43" s="17">
        <v>499</v>
      </c>
      <c r="BT43" s="17">
        <v>56</v>
      </c>
      <c r="BU43" s="18">
        <v>2</v>
      </c>
      <c r="BV43" s="18">
        <v>998</v>
      </c>
      <c r="BW43" s="17">
        <v>499</v>
      </c>
      <c r="BX43" s="18">
        <v>54</v>
      </c>
      <c r="BY43" s="18">
        <v>2</v>
      </c>
      <c r="BZ43" s="18">
        <v>988</v>
      </c>
      <c r="CA43" s="17">
        <v>499</v>
      </c>
      <c r="CB43" s="18">
        <v>54</v>
      </c>
      <c r="CC43" s="18">
        <v>0</v>
      </c>
      <c r="CD43" s="18">
        <v>0</v>
      </c>
      <c r="CE43" s="17">
        <v>499</v>
      </c>
      <c r="CF43" s="18">
        <v>63</v>
      </c>
      <c r="CG43" s="18">
        <v>1</v>
      </c>
      <c r="CH43" s="18">
        <v>496.49</v>
      </c>
      <c r="CI43" s="17">
        <v>499</v>
      </c>
      <c r="CJ43" s="18">
        <v>68</v>
      </c>
      <c r="CK43" s="18">
        <v>2</v>
      </c>
      <c r="CL43" s="18">
        <v>984.49</v>
      </c>
      <c r="CM43" s="17">
        <v>499</v>
      </c>
      <c r="CN43" s="18">
        <v>139</v>
      </c>
      <c r="CO43" s="17">
        <v>2</v>
      </c>
      <c r="CP43" s="18">
        <v>988</v>
      </c>
      <c r="CQ43" s="17">
        <v>499</v>
      </c>
      <c r="CR43" s="17">
        <v>107</v>
      </c>
      <c r="CS43" s="17">
        <v>2</v>
      </c>
      <c r="CT43" s="18">
        <v>975.94</v>
      </c>
      <c r="CU43" s="17">
        <v>499</v>
      </c>
      <c r="CV43" s="17">
        <v>103</v>
      </c>
      <c r="CW43" s="17">
        <v>5</v>
      </c>
      <c r="CX43" s="18">
        <v>2480</v>
      </c>
      <c r="CY43" s="17">
        <v>499</v>
      </c>
      <c r="CZ43" s="17">
        <v>108</v>
      </c>
      <c r="DA43" s="17">
        <v>1</v>
      </c>
      <c r="DB43" s="18">
        <v>499</v>
      </c>
      <c r="DC43" s="17">
        <v>499</v>
      </c>
      <c r="DD43" s="17">
        <v>111</v>
      </c>
      <c r="DE43" s="17">
        <v>2</v>
      </c>
      <c r="DF43" s="18">
        <v>978</v>
      </c>
      <c r="DG43" s="17">
        <v>499</v>
      </c>
      <c r="DH43" s="17">
        <v>117</v>
      </c>
      <c r="DI43" s="18">
        <v>0</v>
      </c>
      <c r="DJ43" s="18">
        <v>0</v>
      </c>
      <c r="DK43" s="17">
        <v>499</v>
      </c>
      <c r="DL43" s="18">
        <v>119</v>
      </c>
      <c r="DM43" s="18">
        <v>1</v>
      </c>
      <c r="DN43" s="18">
        <v>499</v>
      </c>
      <c r="DO43" s="17">
        <v>499</v>
      </c>
      <c r="DP43" s="18">
        <v>120</v>
      </c>
      <c r="DQ43" s="18">
        <v>4</v>
      </c>
      <c r="DR43" s="18">
        <v>1978</v>
      </c>
      <c r="DS43" s="17">
        <v>499</v>
      </c>
      <c r="DT43" s="18">
        <v>108</v>
      </c>
      <c r="DU43" s="18">
        <v>2</v>
      </c>
      <c r="DV43" s="18">
        <v>1996</v>
      </c>
      <c r="DW43" s="17">
        <v>499</v>
      </c>
      <c r="DX43" s="18">
        <v>111</v>
      </c>
      <c r="DY43" s="17">
        <v>2</v>
      </c>
      <c r="DZ43" s="18">
        <v>983</v>
      </c>
      <c r="EA43" s="17">
        <v>499</v>
      </c>
      <c r="EB43" s="17">
        <v>115</v>
      </c>
      <c r="EC43" s="17">
        <v>0</v>
      </c>
      <c r="ED43" s="18">
        <v>0</v>
      </c>
      <c r="EE43" s="17">
        <v>499</v>
      </c>
      <c r="EF43" s="17">
        <v>115</v>
      </c>
      <c r="EG43" s="17">
        <v>86</v>
      </c>
      <c r="EH43" s="17">
        <v>47351.11</v>
      </c>
      <c r="EI43" s="17">
        <v>19</v>
      </c>
      <c r="EJ43" s="17">
        <v>9417.02</v>
      </c>
      <c r="EK43" s="17">
        <v>51</v>
      </c>
      <c r="EL43" s="17">
        <v>29433.81</v>
      </c>
      <c r="EM43" s="17">
        <v>54</v>
      </c>
      <c r="EN43" s="17">
        <v>30806.3</v>
      </c>
      <c r="EO43" s="18"/>
      <c r="EP43" s="41"/>
      <c r="EQ43" s="41"/>
      <c r="ER43" s="41"/>
      <c r="ES43" s="41"/>
      <c r="ET43" s="41"/>
      <c r="EU43" s="41"/>
      <c r="EV43" s="41"/>
      <c r="EW43" s="18"/>
      <c r="EX43" s="41"/>
      <c r="EY43" s="41"/>
      <c r="EZ43" s="41"/>
      <c r="FA43" s="18"/>
      <c r="FB43" s="18"/>
      <c r="FC43" s="18">
        <f t="shared" si="5"/>
        <v>27</v>
      </c>
      <c r="FD43" s="18">
        <f t="shared" si="6"/>
        <v>26292.56</v>
      </c>
      <c r="FE43" s="18">
        <f t="shared" si="7"/>
        <v>237</v>
      </c>
      <c r="FF43" s="18">
        <f t="shared" si="1"/>
        <v>143300.8</v>
      </c>
      <c r="FG43" s="145"/>
      <c r="FH43" s="146"/>
    </row>
    <row r="44" ht="16.5" spans="1:164">
      <c r="A44" s="16" t="s">
        <v>133</v>
      </c>
      <c r="B44" s="17" t="s">
        <v>218</v>
      </c>
      <c r="C44" s="18">
        <v>6939962760599</v>
      </c>
      <c r="D44" s="18">
        <v>21064011001539</v>
      </c>
      <c r="E44" s="17" t="s">
        <v>219</v>
      </c>
      <c r="F44" s="19" t="s">
        <v>411</v>
      </c>
      <c r="G44" s="17" t="s">
        <v>129</v>
      </c>
      <c r="H44" s="26">
        <v>1</v>
      </c>
      <c r="I44" s="17">
        <v>107</v>
      </c>
      <c r="J44" s="17">
        <v>7</v>
      </c>
      <c r="K44" s="18">
        <v>122.652838427948</v>
      </c>
      <c r="L44" s="27">
        <f t="shared" si="0"/>
        <v>0.000713459787930229</v>
      </c>
      <c r="M44" s="18">
        <v>0</v>
      </c>
      <c r="N44" s="18">
        <v>0</v>
      </c>
      <c r="O44" s="17">
        <v>749</v>
      </c>
      <c r="P44" s="17">
        <v>148</v>
      </c>
      <c r="Q44" s="18">
        <v>0</v>
      </c>
      <c r="R44" s="18">
        <v>0</v>
      </c>
      <c r="S44" s="17">
        <v>749</v>
      </c>
      <c r="T44" s="17">
        <v>148</v>
      </c>
      <c r="U44" s="18">
        <v>1</v>
      </c>
      <c r="V44" s="18">
        <v>729</v>
      </c>
      <c r="W44" s="17">
        <v>749</v>
      </c>
      <c r="X44" s="17">
        <v>148</v>
      </c>
      <c r="Y44" s="18">
        <v>0</v>
      </c>
      <c r="Z44" s="18">
        <v>0</v>
      </c>
      <c r="AA44" s="17">
        <v>749</v>
      </c>
      <c r="AB44" s="17">
        <v>130</v>
      </c>
      <c r="AC44" s="18">
        <v>1</v>
      </c>
      <c r="AD44" s="18">
        <v>749</v>
      </c>
      <c r="AE44" s="17">
        <v>749</v>
      </c>
      <c r="AF44" s="17">
        <v>146</v>
      </c>
      <c r="AG44" s="18">
        <v>3</v>
      </c>
      <c r="AH44" s="18">
        <v>2238.37</v>
      </c>
      <c r="AI44" s="17">
        <v>749</v>
      </c>
      <c r="AJ44" s="17">
        <v>126</v>
      </c>
      <c r="AK44" s="17">
        <v>2</v>
      </c>
      <c r="AL44" s="18">
        <v>1398</v>
      </c>
      <c r="AM44" s="17">
        <v>749</v>
      </c>
      <c r="AN44" s="17">
        <v>124</v>
      </c>
      <c r="AO44" s="17">
        <v>4</v>
      </c>
      <c r="AP44" s="18">
        <v>2751</v>
      </c>
      <c r="AQ44" s="17">
        <v>749</v>
      </c>
      <c r="AR44" s="17">
        <v>103</v>
      </c>
      <c r="AS44" s="18">
        <v>3</v>
      </c>
      <c r="AT44" s="18">
        <v>2082</v>
      </c>
      <c r="AU44" s="17">
        <v>749</v>
      </c>
      <c r="AV44" s="17">
        <v>103</v>
      </c>
      <c r="AW44" s="18">
        <v>0</v>
      </c>
      <c r="AX44" s="18">
        <v>0</v>
      </c>
      <c r="AY44" s="17">
        <v>749</v>
      </c>
      <c r="AZ44" s="18">
        <v>105</v>
      </c>
      <c r="BA44" s="18">
        <v>3</v>
      </c>
      <c r="BB44" s="18">
        <v>2082</v>
      </c>
      <c r="BC44" s="17">
        <v>749</v>
      </c>
      <c r="BD44" s="18">
        <v>105</v>
      </c>
      <c r="BE44" s="18">
        <v>3</v>
      </c>
      <c r="BF44" s="18">
        <v>2247</v>
      </c>
      <c r="BG44" s="17">
        <v>749</v>
      </c>
      <c r="BH44" s="18">
        <v>99</v>
      </c>
      <c r="BI44" s="18">
        <v>0</v>
      </c>
      <c r="BJ44" s="18">
        <v>0</v>
      </c>
      <c r="BK44" s="17">
        <v>749</v>
      </c>
      <c r="BL44" s="17">
        <v>99</v>
      </c>
      <c r="BM44" s="17">
        <v>0</v>
      </c>
      <c r="BN44" s="18">
        <v>0</v>
      </c>
      <c r="BO44" s="17">
        <v>749</v>
      </c>
      <c r="BP44" s="17">
        <v>99</v>
      </c>
      <c r="BQ44" s="17">
        <v>3</v>
      </c>
      <c r="BR44" s="18">
        <v>2094</v>
      </c>
      <c r="BS44" s="17">
        <v>749</v>
      </c>
      <c r="BT44" s="17">
        <v>95</v>
      </c>
      <c r="BU44" s="18">
        <v>2</v>
      </c>
      <c r="BV44" s="18">
        <v>1398</v>
      </c>
      <c r="BW44" s="17">
        <v>749</v>
      </c>
      <c r="BX44" s="18">
        <v>97</v>
      </c>
      <c r="BY44" s="18">
        <v>4</v>
      </c>
      <c r="BZ44" s="18">
        <v>2796</v>
      </c>
      <c r="CA44" s="17">
        <v>749</v>
      </c>
      <c r="CB44" s="18">
        <v>94</v>
      </c>
      <c r="CC44" s="18">
        <v>1</v>
      </c>
      <c r="CD44" s="18">
        <v>691</v>
      </c>
      <c r="CE44" s="17">
        <v>749</v>
      </c>
      <c r="CF44" s="18">
        <v>93</v>
      </c>
      <c r="CG44" s="18">
        <v>2</v>
      </c>
      <c r="CH44" s="18">
        <v>1393.53</v>
      </c>
      <c r="CI44" s="17">
        <v>749</v>
      </c>
      <c r="CJ44" s="18">
        <v>91</v>
      </c>
      <c r="CK44" s="18">
        <v>0</v>
      </c>
      <c r="CL44" s="18">
        <v>0</v>
      </c>
      <c r="CM44" s="17">
        <v>749</v>
      </c>
      <c r="CN44" s="18">
        <v>121</v>
      </c>
      <c r="CO44" s="17">
        <v>1</v>
      </c>
      <c r="CP44" s="18">
        <v>684</v>
      </c>
      <c r="CQ44" s="17">
        <v>749</v>
      </c>
      <c r="CR44" s="17">
        <v>98</v>
      </c>
      <c r="CS44" s="17">
        <v>0</v>
      </c>
      <c r="CT44" s="18">
        <v>0</v>
      </c>
      <c r="CU44" s="17">
        <v>749</v>
      </c>
      <c r="CV44" s="17">
        <v>98</v>
      </c>
      <c r="CW44" s="17">
        <v>0</v>
      </c>
      <c r="CX44" s="18">
        <v>0</v>
      </c>
      <c r="CY44" s="17">
        <v>749</v>
      </c>
      <c r="CZ44" s="17">
        <v>98</v>
      </c>
      <c r="DA44" s="17">
        <v>0</v>
      </c>
      <c r="DB44" s="18">
        <v>0</v>
      </c>
      <c r="DC44" s="17">
        <v>749</v>
      </c>
      <c r="DD44" s="17">
        <v>104</v>
      </c>
      <c r="DE44" s="17">
        <v>0</v>
      </c>
      <c r="DF44" s="18">
        <v>0</v>
      </c>
      <c r="DG44" s="17">
        <v>749</v>
      </c>
      <c r="DH44" s="17">
        <v>113</v>
      </c>
      <c r="DI44" s="18">
        <v>3</v>
      </c>
      <c r="DJ44" s="18">
        <v>2087</v>
      </c>
      <c r="DK44" s="17">
        <v>749</v>
      </c>
      <c r="DL44" s="18">
        <v>114</v>
      </c>
      <c r="DM44" s="18">
        <v>0</v>
      </c>
      <c r="DN44" s="18">
        <v>0</v>
      </c>
      <c r="DO44" s="17">
        <v>749</v>
      </c>
      <c r="DP44" s="18">
        <v>115</v>
      </c>
      <c r="DQ44" s="18">
        <v>0</v>
      </c>
      <c r="DR44" s="18">
        <v>0</v>
      </c>
      <c r="DS44" s="17">
        <v>749</v>
      </c>
      <c r="DT44" s="18">
        <v>114</v>
      </c>
      <c r="DU44" s="18">
        <v>0</v>
      </c>
      <c r="DV44" s="18">
        <v>0</v>
      </c>
      <c r="DW44" s="17">
        <v>749</v>
      </c>
      <c r="DX44" s="18">
        <v>114</v>
      </c>
      <c r="DY44" s="17">
        <v>0</v>
      </c>
      <c r="DZ44" s="18">
        <v>0</v>
      </c>
      <c r="EA44" s="17">
        <v>749</v>
      </c>
      <c r="EB44" s="17">
        <v>115</v>
      </c>
      <c r="EC44" s="17">
        <v>2</v>
      </c>
      <c r="ED44" s="18">
        <v>1398</v>
      </c>
      <c r="EE44" s="17">
        <v>749</v>
      </c>
      <c r="EF44" s="17">
        <v>115</v>
      </c>
      <c r="EG44" s="17">
        <v>80</v>
      </c>
      <c r="EH44" s="17">
        <v>63597</v>
      </c>
      <c r="EI44" s="17">
        <v>55</v>
      </c>
      <c r="EJ44" s="17">
        <v>40983.57</v>
      </c>
      <c r="EK44" s="17">
        <v>66</v>
      </c>
      <c r="EL44" s="17">
        <v>51258.04</v>
      </c>
      <c r="EM44" s="17">
        <v>46</v>
      </c>
      <c r="EN44" s="17">
        <v>33418.16</v>
      </c>
      <c r="EO44" s="16"/>
      <c r="EP44" s="16"/>
      <c r="EQ44" s="16"/>
      <c r="ER44" s="16"/>
      <c r="ES44" s="41"/>
      <c r="ET44" s="41"/>
      <c r="EU44" s="41"/>
      <c r="EV44" s="41"/>
      <c r="EW44" s="18"/>
      <c r="EX44" s="41"/>
      <c r="EY44" s="41"/>
      <c r="EZ44" s="41"/>
      <c r="FA44" s="18"/>
      <c r="FB44" s="18"/>
      <c r="FC44" s="18">
        <f t="shared" si="5"/>
        <v>29</v>
      </c>
      <c r="FD44" s="18">
        <f t="shared" si="6"/>
        <v>26133.9</v>
      </c>
      <c r="FE44" s="18">
        <f t="shared" si="7"/>
        <v>276</v>
      </c>
      <c r="FF44" s="18">
        <f t="shared" si="1"/>
        <v>215390.67</v>
      </c>
      <c r="FG44" s="145"/>
      <c r="FH44" s="146"/>
    </row>
    <row r="45" ht="16.5" spans="1:164">
      <c r="A45" s="16" t="s">
        <v>126</v>
      </c>
      <c r="B45" s="17" t="s">
        <v>221</v>
      </c>
      <c r="C45" s="18">
        <v>6939962746685</v>
      </c>
      <c r="D45" s="18">
        <v>21064011000398</v>
      </c>
      <c r="E45" s="17" t="s">
        <v>222</v>
      </c>
      <c r="F45" s="19" t="s">
        <v>412</v>
      </c>
      <c r="G45" s="17" t="s">
        <v>129</v>
      </c>
      <c r="H45" s="26">
        <v>1</v>
      </c>
      <c r="I45" s="17">
        <v>1289</v>
      </c>
      <c r="J45" s="17">
        <v>1360</v>
      </c>
      <c r="K45" s="18">
        <v>96.9242230736484</v>
      </c>
      <c r="L45" s="27">
        <f t="shared" si="0"/>
        <v>0.00627352572145546</v>
      </c>
      <c r="M45" s="18">
        <v>8</v>
      </c>
      <c r="N45" s="18">
        <v>633.02</v>
      </c>
      <c r="O45" s="17">
        <v>79</v>
      </c>
      <c r="P45" s="17">
        <v>3086</v>
      </c>
      <c r="Q45" s="18">
        <v>8</v>
      </c>
      <c r="R45" s="18">
        <v>617.68</v>
      </c>
      <c r="S45" s="17">
        <v>79</v>
      </c>
      <c r="T45" s="17">
        <v>3116</v>
      </c>
      <c r="U45" s="18">
        <v>11</v>
      </c>
      <c r="V45" s="18">
        <v>848.24</v>
      </c>
      <c r="W45" s="17">
        <v>79</v>
      </c>
      <c r="X45" s="17">
        <v>3109</v>
      </c>
      <c r="Y45" s="18">
        <v>20</v>
      </c>
      <c r="Z45" s="18">
        <v>1555.79</v>
      </c>
      <c r="AA45" s="17">
        <v>79</v>
      </c>
      <c r="AB45" s="17">
        <v>1609</v>
      </c>
      <c r="AC45" s="18">
        <v>18</v>
      </c>
      <c r="AD45" s="18">
        <v>1394.69</v>
      </c>
      <c r="AE45" s="17">
        <v>79</v>
      </c>
      <c r="AF45" s="17">
        <v>3009</v>
      </c>
      <c r="AG45" s="18">
        <v>28</v>
      </c>
      <c r="AH45" s="18">
        <v>2148.35</v>
      </c>
      <c r="AI45" s="17">
        <v>79</v>
      </c>
      <c r="AJ45" s="17">
        <v>2954</v>
      </c>
      <c r="AK45" s="17">
        <v>9</v>
      </c>
      <c r="AL45" s="18">
        <v>706.73</v>
      </c>
      <c r="AM45" s="17">
        <v>79</v>
      </c>
      <c r="AN45" s="17">
        <v>2946</v>
      </c>
      <c r="AO45" s="17">
        <v>19</v>
      </c>
      <c r="AP45" s="18">
        <v>1477.76</v>
      </c>
      <c r="AQ45" s="17">
        <v>79</v>
      </c>
      <c r="AR45" s="17">
        <v>2928</v>
      </c>
      <c r="AS45" s="18">
        <v>13</v>
      </c>
      <c r="AT45" s="18">
        <v>1019.56</v>
      </c>
      <c r="AU45" s="17">
        <v>79</v>
      </c>
      <c r="AV45" s="17">
        <v>2909</v>
      </c>
      <c r="AW45" s="18">
        <v>18</v>
      </c>
      <c r="AX45" s="18">
        <v>1397.76</v>
      </c>
      <c r="AY45" s="17">
        <v>79</v>
      </c>
      <c r="AZ45" s="18">
        <v>2947</v>
      </c>
      <c r="BA45" s="18">
        <v>15</v>
      </c>
      <c r="BB45" s="18">
        <v>1329.79</v>
      </c>
      <c r="BC45" s="17">
        <v>79</v>
      </c>
      <c r="BD45" s="18">
        <v>2947</v>
      </c>
      <c r="BE45" s="18">
        <v>16</v>
      </c>
      <c r="BF45" s="18">
        <v>1223.19</v>
      </c>
      <c r="BG45" s="17">
        <v>79</v>
      </c>
      <c r="BH45" s="18">
        <v>2915</v>
      </c>
      <c r="BI45" s="18">
        <v>12</v>
      </c>
      <c r="BJ45" s="18">
        <v>929.02</v>
      </c>
      <c r="BK45" s="17">
        <v>79</v>
      </c>
      <c r="BL45" s="17">
        <v>2909</v>
      </c>
      <c r="BM45" s="17">
        <v>11</v>
      </c>
      <c r="BN45" s="18">
        <v>848.77</v>
      </c>
      <c r="BO45" s="17">
        <v>79</v>
      </c>
      <c r="BP45" s="17">
        <v>2902</v>
      </c>
      <c r="BQ45" s="17">
        <v>15</v>
      </c>
      <c r="BR45" s="18">
        <v>1135.89</v>
      </c>
      <c r="BS45" s="17">
        <v>79</v>
      </c>
      <c r="BT45" s="17">
        <v>2878</v>
      </c>
      <c r="BU45" s="18">
        <v>16</v>
      </c>
      <c r="BV45" s="18">
        <v>1161.51</v>
      </c>
      <c r="BW45" s="17">
        <v>79</v>
      </c>
      <c r="BX45" s="18">
        <v>2874</v>
      </c>
      <c r="BY45" s="18">
        <v>18</v>
      </c>
      <c r="BZ45" s="18">
        <v>1446.56</v>
      </c>
      <c r="CA45" s="17">
        <v>79</v>
      </c>
      <c r="CB45" s="18">
        <v>2840</v>
      </c>
      <c r="CC45" s="18">
        <v>20</v>
      </c>
      <c r="CD45" s="18">
        <v>1447.75</v>
      </c>
      <c r="CE45" s="17">
        <v>79</v>
      </c>
      <c r="CF45" s="18">
        <v>2824</v>
      </c>
      <c r="CG45" s="18">
        <v>7</v>
      </c>
      <c r="CH45" s="18">
        <v>482.72</v>
      </c>
      <c r="CI45" s="17">
        <v>79</v>
      </c>
      <c r="CJ45" s="18">
        <v>2815</v>
      </c>
      <c r="CK45" s="18">
        <v>9</v>
      </c>
      <c r="CL45" s="18">
        <v>918.46</v>
      </c>
      <c r="CM45" s="17">
        <v>79</v>
      </c>
      <c r="CN45" s="18">
        <v>2803</v>
      </c>
      <c r="CO45" s="17">
        <v>9</v>
      </c>
      <c r="CP45" s="18">
        <v>800.23</v>
      </c>
      <c r="CQ45" s="17">
        <v>79</v>
      </c>
      <c r="CR45" s="17">
        <v>2751</v>
      </c>
      <c r="CS45" s="17">
        <v>10</v>
      </c>
      <c r="CT45" s="18">
        <v>684.13</v>
      </c>
      <c r="CU45" s="17">
        <v>79</v>
      </c>
      <c r="CV45" s="17">
        <v>2752</v>
      </c>
      <c r="CW45" s="17">
        <v>16</v>
      </c>
      <c r="CX45" s="18">
        <v>1101.22</v>
      </c>
      <c r="CY45" s="17">
        <v>79</v>
      </c>
      <c r="CZ45" s="17">
        <v>2734</v>
      </c>
      <c r="DA45" s="17">
        <v>12</v>
      </c>
      <c r="DB45" s="18">
        <v>877.54</v>
      </c>
      <c r="DC45" s="17">
        <v>79</v>
      </c>
      <c r="DD45" s="17">
        <v>2722</v>
      </c>
      <c r="DE45" s="17">
        <v>12</v>
      </c>
      <c r="DF45" s="18">
        <v>868.91</v>
      </c>
      <c r="DG45" s="17">
        <v>79</v>
      </c>
      <c r="DH45" s="17">
        <v>2714</v>
      </c>
      <c r="DI45" s="18">
        <v>15</v>
      </c>
      <c r="DJ45" s="18">
        <v>1060.68</v>
      </c>
      <c r="DK45" s="17">
        <v>79</v>
      </c>
      <c r="DL45" s="18">
        <v>2700</v>
      </c>
      <c r="DM45" s="18">
        <v>15</v>
      </c>
      <c r="DN45" s="18">
        <v>1120.63</v>
      </c>
      <c r="DO45" s="17">
        <v>79</v>
      </c>
      <c r="DP45" s="18">
        <v>2685</v>
      </c>
      <c r="DQ45" s="18">
        <v>13</v>
      </c>
      <c r="DR45" s="18">
        <v>921.96</v>
      </c>
      <c r="DS45" s="17">
        <v>79</v>
      </c>
      <c r="DT45" s="18">
        <v>2675</v>
      </c>
      <c r="DU45" s="18">
        <v>8</v>
      </c>
      <c r="DV45" s="18">
        <v>574.84</v>
      </c>
      <c r="DW45" s="17">
        <v>79</v>
      </c>
      <c r="DX45" s="18">
        <v>2662</v>
      </c>
      <c r="DY45" s="17">
        <v>14</v>
      </c>
      <c r="DZ45" s="18">
        <v>1145.08</v>
      </c>
      <c r="EA45" s="17">
        <v>79</v>
      </c>
      <c r="EB45" s="17">
        <v>2640</v>
      </c>
      <c r="EC45" s="17">
        <v>27</v>
      </c>
      <c r="ED45" s="18">
        <v>2047.03</v>
      </c>
      <c r="EE45" s="17">
        <v>79</v>
      </c>
      <c r="EF45" s="17">
        <v>2640</v>
      </c>
      <c r="EG45" s="17">
        <v>751</v>
      </c>
      <c r="EH45" s="17">
        <v>58477.71</v>
      </c>
      <c r="EI45" s="17">
        <v>884</v>
      </c>
      <c r="EJ45" s="17">
        <v>67595.14</v>
      </c>
      <c r="EK45" s="17">
        <v>1063</v>
      </c>
      <c r="EL45" s="17">
        <v>83193.79</v>
      </c>
      <c r="EM45" s="17">
        <v>620</v>
      </c>
      <c r="EN45" s="17">
        <v>49140.48</v>
      </c>
      <c r="EO45" s="18"/>
      <c r="EP45" s="41"/>
      <c r="EQ45" s="41"/>
      <c r="ER45" s="41"/>
      <c r="ES45" s="41"/>
      <c r="ET45" s="41"/>
      <c r="EU45" s="41"/>
      <c r="EV45" s="41"/>
      <c r="EW45" s="18"/>
      <c r="EX45" s="41"/>
      <c r="EY45" s="41"/>
      <c r="EZ45" s="41"/>
      <c r="FA45" s="18"/>
      <c r="FB45" s="18"/>
      <c r="FC45" s="18">
        <f t="shared" si="5"/>
        <v>255</v>
      </c>
      <c r="FD45" s="18">
        <f t="shared" si="6"/>
        <v>32206.8</v>
      </c>
      <c r="FE45" s="18">
        <f t="shared" si="7"/>
        <v>3573</v>
      </c>
      <c r="FF45" s="18">
        <f t="shared" si="1"/>
        <v>290613.92</v>
      </c>
      <c r="FG45" s="145"/>
      <c r="FH45" s="146"/>
    </row>
    <row r="46" ht="16.5" spans="1:164">
      <c r="A46" s="16" t="s">
        <v>133</v>
      </c>
      <c r="B46" s="17" t="s">
        <v>221</v>
      </c>
      <c r="C46" s="18">
        <v>6939962743738</v>
      </c>
      <c r="D46" s="18">
        <v>21064010000401</v>
      </c>
      <c r="E46" s="17" t="s">
        <v>413</v>
      </c>
      <c r="F46" s="19" t="s">
        <v>414</v>
      </c>
      <c r="G46" s="17" t="s">
        <v>129</v>
      </c>
      <c r="H46" s="26">
        <v>1</v>
      </c>
      <c r="I46" s="17">
        <v>486</v>
      </c>
      <c r="J46" s="17">
        <v>234</v>
      </c>
      <c r="K46" s="18">
        <v>46.0988683740322</v>
      </c>
      <c r="L46" s="27">
        <f t="shared" si="0"/>
        <v>0.00467439171402564</v>
      </c>
      <c r="M46" s="18">
        <v>19</v>
      </c>
      <c r="N46" s="18">
        <v>2487.18</v>
      </c>
      <c r="O46" s="17">
        <v>129</v>
      </c>
      <c r="P46" s="17">
        <v>778</v>
      </c>
      <c r="Q46" s="18">
        <v>10</v>
      </c>
      <c r="R46" s="18">
        <v>1282.8</v>
      </c>
      <c r="S46" s="17">
        <v>129</v>
      </c>
      <c r="T46" s="17">
        <v>780</v>
      </c>
      <c r="U46" s="18">
        <v>11</v>
      </c>
      <c r="V46" s="18">
        <v>1383.27</v>
      </c>
      <c r="W46" s="17">
        <v>129</v>
      </c>
      <c r="X46" s="17">
        <v>775</v>
      </c>
      <c r="Y46" s="18">
        <v>9</v>
      </c>
      <c r="Z46" s="18">
        <v>1356.67</v>
      </c>
      <c r="AA46" s="17">
        <v>129</v>
      </c>
      <c r="AB46" s="17">
        <v>663</v>
      </c>
      <c r="AC46" s="18">
        <v>10</v>
      </c>
      <c r="AD46" s="18">
        <v>1284.01</v>
      </c>
      <c r="AE46" s="17">
        <v>129</v>
      </c>
      <c r="AF46" s="17">
        <v>719</v>
      </c>
      <c r="AG46" s="18">
        <v>12</v>
      </c>
      <c r="AH46" s="18">
        <v>1613</v>
      </c>
      <c r="AI46" s="17">
        <v>129</v>
      </c>
      <c r="AJ46" s="17">
        <v>700</v>
      </c>
      <c r="AK46" s="17">
        <v>15</v>
      </c>
      <c r="AL46" s="18">
        <v>1879.33</v>
      </c>
      <c r="AM46" s="17">
        <v>129</v>
      </c>
      <c r="AN46" s="17">
        <v>685</v>
      </c>
      <c r="AO46" s="17">
        <v>16</v>
      </c>
      <c r="AP46" s="18">
        <v>2015.34</v>
      </c>
      <c r="AQ46" s="17">
        <v>129</v>
      </c>
      <c r="AR46" s="17">
        <v>692</v>
      </c>
      <c r="AS46" s="18">
        <v>13</v>
      </c>
      <c r="AT46" s="18">
        <v>1594.47</v>
      </c>
      <c r="AU46" s="17">
        <v>129</v>
      </c>
      <c r="AV46" s="17">
        <v>667</v>
      </c>
      <c r="AW46" s="18">
        <v>9</v>
      </c>
      <c r="AX46" s="18">
        <v>1474</v>
      </c>
      <c r="AY46" s="17">
        <v>129</v>
      </c>
      <c r="AZ46" s="18">
        <v>897</v>
      </c>
      <c r="BA46" s="18">
        <v>18</v>
      </c>
      <c r="BB46" s="18">
        <v>2334</v>
      </c>
      <c r="BC46" s="17">
        <v>129</v>
      </c>
      <c r="BD46" s="18">
        <v>897</v>
      </c>
      <c r="BE46" s="18">
        <v>14</v>
      </c>
      <c r="BF46" s="18">
        <v>2030.17</v>
      </c>
      <c r="BG46" s="17">
        <v>129</v>
      </c>
      <c r="BH46" s="18">
        <v>875</v>
      </c>
      <c r="BI46" s="18">
        <v>5</v>
      </c>
      <c r="BJ46" s="18">
        <v>628.94</v>
      </c>
      <c r="BK46" s="17">
        <v>129</v>
      </c>
      <c r="BL46" s="17">
        <v>880</v>
      </c>
      <c r="BM46" s="17">
        <v>6</v>
      </c>
      <c r="BN46" s="18">
        <v>1007</v>
      </c>
      <c r="BO46" s="17">
        <v>129</v>
      </c>
      <c r="BP46" s="17">
        <v>903</v>
      </c>
      <c r="BQ46" s="17">
        <v>11</v>
      </c>
      <c r="BR46" s="18">
        <v>1404</v>
      </c>
      <c r="BS46" s="17">
        <v>129</v>
      </c>
      <c r="BT46" s="17">
        <v>893</v>
      </c>
      <c r="BU46" s="18">
        <v>8</v>
      </c>
      <c r="BV46" s="18">
        <v>1008.82</v>
      </c>
      <c r="BW46" s="17">
        <v>129</v>
      </c>
      <c r="BX46" s="18">
        <v>883</v>
      </c>
      <c r="BY46" s="18">
        <v>4</v>
      </c>
      <c r="BZ46" s="18">
        <v>774</v>
      </c>
      <c r="CA46" s="17">
        <v>129</v>
      </c>
      <c r="CB46" s="18">
        <v>878</v>
      </c>
      <c r="CC46" s="18">
        <v>7</v>
      </c>
      <c r="CD46" s="18">
        <v>863</v>
      </c>
      <c r="CE46" s="17">
        <v>129</v>
      </c>
      <c r="CF46" s="18">
        <v>871</v>
      </c>
      <c r="CG46" s="18">
        <v>8</v>
      </c>
      <c r="CH46" s="18">
        <v>1011.7</v>
      </c>
      <c r="CI46" s="17">
        <v>129</v>
      </c>
      <c r="CJ46" s="18">
        <v>863</v>
      </c>
      <c r="CK46" s="18">
        <v>13</v>
      </c>
      <c r="CL46" s="18">
        <v>1582.09</v>
      </c>
      <c r="CM46" s="17">
        <v>129</v>
      </c>
      <c r="CN46" s="18">
        <v>850</v>
      </c>
      <c r="CO46" s="17">
        <v>16</v>
      </c>
      <c r="CP46" s="18">
        <v>1867.7</v>
      </c>
      <c r="CQ46" s="17">
        <v>129</v>
      </c>
      <c r="CR46" s="17">
        <v>821</v>
      </c>
      <c r="CS46" s="17">
        <v>15</v>
      </c>
      <c r="CT46" s="18">
        <v>1747.03</v>
      </c>
      <c r="CU46" s="17">
        <v>129</v>
      </c>
      <c r="CV46" s="17">
        <v>804</v>
      </c>
      <c r="CW46" s="17">
        <v>10</v>
      </c>
      <c r="CX46" s="18">
        <v>1163.06</v>
      </c>
      <c r="CY46" s="17">
        <v>129</v>
      </c>
      <c r="CZ46" s="17">
        <v>794</v>
      </c>
      <c r="DA46" s="17">
        <v>9</v>
      </c>
      <c r="DB46" s="18">
        <v>1278</v>
      </c>
      <c r="DC46" s="17">
        <v>129</v>
      </c>
      <c r="DD46" s="17">
        <v>783</v>
      </c>
      <c r="DE46" s="17">
        <v>8</v>
      </c>
      <c r="DF46" s="18">
        <v>913.4</v>
      </c>
      <c r="DG46" s="17">
        <v>129</v>
      </c>
      <c r="DH46" s="17">
        <v>781</v>
      </c>
      <c r="DI46" s="18">
        <v>10</v>
      </c>
      <c r="DJ46" s="18">
        <v>1405.06</v>
      </c>
      <c r="DK46" s="17">
        <v>129</v>
      </c>
      <c r="DL46" s="18">
        <v>770</v>
      </c>
      <c r="DM46" s="18">
        <v>16</v>
      </c>
      <c r="DN46" s="18">
        <v>1942.6</v>
      </c>
      <c r="DO46" s="17">
        <v>129</v>
      </c>
      <c r="DP46" s="18">
        <v>754</v>
      </c>
      <c r="DQ46" s="18">
        <v>13</v>
      </c>
      <c r="DR46" s="18">
        <v>1750.59</v>
      </c>
      <c r="DS46" s="17">
        <v>129</v>
      </c>
      <c r="DT46" s="18">
        <v>714</v>
      </c>
      <c r="DU46" s="18">
        <v>7</v>
      </c>
      <c r="DV46" s="18">
        <v>802.08</v>
      </c>
      <c r="DW46" s="17">
        <v>129</v>
      </c>
      <c r="DX46" s="18">
        <v>709</v>
      </c>
      <c r="DY46" s="17">
        <v>14</v>
      </c>
      <c r="DZ46" s="18">
        <v>1655.94</v>
      </c>
      <c r="EA46" s="17">
        <v>129</v>
      </c>
      <c r="EB46" s="17">
        <v>694</v>
      </c>
      <c r="EC46" s="17">
        <v>6</v>
      </c>
      <c r="ED46" s="18">
        <v>684</v>
      </c>
      <c r="EE46" s="17">
        <v>129</v>
      </c>
      <c r="EF46" s="17">
        <v>694</v>
      </c>
      <c r="EG46" s="17">
        <v>488</v>
      </c>
      <c r="EH46" s="17">
        <v>68055.32</v>
      </c>
      <c r="EI46" s="17">
        <v>89</v>
      </c>
      <c r="EJ46" s="17">
        <v>11392.74</v>
      </c>
      <c r="EK46" s="17">
        <v>419</v>
      </c>
      <c r="EL46" s="17">
        <v>54882.98</v>
      </c>
      <c r="EM46" s="17">
        <v>353</v>
      </c>
      <c r="EN46" s="17">
        <v>46154.51</v>
      </c>
      <c r="EO46" s="18"/>
      <c r="EP46" s="41"/>
      <c r="EQ46" s="41"/>
      <c r="ER46" s="41"/>
      <c r="ES46" s="41"/>
      <c r="ET46" s="41"/>
      <c r="EU46" s="41"/>
      <c r="EV46" s="41"/>
      <c r="EW46" s="18"/>
      <c r="EX46" s="41"/>
      <c r="EY46" s="41"/>
      <c r="EZ46" s="41"/>
      <c r="FA46" s="18"/>
      <c r="FB46" s="18"/>
      <c r="FC46" s="18">
        <f t="shared" si="5"/>
        <v>190</v>
      </c>
      <c r="FD46" s="18">
        <f t="shared" si="6"/>
        <v>40773.46</v>
      </c>
      <c r="FE46" s="18">
        <f t="shared" si="7"/>
        <v>1539</v>
      </c>
      <c r="FF46" s="18">
        <f t="shared" si="1"/>
        <v>221259.01</v>
      </c>
      <c r="FG46" s="145"/>
      <c r="FH46" s="146"/>
    </row>
    <row r="47" ht="16.5" spans="1:164">
      <c r="A47" s="16" t="s">
        <v>133</v>
      </c>
      <c r="B47" s="17" t="s">
        <v>221</v>
      </c>
      <c r="C47" s="18">
        <v>6939962747644</v>
      </c>
      <c r="D47" s="18">
        <v>21064011000538</v>
      </c>
      <c r="E47" s="17" t="s">
        <v>224</v>
      </c>
      <c r="F47" s="19" t="s">
        <v>415</v>
      </c>
      <c r="G47" s="17" t="s">
        <v>129</v>
      </c>
      <c r="H47" s="26">
        <v>1</v>
      </c>
      <c r="I47" s="17">
        <v>730</v>
      </c>
      <c r="J47" s="17">
        <v>347</v>
      </c>
      <c r="K47" s="18">
        <v>59.2190889370933</v>
      </c>
      <c r="L47" s="27">
        <f t="shared" si="0"/>
        <v>0.00538785150195586</v>
      </c>
      <c r="M47" s="18">
        <v>17</v>
      </c>
      <c r="N47" s="18">
        <v>1656.75</v>
      </c>
      <c r="O47" s="17">
        <v>99</v>
      </c>
      <c r="P47" s="17">
        <v>1294</v>
      </c>
      <c r="Q47" s="18">
        <v>8</v>
      </c>
      <c r="R47" s="18">
        <v>975</v>
      </c>
      <c r="S47" s="17">
        <v>99</v>
      </c>
      <c r="T47" s="17">
        <v>1282</v>
      </c>
      <c r="U47" s="18">
        <v>10</v>
      </c>
      <c r="V47" s="18">
        <v>966.52</v>
      </c>
      <c r="W47" s="17">
        <v>99</v>
      </c>
      <c r="X47" s="17">
        <v>1472</v>
      </c>
      <c r="Y47" s="18">
        <v>6</v>
      </c>
      <c r="Z47" s="18">
        <v>763.46</v>
      </c>
      <c r="AA47" s="17">
        <v>99</v>
      </c>
      <c r="AB47" s="17">
        <v>972</v>
      </c>
      <c r="AC47" s="18">
        <v>20</v>
      </c>
      <c r="AD47" s="18">
        <v>1894.91</v>
      </c>
      <c r="AE47" s="17">
        <v>99</v>
      </c>
      <c r="AF47" s="17">
        <v>1450</v>
      </c>
      <c r="AG47" s="18">
        <v>10</v>
      </c>
      <c r="AH47" s="18">
        <v>934.26</v>
      </c>
      <c r="AI47" s="17">
        <v>99</v>
      </c>
      <c r="AJ47" s="17">
        <v>1400</v>
      </c>
      <c r="AK47" s="17">
        <v>11</v>
      </c>
      <c r="AL47" s="18">
        <v>1065.57</v>
      </c>
      <c r="AM47" s="17">
        <v>99</v>
      </c>
      <c r="AN47" s="17">
        <v>1392</v>
      </c>
      <c r="AO47" s="17">
        <v>14</v>
      </c>
      <c r="AP47" s="18">
        <v>1341.11</v>
      </c>
      <c r="AQ47" s="17">
        <v>99</v>
      </c>
      <c r="AR47" s="17">
        <v>1378</v>
      </c>
      <c r="AS47" s="18">
        <v>11</v>
      </c>
      <c r="AT47" s="18">
        <v>1054.64</v>
      </c>
      <c r="AU47" s="17">
        <v>99</v>
      </c>
      <c r="AV47" s="17">
        <v>1366</v>
      </c>
      <c r="AW47" s="18">
        <v>10</v>
      </c>
      <c r="AX47" s="18">
        <v>945.4</v>
      </c>
      <c r="AY47" s="17">
        <v>99</v>
      </c>
      <c r="AZ47" s="18">
        <v>1355</v>
      </c>
      <c r="BA47" s="18">
        <v>20</v>
      </c>
      <c r="BB47" s="18">
        <v>1942.25</v>
      </c>
      <c r="BC47" s="17">
        <v>99</v>
      </c>
      <c r="BD47" s="18">
        <v>1355</v>
      </c>
      <c r="BE47" s="18">
        <v>12</v>
      </c>
      <c r="BF47" s="18">
        <v>1126.55</v>
      </c>
      <c r="BG47" s="17">
        <v>99</v>
      </c>
      <c r="BH47" s="18">
        <v>1339</v>
      </c>
      <c r="BI47" s="18">
        <v>13</v>
      </c>
      <c r="BJ47" s="18">
        <v>1251.35</v>
      </c>
      <c r="BK47" s="17">
        <v>99</v>
      </c>
      <c r="BL47" s="17">
        <v>1330</v>
      </c>
      <c r="BM47" s="17">
        <v>9</v>
      </c>
      <c r="BN47" s="18">
        <v>863.53</v>
      </c>
      <c r="BO47" s="17">
        <v>99</v>
      </c>
      <c r="BP47" s="17">
        <v>1325</v>
      </c>
      <c r="BQ47" s="17">
        <v>14</v>
      </c>
      <c r="BR47" s="18">
        <v>1516</v>
      </c>
      <c r="BS47" s="17">
        <v>99</v>
      </c>
      <c r="BT47" s="17">
        <v>1306</v>
      </c>
      <c r="BU47" s="18">
        <v>7</v>
      </c>
      <c r="BV47" s="18">
        <v>696.14</v>
      </c>
      <c r="BW47" s="17">
        <v>99</v>
      </c>
      <c r="BX47" s="18">
        <v>1310</v>
      </c>
      <c r="BY47" s="18">
        <v>27</v>
      </c>
      <c r="BZ47" s="18">
        <v>2568</v>
      </c>
      <c r="CA47" s="17">
        <v>99</v>
      </c>
      <c r="CB47" s="18">
        <v>1281</v>
      </c>
      <c r="CC47" s="18">
        <v>38</v>
      </c>
      <c r="CD47" s="18">
        <v>3617.62</v>
      </c>
      <c r="CE47" s="17">
        <v>99</v>
      </c>
      <c r="CF47" s="18">
        <v>1241</v>
      </c>
      <c r="CG47" s="18">
        <v>34</v>
      </c>
      <c r="CH47" s="18">
        <v>3290.46</v>
      </c>
      <c r="CI47" s="17">
        <v>99</v>
      </c>
      <c r="CJ47" s="18">
        <v>1205</v>
      </c>
      <c r="CK47" s="18">
        <v>24</v>
      </c>
      <c r="CL47" s="18">
        <v>2188.87</v>
      </c>
      <c r="CM47" s="17">
        <v>99</v>
      </c>
      <c r="CN47" s="18">
        <v>1186</v>
      </c>
      <c r="CO47" s="17">
        <v>10</v>
      </c>
      <c r="CP47" s="18">
        <v>930.57</v>
      </c>
      <c r="CQ47" s="17">
        <v>99</v>
      </c>
      <c r="CR47" s="17">
        <v>1062</v>
      </c>
      <c r="CS47" s="17">
        <v>19</v>
      </c>
      <c r="CT47" s="18">
        <v>1906.98</v>
      </c>
      <c r="CU47" s="17">
        <v>99</v>
      </c>
      <c r="CV47" s="17">
        <v>1041</v>
      </c>
      <c r="CW47" s="17">
        <v>10</v>
      </c>
      <c r="CX47" s="18">
        <v>982.5</v>
      </c>
      <c r="CY47" s="17">
        <v>99</v>
      </c>
      <c r="CZ47" s="17">
        <v>1021</v>
      </c>
      <c r="DA47" s="17">
        <v>9</v>
      </c>
      <c r="DB47" s="18">
        <v>829.32</v>
      </c>
      <c r="DC47" s="17">
        <v>99</v>
      </c>
      <c r="DD47" s="17">
        <v>1026</v>
      </c>
      <c r="DE47" s="17">
        <v>11</v>
      </c>
      <c r="DF47" s="18">
        <v>1034.42</v>
      </c>
      <c r="DG47" s="17">
        <v>99</v>
      </c>
      <c r="DH47" s="17">
        <v>1064</v>
      </c>
      <c r="DI47" s="18">
        <v>10</v>
      </c>
      <c r="DJ47" s="18">
        <v>959.49</v>
      </c>
      <c r="DK47" s="17">
        <v>99</v>
      </c>
      <c r="DL47" s="18">
        <v>1062</v>
      </c>
      <c r="DM47" s="18">
        <v>8</v>
      </c>
      <c r="DN47" s="18">
        <v>792</v>
      </c>
      <c r="DO47" s="17">
        <v>99</v>
      </c>
      <c r="DP47" s="18">
        <v>1066</v>
      </c>
      <c r="DQ47" s="18">
        <v>9</v>
      </c>
      <c r="DR47" s="18">
        <v>1055.47</v>
      </c>
      <c r="DS47" s="17">
        <v>99</v>
      </c>
      <c r="DT47" s="18">
        <v>1052</v>
      </c>
      <c r="DU47" s="18">
        <v>7</v>
      </c>
      <c r="DV47" s="18">
        <v>669.86</v>
      </c>
      <c r="DW47" s="17">
        <v>99</v>
      </c>
      <c r="DX47" s="18">
        <v>1045</v>
      </c>
      <c r="DY47" s="17">
        <v>5</v>
      </c>
      <c r="DZ47" s="18">
        <v>475.19</v>
      </c>
      <c r="EA47" s="17">
        <v>99</v>
      </c>
      <c r="EB47" s="17">
        <v>1056</v>
      </c>
      <c r="EC47" s="17">
        <v>9</v>
      </c>
      <c r="ED47" s="18">
        <v>887.22</v>
      </c>
      <c r="EE47" s="17">
        <v>99</v>
      </c>
      <c r="EF47" s="17">
        <v>1056</v>
      </c>
      <c r="EG47" s="17">
        <v>768</v>
      </c>
      <c r="EH47" s="17">
        <v>75151.95</v>
      </c>
      <c r="EI47" s="17">
        <v>634</v>
      </c>
      <c r="EJ47" s="17">
        <v>60125.04</v>
      </c>
      <c r="EK47" s="17">
        <v>882</v>
      </c>
      <c r="EL47" s="17">
        <v>84959.15</v>
      </c>
      <c r="EM47" s="17">
        <v>509</v>
      </c>
      <c r="EN47" s="17">
        <v>48817.12</v>
      </c>
      <c r="EO47" s="18"/>
      <c r="EP47" s="41"/>
      <c r="EQ47" s="41"/>
      <c r="ER47" s="41"/>
      <c r="ES47" s="41"/>
      <c r="ET47" s="41"/>
      <c r="EU47" s="41"/>
      <c r="EV47" s="41"/>
      <c r="EW47" s="18"/>
      <c r="EX47" s="41"/>
      <c r="EY47" s="41"/>
      <c r="EZ47" s="41"/>
      <c r="FA47" s="18"/>
      <c r="FB47" s="18"/>
      <c r="FC47" s="18">
        <f t="shared" si="5"/>
        <v>219</v>
      </c>
      <c r="FD47" s="18">
        <f t="shared" si="6"/>
        <v>38061.97</v>
      </c>
      <c r="FE47" s="18">
        <f t="shared" si="7"/>
        <v>3012</v>
      </c>
      <c r="FF47" s="18">
        <f t="shared" si="1"/>
        <v>307115.23</v>
      </c>
      <c r="FG47" s="145"/>
      <c r="FH47" s="146"/>
    </row>
    <row r="48" ht="16.5" spans="1:164">
      <c r="A48" s="136"/>
      <c r="B48" s="20" t="s">
        <v>221</v>
      </c>
      <c r="C48" s="18">
        <v>6939962738024</v>
      </c>
      <c r="D48" s="18">
        <v>21064011000014</v>
      </c>
      <c r="E48" s="148" t="s">
        <v>226</v>
      </c>
      <c r="F48" s="149"/>
      <c r="G48" s="148" t="s">
        <v>288</v>
      </c>
      <c r="H48" s="26">
        <v>1</v>
      </c>
      <c r="I48" s="17">
        <v>319</v>
      </c>
      <c r="J48" s="17">
        <v>88</v>
      </c>
      <c r="K48" s="18">
        <v>50.5839416058394</v>
      </c>
      <c r="L48" s="27">
        <f t="shared" si="0"/>
        <v>0.00322287007651241</v>
      </c>
      <c r="M48" s="18">
        <v>6</v>
      </c>
      <c r="N48" s="18">
        <v>635.15</v>
      </c>
      <c r="O48" s="148">
        <v>129</v>
      </c>
      <c r="P48" s="17">
        <v>539</v>
      </c>
      <c r="Q48" s="18">
        <v>3</v>
      </c>
      <c r="R48" s="18">
        <v>325.38</v>
      </c>
      <c r="S48" s="148">
        <v>129</v>
      </c>
      <c r="T48" s="17">
        <v>537</v>
      </c>
      <c r="U48" s="18">
        <v>6</v>
      </c>
      <c r="V48" s="18">
        <v>651.93</v>
      </c>
      <c r="W48" s="17">
        <v>129</v>
      </c>
      <c r="X48" s="17">
        <v>543</v>
      </c>
      <c r="Y48" s="18">
        <v>4</v>
      </c>
      <c r="Z48" s="18">
        <v>652.94</v>
      </c>
      <c r="AA48" s="17">
        <v>129</v>
      </c>
      <c r="AB48" s="17">
        <v>422</v>
      </c>
      <c r="AC48" s="18">
        <v>5</v>
      </c>
      <c r="AD48" s="18">
        <v>500</v>
      </c>
      <c r="AE48" s="17">
        <v>129</v>
      </c>
      <c r="AF48" s="17">
        <v>554</v>
      </c>
      <c r="AG48" s="18">
        <v>15</v>
      </c>
      <c r="AH48" s="18">
        <v>1561.38</v>
      </c>
      <c r="AI48" s="17">
        <v>129</v>
      </c>
      <c r="AJ48" s="17">
        <v>543</v>
      </c>
      <c r="AK48" s="17">
        <v>14</v>
      </c>
      <c r="AL48" s="18">
        <v>1465.89</v>
      </c>
      <c r="AM48" s="17">
        <v>129</v>
      </c>
      <c r="AN48" s="17">
        <v>525</v>
      </c>
      <c r="AO48" s="17">
        <v>7</v>
      </c>
      <c r="AP48" s="18">
        <v>750</v>
      </c>
      <c r="AQ48" s="17">
        <v>129</v>
      </c>
      <c r="AR48" s="17">
        <v>518</v>
      </c>
      <c r="AS48" s="18">
        <v>10</v>
      </c>
      <c r="AT48" s="18">
        <v>1047.25</v>
      </c>
      <c r="AU48" s="17">
        <v>129</v>
      </c>
      <c r="AV48" s="17">
        <v>481</v>
      </c>
      <c r="AW48" s="18">
        <v>11</v>
      </c>
      <c r="AX48" s="18">
        <v>1157.94</v>
      </c>
      <c r="AY48" s="17">
        <v>129</v>
      </c>
      <c r="AZ48" s="18">
        <v>469</v>
      </c>
      <c r="BA48" s="18">
        <v>4</v>
      </c>
      <c r="BB48" s="18">
        <v>639</v>
      </c>
      <c r="BC48" s="148">
        <v>129</v>
      </c>
      <c r="BD48" s="18">
        <v>469</v>
      </c>
      <c r="BE48" s="18">
        <v>4</v>
      </c>
      <c r="BF48" s="18">
        <v>452.84</v>
      </c>
      <c r="BG48" s="148">
        <v>129</v>
      </c>
      <c r="BH48" s="18">
        <v>476</v>
      </c>
      <c r="BI48" s="18">
        <v>8</v>
      </c>
      <c r="BJ48" s="18">
        <v>846.04</v>
      </c>
      <c r="BK48" s="148">
        <v>129</v>
      </c>
      <c r="BL48" s="17">
        <v>484</v>
      </c>
      <c r="BM48" s="17">
        <v>13</v>
      </c>
      <c r="BN48" s="18">
        <v>1373.92</v>
      </c>
      <c r="BO48" s="148">
        <v>129</v>
      </c>
      <c r="BP48" s="17">
        <v>471</v>
      </c>
      <c r="BQ48" s="17">
        <v>3</v>
      </c>
      <c r="BR48" s="18">
        <v>500</v>
      </c>
      <c r="BS48" s="148">
        <v>129</v>
      </c>
      <c r="BT48" s="17">
        <v>467</v>
      </c>
      <c r="BU48" s="18">
        <v>14</v>
      </c>
      <c r="BV48" s="18">
        <v>1421.58</v>
      </c>
      <c r="BW48" s="148">
        <v>129</v>
      </c>
      <c r="BX48" s="18">
        <v>453</v>
      </c>
      <c r="BY48" s="18">
        <v>4</v>
      </c>
      <c r="BZ48" s="18">
        <v>409.54</v>
      </c>
      <c r="CA48" s="148">
        <v>129</v>
      </c>
      <c r="CB48" s="18">
        <v>405</v>
      </c>
      <c r="CC48" s="18">
        <v>9</v>
      </c>
      <c r="CD48" s="18">
        <v>963</v>
      </c>
      <c r="CE48" s="148">
        <v>129</v>
      </c>
      <c r="CF48" s="18">
        <v>388</v>
      </c>
      <c r="CG48" s="18">
        <v>12</v>
      </c>
      <c r="CH48" s="18">
        <v>1240.39</v>
      </c>
      <c r="CI48" s="148">
        <v>129</v>
      </c>
      <c r="CJ48" s="18">
        <v>382</v>
      </c>
      <c r="CK48" s="18">
        <v>17</v>
      </c>
      <c r="CL48" s="18">
        <v>1796.83</v>
      </c>
      <c r="CM48" s="148">
        <v>129</v>
      </c>
      <c r="CN48" s="18">
        <v>350</v>
      </c>
      <c r="CO48" s="17">
        <v>12</v>
      </c>
      <c r="CP48" s="18">
        <v>1280.6</v>
      </c>
      <c r="CQ48" s="148">
        <v>129</v>
      </c>
      <c r="CR48" s="17">
        <v>321</v>
      </c>
      <c r="CS48" s="17">
        <v>9</v>
      </c>
      <c r="CT48" s="18">
        <v>960</v>
      </c>
      <c r="CU48" s="148">
        <v>129</v>
      </c>
      <c r="CV48" s="17">
        <v>332</v>
      </c>
      <c r="CW48" s="17">
        <v>10</v>
      </c>
      <c r="CX48" s="18">
        <v>1043.35</v>
      </c>
      <c r="CY48" s="148">
        <v>129</v>
      </c>
      <c r="CZ48" s="17">
        <v>332</v>
      </c>
      <c r="DA48" s="17">
        <v>11</v>
      </c>
      <c r="DB48" s="18">
        <v>1123.91</v>
      </c>
      <c r="DC48" s="148">
        <v>129</v>
      </c>
      <c r="DD48" s="17">
        <v>348</v>
      </c>
      <c r="DE48" s="17">
        <v>10</v>
      </c>
      <c r="DF48" s="18">
        <v>1056.07</v>
      </c>
      <c r="DG48" s="148">
        <v>129</v>
      </c>
      <c r="DH48" s="17">
        <v>311</v>
      </c>
      <c r="DI48" s="18">
        <v>8</v>
      </c>
      <c r="DJ48" s="18">
        <v>848.7</v>
      </c>
      <c r="DK48" s="148">
        <v>129</v>
      </c>
      <c r="DL48" s="18">
        <v>316</v>
      </c>
      <c r="DM48" s="18">
        <v>4</v>
      </c>
      <c r="DN48" s="18">
        <v>418.7</v>
      </c>
      <c r="DO48" s="148">
        <v>129</v>
      </c>
      <c r="DP48" s="18">
        <v>356</v>
      </c>
      <c r="DQ48" s="18">
        <v>2</v>
      </c>
      <c r="DR48" s="18">
        <v>206.54</v>
      </c>
      <c r="DS48" s="148">
        <v>129</v>
      </c>
      <c r="DT48" s="18">
        <v>354</v>
      </c>
      <c r="DU48" s="18">
        <v>0</v>
      </c>
      <c r="DV48" s="18">
        <v>0</v>
      </c>
      <c r="DW48" s="148">
        <v>129</v>
      </c>
      <c r="DX48" s="18">
        <v>362</v>
      </c>
      <c r="DY48" s="17">
        <v>5</v>
      </c>
      <c r="DZ48" s="18">
        <v>542.13</v>
      </c>
      <c r="EA48" s="148">
        <v>129</v>
      </c>
      <c r="EB48" s="17">
        <v>365</v>
      </c>
      <c r="EC48" s="17">
        <v>6</v>
      </c>
      <c r="ED48" s="18">
        <v>632</v>
      </c>
      <c r="EE48" s="148">
        <v>129</v>
      </c>
      <c r="EF48" s="17">
        <v>365</v>
      </c>
      <c r="EG48" s="148"/>
      <c r="EH48" s="148"/>
      <c r="EI48" s="148"/>
      <c r="EJ48" s="148"/>
      <c r="EK48" s="148">
        <v>21</v>
      </c>
      <c r="EL48" s="148">
        <v>2658.17</v>
      </c>
      <c r="EM48" s="17">
        <v>159</v>
      </c>
      <c r="EN48" s="17">
        <v>19357.91</v>
      </c>
      <c r="EO48" s="136"/>
      <c r="EP48" s="136"/>
      <c r="EQ48" s="136"/>
      <c r="ER48" s="136"/>
      <c r="ES48" s="152"/>
      <c r="ET48" s="152"/>
      <c r="EU48" s="152"/>
      <c r="EV48" s="152"/>
      <c r="EW48" s="153"/>
      <c r="EX48" s="152"/>
      <c r="EY48" s="152"/>
      <c r="EZ48" s="152"/>
      <c r="FA48" s="153"/>
      <c r="FB48" s="153"/>
      <c r="FC48" s="18">
        <f t="shared" si="5"/>
        <v>131</v>
      </c>
      <c r="FD48" s="18">
        <f t="shared" si="6"/>
        <v>23425.57</v>
      </c>
      <c r="FE48" s="18">
        <f t="shared" si="7"/>
        <v>311</v>
      </c>
      <c r="FF48" s="18">
        <f t="shared" si="1"/>
        <v>45441.65</v>
      </c>
      <c r="FG48" s="145"/>
      <c r="FH48" s="146"/>
    </row>
    <row r="49" ht="16.5" spans="1:164">
      <c r="A49" s="136"/>
      <c r="B49" s="20" t="s">
        <v>236</v>
      </c>
      <c r="C49" s="18">
        <v>6939962749129</v>
      </c>
      <c r="D49" s="18">
        <v>21064010000681</v>
      </c>
      <c r="E49" s="148" t="s">
        <v>416</v>
      </c>
      <c r="F49" s="149"/>
      <c r="G49" s="148" t="s">
        <v>288</v>
      </c>
      <c r="H49" s="26">
        <v>1</v>
      </c>
      <c r="I49" s="17">
        <v>215</v>
      </c>
      <c r="J49" s="17">
        <v>4</v>
      </c>
      <c r="K49" s="18">
        <v>125.695991091314</v>
      </c>
      <c r="L49" s="27">
        <f t="shared" si="0"/>
        <v>0.00105788865106896</v>
      </c>
      <c r="M49" s="18">
        <v>6</v>
      </c>
      <c r="N49" s="18">
        <v>2214</v>
      </c>
      <c r="O49" s="148">
        <v>399</v>
      </c>
      <c r="P49" s="17">
        <v>269</v>
      </c>
      <c r="Q49" s="18">
        <v>11</v>
      </c>
      <c r="R49" s="18">
        <v>4059</v>
      </c>
      <c r="S49" s="148">
        <v>399</v>
      </c>
      <c r="T49" s="17">
        <v>258</v>
      </c>
      <c r="U49" s="18">
        <v>1</v>
      </c>
      <c r="V49" s="18">
        <v>369</v>
      </c>
      <c r="W49" s="17">
        <v>399</v>
      </c>
      <c r="X49" s="17">
        <v>257</v>
      </c>
      <c r="Y49" s="18">
        <v>1</v>
      </c>
      <c r="Z49" s="18">
        <v>391.66</v>
      </c>
      <c r="AA49" s="17">
        <v>399</v>
      </c>
      <c r="AB49" s="17">
        <v>216</v>
      </c>
      <c r="AC49" s="18">
        <v>0</v>
      </c>
      <c r="AD49" s="18">
        <v>0</v>
      </c>
      <c r="AE49" s="17">
        <v>399</v>
      </c>
      <c r="AF49" s="17">
        <v>264</v>
      </c>
      <c r="AG49" s="18">
        <v>0</v>
      </c>
      <c r="AH49" s="18">
        <v>0</v>
      </c>
      <c r="AI49" s="17">
        <v>399</v>
      </c>
      <c r="AJ49" s="17">
        <v>260</v>
      </c>
      <c r="AK49" s="17">
        <v>3</v>
      </c>
      <c r="AL49" s="18">
        <v>1197</v>
      </c>
      <c r="AM49" s="17">
        <v>399</v>
      </c>
      <c r="AN49" s="17">
        <v>233</v>
      </c>
      <c r="AO49" s="17">
        <v>4</v>
      </c>
      <c r="AP49" s="18">
        <v>1566</v>
      </c>
      <c r="AQ49" s="17">
        <v>399</v>
      </c>
      <c r="AR49" s="17">
        <v>229</v>
      </c>
      <c r="AS49" s="18">
        <v>3</v>
      </c>
      <c r="AT49" s="18">
        <v>1194</v>
      </c>
      <c r="AU49" s="17">
        <v>399</v>
      </c>
      <c r="AV49" s="17">
        <v>226</v>
      </c>
      <c r="AW49" s="18">
        <v>0</v>
      </c>
      <c r="AX49" s="18">
        <v>0</v>
      </c>
      <c r="AY49" s="17">
        <v>399</v>
      </c>
      <c r="AZ49" s="18">
        <v>254</v>
      </c>
      <c r="BA49" s="18">
        <v>1</v>
      </c>
      <c r="BB49" s="18">
        <v>399</v>
      </c>
      <c r="BC49" s="148">
        <v>399</v>
      </c>
      <c r="BD49" s="18">
        <v>254</v>
      </c>
      <c r="BE49" s="18">
        <v>2</v>
      </c>
      <c r="BF49" s="18">
        <v>801</v>
      </c>
      <c r="BG49" s="148">
        <v>399</v>
      </c>
      <c r="BH49" s="18">
        <v>250</v>
      </c>
      <c r="BI49" s="18">
        <v>2</v>
      </c>
      <c r="BJ49" s="18">
        <v>753</v>
      </c>
      <c r="BK49" s="148">
        <v>399</v>
      </c>
      <c r="BL49" s="17">
        <v>248</v>
      </c>
      <c r="BM49" s="17">
        <v>0</v>
      </c>
      <c r="BN49" s="18">
        <v>0</v>
      </c>
      <c r="BO49" s="148">
        <v>399</v>
      </c>
      <c r="BP49" s="17">
        <v>248</v>
      </c>
      <c r="BQ49" s="17">
        <v>3</v>
      </c>
      <c r="BR49" s="18">
        <v>1107</v>
      </c>
      <c r="BS49" s="148">
        <v>399</v>
      </c>
      <c r="BT49" s="17">
        <v>245</v>
      </c>
      <c r="BU49" s="18">
        <v>4</v>
      </c>
      <c r="BV49" s="18">
        <v>1476</v>
      </c>
      <c r="BW49" s="148">
        <v>399</v>
      </c>
      <c r="BX49" s="18">
        <v>241</v>
      </c>
      <c r="BY49" s="18">
        <v>2</v>
      </c>
      <c r="BZ49" s="18">
        <v>728</v>
      </c>
      <c r="CA49" s="148">
        <v>399</v>
      </c>
      <c r="CB49" s="18">
        <v>239</v>
      </c>
      <c r="CC49" s="18">
        <v>2</v>
      </c>
      <c r="CD49" s="18">
        <v>738</v>
      </c>
      <c r="CE49" s="148">
        <v>399</v>
      </c>
      <c r="CF49" s="18">
        <v>237</v>
      </c>
      <c r="CG49" s="18">
        <v>2</v>
      </c>
      <c r="CH49" s="18">
        <v>724.11</v>
      </c>
      <c r="CI49" s="148">
        <v>399</v>
      </c>
      <c r="CJ49" s="18">
        <v>235</v>
      </c>
      <c r="CK49" s="18">
        <v>3</v>
      </c>
      <c r="CL49" s="18">
        <v>1063.13</v>
      </c>
      <c r="CM49" s="148">
        <v>399</v>
      </c>
      <c r="CN49" s="18">
        <v>233</v>
      </c>
      <c r="CO49" s="17">
        <v>1</v>
      </c>
      <c r="CP49" s="18">
        <v>359</v>
      </c>
      <c r="CQ49" s="148">
        <v>399</v>
      </c>
      <c r="CR49" s="17">
        <v>223</v>
      </c>
      <c r="CS49" s="17">
        <v>1</v>
      </c>
      <c r="CT49" s="18">
        <v>359</v>
      </c>
      <c r="CU49" s="148">
        <v>399</v>
      </c>
      <c r="CV49" s="17">
        <v>222</v>
      </c>
      <c r="CW49" s="17">
        <v>1</v>
      </c>
      <c r="CX49" s="18">
        <v>359</v>
      </c>
      <c r="CY49" s="148">
        <v>399</v>
      </c>
      <c r="CZ49" s="17">
        <v>225</v>
      </c>
      <c r="DA49" s="17">
        <v>3</v>
      </c>
      <c r="DB49" s="18">
        <v>1070.67</v>
      </c>
      <c r="DC49" s="148">
        <v>399</v>
      </c>
      <c r="DD49" s="17">
        <v>226</v>
      </c>
      <c r="DE49" s="17">
        <v>3</v>
      </c>
      <c r="DF49" s="18">
        <v>1022</v>
      </c>
      <c r="DG49" s="148">
        <v>399</v>
      </c>
      <c r="DH49" s="17">
        <v>223</v>
      </c>
      <c r="DI49" s="18">
        <v>0</v>
      </c>
      <c r="DJ49" s="18">
        <v>0</v>
      </c>
      <c r="DK49" s="148">
        <v>399</v>
      </c>
      <c r="DL49" s="18">
        <v>223</v>
      </c>
      <c r="DM49" s="18">
        <v>1</v>
      </c>
      <c r="DN49" s="18">
        <v>1146.13</v>
      </c>
      <c r="DO49" s="148">
        <v>399</v>
      </c>
      <c r="DP49" s="18">
        <v>221</v>
      </c>
      <c r="DQ49" s="18">
        <v>0</v>
      </c>
      <c r="DR49" s="18">
        <v>0</v>
      </c>
      <c r="DS49" s="148">
        <v>399</v>
      </c>
      <c r="DT49" s="18">
        <v>221</v>
      </c>
      <c r="DU49" s="18">
        <v>2</v>
      </c>
      <c r="DV49" s="18">
        <v>793</v>
      </c>
      <c r="DW49" s="148">
        <v>399</v>
      </c>
      <c r="DX49" s="18">
        <v>219</v>
      </c>
      <c r="DY49" s="17">
        <v>0</v>
      </c>
      <c r="DZ49" s="18">
        <v>0</v>
      </c>
      <c r="EA49" s="148">
        <v>399</v>
      </c>
      <c r="EB49" s="17">
        <v>219</v>
      </c>
      <c r="EC49" s="17">
        <v>1</v>
      </c>
      <c r="ED49" s="18">
        <v>384</v>
      </c>
      <c r="EE49" s="148">
        <v>399</v>
      </c>
      <c r="EF49" s="17">
        <v>219</v>
      </c>
      <c r="EG49" s="148"/>
      <c r="EH49" s="148"/>
      <c r="EI49" s="148"/>
      <c r="EJ49" s="148"/>
      <c r="EK49" s="148">
        <v>0</v>
      </c>
      <c r="EL49" s="148">
        <v>0</v>
      </c>
      <c r="EM49" s="17">
        <v>17</v>
      </c>
      <c r="EN49" s="17">
        <v>6545.73</v>
      </c>
      <c r="EO49" s="136"/>
      <c r="EP49" s="136"/>
      <c r="EQ49" s="136"/>
      <c r="ER49" s="136"/>
      <c r="ES49" s="152"/>
      <c r="ET49" s="152"/>
      <c r="EU49" s="152"/>
      <c r="EV49" s="152"/>
      <c r="EW49" s="153"/>
      <c r="EX49" s="152"/>
      <c r="EY49" s="152"/>
      <c r="EZ49" s="152"/>
      <c r="FA49" s="153"/>
      <c r="FB49" s="153"/>
      <c r="FC49" s="18">
        <f t="shared" si="5"/>
        <v>43</v>
      </c>
      <c r="FD49" s="18">
        <f t="shared" si="6"/>
        <v>22850.57</v>
      </c>
      <c r="FE49" s="18">
        <f t="shared" si="7"/>
        <v>60</v>
      </c>
      <c r="FF49" s="18">
        <f t="shared" si="1"/>
        <v>29396.3</v>
      </c>
      <c r="FG49" s="145"/>
      <c r="FH49" s="146"/>
    </row>
    <row r="50" ht="16.5" spans="1:164">
      <c r="A50" s="16" t="s">
        <v>133</v>
      </c>
      <c r="B50" s="17" t="s">
        <v>229</v>
      </c>
      <c r="C50" s="18">
        <v>6939962757186</v>
      </c>
      <c r="D50" s="18" t="s">
        <v>417</v>
      </c>
      <c r="E50" s="17" t="s">
        <v>418</v>
      </c>
      <c r="F50" s="19" t="s">
        <v>419</v>
      </c>
      <c r="G50" s="17" t="s">
        <v>129</v>
      </c>
      <c r="H50" s="26">
        <v>0.583333333333333</v>
      </c>
      <c r="I50" s="17">
        <v>67</v>
      </c>
      <c r="J50" s="17">
        <v>0</v>
      </c>
      <c r="K50" s="18">
        <v>29.0942928039702</v>
      </c>
      <c r="L50" s="27">
        <f t="shared" si="0"/>
        <v>0.00152532782247152</v>
      </c>
      <c r="M50" s="18">
        <v>3</v>
      </c>
      <c r="N50" s="18">
        <v>432.3</v>
      </c>
      <c r="O50" s="17">
        <v>149</v>
      </c>
      <c r="P50" s="17">
        <v>154</v>
      </c>
      <c r="Q50" s="18">
        <v>7</v>
      </c>
      <c r="R50" s="18">
        <v>1005</v>
      </c>
      <c r="S50" s="17">
        <v>149</v>
      </c>
      <c r="T50" s="17">
        <v>148</v>
      </c>
      <c r="U50" s="18">
        <v>5</v>
      </c>
      <c r="V50" s="18">
        <v>705</v>
      </c>
      <c r="W50" s="17">
        <v>149</v>
      </c>
      <c r="X50" s="17">
        <v>142</v>
      </c>
      <c r="Y50" s="18">
        <v>6</v>
      </c>
      <c r="Z50" s="18">
        <v>867.01</v>
      </c>
      <c r="AA50" s="17">
        <v>149</v>
      </c>
      <c r="AB50" s="17">
        <v>136</v>
      </c>
      <c r="AC50" s="18">
        <v>4</v>
      </c>
      <c r="AD50" s="18">
        <v>596</v>
      </c>
      <c r="AE50" s="17">
        <v>149</v>
      </c>
      <c r="AF50" s="17">
        <v>133</v>
      </c>
      <c r="AG50" s="18">
        <v>8</v>
      </c>
      <c r="AH50" s="18">
        <v>1173.41</v>
      </c>
      <c r="AI50" s="17">
        <v>149</v>
      </c>
      <c r="AJ50" s="17">
        <v>124</v>
      </c>
      <c r="AK50" s="17">
        <v>3</v>
      </c>
      <c r="AL50" s="18">
        <v>461.99</v>
      </c>
      <c r="AM50" s="17">
        <v>149</v>
      </c>
      <c r="AN50" s="17">
        <v>121</v>
      </c>
      <c r="AO50" s="17">
        <v>7</v>
      </c>
      <c r="AP50" s="18">
        <v>1107.28</v>
      </c>
      <c r="AQ50" s="17">
        <v>149</v>
      </c>
      <c r="AR50" s="17">
        <v>114</v>
      </c>
      <c r="AS50" s="18">
        <v>2</v>
      </c>
      <c r="AT50" s="18">
        <v>318</v>
      </c>
      <c r="AU50" s="17">
        <v>149</v>
      </c>
      <c r="AV50" s="17">
        <v>112</v>
      </c>
      <c r="AW50" s="18">
        <v>2</v>
      </c>
      <c r="AX50" s="18">
        <v>318</v>
      </c>
      <c r="AY50" s="17">
        <v>149</v>
      </c>
      <c r="AZ50" s="18">
        <v>110</v>
      </c>
      <c r="BA50" s="18">
        <v>5</v>
      </c>
      <c r="BB50" s="18">
        <v>795</v>
      </c>
      <c r="BC50" s="17">
        <v>149</v>
      </c>
      <c r="BD50" s="18">
        <v>110</v>
      </c>
      <c r="BE50" s="18">
        <v>1</v>
      </c>
      <c r="BF50" s="18">
        <v>149</v>
      </c>
      <c r="BG50" s="17">
        <v>149</v>
      </c>
      <c r="BH50" s="18">
        <v>104</v>
      </c>
      <c r="BI50" s="18">
        <v>3</v>
      </c>
      <c r="BJ50" s="18">
        <v>447</v>
      </c>
      <c r="BK50" s="17">
        <v>149</v>
      </c>
      <c r="BL50" s="17">
        <v>101</v>
      </c>
      <c r="BM50" s="17">
        <v>1</v>
      </c>
      <c r="BN50" s="18">
        <v>139</v>
      </c>
      <c r="BO50" s="17">
        <v>149</v>
      </c>
      <c r="BP50" s="17">
        <v>100</v>
      </c>
      <c r="BQ50" s="17">
        <v>1</v>
      </c>
      <c r="BR50" s="18">
        <v>136.61</v>
      </c>
      <c r="BS50" s="17">
        <v>149</v>
      </c>
      <c r="BT50" s="17">
        <v>99</v>
      </c>
      <c r="BU50" s="18">
        <v>3</v>
      </c>
      <c r="BV50" s="18">
        <v>434.49</v>
      </c>
      <c r="BW50" s="17">
        <v>149</v>
      </c>
      <c r="BX50" s="18">
        <v>96</v>
      </c>
      <c r="BY50" s="18">
        <v>1</v>
      </c>
      <c r="BZ50" s="18">
        <v>139</v>
      </c>
      <c r="CA50" s="17">
        <v>149</v>
      </c>
      <c r="CB50" s="18">
        <v>95</v>
      </c>
      <c r="CC50" s="18">
        <v>3</v>
      </c>
      <c r="CD50" s="18">
        <v>431</v>
      </c>
      <c r="CE50" s="17">
        <v>149</v>
      </c>
      <c r="CF50" s="18">
        <v>92</v>
      </c>
      <c r="CG50" s="18">
        <v>3</v>
      </c>
      <c r="CH50" s="18">
        <v>449</v>
      </c>
      <c r="CI50" s="17">
        <v>149</v>
      </c>
      <c r="CJ50" s="18">
        <v>88</v>
      </c>
      <c r="CK50" s="18">
        <v>0</v>
      </c>
      <c r="CL50" s="18">
        <v>0</v>
      </c>
      <c r="CM50" s="17">
        <v>149</v>
      </c>
      <c r="CN50" s="18">
        <v>88</v>
      </c>
      <c r="CO50" s="17">
        <v>4</v>
      </c>
      <c r="CP50" s="18">
        <v>516</v>
      </c>
      <c r="CQ50" s="17">
        <v>149</v>
      </c>
      <c r="CR50" s="17">
        <v>84</v>
      </c>
      <c r="CS50" s="17">
        <v>2</v>
      </c>
      <c r="CT50" s="18">
        <v>248</v>
      </c>
      <c r="CU50" s="17">
        <v>149</v>
      </c>
      <c r="CV50" s="17">
        <v>82</v>
      </c>
      <c r="CW50" s="17">
        <v>2</v>
      </c>
      <c r="CX50" s="18">
        <v>258</v>
      </c>
      <c r="CY50" s="17">
        <v>149</v>
      </c>
      <c r="CZ50" s="17">
        <v>80</v>
      </c>
      <c r="DA50" s="17">
        <v>4</v>
      </c>
      <c r="DB50" s="18">
        <v>499.99</v>
      </c>
      <c r="DC50" s="17">
        <v>149</v>
      </c>
      <c r="DD50" s="17">
        <v>76</v>
      </c>
      <c r="DE50" s="17">
        <v>0</v>
      </c>
      <c r="DF50" s="18">
        <v>0</v>
      </c>
      <c r="DG50" s="17">
        <v>149</v>
      </c>
      <c r="DH50" s="17">
        <v>76</v>
      </c>
      <c r="DI50" s="18">
        <v>2</v>
      </c>
      <c r="DJ50" s="18">
        <v>283</v>
      </c>
      <c r="DK50" s="17">
        <v>149</v>
      </c>
      <c r="DL50" s="18">
        <v>73</v>
      </c>
      <c r="DM50" s="18">
        <v>1</v>
      </c>
      <c r="DN50" s="18">
        <v>149</v>
      </c>
      <c r="DO50" s="17">
        <v>149</v>
      </c>
      <c r="DP50" s="18">
        <v>72</v>
      </c>
      <c r="DQ50" s="18">
        <v>2</v>
      </c>
      <c r="DR50" s="18">
        <v>283</v>
      </c>
      <c r="DS50" s="17">
        <v>149</v>
      </c>
      <c r="DT50" s="18">
        <v>70</v>
      </c>
      <c r="DU50" s="18">
        <v>1</v>
      </c>
      <c r="DV50" s="18">
        <v>134</v>
      </c>
      <c r="DW50" s="17">
        <v>149</v>
      </c>
      <c r="DX50" s="18">
        <v>69</v>
      </c>
      <c r="DY50" s="17">
        <v>2</v>
      </c>
      <c r="DZ50" s="18">
        <v>298</v>
      </c>
      <c r="EA50" s="17">
        <v>149</v>
      </c>
      <c r="EB50" s="17">
        <v>67</v>
      </c>
      <c r="EC50" s="17">
        <v>0</v>
      </c>
      <c r="ED50" s="18">
        <v>0</v>
      </c>
      <c r="EE50" s="17">
        <v>149</v>
      </c>
      <c r="EF50" s="17">
        <v>67</v>
      </c>
      <c r="EG50" s="17">
        <v>261</v>
      </c>
      <c r="EH50" s="17">
        <v>39901.66</v>
      </c>
      <c r="EI50" s="17">
        <v>128</v>
      </c>
      <c r="EJ50" s="17">
        <v>18953.83</v>
      </c>
      <c r="EK50" s="17">
        <v>169</v>
      </c>
      <c r="EL50" s="17">
        <v>25122.3</v>
      </c>
      <c r="EM50" s="17">
        <v>109</v>
      </c>
      <c r="EN50" s="17">
        <v>15823.06</v>
      </c>
      <c r="EO50" s="18"/>
      <c r="EP50" s="41"/>
      <c r="EQ50" s="41"/>
      <c r="ER50" s="41"/>
      <c r="ES50" s="41"/>
      <c r="ET50" s="41"/>
      <c r="EU50" s="41"/>
      <c r="EV50" s="41"/>
      <c r="EW50" s="18"/>
      <c r="EX50" s="41"/>
      <c r="EY50" s="41"/>
      <c r="EZ50" s="41"/>
      <c r="FA50" s="18"/>
      <c r="FB50" s="18"/>
      <c r="FC50" s="18">
        <f t="shared" si="5"/>
        <v>62</v>
      </c>
      <c r="FD50" s="18">
        <f t="shared" si="6"/>
        <v>12257.08</v>
      </c>
      <c r="FE50" s="18">
        <f t="shared" si="7"/>
        <v>729</v>
      </c>
      <c r="FF50" s="18">
        <f t="shared" si="1"/>
        <v>112057.93</v>
      </c>
      <c r="FG50" s="145"/>
      <c r="FH50" s="146"/>
    </row>
    <row r="51" ht="16.5" spans="1:164">
      <c r="A51" s="16" t="s">
        <v>126</v>
      </c>
      <c r="B51" s="17" t="s">
        <v>229</v>
      </c>
      <c r="C51" s="18">
        <v>6939962760698</v>
      </c>
      <c r="D51" s="18" t="s">
        <v>230</v>
      </c>
      <c r="E51" s="17" t="s">
        <v>231</v>
      </c>
      <c r="F51" s="19" t="s">
        <v>420</v>
      </c>
      <c r="G51" s="17" t="s">
        <v>129</v>
      </c>
      <c r="H51" s="26">
        <v>0.916666666666667</v>
      </c>
      <c r="I51" s="17">
        <v>251</v>
      </c>
      <c r="J51" s="17">
        <v>66</v>
      </c>
      <c r="K51" s="18">
        <v>70.8639705882353</v>
      </c>
      <c r="L51" s="27">
        <f t="shared" si="0"/>
        <v>0.00221418554874899</v>
      </c>
      <c r="M51" s="18">
        <v>6</v>
      </c>
      <c r="N51" s="18">
        <v>759</v>
      </c>
      <c r="O51" s="17">
        <v>129</v>
      </c>
      <c r="P51" s="17">
        <v>364</v>
      </c>
      <c r="Q51" s="18">
        <v>2</v>
      </c>
      <c r="R51" s="18">
        <v>248</v>
      </c>
      <c r="S51" s="17">
        <v>129</v>
      </c>
      <c r="T51" s="17">
        <v>380</v>
      </c>
      <c r="U51" s="18">
        <v>5</v>
      </c>
      <c r="V51" s="18">
        <v>615</v>
      </c>
      <c r="W51" s="17">
        <v>129</v>
      </c>
      <c r="X51" s="17">
        <v>387</v>
      </c>
      <c r="Y51" s="18">
        <v>6</v>
      </c>
      <c r="Z51" s="18">
        <v>749</v>
      </c>
      <c r="AA51" s="17">
        <v>129</v>
      </c>
      <c r="AB51" s="17">
        <v>243</v>
      </c>
      <c r="AC51" s="18">
        <v>9</v>
      </c>
      <c r="AD51" s="18">
        <v>1119.47</v>
      </c>
      <c r="AE51" s="17">
        <v>129</v>
      </c>
      <c r="AF51" s="17">
        <v>342</v>
      </c>
      <c r="AG51" s="18">
        <v>3</v>
      </c>
      <c r="AH51" s="18">
        <v>377</v>
      </c>
      <c r="AI51" s="17">
        <v>129</v>
      </c>
      <c r="AJ51" s="17">
        <v>303</v>
      </c>
      <c r="AK51" s="17">
        <v>1</v>
      </c>
      <c r="AL51" s="18">
        <v>129</v>
      </c>
      <c r="AM51" s="17">
        <v>129</v>
      </c>
      <c r="AN51" s="17">
        <v>302</v>
      </c>
      <c r="AO51" s="17">
        <v>8</v>
      </c>
      <c r="AP51" s="18">
        <v>1225.87</v>
      </c>
      <c r="AQ51" s="17">
        <v>129</v>
      </c>
      <c r="AR51" s="17">
        <v>295</v>
      </c>
      <c r="AS51" s="18">
        <v>7</v>
      </c>
      <c r="AT51" s="18">
        <v>880.86</v>
      </c>
      <c r="AU51" s="17">
        <v>129</v>
      </c>
      <c r="AV51" s="17">
        <v>312</v>
      </c>
      <c r="AW51" s="18">
        <v>9</v>
      </c>
      <c r="AX51" s="18">
        <v>1129.2</v>
      </c>
      <c r="AY51" s="17">
        <v>129</v>
      </c>
      <c r="AZ51" s="18">
        <v>315</v>
      </c>
      <c r="BA51" s="18">
        <v>10</v>
      </c>
      <c r="BB51" s="18">
        <v>1242.6</v>
      </c>
      <c r="BC51" s="17">
        <v>129</v>
      </c>
      <c r="BD51" s="18">
        <v>315</v>
      </c>
      <c r="BE51" s="18">
        <v>4</v>
      </c>
      <c r="BF51" s="18">
        <v>497.76</v>
      </c>
      <c r="BG51" s="17">
        <v>129</v>
      </c>
      <c r="BH51" s="18">
        <v>313</v>
      </c>
      <c r="BI51" s="18">
        <v>3</v>
      </c>
      <c r="BJ51" s="18">
        <v>372</v>
      </c>
      <c r="BK51" s="17">
        <v>129</v>
      </c>
      <c r="BL51" s="17">
        <v>310</v>
      </c>
      <c r="BM51" s="17">
        <v>4</v>
      </c>
      <c r="BN51" s="18">
        <v>523.5</v>
      </c>
      <c r="BO51" s="17">
        <v>129</v>
      </c>
      <c r="BP51" s="17">
        <v>283</v>
      </c>
      <c r="BQ51" s="17">
        <v>3</v>
      </c>
      <c r="BR51" s="18">
        <v>364.63</v>
      </c>
      <c r="BS51" s="17">
        <v>129</v>
      </c>
      <c r="BT51" s="17">
        <v>279</v>
      </c>
      <c r="BU51" s="18">
        <v>4</v>
      </c>
      <c r="BV51" s="18">
        <v>516</v>
      </c>
      <c r="BW51" s="17">
        <v>129</v>
      </c>
      <c r="BX51" s="18">
        <v>275</v>
      </c>
      <c r="BY51" s="18">
        <v>6</v>
      </c>
      <c r="BZ51" s="18">
        <v>746.24</v>
      </c>
      <c r="CA51" s="17">
        <v>129</v>
      </c>
      <c r="CB51" s="18">
        <v>239</v>
      </c>
      <c r="CC51" s="18">
        <v>2</v>
      </c>
      <c r="CD51" s="18">
        <v>248</v>
      </c>
      <c r="CE51" s="17">
        <v>129</v>
      </c>
      <c r="CF51" s="18">
        <v>255</v>
      </c>
      <c r="CG51" s="18">
        <v>4</v>
      </c>
      <c r="CH51" s="18">
        <v>516</v>
      </c>
      <c r="CI51" s="17">
        <v>129</v>
      </c>
      <c r="CJ51" s="18">
        <v>263</v>
      </c>
      <c r="CK51" s="18">
        <v>2</v>
      </c>
      <c r="CL51" s="18">
        <v>248</v>
      </c>
      <c r="CM51" s="17">
        <v>129</v>
      </c>
      <c r="CN51" s="18">
        <v>261</v>
      </c>
      <c r="CO51" s="17">
        <v>2</v>
      </c>
      <c r="CP51" s="18">
        <v>240.9</v>
      </c>
      <c r="CQ51" s="17">
        <v>129</v>
      </c>
      <c r="CR51" s="17">
        <v>319</v>
      </c>
      <c r="CS51" s="17">
        <v>5</v>
      </c>
      <c r="CT51" s="18">
        <v>643.85</v>
      </c>
      <c r="CU51" s="17">
        <v>129</v>
      </c>
      <c r="CV51" s="17">
        <v>332</v>
      </c>
      <c r="CW51" s="17">
        <v>3</v>
      </c>
      <c r="CX51" s="18">
        <v>353.41</v>
      </c>
      <c r="CY51" s="17">
        <v>129</v>
      </c>
      <c r="CZ51" s="17">
        <v>335</v>
      </c>
      <c r="DA51" s="17">
        <v>5</v>
      </c>
      <c r="DB51" s="18">
        <v>601.66</v>
      </c>
      <c r="DC51" s="17">
        <v>129</v>
      </c>
      <c r="DD51" s="17">
        <v>330</v>
      </c>
      <c r="DE51" s="17">
        <v>0</v>
      </c>
      <c r="DF51" s="18">
        <v>0</v>
      </c>
      <c r="DG51" s="17">
        <v>129</v>
      </c>
      <c r="DH51" s="17">
        <v>330</v>
      </c>
      <c r="DI51" s="18">
        <v>2</v>
      </c>
      <c r="DJ51" s="18">
        <v>258</v>
      </c>
      <c r="DK51" s="17">
        <v>129</v>
      </c>
      <c r="DL51" s="18">
        <v>328</v>
      </c>
      <c r="DM51" s="18">
        <v>6</v>
      </c>
      <c r="DN51" s="18">
        <v>755.81</v>
      </c>
      <c r="DO51" s="17">
        <v>129</v>
      </c>
      <c r="DP51" s="18">
        <v>323</v>
      </c>
      <c r="DQ51" s="18">
        <v>4</v>
      </c>
      <c r="DR51" s="18">
        <v>487.08</v>
      </c>
      <c r="DS51" s="17">
        <v>129</v>
      </c>
      <c r="DT51" s="18">
        <v>318</v>
      </c>
      <c r="DU51" s="18">
        <v>2</v>
      </c>
      <c r="DV51" s="18">
        <v>243</v>
      </c>
      <c r="DW51" s="17">
        <v>129</v>
      </c>
      <c r="DX51" s="18">
        <v>316</v>
      </c>
      <c r="DY51" s="17">
        <v>2</v>
      </c>
      <c r="DZ51" s="18">
        <v>258</v>
      </c>
      <c r="EA51" s="17">
        <v>129</v>
      </c>
      <c r="EB51" s="17">
        <v>314</v>
      </c>
      <c r="EC51" s="17">
        <v>7</v>
      </c>
      <c r="ED51" s="18">
        <v>858</v>
      </c>
      <c r="EE51" s="17">
        <v>129</v>
      </c>
      <c r="EF51" s="17">
        <v>314</v>
      </c>
      <c r="EG51" s="17">
        <v>261</v>
      </c>
      <c r="EH51" s="17">
        <v>35008.96</v>
      </c>
      <c r="EI51" s="17">
        <v>105</v>
      </c>
      <c r="EJ51" s="17">
        <v>12966.35</v>
      </c>
      <c r="EK51" s="17">
        <v>214</v>
      </c>
      <c r="EL51" s="17">
        <v>28302.01</v>
      </c>
      <c r="EM51" s="17">
        <v>153</v>
      </c>
      <c r="EN51" s="17">
        <v>19209.23</v>
      </c>
      <c r="EO51" s="16"/>
      <c r="EP51" s="16"/>
      <c r="EQ51" s="16"/>
      <c r="ER51" s="16"/>
      <c r="ES51" s="41"/>
      <c r="ET51" s="41"/>
      <c r="EU51" s="41"/>
      <c r="EV51" s="41"/>
      <c r="EW51" s="18"/>
      <c r="EX51" s="41"/>
      <c r="EY51" s="41"/>
      <c r="EZ51" s="41"/>
      <c r="FA51" s="18"/>
      <c r="FB51" s="18"/>
      <c r="FC51" s="18">
        <f t="shared" si="5"/>
        <v>90</v>
      </c>
      <c r="FD51" s="18">
        <f t="shared" si="6"/>
        <v>16717.94</v>
      </c>
      <c r="FE51" s="18">
        <f t="shared" si="7"/>
        <v>823</v>
      </c>
      <c r="FF51" s="18">
        <f t="shared" si="1"/>
        <v>112204.49</v>
      </c>
      <c r="FG51" s="145"/>
      <c r="FH51" s="146"/>
    </row>
    <row r="52" ht="16.5" spans="1:164">
      <c r="A52" s="136"/>
      <c r="B52" s="20" t="s">
        <v>236</v>
      </c>
      <c r="C52" s="18">
        <v>6939962757612</v>
      </c>
      <c r="D52" s="18">
        <v>21064011001059</v>
      </c>
      <c r="E52" s="148" t="s">
        <v>237</v>
      </c>
      <c r="F52" s="149"/>
      <c r="G52" s="148" t="s">
        <v>288</v>
      </c>
      <c r="H52" s="26">
        <v>1</v>
      </c>
      <c r="I52" s="17">
        <v>997</v>
      </c>
      <c r="J52" s="17">
        <v>288</v>
      </c>
      <c r="K52" s="18">
        <v>44.0523027077066</v>
      </c>
      <c r="L52" s="27">
        <f t="shared" si="0"/>
        <v>0.0131375009225773</v>
      </c>
      <c r="M52" s="18">
        <v>25</v>
      </c>
      <c r="N52" s="18">
        <v>3476.94</v>
      </c>
      <c r="O52" s="148">
        <v>169</v>
      </c>
      <c r="P52" s="17">
        <v>368</v>
      </c>
      <c r="Q52" s="18">
        <v>22</v>
      </c>
      <c r="R52" s="18">
        <v>3188.29</v>
      </c>
      <c r="S52" s="148">
        <v>169</v>
      </c>
      <c r="T52" s="17">
        <v>406</v>
      </c>
      <c r="U52" s="18">
        <v>26</v>
      </c>
      <c r="V52" s="18">
        <v>3767.55</v>
      </c>
      <c r="W52" s="17">
        <v>169</v>
      </c>
      <c r="X52" s="17">
        <v>380</v>
      </c>
      <c r="Y52" s="18">
        <v>29</v>
      </c>
      <c r="Z52" s="18">
        <v>4481.65</v>
      </c>
      <c r="AA52" s="17">
        <v>169</v>
      </c>
      <c r="AB52" s="17">
        <v>382</v>
      </c>
      <c r="AC52" s="18">
        <v>26</v>
      </c>
      <c r="AD52" s="18">
        <v>3890.17</v>
      </c>
      <c r="AE52" s="17">
        <v>169</v>
      </c>
      <c r="AF52" s="17">
        <v>613</v>
      </c>
      <c r="AG52" s="18">
        <v>29</v>
      </c>
      <c r="AH52" s="18">
        <v>4752.22</v>
      </c>
      <c r="AI52" s="17">
        <v>169</v>
      </c>
      <c r="AJ52" s="17">
        <v>455</v>
      </c>
      <c r="AK52" s="17">
        <v>23</v>
      </c>
      <c r="AL52" s="18">
        <v>3612</v>
      </c>
      <c r="AM52" s="17">
        <v>169</v>
      </c>
      <c r="AN52" s="17">
        <v>384</v>
      </c>
      <c r="AO52" s="17">
        <v>33</v>
      </c>
      <c r="AP52" s="18">
        <v>5126.03</v>
      </c>
      <c r="AQ52" s="17">
        <v>169</v>
      </c>
      <c r="AR52" s="17">
        <v>350</v>
      </c>
      <c r="AS52" s="18">
        <v>40</v>
      </c>
      <c r="AT52" s="18">
        <v>6193.52</v>
      </c>
      <c r="AU52" s="17">
        <v>169</v>
      </c>
      <c r="AV52" s="17">
        <v>420</v>
      </c>
      <c r="AW52" s="18">
        <v>34</v>
      </c>
      <c r="AX52" s="18">
        <v>5304.49</v>
      </c>
      <c r="AY52" s="17">
        <v>169</v>
      </c>
      <c r="AZ52" s="18">
        <v>561</v>
      </c>
      <c r="BA52" s="18">
        <v>49</v>
      </c>
      <c r="BB52" s="18">
        <v>7679.68</v>
      </c>
      <c r="BC52" s="148">
        <v>169</v>
      </c>
      <c r="BD52" s="18">
        <v>561</v>
      </c>
      <c r="BE52" s="18">
        <v>30</v>
      </c>
      <c r="BF52" s="18">
        <v>4971.09</v>
      </c>
      <c r="BG52" s="148">
        <v>169</v>
      </c>
      <c r="BH52" s="18">
        <v>576</v>
      </c>
      <c r="BI52" s="18">
        <v>41</v>
      </c>
      <c r="BJ52" s="18">
        <v>6809.82</v>
      </c>
      <c r="BK52" s="148">
        <v>169</v>
      </c>
      <c r="BL52" s="17">
        <v>455</v>
      </c>
      <c r="BM52" s="17">
        <v>31</v>
      </c>
      <c r="BN52" s="18">
        <v>4822.98</v>
      </c>
      <c r="BO52" s="148">
        <v>169</v>
      </c>
      <c r="BP52" s="17">
        <v>456</v>
      </c>
      <c r="BQ52" s="17">
        <v>29</v>
      </c>
      <c r="BR52" s="18">
        <v>4419.92</v>
      </c>
      <c r="BS52" s="148">
        <v>169</v>
      </c>
      <c r="BT52" s="17">
        <v>459</v>
      </c>
      <c r="BU52" s="18">
        <v>39</v>
      </c>
      <c r="BV52" s="18">
        <v>6441.19</v>
      </c>
      <c r="BW52" s="148">
        <v>169</v>
      </c>
      <c r="BX52" s="18">
        <v>451</v>
      </c>
      <c r="BY52" s="18">
        <v>28</v>
      </c>
      <c r="BZ52" s="18">
        <v>4726.96</v>
      </c>
      <c r="CA52" s="148">
        <v>169</v>
      </c>
      <c r="CB52" s="18">
        <v>468</v>
      </c>
      <c r="CC52" s="18">
        <v>36</v>
      </c>
      <c r="CD52" s="18">
        <v>6194.65</v>
      </c>
      <c r="CE52" s="148">
        <v>169</v>
      </c>
      <c r="CF52" s="18">
        <v>431</v>
      </c>
      <c r="CG52" s="18">
        <v>37</v>
      </c>
      <c r="CH52" s="18">
        <v>5763.87</v>
      </c>
      <c r="CI52" s="148">
        <v>169</v>
      </c>
      <c r="CJ52" s="18">
        <v>425</v>
      </c>
      <c r="CK52" s="18">
        <v>44</v>
      </c>
      <c r="CL52" s="18">
        <v>6717.05</v>
      </c>
      <c r="CM52" s="148">
        <v>169</v>
      </c>
      <c r="CN52" s="18">
        <v>937</v>
      </c>
      <c r="CO52" s="17">
        <v>49</v>
      </c>
      <c r="CP52" s="18">
        <v>7479.17</v>
      </c>
      <c r="CQ52" s="148">
        <v>169</v>
      </c>
      <c r="CR52" s="17">
        <v>633</v>
      </c>
      <c r="CS52" s="17">
        <v>43</v>
      </c>
      <c r="CT52" s="18">
        <v>6301.98</v>
      </c>
      <c r="CU52" s="148">
        <v>169</v>
      </c>
      <c r="CV52" s="17">
        <v>351</v>
      </c>
      <c r="CW52" s="17">
        <v>33</v>
      </c>
      <c r="CX52" s="18">
        <v>5110.52</v>
      </c>
      <c r="CY52" s="148">
        <v>169</v>
      </c>
      <c r="CZ52" s="17">
        <v>299</v>
      </c>
      <c r="DA52" s="17">
        <v>31</v>
      </c>
      <c r="DB52" s="18">
        <v>4878.15</v>
      </c>
      <c r="DC52" s="148">
        <v>169</v>
      </c>
      <c r="DD52" s="17">
        <v>281</v>
      </c>
      <c r="DE52" s="17">
        <v>34</v>
      </c>
      <c r="DF52" s="18">
        <v>5250.25</v>
      </c>
      <c r="DG52" s="148">
        <v>169</v>
      </c>
      <c r="DH52" s="17">
        <v>533</v>
      </c>
      <c r="DI52" s="18">
        <v>20</v>
      </c>
      <c r="DJ52" s="18">
        <v>4019.77</v>
      </c>
      <c r="DK52" s="148">
        <v>169</v>
      </c>
      <c r="DL52" s="18">
        <v>638</v>
      </c>
      <c r="DM52" s="18">
        <v>24</v>
      </c>
      <c r="DN52" s="18">
        <v>4930.11</v>
      </c>
      <c r="DO52" s="148">
        <v>169</v>
      </c>
      <c r="DP52" s="18">
        <v>802</v>
      </c>
      <c r="DQ52" s="18">
        <v>21</v>
      </c>
      <c r="DR52" s="18">
        <v>3885.18</v>
      </c>
      <c r="DS52" s="148">
        <v>169</v>
      </c>
      <c r="DT52" s="18">
        <v>875</v>
      </c>
      <c r="DU52" s="18">
        <v>19</v>
      </c>
      <c r="DV52" s="18">
        <v>2941.38</v>
      </c>
      <c r="DW52" s="148">
        <v>169</v>
      </c>
      <c r="DX52" s="18">
        <v>936</v>
      </c>
      <c r="DY52" s="17">
        <v>12</v>
      </c>
      <c r="DZ52" s="18">
        <v>2490.67</v>
      </c>
      <c r="EA52" s="148">
        <v>169</v>
      </c>
      <c r="EB52" s="17">
        <v>970</v>
      </c>
      <c r="EC52" s="17">
        <v>20</v>
      </c>
      <c r="ED52" s="18">
        <v>3117.53</v>
      </c>
      <c r="EE52" s="148">
        <v>169</v>
      </c>
      <c r="EF52" s="17">
        <v>970</v>
      </c>
      <c r="EG52" s="148"/>
      <c r="EH52" s="148"/>
      <c r="EI52" s="148"/>
      <c r="EJ52" s="148"/>
      <c r="EK52" s="148">
        <v>0</v>
      </c>
      <c r="EL52" s="148">
        <v>0</v>
      </c>
      <c r="EM52" s="17">
        <v>270</v>
      </c>
      <c r="EN52" s="17">
        <v>43632.04</v>
      </c>
      <c r="EO52" s="136"/>
      <c r="EP52" s="136"/>
      <c r="EQ52" s="136"/>
      <c r="ER52" s="136"/>
      <c r="ES52" s="152"/>
      <c r="ET52" s="152"/>
      <c r="EU52" s="152"/>
      <c r="EV52" s="152"/>
      <c r="EW52" s="153"/>
      <c r="EX52" s="152"/>
      <c r="EY52" s="152"/>
      <c r="EZ52" s="152"/>
      <c r="FA52" s="153"/>
      <c r="FB52" s="153"/>
      <c r="FC52" s="18">
        <f t="shared" si="5"/>
        <v>534</v>
      </c>
      <c r="FD52" s="18">
        <f t="shared" si="6"/>
        <v>138548.56</v>
      </c>
      <c r="FE52" s="18">
        <f t="shared" si="7"/>
        <v>804</v>
      </c>
      <c r="FF52" s="18">
        <f t="shared" si="1"/>
        <v>182180.6</v>
      </c>
      <c r="FG52" s="145"/>
      <c r="FH52" s="146"/>
    </row>
    <row r="53" ht="16.5" spans="1:164">
      <c r="A53" s="16" t="s">
        <v>126</v>
      </c>
      <c r="B53" s="20" t="s">
        <v>236</v>
      </c>
      <c r="C53" s="18">
        <v>6939962754604</v>
      </c>
      <c r="D53" s="18" t="s">
        <v>239</v>
      </c>
      <c r="E53" s="17" t="s">
        <v>240</v>
      </c>
      <c r="F53" s="19" t="s">
        <v>421</v>
      </c>
      <c r="G53" s="17" t="s">
        <v>129</v>
      </c>
      <c r="H53" s="26">
        <v>1</v>
      </c>
      <c r="I53" s="17">
        <v>3233</v>
      </c>
      <c r="J53" s="17">
        <v>1242</v>
      </c>
      <c r="K53" s="18">
        <v>55.2146326955487</v>
      </c>
      <c r="L53" s="27">
        <f t="shared" si="0"/>
        <v>0.0297930966615002</v>
      </c>
      <c r="M53" s="18">
        <v>62</v>
      </c>
      <c r="N53" s="18">
        <v>8773.83</v>
      </c>
      <c r="O53" s="17">
        <v>139</v>
      </c>
      <c r="P53" s="17">
        <v>4575</v>
      </c>
      <c r="Q53" s="18">
        <v>53</v>
      </c>
      <c r="R53" s="18">
        <v>7236.25</v>
      </c>
      <c r="S53" s="17">
        <v>139</v>
      </c>
      <c r="T53" s="17">
        <v>4594</v>
      </c>
      <c r="U53" s="18">
        <v>51</v>
      </c>
      <c r="V53" s="18">
        <v>6926</v>
      </c>
      <c r="W53" s="17">
        <v>139</v>
      </c>
      <c r="X53" s="17">
        <v>4662</v>
      </c>
      <c r="Y53" s="18">
        <v>61</v>
      </c>
      <c r="Z53" s="18">
        <v>8276.79</v>
      </c>
      <c r="AA53" s="17">
        <v>139</v>
      </c>
      <c r="AB53" s="17">
        <v>3506</v>
      </c>
      <c r="AC53" s="18">
        <v>92</v>
      </c>
      <c r="AD53" s="18">
        <v>13123.61</v>
      </c>
      <c r="AE53" s="17">
        <v>139</v>
      </c>
      <c r="AF53" s="17">
        <v>4845</v>
      </c>
      <c r="AG53" s="18">
        <v>88</v>
      </c>
      <c r="AH53" s="18">
        <v>11999.93</v>
      </c>
      <c r="AI53" s="17">
        <v>139</v>
      </c>
      <c r="AJ53" s="17">
        <v>4509</v>
      </c>
      <c r="AK53" s="17">
        <v>66</v>
      </c>
      <c r="AL53" s="18">
        <v>9201.94</v>
      </c>
      <c r="AM53" s="17">
        <v>139</v>
      </c>
      <c r="AN53" s="17">
        <v>4446</v>
      </c>
      <c r="AO53" s="17">
        <v>73</v>
      </c>
      <c r="AP53" s="18">
        <v>9962.75</v>
      </c>
      <c r="AQ53" s="17">
        <v>139</v>
      </c>
      <c r="AR53" s="17">
        <v>4461</v>
      </c>
      <c r="AS53" s="18">
        <v>54</v>
      </c>
      <c r="AT53" s="18">
        <v>7281.68</v>
      </c>
      <c r="AU53" s="17">
        <v>139</v>
      </c>
      <c r="AV53" s="17">
        <v>4581</v>
      </c>
      <c r="AW53" s="18">
        <v>63</v>
      </c>
      <c r="AX53" s="18">
        <v>8881.8</v>
      </c>
      <c r="AY53" s="17">
        <v>139</v>
      </c>
      <c r="AZ53" s="18">
        <v>4648</v>
      </c>
      <c r="BA53" s="18">
        <v>104</v>
      </c>
      <c r="BB53" s="18">
        <v>14240.02</v>
      </c>
      <c r="BC53" s="17">
        <v>139</v>
      </c>
      <c r="BD53" s="18">
        <v>4648</v>
      </c>
      <c r="BE53" s="18">
        <v>104</v>
      </c>
      <c r="BF53" s="18">
        <v>14298.66</v>
      </c>
      <c r="BG53" s="17">
        <v>139</v>
      </c>
      <c r="BH53" s="18">
        <v>4484</v>
      </c>
      <c r="BI53" s="18">
        <v>84</v>
      </c>
      <c r="BJ53" s="18">
        <v>11694.9</v>
      </c>
      <c r="BK53" s="17">
        <v>139</v>
      </c>
      <c r="BL53" s="17">
        <v>4399</v>
      </c>
      <c r="BM53" s="17">
        <v>61</v>
      </c>
      <c r="BN53" s="18">
        <v>8873.28</v>
      </c>
      <c r="BO53" s="17">
        <v>139</v>
      </c>
      <c r="BP53" s="17">
        <v>4335</v>
      </c>
      <c r="BQ53" s="17">
        <v>59</v>
      </c>
      <c r="BR53" s="18">
        <v>8621.45</v>
      </c>
      <c r="BS53" s="17">
        <v>139</v>
      </c>
      <c r="BT53" s="17">
        <v>4271</v>
      </c>
      <c r="BU53" s="18">
        <v>72</v>
      </c>
      <c r="BV53" s="18">
        <v>9915.9</v>
      </c>
      <c r="BW53" s="17">
        <v>139</v>
      </c>
      <c r="BX53" s="18">
        <v>4201</v>
      </c>
      <c r="BY53" s="18">
        <v>64</v>
      </c>
      <c r="BZ53" s="18">
        <v>8990.76</v>
      </c>
      <c r="CA53" s="17">
        <v>139</v>
      </c>
      <c r="CB53" s="18">
        <v>3534</v>
      </c>
      <c r="CC53" s="18">
        <v>72</v>
      </c>
      <c r="CD53" s="18">
        <v>9864.21</v>
      </c>
      <c r="CE53" s="17">
        <v>139</v>
      </c>
      <c r="CF53" s="18">
        <v>3137</v>
      </c>
      <c r="CG53" s="18">
        <v>96</v>
      </c>
      <c r="CH53" s="18">
        <v>13462.04</v>
      </c>
      <c r="CI53" s="17">
        <v>139</v>
      </c>
      <c r="CJ53" s="18">
        <v>3050</v>
      </c>
      <c r="CK53" s="18">
        <v>83</v>
      </c>
      <c r="CL53" s="18">
        <v>11114.94</v>
      </c>
      <c r="CM53" s="17">
        <v>139</v>
      </c>
      <c r="CN53" s="18">
        <v>3047</v>
      </c>
      <c r="CO53" s="17">
        <v>111</v>
      </c>
      <c r="CP53" s="18">
        <v>17349.34</v>
      </c>
      <c r="CQ53" s="17">
        <v>139</v>
      </c>
      <c r="CR53" s="17">
        <v>3212</v>
      </c>
      <c r="CS53" s="17">
        <v>42</v>
      </c>
      <c r="CT53" s="18">
        <v>6292.69</v>
      </c>
      <c r="CU53" s="17">
        <v>139</v>
      </c>
      <c r="CV53" s="17">
        <v>4139</v>
      </c>
      <c r="CW53" s="17">
        <v>77</v>
      </c>
      <c r="CX53" s="18">
        <v>10671.9</v>
      </c>
      <c r="CY53" s="17">
        <v>139</v>
      </c>
      <c r="CZ53" s="17">
        <v>4091</v>
      </c>
      <c r="DA53" s="17">
        <v>93</v>
      </c>
      <c r="DB53" s="18">
        <v>12848.49</v>
      </c>
      <c r="DC53" s="17">
        <v>139</v>
      </c>
      <c r="DD53" s="17">
        <v>4000</v>
      </c>
      <c r="DE53" s="17">
        <v>83</v>
      </c>
      <c r="DF53" s="18">
        <v>11173.53</v>
      </c>
      <c r="DG53" s="17">
        <v>139</v>
      </c>
      <c r="DH53" s="17">
        <v>3936</v>
      </c>
      <c r="DI53" s="18">
        <v>68</v>
      </c>
      <c r="DJ53" s="18">
        <v>10692.69</v>
      </c>
      <c r="DK53" s="17">
        <v>139</v>
      </c>
      <c r="DL53" s="18">
        <v>4465</v>
      </c>
      <c r="DM53" s="18">
        <v>61</v>
      </c>
      <c r="DN53" s="18">
        <v>8827.17</v>
      </c>
      <c r="DO53" s="17">
        <v>139</v>
      </c>
      <c r="DP53" s="18">
        <v>4252</v>
      </c>
      <c r="DQ53" s="18">
        <v>61</v>
      </c>
      <c r="DR53" s="18">
        <v>8821.71</v>
      </c>
      <c r="DS53" s="17">
        <v>139</v>
      </c>
      <c r="DT53" s="18">
        <v>4247</v>
      </c>
      <c r="DU53" s="18">
        <v>35</v>
      </c>
      <c r="DV53" s="18">
        <v>5024.43</v>
      </c>
      <c r="DW53" s="17">
        <v>139</v>
      </c>
      <c r="DX53" s="18">
        <v>4270</v>
      </c>
      <c r="DY53" s="17">
        <v>33</v>
      </c>
      <c r="DZ53" s="18">
        <v>4509.14</v>
      </c>
      <c r="EA53" s="17">
        <v>139</v>
      </c>
      <c r="EB53" s="17">
        <v>3998</v>
      </c>
      <c r="EC53" s="17">
        <v>21</v>
      </c>
      <c r="ED53" s="18">
        <v>3379.14</v>
      </c>
      <c r="EE53" s="17">
        <v>139</v>
      </c>
      <c r="EF53" s="17">
        <v>3998</v>
      </c>
      <c r="EG53" s="17">
        <v>695</v>
      </c>
      <c r="EH53" s="17">
        <v>100030.38</v>
      </c>
      <c r="EI53" s="17">
        <v>609</v>
      </c>
      <c r="EJ53" s="17">
        <v>89577.39</v>
      </c>
      <c r="EK53" s="17">
        <v>2054</v>
      </c>
      <c r="EL53" s="17">
        <v>297075.1</v>
      </c>
      <c r="EM53" s="17">
        <v>2521</v>
      </c>
      <c r="EN53" s="17">
        <v>347550.53</v>
      </c>
      <c r="EO53" s="18"/>
      <c r="EP53" s="41"/>
      <c r="EQ53" s="41"/>
      <c r="ER53" s="41"/>
      <c r="ES53" s="41"/>
      <c r="ET53" s="41"/>
      <c r="EU53" s="41"/>
      <c r="EV53" s="41"/>
      <c r="EW53" s="18"/>
      <c r="EX53" s="41"/>
      <c r="EY53" s="41"/>
      <c r="EZ53" s="41"/>
      <c r="FA53" s="18"/>
      <c r="FB53" s="18"/>
      <c r="FC53" s="18">
        <f t="shared" si="5"/>
        <v>1211</v>
      </c>
      <c r="FD53" s="18">
        <f t="shared" si="6"/>
        <v>273866.69</v>
      </c>
      <c r="FE53" s="18">
        <f t="shared" si="7"/>
        <v>7090</v>
      </c>
      <c r="FF53" s="18">
        <f t="shared" si="1"/>
        <v>1108100.09</v>
      </c>
      <c r="FG53" s="145"/>
      <c r="FH53" s="146"/>
    </row>
    <row r="54" ht="16.5" spans="1:164">
      <c r="A54" s="16" t="s">
        <v>133</v>
      </c>
      <c r="B54" s="17" t="s">
        <v>46</v>
      </c>
      <c r="C54" s="18">
        <v>6939962757575</v>
      </c>
      <c r="D54" s="18">
        <v>21061220000353</v>
      </c>
      <c r="E54" s="17" t="s">
        <v>244</v>
      </c>
      <c r="F54" s="19" t="s">
        <v>422</v>
      </c>
      <c r="G54" s="17" t="s">
        <v>129</v>
      </c>
      <c r="H54" s="26">
        <v>0.961538461538462</v>
      </c>
      <c r="I54" s="17">
        <v>1466</v>
      </c>
      <c r="J54" s="17">
        <v>570</v>
      </c>
      <c r="K54" s="18">
        <v>29.6698218886524</v>
      </c>
      <c r="L54" s="27">
        <f t="shared" si="0"/>
        <v>0.0299161069697641</v>
      </c>
      <c r="M54" s="18">
        <v>45</v>
      </c>
      <c r="N54" s="18">
        <v>3391.69</v>
      </c>
      <c r="O54" s="17">
        <v>89</v>
      </c>
      <c r="P54" s="17">
        <v>1051</v>
      </c>
      <c r="Q54" s="18">
        <v>66</v>
      </c>
      <c r="R54" s="18">
        <v>4978.07</v>
      </c>
      <c r="S54" s="17">
        <v>89</v>
      </c>
      <c r="T54" s="17">
        <v>991</v>
      </c>
      <c r="U54" s="18">
        <v>64</v>
      </c>
      <c r="V54" s="18">
        <v>4996.47</v>
      </c>
      <c r="W54" s="17">
        <v>89</v>
      </c>
      <c r="X54" s="17">
        <v>1984</v>
      </c>
      <c r="Y54" s="18">
        <v>85</v>
      </c>
      <c r="Z54" s="18">
        <v>6463.62</v>
      </c>
      <c r="AA54" s="17">
        <v>89</v>
      </c>
      <c r="AB54" s="17">
        <v>921</v>
      </c>
      <c r="AC54" s="18">
        <v>71</v>
      </c>
      <c r="AD54" s="18">
        <v>5504.03</v>
      </c>
      <c r="AE54" s="17">
        <v>89</v>
      </c>
      <c r="AF54" s="17">
        <v>1254</v>
      </c>
      <c r="AG54" s="18">
        <v>88</v>
      </c>
      <c r="AH54" s="18">
        <v>7158.33</v>
      </c>
      <c r="AI54" s="17">
        <v>89</v>
      </c>
      <c r="AJ54" s="17">
        <v>868</v>
      </c>
      <c r="AK54" s="17">
        <v>83</v>
      </c>
      <c r="AL54" s="18">
        <v>6322.48</v>
      </c>
      <c r="AM54" s="17">
        <v>89</v>
      </c>
      <c r="AN54" s="17">
        <v>889</v>
      </c>
      <c r="AO54" s="17">
        <v>80</v>
      </c>
      <c r="AP54" s="18">
        <v>6173.56</v>
      </c>
      <c r="AQ54" s="17">
        <v>89</v>
      </c>
      <c r="AR54" s="17">
        <v>1003</v>
      </c>
      <c r="AS54" s="18">
        <v>81</v>
      </c>
      <c r="AT54" s="18">
        <v>6053.04</v>
      </c>
      <c r="AU54" s="17">
        <v>89</v>
      </c>
      <c r="AV54" s="17">
        <v>1348</v>
      </c>
      <c r="AW54" s="18">
        <v>61</v>
      </c>
      <c r="AX54" s="18">
        <v>5160.98</v>
      </c>
      <c r="AY54" s="17">
        <v>89</v>
      </c>
      <c r="AZ54" s="18">
        <v>1401</v>
      </c>
      <c r="BA54" s="18">
        <v>116</v>
      </c>
      <c r="BB54" s="18">
        <v>8951.22</v>
      </c>
      <c r="BC54" s="17">
        <v>89</v>
      </c>
      <c r="BD54" s="18">
        <v>1401</v>
      </c>
      <c r="BE54" s="18">
        <v>62</v>
      </c>
      <c r="BF54" s="18">
        <v>5577.22</v>
      </c>
      <c r="BG54" s="17">
        <v>89</v>
      </c>
      <c r="BH54" s="18">
        <v>1436</v>
      </c>
      <c r="BI54" s="18">
        <v>44</v>
      </c>
      <c r="BJ54" s="18">
        <v>4246.79</v>
      </c>
      <c r="BK54" s="17">
        <v>89</v>
      </c>
      <c r="BL54" s="17">
        <v>1251</v>
      </c>
      <c r="BM54" s="17">
        <v>63</v>
      </c>
      <c r="BN54" s="18">
        <v>5241.89</v>
      </c>
      <c r="BO54" s="17">
        <v>89</v>
      </c>
      <c r="BP54" s="17">
        <v>1271</v>
      </c>
      <c r="BQ54" s="17">
        <v>76</v>
      </c>
      <c r="BR54" s="18">
        <v>5873.01</v>
      </c>
      <c r="BS54" s="17">
        <v>89</v>
      </c>
      <c r="BT54" s="17">
        <v>1238</v>
      </c>
      <c r="BU54" s="18">
        <v>76</v>
      </c>
      <c r="BV54" s="18">
        <v>6419.22</v>
      </c>
      <c r="BW54" s="17">
        <v>89</v>
      </c>
      <c r="BX54" s="18">
        <v>1588</v>
      </c>
      <c r="BY54" s="18">
        <v>55</v>
      </c>
      <c r="BZ54" s="18">
        <v>4640.71</v>
      </c>
      <c r="CA54" s="17">
        <v>89</v>
      </c>
      <c r="CB54" s="18">
        <v>1104</v>
      </c>
      <c r="CC54" s="18">
        <v>64</v>
      </c>
      <c r="CD54" s="18">
        <v>5148.67</v>
      </c>
      <c r="CE54" s="17">
        <v>89</v>
      </c>
      <c r="CF54" s="18">
        <v>1045</v>
      </c>
      <c r="CG54" s="18">
        <v>76</v>
      </c>
      <c r="CH54" s="18">
        <v>6371.28</v>
      </c>
      <c r="CI54" s="17">
        <v>89</v>
      </c>
      <c r="CJ54" s="18">
        <v>1029</v>
      </c>
      <c r="CK54" s="18">
        <v>81</v>
      </c>
      <c r="CL54" s="18">
        <v>6300.12</v>
      </c>
      <c r="CM54" s="17">
        <v>89</v>
      </c>
      <c r="CN54" s="18">
        <v>1698</v>
      </c>
      <c r="CO54" s="17">
        <v>73</v>
      </c>
      <c r="CP54" s="18">
        <v>6258.56</v>
      </c>
      <c r="CQ54" s="17">
        <v>89</v>
      </c>
      <c r="CR54" s="17">
        <v>1024</v>
      </c>
      <c r="CS54" s="17">
        <v>70</v>
      </c>
      <c r="CT54" s="18">
        <v>5448.97</v>
      </c>
      <c r="CU54" s="17">
        <v>89</v>
      </c>
      <c r="CV54" s="17">
        <v>1011</v>
      </c>
      <c r="CW54" s="17">
        <v>148</v>
      </c>
      <c r="CX54" s="18">
        <v>12056.15</v>
      </c>
      <c r="CY54" s="17">
        <v>89</v>
      </c>
      <c r="CZ54" s="17">
        <v>997</v>
      </c>
      <c r="DA54" s="17">
        <v>105</v>
      </c>
      <c r="DB54" s="18">
        <v>8139.3</v>
      </c>
      <c r="DC54" s="17">
        <v>89</v>
      </c>
      <c r="DD54" s="17">
        <v>1602</v>
      </c>
      <c r="DE54" s="17">
        <v>80</v>
      </c>
      <c r="DF54" s="18">
        <v>6144.52</v>
      </c>
      <c r="DG54" s="17">
        <v>89</v>
      </c>
      <c r="DH54" s="17">
        <v>1782</v>
      </c>
      <c r="DI54" s="18">
        <v>60</v>
      </c>
      <c r="DJ54" s="18">
        <v>4974.61</v>
      </c>
      <c r="DK54" s="17">
        <v>89</v>
      </c>
      <c r="DL54" s="18">
        <v>1746</v>
      </c>
      <c r="DM54" s="18">
        <v>60</v>
      </c>
      <c r="DN54" s="18">
        <v>4851.46</v>
      </c>
      <c r="DO54" s="17">
        <v>89</v>
      </c>
      <c r="DP54" s="18">
        <v>1219</v>
      </c>
      <c r="DQ54" s="18">
        <v>50</v>
      </c>
      <c r="DR54" s="18">
        <v>3930.25</v>
      </c>
      <c r="DS54" s="17">
        <v>89</v>
      </c>
      <c r="DT54" s="18">
        <v>1143</v>
      </c>
      <c r="DU54" s="18">
        <v>49</v>
      </c>
      <c r="DV54" s="18">
        <v>4338.33</v>
      </c>
      <c r="DW54" s="17">
        <v>89</v>
      </c>
      <c r="DX54" s="18">
        <v>1218</v>
      </c>
      <c r="DY54" s="17">
        <v>24</v>
      </c>
      <c r="DZ54" s="18">
        <v>3097.43</v>
      </c>
      <c r="EA54" s="17">
        <v>89</v>
      </c>
      <c r="EB54" s="17">
        <v>1468</v>
      </c>
      <c r="EC54" s="17">
        <v>46</v>
      </c>
      <c r="ED54" s="18">
        <v>3901.97</v>
      </c>
      <c r="EE54" s="17">
        <v>89</v>
      </c>
      <c r="EF54" s="17">
        <v>1468</v>
      </c>
      <c r="EG54" s="17">
        <v>1108</v>
      </c>
      <c r="EH54" s="17">
        <v>92348.86</v>
      </c>
      <c r="EI54" s="17">
        <v>436</v>
      </c>
      <c r="EJ54" s="17">
        <v>33452.25</v>
      </c>
      <c r="EK54" s="17">
        <v>1200</v>
      </c>
      <c r="EL54" s="17">
        <v>93433.36</v>
      </c>
      <c r="EM54" s="17">
        <v>1463</v>
      </c>
      <c r="EN54" s="17">
        <v>121935.84</v>
      </c>
      <c r="EO54" s="16"/>
      <c r="EP54" s="16"/>
      <c r="EQ54" s="16"/>
      <c r="ER54" s="16"/>
      <c r="ES54" s="41"/>
      <c r="ET54" s="41"/>
      <c r="EU54" s="41"/>
      <c r="EV54" s="41"/>
      <c r="EW54" s="18"/>
      <c r="EX54" s="41"/>
      <c r="EY54" s="41"/>
      <c r="EZ54" s="41"/>
      <c r="FA54" s="18"/>
      <c r="FB54" s="18"/>
      <c r="FC54" s="18">
        <f t="shared" si="5"/>
        <v>1216</v>
      </c>
      <c r="FD54" s="18">
        <f t="shared" si="6"/>
        <v>165555.27</v>
      </c>
      <c r="FE54" s="18">
        <f t="shared" si="7"/>
        <v>5423</v>
      </c>
      <c r="FF54" s="18">
        <f t="shared" si="1"/>
        <v>506725.58</v>
      </c>
      <c r="FG54" s="145"/>
      <c r="FH54" s="146"/>
    </row>
    <row r="55" ht="16.5" spans="1:164">
      <c r="A55" s="16" t="s">
        <v>133</v>
      </c>
      <c r="B55" s="17" t="s">
        <v>46</v>
      </c>
      <c r="C55" s="18">
        <v>6939962758398</v>
      </c>
      <c r="D55" s="18">
        <v>21061210000469</v>
      </c>
      <c r="E55" s="17" t="s">
        <v>423</v>
      </c>
      <c r="F55" s="19" t="s">
        <v>424</v>
      </c>
      <c r="G55" s="17" t="s">
        <v>129</v>
      </c>
      <c r="H55" s="26">
        <v>0.958333333333333</v>
      </c>
      <c r="I55" s="17">
        <v>324</v>
      </c>
      <c r="J55" s="17">
        <v>148</v>
      </c>
      <c r="K55" s="18">
        <v>45.2213888216792</v>
      </c>
      <c r="L55" s="27">
        <f t="shared" si="0"/>
        <v>0.00351809481634561</v>
      </c>
      <c r="M55" s="18">
        <v>9</v>
      </c>
      <c r="N55" s="18">
        <v>938.44</v>
      </c>
      <c r="O55" s="17">
        <v>119</v>
      </c>
      <c r="P55" s="17">
        <v>423</v>
      </c>
      <c r="Q55" s="18">
        <v>11</v>
      </c>
      <c r="R55" s="18">
        <v>1197.07</v>
      </c>
      <c r="S55" s="17">
        <v>119</v>
      </c>
      <c r="T55" s="17">
        <v>412</v>
      </c>
      <c r="U55" s="18">
        <v>9</v>
      </c>
      <c r="V55" s="18">
        <v>954.33</v>
      </c>
      <c r="W55" s="17">
        <v>119</v>
      </c>
      <c r="X55" s="17">
        <v>402</v>
      </c>
      <c r="Y55" s="18">
        <v>12</v>
      </c>
      <c r="Z55" s="18">
        <v>1385.13</v>
      </c>
      <c r="AA55" s="17">
        <v>119</v>
      </c>
      <c r="AB55" s="17">
        <v>319</v>
      </c>
      <c r="AC55" s="18">
        <v>12</v>
      </c>
      <c r="AD55" s="18">
        <v>1431.86</v>
      </c>
      <c r="AE55" s="17">
        <v>119</v>
      </c>
      <c r="AF55" s="17">
        <v>379</v>
      </c>
      <c r="AG55" s="18">
        <v>6</v>
      </c>
      <c r="AH55" s="18">
        <v>669</v>
      </c>
      <c r="AI55" s="17">
        <v>119</v>
      </c>
      <c r="AJ55" s="17">
        <v>305</v>
      </c>
      <c r="AK55" s="17">
        <v>10</v>
      </c>
      <c r="AL55" s="18">
        <v>1174.14</v>
      </c>
      <c r="AM55" s="17">
        <v>119</v>
      </c>
      <c r="AN55" s="17">
        <v>294</v>
      </c>
      <c r="AO55" s="17">
        <v>7</v>
      </c>
      <c r="AP55" s="18">
        <v>805.4</v>
      </c>
      <c r="AQ55" s="17">
        <v>119</v>
      </c>
      <c r="AR55" s="17">
        <v>301</v>
      </c>
      <c r="AS55" s="18">
        <v>13</v>
      </c>
      <c r="AT55" s="18">
        <v>1471.02</v>
      </c>
      <c r="AU55" s="17">
        <v>119</v>
      </c>
      <c r="AV55" s="17">
        <v>315</v>
      </c>
      <c r="AW55" s="18">
        <v>11</v>
      </c>
      <c r="AX55" s="18">
        <v>1273.88</v>
      </c>
      <c r="AY55" s="17">
        <v>119</v>
      </c>
      <c r="AZ55" s="18">
        <v>313</v>
      </c>
      <c r="BA55" s="18">
        <v>8</v>
      </c>
      <c r="BB55" s="18">
        <v>922.35</v>
      </c>
      <c r="BC55" s="17">
        <v>119</v>
      </c>
      <c r="BD55" s="18">
        <v>313</v>
      </c>
      <c r="BE55" s="18">
        <v>6</v>
      </c>
      <c r="BF55" s="18">
        <v>764</v>
      </c>
      <c r="BG55" s="17">
        <v>119</v>
      </c>
      <c r="BH55" s="18">
        <v>415</v>
      </c>
      <c r="BI55" s="18">
        <v>11</v>
      </c>
      <c r="BJ55" s="18">
        <v>1389</v>
      </c>
      <c r="BK55" s="17">
        <v>119</v>
      </c>
      <c r="BL55" s="17">
        <v>599</v>
      </c>
      <c r="BM55" s="17">
        <v>4</v>
      </c>
      <c r="BN55" s="18">
        <v>764</v>
      </c>
      <c r="BO55" s="17">
        <v>119</v>
      </c>
      <c r="BP55" s="17">
        <v>522</v>
      </c>
      <c r="BQ55" s="17">
        <v>6</v>
      </c>
      <c r="BR55" s="18">
        <v>784</v>
      </c>
      <c r="BS55" s="17">
        <v>119</v>
      </c>
      <c r="BT55" s="17">
        <v>516</v>
      </c>
      <c r="BU55" s="18">
        <v>2</v>
      </c>
      <c r="BV55" s="18">
        <v>258</v>
      </c>
      <c r="BW55" s="17">
        <v>119</v>
      </c>
      <c r="BX55" s="18">
        <v>533</v>
      </c>
      <c r="BY55" s="18">
        <v>6</v>
      </c>
      <c r="BZ55" s="18">
        <v>751</v>
      </c>
      <c r="CA55" s="17">
        <v>119</v>
      </c>
      <c r="CB55" s="18">
        <v>567</v>
      </c>
      <c r="CC55" s="18">
        <v>10</v>
      </c>
      <c r="CD55" s="18">
        <v>1261.08</v>
      </c>
      <c r="CE55" s="17">
        <v>119</v>
      </c>
      <c r="CF55" s="18">
        <v>570</v>
      </c>
      <c r="CG55" s="18">
        <v>2</v>
      </c>
      <c r="CH55" s="18">
        <v>272.95</v>
      </c>
      <c r="CI55" s="17">
        <v>119</v>
      </c>
      <c r="CJ55" s="18">
        <v>567</v>
      </c>
      <c r="CK55" s="18">
        <v>14</v>
      </c>
      <c r="CL55" s="18">
        <v>1456.67</v>
      </c>
      <c r="CM55" s="17">
        <v>119</v>
      </c>
      <c r="CN55" s="18">
        <v>532</v>
      </c>
      <c r="CO55" s="17">
        <v>8</v>
      </c>
      <c r="CP55" s="18">
        <v>836.01</v>
      </c>
      <c r="CQ55" s="17">
        <v>119</v>
      </c>
      <c r="CR55" s="17">
        <v>521</v>
      </c>
      <c r="CS55" s="17">
        <v>9</v>
      </c>
      <c r="CT55" s="18">
        <v>933.99</v>
      </c>
      <c r="CU55" s="17">
        <v>119</v>
      </c>
      <c r="CV55" s="17">
        <v>504</v>
      </c>
      <c r="CW55" s="17">
        <v>8</v>
      </c>
      <c r="CX55" s="18">
        <v>816.99</v>
      </c>
      <c r="CY55" s="17">
        <v>119</v>
      </c>
      <c r="CZ55" s="17">
        <v>500</v>
      </c>
      <c r="DA55" s="17">
        <v>11</v>
      </c>
      <c r="DB55" s="18">
        <v>1169</v>
      </c>
      <c r="DC55" s="17">
        <v>119</v>
      </c>
      <c r="DD55" s="17">
        <v>494</v>
      </c>
      <c r="DE55" s="17">
        <v>9</v>
      </c>
      <c r="DF55" s="18">
        <v>922.15</v>
      </c>
      <c r="DG55" s="17">
        <v>119</v>
      </c>
      <c r="DH55" s="17">
        <v>493</v>
      </c>
      <c r="DI55" s="18">
        <v>3</v>
      </c>
      <c r="DJ55" s="18">
        <v>570</v>
      </c>
      <c r="DK55" s="17">
        <v>119</v>
      </c>
      <c r="DL55" s="18">
        <v>490</v>
      </c>
      <c r="DM55" s="18">
        <v>6</v>
      </c>
      <c r="DN55" s="18">
        <v>699</v>
      </c>
      <c r="DO55" s="17">
        <v>119</v>
      </c>
      <c r="DP55" s="18">
        <v>436</v>
      </c>
      <c r="DQ55" s="18">
        <v>8</v>
      </c>
      <c r="DR55" s="18">
        <v>931.96</v>
      </c>
      <c r="DS55" s="17">
        <v>119</v>
      </c>
      <c r="DT55" s="18">
        <v>427</v>
      </c>
      <c r="DU55" s="18">
        <v>10</v>
      </c>
      <c r="DV55" s="18">
        <v>1134.12</v>
      </c>
      <c r="DW55" s="17">
        <v>119</v>
      </c>
      <c r="DX55" s="18">
        <v>417</v>
      </c>
      <c r="DY55" s="17">
        <v>5</v>
      </c>
      <c r="DZ55" s="18">
        <v>572.39</v>
      </c>
      <c r="EA55" s="17">
        <v>119</v>
      </c>
      <c r="EB55" s="17">
        <v>440</v>
      </c>
      <c r="EC55" s="17">
        <v>1</v>
      </c>
      <c r="ED55" s="18">
        <v>111</v>
      </c>
      <c r="EE55" s="17">
        <v>119</v>
      </c>
      <c r="EF55" s="17">
        <v>440</v>
      </c>
      <c r="EG55" s="17">
        <v>155</v>
      </c>
      <c r="EH55" s="17">
        <v>20993.85</v>
      </c>
      <c r="EI55" s="17">
        <v>211</v>
      </c>
      <c r="EJ55" s="17">
        <v>24652.74</v>
      </c>
      <c r="EK55" s="17">
        <v>287</v>
      </c>
      <c r="EL55" s="17">
        <v>34706.29</v>
      </c>
      <c r="EM55" s="17">
        <v>251</v>
      </c>
      <c r="EN55" s="17">
        <v>30759.16</v>
      </c>
      <c r="EO55" s="16"/>
      <c r="EP55" s="16"/>
      <c r="EQ55" s="16"/>
      <c r="ER55" s="16"/>
      <c r="ES55" s="41"/>
      <c r="ET55" s="41"/>
      <c r="EU55" s="41"/>
      <c r="EV55" s="41"/>
      <c r="EW55" s="18"/>
      <c r="EX55" s="41"/>
      <c r="EY55" s="41"/>
      <c r="EZ55" s="41"/>
      <c r="FA55" s="18"/>
      <c r="FB55" s="18"/>
      <c r="FC55" s="18">
        <f t="shared" si="5"/>
        <v>143</v>
      </c>
      <c r="FD55" s="18">
        <f t="shared" si="6"/>
        <v>26327.25</v>
      </c>
      <c r="FE55" s="18">
        <f t="shared" si="7"/>
        <v>1047</v>
      </c>
      <c r="FF55" s="18">
        <f t="shared" si="1"/>
        <v>137439.29</v>
      </c>
      <c r="FG55" s="145"/>
      <c r="FH55" s="146"/>
    </row>
    <row r="56" ht="16.5" spans="1:164">
      <c r="A56" s="16" t="s">
        <v>133</v>
      </c>
      <c r="B56" s="17" t="s">
        <v>46</v>
      </c>
      <c r="C56" s="18">
        <v>6939962759265</v>
      </c>
      <c r="D56" s="18">
        <v>21061220000373</v>
      </c>
      <c r="E56" s="17" t="s">
        <v>246</v>
      </c>
      <c r="F56" s="19" t="s">
        <v>425</v>
      </c>
      <c r="G56" s="17" t="s">
        <v>129</v>
      </c>
      <c r="H56" s="26">
        <v>1</v>
      </c>
      <c r="I56" s="17">
        <v>982</v>
      </c>
      <c r="J56" s="17">
        <v>151</v>
      </c>
      <c r="K56" s="18">
        <v>57.6697892271663</v>
      </c>
      <c r="L56" s="27">
        <f t="shared" si="0"/>
        <v>0.00902895662656531</v>
      </c>
      <c r="M56" s="18">
        <v>21</v>
      </c>
      <c r="N56" s="18">
        <v>3211</v>
      </c>
      <c r="O56" s="17">
        <v>149</v>
      </c>
      <c r="P56" s="17">
        <v>982</v>
      </c>
      <c r="Q56" s="18">
        <v>24</v>
      </c>
      <c r="R56" s="18">
        <v>3347.51</v>
      </c>
      <c r="S56" s="17">
        <v>149</v>
      </c>
      <c r="T56" s="17">
        <v>968</v>
      </c>
      <c r="U56" s="18">
        <v>22</v>
      </c>
      <c r="V56" s="18">
        <v>3118</v>
      </c>
      <c r="W56" s="17">
        <v>149</v>
      </c>
      <c r="X56" s="17">
        <v>1557</v>
      </c>
      <c r="Y56" s="18">
        <v>29</v>
      </c>
      <c r="Z56" s="18">
        <v>4051</v>
      </c>
      <c r="AA56" s="17">
        <v>149</v>
      </c>
      <c r="AB56" s="17">
        <v>924</v>
      </c>
      <c r="AC56" s="18">
        <v>28</v>
      </c>
      <c r="AD56" s="18">
        <v>3968.31</v>
      </c>
      <c r="AE56" s="17">
        <v>149</v>
      </c>
      <c r="AF56" s="17">
        <v>1500</v>
      </c>
      <c r="AG56" s="18">
        <v>21</v>
      </c>
      <c r="AH56" s="18">
        <v>2919</v>
      </c>
      <c r="AI56" s="17">
        <v>149</v>
      </c>
      <c r="AJ56" s="17">
        <v>1253</v>
      </c>
      <c r="AK56" s="17">
        <v>17</v>
      </c>
      <c r="AL56" s="18">
        <v>2964.01</v>
      </c>
      <c r="AM56" s="17">
        <v>149</v>
      </c>
      <c r="AN56" s="17">
        <v>1309</v>
      </c>
      <c r="AO56" s="17">
        <v>22</v>
      </c>
      <c r="AP56" s="18">
        <v>3091.4</v>
      </c>
      <c r="AQ56" s="17">
        <v>149</v>
      </c>
      <c r="AR56" s="17">
        <v>1326</v>
      </c>
      <c r="AS56" s="18">
        <v>20</v>
      </c>
      <c r="AT56" s="18">
        <v>2802</v>
      </c>
      <c r="AU56" s="17">
        <v>149</v>
      </c>
      <c r="AV56" s="17">
        <v>1254</v>
      </c>
      <c r="AW56" s="18">
        <v>14</v>
      </c>
      <c r="AX56" s="18">
        <v>2552</v>
      </c>
      <c r="AY56" s="17">
        <v>149</v>
      </c>
      <c r="AZ56" s="18">
        <v>1274</v>
      </c>
      <c r="BA56" s="18">
        <v>14</v>
      </c>
      <c r="BB56" s="18">
        <v>1996</v>
      </c>
      <c r="BC56" s="17">
        <v>149</v>
      </c>
      <c r="BD56" s="18">
        <v>1274</v>
      </c>
      <c r="BE56" s="18">
        <v>21</v>
      </c>
      <c r="BF56" s="18">
        <v>2970.03</v>
      </c>
      <c r="BG56" s="17">
        <v>149</v>
      </c>
      <c r="BH56" s="18">
        <v>1326</v>
      </c>
      <c r="BI56" s="18">
        <v>24</v>
      </c>
      <c r="BJ56" s="18">
        <v>3418</v>
      </c>
      <c r="BK56" s="17">
        <v>149</v>
      </c>
      <c r="BL56" s="17">
        <v>1425</v>
      </c>
      <c r="BM56" s="17">
        <v>19</v>
      </c>
      <c r="BN56" s="18">
        <v>2666</v>
      </c>
      <c r="BO56" s="17">
        <v>149</v>
      </c>
      <c r="BP56" s="17">
        <v>1396</v>
      </c>
      <c r="BQ56" s="17">
        <v>33</v>
      </c>
      <c r="BR56" s="18">
        <v>4926.95</v>
      </c>
      <c r="BS56" s="17">
        <v>149</v>
      </c>
      <c r="BT56" s="17">
        <v>1363</v>
      </c>
      <c r="BU56" s="18">
        <v>17</v>
      </c>
      <c r="BV56" s="18">
        <v>2957.32</v>
      </c>
      <c r="BW56" s="17">
        <v>149</v>
      </c>
      <c r="BX56" s="18">
        <v>1359</v>
      </c>
      <c r="BY56" s="18">
        <v>21</v>
      </c>
      <c r="BZ56" s="18">
        <v>2964</v>
      </c>
      <c r="CA56" s="17">
        <v>149</v>
      </c>
      <c r="CB56" s="18">
        <v>1246</v>
      </c>
      <c r="CC56" s="18">
        <v>22</v>
      </c>
      <c r="CD56" s="18">
        <v>3063</v>
      </c>
      <c r="CE56" s="17">
        <v>149</v>
      </c>
      <c r="CF56" s="18">
        <v>1224</v>
      </c>
      <c r="CG56" s="18">
        <v>18</v>
      </c>
      <c r="CH56" s="18">
        <v>2829.97</v>
      </c>
      <c r="CI56" s="17">
        <v>149</v>
      </c>
      <c r="CJ56" s="18">
        <v>1229</v>
      </c>
      <c r="CK56" s="18">
        <v>24</v>
      </c>
      <c r="CL56" s="18">
        <v>3291.09</v>
      </c>
      <c r="CM56" s="17">
        <v>149</v>
      </c>
      <c r="CN56" s="18">
        <v>1195</v>
      </c>
      <c r="CO56" s="17">
        <v>10</v>
      </c>
      <c r="CP56" s="18">
        <v>1663</v>
      </c>
      <c r="CQ56" s="17">
        <v>149</v>
      </c>
      <c r="CR56" s="17">
        <v>1092</v>
      </c>
      <c r="CS56" s="17">
        <v>10</v>
      </c>
      <c r="CT56" s="18">
        <v>1390</v>
      </c>
      <c r="CU56" s="17">
        <v>149</v>
      </c>
      <c r="CV56" s="17">
        <v>1088</v>
      </c>
      <c r="CW56" s="17">
        <v>14</v>
      </c>
      <c r="CX56" s="18">
        <v>1924.71</v>
      </c>
      <c r="CY56" s="17">
        <v>149</v>
      </c>
      <c r="CZ56" s="17">
        <v>1095</v>
      </c>
      <c r="DA56" s="17">
        <v>11</v>
      </c>
      <c r="DB56" s="18">
        <v>1459</v>
      </c>
      <c r="DC56" s="17">
        <v>149</v>
      </c>
      <c r="DD56" s="17">
        <v>1142</v>
      </c>
      <c r="DE56" s="17">
        <v>22</v>
      </c>
      <c r="DF56" s="18">
        <v>2856.8</v>
      </c>
      <c r="DG56" s="17">
        <v>149</v>
      </c>
      <c r="DH56" s="17">
        <v>1136</v>
      </c>
      <c r="DI56" s="18">
        <v>10</v>
      </c>
      <c r="DJ56" s="18">
        <v>1315</v>
      </c>
      <c r="DK56" s="17">
        <v>149</v>
      </c>
      <c r="DL56" s="18">
        <v>1179</v>
      </c>
      <c r="DM56" s="18">
        <v>12</v>
      </c>
      <c r="DN56" s="18">
        <v>1846</v>
      </c>
      <c r="DO56" s="17">
        <v>149</v>
      </c>
      <c r="DP56" s="18">
        <v>1166</v>
      </c>
      <c r="DQ56" s="18">
        <v>14</v>
      </c>
      <c r="DR56" s="18">
        <v>1777.3</v>
      </c>
      <c r="DS56" s="17">
        <v>149</v>
      </c>
      <c r="DT56" s="18">
        <v>1154</v>
      </c>
      <c r="DU56" s="18">
        <v>14</v>
      </c>
      <c r="DV56" s="18">
        <v>1757.39</v>
      </c>
      <c r="DW56" s="17">
        <v>149</v>
      </c>
      <c r="DX56" s="18">
        <v>1147</v>
      </c>
      <c r="DY56" s="17">
        <v>15</v>
      </c>
      <c r="DZ56" s="18">
        <v>1909</v>
      </c>
      <c r="EA56" s="17">
        <v>149</v>
      </c>
      <c r="EB56" s="17">
        <v>1133</v>
      </c>
      <c r="EC56" s="17">
        <v>12</v>
      </c>
      <c r="ED56" s="18">
        <v>1506.45</v>
      </c>
      <c r="EE56" s="17">
        <v>149</v>
      </c>
      <c r="EF56" s="17">
        <v>1133</v>
      </c>
      <c r="EG56" s="17">
        <v>427</v>
      </c>
      <c r="EH56" s="17">
        <v>59415.66</v>
      </c>
      <c r="EI56" s="17">
        <v>310</v>
      </c>
      <c r="EJ56" s="17">
        <v>42598.2</v>
      </c>
      <c r="EK56" s="17">
        <v>437</v>
      </c>
      <c r="EL56" s="17">
        <v>64374.98</v>
      </c>
      <c r="EM56" s="17">
        <v>646</v>
      </c>
      <c r="EN56" s="17">
        <v>89377.89</v>
      </c>
      <c r="EO56" s="16"/>
      <c r="EP56" s="16"/>
      <c r="EQ56" s="16"/>
      <c r="ER56" s="16"/>
      <c r="ES56" s="41"/>
      <c r="ET56" s="41"/>
      <c r="EU56" s="41"/>
      <c r="EV56" s="41"/>
      <c r="EW56" s="18"/>
      <c r="EX56" s="41"/>
      <c r="EY56" s="41"/>
      <c r="EZ56" s="41"/>
      <c r="FA56" s="18"/>
      <c r="FB56" s="18"/>
      <c r="FC56" s="18">
        <f t="shared" si="5"/>
        <v>367</v>
      </c>
      <c r="FD56" s="18">
        <f t="shared" si="6"/>
        <v>77557.15</v>
      </c>
      <c r="FE56" s="18">
        <f t="shared" si="7"/>
        <v>2187</v>
      </c>
      <c r="FF56" s="18">
        <f t="shared" si="1"/>
        <v>333323.88</v>
      </c>
      <c r="FG56" s="145"/>
      <c r="FH56" s="146"/>
    </row>
    <row r="57" ht="16.5" spans="1:164">
      <c r="A57" s="16" t="s">
        <v>139</v>
      </c>
      <c r="B57" s="17" t="s">
        <v>46</v>
      </c>
      <c r="C57" s="18">
        <v>6939962753065</v>
      </c>
      <c r="D57" s="18">
        <v>21061210000311</v>
      </c>
      <c r="E57" s="17" t="s">
        <v>248</v>
      </c>
      <c r="F57" s="19" t="s">
        <v>426</v>
      </c>
      <c r="G57" s="17" t="s">
        <v>129</v>
      </c>
      <c r="H57" s="26">
        <v>1</v>
      </c>
      <c r="I57" s="17">
        <v>449</v>
      </c>
      <c r="J57" s="17">
        <v>93</v>
      </c>
      <c r="K57" s="18">
        <v>38.9503953989935</v>
      </c>
      <c r="L57" s="27">
        <f t="shared" si="0"/>
        <v>0.00496961645385883</v>
      </c>
      <c r="M57" s="18">
        <v>17</v>
      </c>
      <c r="N57" s="18">
        <v>3148.41</v>
      </c>
      <c r="O57" s="17">
        <v>199</v>
      </c>
      <c r="P57" s="17">
        <v>549</v>
      </c>
      <c r="Q57" s="18">
        <v>14</v>
      </c>
      <c r="R57" s="18">
        <v>2601</v>
      </c>
      <c r="S57" s="17">
        <v>199</v>
      </c>
      <c r="T57" s="17">
        <v>535</v>
      </c>
      <c r="U57" s="18">
        <v>13</v>
      </c>
      <c r="V57" s="18">
        <v>2417</v>
      </c>
      <c r="W57" s="17">
        <v>199</v>
      </c>
      <c r="X57" s="17">
        <v>691</v>
      </c>
      <c r="Y57" s="18">
        <v>14</v>
      </c>
      <c r="Z57" s="18">
        <v>2751.69</v>
      </c>
      <c r="AA57" s="17">
        <v>199</v>
      </c>
      <c r="AB57" s="17">
        <v>411</v>
      </c>
      <c r="AC57" s="18">
        <v>16</v>
      </c>
      <c r="AD57" s="18">
        <v>3181</v>
      </c>
      <c r="AE57" s="17">
        <v>199</v>
      </c>
      <c r="AF57" s="17">
        <v>664</v>
      </c>
      <c r="AG57" s="18">
        <v>8</v>
      </c>
      <c r="AH57" s="18">
        <v>1582</v>
      </c>
      <c r="AI57" s="17">
        <v>199</v>
      </c>
      <c r="AJ57" s="17">
        <v>503</v>
      </c>
      <c r="AK57" s="17">
        <v>12</v>
      </c>
      <c r="AL57" s="18">
        <v>2336.23</v>
      </c>
      <c r="AM57" s="17">
        <v>199</v>
      </c>
      <c r="AN57" s="17">
        <v>505</v>
      </c>
      <c r="AO57" s="17">
        <v>10</v>
      </c>
      <c r="AP57" s="18">
        <v>2338</v>
      </c>
      <c r="AQ57" s="17">
        <v>199</v>
      </c>
      <c r="AR57" s="17">
        <v>536</v>
      </c>
      <c r="AS57" s="18">
        <v>10</v>
      </c>
      <c r="AT57" s="18">
        <v>1943.53</v>
      </c>
      <c r="AU57" s="17">
        <v>199</v>
      </c>
      <c r="AV57" s="17">
        <v>483</v>
      </c>
      <c r="AW57" s="18">
        <v>12</v>
      </c>
      <c r="AX57" s="18">
        <v>2738.39</v>
      </c>
      <c r="AY57" s="17">
        <v>199</v>
      </c>
      <c r="AZ57" s="18">
        <v>495</v>
      </c>
      <c r="BA57" s="18">
        <v>10</v>
      </c>
      <c r="BB57" s="18">
        <v>1946.67</v>
      </c>
      <c r="BC57" s="17">
        <v>199</v>
      </c>
      <c r="BD57" s="18">
        <v>495</v>
      </c>
      <c r="BE57" s="18">
        <v>8</v>
      </c>
      <c r="BF57" s="18">
        <v>1532</v>
      </c>
      <c r="BG57" s="17">
        <v>199</v>
      </c>
      <c r="BH57" s="18">
        <v>699</v>
      </c>
      <c r="BI57" s="18">
        <v>10</v>
      </c>
      <c r="BJ57" s="18">
        <v>1960</v>
      </c>
      <c r="BK57" s="17">
        <v>199</v>
      </c>
      <c r="BL57" s="17">
        <v>723</v>
      </c>
      <c r="BM57" s="17">
        <v>11</v>
      </c>
      <c r="BN57" s="18">
        <v>2151</v>
      </c>
      <c r="BO57" s="17">
        <v>199</v>
      </c>
      <c r="BP57" s="17">
        <v>728</v>
      </c>
      <c r="BQ57" s="17">
        <v>7</v>
      </c>
      <c r="BR57" s="18">
        <v>1401.1</v>
      </c>
      <c r="BS57" s="17">
        <v>199</v>
      </c>
      <c r="BT57" s="17">
        <v>739</v>
      </c>
      <c r="BU57" s="18">
        <v>15</v>
      </c>
      <c r="BV57" s="18">
        <v>2952.19</v>
      </c>
      <c r="BW57" s="17">
        <v>199</v>
      </c>
      <c r="BX57" s="18">
        <v>733</v>
      </c>
      <c r="BY57" s="18">
        <v>15</v>
      </c>
      <c r="BZ57" s="18">
        <v>2935</v>
      </c>
      <c r="CA57" s="17">
        <v>199</v>
      </c>
      <c r="CB57" s="18">
        <v>694</v>
      </c>
      <c r="CC57" s="18">
        <v>15</v>
      </c>
      <c r="CD57" s="18">
        <v>3377.1</v>
      </c>
      <c r="CE57" s="17">
        <v>199</v>
      </c>
      <c r="CF57" s="18">
        <v>677</v>
      </c>
      <c r="CG57" s="18">
        <v>9</v>
      </c>
      <c r="CH57" s="18">
        <v>1766</v>
      </c>
      <c r="CI57" s="17">
        <v>199</v>
      </c>
      <c r="CJ57" s="18">
        <v>668</v>
      </c>
      <c r="CK57" s="18">
        <v>8</v>
      </c>
      <c r="CL57" s="18">
        <v>2125</v>
      </c>
      <c r="CM57" s="17">
        <v>199</v>
      </c>
      <c r="CN57" s="18">
        <v>665</v>
      </c>
      <c r="CO57" s="17">
        <v>13</v>
      </c>
      <c r="CP57" s="18">
        <v>2261.25</v>
      </c>
      <c r="CQ57" s="17">
        <v>199</v>
      </c>
      <c r="CR57" s="17">
        <v>627</v>
      </c>
      <c r="CS57" s="17">
        <v>13</v>
      </c>
      <c r="CT57" s="18">
        <v>2405.86</v>
      </c>
      <c r="CU57" s="17">
        <v>199</v>
      </c>
      <c r="CV57" s="17">
        <v>635</v>
      </c>
      <c r="CW57" s="17">
        <v>17</v>
      </c>
      <c r="CX57" s="18">
        <v>3540.67</v>
      </c>
      <c r="CY57" s="17">
        <v>199</v>
      </c>
      <c r="CZ57" s="17">
        <v>603</v>
      </c>
      <c r="DA57" s="17">
        <v>11</v>
      </c>
      <c r="DB57" s="18">
        <v>2059</v>
      </c>
      <c r="DC57" s="17">
        <v>199</v>
      </c>
      <c r="DD57" s="17">
        <v>592</v>
      </c>
      <c r="DE57" s="17">
        <v>21</v>
      </c>
      <c r="DF57" s="18">
        <v>3855.52</v>
      </c>
      <c r="DG57" s="17">
        <v>199</v>
      </c>
      <c r="DH57" s="17">
        <v>580</v>
      </c>
      <c r="DI57" s="18">
        <v>19</v>
      </c>
      <c r="DJ57" s="18">
        <v>3531.44</v>
      </c>
      <c r="DK57" s="17">
        <v>199</v>
      </c>
      <c r="DL57" s="18">
        <v>567</v>
      </c>
      <c r="DM57" s="18">
        <v>21</v>
      </c>
      <c r="DN57" s="18">
        <v>3833.33</v>
      </c>
      <c r="DO57" s="17">
        <v>199</v>
      </c>
      <c r="DP57" s="18">
        <v>452</v>
      </c>
      <c r="DQ57" s="18">
        <v>5</v>
      </c>
      <c r="DR57" s="18">
        <v>928.86</v>
      </c>
      <c r="DS57" s="17">
        <v>199</v>
      </c>
      <c r="DT57" s="18">
        <v>456</v>
      </c>
      <c r="DU57" s="18">
        <v>14</v>
      </c>
      <c r="DV57" s="18">
        <v>3286.93</v>
      </c>
      <c r="DW57" s="17">
        <v>199</v>
      </c>
      <c r="DX57" s="18">
        <v>450</v>
      </c>
      <c r="DY57" s="17">
        <v>11</v>
      </c>
      <c r="DZ57" s="18">
        <v>2034.63</v>
      </c>
      <c r="EA57" s="17">
        <v>199</v>
      </c>
      <c r="EB57" s="17">
        <v>466</v>
      </c>
      <c r="EC57" s="17">
        <v>3</v>
      </c>
      <c r="ED57" s="18">
        <v>1293</v>
      </c>
      <c r="EE57" s="17">
        <v>199</v>
      </c>
      <c r="EF57" s="17">
        <v>466</v>
      </c>
      <c r="EG57" s="17">
        <v>613</v>
      </c>
      <c r="EH57" s="17">
        <v>124073.09</v>
      </c>
      <c r="EI57" s="17">
        <v>384</v>
      </c>
      <c r="EJ57" s="17">
        <v>77086.27</v>
      </c>
      <c r="EK57" s="17">
        <v>500</v>
      </c>
      <c r="EL57" s="17">
        <v>98203.2</v>
      </c>
      <c r="EM57" s="17">
        <v>383</v>
      </c>
      <c r="EN57" s="17">
        <v>76034.13</v>
      </c>
      <c r="EO57" s="18"/>
      <c r="EP57" s="41"/>
      <c r="EQ57" s="41"/>
      <c r="ER57" s="41"/>
      <c r="ES57" s="41"/>
      <c r="ET57" s="41"/>
      <c r="EU57" s="41"/>
      <c r="EV57" s="41"/>
      <c r="EW57" s="18"/>
      <c r="EX57" s="41"/>
      <c r="EY57" s="41"/>
      <c r="EZ57" s="41"/>
      <c r="FA57" s="18"/>
      <c r="FB57" s="18"/>
      <c r="FC57" s="18">
        <f t="shared" si="5"/>
        <v>202</v>
      </c>
      <c r="FD57" s="18">
        <f t="shared" si="6"/>
        <v>71827.55</v>
      </c>
      <c r="FE57" s="18">
        <f t="shared" si="7"/>
        <v>2082</v>
      </c>
      <c r="FF57" s="18">
        <f t="shared" si="1"/>
        <v>447224.24</v>
      </c>
      <c r="FG57" s="145"/>
      <c r="FH57" s="146"/>
    </row>
    <row r="58" ht="16.5" spans="1:164">
      <c r="A58" s="16" t="s">
        <v>133</v>
      </c>
      <c r="B58" s="17" t="s">
        <v>45</v>
      </c>
      <c r="C58" s="18">
        <v>6939962758763</v>
      </c>
      <c r="D58" s="18">
        <v>21062010000878</v>
      </c>
      <c r="E58" s="17" t="s">
        <v>252</v>
      </c>
      <c r="F58" s="19" t="s">
        <v>392</v>
      </c>
      <c r="G58" s="17" t="s">
        <v>129</v>
      </c>
      <c r="H58" s="26">
        <v>1</v>
      </c>
      <c r="I58" s="17">
        <v>1988</v>
      </c>
      <c r="J58" s="17">
        <v>848</v>
      </c>
      <c r="K58" s="18">
        <v>36.3896263018174</v>
      </c>
      <c r="L58" s="27">
        <f t="shared" si="0"/>
        <v>0.0275789111127512</v>
      </c>
      <c r="M58" s="18">
        <v>62</v>
      </c>
      <c r="N58" s="18">
        <v>5195.56</v>
      </c>
      <c r="O58" s="17">
        <v>89</v>
      </c>
      <c r="P58" s="17">
        <v>1194</v>
      </c>
      <c r="Q58" s="18">
        <v>49</v>
      </c>
      <c r="R58" s="18">
        <v>4456.89</v>
      </c>
      <c r="S58" s="17">
        <v>89</v>
      </c>
      <c r="T58" s="17">
        <v>1148</v>
      </c>
      <c r="U58" s="18">
        <v>68</v>
      </c>
      <c r="V58" s="18">
        <v>6345.88</v>
      </c>
      <c r="W58" s="17">
        <v>89</v>
      </c>
      <c r="X58" s="17">
        <v>1604</v>
      </c>
      <c r="Y58" s="18">
        <v>80</v>
      </c>
      <c r="Z58" s="18">
        <v>6919.95</v>
      </c>
      <c r="AA58" s="17">
        <v>89</v>
      </c>
      <c r="AB58" s="17">
        <v>1049</v>
      </c>
      <c r="AC58" s="18">
        <v>97</v>
      </c>
      <c r="AD58" s="18">
        <v>8251.46</v>
      </c>
      <c r="AE58" s="17">
        <v>89</v>
      </c>
      <c r="AF58" s="17">
        <v>1113</v>
      </c>
      <c r="AG58" s="18">
        <v>74</v>
      </c>
      <c r="AH58" s="18">
        <v>6377.89</v>
      </c>
      <c r="AI58" s="17">
        <v>89</v>
      </c>
      <c r="AJ58" s="17">
        <v>887</v>
      </c>
      <c r="AK58" s="17">
        <v>71</v>
      </c>
      <c r="AL58" s="18">
        <v>6123.6</v>
      </c>
      <c r="AM58" s="17">
        <v>89</v>
      </c>
      <c r="AN58" s="17">
        <v>870</v>
      </c>
      <c r="AO58" s="17">
        <v>62</v>
      </c>
      <c r="AP58" s="18">
        <v>5316.04</v>
      </c>
      <c r="AQ58" s="17">
        <v>89</v>
      </c>
      <c r="AR58" s="17">
        <v>922</v>
      </c>
      <c r="AS58" s="18">
        <v>75</v>
      </c>
      <c r="AT58" s="18">
        <v>6528.4</v>
      </c>
      <c r="AU58" s="17">
        <v>89</v>
      </c>
      <c r="AV58" s="17">
        <v>1231</v>
      </c>
      <c r="AW58" s="18">
        <v>81</v>
      </c>
      <c r="AX58" s="18">
        <v>7092.27</v>
      </c>
      <c r="AY58" s="17">
        <v>89</v>
      </c>
      <c r="AZ58" s="18">
        <v>1581</v>
      </c>
      <c r="BA58" s="18">
        <v>87</v>
      </c>
      <c r="BB58" s="18">
        <v>7409.32</v>
      </c>
      <c r="BC58" s="17">
        <v>89</v>
      </c>
      <c r="BD58" s="18">
        <v>1581</v>
      </c>
      <c r="BE58" s="18">
        <v>43</v>
      </c>
      <c r="BF58" s="18">
        <v>4116.31</v>
      </c>
      <c r="BG58" s="17">
        <v>89</v>
      </c>
      <c r="BH58" s="18">
        <v>1817</v>
      </c>
      <c r="BI58" s="18">
        <v>35</v>
      </c>
      <c r="BJ58" s="18">
        <v>3806.88</v>
      </c>
      <c r="BK58" s="17">
        <v>89</v>
      </c>
      <c r="BL58" s="17">
        <v>1615</v>
      </c>
      <c r="BM58" s="17">
        <v>63</v>
      </c>
      <c r="BN58" s="18">
        <v>5939.43</v>
      </c>
      <c r="BO58" s="17">
        <v>89</v>
      </c>
      <c r="BP58" s="17">
        <v>1323</v>
      </c>
      <c r="BQ58" s="17">
        <v>47</v>
      </c>
      <c r="BR58" s="18">
        <v>4108.92</v>
      </c>
      <c r="BS58" s="17">
        <v>89</v>
      </c>
      <c r="BT58" s="17">
        <v>1330</v>
      </c>
      <c r="BU58" s="18">
        <v>57</v>
      </c>
      <c r="BV58" s="18">
        <v>4783.77</v>
      </c>
      <c r="BW58" s="17">
        <v>89</v>
      </c>
      <c r="BX58" s="18">
        <v>1445</v>
      </c>
      <c r="BY58" s="18">
        <v>70</v>
      </c>
      <c r="BZ58" s="18">
        <v>6301.93</v>
      </c>
      <c r="CA58" s="17">
        <v>89</v>
      </c>
      <c r="CB58" s="18">
        <v>1299</v>
      </c>
      <c r="CC58" s="18">
        <v>43</v>
      </c>
      <c r="CD58" s="18">
        <v>3694.75</v>
      </c>
      <c r="CE58" s="17">
        <v>89</v>
      </c>
      <c r="CF58" s="18">
        <v>1537</v>
      </c>
      <c r="CG58" s="18">
        <v>38</v>
      </c>
      <c r="CH58" s="18">
        <v>3192.01</v>
      </c>
      <c r="CI58" s="17">
        <v>89</v>
      </c>
      <c r="CJ58" s="18">
        <v>1645</v>
      </c>
      <c r="CK58" s="18">
        <v>93</v>
      </c>
      <c r="CL58" s="18">
        <v>7978.21</v>
      </c>
      <c r="CM58" s="17">
        <v>89</v>
      </c>
      <c r="CN58" s="18">
        <v>2095</v>
      </c>
      <c r="CO58" s="17">
        <v>86</v>
      </c>
      <c r="CP58" s="18">
        <v>7643.02</v>
      </c>
      <c r="CQ58" s="17">
        <v>89</v>
      </c>
      <c r="CR58" s="17">
        <v>1593</v>
      </c>
      <c r="CS58" s="17">
        <v>108</v>
      </c>
      <c r="CT58" s="18">
        <v>9444.24</v>
      </c>
      <c r="CU58" s="17">
        <v>89</v>
      </c>
      <c r="CV58" s="17">
        <v>2538</v>
      </c>
      <c r="CW58" s="17">
        <v>73</v>
      </c>
      <c r="CX58" s="18">
        <v>6232.3</v>
      </c>
      <c r="CY58" s="17">
        <v>89</v>
      </c>
      <c r="CZ58" s="17">
        <v>2231</v>
      </c>
      <c r="DA58" s="17">
        <v>51</v>
      </c>
      <c r="DB58" s="18">
        <v>4331.46</v>
      </c>
      <c r="DC58" s="17">
        <v>89</v>
      </c>
      <c r="DD58" s="17">
        <v>2249</v>
      </c>
      <c r="DE58" s="17">
        <v>55</v>
      </c>
      <c r="DF58" s="18">
        <v>4804.87</v>
      </c>
      <c r="DG58" s="17">
        <v>89</v>
      </c>
      <c r="DH58" s="17">
        <v>2315</v>
      </c>
      <c r="DI58" s="18">
        <v>64</v>
      </c>
      <c r="DJ58" s="18">
        <v>5506.48</v>
      </c>
      <c r="DK58" s="17">
        <v>89</v>
      </c>
      <c r="DL58" s="18">
        <v>2657</v>
      </c>
      <c r="DM58" s="18">
        <v>65</v>
      </c>
      <c r="DN58" s="18">
        <v>5740.37</v>
      </c>
      <c r="DO58" s="17">
        <v>89</v>
      </c>
      <c r="DP58" s="18">
        <v>2198</v>
      </c>
      <c r="DQ58" s="18">
        <v>68</v>
      </c>
      <c r="DR58" s="18">
        <v>6259.58</v>
      </c>
      <c r="DS58" s="17">
        <v>89</v>
      </c>
      <c r="DT58" s="18">
        <v>2193</v>
      </c>
      <c r="DU58" s="18">
        <v>49</v>
      </c>
      <c r="DV58" s="18">
        <v>4256.71</v>
      </c>
      <c r="DW58" s="17">
        <v>89</v>
      </c>
      <c r="DX58" s="18">
        <v>2274</v>
      </c>
      <c r="DY58" s="17">
        <v>68</v>
      </c>
      <c r="DZ58" s="18">
        <v>6056.89</v>
      </c>
      <c r="EA58" s="17">
        <v>89</v>
      </c>
      <c r="EB58" s="17">
        <v>2428</v>
      </c>
      <c r="EC58" s="17">
        <v>41</v>
      </c>
      <c r="ED58" s="18">
        <v>3949.97</v>
      </c>
      <c r="EE58" s="17">
        <v>89</v>
      </c>
      <c r="EF58" s="17">
        <v>2428</v>
      </c>
      <c r="EG58" s="17">
        <v>1195</v>
      </c>
      <c r="EH58" s="17">
        <v>106769.58</v>
      </c>
      <c r="EI58" s="17">
        <v>1064</v>
      </c>
      <c r="EJ58" s="17">
        <v>90730.96</v>
      </c>
      <c r="EK58" s="17">
        <v>979</v>
      </c>
      <c r="EL58" s="17">
        <v>95535.45</v>
      </c>
      <c r="EM58" s="17">
        <v>1546</v>
      </c>
      <c r="EN58" s="17">
        <v>135058.18</v>
      </c>
      <c r="EO58" s="18"/>
      <c r="EP58" s="41"/>
      <c r="EQ58" s="41"/>
      <c r="ER58" s="41"/>
      <c r="ES58" s="41"/>
      <c r="ET58" s="41"/>
      <c r="EU58" s="41"/>
      <c r="EV58" s="41"/>
      <c r="EW58" s="18"/>
      <c r="EX58" s="41"/>
      <c r="EY58" s="41"/>
      <c r="EZ58" s="41"/>
      <c r="FA58" s="18"/>
      <c r="FB58" s="18"/>
      <c r="FC58" s="18">
        <f t="shared" si="5"/>
        <v>1121</v>
      </c>
      <c r="FD58" s="18">
        <f t="shared" si="6"/>
        <v>162544.13</v>
      </c>
      <c r="FE58" s="18">
        <f t="shared" si="7"/>
        <v>5905</v>
      </c>
      <c r="FF58" s="18">
        <f t="shared" si="1"/>
        <v>590638.3</v>
      </c>
      <c r="FG58" s="145"/>
      <c r="FH58" s="146"/>
    </row>
    <row r="59" ht="16.5" spans="1:164">
      <c r="A59" s="16" t="s">
        <v>126</v>
      </c>
      <c r="B59" s="17" t="s">
        <v>45</v>
      </c>
      <c r="C59" s="18">
        <v>6939962760711</v>
      </c>
      <c r="D59" s="18">
        <v>21062010001138</v>
      </c>
      <c r="E59" s="17" t="s">
        <v>254</v>
      </c>
      <c r="F59" s="19" t="s">
        <v>427</v>
      </c>
      <c r="G59" s="17" t="s">
        <v>129</v>
      </c>
      <c r="H59" s="26">
        <v>1</v>
      </c>
      <c r="I59" s="17">
        <v>464</v>
      </c>
      <c r="J59" s="17">
        <v>76</v>
      </c>
      <c r="K59" s="18">
        <v>34.5635910224439</v>
      </c>
      <c r="L59" s="27">
        <f t="shared" si="0"/>
        <v>0.00578148448840013</v>
      </c>
      <c r="M59" s="18">
        <v>22</v>
      </c>
      <c r="N59" s="18">
        <v>2951.43</v>
      </c>
      <c r="O59" s="17">
        <v>149</v>
      </c>
      <c r="P59" s="17">
        <v>244</v>
      </c>
      <c r="Q59" s="18">
        <v>19</v>
      </c>
      <c r="R59" s="18">
        <v>2548</v>
      </c>
      <c r="S59" s="17">
        <v>149</v>
      </c>
      <c r="T59" s="17">
        <v>237</v>
      </c>
      <c r="U59" s="18">
        <v>17</v>
      </c>
      <c r="V59" s="18">
        <v>2297.31</v>
      </c>
      <c r="W59" s="17">
        <v>149</v>
      </c>
      <c r="X59" s="17">
        <v>567</v>
      </c>
      <c r="Y59" s="18">
        <v>13</v>
      </c>
      <c r="Z59" s="18">
        <v>1917.12</v>
      </c>
      <c r="AA59" s="17">
        <v>149</v>
      </c>
      <c r="AB59" s="17">
        <v>215</v>
      </c>
      <c r="AC59" s="18">
        <v>11</v>
      </c>
      <c r="AD59" s="18">
        <v>1576</v>
      </c>
      <c r="AE59" s="17">
        <v>149</v>
      </c>
      <c r="AF59" s="17">
        <v>364</v>
      </c>
      <c r="AG59" s="18">
        <v>10</v>
      </c>
      <c r="AH59" s="18">
        <v>1464.14</v>
      </c>
      <c r="AI59" s="17">
        <v>149</v>
      </c>
      <c r="AJ59" s="17">
        <v>242</v>
      </c>
      <c r="AK59" s="17">
        <v>11</v>
      </c>
      <c r="AL59" s="18">
        <v>1604</v>
      </c>
      <c r="AM59" s="17">
        <v>149</v>
      </c>
      <c r="AN59" s="17">
        <v>243</v>
      </c>
      <c r="AO59" s="17">
        <v>10</v>
      </c>
      <c r="AP59" s="18">
        <v>1435.11</v>
      </c>
      <c r="AQ59" s="17">
        <v>149</v>
      </c>
      <c r="AR59" s="17">
        <v>253</v>
      </c>
      <c r="AS59" s="18">
        <v>13</v>
      </c>
      <c r="AT59" s="18">
        <v>1878.16</v>
      </c>
      <c r="AU59" s="17">
        <v>149</v>
      </c>
      <c r="AV59" s="17">
        <v>374</v>
      </c>
      <c r="AW59" s="18">
        <v>17</v>
      </c>
      <c r="AX59" s="18">
        <v>2480</v>
      </c>
      <c r="AY59" s="17">
        <v>149</v>
      </c>
      <c r="AZ59" s="18">
        <v>398</v>
      </c>
      <c r="BA59" s="18">
        <v>25</v>
      </c>
      <c r="BB59" s="18">
        <v>3595.52</v>
      </c>
      <c r="BC59" s="17">
        <v>149</v>
      </c>
      <c r="BD59" s="18">
        <v>398</v>
      </c>
      <c r="BE59" s="18">
        <v>16</v>
      </c>
      <c r="BF59" s="18">
        <v>2481</v>
      </c>
      <c r="BG59" s="17">
        <v>149</v>
      </c>
      <c r="BH59" s="18">
        <v>404</v>
      </c>
      <c r="BI59" s="18">
        <v>15</v>
      </c>
      <c r="BJ59" s="18">
        <v>2330</v>
      </c>
      <c r="BK59" s="17">
        <v>149</v>
      </c>
      <c r="BL59" s="17">
        <v>393</v>
      </c>
      <c r="BM59" s="17">
        <v>11</v>
      </c>
      <c r="BN59" s="18">
        <v>1706.34</v>
      </c>
      <c r="BO59" s="17">
        <v>149</v>
      </c>
      <c r="BP59" s="17">
        <v>369</v>
      </c>
      <c r="BQ59" s="17">
        <v>4</v>
      </c>
      <c r="BR59" s="18">
        <v>626</v>
      </c>
      <c r="BS59" s="17">
        <v>149</v>
      </c>
      <c r="BT59" s="17">
        <v>361</v>
      </c>
      <c r="BU59" s="18">
        <v>8</v>
      </c>
      <c r="BV59" s="18">
        <v>1226</v>
      </c>
      <c r="BW59" s="17">
        <v>149</v>
      </c>
      <c r="BX59" s="18">
        <v>673</v>
      </c>
      <c r="BY59" s="18">
        <v>13</v>
      </c>
      <c r="BZ59" s="18">
        <v>1984.74</v>
      </c>
      <c r="CA59" s="17">
        <v>149</v>
      </c>
      <c r="CB59" s="18">
        <v>501</v>
      </c>
      <c r="CC59" s="18">
        <v>9</v>
      </c>
      <c r="CD59" s="18">
        <v>1388.46</v>
      </c>
      <c r="CE59" s="17">
        <v>149</v>
      </c>
      <c r="CF59" s="18">
        <v>491</v>
      </c>
      <c r="CG59" s="18">
        <v>11</v>
      </c>
      <c r="CH59" s="18">
        <v>1696.46</v>
      </c>
      <c r="CI59" s="17">
        <v>149</v>
      </c>
      <c r="CJ59" s="18">
        <v>492</v>
      </c>
      <c r="CK59" s="18">
        <v>23</v>
      </c>
      <c r="CL59" s="18">
        <v>3082.1</v>
      </c>
      <c r="CM59" s="17">
        <v>149</v>
      </c>
      <c r="CN59" s="18">
        <v>519</v>
      </c>
      <c r="CO59" s="17">
        <v>23</v>
      </c>
      <c r="CP59" s="18">
        <v>3126.79</v>
      </c>
      <c r="CQ59" s="17">
        <v>149</v>
      </c>
      <c r="CR59" s="17">
        <v>464</v>
      </c>
      <c r="CS59" s="17">
        <v>16</v>
      </c>
      <c r="CT59" s="18">
        <v>2125.92</v>
      </c>
      <c r="CU59" s="17">
        <v>149</v>
      </c>
      <c r="CV59" s="17">
        <v>546</v>
      </c>
      <c r="CW59" s="17">
        <v>23</v>
      </c>
      <c r="CX59" s="18">
        <v>3375.73</v>
      </c>
      <c r="CY59" s="17">
        <v>149</v>
      </c>
      <c r="CZ59" s="17">
        <v>532</v>
      </c>
      <c r="DA59" s="17">
        <v>22</v>
      </c>
      <c r="DB59" s="18">
        <v>2926.41</v>
      </c>
      <c r="DC59" s="17">
        <v>149</v>
      </c>
      <c r="DD59" s="17">
        <v>510</v>
      </c>
      <c r="DE59" s="17">
        <v>21</v>
      </c>
      <c r="DF59" s="18">
        <v>2807.42</v>
      </c>
      <c r="DG59" s="17">
        <v>149</v>
      </c>
      <c r="DH59" s="17">
        <v>512</v>
      </c>
      <c r="DI59" s="18">
        <v>10</v>
      </c>
      <c r="DJ59" s="18">
        <v>2299.51</v>
      </c>
      <c r="DK59" s="17">
        <v>149</v>
      </c>
      <c r="DL59" s="18">
        <v>549</v>
      </c>
      <c r="DM59" s="18">
        <v>17</v>
      </c>
      <c r="DN59" s="18">
        <v>2510</v>
      </c>
      <c r="DO59" s="17">
        <v>149</v>
      </c>
      <c r="DP59" s="18">
        <v>472</v>
      </c>
      <c r="DQ59" s="18">
        <v>16</v>
      </c>
      <c r="DR59" s="18">
        <v>2325.51</v>
      </c>
      <c r="DS59" s="17">
        <v>149</v>
      </c>
      <c r="DT59" s="18">
        <v>468</v>
      </c>
      <c r="DU59" s="18">
        <v>6</v>
      </c>
      <c r="DV59" s="18">
        <v>877</v>
      </c>
      <c r="DW59" s="17">
        <v>149</v>
      </c>
      <c r="DX59" s="18">
        <v>474</v>
      </c>
      <c r="DY59" s="17">
        <v>18</v>
      </c>
      <c r="DZ59" s="18">
        <v>2598.02</v>
      </c>
      <c r="EA59" s="17">
        <v>149</v>
      </c>
      <c r="EB59" s="17">
        <v>479</v>
      </c>
      <c r="EC59" s="17">
        <v>12</v>
      </c>
      <c r="ED59" s="18">
        <v>1731.11</v>
      </c>
      <c r="EE59" s="17">
        <v>149</v>
      </c>
      <c r="EF59" s="17">
        <v>479</v>
      </c>
      <c r="EG59" s="17">
        <v>814</v>
      </c>
      <c r="EH59" s="17">
        <v>122220.74</v>
      </c>
      <c r="EI59" s="17">
        <v>345</v>
      </c>
      <c r="EJ59" s="17">
        <v>52199.53</v>
      </c>
      <c r="EK59" s="17">
        <v>288</v>
      </c>
      <c r="EL59" s="17">
        <v>43426.76</v>
      </c>
      <c r="EM59" s="17">
        <v>223</v>
      </c>
      <c r="EN59" s="17">
        <v>35398.07</v>
      </c>
      <c r="EO59" s="16"/>
      <c r="EP59" s="16"/>
      <c r="EQ59" s="16"/>
      <c r="ER59" s="16"/>
      <c r="ES59" s="41"/>
      <c r="ET59" s="41"/>
      <c r="EU59" s="41"/>
      <c r="EV59" s="41"/>
      <c r="EW59" s="18"/>
      <c r="EX59" s="41"/>
      <c r="EY59" s="41"/>
      <c r="EZ59" s="41"/>
      <c r="FA59" s="18"/>
      <c r="FB59" s="18"/>
      <c r="FC59" s="18">
        <f t="shared" si="5"/>
        <v>235</v>
      </c>
      <c r="FD59" s="18">
        <f t="shared" si="6"/>
        <v>60762.42</v>
      </c>
      <c r="FE59" s="18">
        <f t="shared" si="7"/>
        <v>1905</v>
      </c>
      <c r="FF59" s="18">
        <f t="shared" si="1"/>
        <v>314007.52</v>
      </c>
      <c r="FG59" s="145"/>
      <c r="FH59" s="146"/>
    </row>
    <row r="60" ht="16.5" spans="1:164">
      <c r="A60" s="16" t="s">
        <v>126</v>
      </c>
      <c r="B60" s="17" t="s">
        <v>47</v>
      </c>
      <c r="C60" s="18">
        <v>6939962752488</v>
      </c>
      <c r="D60" s="18">
        <v>21062010000617</v>
      </c>
      <c r="E60" s="17" t="s">
        <v>259</v>
      </c>
      <c r="F60" s="19" t="s">
        <v>428</v>
      </c>
      <c r="G60" s="17" t="s">
        <v>129</v>
      </c>
      <c r="H60" s="26">
        <v>1</v>
      </c>
      <c r="I60" s="17">
        <v>677</v>
      </c>
      <c r="J60" s="17">
        <v>320</v>
      </c>
      <c r="K60" s="18">
        <v>31.2809947491249</v>
      </c>
      <c r="L60" s="27">
        <f t="shared" si="0"/>
        <v>0.0108249071272173</v>
      </c>
      <c r="M60" s="18">
        <v>50</v>
      </c>
      <c r="N60" s="18">
        <v>6330.87</v>
      </c>
      <c r="O60" s="17">
        <v>149</v>
      </c>
      <c r="P60" s="17">
        <v>868</v>
      </c>
      <c r="Q60" s="18">
        <v>58</v>
      </c>
      <c r="R60" s="18">
        <v>7331.19</v>
      </c>
      <c r="S60" s="17">
        <v>149</v>
      </c>
      <c r="T60" s="17">
        <v>810</v>
      </c>
      <c r="U60" s="18">
        <v>75</v>
      </c>
      <c r="V60" s="18">
        <v>9512.57</v>
      </c>
      <c r="W60" s="17">
        <v>149</v>
      </c>
      <c r="X60" s="17">
        <v>936</v>
      </c>
      <c r="Y60" s="18">
        <v>21</v>
      </c>
      <c r="Z60" s="18">
        <v>2896</v>
      </c>
      <c r="AA60" s="17">
        <v>149</v>
      </c>
      <c r="AB60" s="17">
        <v>663</v>
      </c>
      <c r="AC60" s="18">
        <v>20</v>
      </c>
      <c r="AD60" s="18">
        <v>2992.39</v>
      </c>
      <c r="AE60" s="17">
        <v>149</v>
      </c>
      <c r="AF60" s="17">
        <v>829</v>
      </c>
      <c r="AG60" s="18">
        <v>34</v>
      </c>
      <c r="AH60" s="18">
        <v>4854.7</v>
      </c>
      <c r="AI60" s="17">
        <v>149</v>
      </c>
      <c r="AJ60" s="17">
        <v>650</v>
      </c>
      <c r="AK60" s="17">
        <v>24</v>
      </c>
      <c r="AL60" s="18">
        <v>3249.54</v>
      </c>
      <c r="AM60" s="17">
        <v>149</v>
      </c>
      <c r="AN60" s="17">
        <v>626</v>
      </c>
      <c r="AO60" s="17">
        <v>24</v>
      </c>
      <c r="AP60" s="18">
        <v>3463</v>
      </c>
      <c r="AQ60" s="17">
        <v>149</v>
      </c>
      <c r="AR60" s="17">
        <v>627</v>
      </c>
      <c r="AS60" s="18">
        <v>12</v>
      </c>
      <c r="AT60" s="18">
        <v>1933.91</v>
      </c>
      <c r="AU60" s="17">
        <v>149</v>
      </c>
      <c r="AV60" s="17">
        <v>701</v>
      </c>
      <c r="AW60" s="18">
        <v>37</v>
      </c>
      <c r="AX60" s="18">
        <v>5010.4</v>
      </c>
      <c r="AY60" s="17">
        <v>149</v>
      </c>
      <c r="AZ60" s="18">
        <v>804</v>
      </c>
      <c r="BA60" s="18">
        <v>30</v>
      </c>
      <c r="BB60" s="18">
        <v>4097.04</v>
      </c>
      <c r="BC60" s="17">
        <v>149</v>
      </c>
      <c r="BD60" s="18">
        <v>804</v>
      </c>
      <c r="BE60" s="18">
        <v>11</v>
      </c>
      <c r="BF60" s="18">
        <v>1611.47</v>
      </c>
      <c r="BG60" s="17">
        <v>149</v>
      </c>
      <c r="BH60" s="18">
        <v>797</v>
      </c>
      <c r="BI60" s="18">
        <v>9</v>
      </c>
      <c r="BJ60" s="18">
        <v>1340.16</v>
      </c>
      <c r="BK60" s="17">
        <v>149</v>
      </c>
      <c r="BL60" s="17">
        <v>687</v>
      </c>
      <c r="BM60" s="17">
        <v>11</v>
      </c>
      <c r="BN60" s="18">
        <v>1887</v>
      </c>
      <c r="BO60" s="17">
        <v>149</v>
      </c>
      <c r="BP60" s="17">
        <v>674</v>
      </c>
      <c r="BQ60" s="17">
        <v>8</v>
      </c>
      <c r="BR60" s="18">
        <v>1770</v>
      </c>
      <c r="BS60" s="17">
        <v>149</v>
      </c>
      <c r="BT60" s="17">
        <v>663</v>
      </c>
      <c r="BU60" s="18">
        <v>7</v>
      </c>
      <c r="BV60" s="18">
        <v>1356.37</v>
      </c>
      <c r="BW60" s="17">
        <v>149</v>
      </c>
      <c r="BX60" s="18">
        <v>1003</v>
      </c>
      <c r="BY60" s="18">
        <v>9</v>
      </c>
      <c r="BZ60" s="18">
        <v>1333.53</v>
      </c>
      <c r="CA60" s="17">
        <v>149</v>
      </c>
      <c r="CB60" s="18">
        <v>921</v>
      </c>
      <c r="CC60" s="18">
        <v>20</v>
      </c>
      <c r="CD60" s="18">
        <v>2792</v>
      </c>
      <c r="CE60" s="17">
        <v>149</v>
      </c>
      <c r="CF60" s="18">
        <v>939</v>
      </c>
      <c r="CG60" s="18">
        <v>11</v>
      </c>
      <c r="CH60" s="18">
        <v>1966.51</v>
      </c>
      <c r="CI60" s="17">
        <v>149</v>
      </c>
      <c r="CJ60" s="18">
        <v>943</v>
      </c>
      <c r="CK60" s="18">
        <v>34</v>
      </c>
      <c r="CL60" s="18">
        <v>4218.97</v>
      </c>
      <c r="CM60" s="17">
        <v>149</v>
      </c>
      <c r="CN60" s="18">
        <v>950</v>
      </c>
      <c r="CO60" s="17">
        <v>37</v>
      </c>
      <c r="CP60" s="18">
        <v>4737.84</v>
      </c>
      <c r="CQ60" s="17">
        <v>149</v>
      </c>
      <c r="CR60" s="17">
        <v>880</v>
      </c>
      <c r="CS60" s="17">
        <v>38</v>
      </c>
      <c r="CT60" s="18">
        <v>5153.88</v>
      </c>
      <c r="CU60" s="17">
        <v>149</v>
      </c>
      <c r="CV60" s="17">
        <v>1110</v>
      </c>
      <c r="CW60" s="17">
        <v>33</v>
      </c>
      <c r="CX60" s="18">
        <v>4443.08</v>
      </c>
      <c r="CY60" s="17">
        <v>149</v>
      </c>
      <c r="CZ60" s="17">
        <v>1096</v>
      </c>
      <c r="DA60" s="17">
        <v>25</v>
      </c>
      <c r="DB60" s="18">
        <v>3369.44</v>
      </c>
      <c r="DC60" s="17">
        <v>149</v>
      </c>
      <c r="DD60" s="17">
        <v>1107</v>
      </c>
      <c r="DE60" s="17">
        <v>26</v>
      </c>
      <c r="DF60" s="18">
        <v>3542.45</v>
      </c>
      <c r="DG60" s="17">
        <v>149</v>
      </c>
      <c r="DH60" s="17">
        <v>1093</v>
      </c>
      <c r="DI60" s="18">
        <v>26</v>
      </c>
      <c r="DJ60" s="18">
        <v>3531.17</v>
      </c>
      <c r="DK60" s="17">
        <v>149</v>
      </c>
      <c r="DL60" s="18">
        <v>1087</v>
      </c>
      <c r="DM60" s="18">
        <v>20</v>
      </c>
      <c r="DN60" s="18">
        <v>2690.15</v>
      </c>
      <c r="DO60" s="17">
        <v>149</v>
      </c>
      <c r="DP60" s="18">
        <v>884</v>
      </c>
      <c r="DQ60" s="18">
        <v>33</v>
      </c>
      <c r="DR60" s="18">
        <v>4470.67</v>
      </c>
      <c r="DS60" s="17">
        <v>149</v>
      </c>
      <c r="DT60" s="18">
        <v>843</v>
      </c>
      <c r="DU60" s="18">
        <v>23</v>
      </c>
      <c r="DV60" s="18">
        <v>3151.98</v>
      </c>
      <c r="DW60" s="17">
        <v>149</v>
      </c>
      <c r="DX60" s="18">
        <v>823</v>
      </c>
      <c r="DY60" s="17">
        <v>28</v>
      </c>
      <c r="DZ60" s="18">
        <v>4347.55</v>
      </c>
      <c r="EA60" s="17">
        <v>149</v>
      </c>
      <c r="EB60" s="17">
        <v>832</v>
      </c>
      <c r="EC60" s="17">
        <v>14</v>
      </c>
      <c r="ED60" s="18">
        <v>1933.53</v>
      </c>
      <c r="EE60" s="17">
        <v>149</v>
      </c>
      <c r="EF60" s="17">
        <v>832</v>
      </c>
      <c r="EG60" s="17">
        <v>5505</v>
      </c>
      <c r="EH60" s="17">
        <v>771816.7</v>
      </c>
      <c r="EI60" s="17">
        <v>1037</v>
      </c>
      <c r="EJ60" s="17">
        <v>145173.03</v>
      </c>
      <c r="EK60" s="17">
        <v>1522</v>
      </c>
      <c r="EL60" s="17">
        <v>214995.36</v>
      </c>
      <c r="EM60" s="17">
        <v>708</v>
      </c>
      <c r="EN60" s="17">
        <v>96009.31</v>
      </c>
      <c r="EO60" s="18"/>
      <c r="EP60" s="41"/>
      <c r="EQ60" s="41"/>
      <c r="ER60" s="41"/>
      <c r="ES60" s="41"/>
      <c r="ET60" s="41"/>
      <c r="EU60" s="41"/>
      <c r="EV60" s="41"/>
      <c r="EW60" s="18"/>
      <c r="EX60" s="41"/>
      <c r="EY60" s="41"/>
      <c r="EZ60" s="41"/>
      <c r="FA60" s="18"/>
      <c r="FB60" s="18"/>
      <c r="FC60" s="18">
        <f t="shared" si="5"/>
        <v>440</v>
      </c>
      <c r="FD60" s="18">
        <f t="shared" si="6"/>
        <v>102362.55</v>
      </c>
      <c r="FE60" s="18">
        <f t="shared" si="7"/>
        <v>9212</v>
      </c>
      <c r="FF60" s="18">
        <f t="shared" si="1"/>
        <v>1330356.95</v>
      </c>
      <c r="FG60" s="145"/>
      <c r="FH60" s="146"/>
    </row>
    <row r="61" ht="16.5" spans="1:164">
      <c r="A61" s="16" t="s">
        <v>133</v>
      </c>
      <c r="B61" s="17" t="s">
        <v>47</v>
      </c>
      <c r="C61" s="18">
        <v>6939962760575</v>
      </c>
      <c r="D61" s="18">
        <v>21062010001018</v>
      </c>
      <c r="E61" s="17" t="s">
        <v>261</v>
      </c>
      <c r="F61" s="19" t="s">
        <v>429</v>
      </c>
      <c r="G61" s="17" t="s">
        <v>129</v>
      </c>
      <c r="H61" s="26">
        <v>1</v>
      </c>
      <c r="I61" s="17">
        <v>562</v>
      </c>
      <c r="J61" s="17">
        <v>108</v>
      </c>
      <c r="K61" s="18">
        <v>89.4904458598726</v>
      </c>
      <c r="L61" s="27">
        <f t="shared" si="0"/>
        <v>0.00297684945998475</v>
      </c>
      <c r="M61" s="18">
        <v>16</v>
      </c>
      <c r="N61" s="18">
        <v>2001.61</v>
      </c>
      <c r="O61" s="17">
        <v>129</v>
      </c>
      <c r="P61" s="17">
        <v>839</v>
      </c>
      <c r="Q61" s="18">
        <v>6</v>
      </c>
      <c r="R61" s="18">
        <v>974</v>
      </c>
      <c r="S61" s="17">
        <v>129</v>
      </c>
      <c r="T61" s="17">
        <v>838</v>
      </c>
      <c r="U61" s="18">
        <v>11</v>
      </c>
      <c r="V61" s="18">
        <v>1381.46</v>
      </c>
      <c r="W61" s="17">
        <v>129</v>
      </c>
      <c r="X61" s="17">
        <v>837</v>
      </c>
      <c r="Y61" s="18">
        <v>9</v>
      </c>
      <c r="Z61" s="18">
        <v>1236</v>
      </c>
      <c r="AA61" s="17">
        <v>129</v>
      </c>
      <c r="AB61" s="17">
        <v>642</v>
      </c>
      <c r="AC61" s="18">
        <v>6</v>
      </c>
      <c r="AD61" s="18">
        <v>816.58</v>
      </c>
      <c r="AE61" s="17">
        <v>129</v>
      </c>
      <c r="AF61" s="17">
        <v>824</v>
      </c>
      <c r="AG61" s="18">
        <v>12</v>
      </c>
      <c r="AH61" s="18">
        <v>1861.27</v>
      </c>
      <c r="AI61" s="17">
        <v>129</v>
      </c>
      <c r="AJ61" s="17">
        <v>738</v>
      </c>
      <c r="AK61" s="17">
        <v>7</v>
      </c>
      <c r="AL61" s="18">
        <v>945</v>
      </c>
      <c r="AM61" s="17">
        <v>129</v>
      </c>
      <c r="AN61" s="17">
        <v>733</v>
      </c>
      <c r="AO61" s="17">
        <v>8</v>
      </c>
      <c r="AP61" s="18">
        <v>1060.38</v>
      </c>
      <c r="AQ61" s="17">
        <v>129</v>
      </c>
      <c r="AR61" s="17">
        <v>724</v>
      </c>
      <c r="AS61" s="18">
        <v>3</v>
      </c>
      <c r="AT61" s="18">
        <v>417</v>
      </c>
      <c r="AU61" s="17">
        <v>129</v>
      </c>
      <c r="AV61" s="17">
        <v>732</v>
      </c>
      <c r="AW61" s="18">
        <v>5</v>
      </c>
      <c r="AX61" s="18">
        <v>691.04</v>
      </c>
      <c r="AY61" s="17">
        <v>129</v>
      </c>
      <c r="AZ61" s="18">
        <v>752</v>
      </c>
      <c r="BA61" s="18">
        <v>4</v>
      </c>
      <c r="BB61" s="18">
        <v>524.52</v>
      </c>
      <c r="BC61" s="17">
        <v>129</v>
      </c>
      <c r="BD61" s="18">
        <v>752</v>
      </c>
      <c r="BE61" s="18">
        <v>9</v>
      </c>
      <c r="BF61" s="18">
        <v>1217.63</v>
      </c>
      <c r="BG61" s="17">
        <v>129</v>
      </c>
      <c r="BH61" s="18">
        <v>767</v>
      </c>
      <c r="BI61" s="18">
        <v>7</v>
      </c>
      <c r="BJ61" s="18">
        <v>936.79</v>
      </c>
      <c r="BK61" s="17">
        <v>129</v>
      </c>
      <c r="BL61" s="17">
        <v>759</v>
      </c>
      <c r="BM61" s="17">
        <v>3</v>
      </c>
      <c r="BN61" s="18">
        <v>392.91</v>
      </c>
      <c r="BO61" s="17">
        <v>129</v>
      </c>
      <c r="BP61" s="17">
        <v>756</v>
      </c>
      <c r="BQ61" s="17">
        <v>4</v>
      </c>
      <c r="BR61" s="18">
        <v>536.25</v>
      </c>
      <c r="BS61" s="17">
        <v>129</v>
      </c>
      <c r="BT61" s="17">
        <v>752</v>
      </c>
      <c r="BU61" s="18">
        <v>2</v>
      </c>
      <c r="BV61" s="18">
        <v>286</v>
      </c>
      <c r="BW61" s="17">
        <v>129</v>
      </c>
      <c r="BX61" s="18">
        <v>749</v>
      </c>
      <c r="BY61" s="18">
        <v>9</v>
      </c>
      <c r="BZ61" s="18">
        <v>1218</v>
      </c>
      <c r="CA61" s="17">
        <v>129</v>
      </c>
      <c r="CB61" s="18">
        <v>745</v>
      </c>
      <c r="CC61" s="18">
        <v>5</v>
      </c>
      <c r="CD61" s="18">
        <v>657.68</v>
      </c>
      <c r="CE61" s="17">
        <v>129</v>
      </c>
      <c r="CF61" s="18">
        <v>743</v>
      </c>
      <c r="CG61" s="18">
        <v>9</v>
      </c>
      <c r="CH61" s="18">
        <v>1224.67</v>
      </c>
      <c r="CI61" s="17">
        <v>129</v>
      </c>
      <c r="CJ61" s="18">
        <v>734</v>
      </c>
      <c r="CK61" s="18">
        <v>5</v>
      </c>
      <c r="CL61" s="18">
        <v>970</v>
      </c>
      <c r="CM61" s="17">
        <v>129</v>
      </c>
      <c r="CN61" s="18">
        <v>728</v>
      </c>
      <c r="CO61" s="17">
        <v>1</v>
      </c>
      <c r="CP61" s="18">
        <v>414.67</v>
      </c>
      <c r="CQ61" s="17">
        <v>129</v>
      </c>
      <c r="CR61" s="17">
        <v>726</v>
      </c>
      <c r="CS61" s="17">
        <v>2</v>
      </c>
      <c r="CT61" s="18">
        <v>278</v>
      </c>
      <c r="CU61" s="17">
        <v>129</v>
      </c>
      <c r="CV61" s="17">
        <v>724</v>
      </c>
      <c r="CW61" s="17">
        <v>10</v>
      </c>
      <c r="CX61" s="18">
        <v>1364.69</v>
      </c>
      <c r="CY61" s="17">
        <v>129</v>
      </c>
      <c r="CZ61" s="17">
        <v>714</v>
      </c>
      <c r="DA61" s="17">
        <v>2</v>
      </c>
      <c r="DB61" s="18">
        <v>278</v>
      </c>
      <c r="DC61" s="17">
        <v>129</v>
      </c>
      <c r="DD61" s="17">
        <v>712</v>
      </c>
      <c r="DE61" s="17">
        <v>9</v>
      </c>
      <c r="DF61" s="18">
        <v>1206</v>
      </c>
      <c r="DG61" s="17">
        <v>129</v>
      </c>
      <c r="DH61" s="17">
        <v>703</v>
      </c>
      <c r="DI61" s="18">
        <v>6</v>
      </c>
      <c r="DJ61" s="18">
        <v>816.83</v>
      </c>
      <c r="DK61" s="17">
        <v>129</v>
      </c>
      <c r="DL61" s="18">
        <v>697</v>
      </c>
      <c r="DM61" s="18">
        <v>4</v>
      </c>
      <c r="DN61" s="18">
        <v>531</v>
      </c>
      <c r="DO61" s="17">
        <v>129</v>
      </c>
      <c r="DP61" s="18">
        <v>694</v>
      </c>
      <c r="DQ61" s="18">
        <v>6</v>
      </c>
      <c r="DR61" s="18">
        <v>809</v>
      </c>
      <c r="DS61" s="17">
        <v>129</v>
      </c>
      <c r="DT61" s="18">
        <v>687</v>
      </c>
      <c r="DU61" s="18">
        <v>5</v>
      </c>
      <c r="DV61" s="18">
        <v>959.58</v>
      </c>
      <c r="DW61" s="17">
        <v>129</v>
      </c>
      <c r="DX61" s="18">
        <v>680</v>
      </c>
      <c r="DY61" s="17">
        <v>10</v>
      </c>
      <c r="DZ61" s="18">
        <v>1362.46</v>
      </c>
      <c r="EA61" s="17">
        <v>129</v>
      </c>
      <c r="EB61" s="17">
        <v>671</v>
      </c>
      <c r="EC61" s="17">
        <v>13</v>
      </c>
      <c r="ED61" s="18">
        <v>1721.57</v>
      </c>
      <c r="EE61" s="17">
        <v>129</v>
      </c>
      <c r="EF61" s="17">
        <v>671</v>
      </c>
      <c r="EG61" s="17">
        <v>2612</v>
      </c>
      <c r="EH61" s="17">
        <v>369312.22</v>
      </c>
      <c r="EI61" s="17">
        <v>829</v>
      </c>
      <c r="EJ61" s="17">
        <v>115732.74</v>
      </c>
      <c r="EK61" s="17">
        <v>992</v>
      </c>
      <c r="EL61" s="17">
        <v>141843.63</v>
      </c>
      <c r="EM61" s="17">
        <v>361</v>
      </c>
      <c r="EN61" s="17">
        <v>48442.51</v>
      </c>
      <c r="EO61" s="16"/>
      <c r="EP61" s="16"/>
      <c r="EQ61" s="16"/>
      <c r="ER61" s="16"/>
      <c r="ES61" s="41"/>
      <c r="ET61" s="41"/>
      <c r="EU61" s="41"/>
      <c r="EV61" s="41"/>
      <c r="EW61" s="18"/>
      <c r="EX61" s="41"/>
      <c r="EY61" s="41"/>
      <c r="EZ61" s="41"/>
      <c r="FA61" s="18"/>
      <c r="FB61" s="18"/>
      <c r="FC61" s="18">
        <f t="shared" si="5"/>
        <v>121</v>
      </c>
      <c r="FD61" s="18">
        <f t="shared" si="6"/>
        <v>27705.92</v>
      </c>
      <c r="FE61" s="18">
        <f t="shared" si="7"/>
        <v>4915</v>
      </c>
      <c r="FF61" s="18">
        <f t="shared" si="1"/>
        <v>703037.02</v>
      </c>
      <c r="FG61" s="145"/>
      <c r="FH61" s="146"/>
    </row>
    <row r="62" ht="16.5" spans="1:164">
      <c r="A62" s="136"/>
      <c r="B62" s="20" t="s">
        <v>44</v>
      </c>
      <c r="C62" s="18">
        <v>6939962758572</v>
      </c>
      <c r="D62" s="18">
        <v>21064110000900</v>
      </c>
      <c r="E62" s="148" t="s">
        <v>269</v>
      </c>
      <c r="F62" s="149"/>
      <c r="G62" s="148" t="s">
        <v>288</v>
      </c>
      <c r="H62" s="26">
        <v>0.956521739130435</v>
      </c>
      <c r="I62" s="17">
        <v>273</v>
      </c>
      <c r="J62" s="17">
        <v>370</v>
      </c>
      <c r="K62" s="18">
        <v>44.730522945571</v>
      </c>
      <c r="L62" s="27">
        <f t="shared" si="0"/>
        <v>0.00519103500873373</v>
      </c>
      <c r="M62" s="18">
        <v>6</v>
      </c>
      <c r="N62" s="18">
        <v>1779</v>
      </c>
      <c r="O62" s="148">
        <v>299</v>
      </c>
      <c r="P62" s="17">
        <v>190</v>
      </c>
      <c r="Q62" s="18">
        <v>12</v>
      </c>
      <c r="R62" s="18">
        <v>3527.12</v>
      </c>
      <c r="S62" s="148">
        <v>299</v>
      </c>
      <c r="T62" s="17">
        <v>200</v>
      </c>
      <c r="U62" s="18">
        <v>8</v>
      </c>
      <c r="V62" s="18">
        <v>2979.27</v>
      </c>
      <c r="W62" s="17">
        <v>299</v>
      </c>
      <c r="X62" s="17">
        <v>195</v>
      </c>
      <c r="Y62" s="18">
        <v>7</v>
      </c>
      <c r="Z62" s="18">
        <v>2084.27</v>
      </c>
      <c r="AA62" s="17">
        <v>299</v>
      </c>
      <c r="AB62" s="17">
        <v>188</v>
      </c>
      <c r="AC62" s="18">
        <v>12</v>
      </c>
      <c r="AD62" s="18">
        <v>3548</v>
      </c>
      <c r="AE62" s="17">
        <v>299</v>
      </c>
      <c r="AF62" s="17">
        <v>272</v>
      </c>
      <c r="AG62" s="18">
        <v>7</v>
      </c>
      <c r="AH62" s="18">
        <v>2083</v>
      </c>
      <c r="AI62" s="17">
        <v>299</v>
      </c>
      <c r="AJ62" s="17">
        <v>195</v>
      </c>
      <c r="AK62" s="17">
        <v>9</v>
      </c>
      <c r="AL62" s="18">
        <v>2661</v>
      </c>
      <c r="AM62" s="17">
        <v>299</v>
      </c>
      <c r="AN62" s="17">
        <v>206</v>
      </c>
      <c r="AO62" s="17">
        <v>18</v>
      </c>
      <c r="AP62" s="18">
        <v>5896.29</v>
      </c>
      <c r="AQ62" s="17">
        <v>299</v>
      </c>
      <c r="AR62" s="17">
        <v>207</v>
      </c>
      <c r="AS62" s="18">
        <v>15</v>
      </c>
      <c r="AT62" s="18">
        <v>4427.73</v>
      </c>
      <c r="AU62" s="17">
        <v>299</v>
      </c>
      <c r="AV62" s="17">
        <v>209</v>
      </c>
      <c r="AW62" s="18">
        <v>18</v>
      </c>
      <c r="AX62" s="18">
        <v>5337.12</v>
      </c>
      <c r="AY62" s="17">
        <v>299</v>
      </c>
      <c r="AZ62" s="18">
        <v>222</v>
      </c>
      <c r="BA62" s="18">
        <v>12</v>
      </c>
      <c r="BB62" s="18">
        <v>3540.22</v>
      </c>
      <c r="BC62" s="148">
        <v>299</v>
      </c>
      <c r="BD62" s="18">
        <v>222</v>
      </c>
      <c r="BE62" s="18">
        <v>17</v>
      </c>
      <c r="BF62" s="18">
        <v>5023.47</v>
      </c>
      <c r="BG62" s="148">
        <v>299</v>
      </c>
      <c r="BH62" s="18">
        <v>211</v>
      </c>
      <c r="BI62" s="18">
        <v>13</v>
      </c>
      <c r="BJ62" s="18">
        <v>3830.85</v>
      </c>
      <c r="BK62" s="148">
        <v>299</v>
      </c>
      <c r="BL62" s="17">
        <v>195</v>
      </c>
      <c r="BM62" s="17">
        <v>17</v>
      </c>
      <c r="BN62" s="18">
        <v>5041.31</v>
      </c>
      <c r="BO62" s="148">
        <v>299</v>
      </c>
      <c r="BP62" s="17">
        <v>204</v>
      </c>
      <c r="BQ62" s="17">
        <v>16</v>
      </c>
      <c r="BR62" s="18">
        <v>5337.32</v>
      </c>
      <c r="BS62" s="148">
        <v>299</v>
      </c>
      <c r="BT62" s="17">
        <v>187</v>
      </c>
      <c r="BU62" s="18">
        <v>11</v>
      </c>
      <c r="BV62" s="18">
        <v>3242.59</v>
      </c>
      <c r="BW62" s="148">
        <v>299</v>
      </c>
      <c r="BX62" s="18">
        <v>294</v>
      </c>
      <c r="BY62" s="18">
        <v>13</v>
      </c>
      <c r="BZ62" s="18">
        <v>3866.51</v>
      </c>
      <c r="CA62" s="148">
        <v>299</v>
      </c>
      <c r="CB62" s="18">
        <v>134</v>
      </c>
      <c r="CC62" s="18">
        <v>7</v>
      </c>
      <c r="CD62" s="18">
        <v>3233</v>
      </c>
      <c r="CE62" s="148">
        <v>299</v>
      </c>
      <c r="CF62" s="18">
        <v>136</v>
      </c>
      <c r="CG62" s="18">
        <v>7</v>
      </c>
      <c r="CH62" s="18">
        <v>2663</v>
      </c>
      <c r="CI62" s="148">
        <v>299</v>
      </c>
      <c r="CJ62" s="18">
        <v>154</v>
      </c>
      <c r="CK62" s="18">
        <v>19</v>
      </c>
      <c r="CL62" s="18">
        <v>5388.39</v>
      </c>
      <c r="CM62" s="148">
        <v>299</v>
      </c>
      <c r="CN62" s="18">
        <v>208</v>
      </c>
      <c r="CO62" s="17">
        <v>11</v>
      </c>
      <c r="CP62" s="18">
        <v>3122.71</v>
      </c>
      <c r="CQ62" s="148">
        <v>299</v>
      </c>
      <c r="CR62" s="17">
        <v>178</v>
      </c>
      <c r="CS62" s="17">
        <v>11</v>
      </c>
      <c r="CT62" s="18">
        <v>3169</v>
      </c>
      <c r="CU62" s="148">
        <v>299</v>
      </c>
      <c r="CV62" s="17">
        <v>184</v>
      </c>
      <c r="CW62" s="17">
        <v>15</v>
      </c>
      <c r="CX62" s="18">
        <v>4287</v>
      </c>
      <c r="CY62" s="148">
        <v>299</v>
      </c>
      <c r="CZ62" s="17">
        <v>165</v>
      </c>
      <c r="DA62" s="17">
        <v>8</v>
      </c>
      <c r="DB62" s="18">
        <v>2271.29</v>
      </c>
      <c r="DC62" s="148">
        <v>299</v>
      </c>
      <c r="DD62" s="17">
        <v>177</v>
      </c>
      <c r="DE62" s="17">
        <v>13</v>
      </c>
      <c r="DF62" s="18">
        <v>3696.29</v>
      </c>
      <c r="DG62" s="148">
        <v>299</v>
      </c>
      <c r="DH62" s="17">
        <v>201</v>
      </c>
      <c r="DI62" s="18">
        <v>7</v>
      </c>
      <c r="DJ62" s="18">
        <v>2088</v>
      </c>
      <c r="DK62" s="148">
        <v>299</v>
      </c>
      <c r="DL62" s="18">
        <v>361</v>
      </c>
      <c r="DM62" s="18">
        <v>12</v>
      </c>
      <c r="DN62" s="18">
        <v>3528</v>
      </c>
      <c r="DO62" s="148">
        <v>299</v>
      </c>
      <c r="DP62" s="18">
        <v>428</v>
      </c>
      <c r="DQ62" s="18">
        <v>8</v>
      </c>
      <c r="DR62" s="18">
        <v>2309.54</v>
      </c>
      <c r="DS62" s="148">
        <v>299</v>
      </c>
      <c r="DT62" s="18">
        <v>417</v>
      </c>
      <c r="DU62" s="18">
        <v>9</v>
      </c>
      <c r="DV62" s="18">
        <v>2668.8</v>
      </c>
      <c r="DW62" s="148">
        <v>299</v>
      </c>
      <c r="DX62" s="18">
        <v>409</v>
      </c>
      <c r="DY62" s="17">
        <v>7</v>
      </c>
      <c r="DZ62" s="18">
        <v>2067.92</v>
      </c>
      <c r="EA62" s="148">
        <v>299</v>
      </c>
      <c r="EB62" s="17">
        <v>414</v>
      </c>
      <c r="EC62" s="17">
        <v>5</v>
      </c>
      <c r="ED62" s="18">
        <v>1487.95</v>
      </c>
      <c r="EE62" s="148">
        <v>299</v>
      </c>
      <c r="EF62" s="17">
        <v>414</v>
      </c>
      <c r="EG62" s="148"/>
      <c r="EH62" s="148"/>
      <c r="EI62" s="148"/>
      <c r="EJ62" s="148"/>
      <c r="EK62" s="148">
        <v>35</v>
      </c>
      <c r="EL62" s="148">
        <v>10721.55</v>
      </c>
      <c r="EM62" s="17">
        <v>161</v>
      </c>
      <c r="EN62" s="17">
        <v>47341.54</v>
      </c>
      <c r="EO62" s="136"/>
      <c r="EP62" s="136"/>
      <c r="EQ62" s="136"/>
      <c r="ER62" s="136"/>
      <c r="ES62" s="152"/>
      <c r="ET62" s="152"/>
      <c r="EU62" s="152"/>
      <c r="EV62" s="152"/>
      <c r="EW62" s="153"/>
      <c r="EX62" s="152"/>
      <c r="EY62" s="152"/>
      <c r="EZ62" s="152"/>
      <c r="FA62" s="153"/>
      <c r="FB62" s="153"/>
      <c r="FC62" s="18">
        <f t="shared" si="5"/>
        <v>211</v>
      </c>
      <c r="FD62" s="18">
        <f t="shared" si="6"/>
        <v>97674.86</v>
      </c>
      <c r="FE62" s="18">
        <f t="shared" si="7"/>
        <v>407</v>
      </c>
      <c r="FF62" s="18">
        <f t="shared" si="1"/>
        <v>155737.95</v>
      </c>
      <c r="FG62" s="145"/>
      <c r="FH62" s="146"/>
    </row>
    <row r="63" ht="16.5" spans="1:164">
      <c r="A63" s="136"/>
      <c r="B63" s="20" t="s">
        <v>44</v>
      </c>
      <c r="C63" s="18">
        <v>6939962759012</v>
      </c>
      <c r="D63" s="18">
        <v>21064110001000</v>
      </c>
      <c r="E63" s="148" t="s">
        <v>272</v>
      </c>
      <c r="F63" s="149"/>
      <c r="G63" s="148" t="s">
        <v>288</v>
      </c>
      <c r="H63" s="26">
        <v>1</v>
      </c>
      <c r="I63" s="17">
        <v>387</v>
      </c>
      <c r="J63" s="17">
        <v>124</v>
      </c>
      <c r="K63" s="18">
        <v>60.0960868959755</v>
      </c>
      <c r="L63" s="27">
        <f t="shared" si="0"/>
        <v>0.00346889069304008</v>
      </c>
      <c r="M63" s="18">
        <v>10</v>
      </c>
      <c r="N63" s="18">
        <v>2377.21</v>
      </c>
      <c r="O63" s="148">
        <v>249</v>
      </c>
      <c r="P63" s="17">
        <v>281</v>
      </c>
      <c r="Q63" s="18">
        <v>5</v>
      </c>
      <c r="R63" s="18">
        <v>1170</v>
      </c>
      <c r="S63" s="148">
        <v>249</v>
      </c>
      <c r="T63" s="17">
        <v>280</v>
      </c>
      <c r="U63" s="18">
        <v>21</v>
      </c>
      <c r="V63" s="18">
        <v>4877.18</v>
      </c>
      <c r="W63" s="17">
        <v>249</v>
      </c>
      <c r="X63" s="17">
        <v>295</v>
      </c>
      <c r="Y63" s="18">
        <v>7</v>
      </c>
      <c r="Z63" s="18">
        <v>2233</v>
      </c>
      <c r="AA63" s="17">
        <v>249</v>
      </c>
      <c r="AB63" s="17">
        <v>244</v>
      </c>
      <c r="AC63" s="18">
        <v>15</v>
      </c>
      <c r="AD63" s="18">
        <v>3696.92</v>
      </c>
      <c r="AE63" s="17">
        <v>249</v>
      </c>
      <c r="AF63" s="17">
        <v>324</v>
      </c>
      <c r="AG63" s="18">
        <v>8</v>
      </c>
      <c r="AH63" s="18">
        <v>2486.75</v>
      </c>
      <c r="AI63" s="17">
        <v>249</v>
      </c>
      <c r="AJ63" s="17">
        <v>288</v>
      </c>
      <c r="AK63" s="17">
        <v>2</v>
      </c>
      <c r="AL63" s="18">
        <v>906.53</v>
      </c>
      <c r="AM63" s="17">
        <v>249</v>
      </c>
      <c r="AN63" s="17">
        <v>274</v>
      </c>
      <c r="AO63" s="17">
        <v>12</v>
      </c>
      <c r="AP63" s="18">
        <v>2882.14</v>
      </c>
      <c r="AQ63" s="17">
        <v>249</v>
      </c>
      <c r="AR63" s="17">
        <v>280</v>
      </c>
      <c r="AS63" s="18">
        <v>4</v>
      </c>
      <c r="AT63" s="18">
        <v>986</v>
      </c>
      <c r="AU63" s="17">
        <v>249</v>
      </c>
      <c r="AV63" s="17">
        <v>294</v>
      </c>
      <c r="AW63" s="18">
        <v>11</v>
      </c>
      <c r="AX63" s="18">
        <v>3212</v>
      </c>
      <c r="AY63" s="17">
        <v>249</v>
      </c>
      <c r="AZ63" s="18">
        <v>365</v>
      </c>
      <c r="BA63" s="18">
        <v>4</v>
      </c>
      <c r="BB63" s="18">
        <v>1957.06</v>
      </c>
      <c r="BC63" s="148">
        <v>249</v>
      </c>
      <c r="BD63" s="18">
        <v>365</v>
      </c>
      <c r="BE63" s="18">
        <v>5</v>
      </c>
      <c r="BF63" s="18">
        <v>1212.26</v>
      </c>
      <c r="BG63" s="148">
        <v>249</v>
      </c>
      <c r="BH63" s="18">
        <v>561</v>
      </c>
      <c r="BI63" s="18">
        <v>5</v>
      </c>
      <c r="BJ63" s="18">
        <v>1235</v>
      </c>
      <c r="BK63" s="148">
        <v>249</v>
      </c>
      <c r="BL63" s="17">
        <v>556</v>
      </c>
      <c r="BM63" s="17">
        <v>5</v>
      </c>
      <c r="BN63" s="18">
        <v>1230</v>
      </c>
      <c r="BO63" s="148">
        <v>249</v>
      </c>
      <c r="BP63" s="17">
        <v>509</v>
      </c>
      <c r="BQ63" s="17">
        <v>9</v>
      </c>
      <c r="BR63" s="18">
        <v>2223</v>
      </c>
      <c r="BS63" s="148">
        <v>249</v>
      </c>
      <c r="BT63" s="17">
        <v>501</v>
      </c>
      <c r="BU63" s="18">
        <v>14</v>
      </c>
      <c r="BV63" s="18">
        <v>4612.44</v>
      </c>
      <c r="BW63" s="148">
        <v>249</v>
      </c>
      <c r="BX63" s="18">
        <v>485</v>
      </c>
      <c r="BY63" s="18">
        <v>4</v>
      </c>
      <c r="BZ63" s="18">
        <v>988.34</v>
      </c>
      <c r="CA63" s="148">
        <v>249</v>
      </c>
      <c r="CB63" s="18">
        <v>450</v>
      </c>
      <c r="CC63" s="18">
        <v>9</v>
      </c>
      <c r="CD63" s="18">
        <v>2194.71</v>
      </c>
      <c r="CE63" s="148">
        <v>249</v>
      </c>
      <c r="CF63" s="18">
        <v>461</v>
      </c>
      <c r="CG63" s="18">
        <v>6</v>
      </c>
      <c r="CH63" s="18">
        <v>1491.39</v>
      </c>
      <c r="CI63" s="148">
        <v>249</v>
      </c>
      <c r="CJ63" s="18">
        <v>475</v>
      </c>
      <c r="CK63" s="18">
        <v>12</v>
      </c>
      <c r="CL63" s="18">
        <v>2839.56</v>
      </c>
      <c r="CM63" s="148">
        <v>249</v>
      </c>
      <c r="CN63" s="18">
        <v>451</v>
      </c>
      <c r="CO63" s="17">
        <v>6</v>
      </c>
      <c r="CP63" s="18">
        <v>2337</v>
      </c>
      <c r="CQ63" s="148">
        <v>249</v>
      </c>
      <c r="CR63" s="17">
        <v>288</v>
      </c>
      <c r="CS63" s="17">
        <v>5</v>
      </c>
      <c r="CT63" s="18">
        <v>1150</v>
      </c>
      <c r="CU63" s="148">
        <v>249</v>
      </c>
      <c r="CV63" s="17">
        <v>273</v>
      </c>
      <c r="CW63" s="17">
        <v>11</v>
      </c>
      <c r="CX63" s="18">
        <v>2577.69</v>
      </c>
      <c r="CY63" s="148">
        <v>249</v>
      </c>
      <c r="CZ63" s="17">
        <v>271</v>
      </c>
      <c r="DA63" s="17">
        <v>8</v>
      </c>
      <c r="DB63" s="18">
        <v>1907.8</v>
      </c>
      <c r="DC63" s="148">
        <v>249</v>
      </c>
      <c r="DD63" s="17">
        <v>354</v>
      </c>
      <c r="DE63" s="17">
        <v>5</v>
      </c>
      <c r="DF63" s="18">
        <v>1175</v>
      </c>
      <c r="DG63" s="148">
        <v>249</v>
      </c>
      <c r="DH63" s="17">
        <v>397</v>
      </c>
      <c r="DI63" s="18">
        <v>8</v>
      </c>
      <c r="DJ63" s="18">
        <v>1963.14</v>
      </c>
      <c r="DK63" s="148">
        <v>249</v>
      </c>
      <c r="DL63" s="18">
        <v>401</v>
      </c>
      <c r="DM63" s="18">
        <v>4</v>
      </c>
      <c r="DN63" s="18">
        <v>996</v>
      </c>
      <c r="DO63" s="148">
        <v>249</v>
      </c>
      <c r="DP63" s="18">
        <v>485</v>
      </c>
      <c r="DQ63" s="18">
        <v>5</v>
      </c>
      <c r="DR63" s="18">
        <v>1221.79</v>
      </c>
      <c r="DS63" s="148">
        <v>249</v>
      </c>
      <c r="DT63" s="18">
        <v>480</v>
      </c>
      <c r="DU63" s="18">
        <v>5</v>
      </c>
      <c r="DV63" s="18">
        <v>1245</v>
      </c>
      <c r="DW63" s="148">
        <v>249</v>
      </c>
      <c r="DX63" s="18">
        <v>489</v>
      </c>
      <c r="DY63" s="17">
        <v>3</v>
      </c>
      <c r="DZ63" s="18">
        <v>732</v>
      </c>
      <c r="EA63" s="148">
        <v>249</v>
      </c>
      <c r="EB63" s="17">
        <v>488</v>
      </c>
      <c r="EC63" s="17">
        <v>1</v>
      </c>
      <c r="ED63" s="18">
        <v>249</v>
      </c>
      <c r="EE63" s="148">
        <v>249</v>
      </c>
      <c r="EF63" s="17">
        <v>488</v>
      </c>
      <c r="EG63" s="148"/>
      <c r="EH63" s="148"/>
      <c r="EI63" s="148"/>
      <c r="EJ63" s="148"/>
      <c r="EK63" s="148">
        <v>0</v>
      </c>
      <c r="EL63" s="148">
        <v>0</v>
      </c>
      <c r="EM63" s="17">
        <v>175</v>
      </c>
      <c r="EN63" s="17">
        <v>42684.58</v>
      </c>
      <c r="EO63" s="136"/>
      <c r="EP63" s="136"/>
      <c r="EQ63" s="136"/>
      <c r="ER63" s="136"/>
      <c r="ES63" s="152"/>
      <c r="ET63" s="152"/>
      <c r="EU63" s="152"/>
      <c r="EV63" s="152"/>
      <c r="EW63" s="153"/>
      <c r="EX63" s="152"/>
      <c r="EY63" s="152"/>
      <c r="EZ63" s="152"/>
      <c r="FA63" s="153"/>
      <c r="FB63" s="153"/>
      <c r="FC63" s="18">
        <f t="shared" si="5"/>
        <v>141</v>
      </c>
      <c r="FD63" s="18">
        <f t="shared" si="6"/>
        <v>55189.35</v>
      </c>
      <c r="FE63" s="18">
        <f t="shared" si="7"/>
        <v>316</v>
      </c>
      <c r="FF63" s="18">
        <f t="shared" si="1"/>
        <v>97873.93</v>
      </c>
      <c r="FG63" s="145"/>
      <c r="FH63" s="146"/>
    </row>
    <row r="64" ht="16.5" spans="1:164">
      <c r="A64" s="136"/>
      <c r="B64" s="20" t="s">
        <v>42</v>
      </c>
      <c r="C64" s="18">
        <v>6939962755618</v>
      </c>
      <c r="D64" s="18">
        <v>21063510001576</v>
      </c>
      <c r="E64" s="148" t="s">
        <v>277</v>
      </c>
      <c r="F64" s="149"/>
      <c r="G64" s="148" t="s">
        <v>288</v>
      </c>
      <c r="H64" s="26">
        <v>1</v>
      </c>
      <c r="I64" s="17">
        <v>540</v>
      </c>
      <c r="J64" s="17">
        <v>224</v>
      </c>
      <c r="K64" s="18">
        <v>54.7534586732884</v>
      </c>
      <c r="L64" s="27">
        <f t="shared" si="0"/>
        <v>0.00654414839963589</v>
      </c>
      <c r="M64" s="18">
        <v>15</v>
      </c>
      <c r="N64" s="18">
        <v>1895.55</v>
      </c>
      <c r="O64" s="148">
        <v>139</v>
      </c>
      <c r="P64" s="17">
        <v>677</v>
      </c>
      <c r="Q64" s="18">
        <v>14</v>
      </c>
      <c r="R64" s="18">
        <v>1766.28</v>
      </c>
      <c r="S64" s="148">
        <v>139</v>
      </c>
      <c r="T64" s="17">
        <v>662</v>
      </c>
      <c r="U64" s="18">
        <v>16</v>
      </c>
      <c r="V64" s="18">
        <v>2299.51</v>
      </c>
      <c r="W64" s="17">
        <v>139</v>
      </c>
      <c r="X64" s="17">
        <v>645</v>
      </c>
      <c r="Y64" s="18">
        <v>20</v>
      </c>
      <c r="Z64" s="18">
        <v>2494.65</v>
      </c>
      <c r="AA64" s="17">
        <v>139</v>
      </c>
      <c r="AB64" s="17">
        <v>426</v>
      </c>
      <c r="AC64" s="18">
        <v>28</v>
      </c>
      <c r="AD64" s="18">
        <v>3491.01</v>
      </c>
      <c r="AE64" s="17">
        <v>139</v>
      </c>
      <c r="AF64" s="17">
        <v>608</v>
      </c>
      <c r="AG64" s="18">
        <v>20</v>
      </c>
      <c r="AH64" s="18">
        <v>2522.21</v>
      </c>
      <c r="AI64" s="17">
        <v>139</v>
      </c>
      <c r="AJ64" s="17">
        <v>504</v>
      </c>
      <c r="AK64" s="17">
        <v>24</v>
      </c>
      <c r="AL64" s="18">
        <v>2999.7</v>
      </c>
      <c r="AM64" s="17">
        <v>139</v>
      </c>
      <c r="AN64" s="17">
        <v>428</v>
      </c>
      <c r="AO64" s="17">
        <v>11</v>
      </c>
      <c r="AP64" s="18">
        <v>1405.84</v>
      </c>
      <c r="AQ64" s="17">
        <v>139</v>
      </c>
      <c r="AR64" s="17">
        <v>445</v>
      </c>
      <c r="AS64" s="18">
        <v>15</v>
      </c>
      <c r="AT64" s="18">
        <v>2190</v>
      </c>
      <c r="AU64" s="17">
        <v>139</v>
      </c>
      <c r="AV64" s="17">
        <v>457</v>
      </c>
      <c r="AW64" s="18">
        <v>17</v>
      </c>
      <c r="AX64" s="18">
        <v>2133.14</v>
      </c>
      <c r="AY64" s="17">
        <v>139</v>
      </c>
      <c r="AZ64" s="18">
        <v>486</v>
      </c>
      <c r="BA64" s="18">
        <v>20</v>
      </c>
      <c r="BB64" s="18">
        <v>2519.16</v>
      </c>
      <c r="BC64" s="148">
        <v>139</v>
      </c>
      <c r="BD64" s="18">
        <v>486</v>
      </c>
      <c r="BE64" s="18">
        <v>14</v>
      </c>
      <c r="BF64" s="18">
        <v>2458.75</v>
      </c>
      <c r="BG64" s="148">
        <v>139</v>
      </c>
      <c r="BH64" s="18">
        <v>906</v>
      </c>
      <c r="BI64" s="18">
        <v>10</v>
      </c>
      <c r="BJ64" s="18">
        <v>1332.93</v>
      </c>
      <c r="BK64" s="148">
        <v>139</v>
      </c>
      <c r="BL64" s="17">
        <v>903</v>
      </c>
      <c r="BM64" s="17">
        <v>15</v>
      </c>
      <c r="BN64" s="18">
        <v>2054.61</v>
      </c>
      <c r="BO64" s="148">
        <v>139</v>
      </c>
      <c r="BP64" s="17">
        <v>896</v>
      </c>
      <c r="BQ64" s="17">
        <v>9</v>
      </c>
      <c r="BR64" s="18">
        <v>1507.26</v>
      </c>
      <c r="BS64" s="148">
        <v>139</v>
      </c>
      <c r="BT64" s="17">
        <v>893</v>
      </c>
      <c r="BU64" s="18">
        <v>6</v>
      </c>
      <c r="BV64" s="18">
        <v>1072.22</v>
      </c>
      <c r="BW64" s="148">
        <v>139</v>
      </c>
      <c r="BX64" s="18">
        <v>903</v>
      </c>
      <c r="BY64" s="18">
        <v>12</v>
      </c>
      <c r="BZ64" s="18">
        <v>1610.81</v>
      </c>
      <c r="CA64" s="148">
        <v>139</v>
      </c>
      <c r="CB64" s="18">
        <v>755</v>
      </c>
      <c r="CC64" s="18">
        <v>11</v>
      </c>
      <c r="CD64" s="18">
        <v>1397.92</v>
      </c>
      <c r="CE64" s="148">
        <v>139</v>
      </c>
      <c r="CF64" s="18">
        <v>745</v>
      </c>
      <c r="CG64" s="18">
        <v>15</v>
      </c>
      <c r="CH64" s="18">
        <v>1875</v>
      </c>
      <c r="CI64" s="148">
        <v>139</v>
      </c>
      <c r="CJ64" s="18">
        <v>737</v>
      </c>
      <c r="CK64" s="18">
        <v>12</v>
      </c>
      <c r="CL64" s="18">
        <v>1497.58</v>
      </c>
      <c r="CM64" s="148">
        <v>139</v>
      </c>
      <c r="CN64" s="18">
        <v>710</v>
      </c>
      <c r="CO64" s="17">
        <v>6</v>
      </c>
      <c r="CP64" s="18">
        <v>760.69</v>
      </c>
      <c r="CQ64" s="148">
        <v>139</v>
      </c>
      <c r="CR64" s="17">
        <v>665</v>
      </c>
      <c r="CS64" s="17">
        <v>9</v>
      </c>
      <c r="CT64" s="18">
        <v>1129.4</v>
      </c>
      <c r="CU64" s="148">
        <v>139</v>
      </c>
      <c r="CV64" s="17">
        <v>672</v>
      </c>
      <c r="CW64" s="17">
        <v>9</v>
      </c>
      <c r="CX64" s="18">
        <v>1220.84</v>
      </c>
      <c r="CY64" s="148">
        <v>139</v>
      </c>
      <c r="CZ64" s="17">
        <v>673</v>
      </c>
      <c r="DA64" s="17">
        <v>6</v>
      </c>
      <c r="DB64" s="18">
        <v>776.73</v>
      </c>
      <c r="DC64" s="148">
        <v>139</v>
      </c>
      <c r="DD64" s="17">
        <v>715</v>
      </c>
      <c r="DE64" s="17">
        <v>9</v>
      </c>
      <c r="DF64" s="18">
        <v>1149.53</v>
      </c>
      <c r="DG64" s="148">
        <v>139</v>
      </c>
      <c r="DH64" s="17">
        <v>729</v>
      </c>
      <c r="DI64" s="18">
        <v>7</v>
      </c>
      <c r="DJ64" s="18">
        <v>882.81</v>
      </c>
      <c r="DK64" s="148">
        <v>139</v>
      </c>
      <c r="DL64" s="18">
        <v>705</v>
      </c>
      <c r="DM64" s="18">
        <v>9</v>
      </c>
      <c r="DN64" s="18">
        <v>1144.32</v>
      </c>
      <c r="DO64" s="148">
        <v>139</v>
      </c>
      <c r="DP64" s="18">
        <v>696</v>
      </c>
      <c r="DQ64" s="18">
        <v>10</v>
      </c>
      <c r="DR64" s="18">
        <v>1245</v>
      </c>
      <c r="DS64" s="148">
        <v>139</v>
      </c>
      <c r="DT64" s="18">
        <v>702</v>
      </c>
      <c r="DU64" s="18">
        <v>9</v>
      </c>
      <c r="DV64" s="18">
        <v>1127.32</v>
      </c>
      <c r="DW64" s="148">
        <v>139</v>
      </c>
      <c r="DX64" s="18">
        <v>702</v>
      </c>
      <c r="DY64" s="17">
        <v>9</v>
      </c>
      <c r="DZ64" s="18">
        <v>1141</v>
      </c>
      <c r="EA64" s="148">
        <v>139</v>
      </c>
      <c r="EB64" s="17">
        <v>716</v>
      </c>
      <c r="EC64" s="17">
        <v>3</v>
      </c>
      <c r="ED64" s="18">
        <v>372</v>
      </c>
      <c r="EE64" s="148">
        <v>139</v>
      </c>
      <c r="EF64" s="17">
        <v>716</v>
      </c>
      <c r="EG64" s="148"/>
      <c r="EH64" s="148"/>
      <c r="EI64" s="148"/>
      <c r="EJ64" s="148"/>
      <c r="EK64" s="148">
        <v>61</v>
      </c>
      <c r="EL64" s="148">
        <v>9199.48</v>
      </c>
      <c r="EM64" s="17">
        <v>358</v>
      </c>
      <c r="EN64" s="17">
        <v>48874.99</v>
      </c>
      <c r="EO64" s="136"/>
      <c r="EP64" s="136"/>
      <c r="EQ64" s="136"/>
      <c r="ER64" s="136"/>
      <c r="ES64" s="152"/>
      <c r="ET64" s="152"/>
      <c r="EU64" s="152"/>
      <c r="EV64" s="152"/>
      <c r="EW64" s="153"/>
      <c r="EX64" s="152"/>
      <c r="EY64" s="152"/>
      <c r="EZ64" s="152"/>
      <c r="FA64" s="153"/>
      <c r="FB64" s="153"/>
      <c r="FC64" s="18">
        <f t="shared" si="5"/>
        <v>266</v>
      </c>
      <c r="FD64" s="18">
        <f t="shared" si="6"/>
        <v>49215.5</v>
      </c>
      <c r="FE64" s="18">
        <f t="shared" si="7"/>
        <v>685</v>
      </c>
      <c r="FF64" s="18">
        <f t="shared" si="1"/>
        <v>107289.97</v>
      </c>
      <c r="FG64" s="145"/>
      <c r="FH64" s="146"/>
    </row>
    <row r="65" ht="16.5" spans="1:164">
      <c r="A65" s="16" t="s">
        <v>133</v>
      </c>
      <c r="B65" s="17" t="s">
        <v>42</v>
      </c>
      <c r="C65" s="150">
        <v>6939962746074</v>
      </c>
      <c r="D65" s="156">
        <v>21063510000696</v>
      </c>
      <c r="E65" s="22" t="s">
        <v>279</v>
      </c>
      <c r="F65" s="19" t="s">
        <v>384</v>
      </c>
      <c r="G65" s="17" t="s">
        <v>288</v>
      </c>
      <c r="H65" s="26">
        <v>0.956521739130435</v>
      </c>
      <c r="I65" s="17">
        <v>262</v>
      </c>
      <c r="J65" s="17">
        <v>156</v>
      </c>
      <c r="K65" s="18">
        <v>45.195813242385</v>
      </c>
      <c r="L65" s="27">
        <f t="shared" si="0"/>
        <v>0.00344428863138731</v>
      </c>
      <c r="M65" s="18">
        <v>0</v>
      </c>
      <c r="N65" s="18">
        <v>0</v>
      </c>
      <c r="O65" s="17"/>
      <c r="P65" s="17">
        <v>0</v>
      </c>
      <c r="Q65" s="18">
        <v>0</v>
      </c>
      <c r="R65" s="18">
        <v>0</v>
      </c>
      <c r="S65" s="17"/>
      <c r="T65" s="17">
        <v>0</v>
      </c>
      <c r="U65" s="18">
        <v>0</v>
      </c>
      <c r="V65" s="18">
        <v>0</v>
      </c>
      <c r="W65" s="17"/>
      <c r="X65" s="17">
        <v>0</v>
      </c>
      <c r="Y65" s="18">
        <v>0</v>
      </c>
      <c r="Z65" s="18">
        <v>0</v>
      </c>
      <c r="AA65" s="17"/>
      <c r="AB65" s="17">
        <v>0</v>
      </c>
      <c r="AC65" s="18">
        <v>0</v>
      </c>
      <c r="AD65" s="18">
        <v>0</v>
      </c>
      <c r="AE65" s="17"/>
      <c r="AF65" s="17">
        <v>0</v>
      </c>
      <c r="AG65" s="18">
        <v>54</v>
      </c>
      <c r="AH65" s="18">
        <v>8585.28</v>
      </c>
      <c r="AI65" s="17"/>
      <c r="AJ65" s="17">
        <v>0</v>
      </c>
      <c r="AK65" s="17">
        <v>0</v>
      </c>
      <c r="AL65" s="18">
        <v>0</v>
      </c>
      <c r="AM65" s="17">
        <v>159</v>
      </c>
      <c r="AN65" s="17">
        <v>0</v>
      </c>
      <c r="AO65" s="17">
        <v>13</v>
      </c>
      <c r="AP65" s="18">
        <v>1999.9</v>
      </c>
      <c r="AQ65" s="17">
        <v>159</v>
      </c>
      <c r="AR65" s="17">
        <v>161</v>
      </c>
      <c r="AS65" s="18">
        <v>9</v>
      </c>
      <c r="AT65" s="18">
        <v>1348</v>
      </c>
      <c r="AU65" s="17">
        <v>159</v>
      </c>
      <c r="AV65" s="17">
        <v>176</v>
      </c>
      <c r="AW65" s="18">
        <v>7</v>
      </c>
      <c r="AX65" s="18">
        <v>1065</v>
      </c>
      <c r="AY65" s="17">
        <v>159</v>
      </c>
      <c r="AZ65" s="18">
        <v>184</v>
      </c>
      <c r="BA65" s="18">
        <v>7</v>
      </c>
      <c r="BB65" s="18">
        <v>1094.82</v>
      </c>
      <c r="BC65" s="17">
        <v>159</v>
      </c>
      <c r="BD65" s="18">
        <v>184</v>
      </c>
      <c r="BE65" s="18">
        <v>12</v>
      </c>
      <c r="BF65" s="18">
        <v>1848.91</v>
      </c>
      <c r="BG65" s="17">
        <v>159</v>
      </c>
      <c r="BH65" s="18">
        <v>183</v>
      </c>
      <c r="BI65" s="18">
        <v>10</v>
      </c>
      <c r="BJ65" s="18">
        <v>1549</v>
      </c>
      <c r="BK65" s="17">
        <v>159</v>
      </c>
      <c r="BL65" s="17">
        <v>184</v>
      </c>
      <c r="BM65" s="17">
        <v>5</v>
      </c>
      <c r="BN65" s="18">
        <v>779</v>
      </c>
      <c r="BO65" s="17">
        <v>159</v>
      </c>
      <c r="BP65" s="17">
        <v>183</v>
      </c>
      <c r="BQ65" s="17">
        <v>11</v>
      </c>
      <c r="BR65" s="18">
        <v>1739.64</v>
      </c>
      <c r="BS65" s="17">
        <v>159</v>
      </c>
      <c r="BT65" s="17">
        <v>171</v>
      </c>
      <c r="BU65" s="18">
        <v>5</v>
      </c>
      <c r="BV65" s="18">
        <v>780</v>
      </c>
      <c r="BW65" s="17">
        <v>159</v>
      </c>
      <c r="BX65" s="18">
        <v>246</v>
      </c>
      <c r="BY65" s="18">
        <v>7</v>
      </c>
      <c r="BZ65" s="18">
        <v>1098</v>
      </c>
      <c r="CA65" s="17">
        <v>159</v>
      </c>
      <c r="CB65" s="18">
        <v>151</v>
      </c>
      <c r="CC65" s="18">
        <v>4</v>
      </c>
      <c r="CD65" s="18">
        <v>936</v>
      </c>
      <c r="CE65" s="17">
        <v>159</v>
      </c>
      <c r="CF65" s="18">
        <v>142</v>
      </c>
      <c r="CG65" s="18">
        <v>10</v>
      </c>
      <c r="CH65" s="18">
        <v>1567.56</v>
      </c>
      <c r="CI65" s="17">
        <v>159</v>
      </c>
      <c r="CJ65" s="18">
        <v>147</v>
      </c>
      <c r="CK65" s="18">
        <v>10</v>
      </c>
      <c r="CL65" s="18">
        <v>1869.31</v>
      </c>
      <c r="CM65" s="17">
        <v>159</v>
      </c>
      <c r="CN65" s="18">
        <v>440</v>
      </c>
      <c r="CO65" s="17">
        <v>1</v>
      </c>
      <c r="CP65" s="18">
        <v>467.02</v>
      </c>
      <c r="CQ65" s="17">
        <v>159</v>
      </c>
      <c r="CR65" s="17">
        <v>311</v>
      </c>
      <c r="CS65" s="17">
        <v>3</v>
      </c>
      <c r="CT65" s="18">
        <v>477</v>
      </c>
      <c r="CU65" s="17">
        <v>159</v>
      </c>
      <c r="CV65" s="17">
        <v>315</v>
      </c>
      <c r="CW65" s="17">
        <v>5</v>
      </c>
      <c r="CX65" s="18">
        <v>765.64</v>
      </c>
      <c r="CY65" s="17">
        <v>159</v>
      </c>
      <c r="CZ65" s="17">
        <v>350</v>
      </c>
      <c r="DA65" s="17">
        <v>16</v>
      </c>
      <c r="DB65" s="18">
        <v>2491</v>
      </c>
      <c r="DC65" s="17">
        <v>159</v>
      </c>
      <c r="DD65" s="17">
        <v>350</v>
      </c>
      <c r="DE65" s="17">
        <v>5</v>
      </c>
      <c r="DF65" s="18">
        <v>785</v>
      </c>
      <c r="DG65" s="17">
        <v>159</v>
      </c>
      <c r="DH65" s="17">
        <v>385</v>
      </c>
      <c r="DI65" s="18">
        <v>9</v>
      </c>
      <c r="DJ65" s="18">
        <v>1398</v>
      </c>
      <c r="DK65" s="17">
        <v>159</v>
      </c>
      <c r="DL65" s="18">
        <v>389</v>
      </c>
      <c r="DM65" s="18">
        <v>7</v>
      </c>
      <c r="DN65" s="18">
        <v>1082.87</v>
      </c>
      <c r="DO65" s="17">
        <v>159</v>
      </c>
      <c r="DP65" s="18">
        <v>317</v>
      </c>
      <c r="DQ65" s="18">
        <v>2</v>
      </c>
      <c r="DR65" s="18">
        <v>318</v>
      </c>
      <c r="DS65" s="17">
        <v>159</v>
      </c>
      <c r="DT65" s="18">
        <v>319</v>
      </c>
      <c r="DU65" s="18">
        <v>12</v>
      </c>
      <c r="DV65" s="18">
        <v>1889.91</v>
      </c>
      <c r="DW65" s="17">
        <v>159</v>
      </c>
      <c r="DX65" s="18">
        <v>323</v>
      </c>
      <c r="DY65" s="17">
        <v>11</v>
      </c>
      <c r="DZ65" s="18">
        <v>1696.22</v>
      </c>
      <c r="EA65" s="17">
        <v>159</v>
      </c>
      <c r="EB65" s="17">
        <v>316</v>
      </c>
      <c r="EC65" s="17">
        <v>9</v>
      </c>
      <c r="ED65" s="18">
        <v>1412.39</v>
      </c>
      <c r="EE65" s="17">
        <v>159</v>
      </c>
      <c r="EF65" s="17">
        <v>316</v>
      </c>
      <c r="EG65" s="17">
        <v>131</v>
      </c>
      <c r="EH65" s="17">
        <v>8867.42</v>
      </c>
      <c r="EI65" s="17">
        <v>24</v>
      </c>
      <c r="EJ65" s="17">
        <v>1696.95</v>
      </c>
      <c r="EK65" s="17">
        <v>18</v>
      </c>
      <c r="EL65" s="17">
        <v>1092</v>
      </c>
      <c r="EM65" s="18">
        <v>0</v>
      </c>
      <c r="EN65" s="41">
        <v>0</v>
      </c>
      <c r="EO65" s="18"/>
      <c r="EP65" s="41"/>
      <c r="EQ65" s="41"/>
      <c r="ER65" s="41"/>
      <c r="ES65" s="41"/>
      <c r="ET65" s="41"/>
      <c r="EU65" s="41"/>
      <c r="EV65" s="41"/>
      <c r="EW65" s="18"/>
      <c r="EX65" s="41"/>
      <c r="EY65" s="41"/>
      <c r="EZ65" s="41"/>
      <c r="FA65" s="18"/>
      <c r="FB65" s="18"/>
      <c r="FC65" s="18">
        <f t="shared" si="5"/>
        <v>140</v>
      </c>
      <c r="FD65" s="18">
        <f t="shared" si="6"/>
        <v>36707.14</v>
      </c>
      <c r="FE65" s="18">
        <f t="shared" si="7"/>
        <v>313</v>
      </c>
      <c r="FF65" s="18">
        <f t="shared" si="1"/>
        <v>48363.51</v>
      </c>
      <c r="FG65" s="145"/>
      <c r="FH65" s="146"/>
    </row>
    <row r="66" ht="15" customHeight="1" spans="1:164">
      <c r="A66" s="16" t="s">
        <v>126</v>
      </c>
      <c r="B66" s="17" t="s">
        <v>48</v>
      </c>
      <c r="C66" s="18">
        <v>6939962730912</v>
      </c>
      <c r="D66" s="18">
        <v>21061310000002</v>
      </c>
      <c r="E66" s="17" t="s">
        <v>284</v>
      </c>
      <c r="F66" s="19" t="s">
        <v>430</v>
      </c>
      <c r="G66" s="17" t="s">
        <v>129</v>
      </c>
      <c r="H66" s="26">
        <v>1</v>
      </c>
      <c r="I66" s="17">
        <v>334</v>
      </c>
      <c r="J66" s="17">
        <v>26</v>
      </c>
      <c r="K66" s="18">
        <v>89.9257425742574</v>
      </c>
      <c r="L66" s="27">
        <f t="shared" si="0"/>
        <v>0.00137771545255492</v>
      </c>
      <c r="M66" s="18">
        <v>2</v>
      </c>
      <c r="N66" s="18">
        <v>360</v>
      </c>
      <c r="O66" s="17">
        <v>199</v>
      </c>
      <c r="P66" s="17">
        <v>183</v>
      </c>
      <c r="Q66" s="18">
        <v>2</v>
      </c>
      <c r="R66" s="18">
        <v>383</v>
      </c>
      <c r="S66" s="17">
        <v>199</v>
      </c>
      <c r="T66" s="17">
        <v>186</v>
      </c>
      <c r="U66" s="18">
        <v>4</v>
      </c>
      <c r="V66" s="18">
        <v>789.27</v>
      </c>
      <c r="W66" s="17">
        <v>199</v>
      </c>
      <c r="X66" s="17">
        <v>369</v>
      </c>
      <c r="Y66" s="18">
        <v>5</v>
      </c>
      <c r="Z66" s="18">
        <v>991.17</v>
      </c>
      <c r="AA66" s="17">
        <v>199</v>
      </c>
      <c r="AB66" s="17">
        <v>180</v>
      </c>
      <c r="AC66" s="18">
        <v>4</v>
      </c>
      <c r="AD66" s="18">
        <v>781</v>
      </c>
      <c r="AE66" s="17">
        <v>199</v>
      </c>
      <c r="AF66" s="17">
        <v>351</v>
      </c>
      <c r="AG66" s="18">
        <v>4</v>
      </c>
      <c r="AH66" s="18">
        <v>766</v>
      </c>
      <c r="AI66" s="17">
        <v>199</v>
      </c>
      <c r="AJ66" s="17">
        <v>289</v>
      </c>
      <c r="AK66" s="17">
        <v>3</v>
      </c>
      <c r="AL66" s="18">
        <v>590.97</v>
      </c>
      <c r="AM66" s="17">
        <v>199</v>
      </c>
      <c r="AN66" s="17">
        <v>270</v>
      </c>
      <c r="AO66" s="17">
        <v>3</v>
      </c>
      <c r="AP66" s="18">
        <v>597</v>
      </c>
      <c r="AQ66" s="17">
        <v>199</v>
      </c>
      <c r="AR66" s="17">
        <v>277</v>
      </c>
      <c r="AS66" s="18">
        <v>5</v>
      </c>
      <c r="AT66" s="18">
        <v>985</v>
      </c>
      <c r="AU66" s="17">
        <v>199</v>
      </c>
      <c r="AV66" s="17">
        <v>255</v>
      </c>
      <c r="AW66" s="18">
        <v>4</v>
      </c>
      <c r="AX66" s="18">
        <v>780.47</v>
      </c>
      <c r="AY66" s="17">
        <v>199</v>
      </c>
      <c r="AZ66" s="18">
        <v>268</v>
      </c>
      <c r="BA66" s="18">
        <v>5</v>
      </c>
      <c r="BB66" s="18">
        <v>995</v>
      </c>
      <c r="BC66" s="17">
        <v>199</v>
      </c>
      <c r="BD66" s="18">
        <v>268</v>
      </c>
      <c r="BE66" s="18">
        <v>5</v>
      </c>
      <c r="BF66" s="18">
        <v>975</v>
      </c>
      <c r="BG66" s="17">
        <v>199</v>
      </c>
      <c r="BH66" s="18">
        <v>318</v>
      </c>
      <c r="BI66" s="18">
        <v>4</v>
      </c>
      <c r="BJ66" s="18">
        <v>782.76</v>
      </c>
      <c r="BK66" s="17">
        <v>199</v>
      </c>
      <c r="BL66" s="17">
        <v>422</v>
      </c>
      <c r="BM66" s="17">
        <v>0</v>
      </c>
      <c r="BN66" s="18">
        <v>0</v>
      </c>
      <c r="BO66" s="17">
        <v>199</v>
      </c>
      <c r="BP66" s="17">
        <v>367</v>
      </c>
      <c r="BQ66" s="17">
        <v>2</v>
      </c>
      <c r="BR66" s="18">
        <v>383</v>
      </c>
      <c r="BS66" s="17">
        <v>199</v>
      </c>
      <c r="BT66" s="17">
        <v>370</v>
      </c>
      <c r="BU66" s="18">
        <v>2</v>
      </c>
      <c r="BV66" s="18">
        <v>398</v>
      </c>
      <c r="BW66" s="17">
        <v>199</v>
      </c>
      <c r="BX66" s="18">
        <v>378</v>
      </c>
      <c r="BY66" s="18">
        <v>2</v>
      </c>
      <c r="BZ66" s="18">
        <v>782</v>
      </c>
      <c r="CA66" s="17">
        <v>199</v>
      </c>
      <c r="CB66" s="18">
        <v>358</v>
      </c>
      <c r="CC66" s="18">
        <v>6</v>
      </c>
      <c r="CD66" s="18">
        <v>1169</v>
      </c>
      <c r="CE66" s="17">
        <v>199</v>
      </c>
      <c r="CF66" s="18">
        <v>358</v>
      </c>
      <c r="CG66" s="18">
        <v>5</v>
      </c>
      <c r="CH66" s="18">
        <v>980</v>
      </c>
      <c r="CI66" s="17">
        <v>199</v>
      </c>
      <c r="CJ66" s="18">
        <v>381</v>
      </c>
      <c r="CK66" s="18">
        <v>3</v>
      </c>
      <c r="CL66" s="18">
        <v>564.25</v>
      </c>
      <c r="CM66" s="17">
        <v>199</v>
      </c>
      <c r="CN66" s="18">
        <v>343</v>
      </c>
      <c r="CO66" s="17">
        <v>7</v>
      </c>
      <c r="CP66" s="18">
        <v>1275.36</v>
      </c>
      <c r="CQ66" s="17">
        <v>199</v>
      </c>
      <c r="CR66" s="17">
        <v>338</v>
      </c>
      <c r="CS66" s="17">
        <v>5</v>
      </c>
      <c r="CT66" s="18">
        <v>920.65</v>
      </c>
      <c r="CU66" s="17">
        <v>199</v>
      </c>
      <c r="CV66" s="17">
        <v>333</v>
      </c>
      <c r="CW66" s="17">
        <v>5</v>
      </c>
      <c r="CX66" s="18">
        <v>945</v>
      </c>
      <c r="CY66" s="17">
        <v>199</v>
      </c>
      <c r="CZ66" s="17">
        <v>350</v>
      </c>
      <c r="DA66" s="17">
        <v>3</v>
      </c>
      <c r="DB66" s="18">
        <v>544</v>
      </c>
      <c r="DC66" s="17">
        <v>199</v>
      </c>
      <c r="DD66" s="17">
        <v>366</v>
      </c>
      <c r="DE66" s="17">
        <v>6</v>
      </c>
      <c r="DF66" s="18">
        <v>1134</v>
      </c>
      <c r="DG66" s="17">
        <v>199</v>
      </c>
      <c r="DH66" s="17">
        <v>361</v>
      </c>
      <c r="DI66" s="18">
        <v>1</v>
      </c>
      <c r="DJ66" s="18">
        <v>199</v>
      </c>
      <c r="DK66" s="17">
        <v>199</v>
      </c>
      <c r="DL66" s="18">
        <v>360</v>
      </c>
      <c r="DM66" s="18">
        <v>3</v>
      </c>
      <c r="DN66" s="18">
        <v>589.71</v>
      </c>
      <c r="DO66" s="17">
        <v>199</v>
      </c>
      <c r="DP66" s="18">
        <v>358</v>
      </c>
      <c r="DQ66" s="18">
        <v>4</v>
      </c>
      <c r="DR66" s="18">
        <v>791</v>
      </c>
      <c r="DS66" s="17">
        <v>199</v>
      </c>
      <c r="DT66" s="18">
        <v>359</v>
      </c>
      <c r="DU66" s="18">
        <v>1</v>
      </c>
      <c r="DV66" s="18">
        <v>189.46</v>
      </c>
      <c r="DW66" s="17">
        <v>199</v>
      </c>
      <c r="DX66" s="18">
        <v>358</v>
      </c>
      <c r="DY66" s="17">
        <v>7</v>
      </c>
      <c r="DZ66" s="18">
        <v>1385</v>
      </c>
      <c r="EA66" s="17">
        <v>199</v>
      </c>
      <c r="EB66" s="17">
        <v>348</v>
      </c>
      <c r="EC66" s="17">
        <v>2</v>
      </c>
      <c r="ED66" s="18">
        <v>390</v>
      </c>
      <c r="EE66" s="17">
        <v>199</v>
      </c>
      <c r="EF66" s="17">
        <v>348</v>
      </c>
      <c r="EG66" s="17">
        <v>491</v>
      </c>
      <c r="EH66" s="17">
        <v>96819.52</v>
      </c>
      <c r="EI66" s="17">
        <v>248</v>
      </c>
      <c r="EJ66" s="17">
        <v>49009.78</v>
      </c>
      <c r="EK66" s="17">
        <v>193</v>
      </c>
      <c r="EL66" s="17">
        <v>38389.65</v>
      </c>
      <c r="EM66" s="17">
        <v>151</v>
      </c>
      <c r="EN66" s="17">
        <v>29611.61</v>
      </c>
      <c r="EO66" s="18"/>
      <c r="EP66" s="41"/>
      <c r="EQ66" s="41"/>
      <c r="ER66" s="41"/>
      <c r="ES66" s="41"/>
      <c r="ET66" s="41"/>
      <c r="EU66" s="41"/>
      <c r="EV66" s="41"/>
      <c r="EW66" s="18"/>
      <c r="EX66" s="41"/>
      <c r="EY66" s="41"/>
      <c r="EZ66" s="41"/>
      <c r="FA66" s="18"/>
      <c r="FB66" s="18"/>
      <c r="FC66" s="18">
        <f t="shared" si="5"/>
        <v>56</v>
      </c>
      <c r="FD66" s="18">
        <f t="shared" si="6"/>
        <v>20576.46</v>
      </c>
      <c r="FE66" s="18">
        <f t="shared" si="7"/>
        <v>1139</v>
      </c>
      <c r="FF66" s="18">
        <f t="shared" si="1"/>
        <v>234407.02</v>
      </c>
      <c r="FG66" s="145"/>
      <c r="FH66" s="146"/>
    </row>
    <row r="67" ht="16.5" spans="1:164">
      <c r="A67" s="16"/>
      <c r="B67" s="17" t="s">
        <v>51</v>
      </c>
      <c r="C67" s="18">
        <v>6939962753539</v>
      </c>
      <c r="D67" s="18">
        <v>21065213000082</v>
      </c>
      <c r="E67" s="18" t="s">
        <v>325</v>
      </c>
      <c r="F67" s="19" t="s">
        <v>431</v>
      </c>
      <c r="G67" s="17" t="s">
        <v>129</v>
      </c>
      <c r="H67" s="26">
        <v>1</v>
      </c>
      <c r="I67" s="17">
        <v>536</v>
      </c>
      <c r="J67" s="17">
        <v>148</v>
      </c>
      <c r="K67" s="18">
        <v>40.8915559365624</v>
      </c>
      <c r="L67" s="27">
        <f t="shared" si="0"/>
        <v>0.00524023913203926</v>
      </c>
      <c r="M67" s="18">
        <v>13</v>
      </c>
      <c r="N67" s="18">
        <v>1304.05</v>
      </c>
      <c r="O67" s="17">
        <v>89</v>
      </c>
      <c r="P67" s="17">
        <v>479</v>
      </c>
      <c r="Q67" s="18">
        <v>9</v>
      </c>
      <c r="R67" s="18">
        <v>812.16</v>
      </c>
      <c r="S67" s="17">
        <v>89</v>
      </c>
      <c r="T67" s="17">
        <v>491</v>
      </c>
      <c r="U67" s="18">
        <v>15</v>
      </c>
      <c r="V67" s="18">
        <v>1318.08</v>
      </c>
      <c r="W67" s="17">
        <v>89</v>
      </c>
      <c r="X67" s="17">
        <v>504</v>
      </c>
      <c r="Y67" s="18">
        <v>18</v>
      </c>
      <c r="Z67" s="18">
        <v>1526.17</v>
      </c>
      <c r="AA67" s="17">
        <v>89</v>
      </c>
      <c r="AB67" s="17">
        <v>502</v>
      </c>
      <c r="AC67" s="18">
        <v>10</v>
      </c>
      <c r="AD67" s="18">
        <v>910.78</v>
      </c>
      <c r="AE67" s="17">
        <v>89</v>
      </c>
      <c r="AF67" s="17">
        <v>711</v>
      </c>
      <c r="AG67" s="18">
        <v>18</v>
      </c>
      <c r="AH67" s="18">
        <v>1529.17</v>
      </c>
      <c r="AI67" s="17">
        <v>89</v>
      </c>
      <c r="AJ67" s="17">
        <v>738</v>
      </c>
      <c r="AK67" s="17">
        <v>16</v>
      </c>
      <c r="AL67" s="18">
        <v>1356.55</v>
      </c>
      <c r="AM67" s="17">
        <v>89</v>
      </c>
      <c r="AN67" s="17">
        <v>745</v>
      </c>
      <c r="AO67" s="17">
        <v>11</v>
      </c>
      <c r="AP67" s="18">
        <v>933.55</v>
      </c>
      <c r="AQ67" s="17">
        <v>89</v>
      </c>
      <c r="AR67" s="17">
        <v>756</v>
      </c>
      <c r="AS67" s="18">
        <v>14</v>
      </c>
      <c r="AT67" s="18">
        <v>1210.26</v>
      </c>
      <c r="AU67" s="17">
        <v>89</v>
      </c>
      <c r="AV67" s="17">
        <v>782</v>
      </c>
      <c r="AW67" s="18">
        <v>11</v>
      </c>
      <c r="AX67" s="18">
        <v>941.6</v>
      </c>
      <c r="AY67" s="17">
        <v>89</v>
      </c>
      <c r="AZ67" s="18">
        <v>815</v>
      </c>
      <c r="BA67" s="18">
        <v>15</v>
      </c>
      <c r="BB67" s="18">
        <v>1325.16</v>
      </c>
      <c r="BC67" s="17">
        <v>89</v>
      </c>
      <c r="BD67" s="18">
        <v>815</v>
      </c>
      <c r="BE67" s="18">
        <v>10</v>
      </c>
      <c r="BF67" s="18">
        <v>952.15</v>
      </c>
      <c r="BG67" s="17">
        <v>89</v>
      </c>
      <c r="BH67" s="18">
        <v>831</v>
      </c>
      <c r="BI67" s="18">
        <v>8</v>
      </c>
      <c r="BJ67" s="18">
        <v>772.95</v>
      </c>
      <c r="BK67" s="17">
        <v>89</v>
      </c>
      <c r="BL67" s="17">
        <v>823</v>
      </c>
      <c r="BM67" s="17">
        <v>11</v>
      </c>
      <c r="BN67" s="18">
        <v>1046.28</v>
      </c>
      <c r="BO67" s="17">
        <v>89</v>
      </c>
      <c r="BP67" s="17">
        <v>744</v>
      </c>
      <c r="BQ67" s="17">
        <v>14</v>
      </c>
      <c r="BR67" s="18">
        <v>1334.49</v>
      </c>
      <c r="BS67" s="17">
        <v>89</v>
      </c>
      <c r="BT67" s="17">
        <v>745</v>
      </c>
      <c r="BU67" s="18">
        <v>7</v>
      </c>
      <c r="BV67" s="18">
        <v>866</v>
      </c>
      <c r="BW67" s="17">
        <v>89</v>
      </c>
      <c r="BX67" s="18">
        <v>749</v>
      </c>
      <c r="BY67" s="18">
        <v>13</v>
      </c>
      <c r="BZ67" s="18">
        <v>1276.43</v>
      </c>
      <c r="CA67" s="17">
        <v>89</v>
      </c>
      <c r="CB67" s="18">
        <v>751</v>
      </c>
      <c r="CC67" s="18">
        <v>16</v>
      </c>
      <c r="CD67" s="18">
        <v>1540.28</v>
      </c>
      <c r="CE67" s="17">
        <v>89</v>
      </c>
      <c r="CF67" s="18">
        <v>759</v>
      </c>
      <c r="CG67" s="18">
        <v>9</v>
      </c>
      <c r="CH67" s="18">
        <v>864.95</v>
      </c>
      <c r="CI67" s="17">
        <v>89</v>
      </c>
      <c r="CJ67" s="18">
        <v>785</v>
      </c>
      <c r="CK67" s="18">
        <v>20</v>
      </c>
      <c r="CL67" s="18">
        <v>1863.77</v>
      </c>
      <c r="CM67" s="17">
        <v>89</v>
      </c>
      <c r="CN67" s="18">
        <v>770</v>
      </c>
      <c r="CO67" s="17">
        <v>27</v>
      </c>
      <c r="CP67" s="18">
        <v>2303.1</v>
      </c>
      <c r="CQ67" s="17">
        <v>89</v>
      </c>
      <c r="CR67" s="17">
        <v>702</v>
      </c>
      <c r="CS67" s="17">
        <v>17</v>
      </c>
      <c r="CT67" s="18">
        <v>1636.87</v>
      </c>
      <c r="CU67" s="17">
        <v>89</v>
      </c>
      <c r="CV67" s="17">
        <v>685</v>
      </c>
      <c r="CW67" s="17">
        <v>18</v>
      </c>
      <c r="CX67" s="18">
        <v>1736.83</v>
      </c>
      <c r="CY67" s="17">
        <v>89</v>
      </c>
      <c r="CZ67" s="17">
        <v>632</v>
      </c>
      <c r="DA67" s="17">
        <v>15</v>
      </c>
      <c r="DB67" s="18">
        <v>1325.74</v>
      </c>
      <c r="DC67" s="17">
        <v>89</v>
      </c>
      <c r="DD67" s="17">
        <v>718</v>
      </c>
      <c r="DE67" s="17">
        <v>22</v>
      </c>
      <c r="DF67" s="18">
        <v>2053.14</v>
      </c>
      <c r="DG67" s="17">
        <v>89</v>
      </c>
      <c r="DH67" s="17">
        <v>718</v>
      </c>
      <c r="DI67" s="18">
        <v>17</v>
      </c>
      <c r="DJ67" s="18">
        <v>1515.2</v>
      </c>
      <c r="DK67" s="17">
        <v>89</v>
      </c>
      <c r="DL67" s="18">
        <v>711</v>
      </c>
      <c r="DM67" s="18">
        <v>12</v>
      </c>
      <c r="DN67" s="18">
        <v>1035.56</v>
      </c>
      <c r="DO67" s="17">
        <v>89</v>
      </c>
      <c r="DP67" s="18">
        <v>697</v>
      </c>
      <c r="DQ67" s="18">
        <v>16</v>
      </c>
      <c r="DR67" s="18">
        <v>1380.51</v>
      </c>
      <c r="DS67" s="17">
        <v>89</v>
      </c>
      <c r="DT67" s="18">
        <v>665</v>
      </c>
      <c r="DU67" s="18">
        <v>13</v>
      </c>
      <c r="DV67" s="18">
        <v>1106.51</v>
      </c>
      <c r="DW67" s="17">
        <v>89</v>
      </c>
      <c r="DX67" s="18">
        <v>671</v>
      </c>
      <c r="DY67" s="17">
        <v>17</v>
      </c>
      <c r="DZ67" s="18">
        <v>1447.14</v>
      </c>
      <c r="EA67" s="17">
        <v>89</v>
      </c>
      <c r="EB67" s="17">
        <v>590</v>
      </c>
      <c r="EC67" s="17">
        <v>16</v>
      </c>
      <c r="ED67" s="18">
        <v>1399.04</v>
      </c>
      <c r="EE67" s="17">
        <v>89</v>
      </c>
      <c r="EF67" s="17">
        <v>590</v>
      </c>
      <c r="EG67" s="17">
        <v>298</v>
      </c>
      <c r="EH67" s="17">
        <v>30102.35</v>
      </c>
      <c r="EI67" s="17">
        <v>241</v>
      </c>
      <c r="EJ67" s="17">
        <v>21350.76</v>
      </c>
      <c r="EK67" s="17">
        <v>331</v>
      </c>
      <c r="EL67" s="17">
        <v>31606.85</v>
      </c>
      <c r="EM67" s="17">
        <v>412</v>
      </c>
      <c r="EN67" s="17">
        <v>36755.15</v>
      </c>
      <c r="EO67" s="18"/>
      <c r="EP67" s="41"/>
      <c r="EQ67" s="41"/>
      <c r="ER67" s="41"/>
      <c r="ES67" s="41"/>
      <c r="ET67" s="41"/>
      <c r="EU67" s="41"/>
      <c r="EV67" s="41"/>
      <c r="EW67" s="18"/>
      <c r="EX67" s="41"/>
      <c r="EY67" s="41"/>
      <c r="EZ67" s="41"/>
      <c r="FA67" s="18"/>
      <c r="FB67" s="18"/>
      <c r="FC67" s="18">
        <f t="shared" si="5"/>
        <v>213</v>
      </c>
      <c r="FD67" s="18">
        <f t="shared" si="6"/>
        <v>36457.6</v>
      </c>
      <c r="FE67" s="18">
        <f t="shared" si="7"/>
        <v>1495</v>
      </c>
      <c r="FF67" s="18">
        <f t="shared" si="1"/>
        <v>156272.71</v>
      </c>
      <c r="FG67" s="145"/>
      <c r="FH67" s="146"/>
    </row>
    <row r="68" ht="16.5" spans="1:164">
      <c r="A68" s="16" t="s">
        <v>126</v>
      </c>
      <c r="B68" s="17" t="s">
        <v>51</v>
      </c>
      <c r="C68" s="18">
        <v>6939962746593</v>
      </c>
      <c r="D68" s="18">
        <v>21065210000104</v>
      </c>
      <c r="E68" s="17" t="s">
        <v>329</v>
      </c>
      <c r="F68" s="19" t="s">
        <v>392</v>
      </c>
      <c r="G68" s="17" t="s">
        <v>129</v>
      </c>
      <c r="H68" s="26">
        <v>1</v>
      </c>
      <c r="I68" s="17">
        <v>3462</v>
      </c>
      <c r="J68" s="17">
        <v>1196</v>
      </c>
      <c r="K68" s="18">
        <v>74.2029981009334</v>
      </c>
      <c r="L68" s="27">
        <f t="shared" si="0"/>
        <v>0.0199768740620464</v>
      </c>
      <c r="M68" s="18">
        <v>76</v>
      </c>
      <c r="N68" s="18">
        <v>8758.13</v>
      </c>
      <c r="O68" s="17">
        <v>119</v>
      </c>
      <c r="P68" s="17">
        <v>1933</v>
      </c>
      <c r="Q68" s="18">
        <v>80</v>
      </c>
      <c r="R68" s="18">
        <v>9497.21</v>
      </c>
      <c r="S68" s="17">
        <v>119</v>
      </c>
      <c r="T68" s="17">
        <v>1880</v>
      </c>
      <c r="U68" s="18">
        <v>52</v>
      </c>
      <c r="V68" s="18">
        <v>6171.63</v>
      </c>
      <c r="W68" s="17">
        <v>119</v>
      </c>
      <c r="X68" s="17">
        <v>2026</v>
      </c>
      <c r="Y68" s="18">
        <v>48</v>
      </c>
      <c r="Z68" s="18">
        <v>5974.77</v>
      </c>
      <c r="AA68" s="17">
        <v>119</v>
      </c>
      <c r="AB68" s="17">
        <v>2211</v>
      </c>
      <c r="AC68" s="18">
        <v>52</v>
      </c>
      <c r="AD68" s="18">
        <v>6532.93</v>
      </c>
      <c r="AE68" s="17">
        <v>119</v>
      </c>
      <c r="AF68" s="17">
        <v>2406</v>
      </c>
      <c r="AG68" s="18">
        <v>57</v>
      </c>
      <c r="AH68" s="18">
        <v>7164.39</v>
      </c>
      <c r="AI68" s="17">
        <v>119</v>
      </c>
      <c r="AJ68" s="17">
        <v>5164</v>
      </c>
      <c r="AK68" s="17">
        <v>64</v>
      </c>
      <c r="AL68" s="18">
        <v>8035.36</v>
      </c>
      <c r="AM68" s="17">
        <v>119</v>
      </c>
      <c r="AN68" s="17">
        <v>4977</v>
      </c>
      <c r="AO68" s="17">
        <v>36</v>
      </c>
      <c r="AP68" s="18">
        <v>4748.09</v>
      </c>
      <c r="AQ68" s="17">
        <v>119</v>
      </c>
      <c r="AR68" s="17">
        <v>4964</v>
      </c>
      <c r="AS68" s="18">
        <v>46</v>
      </c>
      <c r="AT68" s="18">
        <v>5755.72</v>
      </c>
      <c r="AU68" s="17">
        <v>119</v>
      </c>
      <c r="AV68" s="17">
        <v>4217</v>
      </c>
      <c r="AW68" s="18">
        <v>41</v>
      </c>
      <c r="AX68" s="18">
        <v>5114.73</v>
      </c>
      <c r="AY68" s="17">
        <v>119</v>
      </c>
      <c r="AZ68" s="18">
        <v>4206</v>
      </c>
      <c r="BA68" s="18">
        <v>45</v>
      </c>
      <c r="BB68" s="18">
        <v>5860.81</v>
      </c>
      <c r="BC68" s="17">
        <v>119</v>
      </c>
      <c r="BD68" s="18">
        <v>4206</v>
      </c>
      <c r="BE68" s="18">
        <v>58</v>
      </c>
      <c r="BF68" s="18">
        <v>7362.27</v>
      </c>
      <c r="BG68" s="17">
        <v>119</v>
      </c>
      <c r="BH68" s="18">
        <v>4288</v>
      </c>
      <c r="BI68" s="18">
        <v>34</v>
      </c>
      <c r="BJ68" s="18">
        <v>4250.02</v>
      </c>
      <c r="BK68" s="17">
        <v>119</v>
      </c>
      <c r="BL68" s="17">
        <v>4532</v>
      </c>
      <c r="BM68" s="17">
        <v>28</v>
      </c>
      <c r="BN68" s="18">
        <v>3530.69</v>
      </c>
      <c r="BO68" s="17">
        <v>119</v>
      </c>
      <c r="BP68" s="17">
        <v>4607</v>
      </c>
      <c r="BQ68" s="17">
        <v>32</v>
      </c>
      <c r="BR68" s="18">
        <v>4202.08</v>
      </c>
      <c r="BS68" s="17">
        <v>119</v>
      </c>
      <c r="BT68" s="17">
        <v>4586</v>
      </c>
      <c r="BU68" s="18">
        <v>28</v>
      </c>
      <c r="BV68" s="18">
        <v>3478.36</v>
      </c>
      <c r="BW68" s="17">
        <v>119</v>
      </c>
      <c r="BX68" s="18">
        <v>5232</v>
      </c>
      <c r="BY68" s="18">
        <v>35</v>
      </c>
      <c r="BZ68" s="18">
        <v>4690.06</v>
      </c>
      <c r="CA68" s="17">
        <v>119</v>
      </c>
      <c r="CB68" s="18">
        <v>5078</v>
      </c>
      <c r="CC68" s="18">
        <v>50</v>
      </c>
      <c r="CD68" s="18">
        <v>6347.97</v>
      </c>
      <c r="CE68" s="17">
        <v>119</v>
      </c>
      <c r="CF68" s="18">
        <v>3793</v>
      </c>
      <c r="CG68" s="18">
        <v>37</v>
      </c>
      <c r="CH68" s="18">
        <v>4907.71</v>
      </c>
      <c r="CI68" s="17">
        <v>119</v>
      </c>
      <c r="CJ68" s="18">
        <v>3755</v>
      </c>
      <c r="CK68" s="18">
        <v>63</v>
      </c>
      <c r="CL68" s="18">
        <v>7220.53</v>
      </c>
      <c r="CM68" s="17">
        <v>119</v>
      </c>
      <c r="CN68" s="18">
        <v>3827</v>
      </c>
      <c r="CO68" s="17">
        <v>51</v>
      </c>
      <c r="CP68" s="18">
        <v>5294.94</v>
      </c>
      <c r="CQ68" s="17">
        <v>119</v>
      </c>
      <c r="CR68" s="17">
        <v>4007</v>
      </c>
      <c r="CS68" s="17">
        <v>67</v>
      </c>
      <c r="CT68" s="18">
        <v>7268.3</v>
      </c>
      <c r="CU68" s="17">
        <v>119</v>
      </c>
      <c r="CV68" s="17">
        <v>4444</v>
      </c>
      <c r="CW68" s="17">
        <v>58</v>
      </c>
      <c r="CX68" s="18">
        <v>6150.54</v>
      </c>
      <c r="CY68" s="17">
        <v>119</v>
      </c>
      <c r="CZ68" s="17">
        <v>4598</v>
      </c>
      <c r="DA68" s="17">
        <v>34</v>
      </c>
      <c r="DB68" s="18">
        <v>3575.62</v>
      </c>
      <c r="DC68" s="17">
        <v>119</v>
      </c>
      <c r="DD68" s="17">
        <v>4850</v>
      </c>
      <c r="DE68" s="17">
        <v>56</v>
      </c>
      <c r="DF68" s="18">
        <v>6110.73</v>
      </c>
      <c r="DG68" s="17">
        <v>119</v>
      </c>
      <c r="DH68" s="17">
        <v>4817</v>
      </c>
      <c r="DI68" s="18">
        <v>41</v>
      </c>
      <c r="DJ68" s="18">
        <v>4991.03</v>
      </c>
      <c r="DK68" s="17">
        <v>119</v>
      </c>
      <c r="DL68" s="18">
        <v>4804</v>
      </c>
      <c r="DM68" s="18">
        <v>48</v>
      </c>
      <c r="DN68" s="18">
        <v>5723.26</v>
      </c>
      <c r="DO68" s="17">
        <v>119</v>
      </c>
      <c r="DP68" s="18">
        <v>4754</v>
      </c>
      <c r="DQ68" s="18">
        <v>56</v>
      </c>
      <c r="DR68" s="18">
        <v>6540.8</v>
      </c>
      <c r="DS68" s="17">
        <v>119</v>
      </c>
      <c r="DT68" s="18">
        <v>4699</v>
      </c>
      <c r="DU68" s="18">
        <v>42</v>
      </c>
      <c r="DV68" s="18">
        <v>5070.72</v>
      </c>
      <c r="DW68" s="17">
        <v>119</v>
      </c>
      <c r="DX68" s="18">
        <v>4656</v>
      </c>
      <c r="DY68" s="17">
        <v>29</v>
      </c>
      <c r="DZ68" s="18">
        <v>3343.14</v>
      </c>
      <c r="EA68" s="17">
        <v>119</v>
      </c>
      <c r="EB68" s="17">
        <v>4625</v>
      </c>
      <c r="EC68" s="17">
        <v>16</v>
      </c>
      <c r="ED68" s="18">
        <v>1842</v>
      </c>
      <c r="EE68" s="17">
        <v>119</v>
      </c>
      <c r="EF68" s="17">
        <v>4625</v>
      </c>
      <c r="EG68" s="17">
        <v>982</v>
      </c>
      <c r="EH68" s="17">
        <v>127975.11</v>
      </c>
      <c r="EI68" s="17">
        <v>754</v>
      </c>
      <c r="EJ68" s="17">
        <v>101105.64</v>
      </c>
      <c r="EK68" s="17">
        <v>1182</v>
      </c>
      <c r="EL68" s="17">
        <v>151549.84</v>
      </c>
      <c r="EM68" s="17">
        <v>1695</v>
      </c>
      <c r="EN68" s="17">
        <v>204897.27</v>
      </c>
      <c r="EO68" s="18"/>
      <c r="EP68" s="41"/>
      <c r="EQ68" s="41"/>
      <c r="ER68" s="41"/>
      <c r="ES68" s="41"/>
      <c r="ET68" s="41"/>
      <c r="EU68" s="41"/>
      <c r="EV68" s="41"/>
      <c r="EW68" s="18"/>
      <c r="EX68" s="41"/>
      <c r="EY68" s="41"/>
      <c r="EZ68" s="41"/>
      <c r="FA68" s="18"/>
      <c r="FB68" s="18"/>
      <c r="FC68" s="18">
        <f t="shared" si="5"/>
        <v>812</v>
      </c>
      <c r="FD68" s="18">
        <f t="shared" si="6"/>
        <v>162999.07</v>
      </c>
      <c r="FE68" s="18">
        <f t="shared" si="7"/>
        <v>5425</v>
      </c>
      <c r="FF68" s="18">
        <f t="shared" si="1"/>
        <v>748526.93</v>
      </c>
      <c r="FG68" s="145"/>
      <c r="FH68" s="146"/>
    </row>
    <row r="69" ht="16.5" spans="1:164">
      <c r="A69" s="16"/>
      <c r="B69" s="17" t="s">
        <v>51</v>
      </c>
      <c r="C69" s="18">
        <v>6939962756165</v>
      </c>
      <c r="D69" s="18">
        <v>21065211000082</v>
      </c>
      <c r="E69" s="17" t="s">
        <v>333</v>
      </c>
      <c r="F69" s="19" t="s">
        <v>432</v>
      </c>
      <c r="G69" s="17" t="s">
        <v>129</v>
      </c>
      <c r="H69" s="26">
        <v>1</v>
      </c>
      <c r="I69" s="17">
        <v>1513</v>
      </c>
      <c r="J69" s="17">
        <v>300</v>
      </c>
      <c r="K69" s="18">
        <v>63.2931994666248</v>
      </c>
      <c r="L69" s="27">
        <f t="shared" ref="L69:L81" si="8">FC69/$FC$82</f>
        <v>0.00934878342805127</v>
      </c>
      <c r="M69" s="18">
        <v>21</v>
      </c>
      <c r="N69" s="18">
        <v>1019.89</v>
      </c>
      <c r="O69" s="17">
        <v>69</v>
      </c>
      <c r="P69" s="17">
        <v>2013</v>
      </c>
      <c r="Q69" s="18">
        <v>21</v>
      </c>
      <c r="R69" s="18">
        <v>1008.06</v>
      </c>
      <c r="S69" s="17">
        <v>69</v>
      </c>
      <c r="T69" s="17">
        <v>2089</v>
      </c>
      <c r="U69" s="18">
        <v>23</v>
      </c>
      <c r="V69" s="18">
        <v>1186.3</v>
      </c>
      <c r="W69" s="17">
        <v>69</v>
      </c>
      <c r="X69" s="17">
        <v>2124</v>
      </c>
      <c r="Y69" s="18">
        <v>26</v>
      </c>
      <c r="Z69" s="18">
        <v>1244.73</v>
      </c>
      <c r="AA69" s="17">
        <v>69</v>
      </c>
      <c r="AB69" s="17">
        <v>1030</v>
      </c>
      <c r="AC69" s="18">
        <v>28</v>
      </c>
      <c r="AD69" s="18">
        <v>1407.39</v>
      </c>
      <c r="AE69" s="17">
        <v>69</v>
      </c>
      <c r="AF69" s="17">
        <v>2139</v>
      </c>
      <c r="AG69" s="18">
        <v>19</v>
      </c>
      <c r="AH69" s="18">
        <v>904.24</v>
      </c>
      <c r="AI69" s="17">
        <v>69</v>
      </c>
      <c r="AJ69" s="17">
        <v>1772</v>
      </c>
      <c r="AK69" s="17">
        <v>12</v>
      </c>
      <c r="AL69" s="18">
        <v>677.96</v>
      </c>
      <c r="AM69" s="17">
        <v>69</v>
      </c>
      <c r="AN69" s="17">
        <v>1747</v>
      </c>
      <c r="AO69" s="17">
        <v>20</v>
      </c>
      <c r="AP69" s="18">
        <v>928.46</v>
      </c>
      <c r="AQ69" s="17">
        <v>69</v>
      </c>
      <c r="AR69" s="17">
        <v>1808</v>
      </c>
      <c r="AS69" s="18">
        <v>38</v>
      </c>
      <c r="AT69" s="18">
        <v>1756.76</v>
      </c>
      <c r="AU69" s="17">
        <v>69</v>
      </c>
      <c r="AV69" s="17">
        <v>1851</v>
      </c>
      <c r="AW69" s="18">
        <v>19</v>
      </c>
      <c r="AX69" s="18">
        <v>894.96</v>
      </c>
      <c r="AY69" s="17">
        <v>69</v>
      </c>
      <c r="AZ69" s="18">
        <v>1964</v>
      </c>
      <c r="BA69" s="18">
        <v>23</v>
      </c>
      <c r="BB69" s="18">
        <v>1101.7</v>
      </c>
      <c r="BC69" s="17">
        <v>69</v>
      </c>
      <c r="BD69" s="18">
        <v>1964</v>
      </c>
      <c r="BE69" s="18">
        <v>13</v>
      </c>
      <c r="BF69" s="18">
        <v>603.42</v>
      </c>
      <c r="BG69" s="17">
        <v>69</v>
      </c>
      <c r="BH69" s="18">
        <v>1986</v>
      </c>
      <c r="BI69" s="18">
        <v>21</v>
      </c>
      <c r="BJ69" s="18">
        <v>992.01</v>
      </c>
      <c r="BK69" s="17">
        <v>69</v>
      </c>
      <c r="BL69" s="17">
        <v>1966</v>
      </c>
      <c r="BM69" s="17">
        <v>28</v>
      </c>
      <c r="BN69" s="18">
        <v>1336.17</v>
      </c>
      <c r="BO69" s="17">
        <v>69</v>
      </c>
      <c r="BP69" s="17">
        <v>1936</v>
      </c>
      <c r="BQ69" s="17">
        <v>26</v>
      </c>
      <c r="BR69" s="18">
        <v>1308.44</v>
      </c>
      <c r="BS69" s="17">
        <v>69</v>
      </c>
      <c r="BT69" s="17">
        <v>1909</v>
      </c>
      <c r="BU69" s="18">
        <v>20</v>
      </c>
      <c r="BV69" s="18">
        <v>1028.14</v>
      </c>
      <c r="BW69" s="17">
        <v>69</v>
      </c>
      <c r="BX69" s="18">
        <v>1897</v>
      </c>
      <c r="BY69" s="18">
        <v>22</v>
      </c>
      <c r="BZ69" s="18">
        <v>1412.16</v>
      </c>
      <c r="CA69" s="17">
        <v>69</v>
      </c>
      <c r="CB69" s="18">
        <v>1406</v>
      </c>
      <c r="CC69" s="18">
        <v>36</v>
      </c>
      <c r="CD69" s="18">
        <v>1799.4</v>
      </c>
      <c r="CE69" s="17">
        <v>69</v>
      </c>
      <c r="CF69" s="18">
        <v>1092</v>
      </c>
      <c r="CG69" s="18">
        <v>38</v>
      </c>
      <c r="CH69" s="18">
        <v>1989.55</v>
      </c>
      <c r="CI69" s="17">
        <v>69</v>
      </c>
      <c r="CJ69" s="18">
        <v>1052</v>
      </c>
      <c r="CK69" s="18">
        <v>35</v>
      </c>
      <c r="CL69" s="18">
        <v>1746.62</v>
      </c>
      <c r="CM69" s="17">
        <v>69</v>
      </c>
      <c r="CN69" s="18">
        <v>1016</v>
      </c>
      <c r="CO69" s="17">
        <v>19</v>
      </c>
      <c r="CP69" s="18">
        <v>987.74</v>
      </c>
      <c r="CQ69" s="17">
        <v>69</v>
      </c>
      <c r="CR69" s="17">
        <v>1198</v>
      </c>
      <c r="CS69" s="17">
        <v>34</v>
      </c>
      <c r="CT69" s="18">
        <v>1578.01</v>
      </c>
      <c r="CU69" s="17">
        <v>69</v>
      </c>
      <c r="CV69" s="17">
        <v>1380</v>
      </c>
      <c r="CW69" s="17">
        <v>20</v>
      </c>
      <c r="CX69" s="18">
        <v>941.1</v>
      </c>
      <c r="CY69" s="17">
        <v>69</v>
      </c>
      <c r="CZ69" s="17">
        <v>1442</v>
      </c>
      <c r="DA69" s="17">
        <v>22</v>
      </c>
      <c r="DB69" s="18">
        <v>1033.69</v>
      </c>
      <c r="DC69" s="17">
        <v>69</v>
      </c>
      <c r="DD69" s="17">
        <v>1588</v>
      </c>
      <c r="DE69" s="17">
        <v>21</v>
      </c>
      <c r="DF69" s="18">
        <v>958.98</v>
      </c>
      <c r="DG69" s="17">
        <v>69</v>
      </c>
      <c r="DH69" s="17">
        <v>1613</v>
      </c>
      <c r="DI69" s="18">
        <v>25</v>
      </c>
      <c r="DJ69" s="18">
        <v>1446.02</v>
      </c>
      <c r="DK69" s="17">
        <v>69</v>
      </c>
      <c r="DL69" s="18">
        <v>1609</v>
      </c>
      <c r="DM69" s="18">
        <v>24</v>
      </c>
      <c r="DN69" s="18">
        <v>1110.09</v>
      </c>
      <c r="DO69" s="17">
        <v>69</v>
      </c>
      <c r="DP69" s="18">
        <v>1884</v>
      </c>
      <c r="DQ69" s="18">
        <v>21</v>
      </c>
      <c r="DR69" s="18">
        <v>978.2</v>
      </c>
      <c r="DS69" s="17">
        <v>69</v>
      </c>
      <c r="DT69" s="18">
        <v>1863</v>
      </c>
      <c r="DU69" s="18">
        <v>26</v>
      </c>
      <c r="DV69" s="18">
        <v>1154.54</v>
      </c>
      <c r="DW69" s="17">
        <v>69</v>
      </c>
      <c r="DX69" s="18">
        <v>1835</v>
      </c>
      <c r="DY69" s="17">
        <v>17</v>
      </c>
      <c r="DZ69" s="18">
        <v>757.24</v>
      </c>
      <c r="EA69" s="17">
        <v>69</v>
      </c>
      <c r="EB69" s="17">
        <v>1793</v>
      </c>
      <c r="EC69" s="17">
        <v>23</v>
      </c>
      <c r="ED69" s="18">
        <v>1156.34</v>
      </c>
      <c r="EE69" s="17">
        <v>69</v>
      </c>
      <c r="EF69" s="17">
        <v>1793</v>
      </c>
      <c r="EG69" s="17">
        <v>553</v>
      </c>
      <c r="EH69" s="17">
        <v>27026.64</v>
      </c>
      <c r="EI69" s="17">
        <v>262</v>
      </c>
      <c r="EJ69" s="17">
        <v>12196.11</v>
      </c>
      <c r="EK69" s="17">
        <v>1171</v>
      </c>
      <c r="EL69" s="17">
        <v>54952.96</v>
      </c>
      <c r="EM69" s="17">
        <v>715</v>
      </c>
      <c r="EN69" s="17">
        <v>35250.09</v>
      </c>
      <c r="EO69" s="18"/>
      <c r="EP69" s="41"/>
      <c r="EQ69" s="41"/>
      <c r="ER69" s="41"/>
      <c r="ES69" s="41"/>
      <c r="ET69" s="41"/>
      <c r="EU69" s="41"/>
      <c r="EV69" s="41"/>
      <c r="EW69" s="18"/>
      <c r="EX69" s="41"/>
      <c r="EY69" s="41"/>
      <c r="EZ69" s="41"/>
      <c r="FA69" s="18"/>
      <c r="FB69" s="18"/>
      <c r="FC69" s="18">
        <f t="shared" si="5"/>
        <v>380</v>
      </c>
      <c r="FD69" s="18">
        <f t="shared" si="6"/>
        <v>33713.95</v>
      </c>
      <c r="FE69" s="18">
        <f t="shared" si="7"/>
        <v>3081</v>
      </c>
      <c r="FF69" s="18">
        <f t="shared" ref="FF69:FF82" si="9">EJ69+EL69+EN69+EP69+FD69+ER69+ET69+EV69+EX69+EZ69+FB69+EH69</f>
        <v>163139.75</v>
      </c>
      <c r="FG69" s="145"/>
      <c r="FH69" s="146"/>
    </row>
    <row r="70" ht="16.5" spans="1:164">
      <c r="A70" s="16"/>
      <c r="B70" s="17" t="s">
        <v>51</v>
      </c>
      <c r="C70" s="18">
        <v>6939962756172</v>
      </c>
      <c r="D70" s="18">
        <v>21065210000349</v>
      </c>
      <c r="E70" s="17" t="s">
        <v>335</v>
      </c>
      <c r="F70" s="19" t="s">
        <v>433</v>
      </c>
      <c r="G70" s="17" t="s">
        <v>129</v>
      </c>
      <c r="H70" s="26">
        <v>1</v>
      </c>
      <c r="I70" s="17">
        <v>1704</v>
      </c>
      <c r="J70" s="17">
        <v>1404</v>
      </c>
      <c r="K70" s="18">
        <v>27.4253731343284</v>
      </c>
      <c r="L70" s="27">
        <f t="shared" si="8"/>
        <v>0.0332373852928875</v>
      </c>
      <c r="M70" s="18">
        <v>77</v>
      </c>
      <c r="N70" s="18">
        <v>5822.99</v>
      </c>
      <c r="O70" s="17">
        <v>89</v>
      </c>
      <c r="P70" s="17">
        <v>1225</v>
      </c>
      <c r="Q70" s="18">
        <v>77</v>
      </c>
      <c r="R70" s="18">
        <v>5908.15</v>
      </c>
      <c r="S70" s="17">
        <v>89</v>
      </c>
      <c r="T70" s="17">
        <v>1143</v>
      </c>
      <c r="U70" s="18">
        <v>92</v>
      </c>
      <c r="V70" s="18">
        <v>6972.97</v>
      </c>
      <c r="W70" s="17">
        <v>89</v>
      </c>
      <c r="X70" s="17">
        <v>1740</v>
      </c>
      <c r="Y70" s="18">
        <v>71</v>
      </c>
      <c r="Z70" s="18">
        <v>6078.54</v>
      </c>
      <c r="AA70" s="17">
        <v>89</v>
      </c>
      <c r="AB70" s="17">
        <v>1205</v>
      </c>
      <c r="AC70" s="18">
        <v>66</v>
      </c>
      <c r="AD70" s="18">
        <v>5809.71</v>
      </c>
      <c r="AE70" s="17">
        <v>89</v>
      </c>
      <c r="AF70" s="17">
        <v>1321</v>
      </c>
      <c r="AG70" s="18">
        <v>74</v>
      </c>
      <c r="AH70" s="18">
        <v>6385.9</v>
      </c>
      <c r="AI70" s="17">
        <v>89</v>
      </c>
      <c r="AJ70" s="17">
        <v>1890</v>
      </c>
      <c r="AK70" s="17">
        <v>53</v>
      </c>
      <c r="AL70" s="18">
        <v>4599.96</v>
      </c>
      <c r="AM70" s="17">
        <v>89</v>
      </c>
      <c r="AN70" s="17">
        <v>1449</v>
      </c>
      <c r="AO70" s="17">
        <v>64</v>
      </c>
      <c r="AP70" s="18">
        <v>5513.69</v>
      </c>
      <c r="AQ70" s="17">
        <v>89</v>
      </c>
      <c r="AR70" s="17">
        <v>1559</v>
      </c>
      <c r="AS70" s="18">
        <v>72</v>
      </c>
      <c r="AT70" s="18">
        <v>6166.87</v>
      </c>
      <c r="AU70" s="17">
        <v>89</v>
      </c>
      <c r="AV70" s="17">
        <v>1785</v>
      </c>
      <c r="AW70" s="18">
        <v>67</v>
      </c>
      <c r="AX70" s="18">
        <v>5777.97</v>
      </c>
      <c r="AY70" s="17">
        <v>89</v>
      </c>
      <c r="AZ70" s="18">
        <v>1893</v>
      </c>
      <c r="BA70" s="18">
        <v>101</v>
      </c>
      <c r="BB70" s="18">
        <v>8726.89</v>
      </c>
      <c r="BC70" s="17">
        <v>89</v>
      </c>
      <c r="BD70" s="18">
        <v>1893</v>
      </c>
      <c r="BE70" s="18">
        <v>111</v>
      </c>
      <c r="BF70" s="18">
        <v>9571.93</v>
      </c>
      <c r="BG70" s="17">
        <v>89</v>
      </c>
      <c r="BH70" s="18">
        <v>1828</v>
      </c>
      <c r="BI70" s="18">
        <v>113</v>
      </c>
      <c r="BJ70" s="18">
        <v>9800.72</v>
      </c>
      <c r="BK70" s="17">
        <v>89</v>
      </c>
      <c r="BL70" s="17">
        <v>1799</v>
      </c>
      <c r="BM70" s="17">
        <v>76</v>
      </c>
      <c r="BN70" s="18">
        <v>6875.2</v>
      </c>
      <c r="BO70" s="17">
        <v>89</v>
      </c>
      <c r="BP70" s="17">
        <v>1716</v>
      </c>
      <c r="BQ70" s="17">
        <v>84</v>
      </c>
      <c r="BR70" s="18">
        <v>7184.26</v>
      </c>
      <c r="BS70" s="17">
        <v>89</v>
      </c>
      <c r="BT70" s="17">
        <v>1658</v>
      </c>
      <c r="BU70" s="18">
        <v>77</v>
      </c>
      <c r="BV70" s="18">
        <v>6583.79</v>
      </c>
      <c r="BW70" s="17">
        <v>89</v>
      </c>
      <c r="BX70" s="18">
        <v>1958</v>
      </c>
      <c r="BY70" s="18">
        <v>76</v>
      </c>
      <c r="BZ70" s="18">
        <v>6747.35</v>
      </c>
      <c r="CA70" s="17">
        <v>89</v>
      </c>
      <c r="CB70" s="18">
        <v>1587</v>
      </c>
      <c r="CC70" s="18">
        <v>100</v>
      </c>
      <c r="CD70" s="18">
        <v>8631.24</v>
      </c>
      <c r="CE70" s="17">
        <v>89</v>
      </c>
      <c r="CF70" s="18">
        <v>1505</v>
      </c>
      <c r="CG70" s="18">
        <v>83</v>
      </c>
      <c r="CH70" s="18">
        <v>7516.35</v>
      </c>
      <c r="CI70" s="17">
        <v>89</v>
      </c>
      <c r="CJ70" s="18">
        <v>1463</v>
      </c>
      <c r="CK70" s="18">
        <v>107</v>
      </c>
      <c r="CL70" s="18">
        <v>8591.8</v>
      </c>
      <c r="CM70" s="17">
        <v>89</v>
      </c>
      <c r="CN70" s="18">
        <v>1555</v>
      </c>
      <c r="CO70" s="17">
        <v>90</v>
      </c>
      <c r="CP70" s="18">
        <v>6996.94</v>
      </c>
      <c r="CQ70" s="17">
        <v>89</v>
      </c>
      <c r="CR70" s="17">
        <v>1379</v>
      </c>
      <c r="CS70" s="17">
        <v>100</v>
      </c>
      <c r="CT70" s="18">
        <v>7582.58</v>
      </c>
      <c r="CU70" s="17">
        <v>89</v>
      </c>
      <c r="CV70" s="17">
        <v>1848</v>
      </c>
      <c r="CW70" s="17">
        <v>129</v>
      </c>
      <c r="CX70" s="18">
        <v>10098.56</v>
      </c>
      <c r="CY70" s="17">
        <v>89</v>
      </c>
      <c r="CZ70" s="17">
        <v>1291</v>
      </c>
      <c r="DA70" s="17">
        <v>114</v>
      </c>
      <c r="DB70" s="18">
        <v>8911.49</v>
      </c>
      <c r="DC70" s="17">
        <v>89</v>
      </c>
      <c r="DD70" s="17">
        <v>2045</v>
      </c>
      <c r="DE70" s="17">
        <v>97</v>
      </c>
      <c r="DF70" s="18">
        <v>7764.3</v>
      </c>
      <c r="DG70" s="17">
        <v>89</v>
      </c>
      <c r="DH70" s="17">
        <v>2016</v>
      </c>
      <c r="DI70" s="18">
        <v>73</v>
      </c>
      <c r="DJ70" s="18">
        <v>5816.83</v>
      </c>
      <c r="DK70" s="17">
        <v>89</v>
      </c>
      <c r="DL70" s="18">
        <v>1989</v>
      </c>
      <c r="DM70" s="18">
        <v>98</v>
      </c>
      <c r="DN70" s="18">
        <v>7605.07</v>
      </c>
      <c r="DO70" s="17">
        <v>89</v>
      </c>
      <c r="DP70" s="18">
        <v>2168</v>
      </c>
      <c r="DQ70" s="18">
        <v>95</v>
      </c>
      <c r="DR70" s="18">
        <v>7280.37</v>
      </c>
      <c r="DS70" s="17">
        <v>89</v>
      </c>
      <c r="DT70" s="18">
        <v>2097</v>
      </c>
      <c r="DU70" s="18">
        <v>80</v>
      </c>
      <c r="DV70" s="18">
        <v>6497.81</v>
      </c>
      <c r="DW70" s="17">
        <v>89</v>
      </c>
      <c r="DX70" s="18">
        <v>2123</v>
      </c>
      <c r="DY70" s="17">
        <v>95</v>
      </c>
      <c r="DZ70" s="18">
        <v>7259.3</v>
      </c>
      <c r="EA70" s="17">
        <v>89</v>
      </c>
      <c r="EB70" s="17">
        <v>2319</v>
      </c>
      <c r="EC70" s="17">
        <v>89</v>
      </c>
      <c r="ED70" s="18">
        <v>6972.55</v>
      </c>
      <c r="EE70" s="17">
        <v>89</v>
      </c>
      <c r="EF70" s="17">
        <v>2319</v>
      </c>
      <c r="EG70" s="17">
        <v>640</v>
      </c>
      <c r="EH70" s="17">
        <v>62854.29</v>
      </c>
      <c r="EI70" s="17">
        <v>605</v>
      </c>
      <c r="EJ70" s="17">
        <v>55015.34</v>
      </c>
      <c r="EK70" s="17">
        <v>790</v>
      </c>
      <c r="EL70" s="17">
        <v>66921.53</v>
      </c>
      <c r="EM70" s="17">
        <v>1623</v>
      </c>
      <c r="EN70" s="17">
        <v>133747.8</v>
      </c>
      <c r="EO70" s="18"/>
      <c r="EP70" s="41"/>
      <c r="EQ70" s="41"/>
      <c r="ER70" s="41"/>
      <c r="ES70" s="41"/>
      <c r="ET70" s="41"/>
      <c r="EU70" s="41"/>
      <c r="EV70" s="41"/>
      <c r="EW70" s="18"/>
      <c r="EX70" s="41"/>
      <c r="EY70" s="41"/>
      <c r="EZ70" s="41"/>
      <c r="FA70" s="18"/>
      <c r="FB70" s="18"/>
      <c r="FC70" s="18">
        <f t="shared" si="5"/>
        <v>1351</v>
      </c>
      <c r="FD70" s="18">
        <f t="shared" si="6"/>
        <v>206463.34</v>
      </c>
      <c r="FE70" s="18">
        <f t="shared" si="7"/>
        <v>5009</v>
      </c>
      <c r="FF70" s="18">
        <f t="shared" si="9"/>
        <v>525002.3</v>
      </c>
      <c r="FG70" s="145"/>
      <c r="FH70" s="146"/>
    </row>
    <row r="71" ht="16.5" spans="1:164">
      <c r="A71" s="16"/>
      <c r="B71" s="17" t="s">
        <v>51</v>
      </c>
      <c r="C71" s="18">
        <v>6939962756189</v>
      </c>
      <c r="D71" s="18">
        <v>21065210000350</v>
      </c>
      <c r="E71" s="18" t="s">
        <v>337</v>
      </c>
      <c r="F71" s="19" t="s">
        <v>434</v>
      </c>
      <c r="G71" s="17" t="s">
        <v>129</v>
      </c>
      <c r="H71" s="26">
        <v>1</v>
      </c>
      <c r="I71" s="17">
        <v>512</v>
      </c>
      <c r="J71" s="17">
        <v>80</v>
      </c>
      <c r="K71" s="18">
        <v>58.6294416243655</v>
      </c>
      <c r="L71" s="27">
        <f t="shared" si="8"/>
        <v>0.00423155460427584</v>
      </c>
      <c r="M71" s="18">
        <v>13</v>
      </c>
      <c r="N71" s="18">
        <v>1264.32</v>
      </c>
      <c r="O71" s="17">
        <v>109</v>
      </c>
      <c r="P71" s="17">
        <v>446</v>
      </c>
      <c r="Q71" s="18">
        <v>9</v>
      </c>
      <c r="R71" s="18">
        <v>853.12</v>
      </c>
      <c r="S71" s="17">
        <v>109</v>
      </c>
      <c r="T71" s="17">
        <v>457</v>
      </c>
      <c r="U71" s="18">
        <v>18</v>
      </c>
      <c r="V71" s="18">
        <v>1730.01</v>
      </c>
      <c r="W71" s="17">
        <v>109</v>
      </c>
      <c r="X71" s="17">
        <v>551</v>
      </c>
      <c r="Y71" s="18">
        <v>12</v>
      </c>
      <c r="Z71" s="18">
        <v>1252.78</v>
      </c>
      <c r="AA71" s="17">
        <v>109</v>
      </c>
      <c r="AB71" s="17">
        <v>471</v>
      </c>
      <c r="AC71" s="18">
        <v>14</v>
      </c>
      <c r="AD71" s="18">
        <v>1477.44</v>
      </c>
      <c r="AE71" s="17">
        <v>109</v>
      </c>
      <c r="AF71" s="17">
        <v>686</v>
      </c>
      <c r="AG71" s="18">
        <v>9</v>
      </c>
      <c r="AH71" s="18">
        <v>1135.34</v>
      </c>
      <c r="AI71" s="17">
        <v>109</v>
      </c>
      <c r="AJ71" s="17">
        <v>491</v>
      </c>
      <c r="AK71" s="17">
        <v>7</v>
      </c>
      <c r="AL71" s="18">
        <v>961.28</v>
      </c>
      <c r="AM71" s="17">
        <v>109</v>
      </c>
      <c r="AN71" s="17">
        <v>483</v>
      </c>
      <c r="AO71" s="17">
        <v>11</v>
      </c>
      <c r="AP71" s="18">
        <v>1183.89</v>
      </c>
      <c r="AQ71" s="17">
        <v>109</v>
      </c>
      <c r="AR71" s="17">
        <v>499</v>
      </c>
      <c r="AS71" s="18">
        <v>10</v>
      </c>
      <c r="AT71" s="18">
        <v>1040.37</v>
      </c>
      <c r="AU71" s="17">
        <v>109</v>
      </c>
      <c r="AV71" s="17">
        <v>582</v>
      </c>
      <c r="AW71" s="18">
        <v>9</v>
      </c>
      <c r="AX71" s="18">
        <v>948.74</v>
      </c>
      <c r="AY71" s="17">
        <v>109</v>
      </c>
      <c r="AZ71" s="18">
        <v>628</v>
      </c>
      <c r="BA71" s="18">
        <v>5</v>
      </c>
      <c r="BB71" s="18">
        <v>533.28</v>
      </c>
      <c r="BC71" s="17">
        <v>109</v>
      </c>
      <c r="BD71" s="18">
        <v>628</v>
      </c>
      <c r="BE71" s="18">
        <v>8</v>
      </c>
      <c r="BF71" s="18">
        <v>825.81</v>
      </c>
      <c r="BG71" s="17">
        <v>109</v>
      </c>
      <c r="BH71" s="18">
        <v>647</v>
      </c>
      <c r="BI71" s="18">
        <v>5</v>
      </c>
      <c r="BJ71" s="18">
        <v>732.41</v>
      </c>
      <c r="BK71" s="17">
        <v>109</v>
      </c>
      <c r="BL71" s="17">
        <v>737</v>
      </c>
      <c r="BM71" s="17">
        <v>9</v>
      </c>
      <c r="BN71" s="18">
        <v>928.76</v>
      </c>
      <c r="BO71" s="17">
        <v>109</v>
      </c>
      <c r="BP71" s="17">
        <v>724</v>
      </c>
      <c r="BQ71" s="17">
        <v>11</v>
      </c>
      <c r="BR71" s="18">
        <v>1182.03</v>
      </c>
      <c r="BS71" s="17">
        <v>109</v>
      </c>
      <c r="BT71" s="17">
        <v>717</v>
      </c>
      <c r="BU71" s="18">
        <v>11</v>
      </c>
      <c r="BV71" s="18">
        <v>1145.67</v>
      </c>
      <c r="BW71" s="17">
        <v>109</v>
      </c>
      <c r="BX71" s="18">
        <v>713</v>
      </c>
      <c r="BY71" s="18">
        <v>11</v>
      </c>
      <c r="BZ71" s="18">
        <v>1182.75</v>
      </c>
      <c r="CA71" s="17">
        <v>109</v>
      </c>
      <c r="CB71" s="18">
        <v>698</v>
      </c>
      <c r="CC71" s="18">
        <v>7</v>
      </c>
      <c r="CD71" s="18">
        <v>737.05</v>
      </c>
      <c r="CE71" s="17">
        <v>109</v>
      </c>
      <c r="CF71" s="18">
        <v>690</v>
      </c>
      <c r="CG71" s="18">
        <v>12</v>
      </c>
      <c r="CH71" s="18">
        <v>1245.37</v>
      </c>
      <c r="CI71" s="17">
        <v>109</v>
      </c>
      <c r="CJ71" s="18">
        <v>679</v>
      </c>
      <c r="CK71" s="18">
        <v>6</v>
      </c>
      <c r="CL71" s="18">
        <v>739</v>
      </c>
      <c r="CM71" s="17">
        <v>109</v>
      </c>
      <c r="CN71" s="18">
        <v>677</v>
      </c>
      <c r="CO71" s="17">
        <v>5</v>
      </c>
      <c r="CP71" s="18">
        <v>608.28</v>
      </c>
      <c r="CQ71" s="17">
        <v>109</v>
      </c>
      <c r="CR71" s="17">
        <v>660</v>
      </c>
      <c r="CS71" s="17">
        <v>4</v>
      </c>
      <c r="CT71" s="18">
        <v>536</v>
      </c>
      <c r="CU71" s="17">
        <v>109</v>
      </c>
      <c r="CV71" s="17">
        <v>657</v>
      </c>
      <c r="CW71" s="17">
        <v>0</v>
      </c>
      <c r="CX71" s="18">
        <v>45</v>
      </c>
      <c r="CY71" s="17">
        <v>109</v>
      </c>
      <c r="CZ71" s="17">
        <v>654</v>
      </c>
      <c r="DA71" s="17">
        <v>10</v>
      </c>
      <c r="DB71" s="18">
        <v>1063.99</v>
      </c>
      <c r="DC71" s="17">
        <v>109</v>
      </c>
      <c r="DD71" s="17">
        <v>655</v>
      </c>
      <c r="DE71" s="17">
        <v>10</v>
      </c>
      <c r="DF71" s="18">
        <v>960</v>
      </c>
      <c r="DG71" s="17">
        <v>109</v>
      </c>
      <c r="DH71" s="17">
        <v>645</v>
      </c>
      <c r="DI71" s="18">
        <v>13</v>
      </c>
      <c r="DJ71" s="18">
        <v>1262.79</v>
      </c>
      <c r="DK71" s="17">
        <v>109</v>
      </c>
      <c r="DL71" s="18">
        <v>628</v>
      </c>
      <c r="DM71" s="18">
        <v>8</v>
      </c>
      <c r="DN71" s="18">
        <v>721.31</v>
      </c>
      <c r="DO71" s="17">
        <v>109</v>
      </c>
      <c r="DP71" s="18">
        <v>620</v>
      </c>
      <c r="DQ71" s="18">
        <v>7</v>
      </c>
      <c r="DR71" s="18">
        <v>669.17</v>
      </c>
      <c r="DS71" s="17">
        <v>109</v>
      </c>
      <c r="DT71" s="18">
        <v>609</v>
      </c>
      <c r="DU71" s="18">
        <v>8</v>
      </c>
      <c r="DV71" s="18">
        <v>749.04</v>
      </c>
      <c r="DW71" s="17">
        <v>109</v>
      </c>
      <c r="DX71" s="18">
        <v>600</v>
      </c>
      <c r="DY71" s="17">
        <v>10</v>
      </c>
      <c r="DZ71" s="18">
        <v>918.42</v>
      </c>
      <c r="EA71" s="17">
        <v>109</v>
      </c>
      <c r="EB71" s="17">
        <v>579</v>
      </c>
      <c r="EC71" s="17">
        <v>5</v>
      </c>
      <c r="ED71" s="18">
        <v>446.67</v>
      </c>
      <c r="EE71" s="17">
        <v>109</v>
      </c>
      <c r="EF71" s="17">
        <v>579</v>
      </c>
      <c r="EG71" s="17">
        <v>194</v>
      </c>
      <c r="EH71" s="17">
        <v>24250.2</v>
      </c>
      <c r="EI71" s="17">
        <v>347</v>
      </c>
      <c r="EJ71" s="17">
        <v>38781.53</v>
      </c>
      <c r="EK71" s="17">
        <v>348</v>
      </c>
      <c r="EL71" s="17">
        <v>36095.49</v>
      </c>
      <c r="EM71" s="17">
        <v>357</v>
      </c>
      <c r="EN71" s="17">
        <v>36589.78</v>
      </c>
      <c r="EO71" s="18"/>
      <c r="EP71" s="41"/>
      <c r="EQ71" s="41"/>
      <c r="ER71" s="41"/>
      <c r="ES71" s="41"/>
      <c r="ET71" s="41"/>
      <c r="EU71" s="41"/>
      <c r="EV71" s="41"/>
      <c r="EW71" s="18"/>
      <c r="EX71" s="41"/>
      <c r="EY71" s="41"/>
      <c r="EZ71" s="41"/>
      <c r="FA71" s="18"/>
      <c r="FB71" s="18"/>
      <c r="FC71" s="18">
        <f t="shared" si="5"/>
        <v>172</v>
      </c>
      <c r="FD71" s="18">
        <f t="shared" si="6"/>
        <v>27732.81</v>
      </c>
      <c r="FE71" s="18">
        <f t="shared" si="7"/>
        <v>1418</v>
      </c>
      <c r="FF71" s="18">
        <f t="shared" si="9"/>
        <v>163449.81</v>
      </c>
      <c r="FG71" s="145"/>
      <c r="FH71" s="146"/>
    </row>
    <row r="72" ht="16.5" spans="1:164">
      <c r="A72" s="136"/>
      <c r="B72" s="17" t="s">
        <v>51</v>
      </c>
      <c r="C72" s="18">
        <v>6939962759364</v>
      </c>
      <c r="D72" s="18">
        <v>21065210000488</v>
      </c>
      <c r="E72" s="148" t="s">
        <v>339</v>
      </c>
      <c r="F72" s="149"/>
      <c r="G72" s="148" t="s">
        <v>288</v>
      </c>
      <c r="H72" s="26">
        <v>1</v>
      </c>
      <c r="I72" s="17">
        <v>278</v>
      </c>
      <c r="J72" s="17">
        <v>56</v>
      </c>
      <c r="K72" s="18">
        <v>177.199281867145</v>
      </c>
      <c r="L72" s="27">
        <f t="shared" si="8"/>
        <v>0.000811868034541295</v>
      </c>
      <c r="M72" s="18">
        <v>1</v>
      </c>
      <c r="N72" s="18">
        <v>299</v>
      </c>
      <c r="O72" s="148">
        <v>339</v>
      </c>
      <c r="P72" s="17">
        <v>397</v>
      </c>
      <c r="Q72" s="18">
        <v>2</v>
      </c>
      <c r="R72" s="18">
        <v>589.33</v>
      </c>
      <c r="S72" s="148">
        <v>339</v>
      </c>
      <c r="T72" s="17">
        <v>394</v>
      </c>
      <c r="U72" s="18">
        <v>1</v>
      </c>
      <c r="V72" s="18">
        <v>295.81</v>
      </c>
      <c r="W72" s="17">
        <v>339</v>
      </c>
      <c r="X72" s="17">
        <v>393</v>
      </c>
      <c r="Y72" s="18">
        <v>0</v>
      </c>
      <c r="Z72" s="18">
        <v>0</v>
      </c>
      <c r="AA72" s="17">
        <v>339</v>
      </c>
      <c r="AB72" s="17">
        <v>304</v>
      </c>
      <c r="AC72" s="18">
        <v>1</v>
      </c>
      <c r="AD72" s="18">
        <v>299</v>
      </c>
      <c r="AE72" s="17">
        <v>339</v>
      </c>
      <c r="AF72" s="17">
        <v>399</v>
      </c>
      <c r="AG72" s="18">
        <v>2</v>
      </c>
      <c r="AH72" s="18">
        <v>598</v>
      </c>
      <c r="AI72" s="17">
        <v>339</v>
      </c>
      <c r="AJ72" s="17">
        <v>377</v>
      </c>
      <c r="AK72" s="17">
        <v>1</v>
      </c>
      <c r="AL72" s="18">
        <v>349</v>
      </c>
      <c r="AM72" s="17">
        <v>339</v>
      </c>
      <c r="AN72" s="17">
        <v>376</v>
      </c>
      <c r="AO72" s="17">
        <v>2</v>
      </c>
      <c r="AP72" s="18">
        <v>588</v>
      </c>
      <c r="AQ72" s="17">
        <v>339</v>
      </c>
      <c r="AR72" s="17">
        <v>374</v>
      </c>
      <c r="AS72" s="18">
        <v>1</v>
      </c>
      <c r="AT72" s="18">
        <v>292.25</v>
      </c>
      <c r="AU72" s="17">
        <v>339</v>
      </c>
      <c r="AV72" s="17">
        <v>374</v>
      </c>
      <c r="AW72" s="18">
        <v>5</v>
      </c>
      <c r="AX72" s="18">
        <v>1630</v>
      </c>
      <c r="AY72" s="17">
        <v>339</v>
      </c>
      <c r="AZ72" s="18">
        <v>373</v>
      </c>
      <c r="BA72" s="18">
        <v>4</v>
      </c>
      <c r="BB72" s="18">
        <v>1288</v>
      </c>
      <c r="BC72" s="148">
        <v>339</v>
      </c>
      <c r="BD72" s="18">
        <v>373</v>
      </c>
      <c r="BE72" s="18">
        <v>5</v>
      </c>
      <c r="BF72" s="18">
        <v>1543.96</v>
      </c>
      <c r="BG72" s="148">
        <v>339</v>
      </c>
      <c r="BH72" s="18">
        <v>380</v>
      </c>
      <c r="BI72" s="18">
        <v>5</v>
      </c>
      <c r="BJ72" s="18">
        <v>1660</v>
      </c>
      <c r="BK72" s="148">
        <v>339</v>
      </c>
      <c r="BL72" s="17">
        <v>376</v>
      </c>
      <c r="BM72" s="17">
        <v>1</v>
      </c>
      <c r="BN72" s="18">
        <v>319</v>
      </c>
      <c r="BO72" s="148">
        <v>339</v>
      </c>
      <c r="BP72" s="17">
        <v>375</v>
      </c>
      <c r="BQ72" s="17">
        <v>0</v>
      </c>
      <c r="BR72" s="18">
        <v>0</v>
      </c>
      <c r="BS72" s="148">
        <v>339</v>
      </c>
      <c r="BT72" s="17">
        <v>375</v>
      </c>
      <c r="BU72" s="18">
        <v>1</v>
      </c>
      <c r="BV72" s="18">
        <v>315.61</v>
      </c>
      <c r="BW72" s="148">
        <v>339</v>
      </c>
      <c r="BX72" s="18">
        <v>374</v>
      </c>
      <c r="BY72" s="18">
        <v>1</v>
      </c>
      <c r="BZ72" s="18">
        <v>319</v>
      </c>
      <c r="CA72" s="148">
        <v>339</v>
      </c>
      <c r="CB72" s="18">
        <v>369</v>
      </c>
      <c r="CC72" s="18">
        <v>5</v>
      </c>
      <c r="CD72" s="18">
        <v>1581.31</v>
      </c>
      <c r="CE72" s="148">
        <v>339</v>
      </c>
      <c r="CF72" s="18">
        <v>364</v>
      </c>
      <c r="CG72" s="18">
        <v>4</v>
      </c>
      <c r="CH72" s="18">
        <v>1276</v>
      </c>
      <c r="CI72" s="148">
        <v>339</v>
      </c>
      <c r="CJ72" s="18">
        <v>360</v>
      </c>
      <c r="CK72" s="18">
        <v>3</v>
      </c>
      <c r="CL72" s="18">
        <v>872</v>
      </c>
      <c r="CM72" s="148">
        <v>339</v>
      </c>
      <c r="CN72" s="18">
        <v>357</v>
      </c>
      <c r="CO72" s="17">
        <v>6</v>
      </c>
      <c r="CP72" s="18">
        <v>1786</v>
      </c>
      <c r="CQ72" s="148">
        <v>339</v>
      </c>
      <c r="CR72" s="17">
        <v>339</v>
      </c>
      <c r="CS72" s="17">
        <v>2</v>
      </c>
      <c r="CT72" s="18">
        <v>653.57</v>
      </c>
      <c r="CU72" s="148">
        <v>339</v>
      </c>
      <c r="CV72" s="17">
        <v>337</v>
      </c>
      <c r="CW72" s="17">
        <v>1</v>
      </c>
      <c r="CX72" s="18">
        <v>299</v>
      </c>
      <c r="CY72" s="148">
        <v>339</v>
      </c>
      <c r="CZ72" s="17">
        <v>336</v>
      </c>
      <c r="DA72" s="17">
        <v>3</v>
      </c>
      <c r="DB72" s="18">
        <v>897</v>
      </c>
      <c r="DC72" s="148">
        <v>339</v>
      </c>
      <c r="DD72" s="17">
        <v>337</v>
      </c>
      <c r="DE72" s="17">
        <v>1</v>
      </c>
      <c r="DF72" s="18">
        <v>299</v>
      </c>
      <c r="DG72" s="148">
        <v>339</v>
      </c>
      <c r="DH72" s="17">
        <v>326</v>
      </c>
      <c r="DI72" s="18">
        <v>0</v>
      </c>
      <c r="DJ72" s="18">
        <v>0</v>
      </c>
      <c r="DK72" s="148">
        <v>339</v>
      </c>
      <c r="DL72" s="18">
        <v>329</v>
      </c>
      <c r="DM72" s="18">
        <v>0</v>
      </c>
      <c r="DN72" s="18">
        <v>0</v>
      </c>
      <c r="DO72" s="148">
        <v>339</v>
      </c>
      <c r="DP72" s="18">
        <v>329</v>
      </c>
      <c r="DQ72" s="18">
        <v>1</v>
      </c>
      <c r="DR72" s="18">
        <v>299</v>
      </c>
      <c r="DS72" s="148">
        <v>339</v>
      </c>
      <c r="DT72" s="18">
        <v>328</v>
      </c>
      <c r="DU72" s="18">
        <v>0</v>
      </c>
      <c r="DV72" s="18">
        <v>0</v>
      </c>
      <c r="DW72" s="148">
        <v>339</v>
      </c>
      <c r="DX72" s="18">
        <v>328</v>
      </c>
      <c r="DY72" s="17">
        <v>1</v>
      </c>
      <c r="DZ72" s="18">
        <v>284</v>
      </c>
      <c r="EA72" s="148">
        <v>339</v>
      </c>
      <c r="EB72" s="17">
        <v>331</v>
      </c>
      <c r="EC72" s="17">
        <v>0</v>
      </c>
      <c r="ED72" s="18">
        <v>0</v>
      </c>
      <c r="EE72" s="148">
        <v>339</v>
      </c>
      <c r="EF72" s="17">
        <v>331</v>
      </c>
      <c r="EG72" s="148"/>
      <c r="EH72" s="148"/>
      <c r="EI72" s="148"/>
      <c r="EJ72" s="148"/>
      <c r="EK72" s="148">
        <v>1</v>
      </c>
      <c r="EL72" s="148">
        <v>324.91</v>
      </c>
      <c r="EM72" s="17">
        <v>36</v>
      </c>
      <c r="EN72" s="17">
        <v>12079.66</v>
      </c>
      <c r="EO72" s="136"/>
      <c r="EP72" s="136"/>
      <c r="EQ72" s="136"/>
      <c r="ER72" s="136"/>
      <c r="ES72" s="152"/>
      <c r="ET72" s="152"/>
      <c r="EU72" s="152"/>
      <c r="EV72" s="152"/>
      <c r="EW72" s="153"/>
      <c r="EX72" s="152"/>
      <c r="EY72" s="152"/>
      <c r="EZ72" s="152"/>
      <c r="FA72" s="153"/>
      <c r="FB72" s="153"/>
      <c r="FC72" s="18">
        <f t="shared" si="5"/>
        <v>33</v>
      </c>
      <c r="FD72" s="18">
        <f t="shared" si="6"/>
        <v>15974.84</v>
      </c>
      <c r="FE72" s="18">
        <f t="shared" si="7"/>
        <v>70</v>
      </c>
      <c r="FF72" s="18">
        <f t="shared" si="9"/>
        <v>28379.41</v>
      </c>
      <c r="FG72" s="145"/>
      <c r="FH72" s="146"/>
    </row>
    <row r="73" ht="16.5" spans="1:164">
      <c r="A73" s="136"/>
      <c r="B73" s="17" t="s">
        <v>51</v>
      </c>
      <c r="C73" s="18">
        <v>6939962759371</v>
      </c>
      <c r="D73" s="18">
        <v>21065211000122</v>
      </c>
      <c r="E73" s="148" t="s">
        <v>347</v>
      </c>
      <c r="F73" s="149"/>
      <c r="G73" s="148" t="s">
        <v>288</v>
      </c>
      <c r="H73" s="26">
        <v>1</v>
      </c>
      <c r="I73" s="17">
        <v>206</v>
      </c>
      <c r="J73" s="17">
        <v>48</v>
      </c>
      <c r="K73" s="18">
        <v>104.711802378774</v>
      </c>
      <c r="L73" s="27">
        <f t="shared" si="8"/>
        <v>0.000787265972888528</v>
      </c>
      <c r="M73" s="18">
        <v>3</v>
      </c>
      <c r="N73" s="18">
        <v>282</v>
      </c>
      <c r="O73" s="148">
        <v>169</v>
      </c>
      <c r="P73" s="17">
        <v>316</v>
      </c>
      <c r="Q73" s="18">
        <v>4</v>
      </c>
      <c r="R73" s="18">
        <v>457.61</v>
      </c>
      <c r="S73" s="148">
        <v>169</v>
      </c>
      <c r="T73" s="17">
        <v>312</v>
      </c>
      <c r="U73" s="18">
        <v>3</v>
      </c>
      <c r="V73" s="18">
        <v>244.23</v>
      </c>
      <c r="W73" s="17">
        <v>169</v>
      </c>
      <c r="X73" s="17">
        <v>308</v>
      </c>
      <c r="Y73" s="18">
        <v>3</v>
      </c>
      <c r="Z73" s="18">
        <v>297</v>
      </c>
      <c r="AA73" s="17">
        <v>169</v>
      </c>
      <c r="AB73" s="17">
        <v>173</v>
      </c>
      <c r="AC73" s="18">
        <v>2</v>
      </c>
      <c r="AD73" s="18">
        <v>183.78</v>
      </c>
      <c r="AE73" s="17">
        <v>169</v>
      </c>
      <c r="AF73" s="17">
        <v>303</v>
      </c>
      <c r="AG73" s="18">
        <v>1</v>
      </c>
      <c r="AH73" s="18">
        <v>84</v>
      </c>
      <c r="AI73" s="17">
        <v>169</v>
      </c>
      <c r="AJ73" s="17">
        <v>230</v>
      </c>
      <c r="AK73" s="17">
        <v>4</v>
      </c>
      <c r="AL73" s="18">
        <v>464.03</v>
      </c>
      <c r="AM73" s="17">
        <v>169</v>
      </c>
      <c r="AN73" s="17">
        <v>226</v>
      </c>
      <c r="AO73" s="17">
        <v>3</v>
      </c>
      <c r="AP73" s="18">
        <v>397</v>
      </c>
      <c r="AQ73" s="17">
        <v>169</v>
      </c>
      <c r="AR73" s="17">
        <v>241</v>
      </c>
      <c r="AS73" s="18">
        <v>0</v>
      </c>
      <c r="AT73" s="18">
        <v>0</v>
      </c>
      <c r="AU73" s="17">
        <v>169</v>
      </c>
      <c r="AV73" s="17">
        <v>253</v>
      </c>
      <c r="AW73" s="18">
        <v>2</v>
      </c>
      <c r="AX73" s="18">
        <v>290</v>
      </c>
      <c r="AY73" s="17">
        <v>169</v>
      </c>
      <c r="AZ73" s="18">
        <v>281</v>
      </c>
      <c r="BA73" s="18">
        <v>3</v>
      </c>
      <c r="BB73" s="18">
        <v>288.88</v>
      </c>
      <c r="BC73" s="148">
        <v>169</v>
      </c>
      <c r="BD73" s="18">
        <v>281</v>
      </c>
      <c r="BE73" s="18">
        <v>0</v>
      </c>
      <c r="BF73" s="18">
        <v>0</v>
      </c>
      <c r="BG73" s="148">
        <v>169</v>
      </c>
      <c r="BH73" s="18">
        <v>291</v>
      </c>
      <c r="BI73" s="18">
        <v>-1</v>
      </c>
      <c r="BJ73" s="18">
        <v>-84</v>
      </c>
      <c r="BK73" s="148">
        <v>169</v>
      </c>
      <c r="BL73" s="17">
        <v>291</v>
      </c>
      <c r="BM73" s="17">
        <v>2</v>
      </c>
      <c r="BN73" s="18">
        <v>203</v>
      </c>
      <c r="BO73" s="148">
        <v>169</v>
      </c>
      <c r="BP73" s="17">
        <v>288</v>
      </c>
      <c r="BQ73" s="17">
        <v>1</v>
      </c>
      <c r="BR73" s="18">
        <v>109</v>
      </c>
      <c r="BS73" s="148">
        <v>169</v>
      </c>
      <c r="BT73" s="17">
        <v>287</v>
      </c>
      <c r="BU73" s="18">
        <v>0</v>
      </c>
      <c r="BV73" s="18">
        <v>0</v>
      </c>
      <c r="BW73" s="148">
        <v>169</v>
      </c>
      <c r="BX73" s="18">
        <v>293</v>
      </c>
      <c r="BY73" s="18">
        <v>2</v>
      </c>
      <c r="BZ73" s="18">
        <v>218</v>
      </c>
      <c r="CA73" s="148">
        <v>169</v>
      </c>
      <c r="CB73" s="18">
        <v>291</v>
      </c>
      <c r="CC73" s="18">
        <v>1</v>
      </c>
      <c r="CD73" s="18">
        <v>99</v>
      </c>
      <c r="CE73" s="148">
        <v>169</v>
      </c>
      <c r="CF73" s="18">
        <v>290</v>
      </c>
      <c r="CG73" s="18">
        <v>1</v>
      </c>
      <c r="CH73" s="18">
        <v>94</v>
      </c>
      <c r="CI73" s="148">
        <v>169</v>
      </c>
      <c r="CJ73" s="18">
        <v>289</v>
      </c>
      <c r="CK73" s="18">
        <v>4</v>
      </c>
      <c r="CL73" s="18">
        <v>388</v>
      </c>
      <c r="CM73" s="148">
        <v>169</v>
      </c>
      <c r="CN73" s="18">
        <v>286</v>
      </c>
      <c r="CO73" s="17">
        <v>2</v>
      </c>
      <c r="CP73" s="18">
        <v>178</v>
      </c>
      <c r="CQ73" s="148">
        <v>169</v>
      </c>
      <c r="CR73" s="17">
        <v>282</v>
      </c>
      <c r="CS73" s="17">
        <v>3</v>
      </c>
      <c r="CT73" s="18">
        <v>290.05</v>
      </c>
      <c r="CU73" s="148">
        <v>169</v>
      </c>
      <c r="CV73" s="17">
        <v>279</v>
      </c>
      <c r="CW73" s="17">
        <v>2</v>
      </c>
      <c r="CX73" s="18">
        <v>193.7</v>
      </c>
      <c r="CY73" s="148">
        <v>169</v>
      </c>
      <c r="CZ73" s="17">
        <v>277</v>
      </c>
      <c r="DA73" s="17">
        <v>2</v>
      </c>
      <c r="DB73" s="18">
        <v>183</v>
      </c>
      <c r="DC73" s="148">
        <v>169</v>
      </c>
      <c r="DD73" s="17">
        <v>275</v>
      </c>
      <c r="DE73" s="17">
        <v>1</v>
      </c>
      <c r="DF73" s="18">
        <v>89</v>
      </c>
      <c r="DG73" s="148">
        <v>169</v>
      </c>
      <c r="DH73" s="17">
        <v>267</v>
      </c>
      <c r="DI73" s="18">
        <v>4</v>
      </c>
      <c r="DJ73" s="18">
        <v>392.32</v>
      </c>
      <c r="DK73" s="148">
        <v>169</v>
      </c>
      <c r="DL73" s="18">
        <v>263</v>
      </c>
      <c r="DM73" s="18">
        <v>0</v>
      </c>
      <c r="DN73" s="18">
        <v>0</v>
      </c>
      <c r="DO73" s="148">
        <v>169</v>
      </c>
      <c r="DP73" s="18">
        <v>263</v>
      </c>
      <c r="DQ73" s="18">
        <v>7</v>
      </c>
      <c r="DR73" s="18">
        <v>669.89</v>
      </c>
      <c r="DS73" s="148">
        <v>169</v>
      </c>
      <c r="DT73" s="18">
        <v>256</v>
      </c>
      <c r="DU73" s="18">
        <v>0</v>
      </c>
      <c r="DV73" s="18">
        <v>0</v>
      </c>
      <c r="DW73" s="148">
        <v>169</v>
      </c>
      <c r="DX73" s="18">
        <v>256</v>
      </c>
      <c r="DY73" s="17">
        <v>1</v>
      </c>
      <c r="DZ73" s="18">
        <v>99</v>
      </c>
      <c r="EA73" s="148">
        <v>169</v>
      </c>
      <c r="EB73" s="17">
        <v>243</v>
      </c>
      <c r="EC73" s="17">
        <v>3</v>
      </c>
      <c r="ED73" s="18">
        <v>293.25</v>
      </c>
      <c r="EE73" s="148">
        <v>169</v>
      </c>
      <c r="EF73" s="17">
        <v>243</v>
      </c>
      <c r="EG73" s="148"/>
      <c r="EH73" s="148"/>
      <c r="EI73" s="148"/>
      <c r="EJ73" s="148"/>
      <c r="EK73" s="148">
        <v>0</v>
      </c>
      <c r="EL73" s="148">
        <v>0</v>
      </c>
      <c r="EM73" s="17">
        <v>41</v>
      </c>
      <c r="EN73" s="17">
        <v>5120.99</v>
      </c>
      <c r="EO73" s="136"/>
      <c r="EP73" s="136"/>
      <c r="EQ73" s="136"/>
      <c r="ER73" s="136"/>
      <c r="ES73" s="152"/>
      <c r="ET73" s="152"/>
      <c r="EU73" s="152"/>
      <c r="EV73" s="152"/>
      <c r="EW73" s="153"/>
      <c r="EX73" s="152"/>
      <c r="EY73" s="152"/>
      <c r="EZ73" s="152"/>
      <c r="FA73" s="153"/>
      <c r="FB73" s="153"/>
      <c r="FC73" s="18">
        <f t="shared" si="5"/>
        <v>32</v>
      </c>
      <c r="FD73" s="18">
        <f t="shared" si="6"/>
        <v>5837.74</v>
      </c>
      <c r="FE73" s="18">
        <f t="shared" si="7"/>
        <v>73</v>
      </c>
      <c r="FF73" s="18">
        <f t="shared" si="9"/>
        <v>10958.73</v>
      </c>
      <c r="FG73" s="145"/>
      <c r="FH73" s="146"/>
    </row>
    <row r="74" ht="16.5" spans="1:164">
      <c r="A74" s="136"/>
      <c r="B74" s="17" t="s">
        <v>51</v>
      </c>
      <c r="C74" s="18">
        <v>6939962759395</v>
      </c>
      <c r="D74" s="18">
        <v>21065212000210</v>
      </c>
      <c r="E74" s="148" t="s">
        <v>349</v>
      </c>
      <c r="F74" s="149"/>
      <c r="G74" s="148" t="s">
        <v>288</v>
      </c>
      <c r="H74" s="26">
        <v>1</v>
      </c>
      <c r="I74" s="17">
        <v>231</v>
      </c>
      <c r="J74" s="17">
        <v>24</v>
      </c>
      <c r="K74" s="18">
        <v>77.970297029703</v>
      </c>
      <c r="L74" s="27">
        <f t="shared" si="8"/>
        <v>0.00103328658941619</v>
      </c>
      <c r="M74" s="18">
        <v>4</v>
      </c>
      <c r="N74" s="18">
        <v>367.14</v>
      </c>
      <c r="O74" s="148">
        <v>139</v>
      </c>
      <c r="P74" s="17">
        <v>333</v>
      </c>
      <c r="Q74" s="18">
        <v>4</v>
      </c>
      <c r="R74" s="18">
        <v>381</v>
      </c>
      <c r="S74" s="148">
        <v>139</v>
      </c>
      <c r="T74" s="17">
        <v>337</v>
      </c>
      <c r="U74" s="18">
        <v>1</v>
      </c>
      <c r="V74" s="18">
        <v>69</v>
      </c>
      <c r="W74" s="17">
        <v>139</v>
      </c>
      <c r="X74" s="17">
        <v>335</v>
      </c>
      <c r="Y74" s="18">
        <v>3</v>
      </c>
      <c r="Z74" s="18">
        <v>295.49</v>
      </c>
      <c r="AA74" s="17">
        <v>139</v>
      </c>
      <c r="AB74" s="17">
        <v>212</v>
      </c>
      <c r="AC74" s="18">
        <v>3</v>
      </c>
      <c r="AD74" s="18">
        <v>277.61</v>
      </c>
      <c r="AE74" s="17">
        <v>139</v>
      </c>
      <c r="AF74" s="17">
        <v>329</v>
      </c>
      <c r="AG74" s="18">
        <v>1</v>
      </c>
      <c r="AH74" s="18">
        <v>89</v>
      </c>
      <c r="AI74" s="17">
        <v>139</v>
      </c>
      <c r="AJ74" s="17">
        <v>239</v>
      </c>
      <c r="AK74" s="17">
        <v>1</v>
      </c>
      <c r="AL74" s="18">
        <v>99</v>
      </c>
      <c r="AM74" s="17">
        <v>139</v>
      </c>
      <c r="AN74" s="17">
        <v>237</v>
      </c>
      <c r="AO74" s="17">
        <v>3</v>
      </c>
      <c r="AP74" s="18">
        <v>297</v>
      </c>
      <c r="AQ74" s="17">
        <v>139</v>
      </c>
      <c r="AR74" s="17">
        <v>242</v>
      </c>
      <c r="AS74" s="18">
        <v>0</v>
      </c>
      <c r="AT74" s="18">
        <v>0</v>
      </c>
      <c r="AU74" s="17">
        <v>139</v>
      </c>
      <c r="AV74" s="17">
        <v>290</v>
      </c>
      <c r="AW74" s="18">
        <v>4</v>
      </c>
      <c r="AX74" s="18">
        <v>396</v>
      </c>
      <c r="AY74" s="17">
        <v>139</v>
      </c>
      <c r="AZ74" s="18">
        <v>317</v>
      </c>
      <c r="BA74" s="18">
        <v>1</v>
      </c>
      <c r="BB74" s="18">
        <v>99</v>
      </c>
      <c r="BC74" s="148">
        <v>139</v>
      </c>
      <c r="BD74" s="18">
        <v>317</v>
      </c>
      <c r="BE74" s="18">
        <v>4</v>
      </c>
      <c r="BF74" s="18">
        <v>430</v>
      </c>
      <c r="BG74" s="148">
        <v>139</v>
      </c>
      <c r="BH74" s="18">
        <v>320</v>
      </c>
      <c r="BI74" s="18">
        <v>4</v>
      </c>
      <c r="BJ74" s="18">
        <v>413</v>
      </c>
      <c r="BK74" s="148">
        <v>139</v>
      </c>
      <c r="BL74" s="17">
        <v>315</v>
      </c>
      <c r="BM74" s="17">
        <v>3</v>
      </c>
      <c r="BN74" s="18">
        <v>324</v>
      </c>
      <c r="BO74" s="148">
        <v>139</v>
      </c>
      <c r="BP74" s="17">
        <v>312</v>
      </c>
      <c r="BQ74" s="17">
        <v>2</v>
      </c>
      <c r="BR74" s="18">
        <v>213.54</v>
      </c>
      <c r="BS74" s="148">
        <v>139</v>
      </c>
      <c r="BT74" s="17">
        <v>310</v>
      </c>
      <c r="BU74" s="18">
        <v>1</v>
      </c>
      <c r="BV74" s="18">
        <v>109</v>
      </c>
      <c r="BW74" s="148">
        <v>139</v>
      </c>
      <c r="BX74" s="18">
        <v>309</v>
      </c>
      <c r="BY74" s="18">
        <v>3</v>
      </c>
      <c r="BZ74" s="18">
        <v>327</v>
      </c>
      <c r="CA74" s="148">
        <v>139</v>
      </c>
      <c r="CB74" s="18">
        <v>298</v>
      </c>
      <c r="CC74" s="18">
        <v>4</v>
      </c>
      <c r="CD74" s="18">
        <v>421.13</v>
      </c>
      <c r="CE74" s="148">
        <v>139</v>
      </c>
      <c r="CF74" s="18">
        <v>293</v>
      </c>
      <c r="CG74" s="18">
        <v>6</v>
      </c>
      <c r="CH74" s="18">
        <v>647.28</v>
      </c>
      <c r="CI74" s="148">
        <v>139</v>
      </c>
      <c r="CJ74" s="18">
        <v>287</v>
      </c>
      <c r="CK74" s="18">
        <v>4</v>
      </c>
      <c r="CL74" s="18">
        <v>383.26</v>
      </c>
      <c r="CM74" s="148">
        <v>139</v>
      </c>
      <c r="CN74" s="18">
        <v>283</v>
      </c>
      <c r="CO74" s="17">
        <v>2</v>
      </c>
      <c r="CP74" s="18">
        <v>188</v>
      </c>
      <c r="CQ74" s="148">
        <v>139</v>
      </c>
      <c r="CR74" s="17">
        <v>281</v>
      </c>
      <c r="CS74" s="17">
        <v>6</v>
      </c>
      <c r="CT74" s="18">
        <v>772.72</v>
      </c>
      <c r="CU74" s="148">
        <v>139</v>
      </c>
      <c r="CV74" s="17">
        <v>273</v>
      </c>
      <c r="CW74" s="17">
        <v>4</v>
      </c>
      <c r="CX74" s="18">
        <v>396</v>
      </c>
      <c r="CY74" s="148">
        <v>139</v>
      </c>
      <c r="CZ74" s="17">
        <v>269</v>
      </c>
      <c r="DA74" s="17">
        <v>5</v>
      </c>
      <c r="DB74" s="18">
        <v>466.08</v>
      </c>
      <c r="DC74" s="148">
        <v>139</v>
      </c>
      <c r="DD74" s="17">
        <v>273</v>
      </c>
      <c r="DE74" s="17">
        <v>0</v>
      </c>
      <c r="DF74" s="18">
        <v>0</v>
      </c>
      <c r="DG74" s="148">
        <v>139</v>
      </c>
      <c r="DH74" s="17">
        <v>269</v>
      </c>
      <c r="DI74" s="18">
        <v>2</v>
      </c>
      <c r="DJ74" s="18">
        <v>183</v>
      </c>
      <c r="DK74" s="148">
        <v>139</v>
      </c>
      <c r="DL74" s="18">
        <v>267</v>
      </c>
      <c r="DM74" s="18">
        <v>7</v>
      </c>
      <c r="DN74" s="18">
        <v>664.66</v>
      </c>
      <c r="DO74" s="148">
        <v>139</v>
      </c>
      <c r="DP74" s="18">
        <v>260</v>
      </c>
      <c r="DQ74" s="18">
        <v>5</v>
      </c>
      <c r="DR74" s="18">
        <v>488.11</v>
      </c>
      <c r="DS74" s="148">
        <v>139</v>
      </c>
      <c r="DT74" s="18">
        <v>255</v>
      </c>
      <c r="DU74" s="18">
        <v>2</v>
      </c>
      <c r="DV74" s="18">
        <v>189.66</v>
      </c>
      <c r="DW74" s="148">
        <v>139</v>
      </c>
      <c r="DX74" s="18">
        <v>253</v>
      </c>
      <c r="DY74" s="17">
        <v>2</v>
      </c>
      <c r="DZ74" s="18">
        <v>198</v>
      </c>
      <c r="EA74" s="148">
        <v>139</v>
      </c>
      <c r="EB74" s="17">
        <v>234</v>
      </c>
      <c r="EC74" s="17">
        <v>1</v>
      </c>
      <c r="ED74" s="18">
        <v>99</v>
      </c>
      <c r="EE74" s="148">
        <v>139</v>
      </c>
      <c r="EF74" s="17">
        <v>234</v>
      </c>
      <c r="EG74" s="148"/>
      <c r="EH74" s="148"/>
      <c r="EI74" s="148"/>
      <c r="EJ74" s="148"/>
      <c r="EK74" s="148">
        <v>0</v>
      </c>
      <c r="EL74" s="148">
        <v>0</v>
      </c>
      <c r="EM74" s="17">
        <v>47</v>
      </c>
      <c r="EN74" s="17">
        <v>4958.03</v>
      </c>
      <c r="EO74" s="136"/>
      <c r="EP74" s="136"/>
      <c r="EQ74" s="136"/>
      <c r="ER74" s="136"/>
      <c r="ES74" s="152"/>
      <c r="ET74" s="152"/>
      <c r="EU74" s="152"/>
      <c r="EV74" s="152"/>
      <c r="EW74" s="153"/>
      <c r="EX74" s="152"/>
      <c r="EY74" s="152"/>
      <c r="EZ74" s="152"/>
      <c r="FA74" s="153"/>
      <c r="FB74" s="153"/>
      <c r="FC74" s="18">
        <f t="shared" si="5"/>
        <v>42</v>
      </c>
      <c r="FD74" s="18">
        <f t="shared" si="6"/>
        <v>8712.42</v>
      </c>
      <c r="FE74" s="18">
        <f t="shared" si="7"/>
        <v>89</v>
      </c>
      <c r="FF74" s="18">
        <f t="shared" si="9"/>
        <v>13670.45</v>
      </c>
      <c r="FG74" s="145"/>
      <c r="FH74" s="146"/>
    </row>
    <row r="75" ht="16.5" spans="1:164">
      <c r="A75" s="136"/>
      <c r="B75" s="17" t="s">
        <v>51</v>
      </c>
      <c r="C75" s="18">
        <v>6939962759388</v>
      </c>
      <c r="D75" s="18">
        <v>21065212000209</v>
      </c>
      <c r="E75" s="148" t="s">
        <v>435</v>
      </c>
      <c r="F75" s="149"/>
      <c r="G75" s="148" t="s">
        <v>288</v>
      </c>
      <c r="H75" s="26">
        <v>1</v>
      </c>
      <c r="I75" s="17">
        <v>251</v>
      </c>
      <c r="J75" s="17">
        <v>102</v>
      </c>
      <c r="K75" s="18">
        <v>730.05540166205</v>
      </c>
      <c r="L75" s="27">
        <f t="shared" si="8"/>
        <v>0.000246020616527665</v>
      </c>
      <c r="M75" s="18">
        <v>0</v>
      </c>
      <c r="N75" s="18">
        <v>0</v>
      </c>
      <c r="O75" s="148">
        <v>249</v>
      </c>
      <c r="P75" s="17">
        <v>374</v>
      </c>
      <c r="Q75" s="18">
        <v>1</v>
      </c>
      <c r="R75" s="18">
        <v>199</v>
      </c>
      <c r="S75" s="148">
        <v>249</v>
      </c>
      <c r="T75" s="17">
        <v>379</v>
      </c>
      <c r="U75" s="18">
        <v>1</v>
      </c>
      <c r="V75" s="18">
        <v>169.71</v>
      </c>
      <c r="W75" s="17">
        <v>249</v>
      </c>
      <c r="X75" s="17">
        <v>377</v>
      </c>
      <c r="Y75" s="18">
        <v>0</v>
      </c>
      <c r="Z75" s="18">
        <v>0</v>
      </c>
      <c r="AA75" s="17">
        <v>249</v>
      </c>
      <c r="AB75" s="17">
        <v>275</v>
      </c>
      <c r="AC75" s="18">
        <v>0</v>
      </c>
      <c r="AD75" s="18">
        <v>0</v>
      </c>
      <c r="AE75" s="17">
        <v>249</v>
      </c>
      <c r="AF75" s="17">
        <v>377</v>
      </c>
      <c r="AG75" s="18">
        <v>1</v>
      </c>
      <c r="AH75" s="18">
        <v>191</v>
      </c>
      <c r="AI75" s="17">
        <v>249</v>
      </c>
      <c r="AJ75" s="17">
        <v>376</v>
      </c>
      <c r="AK75" s="17">
        <v>0</v>
      </c>
      <c r="AL75" s="18">
        <v>0</v>
      </c>
      <c r="AM75" s="17">
        <v>249</v>
      </c>
      <c r="AN75" s="17">
        <v>376</v>
      </c>
      <c r="AO75" s="17">
        <v>2</v>
      </c>
      <c r="AP75" s="18">
        <v>398</v>
      </c>
      <c r="AQ75" s="17">
        <v>249</v>
      </c>
      <c r="AR75" s="17">
        <v>374</v>
      </c>
      <c r="AS75" s="18">
        <v>0</v>
      </c>
      <c r="AT75" s="18">
        <v>0</v>
      </c>
      <c r="AU75" s="17">
        <v>249</v>
      </c>
      <c r="AV75" s="17">
        <v>374</v>
      </c>
      <c r="AW75" s="18">
        <v>0</v>
      </c>
      <c r="AX75" s="18">
        <v>0</v>
      </c>
      <c r="AY75" s="17">
        <v>249</v>
      </c>
      <c r="AZ75" s="18">
        <v>374</v>
      </c>
      <c r="BA75" s="18">
        <v>1</v>
      </c>
      <c r="BB75" s="18">
        <v>199</v>
      </c>
      <c r="BC75" s="148">
        <v>249</v>
      </c>
      <c r="BD75" s="18">
        <v>374</v>
      </c>
      <c r="BE75" s="18">
        <v>0</v>
      </c>
      <c r="BF75" s="18">
        <v>0</v>
      </c>
      <c r="BG75" s="148">
        <v>249</v>
      </c>
      <c r="BH75" s="18">
        <v>373</v>
      </c>
      <c r="BI75" s="18">
        <v>2</v>
      </c>
      <c r="BJ75" s="18">
        <v>438</v>
      </c>
      <c r="BK75" s="148">
        <v>249</v>
      </c>
      <c r="BL75" s="17">
        <v>371</v>
      </c>
      <c r="BM75" s="17">
        <v>1</v>
      </c>
      <c r="BN75" s="18">
        <v>219</v>
      </c>
      <c r="BO75" s="148">
        <v>249</v>
      </c>
      <c r="BP75" s="17">
        <v>370</v>
      </c>
      <c r="BQ75" s="17">
        <v>0</v>
      </c>
      <c r="BR75" s="18">
        <v>0</v>
      </c>
      <c r="BS75" s="148">
        <v>249</v>
      </c>
      <c r="BT75" s="17">
        <v>370</v>
      </c>
      <c r="BU75" s="18">
        <v>1</v>
      </c>
      <c r="BV75" s="18">
        <v>204</v>
      </c>
      <c r="BW75" s="148">
        <v>249</v>
      </c>
      <c r="BX75" s="18">
        <v>369</v>
      </c>
      <c r="BY75" s="18">
        <v>0</v>
      </c>
      <c r="BZ75" s="18">
        <v>0</v>
      </c>
      <c r="CA75" s="148">
        <v>249</v>
      </c>
      <c r="CB75" s="18">
        <v>369</v>
      </c>
      <c r="CC75" s="18">
        <v>0</v>
      </c>
      <c r="CD75" s="18">
        <v>0</v>
      </c>
      <c r="CE75" s="148">
        <v>249</v>
      </c>
      <c r="CF75" s="18">
        <v>369</v>
      </c>
      <c r="CG75" s="18">
        <v>0</v>
      </c>
      <c r="CH75" s="18">
        <v>0</v>
      </c>
      <c r="CI75" s="148">
        <v>249</v>
      </c>
      <c r="CJ75" s="18">
        <v>369</v>
      </c>
      <c r="CK75" s="18">
        <v>0</v>
      </c>
      <c r="CL75" s="18">
        <v>0</v>
      </c>
      <c r="CM75" s="148">
        <v>249</v>
      </c>
      <c r="CN75" s="18">
        <v>369</v>
      </c>
      <c r="CO75" s="17">
        <v>1</v>
      </c>
      <c r="CP75" s="18">
        <v>199</v>
      </c>
      <c r="CQ75" s="148">
        <v>249</v>
      </c>
      <c r="CR75" s="17">
        <v>368</v>
      </c>
      <c r="CS75" s="17">
        <v>0</v>
      </c>
      <c r="CT75" s="18">
        <v>0</v>
      </c>
      <c r="CU75" s="148">
        <v>249</v>
      </c>
      <c r="CV75" s="17">
        <v>368</v>
      </c>
      <c r="CW75" s="17">
        <v>1</v>
      </c>
      <c r="CX75" s="18">
        <v>189</v>
      </c>
      <c r="CY75" s="148">
        <v>249</v>
      </c>
      <c r="CZ75" s="17">
        <v>367</v>
      </c>
      <c r="DA75" s="17">
        <v>0</v>
      </c>
      <c r="DB75" s="18">
        <v>0</v>
      </c>
      <c r="DC75" s="148">
        <v>249</v>
      </c>
      <c r="DD75" s="17">
        <v>367</v>
      </c>
      <c r="DE75" s="17">
        <v>1</v>
      </c>
      <c r="DF75" s="18">
        <v>189</v>
      </c>
      <c r="DG75" s="148">
        <v>249</v>
      </c>
      <c r="DH75" s="17">
        <v>354</v>
      </c>
      <c r="DI75" s="18">
        <v>0</v>
      </c>
      <c r="DJ75" s="18">
        <v>0</v>
      </c>
      <c r="DK75" s="148">
        <v>249</v>
      </c>
      <c r="DL75" s="18">
        <v>354</v>
      </c>
      <c r="DM75" s="18">
        <v>1</v>
      </c>
      <c r="DN75" s="18">
        <v>184</v>
      </c>
      <c r="DO75" s="148">
        <v>249</v>
      </c>
      <c r="DP75" s="18">
        <v>353</v>
      </c>
      <c r="DQ75" s="18">
        <v>0</v>
      </c>
      <c r="DR75" s="18">
        <v>0</v>
      </c>
      <c r="DS75" s="148">
        <v>249</v>
      </c>
      <c r="DT75" s="18">
        <v>353</v>
      </c>
      <c r="DU75" s="18">
        <v>0</v>
      </c>
      <c r="DV75" s="18">
        <v>0</v>
      </c>
      <c r="DW75" s="148">
        <v>249</v>
      </c>
      <c r="DX75" s="18">
        <v>353</v>
      </c>
      <c r="DY75" s="17">
        <v>0</v>
      </c>
      <c r="DZ75" s="18">
        <v>0</v>
      </c>
      <c r="EA75" s="148">
        <v>249</v>
      </c>
      <c r="EB75" s="17">
        <v>353</v>
      </c>
      <c r="EC75" s="17">
        <v>0</v>
      </c>
      <c r="ED75" s="18">
        <v>0</v>
      </c>
      <c r="EE75" s="148">
        <v>249</v>
      </c>
      <c r="EF75" s="17">
        <v>353</v>
      </c>
      <c r="EG75" s="148"/>
      <c r="EH75" s="148"/>
      <c r="EI75" s="148"/>
      <c r="EJ75" s="148"/>
      <c r="EK75" s="148">
        <v>0</v>
      </c>
      <c r="EL75" s="148">
        <v>0</v>
      </c>
      <c r="EM75" s="17">
        <v>16</v>
      </c>
      <c r="EN75" s="17">
        <v>3234.67</v>
      </c>
      <c r="EO75" s="136"/>
      <c r="EP75" s="136"/>
      <c r="EQ75" s="136"/>
      <c r="ER75" s="136"/>
      <c r="ES75" s="152"/>
      <c r="ET75" s="152"/>
      <c r="EU75" s="152"/>
      <c r="EV75" s="152"/>
      <c r="EW75" s="153"/>
      <c r="EX75" s="152"/>
      <c r="EY75" s="152"/>
      <c r="EZ75" s="152"/>
      <c r="FA75" s="153"/>
      <c r="FB75" s="153"/>
      <c r="FC75" s="18">
        <f t="shared" si="5"/>
        <v>10</v>
      </c>
      <c r="FD75" s="18">
        <f t="shared" si="6"/>
        <v>2579.71</v>
      </c>
      <c r="FE75" s="18">
        <f t="shared" si="7"/>
        <v>26</v>
      </c>
      <c r="FF75" s="18">
        <f t="shared" si="9"/>
        <v>5814.38</v>
      </c>
      <c r="FG75" s="145"/>
      <c r="FH75" s="146"/>
    </row>
    <row r="76" ht="16.5" spans="1:164">
      <c r="A76" s="136"/>
      <c r="B76" s="20" t="s">
        <v>49</v>
      </c>
      <c r="C76" s="18">
        <v>6939962744384</v>
      </c>
      <c r="D76" s="18">
        <v>21062110000185</v>
      </c>
      <c r="E76" s="148" t="s">
        <v>355</v>
      </c>
      <c r="F76" s="149" t="s">
        <v>436</v>
      </c>
      <c r="G76" s="148" t="s">
        <v>129</v>
      </c>
      <c r="H76" s="26">
        <v>0.826086956521739</v>
      </c>
      <c r="I76" s="17">
        <v>138</v>
      </c>
      <c r="J76" s="17">
        <v>17</v>
      </c>
      <c r="K76" s="18">
        <v>21.1214830397055</v>
      </c>
      <c r="L76" s="27">
        <f t="shared" si="8"/>
        <v>0.00152532782247152</v>
      </c>
      <c r="M76" s="18">
        <v>4</v>
      </c>
      <c r="N76" s="18">
        <v>1178</v>
      </c>
      <c r="O76" s="148">
        <v>299</v>
      </c>
      <c r="P76" s="17">
        <v>59</v>
      </c>
      <c r="Q76" s="18">
        <v>5</v>
      </c>
      <c r="R76" s="18">
        <v>1480</v>
      </c>
      <c r="S76" s="148">
        <v>299</v>
      </c>
      <c r="T76" s="17">
        <v>56</v>
      </c>
      <c r="U76" s="18">
        <v>12</v>
      </c>
      <c r="V76" s="18">
        <v>3537.53</v>
      </c>
      <c r="W76" s="17">
        <v>299</v>
      </c>
      <c r="X76" s="17">
        <v>44</v>
      </c>
      <c r="Y76" s="18">
        <v>3</v>
      </c>
      <c r="Z76" s="18">
        <v>884.68</v>
      </c>
      <c r="AA76" s="17">
        <v>299</v>
      </c>
      <c r="AB76" s="17">
        <v>41</v>
      </c>
      <c r="AC76" s="18">
        <v>5</v>
      </c>
      <c r="AD76" s="18">
        <v>1495</v>
      </c>
      <c r="AE76" s="17">
        <v>299</v>
      </c>
      <c r="AF76" s="17">
        <v>36</v>
      </c>
      <c r="AG76" s="18">
        <v>8</v>
      </c>
      <c r="AH76" s="18">
        <v>2346</v>
      </c>
      <c r="AI76" s="17">
        <v>299</v>
      </c>
      <c r="AJ76" s="17">
        <v>28</v>
      </c>
      <c r="AK76" s="17">
        <v>1</v>
      </c>
      <c r="AL76" s="18">
        <v>319</v>
      </c>
      <c r="AM76" s="17">
        <v>299</v>
      </c>
      <c r="AN76" s="17">
        <v>27</v>
      </c>
      <c r="AO76" s="17">
        <v>1</v>
      </c>
      <c r="AP76" s="18">
        <v>299</v>
      </c>
      <c r="AQ76" s="17">
        <v>299</v>
      </c>
      <c r="AR76" s="17">
        <v>26</v>
      </c>
      <c r="AS76" s="18">
        <v>2</v>
      </c>
      <c r="AT76" s="18">
        <v>613.7</v>
      </c>
      <c r="AU76" s="17">
        <v>299</v>
      </c>
      <c r="AV76" s="17">
        <v>24</v>
      </c>
      <c r="AW76" s="18">
        <v>1</v>
      </c>
      <c r="AX76" s="18">
        <v>319</v>
      </c>
      <c r="AY76" s="17">
        <v>299</v>
      </c>
      <c r="AZ76" s="18">
        <v>82</v>
      </c>
      <c r="BA76" s="18">
        <v>2</v>
      </c>
      <c r="BB76" s="18">
        <v>638</v>
      </c>
      <c r="BC76" s="148">
        <v>299</v>
      </c>
      <c r="BD76" s="18">
        <v>82</v>
      </c>
      <c r="BE76" s="18">
        <v>1</v>
      </c>
      <c r="BF76" s="18">
        <v>299</v>
      </c>
      <c r="BG76" s="148">
        <v>299</v>
      </c>
      <c r="BH76" s="18">
        <v>179</v>
      </c>
      <c r="BI76" s="18">
        <v>3</v>
      </c>
      <c r="BJ76" s="18">
        <v>882</v>
      </c>
      <c r="BK76" s="148">
        <v>299</v>
      </c>
      <c r="BL76" s="17">
        <v>16</v>
      </c>
      <c r="BM76" s="17">
        <v>1</v>
      </c>
      <c r="BN76" s="18">
        <v>299</v>
      </c>
      <c r="BO76" s="148">
        <v>299</v>
      </c>
      <c r="BP76" s="17">
        <v>17</v>
      </c>
      <c r="BQ76" s="17">
        <v>0</v>
      </c>
      <c r="BR76" s="18">
        <v>0</v>
      </c>
      <c r="BS76" s="148">
        <v>299</v>
      </c>
      <c r="BT76" s="17">
        <v>60</v>
      </c>
      <c r="BU76" s="18">
        <v>3</v>
      </c>
      <c r="BV76" s="18">
        <v>889</v>
      </c>
      <c r="BW76" s="148">
        <v>299</v>
      </c>
      <c r="BX76" s="18">
        <v>103</v>
      </c>
      <c r="BY76" s="18">
        <v>10</v>
      </c>
      <c r="BZ76" s="18">
        <v>2967</v>
      </c>
      <c r="CA76" s="148">
        <v>299</v>
      </c>
      <c r="CB76" s="18">
        <v>109</v>
      </c>
      <c r="CC76" s="18">
        <v>10</v>
      </c>
      <c r="CD76" s="18">
        <v>2934.22</v>
      </c>
      <c r="CE76" s="148">
        <v>299</v>
      </c>
      <c r="CF76" s="18">
        <v>142</v>
      </c>
      <c r="CG76" s="18">
        <v>4</v>
      </c>
      <c r="CH76" s="18">
        <v>1156</v>
      </c>
      <c r="CI76" s="148">
        <v>299</v>
      </c>
      <c r="CJ76" s="18">
        <v>149</v>
      </c>
      <c r="CK76" s="18">
        <v>8</v>
      </c>
      <c r="CL76" s="18">
        <v>2352.86</v>
      </c>
      <c r="CM76" s="148">
        <v>299</v>
      </c>
      <c r="CN76" s="18">
        <v>237</v>
      </c>
      <c r="CO76" s="17">
        <v>6</v>
      </c>
      <c r="CP76" s="18">
        <v>1771</v>
      </c>
      <c r="CQ76" s="148">
        <v>299</v>
      </c>
      <c r="CR76" s="17">
        <v>179</v>
      </c>
      <c r="CS76" s="17">
        <v>9</v>
      </c>
      <c r="CT76" s="18">
        <v>3253.94</v>
      </c>
      <c r="CU76" s="148">
        <v>299</v>
      </c>
      <c r="CV76" s="17">
        <v>147</v>
      </c>
      <c r="CW76" s="17">
        <v>8</v>
      </c>
      <c r="CX76" s="18">
        <v>2358.98</v>
      </c>
      <c r="CY76" s="148">
        <v>299</v>
      </c>
      <c r="CZ76" s="17">
        <v>137</v>
      </c>
      <c r="DA76" s="17">
        <v>9</v>
      </c>
      <c r="DB76" s="18">
        <v>2670.5</v>
      </c>
      <c r="DC76" s="148">
        <v>299</v>
      </c>
      <c r="DD76" s="17">
        <v>154</v>
      </c>
      <c r="DE76" s="17">
        <v>7</v>
      </c>
      <c r="DF76" s="18">
        <v>2064.28</v>
      </c>
      <c r="DG76" s="148">
        <v>299</v>
      </c>
      <c r="DH76" s="17">
        <v>153</v>
      </c>
      <c r="DI76" s="18">
        <v>7</v>
      </c>
      <c r="DJ76" s="18">
        <v>2070.03</v>
      </c>
      <c r="DK76" s="148">
        <v>299</v>
      </c>
      <c r="DL76" s="18">
        <v>146</v>
      </c>
      <c r="DM76" s="18">
        <v>3</v>
      </c>
      <c r="DN76" s="18">
        <v>877</v>
      </c>
      <c r="DO76" s="148">
        <v>299</v>
      </c>
      <c r="DP76" s="18">
        <v>128</v>
      </c>
      <c r="DQ76" s="18">
        <v>9</v>
      </c>
      <c r="DR76" s="18">
        <v>2651.83</v>
      </c>
      <c r="DS76" s="148">
        <v>299</v>
      </c>
      <c r="DT76" s="18">
        <v>138</v>
      </c>
      <c r="DU76" s="18">
        <v>9</v>
      </c>
      <c r="DV76" s="18">
        <v>2643.7</v>
      </c>
      <c r="DW76" s="148">
        <v>299</v>
      </c>
      <c r="DX76" s="18">
        <v>145</v>
      </c>
      <c r="DY76" s="17">
        <v>14</v>
      </c>
      <c r="DZ76" s="18">
        <v>4147.5</v>
      </c>
      <c r="EA76" s="148">
        <v>299</v>
      </c>
      <c r="EB76" s="17">
        <v>142</v>
      </c>
      <c r="EC76" s="17">
        <v>9</v>
      </c>
      <c r="ED76" s="18">
        <v>2641.54</v>
      </c>
      <c r="EE76" s="148">
        <v>299</v>
      </c>
      <c r="EF76" s="17">
        <v>142</v>
      </c>
      <c r="EG76" s="148"/>
      <c r="EH76" s="148"/>
      <c r="EI76" s="148"/>
      <c r="EJ76" s="148"/>
      <c r="EK76" s="148"/>
      <c r="EL76" s="148"/>
      <c r="EM76" s="17">
        <v>33</v>
      </c>
      <c r="EN76" s="17">
        <v>9636.01</v>
      </c>
      <c r="EO76" s="136"/>
      <c r="EP76" s="136"/>
      <c r="EQ76" s="136"/>
      <c r="ER76" s="136"/>
      <c r="ES76" s="152"/>
      <c r="ET76" s="152"/>
      <c r="EU76" s="152"/>
      <c r="EV76" s="152"/>
      <c r="EW76" s="153"/>
      <c r="EX76" s="152"/>
      <c r="EY76" s="152"/>
      <c r="EZ76" s="152"/>
      <c r="FA76" s="153"/>
      <c r="FB76" s="153"/>
      <c r="FC76" s="18">
        <f t="shared" si="5"/>
        <v>62</v>
      </c>
      <c r="FD76" s="18">
        <f t="shared" si="6"/>
        <v>47915.43</v>
      </c>
      <c r="FE76" s="18">
        <f t="shared" si="7"/>
        <v>95</v>
      </c>
      <c r="FF76" s="18">
        <f t="shared" si="9"/>
        <v>57551.44</v>
      </c>
      <c r="FG76" s="145"/>
      <c r="FH76" s="146"/>
    </row>
    <row r="77" ht="16.5" spans="1:164">
      <c r="A77" s="136"/>
      <c r="B77" s="20" t="s">
        <v>437</v>
      </c>
      <c r="C77" s="18">
        <v>6939962756912</v>
      </c>
      <c r="D77" s="18">
        <v>21064210000021</v>
      </c>
      <c r="E77" s="148" t="s">
        <v>438</v>
      </c>
      <c r="F77" s="149" t="s">
        <v>439</v>
      </c>
      <c r="G77" s="148" t="s">
        <v>129</v>
      </c>
      <c r="H77" s="26">
        <v>0.391304347826087</v>
      </c>
      <c r="I77" s="17">
        <v>33</v>
      </c>
      <c r="J77" s="17">
        <v>52</v>
      </c>
      <c r="K77" s="18">
        <v>97.0588235294118</v>
      </c>
      <c r="L77" s="27">
        <f t="shared" si="8"/>
        <v>0.000172214431569366</v>
      </c>
      <c r="M77" s="18">
        <v>0</v>
      </c>
      <c r="N77" s="18">
        <v>0</v>
      </c>
      <c r="O77" s="148">
        <v>119</v>
      </c>
      <c r="P77" s="17">
        <v>93</v>
      </c>
      <c r="Q77" s="18">
        <v>0</v>
      </c>
      <c r="R77" s="18">
        <v>0</v>
      </c>
      <c r="S77" s="148">
        <v>119</v>
      </c>
      <c r="T77" s="17">
        <v>93</v>
      </c>
      <c r="U77" s="18">
        <v>0</v>
      </c>
      <c r="V77" s="18">
        <v>0</v>
      </c>
      <c r="W77" s="17">
        <v>119</v>
      </c>
      <c r="X77" s="17">
        <v>93</v>
      </c>
      <c r="Y77" s="18">
        <v>1</v>
      </c>
      <c r="Z77" s="18">
        <v>104.88</v>
      </c>
      <c r="AA77" s="17">
        <v>119</v>
      </c>
      <c r="AB77" s="17">
        <v>32</v>
      </c>
      <c r="AC77" s="18">
        <v>0</v>
      </c>
      <c r="AD77" s="18">
        <v>0</v>
      </c>
      <c r="AE77" s="17">
        <v>119</v>
      </c>
      <c r="AF77" s="17">
        <v>96</v>
      </c>
      <c r="AG77" s="18">
        <v>0</v>
      </c>
      <c r="AH77" s="18">
        <v>0</v>
      </c>
      <c r="AI77" s="17">
        <v>119</v>
      </c>
      <c r="AJ77" s="17">
        <v>96</v>
      </c>
      <c r="AK77" s="17">
        <v>0</v>
      </c>
      <c r="AL77" s="18">
        <v>0</v>
      </c>
      <c r="AM77" s="17">
        <v>119</v>
      </c>
      <c r="AN77" s="17">
        <v>96</v>
      </c>
      <c r="AO77" s="17">
        <v>0</v>
      </c>
      <c r="AP77" s="18">
        <v>0</v>
      </c>
      <c r="AQ77" s="17">
        <v>119</v>
      </c>
      <c r="AR77" s="17">
        <v>96</v>
      </c>
      <c r="AS77" s="18">
        <v>0</v>
      </c>
      <c r="AT77" s="18">
        <v>0</v>
      </c>
      <c r="AU77" s="17">
        <v>119</v>
      </c>
      <c r="AV77" s="17">
        <v>96</v>
      </c>
      <c r="AW77" s="18">
        <v>1</v>
      </c>
      <c r="AX77" s="18">
        <v>119</v>
      </c>
      <c r="AY77" s="17">
        <v>119</v>
      </c>
      <c r="AZ77" s="18">
        <v>95</v>
      </c>
      <c r="BA77" s="18">
        <v>1</v>
      </c>
      <c r="BB77" s="18">
        <v>113.91</v>
      </c>
      <c r="BC77" s="148">
        <v>119</v>
      </c>
      <c r="BD77" s="18">
        <v>95</v>
      </c>
      <c r="BE77" s="18">
        <v>0</v>
      </c>
      <c r="BF77" s="18">
        <v>0</v>
      </c>
      <c r="BG77" s="148">
        <v>119</v>
      </c>
      <c r="BH77" s="18">
        <v>94</v>
      </c>
      <c r="BI77" s="18">
        <v>0</v>
      </c>
      <c r="BJ77" s="18">
        <v>0</v>
      </c>
      <c r="BK77" s="148">
        <v>119</v>
      </c>
      <c r="BL77" s="17">
        <v>94</v>
      </c>
      <c r="BM77" s="17">
        <v>0</v>
      </c>
      <c r="BN77" s="18">
        <v>0</v>
      </c>
      <c r="BO77" s="148">
        <v>119</v>
      </c>
      <c r="BP77" s="17">
        <v>94</v>
      </c>
      <c r="BQ77" s="17">
        <v>1</v>
      </c>
      <c r="BR77" s="18">
        <v>104</v>
      </c>
      <c r="BS77" s="148">
        <v>119</v>
      </c>
      <c r="BT77" s="17">
        <v>93</v>
      </c>
      <c r="BU77" s="18">
        <v>3</v>
      </c>
      <c r="BV77" s="18">
        <v>342</v>
      </c>
      <c r="BW77" s="148">
        <v>119</v>
      </c>
      <c r="BX77" s="18">
        <v>90</v>
      </c>
      <c r="BY77" s="18">
        <v>0</v>
      </c>
      <c r="BZ77" s="18">
        <v>0</v>
      </c>
      <c r="CA77" s="148">
        <v>119</v>
      </c>
      <c r="CB77" s="18">
        <v>90</v>
      </c>
      <c r="CC77" s="18">
        <v>0</v>
      </c>
      <c r="CD77" s="18">
        <v>0</v>
      </c>
      <c r="CE77" s="148">
        <v>119</v>
      </c>
      <c r="CF77" s="18">
        <v>90</v>
      </c>
      <c r="CG77" s="18">
        <v>0</v>
      </c>
      <c r="CH77" s="18">
        <v>0</v>
      </c>
      <c r="CI77" s="148">
        <v>119</v>
      </c>
      <c r="CJ77" s="18">
        <v>90</v>
      </c>
      <c r="CK77" s="18">
        <v>0</v>
      </c>
      <c r="CL77" s="18">
        <v>0</v>
      </c>
      <c r="CM77" s="148">
        <v>119</v>
      </c>
      <c r="CN77" s="18">
        <v>90</v>
      </c>
      <c r="CO77" s="17">
        <v>1</v>
      </c>
      <c r="CP77" s="18">
        <v>117.81</v>
      </c>
      <c r="CQ77" s="148">
        <v>119</v>
      </c>
      <c r="CR77" s="17">
        <v>89</v>
      </c>
      <c r="CS77" s="17">
        <v>3</v>
      </c>
      <c r="CT77" s="18">
        <v>342</v>
      </c>
      <c r="CU77" s="148">
        <v>119</v>
      </c>
      <c r="CV77" s="17">
        <v>82</v>
      </c>
      <c r="CW77" s="17">
        <v>1</v>
      </c>
      <c r="CX77" s="18">
        <v>112.26</v>
      </c>
      <c r="CY77" s="148">
        <v>119</v>
      </c>
      <c r="CZ77" s="17">
        <v>77</v>
      </c>
      <c r="DA77" s="17">
        <v>0</v>
      </c>
      <c r="DB77" s="18">
        <v>0</v>
      </c>
      <c r="DC77" s="148">
        <v>119</v>
      </c>
      <c r="DD77" s="17">
        <v>77</v>
      </c>
      <c r="DE77" s="17">
        <v>0</v>
      </c>
      <c r="DF77" s="18">
        <v>0</v>
      </c>
      <c r="DG77" s="148">
        <v>119</v>
      </c>
      <c r="DH77" s="17">
        <v>77</v>
      </c>
      <c r="DI77" s="18">
        <v>0</v>
      </c>
      <c r="DJ77" s="18">
        <v>0</v>
      </c>
      <c r="DK77" s="148">
        <v>119</v>
      </c>
      <c r="DL77" s="18">
        <v>81</v>
      </c>
      <c r="DM77" s="18">
        <v>0</v>
      </c>
      <c r="DN77" s="18">
        <v>0</v>
      </c>
      <c r="DO77" s="148">
        <v>119</v>
      </c>
      <c r="DP77" s="18">
        <v>81</v>
      </c>
      <c r="DQ77" s="18">
        <v>0</v>
      </c>
      <c r="DR77" s="18">
        <v>0</v>
      </c>
      <c r="DS77" s="148">
        <v>119</v>
      </c>
      <c r="DT77" s="18">
        <v>85</v>
      </c>
      <c r="DU77" s="18">
        <v>0</v>
      </c>
      <c r="DV77" s="18">
        <v>0</v>
      </c>
      <c r="DW77" s="148">
        <v>119</v>
      </c>
      <c r="DX77" s="18">
        <v>85</v>
      </c>
      <c r="DY77" s="17">
        <v>0</v>
      </c>
      <c r="DZ77" s="18">
        <v>0</v>
      </c>
      <c r="EA77" s="148">
        <v>119</v>
      </c>
      <c r="EB77" s="17">
        <v>85</v>
      </c>
      <c r="EC77" s="17">
        <v>1</v>
      </c>
      <c r="ED77" s="18">
        <v>119</v>
      </c>
      <c r="EE77" s="148">
        <v>119</v>
      </c>
      <c r="EF77" s="17">
        <v>85</v>
      </c>
      <c r="EG77" s="148"/>
      <c r="EH77" s="148"/>
      <c r="EI77" s="148"/>
      <c r="EJ77" s="148"/>
      <c r="EK77" s="148"/>
      <c r="EL77" s="148"/>
      <c r="EM77" s="17">
        <v>0</v>
      </c>
      <c r="EN77" s="17">
        <v>0</v>
      </c>
      <c r="EO77" s="136"/>
      <c r="EP77" s="136"/>
      <c r="EQ77" s="136"/>
      <c r="ER77" s="136"/>
      <c r="ES77" s="152"/>
      <c r="ET77" s="152"/>
      <c r="EU77" s="152"/>
      <c r="EV77" s="152"/>
      <c r="EW77" s="153"/>
      <c r="EX77" s="152"/>
      <c r="EY77" s="152"/>
      <c r="EZ77" s="152"/>
      <c r="FA77" s="153"/>
      <c r="FB77" s="153"/>
      <c r="FC77" s="18">
        <f t="shared" si="5"/>
        <v>7</v>
      </c>
      <c r="FD77" s="18">
        <f t="shared" si="6"/>
        <v>1357.05</v>
      </c>
      <c r="FE77" s="18">
        <f t="shared" si="7"/>
        <v>7</v>
      </c>
      <c r="FF77" s="18">
        <f t="shared" si="9"/>
        <v>1357.05</v>
      </c>
      <c r="FG77" s="145"/>
      <c r="FH77" s="146"/>
    </row>
    <row r="78" ht="21" customHeight="1" spans="1:164">
      <c r="A78" s="16" t="s">
        <v>133</v>
      </c>
      <c r="B78" s="17" t="s">
        <v>440</v>
      </c>
      <c r="C78" s="18">
        <v>6938980101353</v>
      </c>
      <c r="D78" s="18"/>
      <c r="E78" s="17" t="s">
        <v>441</v>
      </c>
      <c r="F78" s="19" t="s">
        <v>441</v>
      </c>
      <c r="G78" s="17" t="s">
        <v>129</v>
      </c>
      <c r="H78" s="26">
        <v>0.583333333333333</v>
      </c>
      <c r="I78" s="17">
        <v>330</v>
      </c>
      <c r="J78" s="17">
        <v>0</v>
      </c>
      <c r="K78" s="18">
        <v>62.0967741935484</v>
      </c>
      <c r="L78" s="27">
        <f t="shared" si="8"/>
        <v>0.00541245356360863</v>
      </c>
      <c r="M78" s="18">
        <v>0</v>
      </c>
      <c r="N78" s="18">
        <v>0</v>
      </c>
      <c r="O78" s="17"/>
      <c r="P78" s="17">
        <v>554</v>
      </c>
      <c r="Q78" s="18">
        <v>0</v>
      </c>
      <c r="R78" s="18">
        <v>0</v>
      </c>
      <c r="S78" s="17"/>
      <c r="T78" s="17">
        <v>554</v>
      </c>
      <c r="U78" s="18">
        <v>0</v>
      </c>
      <c r="V78" s="18">
        <v>0</v>
      </c>
      <c r="W78" s="17"/>
      <c r="X78" s="17">
        <v>554</v>
      </c>
      <c r="Y78" s="18">
        <v>0</v>
      </c>
      <c r="Z78" s="18">
        <v>0</v>
      </c>
      <c r="AA78" s="17"/>
      <c r="AB78" s="17">
        <v>554</v>
      </c>
      <c r="AC78" s="18">
        <v>0</v>
      </c>
      <c r="AD78" s="18">
        <v>0</v>
      </c>
      <c r="AE78" s="17"/>
      <c r="AF78" s="17">
        <v>590</v>
      </c>
      <c r="AG78" s="18">
        <v>24</v>
      </c>
      <c r="AH78" s="18">
        <v>0</v>
      </c>
      <c r="AI78" s="17"/>
      <c r="AJ78" s="17">
        <v>567</v>
      </c>
      <c r="AK78" s="17">
        <v>46</v>
      </c>
      <c r="AL78" s="18">
        <v>0</v>
      </c>
      <c r="AM78" s="17"/>
      <c r="AN78" s="17">
        <v>523</v>
      </c>
      <c r="AO78" s="17">
        <v>36</v>
      </c>
      <c r="AP78" s="18">
        <v>0</v>
      </c>
      <c r="AQ78" s="17"/>
      <c r="AR78" s="17">
        <v>489</v>
      </c>
      <c r="AS78" s="18">
        <v>22</v>
      </c>
      <c r="AT78" s="18">
        <v>0</v>
      </c>
      <c r="AU78" s="17"/>
      <c r="AV78" s="17">
        <v>469</v>
      </c>
      <c r="AW78" s="18">
        <v>33</v>
      </c>
      <c r="AX78" s="18">
        <v>0</v>
      </c>
      <c r="AY78" s="17"/>
      <c r="AZ78" s="18">
        <v>439</v>
      </c>
      <c r="BA78" s="18">
        <v>22</v>
      </c>
      <c r="BB78" s="18">
        <v>0</v>
      </c>
      <c r="BC78" s="17"/>
      <c r="BD78" s="18">
        <v>439</v>
      </c>
      <c r="BE78" s="18">
        <v>24</v>
      </c>
      <c r="BF78" s="18">
        <v>0</v>
      </c>
      <c r="BG78" s="17"/>
      <c r="BH78" s="18">
        <v>395</v>
      </c>
      <c r="BI78" s="18">
        <v>13</v>
      </c>
      <c r="BJ78" s="18">
        <v>0</v>
      </c>
      <c r="BK78" s="17"/>
      <c r="BL78" s="17">
        <v>382</v>
      </c>
      <c r="BM78" s="17">
        <v>0</v>
      </c>
      <c r="BN78" s="18">
        <v>0</v>
      </c>
      <c r="BO78" s="17"/>
      <c r="BP78" s="17">
        <v>381</v>
      </c>
      <c r="BQ78" s="17">
        <v>0</v>
      </c>
      <c r="BR78" s="18">
        <v>0</v>
      </c>
      <c r="BS78" s="17"/>
      <c r="BT78" s="17">
        <v>381</v>
      </c>
      <c r="BU78" s="18">
        <v>0</v>
      </c>
      <c r="BV78" s="18">
        <v>0</v>
      </c>
      <c r="BW78" s="17"/>
      <c r="BX78" s="18">
        <v>382</v>
      </c>
      <c r="BY78" s="18">
        <v>0</v>
      </c>
      <c r="BZ78" s="18">
        <v>0</v>
      </c>
      <c r="CA78" s="17"/>
      <c r="CB78" s="18">
        <v>382</v>
      </c>
      <c r="CC78" s="18">
        <v>0</v>
      </c>
      <c r="CD78" s="18">
        <v>0</v>
      </c>
      <c r="CE78" s="17"/>
      <c r="CF78" s="18">
        <v>382</v>
      </c>
      <c r="CG78" s="18">
        <v>0</v>
      </c>
      <c r="CH78" s="18">
        <v>0</v>
      </c>
      <c r="CI78" s="17"/>
      <c r="CJ78" s="18">
        <v>382</v>
      </c>
      <c r="CK78" s="18">
        <v>0</v>
      </c>
      <c r="CL78" s="18">
        <v>0</v>
      </c>
      <c r="CM78" s="17"/>
      <c r="CN78" s="18">
        <v>382</v>
      </c>
      <c r="CO78" s="17">
        <v>0</v>
      </c>
      <c r="CP78" s="18">
        <v>0</v>
      </c>
      <c r="CQ78" s="17"/>
      <c r="CR78" s="17">
        <v>382</v>
      </c>
      <c r="CS78" s="17">
        <v>0</v>
      </c>
      <c r="CT78" s="18">
        <v>0</v>
      </c>
      <c r="CU78" s="17"/>
      <c r="CV78" s="17">
        <v>382</v>
      </c>
      <c r="CW78" s="17">
        <v>0</v>
      </c>
      <c r="CX78" s="18">
        <v>0</v>
      </c>
      <c r="CY78" s="17"/>
      <c r="CZ78" s="17">
        <v>382</v>
      </c>
      <c r="DA78" s="17">
        <v>0</v>
      </c>
      <c r="DB78" s="18">
        <v>0</v>
      </c>
      <c r="DC78" s="17"/>
      <c r="DD78" s="17">
        <v>382</v>
      </c>
      <c r="DE78" s="17">
        <v>0</v>
      </c>
      <c r="DF78" s="18">
        <v>0</v>
      </c>
      <c r="DG78" s="17"/>
      <c r="DH78" s="17">
        <v>352</v>
      </c>
      <c r="DI78" s="18">
        <v>0</v>
      </c>
      <c r="DJ78" s="18">
        <v>0</v>
      </c>
      <c r="DK78" s="17"/>
      <c r="DL78" s="18">
        <v>352</v>
      </c>
      <c r="DM78" s="18">
        <v>0</v>
      </c>
      <c r="DN78" s="18">
        <v>0</v>
      </c>
      <c r="DO78" s="17"/>
      <c r="DP78" s="18">
        <v>352</v>
      </c>
      <c r="DQ78" s="18">
        <v>13</v>
      </c>
      <c r="DR78" s="18">
        <v>0</v>
      </c>
      <c r="DS78" s="17"/>
      <c r="DT78" s="18">
        <v>340</v>
      </c>
      <c r="DU78" s="18">
        <v>7</v>
      </c>
      <c r="DV78" s="18">
        <v>0</v>
      </c>
      <c r="DW78" s="17"/>
      <c r="DX78" s="18">
        <v>334</v>
      </c>
      <c r="DY78" s="17">
        <v>5</v>
      </c>
      <c r="DZ78" s="18">
        <v>0</v>
      </c>
      <c r="EA78" s="17"/>
      <c r="EB78" s="17">
        <v>330</v>
      </c>
      <c r="EC78" s="17">
        <v>1</v>
      </c>
      <c r="ED78" s="18">
        <v>0</v>
      </c>
      <c r="EE78" s="17"/>
      <c r="EF78" s="17">
        <v>330</v>
      </c>
      <c r="EG78" s="17">
        <v>372</v>
      </c>
      <c r="EH78" s="17">
        <v>0</v>
      </c>
      <c r="EI78" s="17">
        <v>0</v>
      </c>
      <c r="EJ78" s="17">
        <v>0</v>
      </c>
      <c r="EK78" s="17">
        <v>299</v>
      </c>
      <c r="EL78" s="17">
        <v>0</v>
      </c>
      <c r="EM78" s="17">
        <v>0</v>
      </c>
      <c r="EN78" s="17">
        <v>0</v>
      </c>
      <c r="EO78" s="16"/>
      <c r="EP78" s="16"/>
      <c r="EQ78" s="16"/>
      <c r="ER78" s="16"/>
      <c r="ES78" s="41"/>
      <c r="ET78" s="41"/>
      <c r="EU78" s="41"/>
      <c r="EV78" s="41"/>
      <c r="EW78" s="18"/>
      <c r="EX78" s="41"/>
      <c r="EY78" s="41"/>
      <c r="EZ78" s="41"/>
      <c r="FA78" s="18"/>
      <c r="FB78" s="18"/>
      <c r="FC78" s="18">
        <f t="shared" si="5"/>
        <v>220</v>
      </c>
      <c r="FD78" s="18">
        <f t="shared" si="6"/>
        <v>0</v>
      </c>
      <c r="FE78" s="18">
        <f t="shared" si="7"/>
        <v>891</v>
      </c>
      <c r="FF78" s="18">
        <f t="shared" si="9"/>
        <v>0</v>
      </c>
      <c r="FG78" s="145"/>
      <c r="FH78" s="146"/>
    </row>
    <row r="79" s="147" customFormat="1" ht="16.5" spans="1:164">
      <c r="A79" s="16" t="s">
        <v>133</v>
      </c>
      <c r="B79" s="17" t="s">
        <v>39</v>
      </c>
      <c r="C79" s="18">
        <v>6939962756820</v>
      </c>
      <c r="D79" s="18" t="s">
        <v>442</v>
      </c>
      <c r="E79" s="17" t="s">
        <v>443</v>
      </c>
      <c r="F79" s="19" t="s">
        <v>384</v>
      </c>
      <c r="G79" s="17" t="s">
        <v>136</v>
      </c>
      <c r="H79" s="26">
        <v>0</v>
      </c>
      <c r="I79" s="17">
        <v>0</v>
      </c>
      <c r="J79" s="17">
        <v>0</v>
      </c>
      <c r="K79" s="18" t="s">
        <v>462</v>
      </c>
      <c r="L79" s="27">
        <f t="shared" si="8"/>
        <v>0</v>
      </c>
      <c r="M79" s="18">
        <v>0</v>
      </c>
      <c r="N79" s="18">
        <v>0</v>
      </c>
      <c r="O79" s="17"/>
      <c r="P79" s="17">
        <v>0</v>
      </c>
      <c r="Q79" s="18">
        <v>0</v>
      </c>
      <c r="R79" s="18">
        <v>0</v>
      </c>
      <c r="S79" s="17"/>
      <c r="T79" s="17">
        <v>0</v>
      </c>
      <c r="U79" s="18">
        <v>0</v>
      </c>
      <c r="V79" s="18">
        <v>0</v>
      </c>
      <c r="W79" s="17"/>
      <c r="X79" s="17">
        <v>0</v>
      </c>
      <c r="Y79" s="18">
        <v>0</v>
      </c>
      <c r="Z79" s="18">
        <v>0</v>
      </c>
      <c r="AA79" s="17"/>
      <c r="AB79" s="17">
        <v>0</v>
      </c>
      <c r="AC79" s="18">
        <v>0</v>
      </c>
      <c r="AD79" s="18">
        <v>0</v>
      </c>
      <c r="AE79" s="17"/>
      <c r="AF79" s="17">
        <v>0</v>
      </c>
      <c r="AG79" s="18">
        <v>0</v>
      </c>
      <c r="AH79" s="18">
        <v>0</v>
      </c>
      <c r="AI79" s="17"/>
      <c r="AJ79" s="17">
        <v>0</v>
      </c>
      <c r="AK79" s="17">
        <v>0</v>
      </c>
      <c r="AL79" s="18">
        <v>0</v>
      </c>
      <c r="AM79" s="17"/>
      <c r="AN79" s="17">
        <v>0</v>
      </c>
      <c r="AO79" s="17">
        <v>0</v>
      </c>
      <c r="AP79" s="18">
        <v>0</v>
      </c>
      <c r="AQ79" s="17"/>
      <c r="AR79" s="17">
        <v>0</v>
      </c>
      <c r="AS79" s="18">
        <v>0</v>
      </c>
      <c r="AT79" s="18">
        <v>0</v>
      </c>
      <c r="AU79" s="17"/>
      <c r="AV79" s="17">
        <v>0</v>
      </c>
      <c r="AW79" s="18">
        <v>0</v>
      </c>
      <c r="AX79" s="18">
        <v>0</v>
      </c>
      <c r="AY79" s="17">
        <v>219</v>
      </c>
      <c r="AZ79" s="18">
        <v>0</v>
      </c>
      <c r="BA79" s="18">
        <v>0</v>
      </c>
      <c r="BB79" s="18">
        <v>0</v>
      </c>
      <c r="BC79" s="17">
        <v>219</v>
      </c>
      <c r="BD79" s="18">
        <v>0</v>
      </c>
      <c r="BE79" s="18">
        <v>0</v>
      </c>
      <c r="BF79" s="18">
        <v>0</v>
      </c>
      <c r="BG79" s="17">
        <v>219</v>
      </c>
      <c r="BH79" s="18">
        <v>0</v>
      </c>
      <c r="BI79" s="18">
        <v>0</v>
      </c>
      <c r="BJ79" s="18">
        <v>0</v>
      </c>
      <c r="BK79" s="17">
        <v>219</v>
      </c>
      <c r="BL79" s="17">
        <v>0</v>
      </c>
      <c r="BM79" s="17">
        <v>0</v>
      </c>
      <c r="BN79" s="18">
        <v>0</v>
      </c>
      <c r="BO79" s="17">
        <v>219</v>
      </c>
      <c r="BP79" s="17">
        <v>0</v>
      </c>
      <c r="BQ79" s="17">
        <v>0</v>
      </c>
      <c r="BR79" s="18">
        <v>0</v>
      </c>
      <c r="BS79" s="17">
        <v>219</v>
      </c>
      <c r="BT79" s="17">
        <v>0</v>
      </c>
      <c r="BU79" s="18">
        <v>0</v>
      </c>
      <c r="BV79" s="18">
        <v>0</v>
      </c>
      <c r="BW79" s="17">
        <v>219</v>
      </c>
      <c r="BX79" s="18">
        <v>0</v>
      </c>
      <c r="BY79" s="18">
        <v>0</v>
      </c>
      <c r="BZ79" s="18">
        <v>0</v>
      </c>
      <c r="CA79" s="17">
        <v>219</v>
      </c>
      <c r="CB79" s="18">
        <v>0</v>
      </c>
      <c r="CC79" s="18">
        <v>0</v>
      </c>
      <c r="CD79" s="18">
        <v>0</v>
      </c>
      <c r="CE79" s="17">
        <v>219</v>
      </c>
      <c r="CF79" s="18">
        <v>0</v>
      </c>
      <c r="CG79" s="18">
        <v>0</v>
      </c>
      <c r="CH79" s="18">
        <v>0</v>
      </c>
      <c r="CI79" s="17">
        <v>219</v>
      </c>
      <c r="CJ79" s="18">
        <v>0</v>
      </c>
      <c r="CK79" s="18">
        <v>0</v>
      </c>
      <c r="CL79" s="18">
        <v>0</v>
      </c>
      <c r="CM79" s="17"/>
      <c r="CN79" s="18">
        <v>0</v>
      </c>
      <c r="CO79" s="17">
        <v>0</v>
      </c>
      <c r="CP79" s="18">
        <v>0</v>
      </c>
      <c r="CQ79" s="17"/>
      <c r="CR79" s="17">
        <v>0</v>
      </c>
      <c r="CS79" s="17">
        <v>0</v>
      </c>
      <c r="CT79" s="18">
        <v>0</v>
      </c>
      <c r="CU79" s="17"/>
      <c r="CV79" s="17">
        <v>0</v>
      </c>
      <c r="CW79" s="17">
        <v>0</v>
      </c>
      <c r="CX79" s="18">
        <v>0</v>
      </c>
      <c r="CY79" s="17"/>
      <c r="CZ79" s="17">
        <v>0</v>
      </c>
      <c r="DA79" s="17">
        <v>0</v>
      </c>
      <c r="DB79" s="18">
        <v>0</v>
      </c>
      <c r="DC79" s="17"/>
      <c r="DD79" s="17">
        <v>0</v>
      </c>
      <c r="DE79" s="17">
        <v>0</v>
      </c>
      <c r="DF79" s="18">
        <v>0</v>
      </c>
      <c r="DG79" s="17"/>
      <c r="DH79" s="17">
        <v>0</v>
      </c>
      <c r="DI79" s="18">
        <v>0</v>
      </c>
      <c r="DJ79" s="18">
        <v>0</v>
      </c>
      <c r="DK79" s="17"/>
      <c r="DL79" s="18">
        <v>0</v>
      </c>
      <c r="DM79" s="18">
        <v>0</v>
      </c>
      <c r="DN79" s="18">
        <v>0</v>
      </c>
      <c r="DO79" s="17"/>
      <c r="DP79" s="18">
        <v>0</v>
      </c>
      <c r="DQ79" s="18">
        <v>0</v>
      </c>
      <c r="DR79" s="18">
        <v>0</v>
      </c>
      <c r="DS79" s="17"/>
      <c r="DT79" s="18">
        <v>0</v>
      </c>
      <c r="DU79" s="18">
        <v>0</v>
      </c>
      <c r="DV79" s="18">
        <v>0</v>
      </c>
      <c r="DW79" s="17"/>
      <c r="DX79" s="18">
        <v>0</v>
      </c>
      <c r="DY79" s="17">
        <v>0</v>
      </c>
      <c r="DZ79" s="18">
        <v>0</v>
      </c>
      <c r="EA79" s="17"/>
      <c r="EB79" s="17">
        <v>0</v>
      </c>
      <c r="EC79" s="17">
        <v>0</v>
      </c>
      <c r="ED79" s="18">
        <v>0</v>
      </c>
      <c r="EE79" s="17"/>
      <c r="EF79" s="17"/>
      <c r="EG79" s="17">
        <v>131</v>
      </c>
      <c r="EH79" s="17">
        <v>8867.42</v>
      </c>
      <c r="EI79" s="17">
        <v>24</v>
      </c>
      <c r="EJ79" s="17">
        <v>1696.95</v>
      </c>
      <c r="EK79" s="17">
        <v>18</v>
      </c>
      <c r="EL79" s="17">
        <v>1092</v>
      </c>
      <c r="EM79" s="17">
        <v>0</v>
      </c>
      <c r="EN79" s="17">
        <v>0</v>
      </c>
      <c r="EO79" s="18"/>
      <c r="EP79" s="41"/>
      <c r="EQ79" s="41"/>
      <c r="ER79" s="41"/>
      <c r="ES79" s="41"/>
      <c r="ET79" s="41"/>
      <c r="EU79" s="41"/>
      <c r="EV79" s="41"/>
      <c r="EW79" s="18"/>
      <c r="EX79" s="41"/>
      <c r="EY79" s="41"/>
      <c r="EZ79" s="41"/>
      <c r="FA79" s="18"/>
      <c r="FB79" s="18"/>
      <c r="FC79" s="18">
        <f t="shared" si="5"/>
        <v>0</v>
      </c>
      <c r="FD79" s="18">
        <f t="shared" si="6"/>
        <v>0</v>
      </c>
      <c r="FE79" s="18">
        <f t="shared" si="7"/>
        <v>173</v>
      </c>
      <c r="FF79" s="18">
        <f t="shared" si="9"/>
        <v>11656.37</v>
      </c>
      <c r="FG79" s="145"/>
      <c r="FH79" s="146"/>
    </row>
    <row r="80" ht="16.5" spans="1:164">
      <c r="A80" s="16" t="s">
        <v>139</v>
      </c>
      <c r="B80" s="17" t="s">
        <v>35</v>
      </c>
      <c r="C80" s="18">
        <v>6939962757544</v>
      </c>
      <c r="D80" s="18">
        <v>21061010002763</v>
      </c>
      <c r="E80" s="17" t="s">
        <v>444</v>
      </c>
      <c r="F80" s="19" t="s">
        <v>445</v>
      </c>
      <c r="G80" s="17" t="s">
        <v>136</v>
      </c>
      <c r="H80" s="26">
        <v>0</v>
      </c>
      <c r="I80" s="17">
        <v>0</v>
      </c>
      <c r="J80" s="17">
        <v>0</v>
      </c>
      <c r="K80" s="18" t="s">
        <v>462</v>
      </c>
      <c r="L80" s="27">
        <f t="shared" si="8"/>
        <v>4.9204123305533e-5</v>
      </c>
      <c r="M80" s="18">
        <v>0</v>
      </c>
      <c r="N80" s="18">
        <v>0</v>
      </c>
      <c r="O80" s="17"/>
      <c r="P80" s="17">
        <v>0</v>
      </c>
      <c r="Q80" s="18">
        <v>0</v>
      </c>
      <c r="R80" s="18">
        <v>0</v>
      </c>
      <c r="S80" s="17">
        <v>199</v>
      </c>
      <c r="T80" s="17">
        <v>0</v>
      </c>
      <c r="U80" s="18">
        <v>0</v>
      </c>
      <c r="V80" s="18">
        <v>0</v>
      </c>
      <c r="W80" s="17"/>
      <c r="X80" s="17">
        <v>0</v>
      </c>
      <c r="Y80" s="18">
        <v>0</v>
      </c>
      <c r="Z80" s="18">
        <v>0</v>
      </c>
      <c r="AA80" s="17"/>
      <c r="AB80" s="17">
        <v>0</v>
      </c>
      <c r="AC80" s="18">
        <v>0</v>
      </c>
      <c r="AD80" s="18">
        <v>0</v>
      </c>
      <c r="AE80" s="17">
        <v>219</v>
      </c>
      <c r="AF80" s="17">
        <v>2</v>
      </c>
      <c r="AG80" s="18">
        <v>2</v>
      </c>
      <c r="AH80" s="18">
        <v>421.17</v>
      </c>
      <c r="AI80" s="17">
        <v>219</v>
      </c>
      <c r="AJ80" s="17">
        <v>0</v>
      </c>
      <c r="AK80" s="17">
        <v>0</v>
      </c>
      <c r="AL80" s="18">
        <v>0</v>
      </c>
      <c r="AM80" s="17">
        <v>219</v>
      </c>
      <c r="AN80" s="17">
        <v>0</v>
      </c>
      <c r="AO80" s="17">
        <v>0</v>
      </c>
      <c r="AP80" s="18">
        <v>0</v>
      </c>
      <c r="AQ80" s="17">
        <v>219</v>
      </c>
      <c r="AR80" s="17">
        <v>0</v>
      </c>
      <c r="AS80" s="18">
        <v>0</v>
      </c>
      <c r="AT80" s="18">
        <v>0</v>
      </c>
      <c r="AU80" s="17">
        <v>219</v>
      </c>
      <c r="AV80" s="17">
        <v>0</v>
      </c>
      <c r="AW80" s="18">
        <v>0</v>
      </c>
      <c r="AX80" s="18">
        <v>0</v>
      </c>
      <c r="AY80" s="17">
        <v>219</v>
      </c>
      <c r="AZ80" s="18">
        <v>0</v>
      </c>
      <c r="BA80" s="18">
        <v>0</v>
      </c>
      <c r="BB80" s="18">
        <v>0</v>
      </c>
      <c r="BC80" s="17">
        <v>219</v>
      </c>
      <c r="BD80" s="18">
        <v>0</v>
      </c>
      <c r="BE80" s="18">
        <v>0</v>
      </c>
      <c r="BF80" s="18">
        <v>0</v>
      </c>
      <c r="BG80" s="17">
        <v>219</v>
      </c>
      <c r="BH80" s="18">
        <v>0</v>
      </c>
      <c r="BI80" s="18">
        <v>0</v>
      </c>
      <c r="BJ80" s="18">
        <v>0</v>
      </c>
      <c r="BK80" s="17">
        <v>219</v>
      </c>
      <c r="BL80" s="17">
        <v>0</v>
      </c>
      <c r="BM80" s="17">
        <v>0</v>
      </c>
      <c r="BN80" s="18">
        <v>0</v>
      </c>
      <c r="BO80" s="17">
        <v>219</v>
      </c>
      <c r="BP80" s="17">
        <v>0</v>
      </c>
      <c r="BQ80" s="17">
        <v>0</v>
      </c>
      <c r="BR80" s="18">
        <v>0</v>
      </c>
      <c r="BS80" s="17">
        <v>219</v>
      </c>
      <c r="BT80" s="17">
        <v>0</v>
      </c>
      <c r="BU80" s="18">
        <v>0</v>
      </c>
      <c r="BV80" s="18">
        <v>0</v>
      </c>
      <c r="BW80" s="17">
        <v>219</v>
      </c>
      <c r="BX80" s="18">
        <v>0</v>
      </c>
      <c r="BY80" s="18">
        <v>0</v>
      </c>
      <c r="BZ80" s="18">
        <v>0</v>
      </c>
      <c r="CA80" s="17">
        <v>219</v>
      </c>
      <c r="CB80" s="18">
        <v>0</v>
      </c>
      <c r="CC80" s="18">
        <v>0</v>
      </c>
      <c r="CD80" s="18">
        <v>0</v>
      </c>
      <c r="CE80" s="17">
        <v>219</v>
      </c>
      <c r="CF80" s="18">
        <v>0</v>
      </c>
      <c r="CG80" s="18">
        <v>0</v>
      </c>
      <c r="CH80" s="18">
        <v>0</v>
      </c>
      <c r="CI80" s="17">
        <v>219</v>
      </c>
      <c r="CJ80" s="18">
        <v>0</v>
      </c>
      <c r="CK80" s="18">
        <v>0</v>
      </c>
      <c r="CL80" s="18">
        <v>0</v>
      </c>
      <c r="CM80" s="17"/>
      <c r="CN80" s="18">
        <v>0</v>
      </c>
      <c r="CO80" s="17">
        <v>0</v>
      </c>
      <c r="CP80" s="18">
        <v>0</v>
      </c>
      <c r="CQ80" s="17"/>
      <c r="CR80" s="17">
        <v>0</v>
      </c>
      <c r="CS80" s="17">
        <v>0</v>
      </c>
      <c r="CT80" s="18">
        <v>0</v>
      </c>
      <c r="CU80" s="17"/>
      <c r="CV80" s="17">
        <v>0</v>
      </c>
      <c r="CW80" s="17">
        <v>0</v>
      </c>
      <c r="CX80" s="18">
        <v>0</v>
      </c>
      <c r="CY80" s="17"/>
      <c r="CZ80" s="17">
        <v>0</v>
      </c>
      <c r="DA80" s="17">
        <v>0</v>
      </c>
      <c r="DB80" s="18">
        <v>0</v>
      </c>
      <c r="DC80" s="17"/>
      <c r="DD80" s="17">
        <v>0</v>
      </c>
      <c r="DE80" s="17">
        <v>0</v>
      </c>
      <c r="DF80" s="18">
        <v>0</v>
      </c>
      <c r="DG80" s="17"/>
      <c r="DH80" s="17">
        <v>0</v>
      </c>
      <c r="DI80" s="18">
        <v>0</v>
      </c>
      <c r="DJ80" s="18">
        <v>0</v>
      </c>
      <c r="DK80" s="17"/>
      <c r="DL80" s="18">
        <v>0</v>
      </c>
      <c r="DM80" s="18">
        <v>0</v>
      </c>
      <c r="DN80" s="18">
        <v>0</v>
      </c>
      <c r="DO80" s="17"/>
      <c r="DP80" s="18">
        <v>0</v>
      </c>
      <c r="DQ80" s="18">
        <v>0</v>
      </c>
      <c r="DR80" s="18">
        <v>0</v>
      </c>
      <c r="DS80" s="17"/>
      <c r="DT80" s="18">
        <v>0</v>
      </c>
      <c r="DU80" s="18">
        <v>0</v>
      </c>
      <c r="DV80" s="18">
        <v>0</v>
      </c>
      <c r="DW80" s="17"/>
      <c r="DX80" s="18">
        <v>0</v>
      </c>
      <c r="DY80" s="17">
        <v>0</v>
      </c>
      <c r="DZ80" s="18">
        <v>0</v>
      </c>
      <c r="EA80" s="17"/>
      <c r="EB80" s="17">
        <v>0</v>
      </c>
      <c r="EC80" s="17">
        <v>0</v>
      </c>
      <c r="ED80" s="18">
        <v>0</v>
      </c>
      <c r="EE80" s="17"/>
      <c r="EF80" s="17"/>
      <c r="EG80" s="17">
        <v>194</v>
      </c>
      <c r="EH80" s="17">
        <v>44486.43</v>
      </c>
      <c r="EI80" s="17">
        <v>225</v>
      </c>
      <c r="EJ80" s="17">
        <v>48480.11</v>
      </c>
      <c r="EK80" s="17">
        <v>34</v>
      </c>
      <c r="EL80" s="17">
        <v>7800.64</v>
      </c>
      <c r="EM80" s="16">
        <v>3</v>
      </c>
      <c r="EN80" s="16">
        <v>620.17</v>
      </c>
      <c r="EO80" s="16"/>
      <c r="EP80" s="16"/>
      <c r="EQ80" s="16"/>
      <c r="ER80" s="16"/>
      <c r="ES80" s="41"/>
      <c r="ET80" s="41"/>
      <c r="EU80" s="41"/>
      <c r="EV80" s="41"/>
      <c r="EW80" s="18"/>
      <c r="EX80" s="41"/>
      <c r="EY80" s="41"/>
      <c r="EZ80" s="41"/>
      <c r="FA80" s="18"/>
      <c r="FB80" s="18"/>
      <c r="FC80" s="18">
        <f t="shared" si="5"/>
        <v>2</v>
      </c>
      <c r="FD80" s="18">
        <f t="shared" si="6"/>
        <v>421.17</v>
      </c>
      <c r="FE80" s="18">
        <f t="shared" si="7"/>
        <v>458</v>
      </c>
      <c r="FF80" s="18">
        <f t="shared" si="9"/>
        <v>101808.52</v>
      </c>
      <c r="FG80" s="145"/>
      <c r="FH80" s="146"/>
    </row>
    <row r="81" ht="16.5" spans="1:164">
      <c r="A81" s="16" t="s">
        <v>126</v>
      </c>
      <c r="B81" s="17" t="s">
        <v>42</v>
      </c>
      <c r="C81" s="18">
        <v>6939962755328</v>
      </c>
      <c r="D81" s="18">
        <v>21063510001556</v>
      </c>
      <c r="E81" s="17" t="s">
        <v>446</v>
      </c>
      <c r="F81" s="19" t="s">
        <v>447</v>
      </c>
      <c r="G81" s="17" t="s">
        <v>136</v>
      </c>
      <c r="H81" s="26">
        <v>0</v>
      </c>
      <c r="I81" s="17">
        <v>0</v>
      </c>
      <c r="J81" s="17">
        <v>0</v>
      </c>
      <c r="K81" s="18" t="s">
        <v>462</v>
      </c>
      <c r="L81" s="27">
        <f t="shared" si="8"/>
        <v>0</v>
      </c>
      <c r="M81" s="18">
        <v>0</v>
      </c>
      <c r="N81" s="18">
        <v>0</v>
      </c>
      <c r="O81" s="17"/>
      <c r="P81" s="17">
        <v>0</v>
      </c>
      <c r="Q81" s="18">
        <v>0</v>
      </c>
      <c r="R81" s="18">
        <v>0</v>
      </c>
      <c r="S81" s="17"/>
      <c r="T81" s="17">
        <v>0</v>
      </c>
      <c r="U81" s="18">
        <v>0</v>
      </c>
      <c r="V81" s="18">
        <v>0</v>
      </c>
      <c r="W81" s="17"/>
      <c r="X81" s="17">
        <v>0</v>
      </c>
      <c r="Y81" s="18">
        <v>0</v>
      </c>
      <c r="Z81" s="18">
        <v>0</v>
      </c>
      <c r="AA81" s="17"/>
      <c r="AB81" s="17">
        <v>0</v>
      </c>
      <c r="AC81" s="18">
        <v>0</v>
      </c>
      <c r="AD81" s="18">
        <v>0</v>
      </c>
      <c r="AE81" s="17"/>
      <c r="AF81" s="17">
        <v>0</v>
      </c>
      <c r="AG81" s="18">
        <v>0</v>
      </c>
      <c r="AH81" s="18">
        <v>0</v>
      </c>
      <c r="AI81" s="17"/>
      <c r="AJ81" s="17">
        <v>0</v>
      </c>
      <c r="AK81" s="17">
        <v>0</v>
      </c>
      <c r="AL81" s="18">
        <v>0</v>
      </c>
      <c r="AM81" s="17"/>
      <c r="AN81" s="17">
        <v>0</v>
      </c>
      <c r="AO81" s="17">
        <v>0</v>
      </c>
      <c r="AP81" s="18">
        <v>0</v>
      </c>
      <c r="AQ81" s="17"/>
      <c r="AR81" s="17">
        <v>0</v>
      </c>
      <c r="AS81" s="18">
        <v>0</v>
      </c>
      <c r="AT81" s="18">
        <v>0</v>
      </c>
      <c r="AU81" s="17"/>
      <c r="AV81" s="17">
        <v>0</v>
      </c>
      <c r="AW81" s="18">
        <v>0</v>
      </c>
      <c r="AX81" s="18">
        <v>0</v>
      </c>
      <c r="AY81" s="17"/>
      <c r="AZ81" s="18">
        <v>0</v>
      </c>
      <c r="BA81" s="18">
        <v>0</v>
      </c>
      <c r="BB81" s="18">
        <v>0</v>
      </c>
      <c r="BC81" s="17"/>
      <c r="BD81" s="18">
        <v>0</v>
      </c>
      <c r="BE81" s="18">
        <v>0</v>
      </c>
      <c r="BF81" s="18">
        <v>0</v>
      </c>
      <c r="BG81" s="17"/>
      <c r="BH81" s="18">
        <v>0</v>
      </c>
      <c r="BI81" s="18">
        <v>0</v>
      </c>
      <c r="BJ81" s="18">
        <v>0</v>
      </c>
      <c r="BK81" s="17"/>
      <c r="BL81" s="17">
        <v>0</v>
      </c>
      <c r="BM81" s="17">
        <v>0</v>
      </c>
      <c r="BN81" s="18">
        <v>0</v>
      </c>
      <c r="BO81" s="17"/>
      <c r="BP81" s="17">
        <v>0</v>
      </c>
      <c r="BQ81" s="17">
        <v>0</v>
      </c>
      <c r="BR81" s="18">
        <v>0</v>
      </c>
      <c r="BS81" s="17"/>
      <c r="BT81" s="17">
        <v>0</v>
      </c>
      <c r="BU81" s="18">
        <v>0</v>
      </c>
      <c r="BV81" s="18">
        <v>0</v>
      </c>
      <c r="BW81" s="17"/>
      <c r="BX81" s="18">
        <v>0</v>
      </c>
      <c r="BY81" s="18">
        <v>0</v>
      </c>
      <c r="BZ81" s="18">
        <v>0</v>
      </c>
      <c r="CA81" s="17"/>
      <c r="CB81" s="18">
        <v>0</v>
      </c>
      <c r="CC81" s="18">
        <v>0</v>
      </c>
      <c r="CD81" s="18">
        <v>0</v>
      </c>
      <c r="CE81" s="17"/>
      <c r="CF81" s="18">
        <v>0</v>
      </c>
      <c r="CG81" s="18">
        <v>0</v>
      </c>
      <c r="CH81" s="18">
        <v>0</v>
      </c>
      <c r="CI81" s="17"/>
      <c r="CJ81" s="18">
        <v>0</v>
      </c>
      <c r="CK81" s="18">
        <v>0</v>
      </c>
      <c r="CL81" s="18">
        <v>0</v>
      </c>
      <c r="CM81" s="17"/>
      <c r="CN81" s="18">
        <v>0</v>
      </c>
      <c r="CO81" s="17">
        <v>0</v>
      </c>
      <c r="CP81" s="18">
        <v>0</v>
      </c>
      <c r="CQ81" s="17"/>
      <c r="CR81" s="17">
        <v>0</v>
      </c>
      <c r="CS81" s="17">
        <v>0</v>
      </c>
      <c r="CT81" s="18">
        <v>0</v>
      </c>
      <c r="CU81" s="17"/>
      <c r="CV81" s="17">
        <v>0</v>
      </c>
      <c r="CW81" s="17">
        <v>0</v>
      </c>
      <c r="CX81" s="18">
        <v>0</v>
      </c>
      <c r="CY81" s="17"/>
      <c r="CZ81" s="17">
        <v>0</v>
      </c>
      <c r="DA81" s="17">
        <v>0</v>
      </c>
      <c r="DB81" s="18">
        <v>0</v>
      </c>
      <c r="DC81" s="17"/>
      <c r="DD81" s="17">
        <v>0</v>
      </c>
      <c r="DE81" s="17">
        <v>0</v>
      </c>
      <c r="DF81" s="18">
        <v>0</v>
      </c>
      <c r="DG81" s="17"/>
      <c r="DH81" s="17">
        <v>34</v>
      </c>
      <c r="DI81" s="18">
        <v>0</v>
      </c>
      <c r="DJ81" s="18">
        <v>0</v>
      </c>
      <c r="DK81" s="17"/>
      <c r="DL81" s="18">
        <v>0</v>
      </c>
      <c r="DM81" s="18">
        <v>0</v>
      </c>
      <c r="DN81" s="18">
        <v>0</v>
      </c>
      <c r="DO81" s="17"/>
      <c r="DP81" s="18">
        <v>0</v>
      </c>
      <c r="DQ81" s="18">
        <v>0</v>
      </c>
      <c r="DR81" s="18">
        <v>0</v>
      </c>
      <c r="DS81" s="17"/>
      <c r="DT81" s="18">
        <v>0</v>
      </c>
      <c r="DU81" s="18">
        <v>0</v>
      </c>
      <c r="DV81" s="18">
        <v>0</v>
      </c>
      <c r="DW81" s="17"/>
      <c r="DX81" s="18">
        <v>0</v>
      </c>
      <c r="DY81" s="17">
        <v>0</v>
      </c>
      <c r="DZ81" s="18">
        <v>0</v>
      </c>
      <c r="EA81" s="17"/>
      <c r="EB81" s="17">
        <v>0</v>
      </c>
      <c r="EC81" s="17">
        <v>0</v>
      </c>
      <c r="ED81" s="18">
        <v>0</v>
      </c>
      <c r="EE81" s="17"/>
      <c r="EF81" s="17"/>
      <c r="EG81" s="17">
        <v>1090</v>
      </c>
      <c r="EH81" s="17">
        <v>171926.12</v>
      </c>
      <c r="EI81" s="17">
        <v>52</v>
      </c>
      <c r="EJ81" s="17">
        <v>7524.14</v>
      </c>
      <c r="EK81" s="17">
        <v>4</v>
      </c>
      <c r="EL81" s="17">
        <v>390.82</v>
      </c>
      <c r="EM81" s="18">
        <v>0</v>
      </c>
      <c r="EN81" s="41">
        <v>0</v>
      </c>
      <c r="EO81" s="18"/>
      <c r="EP81" s="41"/>
      <c r="EQ81" s="41"/>
      <c r="ER81" s="41"/>
      <c r="ES81" s="41"/>
      <c r="ET81" s="41"/>
      <c r="EU81" s="41"/>
      <c r="EV81" s="41"/>
      <c r="EW81" s="18"/>
      <c r="EX81" s="41"/>
      <c r="EY81" s="41"/>
      <c r="EZ81" s="41"/>
      <c r="FA81" s="18"/>
      <c r="FB81" s="18"/>
      <c r="FC81" s="18">
        <f t="shared" si="5"/>
        <v>0</v>
      </c>
      <c r="FD81" s="18">
        <f t="shared" si="6"/>
        <v>0</v>
      </c>
      <c r="FE81" s="18">
        <f t="shared" si="7"/>
        <v>1146</v>
      </c>
      <c r="FF81" s="18">
        <f t="shared" si="9"/>
        <v>179841.08</v>
      </c>
      <c r="FG81" s="145"/>
      <c r="FH81" s="146"/>
    </row>
    <row r="82" ht="16.5" spans="1:164">
      <c r="A82" s="137" t="s">
        <v>365</v>
      </c>
      <c r="B82" s="137"/>
      <c r="C82" s="137"/>
      <c r="D82" s="137"/>
      <c r="E82" s="137"/>
      <c r="F82" s="138"/>
      <c r="G82" s="137"/>
      <c r="H82" s="139">
        <v>0.979581782781415</v>
      </c>
      <c r="I82" s="137">
        <f>SUM(I5:I81)-I78</f>
        <v>96634</v>
      </c>
      <c r="J82" s="137">
        <f t="shared" ref="J82:N82" si="10">SUM(J5:J81)</f>
        <v>33964</v>
      </c>
      <c r="K82" s="137"/>
      <c r="L82" s="159">
        <f t="shared" si="10"/>
        <v>1</v>
      </c>
      <c r="M82" s="137">
        <f t="shared" si="10"/>
        <v>2418</v>
      </c>
      <c r="N82" s="137">
        <f t="shared" si="10"/>
        <v>357305.54</v>
      </c>
      <c r="O82" s="137"/>
      <c r="P82" s="137">
        <f t="shared" ref="P82:R82" si="11">SUM(P5:P81)</f>
        <v>96074</v>
      </c>
      <c r="Q82" s="137">
        <f t="shared" si="11"/>
        <v>2541</v>
      </c>
      <c r="R82" s="137">
        <f t="shared" si="11"/>
        <v>371679.45</v>
      </c>
      <c r="S82" s="137"/>
      <c r="T82" s="137">
        <f t="shared" ref="T82:V82" si="12">SUM(T5:T81)</f>
        <v>95815</v>
      </c>
      <c r="U82" s="137">
        <f t="shared" si="12"/>
        <v>2607</v>
      </c>
      <c r="V82" s="137">
        <f t="shared" si="12"/>
        <v>382355.41</v>
      </c>
      <c r="W82" s="137"/>
      <c r="X82" s="137">
        <f t="shared" ref="X82:Z82" si="13">SUM(X5:X81)</f>
        <v>116883</v>
      </c>
      <c r="Y82" s="137">
        <f t="shared" si="13"/>
        <v>2526</v>
      </c>
      <c r="Z82" s="137">
        <f t="shared" si="13"/>
        <v>359187.52</v>
      </c>
      <c r="AA82" s="137"/>
      <c r="AB82" s="137">
        <f t="shared" ref="AB82:AD82" si="14">SUM(AB5:AB81)</f>
        <v>83615</v>
      </c>
      <c r="AC82" s="137">
        <f t="shared" si="14"/>
        <v>2769</v>
      </c>
      <c r="AD82" s="137">
        <f t="shared" si="14"/>
        <v>394764.19</v>
      </c>
      <c r="AE82" s="137"/>
      <c r="AF82" s="137">
        <f t="shared" ref="AF82:AH82" si="15">SUM(AF5:AF81)</f>
        <v>112287</v>
      </c>
      <c r="AG82" s="137">
        <f t="shared" si="15"/>
        <v>2666</v>
      </c>
      <c r="AH82" s="137">
        <f t="shared" si="15"/>
        <v>364167.42</v>
      </c>
      <c r="AI82" s="137"/>
      <c r="AJ82" s="137">
        <f t="shared" ref="AJ82:AL82" si="16">SUM(AJ5:AJ81)</f>
        <v>104177</v>
      </c>
      <c r="AK82" s="137">
        <f t="shared" si="16"/>
        <v>2485</v>
      </c>
      <c r="AL82" s="137">
        <f t="shared" si="16"/>
        <v>344802.44</v>
      </c>
      <c r="AM82" s="137"/>
      <c r="AN82" s="137">
        <f t="shared" ref="AN82:AP82" si="17">SUM(AN5:AN81)</f>
        <v>102248</v>
      </c>
      <c r="AO82" s="137">
        <f t="shared" si="17"/>
        <v>2249</v>
      </c>
      <c r="AP82" s="137">
        <f t="shared" si="17"/>
        <v>316375.76</v>
      </c>
      <c r="AQ82" s="137"/>
      <c r="AR82" s="137">
        <f t="shared" ref="AR82:AT82" si="18">SUM(AR5:AR81)</f>
        <v>105694</v>
      </c>
      <c r="AS82" s="137">
        <f t="shared" si="18"/>
        <v>2234</v>
      </c>
      <c r="AT82" s="137">
        <f t="shared" si="18"/>
        <v>313431.33</v>
      </c>
      <c r="AU82" s="137"/>
      <c r="AV82" s="137">
        <f t="shared" ref="AV82:AX82" si="19">SUM(AV5:AV81)</f>
        <v>108881</v>
      </c>
      <c r="AW82" s="137">
        <f t="shared" si="19"/>
        <v>2165</v>
      </c>
      <c r="AX82" s="137">
        <f t="shared" si="19"/>
        <v>310074.33</v>
      </c>
      <c r="AY82" s="137"/>
      <c r="AZ82" s="137">
        <f t="shared" ref="AZ82:BB82" si="20">SUM(AZ5:AZ81)</f>
        <v>113333</v>
      </c>
      <c r="BA82" s="137">
        <f t="shared" si="20"/>
        <v>2486</v>
      </c>
      <c r="BB82" s="137">
        <f t="shared" si="20"/>
        <v>360205.99</v>
      </c>
      <c r="BC82" s="137"/>
      <c r="BD82" s="137">
        <f t="shared" ref="BD82:BF82" si="21">SUM(BD5:BD81)</f>
        <v>113333</v>
      </c>
      <c r="BE82" s="137">
        <f t="shared" si="21"/>
        <v>2140</v>
      </c>
      <c r="BF82" s="137">
        <f t="shared" si="21"/>
        <v>314519.98</v>
      </c>
      <c r="BG82" s="137"/>
      <c r="BH82" s="137">
        <f t="shared" ref="BH82:BJ82" si="22">SUM(BH5:BH81)</f>
        <v>128128</v>
      </c>
      <c r="BI82" s="137">
        <f t="shared" si="22"/>
        <v>2546</v>
      </c>
      <c r="BJ82" s="137">
        <f t="shared" si="22"/>
        <v>344276.34</v>
      </c>
      <c r="BK82" s="137"/>
      <c r="BL82" s="137">
        <f t="shared" ref="BL82:BN82" si="23">SUM(BL5:BL81)</f>
        <v>131684</v>
      </c>
      <c r="BM82" s="137">
        <f t="shared" si="23"/>
        <v>2289</v>
      </c>
      <c r="BN82" s="137">
        <f t="shared" si="23"/>
        <v>325238.01</v>
      </c>
      <c r="BO82" s="137"/>
      <c r="BP82" s="137">
        <f t="shared" ref="BP82:BR82" si="24">SUM(BP5:BP81)</f>
        <v>125288</v>
      </c>
      <c r="BQ82" s="137">
        <f t="shared" si="24"/>
        <v>2199</v>
      </c>
      <c r="BR82" s="137">
        <f t="shared" si="24"/>
        <v>314688.5</v>
      </c>
      <c r="BS82" s="137"/>
      <c r="BT82" s="137">
        <f t="shared" ref="BT82:BV82" si="25">SUM(BT5:BT81)</f>
        <v>124141</v>
      </c>
      <c r="BU82" s="137">
        <f t="shared" si="25"/>
        <v>2243</v>
      </c>
      <c r="BV82" s="137">
        <f t="shared" si="25"/>
        <v>329720.55</v>
      </c>
      <c r="BW82" s="137"/>
      <c r="BX82" s="137">
        <f t="shared" ref="BX82:BZ82" si="26">SUM(BX5:BX81)</f>
        <v>128825</v>
      </c>
      <c r="BY82" s="137">
        <f t="shared" si="26"/>
        <v>2084</v>
      </c>
      <c r="BZ82" s="137">
        <f t="shared" si="26"/>
        <v>298829.83</v>
      </c>
      <c r="CA82" s="137"/>
      <c r="CB82" s="137">
        <f t="shared" ref="CB82:CD82" si="27">SUM(CB5:CB81)</f>
        <v>117936</v>
      </c>
      <c r="CC82" s="137">
        <f t="shared" si="27"/>
        <v>2217</v>
      </c>
      <c r="CD82" s="137">
        <f t="shared" si="27"/>
        <v>311365.74</v>
      </c>
      <c r="CE82" s="137"/>
      <c r="CF82" s="137">
        <f t="shared" ref="CF82:CH82" si="28">SUM(CF5:CF81)</f>
        <v>115510</v>
      </c>
      <c r="CG82" s="137">
        <f t="shared" si="28"/>
        <v>2314</v>
      </c>
      <c r="CH82" s="137">
        <f t="shared" si="28"/>
        <v>324645</v>
      </c>
      <c r="CI82" s="137"/>
      <c r="CJ82" s="137">
        <f t="shared" ref="CJ82:CL82" si="29">SUM(CJ5:CJ81)</f>
        <v>114977</v>
      </c>
      <c r="CK82" s="137">
        <f t="shared" si="29"/>
        <v>2927</v>
      </c>
      <c r="CL82" s="137">
        <f t="shared" si="29"/>
        <v>417375.88</v>
      </c>
      <c r="CM82" s="137"/>
      <c r="CN82" s="137">
        <f t="shared" ref="CN82:CP82" si="30">SUM(CN5:CN81)</f>
        <v>116817</v>
      </c>
      <c r="CO82" s="137">
        <f t="shared" si="30"/>
        <v>2341</v>
      </c>
      <c r="CP82" s="137">
        <f t="shared" si="30"/>
        <v>348917.77</v>
      </c>
      <c r="CQ82" s="137"/>
      <c r="CR82" s="137">
        <f t="shared" ref="CR82:CT82" si="31">SUM(CR5:CR81)</f>
        <v>117411</v>
      </c>
      <c r="CS82" s="137">
        <f t="shared" si="31"/>
        <v>2367</v>
      </c>
      <c r="CT82" s="137">
        <f t="shared" si="31"/>
        <v>335210.6</v>
      </c>
      <c r="CU82" s="137"/>
      <c r="CV82" s="137">
        <f t="shared" ref="CV82:CX82" si="32">SUM(CV5:CV81)</f>
        <v>124193</v>
      </c>
      <c r="CW82" s="137">
        <f t="shared" si="32"/>
        <v>2352</v>
      </c>
      <c r="CX82" s="137">
        <f t="shared" si="32"/>
        <v>343571.28</v>
      </c>
      <c r="CY82" s="137"/>
      <c r="CZ82" s="137">
        <f t="shared" ref="CZ82:DB82" si="33">SUM(CZ5:CZ81)</f>
        <v>123373</v>
      </c>
      <c r="DA82" s="137">
        <f t="shared" si="33"/>
        <v>2267</v>
      </c>
      <c r="DB82" s="137">
        <f t="shared" si="33"/>
        <v>325582.98</v>
      </c>
      <c r="DC82" s="137"/>
      <c r="DD82" s="137">
        <f t="shared" ref="DD82:DF82" si="34">SUM(DD5:DD81)</f>
        <v>127885</v>
      </c>
      <c r="DE82" s="137">
        <f t="shared" si="34"/>
        <v>2301</v>
      </c>
      <c r="DF82" s="137">
        <f t="shared" si="34"/>
        <v>329674.72</v>
      </c>
      <c r="DG82" s="137"/>
      <c r="DH82" s="137">
        <f t="shared" ref="DH82:DJ82" si="35">SUM(DH5:DH81)</f>
        <v>128293</v>
      </c>
      <c r="DI82" s="137">
        <f t="shared" si="35"/>
        <v>2063</v>
      </c>
      <c r="DJ82" s="137">
        <f t="shared" si="35"/>
        <v>287688.3</v>
      </c>
      <c r="DK82" s="137"/>
      <c r="DL82" s="137">
        <f t="shared" ref="DL82:DN82" si="36">SUM(DL5:DL81)</f>
        <v>129293</v>
      </c>
      <c r="DM82" s="137">
        <f t="shared" si="36"/>
        <v>2130</v>
      </c>
      <c r="DN82" s="137">
        <f t="shared" si="36"/>
        <v>295873.29</v>
      </c>
      <c r="DO82" s="137"/>
      <c r="DP82" s="137">
        <f t="shared" ref="DP82:DR82" si="37">SUM(DP5:DP81)</f>
        <v>127674</v>
      </c>
      <c r="DQ82" s="137">
        <f t="shared" si="37"/>
        <v>2179</v>
      </c>
      <c r="DR82" s="137">
        <f t="shared" si="37"/>
        <v>300492.5</v>
      </c>
      <c r="DS82" s="137"/>
      <c r="DT82" s="137">
        <f t="shared" ref="DT82:DV82" si="38">SUM(DT5:DT81)</f>
        <v>125954</v>
      </c>
      <c r="DU82" s="137">
        <f t="shared" si="38"/>
        <v>1702</v>
      </c>
      <c r="DV82" s="137">
        <f t="shared" si="38"/>
        <v>232841.75</v>
      </c>
      <c r="DW82" s="137"/>
      <c r="DX82" s="137">
        <f t="shared" ref="DX82:DZ82" si="39">SUM(DX5:DX81)</f>
        <v>125464</v>
      </c>
      <c r="DY82" s="137">
        <f t="shared" si="39"/>
        <v>1693</v>
      </c>
      <c r="DZ82" s="137">
        <f t="shared" si="39"/>
        <v>234568.03</v>
      </c>
      <c r="EA82" s="137"/>
      <c r="EB82" s="137">
        <f t="shared" ref="EB82:ED82" si="40">SUM(EB5:EB81)</f>
        <v>123215</v>
      </c>
      <c r="EC82" s="137">
        <f t="shared" si="40"/>
        <v>1559</v>
      </c>
      <c r="ED82" s="137">
        <f t="shared" si="40"/>
        <v>202126.46</v>
      </c>
      <c r="EE82" s="137"/>
      <c r="EF82" s="137">
        <f>SUM(EF5:EF81)</f>
        <v>123215</v>
      </c>
      <c r="EG82" s="137">
        <f t="shared" ref="EG82:EL82" si="41">SUM(EG5:EG78)</f>
        <v>94444</v>
      </c>
      <c r="EH82" s="137">
        <f t="shared" si="41"/>
        <v>15725698.2086333</v>
      </c>
      <c r="EI82" s="137">
        <f t="shared" si="41"/>
        <v>56633</v>
      </c>
      <c r="EJ82" s="137">
        <f t="shared" si="41"/>
        <v>8444316.309</v>
      </c>
      <c r="EK82" s="137">
        <f t="shared" si="41"/>
        <v>79738</v>
      </c>
      <c r="EL82" s="137">
        <f t="shared" si="41"/>
        <v>11869835.608</v>
      </c>
      <c r="EM82" s="137">
        <v>73675</v>
      </c>
      <c r="EN82" s="160">
        <v>10794759.51</v>
      </c>
      <c r="EO82" s="137"/>
      <c r="EP82" s="160"/>
      <c r="EQ82" s="160"/>
      <c r="ER82" s="160"/>
      <c r="ES82" s="160"/>
      <c r="ET82" s="160"/>
      <c r="EU82" s="160"/>
      <c r="EV82" s="160"/>
      <c r="EW82" s="137"/>
      <c r="EX82" s="160"/>
      <c r="EY82" s="160"/>
      <c r="EZ82" s="160"/>
      <c r="FA82" s="137"/>
      <c r="FB82" s="137"/>
      <c r="FC82" s="18">
        <f t="shared" si="5"/>
        <v>40647</v>
      </c>
      <c r="FD82" s="18">
        <f t="shared" si="6"/>
        <v>9325263.24</v>
      </c>
      <c r="FE82" s="18">
        <f t="shared" si="7"/>
        <v>345137</v>
      </c>
      <c r="FF82" s="137">
        <f t="shared" si="9"/>
        <v>56159872.8756333</v>
      </c>
      <c r="FG82" s="137">
        <v>12000000</v>
      </c>
      <c r="FH82" s="139">
        <f>FD82/FG82</f>
        <v>0.77710527</v>
      </c>
    </row>
    <row r="83" ht="124" customHeight="1" spans="1:164">
      <c r="A83" s="157"/>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c r="BA83" s="158"/>
      <c r="BB83" s="158"/>
      <c r="BC83" s="158"/>
      <c r="BD83" s="158"/>
      <c r="BE83" s="158"/>
      <c r="BF83" s="158"/>
      <c r="BG83" s="158"/>
      <c r="BH83" s="158"/>
      <c r="BI83" s="158"/>
      <c r="BJ83" s="158"/>
      <c r="BK83" s="158"/>
      <c r="BL83" s="158"/>
      <c r="BM83" s="158"/>
      <c r="BN83" s="158"/>
      <c r="BO83" s="158"/>
      <c r="BP83" s="158"/>
      <c r="BQ83" s="158"/>
      <c r="BR83" s="158"/>
      <c r="BS83" s="158"/>
      <c r="BT83" s="158"/>
      <c r="BU83" s="158"/>
      <c r="BV83" s="158"/>
      <c r="BW83" s="158"/>
      <c r="BX83" s="158"/>
      <c r="BY83" s="158"/>
      <c r="BZ83" s="158"/>
      <c r="CA83" s="158"/>
      <c r="CB83" s="158"/>
      <c r="CC83" s="158"/>
      <c r="CD83" s="158"/>
      <c r="CE83" s="158"/>
      <c r="CF83" s="158"/>
      <c r="CG83" s="158"/>
      <c r="CH83" s="158"/>
      <c r="CI83" s="158"/>
      <c r="CJ83" s="158"/>
      <c r="CK83" s="158"/>
      <c r="CL83" s="158"/>
      <c r="CM83" s="158"/>
      <c r="CN83" s="158"/>
      <c r="CO83" s="158"/>
      <c r="CP83" s="158"/>
      <c r="CQ83" s="158"/>
      <c r="CR83" s="158"/>
      <c r="CS83" s="158"/>
      <c r="CT83" s="158"/>
      <c r="CU83" s="158"/>
      <c r="CV83" s="158"/>
      <c r="CW83" s="158"/>
      <c r="CX83" s="158"/>
      <c r="CY83" s="158"/>
      <c r="CZ83" s="158"/>
      <c r="DA83" s="158"/>
      <c r="DB83" s="158"/>
      <c r="DC83" s="158"/>
      <c r="DD83" s="158"/>
      <c r="DE83" s="158"/>
      <c r="DF83" s="158"/>
      <c r="DG83" s="158"/>
      <c r="DH83" s="158"/>
      <c r="DI83" s="158"/>
      <c r="DJ83" s="158"/>
      <c r="DK83" s="158"/>
      <c r="DL83" s="158"/>
      <c r="DM83" s="158"/>
      <c r="DN83" s="158"/>
      <c r="DO83" s="158"/>
      <c r="DP83" s="158"/>
      <c r="DQ83" s="158"/>
      <c r="DR83" s="158"/>
      <c r="DS83" s="158"/>
      <c r="DT83" s="158"/>
      <c r="DU83" s="158"/>
      <c r="DV83" s="158"/>
      <c r="DW83" s="158"/>
      <c r="DX83" s="158"/>
      <c r="DY83" s="158"/>
      <c r="DZ83" s="158"/>
      <c r="EA83" s="158"/>
      <c r="EB83" s="158"/>
      <c r="EC83" s="158"/>
      <c r="ED83" s="158"/>
      <c r="EE83" s="158"/>
      <c r="EF83" s="158"/>
      <c r="EG83" s="158"/>
      <c r="EH83" s="158"/>
      <c r="EI83" s="158"/>
      <c r="EJ83" s="158"/>
      <c r="EK83" s="158"/>
      <c r="EL83" s="158"/>
      <c r="EM83" s="158"/>
      <c r="EN83" s="158"/>
      <c r="EO83" s="158"/>
      <c r="EP83" s="158"/>
      <c r="EQ83" s="158"/>
      <c r="ER83" s="158"/>
      <c r="ES83" s="158"/>
      <c r="ET83" s="158"/>
      <c r="EU83" s="158"/>
      <c r="EV83" s="158"/>
      <c r="EW83" s="158"/>
      <c r="EX83" s="158"/>
      <c r="EY83" s="158"/>
      <c r="EZ83" s="158"/>
      <c r="FA83" s="158"/>
      <c r="FB83" s="158"/>
      <c r="FC83" s="158"/>
      <c r="FD83" s="158"/>
      <c r="FE83" s="158"/>
      <c r="FF83" s="158"/>
      <c r="FG83" s="158"/>
      <c r="FH83" s="161"/>
    </row>
    <row r="84" customFormat="1" spans="2:2">
      <c r="B84" t="s">
        <v>493</v>
      </c>
    </row>
    <row r="85" customFormat="1" spans="57:58">
      <c r="BE85" s="64"/>
      <c r="BF85" s="64"/>
    </row>
    <row r="86" customFormat="1" spans="58:58">
      <c r="BF86" s="64"/>
    </row>
  </sheetData>
  <mergeCells count="58">
    <mergeCell ref="M3:P3"/>
    <mergeCell ref="Q3:T3"/>
    <mergeCell ref="U3:X3"/>
    <mergeCell ref="Y3:AB3"/>
    <mergeCell ref="AC3:AF3"/>
    <mergeCell ref="AG3:AJ3"/>
    <mergeCell ref="AK3:AN3"/>
    <mergeCell ref="AO3:AR3"/>
    <mergeCell ref="AS3:AV3"/>
    <mergeCell ref="AW3:AZ3"/>
    <mergeCell ref="BA3:BD3"/>
    <mergeCell ref="BE3:BH3"/>
    <mergeCell ref="BI3:BL3"/>
    <mergeCell ref="BM3:BP3"/>
    <mergeCell ref="BQ3:BT3"/>
    <mergeCell ref="BU3:BX3"/>
    <mergeCell ref="BY3:CB3"/>
    <mergeCell ref="CC3:CF3"/>
    <mergeCell ref="CG3:CJ3"/>
    <mergeCell ref="CK3:CN3"/>
    <mergeCell ref="CO3:CR3"/>
    <mergeCell ref="CS3:CV3"/>
    <mergeCell ref="CW3:CZ3"/>
    <mergeCell ref="DA3:DD3"/>
    <mergeCell ref="DE3:DH3"/>
    <mergeCell ref="DI3:DL3"/>
    <mergeCell ref="DM3:DP3"/>
    <mergeCell ref="DQ3:DT3"/>
    <mergeCell ref="DU3:DX3"/>
    <mergeCell ref="DY3:EB3"/>
    <mergeCell ref="EC3:EF3"/>
    <mergeCell ref="EG3:EH3"/>
    <mergeCell ref="EI3:EJ3"/>
    <mergeCell ref="EK3:EL3"/>
    <mergeCell ref="EM3:EN3"/>
    <mergeCell ref="EO3:EP3"/>
    <mergeCell ref="EQ3:ER3"/>
    <mergeCell ref="ES3:ET3"/>
    <mergeCell ref="EU3:EV3"/>
    <mergeCell ref="EW3:EX3"/>
    <mergeCell ref="EY3:EZ3"/>
    <mergeCell ref="FA3:FB3"/>
    <mergeCell ref="FC3:FD3"/>
    <mergeCell ref="FE3:FF3"/>
    <mergeCell ref="A83:FH83"/>
    <mergeCell ref="A3:A4"/>
    <mergeCell ref="B3:B4"/>
    <mergeCell ref="C3:C4"/>
    <mergeCell ref="D3:D4"/>
    <mergeCell ref="E3:E4"/>
    <mergeCell ref="G3:G4"/>
    <mergeCell ref="H3:H4"/>
    <mergeCell ref="I3:I4"/>
    <mergeCell ref="J3:J4"/>
    <mergeCell ref="K3:K4"/>
    <mergeCell ref="L3:L4"/>
    <mergeCell ref="A1:FH2"/>
    <mergeCell ref="FG5:FH81"/>
  </mergeCells>
  <conditionalFormatting sqref="H5">
    <cfRule type="cellIs" dxfId="2" priority="307" operator="lessThan">
      <formula>0.9</formula>
    </cfRule>
  </conditionalFormatting>
  <conditionalFormatting sqref="K5">
    <cfRule type="colorScale" priority="306">
      <colorScale>
        <cfvo type="num" val="0"/>
        <cfvo type="num" val="20"/>
        <cfvo type="num" val="35"/>
        <color rgb="FF00B050"/>
        <color rgb="FFFFFF00"/>
        <color theme="9" tint="0.4"/>
      </colorScale>
    </cfRule>
  </conditionalFormatting>
  <conditionalFormatting sqref="H6">
    <cfRule type="cellIs" dxfId="2" priority="294" operator="lessThan">
      <formula>0.9</formula>
    </cfRule>
  </conditionalFormatting>
  <conditionalFormatting sqref="K6">
    <cfRule type="colorScale" priority="293">
      <colorScale>
        <cfvo type="num" val="0"/>
        <cfvo type="num" val="20"/>
        <cfvo type="num" val="35"/>
        <color rgb="FF00B050"/>
        <color rgb="FFFFFF00"/>
        <color theme="9" tint="0.4"/>
      </colorScale>
    </cfRule>
  </conditionalFormatting>
  <conditionalFormatting sqref="H7">
    <cfRule type="cellIs" dxfId="2" priority="292" operator="lessThan">
      <formula>0.9</formula>
    </cfRule>
  </conditionalFormatting>
  <conditionalFormatting sqref="K7">
    <cfRule type="colorScale" priority="291">
      <colorScale>
        <cfvo type="num" val="0"/>
        <cfvo type="num" val="20"/>
        <cfvo type="num" val="35"/>
        <color rgb="FF00B050"/>
        <color rgb="FFFFFF00"/>
        <color theme="9" tint="0.4"/>
      </colorScale>
    </cfRule>
  </conditionalFormatting>
  <conditionalFormatting sqref="H8">
    <cfRule type="cellIs" dxfId="2" priority="290" operator="lessThan">
      <formula>0.9</formula>
    </cfRule>
  </conditionalFormatting>
  <conditionalFormatting sqref="K8">
    <cfRule type="colorScale" priority="289">
      <colorScale>
        <cfvo type="num" val="0"/>
        <cfvo type="num" val="20"/>
        <cfvo type="num" val="35"/>
        <color rgb="FF00B050"/>
        <color rgb="FFFFFF00"/>
        <color theme="9" tint="0.4"/>
      </colorScale>
    </cfRule>
  </conditionalFormatting>
  <conditionalFormatting sqref="H9">
    <cfRule type="cellIs" dxfId="2" priority="288" operator="lessThan">
      <formula>0.9</formula>
    </cfRule>
  </conditionalFormatting>
  <conditionalFormatting sqref="K9">
    <cfRule type="colorScale" priority="287">
      <colorScale>
        <cfvo type="num" val="0"/>
        <cfvo type="num" val="20"/>
        <cfvo type="num" val="35"/>
        <color rgb="FF00B050"/>
        <color rgb="FFFFFF00"/>
        <color theme="9" tint="0.4"/>
      </colorScale>
    </cfRule>
  </conditionalFormatting>
  <conditionalFormatting sqref="H10">
    <cfRule type="cellIs" dxfId="2" priority="286" operator="lessThan">
      <formula>0.9</formula>
    </cfRule>
  </conditionalFormatting>
  <conditionalFormatting sqref="K10">
    <cfRule type="colorScale" priority="285">
      <colorScale>
        <cfvo type="num" val="0"/>
        <cfvo type="num" val="20"/>
        <cfvo type="num" val="35"/>
        <color rgb="FF00B050"/>
        <color rgb="FFFFFF00"/>
        <color theme="9" tint="0.4"/>
      </colorScale>
    </cfRule>
  </conditionalFormatting>
  <conditionalFormatting sqref="H11">
    <cfRule type="cellIs" dxfId="2" priority="284" operator="lessThan">
      <formula>0.9</formula>
    </cfRule>
  </conditionalFormatting>
  <conditionalFormatting sqref="K11">
    <cfRule type="colorScale" priority="283">
      <colorScale>
        <cfvo type="num" val="0"/>
        <cfvo type="num" val="20"/>
        <cfvo type="num" val="35"/>
        <color rgb="FF00B050"/>
        <color rgb="FFFFFF00"/>
        <color theme="9" tint="0.4"/>
      </colorScale>
    </cfRule>
  </conditionalFormatting>
  <conditionalFormatting sqref="H12">
    <cfRule type="cellIs" dxfId="2" priority="282" operator="lessThan">
      <formula>0.9</formula>
    </cfRule>
  </conditionalFormatting>
  <conditionalFormatting sqref="K12">
    <cfRule type="colorScale" priority="281">
      <colorScale>
        <cfvo type="num" val="0"/>
        <cfvo type="num" val="20"/>
        <cfvo type="num" val="35"/>
        <color rgb="FF00B050"/>
        <color rgb="FFFFFF00"/>
        <color theme="9" tint="0.4"/>
      </colorScale>
    </cfRule>
  </conditionalFormatting>
  <conditionalFormatting sqref="H13">
    <cfRule type="cellIs" dxfId="2" priority="280" operator="lessThan">
      <formula>0.9</formula>
    </cfRule>
  </conditionalFormatting>
  <conditionalFormatting sqref="K13">
    <cfRule type="colorScale" priority="279">
      <colorScale>
        <cfvo type="num" val="0"/>
        <cfvo type="num" val="20"/>
        <cfvo type="num" val="35"/>
        <color rgb="FF00B050"/>
        <color rgb="FFFFFF00"/>
        <color theme="9" tint="0.4"/>
      </colorScale>
    </cfRule>
  </conditionalFormatting>
  <conditionalFormatting sqref="H18">
    <cfRule type="cellIs" dxfId="2" priority="62" operator="lessThan">
      <formula>0.9</formula>
    </cfRule>
  </conditionalFormatting>
  <conditionalFormatting sqref="K18">
    <cfRule type="colorScale" priority="61">
      <colorScale>
        <cfvo type="num" val="0"/>
        <cfvo type="num" val="20"/>
        <cfvo type="num" val="35"/>
        <color rgb="FF00B050"/>
        <color rgb="FFFFFF00"/>
        <color theme="9" tint="0.4"/>
      </colorScale>
    </cfRule>
  </conditionalFormatting>
  <conditionalFormatting sqref="M18">
    <cfRule type="colorScale" priority="57">
      <colorScale>
        <cfvo type="num" val="0"/>
        <cfvo type="num" val="10"/>
        <cfvo type="num" val="100"/>
        <color rgb="FF00B050"/>
        <color rgb="FFFFFF00"/>
        <color theme="9" tint="0.399975585192419"/>
      </colorScale>
    </cfRule>
  </conditionalFormatting>
  <conditionalFormatting sqref="P18">
    <cfRule type="cellIs" dxfId="0" priority="56" operator="lessThan">
      <formula>200</formula>
    </cfRule>
  </conditionalFormatting>
  <conditionalFormatting sqref="Q18">
    <cfRule type="colorScale" priority="67">
      <colorScale>
        <cfvo type="num" val="0"/>
        <cfvo type="num" val="10"/>
        <cfvo type="num" val="100"/>
        <color rgb="FF00B050"/>
        <color rgb="FFFFFF00"/>
        <color theme="9" tint="0.399975585192419"/>
      </colorScale>
    </cfRule>
  </conditionalFormatting>
  <conditionalFormatting sqref="T18">
    <cfRule type="cellIs" dxfId="0" priority="66" operator="lessThan">
      <formula>200</formula>
    </cfRule>
  </conditionalFormatting>
  <conditionalFormatting sqref="U18">
    <cfRule type="colorScale" priority="55">
      <colorScale>
        <cfvo type="num" val="0"/>
        <cfvo type="num" val="10"/>
        <cfvo type="num" val="100"/>
        <color rgb="FF00B050"/>
        <color rgb="FFFFFF00"/>
        <color theme="9" tint="0.399975585192419"/>
      </colorScale>
    </cfRule>
  </conditionalFormatting>
  <conditionalFormatting sqref="X18">
    <cfRule type="cellIs" dxfId="0" priority="54" operator="lessThan">
      <formula>200</formula>
    </cfRule>
  </conditionalFormatting>
  <conditionalFormatting sqref="Y18">
    <cfRule type="colorScale" priority="53">
      <colorScale>
        <cfvo type="num" val="0"/>
        <cfvo type="num" val="10"/>
        <cfvo type="num" val="100"/>
        <color rgb="FF00B050"/>
        <color rgb="FFFFFF00"/>
        <color theme="9" tint="0.399975585192419"/>
      </colorScale>
    </cfRule>
  </conditionalFormatting>
  <conditionalFormatting sqref="AB18">
    <cfRule type="cellIs" dxfId="0" priority="52" operator="lessThan">
      <formula>200</formula>
    </cfRule>
  </conditionalFormatting>
  <conditionalFormatting sqref="AC18">
    <cfRule type="colorScale" priority="65">
      <colorScale>
        <cfvo type="num" val="0"/>
        <cfvo type="num" val="10"/>
        <cfvo type="num" val="100"/>
        <color rgb="FF00B050"/>
        <color rgb="FFFFFF00"/>
        <color theme="9" tint="0.399975585192419"/>
      </colorScale>
    </cfRule>
  </conditionalFormatting>
  <conditionalFormatting sqref="AF18">
    <cfRule type="cellIs" dxfId="0" priority="64" operator="lessThan">
      <formula>200</formula>
    </cfRule>
  </conditionalFormatting>
  <conditionalFormatting sqref="AG18">
    <cfRule type="colorScale" priority="60">
      <colorScale>
        <cfvo type="num" val="0"/>
        <cfvo type="num" val="10"/>
        <cfvo type="num" val="100"/>
        <color rgb="FF00B050"/>
        <color rgb="FFFFFF00"/>
        <color theme="9" tint="0.399975585192419"/>
      </colorScale>
    </cfRule>
  </conditionalFormatting>
  <conditionalFormatting sqref="AJ18">
    <cfRule type="cellIs" dxfId="0" priority="59" operator="lessThan">
      <formula>200</formula>
    </cfRule>
  </conditionalFormatting>
  <conditionalFormatting sqref="AK18">
    <cfRule type="colorScale" priority="51">
      <colorScale>
        <cfvo type="num" val="0"/>
        <cfvo type="num" val="10"/>
        <cfvo type="num" val="100"/>
        <color rgb="FF00B050"/>
        <color rgb="FFFFFF00"/>
        <color theme="9" tint="0.399975585192419"/>
      </colorScale>
    </cfRule>
  </conditionalFormatting>
  <conditionalFormatting sqref="AN18">
    <cfRule type="cellIs" dxfId="0" priority="50" operator="lessThan">
      <formula>200</formula>
    </cfRule>
  </conditionalFormatting>
  <conditionalFormatting sqref="BD18">
    <cfRule type="cellIs" dxfId="0" priority="58" operator="lessThan">
      <formula>200</formula>
    </cfRule>
  </conditionalFormatting>
  <conditionalFormatting sqref="EG18:EH18">
    <cfRule type="cellIs" dxfId="0" priority="63" operator="lessThan">
      <formula>200</formula>
    </cfRule>
  </conditionalFormatting>
  <conditionalFormatting sqref="H19">
    <cfRule type="cellIs" dxfId="2" priority="278" operator="lessThan">
      <formula>0.9</formula>
    </cfRule>
  </conditionalFormatting>
  <conditionalFormatting sqref="K19">
    <cfRule type="colorScale" priority="277">
      <colorScale>
        <cfvo type="num" val="0"/>
        <cfvo type="num" val="20"/>
        <cfvo type="num" val="35"/>
        <color rgb="FF00B050"/>
        <color rgb="FFFFFF00"/>
        <color theme="9" tint="0.4"/>
      </colorScale>
    </cfRule>
  </conditionalFormatting>
  <conditionalFormatting sqref="H20">
    <cfRule type="cellIs" dxfId="2" priority="276" operator="lessThan">
      <formula>0.9</formula>
    </cfRule>
  </conditionalFormatting>
  <conditionalFormatting sqref="K20">
    <cfRule type="colorScale" priority="275">
      <colorScale>
        <cfvo type="num" val="0"/>
        <cfvo type="num" val="20"/>
        <cfvo type="num" val="35"/>
        <color rgb="FF00B050"/>
        <color rgb="FFFFFF00"/>
        <color theme="9" tint="0.4"/>
      </colorScale>
    </cfRule>
  </conditionalFormatting>
  <conditionalFormatting sqref="H21">
    <cfRule type="cellIs" dxfId="2" priority="274" operator="lessThan">
      <formula>0.9</formula>
    </cfRule>
  </conditionalFormatting>
  <conditionalFormatting sqref="K21">
    <cfRule type="colorScale" priority="273">
      <colorScale>
        <cfvo type="num" val="0"/>
        <cfvo type="num" val="20"/>
        <cfvo type="num" val="35"/>
        <color rgb="FF00B050"/>
        <color rgb="FFFFFF00"/>
        <color theme="9" tint="0.4"/>
      </colorScale>
    </cfRule>
  </conditionalFormatting>
  <conditionalFormatting sqref="H22">
    <cfRule type="cellIs" dxfId="2" priority="272" operator="lessThan">
      <formula>0.9</formula>
    </cfRule>
  </conditionalFormatting>
  <conditionalFormatting sqref="K22">
    <cfRule type="colorScale" priority="271">
      <colorScale>
        <cfvo type="num" val="0"/>
        <cfvo type="num" val="20"/>
        <cfvo type="num" val="35"/>
        <color rgb="FF00B050"/>
        <color rgb="FFFFFF00"/>
        <color theme="9" tint="0.4"/>
      </colorScale>
    </cfRule>
  </conditionalFormatting>
  <conditionalFormatting sqref="H25">
    <cfRule type="cellIs" dxfId="2" priority="270" operator="lessThan">
      <formula>0.9</formula>
    </cfRule>
  </conditionalFormatting>
  <conditionalFormatting sqref="K25">
    <cfRule type="colorScale" priority="269">
      <colorScale>
        <cfvo type="num" val="0"/>
        <cfvo type="num" val="20"/>
        <cfvo type="num" val="35"/>
        <color rgb="FF00B050"/>
        <color rgb="FFFFFF00"/>
        <color theme="9" tint="0.4"/>
      </colorScale>
    </cfRule>
  </conditionalFormatting>
  <conditionalFormatting sqref="H26">
    <cfRule type="cellIs" dxfId="2" priority="268" operator="lessThan">
      <formula>0.9</formula>
    </cfRule>
  </conditionalFormatting>
  <conditionalFormatting sqref="K26">
    <cfRule type="colorScale" priority="267">
      <colorScale>
        <cfvo type="num" val="0"/>
        <cfvo type="num" val="20"/>
        <cfvo type="num" val="35"/>
        <color rgb="FF00B050"/>
        <color rgb="FFFFFF00"/>
        <color theme="9" tint="0.4"/>
      </colorScale>
    </cfRule>
  </conditionalFormatting>
  <conditionalFormatting sqref="H27">
    <cfRule type="cellIs" dxfId="2" priority="266" operator="lessThan">
      <formula>0.9</formula>
    </cfRule>
  </conditionalFormatting>
  <conditionalFormatting sqref="K27">
    <cfRule type="colorScale" priority="265">
      <colorScale>
        <cfvo type="num" val="0"/>
        <cfvo type="num" val="20"/>
        <cfvo type="num" val="35"/>
        <color rgb="FF00B050"/>
        <color rgb="FFFFFF00"/>
        <color theme="9" tint="0.4"/>
      </colorScale>
    </cfRule>
  </conditionalFormatting>
  <conditionalFormatting sqref="H28">
    <cfRule type="cellIs" dxfId="2" priority="264" operator="lessThan">
      <formula>0.9</formula>
    </cfRule>
  </conditionalFormatting>
  <conditionalFormatting sqref="K28">
    <cfRule type="colorScale" priority="263">
      <colorScale>
        <cfvo type="num" val="0"/>
        <cfvo type="num" val="20"/>
        <cfvo type="num" val="35"/>
        <color rgb="FF00B050"/>
        <color rgb="FFFFFF00"/>
        <color theme="9" tint="0.4"/>
      </colorScale>
    </cfRule>
  </conditionalFormatting>
  <conditionalFormatting sqref="H32">
    <cfRule type="cellIs" dxfId="2" priority="262" operator="lessThan">
      <formula>0.9</formula>
    </cfRule>
  </conditionalFormatting>
  <conditionalFormatting sqref="K32">
    <cfRule type="colorScale" priority="261">
      <colorScale>
        <cfvo type="num" val="0"/>
        <cfvo type="num" val="20"/>
        <cfvo type="num" val="35"/>
        <color rgb="FF00B050"/>
        <color rgb="FFFFFF00"/>
        <color theme="9" tint="0.4"/>
      </colorScale>
    </cfRule>
  </conditionalFormatting>
  <conditionalFormatting sqref="H33">
    <cfRule type="cellIs" dxfId="2" priority="260" operator="lessThan">
      <formula>0.9</formula>
    </cfRule>
  </conditionalFormatting>
  <conditionalFormatting sqref="K33">
    <cfRule type="colorScale" priority="259">
      <colorScale>
        <cfvo type="num" val="0"/>
        <cfvo type="num" val="20"/>
        <cfvo type="num" val="35"/>
        <color rgb="FF00B050"/>
        <color rgb="FFFFFF00"/>
        <color theme="9" tint="0.4"/>
      </colorScale>
    </cfRule>
  </conditionalFormatting>
  <conditionalFormatting sqref="H34">
    <cfRule type="cellIs" dxfId="2" priority="258" operator="lessThan">
      <formula>0.9</formula>
    </cfRule>
  </conditionalFormatting>
  <conditionalFormatting sqref="K34">
    <cfRule type="colorScale" priority="257">
      <colorScale>
        <cfvo type="num" val="0"/>
        <cfvo type="num" val="20"/>
        <cfvo type="num" val="35"/>
        <color rgb="FF00B050"/>
        <color rgb="FFFFFF00"/>
        <color theme="9" tint="0.4"/>
      </colorScale>
    </cfRule>
  </conditionalFormatting>
  <conditionalFormatting sqref="H35">
    <cfRule type="cellIs" dxfId="2" priority="256" operator="lessThan">
      <formula>0.9</formula>
    </cfRule>
  </conditionalFormatting>
  <conditionalFormatting sqref="K35">
    <cfRule type="colorScale" priority="255">
      <colorScale>
        <cfvo type="num" val="0"/>
        <cfvo type="num" val="20"/>
        <cfvo type="num" val="35"/>
        <color rgb="FF00B050"/>
        <color rgb="FFFFFF00"/>
        <color theme="9" tint="0.4"/>
      </colorScale>
    </cfRule>
  </conditionalFormatting>
  <conditionalFormatting sqref="H36">
    <cfRule type="cellIs" dxfId="2" priority="254" operator="lessThan">
      <formula>0.9</formula>
    </cfRule>
  </conditionalFormatting>
  <conditionalFormatting sqref="K36">
    <cfRule type="colorScale" priority="253">
      <colorScale>
        <cfvo type="num" val="0"/>
        <cfvo type="num" val="20"/>
        <cfvo type="num" val="35"/>
        <color rgb="FF00B050"/>
        <color rgb="FFFFFF00"/>
        <color theme="9" tint="0.4"/>
      </colorScale>
    </cfRule>
  </conditionalFormatting>
  <conditionalFormatting sqref="H37">
    <cfRule type="cellIs" dxfId="2" priority="252" operator="lessThan">
      <formula>0.9</formula>
    </cfRule>
  </conditionalFormatting>
  <conditionalFormatting sqref="K37">
    <cfRule type="colorScale" priority="251">
      <colorScale>
        <cfvo type="num" val="0"/>
        <cfvo type="num" val="20"/>
        <cfvo type="num" val="35"/>
        <color rgb="FF00B050"/>
        <color rgb="FFFFFF00"/>
        <color theme="9" tint="0.4"/>
      </colorScale>
    </cfRule>
  </conditionalFormatting>
  <conditionalFormatting sqref="H39">
    <cfRule type="cellIs" dxfId="2" priority="250" operator="lessThan">
      <formula>0.9</formula>
    </cfRule>
  </conditionalFormatting>
  <conditionalFormatting sqref="K39">
    <cfRule type="colorScale" priority="249">
      <colorScale>
        <cfvo type="num" val="0"/>
        <cfvo type="num" val="20"/>
        <cfvo type="num" val="35"/>
        <color rgb="FF00B050"/>
        <color rgb="FFFFFF00"/>
        <color theme="9" tint="0.4"/>
      </colorScale>
    </cfRule>
  </conditionalFormatting>
  <conditionalFormatting sqref="H40">
    <cfRule type="cellIs" dxfId="2" priority="248" operator="lessThan">
      <formula>0.9</formula>
    </cfRule>
  </conditionalFormatting>
  <conditionalFormatting sqref="K40">
    <cfRule type="colorScale" priority="247">
      <colorScale>
        <cfvo type="num" val="0"/>
        <cfvo type="num" val="20"/>
        <cfvo type="num" val="35"/>
        <color rgb="FF00B050"/>
        <color rgb="FFFFFF00"/>
        <color theme="9" tint="0.4"/>
      </colorScale>
    </cfRule>
  </conditionalFormatting>
  <conditionalFormatting sqref="H41">
    <cfRule type="cellIs" dxfId="2" priority="246" operator="lessThan">
      <formula>0.9</formula>
    </cfRule>
  </conditionalFormatting>
  <conditionalFormatting sqref="K41">
    <cfRule type="colorScale" priority="245">
      <colorScale>
        <cfvo type="num" val="0"/>
        <cfvo type="num" val="20"/>
        <cfvo type="num" val="35"/>
        <color rgb="FF00B050"/>
        <color rgb="FFFFFF00"/>
        <color theme="9" tint="0.4"/>
      </colorScale>
    </cfRule>
  </conditionalFormatting>
  <conditionalFormatting sqref="H43">
    <cfRule type="cellIs" dxfId="2" priority="244" operator="lessThan">
      <formula>0.9</formula>
    </cfRule>
  </conditionalFormatting>
  <conditionalFormatting sqref="K43">
    <cfRule type="colorScale" priority="243">
      <colorScale>
        <cfvo type="num" val="0"/>
        <cfvo type="num" val="20"/>
        <cfvo type="num" val="35"/>
        <color rgb="FF00B050"/>
        <color rgb="FFFFFF00"/>
        <color theme="9" tint="0.4"/>
      </colorScale>
    </cfRule>
  </conditionalFormatting>
  <conditionalFormatting sqref="H44">
    <cfRule type="cellIs" dxfId="2" priority="242" operator="lessThan">
      <formula>0.9</formula>
    </cfRule>
  </conditionalFormatting>
  <conditionalFormatting sqref="K44">
    <cfRule type="colorScale" priority="241">
      <colorScale>
        <cfvo type="num" val="0"/>
        <cfvo type="num" val="20"/>
        <cfvo type="num" val="35"/>
        <color rgb="FF00B050"/>
        <color rgb="FFFFFF00"/>
        <color theme="9" tint="0.4"/>
      </colorScale>
    </cfRule>
  </conditionalFormatting>
  <conditionalFormatting sqref="H45">
    <cfRule type="cellIs" dxfId="2" priority="240" operator="lessThan">
      <formula>0.9</formula>
    </cfRule>
  </conditionalFormatting>
  <conditionalFormatting sqref="K45">
    <cfRule type="colorScale" priority="239">
      <colorScale>
        <cfvo type="num" val="0"/>
        <cfvo type="num" val="20"/>
        <cfvo type="num" val="35"/>
        <color rgb="FF00B050"/>
        <color rgb="FFFFFF00"/>
        <color theme="9" tint="0.4"/>
      </colorScale>
    </cfRule>
  </conditionalFormatting>
  <conditionalFormatting sqref="H46">
    <cfRule type="cellIs" dxfId="2" priority="238" operator="lessThan">
      <formula>0.9</formula>
    </cfRule>
  </conditionalFormatting>
  <conditionalFormatting sqref="K46">
    <cfRule type="colorScale" priority="237">
      <colorScale>
        <cfvo type="num" val="0"/>
        <cfvo type="num" val="20"/>
        <cfvo type="num" val="35"/>
        <color rgb="FF00B050"/>
        <color rgb="FFFFFF00"/>
        <color theme="9" tint="0.4"/>
      </colorScale>
    </cfRule>
  </conditionalFormatting>
  <conditionalFormatting sqref="H47">
    <cfRule type="cellIs" dxfId="2" priority="236" operator="lessThan">
      <formula>0.9</formula>
    </cfRule>
  </conditionalFormatting>
  <conditionalFormatting sqref="K47">
    <cfRule type="colorScale" priority="235">
      <colorScale>
        <cfvo type="num" val="0"/>
        <cfvo type="num" val="20"/>
        <cfvo type="num" val="35"/>
        <color rgb="FF00B050"/>
        <color rgb="FFFFFF00"/>
        <color theme="9" tint="0.4"/>
      </colorScale>
    </cfRule>
  </conditionalFormatting>
  <conditionalFormatting sqref="H50">
    <cfRule type="cellIs" dxfId="2" priority="234" operator="lessThan">
      <formula>0.9</formula>
    </cfRule>
  </conditionalFormatting>
  <conditionalFormatting sqref="K50">
    <cfRule type="colorScale" priority="233">
      <colorScale>
        <cfvo type="num" val="0"/>
        <cfvo type="num" val="20"/>
        <cfvo type="num" val="35"/>
        <color rgb="FF00B050"/>
        <color rgb="FFFFFF00"/>
        <color theme="9" tint="0.4"/>
      </colorScale>
    </cfRule>
  </conditionalFormatting>
  <conditionalFormatting sqref="H51">
    <cfRule type="cellIs" dxfId="2" priority="232" operator="lessThan">
      <formula>0.9</formula>
    </cfRule>
  </conditionalFormatting>
  <conditionalFormatting sqref="K51">
    <cfRule type="colorScale" priority="231">
      <colorScale>
        <cfvo type="num" val="0"/>
        <cfvo type="num" val="20"/>
        <cfvo type="num" val="35"/>
        <color rgb="FF00B050"/>
        <color rgb="FFFFFF00"/>
        <color theme="9" tint="0.4"/>
      </colorScale>
    </cfRule>
  </conditionalFormatting>
  <conditionalFormatting sqref="H53">
    <cfRule type="cellIs" dxfId="2" priority="230" operator="lessThan">
      <formula>0.9</formula>
    </cfRule>
  </conditionalFormatting>
  <conditionalFormatting sqref="K53">
    <cfRule type="colorScale" priority="229">
      <colorScale>
        <cfvo type="num" val="0"/>
        <cfvo type="num" val="20"/>
        <cfvo type="num" val="35"/>
        <color rgb="FF00B050"/>
        <color rgb="FFFFFF00"/>
        <color theme="9" tint="0.4"/>
      </colorScale>
    </cfRule>
  </conditionalFormatting>
  <conditionalFormatting sqref="H54">
    <cfRule type="cellIs" dxfId="2" priority="228" operator="lessThan">
      <formula>0.9</formula>
    </cfRule>
  </conditionalFormatting>
  <conditionalFormatting sqref="K54">
    <cfRule type="colorScale" priority="227">
      <colorScale>
        <cfvo type="num" val="0"/>
        <cfvo type="num" val="20"/>
        <cfvo type="num" val="35"/>
        <color rgb="FF00B050"/>
        <color rgb="FFFFFF00"/>
        <color theme="9" tint="0.4"/>
      </colorScale>
    </cfRule>
  </conditionalFormatting>
  <conditionalFormatting sqref="H55">
    <cfRule type="cellIs" dxfId="2" priority="226" operator="lessThan">
      <formula>0.9</formula>
    </cfRule>
  </conditionalFormatting>
  <conditionalFormatting sqref="K55">
    <cfRule type="colorScale" priority="225">
      <colorScale>
        <cfvo type="num" val="0"/>
        <cfvo type="num" val="20"/>
        <cfvo type="num" val="35"/>
        <color rgb="FF00B050"/>
        <color rgb="FFFFFF00"/>
        <color theme="9" tint="0.4"/>
      </colorScale>
    </cfRule>
  </conditionalFormatting>
  <conditionalFormatting sqref="H56">
    <cfRule type="cellIs" dxfId="2" priority="224" operator="lessThan">
      <formula>0.9</formula>
    </cfRule>
  </conditionalFormatting>
  <conditionalFormatting sqref="K56">
    <cfRule type="colorScale" priority="223">
      <colorScale>
        <cfvo type="num" val="0"/>
        <cfvo type="num" val="20"/>
        <cfvo type="num" val="35"/>
        <color rgb="FF00B050"/>
        <color rgb="FFFFFF00"/>
        <color theme="9" tint="0.4"/>
      </colorScale>
    </cfRule>
  </conditionalFormatting>
  <conditionalFormatting sqref="H57">
    <cfRule type="cellIs" dxfId="2" priority="222" operator="lessThan">
      <formula>0.9</formula>
    </cfRule>
  </conditionalFormatting>
  <conditionalFormatting sqref="K57">
    <cfRule type="colorScale" priority="221">
      <colorScale>
        <cfvo type="num" val="0"/>
        <cfvo type="num" val="20"/>
        <cfvo type="num" val="35"/>
        <color rgb="FF00B050"/>
        <color rgb="FFFFFF00"/>
        <color theme="9" tint="0.4"/>
      </colorScale>
    </cfRule>
  </conditionalFormatting>
  <conditionalFormatting sqref="H58">
    <cfRule type="cellIs" dxfId="2" priority="220" operator="lessThan">
      <formula>0.9</formula>
    </cfRule>
  </conditionalFormatting>
  <conditionalFormatting sqref="K58">
    <cfRule type="colorScale" priority="219">
      <colorScale>
        <cfvo type="num" val="0"/>
        <cfvo type="num" val="20"/>
        <cfvo type="num" val="35"/>
        <color rgb="FF00B050"/>
        <color rgb="FFFFFF00"/>
        <color theme="9" tint="0.4"/>
      </colorScale>
    </cfRule>
  </conditionalFormatting>
  <conditionalFormatting sqref="H59">
    <cfRule type="cellIs" dxfId="2" priority="218" operator="lessThan">
      <formula>0.9</formula>
    </cfRule>
  </conditionalFormatting>
  <conditionalFormatting sqref="K59">
    <cfRule type="colorScale" priority="217">
      <colorScale>
        <cfvo type="num" val="0"/>
        <cfvo type="num" val="20"/>
        <cfvo type="num" val="35"/>
        <color rgb="FF00B050"/>
        <color rgb="FFFFFF00"/>
        <color theme="9" tint="0.4"/>
      </colorScale>
    </cfRule>
  </conditionalFormatting>
  <conditionalFormatting sqref="H60">
    <cfRule type="cellIs" dxfId="2" priority="216" operator="lessThan">
      <formula>0.9</formula>
    </cfRule>
  </conditionalFormatting>
  <conditionalFormatting sqref="K60">
    <cfRule type="colorScale" priority="215">
      <colorScale>
        <cfvo type="num" val="0"/>
        <cfvo type="num" val="20"/>
        <cfvo type="num" val="35"/>
        <color rgb="FF00B050"/>
        <color rgb="FFFFFF00"/>
        <color theme="9" tint="0.4"/>
      </colorScale>
    </cfRule>
  </conditionalFormatting>
  <conditionalFormatting sqref="H61">
    <cfRule type="cellIs" dxfId="2" priority="214" operator="lessThan">
      <formula>0.9</formula>
    </cfRule>
  </conditionalFormatting>
  <conditionalFormatting sqref="K61">
    <cfRule type="colorScale" priority="213">
      <colorScale>
        <cfvo type="num" val="0"/>
        <cfvo type="num" val="20"/>
        <cfvo type="num" val="35"/>
        <color rgb="FF00B050"/>
        <color rgb="FFFFFF00"/>
        <color theme="9" tint="0.4"/>
      </colorScale>
    </cfRule>
  </conditionalFormatting>
  <conditionalFormatting sqref="C65">
    <cfRule type="duplicateValues" dxfId="1" priority="74"/>
    <cfRule type="duplicateValues" dxfId="1" priority="73"/>
    <cfRule type="duplicateValues" dxfId="1" priority="72"/>
    <cfRule type="duplicateValues" dxfId="1" priority="71"/>
    <cfRule type="duplicateValues" dxfId="1" priority="70"/>
    <cfRule type="duplicateValues" dxfId="1" priority="69"/>
  </conditionalFormatting>
  <conditionalFormatting sqref="D65">
    <cfRule type="duplicateValues" dxfId="1" priority="68"/>
  </conditionalFormatting>
  <conditionalFormatting sqref="H65">
    <cfRule type="cellIs" dxfId="2" priority="87" operator="lessThan">
      <formula>0.9</formula>
    </cfRule>
  </conditionalFormatting>
  <conditionalFormatting sqref="K65">
    <cfRule type="colorScale" priority="86">
      <colorScale>
        <cfvo type="num" val="0"/>
        <cfvo type="num" val="20"/>
        <cfvo type="num" val="35"/>
        <color rgb="FF00B050"/>
        <color rgb="FFFFFF00"/>
        <color theme="9" tint="0.4"/>
      </colorScale>
    </cfRule>
  </conditionalFormatting>
  <conditionalFormatting sqref="M65">
    <cfRule type="colorScale" priority="82">
      <colorScale>
        <cfvo type="num" val="0"/>
        <cfvo type="num" val="10"/>
        <cfvo type="num" val="100"/>
        <color rgb="FF00B050"/>
        <color rgb="FFFFFF00"/>
        <color theme="9" tint="0.399975585192419"/>
      </colorScale>
    </cfRule>
  </conditionalFormatting>
  <conditionalFormatting sqref="P65">
    <cfRule type="cellIs" dxfId="0" priority="81" operator="lessThan">
      <formula>200</formula>
    </cfRule>
  </conditionalFormatting>
  <conditionalFormatting sqref="Q65">
    <cfRule type="colorScale" priority="92">
      <colorScale>
        <cfvo type="num" val="0"/>
        <cfvo type="num" val="10"/>
        <cfvo type="num" val="100"/>
        <color rgb="FF00B050"/>
        <color rgb="FFFFFF00"/>
        <color theme="9" tint="0.399975585192419"/>
      </colorScale>
    </cfRule>
  </conditionalFormatting>
  <conditionalFormatting sqref="T65">
    <cfRule type="cellIs" dxfId="0" priority="91" operator="lessThan">
      <formula>200</formula>
    </cfRule>
  </conditionalFormatting>
  <conditionalFormatting sqref="U65">
    <cfRule type="colorScale" priority="80">
      <colorScale>
        <cfvo type="num" val="0"/>
        <cfvo type="num" val="10"/>
        <cfvo type="num" val="100"/>
        <color rgb="FF00B050"/>
        <color rgb="FFFFFF00"/>
        <color theme="9" tint="0.399975585192419"/>
      </colorScale>
    </cfRule>
  </conditionalFormatting>
  <conditionalFormatting sqref="X65">
    <cfRule type="cellIs" dxfId="0" priority="79" operator="lessThan">
      <formula>200</formula>
    </cfRule>
  </conditionalFormatting>
  <conditionalFormatting sqref="Y65">
    <cfRule type="colorScale" priority="78">
      <colorScale>
        <cfvo type="num" val="0"/>
        <cfvo type="num" val="10"/>
        <cfvo type="num" val="100"/>
        <color rgb="FF00B050"/>
        <color rgb="FFFFFF00"/>
        <color theme="9" tint="0.399975585192419"/>
      </colorScale>
    </cfRule>
  </conditionalFormatting>
  <conditionalFormatting sqref="AB65">
    <cfRule type="cellIs" dxfId="0" priority="77" operator="lessThan">
      <formula>200</formula>
    </cfRule>
  </conditionalFormatting>
  <conditionalFormatting sqref="AC65">
    <cfRule type="colorScale" priority="90">
      <colorScale>
        <cfvo type="num" val="0"/>
        <cfvo type="num" val="10"/>
        <cfvo type="num" val="100"/>
        <color rgb="FF00B050"/>
        <color rgb="FFFFFF00"/>
        <color theme="9" tint="0.399975585192419"/>
      </colorScale>
    </cfRule>
  </conditionalFormatting>
  <conditionalFormatting sqref="AF65">
    <cfRule type="cellIs" dxfId="0" priority="89" operator="lessThan">
      <formula>200</formula>
    </cfRule>
  </conditionalFormatting>
  <conditionalFormatting sqref="AG65">
    <cfRule type="colorScale" priority="85">
      <colorScale>
        <cfvo type="num" val="0"/>
        <cfvo type="num" val="10"/>
        <cfvo type="num" val="100"/>
        <color rgb="FF00B050"/>
        <color rgb="FFFFFF00"/>
        <color theme="9" tint="0.399975585192419"/>
      </colorScale>
    </cfRule>
  </conditionalFormatting>
  <conditionalFormatting sqref="AJ65">
    <cfRule type="cellIs" dxfId="0" priority="84" operator="lessThan">
      <formula>200</formula>
    </cfRule>
  </conditionalFormatting>
  <conditionalFormatting sqref="AK65">
    <cfRule type="colorScale" priority="76">
      <colorScale>
        <cfvo type="num" val="0"/>
        <cfvo type="num" val="10"/>
        <cfvo type="num" val="100"/>
        <color rgb="FF00B050"/>
        <color rgb="FFFFFF00"/>
        <color theme="9" tint="0.399975585192419"/>
      </colorScale>
    </cfRule>
  </conditionalFormatting>
  <conditionalFormatting sqref="AN65">
    <cfRule type="cellIs" dxfId="0" priority="75" operator="lessThan">
      <formula>200</formula>
    </cfRule>
  </conditionalFormatting>
  <conditionalFormatting sqref="BD65">
    <cfRule type="cellIs" dxfId="0" priority="83" operator="lessThan">
      <formula>200</formula>
    </cfRule>
  </conditionalFormatting>
  <conditionalFormatting sqref="EG65:EH65">
    <cfRule type="cellIs" dxfId="0" priority="88" operator="lessThan">
      <formula>200</formula>
    </cfRule>
  </conditionalFormatting>
  <conditionalFormatting sqref="H66">
    <cfRule type="cellIs" dxfId="2" priority="212" operator="lessThan">
      <formula>0.9</formula>
    </cfRule>
  </conditionalFormatting>
  <conditionalFormatting sqref="K66">
    <cfRule type="colorScale" priority="211">
      <colorScale>
        <cfvo type="num" val="0"/>
        <cfvo type="num" val="20"/>
        <cfvo type="num" val="35"/>
        <color rgb="FF00B050"/>
        <color rgb="FFFFFF00"/>
        <color theme="9" tint="0.4"/>
      </colorScale>
    </cfRule>
  </conditionalFormatting>
  <conditionalFormatting sqref="C67">
    <cfRule type="duplicateValues" dxfId="1" priority="178"/>
  </conditionalFormatting>
  <conditionalFormatting sqref="D67">
    <cfRule type="duplicateValues" dxfId="1" priority="179"/>
  </conditionalFormatting>
  <conditionalFormatting sqref="H67">
    <cfRule type="cellIs" dxfId="2" priority="176" operator="lessThan">
      <formula>0.9</formula>
    </cfRule>
  </conditionalFormatting>
  <conditionalFormatting sqref="K67">
    <cfRule type="colorScale" priority="175">
      <colorScale>
        <cfvo type="num" val="0"/>
        <cfvo type="num" val="20"/>
        <cfvo type="num" val="35"/>
        <color rgb="FF00B050"/>
        <color rgb="FFFFFF00"/>
        <color theme="9" tint="0.4"/>
      </colorScale>
    </cfRule>
  </conditionalFormatting>
  <conditionalFormatting sqref="EG67:EH67">
    <cfRule type="cellIs" dxfId="0" priority="177" operator="lessThan">
      <formula>200</formula>
    </cfRule>
  </conditionalFormatting>
  <conditionalFormatting sqref="H68">
    <cfRule type="cellIs" dxfId="2" priority="186" operator="lessThan">
      <formula>0.9</formula>
    </cfRule>
  </conditionalFormatting>
  <conditionalFormatting sqref="K68">
    <cfRule type="colorScale" priority="185">
      <colorScale>
        <cfvo type="num" val="0"/>
        <cfvo type="num" val="20"/>
        <cfvo type="num" val="35"/>
        <color rgb="FF00B050"/>
        <color rgb="FFFFFF00"/>
        <color theme="9" tint="0.4"/>
      </colorScale>
    </cfRule>
  </conditionalFormatting>
  <conditionalFormatting sqref="EG68:EH68">
    <cfRule type="cellIs" dxfId="0" priority="187" operator="lessThan">
      <formula>200</formula>
    </cfRule>
  </conditionalFormatting>
  <conditionalFormatting sqref="H69">
    <cfRule type="cellIs" dxfId="2" priority="210" operator="lessThan">
      <formula>0.9</formula>
    </cfRule>
  </conditionalFormatting>
  <conditionalFormatting sqref="K69">
    <cfRule type="colorScale" priority="209">
      <colorScale>
        <cfvo type="num" val="0"/>
        <cfvo type="num" val="20"/>
        <cfvo type="num" val="35"/>
        <color rgb="FF00B050"/>
        <color rgb="FFFFFF00"/>
        <color theme="9" tint="0.4"/>
      </colorScale>
    </cfRule>
  </conditionalFormatting>
  <conditionalFormatting sqref="H70">
    <cfRule type="cellIs" dxfId="2" priority="208" operator="lessThan">
      <formula>0.9</formula>
    </cfRule>
  </conditionalFormatting>
  <conditionalFormatting sqref="K70">
    <cfRule type="colorScale" priority="207">
      <colorScale>
        <cfvo type="num" val="0"/>
        <cfvo type="num" val="20"/>
        <cfvo type="num" val="35"/>
        <color rgb="FF00B050"/>
        <color rgb="FFFFFF00"/>
        <color theme="9" tint="0.4"/>
      </colorScale>
    </cfRule>
  </conditionalFormatting>
  <conditionalFormatting sqref="C71">
    <cfRule type="duplicateValues" dxfId="1" priority="183"/>
  </conditionalFormatting>
  <conditionalFormatting sqref="D71">
    <cfRule type="duplicateValues" dxfId="1" priority="184"/>
  </conditionalFormatting>
  <conditionalFormatting sqref="H71">
    <cfRule type="cellIs" dxfId="2" priority="181" operator="lessThan">
      <formula>0.9</formula>
    </cfRule>
  </conditionalFormatting>
  <conditionalFormatting sqref="K71">
    <cfRule type="colorScale" priority="180">
      <colorScale>
        <cfvo type="num" val="0"/>
        <cfvo type="num" val="20"/>
        <cfvo type="num" val="35"/>
        <color rgb="FF00B050"/>
        <color rgb="FFFFFF00"/>
        <color theme="9" tint="0.4"/>
      </colorScale>
    </cfRule>
  </conditionalFormatting>
  <conditionalFormatting sqref="EG71:EH71">
    <cfRule type="cellIs" dxfId="0" priority="182" operator="lessThan">
      <formula>200</formula>
    </cfRule>
  </conditionalFormatting>
  <conditionalFormatting sqref="H76">
    <cfRule type="cellIs" dxfId="2" priority="124" operator="lessThan">
      <formula>0.9</formula>
    </cfRule>
  </conditionalFormatting>
  <conditionalFormatting sqref="K76">
    <cfRule type="colorScale" priority="123">
      <colorScale>
        <cfvo type="num" val="0"/>
        <cfvo type="num" val="20"/>
        <cfvo type="num" val="35"/>
        <color rgb="FF00B050"/>
        <color rgb="FFFFFF00"/>
        <color theme="9" tint="0.4"/>
      </colorScale>
    </cfRule>
  </conditionalFormatting>
  <conditionalFormatting sqref="H77">
    <cfRule type="cellIs" dxfId="2" priority="122" operator="lessThan">
      <formula>0.9</formula>
    </cfRule>
  </conditionalFormatting>
  <conditionalFormatting sqref="K77">
    <cfRule type="colorScale" priority="121">
      <colorScale>
        <cfvo type="num" val="0"/>
        <cfvo type="num" val="20"/>
        <cfvo type="num" val="35"/>
        <color rgb="FF00B050"/>
        <color rgb="FFFFFF00"/>
        <color theme="9" tint="0.4"/>
      </colorScale>
    </cfRule>
  </conditionalFormatting>
  <conditionalFormatting sqref="H79">
    <cfRule type="cellIs" dxfId="2" priority="192" operator="lessThan">
      <formula>0.9</formula>
    </cfRule>
  </conditionalFormatting>
  <conditionalFormatting sqref="K79">
    <cfRule type="colorScale" priority="191">
      <colorScale>
        <cfvo type="num" val="0"/>
        <cfvo type="num" val="20"/>
        <cfvo type="num" val="35"/>
        <color rgb="FF00B050"/>
        <color rgb="FFFFFF00"/>
        <color theme="9" tint="0.4"/>
      </colorScale>
    </cfRule>
  </conditionalFormatting>
  <conditionalFormatting sqref="M79">
    <cfRule type="colorScale" priority="107">
      <colorScale>
        <cfvo type="num" val="0"/>
        <cfvo type="num" val="10"/>
        <cfvo type="num" val="100"/>
        <color rgb="FF00B050"/>
        <color rgb="FFFFFF00"/>
        <color theme="9" tint="0.399975585192419"/>
      </colorScale>
    </cfRule>
  </conditionalFormatting>
  <conditionalFormatting sqref="P79">
    <cfRule type="cellIs" dxfId="0" priority="106" operator="lessThan">
      <formula>200</formula>
    </cfRule>
  </conditionalFormatting>
  <conditionalFormatting sqref="Q79">
    <cfRule type="colorScale" priority="97">
      <colorScale>
        <cfvo type="num" val="0"/>
        <cfvo type="num" val="10"/>
        <cfvo type="num" val="100"/>
        <color rgb="FF00B050"/>
        <color rgb="FFFFFF00"/>
        <color theme="9" tint="0.399975585192419"/>
      </colorScale>
    </cfRule>
  </conditionalFormatting>
  <conditionalFormatting sqref="T79">
    <cfRule type="cellIs" dxfId="0" priority="96" operator="lessThan">
      <formula>200</formula>
    </cfRule>
  </conditionalFormatting>
  <conditionalFormatting sqref="U79">
    <cfRule type="colorScale" priority="95">
      <colorScale>
        <cfvo type="num" val="0"/>
        <cfvo type="num" val="10"/>
        <cfvo type="num" val="100"/>
        <color rgb="FF00B050"/>
        <color rgb="FFFFFF00"/>
        <color theme="9" tint="0.399975585192419"/>
      </colorScale>
    </cfRule>
  </conditionalFormatting>
  <conditionalFormatting sqref="X79">
    <cfRule type="cellIs" dxfId="0" priority="94" operator="lessThan">
      <formula>200</formula>
    </cfRule>
  </conditionalFormatting>
  <conditionalFormatting sqref="Y79">
    <cfRule type="colorScale" priority="105">
      <colorScale>
        <cfvo type="num" val="0"/>
        <cfvo type="num" val="10"/>
        <cfvo type="num" val="100"/>
        <color rgb="FF00B050"/>
        <color rgb="FFFFFF00"/>
        <color theme="9" tint="0.399975585192419"/>
      </colorScale>
    </cfRule>
  </conditionalFormatting>
  <conditionalFormatting sqref="AB79">
    <cfRule type="cellIs" dxfId="0" priority="104" operator="lessThan">
      <formula>200</formula>
    </cfRule>
  </conditionalFormatting>
  <conditionalFormatting sqref="AC79">
    <cfRule type="colorScale" priority="99">
      <colorScale>
        <cfvo type="num" val="0"/>
        <cfvo type="num" val="10"/>
        <cfvo type="num" val="100"/>
        <color rgb="FF00B050"/>
        <color rgb="FFFFFF00"/>
        <color theme="9" tint="0.399975585192419"/>
      </colorScale>
    </cfRule>
  </conditionalFormatting>
  <conditionalFormatting sqref="AF79">
    <cfRule type="cellIs" dxfId="0" priority="98" operator="lessThan">
      <formula>200</formula>
    </cfRule>
  </conditionalFormatting>
  <conditionalFormatting sqref="AG79">
    <cfRule type="colorScale" priority="103">
      <colorScale>
        <cfvo type="num" val="0"/>
        <cfvo type="num" val="10"/>
        <cfvo type="num" val="100"/>
        <color rgb="FF00B050"/>
        <color rgb="FFFFFF00"/>
        <color theme="9" tint="0.399975585192419"/>
      </colorScale>
    </cfRule>
  </conditionalFormatting>
  <conditionalFormatting sqref="AJ79">
    <cfRule type="cellIs" dxfId="0" priority="93" operator="lessThan">
      <formula>200</formula>
    </cfRule>
  </conditionalFormatting>
  <conditionalFormatting sqref="AK79">
    <cfRule type="colorScale" priority="102">
      <colorScale>
        <cfvo type="num" val="0"/>
        <cfvo type="num" val="10"/>
        <cfvo type="num" val="100"/>
        <color rgb="FF00B050"/>
        <color rgb="FFFFFF00"/>
        <color theme="9" tint="0.399975585192419"/>
      </colorScale>
    </cfRule>
  </conditionalFormatting>
  <conditionalFormatting sqref="AN79">
    <cfRule type="cellIs" dxfId="0" priority="101" operator="lessThan">
      <formula>200</formula>
    </cfRule>
  </conditionalFormatting>
  <conditionalFormatting sqref="AO79">
    <cfRule type="colorScale" priority="33">
      <colorScale>
        <cfvo type="num" val="0"/>
        <cfvo type="num" val="10"/>
        <cfvo type="num" val="100"/>
        <color rgb="FF00B050"/>
        <color rgb="FFFFFF00"/>
        <color theme="9" tint="0.399975585192419"/>
      </colorScale>
    </cfRule>
  </conditionalFormatting>
  <conditionalFormatting sqref="AR79">
    <cfRule type="cellIs" dxfId="0" priority="32" operator="lessThan">
      <formula>200</formula>
    </cfRule>
  </conditionalFormatting>
  <conditionalFormatting sqref="AS79">
    <cfRule type="colorScale" priority="31">
      <colorScale>
        <cfvo type="num" val="0"/>
        <cfvo type="num" val="10"/>
        <cfvo type="num" val="100"/>
        <color rgb="FF00B050"/>
        <color rgb="FFFFFF00"/>
        <color theme="9" tint="0.399975585192419"/>
      </colorScale>
    </cfRule>
  </conditionalFormatting>
  <conditionalFormatting sqref="AV79">
    <cfRule type="cellIs" dxfId="0" priority="30" operator="lessThan">
      <formula>200</formula>
    </cfRule>
  </conditionalFormatting>
  <conditionalFormatting sqref="AW79">
    <cfRule type="colorScale" priority="29">
      <colorScale>
        <cfvo type="num" val="0"/>
        <cfvo type="num" val="10"/>
        <cfvo type="num" val="100"/>
        <color rgb="FF00B050"/>
        <color rgb="FFFFFF00"/>
        <color theme="9" tint="0.399975585192419"/>
      </colorScale>
    </cfRule>
  </conditionalFormatting>
  <conditionalFormatting sqref="AZ79">
    <cfRule type="cellIs" dxfId="0" priority="28" operator="lessThan">
      <formula>200</formula>
    </cfRule>
  </conditionalFormatting>
  <conditionalFormatting sqref="BA79">
    <cfRule type="colorScale" priority="27">
      <colorScale>
        <cfvo type="num" val="0"/>
        <cfvo type="num" val="10"/>
        <cfvo type="num" val="100"/>
        <color rgb="FF00B050"/>
        <color rgb="FFFFFF00"/>
        <color theme="9" tint="0.399975585192419"/>
      </colorScale>
    </cfRule>
  </conditionalFormatting>
  <conditionalFormatting sqref="BD79">
    <cfRule type="cellIs" dxfId="0" priority="26" operator="lessThan">
      <formula>200</formula>
    </cfRule>
  </conditionalFormatting>
  <conditionalFormatting sqref="BE79">
    <cfRule type="colorScale" priority="25">
      <colorScale>
        <cfvo type="num" val="0"/>
        <cfvo type="num" val="10"/>
        <cfvo type="num" val="100"/>
        <color rgb="FF00B050"/>
        <color rgb="FFFFFF00"/>
        <color theme="9" tint="0.399975585192419"/>
      </colorScale>
    </cfRule>
  </conditionalFormatting>
  <conditionalFormatting sqref="BH79">
    <cfRule type="cellIs" dxfId="0" priority="24" operator="lessThan">
      <formula>200</formula>
    </cfRule>
  </conditionalFormatting>
  <conditionalFormatting sqref="BI79">
    <cfRule type="colorScale" priority="23">
      <colorScale>
        <cfvo type="num" val="0"/>
        <cfvo type="num" val="10"/>
        <cfvo type="num" val="100"/>
        <color rgb="FF00B050"/>
        <color rgb="FFFFFF00"/>
        <color theme="9" tint="0.399975585192419"/>
      </colorScale>
    </cfRule>
  </conditionalFormatting>
  <conditionalFormatting sqref="BL79">
    <cfRule type="cellIs" dxfId="0" priority="22" operator="lessThan">
      <formula>200</formula>
    </cfRule>
  </conditionalFormatting>
  <conditionalFormatting sqref="BM79">
    <cfRule type="colorScale" priority="38">
      <colorScale>
        <cfvo type="num" val="0"/>
        <cfvo type="num" val="10"/>
        <cfvo type="num" val="100"/>
        <color rgb="FF00B050"/>
        <color rgb="FFFFFF00"/>
        <color theme="9" tint="0.399975585192419"/>
      </colorScale>
    </cfRule>
  </conditionalFormatting>
  <conditionalFormatting sqref="BP79">
    <cfRule type="cellIs" dxfId="0" priority="37" operator="lessThan">
      <formula>200</formula>
    </cfRule>
  </conditionalFormatting>
  <conditionalFormatting sqref="BQ79">
    <cfRule type="colorScale" priority="36">
      <colorScale>
        <cfvo type="num" val="0"/>
        <cfvo type="num" val="10"/>
        <cfvo type="num" val="100"/>
        <color rgb="FF00B050"/>
        <color rgb="FFFFFF00"/>
        <color theme="9" tint="0.399975585192419"/>
      </colorScale>
    </cfRule>
  </conditionalFormatting>
  <conditionalFormatting sqref="BT79">
    <cfRule type="cellIs" dxfId="0" priority="35" operator="lessThan">
      <formula>200</formula>
    </cfRule>
  </conditionalFormatting>
  <conditionalFormatting sqref="BU79">
    <cfRule type="colorScale" priority="34">
      <colorScale>
        <cfvo type="num" val="0"/>
        <cfvo type="num" val="10"/>
        <cfvo type="num" val="100"/>
        <color rgb="FF00B050"/>
        <color rgb="FFFFFF00"/>
        <color theme="9" tint="0.399975585192419"/>
      </colorScale>
    </cfRule>
  </conditionalFormatting>
  <conditionalFormatting sqref="BX79">
    <cfRule type="cellIs" dxfId="0" priority="43" operator="lessThan">
      <formula>200</formula>
    </cfRule>
  </conditionalFormatting>
  <conditionalFormatting sqref="BY79">
    <cfRule type="colorScale" priority="42">
      <colorScale>
        <cfvo type="num" val="0"/>
        <cfvo type="num" val="10"/>
        <cfvo type="num" val="100"/>
        <color rgb="FF00B050"/>
        <color rgb="FFFFFF00"/>
        <color theme="9" tint="0.399975585192419"/>
      </colorScale>
    </cfRule>
  </conditionalFormatting>
  <conditionalFormatting sqref="CB79">
    <cfRule type="cellIs" dxfId="0" priority="41" operator="lessThan">
      <formula>200</formula>
    </cfRule>
  </conditionalFormatting>
  <conditionalFormatting sqref="CC79">
    <cfRule type="colorScale" priority="47">
      <colorScale>
        <cfvo type="num" val="0"/>
        <cfvo type="num" val="10"/>
        <cfvo type="num" val="100"/>
        <color rgb="FF00B050"/>
        <color rgb="FFFFFF00"/>
        <color theme="9" tint="0.399975585192419"/>
      </colorScale>
    </cfRule>
  </conditionalFormatting>
  <conditionalFormatting sqref="CF79">
    <cfRule type="cellIs" dxfId="0" priority="46" operator="lessThan">
      <formula>200</formula>
    </cfRule>
  </conditionalFormatting>
  <conditionalFormatting sqref="CG79">
    <cfRule type="colorScale" priority="45">
      <colorScale>
        <cfvo type="num" val="0"/>
        <cfvo type="num" val="10"/>
        <cfvo type="num" val="100"/>
        <color rgb="FF00B050"/>
        <color rgb="FFFFFF00"/>
        <color theme="9" tint="0.399975585192419"/>
      </colorScale>
    </cfRule>
  </conditionalFormatting>
  <conditionalFormatting sqref="CJ79">
    <cfRule type="cellIs" dxfId="0" priority="44" operator="lessThan">
      <formula>200</formula>
    </cfRule>
  </conditionalFormatting>
  <conditionalFormatting sqref="CK79">
    <cfRule type="colorScale" priority="40">
      <colorScale>
        <cfvo type="num" val="0"/>
        <cfvo type="num" val="10"/>
        <cfvo type="num" val="100"/>
        <color rgb="FF00B050"/>
        <color rgb="FFFFFF00"/>
        <color theme="9" tint="0.399975585192419"/>
      </colorScale>
    </cfRule>
  </conditionalFormatting>
  <conditionalFormatting sqref="CN79">
    <cfRule type="cellIs" dxfId="0" priority="39" operator="lessThan">
      <formula>200</formula>
    </cfRule>
  </conditionalFormatting>
  <conditionalFormatting sqref="DA79">
    <cfRule type="colorScale" priority="21">
      <colorScale>
        <cfvo type="num" val="0"/>
        <cfvo type="num" val="10"/>
        <cfvo type="num" val="100"/>
        <color rgb="FF00B050"/>
        <color rgb="FFFFFF00"/>
        <color theme="9" tint="0.399975585192419"/>
      </colorScale>
    </cfRule>
  </conditionalFormatting>
  <conditionalFormatting sqref="DD79">
    <cfRule type="cellIs" dxfId="0" priority="20" operator="lessThan">
      <formula>200</formula>
    </cfRule>
  </conditionalFormatting>
  <conditionalFormatting sqref="DE79">
    <cfRule type="colorScale" priority="19">
      <colorScale>
        <cfvo type="num" val="0"/>
        <cfvo type="num" val="10"/>
        <cfvo type="num" val="100"/>
        <color rgb="FF00B050"/>
        <color rgb="FFFFFF00"/>
        <color theme="9" tint="0.399975585192419"/>
      </colorScale>
    </cfRule>
  </conditionalFormatting>
  <conditionalFormatting sqref="DH79">
    <cfRule type="cellIs" dxfId="0" priority="18" operator="lessThan">
      <formula>200</formula>
    </cfRule>
  </conditionalFormatting>
  <conditionalFormatting sqref="DI79">
    <cfRule type="colorScale" priority="17">
      <colorScale>
        <cfvo type="num" val="0"/>
        <cfvo type="num" val="10"/>
        <cfvo type="num" val="100"/>
        <color rgb="FF00B050"/>
        <color rgb="FFFFFF00"/>
        <color theme="9" tint="0.399975585192419"/>
      </colorScale>
    </cfRule>
  </conditionalFormatting>
  <conditionalFormatting sqref="DL79">
    <cfRule type="cellIs" dxfId="0" priority="16" operator="lessThan">
      <formula>200</formula>
    </cfRule>
  </conditionalFormatting>
  <conditionalFormatting sqref="DM79">
    <cfRule type="colorScale" priority="49">
      <colorScale>
        <cfvo type="num" val="0"/>
        <cfvo type="num" val="10"/>
        <cfvo type="num" val="100"/>
        <color rgb="FF00B050"/>
        <color rgb="FFFFFF00"/>
        <color theme="9" tint="0.399975585192419"/>
      </colorScale>
    </cfRule>
  </conditionalFormatting>
  <conditionalFormatting sqref="DP79">
    <cfRule type="cellIs" dxfId="0" priority="48" operator="lessThan">
      <formula>200</formula>
    </cfRule>
  </conditionalFormatting>
  <conditionalFormatting sqref="DQ79">
    <cfRule type="colorScale" priority="15">
      <colorScale>
        <cfvo type="num" val="0"/>
        <cfvo type="num" val="10"/>
        <cfvo type="num" val="100"/>
        <color rgb="FF00B050"/>
        <color rgb="FFFFFF00"/>
        <color theme="9" tint="0.399975585192419"/>
      </colorScale>
    </cfRule>
  </conditionalFormatting>
  <conditionalFormatting sqref="DT79">
    <cfRule type="cellIs" dxfId="0" priority="14" operator="lessThan">
      <formula>200</formula>
    </cfRule>
  </conditionalFormatting>
  <conditionalFormatting sqref="DU79">
    <cfRule type="colorScale" priority="13">
      <colorScale>
        <cfvo type="num" val="0"/>
        <cfvo type="num" val="10"/>
        <cfvo type="num" val="100"/>
        <color rgb="FF00B050"/>
        <color rgb="FFFFFF00"/>
        <color theme="9" tint="0.399975585192419"/>
      </colorScale>
    </cfRule>
  </conditionalFormatting>
  <conditionalFormatting sqref="DX79">
    <cfRule type="cellIs" dxfId="0" priority="12" operator="lessThan">
      <formula>200</formula>
    </cfRule>
  </conditionalFormatting>
  <conditionalFormatting sqref="DY79">
    <cfRule type="colorScale" priority="11">
      <colorScale>
        <cfvo type="num" val="0"/>
        <cfvo type="num" val="10"/>
        <cfvo type="num" val="100"/>
        <color rgb="FF00B050"/>
        <color rgb="FFFFFF00"/>
        <color theme="9" tint="0.399975585192419"/>
      </colorScale>
    </cfRule>
  </conditionalFormatting>
  <conditionalFormatting sqref="EB79">
    <cfRule type="cellIs" dxfId="0" priority="10" operator="lessThan">
      <formula>200</formula>
    </cfRule>
  </conditionalFormatting>
  <conditionalFormatting sqref="EF79">
    <cfRule type="cellIs" dxfId="0" priority="108" operator="lessThan">
      <formula>200</formula>
    </cfRule>
  </conditionalFormatting>
  <conditionalFormatting sqref="EG79:EH79">
    <cfRule type="cellIs" dxfId="0" priority="100" operator="lessThan">
      <formula>200</formula>
    </cfRule>
  </conditionalFormatting>
  <conditionalFormatting sqref="H80">
    <cfRule type="cellIs" dxfId="2" priority="157" operator="lessThan">
      <formula>0.9</formula>
    </cfRule>
  </conditionalFormatting>
  <conditionalFormatting sqref="K80">
    <cfRule type="colorScale" priority="156">
      <colorScale>
        <cfvo type="num" val="0"/>
        <cfvo type="num" val="20"/>
        <cfvo type="num" val="35"/>
        <color rgb="FF00B050"/>
        <color rgb="FFFFFF00"/>
        <color theme="9" tint="0.4"/>
      </colorScale>
    </cfRule>
  </conditionalFormatting>
  <conditionalFormatting sqref="Q80">
    <cfRule type="colorScale" priority="160">
      <colorScale>
        <cfvo type="num" val="0"/>
        <cfvo type="num" val="10"/>
        <cfvo type="num" val="100"/>
        <color rgb="FF00B050"/>
        <color rgb="FFFFFF00"/>
        <color theme="9" tint="0.399975585192419"/>
      </colorScale>
    </cfRule>
  </conditionalFormatting>
  <conditionalFormatting sqref="T80">
    <cfRule type="cellIs" dxfId="0" priority="159" operator="lessThan">
      <formula>200</formula>
    </cfRule>
  </conditionalFormatting>
  <conditionalFormatting sqref="AC80">
    <cfRule type="colorScale" priority="155">
      <colorScale>
        <cfvo type="num" val="0"/>
        <cfvo type="num" val="10"/>
        <cfvo type="num" val="100"/>
        <color rgb="FF00B050"/>
        <color rgb="FFFFFF00"/>
        <color theme="9" tint="0.399975585192419"/>
      </colorScale>
    </cfRule>
  </conditionalFormatting>
  <conditionalFormatting sqref="AF80">
    <cfRule type="cellIs" dxfId="0" priority="154" operator="lessThan">
      <formula>200</formula>
    </cfRule>
  </conditionalFormatting>
  <conditionalFormatting sqref="AG80">
    <cfRule type="colorScale" priority="148">
      <colorScale>
        <cfvo type="num" val="0"/>
        <cfvo type="num" val="10"/>
        <cfvo type="num" val="100"/>
        <color rgb="FF00B050"/>
        <color rgb="FFFFFF00"/>
        <color theme="9" tint="0.399975585192419"/>
      </colorScale>
    </cfRule>
  </conditionalFormatting>
  <conditionalFormatting sqref="AJ80">
    <cfRule type="cellIs" dxfId="0" priority="147" operator="lessThan">
      <formula>200</formula>
    </cfRule>
  </conditionalFormatting>
  <conditionalFormatting sqref="AO80">
    <cfRule type="colorScale" priority="146">
      <colorScale>
        <cfvo type="num" val="0"/>
        <cfvo type="num" val="10"/>
        <cfvo type="num" val="100"/>
        <color rgb="FF00B050"/>
        <color rgb="FFFFFF00"/>
        <color theme="9" tint="0.399975585192419"/>
      </colorScale>
    </cfRule>
  </conditionalFormatting>
  <conditionalFormatting sqref="AR80">
    <cfRule type="cellIs" dxfId="0" priority="145" operator="lessThan">
      <formula>200</formula>
    </cfRule>
  </conditionalFormatting>
  <conditionalFormatting sqref="AS80">
    <cfRule type="colorScale" priority="144">
      <colorScale>
        <cfvo type="num" val="0"/>
        <cfvo type="num" val="10"/>
        <cfvo type="num" val="100"/>
        <color rgb="FF00B050"/>
        <color rgb="FFFFFF00"/>
        <color theme="9" tint="0.399975585192419"/>
      </colorScale>
    </cfRule>
  </conditionalFormatting>
  <conditionalFormatting sqref="AV80">
    <cfRule type="cellIs" dxfId="0" priority="143" operator="lessThan">
      <formula>200</formula>
    </cfRule>
  </conditionalFormatting>
  <conditionalFormatting sqref="AW80">
    <cfRule type="colorScale" priority="142">
      <colorScale>
        <cfvo type="num" val="0"/>
        <cfvo type="num" val="10"/>
        <cfvo type="num" val="100"/>
        <color rgb="FF00B050"/>
        <color rgb="FFFFFF00"/>
        <color theme="9" tint="0.399975585192419"/>
      </colorScale>
    </cfRule>
  </conditionalFormatting>
  <conditionalFormatting sqref="AZ80">
    <cfRule type="cellIs" dxfId="0" priority="141" operator="lessThan">
      <formula>200</formula>
    </cfRule>
  </conditionalFormatting>
  <conditionalFormatting sqref="BA80">
    <cfRule type="colorScale" priority="140">
      <colorScale>
        <cfvo type="num" val="0"/>
        <cfvo type="num" val="10"/>
        <cfvo type="num" val="100"/>
        <color rgb="FF00B050"/>
        <color rgb="FFFFFF00"/>
        <color theme="9" tint="0.399975585192419"/>
      </colorScale>
    </cfRule>
  </conditionalFormatting>
  <conditionalFormatting sqref="BD80">
    <cfRule type="cellIs" dxfId="0" priority="139" operator="lessThan">
      <formula>200</formula>
    </cfRule>
  </conditionalFormatting>
  <conditionalFormatting sqref="BE80">
    <cfRule type="colorScale" priority="138">
      <colorScale>
        <cfvo type="num" val="0"/>
        <cfvo type="num" val="10"/>
        <cfvo type="num" val="100"/>
        <color rgb="FF00B050"/>
        <color rgb="FFFFFF00"/>
        <color theme="9" tint="0.399975585192419"/>
      </colorScale>
    </cfRule>
  </conditionalFormatting>
  <conditionalFormatting sqref="BH80">
    <cfRule type="cellIs" dxfId="0" priority="137" operator="lessThan">
      <formula>200</formula>
    </cfRule>
  </conditionalFormatting>
  <conditionalFormatting sqref="BI80">
    <cfRule type="colorScale" priority="136">
      <colorScale>
        <cfvo type="num" val="0"/>
        <cfvo type="num" val="10"/>
        <cfvo type="num" val="100"/>
        <color rgb="FF00B050"/>
        <color rgb="FFFFFF00"/>
        <color theme="9" tint="0.399975585192419"/>
      </colorScale>
    </cfRule>
  </conditionalFormatting>
  <conditionalFormatting sqref="BL80">
    <cfRule type="cellIs" dxfId="0" priority="135" operator="lessThan">
      <formula>200</formula>
    </cfRule>
  </conditionalFormatting>
  <conditionalFormatting sqref="BM80">
    <cfRule type="colorScale" priority="153">
      <colorScale>
        <cfvo type="num" val="0"/>
        <cfvo type="num" val="10"/>
        <cfvo type="num" val="100"/>
        <color rgb="FF00B050"/>
        <color rgb="FFFFFF00"/>
        <color theme="9" tint="0.399975585192419"/>
      </colorScale>
    </cfRule>
  </conditionalFormatting>
  <conditionalFormatting sqref="BP80">
    <cfRule type="cellIs" dxfId="0" priority="152" operator="lessThan">
      <formula>200</formula>
    </cfRule>
  </conditionalFormatting>
  <conditionalFormatting sqref="BQ80">
    <cfRule type="colorScale" priority="151">
      <colorScale>
        <cfvo type="num" val="0"/>
        <cfvo type="num" val="10"/>
        <cfvo type="num" val="100"/>
        <color rgb="FF00B050"/>
        <color rgb="FFFFFF00"/>
        <color theme="9" tint="0.399975585192419"/>
      </colorScale>
    </cfRule>
  </conditionalFormatting>
  <conditionalFormatting sqref="BT80">
    <cfRule type="cellIs" dxfId="0" priority="150" operator="lessThan">
      <formula>200</formula>
    </cfRule>
  </conditionalFormatting>
  <conditionalFormatting sqref="BU80">
    <cfRule type="colorScale" priority="149">
      <colorScale>
        <cfvo type="num" val="0"/>
        <cfvo type="num" val="10"/>
        <cfvo type="num" val="100"/>
        <color rgb="FF00B050"/>
        <color rgb="FFFFFF00"/>
        <color theme="9" tint="0.399975585192419"/>
      </colorScale>
    </cfRule>
  </conditionalFormatting>
  <conditionalFormatting sqref="EF80:EH80">
    <cfRule type="cellIs" dxfId="0" priority="158" operator="lessThan">
      <formula>200</formula>
    </cfRule>
  </conditionalFormatting>
  <conditionalFormatting sqref="H81">
    <cfRule type="cellIs" dxfId="2" priority="189" operator="lessThan">
      <formula>0.9</formula>
    </cfRule>
  </conditionalFormatting>
  <conditionalFormatting sqref="K81">
    <cfRule type="colorScale" priority="188">
      <colorScale>
        <cfvo type="num" val="0"/>
        <cfvo type="num" val="20"/>
        <cfvo type="num" val="35"/>
        <color rgb="FF00B050"/>
        <color rgb="FFFFFF00"/>
        <color theme="9" tint="0.4"/>
      </colorScale>
    </cfRule>
  </conditionalFormatting>
  <conditionalFormatting sqref="BH81">
    <cfRule type="cellIs" dxfId="0" priority="163" operator="lessThan">
      <formula>200</formula>
    </cfRule>
  </conditionalFormatting>
  <conditionalFormatting sqref="EG81:EH81">
    <cfRule type="cellIs" dxfId="0" priority="190" operator="lessThan">
      <formula>200</formula>
    </cfRule>
  </conditionalFormatting>
  <conditionalFormatting sqref="C69:C70">
    <cfRule type="duplicateValues" dxfId="1" priority="303"/>
  </conditionalFormatting>
  <conditionalFormatting sqref="D69:D70">
    <cfRule type="duplicateValues" dxfId="1" priority="304"/>
  </conditionalFormatting>
  <conditionalFormatting sqref="BD76:BD77">
    <cfRule type="cellIs" dxfId="0" priority="126" operator="lessThan">
      <formula>200</formula>
    </cfRule>
  </conditionalFormatting>
  <conditionalFormatting sqref="BH5:BH78">
    <cfRule type="cellIs" dxfId="0" priority="9" operator="lessThan">
      <formula>200</formula>
    </cfRule>
  </conditionalFormatting>
  <conditionalFormatting sqref="CO5:CO81">
    <cfRule type="colorScale" priority="8">
      <colorScale>
        <cfvo type="num" val="0"/>
        <cfvo type="num" val="10"/>
        <cfvo type="num" val="100"/>
        <color rgb="FF00B050"/>
        <color rgb="FFFFFF00"/>
        <color theme="9" tint="0.399975585192419"/>
      </colorScale>
    </cfRule>
  </conditionalFormatting>
  <conditionalFormatting sqref="CR5:CR81">
    <cfRule type="cellIs" dxfId="0" priority="7" operator="lessThan">
      <formula>200</formula>
    </cfRule>
  </conditionalFormatting>
  <conditionalFormatting sqref="CS5:CS81">
    <cfRule type="colorScale" priority="6">
      <colorScale>
        <cfvo type="num" val="0"/>
        <cfvo type="num" val="10"/>
        <cfvo type="num" val="100"/>
        <color rgb="FF00B050"/>
        <color rgb="FFFFFF00"/>
        <color theme="9" tint="0.399975585192419"/>
      </colorScale>
    </cfRule>
  </conditionalFormatting>
  <conditionalFormatting sqref="CV5:CV81">
    <cfRule type="cellIs" dxfId="0" priority="5" operator="lessThan">
      <formula>200</formula>
    </cfRule>
  </conditionalFormatting>
  <conditionalFormatting sqref="CW5:CW81">
    <cfRule type="colorScale" priority="4">
      <colorScale>
        <cfvo type="num" val="0"/>
        <cfvo type="num" val="10"/>
        <cfvo type="num" val="100"/>
        <color rgb="FF00B050"/>
        <color rgb="FFFFFF00"/>
        <color theme="9" tint="0.399975585192419"/>
      </colorScale>
    </cfRule>
  </conditionalFormatting>
  <conditionalFormatting sqref="CZ5:CZ81">
    <cfRule type="cellIs" dxfId="0" priority="3" operator="lessThan">
      <formula>200</formula>
    </cfRule>
  </conditionalFormatting>
  <conditionalFormatting sqref="DU5:DU78">
    <cfRule type="colorScale" priority="2">
      <colorScale>
        <cfvo type="num" val="0"/>
        <cfvo type="num" val="10"/>
        <cfvo type="num" val="100"/>
        <color rgb="FF00B050"/>
        <color rgb="FFFFFF00"/>
        <color theme="9" tint="0.399975585192419"/>
      </colorScale>
    </cfRule>
  </conditionalFormatting>
  <conditionalFormatting sqref="DU80:DU81">
    <cfRule type="colorScale" priority="120">
      <colorScale>
        <cfvo type="num" val="0"/>
        <cfvo type="num" val="10"/>
        <cfvo type="num" val="100"/>
        <color rgb="FF00B050"/>
        <color rgb="FFFFFF00"/>
        <color theme="9" tint="0.399975585192419"/>
      </colorScale>
    </cfRule>
  </conditionalFormatting>
  <conditionalFormatting sqref="EC5:EC81">
    <cfRule type="colorScale" priority="300">
      <colorScale>
        <cfvo type="num" val="0"/>
        <cfvo type="num" val="10"/>
        <cfvo type="num" val="100"/>
        <color rgb="FF00B050"/>
        <color rgb="FFFFFF00"/>
        <color theme="9" tint="0.399975585192419"/>
      </colorScale>
    </cfRule>
  </conditionalFormatting>
  <conditionalFormatting sqref="EF5:EF78">
    <cfRule type="cellIs" dxfId="0" priority="1" operator="lessThan">
      <formula>200</formula>
    </cfRule>
  </conditionalFormatting>
  <conditionalFormatting sqref="M5:M17 M19:M64 M66:M78 M80:M81">
    <cfRule type="colorScale" priority="116">
      <colorScale>
        <cfvo type="num" val="0"/>
        <cfvo type="num" val="10"/>
        <cfvo type="num" val="100"/>
        <color rgb="FF00B050"/>
        <color rgb="FFFFFF00"/>
        <color theme="9" tint="0.399975585192419"/>
      </colorScale>
    </cfRule>
  </conditionalFormatting>
  <conditionalFormatting sqref="P5:P17 P19:P64 P66:P78 P80:P81">
    <cfRule type="cellIs" dxfId="0" priority="115" operator="lessThan">
      <formula>200</formula>
    </cfRule>
  </conditionalFormatting>
  <conditionalFormatting sqref="Q5:Q17 Q19:Q64 Q66:Q78 Q81">
    <cfRule type="colorScale" priority="308">
      <colorScale>
        <cfvo type="num" val="0"/>
        <cfvo type="num" val="10"/>
        <cfvo type="num" val="100"/>
        <color rgb="FF00B050"/>
        <color rgb="FFFFFF00"/>
        <color theme="9" tint="0.399975585192419"/>
      </colorScale>
    </cfRule>
  </conditionalFormatting>
  <conditionalFormatting sqref="T5:T17 T19:T64 T66:T78 T81">
    <cfRule type="cellIs" dxfId="0" priority="305" operator="lessThan">
      <formula>200</formula>
    </cfRule>
  </conditionalFormatting>
  <conditionalFormatting sqref="U5:U17 U19:U64 U66:U78 U80:U81">
    <cfRule type="colorScale" priority="114">
      <colorScale>
        <cfvo type="num" val="0"/>
        <cfvo type="num" val="10"/>
        <cfvo type="num" val="100"/>
        <color rgb="FF00B050"/>
        <color rgb="FFFFFF00"/>
        <color theme="9" tint="0.399975585192419"/>
      </colorScale>
    </cfRule>
  </conditionalFormatting>
  <conditionalFormatting sqref="X5:X17 X19:X64 X66:X78 X80:X81">
    <cfRule type="cellIs" dxfId="0" priority="113" operator="lessThan">
      <formula>200</formula>
    </cfRule>
  </conditionalFormatting>
  <conditionalFormatting sqref="Y5:Y17 Y19:Y64 Y66:Y78 Y80:Y81">
    <cfRule type="colorScale" priority="112">
      <colorScale>
        <cfvo type="num" val="0"/>
        <cfvo type="num" val="10"/>
        <cfvo type="num" val="100"/>
        <color rgb="FF00B050"/>
        <color rgb="FFFFFF00"/>
        <color theme="9" tint="0.399975585192419"/>
      </colorScale>
    </cfRule>
  </conditionalFormatting>
  <conditionalFormatting sqref="AB5:AB17 AB19:AB64 AB66:AB78 AB80:AB81">
    <cfRule type="cellIs" dxfId="0" priority="111" operator="lessThan">
      <formula>200</formula>
    </cfRule>
  </conditionalFormatting>
  <conditionalFormatting sqref="AC5:AC17 AC19:AC64 AC66:AC78 AC81">
    <cfRule type="colorScale" priority="204">
      <colorScale>
        <cfvo type="num" val="0"/>
        <cfvo type="num" val="10"/>
        <cfvo type="num" val="100"/>
        <color rgb="FF00B050"/>
        <color rgb="FFFFFF00"/>
        <color theme="9" tint="0.399975585192419"/>
      </colorScale>
    </cfRule>
  </conditionalFormatting>
  <conditionalFormatting sqref="AF5:AF17 AF19:AF64 AF66:AF78 AF81">
    <cfRule type="cellIs" dxfId="0" priority="203" operator="lessThan">
      <formula>200</formula>
    </cfRule>
  </conditionalFormatting>
  <conditionalFormatting sqref="AG5:AG17 AG19:AG64 AG66:AG78 AG81">
    <cfRule type="colorScale" priority="174">
      <colorScale>
        <cfvo type="num" val="0"/>
        <cfvo type="num" val="10"/>
        <cfvo type="num" val="100"/>
        <color rgb="FF00B050"/>
        <color rgb="FFFFFF00"/>
        <color theme="9" tint="0.399975585192419"/>
      </colorScale>
    </cfRule>
  </conditionalFormatting>
  <conditionalFormatting sqref="AJ5:AJ17 AJ19:AJ64 AJ66:AJ78 AJ81">
    <cfRule type="cellIs" dxfId="0" priority="173" operator="lessThan">
      <formula>200</formula>
    </cfRule>
  </conditionalFormatting>
  <conditionalFormatting sqref="AK5:AK17 AK19:AK64 AK66:AK78 AK80:AK81">
    <cfRule type="colorScale" priority="110">
      <colorScale>
        <cfvo type="num" val="0"/>
        <cfvo type="num" val="10"/>
        <cfvo type="num" val="100"/>
        <color rgb="FF00B050"/>
        <color rgb="FFFFFF00"/>
        <color theme="9" tint="0.399975585192419"/>
      </colorScale>
    </cfRule>
  </conditionalFormatting>
  <conditionalFormatting sqref="AN5:AN17 AN19:AN64 AN66:AN78 AN80:AN81">
    <cfRule type="cellIs" dxfId="0" priority="109" operator="lessThan">
      <formula>200</formula>
    </cfRule>
  </conditionalFormatting>
  <conditionalFormatting sqref="AO5:AO78 AO81">
    <cfRule type="colorScale" priority="172">
      <colorScale>
        <cfvo type="num" val="0"/>
        <cfvo type="num" val="10"/>
        <cfvo type="num" val="100"/>
        <color rgb="FF00B050"/>
        <color rgb="FFFFFF00"/>
        <color theme="9" tint="0.399975585192419"/>
      </colorScale>
    </cfRule>
  </conditionalFormatting>
  <conditionalFormatting sqref="AR5:AR78 AR81">
    <cfRule type="cellIs" dxfId="0" priority="171" operator="lessThan">
      <formula>200</formula>
    </cfRule>
  </conditionalFormatting>
  <conditionalFormatting sqref="AS5:AS78 AS81">
    <cfRule type="colorScale" priority="170">
      <colorScale>
        <cfvo type="num" val="0"/>
        <cfvo type="num" val="10"/>
        <cfvo type="num" val="100"/>
        <color rgb="FF00B050"/>
        <color rgb="FFFFFF00"/>
        <color theme="9" tint="0.399975585192419"/>
      </colorScale>
    </cfRule>
  </conditionalFormatting>
  <conditionalFormatting sqref="AV5:AV78 AV81">
    <cfRule type="cellIs" dxfId="0" priority="169" operator="lessThan">
      <formula>200</formula>
    </cfRule>
  </conditionalFormatting>
  <conditionalFormatting sqref="AW5:AW78 AW81">
    <cfRule type="colorScale" priority="168">
      <colorScale>
        <cfvo type="num" val="0"/>
        <cfvo type="num" val="10"/>
        <cfvo type="num" val="100"/>
        <color rgb="FF00B050"/>
        <color rgb="FFFFFF00"/>
        <color theme="9" tint="0.399975585192419"/>
      </colorScale>
    </cfRule>
  </conditionalFormatting>
  <conditionalFormatting sqref="AZ5:AZ78 AZ81">
    <cfRule type="cellIs" dxfId="0" priority="167" operator="lessThan">
      <formula>200</formula>
    </cfRule>
  </conditionalFormatting>
  <conditionalFormatting sqref="BA5:BA78 BA81">
    <cfRule type="colorScale" priority="166">
      <colorScale>
        <cfvo type="num" val="0"/>
        <cfvo type="num" val="10"/>
        <cfvo type="num" val="100"/>
        <color rgb="FF00B050"/>
        <color rgb="FFFFFF00"/>
        <color theme="9" tint="0.399975585192419"/>
      </colorScale>
    </cfRule>
  </conditionalFormatting>
  <conditionalFormatting sqref="BD5:BD17 BD19:BD64 BD66:BD75 BD78 BD81">
    <cfRule type="cellIs" dxfId="0" priority="165" operator="lessThan">
      <formula>200</formula>
    </cfRule>
  </conditionalFormatting>
  <conditionalFormatting sqref="BE5:BE78 BE81">
    <cfRule type="colorScale" priority="164">
      <colorScale>
        <cfvo type="num" val="0"/>
        <cfvo type="num" val="10"/>
        <cfvo type="num" val="100"/>
        <color rgb="FF00B050"/>
        <color rgb="FFFFFF00"/>
        <color theme="9" tint="0.399975585192419"/>
      </colorScale>
    </cfRule>
  </conditionalFormatting>
  <conditionalFormatting sqref="BI5:BI78 BI81">
    <cfRule type="colorScale" priority="162">
      <colorScale>
        <cfvo type="num" val="0"/>
        <cfvo type="num" val="10"/>
        <cfvo type="num" val="100"/>
        <color rgb="FF00B050"/>
        <color rgb="FFFFFF00"/>
        <color theme="9" tint="0.399975585192419"/>
      </colorScale>
    </cfRule>
  </conditionalFormatting>
  <conditionalFormatting sqref="BL5:BL78 BL81">
    <cfRule type="cellIs" dxfId="0" priority="161" operator="lessThan">
      <formula>200</formula>
    </cfRule>
  </conditionalFormatting>
  <conditionalFormatting sqref="BM5:BM78 BM81">
    <cfRule type="colorScale" priority="202">
      <colorScale>
        <cfvo type="num" val="0"/>
        <cfvo type="num" val="10"/>
        <cfvo type="num" val="100"/>
        <color rgb="FF00B050"/>
        <color rgb="FFFFFF00"/>
        <color theme="9" tint="0.399975585192419"/>
      </colorScale>
    </cfRule>
  </conditionalFormatting>
  <conditionalFormatting sqref="BP5:BP78 BP81">
    <cfRule type="cellIs" dxfId="0" priority="201" operator="lessThan">
      <formula>200</formula>
    </cfRule>
  </conditionalFormatting>
  <conditionalFormatting sqref="BQ5:BQ78 BQ81">
    <cfRule type="colorScale" priority="200">
      <colorScale>
        <cfvo type="num" val="0"/>
        <cfvo type="num" val="10"/>
        <cfvo type="num" val="100"/>
        <color rgb="FF00B050"/>
        <color rgb="FFFFFF00"/>
        <color theme="9" tint="0.399975585192419"/>
      </colorScale>
    </cfRule>
  </conditionalFormatting>
  <conditionalFormatting sqref="BT5:BT78 BT81">
    <cfRule type="cellIs" dxfId="0" priority="199" operator="lessThan">
      <formula>200</formula>
    </cfRule>
  </conditionalFormatting>
  <conditionalFormatting sqref="BU5:BU78 BU81">
    <cfRule type="colorScale" priority="198">
      <colorScale>
        <cfvo type="num" val="0"/>
        <cfvo type="num" val="10"/>
        <cfvo type="num" val="100"/>
        <color rgb="FF00B050"/>
        <color rgb="FFFFFF00"/>
        <color theme="9" tint="0.399975585192419"/>
      </colorScale>
    </cfRule>
  </conditionalFormatting>
  <conditionalFormatting sqref="BX5:BX78 BX80:BX81">
    <cfRule type="cellIs" dxfId="0" priority="197" operator="lessThan">
      <formula>200</formula>
    </cfRule>
  </conditionalFormatting>
  <conditionalFormatting sqref="BY5:BY78 BY80:BY81">
    <cfRule type="colorScale" priority="196">
      <colorScale>
        <cfvo type="num" val="0"/>
        <cfvo type="num" val="10"/>
        <cfvo type="num" val="100"/>
        <color rgb="FF00B050"/>
        <color rgb="FFFFFF00"/>
        <color theme="9" tint="0.399975585192419"/>
      </colorScale>
    </cfRule>
  </conditionalFormatting>
  <conditionalFormatting sqref="CB5:CB78 CB80:CB81">
    <cfRule type="cellIs" dxfId="0" priority="195" operator="lessThan">
      <formula>200</formula>
    </cfRule>
  </conditionalFormatting>
  <conditionalFormatting sqref="CC5:CC78 CC80:CC81">
    <cfRule type="colorScale" priority="298">
      <colorScale>
        <cfvo type="num" val="0"/>
        <cfvo type="num" val="10"/>
        <cfvo type="num" val="100"/>
        <color rgb="FF00B050"/>
        <color rgb="FFFFFF00"/>
        <color theme="9" tint="0.399975585192419"/>
      </colorScale>
    </cfRule>
  </conditionalFormatting>
  <conditionalFormatting sqref="CF5:CF78 CF80:CF81">
    <cfRule type="cellIs" dxfId="0" priority="297" operator="lessThan">
      <formula>200</formula>
    </cfRule>
  </conditionalFormatting>
  <conditionalFormatting sqref="CG5:CG78 CG80:CG81">
    <cfRule type="colorScale" priority="296">
      <colorScale>
        <cfvo type="num" val="0"/>
        <cfvo type="num" val="10"/>
        <cfvo type="num" val="100"/>
        <color rgb="FF00B050"/>
        <color rgb="FFFFFF00"/>
        <color theme="9" tint="0.399975585192419"/>
      </colorScale>
    </cfRule>
  </conditionalFormatting>
  <conditionalFormatting sqref="CJ5:CJ78 CJ80:CJ81">
    <cfRule type="cellIs" dxfId="0" priority="295" operator="lessThan">
      <formula>200</formula>
    </cfRule>
  </conditionalFormatting>
  <conditionalFormatting sqref="CK5:CK78 CK80:CK81">
    <cfRule type="colorScale" priority="194">
      <colorScale>
        <cfvo type="num" val="0"/>
        <cfvo type="num" val="10"/>
        <cfvo type="num" val="100"/>
        <color rgb="FF00B050"/>
        <color rgb="FFFFFF00"/>
        <color theme="9" tint="0.399975585192419"/>
      </colorScale>
    </cfRule>
  </conditionalFormatting>
  <conditionalFormatting sqref="CN5:CN78 CN80:CN81">
    <cfRule type="cellIs" dxfId="0" priority="193" operator="lessThan">
      <formula>200</formula>
    </cfRule>
  </conditionalFormatting>
  <conditionalFormatting sqref="DA5:DA78 DA80:DA81">
    <cfRule type="colorScale" priority="134">
      <colorScale>
        <cfvo type="num" val="0"/>
        <cfvo type="num" val="10"/>
        <cfvo type="num" val="100"/>
        <color rgb="FF00B050"/>
        <color rgb="FFFFFF00"/>
        <color theme="9" tint="0.399975585192419"/>
      </colorScale>
    </cfRule>
  </conditionalFormatting>
  <conditionalFormatting sqref="DD5:DD78 DD80:DD81">
    <cfRule type="cellIs" dxfId="0" priority="133" operator="lessThan">
      <formula>200</formula>
    </cfRule>
  </conditionalFormatting>
  <conditionalFormatting sqref="DE5:DE78 DE80:DE81">
    <cfRule type="colorScale" priority="132">
      <colorScale>
        <cfvo type="num" val="0"/>
        <cfvo type="num" val="10"/>
        <cfvo type="num" val="100"/>
        <color rgb="FF00B050"/>
        <color rgb="FFFFFF00"/>
        <color theme="9" tint="0.399975585192419"/>
      </colorScale>
    </cfRule>
  </conditionalFormatting>
  <conditionalFormatting sqref="DH5:DH78 DH80:DH81">
    <cfRule type="cellIs" dxfId="0" priority="131" operator="lessThan">
      <formula>200</formula>
    </cfRule>
  </conditionalFormatting>
  <conditionalFormatting sqref="DI5:DI78 DI80:DI81">
    <cfRule type="colorScale" priority="130">
      <colorScale>
        <cfvo type="num" val="0"/>
        <cfvo type="num" val="10"/>
        <cfvo type="num" val="100"/>
        <color rgb="FF00B050"/>
        <color rgb="FFFFFF00"/>
        <color theme="9" tint="0.399975585192419"/>
      </colorScale>
    </cfRule>
  </conditionalFormatting>
  <conditionalFormatting sqref="DL5:DL78 DL80:DL81">
    <cfRule type="cellIs" dxfId="0" priority="129" operator="lessThan">
      <formula>200</formula>
    </cfRule>
  </conditionalFormatting>
  <conditionalFormatting sqref="DM5:DM78 DM80:DM81">
    <cfRule type="colorScale" priority="302">
      <colorScale>
        <cfvo type="num" val="0"/>
        <cfvo type="num" val="10"/>
        <cfvo type="num" val="100"/>
        <color rgb="FF00B050"/>
        <color rgb="FFFFFF00"/>
        <color theme="9" tint="0.399975585192419"/>
      </colorScale>
    </cfRule>
  </conditionalFormatting>
  <conditionalFormatting sqref="DP5:DP78 DP80:DP81">
    <cfRule type="cellIs" dxfId="0" priority="301" operator="lessThan">
      <formula>200</formula>
    </cfRule>
  </conditionalFormatting>
  <conditionalFormatting sqref="DQ5:DQ78 DQ80:DQ81">
    <cfRule type="colorScale" priority="128">
      <colorScale>
        <cfvo type="num" val="0"/>
        <cfvo type="num" val="10"/>
        <cfvo type="num" val="100"/>
        <color rgb="FF00B050"/>
        <color rgb="FFFFFF00"/>
        <color theme="9" tint="0.399975585192419"/>
      </colorScale>
    </cfRule>
  </conditionalFormatting>
  <conditionalFormatting sqref="DT5:DT78 DT80:DT81">
    <cfRule type="cellIs" dxfId="0" priority="127" operator="lessThan">
      <formula>200</formula>
    </cfRule>
  </conditionalFormatting>
  <conditionalFormatting sqref="DX5:DX78 DX80:DX81">
    <cfRule type="cellIs" dxfId="0" priority="119" operator="lessThan">
      <formula>200</formula>
    </cfRule>
  </conditionalFormatting>
  <conditionalFormatting sqref="DY5:DY78 DY80:DY81">
    <cfRule type="colorScale" priority="118">
      <colorScale>
        <cfvo type="num" val="0"/>
        <cfvo type="num" val="10"/>
        <cfvo type="num" val="100"/>
        <color rgb="FF00B050"/>
        <color rgb="FFFFFF00"/>
        <color theme="9" tint="0.399975585192419"/>
      </colorScale>
    </cfRule>
  </conditionalFormatting>
  <conditionalFormatting sqref="EB5:EB78 EB80:EB81">
    <cfRule type="cellIs" dxfId="0" priority="117" operator="lessThan">
      <formula>200</formula>
    </cfRule>
  </conditionalFormatting>
  <conditionalFormatting sqref="EG5:EH17 EG19:EH64 EG69:EH70 EG72:EH75 EG78:EH78 EG66:EH66 EF81">
    <cfRule type="cellIs" dxfId="0" priority="299" operator="lessThan">
      <formula>200</formula>
    </cfRule>
  </conditionalFormatting>
  <conditionalFormatting sqref="H14:H17 H62:H64 H78 H72:H75 H23:H24 H52 H48:H49 H29:H31 H42 H38">
    <cfRule type="cellIs" dxfId="2" priority="206" operator="lessThan">
      <formula>0.9</formula>
    </cfRule>
  </conditionalFormatting>
  <conditionalFormatting sqref="K14:K17 K62:K64 K78 K72:K75 K23:K24 K52 K48:K49 K29:K31 K42 K38">
    <cfRule type="colorScale" priority="205">
      <colorScale>
        <cfvo type="num" val="0"/>
        <cfvo type="num" val="20"/>
        <cfvo type="num" val="35"/>
        <color rgb="FF00B050"/>
        <color rgb="FFFFFF00"/>
        <color theme="9" tint="0.4"/>
      </colorScale>
    </cfRule>
  </conditionalFormatting>
  <conditionalFormatting sqref="EG76:EH77">
    <cfRule type="cellIs" dxfId="0" priority="125" operator="lessThan">
      <formula>200</formula>
    </cfRule>
  </conditionalFormatting>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P20"/>
  <sheetViews>
    <sheetView topLeftCell="J1" workbookViewId="0">
      <selection activeCell="DV21" sqref="DV21"/>
    </sheetView>
  </sheetViews>
  <sheetFormatPr defaultColWidth="9" defaultRowHeight="13.5"/>
  <cols>
    <col min="1" max="1" width="9" hidden="1" customWidth="1"/>
    <col min="2" max="2" width="14.7666666666667" customWidth="1"/>
    <col min="3" max="4" width="14.7666666666667" hidden="1" customWidth="1"/>
    <col min="5" max="5" width="17.5" customWidth="1"/>
    <col min="6" max="6" width="9" hidden="1" customWidth="1"/>
    <col min="9" max="9" width="11.2666666666667" customWidth="1"/>
    <col min="12" max="12" width="12.625"/>
    <col min="13" max="14" width="9.38333333333333" hidden="1" customWidth="1"/>
    <col min="15" max="45" width="9" hidden="1" customWidth="1"/>
    <col min="46" max="46" width="8.76666666666667" hidden="1" customWidth="1"/>
    <col min="47" max="81" width="9" hidden="1" customWidth="1"/>
    <col min="82" max="82" width="9.38333333333333" hidden="1" customWidth="1"/>
    <col min="83" max="83" width="7.625" hidden="1" customWidth="1"/>
    <col min="84" max="114" width="9" hidden="1" customWidth="1"/>
    <col min="115" max="120" width="9" customWidth="1"/>
    <col min="121" max="122" width="9" hidden="1" customWidth="1"/>
    <col min="123" max="126" width="9" customWidth="1"/>
    <col min="127" max="152" width="9" hidden="1" customWidth="1"/>
    <col min="153" max="153" width="9.125" hidden="1" customWidth="1"/>
    <col min="154" max="201" width="9" hidden="1" customWidth="1"/>
    <col min="202" max="202" width="12.625" hidden="1" customWidth="1"/>
    <col min="203" max="203" width="13.8833333333333" hidden="1" customWidth="1"/>
    <col min="204" max="204" width="8" hidden="1" customWidth="1"/>
    <col min="205" max="205" width="7.5" hidden="1" customWidth="1"/>
    <col min="206" max="207" width="9" hidden="1" customWidth="1"/>
    <col min="208" max="208" width="9.88333333333333" hidden="1" customWidth="1"/>
    <col min="209" max="209" width="9" hidden="1" customWidth="1"/>
    <col min="210" max="210" width="10" hidden="1" customWidth="1"/>
    <col min="211" max="211" width="9" hidden="1" customWidth="1"/>
    <col min="212" max="212" width="10.3833333333333" hidden="1" customWidth="1"/>
    <col min="213" max="217" width="9" hidden="1" customWidth="1"/>
    <col min="218" max="218" width="9.26666666666667" hidden="1" customWidth="1"/>
    <col min="220" max="220" width="9.88333333333333"/>
    <col min="222" max="223" width="9.88333333333333"/>
    <col min="225" max="226" width="13.7666666666667"/>
  </cols>
  <sheetData>
    <row r="1" spans="1:224">
      <c r="A1" s="10" t="s">
        <v>61</v>
      </c>
      <c r="B1" s="10"/>
      <c r="C1" s="10"/>
      <c r="D1" s="10"/>
      <c r="E1" s="10"/>
      <c r="F1" s="11"/>
      <c r="G1" s="10"/>
      <c r="H1" s="10"/>
      <c r="I1" s="10"/>
      <c r="J1" s="10"/>
      <c r="K1" s="10"/>
      <c r="L1" s="10"/>
      <c r="M1" s="10"/>
      <c r="N1" s="10"/>
      <c r="O1" s="10"/>
      <c r="P1" s="10"/>
      <c r="Q1" s="10"/>
      <c r="R1" s="10"/>
      <c r="S1" s="10"/>
      <c r="T1" s="10"/>
      <c r="U1" s="10"/>
      <c r="V1" s="28"/>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28"/>
      <c r="CE1" s="10"/>
      <c r="CF1" s="10"/>
      <c r="CG1" s="10"/>
      <c r="CH1" s="10"/>
      <c r="CI1" s="10"/>
      <c r="CJ1" s="28"/>
      <c r="CK1" s="10"/>
      <c r="CL1" s="10"/>
      <c r="CM1" s="10"/>
      <c r="CN1" s="10"/>
      <c r="CO1" s="10"/>
      <c r="CP1" s="28"/>
      <c r="CQ1" s="10"/>
      <c r="CR1" s="10"/>
      <c r="CS1" s="10"/>
      <c r="CT1" s="10"/>
      <c r="CU1" s="10"/>
      <c r="CV1" s="10"/>
      <c r="CW1" s="10"/>
      <c r="CX1" s="10"/>
      <c r="CY1" s="10"/>
      <c r="CZ1" s="10"/>
      <c r="DA1" s="10"/>
      <c r="DB1" s="10"/>
      <c r="DC1" s="10"/>
      <c r="DD1" s="10"/>
      <c r="DE1" s="10"/>
      <c r="DF1" s="10"/>
      <c r="DG1" s="10"/>
      <c r="DH1" s="10"/>
      <c r="DI1" s="10"/>
      <c r="DJ1" s="10"/>
      <c r="DK1" s="10"/>
      <c r="DL1" s="10"/>
      <c r="DM1" s="10"/>
      <c r="DN1" s="28"/>
      <c r="DO1" s="10"/>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28"/>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row>
    <row r="2" spans="1:224">
      <c r="A2" s="10"/>
      <c r="B2" s="10"/>
      <c r="C2" s="10"/>
      <c r="D2" s="10"/>
      <c r="E2" s="10"/>
      <c r="F2" s="11"/>
      <c r="G2" s="10"/>
      <c r="H2" s="10"/>
      <c r="I2" s="10"/>
      <c r="J2" s="10"/>
      <c r="K2" s="10"/>
      <c r="L2" s="10"/>
      <c r="M2" s="10"/>
      <c r="N2" s="10"/>
      <c r="O2" s="10"/>
      <c r="P2" s="10"/>
      <c r="Q2" s="10"/>
      <c r="R2" s="10"/>
      <c r="S2" s="10"/>
      <c r="T2" s="10"/>
      <c r="U2" s="10"/>
      <c r="V2" s="28"/>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28"/>
      <c r="CE2" s="10"/>
      <c r="CF2" s="10"/>
      <c r="CG2" s="10"/>
      <c r="CH2" s="10"/>
      <c r="CI2" s="10"/>
      <c r="CJ2" s="28"/>
      <c r="CK2" s="10"/>
      <c r="CL2" s="10"/>
      <c r="CM2" s="10"/>
      <c r="CN2" s="10"/>
      <c r="CO2" s="10"/>
      <c r="CP2" s="28"/>
      <c r="CQ2" s="10"/>
      <c r="CR2" s="10"/>
      <c r="CS2" s="10"/>
      <c r="CT2" s="10"/>
      <c r="CU2" s="10"/>
      <c r="CV2" s="10"/>
      <c r="CW2" s="10"/>
      <c r="CX2" s="10"/>
      <c r="CY2" s="10"/>
      <c r="CZ2" s="10"/>
      <c r="DA2" s="10"/>
      <c r="DB2" s="10"/>
      <c r="DC2" s="10"/>
      <c r="DD2" s="10"/>
      <c r="DE2" s="10"/>
      <c r="DF2" s="10"/>
      <c r="DG2" s="10"/>
      <c r="DH2" s="10"/>
      <c r="DI2" s="10"/>
      <c r="DJ2" s="10"/>
      <c r="DK2" s="10"/>
      <c r="DL2" s="10"/>
      <c r="DM2" s="10"/>
      <c r="DN2" s="28"/>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28"/>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row>
    <row r="3" ht="16.5" spans="1:224">
      <c r="A3" s="12" t="s">
        <v>62</v>
      </c>
      <c r="B3" s="13" t="s">
        <v>63</v>
      </c>
      <c r="C3" s="13" t="s">
        <v>64</v>
      </c>
      <c r="D3" s="13" t="s">
        <v>65</v>
      </c>
      <c r="E3" s="13" t="s">
        <v>66</v>
      </c>
      <c r="F3" s="135" t="s">
        <v>67</v>
      </c>
      <c r="G3" s="13" t="s">
        <v>68</v>
      </c>
      <c r="H3" s="13" t="s">
        <v>69</v>
      </c>
      <c r="I3" s="13" t="s">
        <v>70</v>
      </c>
      <c r="J3" s="23" t="s">
        <v>71</v>
      </c>
      <c r="K3" s="23" t="s">
        <v>72</v>
      </c>
      <c r="L3" s="24" t="s">
        <v>73</v>
      </c>
      <c r="M3" s="31" t="s">
        <v>74</v>
      </c>
      <c r="N3" s="25"/>
      <c r="O3" s="25"/>
      <c r="P3" s="25"/>
      <c r="Q3" s="25"/>
      <c r="R3" s="29"/>
      <c r="S3" s="25" t="s">
        <v>75</v>
      </c>
      <c r="T3" s="25"/>
      <c r="U3" s="25"/>
      <c r="V3" s="25"/>
      <c r="W3" s="25"/>
      <c r="X3" s="29"/>
      <c r="Y3" s="25" t="s">
        <v>76</v>
      </c>
      <c r="Z3" s="25"/>
      <c r="AA3" s="25"/>
      <c r="AB3" s="25"/>
      <c r="AC3" s="25"/>
      <c r="AD3" s="29"/>
      <c r="AE3" s="25" t="s">
        <v>77</v>
      </c>
      <c r="AF3" s="25"/>
      <c r="AG3" s="25"/>
      <c r="AH3" s="25"/>
      <c r="AI3" s="25"/>
      <c r="AJ3" s="29"/>
      <c r="AK3" s="38" t="s">
        <v>78</v>
      </c>
      <c r="AL3" s="38"/>
      <c r="AM3" s="38"/>
      <c r="AN3" s="38"/>
      <c r="AO3" s="38"/>
      <c r="AP3" s="39"/>
      <c r="AQ3" s="38" t="s">
        <v>79</v>
      </c>
      <c r="AR3" s="38"/>
      <c r="AS3" s="38"/>
      <c r="AT3" s="38"/>
      <c r="AU3" s="38"/>
      <c r="AV3" s="39"/>
      <c r="AW3" s="38" t="s">
        <v>80</v>
      </c>
      <c r="AX3" s="38"/>
      <c r="AY3" s="38"/>
      <c r="AZ3" s="38"/>
      <c r="BA3" s="38"/>
      <c r="BB3" s="39"/>
      <c r="BC3" s="38" t="s">
        <v>81</v>
      </c>
      <c r="BD3" s="38"/>
      <c r="BE3" s="38"/>
      <c r="BF3" s="38"/>
      <c r="BG3" s="38"/>
      <c r="BH3" s="39"/>
      <c r="BI3" s="38" t="s">
        <v>82</v>
      </c>
      <c r="BJ3" s="38"/>
      <c r="BK3" s="38"/>
      <c r="BL3" s="38"/>
      <c r="BM3" s="38"/>
      <c r="BN3" s="39"/>
      <c r="BO3" s="38" t="s">
        <v>83</v>
      </c>
      <c r="BP3" s="38"/>
      <c r="BQ3" s="38"/>
      <c r="BR3" s="38"/>
      <c r="BS3" s="38"/>
      <c r="BT3" s="39"/>
      <c r="BU3" s="38" t="s">
        <v>84</v>
      </c>
      <c r="BV3" s="38"/>
      <c r="BW3" s="38"/>
      <c r="BX3" s="38"/>
      <c r="BY3" s="38"/>
      <c r="BZ3" s="39"/>
      <c r="CA3" s="38" t="s">
        <v>85</v>
      </c>
      <c r="CB3" s="38"/>
      <c r="CC3" s="38"/>
      <c r="CD3" s="38"/>
      <c r="CE3" s="38"/>
      <c r="CF3" s="39"/>
      <c r="CG3" s="38" t="s">
        <v>86</v>
      </c>
      <c r="CH3" s="38"/>
      <c r="CI3" s="38"/>
      <c r="CJ3" s="38"/>
      <c r="CK3" s="38"/>
      <c r="CL3" s="39"/>
      <c r="CM3" s="38" t="s">
        <v>87</v>
      </c>
      <c r="CN3" s="38"/>
      <c r="CO3" s="38"/>
      <c r="CP3" s="38"/>
      <c r="CQ3" s="38"/>
      <c r="CR3" s="39"/>
      <c r="CS3" s="38" t="s">
        <v>88</v>
      </c>
      <c r="CT3" s="38"/>
      <c r="CU3" s="38"/>
      <c r="CV3" s="38"/>
      <c r="CW3" s="38"/>
      <c r="CX3" s="39"/>
      <c r="CY3" s="38" t="s">
        <v>89</v>
      </c>
      <c r="CZ3" s="38"/>
      <c r="DA3" s="38"/>
      <c r="DB3" s="38"/>
      <c r="DC3" s="38"/>
      <c r="DD3" s="39"/>
      <c r="DE3" s="38" t="s">
        <v>90</v>
      </c>
      <c r="DF3" s="38"/>
      <c r="DG3" s="38"/>
      <c r="DH3" s="38"/>
      <c r="DI3" s="38"/>
      <c r="DJ3" s="39"/>
      <c r="DK3" s="37" t="s">
        <v>91</v>
      </c>
      <c r="DL3" s="38"/>
      <c r="DM3" s="38"/>
      <c r="DN3" s="38"/>
      <c r="DO3" s="38"/>
      <c r="DP3" s="39"/>
      <c r="DQ3" s="38" t="s">
        <v>92</v>
      </c>
      <c r="DR3" s="38"/>
      <c r="DS3" s="38"/>
      <c r="DT3" s="38"/>
      <c r="DU3" s="38"/>
      <c r="DV3" s="39"/>
      <c r="DW3" s="38" t="s">
        <v>93</v>
      </c>
      <c r="DX3" s="38"/>
      <c r="DY3" s="38"/>
      <c r="DZ3" s="38"/>
      <c r="EA3" s="38"/>
      <c r="EB3" s="39"/>
      <c r="EC3" s="38" t="s">
        <v>94</v>
      </c>
      <c r="ED3" s="38"/>
      <c r="EE3" s="38"/>
      <c r="EF3" s="38"/>
      <c r="EG3" s="38"/>
      <c r="EH3" s="39"/>
      <c r="EI3" s="38" t="s">
        <v>95</v>
      </c>
      <c r="EJ3" s="38"/>
      <c r="EK3" s="38"/>
      <c r="EL3" s="38"/>
      <c r="EM3" s="38"/>
      <c r="EN3" s="39"/>
      <c r="EO3" s="38" t="s">
        <v>96</v>
      </c>
      <c r="EP3" s="38"/>
      <c r="EQ3" s="38"/>
      <c r="ER3" s="38"/>
      <c r="ES3" s="38"/>
      <c r="ET3" s="39"/>
      <c r="EU3" s="38" t="s">
        <v>97</v>
      </c>
      <c r="EV3" s="38"/>
      <c r="EW3" s="38"/>
      <c r="EX3" s="38"/>
      <c r="EY3" s="38"/>
      <c r="EZ3" s="39"/>
      <c r="FA3" s="38" t="s">
        <v>98</v>
      </c>
      <c r="FB3" s="38"/>
      <c r="FC3" s="38"/>
      <c r="FD3" s="38"/>
      <c r="FE3" s="38"/>
      <c r="FF3" s="39"/>
      <c r="FG3" s="37" t="s">
        <v>99</v>
      </c>
      <c r="FH3" s="38"/>
      <c r="FI3" s="38"/>
      <c r="FJ3" s="38"/>
      <c r="FK3" s="38"/>
      <c r="FL3" s="39"/>
      <c r="FM3" s="38" t="s">
        <v>100</v>
      </c>
      <c r="FN3" s="38"/>
      <c r="FO3" s="38"/>
      <c r="FP3" s="38"/>
      <c r="FQ3" s="38"/>
      <c r="FR3" s="39"/>
      <c r="FS3" s="39"/>
      <c r="FT3" s="39"/>
      <c r="FU3" s="13" t="s">
        <v>101</v>
      </c>
      <c r="FV3" s="13"/>
      <c r="FW3" s="13"/>
      <c r="FX3" s="13"/>
      <c r="FY3" s="37" t="s">
        <v>102</v>
      </c>
      <c r="FZ3" s="38"/>
      <c r="GA3" s="38"/>
      <c r="GB3" s="38"/>
      <c r="GC3" s="38"/>
      <c r="GD3" s="39"/>
      <c r="GE3" s="38" t="s">
        <v>103</v>
      </c>
      <c r="GF3" s="38"/>
      <c r="GG3" s="38"/>
      <c r="GH3" s="38"/>
      <c r="GI3" s="38"/>
      <c r="GJ3" s="39"/>
      <c r="GK3" s="13" t="s">
        <v>104</v>
      </c>
      <c r="GL3" s="13"/>
      <c r="GM3" s="13"/>
      <c r="GN3" s="13"/>
      <c r="GO3" s="13" t="s">
        <v>105</v>
      </c>
      <c r="GP3" s="13"/>
      <c r="GQ3" s="13" t="s">
        <v>106</v>
      </c>
      <c r="GR3" s="13"/>
      <c r="GS3" s="13" t="s">
        <v>31</v>
      </c>
      <c r="GT3" s="13"/>
      <c r="GU3" s="13" t="s">
        <v>107</v>
      </c>
      <c r="GV3" s="13"/>
      <c r="GW3" s="12" t="s">
        <v>108</v>
      </c>
      <c r="GX3" s="12"/>
      <c r="GY3" s="12" t="s">
        <v>109</v>
      </c>
      <c r="GZ3" s="12"/>
      <c r="HA3" s="12" t="s">
        <v>110</v>
      </c>
      <c r="HB3" s="12"/>
      <c r="HC3" s="12" t="s">
        <v>111</v>
      </c>
      <c r="HD3" s="12"/>
      <c r="HE3" s="31" t="s">
        <v>112</v>
      </c>
      <c r="HF3" s="29"/>
      <c r="HG3" s="31" t="s">
        <v>113</v>
      </c>
      <c r="HH3" s="29"/>
      <c r="HI3" s="31" t="s">
        <v>114</v>
      </c>
      <c r="HJ3" s="29"/>
      <c r="HK3" s="12" t="s">
        <v>115</v>
      </c>
      <c r="HL3" s="12"/>
      <c r="HM3" s="12" t="s">
        <v>116</v>
      </c>
      <c r="HN3" s="12"/>
      <c r="HO3" s="13" t="s">
        <v>117</v>
      </c>
      <c r="HP3" s="13" t="s">
        <v>118</v>
      </c>
    </row>
    <row r="4" ht="16.5" spans="1:224">
      <c r="A4" s="12"/>
      <c r="B4" s="13"/>
      <c r="C4" s="13"/>
      <c r="D4" s="13"/>
      <c r="E4" s="13"/>
      <c r="F4" s="135"/>
      <c r="G4" s="13"/>
      <c r="H4" s="13"/>
      <c r="I4" s="13"/>
      <c r="J4" s="23"/>
      <c r="K4" s="23"/>
      <c r="L4" s="24"/>
      <c r="M4" s="24" t="s">
        <v>119</v>
      </c>
      <c r="N4" s="24" t="s">
        <v>120</v>
      </c>
      <c r="O4" s="12" t="s">
        <v>121</v>
      </c>
      <c r="P4" s="12" t="s">
        <v>28</v>
      </c>
      <c r="Q4" s="13" t="s">
        <v>122</v>
      </c>
      <c r="R4" s="144" t="s">
        <v>367</v>
      </c>
      <c r="S4" s="24" t="s">
        <v>119</v>
      </c>
      <c r="T4" s="24" t="s">
        <v>120</v>
      </c>
      <c r="U4" s="12" t="s">
        <v>121</v>
      </c>
      <c r="V4" s="30" t="s">
        <v>28</v>
      </c>
      <c r="W4" s="13" t="s">
        <v>122</v>
      </c>
      <c r="X4" s="13" t="s">
        <v>367</v>
      </c>
      <c r="Y4" s="24" t="s">
        <v>119</v>
      </c>
      <c r="Z4" s="24" t="s">
        <v>120</v>
      </c>
      <c r="AA4" s="12" t="s">
        <v>121</v>
      </c>
      <c r="AB4" s="12" t="s">
        <v>28</v>
      </c>
      <c r="AC4" s="13" t="s">
        <v>122</v>
      </c>
      <c r="AD4" s="13" t="s">
        <v>367</v>
      </c>
      <c r="AE4" s="24" t="s">
        <v>119</v>
      </c>
      <c r="AF4" s="24" t="s">
        <v>120</v>
      </c>
      <c r="AG4" s="12" t="s">
        <v>121</v>
      </c>
      <c r="AH4" s="12" t="s">
        <v>28</v>
      </c>
      <c r="AI4" s="13" t="s">
        <v>122</v>
      </c>
      <c r="AJ4" s="13" t="s">
        <v>367</v>
      </c>
      <c r="AK4" s="24" t="s">
        <v>119</v>
      </c>
      <c r="AL4" s="24" t="s">
        <v>120</v>
      </c>
      <c r="AM4" s="13" t="s">
        <v>121</v>
      </c>
      <c r="AN4" s="12" t="s">
        <v>28</v>
      </c>
      <c r="AO4" s="13" t="s">
        <v>122</v>
      </c>
      <c r="AP4" s="13" t="s">
        <v>367</v>
      </c>
      <c r="AQ4" s="13" t="s">
        <v>119</v>
      </c>
      <c r="AR4" s="13" t="s">
        <v>120</v>
      </c>
      <c r="AS4" s="13" t="s">
        <v>121</v>
      </c>
      <c r="AT4" s="12" t="s">
        <v>28</v>
      </c>
      <c r="AU4" s="13" t="s">
        <v>122</v>
      </c>
      <c r="AV4" s="13" t="s">
        <v>367</v>
      </c>
      <c r="AW4" s="13" t="s">
        <v>119</v>
      </c>
      <c r="AX4" s="13" t="s">
        <v>120</v>
      </c>
      <c r="AY4" s="13" t="s">
        <v>121</v>
      </c>
      <c r="AZ4" s="12" t="s">
        <v>28</v>
      </c>
      <c r="BA4" s="13" t="s">
        <v>122</v>
      </c>
      <c r="BB4" s="13" t="s">
        <v>367</v>
      </c>
      <c r="BC4" s="13" t="s">
        <v>119</v>
      </c>
      <c r="BD4" s="13" t="s">
        <v>120</v>
      </c>
      <c r="BE4" s="13" t="s">
        <v>121</v>
      </c>
      <c r="BF4" s="12" t="s">
        <v>28</v>
      </c>
      <c r="BG4" s="13" t="s">
        <v>122</v>
      </c>
      <c r="BH4" s="13" t="s">
        <v>367</v>
      </c>
      <c r="BI4" s="13" t="s">
        <v>119</v>
      </c>
      <c r="BJ4" s="13" t="s">
        <v>120</v>
      </c>
      <c r="BK4" s="13" t="s">
        <v>121</v>
      </c>
      <c r="BL4" s="12" t="s">
        <v>28</v>
      </c>
      <c r="BM4" s="13" t="s">
        <v>122</v>
      </c>
      <c r="BN4" s="13" t="s">
        <v>367</v>
      </c>
      <c r="BO4" s="13" t="s">
        <v>119</v>
      </c>
      <c r="BP4" s="13" t="s">
        <v>120</v>
      </c>
      <c r="BQ4" s="13" t="s">
        <v>121</v>
      </c>
      <c r="BR4" s="30" t="s">
        <v>28</v>
      </c>
      <c r="BS4" s="13" t="s">
        <v>122</v>
      </c>
      <c r="BT4" s="13" t="s">
        <v>367</v>
      </c>
      <c r="BU4" s="13" t="s">
        <v>119</v>
      </c>
      <c r="BV4" s="13" t="s">
        <v>120</v>
      </c>
      <c r="BW4" s="13" t="s">
        <v>121</v>
      </c>
      <c r="BX4" s="12" t="s">
        <v>28</v>
      </c>
      <c r="BY4" s="13" t="s">
        <v>122</v>
      </c>
      <c r="BZ4" s="13" t="s">
        <v>367</v>
      </c>
      <c r="CA4" s="13" t="s">
        <v>119</v>
      </c>
      <c r="CB4" s="13" t="s">
        <v>120</v>
      </c>
      <c r="CC4" s="13" t="s">
        <v>121</v>
      </c>
      <c r="CD4" s="30" t="s">
        <v>28</v>
      </c>
      <c r="CE4" s="13" t="s">
        <v>122</v>
      </c>
      <c r="CF4" s="13" t="s">
        <v>367</v>
      </c>
      <c r="CG4" s="13" t="s">
        <v>119</v>
      </c>
      <c r="CH4" s="13" t="s">
        <v>120</v>
      </c>
      <c r="CI4" s="13" t="s">
        <v>121</v>
      </c>
      <c r="CJ4" s="30" t="s">
        <v>28</v>
      </c>
      <c r="CK4" s="13" t="s">
        <v>122</v>
      </c>
      <c r="CL4" s="13" t="s">
        <v>367</v>
      </c>
      <c r="CM4" s="13" t="s">
        <v>119</v>
      </c>
      <c r="CN4" s="13" t="s">
        <v>120</v>
      </c>
      <c r="CO4" s="13" t="s">
        <v>121</v>
      </c>
      <c r="CP4" s="30" t="s">
        <v>28</v>
      </c>
      <c r="CQ4" s="13" t="s">
        <v>122</v>
      </c>
      <c r="CR4" s="13" t="s">
        <v>367</v>
      </c>
      <c r="CS4" s="13" t="s">
        <v>119</v>
      </c>
      <c r="CT4" s="13" t="s">
        <v>120</v>
      </c>
      <c r="CU4" s="13" t="s">
        <v>121</v>
      </c>
      <c r="CV4" s="12" t="s">
        <v>28</v>
      </c>
      <c r="CW4" s="13" t="s">
        <v>122</v>
      </c>
      <c r="CX4" s="13" t="s">
        <v>367</v>
      </c>
      <c r="CY4" s="13" t="s">
        <v>119</v>
      </c>
      <c r="CZ4" s="13" t="s">
        <v>120</v>
      </c>
      <c r="DA4" s="13" t="s">
        <v>121</v>
      </c>
      <c r="DB4" s="12" t="s">
        <v>28</v>
      </c>
      <c r="DC4" s="13" t="s">
        <v>122</v>
      </c>
      <c r="DD4" s="13" t="s">
        <v>367</v>
      </c>
      <c r="DE4" s="13" t="s">
        <v>119</v>
      </c>
      <c r="DF4" s="13" t="s">
        <v>120</v>
      </c>
      <c r="DG4" s="13" t="s">
        <v>121</v>
      </c>
      <c r="DH4" s="12" t="s">
        <v>28</v>
      </c>
      <c r="DI4" s="13" t="s">
        <v>122</v>
      </c>
      <c r="DJ4" s="13" t="s">
        <v>367</v>
      </c>
      <c r="DK4" s="13" t="s">
        <v>119</v>
      </c>
      <c r="DL4" s="13" t="s">
        <v>120</v>
      </c>
      <c r="DM4" s="13" t="s">
        <v>121</v>
      </c>
      <c r="DN4" s="30" t="s">
        <v>28</v>
      </c>
      <c r="DO4" s="13" t="s">
        <v>122</v>
      </c>
      <c r="DP4" s="13" t="s">
        <v>367</v>
      </c>
      <c r="DQ4" s="13" t="s">
        <v>119</v>
      </c>
      <c r="DR4" s="13" t="s">
        <v>120</v>
      </c>
      <c r="DS4" s="13" t="s">
        <v>121</v>
      </c>
      <c r="DT4" s="12" t="s">
        <v>28</v>
      </c>
      <c r="DU4" s="13" t="s">
        <v>122</v>
      </c>
      <c r="DV4" s="13" t="s">
        <v>367</v>
      </c>
      <c r="DW4" s="13" t="s">
        <v>119</v>
      </c>
      <c r="DX4" s="13" t="s">
        <v>120</v>
      </c>
      <c r="DY4" s="13" t="s">
        <v>121</v>
      </c>
      <c r="DZ4" s="12" t="s">
        <v>28</v>
      </c>
      <c r="EA4" s="13" t="s">
        <v>122</v>
      </c>
      <c r="EB4" s="13" t="s">
        <v>367</v>
      </c>
      <c r="EC4" s="13" t="s">
        <v>119</v>
      </c>
      <c r="ED4" s="13" t="s">
        <v>120</v>
      </c>
      <c r="EE4" s="13" t="s">
        <v>121</v>
      </c>
      <c r="EF4" s="12" t="s">
        <v>28</v>
      </c>
      <c r="EG4" s="13" t="s">
        <v>122</v>
      </c>
      <c r="EH4" s="13" t="s">
        <v>367</v>
      </c>
      <c r="EI4" s="13" t="s">
        <v>119</v>
      </c>
      <c r="EJ4" s="13" t="s">
        <v>120</v>
      </c>
      <c r="EK4" s="13" t="s">
        <v>121</v>
      </c>
      <c r="EL4" s="12" t="s">
        <v>28</v>
      </c>
      <c r="EM4" s="13" t="s">
        <v>122</v>
      </c>
      <c r="EN4" s="13" t="s">
        <v>367</v>
      </c>
      <c r="EO4" s="13" t="s">
        <v>119</v>
      </c>
      <c r="EP4" s="13" t="s">
        <v>120</v>
      </c>
      <c r="EQ4" s="13" t="s">
        <v>121</v>
      </c>
      <c r="ER4" s="12" t="s">
        <v>28</v>
      </c>
      <c r="ES4" s="13" t="s">
        <v>122</v>
      </c>
      <c r="ET4" s="13" t="s">
        <v>367</v>
      </c>
      <c r="EU4" s="13" t="s">
        <v>119</v>
      </c>
      <c r="EV4" s="13" t="s">
        <v>120</v>
      </c>
      <c r="EW4" s="13" t="s">
        <v>121</v>
      </c>
      <c r="EX4" s="12" t="s">
        <v>28</v>
      </c>
      <c r="EY4" s="13" t="s">
        <v>122</v>
      </c>
      <c r="EZ4" s="13" t="s">
        <v>367</v>
      </c>
      <c r="FA4" s="13" t="s">
        <v>119</v>
      </c>
      <c r="FB4" s="13" t="s">
        <v>120</v>
      </c>
      <c r="FC4" s="13" t="s">
        <v>121</v>
      </c>
      <c r="FD4" s="12" t="s">
        <v>28</v>
      </c>
      <c r="FE4" s="13" t="s">
        <v>122</v>
      </c>
      <c r="FF4" s="13" t="s">
        <v>367</v>
      </c>
      <c r="FG4" s="13" t="s">
        <v>119</v>
      </c>
      <c r="FH4" s="13" t="s">
        <v>120</v>
      </c>
      <c r="FI4" s="13" t="s">
        <v>121</v>
      </c>
      <c r="FJ4" s="13" t="s">
        <v>28</v>
      </c>
      <c r="FK4" s="13" t="s">
        <v>122</v>
      </c>
      <c r="FL4" s="13" t="s">
        <v>367</v>
      </c>
      <c r="FM4" s="13" t="s">
        <v>119</v>
      </c>
      <c r="FN4" s="13" t="s">
        <v>120</v>
      </c>
      <c r="FO4" s="13" t="s">
        <v>121</v>
      </c>
      <c r="FP4" s="12" t="s">
        <v>28</v>
      </c>
      <c r="FQ4" s="13" t="s">
        <v>122</v>
      </c>
      <c r="FR4" s="13" t="s">
        <v>367</v>
      </c>
      <c r="FS4" s="13" t="s">
        <v>119</v>
      </c>
      <c r="FT4" s="13" t="s">
        <v>120</v>
      </c>
      <c r="FU4" s="13" t="s">
        <v>121</v>
      </c>
      <c r="FV4" s="30" t="s">
        <v>28</v>
      </c>
      <c r="FW4" s="13" t="s">
        <v>122</v>
      </c>
      <c r="FX4" s="13" t="s">
        <v>367</v>
      </c>
      <c r="FY4" s="13" t="s">
        <v>119</v>
      </c>
      <c r="FZ4" s="13" t="s">
        <v>120</v>
      </c>
      <c r="GA4" s="13" t="s">
        <v>121</v>
      </c>
      <c r="GB4" s="12" t="s">
        <v>28</v>
      </c>
      <c r="GC4" s="13" t="s">
        <v>122</v>
      </c>
      <c r="GD4" s="13" t="s">
        <v>367</v>
      </c>
      <c r="GE4" s="13" t="s">
        <v>119</v>
      </c>
      <c r="GF4" s="13" t="s">
        <v>120</v>
      </c>
      <c r="GG4" s="13" t="s">
        <v>121</v>
      </c>
      <c r="GH4" s="12" t="s">
        <v>28</v>
      </c>
      <c r="GI4" s="13" t="s">
        <v>122</v>
      </c>
      <c r="GJ4" s="13" t="s">
        <v>367</v>
      </c>
      <c r="GK4" s="13" t="s">
        <v>121</v>
      </c>
      <c r="GL4" s="13" t="s">
        <v>28</v>
      </c>
      <c r="GM4" s="13" t="s">
        <v>122</v>
      </c>
      <c r="GN4" s="13" t="s">
        <v>367</v>
      </c>
      <c r="GO4" s="13" t="s">
        <v>121</v>
      </c>
      <c r="GP4" s="13" t="s">
        <v>28</v>
      </c>
      <c r="GQ4" s="13" t="s">
        <v>121</v>
      </c>
      <c r="GR4" s="13" t="s">
        <v>28</v>
      </c>
      <c r="GS4" s="13" t="s">
        <v>121</v>
      </c>
      <c r="GT4" s="13" t="s">
        <v>28</v>
      </c>
      <c r="GU4" s="12" t="s">
        <v>121</v>
      </c>
      <c r="GV4" s="30" t="s">
        <v>28</v>
      </c>
      <c r="GW4" s="12" t="s">
        <v>121</v>
      </c>
      <c r="GX4" s="30" t="s">
        <v>28</v>
      </c>
      <c r="GY4" s="12" t="s">
        <v>121</v>
      </c>
      <c r="GZ4" s="12" t="s">
        <v>28</v>
      </c>
      <c r="HA4" s="12" t="s">
        <v>121</v>
      </c>
      <c r="HB4" s="12" t="s">
        <v>28</v>
      </c>
      <c r="HC4" s="12" t="s">
        <v>121</v>
      </c>
      <c r="HD4" s="12" t="s">
        <v>28</v>
      </c>
      <c r="HE4" s="12" t="s">
        <v>121</v>
      </c>
      <c r="HF4" s="12" t="s">
        <v>28</v>
      </c>
      <c r="HG4" s="12" t="s">
        <v>121</v>
      </c>
      <c r="HH4" s="12" t="s">
        <v>28</v>
      </c>
      <c r="HI4" s="12" t="s">
        <v>121</v>
      </c>
      <c r="HJ4" s="12" t="s">
        <v>28</v>
      </c>
      <c r="HK4" s="12" t="s">
        <v>121</v>
      </c>
      <c r="HL4" s="12" t="s">
        <v>28</v>
      </c>
      <c r="HM4" s="12" t="s">
        <v>121</v>
      </c>
      <c r="HN4" s="12" t="s">
        <v>28</v>
      </c>
      <c r="HO4" s="13"/>
      <c r="HP4" s="13"/>
    </row>
    <row r="5" ht="15" customHeight="1" spans="1:224">
      <c r="A5" s="16"/>
      <c r="B5" s="17" t="s">
        <v>51</v>
      </c>
      <c r="C5" s="18">
        <v>6939962753539</v>
      </c>
      <c r="D5" s="18">
        <v>21065213000082</v>
      </c>
      <c r="E5" s="18" t="s">
        <v>325</v>
      </c>
      <c r="F5" s="19" t="s">
        <v>431</v>
      </c>
      <c r="G5" s="17" t="s">
        <v>129</v>
      </c>
      <c r="H5" s="26">
        <f>VLOOKUP(C5,供应链!E:J,6,0)</f>
        <v>1</v>
      </c>
      <c r="I5" s="17">
        <f>VLOOKUP(C5,供应链!E:H,4,0)</f>
        <v>896</v>
      </c>
      <c r="J5" s="17">
        <f>VLOOKUP(C5,供应链!E:K,7,0)</f>
        <v>0</v>
      </c>
      <c r="K5" s="18">
        <f>VLOOKUP(C5,供应链!E:I,5,0)</f>
        <v>49.3405008522355</v>
      </c>
      <c r="L5" s="27">
        <f>HL5/HL19</f>
        <v>0.0645405155964907</v>
      </c>
      <c r="M5" s="17">
        <v>289</v>
      </c>
      <c r="N5" s="26">
        <v>0.0449826989619377</v>
      </c>
      <c r="O5" s="18">
        <v>12</v>
      </c>
      <c r="P5" s="18">
        <v>924.53</v>
      </c>
      <c r="Q5" s="17">
        <v>89</v>
      </c>
      <c r="R5" s="17">
        <v>1352</v>
      </c>
      <c r="S5" s="17">
        <v>297</v>
      </c>
      <c r="T5" s="26">
        <v>0.0572390572390572</v>
      </c>
      <c r="U5" s="18">
        <v>15</v>
      </c>
      <c r="V5" s="18">
        <v>1148.64</v>
      </c>
      <c r="W5" s="17">
        <v>89</v>
      </c>
      <c r="X5" s="17">
        <v>1338</v>
      </c>
      <c r="Y5" s="17">
        <v>291</v>
      </c>
      <c r="Z5" s="26">
        <v>0.0412371134020619</v>
      </c>
      <c r="AA5" s="18">
        <v>11</v>
      </c>
      <c r="AB5" s="18">
        <v>860.25</v>
      </c>
      <c r="AC5" s="17">
        <v>89</v>
      </c>
      <c r="AD5" s="17">
        <v>1340</v>
      </c>
      <c r="AE5" s="17">
        <v>354</v>
      </c>
      <c r="AF5" s="26">
        <v>0.0593220338983051</v>
      </c>
      <c r="AG5" s="18">
        <v>21</v>
      </c>
      <c r="AH5" s="18">
        <v>1627.84</v>
      </c>
      <c r="AI5" s="17">
        <v>89</v>
      </c>
      <c r="AJ5" s="17">
        <v>1272</v>
      </c>
      <c r="AK5" s="17">
        <v>334</v>
      </c>
      <c r="AL5" s="26">
        <v>0.0449101796407186</v>
      </c>
      <c r="AM5" s="18">
        <v>15</v>
      </c>
      <c r="AN5" s="18">
        <v>1179</v>
      </c>
      <c r="AO5" s="17">
        <v>89</v>
      </c>
      <c r="AP5" s="17">
        <v>1257</v>
      </c>
      <c r="AQ5" s="17">
        <v>327</v>
      </c>
      <c r="AR5" s="26">
        <v>0.0458715596330275</v>
      </c>
      <c r="AS5" s="18">
        <v>15</v>
      </c>
      <c r="AT5" s="18">
        <v>1163.37</v>
      </c>
      <c r="AU5" s="17">
        <v>89</v>
      </c>
      <c r="AV5" s="17">
        <v>1242</v>
      </c>
      <c r="AW5" s="17">
        <v>303</v>
      </c>
      <c r="AX5" s="26">
        <v>0.0528052805280528</v>
      </c>
      <c r="AY5" s="17">
        <v>15</v>
      </c>
      <c r="AZ5" s="18">
        <v>1141.84</v>
      </c>
      <c r="BA5" s="17">
        <v>89</v>
      </c>
      <c r="BB5" s="17">
        <v>1227</v>
      </c>
      <c r="BC5" s="17">
        <v>409</v>
      </c>
      <c r="BD5" s="32">
        <v>0.039119804400978</v>
      </c>
      <c r="BE5" s="17">
        <v>14</v>
      </c>
      <c r="BF5" s="18">
        <v>1092.82</v>
      </c>
      <c r="BG5" s="17">
        <v>89</v>
      </c>
      <c r="BH5" s="17">
        <v>1250</v>
      </c>
      <c r="BI5" s="17">
        <v>440</v>
      </c>
      <c r="BJ5" s="32">
        <v>0.0340909090909091</v>
      </c>
      <c r="BK5" s="18">
        <v>15</v>
      </c>
      <c r="BL5" s="18">
        <v>1160.77</v>
      </c>
      <c r="BM5" s="17">
        <v>89</v>
      </c>
      <c r="BN5" s="17">
        <v>1251</v>
      </c>
      <c r="BO5" s="17">
        <v>476</v>
      </c>
      <c r="BP5" s="32">
        <v>0.0252100840336134</v>
      </c>
      <c r="BQ5" s="18">
        <v>12</v>
      </c>
      <c r="BR5" s="18">
        <v>933.79</v>
      </c>
      <c r="BS5" s="17">
        <v>89</v>
      </c>
      <c r="BT5" s="18">
        <v>1241</v>
      </c>
      <c r="BU5" s="17">
        <v>435</v>
      </c>
      <c r="BV5" s="32">
        <v>0.0459770114942529</v>
      </c>
      <c r="BW5" s="18">
        <v>20</v>
      </c>
      <c r="BX5" s="18">
        <v>1543.85</v>
      </c>
      <c r="BY5" s="17">
        <v>89</v>
      </c>
      <c r="BZ5" s="18">
        <v>1224</v>
      </c>
      <c r="CA5" s="18">
        <v>450</v>
      </c>
      <c r="CB5" s="32">
        <v>0.0577777777777778</v>
      </c>
      <c r="CC5" s="18">
        <v>23</v>
      </c>
      <c r="CD5" s="18">
        <v>1755.51</v>
      </c>
      <c r="CE5" s="17">
        <v>89</v>
      </c>
      <c r="CF5" s="18">
        <v>1212</v>
      </c>
      <c r="CG5" s="33">
        <v>465</v>
      </c>
      <c r="CH5" s="32">
        <v>0.0451612903225806</v>
      </c>
      <c r="CI5" s="18">
        <v>21</v>
      </c>
      <c r="CJ5" s="18">
        <v>1637.49</v>
      </c>
      <c r="CK5" s="17">
        <v>89</v>
      </c>
      <c r="CL5" s="18">
        <v>1192</v>
      </c>
      <c r="CM5" s="33">
        <v>495</v>
      </c>
      <c r="CN5" s="32">
        <v>0.0585858585858586</v>
      </c>
      <c r="CO5" s="17">
        <v>23</v>
      </c>
      <c r="CP5" s="18">
        <v>1609.07</v>
      </c>
      <c r="CQ5" s="17">
        <v>89</v>
      </c>
      <c r="CR5" s="17">
        <v>1178</v>
      </c>
      <c r="CS5" s="33">
        <v>456</v>
      </c>
      <c r="CT5" s="32">
        <v>0.0635964912280702</v>
      </c>
      <c r="CU5" s="17">
        <v>27</v>
      </c>
      <c r="CV5" s="18">
        <v>2057.69</v>
      </c>
      <c r="CW5" s="17">
        <v>89</v>
      </c>
      <c r="CX5" s="17">
        <v>1152</v>
      </c>
      <c r="CY5" s="33">
        <v>448</v>
      </c>
      <c r="CZ5" s="32">
        <v>0.0513392857142857</v>
      </c>
      <c r="DA5" s="18">
        <v>22</v>
      </c>
      <c r="DB5" s="18">
        <v>1684.9</v>
      </c>
      <c r="DC5" s="17">
        <v>89</v>
      </c>
      <c r="DD5" s="18">
        <v>1131</v>
      </c>
      <c r="DE5" s="18">
        <v>427</v>
      </c>
      <c r="DF5" s="26">
        <v>0.0421545667447307</v>
      </c>
      <c r="DG5" s="18">
        <v>18</v>
      </c>
      <c r="DH5" s="18">
        <v>1394.07</v>
      </c>
      <c r="DI5" s="17">
        <v>89</v>
      </c>
      <c r="DJ5" s="18">
        <v>1115</v>
      </c>
      <c r="DK5" s="18">
        <v>475</v>
      </c>
      <c r="DL5" s="26">
        <v>0.0463157894736842</v>
      </c>
      <c r="DM5" s="18">
        <v>20</v>
      </c>
      <c r="DN5" s="18">
        <v>1538.93</v>
      </c>
      <c r="DO5" s="17">
        <v>89</v>
      </c>
      <c r="DP5" s="18">
        <v>637</v>
      </c>
      <c r="DQ5" s="18"/>
      <c r="DR5" s="26"/>
      <c r="DS5" s="18">
        <v>23</v>
      </c>
      <c r="DT5" s="18">
        <v>1772.2</v>
      </c>
      <c r="DU5" s="17">
        <v>89</v>
      </c>
      <c r="DV5" s="18">
        <v>613</v>
      </c>
      <c r="DW5" s="18"/>
      <c r="DX5" s="26"/>
      <c r="DY5" s="18"/>
      <c r="DZ5" s="18"/>
      <c r="EA5" s="17"/>
      <c r="EB5" s="18"/>
      <c r="EC5" s="18"/>
      <c r="ED5" s="26"/>
      <c r="EE5" s="17"/>
      <c r="EF5" s="18"/>
      <c r="EG5" s="17"/>
      <c r="EH5" s="17"/>
      <c r="EI5" s="18"/>
      <c r="EJ5" s="26"/>
      <c r="EK5" s="17"/>
      <c r="EL5" s="18"/>
      <c r="EM5" s="17"/>
      <c r="EN5" s="17"/>
      <c r="EO5" s="18"/>
      <c r="EP5" s="26"/>
      <c r="EQ5" s="17"/>
      <c r="ER5" s="18"/>
      <c r="ES5" s="17"/>
      <c r="ET5" s="17"/>
      <c r="EU5" s="18"/>
      <c r="EV5" s="26"/>
      <c r="EW5" s="17"/>
      <c r="EX5" s="18"/>
      <c r="EY5" s="17"/>
      <c r="EZ5" s="17"/>
      <c r="FA5" s="18"/>
      <c r="FB5" s="26"/>
      <c r="FC5" s="17"/>
      <c r="FD5" s="18"/>
      <c r="FE5" s="17"/>
      <c r="FF5" s="17"/>
      <c r="FG5" s="18"/>
      <c r="FH5" s="26"/>
      <c r="FI5" s="18"/>
      <c r="FJ5" s="18"/>
      <c r="FK5" s="17"/>
      <c r="FL5" s="17"/>
      <c r="FM5" s="18"/>
      <c r="FN5" s="26"/>
      <c r="FO5" s="18"/>
      <c r="FP5" s="18"/>
      <c r="FQ5" s="17"/>
      <c r="FR5" s="17"/>
      <c r="FS5" s="18"/>
      <c r="FT5" s="26"/>
      <c r="FU5" s="18"/>
      <c r="FV5" s="18"/>
      <c r="FW5" s="17"/>
      <c r="FX5" s="18"/>
      <c r="FY5" s="18"/>
      <c r="FZ5" s="26"/>
      <c r="GA5" s="18"/>
      <c r="GB5" s="18"/>
      <c r="GC5" s="17"/>
      <c r="GD5" s="18"/>
      <c r="GE5" s="18"/>
      <c r="GF5" s="26"/>
      <c r="GG5" s="17"/>
      <c r="GH5" s="18"/>
      <c r="GI5" s="17"/>
      <c r="GJ5" s="18"/>
      <c r="GK5" s="17"/>
      <c r="GL5" s="18"/>
      <c r="GM5" s="17"/>
      <c r="GN5" s="17"/>
      <c r="GO5" s="17">
        <v>353</v>
      </c>
      <c r="GP5" s="17">
        <v>26610.14</v>
      </c>
      <c r="GQ5" s="17"/>
      <c r="GR5" s="17"/>
      <c r="GS5" s="17"/>
      <c r="GT5" s="17"/>
      <c r="GU5" s="17"/>
      <c r="GV5" s="17"/>
      <c r="GW5" s="18"/>
      <c r="GX5" s="41"/>
      <c r="GY5" s="41"/>
      <c r="GZ5" s="41"/>
      <c r="HA5" s="41"/>
      <c r="HB5" s="41"/>
      <c r="HC5" s="41"/>
      <c r="HD5" s="41"/>
      <c r="HE5" s="18"/>
      <c r="HF5" s="41"/>
      <c r="HG5" s="41"/>
      <c r="HH5" s="41"/>
      <c r="HI5" s="18"/>
      <c r="HJ5" s="18"/>
      <c r="HK5" s="18">
        <f>O5+U5+AA5+AG5+AM5+AS5+AY5+BE5+BK5+BQ5+BW5+CC5+CI5+CO5+CU5+DA5+DG5+DM5+DS5+DY5+EE5+EK5+EQ5+EW5+FC5+FI5+FO5+FU5+GA5+GG5+GK5</f>
        <v>342</v>
      </c>
      <c r="HL5" s="18">
        <f t="shared" ref="HL5:HL18" si="0">P5+V5+AB5+AH5+AN5+AT5+AZ5+BF5+BL5+BR5+BX5+CD5+CJ5+CP5+CV5+DB5+DH5+DN5+DT5+DZ5+EF5+EL5+ER5+EX5+FD5+FJ5+FP5+FV5+GB5+GH5+GL5</f>
        <v>26226.56</v>
      </c>
      <c r="HM5" s="18">
        <f t="shared" ref="HM5:HM19" si="1">GQ5+GS5+GU5+GW5+GY5+HA5+HK5+HC5+HE5+HG5+HI5+GO5</f>
        <v>695</v>
      </c>
      <c r="HN5" s="18">
        <f t="shared" ref="HN5:HN19" si="2">GR5+GT5+GV5+GX5+HL5+GZ5+HB5+HD5+HF5+HH5+HJ5+GP5</f>
        <v>52836.7</v>
      </c>
      <c r="HO5" s="145" t="s">
        <v>494</v>
      </c>
      <c r="HP5" s="146"/>
    </row>
    <row r="6" ht="15" customHeight="1" spans="1:224">
      <c r="A6" s="16"/>
      <c r="B6" s="17" t="s">
        <v>51</v>
      </c>
      <c r="C6" s="18">
        <v>6939962763736</v>
      </c>
      <c r="D6" s="18">
        <v>21065213000142</v>
      </c>
      <c r="E6" s="17" t="s">
        <v>327</v>
      </c>
      <c r="F6" s="19"/>
      <c r="G6" s="17" t="s">
        <v>288</v>
      </c>
      <c r="H6" s="26">
        <f>VLOOKUP(C6,供应链!E:J,6,0)</f>
        <v>1</v>
      </c>
      <c r="I6" s="17">
        <f>VLOOKUP(C6,供应链!E:H,4,0)</f>
        <v>620</v>
      </c>
      <c r="J6" s="17">
        <f>VLOOKUP(C6,供应链!E:K,7,0)</f>
        <v>144</v>
      </c>
      <c r="K6" s="18">
        <f>VLOOKUP(C6,供应链!E:I,5,0)</f>
        <v>40.7338163122225</v>
      </c>
      <c r="L6" s="27">
        <f>HK6/HL19</f>
        <v>0.00115415448365146</v>
      </c>
      <c r="M6" s="17">
        <v>643</v>
      </c>
      <c r="N6" s="26">
        <v>0.0513219284603421</v>
      </c>
      <c r="O6" s="18">
        <v>28</v>
      </c>
      <c r="P6" s="18">
        <v>2449.27</v>
      </c>
      <c r="Q6" s="17">
        <v>119</v>
      </c>
      <c r="R6" s="17">
        <v>1702</v>
      </c>
      <c r="S6" s="17">
        <v>829</v>
      </c>
      <c r="T6" s="26">
        <v>0.051869722557298</v>
      </c>
      <c r="U6" s="18">
        <v>36</v>
      </c>
      <c r="V6" s="18">
        <v>3140.63</v>
      </c>
      <c r="W6" s="17">
        <v>119</v>
      </c>
      <c r="X6" s="17">
        <v>1669</v>
      </c>
      <c r="Y6" s="17">
        <v>883</v>
      </c>
      <c r="Z6" s="26">
        <v>0.0611551528878822</v>
      </c>
      <c r="AA6" s="18">
        <v>46</v>
      </c>
      <c r="AB6" s="18">
        <v>3970.94</v>
      </c>
      <c r="AC6" s="17">
        <v>119</v>
      </c>
      <c r="AD6" s="17">
        <v>1618</v>
      </c>
      <c r="AE6" s="17">
        <v>784</v>
      </c>
      <c r="AF6" s="26">
        <v>0.0293367346938776</v>
      </c>
      <c r="AG6" s="18">
        <v>19</v>
      </c>
      <c r="AH6" s="18">
        <v>1858.3</v>
      </c>
      <c r="AI6" s="17">
        <v>119</v>
      </c>
      <c r="AJ6" s="17">
        <v>1458</v>
      </c>
      <c r="AK6" s="17">
        <v>937</v>
      </c>
      <c r="AL6" s="26">
        <v>0.0266808964781217</v>
      </c>
      <c r="AM6" s="18">
        <v>23</v>
      </c>
      <c r="AN6" s="18">
        <v>2242.83</v>
      </c>
      <c r="AO6" s="17">
        <v>119</v>
      </c>
      <c r="AP6" s="17">
        <v>1475</v>
      </c>
      <c r="AQ6" s="17">
        <v>1520</v>
      </c>
      <c r="AR6" s="26">
        <v>0.0223684210526316</v>
      </c>
      <c r="AS6" s="18">
        <v>28</v>
      </c>
      <c r="AT6" s="18">
        <v>2743.09</v>
      </c>
      <c r="AU6" s="17">
        <v>119</v>
      </c>
      <c r="AV6" s="17">
        <v>1449</v>
      </c>
      <c r="AW6" s="17">
        <v>1405</v>
      </c>
      <c r="AX6" s="26">
        <v>0.0213523131672598</v>
      </c>
      <c r="AY6" s="17">
        <v>29</v>
      </c>
      <c r="AZ6" s="18">
        <v>2908.33</v>
      </c>
      <c r="BA6" s="17">
        <v>119</v>
      </c>
      <c r="BB6" s="17">
        <v>1433</v>
      </c>
      <c r="BC6" s="17">
        <v>1069</v>
      </c>
      <c r="BD6" s="32">
        <v>0.0252572497661366</v>
      </c>
      <c r="BE6" s="17">
        <v>24</v>
      </c>
      <c r="BF6" s="18">
        <v>2372.86</v>
      </c>
      <c r="BG6" s="17">
        <v>119</v>
      </c>
      <c r="BH6" s="17">
        <v>1429</v>
      </c>
      <c r="BI6" s="17">
        <v>943</v>
      </c>
      <c r="BJ6" s="32">
        <v>0.0307529162248144</v>
      </c>
      <c r="BK6" s="18">
        <v>22</v>
      </c>
      <c r="BL6" s="18">
        <v>2121.18</v>
      </c>
      <c r="BM6" s="17">
        <v>119</v>
      </c>
      <c r="BN6" s="17">
        <v>1410</v>
      </c>
      <c r="BO6" s="17">
        <v>947</v>
      </c>
      <c r="BP6" s="32">
        <v>0.00422386483632524</v>
      </c>
      <c r="BQ6" s="18">
        <v>4</v>
      </c>
      <c r="BR6" s="18">
        <v>626</v>
      </c>
      <c r="BS6" s="17">
        <v>119</v>
      </c>
      <c r="BT6" s="18">
        <v>1421</v>
      </c>
      <c r="BU6" s="17">
        <v>1210</v>
      </c>
      <c r="BV6" s="32">
        <v>0.0148760330578512</v>
      </c>
      <c r="BW6" s="18">
        <v>17</v>
      </c>
      <c r="BX6" s="18">
        <v>1708.07</v>
      </c>
      <c r="BY6" s="17">
        <v>119</v>
      </c>
      <c r="BZ6" s="18">
        <v>1405</v>
      </c>
      <c r="CA6" s="18">
        <v>1296</v>
      </c>
      <c r="CB6" s="32">
        <v>0.0208333333333333</v>
      </c>
      <c r="CC6" s="18">
        <v>25</v>
      </c>
      <c r="CD6" s="18">
        <v>2450</v>
      </c>
      <c r="CE6" s="17">
        <v>119</v>
      </c>
      <c r="CF6" s="18">
        <v>1386</v>
      </c>
      <c r="CG6" s="33">
        <v>1181</v>
      </c>
      <c r="CH6" s="32">
        <v>0.0237087214225233</v>
      </c>
      <c r="CI6" s="18">
        <v>22</v>
      </c>
      <c r="CJ6" s="18">
        <v>2408.43</v>
      </c>
      <c r="CK6" s="17">
        <v>119</v>
      </c>
      <c r="CL6" s="18">
        <v>1366</v>
      </c>
      <c r="CM6" s="33">
        <v>1100</v>
      </c>
      <c r="CN6" s="32">
        <v>0.0254545454545455</v>
      </c>
      <c r="CO6" s="17">
        <v>21</v>
      </c>
      <c r="CP6" s="18">
        <v>2245.87</v>
      </c>
      <c r="CQ6" s="17">
        <v>119</v>
      </c>
      <c r="CR6" s="17">
        <v>1400</v>
      </c>
      <c r="CS6" s="33">
        <v>1244</v>
      </c>
      <c r="CT6" s="32">
        <v>0.022508038585209</v>
      </c>
      <c r="CU6" s="17">
        <v>25</v>
      </c>
      <c r="CV6" s="18">
        <v>2653.45</v>
      </c>
      <c r="CW6" s="17">
        <v>119</v>
      </c>
      <c r="CX6" s="17">
        <v>1375</v>
      </c>
      <c r="CY6" s="33">
        <v>1323</v>
      </c>
      <c r="CZ6" s="32">
        <v>0.018140589569161</v>
      </c>
      <c r="DA6" s="18">
        <v>24</v>
      </c>
      <c r="DB6" s="18">
        <v>2563.01</v>
      </c>
      <c r="DC6" s="17">
        <v>119</v>
      </c>
      <c r="DD6" s="18">
        <v>1357</v>
      </c>
      <c r="DE6" s="18">
        <v>1080</v>
      </c>
      <c r="DF6" s="26">
        <v>0.0212962962962963</v>
      </c>
      <c r="DG6" s="18">
        <v>20</v>
      </c>
      <c r="DH6" s="18">
        <v>2153.09</v>
      </c>
      <c r="DI6" s="17">
        <v>119</v>
      </c>
      <c r="DJ6" s="18">
        <v>1342</v>
      </c>
      <c r="DK6" s="18">
        <v>1119</v>
      </c>
      <c r="DL6" s="26">
        <v>0.0303842716711349</v>
      </c>
      <c r="DM6" s="18">
        <v>31</v>
      </c>
      <c r="DN6" s="18">
        <v>3356.36</v>
      </c>
      <c r="DO6" s="17">
        <v>119</v>
      </c>
      <c r="DP6" s="18">
        <v>546</v>
      </c>
      <c r="DQ6" s="18"/>
      <c r="DR6" s="26"/>
      <c r="DS6" s="18">
        <v>25</v>
      </c>
      <c r="DT6" s="18">
        <v>2697.52</v>
      </c>
      <c r="DU6" s="17">
        <v>119</v>
      </c>
      <c r="DV6" s="18">
        <v>522</v>
      </c>
      <c r="DW6" s="18"/>
      <c r="DX6" s="26"/>
      <c r="DY6" s="18"/>
      <c r="DZ6" s="18"/>
      <c r="EA6" s="17"/>
      <c r="EB6" s="18"/>
      <c r="EC6" s="18"/>
      <c r="ED6" s="26"/>
      <c r="EE6" s="17"/>
      <c r="EF6" s="18"/>
      <c r="EG6" s="17"/>
      <c r="EH6" s="17"/>
      <c r="EI6" s="18"/>
      <c r="EJ6" s="26"/>
      <c r="EK6" s="17"/>
      <c r="EL6" s="18"/>
      <c r="EM6" s="17"/>
      <c r="EN6" s="17"/>
      <c r="EO6" s="18"/>
      <c r="EP6" s="26"/>
      <c r="EQ6" s="17"/>
      <c r="ER6" s="18"/>
      <c r="ES6" s="17"/>
      <c r="ET6" s="17"/>
      <c r="EU6" s="18"/>
      <c r="EV6" s="26"/>
      <c r="EW6" s="17"/>
      <c r="EX6" s="18"/>
      <c r="EY6" s="17"/>
      <c r="EZ6" s="17"/>
      <c r="FA6" s="18"/>
      <c r="FB6" s="26"/>
      <c r="FC6" s="17"/>
      <c r="FD6" s="18"/>
      <c r="FE6" s="17"/>
      <c r="FF6" s="17"/>
      <c r="FG6" s="18"/>
      <c r="FH6" s="26"/>
      <c r="FI6" s="18"/>
      <c r="FJ6" s="18"/>
      <c r="FK6" s="17"/>
      <c r="FL6" s="17"/>
      <c r="FM6" s="18"/>
      <c r="FN6" s="26"/>
      <c r="FO6" s="18"/>
      <c r="FP6" s="18"/>
      <c r="FQ6" s="17"/>
      <c r="FR6" s="17"/>
      <c r="FS6" s="18"/>
      <c r="FT6" s="26"/>
      <c r="FU6" s="18"/>
      <c r="FV6" s="18"/>
      <c r="FW6" s="17"/>
      <c r="FX6" s="18"/>
      <c r="FY6" s="18"/>
      <c r="FZ6" s="26"/>
      <c r="GA6" s="18"/>
      <c r="GB6" s="18"/>
      <c r="GC6" s="17"/>
      <c r="GD6" s="18"/>
      <c r="GE6" s="18"/>
      <c r="GF6" s="26"/>
      <c r="GG6" s="17"/>
      <c r="GH6" s="18"/>
      <c r="GI6" s="17"/>
      <c r="GJ6" s="18"/>
      <c r="GK6" s="17"/>
      <c r="GL6" s="18"/>
      <c r="GM6" s="17"/>
      <c r="GN6" s="17"/>
      <c r="GO6" s="17">
        <v>610</v>
      </c>
      <c r="GP6" s="17">
        <v>62934.39</v>
      </c>
      <c r="GQ6" s="17"/>
      <c r="GR6" s="17"/>
      <c r="GS6" s="17"/>
      <c r="GT6" s="17"/>
      <c r="GU6" s="17"/>
      <c r="GV6" s="17"/>
      <c r="GW6" s="18"/>
      <c r="GX6" s="41"/>
      <c r="GY6" s="41"/>
      <c r="GZ6" s="41"/>
      <c r="HA6" s="41"/>
      <c r="HB6" s="41"/>
      <c r="HC6" s="41"/>
      <c r="HD6" s="41"/>
      <c r="HE6" s="18"/>
      <c r="HF6" s="41"/>
      <c r="HG6" s="41"/>
      <c r="HH6" s="41"/>
      <c r="HI6" s="18"/>
      <c r="HJ6" s="18"/>
      <c r="HK6" s="18">
        <f t="shared" ref="HK6:HK18" si="3">O6+U6+AA6+AG6+AM6+AS6+AY6+BE6+BK6+BQ6+BW6+CC6+CI6+CO6+CU6+DA6+DG6+DM6+DS6+DY6+EE6+EK6+EQ6+EW6+FC6+FI6+FO6+FU6+GA6+GG6+GK6</f>
        <v>469</v>
      </c>
      <c r="HL6" s="18">
        <f t="shared" si="0"/>
        <v>46669.23</v>
      </c>
      <c r="HM6" s="18">
        <f t="shared" si="1"/>
        <v>1079</v>
      </c>
      <c r="HN6" s="18">
        <f t="shared" si="2"/>
        <v>109603.62</v>
      </c>
      <c r="HO6" s="145"/>
      <c r="HP6" s="146"/>
    </row>
    <row r="7" ht="15" customHeight="1" spans="1:224">
      <c r="A7" s="16" t="s">
        <v>126</v>
      </c>
      <c r="B7" s="17" t="s">
        <v>51</v>
      </c>
      <c r="C7" s="18">
        <v>6939962746593</v>
      </c>
      <c r="D7" s="18">
        <v>21065210000104</v>
      </c>
      <c r="E7" s="17" t="s">
        <v>329</v>
      </c>
      <c r="F7" s="19" t="s">
        <v>392</v>
      </c>
      <c r="G7" s="17" t="s">
        <v>129</v>
      </c>
      <c r="H7" s="26">
        <f>VLOOKUP(C7,供应链!E:J,6,0)</f>
        <v>1</v>
      </c>
      <c r="I7" s="17">
        <f>VLOOKUP(C7,供应链!E:H,4,0)</f>
        <v>685</v>
      </c>
      <c r="J7" s="17">
        <f>VLOOKUP(C7,供应链!E:K,7,0)</f>
        <v>648</v>
      </c>
      <c r="K7" s="18">
        <f>VLOOKUP(C7,供应链!E:I,5,0)</f>
        <v>63.3314796594944</v>
      </c>
      <c r="L7" s="27">
        <f>HL7/HL19</f>
        <v>0.11929161098507</v>
      </c>
      <c r="M7" s="17">
        <v>537</v>
      </c>
      <c r="N7" s="26">
        <v>0.0242085661080074</v>
      </c>
      <c r="O7" s="18">
        <v>10</v>
      </c>
      <c r="P7" s="18">
        <v>965</v>
      </c>
      <c r="Q7" s="17">
        <v>119</v>
      </c>
      <c r="R7" s="17">
        <v>3878</v>
      </c>
      <c r="S7" s="17">
        <v>677</v>
      </c>
      <c r="T7" s="26">
        <v>0.0487444608567208</v>
      </c>
      <c r="U7" s="18">
        <v>31</v>
      </c>
      <c r="V7" s="18">
        <v>3023.35</v>
      </c>
      <c r="W7" s="17">
        <v>119</v>
      </c>
      <c r="X7" s="17">
        <v>3814</v>
      </c>
      <c r="Y7" s="17">
        <v>664</v>
      </c>
      <c r="Z7" s="26">
        <v>0.0466867469879518</v>
      </c>
      <c r="AA7" s="18">
        <v>29</v>
      </c>
      <c r="AB7" s="18">
        <v>2843.04</v>
      </c>
      <c r="AC7" s="17">
        <v>119</v>
      </c>
      <c r="AD7" s="17">
        <v>3758</v>
      </c>
      <c r="AE7" s="17">
        <v>543</v>
      </c>
      <c r="AF7" s="26">
        <v>0.0294659300184162</v>
      </c>
      <c r="AG7" s="18">
        <v>14</v>
      </c>
      <c r="AH7" s="18">
        <v>1607.58</v>
      </c>
      <c r="AI7" s="17">
        <v>119</v>
      </c>
      <c r="AJ7" s="17">
        <v>3746</v>
      </c>
      <c r="AK7" s="17">
        <v>517</v>
      </c>
      <c r="AL7" s="26">
        <v>0.0135396518375242</v>
      </c>
      <c r="AM7" s="18">
        <v>7</v>
      </c>
      <c r="AN7" s="18">
        <v>823</v>
      </c>
      <c r="AO7" s="17">
        <v>119</v>
      </c>
      <c r="AP7" s="17">
        <v>3732</v>
      </c>
      <c r="AQ7" s="17">
        <v>653</v>
      </c>
      <c r="AR7" s="26">
        <v>0.0352220520673813</v>
      </c>
      <c r="AS7" s="18">
        <v>19</v>
      </c>
      <c r="AT7" s="18">
        <v>2216.65</v>
      </c>
      <c r="AU7" s="17">
        <v>119</v>
      </c>
      <c r="AV7" s="17">
        <v>3694</v>
      </c>
      <c r="AW7" s="17">
        <v>556</v>
      </c>
      <c r="AX7" s="26">
        <v>0.0233812949640288</v>
      </c>
      <c r="AY7" s="17">
        <v>11</v>
      </c>
      <c r="AZ7" s="18">
        <v>1292.43</v>
      </c>
      <c r="BA7" s="17">
        <v>119</v>
      </c>
      <c r="BB7" s="17">
        <v>3672</v>
      </c>
      <c r="BC7" s="17">
        <v>477</v>
      </c>
      <c r="BD7" s="32">
        <v>0.0314465408805031</v>
      </c>
      <c r="BE7" s="17">
        <v>14</v>
      </c>
      <c r="BF7" s="18">
        <v>1624.16</v>
      </c>
      <c r="BG7" s="17">
        <v>119</v>
      </c>
      <c r="BH7" s="17">
        <v>3682</v>
      </c>
      <c r="BI7" s="17">
        <v>493</v>
      </c>
      <c r="BJ7" s="32">
        <v>0.0283975659229209</v>
      </c>
      <c r="BK7" s="18">
        <v>14</v>
      </c>
      <c r="BL7" s="18">
        <v>1653.32</v>
      </c>
      <c r="BM7" s="17">
        <v>119</v>
      </c>
      <c r="BN7" s="17">
        <v>3656</v>
      </c>
      <c r="BO7" s="17">
        <v>651</v>
      </c>
      <c r="BP7" s="32">
        <v>0.0368663594470046</v>
      </c>
      <c r="BQ7" s="18">
        <v>21</v>
      </c>
      <c r="BR7" s="18">
        <v>2155.39</v>
      </c>
      <c r="BS7" s="17">
        <v>119</v>
      </c>
      <c r="BT7" s="18">
        <v>3618</v>
      </c>
      <c r="BU7" s="17">
        <v>779</v>
      </c>
      <c r="BV7" s="32">
        <v>0.0423620025673941</v>
      </c>
      <c r="BW7" s="18">
        <v>30</v>
      </c>
      <c r="BX7" s="18">
        <v>2874.99</v>
      </c>
      <c r="BY7" s="17">
        <v>119</v>
      </c>
      <c r="BZ7" s="18">
        <v>3566</v>
      </c>
      <c r="CA7" s="18">
        <v>757</v>
      </c>
      <c r="CB7" s="32">
        <v>0.047556142668428</v>
      </c>
      <c r="CC7" s="18">
        <v>33</v>
      </c>
      <c r="CD7" s="18">
        <v>3187.03</v>
      </c>
      <c r="CE7" s="17">
        <v>119</v>
      </c>
      <c r="CF7" s="18">
        <v>3504</v>
      </c>
      <c r="CG7" s="33">
        <v>767</v>
      </c>
      <c r="CH7" s="32">
        <v>0.0482398956975228</v>
      </c>
      <c r="CI7" s="18">
        <v>33</v>
      </c>
      <c r="CJ7" s="18">
        <v>3124.49</v>
      </c>
      <c r="CK7" s="17">
        <v>119</v>
      </c>
      <c r="CL7" s="18">
        <v>3442</v>
      </c>
      <c r="CM7" s="33">
        <v>890</v>
      </c>
      <c r="CN7" s="32">
        <v>0.048314606741573</v>
      </c>
      <c r="CO7" s="17">
        <v>39</v>
      </c>
      <c r="CP7" s="18">
        <v>3774.97</v>
      </c>
      <c r="CQ7" s="17">
        <v>119</v>
      </c>
      <c r="CR7" s="17">
        <v>3366</v>
      </c>
      <c r="CS7" s="33">
        <v>1006</v>
      </c>
      <c r="CT7" s="32">
        <v>0.0397614314115308</v>
      </c>
      <c r="CU7" s="17">
        <v>38</v>
      </c>
      <c r="CV7" s="18">
        <v>3592.31</v>
      </c>
      <c r="CW7" s="17">
        <v>119</v>
      </c>
      <c r="CX7" s="17">
        <v>3294</v>
      </c>
      <c r="CY7" s="33">
        <v>1130</v>
      </c>
      <c r="CZ7" s="32">
        <v>0.0398230088495575</v>
      </c>
      <c r="DA7" s="18">
        <v>39</v>
      </c>
      <c r="DB7" s="18">
        <v>3741.01</v>
      </c>
      <c r="DC7" s="17">
        <v>119</v>
      </c>
      <c r="DD7" s="18">
        <v>3220</v>
      </c>
      <c r="DE7" s="18">
        <v>1107</v>
      </c>
      <c r="DF7" s="26">
        <v>0.042457091237579</v>
      </c>
      <c r="DG7" s="18">
        <v>43</v>
      </c>
      <c r="DH7" s="18">
        <v>4121.09</v>
      </c>
      <c r="DI7" s="17">
        <v>119</v>
      </c>
      <c r="DJ7" s="18">
        <v>3136</v>
      </c>
      <c r="DK7" s="18">
        <v>1020</v>
      </c>
      <c r="DL7" s="26">
        <v>0.0343137254901961</v>
      </c>
      <c r="DM7" s="18">
        <v>33</v>
      </c>
      <c r="DN7" s="18">
        <v>3202.38</v>
      </c>
      <c r="DO7" s="17">
        <v>119</v>
      </c>
      <c r="DP7" s="18">
        <v>1704</v>
      </c>
      <c r="DQ7" s="18"/>
      <c r="DR7" s="26"/>
      <c r="DS7" s="18">
        <v>27</v>
      </c>
      <c r="DT7" s="18">
        <v>2652.92</v>
      </c>
      <c r="DU7" s="17">
        <v>119</v>
      </c>
      <c r="DV7" s="18">
        <v>1652</v>
      </c>
      <c r="DW7" s="18"/>
      <c r="DX7" s="26"/>
      <c r="DY7" s="18"/>
      <c r="DZ7" s="18"/>
      <c r="EA7" s="17"/>
      <c r="EB7" s="18"/>
      <c r="EC7" s="18"/>
      <c r="ED7" s="26"/>
      <c r="EE7" s="17"/>
      <c r="EF7" s="18"/>
      <c r="EG7" s="17"/>
      <c r="EH7" s="17"/>
      <c r="EI7" s="18"/>
      <c r="EJ7" s="26"/>
      <c r="EK7" s="17"/>
      <c r="EL7" s="18"/>
      <c r="EM7" s="17"/>
      <c r="EN7" s="17"/>
      <c r="EO7" s="18"/>
      <c r="EP7" s="26"/>
      <c r="EQ7" s="17"/>
      <c r="ER7" s="18"/>
      <c r="ES7" s="17"/>
      <c r="ET7" s="17"/>
      <c r="EU7" s="18"/>
      <c r="EV7" s="26"/>
      <c r="EW7" s="17"/>
      <c r="EX7" s="18"/>
      <c r="EY7" s="17"/>
      <c r="EZ7" s="17"/>
      <c r="FA7" s="18"/>
      <c r="FB7" s="26"/>
      <c r="FC7" s="17"/>
      <c r="FD7" s="18"/>
      <c r="FE7" s="17"/>
      <c r="FF7" s="17"/>
      <c r="FG7" s="18"/>
      <c r="FH7" s="26"/>
      <c r="FI7" s="18"/>
      <c r="FJ7" s="18"/>
      <c r="FK7" s="17"/>
      <c r="FL7" s="17"/>
      <c r="FM7" s="18"/>
      <c r="FN7" s="26"/>
      <c r="FO7" s="18"/>
      <c r="FP7" s="18"/>
      <c r="FQ7" s="17"/>
      <c r="FR7" s="17"/>
      <c r="FS7" s="18"/>
      <c r="FT7" s="26"/>
      <c r="FU7" s="18"/>
      <c r="FV7" s="18"/>
      <c r="FW7" s="17"/>
      <c r="FX7" s="18"/>
      <c r="FY7" s="18"/>
      <c r="FZ7" s="26"/>
      <c r="GA7" s="18"/>
      <c r="GB7" s="18"/>
      <c r="GC7" s="17"/>
      <c r="GD7" s="18"/>
      <c r="GE7" s="18"/>
      <c r="GF7" s="26"/>
      <c r="GG7" s="17"/>
      <c r="GH7" s="18"/>
      <c r="GI7" s="17"/>
      <c r="GJ7" s="18"/>
      <c r="GK7" s="17"/>
      <c r="GL7" s="18"/>
      <c r="GM7" s="17"/>
      <c r="GN7" s="17"/>
      <c r="GO7" s="17">
        <v>760</v>
      </c>
      <c r="GP7" s="17">
        <v>79039.34</v>
      </c>
      <c r="GQ7" s="17"/>
      <c r="GR7" s="17"/>
      <c r="GS7" s="17"/>
      <c r="GT7" s="17"/>
      <c r="GU7" s="17"/>
      <c r="GV7" s="17"/>
      <c r="GW7" s="18"/>
      <c r="GX7" s="41"/>
      <c r="GY7" s="41"/>
      <c r="GZ7" s="41"/>
      <c r="HA7" s="41"/>
      <c r="HB7" s="41"/>
      <c r="HC7" s="41"/>
      <c r="HD7" s="41"/>
      <c r="HE7" s="18"/>
      <c r="HF7" s="41"/>
      <c r="HG7" s="41"/>
      <c r="HH7" s="41"/>
      <c r="HI7" s="18"/>
      <c r="HJ7" s="18"/>
      <c r="HK7" s="18">
        <f t="shared" si="3"/>
        <v>485</v>
      </c>
      <c r="HL7" s="18">
        <f t="shared" si="0"/>
        <v>48475.11</v>
      </c>
      <c r="HM7" s="18">
        <f t="shared" si="1"/>
        <v>1245</v>
      </c>
      <c r="HN7" s="18">
        <f t="shared" si="2"/>
        <v>127514.45</v>
      </c>
      <c r="HO7" s="145"/>
      <c r="HP7" s="146"/>
    </row>
    <row r="8" ht="15" customHeight="1" spans="1:224">
      <c r="A8" s="16"/>
      <c r="B8" s="17" t="s">
        <v>51</v>
      </c>
      <c r="C8" s="18">
        <v>6939962756165</v>
      </c>
      <c r="D8" s="18">
        <v>21065211000082</v>
      </c>
      <c r="E8" s="17" t="s">
        <v>333</v>
      </c>
      <c r="F8" s="19" t="s">
        <v>432</v>
      </c>
      <c r="G8" s="17" t="s">
        <v>129</v>
      </c>
      <c r="H8" s="26">
        <f>VLOOKUP(C8,供应链!E:J,6,0)</f>
        <v>1</v>
      </c>
      <c r="I8" s="17">
        <f>VLOOKUP(C8,供应链!E:H,4,0)</f>
        <v>899</v>
      </c>
      <c r="J8" s="17">
        <f>VLOOKUP(C8,供应链!E:K,7,0)</f>
        <v>0</v>
      </c>
      <c r="K8" s="18">
        <f>VLOOKUP(C8,供应链!E:I,5,0)</f>
        <v>30.9583155685284</v>
      </c>
      <c r="L8" s="27">
        <f>HL8/HL19</f>
        <v>0.0563409493420187</v>
      </c>
      <c r="M8" s="17">
        <v>602</v>
      </c>
      <c r="N8" s="26">
        <v>0.0299003322259136</v>
      </c>
      <c r="O8" s="18">
        <v>17</v>
      </c>
      <c r="P8" s="18">
        <v>805.46</v>
      </c>
      <c r="Q8" s="17">
        <v>50</v>
      </c>
      <c r="R8" s="17">
        <v>2295</v>
      </c>
      <c r="S8" s="17">
        <v>594</v>
      </c>
      <c r="T8" s="26">
        <v>0.0252525252525253</v>
      </c>
      <c r="U8" s="18">
        <v>12</v>
      </c>
      <c r="V8" s="18">
        <v>549.98</v>
      </c>
      <c r="W8" s="17">
        <v>50</v>
      </c>
      <c r="X8" s="17">
        <v>2281</v>
      </c>
      <c r="Y8" s="17">
        <v>616</v>
      </c>
      <c r="Z8" s="26">
        <v>0.0308441558441558</v>
      </c>
      <c r="AA8" s="18">
        <v>17</v>
      </c>
      <c r="AB8" s="18">
        <v>823.06</v>
      </c>
      <c r="AC8" s="17">
        <v>50</v>
      </c>
      <c r="AD8" s="17">
        <v>2264</v>
      </c>
      <c r="AE8" s="17">
        <v>644</v>
      </c>
      <c r="AF8" s="26">
        <v>0.0263975155279503</v>
      </c>
      <c r="AG8" s="18">
        <v>16</v>
      </c>
      <c r="AH8" s="18">
        <v>766.68</v>
      </c>
      <c r="AI8" s="17">
        <v>50</v>
      </c>
      <c r="AJ8" s="17">
        <v>2250</v>
      </c>
      <c r="AK8" s="17">
        <v>724</v>
      </c>
      <c r="AL8" s="26">
        <v>0.0331491712707182</v>
      </c>
      <c r="AM8" s="18">
        <v>22</v>
      </c>
      <c r="AN8" s="18">
        <v>1039.63</v>
      </c>
      <c r="AO8" s="17">
        <v>50</v>
      </c>
      <c r="AP8" s="17">
        <v>2231</v>
      </c>
      <c r="AQ8" s="17">
        <v>728</v>
      </c>
      <c r="AR8" s="26">
        <v>0.0357142857142857</v>
      </c>
      <c r="AS8" s="18">
        <v>25</v>
      </c>
      <c r="AT8" s="18">
        <v>1193.61</v>
      </c>
      <c r="AU8" s="17">
        <v>50</v>
      </c>
      <c r="AV8" s="17">
        <v>2209</v>
      </c>
      <c r="AW8" s="17">
        <v>741</v>
      </c>
      <c r="AX8" s="26">
        <v>0.0377867746288799</v>
      </c>
      <c r="AY8" s="17">
        <v>27</v>
      </c>
      <c r="AZ8" s="18">
        <v>1275.18</v>
      </c>
      <c r="BA8" s="17">
        <v>50</v>
      </c>
      <c r="BB8" s="17">
        <v>2182</v>
      </c>
      <c r="BC8" s="17">
        <v>874</v>
      </c>
      <c r="BD8" s="32">
        <v>0.0377574370709382</v>
      </c>
      <c r="BE8" s="17">
        <v>31</v>
      </c>
      <c r="BF8" s="18">
        <v>1462.15</v>
      </c>
      <c r="BG8" s="17">
        <v>50</v>
      </c>
      <c r="BH8" s="17">
        <v>2152</v>
      </c>
      <c r="BI8" s="17">
        <v>1013</v>
      </c>
      <c r="BJ8" s="32">
        <v>0.0424481737413623</v>
      </c>
      <c r="BK8" s="18">
        <v>38</v>
      </c>
      <c r="BL8" s="18">
        <v>1789</v>
      </c>
      <c r="BM8" s="17">
        <v>50</v>
      </c>
      <c r="BN8" s="17">
        <v>2114</v>
      </c>
      <c r="BO8" s="17">
        <v>1029</v>
      </c>
      <c r="BP8" s="32">
        <v>0.0262390670553936</v>
      </c>
      <c r="BQ8" s="18">
        <v>24</v>
      </c>
      <c r="BR8" s="18">
        <v>1134.96</v>
      </c>
      <c r="BS8" s="17">
        <v>50</v>
      </c>
      <c r="BT8" s="18">
        <v>2094</v>
      </c>
      <c r="BU8" s="17">
        <v>1429</v>
      </c>
      <c r="BV8" s="32">
        <v>0.0356892932120364</v>
      </c>
      <c r="BW8" s="18">
        <v>46</v>
      </c>
      <c r="BX8" s="18">
        <v>2164.62</v>
      </c>
      <c r="BY8" s="17">
        <v>50</v>
      </c>
      <c r="BZ8" s="18">
        <v>2050</v>
      </c>
      <c r="CA8" s="18">
        <v>1111</v>
      </c>
      <c r="CB8" s="32">
        <v>0.0369036903690369</v>
      </c>
      <c r="CC8" s="18">
        <v>39</v>
      </c>
      <c r="CD8" s="18">
        <v>1972.98</v>
      </c>
      <c r="CE8" s="17">
        <v>50</v>
      </c>
      <c r="CF8" s="18">
        <v>2016</v>
      </c>
      <c r="CG8" s="33">
        <v>1006</v>
      </c>
      <c r="CH8" s="32">
        <v>0.0139165009940358</v>
      </c>
      <c r="CI8" s="18">
        <v>11</v>
      </c>
      <c r="CJ8" s="18">
        <v>775.94</v>
      </c>
      <c r="CK8" s="17">
        <v>50</v>
      </c>
      <c r="CL8" s="18">
        <v>2006</v>
      </c>
      <c r="CM8" s="33">
        <v>1012</v>
      </c>
      <c r="CN8" s="32">
        <v>0.0187747035573123</v>
      </c>
      <c r="CO8" s="17">
        <v>18</v>
      </c>
      <c r="CP8" s="18">
        <v>1195.19</v>
      </c>
      <c r="CQ8" s="17">
        <v>50</v>
      </c>
      <c r="CR8" s="17">
        <v>1990</v>
      </c>
      <c r="CS8" s="33">
        <v>1076</v>
      </c>
      <c r="CT8" s="32">
        <v>0.0232342007434944</v>
      </c>
      <c r="CU8" s="17">
        <v>24</v>
      </c>
      <c r="CV8" s="18">
        <v>1611.64</v>
      </c>
      <c r="CW8" s="17">
        <v>50</v>
      </c>
      <c r="CX8" s="17">
        <v>1968</v>
      </c>
      <c r="CY8" s="33">
        <v>1179</v>
      </c>
      <c r="CZ8" s="32">
        <v>0.0178117048346056</v>
      </c>
      <c r="DA8" s="18">
        <v>20</v>
      </c>
      <c r="DB8" s="18">
        <v>1332.3</v>
      </c>
      <c r="DC8" s="17">
        <v>50</v>
      </c>
      <c r="DD8" s="18">
        <v>1960</v>
      </c>
      <c r="DE8" s="18">
        <v>951</v>
      </c>
      <c r="DF8" s="26">
        <v>0.0189274447949527</v>
      </c>
      <c r="DG8" s="18">
        <v>16</v>
      </c>
      <c r="DH8" s="18">
        <v>1065.85</v>
      </c>
      <c r="DI8" s="17">
        <v>50</v>
      </c>
      <c r="DJ8" s="18">
        <v>1945</v>
      </c>
      <c r="DK8" s="18">
        <v>886</v>
      </c>
      <c r="DL8" s="26">
        <v>0.018058690744921</v>
      </c>
      <c r="DM8" s="18">
        <v>15</v>
      </c>
      <c r="DN8" s="18">
        <v>1039.37</v>
      </c>
      <c r="DO8" s="17">
        <v>50</v>
      </c>
      <c r="DP8" s="18">
        <v>1463</v>
      </c>
      <c r="DQ8" s="18"/>
      <c r="DR8" s="26"/>
      <c r="DS8" s="18">
        <v>13</v>
      </c>
      <c r="DT8" s="18">
        <v>897</v>
      </c>
      <c r="DU8" s="17">
        <v>50</v>
      </c>
      <c r="DV8" s="18">
        <v>1450</v>
      </c>
      <c r="DW8" s="18"/>
      <c r="DX8" s="26"/>
      <c r="DY8" s="18"/>
      <c r="DZ8" s="18"/>
      <c r="EA8" s="17"/>
      <c r="EB8" s="18"/>
      <c r="EC8" s="18"/>
      <c r="ED8" s="26"/>
      <c r="EE8" s="17"/>
      <c r="EF8" s="18"/>
      <c r="EG8" s="17"/>
      <c r="EH8" s="17"/>
      <c r="EI8" s="18"/>
      <c r="EJ8" s="26"/>
      <c r="EK8" s="17"/>
      <c r="EL8" s="18"/>
      <c r="EM8" s="17"/>
      <c r="EN8" s="17"/>
      <c r="EO8" s="18"/>
      <c r="EP8" s="26"/>
      <c r="EQ8" s="17"/>
      <c r="ER8" s="18"/>
      <c r="ES8" s="17"/>
      <c r="ET8" s="17"/>
      <c r="EU8" s="18"/>
      <c r="EV8" s="26"/>
      <c r="EW8" s="17"/>
      <c r="EX8" s="18"/>
      <c r="EY8" s="17"/>
      <c r="EZ8" s="17"/>
      <c r="FA8" s="18"/>
      <c r="FB8" s="26"/>
      <c r="FC8" s="17"/>
      <c r="FD8" s="18"/>
      <c r="FE8" s="17"/>
      <c r="FF8" s="17"/>
      <c r="FG8" s="18"/>
      <c r="FH8" s="26"/>
      <c r="FI8" s="18"/>
      <c r="FJ8" s="18"/>
      <c r="FK8" s="17"/>
      <c r="FL8" s="17"/>
      <c r="FM8" s="18"/>
      <c r="FN8" s="26"/>
      <c r="FO8" s="18"/>
      <c r="FP8" s="18"/>
      <c r="FQ8" s="17"/>
      <c r="FR8" s="17"/>
      <c r="FS8" s="18"/>
      <c r="FT8" s="26"/>
      <c r="FU8" s="18"/>
      <c r="FV8" s="18"/>
      <c r="FW8" s="17"/>
      <c r="FX8" s="18"/>
      <c r="FY8" s="18"/>
      <c r="FZ8" s="26"/>
      <c r="GA8" s="18"/>
      <c r="GB8" s="18"/>
      <c r="GC8" s="17"/>
      <c r="GD8" s="18"/>
      <c r="GE8" s="18"/>
      <c r="GF8" s="26"/>
      <c r="GG8" s="17"/>
      <c r="GH8" s="18"/>
      <c r="GI8" s="17"/>
      <c r="GJ8" s="18"/>
      <c r="GK8" s="17"/>
      <c r="GL8" s="18"/>
      <c r="GM8" s="17"/>
      <c r="GN8" s="17"/>
      <c r="GO8" s="17">
        <v>457</v>
      </c>
      <c r="GP8" s="17">
        <v>21479.65</v>
      </c>
      <c r="GQ8" s="17"/>
      <c r="GR8" s="17"/>
      <c r="GS8" s="17"/>
      <c r="GT8" s="17"/>
      <c r="GU8" s="17"/>
      <c r="GV8" s="17"/>
      <c r="GW8" s="18"/>
      <c r="GX8" s="41"/>
      <c r="GY8" s="41"/>
      <c r="GZ8" s="41"/>
      <c r="HA8" s="41"/>
      <c r="HB8" s="41"/>
      <c r="HC8" s="41"/>
      <c r="HD8" s="41"/>
      <c r="HE8" s="18"/>
      <c r="HF8" s="41"/>
      <c r="HG8" s="41"/>
      <c r="HH8" s="41"/>
      <c r="HI8" s="18"/>
      <c r="HJ8" s="18"/>
      <c r="HK8" s="18">
        <f t="shared" si="3"/>
        <v>431</v>
      </c>
      <c r="HL8" s="18">
        <f t="shared" si="0"/>
        <v>22894.6</v>
      </c>
      <c r="HM8" s="18">
        <f t="shared" si="1"/>
        <v>888</v>
      </c>
      <c r="HN8" s="18">
        <f t="shared" si="2"/>
        <v>44374.25</v>
      </c>
      <c r="HO8" s="145"/>
      <c r="HP8" s="146"/>
    </row>
    <row r="9" ht="15" customHeight="1" spans="1:224">
      <c r="A9" s="16"/>
      <c r="B9" s="17" t="s">
        <v>51</v>
      </c>
      <c r="C9" s="18">
        <v>6939962756172</v>
      </c>
      <c r="D9" s="18">
        <v>21065210000349</v>
      </c>
      <c r="E9" s="17" t="s">
        <v>335</v>
      </c>
      <c r="F9" s="19" t="s">
        <v>433</v>
      </c>
      <c r="G9" s="17" t="s">
        <v>129</v>
      </c>
      <c r="H9" s="26">
        <f>VLOOKUP(C9,供应链!E:J,6,0)</f>
        <v>0.96</v>
      </c>
      <c r="I9" s="17">
        <f>VLOOKUP(C9,供应链!E:H,4,0)</f>
        <v>3324</v>
      </c>
      <c r="J9" s="17">
        <f>VLOOKUP(C9,供应链!E:K,7,0)</f>
        <v>0</v>
      </c>
      <c r="K9" s="18">
        <f>VLOOKUP(C9,供应链!E:I,5,0)</f>
        <v>17.8937357569668</v>
      </c>
      <c r="L9" s="27">
        <f>HL9/HL19</f>
        <v>0.235313076585065</v>
      </c>
      <c r="M9" s="17">
        <v>1957</v>
      </c>
      <c r="N9" s="26">
        <v>0.0393459376596832</v>
      </c>
      <c r="O9" s="18">
        <v>73</v>
      </c>
      <c r="P9" s="18">
        <v>4948.3</v>
      </c>
      <c r="Q9" s="17">
        <v>69</v>
      </c>
      <c r="R9" s="17">
        <v>13080</v>
      </c>
      <c r="S9" s="17">
        <v>1869</v>
      </c>
      <c r="T9" s="26">
        <v>0.037988228999465</v>
      </c>
      <c r="U9" s="18">
        <v>65</v>
      </c>
      <c r="V9" s="18">
        <v>4543.28</v>
      </c>
      <c r="W9" s="17">
        <v>69</v>
      </c>
      <c r="X9" s="17">
        <v>12978</v>
      </c>
      <c r="Y9" s="17">
        <v>1800</v>
      </c>
      <c r="Z9" s="26">
        <v>0.045</v>
      </c>
      <c r="AA9" s="18">
        <v>74</v>
      </c>
      <c r="AB9" s="18">
        <v>5036.79</v>
      </c>
      <c r="AC9" s="17">
        <v>69</v>
      </c>
      <c r="AD9" s="17">
        <v>12860</v>
      </c>
      <c r="AE9" s="17">
        <v>1875</v>
      </c>
      <c r="AF9" s="26">
        <v>0.0506666666666667</v>
      </c>
      <c r="AG9" s="18">
        <v>86</v>
      </c>
      <c r="AH9" s="18">
        <v>5874.43</v>
      </c>
      <c r="AI9" s="17">
        <v>69</v>
      </c>
      <c r="AJ9" s="17">
        <v>12036</v>
      </c>
      <c r="AK9" s="17">
        <v>1641</v>
      </c>
      <c r="AL9" s="26">
        <v>0.0463132236441194</v>
      </c>
      <c r="AM9" s="18">
        <v>71</v>
      </c>
      <c r="AN9" s="18">
        <v>4854.88</v>
      </c>
      <c r="AO9" s="17">
        <v>69</v>
      </c>
      <c r="AP9" s="17">
        <v>12466</v>
      </c>
      <c r="AQ9" s="17">
        <v>1803</v>
      </c>
      <c r="AR9" s="26">
        <v>0.0388241819190238</v>
      </c>
      <c r="AS9" s="18">
        <v>61</v>
      </c>
      <c r="AT9" s="18">
        <v>4162.45</v>
      </c>
      <c r="AU9" s="17">
        <v>69</v>
      </c>
      <c r="AV9" s="17">
        <v>12378</v>
      </c>
      <c r="AW9" s="17">
        <v>1832</v>
      </c>
      <c r="AX9" s="26">
        <v>0.0398471615720524</v>
      </c>
      <c r="AY9" s="17">
        <v>60</v>
      </c>
      <c r="AZ9" s="18">
        <v>4126.74</v>
      </c>
      <c r="BA9" s="17">
        <v>69</v>
      </c>
      <c r="BB9" s="17">
        <v>12266</v>
      </c>
      <c r="BC9" s="17">
        <v>1818</v>
      </c>
      <c r="BD9" s="32">
        <v>0.0434543454345435</v>
      </c>
      <c r="BE9" s="17">
        <v>73</v>
      </c>
      <c r="BF9" s="18">
        <v>4940.28</v>
      </c>
      <c r="BG9" s="17">
        <v>69</v>
      </c>
      <c r="BH9" s="17">
        <v>12382</v>
      </c>
      <c r="BI9" s="17">
        <v>2049</v>
      </c>
      <c r="BJ9" s="32">
        <v>0.045876037091264</v>
      </c>
      <c r="BK9" s="18">
        <v>76</v>
      </c>
      <c r="BL9" s="18">
        <v>5188.51</v>
      </c>
      <c r="BM9" s="17">
        <v>69</v>
      </c>
      <c r="BN9" s="17">
        <v>12244</v>
      </c>
      <c r="BO9" s="17">
        <v>1889</v>
      </c>
      <c r="BP9" s="32">
        <v>0.0465854949708841</v>
      </c>
      <c r="BQ9" s="18">
        <v>81</v>
      </c>
      <c r="BR9" s="18">
        <v>5500.36</v>
      </c>
      <c r="BS9" s="17">
        <v>69</v>
      </c>
      <c r="BT9" s="18">
        <v>12102</v>
      </c>
      <c r="BU9" s="17">
        <v>2017</v>
      </c>
      <c r="BV9" s="32">
        <v>0.0421417947446703</v>
      </c>
      <c r="BW9" s="18">
        <v>74</v>
      </c>
      <c r="BX9" s="18">
        <v>5000.68</v>
      </c>
      <c r="BY9" s="17">
        <v>69</v>
      </c>
      <c r="BZ9" s="18">
        <v>11974</v>
      </c>
      <c r="CA9" s="18">
        <v>1925</v>
      </c>
      <c r="CB9" s="32">
        <v>0.041038961038961</v>
      </c>
      <c r="CC9" s="18">
        <v>71</v>
      </c>
      <c r="CD9" s="18">
        <v>4781.13</v>
      </c>
      <c r="CE9" s="17">
        <v>69</v>
      </c>
      <c r="CF9" s="18">
        <v>12340</v>
      </c>
      <c r="CG9" s="33">
        <v>1767</v>
      </c>
      <c r="CH9" s="32">
        <v>0.0407470288624788</v>
      </c>
      <c r="CI9" s="18">
        <v>67</v>
      </c>
      <c r="CJ9" s="18">
        <v>4511.63</v>
      </c>
      <c r="CK9" s="17">
        <v>69</v>
      </c>
      <c r="CL9" s="18">
        <v>12246</v>
      </c>
      <c r="CM9" s="33">
        <v>1988</v>
      </c>
      <c r="CN9" s="32">
        <v>0.039738430583501</v>
      </c>
      <c r="CO9" s="17">
        <v>67</v>
      </c>
      <c r="CP9" s="18">
        <v>4565.87</v>
      </c>
      <c r="CQ9" s="17">
        <v>69</v>
      </c>
      <c r="CR9" s="17">
        <v>12124</v>
      </c>
      <c r="CS9" s="33">
        <v>1977</v>
      </c>
      <c r="CT9" s="32">
        <v>0.0445118866970157</v>
      </c>
      <c r="CU9" s="17">
        <v>73</v>
      </c>
      <c r="CV9" s="18">
        <v>4949.26</v>
      </c>
      <c r="CW9" s="17">
        <v>69</v>
      </c>
      <c r="CX9" s="17">
        <v>8124</v>
      </c>
      <c r="CY9" s="33">
        <v>2084</v>
      </c>
      <c r="CZ9" s="32">
        <v>0.0369481765834933</v>
      </c>
      <c r="DA9" s="18">
        <v>70</v>
      </c>
      <c r="DB9" s="18">
        <v>4757.24</v>
      </c>
      <c r="DC9" s="17">
        <v>69</v>
      </c>
      <c r="DD9" s="18">
        <v>8004</v>
      </c>
      <c r="DE9" s="18">
        <v>1692</v>
      </c>
      <c r="DF9" s="26">
        <v>0.049645390070922</v>
      </c>
      <c r="DG9" s="18">
        <v>78</v>
      </c>
      <c r="DH9" s="18">
        <v>5326.74</v>
      </c>
      <c r="DI9" s="17">
        <v>69</v>
      </c>
      <c r="DJ9" s="18">
        <v>8010</v>
      </c>
      <c r="DK9" s="18">
        <v>1881</v>
      </c>
      <c r="DL9" s="26">
        <v>0.049973418394471</v>
      </c>
      <c r="DM9" s="18">
        <v>80</v>
      </c>
      <c r="DN9" s="18">
        <v>5451.09</v>
      </c>
      <c r="DO9" s="17">
        <v>69</v>
      </c>
      <c r="DP9" s="18">
        <v>8384</v>
      </c>
      <c r="DQ9" s="18"/>
      <c r="DR9" s="26"/>
      <c r="DS9" s="18">
        <v>105</v>
      </c>
      <c r="DT9" s="18">
        <v>7101.71</v>
      </c>
      <c r="DU9" s="17">
        <v>69</v>
      </c>
      <c r="DV9" s="18">
        <v>7382</v>
      </c>
      <c r="DW9" s="18"/>
      <c r="DX9" s="26"/>
      <c r="DY9" s="18"/>
      <c r="DZ9" s="18"/>
      <c r="EA9" s="17"/>
      <c r="EB9" s="18"/>
      <c r="EC9" s="18"/>
      <c r="ED9" s="26"/>
      <c r="EE9" s="17"/>
      <c r="EF9" s="18"/>
      <c r="EG9" s="17"/>
      <c r="EH9" s="17"/>
      <c r="EI9" s="18"/>
      <c r="EJ9" s="26"/>
      <c r="EK9" s="17"/>
      <c r="EL9" s="18"/>
      <c r="EM9" s="17"/>
      <c r="EN9" s="17"/>
      <c r="EO9" s="18"/>
      <c r="EP9" s="26"/>
      <c r="EQ9" s="17"/>
      <c r="ER9" s="18"/>
      <c r="ES9" s="17"/>
      <c r="ET9" s="17"/>
      <c r="EU9" s="18"/>
      <c r="EV9" s="26"/>
      <c r="EW9" s="17"/>
      <c r="EX9" s="18"/>
      <c r="EY9" s="17"/>
      <c r="EZ9" s="17"/>
      <c r="FA9" s="18"/>
      <c r="FB9" s="26"/>
      <c r="FC9" s="17"/>
      <c r="FD9" s="18"/>
      <c r="FE9" s="17"/>
      <c r="FF9" s="17"/>
      <c r="FG9" s="18"/>
      <c r="FH9" s="26"/>
      <c r="FI9" s="18"/>
      <c r="FJ9" s="18"/>
      <c r="FK9" s="17"/>
      <c r="FL9" s="17"/>
      <c r="FM9" s="18"/>
      <c r="FN9" s="26"/>
      <c r="FO9" s="18"/>
      <c r="FP9" s="18"/>
      <c r="FQ9" s="17"/>
      <c r="FR9" s="17"/>
      <c r="FS9" s="18"/>
      <c r="FT9" s="26"/>
      <c r="FU9" s="18"/>
      <c r="FV9" s="18"/>
      <c r="FW9" s="17"/>
      <c r="FX9" s="18"/>
      <c r="FY9" s="18"/>
      <c r="FZ9" s="26"/>
      <c r="GA9" s="18"/>
      <c r="GB9" s="18"/>
      <c r="GC9" s="17"/>
      <c r="GD9" s="18"/>
      <c r="GE9" s="18"/>
      <c r="GF9" s="26"/>
      <c r="GG9" s="17"/>
      <c r="GH9" s="18"/>
      <c r="GI9" s="17"/>
      <c r="GJ9" s="18"/>
      <c r="GK9" s="17"/>
      <c r="GL9" s="18"/>
      <c r="GM9" s="17"/>
      <c r="GN9" s="17"/>
      <c r="GO9" s="17">
        <v>5542</v>
      </c>
      <c r="GP9" s="17">
        <v>362876.73</v>
      </c>
      <c r="GQ9" s="17"/>
      <c r="GR9" s="17"/>
      <c r="GS9" s="17"/>
      <c r="GT9" s="17"/>
      <c r="GU9" s="17"/>
      <c r="GV9" s="17"/>
      <c r="GW9" s="18"/>
      <c r="GX9" s="41"/>
      <c r="GY9" s="41"/>
      <c r="GZ9" s="41"/>
      <c r="HA9" s="41"/>
      <c r="HB9" s="41"/>
      <c r="HC9" s="41"/>
      <c r="HD9" s="41"/>
      <c r="HE9" s="18"/>
      <c r="HF9" s="41"/>
      <c r="HG9" s="41"/>
      <c r="HH9" s="41"/>
      <c r="HI9" s="18"/>
      <c r="HJ9" s="18"/>
      <c r="HK9" s="18">
        <f t="shared" si="3"/>
        <v>1405</v>
      </c>
      <c r="HL9" s="18">
        <f t="shared" si="0"/>
        <v>95621.37</v>
      </c>
      <c r="HM9" s="18">
        <f t="shared" si="1"/>
        <v>6947</v>
      </c>
      <c r="HN9" s="18">
        <f t="shared" si="2"/>
        <v>458498.1</v>
      </c>
      <c r="HO9" s="145"/>
      <c r="HP9" s="146"/>
    </row>
    <row r="10" ht="16.5" spans="1:224">
      <c r="A10" s="16"/>
      <c r="B10" s="17" t="s">
        <v>51</v>
      </c>
      <c r="C10" s="18">
        <v>6939962756189</v>
      </c>
      <c r="D10" s="18">
        <v>21065210000350</v>
      </c>
      <c r="E10" s="18" t="s">
        <v>337</v>
      </c>
      <c r="F10" s="19" t="s">
        <v>434</v>
      </c>
      <c r="G10" s="17" t="s">
        <v>129</v>
      </c>
      <c r="H10" s="26">
        <f>VLOOKUP(C10,供应链!E:J,6,0)</f>
        <v>0</v>
      </c>
      <c r="I10" s="17">
        <f>VLOOKUP(C10,供应链!E:H,4,0)</f>
        <v>0</v>
      </c>
      <c r="J10" s="17">
        <f>VLOOKUP(C10,供应链!E:K,7,0)</f>
        <v>0</v>
      </c>
      <c r="K10" s="18" t="str">
        <f>VLOOKUP(C10,供应链!E:I,5,0)</f>
        <v>-</v>
      </c>
      <c r="L10" s="27">
        <f>HL10/HL19</f>
        <v>0.00335952468325473</v>
      </c>
      <c r="M10" s="17">
        <v>47</v>
      </c>
      <c r="N10" s="26">
        <v>0</v>
      </c>
      <c r="O10" s="18">
        <v>0</v>
      </c>
      <c r="P10" s="18">
        <v>0</v>
      </c>
      <c r="Q10" s="17">
        <v>99</v>
      </c>
      <c r="R10" s="17">
        <v>33</v>
      </c>
      <c r="S10" s="17">
        <v>42</v>
      </c>
      <c r="T10" s="26">
        <v>0</v>
      </c>
      <c r="U10" s="18">
        <v>0</v>
      </c>
      <c r="V10" s="18">
        <v>0</v>
      </c>
      <c r="W10" s="17">
        <v>99</v>
      </c>
      <c r="X10" s="17">
        <v>33</v>
      </c>
      <c r="Y10" s="17">
        <v>31</v>
      </c>
      <c r="Z10" s="26">
        <v>0</v>
      </c>
      <c r="AA10" s="18">
        <v>0</v>
      </c>
      <c r="AB10" s="18">
        <v>0</v>
      </c>
      <c r="AC10" s="17">
        <v>99</v>
      </c>
      <c r="AD10" s="17">
        <v>32</v>
      </c>
      <c r="AE10" s="17">
        <v>50</v>
      </c>
      <c r="AF10" s="26">
        <v>0.02</v>
      </c>
      <c r="AG10" s="18">
        <v>1</v>
      </c>
      <c r="AH10" s="18">
        <v>99</v>
      </c>
      <c r="AI10" s="17">
        <v>99</v>
      </c>
      <c r="AJ10" s="17">
        <v>31</v>
      </c>
      <c r="AK10" s="17">
        <v>45</v>
      </c>
      <c r="AL10" s="26">
        <v>0</v>
      </c>
      <c r="AM10" s="18">
        <v>0</v>
      </c>
      <c r="AN10" s="18">
        <v>0</v>
      </c>
      <c r="AO10" s="17">
        <v>99</v>
      </c>
      <c r="AP10" s="17">
        <v>31</v>
      </c>
      <c r="AQ10" s="17">
        <v>51</v>
      </c>
      <c r="AR10" s="26">
        <v>0</v>
      </c>
      <c r="AS10" s="18">
        <v>0</v>
      </c>
      <c r="AT10" s="18">
        <v>0</v>
      </c>
      <c r="AU10" s="17">
        <v>99</v>
      </c>
      <c r="AV10" s="17">
        <v>31</v>
      </c>
      <c r="AW10" s="17">
        <v>44</v>
      </c>
      <c r="AX10" s="26">
        <v>0</v>
      </c>
      <c r="AY10" s="17">
        <v>0</v>
      </c>
      <c r="AZ10" s="18">
        <v>0</v>
      </c>
      <c r="BA10" s="17">
        <v>99</v>
      </c>
      <c r="BB10" s="17">
        <v>31</v>
      </c>
      <c r="BC10" s="17">
        <v>44</v>
      </c>
      <c r="BD10" s="32">
        <v>0.0909090909090909</v>
      </c>
      <c r="BE10" s="17">
        <v>3</v>
      </c>
      <c r="BF10" s="18">
        <v>297</v>
      </c>
      <c r="BG10" s="17">
        <v>99</v>
      </c>
      <c r="BH10" s="17">
        <v>28</v>
      </c>
      <c r="BI10" s="17">
        <v>30</v>
      </c>
      <c r="BJ10" s="32">
        <v>0</v>
      </c>
      <c r="BK10" s="18">
        <v>0</v>
      </c>
      <c r="BL10" s="18">
        <v>0</v>
      </c>
      <c r="BM10" s="17">
        <v>99</v>
      </c>
      <c r="BN10" s="17">
        <v>28</v>
      </c>
      <c r="BO10" s="17">
        <v>42</v>
      </c>
      <c r="BP10" s="32">
        <v>0</v>
      </c>
      <c r="BQ10" s="18">
        <v>0</v>
      </c>
      <c r="BR10" s="18">
        <v>0</v>
      </c>
      <c r="BS10" s="17">
        <v>99</v>
      </c>
      <c r="BT10" s="18">
        <v>31</v>
      </c>
      <c r="BU10" s="17">
        <v>53</v>
      </c>
      <c r="BV10" s="32">
        <v>0</v>
      </c>
      <c r="BW10" s="18">
        <v>0</v>
      </c>
      <c r="BX10" s="18">
        <v>0</v>
      </c>
      <c r="BY10" s="17">
        <v>99</v>
      </c>
      <c r="BZ10" s="18">
        <v>31</v>
      </c>
      <c r="CA10" s="18">
        <v>66</v>
      </c>
      <c r="CB10" s="32">
        <v>0.0151515151515152</v>
      </c>
      <c r="CC10" s="18">
        <v>1</v>
      </c>
      <c r="CD10" s="18">
        <v>99</v>
      </c>
      <c r="CE10" s="17">
        <v>99</v>
      </c>
      <c r="CF10" s="18">
        <v>30</v>
      </c>
      <c r="CG10" s="33">
        <v>93</v>
      </c>
      <c r="CH10" s="32">
        <v>0</v>
      </c>
      <c r="CI10" s="18">
        <v>0</v>
      </c>
      <c r="CJ10" s="18">
        <v>0</v>
      </c>
      <c r="CK10" s="17">
        <v>99</v>
      </c>
      <c r="CL10" s="18">
        <v>30</v>
      </c>
      <c r="CM10" s="33">
        <v>52</v>
      </c>
      <c r="CN10" s="32">
        <v>0.0384615384615385</v>
      </c>
      <c r="CO10" s="17">
        <v>2</v>
      </c>
      <c r="CP10" s="18">
        <v>188</v>
      </c>
      <c r="CQ10" s="17">
        <v>99</v>
      </c>
      <c r="CR10" s="17">
        <v>28</v>
      </c>
      <c r="CS10" s="33">
        <v>61</v>
      </c>
      <c r="CT10" s="32">
        <v>0.0163934426229508</v>
      </c>
      <c r="CU10" s="17">
        <v>1</v>
      </c>
      <c r="CV10" s="18">
        <v>91.86</v>
      </c>
      <c r="CW10" s="17">
        <v>92</v>
      </c>
      <c r="CX10" s="17">
        <v>27</v>
      </c>
      <c r="CY10" s="33">
        <v>59</v>
      </c>
      <c r="CZ10" s="32">
        <v>0.0677966101694915</v>
      </c>
      <c r="DA10" s="18">
        <v>4</v>
      </c>
      <c r="DB10" s="18">
        <v>392.31</v>
      </c>
      <c r="DC10" s="17">
        <v>92</v>
      </c>
      <c r="DD10" s="18">
        <v>24</v>
      </c>
      <c r="DE10" s="18">
        <v>54</v>
      </c>
      <c r="DF10" s="26">
        <v>0</v>
      </c>
      <c r="DG10" s="18">
        <v>0</v>
      </c>
      <c r="DH10" s="18">
        <v>0</v>
      </c>
      <c r="DI10" s="17">
        <v>92</v>
      </c>
      <c r="DJ10" s="18">
        <v>23</v>
      </c>
      <c r="DK10" s="18">
        <v>56</v>
      </c>
      <c r="DL10" s="26">
        <v>0</v>
      </c>
      <c r="DM10" s="18">
        <v>0</v>
      </c>
      <c r="DN10" s="18">
        <v>0</v>
      </c>
      <c r="DO10" s="17">
        <v>92</v>
      </c>
      <c r="DP10" s="18">
        <v>23</v>
      </c>
      <c r="DQ10" s="18"/>
      <c r="DR10" s="26"/>
      <c r="DS10" s="18">
        <v>2</v>
      </c>
      <c r="DT10" s="18">
        <v>198</v>
      </c>
      <c r="DU10" s="17">
        <v>92</v>
      </c>
      <c r="DV10" s="18">
        <v>22</v>
      </c>
      <c r="DW10" s="18"/>
      <c r="DX10" s="26"/>
      <c r="DY10" s="18"/>
      <c r="DZ10" s="18"/>
      <c r="EA10" s="17"/>
      <c r="EB10" s="18"/>
      <c r="EC10" s="18"/>
      <c r="ED10" s="26"/>
      <c r="EE10" s="17"/>
      <c r="EF10" s="18"/>
      <c r="EG10" s="17"/>
      <c r="EH10" s="17"/>
      <c r="EI10" s="18"/>
      <c r="EJ10" s="26"/>
      <c r="EK10" s="17"/>
      <c r="EL10" s="18"/>
      <c r="EM10" s="17"/>
      <c r="EN10" s="17"/>
      <c r="EO10" s="18"/>
      <c r="EP10" s="26"/>
      <c r="EQ10" s="17"/>
      <c r="ER10" s="18"/>
      <c r="ES10" s="17"/>
      <c r="ET10" s="17"/>
      <c r="EU10" s="18"/>
      <c r="EV10" s="26"/>
      <c r="EW10" s="17"/>
      <c r="EX10" s="18"/>
      <c r="EY10" s="17"/>
      <c r="EZ10" s="17"/>
      <c r="FA10" s="18"/>
      <c r="FB10" s="26"/>
      <c r="FC10" s="17"/>
      <c r="FD10" s="18"/>
      <c r="FE10" s="17"/>
      <c r="FF10" s="17"/>
      <c r="FG10" s="18"/>
      <c r="FH10" s="26"/>
      <c r="FI10" s="18"/>
      <c r="FJ10" s="18"/>
      <c r="FK10" s="17"/>
      <c r="FL10" s="17"/>
      <c r="FM10" s="18"/>
      <c r="FN10" s="26"/>
      <c r="FO10" s="18"/>
      <c r="FP10" s="18"/>
      <c r="FQ10" s="17"/>
      <c r="FR10" s="17"/>
      <c r="FS10" s="18"/>
      <c r="FT10" s="26"/>
      <c r="FU10" s="18"/>
      <c r="FV10" s="18"/>
      <c r="FW10" s="17"/>
      <c r="FX10" s="18"/>
      <c r="FY10" s="18"/>
      <c r="FZ10" s="26"/>
      <c r="GA10" s="18"/>
      <c r="GB10" s="18"/>
      <c r="GC10" s="17"/>
      <c r="GD10" s="18"/>
      <c r="GE10" s="18"/>
      <c r="GF10" s="26"/>
      <c r="GG10" s="17"/>
      <c r="GH10" s="18"/>
      <c r="GI10" s="17"/>
      <c r="GJ10" s="18"/>
      <c r="GK10" s="17"/>
      <c r="GL10" s="18"/>
      <c r="GM10" s="17"/>
      <c r="GN10" s="17"/>
      <c r="GO10" s="17">
        <v>71</v>
      </c>
      <c r="GP10" s="17">
        <v>5277.97</v>
      </c>
      <c r="GQ10" s="17"/>
      <c r="GR10" s="17"/>
      <c r="GS10" s="17"/>
      <c r="GT10" s="17"/>
      <c r="GU10" s="17"/>
      <c r="GV10" s="17"/>
      <c r="GW10" s="18"/>
      <c r="GX10" s="41"/>
      <c r="GY10" s="41"/>
      <c r="GZ10" s="41"/>
      <c r="HA10" s="41"/>
      <c r="HB10" s="41"/>
      <c r="HC10" s="41"/>
      <c r="HD10" s="41"/>
      <c r="HE10" s="18"/>
      <c r="HF10" s="41"/>
      <c r="HG10" s="41"/>
      <c r="HH10" s="41"/>
      <c r="HI10" s="18"/>
      <c r="HJ10" s="18"/>
      <c r="HK10" s="18">
        <f t="shared" si="3"/>
        <v>14</v>
      </c>
      <c r="HL10" s="18">
        <f t="shared" si="0"/>
        <v>1365.17</v>
      </c>
      <c r="HM10" s="18">
        <f t="shared" si="1"/>
        <v>85</v>
      </c>
      <c r="HN10" s="18">
        <f t="shared" si="2"/>
        <v>6643.14</v>
      </c>
      <c r="HO10" s="145"/>
      <c r="HP10" s="146"/>
    </row>
    <row r="11" ht="16.5" spans="1:224">
      <c r="A11" s="136"/>
      <c r="B11" s="20" t="s">
        <v>486</v>
      </c>
      <c r="C11" s="18">
        <v>6939962759364</v>
      </c>
      <c r="D11" s="18">
        <v>21065210000488</v>
      </c>
      <c r="E11" s="17" t="s">
        <v>339</v>
      </c>
      <c r="F11" s="19"/>
      <c r="G11" s="17" t="s">
        <v>129</v>
      </c>
      <c r="H11" s="26">
        <f>VLOOKUP(C11,供应链!E:J,6,0)</f>
        <v>0.583333333333333</v>
      </c>
      <c r="I11" s="17">
        <f>VLOOKUP(C11,供应链!E:H,4,0)</f>
        <v>34</v>
      </c>
      <c r="J11" s="17">
        <f>VLOOKUP(C11,供应链!E:K,7,0)</f>
        <v>0</v>
      </c>
      <c r="K11" s="18">
        <f>VLOOKUP(C11,供应链!E:I,5,0)</f>
        <v>54.2141230068337</v>
      </c>
      <c r="L11" s="27">
        <f>HL11/HL19</f>
        <v>0.0127322680528464</v>
      </c>
      <c r="M11" s="17">
        <v>190</v>
      </c>
      <c r="N11" s="26">
        <v>0</v>
      </c>
      <c r="O11" s="18">
        <v>0</v>
      </c>
      <c r="P11" s="18">
        <v>0</v>
      </c>
      <c r="Q11" s="17">
        <v>199</v>
      </c>
      <c r="R11" s="17">
        <v>101</v>
      </c>
      <c r="S11" s="17">
        <v>203</v>
      </c>
      <c r="T11" s="26">
        <v>0.00492610837438424</v>
      </c>
      <c r="U11" s="18">
        <v>1</v>
      </c>
      <c r="V11" s="18">
        <v>199</v>
      </c>
      <c r="W11" s="17">
        <v>199</v>
      </c>
      <c r="X11" s="17">
        <v>100</v>
      </c>
      <c r="Y11" s="17">
        <v>196</v>
      </c>
      <c r="Z11" s="26">
        <v>0.00510204081632653</v>
      </c>
      <c r="AA11" s="18">
        <v>1</v>
      </c>
      <c r="AB11" s="18">
        <v>194</v>
      </c>
      <c r="AC11" s="17">
        <v>194</v>
      </c>
      <c r="AD11" s="17">
        <v>99</v>
      </c>
      <c r="AE11" s="17">
        <v>137</v>
      </c>
      <c r="AF11" s="26">
        <v>0.0145985401459854</v>
      </c>
      <c r="AG11" s="18">
        <v>2</v>
      </c>
      <c r="AH11" s="18">
        <v>398</v>
      </c>
      <c r="AI11" s="17">
        <v>194</v>
      </c>
      <c r="AJ11" s="17">
        <v>97</v>
      </c>
      <c r="AK11" s="17">
        <v>145</v>
      </c>
      <c r="AL11" s="26">
        <v>0.00689655172413793</v>
      </c>
      <c r="AM11" s="18">
        <v>1</v>
      </c>
      <c r="AN11" s="18">
        <v>199</v>
      </c>
      <c r="AO11" s="17">
        <v>199</v>
      </c>
      <c r="AP11" s="17">
        <v>96</v>
      </c>
      <c r="AQ11" s="17">
        <v>139</v>
      </c>
      <c r="AR11" s="26">
        <v>0</v>
      </c>
      <c r="AS11" s="18">
        <v>0</v>
      </c>
      <c r="AT11" s="18">
        <v>0</v>
      </c>
      <c r="AU11" s="17">
        <v>199</v>
      </c>
      <c r="AV11" s="17">
        <v>96</v>
      </c>
      <c r="AW11" s="17">
        <v>146</v>
      </c>
      <c r="AX11" s="26">
        <v>0.00684931506849315</v>
      </c>
      <c r="AY11" s="17">
        <v>0</v>
      </c>
      <c r="AZ11" s="18">
        <v>0</v>
      </c>
      <c r="BA11" s="17">
        <v>199</v>
      </c>
      <c r="BB11" s="17">
        <v>96</v>
      </c>
      <c r="BC11" s="17">
        <v>137</v>
      </c>
      <c r="BD11" s="32">
        <v>0</v>
      </c>
      <c r="BE11" s="17">
        <v>0</v>
      </c>
      <c r="BF11" s="18">
        <v>0</v>
      </c>
      <c r="BG11" s="17">
        <v>199</v>
      </c>
      <c r="BH11" s="17">
        <v>96</v>
      </c>
      <c r="BI11" s="17">
        <v>164</v>
      </c>
      <c r="BJ11" s="32">
        <v>0.00609756097560976</v>
      </c>
      <c r="BK11" s="18">
        <v>1</v>
      </c>
      <c r="BL11" s="18">
        <v>199</v>
      </c>
      <c r="BM11" s="17">
        <v>199</v>
      </c>
      <c r="BN11" s="17">
        <v>95</v>
      </c>
      <c r="BO11" s="17">
        <v>224</v>
      </c>
      <c r="BP11" s="32">
        <v>0.00892857142857143</v>
      </c>
      <c r="BQ11" s="18">
        <v>2</v>
      </c>
      <c r="BR11" s="18">
        <v>460.53</v>
      </c>
      <c r="BS11" s="17">
        <v>199</v>
      </c>
      <c r="BT11" s="18">
        <v>93</v>
      </c>
      <c r="BU11" s="17">
        <v>225</v>
      </c>
      <c r="BV11" s="32">
        <v>0.00444444444444444</v>
      </c>
      <c r="BW11" s="18">
        <v>1</v>
      </c>
      <c r="BX11" s="18">
        <v>189</v>
      </c>
      <c r="BY11" s="17">
        <v>189</v>
      </c>
      <c r="BZ11" s="18">
        <v>92</v>
      </c>
      <c r="CA11" s="18">
        <v>241</v>
      </c>
      <c r="CB11" s="32">
        <v>0.00829875518672199</v>
      </c>
      <c r="CC11" s="18">
        <v>2</v>
      </c>
      <c r="CD11" s="18">
        <v>398</v>
      </c>
      <c r="CE11" s="17">
        <v>189</v>
      </c>
      <c r="CF11" s="18">
        <v>90</v>
      </c>
      <c r="CG11" s="33">
        <v>262</v>
      </c>
      <c r="CH11" s="32">
        <v>0.0114503816793893</v>
      </c>
      <c r="CI11" s="18">
        <v>3</v>
      </c>
      <c r="CJ11" s="18">
        <v>597</v>
      </c>
      <c r="CK11" s="17">
        <v>189</v>
      </c>
      <c r="CL11" s="18">
        <v>87</v>
      </c>
      <c r="CM11" s="33">
        <v>270</v>
      </c>
      <c r="CN11" s="32">
        <v>0.0111111111111111</v>
      </c>
      <c r="CO11" s="17">
        <v>3</v>
      </c>
      <c r="CP11" s="18">
        <v>587</v>
      </c>
      <c r="CQ11" s="17">
        <v>189</v>
      </c>
      <c r="CR11" s="17">
        <v>84</v>
      </c>
      <c r="CS11" s="33">
        <v>231</v>
      </c>
      <c r="CT11" s="32">
        <v>0.00865800865800866</v>
      </c>
      <c r="CU11" s="17">
        <v>2</v>
      </c>
      <c r="CV11" s="18">
        <v>390.3</v>
      </c>
      <c r="CW11" s="17">
        <v>189</v>
      </c>
      <c r="CX11" s="17">
        <v>82</v>
      </c>
      <c r="CY11" s="33">
        <v>301</v>
      </c>
      <c r="CZ11" s="32">
        <v>0.00332225913621262</v>
      </c>
      <c r="DA11" s="18">
        <v>1</v>
      </c>
      <c r="DB11" s="18">
        <v>199</v>
      </c>
      <c r="DC11" s="17">
        <v>199</v>
      </c>
      <c r="DD11" s="18">
        <v>81</v>
      </c>
      <c r="DE11" s="18">
        <v>233</v>
      </c>
      <c r="DF11" s="26">
        <v>0.00858369098712446</v>
      </c>
      <c r="DG11" s="18">
        <v>2</v>
      </c>
      <c r="DH11" s="18">
        <v>373</v>
      </c>
      <c r="DI11" s="17">
        <v>199</v>
      </c>
      <c r="DJ11" s="18">
        <v>71</v>
      </c>
      <c r="DK11" s="18">
        <v>241</v>
      </c>
      <c r="DL11" s="26">
        <v>0.004149377593361</v>
      </c>
      <c r="DM11" s="18">
        <v>1</v>
      </c>
      <c r="DN11" s="18">
        <v>199</v>
      </c>
      <c r="DO11" s="17">
        <v>199</v>
      </c>
      <c r="DP11" s="18">
        <v>70</v>
      </c>
      <c r="DQ11" s="18"/>
      <c r="DR11" s="26"/>
      <c r="DS11" s="18">
        <v>3</v>
      </c>
      <c r="DT11" s="18">
        <v>592.03</v>
      </c>
      <c r="DU11" s="17">
        <v>199</v>
      </c>
      <c r="DV11" s="18">
        <v>67</v>
      </c>
      <c r="DW11" s="18"/>
      <c r="DX11" s="26"/>
      <c r="DY11" s="18"/>
      <c r="DZ11" s="18"/>
      <c r="EA11" s="17"/>
      <c r="EB11" s="18"/>
      <c r="EC11" s="18"/>
      <c r="ED11" s="26"/>
      <c r="EE11" s="17"/>
      <c r="EF11" s="18"/>
      <c r="EG11" s="17"/>
      <c r="EH11" s="17"/>
      <c r="EI11" s="18"/>
      <c r="EJ11" s="26"/>
      <c r="EK11" s="17"/>
      <c r="EL11" s="18"/>
      <c r="EM11" s="17"/>
      <c r="EN11" s="17"/>
      <c r="EO11" s="18"/>
      <c r="EP11" s="26"/>
      <c r="EQ11" s="17"/>
      <c r="ER11" s="18"/>
      <c r="ES11" s="17"/>
      <c r="ET11" s="17"/>
      <c r="EU11" s="18"/>
      <c r="EV11" s="26"/>
      <c r="EW11" s="17"/>
      <c r="EX11" s="18"/>
      <c r="EY11" s="17"/>
      <c r="EZ11" s="17"/>
      <c r="FA11" s="18"/>
      <c r="FB11" s="26"/>
      <c r="FC11" s="17"/>
      <c r="FD11" s="18"/>
      <c r="FE11" s="17"/>
      <c r="FF11" s="17"/>
      <c r="FG11" s="18"/>
      <c r="FH11" s="26"/>
      <c r="FI11" s="18"/>
      <c r="FJ11" s="18"/>
      <c r="FK11" s="17"/>
      <c r="FL11" s="17"/>
      <c r="FM11" s="18"/>
      <c r="FN11" s="26"/>
      <c r="FO11" s="18"/>
      <c r="FP11" s="18"/>
      <c r="FQ11" s="17"/>
      <c r="FR11" s="17"/>
      <c r="FS11" s="18"/>
      <c r="FT11" s="26"/>
      <c r="FU11" s="18"/>
      <c r="FV11" s="18"/>
      <c r="FW11" s="17"/>
      <c r="FX11" s="18"/>
      <c r="FY11" s="18"/>
      <c r="FZ11" s="26"/>
      <c r="GA11" s="18"/>
      <c r="GB11" s="18"/>
      <c r="GC11" s="17"/>
      <c r="GD11" s="18"/>
      <c r="GE11" s="18"/>
      <c r="GF11" s="26"/>
      <c r="GG11" s="17"/>
      <c r="GH11" s="18"/>
      <c r="GI11" s="17"/>
      <c r="GJ11" s="18"/>
      <c r="GK11" s="17"/>
      <c r="GL11" s="18"/>
      <c r="GM11" s="17"/>
      <c r="GN11" s="17"/>
      <c r="GO11" s="17">
        <v>30</v>
      </c>
      <c r="GP11" s="17">
        <v>5770.59</v>
      </c>
      <c r="GQ11" s="17"/>
      <c r="GR11" s="17"/>
      <c r="GS11" s="17"/>
      <c r="GT11" s="17"/>
      <c r="GU11" s="17"/>
      <c r="GV11" s="17"/>
      <c r="GW11" s="16"/>
      <c r="GX11" s="16"/>
      <c r="GY11" s="16"/>
      <c r="GZ11" s="16"/>
      <c r="HA11" s="41"/>
      <c r="HB11" s="41"/>
      <c r="HC11" s="41"/>
      <c r="HD11" s="41"/>
      <c r="HE11" s="18"/>
      <c r="HF11" s="41"/>
      <c r="HG11" s="41"/>
      <c r="HH11" s="41"/>
      <c r="HI11" s="18"/>
      <c r="HJ11" s="18"/>
      <c r="HK11" s="18">
        <f t="shared" si="3"/>
        <v>26</v>
      </c>
      <c r="HL11" s="18">
        <f t="shared" si="0"/>
        <v>5173.86</v>
      </c>
      <c r="HM11" s="18">
        <f t="shared" si="1"/>
        <v>56</v>
      </c>
      <c r="HN11" s="18">
        <f t="shared" si="2"/>
        <v>10944.45</v>
      </c>
      <c r="HO11" s="145"/>
      <c r="HP11" s="146"/>
    </row>
    <row r="12" ht="16.5" spans="1:224">
      <c r="A12" s="136"/>
      <c r="B12" s="20" t="s">
        <v>486</v>
      </c>
      <c r="C12" s="18">
        <v>6939962761398</v>
      </c>
      <c r="D12" s="18">
        <v>21065210000589</v>
      </c>
      <c r="E12" s="17" t="s">
        <v>341</v>
      </c>
      <c r="F12" s="19"/>
      <c r="G12" s="17" t="s">
        <v>288</v>
      </c>
      <c r="H12" s="26">
        <f>VLOOKUP(C12,供应链!E:J,6,0)</f>
        <v>0</v>
      </c>
      <c r="I12" s="17">
        <f>VLOOKUP(C12,供应链!E:H,4,0)</f>
        <v>36</v>
      </c>
      <c r="J12" s="17">
        <f>VLOOKUP(C12,供应链!E:K,7,0)</f>
        <v>0</v>
      </c>
      <c r="K12" s="18" t="str">
        <f>VLOOKUP(C12,供应链!E:I,5,0)</f>
        <v>-</v>
      </c>
      <c r="L12" s="27">
        <f>HK12/HL19</f>
        <v>0.000219018654680128</v>
      </c>
      <c r="M12" s="17">
        <v>278</v>
      </c>
      <c r="N12" s="26">
        <v>0.0143884892086331</v>
      </c>
      <c r="O12" s="18">
        <v>4</v>
      </c>
      <c r="P12" s="18">
        <v>532.25</v>
      </c>
      <c r="Q12" s="17">
        <v>144</v>
      </c>
      <c r="R12" s="17">
        <v>434</v>
      </c>
      <c r="S12" s="17">
        <v>345</v>
      </c>
      <c r="T12" s="26">
        <v>0.0289855072463768</v>
      </c>
      <c r="U12" s="18">
        <v>10</v>
      </c>
      <c r="V12" s="18">
        <v>1366.05</v>
      </c>
      <c r="W12" s="17">
        <v>144</v>
      </c>
      <c r="X12" s="17">
        <v>424</v>
      </c>
      <c r="Y12" s="17">
        <v>337</v>
      </c>
      <c r="Z12" s="26">
        <v>0.0178041543026706</v>
      </c>
      <c r="AA12" s="18">
        <v>6</v>
      </c>
      <c r="AB12" s="18">
        <v>829.64</v>
      </c>
      <c r="AC12" s="17">
        <v>144</v>
      </c>
      <c r="AD12" s="17">
        <v>418</v>
      </c>
      <c r="AE12" s="17">
        <v>233</v>
      </c>
      <c r="AF12" s="26">
        <v>0.00429184549356223</v>
      </c>
      <c r="AG12" s="18">
        <v>1</v>
      </c>
      <c r="AH12" s="18">
        <v>159</v>
      </c>
      <c r="AI12" s="17">
        <v>159</v>
      </c>
      <c r="AJ12" s="17">
        <v>402</v>
      </c>
      <c r="AK12" s="17">
        <v>240</v>
      </c>
      <c r="AL12" s="26">
        <v>0.0125</v>
      </c>
      <c r="AM12" s="18">
        <v>3</v>
      </c>
      <c r="AN12" s="18">
        <v>510.02</v>
      </c>
      <c r="AO12" s="17">
        <v>159</v>
      </c>
      <c r="AP12" s="17">
        <v>403</v>
      </c>
      <c r="AQ12" s="17">
        <v>254</v>
      </c>
      <c r="AR12" s="26">
        <v>0.0078740157480315</v>
      </c>
      <c r="AS12" s="18">
        <v>2</v>
      </c>
      <c r="AT12" s="18">
        <v>318</v>
      </c>
      <c r="AU12" s="17">
        <v>159</v>
      </c>
      <c r="AV12" s="17">
        <v>401</v>
      </c>
      <c r="AW12" s="17">
        <v>231</v>
      </c>
      <c r="AX12" s="26">
        <v>0.0173160173160173</v>
      </c>
      <c r="AY12" s="17">
        <v>4</v>
      </c>
      <c r="AZ12" s="18">
        <v>616.64</v>
      </c>
      <c r="BA12" s="17">
        <v>159</v>
      </c>
      <c r="BB12" s="17">
        <v>397</v>
      </c>
      <c r="BC12" s="17">
        <v>275</v>
      </c>
      <c r="BD12" s="32">
        <v>0.0109090909090909</v>
      </c>
      <c r="BE12" s="17">
        <v>3</v>
      </c>
      <c r="BF12" s="18">
        <v>477</v>
      </c>
      <c r="BG12" s="17">
        <v>159</v>
      </c>
      <c r="BH12" s="17">
        <v>394</v>
      </c>
      <c r="BI12" s="17">
        <v>328</v>
      </c>
      <c r="BJ12" s="32">
        <v>0.00914634146341463</v>
      </c>
      <c r="BK12" s="18">
        <v>3</v>
      </c>
      <c r="BL12" s="18">
        <v>477</v>
      </c>
      <c r="BM12" s="17">
        <v>159</v>
      </c>
      <c r="BN12" s="17">
        <v>392</v>
      </c>
      <c r="BO12" s="17">
        <v>373</v>
      </c>
      <c r="BP12" s="32">
        <v>0.00804289544235925</v>
      </c>
      <c r="BQ12" s="18">
        <v>3</v>
      </c>
      <c r="BR12" s="18">
        <v>470.52</v>
      </c>
      <c r="BS12" s="17">
        <v>159</v>
      </c>
      <c r="BT12" s="18">
        <v>389</v>
      </c>
      <c r="BU12" s="17">
        <v>397</v>
      </c>
      <c r="BV12" s="32">
        <v>0.0125944584382872</v>
      </c>
      <c r="BW12" s="18">
        <v>5</v>
      </c>
      <c r="BX12" s="18">
        <v>795</v>
      </c>
      <c r="BY12" s="17">
        <v>159</v>
      </c>
      <c r="BZ12" s="18">
        <v>396</v>
      </c>
      <c r="CA12" s="18">
        <v>403</v>
      </c>
      <c r="CB12" s="32">
        <v>0.0173697270471464</v>
      </c>
      <c r="CC12" s="18">
        <v>6</v>
      </c>
      <c r="CD12" s="18">
        <v>939</v>
      </c>
      <c r="CE12" s="17">
        <v>159</v>
      </c>
      <c r="CF12" s="18">
        <v>392</v>
      </c>
      <c r="CG12" s="33">
        <v>410</v>
      </c>
      <c r="CH12" s="32">
        <v>0.0170731707317073</v>
      </c>
      <c r="CI12" s="18">
        <v>6</v>
      </c>
      <c r="CJ12" s="18">
        <v>944</v>
      </c>
      <c r="CK12" s="17">
        <v>159</v>
      </c>
      <c r="CL12" s="18">
        <v>386</v>
      </c>
      <c r="CM12" s="33">
        <v>424</v>
      </c>
      <c r="CN12" s="32">
        <v>0.0117924528301887</v>
      </c>
      <c r="CO12" s="17">
        <v>4</v>
      </c>
      <c r="CP12" s="18">
        <v>636</v>
      </c>
      <c r="CQ12" s="17">
        <v>159</v>
      </c>
      <c r="CR12" s="17">
        <v>383</v>
      </c>
      <c r="CS12" s="33">
        <v>450</v>
      </c>
      <c r="CT12" s="32">
        <v>0.00666666666666667</v>
      </c>
      <c r="CU12" s="17">
        <v>3</v>
      </c>
      <c r="CV12" s="18">
        <v>477</v>
      </c>
      <c r="CW12" s="17">
        <v>159</v>
      </c>
      <c r="CX12" s="17">
        <v>380</v>
      </c>
      <c r="CY12" s="33">
        <v>511</v>
      </c>
      <c r="CZ12" s="32">
        <v>0.0156555772994129</v>
      </c>
      <c r="DA12" s="18">
        <v>7</v>
      </c>
      <c r="DB12" s="18">
        <v>1113</v>
      </c>
      <c r="DC12" s="17">
        <v>159</v>
      </c>
      <c r="DD12" s="18">
        <v>373</v>
      </c>
      <c r="DE12" s="18">
        <v>474</v>
      </c>
      <c r="DF12" s="26">
        <v>0.0126582278481013</v>
      </c>
      <c r="DG12" s="18">
        <v>6</v>
      </c>
      <c r="DH12" s="18">
        <v>930.34</v>
      </c>
      <c r="DI12" s="17">
        <v>159</v>
      </c>
      <c r="DJ12" s="18">
        <v>367</v>
      </c>
      <c r="DK12" s="18">
        <v>448</v>
      </c>
      <c r="DL12" s="26">
        <v>0.0133928571428571</v>
      </c>
      <c r="DM12" s="18">
        <v>5</v>
      </c>
      <c r="DN12" s="18">
        <v>795</v>
      </c>
      <c r="DO12" s="17">
        <v>159</v>
      </c>
      <c r="DP12" s="18">
        <v>306</v>
      </c>
      <c r="DQ12" s="18"/>
      <c r="DR12" s="26"/>
      <c r="DS12" s="18">
        <v>8</v>
      </c>
      <c r="DT12" s="18">
        <v>1263.7</v>
      </c>
      <c r="DU12" s="17">
        <v>159</v>
      </c>
      <c r="DV12" s="18">
        <v>298</v>
      </c>
      <c r="DW12" s="18"/>
      <c r="DX12" s="26"/>
      <c r="DY12" s="18"/>
      <c r="DZ12" s="18"/>
      <c r="EA12" s="17"/>
      <c r="EB12" s="18"/>
      <c r="EC12" s="18"/>
      <c r="ED12" s="26"/>
      <c r="EE12" s="17"/>
      <c r="EF12" s="18"/>
      <c r="EG12" s="17"/>
      <c r="EH12" s="17"/>
      <c r="EI12" s="18"/>
      <c r="EJ12" s="26"/>
      <c r="EK12" s="17"/>
      <c r="EL12" s="18"/>
      <c r="EM12" s="17"/>
      <c r="EN12" s="17"/>
      <c r="EO12" s="18"/>
      <c r="EP12" s="26"/>
      <c r="EQ12" s="17"/>
      <c r="ER12" s="18"/>
      <c r="ES12" s="17"/>
      <c r="ET12" s="17"/>
      <c r="EU12" s="18"/>
      <c r="EV12" s="26"/>
      <c r="EW12" s="17"/>
      <c r="EX12" s="18"/>
      <c r="EY12" s="17"/>
      <c r="EZ12" s="17"/>
      <c r="FA12" s="18"/>
      <c r="FB12" s="26"/>
      <c r="FC12" s="17"/>
      <c r="FD12" s="18"/>
      <c r="FE12" s="17"/>
      <c r="FF12" s="17"/>
      <c r="FG12" s="18"/>
      <c r="FH12" s="26"/>
      <c r="FI12" s="18"/>
      <c r="FJ12" s="18"/>
      <c r="FK12" s="17"/>
      <c r="FL12" s="17"/>
      <c r="FM12" s="18"/>
      <c r="FN12" s="26"/>
      <c r="FO12" s="18"/>
      <c r="FP12" s="18"/>
      <c r="FQ12" s="17"/>
      <c r="FR12" s="17"/>
      <c r="FS12" s="18"/>
      <c r="FT12" s="26"/>
      <c r="FU12" s="18"/>
      <c r="FV12" s="18"/>
      <c r="FW12" s="17"/>
      <c r="FX12" s="18"/>
      <c r="FY12" s="18"/>
      <c r="FZ12" s="26"/>
      <c r="GA12" s="18"/>
      <c r="GB12" s="18"/>
      <c r="GC12" s="17"/>
      <c r="GD12" s="18"/>
      <c r="GE12" s="18"/>
      <c r="GF12" s="26"/>
      <c r="GG12" s="17"/>
      <c r="GH12" s="18"/>
      <c r="GI12" s="17"/>
      <c r="GJ12" s="18"/>
      <c r="GK12" s="17"/>
      <c r="GL12" s="18"/>
      <c r="GM12" s="17"/>
      <c r="GN12" s="17"/>
      <c r="GO12" s="17">
        <v>75</v>
      </c>
      <c r="GP12" s="17">
        <v>11499.81</v>
      </c>
      <c r="GQ12" s="17"/>
      <c r="GR12" s="17"/>
      <c r="GS12" s="17"/>
      <c r="GT12" s="17"/>
      <c r="GU12" s="17"/>
      <c r="GV12" s="17"/>
      <c r="GW12" s="16"/>
      <c r="GX12" s="16"/>
      <c r="GY12" s="16"/>
      <c r="GZ12" s="16"/>
      <c r="HA12" s="41"/>
      <c r="HB12" s="41"/>
      <c r="HC12" s="41"/>
      <c r="HD12" s="41"/>
      <c r="HE12" s="18"/>
      <c r="HF12" s="41"/>
      <c r="HG12" s="41"/>
      <c r="HH12" s="41"/>
      <c r="HI12" s="18"/>
      <c r="HJ12" s="18"/>
      <c r="HK12" s="18">
        <f t="shared" si="3"/>
        <v>89</v>
      </c>
      <c r="HL12" s="18">
        <f t="shared" si="0"/>
        <v>13649.16</v>
      </c>
      <c r="HM12" s="18">
        <f t="shared" si="1"/>
        <v>164</v>
      </c>
      <c r="HN12" s="18">
        <f t="shared" si="2"/>
        <v>25148.97</v>
      </c>
      <c r="HO12" s="145"/>
      <c r="HP12" s="146"/>
    </row>
    <row r="13" ht="16.5" spans="1:224">
      <c r="A13" s="136"/>
      <c r="B13" s="20" t="s">
        <v>486</v>
      </c>
      <c r="C13" s="18">
        <v>6939962762173</v>
      </c>
      <c r="D13" s="18">
        <v>21065210000648</v>
      </c>
      <c r="E13" s="17" t="s">
        <v>343</v>
      </c>
      <c r="F13" s="19"/>
      <c r="G13" s="17" t="s">
        <v>288</v>
      </c>
      <c r="H13" s="26">
        <f>VLOOKUP(C13,供应链!E:J,6,0)</f>
        <v>0.28</v>
      </c>
      <c r="I13" s="17">
        <f>VLOOKUP(C13,供应链!E:H,4,0)</f>
        <v>29</v>
      </c>
      <c r="J13" s="17">
        <f>VLOOKUP(C13,供应链!E:K,7,0)</f>
        <v>0</v>
      </c>
      <c r="K13" s="18">
        <f>VLOOKUP(C13,供应链!E:I,5,0)</f>
        <v>283.255813953488</v>
      </c>
      <c r="L13" s="27">
        <f>HK13/HL19</f>
        <v>0.00211389915022731</v>
      </c>
      <c r="M13" s="17">
        <v>924</v>
      </c>
      <c r="N13" s="26">
        <v>0.0476190476190476</v>
      </c>
      <c r="O13" s="18">
        <v>41</v>
      </c>
      <c r="P13" s="18">
        <v>3551.51</v>
      </c>
      <c r="Q13" s="17">
        <v>109</v>
      </c>
      <c r="R13" s="17">
        <v>3704</v>
      </c>
      <c r="S13" s="17">
        <v>971</v>
      </c>
      <c r="T13" s="26">
        <v>0.0659114315139032</v>
      </c>
      <c r="U13" s="18">
        <v>61</v>
      </c>
      <c r="V13" s="18">
        <v>5345.45</v>
      </c>
      <c r="W13" s="17">
        <v>109</v>
      </c>
      <c r="X13" s="17">
        <v>3646</v>
      </c>
      <c r="Y13" s="17">
        <v>1159</v>
      </c>
      <c r="Z13" s="26">
        <v>0.0396893874029336</v>
      </c>
      <c r="AA13" s="18">
        <v>42</v>
      </c>
      <c r="AB13" s="18">
        <v>3689.12</v>
      </c>
      <c r="AC13" s="17">
        <v>109</v>
      </c>
      <c r="AD13" s="17">
        <v>3604</v>
      </c>
      <c r="AE13" s="17">
        <v>1018</v>
      </c>
      <c r="AF13" s="26">
        <v>0.037328094302554</v>
      </c>
      <c r="AG13" s="18">
        <v>35</v>
      </c>
      <c r="AH13" s="18">
        <v>3096.67</v>
      </c>
      <c r="AI13" s="17">
        <v>109</v>
      </c>
      <c r="AJ13" s="17">
        <v>3541</v>
      </c>
      <c r="AK13" s="17">
        <v>1100</v>
      </c>
      <c r="AL13" s="26">
        <v>0.0436363636363636</v>
      </c>
      <c r="AM13" s="18">
        <v>43</v>
      </c>
      <c r="AN13" s="18">
        <v>3754.04</v>
      </c>
      <c r="AO13" s="17">
        <v>109</v>
      </c>
      <c r="AP13" s="17">
        <v>3531</v>
      </c>
      <c r="AQ13" s="17">
        <v>1146</v>
      </c>
      <c r="AR13" s="26">
        <v>0.0418848167539267</v>
      </c>
      <c r="AS13" s="18">
        <v>46</v>
      </c>
      <c r="AT13" s="18">
        <v>4013.45</v>
      </c>
      <c r="AU13" s="17">
        <v>109</v>
      </c>
      <c r="AV13" s="17">
        <v>3488</v>
      </c>
      <c r="AW13" s="17">
        <v>1493</v>
      </c>
      <c r="AX13" s="26">
        <v>0.0388479571332887</v>
      </c>
      <c r="AY13" s="17">
        <v>52</v>
      </c>
      <c r="AZ13" s="18">
        <v>4546.63</v>
      </c>
      <c r="BA13" s="17">
        <v>109</v>
      </c>
      <c r="BB13" s="17">
        <v>3438</v>
      </c>
      <c r="BC13" s="17">
        <v>1344</v>
      </c>
      <c r="BD13" s="32">
        <v>0.0424107142857143</v>
      </c>
      <c r="BE13" s="17">
        <v>51</v>
      </c>
      <c r="BF13" s="18">
        <v>4445.9</v>
      </c>
      <c r="BG13" s="17">
        <v>109</v>
      </c>
      <c r="BH13" s="17">
        <v>3391</v>
      </c>
      <c r="BI13" s="17">
        <v>1402</v>
      </c>
      <c r="BJ13" s="32">
        <v>0.0463623395149786</v>
      </c>
      <c r="BK13" s="18">
        <v>58</v>
      </c>
      <c r="BL13" s="18">
        <v>5058.06</v>
      </c>
      <c r="BM13" s="17">
        <v>109</v>
      </c>
      <c r="BN13" s="17">
        <v>3334</v>
      </c>
      <c r="BO13" s="17">
        <v>1379</v>
      </c>
      <c r="BP13" s="32">
        <v>0.0369833212472806</v>
      </c>
      <c r="BQ13" s="18">
        <v>49</v>
      </c>
      <c r="BR13" s="18">
        <v>4475.89</v>
      </c>
      <c r="BS13" s="17">
        <v>109</v>
      </c>
      <c r="BT13" s="18">
        <v>3289</v>
      </c>
      <c r="BU13" s="17">
        <v>1498</v>
      </c>
      <c r="BV13" s="32">
        <v>0.0507343124165554</v>
      </c>
      <c r="BW13" s="18">
        <v>69</v>
      </c>
      <c r="BX13" s="18">
        <v>5974.45</v>
      </c>
      <c r="BY13" s="17">
        <v>109</v>
      </c>
      <c r="BZ13" s="18">
        <v>3220</v>
      </c>
      <c r="CA13" s="18">
        <v>1708</v>
      </c>
      <c r="CB13" s="32">
        <v>0.038056206088993</v>
      </c>
      <c r="CC13" s="18">
        <v>61</v>
      </c>
      <c r="CD13" s="18">
        <v>5652.09</v>
      </c>
      <c r="CE13" s="17">
        <v>109</v>
      </c>
      <c r="CF13" s="18">
        <v>3167</v>
      </c>
      <c r="CG13" s="33">
        <v>1422</v>
      </c>
      <c r="CH13" s="32">
        <v>0.0267229254571027</v>
      </c>
      <c r="CI13" s="18">
        <v>35</v>
      </c>
      <c r="CJ13" s="18">
        <v>3743.07</v>
      </c>
      <c r="CK13" s="17">
        <v>109</v>
      </c>
      <c r="CL13" s="18">
        <v>3135</v>
      </c>
      <c r="CM13" s="33">
        <v>1537</v>
      </c>
      <c r="CN13" s="32">
        <v>0.0273259596616786</v>
      </c>
      <c r="CO13" s="17">
        <v>35</v>
      </c>
      <c r="CP13" s="18">
        <v>3740.85</v>
      </c>
      <c r="CQ13" s="17">
        <v>109</v>
      </c>
      <c r="CR13" s="17">
        <v>3108</v>
      </c>
      <c r="CS13" s="33">
        <v>1579</v>
      </c>
      <c r="CT13" s="32">
        <v>0.0221659278024066</v>
      </c>
      <c r="CU13" s="17">
        <v>32</v>
      </c>
      <c r="CV13" s="18">
        <v>3414.07</v>
      </c>
      <c r="CW13" s="17">
        <v>109</v>
      </c>
      <c r="CX13" s="17">
        <v>3082</v>
      </c>
      <c r="CY13" s="33">
        <v>1590</v>
      </c>
      <c r="CZ13" s="32">
        <v>0.0264150943396226</v>
      </c>
      <c r="DA13" s="18">
        <v>39</v>
      </c>
      <c r="DB13" s="18">
        <v>4147.44</v>
      </c>
      <c r="DC13" s="17">
        <v>109</v>
      </c>
      <c r="DD13" s="18">
        <v>3046</v>
      </c>
      <c r="DE13" s="18">
        <v>1273</v>
      </c>
      <c r="DF13" s="26">
        <v>0.0290652003142184</v>
      </c>
      <c r="DG13" s="18">
        <v>35</v>
      </c>
      <c r="DH13" s="18">
        <v>3750.47</v>
      </c>
      <c r="DI13" s="17">
        <v>109</v>
      </c>
      <c r="DJ13" s="18">
        <v>3015</v>
      </c>
      <c r="DK13" s="18">
        <v>1307</v>
      </c>
      <c r="DL13" s="26">
        <v>0.0328997704667177</v>
      </c>
      <c r="DM13" s="18">
        <v>41</v>
      </c>
      <c r="DN13" s="18">
        <v>4425.33</v>
      </c>
      <c r="DO13" s="17">
        <v>109</v>
      </c>
      <c r="DP13" s="18">
        <v>1517</v>
      </c>
      <c r="DQ13" s="18"/>
      <c r="DR13" s="26"/>
      <c r="DS13" s="18">
        <v>34</v>
      </c>
      <c r="DT13" s="18">
        <v>3671.78</v>
      </c>
      <c r="DU13" s="17">
        <v>109</v>
      </c>
      <c r="DV13" s="18">
        <v>1484</v>
      </c>
      <c r="DW13" s="18"/>
      <c r="DX13" s="26"/>
      <c r="DY13" s="18"/>
      <c r="DZ13" s="18"/>
      <c r="EA13" s="17"/>
      <c r="EB13" s="18"/>
      <c r="EC13" s="18"/>
      <c r="ED13" s="26"/>
      <c r="EE13" s="17"/>
      <c r="EF13" s="18"/>
      <c r="EG13" s="17"/>
      <c r="EH13" s="17"/>
      <c r="EI13" s="18"/>
      <c r="EJ13" s="26"/>
      <c r="EK13" s="17"/>
      <c r="EL13" s="18"/>
      <c r="EM13" s="17"/>
      <c r="EN13" s="17"/>
      <c r="EO13" s="18"/>
      <c r="EP13" s="26"/>
      <c r="EQ13" s="17"/>
      <c r="ER13" s="18"/>
      <c r="ES13" s="17"/>
      <c r="ET13" s="17"/>
      <c r="EU13" s="18"/>
      <c r="EV13" s="26"/>
      <c r="EW13" s="17"/>
      <c r="EX13" s="18"/>
      <c r="EY13" s="17"/>
      <c r="EZ13" s="17"/>
      <c r="FA13" s="18"/>
      <c r="FB13" s="26"/>
      <c r="FC13" s="17"/>
      <c r="FD13" s="18"/>
      <c r="FE13" s="17"/>
      <c r="FF13" s="17"/>
      <c r="FG13" s="18"/>
      <c r="FH13" s="26"/>
      <c r="FI13" s="18"/>
      <c r="FJ13" s="18"/>
      <c r="FK13" s="17"/>
      <c r="FL13" s="17"/>
      <c r="FM13" s="18"/>
      <c r="FN13" s="26"/>
      <c r="FO13" s="18"/>
      <c r="FP13" s="18"/>
      <c r="FQ13" s="17"/>
      <c r="FR13" s="17"/>
      <c r="FS13" s="18"/>
      <c r="FT13" s="26"/>
      <c r="FU13" s="18"/>
      <c r="FV13" s="18"/>
      <c r="FW13" s="17"/>
      <c r="FX13" s="18"/>
      <c r="FY13" s="18"/>
      <c r="FZ13" s="26"/>
      <c r="GA13" s="18"/>
      <c r="GB13" s="18"/>
      <c r="GC13" s="17"/>
      <c r="GD13" s="18"/>
      <c r="GE13" s="18"/>
      <c r="GF13" s="26"/>
      <c r="GG13" s="17"/>
      <c r="GH13" s="18"/>
      <c r="GI13" s="17"/>
      <c r="GJ13" s="18"/>
      <c r="GK13" s="17"/>
      <c r="GL13" s="18"/>
      <c r="GM13" s="17"/>
      <c r="GN13" s="17"/>
      <c r="GO13" s="17">
        <v>892</v>
      </c>
      <c r="GP13" s="17">
        <v>87532.78</v>
      </c>
      <c r="GQ13" s="17"/>
      <c r="GR13" s="17"/>
      <c r="GS13" s="17"/>
      <c r="GT13" s="17"/>
      <c r="GU13" s="17"/>
      <c r="GV13" s="17"/>
      <c r="GW13" s="16"/>
      <c r="GX13" s="16"/>
      <c r="GY13" s="16"/>
      <c r="GZ13" s="16"/>
      <c r="HA13" s="41"/>
      <c r="HB13" s="41"/>
      <c r="HC13" s="41"/>
      <c r="HD13" s="41"/>
      <c r="HE13" s="18"/>
      <c r="HF13" s="41"/>
      <c r="HG13" s="41"/>
      <c r="HH13" s="41"/>
      <c r="HI13" s="18"/>
      <c r="HJ13" s="18"/>
      <c r="HK13" s="18">
        <f t="shared" si="3"/>
        <v>859</v>
      </c>
      <c r="HL13" s="18">
        <f t="shared" si="0"/>
        <v>80496.27</v>
      </c>
      <c r="HM13" s="18">
        <f t="shared" si="1"/>
        <v>1751</v>
      </c>
      <c r="HN13" s="18">
        <f t="shared" si="2"/>
        <v>168029.05</v>
      </c>
      <c r="HO13" s="145"/>
      <c r="HP13" s="146"/>
    </row>
    <row r="14" ht="16.5" spans="1:224">
      <c r="A14" s="136"/>
      <c r="B14" s="20" t="s">
        <v>486</v>
      </c>
      <c r="C14" s="18">
        <v>6939962762401</v>
      </c>
      <c r="D14" s="18">
        <v>21065210000608</v>
      </c>
      <c r="E14" s="17" t="s">
        <v>345</v>
      </c>
      <c r="F14" s="19"/>
      <c r="G14" s="17" t="s">
        <v>288</v>
      </c>
      <c r="H14" s="26">
        <f>VLOOKUP(C14,供应链!E:J,6,0)</f>
        <v>0.958333333333333</v>
      </c>
      <c r="I14" s="17">
        <f>VLOOKUP(C14,供应链!E:H,4,0)</f>
        <v>962</v>
      </c>
      <c r="J14" s="17">
        <f>VLOOKUP(C14,供应链!E:K,7,0)</f>
        <v>0</v>
      </c>
      <c r="K14" s="18">
        <f>VLOOKUP(C14,供应链!E:I,5,0)</f>
        <v>14.81117619889</v>
      </c>
      <c r="L14" s="27">
        <f>HK14/HL19</f>
        <v>0.00064229066147768</v>
      </c>
      <c r="M14" s="17">
        <v>1135</v>
      </c>
      <c r="N14" s="26">
        <v>0.0167400881057269</v>
      </c>
      <c r="O14" s="18">
        <v>17</v>
      </c>
      <c r="P14" s="18">
        <v>1296.9</v>
      </c>
      <c r="Q14" s="17">
        <v>119</v>
      </c>
      <c r="R14" s="17">
        <v>462</v>
      </c>
      <c r="S14" s="17">
        <v>1070</v>
      </c>
      <c r="T14" s="26">
        <v>0.0130841121495327</v>
      </c>
      <c r="U14" s="18">
        <v>14</v>
      </c>
      <c r="V14" s="18">
        <v>1095.65</v>
      </c>
      <c r="W14" s="17">
        <v>119</v>
      </c>
      <c r="X14" s="17">
        <v>503</v>
      </c>
      <c r="Y14" s="17">
        <v>1009</v>
      </c>
      <c r="Z14" s="26">
        <v>0.0237859266600595</v>
      </c>
      <c r="AA14" s="18">
        <v>22</v>
      </c>
      <c r="AB14" s="18">
        <v>1708.42</v>
      </c>
      <c r="AC14" s="17">
        <v>119</v>
      </c>
      <c r="AD14" s="17">
        <v>482</v>
      </c>
      <c r="AE14" s="17">
        <v>827</v>
      </c>
      <c r="AF14" s="26">
        <v>0.0157194679564692</v>
      </c>
      <c r="AG14" s="18">
        <v>12</v>
      </c>
      <c r="AH14" s="18">
        <v>1056.54</v>
      </c>
      <c r="AI14" s="17">
        <v>119</v>
      </c>
      <c r="AJ14" s="17">
        <v>471</v>
      </c>
      <c r="AK14" s="17">
        <v>896</v>
      </c>
      <c r="AL14" s="26">
        <v>0.0189732142857143</v>
      </c>
      <c r="AM14" s="18">
        <v>15</v>
      </c>
      <c r="AN14" s="18">
        <v>1324.82</v>
      </c>
      <c r="AO14" s="17">
        <v>119</v>
      </c>
      <c r="AP14" s="17">
        <v>458</v>
      </c>
      <c r="AQ14" s="17">
        <v>1001</v>
      </c>
      <c r="AR14" s="26">
        <v>0.022977022977023</v>
      </c>
      <c r="AS14" s="18">
        <v>22</v>
      </c>
      <c r="AT14" s="18">
        <v>1927.46</v>
      </c>
      <c r="AU14" s="17">
        <v>119</v>
      </c>
      <c r="AV14" s="17">
        <v>437</v>
      </c>
      <c r="AW14" s="17">
        <v>990</v>
      </c>
      <c r="AX14" s="26">
        <v>0.0111111111111111</v>
      </c>
      <c r="AY14" s="17">
        <v>10</v>
      </c>
      <c r="AZ14" s="18">
        <v>885.68</v>
      </c>
      <c r="BA14" s="17">
        <v>119</v>
      </c>
      <c r="BB14" s="17">
        <v>431</v>
      </c>
      <c r="BC14" s="17">
        <v>1051</v>
      </c>
      <c r="BD14" s="32">
        <v>0.00856327307326356</v>
      </c>
      <c r="BE14" s="17">
        <v>9</v>
      </c>
      <c r="BF14" s="18">
        <v>778.87</v>
      </c>
      <c r="BG14" s="17">
        <v>119</v>
      </c>
      <c r="BH14" s="17">
        <v>427</v>
      </c>
      <c r="BI14" s="17">
        <v>1048</v>
      </c>
      <c r="BJ14" s="32">
        <v>0.0152671755725191</v>
      </c>
      <c r="BK14" s="18">
        <v>16</v>
      </c>
      <c r="BL14" s="18">
        <v>1411.5</v>
      </c>
      <c r="BM14" s="17">
        <v>119</v>
      </c>
      <c r="BN14" s="17">
        <v>413</v>
      </c>
      <c r="BO14" s="17">
        <v>883</v>
      </c>
      <c r="BP14" s="32">
        <v>0.0135900339750849</v>
      </c>
      <c r="BQ14" s="18">
        <v>11</v>
      </c>
      <c r="BR14" s="18">
        <v>859.91</v>
      </c>
      <c r="BS14" s="17">
        <v>119</v>
      </c>
      <c r="BT14" s="18">
        <v>1408</v>
      </c>
      <c r="BU14" s="17">
        <v>1026</v>
      </c>
      <c r="BV14" s="32">
        <v>0.0126705653021442</v>
      </c>
      <c r="BW14" s="18">
        <v>12</v>
      </c>
      <c r="BX14" s="18">
        <v>926.3</v>
      </c>
      <c r="BY14" s="17">
        <v>119</v>
      </c>
      <c r="BZ14" s="18">
        <v>461</v>
      </c>
      <c r="CA14" s="18">
        <v>1013</v>
      </c>
      <c r="CB14" s="32">
        <v>0.016781836130306</v>
      </c>
      <c r="CC14" s="18">
        <v>16</v>
      </c>
      <c r="CD14" s="18">
        <v>1237.46</v>
      </c>
      <c r="CE14" s="17">
        <v>119</v>
      </c>
      <c r="CF14" s="18">
        <v>448</v>
      </c>
      <c r="CG14" s="33">
        <v>974</v>
      </c>
      <c r="CH14" s="32">
        <v>0.0143737166324435</v>
      </c>
      <c r="CI14" s="18">
        <v>12</v>
      </c>
      <c r="CJ14" s="18">
        <v>907.96</v>
      </c>
      <c r="CK14" s="17">
        <v>119</v>
      </c>
      <c r="CL14" s="18">
        <v>440</v>
      </c>
      <c r="CM14" s="33">
        <v>970</v>
      </c>
      <c r="CN14" s="32">
        <v>0.0195876288659794</v>
      </c>
      <c r="CO14" s="17">
        <v>15</v>
      </c>
      <c r="CP14" s="18">
        <v>1158.77</v>
      </c>
      <c r="CQ14" s="17">
        <v>119</v>
      </c>
      <c r="CR14" s="17">
        <v>434</v>
      </c>
      <c r="CS14" s="33">
        <v>1205</v>
      </c>
      <c r="CT14" s="32">
        <v>0.0141078838174274</v>
      </c>
      <c r="CU14" s="17">
        <v>10</v>
      </c>
      <c r="CV14" s="18">
        <v>774.99</v>
      </c>
      <c r="CW14" s="17">
        <v>119</v>
      </c>
      <c r="CX14" s="17">
        <v>426</v>
      </c>
      <c r="CY14" s="33">
        <v>1228</v>
      </c>
      <c r="CZ14" s="32">
        <v>0.011400651465798</v>
      </c>
      <c r="DA14" s="18">
        <v>11</v>
      </c>
      <c r="DB14" s="18">
        <v>807.18</v>
      </c>
      <c r="DC14" s="17">
        <v>119</v>
      </c>
      <c r="DD14" s="18">
        <v>418</v>
      </c>
      <c r="DE14" s="18">
        <v>957</v>
      </c>
      <c r="DF14" s="26">
        <v>0.0125391849529781</v>
      </c>
      <c r="DG14" s="18">
        <v>9</v>
      </c>
      <c r="DH14" s="18">
        <v>686.65</v>
      </c>
      <c r="DI14" s="17">
        <v>119</v>
      </c>
      <c r="DJ14" s="18">
        <v>1845</v>
      </c>
      <c r="DK14" s="18">
        <v>977</v>
      </c>
      <c r="DL14" s="26">
        <v>0.0102354145342886</v>
      </c>
      <c r="DM14" s="18">
        <v>9</v>
      </c>
      <c r="DN14" s="18">
        <v>681</v>
      </c>
      <c r="DO14" s="17">
        <v>119</v>
      </c>
      <c r="DP14" s="18">
        <v>306</v>
      </c>
      <c r="DQ14" s="18"/>
      <c r="DR14" s="26"/>
      <c r="DS14" s="18">
        <v>19</v>
      </c>
      <c r="DT14" s="18">
        <v>1498.77</v>
      </c>
      <c r="DU14" s="17">
        <v>119</v>
      </c>
      <c r="DV14" s="18">
        <v>288</v>
      </c>
      <c r="DW14" s="18"/>
      <c r="DX14" s="26"/>
      <c r="DY14" s="18"/>
      <c r="DZ14" s="18"/>
      <c r="EA14" s="17"/>
      <c r="EB14" s="18"/>
      <c r="EC14" s="18"/>
      <c r="ED14" s="26"/>
      <c r="EE14" s="17"/>
      <c r="EF14" s="18"/>
      <c r="EG14" s="17"/>
      <c r="EH14" s="17"/>
      <c r="EI14" s="18"/>
      <c r="EJ14" s="26"/>
      <c r="EK14" s="17"/>
      <c r="EL14" s="18"/>
      <c r="EM14" s="17"/>
      <c r="EN14" s="17"/>
      <c r="EO14" s="18"/>
      <c r="EP14" s="26"/>
      <c r="EQ14" s="17"/>
      <c r="ER14" s="18"/>
      <c r="ES14" s="17"/>
      <c r="ET14" s="17"/>
      <c r="EU14" s="18"/>
      <c r="EV14" s="26"/>
      <c r="EW14" s="17"/>
      <c r="EX14" s="18"/>
      <c r="EY14" s="17"/>
      <c r="EZ14" s="17"/>
      <c r="FA14" s="18"/>
      <c r="FB14" s="26"/>
      <c r="FC14" s="17"/>
      <c r="FD14" s="18"/>
      <c r="FE14" s="17"/>
      <c r="FF14" s="17"/>
      <c r="FG14" s="18"/>
      <c r="FH14" s="26"/>
      <c r="FI14" s="18"/>
      <c r="FJ14" s="18"/>
      <c r="FK14" s="17"/>
      <c r="FL14" s="17"/>
      <c r="FM14" s="18"/>
      <c r="FN14" s="26"/>
      <c r="FO14" s="18"/>
      <c r="FP14" s="18"/>
      <c r="FQ14" s="17"/>
      <c r="FR14" s="17"/>
      <c r="FS14" s="18"/>
      <c r="FT14" s="26"/>
      <c r="FU14" s="18"/>
      <c r="FV14" s="18"/>
      <c r="FW14" s="17"/>
      <c r="FX14" s="18"/>
      <c r="FY14" s="18"/>
      <c r="FZ14" s="26"/>
      <c r="GA14" s="18"/>
      <c r="GB14" s="18"/>
      <c r="GC14" s="17"/>
      <c r="GD14" s="18"/>
      <c r="GE14" s="18"/>
      <c r="GF14" s="26"/>
      <c r="GG14" s="17"/>
      <c r="GH14" s="18"/>
      <c r="GI14" s="17"/>
      <c r="GJ14" s="18"/>
      <c r="GK14" s="17"/>
      <c r="GL14" s="18"/>
      <c r="GM14" s="17"/>
      <c r="GN14" s="17"/>
      <c r="GO14" s="17">
        <v>2687</v>
      </c>
      <c r="GP14" s="17">
        <v>207311.25</v>
      </c>
      <c r="GQ14" s="17"/>
      <c r="GR14" s="17"/>
      <c r="GS14" s="17"/>
      <c r="GT14" s="17"/>
      <c r="GU14" s="17"/>
      <c r="GV14" s="17"/>
      <c r="GW14" s="16"/>
      <c r="GX14" s="16"/>
      <c r="GY14" s="16"/>
      <c r="GZ14" s="16"/>
      <c r="HA14" s="41"/>
      <c r="HB14" s="41"/>
      <c r="HC14" s="41"/>
      <c r="HD14" s="41"/>
      <c r="HE14" s="18"/>
      <c r="HF14" s="41"/>
      <c r="HG14" s="41"/>
      <c r="HH14" s="41"/>
      <c r="HI14" s="18"/>
      <c r="HJ14" s="18"/>
      <c r="HK14" s="18">
        <f t="shared" si="3"/>
        <v>261</v>
      </c>
      <c r="HL14" s="18">
        <f t="shared" si="0"/>
        <v>21024.83</v>
      </c>
      <c r="HM14" s="18">
        <f t="shared" si="1"/>
        <v>2948</v>
      </c>
      <c r="HN14" s="18">
        <f t="shared" si="2"/>
        <v>228336.08</v>
      </c>
      <c r="HO14" s="145"/>
      <c r="HP14" s="146"/>
    </row>
    <row r="15" ht="16.5" spans="1:224">
      <c r="A15" s="136"/>
      <c r="B15" s="20" t="s">
        <v>487</v>
      </c>
      <c r="C15" s="18">
        <v>6939962759371</v>
      </c>
      <c r="D15" s="18">
        <v>21065211000122</v>
      </c>
      <c r="E15" s="17" t="s">
        <v>347</v>
      </c>
      <c r="F15" s="19"/>
      <c r="G15" s="17" t="s">
        <v>129</v>
      </c>
      <c r="H15" s="26">
        <f>VLOOKUP(C15,供应链!E:J,6,0)</f>
        <v>0.875</v>
      </c>
      <c r="I15" s="17">
        <f>VLOOKUP(C15,供应链!E:H,4,0)</f>
        <v>104</v>
      </c>
      <c r="J15" s="17">
        <f>VLOOKUP(C15,供应链!E:K,7,0)</f>
        <v>0</v>
      </c>
      <c r="K15" s="18">
        <f>VLOOKUP(C15,供应链!E:I,5,0)</f>
        <v>72.5822532402792</v>
      </c>
      <c r="L15" s="27">
        <f>HL15/HL19</f>
        <v>0.00875621816108591</v>
      </c>
      <c r="M15" s="17">
        <v>258</v>
      </c>
      <c r="N15" s="26">
        <v>0.0232558139534884</v>
      </c>
      <c r="O15" s="18">
        <v>6</v>
      </c>
      <c r="P15" s="18">
        <v>474</v>
      </c>
      <c r="Q15" s="17">
        <v>104</v>
      </c>
      <c r="R15" s="17">
        <v>129</v>
      </c>
      <c r="S15" s="17">
        <v>229</v>
      </c>
      <c r="T15" s="26">
        <v>0.0305676855895196</v>
      </c>
      <c r="U15" s="18">
        <v>7</v>
      </c>
      <c r="V15" s="18">
        <v>543.38</v>
      </c>
      <c r="W15" s="17">
        <v>104</v>
      </c>
      <c r="X15" s="17">
        <v>122</v>
      </c>
      <c r="Y15" s="17">
        <v>234</v>
      </c>
      <c r="Z15" s="26">
        <v>0.0213675213675214</v>
      </c>
      <c r="AA15" s="18">
        <v>4</v>
      </c>
      <c r="AB15" s="18">
        <v>316</v>
      </c>
      <c r="AC15" s="17">
        <v>104</v>
      </c>
      <c r="AD15" s="17">
        <v>118</v>
      </c>
      <c r="AE15" s="17">
        <v>197</v>
      </c>
      <c r="AF15" s="26">
        <v>0.0253807106598985</v>
      </c>
      <c r="AG15" s="18">
        <v>5</v>
      </c>
      <c r="AH15" s="18">
        <v>425</v>
      </c>
      <c r="AI15" s="17">
        <v>104</v>
      </c>
      <c r="AJ15" s="17">
        <v>114</v>
      </c>
      <c r="AK15" s="17">
        <v>231</v>
      </c>
      <c r="AL15" s="26">
        <v>0.0173160173160173</v>
      </c>
      <c r="AM15" s="18">
        <v>4</v>
      </c>
      <c r="AN15" s="18">
        <v>356</v>
      </c>
      <c r="AO15" s="17">
        <v>104</v>
      </c>
      <c r="AP15" s="17">
        <v>110</v>
      </c>
      <c r="AQ15" s="17">
        <v>232</v>
      </c>
      <c r="AR15" s="26">
        <v>0.0129310344827586</v>
      </c>
      <c r="AS15" s="18">
        <v>3</v>
      </c>
      <c r="AT15" s="18">
        <v>267</v>
      </c>
      <c r="AU15" s="17">
        <v>104</v>
      </c>
      <c r="AV15" s="17">
        <v>107</v>
      </c>
      <c r="AW15" s="17">
        <v>233</v>
      </c>
      <c r="AX15" s="26">
        <v>0.0214592274678112</v>
      </c>
      <c r="AY15" s="17">
        <v>4</v>
      </c>
      <c r="AZ15" s="18">
        <v>351.7</v>
      </c>
      <c r="BA15" s="17">
        <v>104</v>
      </c>
      <c r="BB15" s="17">
        <v>103</v>
      </c>
      <c r="BC15" s="17">
        <v>231</v>
      </c>
      <c r="BD15" s="32">
        <v>0.012987012987013</v>
      </c>
      <c r="BE15" s="17">
        <v>3</v>
      </c>
      <c r="BF15" s="18">
        <v>267</v>
      </c>
      <c r="BG15" s="17">
        <v>104</v>
      </c>
      <c r="BH15" s="17">
        <v>100</v>
      </c>
      <c r="BI15" s="17">
        <v>291</v>
      </c>
      <c r="BJ15" s="32">
        <v>0.00343642611683849</v>
      </c>
      <c r="BK15" s="18">
        <v>1</v>
      </c>
      <c r="BL15" s="18">
        <v>89</v>
      </c>
      <c r="BM15" s="17">
        <v>104</v>
      </c>
      <c r="BN15" s="17">
        <v>100</v>
      </c>
      <c r="BO15" s="17">
        <v>274</v>
      </c>
      <c r="BP15" s="32">
        <v>0.00364963503649635</v>
      </c>
      <c r="BQ15" s="18">
        <v>1</v>
      </c>
      <c r="BR15" s="18">
        <v>149</v>
      </c>
      <c r="BS15" s="17">
        <v>149</v>
      </c>
      <c r="BT15" s="18">
        <v>99</v>
      </c>
      <c r="BU15" s="17">
        <v>325</v>
      </c>
      <c r="BV15" s="32">
        <v>0</v>
      </c>
      <c r="BW15" s="18">
        <v>0</v>
      </c>
      <c r="BX15" s="18">
        <v>0</v>
      </c>
      <c r="BY15" s="17">
        <v>149</v>
      </c>
      <c r="BZ15" s="18">
        <v>99</v>
      </c>
      <c r="CA15" s="18">
        <v>289</v>
      </c>
      <c r="CB15" s="32">
        <v>0.00346020761245675</v>
      </c>
      <c r="CC15" s="18">
        <v>0</v>
      </c>
      <c r="CD15" s="18">
        <v>22.08</v>
      </c>
      <c r="CE15" s="17">
        <v>149</v>
      </c>
      <c r="CF15" s="18">
        <v>98</v>
      </c>
      <c r="CG15" s="33">
        <v>223</v>
      </c>
      <c r="CH15" s="32">
        <v>0</v>
      </c>
      <c r="CI15" s="18">
        <v>0</v>
      </c>
      <c r="CJ15" s="18">
        <v>0</v>
      </c>
      <c r="CK15" s="17">
        <v>149</v>
      </c>
      <c r="CL15" s="18">
        <v>98</v>
      </c>
      <c r="CM15" s="33">
        <v>254</v>
      </c>
      <c r="CN15" s="32">
        <v>0.0078740157480315</v>
      </c>
      <c r="CO15" s="17">
        <v>2</v>
      </c>
      <c r="CP15" s="18">
        <v>298</v>
      </c>
      <c r="CQ15" s="17">
        <v>149</v>
      </c>
      <c r="CR15" s="17">
        <v>96</v>
      </c>
      <c r="CS15" s="33">
        <v>270</v>
      </c>
      <c r="CT15" s="32">
        <v>0.0037037037037037</v>
      </c>
      <c r="CU15" s="17">
        <v>0</v>
      </c>
      <c r="CV15" s="18">
        <v>0</v>
      </c>
      <c r="CW15" s="17">
        <v>149</v>
      </c>
      <c r="CX15" s="17">
        <v>95</v>
      </c>
      <c r="CY15" s="33">
        <v>323</v>
      </c>
      <c r="CZ15" s="32">
        <v>0</v>
      </c>
      <c r="DA15" s="18">
        <v>0</v>
      </c>
      <c r="DB15" s="18">
        <v>0</v>
      </c>
      <c r="DC15" s="17">
        <v>149</v>
      </c>
      <c r="DD15" s="18">
        <v>96</v>
      </c>
      <c r="DE15" s="18">
        <v>240</v>
      </c>
      <c r="DF15" s="26">
        <v>0</v>
      </c>
      <c r="DG15" s="18">
        <v>0</v>
      </c>
      <c r="DH15" s="18">
        <v>0</v>
      </c>
      <c r="DI15" s="17">
        <v>149</v>
      </c>
      <c r="DJ15" s="18">
        <v>66</v>
      </c>
      <c r="DK15" s="18">
        <v>234</v>
      </c>
      <c r="DL15" s="26">
        <v>0</v>
      </c>
      <c r="DM15" s="18">
        <v>0</v>
      </c>
      <c r="DN15" s="18">
        <v>0</v>
      </c>
      <c r="DO15" s="17">
        <v>149</v>
      </c>
      <c r="DP15" s="18">
        <v>66</v>
      </c>
      <c r="DQ15" s="18"/>
      <c r="DR15" s="26"/>
      <c r="DS15" s="18">
        <v>0</v>
      </c>
      <c r="DT15" s="18">
        <v>0</v>
      </c>
      <c r="DU15" s="17">
        <v>149</v>
      </c>
      <c r="DV15" s="18">
        <v>66</v>
      </c>
      <c r="DW15" s="18"/>
      <c r="DX15" s="26"/>
      <c r="DY15" s="18"/>
      <c r="DZ15" s="18"/>
      <c r="EA15" s="17"/>
      <c r="EB15" s="18"/>
      <c r="EC15" s="18"/>
      <c r="ED15" s="26"/>
      <c r="EE15" s="17"/>
      <c r="EF15" s="18"/>
      <c r="EG15" s="17"/>
      <c r="EH15" s="17"/>
      <c r="EI15" s="18"/>
      <c r="EJ15" s="26"/>
      <c r="EK15" s="17"/>
      <c r="EL15" s="18"/>
      <c r="EM15" s="17"/>
      <c r="EN15" s="17"/>
      <c r="EO15" s="18"/>
      <c r="EP15" s="26"/>
      <c r="EQ15" s="17"/>
      <c r="ER15" s="18"/>
      <c r="ES15" s="17"/>
      <c r="ET15" s="17"/>
      <c r="EU15" s="18"/>
      <c r="EV15" s="26"/>
      <c r="EW15" s="17"/>
      <c r="EX15" s="18"/>
      <c r="EY15" s="17"/>
      <c r="EZ15" s="17"/>
      <c r="FA15" s="18"/>
      <c r="FB15" s="26"/>
      <c r="FC15" s="17"/>
      <c r="FD15" s="18"/>
      <c r="FE15" s="17"/>
      <c r="FF15" s="17"/>
      <c r="FG15" s="18"/>
      <c r="FH15" s="26"/>
      <c r="FI15" s="18"/>
      <c r="FJ15" s="18"/>
      <c r="FK15" s="17"/>
      <c r="FL15" s="17"/>
      <c r="FM15" s="18"/>
      <c r="FN15" s="26"/>
      <c r="FO15" s="18"/>
      <c r="FP15" s="18"/>
      <c r="FQ15" s="17"/>
      <c r="FR15" s="17"/>
      <c r="FS15" s="18"/>
      <c r="FT15" s="26"/>
      <c r="FU15" s="18"/>
      <c r="FV15" s="18"/>
      <c r="FW15" s="17"/>
      <c r="FX15" s="18"/>
      <c r="FY15" s="18"/>
      <c r="FZ15" s="26"/>
      <c r="GA15" s="18"/>
      <c r="GB15" s="18"/>
      <c r="GC15" s="17"/>
      <c r="GD15" s="18"/>
      <c r="GE15" s="18"/>
      <c r="GF15" s="26"/>
      <c r="GG15" s="17"/>
      <c r="GH15" s="18"/>
      <c r="GI15" s="17"/>
      <c r="GJ15" s="18"/>
      <c r="GK15" s="17"/>
      <c r="GL15" s="18"/>
      <c r="GM15" s="17"/>
      <c r="GN15" s="17"/>
      <c r="GO15" s="17">
        <v>37</v>
      </c>
      <c r="GP15" s="17">
        <v>3778.46</v>
      </c>
      <c r="GQ15" s="17"/>
      <c r="GR15" s="17"/>
      <c r="GS15" s="17"/>
      <c r="GT15" s="17"/>
      <c r="GU15" s="17"/>
      <c r="GV15" s="17"/>
      <c r="GW15" s="16"/>
      <c r="GX15" s="16"/>
      <c r="GY15" s="16"/>
      <c r="GZ15" s="16"/>
      <c r="HA15" s="41"/>
      <c r="HB15" s="41"/>
      <c r="HC15" s="41"/>
      <c r="HD15" s="41"/>
      <c r="HE15" s="18"/>
      <c r="HF15" s="41"/>
      <c r="HG15" s="41"/>
      <c r="HH15" s="41"/>
      <c r="HI15" s="18"/>
      <c r="HJ15" s="18"/>
      <c r="HK15" s="18">
        <f t="shared" si="3"/>
        <v>40</v>
      </c>
      <c r="HL15" s="18">
        <f t="shared" si="0"/>
        <v>3558.16</v>
      </c>
      <c r="HM15" s="18">
        <f t="shared" si="1"/>
        <v>77</v>
      </c>
      <c r="HN15" s="18">
        <f t="shared" si="2"/>
        <v>7336.62</v>
      </c>
      <c r="HO15" s="145"/>
      <c r="HP15" s="146"/>
    </row>
    <row r="16" ht="16.5" spans="1:224">
      <c r="A16" s="136"/>
      <c r="B16" s="20" t="s">
        <v>488</v>
      </c>
      <c r="C16" s="18">
        <v>6939962759395</v>
      </c>
      <c r="D16" s="18">
        <v>21065212000210</v>
      </c>
      <c r="E16" s="17" t="s">
        <v>349</v>
      </c>
      <c r="F16" s="19"/>
      <c r="G16" s="17" t="s">
        <v>129</v>
      </c>
      <c r="H16" s="26">
        <f>VLOOKUP(C16,供应链!E:J,6,0)</f>
        <v>0.25</v>
      </c>
      <c r="I16" s="17">
        <f>VLOOKUP(C16,供应链!E:H,4,0)</f>
        <v>24</v>
      </c>
      <c r="J16" s="17">
        <f>VLOOKUP(C16,供应链!E:K,7,0)</f>
        <v>0</v>
      </c>
      <c r="K16" s="18">
        <f>VLOOKUP(C16,供应链!E:I,5,0)</f>
        <v>103.917525773196</v>
      </c>
      <c r="L16" s="27">
        <f>HL16/HL19</f>
        <v>0.0195415580268516</v>
      </c>
      <c r="M16" s="17">
        <v>227</v>
      </c>
      <c r="N16" s="26">
        <v>0.0220264317180617</v>
      </c>
      <c r="O16" s="18">
        <v>5</v>
      </c>
      <c r="P16" s="18">
        <v>435</v>
      </c>
      <c r="Q16" s="17">
        <v>119</v>
      </c>
      <c r="R16" s="17">
        <v>283</v>
      </c>
      <c r="S16" s="17">
        <v>193</v>
      </c>
      <c r="T16" s="26">
        <v>0.00518134715025907</v>
      </c>
      <c r="U16" s="18">
        <v>1</v>
      </c>
      <c r="V16" s="18">
        <v>89</v>
      </c>
      <c r="W16" s="17">
        <v>89</v>
      </c>
      <c r="X16" s="17">
        <v>282</v>
      </c>
      <c r="Y16" s="17">
        <v>201</v>
      </c>
      <c r="Z16" s="26">
        <v>0.0248756218905473</v>
      </c>
      <c r="AA16" s="18">
        <v>5</v>
      </c>
      <c r="AB16" s="18">
        <v>431.28</v>
      </c>
      <c r="AC16" s="17">
        <v>89</v>
      </c>
      <c r="AD16" s="17">
        <v>277</v>
      </c>
      <c r="AE16" s="17">
        <v>231</v>
      </c>
      <c r="AF16" s="26">
        <v>0.0476190476190476</v>
      </c>
      <c r="AG16" s="18">
        <v>11</v>
      </c>
      <c r="AH16" s="18">
        <v>968.5</v>
      </c>
      <c r="AI16" s="17">
        <v>89</v>
      </c>
      <c r="AJ16" s="17">
        <v>266</v>
      </c>
      <c r="AK16" s="17">
        <v>202</v>
      </c>
      <c r="AL16" s="26">
        <v>0.0247524752475248</v>
      </c>
      <c r="AM16" s="18">
        <v>5</v>
      </c>
      <c r="AN16" s="18">
        <v>442.21</v>
      </c>
      <c r="AO16" s="17">
        <v>89</v>
      </c>
      <c r="AP16" s="17">
        <v>261</v>
      </c>
      <c r="AQ16" s="17">
        <v>221</v>
      </c>
      <c r="AR16" s="26">
        <v>0.0316742081447964</v>
      </c>
      <c r="AS16" s="18">
        <v>6</v>
      </c>
      <c r="AT16" s="18">
        <v>515.49</v>
      </c>
      <c r="AU16" s="17">
        <v>89</v>
      </c>
      <c r="AV16" s="17">
        <v>255</v>
      </c>
      <c r="AW16" s="17">
        <v>218</v>
      </c>
      <c r="AX16" s="26">
        <v>0.0229357798165138</v>
      </c>
      <c r="AY16" s="17">
        <v>5</v>
      </c>
      <c r="AZ16" s="18">
        <v>445</v>
      </c>
      <c r="BA16" s="17">
        <v>89</v>
      </c>
      <c r="BB16" s="17">
        <v>250</v>
      </c>
      <c r="BC16" s="17">
        <v>266</v>
      </c>
      <c r="BD16" s="32">
        <v>0.0225563909774436</v>
      </c>
      <c r="BE16" s="17">
        <v>6</v>
      </c>
      <c r="BF16" s="18">
        <v>523.17</v>
      </c>
      <c r="BG16" s="17">
        <v>89</v>
      </c>
      <c r="BH16" s="17">
        <v>244</v>
      </c>
      <c r="BI16" s="17">
        <v>259</v>
      </c>
      <c r="BJ16" s="32">
        <v>0.0231660231660232</v>
      </c>
      <c r="BK16" s="18">
        <v>6</v>
      </c>
      <c r="BL16" s="18">
        <v>508.15</v>
      </c>
      <c r="BM16" s="17">
        <v>89</v>
      </c>
      <c r="BN16" s="17">
        <v>239</v>
      </c>
      <c r="BO16" s="17">
        <v>300</v>
      </c>
      <c r="BP16" s="32">
        <v>0.0233333333333333</v>
      </c>
      <c r="BQ16" s="18">
        <v>7</v>
      </c>
      <c r="BR16" s="18">
        <v>678.9</v>
      </c>
      <c r="BS16" s="17">
        <v>89</v>
      </c>
      <c r="BT16" s="18">
        <v>232</v>
      </c>
      <c r="BU16" s="17">
        <v>312</v>
      </c>
      <c r="BV16" s="32">
        <v>0.0256410256410256</v>
      </c>
      <c r="BW16" s="18">
        <v>7</v>
      </c>
      <c r="BX16" s="18">
        <v>673</v>
      </c>
      <c r="BY16" s="17">
        <v>89</v>
      </c>
      <c r="BZ16" s="18">
        <v>226</v>
      </c>
      <c r="CA16" s="18">
        <v>299</v>
      </c>
      <c r="CB16" s="32">
        <v>0.0100334448160535</v>
      </c>
      <c r="CC16" s="18">
        <v>3</v>
      </c>
      <c r="CD16" s="18">
        <v>284.17</v>
      </c>
      <c r="CE16" s="17">
        <v>89</v>
      </c>
      <c r="CF16" s="18">
        <v>225</v>
      </c>
      <c r="CG16" s="33">
        <v>274</v>
      </c>
      <c r="CH16" s="32">
        <v>0.0109489051094891</v>
      </c>
      <c r="CI16" s="18">
        <v>2</v>
      </c>
      <c r="CJ16" s="18">
        <v>218</v>
      </c>
      <c r="CK16" s="17">
        <v>89</v>
      </c>
      <c r="CL16" s="18">
        <v>223</v>
      </c>
      <c r="CM16" s="33">
        <v>259</v>
      </c>
      <c r="CN16" s="32">
        <v>0.00386100386100386</v>
      </c>
      <c r="CO16" s="17">
        <v>1</v>
      </c>
      <c r="CP16" s="18">
        <v>109</v>
      </c>
      <c r="CQ16" s="17">
        <v>109</v>
      </c>
      <c r="CR16" s="17">
        <v>223</v>
      </c>
      <c r="CS16" s="33">
        <v>289</v>
      </c>
      <c r="CT16" s="32">
        <v>0.00346020761245675</v>
      </c>
      <c r="CU16" s="17">
        <v>1</v>
      </c>
      <c r="CV16" s="18">
        <v>109</v>
      </c>
      <c r="CW16" s="17">
        <v>109</v>
      </c>
      <c r="CX16" s="17">
        <v>222</v>
      </c>
      <c r="CY16" s="33">
        <v>366</v>
      </c>
      <c r="CZ16" s="32">
        <v>0.0136612021857923</v>
      </c>
      <c r="DA16" s="18">
        <v>5</v>
      </c>
      <c r="DB16" s="18">
        <v>535</v>
      </c>
      <c r="DC16" s="17">
        <v>109</v>
      </c>
      <c r="DD16" s="18">
        <v>217</v>
      </c>
      <c r="DE16" s="18">
        <v>335</v>
      </c>
      <c r="DF16" s="26">
        <v>0.0119402985074627</v>
      </c>
      <c r="DG16" s="18">
        <v>4</v>
      </c>
      <c r="DH16" s="18">
        <v>431</v>
      </c>
      <c r="DI16" s="17">
        <v>109</v>
      </c>
      <c r="DJ16" s="18">
        <v>214</v>
      </c>
      <c r="DK16" s="18">
        <v>310</v>
      </c>
      <c r="DL16" s="26">
        <v>0.00967741935483871</v>
      </c>
      <c r="DM16" s="18">
        <v>3</v>
      </c>
      <c r="DN16" s="18">
        <v>327</v>
      </c>
      <c r="DO16" s="17">
        <v>109</v>
      </c>
      <c r="DP16" s="18">
        <v>147</v>
      </c>
      <c r="DQ16" s="18"/>
      <c r="DR16" s="26"/>
      <c r="DS16" s="18">
        <v>2</v>
      </c>
      <c r="DT16" s="18">
        <v>218</v>
      </c>
      <c r="DU16" s="17">
        <v>109</v>
      </c>
      <c r="DV16" s="18">
        <v>145</v>
      </c>
      <c r="DW16" s="18"/>
      <c r="DX16" s="26"/>
      <c r="DY16" s="18"/>
      <c r="DZ16" s="18"/>
      <c r="EA16" s="17"/>
      <c r="EB16" s="18"/>
      <c r="EC16" s="18"/>
      <c r="ED16" s="26"/>
      <c r="EE16" s="17"/>
      <c r="EF16" s="18"/>
      <c r="EG16" s="17"/>
      <c r="EH16" s="17"/>
      <c r="EI16" s="18"/>
      <c r="EJ16" s="26"/>
      <c r="EK16" s="17"/>
      <c r="EL16" s="18"/>
      <c r="EM16" s="17"/>
      <c r="EN16" s="17"/>
      <c r="EO16" s="18"/>
      <c r="EP16" s="26"/>
      <c r="EQ16" s="17"/>
      <c r="ER16" s="18"/>
      <c r="ES16" s="17"/>
      <c r="ET16" s="17"/>
      <c r="EU16" s="18"/>
      <c r="EV16" s="26"/>
      <c r="EW16" s="17"/>
      <c r="EX16" s="18"/>
      <c r="EY16" s="17"/>
      <c r="EZ16" s="17"/>
      <c r="FA16" s="18"/>
      <c r="FB16" s="26"/>
      <c r="FC16" s="17"/>
      <c r="FD16" s="18"/>
      <c r="FE16" s="17"/>
      <c r="FF16" s="17"/>
      <c r="FG16" s="18"/>
      <c r="FH16" s="26"/>
      <c r="FI16" s="18"/>
      <c r="FJ16" s="18"/>
      <c r="FK16" s="17"/>
      <c r="FL16" s="17"/>
      <c r="FM16" s="18"/>
      <c r="FN16" s="26"/>
      <c r="FO16" s="18"/>
      <c r="FP16" s="18"/>
      <c r="FQ16" s="17"/>
      <c r="FR16" s="17"/>
      <c r="FS16" s="18"/>
      <c r="FT16" s="26"/>
      <c r="FU16" s="18"/>
      <c r="FV16" s="18"/>
      <c r="FW16" s="17"/>
      <c r="FX16" s="18"/>
      <c r="FY16" s="18"/>
      <c r="FZ16" s="26"/>
      <c r="GA16" s="18"/>
      <c r="GB16" s="18"/>
      <c r="GC16" s="17"/>
      <c r="GD16" s="18"/>
      <c r="GE16" s="18"/>
      <c r="GF16" s="26"/>
      <c r="GG16" s="17"/>
      <c r="GH16" s="18"/>
      <c r="GI16" s="17"/>
      <c r="GJ16" s="18"/>
      <c r="GK16" s="17"/>
      <c r="GL16" s="18"/>
      <c r="GM16" s="17"/>
      <c r="GN16" s="17"/>
      <c r="GO16" s="17">
        <v>45</v>
      </c>
      <c r="GP16" s="17">
        <v>4593.64</v>
      </c>
      <c r="GQ16" s="17"/>
      <c r="GR16" s="17"/>
      <c r="GS16" s="17"/>
      <c r="GT16" s="17"/>
      <c r="GU16" s="17"/>
      <c r="GV16" s="17"/>
      <c r="GW16" s="16"/>
      <c r="GX16" s="16"/>
      <c r="GY16" s="16"/>
      <c r="GZ16" s="16"/>
      <c r="HA16" s="41"/>
      <c r="HB16" s="41"/>
      <c r="HC16" s="41"/>
      <c r="HD16" s="41"/>
      <c r="HE16" s="18"/>
      <c r="HF16" s="41"/>
      <c r="HG16" s="41"/>
      <c r="HH16" s="41"/>
      <c r="HI16" s="18"/>
      <c r="HJ16" s="18"/>
      <c r="HK16" s="18">
        <f t="shared" si="3"/>
        <v>85</v>
      </c>
      <c r="HL16" s="18">
        <f t="shared" si="0"/>
        <v>7940.87</v>
      </c>
      <c r="HM16" s="18">
        <f t="shared" si="1"/>
        <v>130</v>
      </c>
      <c r="HN16" s="18">
        <f t="shared" si="2"/>
        <v>12534.51</v>
      </c>
      <c r="HO16" s="145"/>
      <c r="HP16" s="146"/>
    </row>
    <row r="17" ht="16.5" spans="1:224">
      <c r="A17" s="136"/>
      <c r="B17" s="20" t="s">
        <v>489</v>
      </c>
      <c r="C17" s="18">
        <v>6939962756493</v>
      </c>
      <c r="D17" s="18">
        <v>21065212000149</v>
      </c>
      <c r="E17" s="17" t="s">
        <v>351</v>
      </c>
      <c r="F17" s="19"/>
      <c r="G17" s="17" t="s">
        <v>288</v>
      </c>
      <c r="H17" s="26">
        <f>VLOOKUP(C17,供应链!E:J,6,0)</f>
        <v>0.08</v>
      </c>
      <c r="I17" s="17">
        <f>VLOOKUP(C17,供应链!E:H,4,0)</f>
        <v>8</v>
      </c>
      <c r="J17" s="17">
        <f>VLOOKUP(C17,供应链!E:K,7,0)</f>
        <v>0</v>
      </c>
      <c r="K17" s="18">
        <f>VLOOKUP(C17,供应链!E:I,5,0)</f>
        <v>14.4827586206897</v>
      </c>
      <c r="L17" s="27">
        <f>HK17/HL19</f>
        <v>0.000733343360614363</v>
      </c>
      <c r="M17" s="17">
        <v>844</v>
      </c>
      <c r="N17" s="26">
        <v>0.0319905213270142</v>
      </c>
      <c r="O17" s="18">
        <v>22</v>
      </c>
      <c r="P17" s="18">
        <v>1090.27</v>
      </c>
      <c r="Q17" s="17">
        <v>69</v>
      </c>
      <c r="R17" s="17">
        <v>1474</v>
      </c>
      <c r="S17" s="17">
        <v>950</v>
      </c>
      <c r="T17" s="26">
        <v>0.0273684210526316</v>
      </c>
      <c r="U17" s="18">
        <v>27</v>
      </c>
      <c r="V17" s="18">
        <v>1453.05</v>
      </c>
      <c r="W17" s="17">
        <v>69</v>
      </c>
      <c r="X17" s="17">
        <v>1420</v>
      </c>
      <c r="Y17" s="17">
        <v>915</v>
      </c>
      <c r="Z17" s="26">
        <v>0.0163934426229508</v>
      </c>
      <c r="AA17" s="18">
        <v>14</v>
      </c>
      <c r="AB17" s="18">
        <v>677.79</v>
      </c>
      <c r="AC17" s="17">
        <v>69</v>
      </c>
      <c r="AD17" s="17">
        <v>1392</v>
      </c>
      <c r="AE17" s="17">
        <v>902</v>
      </c>
      <c r="AF17" s="26">
        <v>0.0110864745011086</v>
      </c>
      <c r="AG17" s="18">
        <v>10</v>
      </c>
      <c r="AH17" s="18">
        <v>587.94</v>
      </c>
      <c r="AI17" s="17">
        <v>69</v>
      </c>
      <c r="AJ17" s="17">
        <v>1374</v>
      </c>
      <c r="AK17" s="17">
        <v>478</v>
      </c>
      <c r="AL17" s="26">
        <v>0.0523012552301255</v>
      </c>
      <c r="AM17" s="18">
        <v>26</v>
      </c>
      <c r="AN17" s="18">
        <v>1556.45</v>
      </c>
      <c r="AO17" s="17">
        <v>69</v>
      </c>
      <c r="AP17" s="17">
        <v>1324</v>
      </c>
      <c r="AQ17" s="17">
        <v>562</v>
      </c>
      <c r="AR17" s="26">
        <v>0.0213523131672598</v>
      </c>
      <c r="AS17" s="18">
        <v>11</v>
      </c>
      <c r="AT17" s="18">
        <v>642.88</v>
      </c>
      <c r="AU17" s="17">
        <v>69</v>
      </c>
      <c r="AV17" s="17">
        <v>1306</v>
      </c>
      <c r="AW17" s="17">
        <v>457</v>
      </c>
      <c r="AX17" s="26">
        <v>0.0153172866520788</v>
      </c>
      <c r="AY17" s="17">
        <v>7</v>
      </c>
      <c r="AZ17" s="18">
        <v>413</v>
      </c>
      <c r="BA17" s="17">
        <v>69</v>
      </c>
      <c r="BB17" s="17">
        <v>1294</v>
      </c>
      <c r="BC17" s="17">
        <v>574</v>
      </c>
      <c r="BD17" s="32">
        <v>0.0261324041811847</v>
      </c>
      <c r="BE17" s="17">
        <v>16</v>
      </c>
      <c r="BF17" s="18">
        <v>960.17</v>
      </c>
      <c r="BG17" s="17">
        <v>69</v>
      </c>
      <c r="BH17" s="17">
        <v>1264</v>
      </c>
      <c r="BI17" s="17">
        <v>534</v>
      </c>
      <c r="BJ17" s="32">
        <v>0.0337078651685393</v>
      </c>
      <c r="BK17" s="18">
        <v>17</v>
      </c>
      <c r="BL17" s="18">
        <v>990.38</v>
      </c>
      <c r="BM17" s="17">
        <v>69</v>
      </c>
      <c r="BN17" s="17">
        <v>1232</v>
      </c>
      <c r="BO17" s="17">
        <v>476</v>
      </c>
      <c r="BP17" s="32">
        <v>0.0378151260504202</v>
      </c>
      <c r="BQ17" s="18">
        <v>19</v>
      </c>
      <c r="BR17" s="18">
        <v>1078.61</v>
      </c>
      <c r="BS17" s="17">
        <v>69</v>
      </c>
      <c r="BT17" s="18">
        <v>1196</v>
      </c>
      <c r="BU17" s="17">
        <v>447</v>
      </c>
      <c r="BV17" s="32">
        <v>0.0268456375838926</v>
      </c>
      <c r="BW17" s="18">
        <v>11</v>
      </c>
      <c r="BX17" s="18">
        <v>525.5</v>
      </c>
      <c r="BY17" s="17">
        <v>69</v>
      </c>
      <c r="BZ17" s="18">
        <v>1176</v>
      </c>
      <c r="CA17" s="18">
        <v>496</v>
      </c>
      <c r="CB17" s="32">
        <v>0.032258064516129</v>
      </c>
      <c r="CC17" s="18">
        <v>15</v>
      </c>
      <c r="CD17" s="18">
        <v>766.23</v>
      </c>
      <c r="CE17" s="17">
        <v>69</v>
      </c>
      <c r="CF17" s="18">
        <v>1146</v>
      </c>
      <c r="CG17" s="33">
        <v>459</v>
      </c>
      <c r="CH17" s="32">
        <v>0.0435729847494553</v>
      </c>
      <c r="CI17" s="18">
        <v>17</v>
      </c>
      <c r="CJ17" s="18">
        <v>828.46</v>
      </c>
      <c r="CK17" s="17">
        <v>69</v>
      </c>
      <c r="CL17" s="18">
        <v>1112</v>
      </c>
      <c r="CM17" s="33">
        <v>474</v>
      </c>
      <c r="CN17" s="32">
        <v>0.0274261603375527</v>
      </c>
      <c r="CO17" s="17">
        <v>13</v>
      </c>
      <c r="CP17" s="18">
        <v>637</v>
      </c>
      <c r="CQ17" s="17">
        <v>69</v>
      </c>
      <c r="CR17" s="17">
        <v>1090</v>
      </c>
      <c r="CS17" s="33">
        <v>511</v>
      </c>
      <c r="CT17" s="32">
        <v>0.0234833659491194</v>
      </c>
      <c r="CU17" s="17">
        <v>13</v>
      </c>
      <c r="CV17" s="18">
        <v>671.16</v>
      </c>
      <c r="CW17" s="17">
        <v>69</v>
      </c>
      <c r="CX17" s="17">
        <v>1068</v>
      </c>
      <c r="CY17" s="33">
        <v>513</v>
      </c>
      <c r="CZ17" s="32">
        <v>0.0253411306042885</v>
      </c>
      <c r="DA17" s="18">
        <v>13</v>
      </c>
      <c r="DB17" s="18">
        <v>669.83</v>
      </c>
      <c r="DC17" s="17">
        <v>69</v>
      </c>
      <c r="DD17" s="18">
        <v>1042</v>
      </c>
      <c r="DE17" s="18">
        <v>468</v>
      </c>
      <c r="DF17" s="26">
        <v>0.0405982905982906</v>
      </c>
      <c r="DG17" s="18">
        <v>17</v>
      </c>
      <c r="DH17" s="18">
        <v>811.84</v>
      </c>
      <c r="DI17" s="17">
        <v>69</v>
      </c>
      <c r="DJ17" s="18">
        <v>1008</v>
      </c>
      <c r="DK17" s="18">
        <v>416</v>
      </c>
      <c r="DL17" s="26">
        <v>0.0360576923076923</v>
      </c>
      <c r="DM17" s="18">
        <v>15</v>
      </c>
      <c r="DN17" s="18">
        <v>825</v>
      </c>
      <c r="DO17" s="17">
        <v>69</v>
      </c>
      <c r="DP17" s="18">
        <v>980</v>
      </c>
      <c r="DQ17" s="18"/>
      <c r="DR17" s="26"/>
      <c r="DS17" s="18">
        <v>15</v>
      </c>
      <c r="DT17" s="18">
        <v>746.4</v>
      </c>
      <c r="DU17" s="17">
        <v>69</v>
      </c>
      <c r="DV17" s="18">
        <v>936</v>
      </c>
      <c r="DW17" s="18"/>
      <c r="DX17" s="26"/>
      <c r="DY17" s="18"/>
      <c r="DZ17" s="18"/>
      <c r="EA17" s="17"/>
      <c r="EB17" s="18"/>
      <c r="EC17" s="18"/>
      <c r="ED17" s="26"/>
      <c r="EE17" s="17"/>
      <c r="EF17" s="18"/>
      <c r="EG17" s="17"/>
      <c r="EH17" s="17"/>
      <c r="EI17" s="18"/>
      <c r="EJ17" s="26"/>
      <c r="EK17" s="17"/>
      <c r="EL17" s="18"/>
      <c r="EM17" s="17"/>
      <c r="EN17" s="17"/>
      <c r="EO17" s="18"/>
      <c r="EP17" s="26"/>
      <c r="EQ17" s="17"/>
      <c r="ER17" s="18"/>
      <c r="ES17" s="17"/>
      <c r="ET17" s="17"/>
      <c r="EU17" s="18"/>
      <c r="EV17" s="26"/>
      <c r="EW17" s="17"/>
      <c r="EX17" s="18"/>
      <c r="EY17" s="17"/>
      <c r="EZ17" s="17"/>
      <c r="FA17" s="18"/>
      <c r="FB17" s="26"/>
      <c r="FC17" s="17"/>
      <c r="FD17" s="18"/>
      <c r="FE17" s="17"/>
      <c r="FF17" s="17"/>
      <c r="FG17" s="18"/>
      <c r="FH17" s="26"/>
      <c r="FI17" s="18"/>
      <c r="FJ17" s="18"/>
      <c r="FK17" s="17"/>
      <c r="FL17" s="17"/>
      <c r="FM17" s="18"/>
      <c r="FN17" s="26"/>
      <c r="FO17" s="18"/>
      <c r="FP17" s="18"/>
      <c r="FQ17" s="17"/>
      <c r="FR17" s="17"/>
      <c r="FS17" s="18"/>
      <c r="FT17" s="26"/>
      <c r="FU17" s="18"/>
      <c r="FV17" s="18"/>
      <c r="FW17" s="17"/>
      <c r="FX17" s="18"/>
      <c r="FY17" s="18"/>
      <c r="FZ17" s="26"/>
      <c r="GA17" s="18"/>
      <c r="GB17" s="18"/>
      <c r="GC17" s="17"/>
      <c r="GD17" s="18"/>
      <c r="GE17" s="18"/>
      <c r="GF17" s="26"/>
      <c r="GG17" s="17"/>
      <c r="GH17" s="18"/>
      <c r="GI17" s="17"/>
      <c r="GJ17" s="18"/>
      <c r="GK17" s="17"/>
      <c r="GL17" s="18"/>
      <c r="GM17" s="17"/>
      <c r="GN17" s="17"/>
      <c r="GO17" s="17">
        <v>564</v>
      </c>
      <c r="GP17" s="17">
        <v>26742.7</v>
      </c>
      <c r="GQ17" s="17"/>
      <c r="GR17" s="17"/>
      <c r="GS17" s="17"/>
      <c r="GT17" s="17"/>
      <c r="GU17" s="17"/>
      <c r="GV17" s="17"/>
      <c r="GW17" s="16"/>
      <c r="GX17" s="16"/>
      <c r="GY17" s="16"/>
      <c r="GZ17" s="16"/>
      <c r="HA17" s="41"/>
      <c r="HB17" s="41"/>
      <c r="HC17" s="41"/>
      <c r="HD17" s="41"/>
      <c r="HE17" s="18"/>
      <c r="HF17" s="41"/>
      <c r="HG17" s="41"/>
      <c r="HH17" s="41"/>
      <c r="HI17" s="18"/>
      <c r="HJ17" s="18"/>
      <c r="HK17" s="18">
        <f t="shared" si="3"/>
        <v>298</v>
      </c>
      <c r="HL17" s="18">
        <f t="shared" si="0"/>
        <v>15931.96</v>
      </c>
      <c r="HM17" s="18">
        <f t="shared" si="1"/>
        <v>862</v>
      </c>
      <c r="HN17" s="18">
        <f t="shared" si="2"/>
        <v>42674.66</v>
      </c>
      <c r="HO17" s="145"/>
      <c r="HP17" s="146"/>
    </row>
    <row r="18" ht="16.5" spans="1:224">
      <c r="A18" s="136"/>
      <c r="B18" s="20" t="s">
        <v>489</v>
      </c>
      <c r="C18" s="18">
        <v>6939962765983</v>
      </c>
      <c r="D18" s="18">
        <v>21065212000269</v>
      </c>
      <c r="E18" s="17" t="s">
        <v>353</v>
      </c>
      <c r="F18" s="19"/>
      <c r="G18" s="17" t="s">
        <v>288</v>
      </c>
      <c r="H18" s="26">
        <f>VLOOKUP(C18,供应链!E:J,6,0)</f>
        <v>0.875</v>
      </c>
      <c r="I18" s="17">
        <f>VLOOKUP(C18,供应链!E:H,4,0)</f>
        <v>398</v>
      </c>
      <c r="J18" s="17">
        <f>VLOOKUP(C18,供应链!E:K,7,0)</f>
        <v>0</v>
      </c>
      <c r="K18" s="18">
        <f>VLOOKUP(C18,供应链!E:I,5,0)</f>
        <v>31.3621013133208</v>
      </c>
      <c r="L18" s="140">
        <f>HK18/HK19</f>
        <v>0.0666407616087041</v>
      </c>
      <c r="M18" s="17">
        <v>609</v>
      </c>
      <c r="N18" s="26">
        <v>0.0459770114942529</v>
      </c>
      <c r="O18" s="18">
        <v>26</v>
      </c>
      <c r="P18" s="18">
        <v>1248.13</v>
      </c>
      <c r="Q18" s="17">
        <v>69</v>
      </c>
      <c r="R18" s="17">
        <v>685</v>
      </c>
      <c r="S18" s="17">
        <v>653</v>
      </c>
      <c r="T18" s="26">
        <v>0.0428790199081164</v>
      </c>
      <c r="U18" s="18">
        <v>23</v>
      </c>
      <c r="V18" s="18">
        <v>1107.75</v>
      </c>
      <c r="W18" s="17">
        <v>69</v>
      </c>
      <c r="X18" s="17">
        <v>662</v>
      </c>
      <c r="Y18" s="17">
        <v>642</v>
      </c>
      <c r="Z18" s="26">
        <v>0.0467289719626168</v>
      </c>
      <c r="AA18" s="18">
        <v>26</v>
      </c>
      <c r="AB18" s="18">
        <v>1253.27</v>
      </c>
      <c r="AC18" s="17">
        <v>69</v>
      </c>
      <c r="AD18" s="17">
        <v>635</v>
      </c>
      <c r="AE18" s="17">
        <v>558</v>
      </c>
      <c r="AF18" s="26">
        <v>0.021505376344086</v>
      </c>
      <c r="AG18" s="18">
        <v>12</v>
      </c>
      <c r="AH18" s="18">
        <v>701.61</v>
      </c>
      <c r="AI18" s="17">
        <v>69</v>
      </c>
      <c r="AJ18" s="17">
        <v>624</v>
      </c>
      <c r="AK18" s="17">
        <v>645</v>
      </c>
      <c r="AL18" s="26">
        <v>0.0356589147286822</v>
      </c>
      <c r="AM18" s="18">
        <v>21</v>
      </c>
      <c r="AN18" s="18">
        <v>1238</v>
      </c>
      <c r="AO18" s="17">
        <v>69</v>
      </c>
      <c r="AP18" s="17">
        <v>604</v>
      </c>
      <c r="AQ18" s="17">
        <v>623</v>
      </c>
      <c r="AR18" s="26">
        <v>0.014446227929374</v>
      </c>
      <c r="AS18" s="18">
        <v>9</v>
      </c>
      <c r="AT18" s="18">
        <v>528.02</v>
      </c>
      <c r="AU18" s="17">
        <v>69</v>
      </c>
      <c r="AV18" s="17">
        <v>596</v>
      </c>
      <c r="AW18" s="17">
        <v>589</v>
      </c>
      <c r="AX18" s="26">
        <v>0.0169779286926995</v>
      </c>
      <c r="AY18" s="17">
        <v>10</v>
      </c>
      <c r="AZ18" s="18">
        <v>587.53</v>
      </c>
      <c r="BA18" s="17">
        <v>69</v>
      </c>
      <c r="BB18" s="17">
        <v>586</v>
      </c>
      <c r="BC18" s="17">
        <v>672</v>
      </c>
      <c r="BD18" s="32">
        <v>0.0119047619047619</v>
      </c>
      <c r="BE18" s="17">
        <v>8</v>
      </c>
      <c r="BF18" s="18">
        <v>459.99</v>
      </c>
      <c r="BG18" s="17">
        <v>69</v>
      </c>
      <c r="BH18" s="17">
        <v>579</v>
      </c>
      <c r="BI18" s="17">
        <v>624</v>
      </c>
      <c r="BJ18" s="32">
        <v>0.0176282051282051</v>
      </c>
      <c r="BK18" s="18">
        <v>11</v>
      </c>
      <c r="BL18" s="18">
        <v>635.57</v>
      </c>
      <c r="BM18" s="17">
        <v>69</v>
      </c>
      <c r="BN18" s="17">
        <v>570</v>
      </c>
      <c r="BO18" s="17">
        <v>622</v>
      </c>
      <c r="BP18" s="32">
        <v>0.0289389067524116</v>
      </c>
      <c r="BQ18" s="18">
        <v>17</v>
      </c>
      <c r="BR18" s="18">
        <v>876.41</v>
      </c>
      <c r="BS18" s="17">
        <v>69</v>
      </c>
      <c r="BT18" s="18">
        <v>1155</v>
      </c>
      <c r="BU18" s="17">
        <v>769</v>
      </c>
      <c r="BV18" s="32">
        <v>0.046814044213264</v>
      </c>
      <c r="BW18" s="18">
        <v>34</v>
      </c>
      <c r="BX18" s="18">
        <v>1639.58</v>
      </c>
      <c r="BY18" s="17">
        <v>69</v>
      </c>
      <c r="BZ18" s="18">
        <v>1123</v>
      </c>
      <c r="CA18" s="18">
        <v>693</v>
      </c>
      <c r="CB18" s="32">
        <v>0.0346320346320346</v>
      </c>
      <c r="CC18" s="18">
        <v>20</v>
      </c>
      <c r="CD18" s="18">
        <v>964.21</v>
      </c>
      <c r="CE18" s="17">
        <v>69</v>
      </c>
      <c r="CF18" s="18">
        <v>1101</v>
      </c>
      <c r="CG18" s="33">
        <v>724</v>
      </c>
      <c r="CH18" s="32">
        <v>0.0303867403314917</v>
      </c>
      <c r="CI18" s="18">
        <v>21</v>
      </c>
      <c r="CJ18" s="18">
        <v>1009.02</v>
      </c>
      <c r="CK18" s="17">
        <v>69</v>
      </c>
      <c r="CL18" s="18">
        <v>1083</v>
      </c>
      <c r="CM18" s="33">
        <v>674</v>
      </c>
      <c r="CN18" s="32">
        <v>0.0252225519287834</v>
      </c>
      <c r="CO18" s="17">
        <v>15</v>
      </c>
      <c r="CP18" s="18">
        <v>732.82</v>
      </c>
      <c r="CQ18" s="17">
        <v>69</v>
      </c>
      <c r="CR18" s="17">
        <v>1074</v>
      </c>
      <c r="CS18" s="33">
        <v>827</v>
      </c>
      <c r="CT18" s="32">
        <v>0.0290205562273277</v>
      </c>
      <c r="CU18" s="17">
        <v>24</v>
      </c>
      <c r="CV18" s="18">
        <v>1176</v>
      </c>
      <c r="CW18" s="17">
        <v>69</v>
      </c>
      <c r="CX18" s="17">
        <v>450</v>
      </c>
      <c r="CY18" s="33">
        <v>795</v>
      </c>
      <c r="CZ18" s="32">
        <v>0.0276729559748428</v>
      </c>
      <c r="DA18" s="18">
        <v>21</v>
      </c>
      <c r="DB18" s="18">
        <v>1002.53</v>
      </c>
      <c r="DC18" s="17">
        <v>69</v>
      </c>
      <c r="DD18" s="18">
        <v>429</v>
      </c>
      <c r="DE18" s="18">
        <v>856</v>
      </c>
      <c r="DF18" s="26">
        <v>0.022196261682243</v>
      </c>
      <c r="DG18" s="18">
        <v>19</v>
      </c>
      <c r="DH18" s="18">
        <v>926.18</v>
      </c>
      <c r="DI18" s="17">
        <v>69</v>
      </c>
      <c r="DJ18" s="18">
        <v>292</v>
      </c>
      <c r="DK18" s="18">
        <v>699</v>
      </c>
      <c r="DL18" s="26">
        <v>0.0171673819742489</v>
      </c>
      <c r="DM18" s="18">
        <v>11</v>
      </c>
      <c r="DN18" s="18">
        <v>529.52</v>
      </c>
      <c r="DO18" s="17">
        <v>69</v>
      </c>
      <c r="DP18" s="18">
        <v>283</v>
      </c>
      <c r="DQ18" s="18"/>
      <c r="DR18" s="26"/>
      <c r="DS18" s="18">
        <v>15</v>
      </c>
      <c r="DT18" s="18">
        <v>714.79</v>
      </c>
      <c r="DU18" s="17">
        <v>69</v>
      </c>
      <c r="DV18" s="18">
        <v>290</v>
      </c>
      <c r="DW18" s="18"/>
      <c r="DX18" s="26"/>
      <c r="DY18" s="18"/>
      <c r="DZ18" s="18"/>
      <c r="EA18" s="17"/>
      <c r="EB18" s="18"/>
      <c r="EC18" s="18"/>
      <c r="ED18" s="26"/>
      <c r="EE18" s="17"/>
      <c r="EF18" s="18"/>
      <c r="EG18" s="17"/>
      <c r="EH18" s="17"/>
      <c r="EI18" s="18"/>
      <c r="EJ18" s="26"/>
      <c r="EK18" s="17"/>
      <c r="EL18" s="18"/>
      <c r="EM18" s="17"/>
      <c r="EN18" s="17"/>
      <c r="EO18" s="18"/>
      <c r="EP18" s="26"/>
      <c r="EQ18" s="17"/>
      <c r="ER18" s="18"/>
      <c r="ES18" s="17"/>
      <c r="ET18" s="17"/>
      <c r="EU18" s="18"/>
      <c r="EV18" s="26"/>
      <c r="EW18" s="17"/>
      <c r="EX18" s="18"/>
      <c r="EY18" s="17"/>
      <c r="EZ18" s="17"/>
      <c r="FA18" s="18"/>
      <c r="FB18" s="26"/>
      <c r="FC18" s="17"/>
      <c r="FD18" s="18"/>
      <c r="FE18" s="17"/>
      <c r="FF18" s="17"/>
      <c r="FG18" s="18"/>
      <c r="FH18" s="26"/>
      <c r="FI18" s="18"/>
      <c r="FJ18" s="18"/>
      <c r="FK18" s="17"/>
      <c r="FL18" s="17"/>
      <c r="FM18" s="18"/>
      <c r="FN18" s="26"/>
      <c r="FO18" s="18"/>
      <c r="FP18" s="18"/>
      <c r="FQ18" s="17"/>
      <c r="FR18" s="17"/>
      <c r="FS18" s="18"/>
      <c r="FT18" s="26"/>
      <c r="FU18" s="18"/>
      <c r="FV18" s="18"/>
      <c r="FW18" s="17"/>
      <c r="FX18" s="18"/>
      <c r="FY18" s="18"/>
      <c r="FZ18" s="26"/>
      <c r="GA18" s="18"/>
      <c r="GB18" s="18"/>
      <c r="GC18" s="17"/>
      <c r="GD18" s="18"/>
      <c r="GE18" s="18"/>
      <c r="GF18" s="26"/>
      <c r="GG18" s="17"/>
      <c r="GH18" s="18"/>
      <c r="GI18" s="17"/>
      <c r="GJ18" s="18"/>
      <c r="GK18" s="17"/>
      <c r="GL18" s="18"/>
      <c r="GM18" s="17"/>
      <c r="GN18" s="17"/>
      <c r="GO18" s="17">
        <v>535</v>
      </c>
      <c r="GP18" s="17">
        <v>25197.72</v>
      </c>
      <c r="GQ18" s="17"/>
      <c r="GR18" s="17"/>
      <c r="GS18" s="17"/>
      <c r="GT18" s="17"/>
      <c r="GU18" s="17"/>
      <c r="GV18" s="17"/>
      <c r="GW18" s="16"/>
      <c r="GX18" s="16"/>
      <c r="GY18" s="16"/>
      <c r="GZ18" s="16"/>
      <c r="HA18" s="41"/>
      <c r="HB18" s="41"/>
      <c r="HC18" s="41"/>
      <c r="HD18" s="41"/>
      <c r="HE18" s="18"/>
      <c r="HF18" s="41"/>
      <c r="HG18" s="41"/>
      <c r="HH18" s="41"/>
      <c r="HI18" s="18"/>
      <c r="HJ18" s="18"/>
      <c r="HK18" s="18">
        <f t="shared" si="3"/>
        <v>343</v>
      </c>
      <c r="HL18" s="18">
        <f t="shared" si="0"/>
        <v>17330.93</v>
      </c>
      <c r="HM18" s="18">
        <f t="shared" si="1"/>
        <v>878</v>
      </c>
      <c r="HN18" s="18">
        <f t="shared" si="2"/>
        <v>42528.65</v>
      </c>
      <c r="HO18" s="145"/>
      <c r="HP18" s="146"/>
    </row>
    <row r="19" ht="16.5" spans="1:224">
      <c r="A19" s="137" t="s">
        <v>365</v>
      </c>
      <c r="B19" s="137"/>
      <c r="C19" s="137"/>
      <c r="D19" s="137"/>
      <c r="E19" s="137"/>
      <c r="F19" s="138"/>
      <c r="G19" s="137"/>
      <c r="H19" s="139">
        <f>供应链!J2</f>
        <v>0.919980727721246</v>
      </c>
      <c r="I19" s="137">
        <f>SUM(I5:I16)</f>
        <v>7613</v>
      </c>
      <c r="J19" s="137">
        <f>SUM(J5:J16)</f>
        <v>792</v>
      </c>
      <c r="K19" s="141"/>
      <c r="L19" s="142">
        <f>HM19/HM19</f>
        <v>1</v>
      </c>
      <c r="M19" s="143"/>
      <c r="N19" s="142"/>
      <c r="O19" s="137">
        <f>SUM(O5:O18)</f>
        <v>261</v>
      </c>
      <c r="P19" s="137">
        <f>SUM(P5:P18)</f>
        <v>18720.62</v>
      </c>
      <c r="Q19" s="137"/>
      <c r="R19" s="137">
        <f>SUM(R5:R18)</f>
        <v>29612</v>
      </c>
      <c r="S19" s="137"/>
      <c r="T19" s="137"/>
      <c r="U19" s="137">
        <f>SUM(U5:U18)</f>
        <v>303</v>
      </c>
      <c r="V19" s="137">
        <f>SUM(V5:V18)</f>
        <v>23605.21</v>
      </c>
      <c r="W19" s="137"/>
      <c r="X19" s="137">
        <f>SUM(X5:X18)</f>
        <v>29272</v>
      </c>
      <c r="Y19" s="137"/>
      <c r="Z19" s="137"/>
      <c r="AA19" s="137">
        <f>SUM(AA5:AA18)</f>
        <v>297</v>
      </c>
      <c r="AB19" s="137">
        <f>SUM(AB5:AB18)</f>
        <v>22633.6</v>
      </c>
      <c r="AC19" s="137"/>
      <c r="AD19" s="137">
        <f>SUM(AD5:AD18)</f>
        <v>28897</v>
      </c>
      <c r="AE19" s="137"/>
      <c r="AF19" s="137"/>
      <c r="AG19" s="137">
        <f>SUM(AG5:AG18)</f>
        <v>245</v>
      </c>
      <c r="AH19" s="137">
        <f>SUM(AH5:AH18)</f>
        <v>19227.09</v>
      </c>
      <c r="AI19" s="137"/>
      <c r="AJ19" s="137">
        <f>SUM(AJ5:AJ18)</f>
        <v>27682</v>
      </c>
      <c r="AK19" s="137"/>
      <c r="AL19" s="137"/>
      <c r="AM19" s="137">
        <f>SUM(AM5:AM18)</f>
        <v>256</v>
      </c>
      <c r="AN19" s="137">
        <f>SUM(AN5:AN18)</f>
        <v>19519.88</v>
      </c>
      <c r="AO19" s="137"/>
      <c r="AP19" s="137">
        <f>SUM(AP5:AP18)</f>
        <v>27979</v>
      </c>
      <c r="AQ19" s="137"/>
      <c r="AR19" s="137"/>
      <c r="AS19" s="137">
        <f>SUM(AS5:AS18)</f>
        <v>247</v>
      </c>
      <c r="AT19" s="137">
        <f>SUM(AT5:AT18)</f>
        <v>19691.47</v>
      </c>
      <c r="AU19" s="137"/>
      <c r="AV19" s="137">
        <f>SUM(AV5:AV18)</f>
        <v>27689</v>
      </c>
      <c r="AW19" s="137"/>
      <c r="AX19" s="137"/>
      <c r="AY19" s="137">
        <f>SUM(AY5:AY18)</f>
        <v>234</v>
      </c>
      <c r="AZ19" s="137">
        <f>SUM(AZ5:AZ18)</f>
        <v>18590.7</v>
      </c>
      <c r="BA19" s="137"/>
      <c r="BB19" s="137">
        <f>SUM(BB5:BB18)</f>
        <v>27406</v>
      </c>
      <c r="BC19" s="137"/>
      <c r="BD19" s="137"/>
      <c r="BE19" s="137">
        <f>SUM(BE5:BE18)</f>
        <v>255</v>
      </c>
      <c r="BF19" s="137">
        <f>SUM(BF5:BF18)</f>
        <v>19701.37</v>
      </c>
      <c r="BG19" s="137"/>
      <c r="BH19" s="137">
        <f>SUM(BH5:BH18)</f>
        <v>27418</v>
      </c>
      <c r="BI19" s="137"/>
      <c r="BJ19" s="137"/>
      <c r="BK19" s="137">
        <f>SUM(BK5:BK18)</f>
        <v>278</v>
      </c>
      <c r="BL19" s="137">
        <f>SUM(BL5:BL18)</f>
        <v>21281.44</v>
      </c>
      <c r="BM19" s="137"/>
      <c r="BN19" s="137">
        <f>SUM(BN5:BN18)</f>
        <v>27078</v>
      </c>
      <c r="BO19" s="137"/>
      <c r="BP19" s="137"/>
      <c r="BQ19" s="137">
        <f>SUM(BQ5:BQ18)</f>
        <v>251</v>
      </c>
      <c r="BR19" s="137">
        <f>SUM(BR5:BR18)</f>
        <v>19400.27</v>
      </c>
      <c r="BS19" s="137"/>
      <c r="BT19" s="137">
        <f>SUM(BT5:BT18)</f>
        <v>28368</v>
      </c>
      <c r="BU19" s="137"/>
      <c r="BV19" s="137"/>
      <c r="BW19" s="137">
        <f>SUM(BW5:BW18)</f>
        <v>326</v>
      </c>
      <c r="BX19" s="137">
        <f>SUM(BX5:BX18)</f>
        <v>24015.04</v>
      </c>
      <c r="BY19" s="137"/>
      <c r="BZ19" s="137">
        <f>SUM(BZ5:BZ18)</f>
        <v>27043</v>
      </c>
      <c r="CA19" s="137"/>
      <c r="CB19" s="137"/>
      <c r="CC19" s="137">
        <f>SUM(CC5:CC18)</f>
        <v>315</v>
      </c>
      <c r="CD19" s="137">
        <f>SUM(CD5:CD18)</f>
        <v>24508.89</v>
      </c>
      <c r="CE19" s="137"/>
      <c r="CF19" s="137">
        <f>SUM(CF5:CF18)</f>
        <v>27155</v>
      </c>
      <c r="CG19" s="137"/>
      <c r="CH19" s="137"/>
      <c r="CI19" s="137">
        <f>SUM(CI5:CI18)</f>
        <v>250</v>
      </c>
      <c r="CJ19" s="137">
        <f>SUM(CJ5:CJ18)</f>
        <v>20705.49</v>
      </c>
      <c r="CK19" s="137"/>
      <c r="CL19" s="137">
        <f>SUM(CL5:CL18)</f>
        <v>26846</v>
      </c>
      <c r="CM19" s="137"/>
      <c r="CN19" s="137"/>
      <c r="CO19" s="137">
        <f>SUM(CO5:CO18)</f>
        <v>258</v>
      </c>
      <c r="CP19" s="137">
        <f>SUM(CP5:CP18)</f>
        <v>21478.41</v>
      </c>
      <c r="CQ19" s="137"/>
      <c r="CR19" s="137">
        <f>SUM(CR5:CR18)</f>
        <v>26578</v>
      </c>
      <c r="CS19" s="137"/>
      <c r="CT19" s="137"/>
      <c r="CU19" s="137">
        <f>SUM(CU5:CU18)</f>
        <v>273</v>
      </c>
      <c r="CV19" s="137">
        <f>SUM(CV5:CV18)</f>
        <v>21968.73</v>
      </c>
      <c r="CW19" s="137"/>
      <c r="CX19" s="137">
        <f>SUM(CX5:CX18)</f>
        <v>21745</v>
      </c>
      <c r="CY19" s="137"/>
      <c r="CZ19" s="137"/>
      <c r="DA19" s="137">
        <f>SUM(DA5:DA18)</f>
        <v>276</v>
      </c>
      <c r="DB19" s="137">
        <f>SUM(DB5:DB18)</f>
        <v>22944.75</v>
      </c>
      <c r="DC19" s="137"/>
      <c r="DD19" s="137">
        <f>SUM(DD5:DD18)</f>
        <v>21398</v>
      </c>
      <c r="DE19" s="137"/>
      <c r="DF19" s="137"/>
      <c r="DG19" s="137">
        <f>SUM(DG5:DG18)</f>
        <v>267</v>
      </c>
      <c r="DH19" s="137">
        <f>SUM(DH5:DH18)</f>
        <v>21970.32</v>
      </c>
      <c r="DI19" s="137"/>
      <c r="DJ19" s="137">
        <f>SUM(DJ5:DJ18)</f>
        <v>22449</v>
      </c>
      <c r="DK19" s="137"/>
      <c r="DL19" s="137"/>
      <c r="DM19" s="137">
        <f>SUM(DM5:DM18)</f>
        <v>264</v>
      </c>
      <c r="DN19" s="137">
        <f>SUM(DN5:DN18)</f>
        <v>22369.98</v>
      </c>
      <c r="DO19" s="137"/>
      <c r="DP19" s="137">
        <f>SUM(DP5:DP18)</f>
        <v>16432</v>
      </c>
      <c r="DQ19" s="137"/>
      <c r="DR19" s="137"/>
      <c r="DS19" s="137">
        <f>SUM(DS5:DS18)</f>
        <v>291</v>
      </c>
      <c r="DT19" s="137">
        <f>SUM(DT5:DT18)</f>
        <v>24024.82</v>
      </c>
      <c r="DU19" s="137"/>
      <c r="DV19" s="137">
        <f>SUM(DV5:DV18)</f>
        <v>15215</v>
      </c>
      <c r="DW19" s="137"/>
      <c r="DX19" s="137"/>
      <c r="DY19" s="137">
        <f>SUM(DY5:DY18)</f>
        <v>0</v>
      </c>
      <c r="DZ19" s="137">
        <f>SUM(DZ5:DZ18)</f>
        <v>0</v>
      </c>
      <c r="EA19" s="137"/>
      <c r="EB19" s="137">
        <f>SUM(EB5:EB18)</f>
        <v>0</v>
      </c>
      <c r="EC19" s="137"/>
      <c r="ED19" s="137"/>
      <c r="EE19" s="137">
        <f>SUM(EE5:EE18)</f>
        <v>0</v>
      </c>
      <c r="EF19" s="137">
        <f>SUM(EF5:EF18)</f>
        <v>0</v>
      </c>
      <c r="EG19" s="137"/>
      <c r="EH19" s="137">
        <f>SUM(EH5:EH18)</f>
        <v>0</v>
      </c>
      <c r="EI19" s="137"/>
      <c r="EJ19" s="137"/>
      <c r="EK19" s="137">
        <f>SUM(EK5:EK18)</f>
        <v>0</v>
      </c>
      <c r="EL19" s="137">
        <f>SUM(EL5:EL18)</f>
        <v>0</v>
      </c>
      <c r="EM19" s="137"/>
      <c r="EN19" s="137">
        <f>SUM(EN5:EN18)</f>
        <v>0</v>
      </c>
      <c r="EO19" s="137"/>
      <c r="EP19" s="137"/>
      <c r="EQ19" s="137">
        <f>SUM(EQ5:EQ18)</f>
        <v>0</v>
      </c>
      <c r="ER19" s="137">
        <f>SUM(ER5:ER18)</f>
        <v>0</v>
      </c>
      <c r="ES19" s="137"/>
      <c r="ET19" s="137">
        <f>SUM(ET5:ET18)</f>
        <v>0</v>
      </c>
      <c r="EU19" s="137"/>
      <c r="EV19" s="137"/>
      <c r="EW19" s="137">
        <f>SUM(EW5:EW18)</f>
        <v>0</v>
      </c>
      <c r="EX19" s="137">
        <f>SUM(EX5:EX18)</f>
        <v>0</v>
      </c>
      <c r="EY19" s="137"/>
      <c r="EZ19" s="137">
        <f>SUM(EZ5:EZ18)</f>
        <v>0</v>
      </c>
      <c r="FA19" s="137"/>
      <c r="FB19" s="137"/>
      <c r="FC19" s="137">
        <f>SUM(FC5:FC18)</f>
        <v>0</v>
      </c>
      <c r="FD19" s="137">
        <f>SUM(FD5:FD18)</f>
        <v>0</v>
      </c>
      <c r="FE19" s="137"/>
      <c r="FF19" s="137">
        <f>SUM(FF5:FF18)</f>
        <v>0</v>
      </c>
      <c r="FG19" s="137"/>
      <c r="FH19" s="137"/>
      <c r="FI19" s="137">
        <f>SUM(FI5:FI18)</f>
        <v>0</v>
      </c>
      <c r="FJ19" s="137">
        <f>SUM(FJ5:FJ18)</f>
        <v>0</v>
      </c>
      <c r="FK19" s="137"/>
      <c r="FL19" s="137">
        <f>SUM(FL5:FL18)</f>
        <v>0</v>
      </c>
      <c r="FM19" s="137"/>
      <c r="FN19" s="137"/>
      <c r="FO19" s="137">
        <f>SUM(FO5:FO18)</f>
        <v>0</v>
      </c>
      <c r="FP19" s="137">
        <f>SUM(FP5:FP18)</f>
        <v>0</v>
      </c>
      <c r="FQ19" s="137"/>
      <c r="FR19" s="137">
        <f>SUM(FR5:FR18)</f>
        <v>0</v>
      </c>
      <c r="FS19" s="137"/>
      <c r="FT19" s="137"/>
      <c r="FU19" s="137">
        <f>SUM(FU5:FU18)</f>
        <v>0</v>
      </c>
      <c r="FV19" s="137">
        <f>SUM(FV5:FV18)</f>
        <v>0</v>
      </c>
      <c r="FW19" s="137"/>
      <c r="FX19" s="137">
        <f>SUM(FX5:FX18)</f>
        <v>0</v>
      </c>
      <c r="FY19" s="137"/>
      <c r="FZ19" s="137"/>
      <c r="GA19" s="137">
        <f>SUM(GA5:GA18)</f>
        <v>0</v>
      </c>
      <c r="GB19" s="137">
        <f>SUM(GB5:GB18)</f>
        <v>0</v>
      </c>
      <c r="GC19" s="137"/>
      <c r="GD19" s="137">
        <f>SUM(GD5:GD18)</f>
        <v>0</v>
      </c>
      <c r="GE19" s="137"/>
      <c r="GF19" s="137"/>
      <c r="GG19" s="137">
        <f>SUM(GG5:GG18)</f>
        <v>0</v>
      </c>
      <c r="GH19" s="137">
        <f>SUM(GH5:GH18)</f>
        <v>0</v>
      </c>
      <c r="GI19" s="137"/>
      <c r="GJ19" s="137">
        <f>SUM(GJ5:GJ18)</f>
        <v>0</v>
      </c>
      <c r="GK19" s="137">
        <f>SUM(GK5:GK18)</f>
        <v>0</v>
      </c>
      <c r="GL19" s="137">
        <f>SUM(GL5:GL18)</f>
        <v>0</v>
      </c>
      <c r="GM19" s="137"/>
      <c r="GN19" s="137">
        <f>SUM(GN5:GN18)</f>
        <v>0</v>
      </c>
      <c r="GO19" s="137">
        <f t="shared" ref="GO19:GZ19" si="4">SUM(GO5:GO16)</f>
        <v>11559</v>
      </c>
      <c r="GP19" s="137">
        <f t="shared" si="4"/>
        <v>878704.75</v>
      </c>
      <c r="GQ19" s="137">
        <f t="shared" si="4"/>
        <v>0</v>
      </c>
      <c r="GR19" s="137">
        <f t="shared" si="4"/>
        <v>0</v>
      </c>
      <c r="GS19" s="137">
        <f t="shared" si="4"/>
        <v>0</v>
      </c>
      <c r="GT19" s="137">
        <f t="shared" si="4"/>
        <v>0</v>
      </c>
      <c r="GU19" s="137">
        <f t="shared" si="4"/>
        <v>0</v>
      </c>
      <c r="GV19" s="137">
        <f t="shared" si="4"/>
        <v>0</v>
      </c>
      <c r="GW19" s="137">
        <f t="shared" si="4"/>
        <v>0</v>
      </c>
      <c r="GX19" s="137">
        <f t="shared" si="4"/>
        <v>0</v>
      </c>
      <c r="GY19" s="137">
        <f t="shared" si="4"/>
        <v>0</v>
      </c>
      <c r="GZ19" s="137">
        <f t="shared" si="4"/>
        <v>0</v>
      </c>
      <c r="HA19" s="137">
        <f>SUM(HA5:HA18)</f>
        <v>0</v>
      </c>
      <c r="HB19" s="137">
        <f>SUM(HB5:HB18)</f>
        <v>0</v>
      </c>
      <c r="HC19" s="137">
        <f t="shared" ref="HC19:HL19" si="5">SUM(HC5:HC18)</f>
        <v>0</v>
      </c>
      <c r="HD19" s="137">
        <f t="shared" si="5"/>
        <v>0</v>
      </c>
      <c r="HE19" s="137">
        <f t="shared" si="5"/>
        <v>0</v>
      </c>
      <c r="HF19" s="137">
        <f t="shared" si="5"/>
        <v>0</v>
      </c>
      <c r="HG19" s="137">
        <f t="shared" si="5"/>
        <v>0</v>
      </c>
      <c r="HH19" s="137">
        <f t="shared" si="5"/>
        <v>0</v>
      </c>
      <c r="HI19" s="137">
        <f t="shared" si="5"/>
        <v>0</v>
      </c>
      <c r="HJ19" s="137">
        <f t="shared" si="5"/>
        <v>0</v>
      </c>
      <c r="HK19" s="137">
        <f t="shared" si="5"/>
        <v>5147</v>
      </c>
      <c r="HL19" s="137">
        <f t="shared" si="5"/>
        <v>406358.08</v>
      </c>
      <c r="HM19" s="137">
        <f t="shared" si="1"/>
        <v>16706</v>
      </c>
      <c r="HN19" s="137">
        <f t="shared" si="2"/>
        <v>1285062.83</v>
      </c>
      <c r="HO19" s="137">
        <v>1000000</v>
      </c>
      <c r="HP19" s="139">
        <f>HL19/HO19</f>
        <v>0.40635808</v>
      </c>
    </row>
    <row r="20" spans="151:151">
      <c r="EU20" s="5"/>
    </row>
  </sheetData>
  <mergeCells count="57">
    <mergeCell ref="M3:R3"/>
    <mergeCell ref="S3:X3"/>
    <mergeCell ref="Y3:AD3"/>
    <mergeCell ref="AE3:AJ3"/>
    <mergeCell ref="AK3:AP3"/>
    <mergeCell ref="AQ3:AV3"/>
    <mergeCell ref="AW3:BB3"/>
    <mergeCell ref="BC3:BH3"/>
    <mergeCell ref="BI3:BN3"/>
    <mergeCell ref="BO3:BT3"/>
    <mergeCell ref="BU3:BZ3"/>
    <mergeCell ref="CA3:CF3"/>
    <mergeCell ref="CG3:CL3"/>
    <mergeCell ref="CM3:CR3"/>
    <mergeCell ref="CS3:CX3"/>
    <mergeCell ref="CY3:DD3"/>
    <mergeCell ref="DE3:DJ3"/>
    <mergeCell ref="DK3:DP3"/>
    <mergeCell ref="DQ3:DV3"/>
    <mergeCell ref="DW3:EB3"/>
    <mergeCell ref="EC3:EH3"/>
    <mergeCell ref="EI3:EN3"/>
    <mergeCell ref="EO3:ET3"/>
    <mergeCell ref="EU3:EZ3"/>
    <mergeCell ref="FA3:FF3"/>
    <mergeCell ref="FG3:FL3"/>
    <mergeCell ref="FM3:FR3"/>
    <mergeCell ref="FU3:FX3"/>
    <mergeCell ref="FY3:GD3"/>
    <mergeCell ref="GE3:GJ3"/>
    <mergeCell ref="GK3:GN3"/>
    <mergeCell ref="GO3:GP3"/>
    <mergeCell ref="GQ3:GR3"/>
    <mergeCell ref="GS3:GT3"/>
    <mergeCell ref="GU3:GV3"/>
    <mergeCell ref="GW3:GX3"/>
    <mergeCell ref="GY3:GZ3"/>
    <mergeCell ref="HA3:HB3"/>
    <mergeCell ref="HC3:HD3"/>
    <mergeCell ref="HE3:HF3"/>
    <mergeCell ref="HG3:HH3"/>
    <mergeCell ref="HI3:HJ3"/>
    <mergeCell ref="HK3:HL3"/>
    <mergeCell ref="HM3:HN3"/>
    <mergeCell ref="A3:A4"/>
    <mergeCell ref="B3:B4"/>
    <mergeCell ref="C3:C4"/>
    <mergeCell ref="D3:D4"/>
    <mergeCell ref="E3:E4"/>
    <mergeCell ref="G3:G4"/>
    <mergeCell ref="H3:H4"/>
    <mergeCell ref="I3:I4"/>
    <mergeCell ref="J3:J4"/>
    <mergeCell ref="K3:K4"/>
    <mergeCell ref="L3:L4"/>
    <mergeCell ref="A1:HP2"/>
    <mergeCell ref="HO5:HP18"/>
  </mergeCells>
  <conditionalFormatting sqref="C5">
    <cfRule type="duplicateValues" dxfId="1" priority="606"/>
  </conditionalFormatting>
  <conditionalFormatting sqref="D5">
    <cfRule type="duplicateValues" dxfId="1" priority="603"/>
  </conditionalFormatting>
  <conditionalFormatting sqref="GO7:GP7">
    <cfRule type="cellIs" dxfId="0" priority="571" operator="lessThan">
      <formula>200</formula>
    </cfRule>
  </conditionalFormatting>
  <conditionalFormatting sqref="C10">
    <cfRule type="duplicateValues" dxfId="1" priority="607"/>
  </conditionalFormatting>
  <conditionalFormatting sqref="D10">
    <cfRule type="duplicateValues" dxfId="1" priority="604"/>
  </conditionalFormatting>
  <conditionalFormatting sqref="GO10:GP10">
    <cfRule type="cellIs" dxfId="0" priority="570" operator="lessThan">
      <formula>200</formula>
    </cfRule>
  </conditionalFormatting>
  <conditionalFormatting sqref="C8:C9">
    <cfRule type="duplicateValues" dxfId="1" priority="608"/>
  </conditionalFormatting>
  <conditionalFormatting sqref="D8:D9">
    <cfRule type="duplicateValues" dxfId="1" priority="605"/>
  </conditionalFormatting>
  <conditionalFormatting sqref="H5:H18">
    <cfRule type="cellIs" dxfId="2" priority="699" operator="lessThan">
      <formula>0.9</formula>
    </cfRule>
  </conditionalFormatting>
  <conditionalFormatting sqref="K5:K18">
    <cfRule type="colorScale" priority="698">
      <colorScale>
        <cfvo type="num" val="0"/>
        <cfvo type="num" val="20"/>
        <cfvo type="num" val="35"/>
        <color rgb="FF00B050"/>
        <color rgb="FFFFFF00"/>
        <color theme="9" tint="0.399914548173467"/>
      </colorScale>
    </cfRule>
  </conditionalFormatting>
  <conditionalFormatting sqref="M5:M18">
    <cfRule type="cellIs" dxfId="0" priority="44" operator="lessThan">
      <formula>200</formula>
    </cfRule>
  </conditionalFormatting>
  <conditionalFormatting sqref="O5:O18">
    <cfRule type="colorScale" priority="46">
      <colorScale>
        <cfvo type="num" val="0"/>
        <cfvo type="num" val="10"/>
        <cfvo type="num" val="100"/>
        <color rgb="FF00B050"/>
        <color rgb="FFFFFF00"/>
        <color theme="9" tint="0.399884029663991"/>
      </colorScale>
    </cfRule>
  </conditionalFormatting>
  <conditionalFormatting sqref="R5:R18">
    <cfRule type="cellIs" dxfId="0" priority="45" operator="lessThan">
      <formula>200</formula>
    </cfRule>
  </conditionalFormatting>
  <conditionalFormatting sqref="U5:U18">
    <cfRule type="colorScale" priority="43">
      <colorScale>
        <cfvo type="num" val="0"/>
        <cfvo type="num" val="10"/>
        <cfvo type="num" val="100"/>
        <color rgb="FF00B050"/>
        <color rgb="FFFFFF00"/>
        <color theme="9" tint="0.399884029663991"/>
      </colorScale>
    </cfRule>
  </conditionalFormatting>
  <conditionalFormatting sqref="X5:X18">
    <cfRule type="cellIs" dxfId="0" priority="42" operator="lessThan">
      <formula>200</formula>
    </cfRule>
  </conditionalFormatting>
  <conditionalFormatting sqref="AA5:AA18">
    <cfRule type="colorScale" priority="41">
      <colorScale>
        <cfvo type="num" val="0"/>
        <cfvo type="num" val="10"/>
        <cfvo type="num" val="100"/>
        <color rgb="FF00B050"/>
        <color rgb="FFFFFF00"/>
        <color theme="9" tint="0.399884029663991"/>
      </colorScale>
    </cfRule>
  </conditionalFormatting>
  <conditionalFormatting sqref="AD5:AD18">
    <cfRule type="cellIs" dxfId="0" priority="40" operator="lessThan">
      <formula>200</formula>
    </cfRule>
  </conditionalFormatting>
  <conditionalFormatting sqref="AG5:AG18">
    <cfRule type="colorScale" priority="106">
      <colorScale>
        <cfvo type="num" val="0"/>
        <cfvo type="num" val="10"/>
        <cfvo type="num" val="100"/>
        <color rgb="FF00B050"/>
        <color rgb="FFFFFF00"/>
        <color theme="9" tint="0.399884029663991"/>
      </colorScale>
    </cfRule>
  </conditionalFormatting>
  <conditionalFormatting sqref="AJ5:AJ18">
    <cfRule type="cellIs" dxfId="0" priority="107" operator="lessThan">
      <formula>200</formula>
    </cfRule>
  </conditionalFormatting>
  <conditionalFormatting sqref="AM5:AM18">
    <cfRule type="colorScale" priority="39">
      <colorScale>
        <cfvo type="num" val="0"/>
        <cfvo type="num" val="10"/>
        <cfvo type="num" val="100"/>
        <color rgb="FF00B050"/>
        <color rgb="FFFFFF00"/>
        <color theme="9" tint="0.399884029663991"/>
      </colorScale>
    </cfRule>
  </conditionalFormatting>
  <conditionalFormatting sqref="AP5:AP18">
    <cfRule type="cellIs" dxfId="0" priority="38" operator="lessThan">
      <formula>200</formula>
    </cfRule>
  </conditionalFormatting>
  <conditionalFormatting sqref="AS5:AS18">
    <cfRule type="colorScale" priority="37">
      <colorScale>
        <cfvo type="num" val="0"/>
        <cfvo type="num" val="10"/>
        <cfvo type="num" val="100"/>
        <color rgb="FF00B050"/>
        <color rgb="FFFFFF00"/>
        <color theme="9" tint="0.399884029663991"/>
      </colorScale>
    </cfRule>
  </conditionalFormatting>
  <conditionalFormatting sqref="AV5:AV18">
    <cfRule type="cellIs" dxfId="0" priority="32" operator="lessThan">
      <formula>200</formula>
    </cfRule>
  </conditionalFormatting>
  <conditionalFormatting sqref="AY5:AY18">
    <cfRule type="colorScale" priority="36">
      <colorScale>
        <cfvo type="num" val="0"/>
        <cfvo type="num" val="10"/>
        <cfvo type="num" val="100"/>
        <color rgb="FF00B050"/>
        <color rgb="FFFFFF00"/>
        <color theme="9" tint="0.399884029663991"/>
      </colorScale>
    </cfRule>
  </conditionalFormatting>
  <conditionalFormatting sqref="BB5:BB18">
    <cfRule type="cellIs" dxfId="0" priority="31" operator="lessThan">
      <formula>200</formula>
    </cfRule>
  </conditionalFormatting>
  <conditionalFormatting sqref="BC5:BC18">
    <cfRule type="cellIs" dxfId="0" priority="35" operator="lessThan">
      <formula>200</formula>
    </cfRule>
  </conditionalFormatting>
  <conditionalFormatting sqref="BE5:BE18">
    <cfRule type="colorScale" priority="34">
      <colorScale>
        <cfvo type="num" val="0"/>
        <cfvo type="num" val="10"/>
        <cfvo type="num" val="100"/>
        <color rgb="FF00B050"/>
        <color rgb="FFFFFF00"/>
        <color theme="9" tint="0.399884029663991"/>
      </colorScale>
    </cfRule>
  </conditionalFormatting>
  <conditionalFormatting sqref="BH5:BH18">
    <cfRule type="cellIs" dxfId="0" priority="33" operator="lessThan">
      <formula>200</formula>
    </cfRule>
  </conditionalFormatting>
  <conditionalFormatting sqref="BI5:BI18">
    <cfRule type="cellIs" dxfId="0" priority="28" operator="lessThan">
      <formula>200</formula>
    </cfRule>
  </conditionalFormatting>
  <conditionalFormatting sqref="BK5:BK18">
    <cfRule type="colorScale" priority="30">
      <colorScale>
        <cfvo type="num" val="0"/>
        <cfvo type="num" val="10"/>
        <cfvo type="num" val="100"/>
        <color rgb="FF00B050"/>
        <color rgb="FFFFFF00"/>
        <color theme="9" tint="0.399884029663991"/>
      </colorScale>
    </cfRule>
  </conditionalFormatting>
  <conditionalFormatting sqref="BN5:BN18">
    <cfRule type="cellIs" dxfId="0" priority="29" operator="lessThan">
      <formula>200</formula>
    </cfRule>
  </conditionalFormatting>
  <conditionalFormatting sqref="BO5:BO18">
    <cfRule type="cellIs" dxfId="0" priority="25" operator="lessThan">
      <formula>200</formula>
    </cfRule>
  </conditionalFormatting>
  <conditionalFormatting sqref="BQ5:BQ18">
    <cfRule type="colorScale" priority="27">
      <colorScale>
        <cfvo type="num" val="0"/>
        <cfvo type="num" val="10"/>
        <cfvo type="num" val="100"/>
        <color rgb="FF00B050"/>
        <color rgb="FFFFFF00"/>
        <color theme="9" tint="0.399884029663991"/>
      </colorScale>
    </cfRule>
  </conditionalFormatting>
  <conditionalFormatting sqref="BT5:BT18">
    <cfRule type="cellIs" dxfId="0" priority="26" operator="lessThan">
      <formula>200</formula>
    </cfRule>
  </conditionalFormatting>
  <conditionalFormatting sqref="BU5:BU18">
    <cfRule type="cellIs" dxfId="0" priority="17" operator="lessThan">
      <formula>200</formula>
    </cfRule>
  </conditionalFormatting>
  <conditionalFormatting sqref="BW5:BW18">
    <cfRule type="colorScale" priority="24">
      <colorScale>
        <cfvo type="num" val="0"/>
        <cfvo type="num" val="10"/>
        <cfvo type="num" val="100"/>
        <color rgb="FF00B050"/>
        <color rgb="FFFFFF00"/>
        <color theme="9" tint="0.399884029663991"/>
      </colorScale>
    </cfRule>
  </conditionalFormatting>
  <conditionalFormatting sqref="BZ5:BZ18">
    <cfRule type="cellIs" dxfId="0" priority="23" operator="lessThan">
      <formula>200</formula>
    </cfRule>
  </conditionalFormatting>
  <conditionalFormatting sqref="CA5:CA18">
    <cfRule type="cellIs" dxfId="0" priority="20" operator="lessThan">
      <formula>200</formula>
    </cfRule>
  </conditionalFormatting>
  <conditionalFormatting sqref="CC5:CC18">
    <cfRule type="colorScale" priority="22">
      <colorScale>
        <cfvo type="num" val="0"/>
        <cfvo type="num" val="10"/>
        <cfvo type="num" val="100"/>
        <color rgb="FF00B050"/>
        <color rgb="FFFFFF00"/>
        <color theme="9" tint="0.399884029663991"/>
      </colorScale>
    </cfRule>
  </conditionalFormatting>
  <conditionalFormatting sqref="CF5:CF18">
    <cfRule type="cellIs" dxfId="0" priority="21" operator="lessThan">
      <formula>200</formula>
    </cfRule>
  </conditionalFormatting>
  <conditionalFormatting sqref="CG5:CG18">
    <cfRule type="cellIs" dxfId="0" priority="16" operator="lessThan">
      <formula>200</formula>
    </cfRule>
  </conditionalFormatting>
  <conditionalFormatting sqref="CI5:CI18">
    <cfRule type="colorScale" priority="19">
      <colorScale>
        <cfvo type="num" val="0"/>
        <cfvo type="num" val="10"/>
        <cfvo type="num" val="100"/>
        <color rgb="FF00B050"/>
        <color rgb="FFFFFF00"/>
        <color theme="9" tint="0.399884029663991"/>
      </colorScale>
    </cfRule>
  </conditionalFormatting>
  <conditionalFormatting sqref="CL5:CL18">
    <cfRule type="cellIs" dxfId="0" priority="18" operator="lessThan">
      <formula>200</formula>
    </cfRule>
  </conditionalFormatting>
  <conditionalFormatting sqref="CM5:CM18">
    <cfRule type="cellIs" dxfId="0" priority="11" operator="lessThan">
      <formula>200</formula>
    </cfRule>
  </conditionalFormatting>
  <conditionalFormatting sqref="CO5:CO18">
    <cfRule type="colorScale" priority="15">
      <colorScale>
        <cfvo type="num" val="0"/>
        <cfvo type="num" val="10"/>
        <cfvo type="num" val="100"/>
        <color rgb="FF00B050"/>
        <color rgb="FFFFFF00"/>
        <color theme="9" tint="0.399884029663991"/>
      </colorScale>
    </cfRule>
  </conditionalFormatting>
  <conditionalFormatting sqref="CR5:CR18">
    <cfRule type="cellIs" dxfId="0" priority="14" operator="lessThan">
      <formula>200</formula>
    </cfRule>
  </conditionalFormatting>
  <conditionalFormatting sqref="CS5:CS18">
    <cfRule type="cellIs" dxfId="0" priority="10" operator="lessThan">
      <formula>200</formula>
    </cfRule>
  </conditionalFormatting>
  <conditionalFormatting sqref="CU5:CU18">
    <cfRule type="colorScale" priority="13">
      <colorScale>
        <cfvo type="num" val="0"/>
        <cfvo type="num" val="10"/>
        <cfvo type="num" val="100"/>
        <color rgb="FF00B050"/>
        <color rgb="FFFFFF00"/>
        <color theme="9" tint="0.399884029663991"/>
      </colorScale>
    </cfRule>
  </conditionalFormatting>
  <conditionalFormatting sqref="CX5:CX18">
    <cfRule type="cellIs" dxfId="0" priority="12" operator="lessThan">
      <formula>200</formula>
    </cfRule>
  </conditionalFormatting>
  <conditionalFormatting sqref="CY5:CY18">
    <cfRule type="cellIs" dxfId="0" priority="7" operator="lessThan">
      <formula>200</formula>
    </cfRule>
  </conditionalFormatting>
  <conditionalFormatting sqref="DA5:DA18">
    <cfRule type="colorScale" priority="9">
      <colorScale>
        <cfvo type="num" val="0"/>
        <cfvo type="num" val="10"/>
        <cfvo type="num" val="100"/>
        <color rgb="FF00B050"/>
        <color rgb="FFFFFF00"/>
        <color theme="9" tint="0.399884029663991"/>
      </colorScale>
    </cfRule>
  </conditionalFormatting>
  <conditionalFormatting sqref="DD5:DD18">
    <cfRule type="cellIs" dxfId="0" priority="8" operator="lessThan">
      <formula>200</formula>
    </cfRule>
  </conditionalFormatting>
  <conditionalFormatting sqref="DG5:DG18">
    <cfRule type="colorScale" priority="6">
      <colorScale>
        <cfvo type="num" val="0"/>
        <cfvo type="num" val="10"/>
        <cfvo type="num" val="100"/>
        <color rgb="FF00B050"/>
        <color rgb="FFFFFF00"/>
        <color theme="9" tint="0.399884029663991"/>
      </colorScale>
    </cfRule>
  </conditionalFormatting>
  <conditionalFormatting sqref="DJ5:DJ18">
    <cfRule type="cellIs" dxfId="0" priority="5" operator="lessThan">
      <formula>200</formula>
    </cfRule>
  </conditionalFormatting>
  <conditionalFormatting sqref="DM5:DM18">
    <cfRule type="colorScale" priority="4">
      <colorScale>
        <cfvo type="num" val="0"/>
        <cfvo type="num" val="10"/>
        <cfvo type="num" val="100"/>
        <color rgb="FF00B050"/>
        <color rgb="FFFFFF00"/>
        <color theme="9" tint="0.399884029663991"/>
      </colorScale>
    </cfRule>
  </conditionalFormatting>
  <conditionalFormatting sqref="DP5:DP18">
    <cfRule type="cellIs" dxfId="0" priority="3" operator="lessThan">
      <formula>200</formula>
    </cfRule>
  </conditionalFormatting>
  <conditionalFormatting sqref="DS5:DS18">
    <cfRule type="colorScale" priority="2">
      <colorScale>
        <cfvo type="num" val="0"/>
        <cfvo type="num" val="10"/>
        <cfvo type="num" val="100"/>
        <color rgb="FF00B050"/>
        <color rgb="FFFFFF00"/>
        <color theme="9" tint="0.399884029663991"/>
      </colorScale>
    </cfRule>
  </conditionalFormatting>
  <conditionalFormatting sqref="DV5:DV18">
    <cfRule type="cellIs" dxfId="0" priority="1" operator="lessThan">
      <formula>200</formula>
    </cfRule>
  </conditionalFormatting>
  <conditionalFormatting sqref="DY5:DY18">
    <cfRule type="colorScale" priority="63">
      <colorScale>
        <cfvo type="num" val="0"/>
        <cfvo type="num" val="10"/>
        <cfvo type="num" val="100"/>
        <color rgb="FF00B050"/>
        <color rgb="FFFFFF00"/>
        <color theme="9" tint="0.399884029663991"/>
      </colorScale>
    </cfRule>
  </conditionalFormatting>
  <conditionalFormatting sqref="EB5:EB18">
    <cfRule type="cellIs" dxfId="0" priority="62" operator="lessThan">
      <formula>200</formula>
    </cfRule>
  </conditionalFormatting>
  <conditionalFormatting sqref="EE5:EE18">
    <cfRule type="colorScale" priority="226">
      <colorScale>
        <cfvo type="num" val="0"/>
        <cfvo type="num" val="10"/>
        <cfvo type="num" val="100"/>
        <color rgb="FF00B050"/>
        <color rgb="FFFFFF00"/>
        <color theme="9" tint="0.399884029663991"/>
      </colorScale>
    </cfRule>
  </conditionalFormatting>
  <conditionalFormatting sqref="EH5:EH18">
    <cfRule type="cellIs" dxfId="0" priority="225" operator="lessThan">
      <formula>200</formula>
    </cfRule>
  </conditionalFormatting>
  <conditionalFormatting sqref="EK5:EK18">
    <cfRule type="colorScale" priority="224">
      <colorScale>
        <cfvo type="num" val="0"/>
        <cfvo type="num" val="10"/>
        <cfvo type="num" val="100"/>
        <color rgb="FF00B050"/>
        <color rgb="FFFFFF00"/>
        <color theme="9" tint="0.399884029663991"/>
      </colorScale>
    </cfRule>
  </conditionalFormatting>
  <conditionalFormatting sqref="EN5:EN18">
    <cfRule type="cellIs" dxfId="0" priority="223" operator="lessThan">
      <formula>200</formula>
    </cfRule>
  </conditionalFormatting>
  <conditionalFormatting sqref="EQ5:EQ18">
    <cfRule type="colorScale" priority="222">
      <colorScale>
        <cfvo type="num" val="0"/>
        <cfvo type="num" val="10"/>
        <cfvo type="num" val="100"/>
        <color rgb="FF00B050"/>
        <color rgb="FFFFFF00"/>
        <color theme="9" tint="0.399884029663991"/>
      </colorScale>
    </cfRule>
  </conditionalFormatting>
  <conditionalFormatting sqref="ET5:ET18">
    <cfRule type="cellIs" dxfId="0" priority="221" operator="lessThan">
      <formula>200</formula>
    </cfRule>
  </conditionalFormatting>
  <conditionalFormatting sqref="EW5:EW18">
    <cfRule type="colorScale" priority="220">
      <colorScale>
        <cfvo type="num" val="0"/>
        <cfvo type="num" val="10"/>
        <cfvo type="num" val="100"/>
        <color rgb="FF00B050"/>
        <color rgb="FFFFFF00"/>
        <color theme="9" tint="0.399884029663991"/>
      </colorScale>
    </cfRule>
  </conditionalFormatting>
  <conditionalFormatting sqref="EZ5:EZ18">
    <cfRule type="cellIs" dxfId="0" priority="219" operator="lessThan">
      <formula>200</formula>
    </cfRule>
  </conditionalFormatting>
  <conditionalFormatting sqref="FC5:FC18">
    <cfRule type="colorScale" priority="61">
      <colorScale>
        <cfvo type="num" val="0"/>
        <cfvo type="num" val="10"/>
        <cfvo type="num" val="100"/>
        <color rgb="FF00B050"/>
        <color rgb="FFFFFF00"/>
        <color theme="9" tint="0.399884029663991"/>
      </colorScale>
    </cfRule>
  </conditionalFormatting>
  <conditionalFormatting sqref="FF5:FF18">
    <cfRule type="cellIs" dxfId="0" priority="60" operator="lessThan">
      <formula>200</formula>
    </cfRule>
  </conditionalFormatting>
  <conditionalFormatting sqref="FI5:FI18">
    <cfRule type="colorScale" priority="216">
      <colorScale>
        <cfvo type="num" val="0"/>
        <cfvo type="num" val="10"/>
        <cfvo type="num" val="100"/>
        <color rgb="FF00B050"/>
        <color rgb="FFFFFF00"/>
        <color theme="9" tint="0.399884029663991"/>
      </colorScale>
    </cfRule>
  </conditionalFormatting>
  <conditionalFormatting sqref="FL5:FL18">
    <cfRule type="cellIs" dxfId="0" priority="215" operator="lessThan">
      <formula>200</formula>
    </cfRule>
  </conditionalFormatting>
  <conditionalFormatting sqref="FO5:FO18">
    <cfRule type="colorScale" priority="59">
      <colorScale>
        <cfvo type="num" val="0"/>
        <cfvo type="num" val="10"/>
        <cfvo type="num" val="100"/>
        <color rgb="FF00B050"/>
        <color rgb="FFFFFF00"/>
        <color theme="9" tint="0.399884029663991"/>
      </colorScale>
    </cfRule>
  </conditionalFormatting>
  <conditionalFormatting sqref="FR5:FR18">
    <cfRule type="cellIs" dxfId="0" priority="58" operator="lessThan">
      <formula>200</formula>
    </cfRule>
  </conditionalFormatting>
  <conditionalFormatting sqref="FS5:FS18">
    <cfRule type="cellIs" dxfId="0" priority="55" operator="lessThan">
      <formula>200</formula>
    </cfRule>
  </conditionalFormatting>
  <conditionalFormatting sqref="FU5:FU18">
    <cfRule type="colorScale" priority="57">
      <colorScale>
        <cfvo type="num" val="0"/>
        <cfvo type="num" val="10"/>
        <cfvo type="num" val="100"/>
        <color rgb="FF00B050"/>
        <color rgb="FFFFFF00"/>
        <color theme="9" tint="0.399884029663991"/>
      </colorScale>
    </cfRule>
  </conditionalFormatting>
  <conditionalFormatting sqref="FX5:FX18">
    <cfRule type="cellIs" dxfId="0" priority="56" operator="lessThan">
      <formula>200</formula>
    </cfRule>
  </conditionalFormatting>
  <conditionalFormatting sqref="FY5:FY18">
    <cfRule type="cellIs" dxfId="0" priority="50" operator="lessThan">
      <formula>200</formula>
    </cfRule>
  </conditionalFormatting>
  <conditionalFormatting sqref="GA5:GA18">
    <cfRule type="colorScale" priority="53">
      <colorScale>
        <cfvo type="num" val="0"/>
        <cfvo type="num" val="10"/>
        <cfvo type="num" val="100"/>
        <color rgb="FF00B050"/>
        <color rgb="FFFFFF00"/>
        <color theme="9" tint="0.399884029663991"/>
      </colorScale>
    </cfRule>
  </conditionalFormatting>
  <conditionalFormatting sqref="GD5:GD18">
    <cfRule type="cellIs" dxfId="0" priority="54" operator="lessThan">
      <formula>200</formula>
    </cfRule>
  </conditionalFormatting>
  <conditionalFormatting sqref="GE5:GE18">
    <cfRule type="cellIs" dxfId="0" priority="49" operator="lessThan">
      <formula>200</formula>
    </cfRule>
  </conditionalFormatting>
  <conditionalFormatting sqref="GG5:GG18">
    <cfRule type="colorScale" priority="52">
      <colorScale>
        <cfvo type="num" val="0"/>
        <cfvo type="num" val="10"/>
        <cfvo type="num" val="100"/>
        <color rgb="FF00B050"/>
        <color rgb="FFFFFF00"/>
        <color theme="9" tint="0.399884029663991"/>
      </colorScale>
    </cfRule>
  </conditionalFormatting>
  <conditionalFormatting sqref="GJ5:GJ18">
    <cfRule type="cellIs" dxfId="0" priority="51" operator="lessThan">
      <formula>200</formula>
    </cfRule>
  </conditionalFormatting>
  <conditionalFormatting sqref="GK5:GK18">
    <cfRule type="colorScale" priority="48">
      <colorScale>
        <cfvo type="num" val="0"/>
        <cfvo type="num" val="10"/>
        <cfvo type="num" val="100"/>
        <color rgb="FF00B050"/>
        <color rgb="FFFFFF00"/>
        <color theme="9" tint="0.399884029663991"/>
      </colorScale>
    </cfRule>
  </conditionalFormatting>
  <conditionalFormatting sqref="GN5:GN18">
    <cfRule type="cellIs" dxfId="0" priority="47" operator="lessThan">
      <formula>200</formula>
    </cfRule>
  </conditionalFormatting>
  <conditionalFormatting sqref="GO5:GP6">
    <cfRule type="cellIs" dxfId="0" priority="569" operator="lessThan">
      <formula>200</formula>
    </cfRule>
  </conditionalFormatting>
  <conditionalFormatting sqref="GO11:GP18 GO8:GP9">
    <cfRule type="cellIs" dxfId="0" priority="586" operator="lessThan">
      <formula>200</formula>
    </cfRule>
  </conditionalFormatting>
  <pageMargins left="0.75" right="0.75" top="1" bottom="1" header="0.511805555555556" footer="0.511805555555556"/>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S116"/>
  <sheetViews>
    <sheetView zoomScale="85" zoomScaleNormal="85" topLeftCell="HT1" workbookViewId="0">
      <pane ySplit="4" topLeftCell="A96" activePane="bottomLeft" state="frozen"/>
      <selection/>
      <selection pane="bottomLeft" activeCell="JH5" sqref="JH5:JI109"/>
    </sheetView>
  </sheetViews>
  <sheetFormatPr defaultColWidth="9" defaultRowHeight="13.5"/>
  <cols>
    <col min="1" max="1" width="9" hidden="1" customWidth="1"/>
    <col min="2" max="2" width="9" customWidth="1"/>
    <col min="3" max="3" width="15.3833333333333" hidden="1" customWidth="1"/>
    <col min="4" max="4" width="14.3833333333333" hidden="1" customWidth="1"/>
    <col min="5" max="5" width="16.5" hidden="1" customWidth="1"/>
    <col min="6" max="6" width="17.5" customWidth="1"/>
    <col min="7" max="7" width="13.7666666666667" hidden="1" customWidth="1"/>
    <col min="9" max="9" width="10.5083333333333" customWidth="1"/>
    <col min="10" max="13" width="9" customWidth="1"/>
    <col min="14" max="16" width="9" hidden="1" customWidth="1"/>
    <col min="17" max="17" width="10.3833333333333" hidden="1" customWidth="1"/>
    <col min="18" max="18" width="9" hidden="1" customWidth="1"/>
    <col min="19" max="21" width="9.94166666666667" hidden="1" customWidth="1"/>
    <col min="22" max="27" width="9" hidden="1" customWidth="1"/>
    <col min="28" max="30" width="9.94166666666667" hidden="1" customWidth="1"/>
    <col min="31" max="36" width="9" hidden="1" customWidth="1"/>
    <col min="37" max="39" width="9.94166666666667" hidden="1" customWidth="1"/>
    <col min="40" max="45" width="9" hidden="1" customWidth="1"/>
    <col min="46" max="48" width="9.94166666666667" hidden="1" customWidth="1"/>
    <col min="49" max="54" width="9" hidden="1" customWidth="1"/>
    <col min="55" max="57" width="9.94166666666667" hidden="1" customWidth="1"/>
    <col min="58" max="63" width="9" hidden="1" customWidth="1"/>
    <col min="64" max="66" width="9.94166666666667" hidden="1" customWidth="1"/>
    <col min="67" max="73" width="9" hidden="1" customWidth="1"/>
    <col min="74" max="102" width="8.375" hidden="1" customWidth="1"/>
    <col min="103" max="103" width="8.375" style="113" hidden="1" customWidth="1"/>
    <col min="104" max="123" width="8.375" hidden="1" customWidth="1"/>
    <col min="124" max="124" width="11.4583333333333" style="9" hidden="1" customWidth="1"/>
    <col min="125" max="206" width="8.375" hidden="1" customWidth="1"/>
    <col min="207" max="207" width="11.4333333333333" hidden="1" customWidth="1"/>
    <col min="208" max="221" width="8.375" hidden="1" customWidth="1"/>
    <col min="222" max="235" width="8.375" customWidth="1"/>
    <col min="236" max="267" width="8.375" hidden="1" customWidth="1"/>
    <col min="268" max="268" width="8.375" customWidth="1"/>
    <col min="269" max="269" width="11.4333333333333" customWidth="1"/>
    <col min="270" max="270" width="12.3" customWidth="1"/>
    <col min="271" max="271" width="10" customWidth="1"/>
    <col min="273" max="273" width="9.725"/>
    <col min="274" max="274" width="14.5333333333333" customWidth="1"/>
    <col min="275" max="275" width="11"/>
    <col min="277" max="277" width="13.7666666666667" customWidth="1"/>
    <col min="278" max="278" width="13.525" customWidth="1"/>
    <col min="279" max="279" width="11.5" customWidth="1"/>
    <col min="280" max="280" width="12.625"/>
  </cols>
  <sheetData>
    <row r="1" ht="14" customHeight="1" spans="1:276">
      <c r="A1" s="10" t="s">
        <v>61</v>
      </c>
      <c r="B1" s="10"/>
      <c r="C1" s="10"/>
      <c r="D1" s="10"/>
      <c r="E1" s="10"/>
      <c r="F1" s="10"/>
      <c r="G1" s="11"/>
      <c r="H1" s="10"/>
      <c r="I1" s="10"/>
      <c r="J1" s="10"/>
      <c r="K1" s="10"/>
      <c r="L1" s="10"/>
      <c r="M1" s="10"/>
      <c r="N1" s="10"/>
      <c r="O1" s="10"/>
      <c r="P1" s="10"/>
      <c r="Q1" s="10"/>
      <c r="R1" s="10"/>
      <c r="S1" s="10"/>
      <c r="T1" s="10"/>
      <c r="U1" s="10"/>
      <c r="V1" s="10"/>
      <c r="W1" s="10"/>
      <c r="X1" s="10"/>
      <c r="Y1" s="10"/>
      <c r="Z1" s="28"/>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31"/>
      <c r="CZ1" s="10"/>
      <c r="DA1" s="10"/>
      <c r="DB1" s="28"/>
      <c r="DC1" s="10"/>
      <c r="DD1" s="10"/>
      <c r="DE1" s="10"/>
      <c r="DF1" s="10"/>
      <c r="DG1" s="10"/>
      <c r="DH1" s="10"/>
      <c r="DI1" s="28"/>
      <c r="DJ1" s="10"/>
      <c r="DK1" s="10"/>
      <c r="DL1" s="10"/>
      <c r="DM1" s="10"/>
      <c r="DN1" s="10"/>
      <c r="DO1" s="10"/>
      <c r="DP1" s="28"/>
      <c r="DQ1" s="10"/>
      <c r="DR1" s="10"/>
      <c r="DS1" s="10"/>
      <c r="DT1" s="124"/>
      <c r="DU1" s="10"/>
      <c r="DV1" s="10"/>
      <c r="DW1" s="10"/>
      <c r="DX1" s="10"/>
      <c r="DY1" s="10"/>
      <c r="DZ1" s="10"/>
      <c r="EA1" s="10"/>
      <c r="EB1" s="10"/>
      <c r="EC1" s="10"/>
      <c r="ED1" s="10"/>
      <c r="EE1" s="10"/>
      <c r="EF1" s="10"/>
      <c r="EG1" s="10"/>
      <c r="EH1" s="10"/>
      <c r="EI1" s="10"/>
      <c r="EJ1" s="10"/>
      <c r="EK1" s="10"/>
      <c r="EL1" s="10"/>
      <c r="EM1" s="10"/>
      <c r="EN1" s="10"/>
      <c r="EO1" s="10"/>
      <c r="EP1" s="10"/>
      <c r="EQ1" s="10"/>
      <c r="ER1" s="28"/>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28"/>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0"/>
      <c r="IS1" s="10"/>
      <c r="IT1" s="10"/>
      <c r="IU1" s="10"/>
      <c r="IV1" s="10"/>
      <c r="IW1" s="10"/>
      <c r="IX1" s="10"/>
      <c r="IY1" s="10"/>
      <c r="IZ1" s="10"/>
      <c r="JA1" s="10"/>
      <c r="JB1" s="10"/>
      <c r="JC1" s="10"/>
      <c r="JD1" s="10"/>
      <c r="JE1" s="10"/>
      <c r="JF1" s="10"/>
      <c r="JG1" s="10"/>
      <c r="JH1" s="10"/>
      <c r="JI1" s="10"/>
      <c r="JJ1" s="10"/>
      <c r="JK1" s="10"/>
      <c r="JL1" s="10"/>
      <c r="JM1" s="10"/>
      <c r="JN1" s="10"/>
      <c r="JO1" s="10"/>
      <c r="JP1" s="10"/>
    </row>
    <row r="2" spans="1:276">
      <c r="A2" s="10"/>
      <c r="B2" s="10"/>
      <c r="C2" s="10"/>
      <c r="D2" s="10"/>
      <c r="E2" s="10"/>
      <c r="F2" s="10"/>
      <c r="G2" s="11"/>
      <c r="H2" s="10"/>
      <c r="I2" s="10"/>
      <c r="J2" s="10"/>
      <c r="K2" s="10"/>
      <c r="L2" s="10"/>
      <c r="M2" s="10"/>
      <c r="N2" s="10"/>
      <c r="O2" s="10"/>
      <c r="P2" s="10"/>
      <c r="Q2" s="10"/>
      <c r="R2" s="10"/>
      <c r="S2" s="10"/>
      <c r="T2" s="10"/>
      <c r="U2" s="10"/>
      <c r="V2" s="10"/>
      <c r="W2" s="10"/>
      <c r="X2" s="10"/>
      <c r="Y2" s="10"/>
      <c r="Z2" s="28"/>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31"/>
      <c r="CZ2" s="10"/>
      <c r="DA2" s="10"/>
      <c r="DB2" s="28"/>
      <c r="DC2" s="10"/>
      <c r="DD2" s="10"/>
      <c r="DE2" s="10"/>
      <c r="DF2" s="10"/>
      <c r="DG2" s="10"/>
      <c r="DH2" s="10"/>
      <c r="DI2" s="28"/>
      <c r="DJ2" s="10"/>
      <c r="DK2" s="10"/>
      <c r="DL2" s="10"/>
      <c r="DM2" s="10"/>
      <c r="DN2" s="10"/>
      <c r="DO2" s="10"/>
      <c r="DP2" s="28"/>
      <c r="DQ2" s="10"/>
      <c r="DR2" s="10"/>
      <c r="DS2" s="10"/>
      <c r="DT2" s="124"/>
      <c r="DU2" s="10"/>
      <c r="DV2" s="10"/>
      <c r="DW2" s="10"/>
      <c r="DX2" s="10"/>
      <c r="DY2" s="10"/>
      <c r="DZ2" s="10"/>
      <c r="EA2" s="10"/>
      <c r="EB2" s="10"/>
      <c r="EC2" s="10"/>
      <c r="ED2" s="10"/>
      <c r="EE2" s="10"/>
      <c r="EF2" s="10"/>
      <c r="EG2" s="10"/>
      <c r="EH2" s="10"/>
      <c r="EI2" s="10"/>
      <c r="EJ2" s="10"/>
      <c r="EK2" s="10"/>
      <c r="EL2" s="10"/>
      <c r="EM2" s="10"/>
      <c r="EN2" s="10"/>
      <c r="EO2" s="10"/>
      <c r="EP2" s="10"/>
      <c r="EQ2" s="10"/>
      <c r="ER2" s="28"/>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28"/>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c r="JA2" s="10"/>
      <c r="JB2" s="10"/>
      <c r="JC2" s="10"/>
      <c r="JD2" s="10"/>
      <c r="JE2" s="10"/>
      <c r="JF2" s="10"/>
      <c r="JG2" s="10"/>
      <c r="JH2" s="10"/>
      <c r="JI2" s="10"/>
      <c r="JJ2" s="10"/>
      <c r="JK2" s="10"/>
      <c r="JL2" s="10"/>
      <c r="JM2" s="10"/>
      <c r="JN2" s="10"/>
      <c r="JO2" s="10"/>
      <c r="JP2" s="10"/>
    </row>
    <row r="3" ht="16.5" spans="1:276">
      <c r="A3" s="12" t="s">
        <v>62</v>
      </c>
      <c r="B3" s="13" t="s">
        <v>63</v>
      </c>
      <c r="C3" s="13" t="s">
        <v>64</v>
      </c>
      <c r="D3" s="13" t="s">
        <v>366</v>
      </c>
      <c r="E3" s="13" t="s">
        <v>65</v>
      </c>
      <c r="F3" s="13" t="s">
        <v>66</v>
      </c>
      <c r="G3" s="14" t="s">
        <v>67</v>
      </c>
      <c r="H3" s="13" t="s">
        <v>68</v>
      </c>
      <c r="I3" s="13" t="s">
        <v>69</v>
      </c>
      <c r="J3" s="13" t="s">
        <v>70</v>
      </c>
      <c r="K3" s="23" t="s">
        <v>71</v>
      </c>
      <c r="L3" s="23" t="s">
        <v>72</v>
      </c>
      <c r="M3" s="24" t="s">
        <v>73</v>
      </c>
      <c r="N3" s="25" t="s">
        <v>74</v>
      </c>
      <c r="O3" s="25"/>
      <c r="P3" s="25"/>
      <c r="Q3" s="25"/>
      <c r="R3" s="25"/>
      <c r="S3" s="13"/>
      <c r="T3" s="13"/>
      <c r="U3" s="13"/>
      <c r="V3" s="29"/>
      <c r="W3" s="12" t="s">
        <v>75</v>
      </c>
      <c r="X3" s="12"/>
      <c r="Y3" s="12"/>
      <c r="Z3" s="12"/>
      <c r="AA3" s="12"/>
      <c r="AB3" s="13"/>
      <c r="AC3" s="13"/>
      <c r="AD3" s="13"/>
      <c r="AE3" s="12"/>
      <c r="AF3" s="31" t="s">
        <v>76</v>
      </c>
      <c r="AG3" s="25"/>
      <c r="AH3" s="25"/>
      <c r="AI3" s="25"/>
      <c r="AJ3" s="25"/>
      <c r="AK3" s="13"/>
      <c r="AL3" s="13"/>
      <c r="AM3" s="13"/>
      <c r="AN3" s="29"/>
      <c r="AO3" s="12" t="s">
        <v>77</v>
      </c>
      <c r="AP3" s="12"/>
      <c r="AQ3" s="12"/>
      <c r="AR3" s="12"/>
      <c r="AS3" s="12"/>
      <c r="AT3" s="13"/>
      <c r="AU3" s="13"/>
      <c r="AV3" s="13"/>
      <c r="AW3" s="12"/>
      <c r="AX3" s="12" t="s">
        <v>78</v>
      </c>
      <c r="AY3" s="12"/>
      <c r="AZ3" s="13"/>
      <c r="BA3" s="13"/>
      <c r="BB3" s="13"/>
      <c r="BC3" s="13"/>
      <c r="BD3" s="13"/>
      <c r="BE3" s="13"/>
      <c r="BF3" s="13"/>
      <c r="BG3" s="13" t="s">
        <v>79</v>
      </c>
      <c r="BH3" s="13"/>
      <c r="BI3" s="13"/>
      <c r="BJ3" s="13"/>
      <c r="BK3" s="13"/>
      <c r="BL3" s="13"/>
      <c r="BM3" s="13"/>
      <c r="BN3" s="13"/>
      <c r="BO3" s="13"/>
      <c r="BP3" s="13" t="s">
        <v>80</v>
      </c>
      <c r="BQ3" s="13"/>
      <c r="BR3" s="13"/>
      <c r="BS3" s="13"/>
      <c r="BT3" s="13"/>
      <c r="BU3" s="13"/>
      <c r="BV3" s="13"/>
      <c r="BW3" s="13" t="s">
        <v>81</v>
      </c>
      <c r="BX3" s="13"/>
      <c r="BY3" s="13"/>
      <c r="BZ3" s="13"/>
      <c r="CA3" s="13"/>
      <c r="CB3" s="13"/>
      <c r="CC3" s="13"/>
      <c r="CD3" s="13" t="s">
        <v>82</v>
      </c>
      <c r="CE3" s="13"/>
      <c r="CF3" s="13"/>
      <c r="CG3" s="13"/>
      <c r="CH3" s="13"/>
      <c r="CI3" s="13"/>
      <c r="CJ3" s="13"/>
      <c r="CK3" s="13" t="s">
        <v>83</v>
      </c>
      <c r="CL3" s="13"/>
      <c r="CM3" s="13"/>
      <c r="CN3" s="13"/>
      <c r="CO3" s="13"/>
      <c r="CP3" s="13"/>
      <c r="CQ3" s="13"/>
      <c r="CR3" s="13" t="s">
        <v>84</v>
      </c>
      <c r="CS3" s="13"/>
      <c r="CT3" s="13"/>
      <c r="CU3" s="13"/>
      <c r="CV3" s="13"/>
      <c r="CW3" s="13"/>
      <c r="CX3" s="13"/>
      <c r="CY3" s="23" t="s">
        <v>85</v>
      </c>
      <c r="CZ3" s="13"/>
      <c r="DA3" s="13"/>
      <c r="DB3" s="13"/>
      <c r="DC3" s="13"/>
      <c r="DD3" s="13"/>
      <c r="DE3" s="13"/>
      <c r="DF3" s="13" t="s">
        <v>86</v>
      </c>
      <c r="DG3" s="13"/>
      <c r="DH3" s="13"/>
      <c r="DI3" s="13"/>
      <c r="DJ3" s="13"/>
      <c r="DK3" s="13"/>
      <c r="DL3" s="13"/>
      <c r="DM3" s="13" t="s">
        <v>87</v>
      </c>
      <c r="DN3" s="13"/>
      <c r="DO3" s="13"/>
      <c r="DP3" s="13"/>
      <c r="DQ3" s="13"/>
      <c r="DR3" s="13"/>
      <c r="DS3" s="13"/>
      <c r="DT3" s="125" t="s">
        <v>88</v>
      </c>
      <c r="DU3" s="125"/>
      <c r="DV3" s="125"/>
      <c r="DW3" s="125"/>
      <c r="DX3" s="13"/>
      <c r="DY3" s="13"/>
      <c r="DZ3" s="13"/>
      <c r="EA3" s="13" t="s">
        <v>89</v>
      </c>
      <c r="EB3" s="13"/>
      <c r="EC3" s="13"/>
      <c r="ED3" s="13"/>
      <c r="EE3" s="13"/>
      <c r="EF3" s="13"/>
      <c r="EG3" s="13"/>
      <c r="EH3" s="37" t="s">
        <v>90</v>
      </c>
      <c r="EI3" s="38"/>
      <c r="EJ3" s="38"/>
      <c r="EK3" s="38"/>
      <c r="EL3" s="38"/>
      <c r="EM3" s="38"/>
      <c r="EN3" s="39"/>
      <c r="EO3" s="37" t="s">
        <v>91</v>
      </c>
      <c r="EP3" s="38"/>
      <c r="EQ3" s="38"/>
      <c r="ER3" s="38"/>
      <c r="ES3" s="38"/>
      <c r="ET3" s="38"/>
      <c r="EU3" s="39"/>
      <c r="EV3" s="13"/>
      <c r="EW3" s="13"/>
      <c r="EX3" s="13" t="s">
        <v>92</v>
      </c>
      <c r="EY3" s="12"/>
      <c r="EZ3" s="13"/>
      <c r="FA3" s="13"/>
      <c r="FB3" s="13"/>
      <c r="FC3" s="13"/>
      <c r="FD3" s="13"/>
      <c r="FE3" s="13" t="s">
        <v>93</v>
      </c>
      <c r="FF3" s="12"/>
      <c r="FG3" s="13"/>
      <c r="FH3" s="13"/>
      <c r="FI3" s="13"/>
      <c r="FJ3" s="13"/>
      <c r="FK3" s="13"/>
      <c r="FL3" s="13" t="s">
        <v>94</v>
      </c>
      <c r="FM3" s="12"/>
      <c r="FN3" s="13"/>
      <c r="FO3" s="13"/>
      <c r="FP3" s="13"/>
      <c r="FQ3" s="13"/>
      <c r="FR3" s="13"/>
      <c r="FS3" s="13" t="s">
        <v>95</v>
      </c>
      <c r="FT3" s="12"/>
      <c r="FU3" s="13"/>
      <c r="FV3" s="13"/>
      <c r="FW3" s="13"/>
      <c r="FX3" s="37" t="s">
        <v>96</v>
      </c>
      <c r="FY3" s="38"/>
      <c r="FZ3" s="38"/>
      <c r="GA3" s="38"/>
      <c r="GB3" s="13"/>
      <c r="GC3" s="13"/>
      <c r="GD3" s="13"/>
      <c r="GE3" s="38" t="s">
        <v>97</v>
      </c>
      <c r="GF3" s="38"/>
      <c r="GG3" s="38"/>
      <c r="GH3" s="38"/>
      <c r="GI3" s="38"/>
      <c r="GJ3" s="13"/>
      <c r="GK3" s="13"/>
      <c r="GL3" s="38" t="s">
        <v>98</v>
      </c>
      <c r="GM3" s="38"/>
      <c r="GN3" s="38"/>
      <c r="GO3" s="38"/>
      <c r="GP3" s="38"/>
      <c r="GQ3" s="13"/>
      <c r="GR3" s="13"/>
      <c r="GS3" s="38" t="s">
        <v>99</v>
      </c>
      <c r="GT3" s="38"/>
      <c r="GU3" s="38"/>
      <c r="GV3" s="38"/>
      <c r="GW3" s="38"/>
      <c r="GX3" s="13"/>
      <c r="GY3" s="13"/>
      <c r="GZ3" s="38" t="s">
        <v>100</v>
      </c>
      <c r="HA3" s="38"/>
      <c r="HB3" s="38"/>
      <c r="HC3" s="38"/>
      <c r="HD3" s="38"/>
      <c r="HE3" s="13"/>
      <c r="HF3" s="13"/>
      <c r="HG3" s="38" t="s">
        <v>101</v>
      </c>
      <c r="HH3" s="38"/>
      <c r="HI3" s="38"/>
      <c r="HJ3" s="38"/>
      <c r="HK3" s="38"/>
      <c r="HL3" s="13"/>
      <c r="HM3" s="13"/>
      <c r="HN3" s="38" t="s">
        <v>102</v>
      </c>
      <c r="HO3" s="38"/>
      <c r="HP3" s="38"/>
      <c r="HQ3" s="38"/>
      <c r="HR3" s="38"/>
      <c r="HS3" s="13"/>
      <c r="HT3" s="13"/>
      <c r="HU3" s="37" t="s">
        <v>103</v>
      </c>
      <c r="HV3" s="38"/>
      <c r="HW3" s="38"/>
      <c r="HX3" s="38"/>
      <c r="HY3" s="38"/>
      <c r="HZ3" s="13"/>
      <c r="IA3" s="13"/>
      <c r="IB3" s="37" t="s">
        <v>104</v>
      </c>
      <c r="IC3" s="38"/>
      <c r="ID3" s="38"/>
      <c r="IE3" s="38"/>
      <c r="IF3" s="38"/>
      <c r="IG3" s="13"/>
      <c r="IH3" s="13"/>
      <c r="II3" s="13"/>
      <c r="IJ3" s="39"/>
      <c r="IK3" s="39"/>
      <c r="IL3" s="13" t="s">
        <v>105</v>
      </c>
      <c r="IM3" s="13"/>
      <c r="IN3" s="13" t="s">
        <v>106</v>
      </c>
      <c r="IO3" s="13"/>
      <c r="IP3" s="13" t="s">
        <v>31</v>
      </c>
      <c r="IQ3" s="13"/>
      <c r="IR3" s="13" t="s">
        <v>107</v>
      </c>
      <c r="IS3" s="13"/>
      <c r="IT3" s="12" t="s">
        <v>108</v>
      </c>
      <c r="IU3" s="12"/>
      <c r="IV3" s="12" t="s">
        <v>109</v>
      </c>
      <c r="IW3" s="12"/>
      <c r="IX3" s="12" t="s">
        <v>110</v>
      </c>
      <c r="IY3" s="12"/>
      <c r="IZ3" s="12" t="s">
        <v>111</v>
      </c>
      <c r="JA3" s="12"/>
      <c r="JB3" s="12" t="s">
        <v>112</v>
      </c>
      <c r="JC3" s="12"/>
      <c r="JD3" s="12" t="s">
        <v>113</v>
      </c>
      <c r="JE3" s="12"/>
      <c r="JF3" s="12" t="s">
        <v>114</v>
      </c>
      <c r="JG3" s="12"/>
      <c r="JH3" s="31" t="s">
        <v>115</v>
      </c>
      <c r="JI3" s="25"/>
      <c r="JJ3" s="25"/>
      <c r="JK3" s="25"/>
      <c r="JL3" s="29"/>
      <c r="JM3" s="12" t="s">
        <v>116</v>
      </c>
      <c r="JN3" s="12"/>
      <c r="JO3" s="13" t="s">
        <v>117</v>
      </c>
      <c r="JP3" s="13" t="s">
        <v>118</v>
      </c>
    </row>
    <row r="4" ht="16.5" spans="1:276">
      <c r="A4" s="12"/>
      <c r="B4" s="13"/>
      <c r="C4" s="13"/>
      <c r="D4" s="13"/>
      <c r="E4" s="13"/>
      <c r="F4" s="13"/>
      <c r="G4" s="15"/>
      <c r="H4" s="13"/>
      <c r="I4" s="13"/>
      <c r="J4" s="13"/>
      <c r="K4" s="23"/>
      <c r="L4" s="23"/>
      <c r="M4" s="24"/>
      <c r="N4" s="24" t="s">
        <v>119</v>
      </c>
      <c r="O4" s="24" t="s">
        <v>120</v>
      </c>
      <c r="P4" s="12" t="s">
        <v>121</v>
      </c>
      <c r="Q4" s="12" t="s">
        <v>28</v>
      </c>
      <c r="R4" s="13" t="s">
        <v>122</v>
      </c>
      <c r="S4" s="34" t="s">
        <v>125</v>
      </c>
      <c r="T4" s="35" t="s">
        <v>123</v>
      </c>
      <c r="U4" s="35" t="s">
        <v>124</v>
      </c>
      <c r="V4" s="13" t="s">
        <v>367</v>
      </c>
      <c r="W4" s="13" t="s">
        <v>119</v>
      </c>
      <c r="X4" s="13" t="s">
        <v>120</v>
      </c>
      <c r="Y4" s="12" t="s">
        <v>121</v>
      </c>
      <c r="Z4" s="30" t="s">
        <v>28</v>
      </c>
      <c r="AA4" s="13" t="s">
        <v>122</v>
      </c>
      <c r="AB4" s="34" t="s">
        <v>125</v>
      </c>
      <c r="AC4" s="35" t="s">
        <v>123</v>
      </c>
      <c r="AD4" s="35" t="s">
        <v>124</v>
      </c>
      <c r="AE4" s="13" t="s">
        <v>367</v>
      </c>
      <c r="AF4" s="13" t="s">
        <v>119</v>
      </c>
      <c r="AG4" s="13" t="s">
        <v>120</v>
      </c>
      <c r="AH4" s="12" t="s">
        <v>121</v>
      </c>
      <c r="AI4" s="12" t="s">
        <v>28</v>
      </c>
      <c r="AJ4" s="13" t="s">
        <v>122</v>
      </c>
      <c r="AK4" s="34" t="s">
        <v>125</v>
      </c>
      <c r="AL4" s="35" t="s">
        <v>123</v>
      </c>
      <c r="AM4" s="35" t="s">
        <v>124</v>
      </c>
      <c r="AN4" s="13" t="s">
        <v>367</v>
      </c>
      <c r="AO4" s="13" t="s">
        <v>119</v>
      </c>
      <c r="AP4" s="13" t="s">
        <v>120</v>
      </c>
      <c r="AQ4" s="12" t="s">
        <v>121</v>
      </c>
      <c r="AR4" s="12" t="s">
        <v>28</v>
      </c>
      <c r="AS4" s="13" t="s">
        <v>122</v>
      </c>
      <c r="AT4" s="34" t="s">
        <v>125</v>
      </c>
      <c r="AU4" s="35" t="s">
        <v>123</v>
      </c>
      <c r="AV4" s="35" t="s">
        <v>124</v>
      </c>
      <c r="AW4" s="13" t="s">
        <v>367</v>
      </c>
      <c r="AX4" s="13" t="s">
        <v>119</v>
      </c>
      <c r="AY4" s="13" t="s">
        <v>120</v>
      </c>
      <c r="AZ4" s="13" t="s">
        <v>121</v>
      </c>
      <c r="BA4" s="12" t="s">
        <v>28</v>
      </c>
      <c r="BB4" s="13" t="s">
        <v>122</v>
      </c>
      <c r="BC4" s="34" t="s">
        <v>125</v>
      </c>
      <c r="BD4" s="35" t="s">
        <v>123</v>
      </c>
      <c r="BE4" s="35" t="s">
        <v>124</v>
      </c>
      <c r="BF4" s="13" t="s">
        <v>367</v>
      </c>
      <c r="BG4" s="13" t="s">
        <v>119</v>
      </c>
      <c r="BH4" s="13" t="s">
        <v>120</v>
      </c>
      <c r="BI4" s="13" t="s">
        <v>121</v>
      </c>
      <c r="BJ4" s="12" t="s">
        <v>28</v>
      </c>
      <c r="BK4" s="13" t="s">
        <v>122</v>
      </c>
      <c r="BL4" s="34" t="s">
        <v>125</v>
      </c>
      <c r="BM4" s="35" t="s">
        <v>123</v>
      </c>
      <c r="BN4" s="35" t="s">
        <v>124</v>
      </c>
      <c r="BO4" s="13" t="s">
        <v>367</v>
      </c>
      <c r="BP4" s="13" t="s">
        <v>119</v>
      </c>
      <c r="BQ4" s="13" t="s">
        <v>120</v>
      </c>
      <c r="BR4" s="13" t="s">
        <v>121</v>
      </c>
      <c r="BS4" s="12" t="s">
        <v>28</v>
      </c>
      <c r="BT4" s="13" t="s">
        <v>122</v>
      </c>
      <c r="BU4" s="35" t="s">
        <v>123</v>
      </c>
      <c r="BV4" s="35" t="s">
        <v>124</v>
      </c>
      <c r="BW4" s="13" t="s">
        <v>119</v>
      </c>
      <c r="BX4" s="13" t="s">
        <v>120</v>
      </c>
      <c r="BY4" s="13" t="s">
        <v>121</v>
      </c>
      <c r="BZ4" s="12" t="s">
        <v>28</v>
      </c>
      <c r="CA4" s="13" t="s">
        <v>122</v>
      </c>
      <c r="CB4" s="35" t="s">
        <v>123</v>
      </c>
      <c r="CC4" s="35" t="s">
        <v>124</v>
      </c>
      <c r="CD4" s="13" t="s">
        <v>119</v>
      </c>
      <c r="CE4" s="13" t="s">
        <v>120</v>
      </c>
      <c r="CF4" s="13" t="s">
        <v>121</v>
      </c>
      <c r="CG4" s="12" t="s">
        <v>28</v>
      </c>
      <c r="CH4" s="13" t="s">
        <v>122</v>
      </c>
      <c r="CI4" s="35" t="s">
        <v>123</v>
      </c>
      <c r="CJ4" s="35" t="s">
        <v>124</v>
      </c>
      <c r="CK4" s="13" t="s">
        <v>119</v>
      </c>
      <c r="CL4" s="13" t="s">
        <v>120</v>
      </c>
      <c r="CM4" s="13" t="s">
        <v>121</v>
      </c>
      <c r="CN4" s="30" t="s">
        <v>28</v>
      </c>
      <c r="CO4" s="13" t="s">
        <v>122</v>
      </c>
      <c r="CP4" s="35" t="s">
        <v>123</v>
      </c>
      <c r="CQ4" s="35" t="s">
        <v>124</v>
      </c>
      <c r="CR4" s="13" t="s">
        <v>119</v>
      </c>
      <c r="CS4" s="13" t="s">
        <v>120</v>
      </c>
      <c r="CT4" s="13" t="s">
        <v>121</v>
      </c>
      <c r="CU4" s="12" t="s">
        <v>28</v>
      </c>
      <c r="CV4" s="13" t="s">
        <v>122</v>
      </c>
      <c r="CW4" s="35" t="s">
        <v>123</v>
      </c>
      <c r="CX4" s="35" t="s">
        <v>124</v>
      </c>
      <c r="CY4" s="23" t="s">
        <v>119</v>
      </c>
      <c r="CZ4" s="13" t="s">
        <v>120</v>
      </c>
      <c r="DA4" s="13" t="s">
        <v>121</v>
      </c>
      <c r="DB4" s="30" t="s">
        <v>28</v>
      </c>
      <c r="DC4" s="13" t="s">
        <v>122</v>
      </c>
      <c r="DD4" s="35" t="s">
        <v>123</v>
      </c>
      <c r="DE4" s="35" t="s">
        <v>124</v>
      </c>
      <c r="DF4" s="13" t="s">
        <v>119</v>
      </c>
      <c r="DG4" s="13" t="s">
        <v>120</v>
      </c>
      <c r="DH4" s="13" t="s">
        <v>121</v>
      </c>
      <c r="DI4" s="30" t="s">
        <v>28</v>
      </c>
      <c r="DJ4" s="13" t="s">
        <v>122</v>
      </c>
      <c r="DK4" s="35" t="s">
        <v>123</v>
      </c>
      <c r="DL4" s="35" t="s">
        <v>124</v>
      </c>
      <c r="DM4" s="13" t="s">
        <v>119</v>
      </c>
      <c r="DN4" s="13" t="s">
        <v>120</v>
      </c>
      <c r="DO4" s="13" t="s">
        <v>121</v>
      </c>
      <c r="DP4" s="30" t="s">
        <v>28</v>
      </c>
      <c r="DQ4" s="13" t="s">
        <v>122</v>
      </c>
      <c r="DR4" s="35" t="s">
        <v>123</v>
      </c>
      <c r="DS4" s="35" t="s">
        <v>124</v>
      </c>
      <c r="DT4" s="125" t="s">
        <v>119</v>
      </c>
      <c r="DU4" s="125" t="s">
        <v>120</v>
      </c>
      <c r="DV4" s="125" t="s">
        <v>121</v>
      </c>
      <c r="DW4" s="127" t="s">
        <v>28</v>
      </c>
      <c r="DX4" s="13" t="s">
        <v>122</v>
      </c>
      <c r="DY4" s="35" t="s">
        <v>123</v>
      </c>
      <c r="DZ4" s="35" t="s">
        <v>124</v>
      </c>
      <c r="EA4" s="13" t="s">
        <v>119</v>
      </c>
      <c r="EB4" s="13" t="s">
        <v>120</v>
      </c>
      <c r="EC4" s="13" t="s">
        <v>121</v>
      </c>
      <c r="ED4" s="12" t="s">
        <v>28</v>
      </c>
      <c r="EE4" s="13" t="s">
        <v>122</v>
      </c>
      <c r="EF4" s="35" t="s">
        <v>123</v>
      </c>
      <c r="EG4" s="35" t="s">
        <v>124</v>
      </c>
      <c r="EH4" s="13" t="s">
        <v>119</v>
      </c>
      <c r="EI4" s="13" t="s">
        <v>120</v>
      </c>
      <c r="EJ4" s="13" t="s">
        <v>121</v>
      </c>
      <c r="EK4" s="12" t="s">
        <v>28</v>
      </c>
      <c r="EL4" s="13" t="s">
        <v>122</v>
      </c>
      <c r="EM4" s="35" t="s">
        <v>123</v>
      </c>
      <c r="EN4" s="35" t="s">
        <v>124</v>
      </c>
      <c r="EO4" s="13" t="s">
        <v>119</v>
      </c>
      <c r="EP4" s="13" t="s">
        <v>120</v>
      </c>
      <c r="EQ4" s="13" t="s">
        <v>121</v>
      </c>
      <c r="ER4" s="30" t="s">
        <v>28</v>
      </c>
      <c r="ES4" s="13" t="s">
        <v>122</v>
      </c>
      <c r="ET4" s="35" t="s">
        <v>123</v>
      </c>
      <c r="EU4" s="35" t="s">
        <v>124</v>
      </c>
      <c r="EV4" s="13" t="s">
        <v>119</v>
      </c>
      <c r="EW4" s="13" t="s">
        <v>120</v>
      </c>
      <c r="EX4" s="13" t="s">
        <v>121</v>
      </c>
      <c r="EY4" s="12" t="s">
        <v>28</v>
      </c>
      <c r="EZ4" s="13" t="s">
        <v>122</v>
      </c>
      <c r="FA4" s="35" t="s">
        <v>123</v>
      </c>
      <c r="FB4" s="35" t="s">
        <v>124</v>
      </c>
      <c r="FC4" s="13" t="s">
        <v>119</v>
      </c>
      <c r="FD4" s="13" t="s">
        <v>120</v>
      </c>
      <c r="FE4" s="13" t="s">
        <v>121</v>
      </c>
      <c r="FF4" s="12" t="s">
        <v>28</v>
      </c>
      <c r="FG4" s="13" t="s">
        <v>122</v>
      </c>
      <c r="FH4" s="35" t="s">
        <v>123</v>
      </c>
      <c r="FI4" s="35" t="s">
        <v>124</v>
      </c>
      <c r="FJ4" s="13" t="s">
        <v>119</v>
      </c>
      <c r="FK4" s="13" t="s">
        <v>120</v>
      </c>
      <c r="FL4" s="13" t="s">
        <v>121</v>
      </c>
      <c r="FM4" s="12" t="s">
        <v>28</v>
      </c>
      <c r="FN4" s="13" t="s">
        <v>122</v>
      </c>
      <c r="FO4" s="35" t="s">
        <v>123</v>
      </c>
      <c r="FP4" s="35" t="s">
        <v>124</v>
      </c>
      <c r="FQ4" s="13" t="s">
        <v>119</v>
      </c>
      <c r="FR4" s="13" t="s">
        <v>120</v>
      </c>
      <c r="FS4" s="13" t="s">
        <v>121</v>
      </c>
      <c r="FT4" s="12" t="s">
        <v>28</v>
      </c>
      <c r="FU4" s="13" t="s">
        <v>122</v>
      </c>
      <c r="FV4" s="35" t="s">
        <v>123</v>
      </c>
      <c r="FW4" s="35" t="s">
        <v>124</v>
      </c>
      <c r="FX4" s="13" t="s">
        <v>119</v>
      </c>
      <c r="FY4" s="13" t="s">
        <v>120</v>
      </c>
      <c r="FZ4" s="13" t="s">
        <v>121</v>
      </c>
      <c r="GA4" s="12" t="s">
        <v>28</v>
      </c>
      <c r="GB4" s="13" t="s">
        <v>122</v>
      </c>
      <c r="GC4" s="35" t="s">
        <v>123</v>
      </c>
      <c r="GD4" s="35" t="s">
        <v>124</v>
      </c>
      <c r="GE4" s="13" t="s">
        <v>119</v>
      </c>
      <c r="GF4" s="13" t="s">
        <v>120</v>
      </c>
      <c r="GG4" s="13" t="s">
        <v>121</v>
      </c>
      <c r="GH4" s="12" t="s">
        <v>28</v>
      </c>
      <c r="GI4" s="13" t="s">
        <v>122</v>
      </c>
      <c r="GJ4" s="35" t="s">
        <v>123</v>
      </c>
      <c r="GK4" s="35" t="s">
        <v>124</v>
      </c>
      <c r="GL4" s="13" t="s">
        <v>119</v>
      </c>
      <c r="GM4" s="13" t="s">
        <v>120</v>
      </c>
      <c r="GN4" s="13" t="s">
        <v>121</v>
      </c>
      <c r="GO4" s="12" t="s">
        <v>28</v>
      </c>
      <c r="GP4" s="13" t="s">
        <v>122</v>
      </c>
      <c r="GQ4" s="35" t="s">
        <v>123</v>
      </c>
      <c r="GR4" s="35" t="s">
        <v>124</v>
      </c>
      <c r="GS4" s="13" t="s">
        <v>119</v>
      </c>
      <c r="GT4" s="13" t="s">
        <v>120</v>
      </c>
      <c r="GU4" s="13" t="s">
        <v>121</v>
      </c>
      <c r="GV4" s="13" t="s">
        <v>28</v>
      </c>
      <c r="GW4" s="13" t="s">
        <v>122</v>
      </c>
      <c r="GX4" s="35" t="s">
        <v>123</v>
      </c>
      <c r="GY4" s="35" t="s">
        <v>124</v>
      </c>
      <c r="GZ4" s="13" t="s">
        <v>119</v>
      </c>
      <c r="HA4" s="13" t="s">
        <v>120</v>
      </c>
      <c r="HB4" s="13" t="s">
        <v>121</v>
      </c>
      <c r="HC4" s="12" t="s">
        <v>28</v>
      </c>
      <c r="HD4" s="13" t="s">
        <v>122</v>
      </c>
      <c r="HE4" s="35" t="s">
        <v>123</v>
      </c>
      <c r="HF4" s="35" t="s">
        <v>124</v>
      </c>
      <c r="HG4" s="13" t="s">
        <v>119</v>
      </c>
      <c r="HH4" s="13" t="s">
        <v>120</v>
      </c>
      <c r="HI4" s="13" t="s">
        <v>121</v>
      </c>
      <c r="HJ4" s="30" t="s">
        <v>28</v>
      </c>
      <c r="HK4" s="13" t="s">
        <v>122</v>
      </c>
      <c r="HL4" s="35" t="s">
        <v>123</v>
      </c>
      <c r="HM4" s="35" t="s">
        <v>124</v>
      </c>
      <c r="HN4" s="13" t="s">
        <v>119</v>
      </c>
      <c r="HO4" s="13" t="s">
        <v>120</v>
      </c>
      <c r="HP4" s="13" t="s">
        <v>121</v>
      </c>
      <c r="HQ4" s="12" t="s">
        <v>28</v>
      </c>
      <c r="HR4" s="13" t="s">
        <v>122</v>
      </c>
      <c r="HS4" s="35" t="s">
        <v>123</v>
      </c>
      <c r="HT4" s="35" t="s">
        <v>124</v>
      </c>
      <c r="HU4" s="13" t="s">
        <v>119</v>
      </c>
      <c r="HV4" s="13" t="s">
        <v>120</v>
      </c>
      <c r="HW4" s="13" t="s">
        <v>121</v>
      </c>
      <c r="HX4" s="12" t="s">
        <v>28</v>
      </c>
      <c r="HY4" s="13" t="s">
        <v>122</v>
      </c>
      <c r="HZ4" s="35" t="s">
        <v>123</v>
      </c>
      <c r="IA4" s="35" t="s">
        <v>124</v>
      </c>
      <c r="IB4" s="13" t="s">
        <v>119</v>
      </c>
      <c r="IC4" s="13" t="s">
        <v>120</v>
      </c>
      <c r="ID4" s="13" t="s">
        <v>121</v>
      </c>
      <c r="IE4" s="13" t="s">
        <v>28</v>
      </c>
      <c r="IF4" s="13" t="s">
        <v>122</v>
      </c>
      <c r="IG4" s="34" t="s">
        <v>125</v>
      </c>
      <c r="IH4" s="35" t="s">
        <v>123</v>
      </c>
      <c r="II4" s="35" t="s">
        <v>124</v>
      </c>
      <c r="IJ4" s="13" t="s">
        <v>367</v>
      </c>
      <c r="IK4" s="13"/>
      <c r="IL4" s="13" t="s">
        <v>121</v>
      </c>
      <c r="IM4" s="13" t="s">
        <v>28</v>
      </c>
      <c r="IN4" s="13" t="s">
        <v>121</v>
      </c>
      <c r="IO4" s="13" t="s">
        <v>28</v>
      </c>
      <c r="IP4" s="13" t="s">
        <v>121</v>
      </c>
      <c r="IQ4" s="13" t="s">
        <v>28</v>
      </c>
      <c r="IR4" s="12" t="s">
        <v>121</v>
      </c>
      <c r="IS4" s="30" t="s">
        <v>28</v>
      </c>
      <c r="IT4" s="12" t="s">
        <v>121</v>
      </c>
      <c r="IU4" s="30" t="s">
        <v>28</v>
      </c>
      <c r="IV4" s="12" t="s">
        <v>121</v>
      </c>
      <c r="IW4" s="12" t="s">
        <v>28</v>
      </c>
      <c r="IX4" s="12" t="s">
        <v>121</v>
      </c>
      <c r="IY4" s="12" t="s">
        <v>28</v>
      </c>
      <c r="IZ4" s="12" t="s">
        <v>121</v>
      </c>
      <c r="JA4" s="12" t="s">
        <v>28</v>
      </c>
      <c r="JB4" s="12" t="s">
        <v>121</v>
      </c>
      <c r="JC4" s="12" t="s">
        <v>28</v>
      </c>
      <c r="JD4" s="12" t="s">
        <v>121</v>
      </c>
      <c r="JE4" s="12" t="s">
        <v>28</v>
      </c>
      <c r="JF4" s="12" t="s">
        <v>121</v>
      </c>
      <c r="JG4" s="12" t="s">
        <v>28</v>
      </c>
      <c r="JH4" s="12" t="s">
        <v>121</v>
      </c>
      <c r="JI4" s="12" t="s">
        <v>28</v>
      </c>
      <c r="JJ4" s="34" t="s">
        <v>125</v>
      </c>
      <c r="JK4" s="35" t="s">
        <v>123</v>
      </c>
      <c r="JL4" s="35" t="s">
        <v>124</v>
      </c>
      <c r="JM4" s="12" t="s">
        <v>121</v>
      </c>
      <c r="JN4" s="12" t="s">
        <v>28</v>
      </c>
      <c r="JO4" s="13"/>
      <c r="JP4" s="13"/>
    </row>
    <row r="5" ht="16.5" spans="1:276">
      <c r="A5" s="16" t="s">
        <v>126</v>
      </c>
      <c r="B5" s="17" t="s">
        <v>35</v>
      </c>
      <c r="C5" s="18">
        <v>6939962741710</v>
      </c>
      <c r="D5" s="18">
        <v>522077267046</v>
      </c>
      <c r="E5" s="18">
        <v>21061011000035</v>
      </c>
      <c r="F5" s="17" t="s">
        <v>127</v>
      </c>
      <c r="G5" s="19" t="s">
        <v>128</v>
      </c>
      <c r="H5" s="17" t="s">
        <v>129</v>
      </c>
      <c r="I5" s="26">
        <f>VLOOKUP(C5,供应链!E:J,6,0)</f>
        <v>1</v>
      </c>
      <c r="J5" s="17">
        <f>VLOOKUP(C5,供应链!E:H,4,0)</f>
        <v>5135</v>
      </c>
      <c r="K5" s="17">
        <f>VLOOKUP(C5,供应链!E:K,7,0)</f>
        <v>0</v>
      </c>
      <c r="L5" s="18">
        <f>VLOOKUP(C5,供应链!E:I,5,0)</f>
        <v>30.7594665906012</v>
      </c>
      <c r="M5" s="27">
        <f t="shared" ref="M5:M45" si="0">JH5/$JH$110</f>
        <v>0.0737769160960317</v>
      </c>
      <c r="N5" s="17">
        <v>4452</v>
      </c>
      <c r="O5" s="26">
        <v>0.064240790655885</v>
      </c>
      <c r="P5" s="18">
        <v>286</v>
      </c>
      <c r="Q5" s="18">
        <v>27038</v>
      </c>
      <c r="R5" s="40">
        <v>94.5384615384615</v>
      </c>
      <c r="S5" s="17">
        <v>105</v>
      </c>
      <c r="T5" s="17">
        <f t="shared" ref="T5:T45" si="1">(R5-S5)*P5</f>
        <v>-2992.00000000001</v>
      </c>
      <c r="U5" s="36">
        <f t="shared" ref="U5:U45" si="2">IFERROR(T5/Q5,0)</f>
        <v>-0.110659072416599</v>
      </c>
      <c r="V5" s="17">
        <v>13802</v>
      </c>
      <c r="W5" s="17">
        <v>4533</v>
      </c>
      <c r="X5" s="26">
        <v>0.0582395764394441</v>
      </c>
      <c r="Y5" s="18">
        <v>264</v>
      </c>
      <c r="Z5" s="18">
        <v>24926</v>
      </c>
      <c r="AA5" s="40">
        <v>94.4166666666667</v>
      </c>
      <c r="AB5" s="17">
        <v>105</v>
      </c>
      <c r="AC5" s="17">
        <f t="shared" ref="AC5:AC45" si="3">(AA5-AB5)*Y5</f>
        <v>-2793.99999999999</v>
      </c>
      <c r="AD5" s="36">
        <f t="shared" ref="AD5:AD45" si="4">IFERROR(AC5/Z5,0)</f>
        <v>-0.112091791703442</v>
      </c>
      <c r="AE5" s="17">
        <v>13436</v>
      </c>
      <c r="AF5" s="17">
        <v>4801</v>
      </c>
      <c r="AG5" s="26">
        <v>0.0445740470735264</v>
      </c>
      <c r="AH5" s="18">
        <v>214</v>
      </c>
      <c r="AI5" s="18">
        <v>20213</v>
      </c>
      <c r="AJ5" s="40">
        <v>94.4532710280374</v>
      </c>
      <c r="AK5" s="17">
        <v>105</v>
      </c>
      <c r="AL5" s="17">
        <v>-2257</v>
      </c>
      <c r="AM5" s="36">
        <v>-0.111660812348489</v>
      </c>
      <c r="AN5" s="17">
        <v>13112</v>
      </c>
      <c r="AO5" s="17">
        <v>5024</v>
      </c>
      <c r="AP5" s="26">
        <v>0.0551353503184713</v>
      </c>
      <c r="AQ5" s="18">
        <v>277</v>
      </c>
      <c r="AR5" s="18">
        <v>26343</v>
      </c>
      <c r="AS5" s="40">
        <v>95.101083032491</v>
      </c>
      <c r="AT5" s="17">
        <v>105</v>
      </c>
      <c r="AU5" s="17">
        <f t="shared" ref="AU5:AU45" si="5">(AS5-AT5)*AQ5</f>
        <v>-2741.99999999999</v>
      </c>
      <c r="AV5" s="36">
        <f t="shared" ref="AV5:AV45" si="6">IFERROR(AU5/AR5,0)</f>
        <v>-0.104088372622708</v>
      </c>
      <c r="AW5" s="17">
        <v>12806</v>
      </c>
      <c r="AX5" s="17">
        <v>4495</v>
      </c>
      <c r="AY5" s="26">
        <v>0.0576195773081201</v>
      </c>
      <c r="AZ5" s="18">
        <v>259</v>
      </c>
      <c r="BA5" s="18">
        <v>24544</v>
      </c>
      <c r="BB5" s="40">
        <v>94.7644787644788</v>
      </c>
      <c r="BC5" s="17">
        <v>105</v>
      </c>
      <c r="BD5" s="17">
        <f t="shared" ref="BD5:BD45" si="7">(BB5-BC5)*AZ5</f>
        <v>-2650.99999999999</v>
      </c>
      <c r="BE5" s="36">
        <f t="shared" ref="BE5:BE45" si="8">IFERROR(BD5/BA5,0)</f>
        <v>-0.108010104302477</v>
      </c>
      <c r="BF5" s="17">
        <v>12516</v>
      </c>
      <c r="BG5" s="17">
        <v>4416</v>
      </c>
      <c r="BH5" s="26">
        <v>0.0629528985507246</v>
      </c>
      <c r="BI5" s="18">
        <v>278</v>
      </c>
      <c r="BJ5" s="18">
        <v>26389</v>
      </c>
      <c r="BK5" s="40">
        <v>94.9244604316547</v>
      </c>
      <c r="BL5" s="17">
        <v>105</v>
      </c>
      <c r="BM5" s="17">
        <f t="shared" ref="BM5:BM45" si="9">(BK5-BL5)*BI5</f>
        <v>-2800.99999999999</v>
      </c>
      <c r="BN5" s="36">
        <f t="shared" ref="BN5:BN45" si="10">IFERROR(BM5/BJ5,0)</f>
        <v>-0.106142710978059</v>
      </c>
      <c r="BO5" s="17">
        <v>12188</v>
      </c>
      <c r="BP5" s="17">
        <v>4125</v>
      </c>
      <c r="BQ5" s="26">
        <f>IFERROR(BR5/BP5,0)</f>
        <v>0.0562424242424242</v>
      </c>
      <c r="BR5" s="17">
        <v>232</v>
      </c>
      <c r="BS5" s="18">
        <v>22045</v>
      </c>
      <c r="BT5" s="40">
        <f>IFERROR(BS5/BR5,0)</f>
        <v>95.0215517241379</v>
      </c>
      <c r="BU5" s="17">
        <f>(BT5-$JJ5)*BR5</f>
        <v>-2315</v>
      </c>
      <c r="BV5" s="36">
        <f>IFERROR(BU5/BS5,0)</f>
        <v>-0.10501247448401</v>
      </c>
      <c r="BW5" s="17">
        <v>4539</v>
      </c>
      <c r="BX5" s="32">
        <v>0.0163398692810458</v>
      </c>
      <c r="BY5" s="17">
        <v>278</v>
      </c>
      <c r="BZ5" s="18">
        <v>27582</v>
      </c>
      <c r="CA5" s="40">
        <f t="shared" ref="CA5:CA68" si="11">IFERROR(BZ5/BY5,0)</f>
        <v>99.2158273381295</v>
      </c>
      <c r="CB5" s="17">
        <f t="shared" ref="CB5:CB68" si="12">(CA5-$JJ5)*BY5</f>
        <v>-1608</v>
      </c>
      <c r="CC5" s="36">
        <f>IFERROR(CB5/BZ5,0)</f>
        <v>-0.0582988905808135</v>
      </c>
      <c r="CD5" s="17">
        <v>4925</v>
      </c>
      <c r="CE5" s="32">
        <v>0.0208333333333333</v>
      </c>
      <c r="CF5" s="18">
        <v>322</v>
      </c>
      <c r="CG5" s="18">
        <v>30103</v>
      </c>
      <c r="CH5" s="40">
        <f>IFERROR(CG5/CF5,0)</f>
        <v>93.4875776397515</v>
      </c>
      <c r="CI5" s="17">
        <f t="shared" ref="CI5:CI68" si="13">(CH5-$JJ5)*CF5</f>
        <v>-3707</v>
      </c>
      <c r="CJ5" s="36">
        <f t="shared" ref="CJ5:CJ68" si="14">IFERROR(CI5/CG5,0)</f>
        <v>-0.123143872703717</v>
      </c>
      <c r="CK5" s="17">
        <v>4612</v>
      </c>
      <c r="CL5" s="32">
        <v>0.037037037037037</v>
      </c>
      <c r="CM5" s="18">
        <v>259</v>
      </c>
      <c r="CN5" s="18">
        <v>24066</v>
      </c>
      <c r="CO5" s="40">
        <f t="shared" ref="CO5:CO68" si="15">IFERROR(CN5/CM5,0)</f>
        <v>92.9189189189189</v>
      </c>
      <c r="CP5" s="17">
        <f t="shared" ref="CP5:CP68" si="16">(CO5-$JJ5)*CM5</f>
        <v>-3129</v>
      </c>
      <c r="CQ5" s="36">
        <f t="shared" ref="CQ5:CQ68" si="17">IFERROR(CP5/CN5,0)</f>
        <v>-0.130017452006981</v>
      </c>
      <c r="CR5" s="17">
        <v>4389</v>
      </c>
      <c r="CS5" s="32">
        <v>0.0478589420654912</v>
      </c>
      <c r="CT5" s="18">
        <v>261</v>
      </c>
      <c r="CU5" s="18">
        <v>24662</v>
      </c>
      <c r="CV5" s="40">
        <f t="shared" ref="CV5:CV68" si="18">IFERROR(CU5/CT5,0)</f>
        <v>94.4904214559387</v>
      </c>
      <c r="CW5" s="17">
        <f t="shared" ref="CW5:CW68" si="19">(CV5-$JJ5)*CT5</f>
        <v>-2743</v>
      </c>
      <c r="CX5" s="36">
        <f t="shared" ref="CX5:CX68" si="20">IFERROR(CW5/CU5,0)</f>
        <v>-0.111223745032844</v>
      </c>
      <c r="CY5" s="132">
        <v>4079</v>
      </c>
      <c r="CZ5" s="121">
        <v>0.0662460567823344</v>
      </c>
      <c r="DA5" s="55">
        <v>212</v>
      </c>
      <c r="DB5" s="55">
        <v>19950</v>
      </c>
      <c r="DC5" s="40">
        <f>IFERROR(DB5/DA5,0)</f>
        <v>94.1037735849057</v>
      </c>
      <c r="DD5" s="17">
        <f t="shared" ref="DD5:DD68" si="21">(DC5-$JJ5)*DA5</f>
        <v>-2310</v>
      </c>
      <c r="DE5" s="36">
        <f t="shared" ref="DE5:DE68" si="22">IFERROR(DD5/DB5,0)</f>
        <v>-0.11578947368421</v>
      </c>
      <c r="DF5" s="122">
        <v>3754</v>
      </c>
      <c r="DG5" s="123">
        <v>0.0628662759722962</v>
      </c>
      <c r="DH5" s="122">
        <v>236</v>
      </c>
      <c r="DI5" s="122">
        <v>22112</v>
      </c>
      <c r="DJ5" s="40">
        <f t="shared" ref="DJ5:DJ68" si="23">IFERROR(DI5/DH5,0)</f>
        <v>93.6949152542373</v>
      </c>
      <c r="DK5" s="17">
        <f t="shared" ref="DK5:DK68" si="24">(DJ5-$JJ5)*DH5</f>
        <v>-2668</v>
      </c>
      <c r="DL5" s="36">
        <f t="shared" ref="DL5:DL68" si="25">IFERROR(DK5/DI5,0)</f>
        <v>-0.120658465991317</v>
      </c>
      <c r="DM5" s="33">
        <v>4547</v>
      </c>
      <c r="DN5" s="32">
        <v>0.0622388387948098</v>
      </c>
      <c r="DO5" s="17">
        <v>283</v>
      </c>
      <c r="DP5" s="18">
        <v>26514</v>
      </c>
      <c r="DQ5" s="40">
        <f t="shared" ref="DQ5:DQ68" si="26">IFERROR(DP5/DO5,0)</f>
        <v>93.6890459363958</v>
      </c>
      <c r="DR5" s="17">
        <f t="shared" ref="DR5:DR68" si="27">(DQ5-$JJ5)*DO5</f>
        <v>-3201</v>
      </c>
      <c r="DS5" s="36">
        <f t="shared" ref="DS5:DS68" si="28">IFERROR(DR5/DP5,0)</f>
        <v>-0.120728671645169</v>
      </c>
      <c r="DT5" s="126">
        <v>4678</v>
      </c>
      <c r="DU5" s="32">
        <v>0.056434373663959</v>
      </c>
      <c r="DV5" s="17">
        <v>254</v>
      </c>
      <c r="DW5" s="18">
        <v>23995</v>
      </c>
      <c r="DX5" s="40">
        <f t="shared" ref="DX5:DX68" si="29">IFERROR(DW5/DV5,0)</f>
        <v>94.4685039370079</v>
      </c>
      <c r="DY5" s="17">
        <f t="shared" ref="DY5:DY68" si="30">(DX5-$JJ5)*DV5</f>
        <v>-2675</v>
      </c>
      <c r="DZ5" s="36">
        <f t="shared" ref="DZ5:DZ68" si="31">IFERROR(DY5/DW5,0)</f>
        <v>-0.111481558658054</v>
      </c>
      <c r="EA5" s="33">
        <v>4216</v>
      </c>
      <c r="EB5" s="32">
        <v>0.0543168880455408</v>
      </c>
      <c r="EC5" s="18">
        <v>229</v>
      </c>
      <c r="ED5" s="18">
        <v>21948.9191489362</v>
      </c>
      <c r="EE5" s="40">
        <f t="shared" ref="EE5:EE68" si="32">IFERROR(ED5/EC5,0)</f>
        <v>95.8468085106383</v>
      </c>
      <c r="EF5" s="17">
        <f t="shared" ref="EF5:EF68" si="33">(EE5-$JJ5)*EC5</f>
        <v>-2096.08085106383</v>
      </c>
      <c r="EG5" s="36">
        <f t="shared" ref="EG5:EG68" si="34">IFERROR(EF5/ED5,0)</f>
        <v>-0.0954981353223229</v>
      </c>
      <c r="EH5" s="18">
        <v>3555</v>
      </c>
      <c r="EI5" s="26">
        <v>0.0587904360056259</v>
      </c>
      <c r="EJ5" s="18">
        <v>209</v>
      </c>
      <c r="EK5" s="18">
        <v>19632</v>
      </c>
      <c r="EL5" s="40">
        <f t="shared" ref="EL5:EL68" si="35">IFERROR(EK5/EJ5,0)</f>
        <v>93.933014354067</v>
      </c>
      <c r="EM5" s="17">
        <f t="shared" ref="EM5:EM68" si="36">(EL5-$JJ5)*EJ5</f>
        <v>-2313</v>
      </c>
      <c r="EN5" s="36">
        <f t="shared" ref="EN5:EN68" si="37">IFERROR(EM5/EK5,0)</f>
        <v>-0.117817848410758</v>
      </c>
      <c r="EO5" s="18">
        <v>3178</v>
      </c>
      <c r="EP5" s="26">
        <v>0.0641913152926369</v>
      </c>
      <c r="EQ5" s="18">
        <v>204</v>
      </c>
      <c r="ER5" s="18">
        <v>19433</v>
      </c>
      <c r="ES5" s="40">
        <f t="shared" ref="ES5:ES68" si="38">IFERROR(ER5/EQ5,0)</f>
        <v>95.2598039215686</v>
      </c>
      <c r="ET5" s="17">
        <f t="shared" ref="ET5:ET68" si="39">(ES5-$JJ5)*EQ5</f>
        <v>-1987</v>
      </c>
      <c r="EU5" s="36">
        <f t="shared" ref="EU5:EU68" si="40">IFERROR(ET5/ER5,0)</f>
        <v>-0.102248752122678</v>
      </c>
      <c r="EV5" s="18">
        <v>3910</v>
      </c>
      <c r="EW5" s="26">
        <v>0.0429667519181586</v>
      </c>
      <c r="EX5" s="18">
        <v>168</v>
      </c>
      <c r="EY5" s="18">
        <v>15899</v>
      </c>
      <c r="EZ5" s="40">
        <f t="shared" ref="EZ5:EZ68" si="41">IFERROR(EY5/EX5,0)</f>
        <v>94.6369047619048</v>
      </c>
      <c r="FA5" s="17">
        <f t="shared" ref="FA5:FA68" si="42">(EZ5-$JJ5)*EX5</f>
        <v>-1741</v>
      </c>
      <c r="FB5" s="36">
        <f t="shared" ref="FB5:FB68" si="43">IFERROR(FA5/EY5,0)</f>
        <v>-0.109503742373734</v>
      </c>
      <c r="FC5" s="18">
        <v>5482</v>
      </c>
      <c r="FD5" s="26">
        <v>0.0510762495439621</v>
      </c>
      <c r="FE5" s="18">
        <v>280</v>
      </c>
      <c r="FF5" s="18">
        <v>25890</v>
      </c>
      <c r="FG5" s="40">
        <f t="shared" ref="FG5:FG68" si="44">IFERROR(FF5/FE5,0)</f>
        <v>92.4642857142857</v>
      </c>
      <c r="FH5" s="17">
        <f t="shared" ref="FH5:FH68" si="45">(FG5-$JJ5)*FE5</f>
        <v>-3510</v>
      </c>
      <c r="FI5" s="36">
        <f t="shared" ref="FI5:FI68" si="46">IFERROR(FH5/FF5,0)</f>
        <v>-0.135573580533024</v>
      </c>
      <c r="FJ5" s="18">
        <v>4870</v>
      </c>
      <c r="FK5" s="26">
        <v>0.0521560574948665</v>
      </c>
      <c r="FL5" s="17">
        <v>254</v>
      </c>
      <c r="FM5" s="18">
        <v>23283</v>
      </c>
      <c r="FN5" s="40">
        <f t="shared" ref="FN5:FN68" si="47">IFERROR(FM5/FL5,0)</f>
        <v>91.6653543307087</v>
      </c>
      <c r="FO5" s="17">
        <f t="shared" ref="FO5:FO68" si="48">(FN5-$JJ5)*FL5</f>
        <v>-3387</v>
      </c>
      <c r="FP5" s="36">
        <f t="shared" ref="FP5:FP68" si="49">IFERROR(FO5/FM5,0)</f>
        <v>-0.145470944465919</v>
      </c>
      <c r="FQ5" s="18">
        <v>4535</v>
      </c>
      <c r="FR5" s="26">
        <v>0.0575523704520397</v>
      </c>
      <c r="FS5" s="17">
        <v>261</v>
      </c>
      <c r="FT5" s="18">
        <v>24058</v>
      </c>
      <c r="FU5" s="40">
        <f t="shared" ref="FU5:FU68" si="50">IFERROR(FT5/FS5,0)</f>
        <v>92.176245210728</v>
      </c>
      <c r="FV5" s="17">
        <f t="shared" ref="FV5:FV68" si="51">(FU5-$JJ5)*FS5</f>
        <v>-3347</v>
      </c>
      <c r="FW5" s="36">
        <f t="shared" ref="FW5:FW68" si="52">IFERROR(FV5/FT5,0)</f>
        <v>-0.139122121539613</v>
      </c>
      <c r="FX5" s="18">
        <v>3814</v>
      </c>
      <c r="FY5" s="26">
        <v>0.0721027792343996</v>
      </c>
      <c r="FZ5" s="17">
        <v>275</v>
      </c>
      <c r="GA5" s="18">
        <v>26403</v>
      </c>
      <c r="GB5" s="40">
        <f t="shared" ref="GB5:GB68" si="53">IFERROR(GA5/FZ5,0)</f>
        <v>96.0109090909091</v>
      </c>
      <c r="GC5" s="17">
        <f t="shared" ref="GC5:GC68" si="54">(GB5-$JJ5)*FZ5</f>
        <v>-2472</v>
      </c>
      <c r="GD5" s="36">
        <f t="shared" ref="GD5:GD68" si="55">IFERROR(GC5/GA5,0)</f>
        <v>-0.0936257243495057</v>
      </c>
      <c r="GE5" s="18">
        <v>3601</v>
      </c>
      <c r="GF5" s="26">
        <v>0.0602610386003888</v>
      </c>
      <c r="GG5" s="17">
        <v>217</v>
      </c>
      <c r="GH5" s="18">
        <v>20337</v>
      </c>
      <c r="GI5" s="40">
        <f t="shared" ref="GI5:GI68" si="56">IFERROR(GH5/GG5,0)</f>
        <v>93.7188940092166</v>
      </c>
      <c r="GJ5" s="17">
        <f t="shared" ref="GJ5:GJ68" si="57">(GI5-$JJ5)*GG5</f>
        <v>-2448</v>
      </c>
      <c r="GK5" s="36">
        <f t="shared" ref="GK5:GK68" si="58">IFERROR(GJ5/GH5,0)</f>
        <v>-0.120371736244284</v>
      </c>
      <c r="GL5" s="18">
        <v>3950</v>
      </c>
      <c r="GM5" s="26">
        <v>0.0620253164556962</v>
      </c>
      <c r="GN5" s="17">
        <v>245</v>
      </c>
      <c r="GO5" s="18">
        <v>22685</v>
      </c>
      <c r="GP5" s="40">
        <f t="shared" ref="GP5:GP68" si="59">IFERROR(GO5/GN5,0)</f>
        <v>92.5918367346939</v>
      </c>
      <c r="GQ5" s="17">
        <f t="shared" ref="GQ5:GQ68" si="60">(GP5-$JJ5)*GN5</f>
        <v>-3040</v>
      </c>
      <c r="GR5" s="36">
        <f t="shared" ref="GR5:GR68" si="61">IFERROR(GQ5/GO5,0)</f>
        <v>-0.134009257218426</v>
      </c>
      <c r="GS5" s="18">
        <v>3980</v>
      </c>
      <c r="GT5" s="26">
        <v>0.0595477386934673</v>
      </c>
      <c r="GU5" s="18">
        <v>237</v>
      </c>
      <c r="GV5" s="18">
        <v>21911</v>
      </c>
      <c r="GW5" s="40">
        <f>IFERROR(GV5/GU5,0)</f>
        <v>92.4514767932489</v>
      </c>
      <c r="GX5" s="17">
        <f>(GW5-$JJ5)*GU5</f>
        <v>-2974</v>
      </c>
      <c r="GY5" s="36">
        <f>IFERROR(GX5/GV5,0)</f>
        <v>-0.135730911414358</v>
      </c>
      <c r="GZ5" s="18">
        <v>3600</v>
      </c>
      <c r="HA5" s="26">
        <v>0.0436111111111111</v>
      </c>
      <c r="HB5" s="18">
        <v>157</v>
      </c>
      <c r="HC5" s="18">
        <v>14670</v>
      </c>
      <c r="HD5" s="40">
        <f>IFERROR(HC5/HB5,0)</f>
        <v>93.4394904458599</v>
      </c>
      <c r="HE5" s="17">
        <f>(HD5-$JJ5)*HB5</f>
        <v>-1815</v>
      </c>
      <c r="HF5" s="36">
        <f>IFERROR(HE5/HC5,0)</f>
        <v>-0.123721881390593</v>
      </c>
      <c r="HG5" s="18">
        <v>3451</v>
      </c>
      <c r="HH5" s="26">
        <v>0.0475224572587656</v>
      </c>
      <c r="HI5" s="18">
        <v>164</v>
      </c>
      <c r="HJ5" s="18">
        <v>15404</v>
      </c>
      <c r="HK5" s="40">
        <f>IFERROR(HJ5/HI5,0)</f>
        <v>93.9268292682927</v>
      </c>
      <c r="HL5" s="17">
        <f>(HK5-$JJ5)*HI5</f>
        <v>-1816</v>
      </c>
      <c r="HM5" s="36">
        <f>IFERROR(HL5/HJ5,0)</f>
        <v>-0.117891456764477</v>
      </c>
      <c r="HN5" s="18">
        <v>2941</v>
      </c>
      <c r="HO5" s="26">
        <v>0.0608636518191091</v>
      </c>
      <c r="HP5" s="18">
        <v>179</v>
      </c>
      <c r="HQ5" s="18">
        <v>16972</v>
      </c>
      <c r="HR5" s="40">
        <f>IFERROR(HQ5/HP5,0)</f>
        <v>94.8156424581006</v>
      </c>
      <c r="HS5" s="17">
        <f>(HR5-$JJ5)*HP5</f>
        <v>-1823</v>
      </c>
      <c r="HT5" s="36">
        <f>IFERROR(HS5/HQ5,0)</f>
        <v>-0.107412208343153</v>
      </c>
      <c r="HU5" s="18">
        <v>2375</v>
      </c>
      <c r="HV5" s="26">
        <v>0.0673684210526316</v>
      </c>
      <c r="HW5" s="17">
        <v>160</v>
      </c>
      <c r="HX5" s="18">
        <v>15697</v>
      </c>
      <c r="HY5" s="40">
        <f>IFERROR(HX5/HW5,0)</f>
        <v>98.10625</v>
      </c>
      <c r="HZ5" s="17">
        <f>(HY5-$JJ5)*HW5</f>
        <v>-1103</v>
      </c>
      <c r="IA5" s="36">
        <f>IFERROR(HZ5/HX5,0)</f>
        <v>-0.070268204115436</v>
      </c>
      <c r="IB5" s="18"/>
      <c r="IC5" s="26"/>
      <c r="ID5" s="17"/>
      <c r="IE5" s="18"/>
      <c r="IF5" s="40"/>
      <c r="IG5" s="17"/>
      <c r="IH5" s="17"/>
      <c r="II5" s="36"/>
      <c r="IJ5" s="17"/>
      <c r="IK5" s="17"/>
      <c r="IL5" s="17">
        <v>14758</v>
      </c>
      <c r="IM5" s="17">
        <v>1615816.99916667</v>
      </c>
      <c r="IN5" s="18">
        <v>3353</v>
      </c>
      <c r="IO5" s="18">
        <v>332416.75</v>
      </c>
      <c r="IP5" s="17">
        <v>7925</v>
      </c>
      <c r="IQ5" s="17">
        <v>781950</v>
      </c>
      <c r="IR5" s="17"/>
      <c r="IS5" s="17"/>
      <c r="IT5" s="18"/>
      <c r="IU5" s="41"/>
      <c r="IV5" s="41"/>
      <c r="IW5" s="41"/>
      <c r="IX5" s="41"/>
      <c r="IY5" s="41"/>
      <c r="IZ5" s="41"/>
      <c r="JA5" s="41"/>
      <c r="JB5" s="18"/>
      <c r="JC5" s="41"/>
      <c r="JD5" s="41"/>
      <c r="JE5" s="41"/>
      <c r="JF5" s="18"/>
      <c r="JG5" s="18"/>
      <c r="JH5" s="18">
        <f t="shared" ref="JH5:JH45" si="62">P5+Y5+AH5+AQ5+AZ5+BI5+BR5+BY5+CF5+CM5+CT5+DA5+DH5+DO5+DV5+EC5+EJ5+EQ5+EX5+FE5+FL5+FS5+FZ5+GG5+GN5+GU5+HB5+HI5+HP5+HW5+ID5</f>
        <v>7154</v>
      </c>
      <c r="JI5" s="18">
        <f t="shared" ref="JI5:JI45" si="63">Q5+Z5+AI5+AR5+BA5+BJ5+BS5+BZ5+CG5+CN5+CU5+DB5+DI5+DP5+DW5+ED5+EK5+ER5+EY5+FF5+FM5+FT5+GA5+GH5+GO5+GV5+HC5+HJ5+HQ5+HX5+IE5</f>
        <v>674704.919148936</v>
      </c>
      <c r="JJ5" s="17">
        <v>105</v>
      </c>
      <c r="JK5" s="17">
        <f>IFERROR((JI5/JH5-JJ5)*JH5,0)</f>
        <v>-76465.0808510638</v>
      </c>
      <c r="JL5" s="36">
        <f>IFERROR(JK5/JI5,0)</f>
        <v>-0.113331144743269</v>
      </c>
      <c r="JM5" s="18">
        <f>IN5+IP5+IR5+IT5+IV5+IX5+JH5+IZ5+JB5+JD5+JF5+IL5</f>
        <v>33190</v>
      </c>
      <c r="JN5" s="42">
        <f>IO5+IQ5+IS5+IU5+JI5+IW5+IY5+JA5+JC5+JE5+JG5+IM5</f>
        <v>3404888.66831561</v>
      </c>
      <c r="JO5" s="43" t="s">
        <v>495</v>
      </c>
      <c r="JP5" s="43"/>
    </row>
    <row r="6" ht="16.5" spans="1:276">
      <c r="A6" s="16" t="s">
        <v>126</v>
      </c>
      <c r="B6" s="17" t="s">
        <v>35</v>
      </c>
      <c r="C6" s="18">
        <v>6939962740379</v>
      </c>
      <c r="D6" s="18">
        <v>564467887701</v>
      </c>
      <c r="E6" s="18">
        <v>21061010000091</v>
      </c>
      <c r="F6" s="17" t="s">
        <v>131</v>
      </c>
      <c r="G6" s="19" t="s">
        <v>132</v>
      </c>
      <c r="H6" s="17" t="s">
        <v>129</v>
      </c>
      <c r="I6" s="26">
        <f>VLOOKUP(C6,供应链!E:J,6,0)</f>
        <v>0.96</v>
      </c>
      <c r="J6" s="17">
        <f>VLOOKUP(C6,供应链!E:H,4,0)</f>
        <v>376</v>
      </c>
      <c r="K6" s="17">
        <f>VLOOKUP(C6,供应链!E:K,7,0)</f>
        <v>0</v>
      </c>
      <c r="L6" s="18">
        <f>VLOOKUP(C6,供应链!E:I,5,0)</f>
        <v>12.2618215699977</v>
      </c>
      <c r="M6" s="27">
        <f t="shared" si="0"/>
        <v>0.0101683029453015</v>
      </c>
      <c r="N6" s="17">
        <v>1362</v>
      </c>
      <c r="O6" s="26">
        <v>0.0433186490455213</v>
      </c>
      <c r="P6" s="18">
        <v>59</v>
      </c>
      <c r="Q6" s="18">
        <v>9036</v>
      </c>
      <c r="R6" s="40">
        <v>153.152542372881</v>
      </c>
      <c r="S6" s="17">
        <v>159</v>
      </c>
      <c r="T6" s="17">
        <f t="shared" si="1"/>
        <v>-345.000000000022</v>
      </c>
      <c r="U6" s="36">
        <f t="shared" si="2"/>
        <v>-0.0381806108897766</v>
      </c>
      <c r="V6" s="17">
        <v>1487</v>
      </c>
      <c r="W6" s="17">
        <v>1347</v>
      </c>
      <c r="X6" s="26">
        <v>0.0326651818856719</v>
      </c>
      <c r="Y6" s="18">
        <v>44</v>
      </c>
      <c r="Z6" s="18">
        <v>6728</v>
      </c>
      <c r="AA6" s="40">
        <v>152.909090909091</v>
      </c>
      <c r="AB6" s="17">
        <v>159</v>
      </c>
      <c r="AC6" s="17">
        <f t="shared" si="3"/>
        <v>-267.999999999996</v>
      </c>
      <c r="AD6" s="36">
        <f t="shared" si="4"/>
        <v>-0.0398335315101065</v>
      </c>
      <c r="AE6" s="17">
        <v>1609</v>
      </c>
      <c r="AF6" s="17">
        <v>1213</v>
      </c>
      <c r="AG6" s="26">
        <v>0.0321516900247321</v>
      </c>
      <c r="AH6" s="18">
        <v>39</v>
      </c>
      <c r="AI6" s="18">
        <v>6043</v>
      </c>
      <c r="AJ6" s="40">
        <v>154.948717948718</v>
      </c>
      <c r="AK6" s="17">
        <v>159</v>
      </c>
      <c r="AL6" s="17">
        <v>-158</v>
      </c>
      <c r="AM6" s="36">
        <v>-0.0261459539963594</v>
      </c>
      <c r="AN6" s="17">
        <v>1617</v>
      </c>
      <c r="AO6" s="17">
        <v>1253</v>
      </c>
      <c r="AP6" s="26">
        <v>0.0239425379090184</v>
      </c>
      <c r="AQ6" s="18">
        <v>30</v>
      </c>
      <c r="AR6" s="18">
        <v>4917</v>
      </c>
      <c r="AS6" s="40">
        <v>163.9</v>
      </c>
      <c r="AT6" s="17">
        <v>159</v>
      </c>
      <c r="AU6" s="17">
        <f t="shared" si="5"/>
        <v>147</v>
      </c>
      <c r="AV6" s="36">
        <f t="shared" si="6"/>
        <v>0.0298962782184259</v>
      </c>
      <c r="AW6" s="17">
        <v>1611</v>
      </c>
      <c r="AX6" s="17">
        <v>1113</v>
      </c>
      <c r="AY6" s="26">
        <v>0.0233602875112309</v>
      </c>
      <c r="AZ6" s="18">
        <v>26</v>
      </c>
      <c r="BA6" s="18">
        <v>4281</v>
      </c>
      <c r="BB6" s="40">
        <v>164.653846153846</v>
      </c>
      <c r="BC6" s="17">
        <v>159</v>
      </c>
      <c r="BD6" s="17">
        <f t="shared" si="7"/>
        <v>146.999999999996</v>
      </c>
      <c r="BE6" s="36">
        <f t="shared" si="8"/>
        <v>0.0343377715487026</v>
      </c>
      <c r="BF6" s="17">
        <v>1597</v>
      </c>
      <c r="BG6" s="17">
        <v>1164</v>
      </c>
      <c r="BH6" s="26">
        <v>0.0274914089347079</v>
      </c>
      <c r="BI6" s="18">
        <v>32</v>
      </c>
      <c r="BJ6" s="18">
        <v>5294</v>
      </c>
      <c r="BK6" s="40">
        <v>165.4375</v>
      </c>
      <c r="BL6" s="17">
        <v>159</v>
      </c>
      <c r="BM6" s="17">
        <f t="shared" si="9"/>
        <v>206</v>
      </c>
      <c r="BN6" s="36">
        <f t="shared" si="10"/>
        <v>0.0389119758216849</v>
      </c>
      <c r="BO6" s="17">
        <v>1565</v>
      </c>
      <c r="BP6" s="17">
        <v>1135</v>
      </c>
      <c r="BQ6" s="26">
        <f t="shared" ref="BQ6:BQ37" si="64">IFERROR(BR6/BP6,0)</f>
        <v>0.0202643171806167</v>
      </c>
      <c r="BR6" s="17">
        <v>23</v>
      </c>
      <c r="BS6" s="18">
        <v>3841</v>
      </c>
      <c r="BT6" s="40">
        <f t="shared" ref="BT6:BT37" si="65">IFERROR(BS6/BR6,0)</f>
        <v>167</v>
      </c>
      <c r="BU6" s="17">
        <f t="shared" ref="BU6:BU37" si="66">(BT6-$JJ6)*BR6</f>
        <v>184</v>
      </c>
      <c r="BV6" s="36">
        <f>IFERROR(BU6/BS6,0)</f>
        <v>0.0479041916167665</v>
      </c>
      <c r="BW6" s="17">
        <v>1215</v>
      </c>
      <c r="BX6" s="32">
        <v>0.0150862068965517</v>
      </c>
      <c r="BY6" s="17">
        <v>26</v>
      </c>
      <c r="BZ6" s="18">
        <v>4249</v>
      </c>
      <c r="CA6" s="40">
        <f t="shared" si="11"/>
        <v>163.423076923077</v>
      </c>
      <c r="CB6" s="17">
        <f t="shared" si="12"/>
        <v>115</v>
      </c>
      <c r="CC6" s="36">
        <f t="shared" ref="CC6:CC37" si="67">IFERROR(CB6/BZ6,0)</f>
        <v>0.0270651918098377</v>
      </c>
      <c r="CD6" s="17">
        <v>1037</v>
      </c>
      <c r="CE6" s="32">
        <v>0.0238726790450928</v>
      </c>
      <c r="CF6" s="18">
        <v>29</v>
      </c>
      <c r="CG6" s="18">
        <v>4797</v>
      </c>
      <c r="CH6" s="40">
        <f t="shared" ref="CH5:CH68" si="68">IFERROR(CG6/CF6,0)</f>
        <v>165.413793103448</v>
      </c>
      <c r="CI6" s="17">
        <f t="shared" si="13"/>
        <v>186</v>
      </c>
      <c r="CJ6" s="36">
        <f t="shared" si="14"/>
        <v>0.0387742338961852</v>
      </c>
      <c r="CK6" s="17">
        <v>1164</v>
      </c>
      <c r="CL6" s="32">
        <v>0.0371900826446281</v>
      </c>
      <c r="CM6" s="18">
        <v>32</v>
      </c>
      <c r="CN6" s="18">
        <v>5246</v>
      </c>
      <c r="CO6" s="40">
        <f t="shared" si="15"/>
        <v>163.9375</v>
      </c>
      <c r="CP6" s="17">
        <f t="shared" si="16"/>
        <v>158</v>
      </c>
      <c r="CQ6" s="36">
        <f t="shared" si="17"/>
        <v>0.0301181852840259</v>
      </c>
      <c r="CR6" s="17">
        <v>991</v>
      </c>
      <c r="CS6" s="32">
        <v>0.0465116279069767</v>
      </c>
      <c r="CT6" s="18">
        <v>18</v>
      </c>
      <c r="CU6" s="18">
        <v>2986</v>
      </c>
      <c r="CV6" s="40">
        <f t="shared" si="18"/>
        <v>165.888888888889</v>
      </c>
      <c r="CW6" s="17">
        <f t="shared" si="19"/>
        <v>124</v>
      </c>
      <c r="CX6" s="36">
        <f t="shared" si="20"/>
        <v>0.0415271265907568</v>
      </c>
      <c r="CY6" s="132">
        <v>883</v>
      </c>
      <c r="CZ6" s="121">
        <v>0.0415879017013233</v>
      </c>
      <c r="DA6" s="55">
        <v>18</v>
      </c>
      <c r="DB6" s="55">
        <v>2978</v>
      </c>
      <c r="DC6" s="40">
        <f t="shared" ref="DC5:DC68" si="69">IFERROR(DB6/DA6,0)</f>
        <v>165.444444444444</v>
      </c>
      <c r="DD6" s="17">
        <f t="shared" si="21"/>
        <v>116</v>
      </c>
      <c r="DE6" s="36">
        <f t="shared" si="22"/>
        <v>0.0389523169912694</v>
      </c>
      <c r="DF6" s="122">
        <v>1073</v>
      </c>
      <c r="DG6" s="123">
        <v>0.0438024231127679</v>
      </c>
      <c r="DH6" s="122">
        <v>47</v>
      </c>
      <c r="DI6" s="122">
        <v>7288</v>
      </c>
      <c r="DJ6" s="40">
        <f t="shared" si="23"/>
        <v>155.063829787234</v>
      </c>
      <c r="DK6" s="17">
        <f t="shared" si="24"/>
        <v>-184.999999999999</v>
      </c>
      <c r="DL6" s="36">
        <f t="shared" si="25"/>
        <v>-0.0253841931942919</v>
      </c>
      <c r="DM6" s="33">
        <v>1202</v>
      </c>
      <c r="DN6" s="32">
        <v>0.0332778702163062</v>
      </c>
      <c r="DO6" s="17">
        <v>40</v>
      </c>
      <c r="DP6" s="18">
        <v>6048</v>
      </c>
      <c r="DQ6" s="40">
        <f t="shared" si="26"/>
        <v>151.2</v>
      </c>
      <c r="DR6" s="17">
        <f t="shared" si="27"/>
        <v>-312</v>
      </c>
      <c r="DS6" s="36">
        <f t="shared" si="28"/>
        <v>-0.0515873015873017</v>
      </c>
      <c r="DT6" s="126">
        <v>1294</v>
      </c>
      <c r="DU6" s="32">
        <v>0.0463678516228748</v>
      </c>
      <c r="DV6" s="17">
        <v>60</v>
      </c>
      <c r="DW6" s="18">
        <v>9216</v>
      </c>
      <c r="DX6" s="40">
        <f t="shared" si="29"/>
        <v>153.6</v>
      </c>
      <c r="DY6" s="17">
        <f t="shared" si="30"/>
        <v>-324</v>
      </c>
      <c r="DZ6" s="36">
        <f t="shared" si="31"/>
        <v>-0.03515625</v>
      </c>
      <c r="EA6" s="33">
        <v>1173</v>
      </c>
      <c r="EB6" s="32">
        <v>0.0375106564364876</v>
      </c>
      <c r="EC6" s="18">
        <v>44</v>
      </c>
      <c r="ED6" s="18">
        <v>6792</v>
      </c>
      <c r="EE6" s="40">
        <f t="shared" si="32"/>
        <v>154.363636363636</v>
      </c>
      <c r="EF6" s="17">
        <f t="shared" si="33"/>
        <v>-204</v>
      </c>
      <c r="EG6" s="36">
        <f t="shared" si="34"/>
        <v>-0.0300353356890459</v>
      </c>
      <c r="EH6" s="18">
        <v>962</v>
      </c>
      <c r="EI6" s="26">
        <v>0.0291060291060291</v>
      </c>
      <c r="EJ6" s="18">
        <v>28</v>
      </c>
      <c r="EK6" s="18">
        <v>4368</v>
      </c>
      <c r="EL6" s="40">
        <f t="shared" si="35"/>
        <v>156</v>
      </c>
      <c r="EM6" s="17">
        <f t="shared" si="36"/>
        <v>-84</v>
      </c>
      <c r="EN6" s="36">
        <f t="shared" si="37"/>
        <v>-0.0192307692307692</v>
      </c>
      <c r="EO6" s="18">
        <v>834</v>
      </c>
      <c r="EP6" s="26">
        <v>0.0287769784172662</v>
      </c>
      <c r="EQ6" s="18">
        <v>24</v>
      </c>
      <c r="ER6" s="18">
        <v>3727</v>
      </c>
      <c r="ES6" s="40">
        <f t="shared" si="38"/>
        <v>155.291666666667</v>
      </c>
      <c r="ET6" s="17">
        <f t="shared" si="39"/>
        <v>-89.0000000000002</v>
      </c>
      <c r="EU6" s="36">
        <f t="shared" si="40"/>
        <v>-0.0238797960826403</v>
      </c>
      <c r="EV6" s="18">
        <v>1026</v>
      </c>
      <c r="EW6" s="26">
        <v>0.0331384015594542</v>
      </c>
      <c r="EX6" s="18">
        <v>34</v>
      </c>
      <c r="EY6" s="18">
        <v>5283</v>
      </c>
      <c r="EZ6" s="40">
        <f t="shared" si="41"/>
        <v>155.382352941176</v>
      </c>
      <c r="FA6" s="17">
        <f t="shared" si="42"/>
        <v>-123</v>
      </c>
      <c r="FB6" s="36">
        <f t="shared" si="43"/>
        <v>-0.0232822260079501</v>
      </c>
      <c r="FC6" s="18">
        <v>1421</v>
      </c>
      <c r="FD6" s="26">
        <v>0.0323715693173821</v>
      </c>
      <c r="FE6" s="18">
        <v>46</v>
      </c>
      <c r="FF6" s="18">
        <v>7074</v>
      </c>
      <c r="FG6" s="40">
        <f t="shared" si="44"/>
        <v>153.782608695652</v>
      </c>
      <c r="FH6" s="17">
        <f t="shared" si="45"/>
        <v>-239.999999999999</v>
      </c>
      <c r="FI6" s="36">
        <f t="shared" si="46"/>
        <v>-0.0339270568278201</v>
      </c>
      <c r="FJ6" s="18">
        <v>1232</v>
      </c>
      <c r="FK6" s="26">
        <v>0.0308441558441558</v>
      </c>
      <c r="FL6" s="17">
        <v>38</v>
      </c>
      <c r="FM6" s="18">
        <v>5778</v>
      </c>
      <c r="FN6" s="40">
        <f t="shared" si="47"/>
        <v>152.052631578947</v>
      </c>
      <c r="FO6" s="17">
        <f t="shared" si="48"/>
        <v>-264</v>
      </c>
      <c r="FP6" s="36">
        <f t="shared" si="49"/>
        <v>-0.0456905503634476</v>
      </c>
      <c r="FQ6" s="18">
        <v>1022</v>
      </c>
      <c r="FR6" s="26">
        <v>0.0362035225048924</v>
      </c>
      <c r="FS6" s="17">
        <v>37</v>
      </c>
      <c r="FT6" s="18">
        <v>5788</v>
      </c>
      <c r="FU6" s="40">
        <f t="shared" si="50"/>
        <v>156.432432432432</v>
      </c>
      <c r="FV6" s="17">
        <f t="shared" si="51"/>
        <v>-95.0000000000004</v>
      </c>
      <c r="FW6" s="36">
        <f t="shared" si="52"/>
        <v>-0.0164132688320664</v>
      </c>
      <c r="FX6" s="18">
        <v>882</v>
      </c>
      <c r="FY6" s="26">
        <v>0.036281179138322</v>
      </c>
      <c r="FZ6" s="17">
        <v>32</v>
      </c>
      <c r="GA6" s="18">
        <v>4972</v>
      </c>
      <c r="GB6" s="40">
        <f t="shared" si="53"/>
        <v>155.375</v>
      </c>
      <c r="GC6" s="17">
        <f t="shared" si="54"/>
        <v>-116</v>
      </c>
      <c r="GD6" s="36">
        <f t="shared" si="55"/>
        <v>-0.0233306516492357</v>
      </c>
      <c r="GE6" s="18">
        <v>810</v>
      </c>
      <c r="GF6" s="26">
        <v>0.0407407407407407</v>
      </c>
      <c r="GG6" s="17">
        <v>33</v>
      </c>
      <c r="GH6" s="18">
        <v>5030</v>
      </c>
      <c r="GI6" s="40">
        <f t="shared" si="56"/>
        <v>152.424242424242</v>
      </c>
      <c r="GJ6" s="17">
        <f t="shared" si="57"/>
        <v>-217</v>
      </c>
      <c r="GK6" s="36">
        <f t="shared" si="58"/>
        <v>-0.0431411530815109</v>
      </c>
      <c r="GL6" s="18">
        <v>875</v>
      </c>
      <c r="GM6" s="26">
        <v>0.0411428571428571</v>
      </c>
      <c r="GN6" s="17">
        <v>36</v>
      </c>
      <c r="GO6" s="18">
        <v>5575</v>
      </c>
      <c r="GP6" s="40">
        <f t="shared" si="59"/>
        <v>154.861111111111</v>
      </c>
      <c r="GQ6" s="17">
        <f t="shared" si="60"/>
        <v>-149</v>
      </c>
      <c r="GR6" s="36">
        <f t="shared" si="61"/>
        <v>-0.0267264573991031</v>
      </c>
      <c r="GS6" s="18">
        <v>927</v>
      </c>
      <c r="GT6" s="26">
        <v>0.0528586839266451</v>
      </c>
      <c r="GU6" s="18">
        <v>49</v>
      </c>
      <c r="GV6" s="18">
        <v>7624</v>
      </c>
      <c r="GW6" s="40">
        <f t="shared" ref="GW6:GW37" si="70">IFERROR(GV6/GU6,0)</f>
        <v>155.591836734694</v>
      </c>
      <c r="GX6" s="17">
        <f t="shared" ref="GX6:GX37" si="71">(GW6-$JJ6)*GU6</f>
        <v>-167</v>
      </c>
      <c r="GY6" s="36">
        <f t="shared" ref="GY6:GY37" si="72">IFERROR(GX6/GV6,0)</f>
        <v>-0.0219045120671563</v>
      </c>
      <c r="GZ6" s="18">
        <v>641</v>
      </c>
      <c r="HA6" s="26">
        <v>0.015600624024961</v>
      </c>
      <c r="HB6" s="18">
        <v>10</v>
      </c>
      <c r="HC6" s="18">
        <v>1620</v>
      </c>
      <c r="HD6" s="40">
        <f t="shared" ref="HD6:HD37" si="73">IFERROR(HC6/HB6,0)</f>
        <v>162</v>
      </c>
      <c r="HE6" s="17">
        <f t="shared" ref="HE6:HE37" si="74">(HD6-$JJ6)*HB6</f>
        <v>30</v>
      </c>
      <c r="HF6" s="36">
        <f t="shared" ref="HF6:HF37" si="75">IFERROR(HE6/HC6,0)</f>
        <v>0.0185185185185185</v>
      </c>
      <c r="HG6" s="18">
        <v>647</v>
      </c>
      <c r="HH6" s="26">
        <v>0.0170015455950541</v>
      </c>
      <c r="HI6" s="18">
        <v>11</v>
      </c>
      <c r="HJ6" s="18">
        <v>1799</v>
      </c>
      <c r="HK6" s="40">
        <f t="shared" ref="HK6:HK37" si="76">IFERROR(HJ6/HI6,0)</f>
        <v>163.545454545455</v>
      </c>
      <c r="HL6" s="17">
        <f t="shared" ref="HL6:HL37" si="77">(HK6-$JJ6)*HI6</f>
        <v>49.9999999999999</v>
      </c>
      <c r="HM6" s="36">
        <f t="shared" ref="HM6:HM37" si="78">IFERROR(HL6/HJ6,0)</f>
        <v>0.027793218454697</v>
      </c>
      <c r="HN6" s="18">
        <v>646</v>
      </c>
      <c r="HO6" s="26">
        <v>0.0371517027863777</v>
      </c>
      <c r="HP6" s="18">
        <v>24</v>
      </c>
      <c r="HQ6" s="18">
        <v>3852</v>
      </c>
      <c r="HR6" s="40">
        <f t="shared" ref="HR6:HR37" si="79">IFERROR(HQ6/HP6,0)</f>
        <v>160.5</v>
      </c>
      <c r="HS6" s="17">
        <f t="shared" ref="HS6:HS37" si="80">(HR6-$JJ6)*HP6</f>
        <v>36</v>
      </c>
      <c r="HT6" s="36">
        <f t="shared" ref="HT6:HT37" si="81">IFERROR(HS6/HQ6,0)</f>
        <v>0.00934579439252336</v>
      </c>
      <c r="HU6" s="18">
        <v>576</v>
      </c>
      <c r="HV6" s="26">
        <v>0.0295138888888889</v>
      </c>
      <c r="HW6" s="17">
        <v>17</v>
      </c>
      <c r="HX6" s="18">
        <v>2596</v>
      </c>
      <c r="HY6" s="40">
        <f t="shared" ref="HY6:HY37" si="82">IFERROR(HX6/HW6,0)</f>
        <v>152.705882352941</v>
      </c>
      <c r="HZ6" s="17">
        <f t="shared" ref="HZ6:HZ37" si="83">(HY6-$JJ6)*HW6</f>
        <v>-107</v>
      </c>
      <c r="IA6" s="36">
        <f t="shared" ref="IA6:IA37" si="84">IFERROR(HZ6/HX6,0)</f>
        <v>-0.0412172573189522</v>
      </c>
      <c r="IB6" s="18"/>
      <c r="IC6" s="26"/>
      <c r="ID6" s="17"/>
      <c r="IE6" s="18"/>
      <c r="IF6" s="40"/>
      <c r="IG6" s="17"/>
      <c r="IH6" s="17"/>
      <c r="II6" s="36"/>
      <c r="IJ6" s="17"/>
      <c r="IK6" s="17"/>
      <c r="IL6" s="17">
        <v>473</v>
      </c>
      <c r="IM6" s="17">
        <v>75308.21</v>
      </c>
      <c r="IN6" s="18">
        <v>1034</v>
      </c>
      <c r="IO6" s="18">
        <v>158000.82</v>
      </c>
      <c r="IP6" s="17">
        <v>1799</v>
      </c>
      <c r="IQ6" s="17">
        <v>272219</v>
      </c>
      <c r="IR6" s="17"/>
      <c r="IS6" s="17"/>
      <c r="IT6" s="18"/>
      <c r="IU6" s="41"/>
      <c r="IV6" s="41"/>
      <c r="IW6" s="41"/>
      <c r="IX6" s="41"/>
      <c r="IY6" s="41"/>
      <c r="IZ6" s="41"/>
      <c r="JA6" s="41"/>
      <c r="JB6" s="18"/>
      <c r="JC6" s="41"/>
      <c r="JD6" s="41"/>
      <c r="JE6" s="41"/>
      <c r="JF6" s="18"/>
      <c r="JG6" s="18"/>
      <c r="JH6" s="18">
        <f t="shared" si="62"/>
        <v>986</v>
      </c>
      <c r="JI6" s="18">
        <f t="shared" si="63"/>
        <v>154826</v>
      </c>
      <c r="JJ6" s="17">
        <v>159</v>
      </c>
      <c r="JK6" s="17">
        <f t="shared" ref="JK6:JK37" si="85">IFERROR((JI6/JH6-JJ6)*JH6,0)</f>
        <v>-1948</v>
      </c>
      <c r="JL6" s="36">
        <f t="shared" ref="JL6:JL45" si="86">IFERROR(JK6/JI6,0)</f>
        <v>-0.012581866094842</v>
      </c>
      <c r="JM6" s="18">
        <f t="shared" ref="JM6:JM37" si="87">IN6+IP6+IR6+IT6+IV6+IX6+JH6+IZ6+JB6+JD6+JF6+IL6</f>
        <v>4292</v>
      </c>
      <c r="JN6" s="42">
        <f t="shared" ref="JN6:JN37" si="88">IO6+IQ6+IS6+IU6+JI6+IW6+IY6+JA6+JC6+JE6+JG6+IM6</f>
        <v>660354.03</v>
      </c>
      <c r="JO6" s="43"/>
      <c r="JP6" s="43"/>
    </row>
    <row r="7" ht="16.5" spans="1:276">
      <c r="A7" s="16" t="s">
        <v>133</v>
      </c>
      <c r="B7" s="17" t="s">
        <v>35</v>
      </c>
      <c r="C7" s="18">
        <v>6939962742878</v>
      </c>
      <c r="D7" s="18">
        <v>530832231819</v>
      </c>
      <c r="E7" s="18">
        <v>21061010000465</v>
      </c>
      <c r="F7" s="17" t="s">
        <v>134</v>
      </c>
      <c r="G7" s="19" t="s">
        <v>135</v>
      </c>
      <c r="H7" s="17" t="s">
        <v>129</v>
      </c>
      <c r="I7" s="26">
        <f>VLOOKUP(C7,供应链!E:J,6,0)</f>
        <v>0</v>
      </c>
      <c r="J7" s="17">
        <f>VLOOKUP(C7,供应链!E:H,4,0)</f>
        <v>0</v>
      </c>
      <c r="K7" s="17">
        <f>VLOOKUP(C7,供应链!E:K,7,0)</f>
        <v>0</v>
      </c>
      <c r="L7" s="18" t="str">
        <f>VLOOKUP(C7,供应链!E:I,5,0)</f>
        <v>-</v>
      </c>
      <c r="M7" s="27">
        <f t="shared" si="0"/>
        <v>0.00423851167395429</v>
      </c>
      <c r="N7" s="17">
        <v>423</v>
      </c>
      <c r="O7" s="26">
        <v>0.0401891252955083</v>
      </c>
      <c r="P7" s="18">
        <v>17</v>
      </c>
      <c r="Q7" s="18">
        <v>2822</v>
      </c>
      <c r="R7" s="40">
        <v>166</v>
      </c>
      <c r="S7" s="17">
        <v>179</v>
      </c>
      <c r="T7" s="17">
        <f t="shared" si="1"/>
        <v>-221</v>
      </c>
      <c r="U7" s="36">
        <f t="shared" si="2"/>
        <v>-0.0783132530120482</v>
      </c>
      <c r="V7" s="17">
        <v>551</v>
      </c>
      <c r="W7" s="17">
        <v>384</v>
      </c>
      <c r="X7" s="26">
        <v>0.03125</v>
      </c>
      <c r="Y7" s="18">
        <v>12</v>
      </c>
      <c r="Z7" s="18">
        <v>1972</v>
      </c>
      <c r="AA7" s="40">
        <v>164.333333333333</v>
      </c>
      <c r="AB7" s="17">
        <v>179</v>
      </c>
      <c r="AC7" s="17">
        <f t="shared" si="3"/>
        <v>-176.000000000004</v>
      </c>
      <c r="AD7" s="36">
        <f t="shared" si="4"/>
        <v>-0.0892494929006105</v>
      </c>
      <c r="AE7" s="17">
        <v>566</v>
      </c>
      <c r="AF7" s="17">
        <v>418</v>
      </c>
      <c r="AG7" s="26">
        <v>0.0263157894736842</v>
      </c>
      <c r="AH7" s="18">
        <v>11</v>
      </c>
      <c r="AI7" s="18">
        <v>1824</v>
      </c>
      <c r="AJ7" s="40">
        <v>165.818181818182</v>
      </c>
      <c r="AK7" s="17">
        <v>179</v>
      </c>
      <c r="AL7" s="17">
        <v>-145</v>
      </c>
      <c r="AM7" s="36">
        <v>-0.0794956140350877</v>
      </c>
      <c r="AN7" s="17">
        <v>561</v>
      </c>
      <c r="AO7" s="17">
        <v>416</v>
      </c>
      <c r="AP7" s="26">
        <v>0.0144230769230769</v>
      </c>
      <c r="AQ7" s="18">
        <v>6</v>
      </c>
      <c r="AR7" s="18">
        <v>1039</v>
      </c>
      <c r="AS7" s="40">
        <v>173.166666666667</v>
      </c>
      <c r="AT7" s="17">
        <v>179</v>
      </c>
      <c r="AU7" s="17">
        <f t="shared" si="5"/>
        <v>-34.999999999998</v>
      </c>
      <c r="AV7" s="36">
        <f t="shared" si="6"/>
        <v>-0.0336862367661194</v>
      </c>
      <c r="AW7" s="17">
        <v>565</v>
      </c>
      <c r="AX7" s="17">
        <v>383</v>
      </c>
      <c r="AY7" s="26">
        <v>0.010443864229765</v>
      </c>
      <c r="AZ7" s="18">
        <v>4</v>
      </c>
      <c r="BA7" s="18">
        <v>706</v>
      </c>
      <c r="BB7" s="40">
        <v>176.5</v>
      </c>
      <c r="BC7" s="17">
        <v>179</v>
      </c>
      <c r="BD7" s="17">
        <f t="shared" si="7"/>
        <v>-10</v>
      </c>
      <c r="BE7" s="36">
        <f t="shared" si="8"/>
        <v>-0.0141643059490085</v>
      </c>
      <c r="BF7" s="17">
        <v>575</v>
      </c>
      <c r="BG7" s="17">
        <v>294</v>
      </c>
      <c r="BH7" s="26">
        <v>0.0170068027210884</v>
      </c>
      <c r="BI7" s="18">
        <v>5</v>
      </c>
      <c r="BJ7" s="18">
        <v>885</v>
      </c>
      <c r="BK7" s="40">
        <v>177</v>
      </c>
      <c r="BL7" s="17">
        <v>179</v>
      </c>
      <c r="BM7" s="17">
        <f t="shared" si="9"/>
        <v>-10</v>
      </c>
      <c r="BN7" s="36">
        <f t="shared" si="10"/>
        <v>-0.0112994350282486</v>
      </c>
      <c r="BO7" s="17">
        <v>575</v>
      </c>
      <c r="BP7" s="17">
        <v>335</v>
      </c>
      <c r="BQ7" s="26">
        <f t="shared" si="64"/>
        <v>0.0298507462686567</v>
      </c>
      <c r="BR7" s="17">
        <v>10</v>
      </c>
      <c r="BS7" s="18">
        <v>1745</v>
      </c>
      <c r="BT7" s="40">
        <f t="shared" si="65"/>
        <v>174.5</v>
      </c>
      <c r="BU7" s="17">
        <f t="shared" si="66"/>
        <v>-45</v>
      </c>
      <c r="BV7" s="36">
        <f t="shared" ref="BV6:BV37" si="89">IFERROR(BU7/BS7,0)</f>
        <v>-0.0257879656160458</v>
      </c>
      <c r="BW7" s="17">
        <v>306</v>
      </c>
      <c r="BX7" s="32">
        <v>0.0317241379310345</v>
      </c>
      <c r="BY7" s="17">
        <v>5</v>
      </c>
      <c r="BZ7" s="18">
        <v>885</v>
      </c>
      <c r="CA7" s="40">
        <f t="shared" si="11"/>
        <v>177</v>
      </c>
      <c r="CB7" s="17">
        <f t="shared" si="12"/>
        <v>-10</v>
      </c>
      <c r="CC7" s="36">
        <f t="shared" si="67"/>
        <v>-0.0112994350282486</v>
      </c>
      <c r="CD7" s="17">
        <v>288</v>
      </c>
      <c r="CE7" s="32">
        <v>0.049618320610687</v>
      </c>
      <c r="CF7" s="18">
        <v>6</v>
      </c>
      <c r="CG7" s="18">
        <v>1027</v>
      </c>
      <c r="CH7" s="40">
        <f t="shared" si="68"/>
        <v>171.166666666667</v>
      </c>
      <c r="CI7" s="17">
        <f t="shared" si="13"/>
        <v>-47.0000000000001</v>
      </c>
      <c r="CJ7" s="36">
        <f t="shared" si="14"/>
        <v>-0.0457643622200585</v>
      </c>
      <c r="CK7" s="17">
        <v>378</v>
      </c>
      <c r="CL7" s="32">
        <v>0.0299625468164794</v>
      </c>
      <c r="CM7" s="18">
        <v>14</v>
      </c>
      <c r="CN7" s="18">
        <v>2296</v>
      </c>
      <c r="CO7" s="40">
        <f t="shared" si="15"/>
        <v>164</v>
      </c>
      <c r="CP7" s="17">
        <f t="shared" si="16"/>
        <v>-210</v>
      </c>
      <c r="CQ7" s="36">
        <f t="shared" si="17"/>
        <v>-0.0914634146341463</v>
      </c>
      <c r="CR7" s="17">
        <v>397</v>
      </c>
      <c r="CS7" s="32">
        <v>0.041958041958042</v>
      </c>
      <c r="CT7" s="18">
        <v>19</v>
      </c>
      <c r="CU7" s="18">
        <v>3166</v>
      </c>
      <c r="CV7" s="40">
        <f t="shared" si="18"/>
        <v>166.631578947368</v>
      </c>
      <c r="CW7" s="17">
        <f t="shared" si="19"/>
        <v>-235</v>
      </c>
      <c r="CX7" s="36">
        <f t="shared" si="20"/>
        <v>-0.0742261528742894</v>
      </c>
      <c r="CY7" s="132">
        <v>317</v>
      </c>
      <c r="CZ7" s="121">
        <v>0.0313432835820895</v>
      </c>
      <c r="DA7" s="55">
        <v>21</v>
      </c>
      <c r="DB7" s="55">
        <v>3447</v>
      </c>
      <c r="DC7" s="40">
        <f t="shared" si="69"/>
        <v>164.142857142857</v>
      </c>
      <c r="DD7" s="17">
        <f t="shared" si="21"/>
        <v>-312</v>
      </c>
      <c r="DE7" s="36">
        <f t="shared" si="22"/>
        <v>-0.0905134899912968</v>
      </c>
      <c r="DF7" s="122">
        <v>313</v>
      </c>
      <c r="DG7" s="123">
        <v>0.060702875399361</v>
      </c>
      <c r="DH7" s="122">
        <v>19</v>
      </c>
      <c r="DI7" s="122">
        <v>3141</v>
      </c>
      <c r="DJ7" s="40">
        <f t="shared" si="23"/>
        <v>165.315789473684</v>
      </c>
      <c r="DK7" s="17">
        <f t="shared" si="24"/>
        <v>-260</v>
      </c>
      <c r="DL7" s="36">
        <f t="shared" si="25"/>
        <v>-0.0827761859280483</v>
      </c>
      <c r="DM7" s="33">
        <v>407</v>
      </c>
      <c r="DN7" s="32">
        <v>0.0491400491400491</v>
      </c>
      <c r="DO7" s="17">
        <v>20</v>
      </c>
      <c r="DP7" s="18">
        <v>3264</v>
      </c>
      <c r="DQ7" s="40">
        <f t="shared" si="26"/>
        <v>163.2</v>
      </c>
      <c r="DR7" s="17">
        <f t="shared" si="27"/>
        <v>-316</v>
      </c>
      <c r="DS7" s="36">
        <f t="shared" si="28"/>
        <v>-0.0968137254901962</v>
      </c>
      <c r="DT7" s="126">
        <v>448</v>
      </c>
      <c r="DU7" s="32">
        <v>0.0513392857142857</v>
      </c>
      <c r="DV7" s="17">
        <v>23</v>
      </c>
      <c r="DW7" s="18">
        <v>3749</v>
      </c>
      <c r="DX7" s="40">
        <f t="shared" si="29"/>
        <v>163</v>
      </c>
      <c r="DY7" s="17">
        <f t="shared" si="30"/>
        <v>-368</v>
      </c>
      <c r="DZ7" s="36">
        <f t="shared" si="31"/>
        <v>-0.098159509202454</v>
      </c>
      <c r="EA7" s="33">
        <v>461</v>
      </c>
      <c r="EB7" s="32">
        <v>0.0477223427331887</v>
      </c>
      <c r="EC7" s="18">
        <v>22</v>
      </c>
      <c r="ED7" s="18">
        <v>3660</v>
      </c>
      <c r="EE7" s="40">
        <f t="shared" si="32"/>
        <v>166.363636363636</v>
      </c>
      <c r="EF7" s="17">
        <f t="shared" si="33"/>
        <v>-278</v>
      </c>
      <c r="EG7" s="36">
        <f t="shared" si="34"/>
        <v>-0.0759562841530054</v>
      </c>
      <c r="EH7" s="18">
        <v>428</v>
      </c>
      <c r="EI7" s="26">
        <v>0.044392523364486</v>
      </c>
      <c r="EJ7" s="18">
        <v>19</v>
      </c>
      <c r="EK7" s="18">
        <v>3145</v>
      </c>
      <c r="EL7" s="40">
        <f t="shared" si="35"/>
        <v>165.526315789474</v>
      </c>
      <c r="EM7" s="17">
        <f t="shared" si="36"/>
        <v>-256</v>
      </c>
      <c r="EN7" s="36">
        <f t="shared" si="37"/>
        <v>-0.0813990461049285</v>
      </c>
      <c r="EO7" s="18">
        <v>444</v>
      </c>
      <c r="EP7" s="26">
        <v>0.0675675675675676</v>
      </c>
      <c r="EQ7" s="18">
        <v>30</v>
      </c>
      <c r="ER7" s="18">
        <v>4995</v>
      </c>
      <c r="ES7" s="40">
        <f t="shared" si="38"/>
        <v>166.5</v>
      </c>
      <c r="ET7" s="17">
        <f t="shared" si="39"/>
        <v>-375</v>
      </c>
      <c r="EU7" s="36">
        <f t="shared" si="40"/>
        <v>-0.0750750750750751</v>
      </c>
      <c r="EV7" s="18">
        <v>602</v>
      </c>
      <c r="EW7" s="26">
        <v>0.0465116279069767</v>
      </c>
      <c r="EX7" s="18">
        <v>28</v>
      </c>
      <c r="EY7" s="18">
        <v>4696</v>
      </c>
      <c r="EZ7" s="40">
        <f t="shared" si="41"/>
        <v>167.714285714286</v>
      </c>
      <c r="FA7" s="17">
        <f t="shared" si="42"/>
        <v>-316</v>
      </c>
      <c r="FB7" s="36">
        <f t="shared" si="43"/>
        <v>-0.0672913117546848</v>
      </c>
      <c r="FC7" s="18">
        <v>614</v>
      </c>
      <c r="FD7" s="26">
        <v>0.0260586319218241</v>
      </c>
      <c r="FE7" s="18">
        <v>16</v>
      </c>
      <c r="FF7" s="18">
        <v>2775</v>
      </c>
      <c r="FG7" s="40">
        <f t="shared" si="44"/>
        <v>173.4375</v>
      </c>
      <c r="FH7" s="17">
        <f t="shared" si="45"/>
        <v>-89</v>
      </c>
      <c r="FI7" s="36">
        <f t="shared" si="46"/>
        <v>-0.0320720720720721</v>
      </c>
      <c r="FJ7" s="18">
        <v>518</v>
      </c>
      <c r="FK7" s="26">
        <v>0.0405405405405405</v>
      </c>
      <c r="FL7" s="17">
        <v>21</v>
      </c>
      <c r="FM7" s="18">
        <v>3606</v>
      </c>
      <c r="FN7" s="40">
        <f t="shared" si="47"/>
        <v>171.714285714286</v>
      </c>
      <c r="FO7" s="17">
        <f t="shared" si="48"/>
        <v>-153</v>
      </c>
      <c r="FP7" s="36">
        <f t="shared" si="49"/>
        <v>-0.0424292845257903</v>
      </c>
      <c r="FQ7" s="18">
        <v>513</v>
      </c>
      <c r="FR7" s="26">
        <v>0.0292397660818713</v>
      </c>
      <c r="FS7" s="17">
        <v>15</v>
      </c>
      <c r="FT7" s="18">
        <v>2545</v>
      </c>
      <c r="FU7" s="40">
        <f t="shared" si="50"/>
        <v>169.666666666667</v>
      </c>
      <c r="FV7" s="17">
        <f t="shared" si="51"/>
        <v>-140</v>
      </c>
      <c r="FW7" s="36">
        <f t="shared" si="52"/>
        <v>-0.0550098231827113</v>
      </c>
      <c r="FX7" s="18">
        <v>406</v>
      </c>
      <c r="FY7" s="26">
        <v>0.0197044334975369</v>
      </c>
      <c r="FZ7" s="17">
        <v>8</v>
      </c>
      <c r="GA7" s="18">
        <v>1421</v>
      </c>
      <c r="GB7" s="40">
        <f t="shared" si="53"/>
        <v>177.625</v>
      </c>
      <c r="GC7" s="17">
        <f t="shared" si="54"/>
        <v>-11</v>
      </c>
      <c r="GD7" s="36">
        <f t="shared" si="55"/>
        <v>-0.00774102744546094</v>
      </c>
      <c r="GE7" s="18">
        <v>340</v>
      </c>
      <c r="GF7" s="26">
        <v>0.0117647058823529</v>
      </c>
      <c r="GG7" s="17">
        <v>4</v>
      </c>
      <c r="GH7" s="18">
        <v>663</v>
      </c>
      <c r="GI7" s="40">
        <f t="shared" si="56"/>
        <v>165.75</v>
      </c>
      <c r="GJ7" s="17">
        <f t="shared" si="57"/>
        <v>-53</v>
      </c>
      <c r="GK7" s="36">
        <f t="shared" si="58"/>
        <v>-0.0799396681749623</v>
      </c>
      <c r="GL7" s="18">
        <v>325</v>
      </c>
      <c r="GM7" s="26">
        <v>0.0338461538461538</v>
      </c>
      <c r="GN7" s="17">
        <v>11</v>
      </c>
      <c r="GO7" s="18">
        <v>1924</v>
      </c>
      <c r="GP7" s="40">
        <f t="shared" si="59"/>
        <v>174.909090909091</v>
      </c>
      <c r="GQ7" s="17">
        <f t="shared" si="60"/>
        <v>-45</v>
      </c>
      <c r="GR7" s="36">
        <f t="shared" si="61"/>
        <v>-0.0233887733887734</v>
      </c>
      <c r="GS7" s="18">
        <v>395</v>
      </c>
      <c r="GT7" s="26">
        <v>0.030379746835443</v>
      </c>
      <c r="GU7" s="18">
        <v>12</v>
      </c>
      <c r="GV7" s="18">
        <v>2081</v>
      </c>
      <c r="GW7" s="40">
        <f t="shared" si="70"/>
        <v>173.416666666667</v>
      </c>
      <c r="GX7" s="17">
        <f t="shared" si="71"/>
        <v>-67.0000000000001</v>
      </c>
      <c r="GY7" s="36">
        <f t="shared" si="72"/>
        <v>-0.0321960595867372</v>
      </c>
      <c r="GZ7" s="18">
        <v>232</v>
      </c>
      <c r="HA7" s="26">
        <v>0.0387931034482759</v>
      </c>
      <c r="HB7" s="18">
        <v>9</v>
      </c>
      <c r="HC7" s="18">
        <v>1546</v>
      </c>
      <c r="HD7" s="40">
        <f t="shared" si="73"/>
        <v>171.777777777778</v>
      </c>
      <c r="HE7" s="17">
        <f t="shared" si="74"/>
        <v>-65.0000000000001</v>
      </c>
      <c r="HF7" s="36">
        <f t="shared" si="75"/>
        <v>-0.0420439844760673</v>
      </c>
      <c r="HG7" s="18">
        <v>269</v>
      </c>
      <c r="HH7" s="26">
        <v>0.0223048327137546</v>
      </c>
      <c r="HI7" s="18">
        <v>6</v>
      </c>
      <c r="HJ7" s="18">
        <v>1049</v>
      </c>
      <c r="HK7" s="40">
        <f t="shared" si="76"/>
        <v>174.833333333333</v>
      </c>
      <c r="HL7" s="17">
        <f t="shared" si="77"/>
        <v>-24.9999999999999</v>
      </c>
      <c r="HM7" s="36">
        <f t="shared" si="78"/>
        <v>-0.0238322211630123</v>
      </c>
      <c r="HN7" s="18">
        <v>244</v>
      </c>
      <c r="HO7" s="26">
        <v>0.0450819672131148</v>
      </c>
      <c r="HP7" s="18">
        <v>11</v>
      </c>
      <c r="HQ7" s="18">
        <v>1929</v>
      </c>
      <c r="HR7" s="40">
        <f t="shared" si="79"/>
        <v>175.363636363636</v>
      </c>
      <c r="HS7" s="17">
        <f t="shared" si="80"/>
        <v>-39.9999999999999</v>
      </c>
      <c r="HT7" s="36">
        <f t="shared" si="81"/>
        <v>-0.0207361327112493</v>
      </c>
      <c r="HU7" s="18">
        <v>243</v>
      </c>
      <c r="HV7" s="26">
        <v>0.0288065843621399</v>
      </c>
      <c r="HW7" s="17">
        <v>7</v>
      </c>
      <c r="HX7" s="18">
        <v>1232</v>
      </c>
      <c r="HY7" s="40">
        <f t="shared" si="82"/>
        <v>176</v>
      </c>
      <c r="HZ7" s="17">
        <f t="shared" si="83"/>
        <v>-21</v>
      </c>
      <c r="IA7" s="36">
        <f t="shared" si="84"/>
        <v>-0.0170454545454545</v>
      </c>
      <c r="IB7" s="18"/>
      <c r="IC7" s="26"/>
      <c r="ID7" s="17"/>
      <c r="IE7" s="18"/>
      <c r="IF7" s="40"/>
      <c r="IG7" s="17"/>
      <c r="IH7" s="17"/>
      <c r="II7" s="36"/>
      <c r="IJ7" s="17"/>
      <c r="IK7" s="17"/>
      <c r="IL7" s="17">
        <v>444</v>
      </c>
      <c r="IM7" s="17">
        <v>75149.96</v>
      </c>
      <c r="IN7" s="18">
        <v>292</v>
      </c>
      <c r="IO7" s="18">
        <v>48012.58</v>
      </c>
      <c r="IP7" s="17">
        <v>373</v>
      </c>
      <c r="IQ7" s="17">
        <v>65342</v>
      </c>
      <c r="IR7" s="17"/>
      <c r="IS7" s="17"/>
      <c r="IT7" s="18"/>
      <c r="IU7" s="41"/>
      <c r="IV7" s="41"/>
      <c r="IW7" s="41"/>
      <c r="IX7" s="41"/>
      <c r="IY7" s="41"/>
      <c r="IZ7" s="41"/>
      <c r="JA7" s="41"/>
      <c r="JB7" s="18"/>
      <c r="JC7" s="41"/>
      <c r="JD7" s="41"/>
      <c r="JE7" s="41"/>
      <c r="JF7" s="18"/>
      <c r="JG7" s="18"/>
      <c r="JH7" s="18">
        <f t="shared" si="62"/>
        <v>411</v>
      </c>
      <c r="JI7" s="18">
        <f t="shared" si="63"/>
        <v>69235</v>
      </c>
      <c r="JJ7" s="17">
        <v>179</v>
      </c>
      <c r="JK7" s="17">
        <f t="shared" si="85"/>
        <v>-4334</v>
      </c>
      <c r="JL7" s="36">
        <f t="shared" si="86"/>
        <v>-0.0625983967646421</v>
      </c>
      <c r="JM7" s="18">
        <f t="shared" si="87"/>
        <v>1520</v>
      </c>
      <c r="JN7" s="42">
        <f t="shared" si="88"/>
        <v>257739.54</v>
      </c>
      <c r="JO7" s="43"/>
      <c r="JP7" s="43"/>
    </row>
    <row r="8" ht="16.5" spans="1:276">
      <c r="A8" s="16" t="s">
        <v>133</v>
      </c>
      <c r="B8" s="17" t="s">
        <v>35</v>
      </c>
      <c r="C8" s="18">
        <v>6939962747989</v>
      </c>
      <c r="D8" s="18">
        <v>565267840875</v>
      </c>
      <c r="E8" s="18">
        <v>21061010001504</v>
      </c>
      <c r="F8" s="17" t="s">
        <v>137</v>
      </c>
      <c r="G8" s="19" t="s">
        <v>138</v>
      </c>
      <c r="H8" s="17" t="s">
        <v>129</v>
      </c>
      <c r="I8" s="26">
        <f>VLOOKUP(C8,供应链!E:J,6,0)</f>
        <v>1</v>
      </c>
      <c r="J8" s="17">
        <f>VLOOKUP(C8,供应链!E:H,4,0)</f>
        <v>447</v>
      </c>
      <c r="K8" s="17">
        <f>VLOOKUP(C8,供应链!E:K,7,0)</f>
        <v>17</v>
      </c>
      <c r="L8" s="18">
        <f>VLOOKUP(C8,供应链!E:I,5,0)</f>
        <v>33.2461658067708</v>
      </c>
      <c r="M8" s="27">
        <f t="shared" si="0"/>
        <v>0.00538321920633611</v>
      </c>
      <c r="N8" s="17">
        <v>637</v>
      </c>
      <c r="O8" s="26">
        <v>0.0596546310832025</v>
      </c>
      <c r="P8" s="18">
        <v>38</v>
      </c>
      <c r="Q8" s="18">
        <v>7043</v>
      </c>
      <c r="R8" s="40">
        <v>185.342105263158</v>
      </c>
      <c r="S8" s="17">
        <v>209</v>
      </c>
      <c r="T8" s="17">
        <f t="shared" si="1"/>
        <v>-898.999999999996</v>
      </c>
      <c r="U8" s="36">
        <f t="shared" si="2"/>
        <v>-0.127644469686213</v>
      </c>
      <c r="V8" s="17">
        <v>1015</v>
      </c>
      <c r="W8" s="17">
        <v>659</v>
      </c>
      <c r="X8" s="26">
        <v>0.0500758725341426</v>
      </c>
      <c r="Y8" s="18">
        <v>33</v>
      </c>
      <c r="Z8" s="18">
        <v>6052</v>
      </c>
      <c r="AA8" s="40">
        <v>183.393939393939</v>
      </c>
      <c r="AB8" s="17">
        <v>209</v>
      </c>
      <c r="AC8" s="17">
        <f t="shared" si="3"/>
        <v>-845.000000000013</v>
      </c>
      <c r="AD8" s="36">
        <f t="shared" si="4"/>
        <v>-0.139623265036354</v>
      </c>
      <c r="AE8" s="17">
        <v>643</v>
      </c>
      <c r="AF8" s="17">
        <v>648</v>
      </c>
      <c r="AG8" s="26">
        <v>0.0401234567901235</v>
      </c>
      <c r="AH8" s="18">
        <v>26</v>
      </c>
      <c r="AI8" s="18">
        <v>4813</v>
      </c>
      <c r="AJ8" s="40">
        <v>185.115384615385</v>
      </c>
      <c r="AK8" s="17">
        <v>209</v>
      </c>
      <c r="AL8" s="17">
        <v>-621</v>
      </c>
      <c r="AM8" s="36">
        <v>-0.129025555786412</v>
      </c>
      <c r="AN8" s="17">
        <v>620</v>
      </c>
      <c r="AO8" s="17">
        <v>594</v>
      </c>
      <c r="AP8" s="26">
        <v>0.0218855218855219</v>
      </c>
      <c r="AQ8" s="18">
        <v>13</v>
      </c>
      <c r="AR8" s="18">
        <v>2687</v>
      </c>
      <c r="AS8" s="40">
        <v>206.692307692308</v>
      </c>
      <c r="AT8" s="17">
        <v>209</v>
      </c>
      <c r="AU8" s="17">
        <f t="shared" si="5"/>
        <v>-29.9999999999961</v>
      </c>
      <c r="AV8" s="36">
        <f t="shared" si="6"/>
        <v>-0.0111648678823953</v>
      </c>
      <c r="AW8" s="17">
        <v>655</v>
      </c>
      <c r="AX8" s="17">
        <v>531</v>
      </c>
      <c r="AY8" s="26">
        <v>0.0263653483992467</v>
      </c>
      <c r="AZ8" s="18">
        <v>14</v>
      </c>
      <c r="BA8" s="18">
        <v>2884</v>
      </c>
      <c r="BB8" s="40">
        <v>206</v>
      </c>
      <c r="BC8" s="17">
        <v>209</v>
      </c>
      <c r="BD8" s="17">
        <f t="shared" si="7"/>
        <v>-42</v>
      </c>
      <c r="BE8" s="36">
        <f t="shared" si="8"/>
        <v>-0.0145631067961165</v>
      </c>
      <c r="BF8" s="17">
        <v>778</v>
      </c>
      <c r="BG8" s="17">
        <v>504</v>
      </c>
      <c r="BH8" s="26">
        <v>0.0218253968253968</v>
      </c>
      <c r="BI8" s="18">
        <v>11</v>
      </c>
      <c r="BJ8" s="18">
        <v>2265</v>
      </c>
      <c r="BK8" s="40">
        <v>205.909090909091</v>
      </c>
      <c r="BL8" s="17">
        <v>209</v>
      </c>
      <c r="BM8" s="17">
        <f t="shared" si="9"/>
        <v>-33.9999999999991</v>
      </c>
      <c r="BN8" s="36">
        <f t="shared" si="10"/>
        <v>-0.0150110375275934</v>
      </c>
      <c r="BO8" s="17">
        <v>859</v>
      </c>
      <c r="BP8" s="17">
        <v>483</v>
      </c>
      <c r="BQ8" s="26">
        <f t="shared" si="64"/>
        <v>0.0165631469979296</v>
      </c>
      <c r="BR8" s="17">
        <v>8</v>
      </c>
      <c r="BS8" s="18">
        <v>1647</v>
      </c>
      <c r="BT8" s="40">
        <f t="shared" si="65"/>
        <v>205.875</v>
      </c>
      <c r="BU8" s="17">
        <f t="shared" si="66"/>
        <v>-25</v>
      </c>
      <c r="BV8" s="36">
        <f t="shared" si="89"/>
        <v>-0.0151791135397693</v>
      </c>
      <c r="BW8" s="17">
        <v>464</v>
      </c>
      <c r="BX8" s="32">
        <v>0.0101925254813137</v>
      </c>
      <c r="BY8" s="17">
        <v>7</v>
      </c>
      <c r="BZ8" s="18">
        <v>1681</v>
      </c>
      <c r="CA8" s="40">
        <f t="shared" si="11"/>
        <v>240.142857142857</v>
      </c>
      <c r="CB8" s="17">
        <f t="shared" si="12"/>
        <v>218</v>
      </c>
      <c r="CC8" s="36">
        <f t="shared" si="67"/>
        <v>0.129684711481261</v>
      </c>
      <c r="CD8" s="17">
        <v>377</v>
      </c>
      <c r="CE8" s="32">
        <v>0.0248366013071895</v>
      </c>
      <c r="CF8" s="18">
        <v>9</v>
      </c>
      <c r="CG8" s="18">
        <v>1851</v>
      </c>
      <c r="CH8" s="40">
        <f t="shared" si="68"/>
        <v>205.666666666667</v>
      </c>
      <c r="CI8" s="17">
        <f t="shared" si="13"/>
        <v>-30.0000000000001</v>
      </c>
      <c r="CJ8" s="36">
        <f t="shared" si="14"/>
        <v>-0.0162074554294976</v>
      </c>
      <c r="CK8" s="17">
        <v>484</v>
      </c>
      <c r="CL8" s="32">
        <v>0.0230473751600512</v>
      </c>
      <c r="CM8" s="18">
        <v>18</v>
      </c>
      <c r="CN8" s="18">
        <v>3542</v>
      </c>
      <c r="CO8" s="40">
        <f t="shared" si="15"/>
        <v>196.777777777778</v>
      </c>
      <c r="CP8" s="17">
        <f t="shared" si="16"/>
        <v>-220</v>
      </c>
      <c r="CQ8" s="36">
        <f t="shared" si="17"/>
        <v>-0.0621118012422361</v>
      </c>
      <c r="CR8" s="17">
        <v>559</v>
      </c>
      <c r="CS8" s="32">
        <v>0.0339181286549708</v>
      </c>
      <c r="CT8" s="18">
        <v>26</v>
      </c>
      <c r="CU8" s="18">
        <v>5070</v>
      </c>
      <c r="CV8" s="40">
        <f t="shared" si="18"/>
        <v>195</v>
      </c>
      <c r="CW8" s="17">
        <f t="shared" si="19"/>
        <v>-364</v>
      </c>
      <c r="CX8" s="36">
        <f t="shared" si="20"/>
        <v>-0.0717948717948718</v>
      </c>
      <c r="CY8" s="132">
        <v>529</v>
      </c>
      <c r="CZ8" s="121">
        <v>0.0114155251141553</v>
      </c>
      <c r="DA8" s="55">
        <v>22</v>
      </c>
      <c r="DB8" s="55">
        <v>4245</v>
      </c>
      <c r="DC8" s="40">
        <f t="shared" si="69"/>
        <v>192.954545454545</v>
      </c>
      <c r="DD8" s="17">
        <f t="shared" si="21"/>
        <v>-353</v>
      </c>
      <c r="DE8" s="36">
        <f t="shared" si="22"/>
        <v>-0.0831566548881036</v>
      </c>
      <c r="DF8" s="122">
        <v>488</v>
      </c>
      <c r="DG8" s="123">
        <v>0.0512295081967213</v>
      </c>
      <c r="DH8" s="122">
        <v>25</v>
      </c>
      <c r="DI8" s="122">
        <v>4871</v>
      </c>
      <c r="DJ8" s="40">
        <f t="shared" si="23"/>
        <v>194.84</v>
      </c>
      <c r="DK8" s="17">
        <f t="shared" si="24"/>
        <v>-354</v>
      </c>
      <c r="DL8" s="36">
        <f t="shared" si="25"/>
        <v>-0.072675015397249</v>
      </c>
      <c r="DM8" s="33">
        <v>544</v>
      </c>
      <c r="DN8" s="32">
        <v>0.0183823529411765</v>
      </c>
      <c r="DO8" s="17">
        <v>10</v>
      </c>
      <c r="DP8" s="18">
        <v>1884</v>
      </c>
      <c r="DQ8" s="40">
        <f t="shared" si="26"/>
        <v>188.4</v>
      </c>
      <c r="DR8" s="17">
        <f t="shared" si="27"/>
        <v>-206</v>
      </c>
      <c r="DS8" s="36">
        <f t="shared" si="28"/>
        <v>-0.109341825902335</v>
      </c>
      <c r="DT8" s="126">
        <v>504</v>
      </c>
      <c r="DU8" s="32">
        <v>0.0198412698412698</v>
      </c>
      <c r="DV8" s="17">
        <v>10</v>
      </c>
      <c r="DW8" s="18">
        <v>1912</v>
      </c>
      <c r="DX8" s="40">
        <f t="shared" si="29"/>
        <v>191.2</v>
      </c>
      <c r="DY8" s="17">
        <f t="shared" si="30"/>
        <v>-178</v>
      </c>
      <c r="DZ8" s="36">
        <f t="shared" si="31"/>
        <v>-0.0930962343096235</v>
      </c>
      <c r="EA8" s="33">
        <v>473</v>
      </c>
      <c r="EB8" s="32">
        <v>0.0380549682875264</v>
      </c>
      <c r="EC8" s="18">
        <v>18</v>
      </c>
      <c r="ED8" s="18">
        <v>3440</v>
      </c>
      <c r="EE8" s="40">
        <f t="shared" si="32"/>
        <v>191.111111111111</v>
      </c>
      <c r="EF8" s="17">
        <f t="shared" si="33"/>
        <v>-322</v>
      </c>
      <c r="EG8" s="36">
        <f t="shared" si="34"/>
        <v>-0.0936046511627907</v>
      </c>
      <c r="EH8" s="18">
        <v>512</v>
      </c>
      <c r="EI8" s="26">
        <v>0.033203125</v>
      </c>
      <c r="EJ8" s="18">
        <v>17</v>
      </c>
      <c r="EK8" s="18">
        <v>3303</v>
      </c>
      <c r="EL8" s="40">
        <f t="shared" si="35"/>
        <v>194.294117647059</v>
      </c>
      <c r="EM8" s="17">
        <f t="shared" si="36"/>
        <v>-250</v>
      </c>
      <c r="EN8" s="36">
        <f t="shared" si="37"/>
        <v>-0.0756887677868605</v>
      </c>
      <c r="EO8" s="18">
        <v>450</v>
      </c>
      <c r="EP8" s="26">
        <v>0.04</v>
      </c>
      <c r="EQ8" s="18">
        <v>18</v>
      </c>
      <c r="ER8" s="18">
        <v>3691</v>
      </c>
      <c r="ES8" s="40">
        <f t="shared" si="38"/>
        <v>205.055555555556</v>
      </c>
      <c r="ET8" s="17">
        <f t="shared" si="39"/>
        <v>-71.0000000000002</v>
      </c>
      <c r="EU8" s="36">
        <f t="shared" si="40"/>
        <v>-0.0192359794093742</v>
      </c>
      <c r="EV8" s="18">
        <v>482</v>
      </c>
      <c r="EW8" s="26">
        <v>0.0145228215767635</v>
      </c>
      <c r="EX8" s="18">
        <v>7</v>
      </c>
      <c r="EY8" s="18">
        <v>1343</v>
      </c>
      <c r="EZ8" s="40">
        <f t="shared" si="41"/>
        <v>191.857142857143</v>
      </c>
      <c r="FA8" s="17">
        <f t="shared" si="42"/>
        <v>-120</v>
      </c>
      <c r="FB8" s="36">
        <f t="shared" si="43"/>
        <v>-0.0893521965748324</v>
      </c>
      <c r="FC8" s="18">
        <v>603</v>
      </c>
      <c r="FD8" s="26">
        <v>0.0447761194029851</v>
      </c>
      <c r="FE8" s="18">
        <v>27</v>
      </c>
      <c r="FF8" s="18">
        <v>5406</v>
      </c>
      <c r="FG8" s="40">
        <f t="shared" si="44"/>
        <v>200.222222222222</v>
      </c>
      <c r="FH8" s="17">
        <f t="shared" si="45"/>
        <v>-237</v>
      </c>
      <c r="FI8" s="36">
        <f t="shared" si="46"/>
        <v>-0.0438401775804661</v>
      </c>
      <c r="FJ8" s="18">
        <v>618</v>
      </c>
      <c r="FK8" s="26">
        <v>0.0453074433656958</v>
      </c>
      <c r="FL8" s="17">
        <v>28</v>
      </c>
      <c r="FM8" s="18">
        <v>5618</v>
      </c>
      <c r="FN8" s="40">
        <f t="shared" si="47"/>
        <v>200.642857142857</v>
      </c>
      <c r="FO8" s="17">
        <f t="shared" si="48"/>
        <v>-234</v>
      </c>
      <c r="FP8" s="36">
        <f t="shared" si="49"/>
        <v>-0.0416518333926664</v>
      </c>
      <c r="FQ8" s="18">
        <v>727</v>
      </c>
      <c r="FR8" s="26">
        <v>0.0385144429160935</v>
      </c>
      <c r="FS8" s="17">
        <v>28</v>
      </c>
      <c r="FT8" s="18">
        <v>5736</v>
      </c>
      <c r="FU8" s="40">
        <f t="shared" si="50"/>
        <v>204.857142857143</v>
      </c>
      <c r="FV8" s="17">
        <f t="shared" si="51"/>
        <v>-116</v>
      </c>
      <c r="FW8" s="36">
        <f t="shared" si="52"/>
        <v>-0.0202231520223152</v>
      </c>
      <c r="FX8" s="18">
        <v>551</v>
      </c>
      <c r="FY8" s="26">
        <v>0.0235934664246824</v>
      </c>
      <c r="FZ8" s="17">
        <v>13</v>
      </c>
      <c r="GA8" s="18">
        <v>2589</v>
      </c>
      <c r="GB8" s="40">
        <f t="shared" si="53"/>
        <v>199.153846153846</v>
      </c>
      <c r="GC8" s="17">
        <f t="shared" si="54"/>
        <v>-128</v>
      </c>
      <c r="GD8" s="36">
        <f t="shared" si="55"/>
        <v>-0.0494399382000772</v>
      </c>
      <c r="GE8" s="18">
        <v>489</v>
      </c>
      <c r="GF8" s="26">
        <v>0.0470347648261759</v>
      </c>
      <c r="GG8" s="17">
        <v>23</v>
      </c>
      <c r="GH8" s="18">
        <v>4627</v>
      </c>
      <c r="GI8" s="40">
        <f t="shared" si="56"/>
        <v>201.173913043478</v>
      </c>
      <c r="GJ8" s="17">
        <f t="shared" si="57"/>
        <v>-180</v>
      </c>
      <c r="GK8" s="36">
        <f t="shared" si="58"/>
        <v>-0.03890209639075</v>
      </c>
      <c r="GL8" s="18">
        <v>540</v>
      </c>
      <c r="GM8" s="26">
        <v>0.0351851851851852</v>
      </c>
      <c r="GN8" s="17">
        <v>19</v>
      </c>
      <c r="GO8" s="18">
        <v>3838</v>
      </c>
      <c r="GP8" s="40">
        <f t="shared" si="59"/>
        <v>202</v>
      </c>
      <c r="GQ8" s="17">
        <f t="shared" si="60"/>
        <v>-133</v>
      </c>
      <c r="GR8" s="36">
        <f t="shared" si="61"/>
        <v>-0.0346534653465347</v>
      </c>
      <c r="GS8" s="18">
        <v>633</v>
      </c>
      <c r="GT8" s="26">
        <v>0.0363349131121643</v>
      </c>
      <c r="GU8" s="18">
        <v>23</v>
      </c>
      <c r="GV8" s="18">
        <v>4633</v>
      </c>
      <c r="GW8" s="40">
        <f t="shared" si="70"/>
        <v>201.434782608696</v>
      </c>
      <c r="GX8" s="17">
        <f t="shared" si="71"/>
        <v>-174</v>
      </c>
      <c r="GY8" s="36">
        <f t="shared" si="72"/>
        <v>-0.0375566587524282</v>
      </c>
      <c r="GZ8" s="18">
        <v>346</v>
      </c>
      <c r="HA8" s="26">
        <v>0.0144508670520231</v>
      </c>
      <c r="HB8" s="18">
        <v>5</v>
      </c>
      <c r="HC8" s="18">
        <v>1025</v>
      </c>
      <c r="HD8" s="40">
        <f t="shared" si="73"/>
        <v>205</v>
      </c>
      <c r="HE8" s="17">
        <f t="shared" si="74"/>
        <v>-20</v>
      </c>
      <c r="HF8" s="36">
        <f t="shared" si="75"/>
        <v>-0.0195121951219512</v>
      </c>
      <c r="HG8" s="18">
        <v>361</v>
      </c>
      <c r="HH8" s="26">
        <v>0.0277008310249307</v>
      </c>
      <c r="HI8" s="18">
        <v>10</v>
      </c>
      <c r="HJ8" s="18">
        <v>2060</v>
      </c>
      <c r="HK8" s="40">
        <f t="shared" si="76"/>
        <v>206</v>
      </c>
      <c r="HL8" s="17">
        <f t="shared" si="77"/>
        <v>-30</v>
      </c>
      <c r="HM8" s="36">
        <f t="shared" si="78"/>
        <v>-0.0145631067961165</v>
      </c>
      <c r="HN8" s="18">
        <v>330</v>
      </c>
      <c r="HO8" s="26">
        <v>0.0333333333333333</v>
      </c>
      <c r="HP8" s="18">
        <v>11</v>
      </c>
      <c r="HQ8" s="18">
        <v>2254</v>
      </c>
      <c r="HR8" s="40">
        <f t="shared" si="79"/>
        <v>204.909090909091</v>
      </c>
      <c r="HS8" s="17">
        <f t="shared" si="80"/>
        <v>-45</v>
      </c>
      <c r="HT8" s="36">
        <f t="shared" si="81"/>
        <v>-0.0199645075421473</v>
      </c>
      <c r="HU8" s="18">
        <v>311</v>
      </c>
      <c r="HV8" s="26">
        <v>0.0160771704180064</v>
      </c>
      <c r="HW8" s="17">
        <v>5</v>
      </c>
      <c r="HX8" s="18">
        <v>1015</v>
      </c>
      <c r="HY8" s="40">
        <f t="shared" si="82"/>
        <v>203</v>
      </c>
      <c r="HZ8" s="17">
        <f t="shared" si="83"/>
        <v>-30</v>
      </c>
      <c r="IA8" s="36">
        <f t="shared" si="84"/>
        <v>-0.0295566502463054</v>
      </c>
      <c r="IB8" s="18"/>
      <c r="IC8" s="26"/>
      <c r="ID8" s="17"/>
      <c r="IE8" s="18"/>
      <c r="IF8" s="40"/>
      <c r="IG8" s="17"/>
      <c r="IH8" s="17"/>
      <c r="II8" s="36"/>
      <c r="IJ8" s="17"/>
      <c r="IK8" s="17"/>
      <c r="IL8" s="17">
        <v>677</v>
      </c>
      <c r="IM8" s="17">
        <v>138800.62</v>
      </c>
      <c r="IN8" s="18">
        <v>336</v>
      </c>
      <c r="IO8" s="18">
        <v>66028.47</v>
      </c>
      <c r="IP8" s="17">
        <v>525</v>
      </c>
      <c r="IQ8" s="17">
        <v>105233</v>
      </c>
      <c r="IR8" s="17"/>
      <c r="IS8" s="17"/>
      <c r="IT8" s="18"/>
      <c r="IU8" s="41"/>
      <c r="IV8" s="41"/>
      <c r="IW8" s="41"/>
      <c r="IX8" s="41"/>
      <c r="IY8" s="41"/>
      <c r="IZ8" s="41"/>
      <c r="JA8" s="41"/>
      <c r="JB8" s="18"/>
      <c r="JC8" s="41"/>
      <c r="JD8" s="41"/>
      <c r="JE8" s="41"/>
      <c r="JF8" s="18"/>
      <c r="JG8" s="18"/>
      <c r="JH8" s="18">
        <f t="shared" si="62"/>
        <v>522</v>
      </c>
      <c r="JI8" s="18">
        <f t="shared" si="63"/>
        <v>103025</v>
      </c>
      <c r="JJ8" s="17">
        <v>209</v>
      </c>
      <c r="JK8" s="17">
        <f t="shared" si="85"/>
        <v>-6073</v>
      </c>
      <c r="JL8" s="36">
        <f t="shared" si="86"/>
        <v>-0.0589468575588449</v>
      </c>
      <c r="JM8" s="18">
        <f t="shared" si="87"/>
        <v>2060</v>
      </c>
      <c r="JN8" s="42">
        <f t="shared" si="88"/>
        <v>413087.09</v>
      </c>
      <c r="JO8" s="43"/>
      <c r="JP8" s="43"/>
    </row>
    <row r="9" ht="16.5" spans="1:276">
      <c r="A9" s="16" t="s">
        <v>139</v>
      </c>
      <c r="B9" s="17" t="s">
        <v>35</v>
      </c>
      <c r="C9" s="18">
        <v>6939962746371</v>
      </c>
      <c r="D9" s="18">
        <v>532235108147</v>
      </c>
      <c r="E9" s="18">
        <v>21061010001183</v>
      </c>
      <c r="F9" s="17" t="s">
        <v>140</v>
      </c>
      <c r="G9" s="19" t="s">
        <v>141</v>
      </c>
      <c r="H9" s="17" t="s">
        <v>129</v>
      </c>
      <c r="I9" s="26">
        <f>VLOOKUP(C9,供应链!E:J,6,0)</f>
        <v>0.96</v>
      </c>
      <c r="J9" s="17">
        <f>VLOOKUP(C9,供应链!E:H,4,0)</f>
        <v>360</v>
      </c>
      <c r="K9" s="17">
        <f>VLOOKUP(C9,供应链!E:K,7,0)</f>
        <v>0</v>
      </c>
      <c r="L9" s="18">
        <f>VLOOKUP(C9,供应链!E:I,5,0)</f>
        <v>35.958904109589</v>
      </c>
      <c r="M9" s="27">
        <f t="shared" si="0"/>
        <v>0.00652792673871793</v>
      </c>
      <c r="N9" s="17">
        <v>786</v>
      </c>
      <c r="O9" s="26">
        <v>0.044529262086514</v>
      </c>
      <c r="P9" s="18">
        <v>35</v>
      </c>
      <c r="Q9" s="18">
        <v>9260</v>
      </c>
      <c r="R9" s="40">
        <v>264.571428571429</v>
      </c>
      <c r="S9" s="17">
        <v>289</v>
      </c>
      <c r="T9" s="17">
        <f t="shared" si="1"/>
        <v>-854.999999999985</v>
      </c>
      <c r="U9" s="36">
        <f t="shared" si="2"/>
        <v>-0.0923326133909271</v>
      </c>
      <c r="V9" s="17">
        <v>1817</v>
      </c>
      <c r="W9" s="17">
        <v>639</v>
      </c>
      <c r="X9" s="26">
        <v>0.0375586854460094</v>
      </c>
      <c r="Y9" s="18">
        <v>24</v>
      </c>
      <c r="Z9" s="18">
        <v>6388</v>
      </c>
      <c r="AA9" s="40">
        <v>266.166666666667</v>
      </c>
      <c r="AB9" s="17">
        <v>289</v>
      </c>
      <c r="AC9" s="17">
        <f t="shared" si="3"/>
        <v>-547.999999999991</v>
      </c>
      <c r="AD9" s="36">
        <f t="shared" si="4"/>
        <v>-0.0857858484658722</v>
      </c>
      <c r="AE9" s="17">
        <v>1674</v>
      </c>
      <c r="AF9" s="17">
        <v>722</v>
      </c>
      <c r="AG9" s="26">
        <v>0.0346260387811634</v>
      </c>
      <c r="AH9" s="18">
        <v>25</v>
      </c>
      <c r="AI9" s="18">
        <v>6610</v>
      </c>
      <c r="AJ9" s="40">
        <v>264.4</v>
      </c>
      <c r="AK9" s="17">
        <v>289</v>
      </c>
      <c r="AL9" s="17">
        <v>-615.000000000001</v>
      </c>
      <c r="AM9" s="36">
        <v>-0.0930408472012104</v>
      </c>
      <c r="AN9" s="17">
        <v>1692</v>
      </c>
      <c r="AO9" s="17">
        <v>616</v>
      </c>
      <c r="AP9" s="26">
        <v>0.0340909090909091</v>
      </c>
      <c r="AQ9" s="18">
        <v>21</v>
      </c>
      <c r="AR9" s="18">
        <v>5664</v>
      </c>
      <c r="AS9" s="40">
        <v>269.714285714286</v>
      </c>
      <c r="AT9" s="17">
        <v>289</v>
      </c>
      <c r="AU9" s="17">
        <f t="shared" si="5"/>
        <v>-404.999999999994</v>
      </c>
      <c r="AV9" s="36">
        <f t="shared" si="6"/>
        <v>-0.0715042372881345</v>
      </c>
      <c r="AW9" s="17">
        <v>1800</v>
      </c>
      <c r="AX9" s="17">
        <v>728</v>
      </c>
      <c r="AY9" s="26">
        <v>0.0274725274725275</v>
      </c>
      <c r="AZ9" s="18">
        <v>20</v>
      </c>
      <c r="BA9" s="18">
        <v>5465</v>
      </c>
      <c r="BB9" s="40">
        <v>273.25</v>
      </c>
      <c r="BC9" s="17">
        <v>289</v>
      </c>
      <c r="BD9" s="17">
        <f t="shared" si="7"/>
        <v>-315</v>
      </c>
      <c r="BE9" s="36">
        <f t="shared" si="8"/>
        <v>-0.0576395242451967</v>
      </c>
      <c r="BF9" s="17">
        <v>1808</v>
      </c>
      <c r="BG9" s="17">
        <v>808</v>
      </c>
      <c r="BH9" s="26">
        <v>0.0433168316831683</v>
      </c>
      <c r="BI9" s="18">
        <v>35</v>
      </c>
      <c r="BJ9" s="18">
        <v>9467</v>
      </c>
      <c r="BK9" s="40">
        <v>270.485714285714</v>
      </c>
      <c r="BL9" s="17">
        <v>289</v>
      </c>
      <c r="BM9" s="17">
        <f t="shared" si="9"/>
        <v>-648.000000000011</v>
      </c>
      <c r="BN9" s="36">
        <f t="shared" si="10"/>
        <v>-0.0684482940741535</v>
      </c>
      <c r="BO9" s="17">
        <v>1824</v>
      </c>
      <c r="BP9" s="17">
        <v>840</v>
      </c>
      <c r="BQ9" s="26">
        <f t="shared" si="64"/>
        <v>0.025</v>
      </c>
      <c r="BR9" s="17">
        <v>21</v>
      </c>
      <c r="BS9" s="18">
        <v>5759</v>
      </c>
      <c r="BT9" s="40">
        <f t="shared" si="65"/>
        <v>274.238095238095</v>
      </c>
      <c r="BU9" s="17">
        <f t="shared" si="66"/>
        <v>-310</v>
      </c>
      <c r="BV9" s="36">
        <f t="shared" si="89"/>
        <v>-0.0538287897204376</v>
      </c>
      <c r="BW9" s="17">
        <v>725</v>
      </c>
      <c r="BX9" s="32">
        <v>0.00863557858376511</v>
      </c>
      <c r="BY9" s="17">
        <v>23</v>
      </c>
      <c r="BZ9" s="18">
        <v>6498</v>
      </c>
      <c r="CA9" s="40">
        <f t="shared" si="11"/>
        <v>282.521739130435</v>
      </c>
      <c r="CB9" s="17">
        <f t="shared" si="12"/>
        <v>-148.999999999999</v>
      </c>
      <c r="CC9" s="36">
        <f t="shared" si="67"/>
        <v>-0.0229301323484148</v>
      </c>
      <c r="CD9" s="17">
        <v>524</v>
      </c>
      <c r="CE9" s="32">
        <v>0.0135658914728682</v>
      </c>
      <c r="CF9" s="18">
        <v>26</v>
      </c>
      <c r="CG9" s="18">
        <v>7194</v>
      </c>
      <c r="CH9" s="40">
        <f t="shared" si="68"/>
        <v>276.692307692308</v>
      </c>
      <c r="CI9" s="17">
        <f t="shared" si="13"/>
        <v>-320</v>
      </c>
      <c r="CJ9" s="36">
        <f t="shared" si="14"/>
        <v>-0.0444815123714207</v>
      </c>
      <c r="CK9" s="17">
        <v>534</v>
      </c>
      <c r="CL9" s="32">
        <v>0.00341296928327645</v>
      </c>
      <c r="CM9" s="18">
        <v>16</v>
      </c>
      <c r="CN9" s="18">
        <v>4419</v>
      </c>
      <c r="CO9" s="40">
        <f t="shared" si="15"/>
        <v>276.1875</v>
      </c>
      <c r="CP9" s="17">
        <f t="shared" si="16"/>
        <v>-205</v>
      </c>
      <c r="CQ9" s="36">
        <f t="shared" si="17"/>
        <v>-0.0463905861054537</v>
      </c>
      <c r="CR9" s="17">
        <v>715</v>
      </c>
      <c r="CS9" s="32">
        <v>0.0135363790186125</v>
      </c>
      <c r="CT9" s="18">
        <v>30</v>
      </c>
      <c r="CU9" s="18">
        <v>8188</v>
      </c>
      <c r="CV9" s="40">
        <f t="shared" si="18"/>
        <v>272.933333333333</v>
      </c>
      <c r="CW9" s="17">
        <f t="shared" si="19"/>
        <v>-482</v>
      </c>
      <c r="CX9" s="36">
        <f t="shared" si="20"/>
        <v>-0.058866634098681</v>
      </c>
      <c r="CY9" s="132">
        <v>670</v>
      </c>
      <c r="CZ9" s="121">
        <v>0.00517241379310345</v>
      </c>
      <c r="DA9" s="55">
        <v>21</v>
      </c>
      <c r="DB9" s="55">
        <v>5769</v>
      </c>
      <c r="DC9" s="40">
        <f t="shared" si="69"/>
        <v>274.714285714286</v>
      </c>
      <c r="DD9" s="17">
        <f t="shared" si="21"/>
        <v>-300</v>
      </c>
      <c r="DE9" s="36">
        <f t="shared" si="22"/>
        <v>-0.0520020800832033</v>
      </c>
      <c r="DF9" s="122">
        <v>546</v>
      </c>
      <c r="DG9" s="123">
        <v>0.0238095238095238</v>
      </c>
      <c r="DH9" s="122">
        <v>13</v>
      </c>
      <c r="DI9" s="122">
        <v>3527</v>
      </c>
      <c r="DJ9" s="40">
        <f t="shared" si="23"/>
        <v>271.307692307692</v>
      </c>
      <c r="DK9" s="17">
        <f t="shared" si="24"/>
        <v>-230</v>
      </c>
      <c r="DL9" s="36">
        <f t="shared" si="25"/>
        <v>-0.0652112276722426</v>
      </c>
      <c r="DM9" s="33">
        <v>652</v>
      </c>
      <c r="DN9" s="32">
        <v>0.0276073619631902</v>
      </c>
      <c r="DO9" s="17">
        <v>18</v>
      </c>
      <c r="DP9" s="18">
        <v>4912</v>
      </c>
      <c r="DQ9" s="40">
        <f t="shared" si="26"/>
        <v>272.888888888889</v>
      </c>
      <c r="DR9" s="17">
        <f t="shared" si="27"/>
        <v>-290</v>
      </c>
      <c r="DS9" s="36">
        <f t="shared" si="28"/>
        <v>-0.0590390879478826</v>
      </c>
      <c r="DT9" s="126">
        <v>700</v>
      </c>
      <c r="DU9" s="32">
        <v>0.0242857142857143</v>
      </c>
      <c r="DV9" s="17">
        <v>17</v>
      </c>
      <c r="DW9" s="18">
        <v>4691</v>
      </c>
      <c r="DX9" s="40">
        <f t="shared" si="29"/>
        <v>275.941176470588</v>
      </c>
      <c r="DY9" s="17">
        <f t="shared" si="30"/>
        <v>-222</v>
      </c>
      <c r="DZ9" s="36">
        <f t="shared" si="31"/>
        <v>-0.0473246642506928</v>
      </c>
      <c r="EA9" s="33">
        <v>549</v>
      </c>
      <c r="EB9" s="32">
        <v>0.0309653916211293</v>
      </c>
      <c r="EC9" s="18">
        <v>17</v>
      </c>
      <c r="ED9" s="18">
        <v>4638</v>
      </c>
      <c r="EE9" s="40">
        <f t="shared" si="32"/>
        <v>272.823529411765</v>
      </c>
      <c r="EF9" s="17">
        <f t="shared" si="33"/>
        <v>-275</v>
      </c>
      <c r="EG9" s="36">
        <f t="shared" si="34"/>
        <v>-0.0592927986200949</v>
      </c>
      <c r="EH9" s="18">
        <v>455</v>
      </c>
      <c r="EI9" s="26">
        <v>0.032967032967033</v>
      </c>
      <c r="EJ9" s="18">
        <v>15</v>
      </c>
      <c r="EK9" s="18">
        <v>4115</v>
      </c>
      <c r="EL9" s="40">
        <f t="shared" si="35"/>
        <v>274.333333333333</v>
      </c>
      <c r="EM9" s="17">
        <f t="shared" si="36"/>
        <v>-220</v>
      </c>
      <c r="EN9" s="36">
        <f t="shared" si="37"/>
        <v>-0.0534629404617255</v>
      </c>
      <c r="EO9" s="18">
        <v>388</v>
      </c>
      <c r="EP9" s="26">
        <v>0.0309278350515464</v>
      </c>
      <c r="EQ9" s="18">
        <v>12</v>
      </c>
      <c r="ER9" s="18">
        <v>3248</v>
      </c>
      <c r="ES9" s="40">
        <f t="shared" si="38"/>
        <v>270.666666666667</v>
      </c>
      <c r="ET9" s="17">
        <f t="shared" si="39"/>
        <v>-220</v>
      </c>
      <c r="EU9" s="36">
        <f t="shared" si="40"/>
        <v>-0.0677339901477832</v>
      </c>
      <c r="EV9" s="18">
        <v>565</v>
      </c>
      <c r="EW9" s="26">
        <v>0.0194690265486726</v>
      </c>
      <c r="EX9" s="18">
        <v>11</v>
      </c>
      <c r="EY9" s="18">
        <v>2959</v>
      </c>
      <c r="EZ9" s="40">
        <f t="shared" si="41"/>
        <v>269</v>
      </c>
      <c r="FA9" s="17">
        <f t="shared" si="42"/>
        <v>-220</v>
      </c>
      <c r="FB9" s="36">
        <f t="shared" si="43"/>
        <v>-0.0743494423791822</v>
      </c>
      <c r="FC9" s="18">
        <v>1006</v>
      </c>
      <c r="FD9" s="26">
        <v>0.0268389662027833</v>
      </c>
      <c r="FE9" s="18">
        <v>27</v>
      </c>
      <c r="FF9" s="18">
        <v>7174</v>
      </c>
      <c r="FG9" s="40">
        <f t="shared" si="44"/>
        <v>265.703703703704</v>
      </c>
      <c r="FH9" s="17">
        <f t="shared" si="45"/>
        <v>-629</v>
      </c>
      <c r="FI9" s="36">
        <f t="shared" si="46"/>
        <v>-0.0876777251184834</v>
      </c>
      <c r="FJ9" s="18">
        <v>917</v>
      </c>
      <c r="FK9" s="26">
        <v>0.0218102508178844</v>
      </c>
      <c r="FL9" s="17">
        <v>20</v>
      </c>
      <c r="FM9" s="18">
        <v>5449</v>
      </c>
      <c r="FN9" s="40">
        <f t="shared" si="47"/>
        <v>272.45</v>
      </c>
      <c r="FO9" s="17">
        <f t="shared" si="48"/>
        <v>-331</v>
      </c>
      <c r="FP9" s="36">
        <f t="shared" si="49"/>
        <v>-0.0607450908423564</v>
      </c>
      <c r="FQ9" s="18">
        <v>1047</v>
      </c>
      <c r="FR9" s="26">
        <v>0.0191021967526266</v>
      </c>
      <c r="FS9" s="17">
        <v>20</v>
      </c>
      <c r="FT9" s="18">
        <v>5494</v>
      </c>
      <c r="FU9" s="40">
        <f t="shared" si="50"/>
        <v>274.7</v>
      </c>
      <c r="FV9" s="17">
        <f t="shared" si="51"/>
        <v>-286</v>
      </c>
      <c r="FW9" s="36">
        <f t="shared" si="52"/>
        <v>-0.0520567892246087</v>
      </c>
      <c r="FX9" s="18">
        <v>839</v>
      </c>
      <c r="FY9" s="26">
        <v>0.0274135876042908</v>
      </c>
      <c r="FZ9" s="17">
        <v>23</v>
      </c>
      <c r="GA9" s="18">
        <v>6283</v>
      </c>
      <c r="GB9" s="40">
        <f t="shared" si="53"/>
        <v>273.173913043478</v>
      </c>
      <c r="GC9" s="17">
        <f t="shared" si="54"/>
        <v>-364</v>
      </c>
      <c r="GD9" s="36">
        <f t="shared" si="55"/>
        <v>-0.057934107910234</v>
      </c>
      <c r="GE9" s="18">
        <v>747</v>
      </c>
      <c r="GF9" s="26">
        <v>0.0214190093708166</v>
      </c>
      <c r="GG9" s="17">
        <v>16</v>
      </c>
      <c r="GH9" s="18">
        <v>4419</v>
      </c>
      <c r="GI9" s="40">
        <f t="shared" si="56"/>
        <v>276.1875</v>
      </c>
      <c r="GJ9" s="17">
        <f t="shared" si="57"/>
        <v>-205</v>
      </c>
      <c r="GK9" s="36">
        <f t="shared" si="58"/>
        <v>-0.0463905861054537</v>
      </c>
      <c r="GL9" s="18">
        <v>943</v>
      </c>
      <c r="GM9" s="26">
        <v>0.031813361611877</v>
      </c>
      <c r="GN9" s="17">
        <v>30</v>
      </c>
      <c r="GO9" s="18">
        <v>8298</v>
      </c>
      <c r="GP9" s="40">
        <f t="shared" si="59"/>
        <v>276.6</v>
      </c>
      <c r="GQ9" s="17">
        <f t="shared" si="60"/>
        <v>-371.999999999999</v>
      </c>
      <c r="GR9" s="36">
        <f t="shared" si="61"/>
        <v>-0.0448300795372378</v>
      </c>
      <c r="GS9" s="18">
        <v>1078</v>
      </c>
      <c r="GT9" s="26">
        <v>0.023191094619666</v>
      </c>
      <c r="GU9" s="18">
        <v>25</v>
      </c>
      <c r="GV9" s="18">
        <v>6677</v>
      </c>
      <c r="GW9" s="40">
        <f t="shared" si="70"/>
        <v>267.08</v>
      </c>
      <c r="GX9" s="17">
        <f t="shared" si="71"/>
        <v>-548</v>
      </c>
      <c r="GY9" s="36">
        <f t="shared" si="72"/>
        <v>-0.0820727871798713</v>
      </c>
      <c r="GZ9" s="18">
        <v>470</v>
      </c>
      <c r="HA9" s="26">
        <v>0.0404255319148936</v>
      </c>
      <c r="HB9" s="18">
        <v>19</v>
      </c>
      <c r="HC9" s="18">
        <v>5164</v>
      </c>
      <c r="HD9" s="40">
        <f t="shared" si="73"/>
        <v>271.789473684211</v>
      </c>
      <c r="HE9" s="17">
        <f t="shared" si="74"/>
        <v>-327</v>
      </c>
      <c r="HF9" s="36">
        <f t="shared" si="75"/>
        <v>-0.0633230054221534</v>
      </c>
      <c r="HG9" s="18">
        <v>496</v>
      </c>
      <c r="HH9" s="26">
        <v>0.0362903225806452</v>
      </c>
      <c r="HI9" s="18">
        <v>18</v>
      </c>
      <c r="HJ9" s="18">
        <v>4922</v>
      </c>
      <c r="HK9" s="40">
        <f t="shared" si="76"/>
        <v>273.444444444444</v>
      </c>
      <c r="HL9" s="17">
        <f t="shared" si="77"/>
        <v>-280</v>
      </c>
      <c r="HM9" s="36">
        <f t="shared" si="78"/>
        <v>-0.056887444128403</v>
      </c>
      <c r="HN9" s="18">
        <v>441</v>
      </c>
      <c r="HO9" s="26">
        <v>0.0408163265306122</v>
      </c>
      <c r="HP9" s="18">
        <v>18</v>
      </c>
      <c r="HQ9" s="18">
        <v>4882</v>
      </c>
      <c r="HR9" s="40">
        <f t="shared" si="79"/>
        <v>271.222222222222</v>
      </c>
      <c r="HS9" s="17">
        <f t="shared" si="80"/>
        <v>-320</v>
      </c>
      <c r="HT9" s="36">
        <f t="shared" si="81"/>
        <v>-0.0655469070053257</v>
      </c>
      <c r="HU9" s="18">
        <v>496</v>
      </c>
      <c r="HV9" s="26">
        <v>0.0342741935483871</v>
      </c>
      <c r="HW9" s="17">
        <v>17</v>
      </c>
      <c r="HX9" s="18">
        <v>4671</v>
      </c>
      <c r="HY9" s="40">
        <f t="shared" si="82"/>
        <v>274.764705882353</v>
      </c>
      <c r="HZ9" s="17">
        <f t="shared" si="83"/>
        <v>-242</v>
      </c>
      <c r="IA9" s="36">
        <f t="shared" si="84"/>
        <v>-0.0518090344679941</v>
      </c>
      <c r="IB9" s="18"/>
      <c r="IC9" s="26"/>
      <c r="ID9" s="17"/>
      <c r="IE9" s="18"/>
      <c r="IF9" s="40"/>
      <c r="IG9" s="17"/>
      <c r="IH9" s="17"/>
      <c r="II9" s="36"/>
      <c r="IJ9" s="17"/>
      <c r="IK9" s="17"/>
      <c r="IL9" s="17">
        <v>1606</v>
      </c>
      <c r="IM9" s="17">
        <v>421335.81</v>
      </c>
      <c r="IN9" s="18">
        <v>426</v>
      </c>
      <c r="IO9" s="18">
        <v>116874.07</v>
      </c>
      <c r="IP9" s="17">
        <v>730</v>
      </c>
      <c r="IQ9" s="17">
        <v>197383</v>
      </c>
      <c r="IR9" s="17"/>
      <c r="IS9" s="17"/>
      <c r="IT9" s="18"/>
      <c r="IU9" s="41"/>
      <c r="IV9" s="41"/>
      <c r="IW9" s="41"/>
      <c r="IX9" s="41"/>
      <c r="IY9" s="41"/>
      <c r="IZ9" s="41"/>
      <c r="JA9" s="41"/>
      <c r="JB9" s="18"/>
      <c r="JC9" s="41"/>
      <c r="JD9" s="41"/>
      <c r="JE9" s="41"/>
      <c r="JF9" s="18"/>
      <c r="JG9" s="18"/>
      <c r="JH9" s="18">
        <f t="shared" si="62"/>
        <v>633</v>
      </c>
      <c r="JI9" s="18">
        <f t="shared" si="63"/>
        <v>172204</v>
      </c>
      <c r="JJ9" s="17">
        <v>289</v>
      </c>
      <c r="JK9" s="17">
        <f t="shared" si="85"/>
        <v>-10733</v>
      </c>
      <c r="JL9" s="36">
        <f t="shared" si="86"/>
        <v>-0.0623272397853708</v>
      </c>
      <c r="JM9" s="18">
        <f t="shared" si="87"/>
        <v>3395</v>
      </c>
      <c r="JN9" s="42">
        <f t="shared" si="88"/>
        <v>907796.88</v>
      </c>
      <c r="JO9" s="43"/>
      <c r="JP9" s="43"/>
    </row>
    <row r="10" ht="16.5" spans="1:276">
      <c r="A10" s="16" t="s">
        <v>139</v>
      </c>
      <c r="B10" s="17" t="s">
        <v>35</v>
      </c>
      <c r="C10" s="18">
        <v>6939962758275</v>
      </c>
      <c r="D10" s="18">
        <v>575248048529</v>
      </c>
      <c r="E10" s="18">
        <v>21061010002783</v>
      </c>
      <c r="F10" s="17" t="s">
        <v>142</v>
      </c>
      <c r="G10" s="19" t="s">
        <v>143</v>
      </c>
      <c r="H10" s="17" t="s">
        <v>129</v>
      </c>
      <c r="I10" s="26">
        <f>VLOOKUP(C10,供应链!E:J,6,0)</f>
        <v>1</v>
      </c>
      <c r="J10" s="17">
        <f>VLOOKUP(C10,供应链!E:H,4,0)</f>
        <v>700</v>
      </c>
      <c r="K10" s="17">
        <f>VLOOKUP(C10,供应链!E:K,7,0)</f>
        <v>63</v>
      </c>
      <c r="L10" s="18">
        <f>VLOOKUP(C10,供应链!E:I,5,0)</f>
        <v>35.9429316338355</v>
      </c>
      <c r="M10" s="27">
        <f t="shared" si="0"/>
        <v>0.0071157495256167</v>
      </c>
      <c r="N10" s="17">
        <v>1229</v>
      </c>
      <c r="O10" s="26">
        <v>0.0260374288039056</v>
      </c>
      <c r="P10" s="18">
        <v>32</v>
      </c>
      <c r="Q10" s="18">
        <v>8853</v>
      </c>
      <c r="R10" s="40">
        <v>276.65625</v>
      </c>
      <c r="S10" s="17">
        <v>299</v>
      </c>
      <c r="T10" s="17">
        <f t="shared" si="1"/>
        <v>-715</v>
      </c>
      <c r="U10" s="36">
        <f t="shared" si="2"/>
        <v>-0.0807635829662261</v>
      </c>
      <c r="V10" s="17">
        <v>970</v>
      </c>
      <c r="W10" s="17">
        <v>1013</v>
      </c>
      <c r="X10" s="26">
        <v>0.016781836130306</v>
      </c>
      <c r="Y10" s="18">
        <v>17</v>
      </c>
      <c r="Z10" s="18">
        <v>4664</v>
      </c>
      <c r="AA10" s="40">
        <v>274.352941176471</v>
      </c>
      <c r="AB10" s="17">
        <v>299</v>
      </c>
      <c r="AC10" s="17">
        <f t="shared" si="3"/>
        <v>-418.999999999993</v>
      </c>
      <c r="AD10" s="36">
        <f t="shared" si="4"/>
        <v>-0.0898370497427086</v>
      </c>
      <c r="AE10" s="17">
        <v>1555</v>
      </c>
      <c r="AF10" s="17">
        <v>1028</v>
      </c>
      <c r="AG10" s="26">
        <v>0.0262645914396887</v>
      </c>
      <c r="AH10" s="18">
        <v>27</v>
      </c>
      <c r="AI10" s="18">
        <v>7403</v>
      </c>
      <c r="AJ10" s="40">
        <v>274.185185185185</v>
      </c>
      <c r="AK10" s="17">
        <v>299</v>
      </c>
      <c r="AL10" s="17">
        <v>-670.000000000001</v>
      </c>
      <c r="AM10" s="36">
        <v>-0.0905038497906255</v>
      </c>
      <c r="AN10" s="17">
        <v>929</v>
      </c>
      <c r="AO10" s="17">
        <v>1261</v>
      </c>
      <c r="AP10" s="26">
        <v>0.0166534496431404</v>
      </c>
      <c r="AQ10" s="18">
        <v>21</v>
      </c>
      <c r="AR10" s="18">
        <v>6024</v>
      </c>
      <c r="AS10" s="40">
        <v>286.857142857143</v>
      </c>
      <c r="AT10" s="17">
        <v>299</v>
      </c>
      <c r="AU10" s="17">
        <f t="shared" si="5"/>
        <v>-254.999999999997</v>
      </c>
      <c r="AV10" s="36">
        <f t="shared" si="6"/>
        <v>-0.0423306772908361</v>
      </c>
      <c r="AW10" s="17">
        <v>909</v>
      </c>
      <c r="AX10" s="17">
        <v>959</v>
      </c>
      <c r="AY10" s="26">
        <v>0.0198123044838373</v>
      </c>
      <c r="AZ10" s="18">
        <v>19</v>
      </c>
      <c r="BA10" s="18">
        <v>5487</v>
      </c>
      <c r="BB10" s="40">
        <v>288.789473684211</v>
      </c>
      <c r="BC10" s="17">
        <v>299</v>
      </c>
      <c r="BD10" s="17">
        <f t="shared" si="7"/>
        <v>-193.999999999991</v>
      </c>
      <c r="BE10" s="36">
        <f t="shared" si="8"/>
        <v>-0.0353562967012924</v>
      </c>
      <c r="BF10" s="17">
        <v>967</v>
      </c>
      <c r="BG10" s="17">
        <v>910</v>
      </c>
      <c r="BH10" s="26">
        <v>0.010989010989011</v>
      </c>
      <c r="BI10" s="18">
        <v>10</v>
      </c>
      <c r="BJ10" s="18">
        <v>2840</v>
      </c>
      <c r="BK10" s="40">
        <v>284</v>
      </c>
      <c r="BL10" s="17">
        <v>299</v>
      </c>
      <c r="BM10" s="17">
        <f t="shared" si="9"/>
        <v>-150</v>
      </c>
      <c r="BN10" s="36">
        <f t="shared" si="10"/>
        <v>-0.0528169014084507</v>
      </c>
      <c r="BO10" s="17">
        <v>1018</v>
      </c>
      <c r="BP10" s="17">
        <v>909</v>
      </c>
      <c r="BQ10" s="26">
        <f t="shared" si="64"/>
        <v>0.0154015401540154</v>
      </c>
      <c r="BR10" s="17">
        <v>14</v>
      </c>
      <c r="BS10" s="18">
        <v>3992</v>
      </c>
      <c r="BT10" s="40">
        <f t="shared" si="65"/>
        <v>285.142857142857</v>
      </c>
      <c r="BU10" s="17">
        <f t="shared" si="66"/>
        <v>-194</v>
      </c>
      <c r="BV10" s="36">
        <f t="shared" si="89"/>
        <v>-0.0485971943887775</v>
      </c>
      <c r="BW10" s="17">
        <v>883</v>
      </c>
      <c r="BX10" s="32">
        <v>0.0253164556962025</v>
      </c>
      <c r="BY10" s="17">
        <v>9</v>
      </c>
      <c r="BZ10" s="18">
        <v>2577</v>
      </c>
      <c r="CA10" s="40">
        <f t="shared" si="11"/>
        <v>286.333333333333</v>
      </c>
      <c r="CB10" s="17">
        <f t="shared" si="12"/>
        <v>-114</v>
      </c>
      <c r="CC10" s="36">
        <f t="shared" si="67"/>
        <v>-0.0442374854481956</v>
      </c>
      <c r="CD10" s="17">
        <v>765</v>
      </c>
      <c r="CE10" s="32">
        <v>0.0309446254071661</v>
      </c>
      <c r="CF10" s="18">
        <v>19</v>
      </c>
      <c r="CG10" s="18">
        <v>5486</v>
      </c>
      <c r="CH10" s="40">
        <f t="shared" si="68"/>
        <v>288.736842105263</v>
      </c>
      <c r="CI10" s="17">
        <f t="shared" si="13"/>
        <v>-195</v>
      </c>
      <c r="CJ10" s="36">
        <f t="shared" si="14"/>
        <v>-0.0355450236966824</v>
      </c>
      <c r="CK10" s="17">
        <v>781</v>
      </c>
      <c r="CL10" s="32">
        <v>0.0201863354037267</v>
      </c>
      <c r="CM10" s="18">
        <v>18</v>
      </c>
      <c r="CN10" s="18">
        <v>4988</v>
      </c>
      <c r="CO10" s="40">
        <f t="shared" si="15"/>
        <v>277.111111111111</v>
      </c>
      <c r="CP10" s="17">
        <f t="shared" si="16"/>
        <v>-394</v>
      </c>
      <c r="CQ10" s="36">
        <f t="shared" si="17"/>
        <v>-0.078989574979952</v>
      </c>
      <c r="CR10" s="17">
        <v>855</v>
      </c>
      <c r="CS10" s="32">
        <v>0.0116788321167883</v>
      </c>
      <c r="CT10" s="18">
        <v>29</v>
      </c>
      <c r="CU10" s="18">
        <v>7971</v>
      </c>
      <c r="CV10" s="40">
        <f t="shared" si="18"/>
        <v>274.862068965517</v>
      </c>
      <c r="CW10" s="17">
        <f t="shared" si="19"/>
        <v>-699.999999999999</v>
      </c>
      <c r="CX10" s="36">
        <f t="shared" si="20"/>
        <v>-0.0878183414878935</v>
      </c>
      <c r="CY10" s="132">
        <v>876</v>
      </c>
      <c r="CZ10" s="121">
        <v>0.0199004975124378</v>
      </c>
      <c r="DA10" s="55">
        <v>10</v>
      </c>
      <c r="DB10" s="55">
        <v>2730</v>
      </c>
      <c r="DC10" s="40">
        <f t="shared" si="69"/>
        <v>273</v>
      </c>
      <c r="DD10" s="17">
        <f t="shared" si="21"/>
        <v>-260</v>
      </c>
      <c r="DE10" s="36">
        <f t="shared" si="22"/>
        <v>-0.0952380952380952</v>
      </c>
      <c r="DF10" s="122">
        <v>908</v>
      </c>
      <c r="DG10" s="123">
        <v>0.0253303964757709</v>
      </c>
      <c r="DH10" s="122">
        <v>23</v>
      </c>
      <c r="DI10" s="122">
        <v>6377</v>
      </c>
      <c r="DJ10" s="40">
        <f t="shared" si="23"/>
        <v>277.260869565217</v>
      </c>
      <c r="DK10" s="17">
        <f t="shared" si="24"/>
        <v>-500</v>
      </c>
      <c r="DL10" s="36">
        <f t="shared" si="25"/>
        <v>-0.0784067743453035</v>
      </c>
      <c r="DM10" s="33">
        <v>979</v>
      </c>
      <c r="DN10" s="32">
        <v>0.0143003064351379</v>
      </c>
      <c r="DO10" s="17">
        <v>14</v>
      </c>
      <c r="DP10" s="18">
        <v>3891</v>
      </c>
      <c r="DQ10" s="40">
        <f t="shared" si="26"/>
        <v>277.928571428571</v>
      </c>
      <c r="DR10" s="17">
        <f t="shared" si="27"/>
        <v>-295</v>
      </c>
      <c r="DS10" s="36">
        <f t="shared" si="28"/>
        <v>-0.0758159856078128</v>
      </c>
      <c r="DT10" s="126">
        <v>1097</v>
      </c>
      <c r="DU10" s="32">
        <v>0.0227894257064722</v>
      </c>
      <c r="DV10" s="17">
        <v>25</v>
      </c>
      <c r="DW10" s="18">
        <v>6895</v>
      </c>
      <c r="DX10" s="40">
        <f t="shared" si="29"/>
        <v>275.8</v>
      </c>
      <c r="DY10" s="17">
        <f t="shared" si="30"/>
        <v>-580</v>
      </c>
      <c r="DZ10" s="36">
        <f t="shared" si="31"/>
        <v>-0.0841189267585206</v>
      </c>
      <c r="EA10" s="33">
        <v>1028</v>
      </c>
      <c r="EB10" s="32">
        <v>0.0321011673151751</v>
      </c>
      <c r="EC10" s="18">
        <v>33</v>
      </c>
      <c r="ED10" s="18">
        <v>9043</v>
      </c>
      <c r="EE10" s="40">
        <f t="shared" si="32"/>
        <v>274.030303030303</v>
      </c>
      <c r="EF10" s="17">
        <f t="shared" si="33"/>
        <v>-824.000000000001</v>
      </c>
      <c r="EG10" s="36">
        <f t="shared" si="34"/>
        <v>-0.0911202034722991</v>
      </c>
      <c r="EH10" s="18">
        <v>721</v>
      </c>
      <c r="EI10" s="26">
        <v>0.0305131761442441</v>
      </c>
      <c r="EJ10" s="18">
        <v>22</v>
      </c>
      <c r="EK10" s="18">
        <v>6049</v>
      </c>
      <c r="EL10" s="40">
        <f t="shared" si="35"/>
        <v>274.954545454545</v>
      </c>
      <c r="EM10" s="17">
        <f t="shared" si="36"/>
        <v>-529</v>
      </c>
      <c r="EN10" s="36">
        <f t="shared" si="37"/>
        <v>-0.0874524714828898</v>
      </c>
      <c r="EO10" s="18">
        <v>682</v>
      </c>
      <c r="EP10" s="26">
        <v>0.0205278592375367</v>
      </c>
      <c r="EQ10" s="18">
        <v>14</v>
      </c>
      <c r="ER10" s="18">
        <v>3896</v>
      </c>
      <c r="ES10" s="40">
        <f t="shared" si="38"/>
        <v>278.285714285714</v>
      </c>
      <c r="ET10" s="17">
        <f t="shared" si="39"/>
        <v>-290</v>
      </c>
      <c r="EU10" s="36">
        <f t="shared" si="40"/>
        <v>-0.074435318275154</v>
      </c>
      <c r="EV10" s="18">
        <v>887</v>
      </c>
      <c r="EW10" s="26">
        <v>0.0124013528748591</v>
      </c>
      <c r="EX10" s="18">
        <v>11</v>
      </c>
      <c r="EY10" s="18">
        <v>3034</v>
      </c>
      <c r="EZ10" s="40">
        <f t="shared" si="41"/>
        <v>275.818181818182</v>
      </c>
      <c r="FA10" s="17">
        <f t="shared" si="42"/>
        <v>-255</v>
      </c>
      <c r="FB10" s="36">
        <f t="shared" si="43"/>
        <v>-0.0840474620962426</v>
      </c>
      <c r="FC10" s="18">
        <v>1686</v>
      </c>
      <c r="FD10" s="26">
        <v>0.029655990510083</v>
      </c>
      <c r="FE10" s="18">
        <v>50</v>
      </c>
      <c r="FF10" s="18">
        <v>13738</v>
      </c>
      <c r="FG10" s="40">
        <f t="shared" si="44"/>
        <v>274.76</v>
      </c>
      <c r="FH10" s="17">
        <f t="shared" si="45"/>
        <v>-1212</v>
      </c>
      <c r="FI10" s="36">
        <f t="shared" si="46"/>
        <v>-0.0882224486824866</v>
      </c>
      <c r="FJ10" s="18">
        <v>1498</v>
      </c>
      <c r="FK10" s="26">
        <v>0.0253671562082777</v>
      </c>
      <c r="FL10" s="17">
        <v>38</v>
      </c>
      <c r="FM10" s="18">
        <v>10333</v>
      </c>
      <c r="FN10" s="40">
        <f t="shared" si="47"/>
        <v>271.921052631579</v>
      </c>
      <c r="FO10" s="17">
        <f t="shared" si="48"/>
        <v>-1029</v>
      </c>
      <c r="FP10" s="36">
        <f t="shared" si="49"/>
        <v>-0.0995838575437917</v>
      </c>
      <c r="FQ10" s="18">
        <v>1400</v>
      </c>
      <c r="FR10" s="26">
        <v>0.0335714285714286</v>
      </c>
      <c r="FS10" s="17">
        <v>47</v>
      </c>
      <c r="FT10" s="18">
        <v>12733</v>
      </c>
      <c r="FU10" s="40">
        <f t="shared" si="50"/>
        <v>270.914893617021</v>
      </c>
      <c r="FV10" s="17">
        <f t="shared" si="51"/>
        <v>-1320</v>
      </c>
      <c r="FW10" s="36">
        <f t="shared" si="52"/>
        <v>-0.10366763527841</v>
      </c>
      <c r="FX10" s="18">
        <v>1334</v>
      </c>
      <c r="FY10" s="26">
        <v>0.0187406296851574</v>
      </c>
      <c r="FZ10" s="17">
        <v>25</v>
      </c>
      <c r="GA10" s="18">
        <v>6893</v>
      </c>
      <c r="GB10" s="40">
        <f t="shared" si="53"/>
        <v>275.72</v>
      </c>
      <c r="GC10" s="17">
        <f t="shared" si="54"/>
        <v>-581.999999999999</v>
      </c>
      <c r="GD10" s="36">
        <f t="shared" si="55"/>
        <v>-0.0844334832438705</v>
      </c>
      <c r="GE10" s="18">
        <v>1709</v>
      </c>
      <c r="GF10" s="26">
        <v>0.0122878876535986</v>
      </c>
      <c r="GG10" s="17">
        <v>21</v>
      </c>
      <c r="GH10" s="18">
        <v>5785</v>
      </c>
      <c r="GI10" s="40">
        <f t="shared" si="56"/>
        <v>275.47619047619</v>
      </c>
      <c r="GJ10" s="17">
        <f t="shared" si="57"/>
        <v>-494</v>
      </c>
      <c r="GK10" s="36">
        <f t="shared" si="58"/>
        <v>-0.0853932584269663</v>
      </c>
      <c r="GL10" s="18">
        <v>1254</v>
      </c>
      <c r="GM10" s="26">
        <v>0.0215311004784689</v>
      </c>
      <c r="GN10" s="17">
        <v>27</v>
      </c>
      <c r="GO10" s="18">
        <v>7310</v>
      </c>
      <c r="GP10" s="40">
        <f t="shared" si="59"/>
        <v>270.740740740741</v>
      </c>
      <c r="GQ10" s="17">
        <f t="shared" si="60"/>
        <v>-762.999999999999</v>
      </c>
      <c r="GR10" s="36">
        <f t="shared" si="61"/>
        <v>-0.10437756497948</v>
      </c>
      <c r="GS10" s="18">
        <v>1353</v>
      </c>
      <c r="GT10" s="26">
        <v>0.032520325203252</v>
      </c>
      <c r="GU10" s="18">
        <v>44</v>
      </c>
      <c r="GV10" s="18">
        <v>12161</v>
      </c>
      <c r="GW10" s="40">
        <f t="shared" si="70"/>
        <v>276.386363636364</v>
      </c>
      <c r="GX10" s="17">
        <f t="shared" si="71"/>
        <v>-995</v>
      </c>
      <c r="GY10" s="36">
        <f t="shared" si="72"/>
        <v>-0.0818189293643615</v>
      </c>
      <c r="GZ10" s="18">
        <v>1290</v>
      </c>
      <c r="HA10" s="26">
        <v>0.0217054263565891</v>
      </c>
      <c r="HB10" s="18">
        <v>28</v>
      </c>
      <c r="HC10" s="18">
        <v>7688</v>
      </c>
      <c r="HD10" s="40">
        <f t="shared" si="73"/>
        <v>274.571428571429</v>
      </c>
      <c r="HE10" s="17">
        <f t="shared" si="74"/>
        <v>-684</v>
      </c>
      <c r="HF10" s="36">
        <f t="shared" si="75"/>
        <v>-0.0889698231009366</v>
      </c>
      <c r="HG10" s="18">
        <v>1115</v>
      </c>
      <c r="HH10" s="26">
        <v>0.0188340807174888</v>
      </c>
      <c r="HI10" s="18">
        <v>21</v>
      </c>
      <c r="HJ10" s="18">
        <v>5777</v>
      </c>
      <c r="HK10" s="40">
        <f t="shared" si="76"/>
        <v>275.095238095238</v>
      </c>
      <c r="HL10" s="17">
        <f t="shared" si="77"/>
        <v>-502</v>
      </c>
      <c r="HM10" s="36">
        <f t="shared" si="78"/>
        <v>-0.0868963129652069</v>
      </c>
      <c r="HN10" s="18">
        <v>1220</v>
      </c>
      <c r="HO10" s="26">
        <v>0.0147540983606557</v>
      </c>
      <c r="HP10" s="18">
        <v>18</v>
      </c>
      <c r="HQ10" s="18">
        <v>4935</v>
      </c>
      <c r="HR10" s="40">
        <f t="shared" si="79"/>
        <v>274.166666666667</v>
      </c>
      <c r="HS10" s="17">
        <f t="shared" si="80"/>
        <v>-447</v>
      </c>
      <c r="HT10" s="36">
        <f t="shared" si="81"/>
        <v>-0.0905775075987841</v>
      </c>
      <c r="HU10" s="18">
        <v>1228</v>
      </c>
      <c r="HV10" s="26">
        <v>0.00325732899022801</v>
      </c>
      <c r="HW10" s="17">
        <v>4</v>
      </c>
      <c r="HX10" s="18">
        <v>1116</v>
      </c>
      <c r="HY10" s="40">
        <f t="shared" si="82"/>
        <v>279</v>
      </c>
      <c r="HZ10" s="17">
        <f t="shared" si="83"/>
        <v>-80</v>
      </c>
      <c r="IA10" s="36">
        <f t="shared" si="84"/>
        <v>-0.0716845878136201</v>
      </c>
      <c r="IB10" s="18"/>
      <c r="IC10" s="26"/>
      <c r="ID10" s="17"/>
      <c r="IE10" s="18"/>
      <c r="IF10" s="40"/>
      <c r="IG10" s="17"/>
      <c r="IH10" s="17"/>
      <c r="II10" s="36"/>
      <c r="IJ10" s="17"/>
      <c r="IK10" s="17"/>
      <c r="IL10" s="17">
        <v>1062</v>
      </c>
      <c r="IM10" s="17">
        <v>273868.13</v>
      </c>
      <c r="IN10" s="18">
        <v>598</v>
      </c>
      <c r="IO10" s="18">
        <v>169069.5</v>
      </c>
      <c r="IP10" s="17">
        <v>953</v>
      </c>
      <c r="IQ10" s="17">
        <v>263381</v>
      </c>
      <c r="IR10" s="17"/>
      <c r="IS10" s="17"/>
      <c r="IT10" s="16"/>
      <c r="IU10" s="16"/>
      <c r="IV10" s="16"/>
      <c r="IW10" s="16"/>
      <c r="IX10" s="41"/>
      <c r="IY10" s="41"/>
      <c r="IZ10" s="41"/>
      <c r="JA10" s="41"/>
      <c r="JB10" s="18"/>
      <c r="JC10" s="41"/>
      <c r="JD10" s="41"/>
      <c r="JE10" s="41"/>
      <c r="JF10" s="18"/>
      <c r="JG10" s="18"/>
      <c r="JH10" s="18">
        <f t="shared" si="62"/>
        <v>690</v>
      </c>
      <c r="JI10" s="18">
        <f t="shared" si="63"/>
        <v>190669</v>
      </c>
      <c r="JJ10" s="17">
        <v>299</v>
      </c>
      <c r="JK10" s="17">
        <f t="shared" si="85"/>
        <v>-15641</v>
      </c>
      <c r="JL10" s="36">
        <f t="shared" si="86"/>
        <v>-0.0820322128924995</v>
      </c>
      <c r="JM10" s="18">
        <f t="shared" si="87"/>
        <v>3303</v>
      </c>
      <c r="JN10" s="42">
        <f t="shared" si="88"/>
        <v>896987.63</v>
      </c>
      <c r="JO10" s="43"/>
      <c r="JP10" s="43"/>
    </row>
    <row r="11" ht="16.5" spans="1:276">
      <c r="A11" s="16" t="s">
        <v>133</v>
      </c>
      <c r="B11" s="17" t="s">
        <v>35</v>
      </c>
      <c r="C11" s="18">
        <v>6939962753867</v>
      </c>
      <c r="D11" s="18">
        <v>576493751485</v>
      </c>
      <c r="E11" s="18" t="s">
        <v>144</v>
      </c>
      <c r="F11" s="17" t="s">
        <v>145</v>
      </c>
      <c r="G11" s="19" t="s">
        <v>146</v>
      </c>
      <c r="H11" s="17" t="s">
        <v>129</v>
      </c>
      <c r="I11" s="26">
        <f>VLOOKUP(C11,供应链!E:J,6,0)</f>
        <v>0</v>
      </c>
      <c r="J11" s="17">
        <f>VLOOKUP(C11,供应链!E:H,4,0)</f>
        <v>3</v>
      </c>
      <c r="K11" s="17">
        <f>VLOOKUP(C11,供应链!E:K,7,0)</f>
        <v>0</v>
      </c>
      <c r="L11" s="18" t="str">
        <f>VLOOKUP(C11,供应链!E:I,5,0)</f>
        <v>-</v>
      </c>
      <c r="M11" s="27">
        <f t="shared" si="0"/>
        <v>0.00190784588730303</v>
      </c>
      <c r="N11" s="17">
        <v>780</v>
      </c>
      <c r="O11" s="26">
        <v>0.0192307692307692</v>
      </c>
      <c r="P11" s="18">
        <v>15</v>
      </c>
      <c r="Q11" s="18">
        <v>5350</v>
      </c>
      <c r="R11" s="40">
        <v>356.666666666667</v>
      </c>
      <c r="S11" s="17">
        <v>379</v>
      </c>
      <c r="T11" s="17">
        <f t="shared" si="1"/>
        <v>-334.999999999995</v>
      </c>
      <c r="U11" s="36">
        <f t="shared" si="2"/>
        <v>-0.0626168224299055</v>
      </c>
      <c r="V11" s="17">
        <v>354</v>
      </c>
      <c r="W11" s="17">
        <v>674</v>
      </c>
      <c r="X11" s="26">
        <v>0.0118694362017804</v>
      </c>
      <c r="Y11" s="18">
        <v>8</v>
      </c>
      <c r="Z11" s="18">
        <v>2872</v>
      </c>
      <c r="AA11" s="40">
        <v>359</v>
      </c>
      <c r="AB11" s="17">
        <v>379</v>
      </c>
      <c r="AC11" s="17">
        <f t="shared" si="3"/>
        <v>-160</v>
      </c>
      <c r="AD11" s="36">
        <f t="shared" si="4"/>
        <v>-0.0557103064066852</v>
      </c>
      <c r="AE11" s="17">
        <v>340</v>
      </c>
      <c r="AF11" s="17">
        <v>675</v>
      </c>
      <c r="AG11" s="26">
        <v>0.0162962962962963</v>
      </c>
      <c r="AH11" s="18">
        <v>11</v>
      </c>
      <c r="AI11" s="18">
        <v>3939</v>
      </c>
      <c r="AJ11" s="40">
        <v>358.090909090909</v>
      </c>
      <c r="AK11" s="17">
        <v>379</v>
      </c>
      <c r="AL11" s="17">
        <v>-230</v>
      </c>
      <c r="AM11" s="36">
        <v>-0.0583904544300585</v>
      </c>
      <c r="AN11" s="17">
        <v>381</v>
      </c>
      <c r="AO11" s="17">
        <v>746</v>
      </c>
      <c r="AP11" s="26">
        <v>0.00536193029490617</v>
      </c>
      <c r="AQ11" s="18">
        <v>4</v>
      </c>
      <c r="AR11" s="18">
        <v>1497</v>
      </c>
      <c r="AS11" s="40">
        <v>374.25</v>
      </c>
      <c r="AT11" s="17">
        <v>379</v>
      </c>
      <c r="AU11" s="17">
        <f t="shared" si="5"/>
        <v>-19</v>
      </c>
      <c r="AV11" s="36">
        <f t="shared" si="6"/>
        <v>-0.0126920507682031</v>
      </c>
      <c r="AW11" s="17">
        <v>385</v>
      </c>
      <c r="AX11" s="17">
        <v>624</v>
      </c>
      <c r="AY11" s="26">
        <v>0.0128205128205128</v>
      </c>
      <c r="AZ11" s="18">
        <v>8</v>
      </c>
      <c r="BA11" s="18">
        <v>2992</v>
      </c>
      <c r="BB11" s="40">
        <v>374</v>
      </c>
      <c r="BC11" s="17">
        <v>379</v>
      </c>
      <c r="BD11" s="17">
        <f t="shared" si="7"/>
        <v>-40</v>
      </c>
      <c r="BE11" s="36">
        <f t="shared" si="8"/>
        <v>-0.0133689839572193</v>
      </c>
      <c r="BF11" s="17">
        <v>395</v>
      </c>
      <c r="BG11" s="17">
        <v>585</v>
      </c>
      <c r="BH11" s="26">
        <v>0.0136752136752137</v>
      </c>
      <c r="BI11" s="18">
        <v>8</v>
      </c>
      <c r="BJ11" s="18">
        <v>3027</v>
      </c>
      <c r="BK11" s="40">
        <v>378.375</v>
      </c>
      <c r="BL11" s="17">
        <v>379</v>
      </c>
      <c r="BM11" s="17">
        <f t="shared" si="9"/>
        <v>-5</v>
      </c>
      <c r="BN11" s="36">
        <f t="shared" si="10"/>
        <v>-0.00165180046250413</v>
      </c>
      <c r="BO11" s="17">
        <v>435</v>
      </c>
      <c r="BP11" s="17">
        <v>633</v>
      </c>
      <c r="BQ11" s="26">
        <f t="shared" si="64"/>
        <v>0.018957345971564</v>
      </c>
      <c r="BR11" s="17">
        <v>12</v>
      </c>
      <c r="BS11" s="18">
        <v>4453</v>
      </c>
      <c r="BT11" s="40">
        <f t="shared" si="65"/>
        <v>371.083333333333</v>
      </c>
      <c r="BU11" s="17">
        <f t="shared" si="66"/>
        <v>-95.0000000000002</v>
      </c>
      <c r="BV11" s="36">
        <f t="shared" si="89"/>
        <v>-0.0213339321805525</v>
      </c>
      <c r="BW11" s="17">
        <v>579</v>
      </c>
      <c r="BX11" s="32">
        <v>0.0518358531317495</v>
      </c>
      <c r="BY11" s="17">
        <v>5</v>
      </c>
      <c r="BZ11" s="18">
        <v>1865</v>
      </c>
      <c r="CA11" s="40">
        <f t="shared" si="11"/>
        <v>373</v>
      </c>
      <c r="CB11" s="17">
        <f t="shared" si="12"/>
        <v>-30</v>
      </c>
      <c r="CC11" s="36">
        <f t="shared" si="67"/>
        <v>-0.0160857908847185</v>
      </c>
      <c r="CD11" s="17">
        <v>516</v>
      </c>
      <c r="CE11" s="32">
        <v>0.0579178885630499</v>
      </c>
      <c r="CF11" s="18">
        <v>7</v>
      </c>
      <c r="CG11" s="18">
        <v>2603</v>
      </c>
      <c r="CH11" s="40">
        <f t="shared" si="68"/>
        <v>371.857142857143</v>
      </c>
      <c r="CI11" s="17">
        <f t="shared" si="13"/>
        <v>-50.0000000000002</v>
      </c>
      <c r="CJ11" s="36">
        <f t="shared" si="14"/>
        <v>-0.019208605455244</v>
      </c>
      <c r="CK11" s="17">
        <v>586</v>
      </c>
      <c r="CL11" s="32">
        <v>0.0440414507772021</v>
      </c>
      <c r="CM11" s="18">
        <v>2</v>
      </c>
      <c r="CN11" s="18">
        <v>743</v>
      </c>
      <c r="CO11" s="40">
        <f t="shared" si="15"/>
        <v>371.5</v>
      </c>
      <c r="CP11" s="17">
        <f t="shared" si="16"/>
        <v>-15</v>
      </c>
      <c r="CQ11" s="36">
        <f t="shared" si="17"/>
        <v>-0.0201884253028264</v>
      </c>
      <c r="CR11" s="17">
        <v>591</v>
      </c>
      <c r="CS11" s="32">
        <v>0.0314995563442768</v>
      </c>
      <c r="CT11" s="18">
        <v>8</v>
      </c>
      <c r="CU11" s="18">
        <v>2995</v>
      </c>
      <c r="CV11" s="40">
        <f t="shared" si="18"/>
        <v>374.375</v>
      </c>
      <c r="CW11" s="17">
        <f t="shared" si="19"/>
        <v>-37</v>
      </c>
      <c r="CX11" s="36">
        <f t="shared" si="20"/>
        <v>-0.0123539232053422</v>
      </c>
      <c r="CY11" s="132">
        <v>580</v>
      </c>
      <c r="CZ11" s="121">
        <v>0.0397412199630314</v>
      </c>
      <c r="DA11" s="55">
        <v>3</v>
      </c>
      <c r="DB11" s="55">
        <v>1092</v>
      </c>
      <c r="DC11" s="40">
        <f t="shared" si="69"/>
        <v>364</v>
      </c>
      <c r="DD11" s="17">
        <f t="shared" si="21"/>
        <v>-45</v>
      </c>
      <c r="DE11" s="36">
        <f t="shared" si="22"/>
        <v>-0.0412087912087912</v>
      </c>
      <c r="DF11" s="122">
        <v>499</v>
      </c>
      <c r="DG11" s="123">
        <v>0.0120240480961924</v>
      </c>
      <c r="DH11" s="122">
        <v>6</v>
      </c>
      <c r="DI11" s="122">
        <v>2229</v>
      </c>
      <c r="DJ11" s="40">
        <f t="shared" si="23"/>
        <v>371.5</v>
      </c>
      <c r="DK11" s="17">
        <f t="shared" si="24"/>
        <v>-45</v>
      </c>
      <c r="DL11" s="36">
        <f t="shared" si="25"/>
        <v>-0.0201884253028264</v>
      </c>
      <c r="DM11" s="33">
        <v>610</v>
      </c>
      <c r="DN11" s="32">
        <v>0.0147540983606557</v>
      </c>
      <c r="DO11" s="17">
        <v>9</v>
      </c>
      <c r="DP11" s="18">
        <v>3326</v>
      </c>
      <c r="DQ11" s="40">
        <f t="shared" si="26"/>
        <v>369.555555555556</v>
      </c>
      <c r="DR11" s="17">
        <f t="shared" si="27"/>
        <v>-85.0000000000001</v>
      </c>
      <c r="DS11" s="36">
        <f t="shared" si="28"/>
        <v>-0.0255562236921227</v>
      </c>
      <c r="DT11" s="126">
        <v>574</v>
      </c>
      <c r="DU11" s="32">
        <v>0.00696864111498258</v>
      </c>
      <c r="DV11" s="17">
        <v>4</v>
      </c>
      <c r="DW11" s="18">
        <v>1486</v>
      </c>
      <c r="DX11" s="40">
        <f t="shared" si="29"/>
        <v>371.5</v>
      </c>
      <c r="DY11" s="17">
        <f t="shared" si="30"/>
        <v>-30</v>
      </c>
      <c r="DZ11" s="36">
        <f t="shared" si="31"/>
        <v>-0.0201884253028264</v>
      </c>
      <c r="EA11" s="33">
        <v>622</v>
      </c>
      <c r="EB11" s="32">
        <v>0.0160771704180064</v>
      </c>
      <c r="EC11" s="18">
        <v>10</v>
      </c>
      <c r="ED11" s="18">
        <v>3685</v>
      </c>
      <c r="EE11" s="40">
        <f t="shared" si="32"/>
        <v>368.5</v>
      </c>
      <c r="EF11" s="17">
        <f t="shared" si="33"/>
        <v>-105</v>
      </c>
      <c r="EG11" s="36">
        <f t="shared" si="34"/>
        <v>-0.028493894165536</v>
      </c>
      <c r="EH11" s="18">
        <v>405</v>
      </c>
      <c r="EI11" s="26">
        <v>0.0123456790123457</v>
      </c>
      <c r="EJ11" s="18">
        <v>5</v>
      </c>
      <c r="EK11" s="18">
        <v>1832</v>
      </c>
      <c r="EL11" s="40">
        <f t="shared" si="35"/>
        <v>366.4</v>
      </c>
      <c r="EM11" s="17">
        <f t="shared" si="36"/>
        <v>-63.0000000000001</v>
      </c>
      <c r="EN11" s="36">
        <f t="shared" si="37"/>
        <v>-0.0343886462882097</v>
      </c>
      <c r="EO11" s="18">
        <v>336</v>
      </c>
      <c r="EP11" s="26">
        <v>0.00297619047619048</v>
      </c>
      <c r="EQ11" s="18">
        <v>1</v>
      </c>
      <c r="ER11" s="18">
        <v>359</v>
      </c>
      <c r="ES11" s="40">
        <f t="shared" si="38"/>
        <v>359</v>
      </c>
      <c r="ET11" s="17">
        <f t="shared" si="39"/>
        <v>-20</v>
      </c>
      <c r="EU11" s="36">
        <f t="shared" si="40"/>
        <v>-0.0557103064066852</v>
      </c>
      <c r="EV11" s="18">
        <v>354</v>
      </c>
      <c r="EW11" s="26">
        <v>0</v>
      </c>
      <c r="EX11" s="18">
        <v>0</v>
      </c>
      <c r="EY11" s="18">
        <v>0</v>
      </c>
      <c r="EZ11" s="40">
        <f t="shared" si="41"/>
        <v>0</v>
      </c>
      <c r="FA11" s="17">
        <f t="shared" si="42"/>
        <v>0</v>
      </c>
      <c r="FB11" s="36">
        <f t="shared" si="43"/>
        <v>0</v>
      </c>
      <c r="FC11" s="18">
        <v>539</v>
      </c>
      <c r="FD11" s="26">
        <v>0.0166975881261596</v>
      </c>
      <c r="FE11" s="18">
        <v>9</v>
      </c>
      <c r="FF11" s="18">
        <v>3327</v>
      </c>
      <c r="FG11" s="40">
        <f t="shared" si="44"/>
        <v>369.666666666667</v>
      </c>
      <c r="FH11" s="17">
        <f t="shared" si="45"/>
        <v>-83.9999999999998</v>
      </c>
      <c r="FI11" s="36">
        <f t="shared" si="46"/>
        <v>-0.0252479711451758</v>
      </c>
      <c r="FJ11" s="18">
        <v>451</v>
      </c>
      <c r="FK11" s="26">
        <v>0.0110864745011086</v>
      </c>
      <c r="FL11" s="17">
        <v>5</v>
      </c>
      <c r="FM11" s="18">
        <v>1896</v>
      </c>
      <c r="FN11" s="40">
        <f t="shared" si="47"/>
        <v>379.2</v>
      </c>
      <c r="FO11" s="17">
        <f t="shared" si="48"/>
        <v>0.999999999999943</v>
      </c>
      <c r="FP11" s="36">
        <f t="shared" si="49"/>
        <v>0.000527426160337523</v>
      </c>
      <c r="FQ11" s="18">
        <v>447</v>
      </c>
      <c r="FR11" s="26">
        <v>0.0201342281879195</v>
      </c>
      <c r="FS11" s="17">
        <v>9</v>
      </c>
      <c r="FT11" s="18">
        <v>3361</v>
      </c>
      <c r="FU11" s="40">
        <f t="shared" si="50"/>
        <v>373.444444444444</v>
      </c>
      <c r="FV11" s="17">
        <f t="shared" si="51"/>
        <v>-49.9999999999999</v>
      </c>
      <c r="FW11" s="36">
        <f t="shared" si="52"/>
        <v>-0.0148765248437965</v>
      </c>
      <c r="FX11" s="18">
        <v>427</v>
      </c>
      <c r="FY11" s="26">
        <v>0.00936768149882904</v>
      </c>
      <c r="FZ11" s="17">
        <v>4</v>
      </c>
      <c r="GA11" s="18">
        <v>1490</v>
      </c>
      <c r="GB11" s="40">
        <f t="shared" si="53"/>
        <v>372.5</v>
      </c>
      <c r="GC11" s="17">
        <f t="shared" si="54"/>
        <v>-26</v>
      </c>
      <c r="GD11" s="36">
        <f t="shared" si="55"/>
        <v>-0.0174496644295302</v>
      </c>
      <c r="GE11" s="18">
        <v>344</v>
      </c>
      <c r="GF11" s="26">
        <v>0.0116279069767442</v>
      </c>
      <c r="GG11" s="17">
        <v>4</v>
      </c>
      <c r="GH11" s="18">
        <v>1456</v>
      </c>
      <c r="GI11" s="40">
        <f t="shared" si="56"/>
        <v>364</v>
      </c>
      <c r="GJ11" s="17">
        <f t="shared" si="57"/>
        <v>-60</v>
      </c>
      <c r="GK11" s="36">
        <f t="shared" si="58"/>
        <v>-0.0412087912087912</v>
      </c>
      <c r="GL11" s="18">
        <v>374</v>
      </c>
      <c r="GM11" s="26">
        <v>0.0213903743315508</v>
      </c>
      <c r="GN11" s="17">
        <v>8</v>
      </c>
      <c r="GO11" s="18">
        <v>2973</v>
      </c>
      <c r="GP11" s="40">
        <f t="shared" si="59"/>
        <v>371.625</v>
      </c>
      <c r="GQ11" s="17">
        <f t="shared" si="60"/>
        <v>-59</v>
      </c>
      <c r="GR11" s="36">
        <f t="shared" si="61"/>
        <v>-0.0198452741338715</v>
      </c>
      <c r="GS11" s="18">
        <v>394</v>
      </c>
      <c r="GT11" s="26">
        <v>0.0177664974619289</v>
      </c>
      <c r="GU11" s="18">
        <v>7</v>
      </c>
      <c r="GV11" s="18">
        <v>2571</v>
      </c>
      <c r="GW11" s="40">
        <f t="shared" si="70"/>
        <v>367.285714285714</v>
      </c>
      <c r="GX11" s="17">
        <f t="shared" si="71"/>
        <v>-82.0000000000001</v>
      </c>
      <c r="GY11" s="36">
        <f t="shared" si="72"/>
        <v>-0.0318942045896539</v>
      </c>
      <c r="GZ11" s="18">
        <v>271</v>
      </c>
      <c r="HA11" s="26">
        <v>0.014760147601476</v>
      </c>
      <c r="HB11" s="18">
        <v>4</v>
      </c>
      <c r="HC11" s="18">
        <v>1436</v>
      </c>
      <c r="HD11" s="40">
        <f t="shared" si="73"/>
        <v>359</v>
      </c>
      <c r="HE11" s="17">
        <f t="shared" si="74"/>
        <v>-80</v>
      </c>
      <c r="HF11" s="36">
        <f t="shared" si="75"/>
        <v>-0.0557103064066852</v>
      </c>
      <c r="HG11" s="18">
        <v>332</v>
      </c>
      <c r="HH11" s="26">
        <v>0.0150602409638554</v>
      </c>
      <c r="HI11" s="18">
        <v>5</v>
      </c>
      <c r="HJ11" s="18">
        <v>1885</v>
      </c>
      <c r="HK11" s="40">
        <f t="shared" si="76"/>
        <v>377</v>
      </c>
      <c r="HL11" s="17">
        <f t="shared" si="77"/>
        <v>-10</v>
      </c>
      <c r="HM11" s="36">
        <f t="shared" si="78"/>
        <v>-0.00530503978779841</v>
      </c>
      <c r="HN11" s="18">
        <v>311</v>
      </c>
      <c r="HO11" s="26">
        <v>0.00643086816720257</v>
      </c>
      <c r="HP11" s="18">
        <v>2</v>
      </c>
      <c r="HQ11" s="18">
        <v>723</v>
      </c>
      <c r="HR11" s="40">
        <f t="shared" si="79"/>
        <v>361.5</v>
      </c>
      <c r="HS11" s="17">
        <f t="shared" si="80"/>
        <v>-35</v>
      </c>
      <c r="HT11" s="36">
        <f t="shared" si="81"/>
        <v>-0.0484094052558783</v>
      </c>
      <c r="HU11" s="18">
        <v>250</v>
      </c>
      <c r="HV11" s="26">
        <v>0.008</v>
      </c>
      <c r="HW11" s="17">
        <v>2</v>
      </c>
      <c r="HX11" s="18">
        <v>738</v>
      </c>
      <c r="HY11" s="40">
        <f t="shared" si="82"/>
        <v>369</v>
      </c>
      <c r="HZ11" s="17">
        <f t="shared" si="83"/>
        <v>-20</v>
      </c>
      <c r="IA11" s="36">
        <f t="shared" si="84"/>
        <v>-0.02710027100271</v>
      </c>
      <c r="IB11" s="18"/>
      <c r="IC11" s="26"/>
      <c r="ID11" s="17"/>
      <c r="IE11" s="18"/>
      <c r="IF11" s="40"/>
      <c r="IG11" s="17"/>
      <c r="IH11" s="17"/>
      <c r="II11" s="36"/>
      <c r="IJ11" s="17"/>
      <c r="IK11" s="17"/>
      <c r="IL11" s="17">
        <v>241</v>
      </c>
      <c r="IM11" s="17">
        <v>85089.54</v>
      </c>
      <c r="IN11" s="18">
        <v>44</v>
      </c>
      <c r="IO11" s="18">
        <v>16417.21</v>
      </c>
      <c r="IP11" s="17">
        <v>146</v>
      </c>
      <c r="IQ11" s="17">
        <v>53603</v>
      </c>
      <c r="IR11" s="17"/>
      <c r="IS11" s="17"/>
      <c r="IT11" s="16"/>
      <c r="IU11" s="16"/>
      <c r="IV11" s="16"/>
      <c r="IW11" s="16"/>
      <c r="IX11" s="41"/>
      <c r="IY11" s="41"/>
      <c r="IZ11" s="41"/>
      <c r="JA11" s="41"/>
      <c r="JB11" s="18"/>
      <c r="JC11" s="41"/>
      <c r="JD11" s="41"/>
      <c r="JE11" s="41"/>
      <c r="JF11" s="18"/>
      <c r="JG11" s="18"/>
      <c r="JH11" s="18">
        <f t="shared" si="62"/>
        <v>185</v>
      </c>
      <c r="JI11" s="18">
        <f t="shared" si="63"/>
        <v>68201</v>
      </c>
      <c r="JJ11" s="17">
        <v>379</v>
      </c>
      <c r="JK11" s="17">
        <f t="shared" si="85"/>
        <v>-1914</v>
      </c>
      <c r="JL11" s="36">
        <f t="shared" si="86"/>
        <v>-0.028064104631897</v>
      </c>
      <c r="JM11" s="18">
        <f t="shared" si="87"/>
        <v>616</v>
      </c>
      <c r="JN11" s="42">
        <f t="shared" si="88"/>
        <v>223310.75</v>
      </c>
      <c r="JO11" s="43"/>
      <c r="JP11" s="43"/>
    </row>
    <row r="12" ht="16.5" spans="1:276">
      <c r="A12" s="16"/>
      <c r="B12" s="20" t="s">
        <v>35</v>
      </c>
      <c r="C12" s="18">
        <v>6939962731049</v>
      </c>
      <c r="D12" s="18">
        <v>581837220580</v>
      </c>
      <c r="E12" s="18">
        <v>21061011000009</v>
      </c>
      <c r="F12" s="17" t="s">
        <v>147</v>
      </c>
      <c r="G12" s="19" t="s">
        <v>148</v>
      </c>
      <c r="H12" s="17" t="s">
        <v>129</v>
      </c>
      <c r="I12" s="26">
        <f>VLOOKUP(C12,供应链!E:J,6,0)</f>
        <v>1.04166666666667</v>
      </c>
      <c r="J12" s="17">
        <f>VLOOKUP(C12,供应链!E:H,4,0)</f>
        <v>327</v>
      </c>
      <c r="K12" s="17">
        <f>VLOOKUP(C12,供应链!E:K,7,0)</f>
        <v>12</v>
      </c>
      <c r="L12" s="18">
        <f>VLOOKUP(C12,供应链!E:I,5,0)</f>
        <v>38.9016393442623</v>
      </c>
      <c r="M12" s="27">
        <f t="shared" si="0"/>
        <v>0.00348568599950499</v>
      </c>
      <c r="N12" s="17">
        <v>650</v>
      </c>
      <c r="O12" s="26">
        <v>0.0215384615384615</v>
      </c>
      <c r="P12" s="18">
        <v>14</v>
      </c>
      <c r="Q12" s="18">
        <v>2141</v>
      </c>
      <c r="R12" s="40">
        <v>152.928571428571</v>
      </c>
      <c r="S12" s="17">
        <v>149</v>
      </c>
      <c r="T12" s="17">
        <f t="shared" si="1"/>
        <v>54.9999999999939</v>
      </c>
      <c r="U12" s="36">
        <f t="shared" si="2"/>
        <v>0.0256889304063493</v>
      </c>
      <c r="V12" s="17">
        <v>511</v>
      </c>
      <c r="W12" s="17">
        <v>643</v>
      </c>
      <c r="X12" s="26">
        <v>0.0264385692068429</v>
      </c>
      <c r="Y12" s="18">
        <v>17</v>
      </c>
      <c r="Z12" s="18">
        <v>2644</v>
      </c>
      <c r="AA12" s="40">
        <v>155.529411764706</v>
      </c>
      <c r="AB12" s="17">
        <v>149</v>
      </c>
      <c r="AC12" s="17">
        <f t="shared" si="3"/>
        <v>111.000000000002</v>
      </c>
      <c r="AD12" s="36">
        <f t="shared" si="4"/>
        <v>0.0419818456883517</v>
      </c>
      <c r="AE12" s="17">
        <v>507</v>
      </c>
      <c r="AF12" s="17">
        <v>661</v>
      </c>
      <c r="AG12" s="26">
        <v>0.0181543116490166</v>
      </c>
      <c r="AH12" s="18">
        <v>12</v>
      </c>
      <c r="AI12" s="18">
        <v>1844</v>
      </c>
      <c r="AJ12" s="40">
        <v>153.666666666667</v>
      </c>
      <c r="AK12" s="17">
        <v>149</v>
      </c>
      <c r="AL12" s="17">
        <v>55.9999999999999</v>
      </c>
      <c r="AM12" s="36">
        <v>0.0303687635574837</v>
      </c>
      <c r="AN12" s="17">
        <v>495</v>
      </c>
      <c r="AO12" s="17">
        <v>760</v>
      </c>
      <c r="AP12" s="26">
        <v>0.0223684210526316</v>
      </c>
      <c r="AQ12" s="18">
        <v>17</v>
      </c>
      <c r="AR12" s="18">
        <v>2684</v>
      </c>
      <c r="AS12" s="40">
        <v>157.882352941176</v>
      </c>
      <c r="AT12" s="17">
        <v>149</v>
      </c>
      <c r="AU12" s="17">
        <f t="shared" si="5"/>
        <v>150.999999999992</v>
      </c>
      <c r="AV12" s="36">
        <f t="shared" si="6"/>
        <v>0.0562593144560328</v>
      </c>
      <c r="AW12" s="17">
        <v>481</v>
      </c>
      <c r="AX12" s="17">
        <v>814</v>
      </c>
      <c r="AY12" s="26">
        <v>0.0257985257985258</v>
      </c>
      <c r="AZ12" s="18">
        <v>21</v>
      </c>
      <c r="BA12" s="18">
        <v>3251</v>
      </c>
      <c r="BB12" s="40">
        <v>154.809523809524</v>
      </c>
      <c r="BC12" s="17">
        <v>149</v>
      </c>
      <c r="BD12" s="17">
        <f t="shared" si="7"/>
        <v>122.000000000004</v>
      </c>
      <c r="BE12" s="36">
        <f t="shared" si="8"/>
        <v>0.0375269147954488</v>
      </c>
      <c r="BF12" s="17">
        <v>466</v>
      </c>
      <c r="BG12" s="17">
        <v>912</v>
      </c>
      <c r="BH12" s="26">
        <v>0.0175438596491228</v>
      </c>
      <c r="BI12" s="18">
        <v>16</v>
      </c>
      <c r="BJ12" s="18">
        <v>2524</v>
      </c>
      <c r="BK12" s="40">
        <v>157.75</v>
      </c>
      <c r="BL12" s="17">
        <v>149</v>
      </c>
      <c r="BM12" s="17">
        <f t="shared" si="9"/>
        <v>140</v>
      </c>
      <c r="BN12" s="36">
        <f t="shared" si="10"/>
        <v>0.0554675118858954</v>
      </c>
      <c r="BO12" s="17">
        <v>452</v>
      </c>
      <c r="BP12" s="17">
        <v>770</v>
      </c>
      <c r="BQ12" s="26">
        <f t="shared" si="64"/>
        <v>0.0272727272727273</v>
      </c>
      <c r="BR12" s="17">
        <v>21</v>
      </c>
      <c r="BS12" s="18">
        <v>3251</v>
      </c>
      <c r="BT12" s="40">
        <f t="shared" si="65"/>
        <v>154.809523809524</v>
      </c>
      <c r="BU12" s="17">
        <f t="shared" si="66"/>
        <v>122</v>
      </c>
      <c r="BV12" s="36">
        <f t="shared" si="89"/>
        <v>0.0375269147954475</v>
      </c>
      <c r="BW12" s="17">
        <v>790</v>
      </c>
      <c r="BX12" s="32">
        <v>0.0254841997961264</v>
      </c>
      <c r="BY12" s="17">
        <v>20</v>
      </c>
      <c r="BZ12" s="18">
        <v>3065</v>
      </c>
      <c r="CA12" s="40">
        <f t="shared" si="11"/>
        <v>153.25</v>
      </c>
      <c r="CB12" s="17">
        <f t="shared" si="12"/>
        <v>85</v>
      </c>
      <c r="CC12" s="36">
        <f t="shared" si="67"/>
        <v>0.0277324632952692</v>
      </c>
      <c r="CD12" s="17">
        <v>614</v>
      </c>
      <c r="CE12" s="32">
        <v>0.0210772833723653</v>
      </c>
      <c r="CF12" s="18">
        <v>19</v>
      </c>
      <c r="CG12" s="18">
        <v>2931</v>
      </c>
      <c r="CH12" s="40">
        <f t="shared" si="68"/>
        <v>154.263157894737</v>
      </c>
      <c r="CI12" s="17">
        <f t="shared" si="13"/>
        <v>100</v>
      </c>
      <c r="CJ12" s="36">
        <f t="shared" si="14"/>
        <v>0.0341180484476288</v>
      </c>
      <c r="CK12" s="17">
        <v>644</v>
      </c>
      <c r="CL12" s="32">
        <v>0.0160427807486631</v>
      </c>
      <c r="CM12" s="18">
        <v>13</v>
      </c>
      <c r="CN12" s="18">
        <v>2150</v>
      </c>
      <c r="CO12" s="40">
        <f t="shared" si="15"/>
        <v>165.384615384615</v>
      </c>
      <c r="CP12" s="17">
        <f t="shared" si="16"/>
        <v>213</v>
      </c>
      <c r="CQ12" s="36">
        <f t="shared" si="17"/>
        <v>0.0990697674418605</v>
      </c>
      <c r="CR12" s="17">
        <v>685</v>
      </c>
      <c r="CS12" s="32">
        <v>0.0180878552971576</v>
      </c>
      <c r="CT12" s="18">
        <v>8</v>
      </c>
      <c r="CU12" s="18">
        <v>1307</v>
      </c>
      <c r="CV12" s="40">
        <f t="shared" si="18"/>
        <v>163.375</v>
      </c>
      <c r="CW12" s="17">
        <f t="shared" si="19"/>
        <v>115</v>
      </c>
      <c r="CX12" s="36">
        <f t="shared" si="20"/>
        <v>0.0879877582249426</v>
      </c>
      <c r="CY12" s="132">
        <v>603</v>
      </c>
      <c r="CZ12" s="121">
        <v>0.0229885057471264</v>
      </c>
      <c r="DA12" s="55">
        <v>12</v>
      </c>
      <c r="DB12" s="55">
        <v>2003</v>
      </c>
      <c r="DC12" s="40">
        <f t="shared" si="69"/>
        <v>166.916666666667</v>
      </c>
      <c r="DD12" s="17">
        <f t="shared" si="21"/>
        <v>215</v>
      </c>
      <c r="DE12" s="36">
        <f t="shared" si="22"/>
        <v>0.107338991512731</v>
      </c>
      <c r="DF12" s="122">
        <v>571</v>
      </c>
      <c r="DG12" s="123">
        <v>0.0122591943957968</v>
      </c>
      <c r="DH12" s="122">
        <v>7</v>
      </c>
      <c r="DI12" s="122">
        <v>1183</v>
      </c>
      <c r="DJ12" s="40">
        <f t="shared" si="23"/>
        <v>169</v>
      </c>
      <c r="DK12" s="17">
        <f t="shared" si="24"/>
        <v>140</v>
      </c>
      <c r="DL12" s="36">
        <f t="shared" si="25"/>
        <v>0.118343195266272</v>
      </c>
      <c r="DM12" s="33">
        <v>517</v>
      </c>
      <c r="DN12" s="32">
        <v>0.011605415860735</v>
      </c>
      <c r="DO12" s="17">
        <v>6</v>
      </c>
      <c r="DP12" s="18">
        <v>964</v>
      </c>
      <c r="DQ12" s="40">
        <f t="shared" si="26"/>
        <v>160.666666666667</v>
      </c>
      <c r="DR12" s="17">
        <f t="shared" si="27"/>
        <v>69.9999999999999</v>
      </c>
      <c r="DS12" s="36">
        <f t="shared" si="28"/>
        <v>0.0726141078838174</v>
      </c>
      <c r="DT12" s="126">
        <v>585</v>
      </c>
      <c r="DU12" s="32">
        <v>0.0222222222222222</v>
      </c>
      <c r="DV12" s="17">
        <v>13</v>
      </c>
      <c r="DW12" s="18">
        <v>2142</v>
      </c>
      <c r="DX12" s="40">
        <f t="shared" si="29"/>
        <v>164.769230769231</v>
      </c>
      <c r="DY12" s="17">
        <f t="shared" si="30"/>
        <v>205</v>
      </c>
      <c r="DZ12" s="36">
        <f t="shared" si="31"/>
        <v>0.0957049486461251</v>
      </c>
      <c r="EA12" s="33">
        <v>526</v>
      </c>
      <c r="EB12" s="32">
        <v>0.0114068441064639</v>
      </c>
      <c r="EC12" s="18">
        <v>6</v>
      </c>
      <c r="ED12" s="18">
        <v>995</v>
      </c>
      <c r="EE12" s="40">
        <f t="shared" si="32"/>
        <v>165.833333333333</v>
      </c>
      <c r="EF12" s="17">
        <f t="shared" si="33"/>
        <v>101</v>
      </c>
      <c r="EG12" s="36">
        <f t="shared" si="34"/>
        <v>0.101507537688442</v>
      </c>
      <c r="EH12" s="18">
        <v>495</v>
      </c>
      <c r="EI12" s="26">
        <v>0.0161616161616162</v>
      </c>
      <c r="EJ12" s="18">
        <v>8</v>
      </c>
      <c r="EK12" s="18">
        <v>1267</v>
      </c>
      <c r="EL12" s="40">
        <f t="shared" si="35"/>
        <v>158.375</v>
      </c>
      <c r="EM12" s="17">
        <f t="shared" si="36"/>
        <v>75</v>
      </c>
      <c r="EN12" s="36">
        <f t="shared" si="37"/>
        <v>0.0591949486977111</v>
      </c>
      <c r="EO12" s="18">
        <v>487</v>
      </c>
      <c r="EP12" s="26">
        <v>0.0102669404517454</v>
      </c>
      <c r="EQ12" s="18">
        <v>5</v>
      </c>
      <c r="ER12" s="18">
        <v>831</v>
      </c>
      <c r="ES12" s="40">
        <f t="shared" si="38"/>
        <v>166.2</v>
      </c>
      <c r="ET12" s="17">
        <f t="shared" si="39"/>
        <v>85.9999999999999</v>
      </c>
      <c r="EU12" s="36">
        <f t="shared" si="40"/>
        <v>0.103489771359807</v>
      </c>
      <c r="EV12" s="18">
        <v>442</v>
      </c>
      <c r="EW12" s="26">
        <v>0.00904977375565611</v>
      </c>
      <c r="EX12" s="18">
        <v>4</v>
      </c>
      <c r="EY12" s="18">
        <v>676</v>
      </c>
      <c r="EZ12" s="40">
        <f t="shared" si="41"/>
        <v>169</v>
      </c>
      <c r="FA12" s="17">
        <f t="shared" si="42"/>
        <v>80</v>
      </c>
      <c r="FB12" s="36">
        <f t="shared" si="43"/>
        <v>0.118343195266272</v>
      </c>
      <c r="FC12" s="18">
        <v>636</v>
      </c>
      <c r="FD12" s="26">
        <v>0.020440251572327</v>
      </c>
      <c r="FE12" s="18">
        <v>13</v>
      </c>
      <c r="FF12" s="18">
        <v>2082</v>
      </c>
      <c r="FG12" s="40">
        <f t="shared" si="44"/>
        <v>160.153846153846</v>
      </c>
      <c r="FH12" s="17">
        <f t="shared" si="45"/>
        <v>145</v>
      </c>
      <c r="FI12" s="36">
        <f t="shared" si="46"/>
        <v>0.069644572526417</v>
      </c>
      <c r="FJ12" s="18">
        <v>445</v>
      </c>
      <c r="FK12" s="26">
        <v>0.0292134831460674</v>
      </c>
      <c r="FL12" s="17">
        <v>13</v>
      </c>
      <c r="FM12" s="18">
        <v>2060</v>
      </c>
      <c r="FN12" s="40">
        <f t="shared" si="47"/>
        <v>158.461538461538</v>
      </c>
      <c r="FO12" s="17">
        <f t="shared" si="48"/>
        <v>123</v>
      </c>
      <c r="FP12" s="36">
        <f t="shared" si="49"/>
        <v>0.0597087378640776</v>
      </c>
      <c r="FQ12" s="18">
        <v>430</v>
      </c>
      <c r="FR12" s="26">
        <v>0.0255813953488372</v>
      </c>
      <c r="FS12" s="17">
        <v>11</v>
      </c>
      <c r="FT12" s="18">
        <v>1818</v>
      </c>
      <c r="FU12" s="40">
        <f t="shared" si="50"/>
        <v>165.272727272727</v>
      </c>
      <c r="FV12" s="17">
        <f t="shared" si="51"/>
        <v>179</v>
      </c>
      <c r="FW12" s="36">
        <f t="shared" si="52"/>
        <v>0.0984598459845985</v>
      </c>
      <c r="FX12" s="18">
        <v>400</v>
      </c>
      <c r="FY12" s="26">
        <v>0.03</v>
      </c>
      <c r="FZ12" s="17">
        <v>12</v>
      </c>
      <c r="GA12" s="18">
        <v>1940</v>
      </c>
      <c r="GB12" s="40">
        <f t="shared" si="53"/>
        <v>161.666666666667</v>
      </c>
      <c r="GC12" s="17">
        <f t="shared" si="54"/>
        <v>152</v>
      </c>
      <c r="GD12" s="36">
        <f t="shared" si="55"/>
        <v>0.0783505154639175</v>
      </c>
      <c r="GE12" s="18">
        <v>387</v>
      </c>
      <c r="GF12" s="26">
        <v>0.0310077519379845</v>
      </c>
      <c r="GG12" s="17">
        <v>12</v>
      </c>
      <c r="GH12" s="18">
        <v>1915</v>
      </c>
      <c r="GI12" s="40">
        <f t="shared" si="56"/>
        <v>159.583333333333</v>
      </c>
      <c r="GJ12" s="17">
        <f t="shared" si="57"/>
        <v>127</v>
      </c>
      <c r="GK12" s="36">
        <f t="shared" si="58"/>
        <v>0.0663185378590079</v>
      </c>
      <c r="GL12" s="18">
        <v>431</v>
      </c>
      <c r="GM12" s="26">
        <v>0.0324825986078886</v>
      </c>
      <c r="GN12" s="17">
        <v>14</v>
      </c>
      <c r="GO12" s="18">
        <v>2247</v>
      </c>
      <c r="GP12" s="40">
        <f t="shared" si="59"/>
        <v>160.5</v>
      </c>
      <c r="GQ12" s="17">
        <f t="shared" si="60"/>
        <v>161</v>
      </c>
      <c r="GR12" s="36">
        <f t="shared" si="61"/>
        <v>0.0716510903426791</v>
      </c>
      <c r="GS12" s="18">
        <v>415</v>
      </c>
      <c r="GT12" s="26">
        <v>0.0313253012048193</v>
      </c>
      <c r="GU12" s="18">
        <v>13</v>
      </c>
      <c r="GV12" s="18">
        <v>2098</v>
      </c>
      <c r="GW12" s="40">
        <f t="shared" si="70"/>
        <v>161.384615384615</v>
      </c>
      <c r="GX12" s="17">
        <f t="shared" si="71"/>
        <v>161</v>
      </c>
      <c r="GY12" s="36">
        <f t="shared" si="72"/>
        <v>0.0767397521448999</v>
      </c>
      <c r="GZ12" s="18">
        <v>340</v>
      </c>
      <c r="HA12" s="26">
        <v>0.0117647058823529</v>
      </c>
      <c r="HB12" s="18">
        <v>4</v>
      </c>
      <c r="HC12" s="18">
        <v>690</v>
      </c>
      <c r="HD12" s="40">
        <f t="shared" si="73"/>
        <v>172.5</v>
      </c>
      <c r="HE12" s="17">
        <f t="shared" si="74"/>
        <v>94</v>
      </c>
      <c r="HF12" s="36">
        <f t="shared" si="75"/>
        <v>0.136231884057971</v>
      </c>
      <c r="HG12" s="18">
        <v>332</v>
      </c>
      <c r="HH12" s="26">
        <v>0.00903614457831325</v>
      </c>
      <c r="HI12" s="18">
        <v>3</v>
      </c>
      <c r="HJ12" s="18">
        <v>492</v>
      </c>
      <c r="HK12" s="40">
        <f t="shared" si="76"/>
        <v>164</v>
      </c>
      <c r="HL12" s="17">
        <f t="shared" si="77"/>
        <v>45</v>
      </c>
      <c r="HM12" s="36">
        <f t="shared" si="78"/>
        <v>0.0914634146341463</v>
      </c>
      <c r="HN12" s="18">
        <v>245</v>
      </c>
      <c r="HO12" s="26">
        <v>0.00408163265306122</v>
      </c>
      <c r="HP12" s="18">
        <v>1</v>
      </c>
      <c r="HQ12" s="18">
        <v>169</v>
      </c>
      <c r="HR12" s="40">
        <f t="shared" si="79"/>
        <v>169</v>
      </c>
      <c r="HS12" s="17">
        <f t="shared" si="80"/>
        <v>20</v>
      </c>
      <c r="HT12" s="36">
        <f t="shared" si="81"/>
        <v>0.118343195266272</v>
      </c>
      <c r="HU12" s="18">
        <v>277</v>
      </c>
      <c r="HV12" s="26">
        <v>0.0108303249097473</v>
      </c>
      <c r="HW12" s="17">
        <v>3</v>
      </c>
      <c r="HX12" s="18">
        <v>492</v>
      </c>
      <c r="HY12" s="40">
        <f t="shared" si="82"/>
        <v>164</v>
      </c>
      <c r="HZ12" s="17">
        <f t="shared" si="83"/>
        <v>45</v>
      </c>
      <c r="IA12" s="36">
        <f t="shared" si="84"/>
        <v>0.0914634146341463</v>
      </c>
      <c r="IB12" s="18"/>
      <c r="IC12" s="26"/>
      <c r="ID12" s="17"/>
      <c r="IE12" s="18"/>
      <c r="IF12" s="40"/>
      <c r="IG12" s="17"/>
      <c r="IH12" s="17"/>
      <c r="II12" s="36"/>
      <c r="IJ12" s="17"/>
      <c r="IK12" s="17"/>
      <c r="IL12" s="17">
        <v>438</v>
      </c>
      <c r="IM12" s="17">
        <v>66967.03</v>
      </c>
      <c r="IN12" s="18">
        <v>263</v>
      </c>
      <c r="IO12" s="18">
        <v>43205.6</v>
      </c>
      <c r="IP12" s="17">
        <v>313</v>
      </c>
      <c r="IQ12" s="17">
        <v>52421</v>
      </c>
      <c r="IR12" s="17"/>
      <c r="IS12" s="17"/>
      <c r="IT12" s="16"/>
      <c r="IU12" s="16"/>
      <c r="IV12" s="16"/>
      <c r="IW12" s="16"/>
      <c r="IX12" s="41"/>
      <c r="IY12" s="41"/>
      <c r="IZ12" s="41"/>
      <c r="JA12" s="41"/>
      <c r="JB12" s="18"/>
      <c r="JC12" s="41"/>
      <c r="JD12" s="41"/>
      <c r="JE12" s="41"/>
      <c r="JF12" s="18"/>
      <c r="JG12" s="18"/>
      <c r="JH12" s="18">
        <f t="shared" si="62"/>
        <v>338</v>
      </c>
      <c r="JI12" s="18">
        <f t="shared" si="63"/>
        <v>53856</v>
      </c>
      <c r="JJ12" s="17">
        <v>149</v>
      </c>
      <c r="JK12" s="17">
        <f t="shared" si="85"/>
        <v>3494</v>
      </c>
      <c r="JL12" s="36">
        <f t="shared" si="86"/>
        <v>0.0648767082590612</v>
      </c>
      <c r="JM12" s="18">
        <f t="shared" si="87"/>
        <v>1352</v>
      </c>
      <c r="JN12" s="42">
        <f t="shared" si="88"/>
        <v>216449.63</v>
      </c>
      <c r="JO12" s="43"/>
      <c r="JP12" s="43"/>
    </row>
    <row r="13" ht="16.5" spans="1:276">
      <c r="A13" s="16"/>
      <c r="B13" s="20" t="s">
        <v>35</v>
      </c>
      <c r="C13" s="18">
        <v>6939962759098</v>
      </c>
      <c r="D13" s="18">
        <v>584740907378</v>
      </c>
      <c r="E13" s="18">
        <v>21061010002767</v>
      </c>
      <c r="F13" s="17" t="s">
        <v>149</v>
      </c>
      <c r="G13" s="19" t="s">
        <v>150</v>
      </c>
      <c r="H13" s="17" t="s">
        <v>129</v>
      </c>
      <c r="I13" s="26">
        <f>VLOOKUP(C13,供应链!E:J,6,0)</f>
        <v>1</v>
      </c>
      <c r="J13" s="17">
        <f>VLOOKUP(C13,供应链!E:H,4,0)</f>
        <v>2324</v>
      </c>
      <c r="K13" s="17">
        <f>VLOOKUP(C13,供应链!E:K,7,0)</f>
        <v>2</v>
      </c>
      <c r="L13" s="18">
        <f>VLOOKUP(C13,供应链!E:I,5,0)</f>
        <v>18.6701627514085</v>
      </c>
      <c r="M13" s="27">
        <f t="shared" si="0"/>
        <v>0.0390953716690042</v>
      </c>
      <c r="N13" s="17">
        <v>2927</v>
      </c>
      <c r="O13" s="26">
        <v>0.0628629996583533</v>
      </c>
      <c r="P13" s="18">
        <v>184</v>
      </c>
      <c r="Q13" s="18">
        <v>26711</v>
      </c>
      <c r="R13" s="40">
        <v>145.16847826087</v>
      </c>
      <c r="S13" s="17">
        <v>169</v>
      </c>
      <c r="T13" s="17">
        <f t="shared" si="1"/>
        <v>-4384.99999999992</v>
      </c>
      <c r="U13" s="36">
        <f t="shared" si="2"/>
        <v>-0.164164576391746</v>
      </c>
      <c r="V13" s="17">
        <v>6005</v>
      </c>
      <c r="W13" s="17">
        <v>2763</v>
      </c>
      <c r="X13" s="26">
        <v>0.0524791892870069</v>
      </c>
      <c r="Y13" s="18">
        <v>145</v>
      </c>
      <c r="Z13" s="18">
        <v>20893</v>
      </c>
      <c r="AA13" s="40">
        <v>144.089655172414</v>
      </c>
      <c r="AB13" s="17">
        <v>169</v>
      </c>
      <c r="AC13" s="17">
        <f t="shared" si="3"/>
        <v>-3611.99999999997</v>
      </c>
      <c r="AD13" s="36">
        <f t="shared" si="4"/>
        <v>-0.172880869190636</v>
      </c>
      <c r="AE13" s="17">
        <v>5122</v>
      </c>
      <c r="AF13" s="17">
        <v>2372</v>
      </c>
      <c r="AG13" s="26">
        <v>0.06070826306914</v>
      </c>
      <c r="AH13" s="18">
        <v>144</v>
      </c>
      <c r="AI13" s="18">
        <v>20594</v>
      </c>
      <c r="AJ13" s="40">
        <v>143.013888888889</v>
      </c>
      <c r="AK13" s="17">
        <v>169</v>
      </c>
      <c r="AL13" s="17">
        <v>-3742</v>
      </c>
      <c r="AM13" s="36">
        <v>-0.181703408759833</v>
      </c>
      <c r="AN13" s="17">
        <v>4878</v>
      </c>
      <c r="AO13" s="17">
        <v>2860</v>
      </c>
      <c r="AP13" s="26">
        <v>0.0353146853146853</v>
      </c>
      <c r="AQ13" s="18">
        <v>101</v>
      </c>
      <c r="AR13" s="18">
        <v>15588</v>
      </c>
      <c r="AS13" s="40">
        <v>154.336633663366</v>
      </c>
      <c r="AT13" s="17">
        <v>169</v>
      </c>
      <c r="AU13" s="17">
        <f t="shared" si="5"/>
        <v>-1481.00000000003</v>
      </c>
      <c r="AV13" s="36">
        <f t="shared" si="6"/>
        <v>-0.095008981267644</v>
      </c>
      <c r="AW13" s="17">
        <v>4886</v>
      </c>
      <c r="AX13" s="17">
        <v>2584</v>
      </c>
      <c r="AY13" s="26">
        <v>0.0406346749226006</v>
      </c>
      <c r="AZ13" s="18">
        <v>105</v>
      </c>
      <c r="BA13" s="18">
        <v>16092</v>
      </c>
      <c r="BB13" s="40">
        <v>153.257142857143</v>
      </c>
      <c r="BC13" s="17">
        <v>169</v>
      </c>
      <c r="BD13" s="17">
        <f t="shared" si="7"/>
        <v>-1652.99999999998</v>
      </c>
      <c r="BE13" s="36">
        <f t="shared" si="8"/>
        <v>-0.102721849366144</v>
      </c>
      <c r="BF13" s="17">
        <v>5264</v>
      </c>
      <c r="BG13" s="17">
        <v>2508</v>
      </c>
      <c r="BH13" s="26">
        <v>0.0378787878787879</v>
      </c>
      <c r="BI13" s="18">
        <v>95</v>
      </c>
      <c r="BJ13" s="18">
        <v>14716</v>
      </c>
      <c r="BK13" s="40">
        <v>154.905263157895</v>
      </c>
      <c r="BL13" s="17">
        <v>169</v>
      </c>
      <c r="BM13" s="17">
        <f t="shared" si="9"/>
        <v>-1338.99999999997</v>
      </c>
      <c r="BN13" s="36">
        <f t="shared" si="10"/>
        <v>-0.0909893992932845</v>
      </c>
      <c r="BO13" s="17">
        <v>5274</v>
      </c>
      <c r="BP13" s="17">
        <v>2570</v>
      </c>
      <c r="BQ13" s="26">
        <f t="shared" si="64"/>
        <v>0.0361867704280156</v>
      </c>
      <c r="BR13" s="17">
        <v>93</v>
      </c>
      <c r="BS13" s="18">
        <v>14320</v>
      </c>
      <c r="BT13" s="40">
        <f t="shared" si="65"/>
        <v>153.978494623656</v>
      </c>
      <c r="BU13" s="17">
        <f t="shared" si="66"/>
        <v>-1397</v>
      </c>
      <c r="BV13" s="36">
        <f t="shared" si="89"/>
        <v>-0.0975558659217878</v>
      </c>
      <c r="BW13" s="17">
        <v>2778</v>
      </c>
      <c r="BX13" s="32">
        <v>0.0256629597946963</v>
      </c>
      <c r="BY13" s="17">
        <v>144</v>
      </c>
      <c r="BZ13" s="18">
        <v>21299</v>
      </c>
      <c r="CA13" s="40">
        <f t="shared" si="11"/>
        <v>147.909722222222</v>
      </c>
      <c r="CB13" s="17">
        <f t="shared" si="12"/>
        <v>-3037</v>
      </c>
      <c r="CC13" s="36">
        <f t="shared" si="67"/>
        <v>-0.142588853936805</v>
      </c>
      <c r="CD13" s="17">
        <v>2728</v>
      </c>
      <c r="CE13" s="32">
        <v>0.0333055786844296</v>
      </c>
      <c r="CF13" s="18">
        <v>158</v>
      </c>
      <c r="CG13" s="18">
        <v>22753</v>
      </c>
      <c r="CH13" s="40">
        <f t="shared" si="68"/>
        <v>144.006329113924</v>
      </c>
      <c r="CI13" s="17">
        <f t="shared" si="13"/>
        <v>-3949</v>
      </c>
      <c r="CJ13" s="36">
        <f t="shared" si="14"/>
        <v>-0.173559530611348</v>
      </c>
      <c r="CK13" s="17">
        <v>2316</v>
      </c>
      <c r="CL13" s="32">
        <v>0.0258064516129032</v>
      </c>
      <c r="CM13" s="18">
        <v>102</v>
      </c>
      <c r="CN13" s="18">
        <v>15765</v>
      </c>
      <c r="CO13" s="40">
        <f t="shared" si="15"/>
        <v>154.558823529412</v>
      </c>
      <c r="CP13" s="17">
        <f t="shared" si="16"/>
        <v>-1473</v>
      </c>
      <c r="CQ13" s="36">
        <f t="shared" si="17"/>
        <v>-0.0934348239771646</v>
      </c>
      <c r="CR13" s="17">
        <v>2254</v>
      </c>
      <c r="CS13" s="32">
        <v>0.0308285163776493</v>
      </c>
      <c r="CT13" s="18">
        <v>71</v>
      </c>
      <c r="CU13" s="18">
        <v>10921</v>
      </c>
      <c r="CV13" s="40">
        <f t="shared" si="18"/>
        <v>153.816901408451</v>
      </c>
      <c r="CW13" s="17">
        <f t="shared" si="19"/>
        <v>-1078</v>
      </c>
      <c r="CX13" s="36">
        <f t="shared" si="20"/>
        <v>-0.0987089094405273</v>
      </c>
      <c r="CY13" s="132">
        <v>2164</v>
      </c>
      <c r="CZ13" s="121">
        <v>0.0282131661442006</v>
      </c>
      <c r="DA13" s="55">
        <v>86</v>
      </c>
      <c r="DB13" s="55">
        <v>13527</v>
      </c>
      <c r="DC13" s="40">
        <f t="shared" si="69"/>
        <v>157.290697674419</v>
      </c>
      <c r="DD13" s="17">
        <f t="shared" si="21"/>
        <v>-1007</v>
      </c>
      <c r="DE13" s="36">
        <f t="shared" si="22"/>
        <v>-0.0744437051822282</v>
      </c>
      <c r="DF13" s="122">
        <v>2428</v>
      </c>
      <c r="DG13" s="123">
        <v>0.0807248764415156</v>
      </c>
      <c r="DH13" s="122">
        <v>196</v>
      </c>
      <c r="DI13" s="122">
        <v>29339</v>
      </c>
      <c r="DJ13" s="40">
        <f t="shared" si="23"/>
        <v>149.688775510204</v>
      </c>
      <c r="DK13" s="17">
        <f t="shared" si="24"/>
        <v>-3785</v>
      </c>
      <c r="DL13" s="36">
        <f t="shared" si="25"/>
        <v>-0.129009168683322</v>
      </c>
      <c r="DM13" s="33">
        <v>3060</v>
      </c>
      <c r="DN13" s="32">
        <v>0.0761437908496732</v>
      </c>
      <c r="DO13" s="17">
        <v>233</v>
      </c>
      <c r="DP13" s="18">
        <v>34335</v>
      </c>
      <c r="DQ13" s="40">
        <f t="shared" si="26"/>
        <v>147.360515021459</v>
      </c>
      <c r="DR13" s="17">
        <f t="shared" si="27"/>
        <v>-5042</v>
      </c>
      <c r="DS13" s="36">
        <f t="shared" si="28"/>
        <v>-0.146847240425222</v>
      </c>
      <c r="DT13" s="126">
        <v>4043</v>
      </c>
      <c r="DU13" s="32">
        <v>0.0536730150878061</v>
      </c>
      <c r="DV13" s="17">
        <v>210</v>
      </c>
      <c r="DW13" s="18">
        <v>30028</v>
      </c>
      <c r="DX13" s="40">
        <f t="shared" si="29"/>
        <v>142.990476190476</v>
      </c>
      <c r="DY13" s="17">
        <f t="shared" si="30"/>
        <v>-5462</v>
      </c>
      <c r="DZ13" s="36">
        <f t="shared" si="31"/>
        <v>-0.181896896230185</v>
      </c>
      <c r="EA13" s="33">
        <v>3276</v>
      </c>
      <c r="EB13" s="32">
        <v>0.0561660561660562</v>
      </c>
      <c r="EC13" s="18">
        <v>184</v>
      </c>
      <c r="ED13" s="18">
        <v>26545</v>
      </c>
      <c r="EE13" s="40">
        <f t="shared" si="32"/>
        <v>144.266304347826</v>
      </c>
      <c r="EF13" s="17">
        <f t="shared" si="33"/>
        <v>-4551</v>
      </c>
      <c r="EG13" s="36">
        <f t="shared" si="34"/>
        <v>-0.171444716519119</v>
      </c>
      <c r="EH13" s="18">
        <v>2523</v>
      </c>
      <c r="EI13" s="26">
        <v>0.0491478398731669</v>
      </c>
      <c r="EJ13" s="18">
        <v>124</v>
      </c>
      <c r="EK13" s="18">
        <v>17931</v>
      </c>
      <c r="EL13" s="40">
        <f t="shared" si="35"/>
        <v>144.604838709677</v>
      </c>
      <c r="EM13" s="17">
        <f t="shared" si="36"/>
        <v>-3025</v>
      </c>
      <c r="EN13" s="36">
        <f t="shared" si="37"/>
        <v>-0.168702247504322</v>
      </c>
      <c r="EO13" s="18">
        <v>2506</v>
      </c>
      <c r="EP13" s="26">
        <v>0.0526735833998404</v>
      </c>
      <c r="EQ13" s="18">
        <v>132</v>
      </c>
      <c r="ER13" s="18">
        <v>19324</v>
      </c>
      <c r="ES13" s="40">
        <f t="shared" si="38"/>
        <v>146.393939393939</v>
      </c>
      <c r="ET13" s="17">
        <f t="shared" si="39"/>
        <v>-2984</v>
      </c>
      <c r="EU13" s="36">
        <f t="shared" si="40"/>
        <v>-0.154419374870627</v>
      </c>
      <c r="EV13" s="18">
        <v>2528</v>
      </c>
      <c r="EW13" s="26">
        <v>0.0419303797468354</v>
      </c>
      <c r="EX13" s="18">
        <v>106</v>
      </c>
      <c r="EY13" s="18">
        <v>15545</v>
      </c>
      <c r="EZ13" s="40">
        <f t="shared" si="41"/>
        <v>146.650943396226</v>
      </c>
      <c r="FA13" s="17">
        <f t="shared" si="42"/>
        <v>-2369</v>
      </c>
      <c r="FB13" s="36">
        <f t="shared" si="43"/>
        <v>-0.152396268896751</v>
      </c>
      <c r="FC13" s="18">
        <v>4467</v>
      </c>
      <c r="FD13" s="26">
        <v>0.0496977837474815</v>
      </c>
      <c r="FE13" s="18">
        <v>222</v>
      </c>
      <c r="FF13" s="18">
        <v>31766</v>
      </c>
      <c r="FG13" s="40">
        <f t="shared" si="44"/>
        <v>143.09009009009</v>
      </c>
      <c r="FH13" s="17">
        <f t="shared" si="45"/>
        <v>-5752</v>
      </c>
      <c r="FI13" s="36">
        <f t="shared" si="46"/>
        <v>-0.18107410438834</v>
      </c>
      <c r="FJ13" s="18">
        <v>3970</v>
      </c>
      <c r="FK13" s="26">
        <v>0.0521410579345088</v>
      </c>
      <c r="FL13" s="17">
        <v>207</v>
      </c>
      <c r="FM13" s="18">
        <v>29708</v>
      </c>
      <c r="FN13" s="40">
        <f t="shared" si="47"/>
        <v>143.51690821256</v>
      </c>
      <c r="FO13" s="17">
        <f t="shared" si="48"/>
        <v>-5275</v>
      </c>
      <c r="FP13" s="36">
        <f t="shared" si="49"/>
        <v>-0.17756159956914</v>
      </c>
      <c r="FQ13" s="18">
        <v>2991</v>
      </c>
      <c r="FR13" s="26">
        <v>0.0421263791374122</v>
      </c>
      <c r="FS13" s="17">
        <v>126</v>
      </c>
      <c r="FT13" s="18">
        <v>19305</v>
      </c>
      <c r="FU13" s="40">
        <f t="shared" si="50"/>
        <v>153.214285714286</v>
      </c>
      <c r="FV13" s="17">
        <f t="shared" si="51"/>
        <v>-1989</v>
      </c>
      <c r="FW13" s="36">
        <f t="shared" si="52"/>
        <v>-0.103030303030303</v>
      </c>
      <c r="FX13" s="18">
        <v>2228</v>
      </c>
      <c r="FY13" s="26">
        <v>0.0314183123877917</v>
      </c>
      <c r="FZ13" s="17">
        <v>70</v>
      </c>
      <c r="GA13" s="18">
        <v>11012</v>
      </c>
      <c r="GB13" s="40">
        <f t="shared" si="53"/>
        <v>157.314285714286</v>
      </c>
      <c r="GC13" s="17">
        <f t="shared" si="54"/>
        <v>-818</v>
      </c>
      <c r="GD13" s="36">
        <f t="shared" si="55"/>
        <v>-0.0742826007991282</v>
      </c>
      <c r="GE13" s="18">
        <v>2310</v>
      </c>
      <c r="GF13" s="26">
        <v>0.0346320346320346</v>
      </c>
      <c r="GG13" s="17">
        <v>80</v>
      </c>
      <c r="GH13" s="18">
        <v>12433</v>
      </c>
      <c r="GI13" s="40">
        <f t="shared" si="56"/>
        <v>155.4125</v>
      </c>
      <c r="GJ13" s="17">
        <f t="shared" si="57"/>
        <v>-1087</v>
      </c>
      <c r="GK13" s="36">
        <f t="shared" si="58"/>
        <v>-0.0874286173892062</v>
      </c>
      <c r="GL13" s="18">
        <v>2049</v>
      </c>
      <c r="GM13" s="26">
        <v>0.0375793069790142</v>
      </c>
      <c r="GN13" s="17">
        <v>77</v>
      </c>
      <c r="GO13" s="18">
        <v>12094</v>
      </c>
      <c r="GP13" s="40">
        <f t="shared" si="59"/>
        <v>157.064935064935</v>
      </c>
      <c r="GQ13" s="17">
        <f t="shared" si="60"/>
        <v>-919</v>
      </c>
      <c r="GR13" s="36">
        <f t="shared" si="61"/>
        <v>-0.0759880932693897</v>
      </c>
      <c r="GS13" s="18">
        <v>2368</v>
      </c>
      <c r="GT13" s="26">
        <v>0.0308277027027027</v>
      </c>
      <c r="GU13" s="18">
        <v>73</v>
      </c>
      <c r="GV13" s="18">
        <v>11233</v>
      </c>
      <c r="GW13" s="40">
        <f t="shared" si="70"/>
        <v>153.876712328767</v>
      </c>
      <c r="GX13" s="17">
        <f t="shared" si="71"/>
        <v>-1104</v>
      </c>
      <c r="GY13" s="36">
        <f t="shared" si="72"/>
        <v>-0.0982818481260571</v>
      </c>
      <c r="GZ13" s="18">
        <v>1873</v>
      </c>
      <c r="HA13" s="26">
        <v>0.0336358782701548</v>
      </c>
      <c r="HB13" s="18">
        <v>63</v>
      </c>
      <c r="HC13" s="18">
        <v>9767</v>
      </c>
      <c r="HD13" s="40">
        <f t="shared" si="73"/>
        <v>155.031746031746</v>
      </c>
      <c r="HE13" s="17">
        <f t="shared" si="74"/>
        <v>-880</v>
      </c>
      <c r="HF13" s="36">
        <f t="shared" si="75"/>
        <v>-0.0900993140165865</v>
      </c>
      <c r="HG13" s="18">
        <v>1769</v>
      </c>
      <c r="HH13" s="26">
        <v>0.0491803278688525</v>
      </c>
      <c r="HI13" s="18">
        <v>87</v>
      </c>
      <c r="HJ13" s="18">
        <v>13566</v>
      </c>
      <c r="HK13" s="40">
        <f t="shared" si="76"/>
        <v>155.931034482759</v>
      </c>
      <c r="HL13" s="17">
        <f t="shared" si="77"/>
        <v>-1137</v>
      </c>
      <c r="HM13" s="36">
        <f t="shared" si="78"/>
        <v>-0.0838124723573639</v>
      </c>
      <c r="HN13" s="18">
        <v>1746</v>
      </c>
      <c r="HO13" s="26">
        <v>0.0509736540664376</v>
      </c>
      <c r="HP13" s="18">
        <v>89</v>
      </c>
      <c r="HQ13" s="18">
        <v>12996</v>
      </c>
      <c r="HR13" s="40">
        <f t="shared" si="79"/>
        <v>146.022471910112</v>
      </c>
      <c r="HS13" s="17">
        <f t="shared" si="80"/>
        <v>-2045</v>
      </c>
      <c r="HT13" s="36">
        <f t="shared" si="81"/>
        <v>-0.157356109572176</v>
      </c>
      <c r="HU13" s="18">
        <v>1814</v>
      </c>
      <c r="HV13" s="26">
        <v>0.0463065049614112</v>
      </c>
      <c r="HW13" s="17">
        <v>84</v>
      </c>
      <c r="HX13" s="18">
        <v>12085</v>
      </c>
      <c r="HY13" s="40">
        <f t="shared" si="82"/>
        <v>143.869047619048</v>
      </c>
      <c r="HZ13" s="17">
        <f t="shared" si="83"/>
        <v>-2111</v>
      </c>
      <c r="IA13" s="36">
        <f t="shared" si="84"/>
        <v>-0.174679354571783</v>
      </c>
      <c r="IB13" s="18"/>
      <c r="IC13" s="26"/>
      <c r="ID13" s="17"/>
      <c r="IE13" s="18"/>
      <c r="IF13" s="40"/>
      <c r="IG13" s="17"/>
      <c r="IH13" s="17"/>
      <c r="II13" s="36"/>
      <c r="IJ13" s="17"/>
      <c r="IK13" s="17"/>
      <c r="IL13" s="17">
        <v>3386</v>
      </c>
      <c r="IM13" s="17">
        <v>642687.1</v>
      </c>
      <c r="IN13" s="18">
        <v>3450</v>
      </c>
      <c r="IO13" s="18">
        <v>547362.985</v>
      </c>
      <c r="IP13" s="17">
        <v>2799</v>
      </c>
      <c r="IQ13" s="17">
        <v>429555</v>
      </c>
      <c r="IR13" s="17"/>
      <c r="IS13" s="17"/>
      <c r="IT13" s="16"/>
      <c r="IU13" s="16"/>
      <c r="IV13" s="16"/>
      <c r="IW13" s="16"/>
      <c r="IX13" s="41"/>
      <c r="IY13" s="41"/>
      <c r="IZ13" s="41"/>
      <c r="JA13" s="41"/>
      <c r="JB13" s="18"/>
      <c r="JC13" s="41"/>
      <c r="JD13" s="41"/>
      <c r="JE13" s="41"/>
      <c r="JF13" s="18"/>
      <c r="JG13" s="18"/>
      <c r="JH13" s="18">
        <f t="shared" si="62"/>
        <v>3791</v>
      </c>
      <c r="JI13" s="18">
        <f t="shared" si="63"/>
        <v>562191</v>
      </c>
      <c r="JJ13" s="17">
        <v>169</v>
      </c>
      <c r="JK13" s="17">
        <f t="shared" si="85"/>
        <v>-78488</v>
      </c>
      <c r="JL13" s="36">
        <f t="shared" si="86"/>
        <v>-0.139610915151612</v>
      </c>
      <c r="JM13" s="18">
        <f t="shared" si="87"/>
        <v>13426</v>
      </c>
      <c r="JN13" s="42">
        <f t="shared" si="88"/>
        <v>2181796.085</v>
      </c>
      <c r="JO13" s="43"/>
      <c r="JP13" s="43"/>
    </row>
    <row r="14" ht="16.5" spans="1:276">
      <c r="A14" s="16"/>
      <c r="B14" s="20" t="s">
        <v>35</v>
      </c>
      <c r="C14" s="18">
        <v>6939962760834</v>
      </c>
      <c r="D14" s="18">
        <v>585858484327</v>
      </c>
      <c r="E14" s="18">
        <v>21061010003316</v>
      </c>
      <c r="F14" s="17" t="s">
        <v>151</v>
      </c>
      <c r="G14" s="19" t="s">
        <v>152</v>
      </c>
      <c r="H14" s="17" t="s">
        <v>129</v>
      </c>
      <c r="I14" s="26">
        <f>VLOOKUP(C14,供应链!E:J,6,0)</f>
        <v>0.958333333333333</v>
      </c>
      <c r="J14" s="17">
        <f>VLOOKUP(C14,供应链!E:H,4,0)</f>
        <v>230</v>
      </c>
      <c r="K14" s="17">
        <f>VLOOKUP(C14,供应链!E:K,7,0)</f>
        <v>87</v>
      </c>
      <c r="L14" s="18">
        <f>VLOOKUP(C14,供应链!E:I,5,0)</f>
        <v>25.1710761452295</v>
      </c>
      <c r="M14" s="27">
        <f t="shared" si="0"/>
        <v>0.00481602178038116</v>
      </c>
      <c r="N14" s="17">
        <v>817</v>
      </c>
      <c r="O14" s="26">
        <v>0.0379436964504284</v>
      </c>
      <c r="P14" s="18">
        <v>31</v>
      </c>
      <c r="Q14" s="18">
        <v>6104</v>
      </c>
      <c r="R14" s="40">
        <v>196.903225806452</v>
      </c>
      <c r="S14" s="17">
        <v>209</v>
      </c>
      <c r="T14" s="17">
        <f t="shared" si="1"/>
        <v>-374.999999999988</v>
      </c>
      <c r="U14" s="36">
        <f t="shared" si="2"/>
        <v>-0.061435124508517</v>
      </c>
      <c r="V14" s="17">
        <v>460</v>
      </c>
      <c r="W14" s="17">
        <v>759</v>
      </c>
      <c r="X14" s="26">
        <v>0.0316205533596838</v>
      </c>
      <c r="Y14" s="18">
        <v>24</v>
      </c>
      <c r="Z14" s="18">
        <v>4732</v>
      </c>
      <c r="AA14" s="40">
        <v>197.166666666667</v>
      </c>
      <c r="AB14" s="17">
        <v>209</v>
      </c>
      <c r="AC14" s="17">
        <f t="shared" si="3"/>
        <v>-283.999999999992</v>
      </c>
      <c r="AD14" s="36">
        <f t="shared" si="4"/>
        <v>-0.0600169061707506</v>
      </c>
      <c r="AE14" s="17">
        <v>446</v>
      </c>
      <c r="AF14" s="17">
        <v>824</v>
      </c>
      <c r="AG14" s="26">
        <v>0.0412621359223301</v>
      </c>
      <c r="AH14" s="18">
        <v>34</v>
      </c>
      <c r="AI14" s="18">
        <v>6579</v>
      </c>
      <c r="AJ14" s="40">
        <v>193.5</v>
      </c>
      <c r="AK14" s="17">
        <v>209</v>
      </c>
      <c r="AL14" s="17">
        <v>-527</v>
      </c>
      <c r="AM14" s="36">
        <v>-0.0801033591731266</v>
      </c>
      <c r="AN14" s="17">
        <v>424</v>
      </c>
      <c r="AO14" s="17">
        <v>976</v>
      </c>
      <c r="AP14" s="26">
        <v>0.0184426229508197</v>
      </c>
      <c r="AQ14" s="18">
        <v>18</v>
      </c>
      <c r="AR14" s="18">
        <v>3731</v>
      </c>
      <c r="AS14" s="40">
        <v>207.277777777778</v>
      </c>
      <c r="AT14" s="17">
        <v>209</v>
      </c>
      <c r="AU14" s="17">
        <f t="shared" si="5"/>
        <v>-30.999999999996</v>
      </c>
      <c r="AV14" s="36">
        <f t="shared" si="6"/>
        <v>-0.00830876440632432</v>
      </c>
      <c r="AW14" s="17">
        <v>407</v>
      </c>
      <c r="AX14" s="17">
        <v>844</v>
      </c>
      <c r="AY14" s="26">
        <v>0.0201421800947867</v>
      </c>
      <c r="AZ14" s="18">
        <v>17</v>
      </c>
      <c r="BA14" s="18">
        <v>3481</v>
      </c>
      <c r="BB14" s="40">
        <v>204.764705882353</v>
      </c>
      <c r="BC14" s="17">
        <v>209</v>
      </c>
      <c r="BD14" s="17">
        <f t="shared" si="7"/>
        <v>-71.9999999999988</v>
      </c>
      <c r="BE14" s="36">
        <f t="shared" si="8"/>
        <v>-0.0206837115771327</v>
      </c>
      <c r="BF14" s="17">
        <v>401</v>
      </c>
      <c r="BG14" s="17">
        <v>774</v>
      </c>
      <c r="BH14" s="26">
        <v>0.0193798449612403</v>
      </c>
      <c r="BI14" s="18">
        <v>15</v>
      </c>
      <c r="BJ14" s="18">
        <v>3092</v>
      </c>
      <c r="BK14" s="40">
        <v>206.133333333333</v>
      </c>
      <c r="BL14" s="17">
        <v>209</v>
      </c>
      <c r="BM14" s="17">
        <f t="shared" si="9"/>
        <v>-43.0000000000048</v>
      </c>
      <c r="BN14" s="36">
        <f t="shared" si="10"/>
        <v>-0.0139068564036238</v>
      </c>
      <c r="BO14" s="17">
        <v>388</v>
      </c>
      <c r="BP14" s="17">
        <v>835</v>
      </c>
      <c r="BQ14" s="26">
        <f t="shared" si="64"/>
        <v>0.0167664670658683</v>
      </c>
      <c r="BR14" s="17">
        <v>14</v>
      </c>
      <c r="BS14" s="18">
        <v>2872</v>
      </c>
      <c r="BT14" s="40">
        <f t="shared" si="65"/>
        <v>205.142857142857</v>
      </c>
      <c r="BU14" s="17">
        <f t="shared" si="66"/>
        <v>-54.0000000000001</v>
      </c>
      <c r="BV14" s="36">
        <f t="shared" si="89"/>
        <v>-0.0188022284122563</v>
      </c>
      <c r="BW14" s="17">
        <v>981</v>
      </c>
      <c r="BX14" s="32">
        <v>0.032258064516129</v>
      </c>
      <c r="BY14" s="17">
        <v>25</v>
      </c>
      <c r="BZ14" s="18">
        <v>5130</v>
      </c>
      <c r="CA14" s="40">
        <f t="shared" si="11"/>
        <v>205.2</v>
      </c>
      <c r="CB14" s="17">
        <f t="shared" si="12"/>
        <v>-95.0000000000003</v>
      </c>
      <c r="CC14" s="36">
        <f t="shared" si="67"/>
        <v>-0.0185185185185186</v>
      </c>
      <c r="CD14" s="17">
        <v>854</v>
      </c>
      <c r="CE14" s="32">
        <v>0.00423728813559322</v>
      </c>
      <c r="CF14" s="18">
        <v>18</v>
      </c>
      <c r="CG14" s="18">
        <v>3698</v>
      </c>
      <c r="CH14" s="40">
        <f t="shared" si="68"/>
        <v>205.444444444444</v>
      </c>
      <c r="CI14" s="17">
        <f t="shared" si="13"/>
        <v>-63.9999999999998</v>
      </c>
      <c r="CJ14" s="36">
        <f t="shared" si="14"/>
        <v>-0.0173066522444564</v>
      </c>
      <c r="CK14" s="17">
        <v>748</v>
      </c>
      <c r="CL14" s="32">
        <v>0.0204918032786885</v>
      </c>
      <c r="CM14" s="18">
        <v>12</v>
      </c>
      <c r="CN14" s="18">
        <v>2419</v>
      </c>
      <c r="CO14" s="40">
        <f t="shared" si="15"/>
        <v>201.583333333333</v>
      </c>
      <c r="CP14" s="17">
        <f t="shared" si="16"/>
        <v>-88.9999999999999</v>
      </c>
      <c r="CQ14" s="36">
        <f t="shared" si="17"/>
        <v>-0.0367920628358826</v>
      </c>
      <c r="CR14" s="17">
        <v>774</v>
      </c>
      <c r="CS14" s="32">
        <v>0.00803212851405622</v>
      </c>
      <c r="CT14" s="18">
        <v>14</v>
      </c>
      <c r="CU14" s="18">
        <v>2898</v>
      </c>
      <c r="CV14" s="40">
        <f t="shared" si="18"/>
        <v>207</v>
      </c>
      <c r="CW14" s="17">
        <f t="shared" si="19"/>
        <v>-28</v>
      </c>
      <c r="CX14" s="36">
        <f t="shared" si="20"/>
        <v>-0.00966183574879227</v>
      </c>
      <c r="CY14" s="132">
        <v>696</v>
      </c>
      <c r="CZ14" s="121">
        <v>0.0087719298245614</v>
      </c>
      <c r="DA14" s="55">
        <v>16</v>
      </c>
      <c r="DB14" s="55">
        <v>3210</v>
      </c>
      <c r="DC14" s="40">
        <f t="shared" si="69"/>
        <v>200.625</v>
      </c>
      <c r="DD14" s="17">
        <f t="shared" si="21"/>
        <v>-134</v>
      </c>
      <c r="DE14" s="36">
        <f t="shared" si="22"/>
        <v>-0.0417445482866044</v>
      </c>
      <c r="DF14" s="122">
        <v>751</v>
      </c>
      <c r="DG14" s="123">
        <v>0.0426098535286285</v>
      </c>
      <c r="DH14" s="122">
        <v>32</v>
      </c>
      <c r="DI14" s="122">
        <v>6654</v>
      </c>
      <c r="DJ14" s="40">
        <f t="shared" si="23"/>
        <v>207.9375</v>
      </c>
      <c r="DK14" s="17">
        <f t="shared" si="24"/>
        <v>-34</v>
      </c>
      <c r="DL14" s="36">
        <f t="shared" si="25"/>
        <v>-0.00510970844604749</v>
      </c>
      <c r="DM14" s="33">
        <v>788</v>
      </c>
      <c r="DN14" s="32">
        <v>0.0101522842639594</v>
      </c>
      <c r="DO14" s="17">
        <v>8</v>
      </c>
      <c r="DP14" s="18">
        <v>1657</v>
      </c>
      <c r="DQ14" s="40">
        <f t="shared" si="26"/>
        <v>207.125</v>
      </c>
      <c r="DR14" s="17">
        <f t="shared" si="27"/>
        <v>-15</v>
      </c>
      <c r="DS14" s="36">
        <f t="shared" si="28"/>
        <v>-0.00905250452625226</v>
      </c>
      <c r="DT14" s="126">
        <v>801</v>
      </c>
      <c r="DU14" s="32">
        <v>0.0149812734082397</v>
      </c>
      <c r="DV14" s="17">
        <v>12</v>
      </c>
      <c r="DW14" s="18">
        <v>2490</v>
      </c>
      <c r="DX14" s="40">
        <f t="shared" si="29"/>
        <v>207.5</v>
      </c>
      <c r="DY14" s="17">
        <f t="shared" si="30"/>
        <v>-18</v>
      </c>
      <c r="DZ14" s="36">
        <f t="shared" si="31"/>
        <v>-0.0072289156626506</v>
      </c>
      <c r="EA14" s="33">
        <v>706</v>
      </c>
      <c r="EB14" s="32">
        <v>0.0127478753541076</v>
      </c>
      <c r="EC14" s="18">
        <v>9</v>
      </c>
      <c r="ED14" s="18">
        <v>1831</v>
      </c>
      <c r="EE14" s="40">
        <f t="shared" si="32"/>
        <v>203.444444444444</v>
      </c>
      <c r="EF14" s="17">
        <f t="shared" si="33"/>
        <v>-49.9999999999999</v>
      </c>
      <c r="EG14" s="36">
        <f t="shared" si="34"/>
        <v>-0.0273074822501365</v>
      </c>
      <c r="EH14" s="18">
        <v>469</v>
      </c>
      <c r="EI14" s="26">
        <v>0.0362473347547974</v>
      </c>
      <c r="EJ14" s="18">
        <v>17</v>
      </c>
      <c r="EK14" s="18">
        <v>3517</v>
      </c>
      <c r="EL14" s="40">
        <f t="shared" si="35"/>
        <v>206.882352941176</v>
      </c>
      <c r="EM14" s="17">
        <f t="shared" si="36"/>
        <v>-36.0000000000001</v>
      </c>
      <c r="EN14" s="36">
        <f t="shared" si="37"/>
        <v>-0.0102359965880012</v>
      </c>
      <c r="EO14" s="18">
        <v>425</v>
      </c>
      <c r="EP14" s="26">
        <v>0.0211764705882353</v>
      </c>
      <c r="EQ14" s="18">
        <v>9</v>
      </c>
      <c r="ER14" s="18">
        <v>1881</v>
      </c>
      <c r="ES14" s="40">
        <f t="shared" si="38"/>
        <v>209</v>
      </c>
      <c r="ET14" s="17">
        <f t="shared" si="39"/>
        <v>0</v>
      </c>
      <c r="EU14" s="36">
        <f t="shared" si="40"/>
        <v>0</v>
      </c>
      <c r="EV14" s="18">
        <v>394</v>
      </c>
      <c r="EW14" s="26">
        <v>0.0126903553299492</v>
      </c>
      <c r="EX14" s="18">
        <v>5</v>
      </c>
      <c r="EY14" s="18">
        <v>1045</v>
      </c>
      <c r="EZ14" s="40">
        <f t="shared" si="41"/>
        <v>209</v>
      </c>
      <c r="FA14" s="17">
        <f t="shared" si="42"/>
        <v>0</v>
      </c>
      <c r="FB14" s="36">
        <f t="shared" si="43"/>
        <v>0</v>
      </c>
      <c r="FC14" s="18">
        <v>556</v>
      </c>
      <c r="FD14" s="26">
        <v>0.0287769784172662</v>
      </c>
      <c r="FE14" s="18">
        <v>16</v>
      </c>
      <c r="FF14" s="18">
        <v>3183</v>
      </c>
      <c r="FG14" s="40">
        <f t="shared" si="44"/>
        <v>198.9375</v>
      </c>
      <c r="FH14" s="17">
        <f t="shared" si="45"/>
        <v>-161</v>
      </c>
      <c r="FI14" s="36">
        <f t="shared" si="46"/>
        <v>-0.0505812126924285</v>
      </c>
      <c r="FJ14" s="18">
        <v>497</v>
      </c>
      <c r="FK14" s="26">
        <v>0.0301810865191147</v>
      </c>
      <c r="FL14" s="17">
        <v>15</v>
      </c>
      <c r="FM14" s="18">
        <v>3015</v>
      </c>
      <c r="FN14" s="40">
        <f t="shared" si="47"/>
        <v>201</v>
      </c>
      <c r="FO14" s="17">
        <f t="shared" si="48"/>
        <v>-120</v>
      </c>
      <c r="FP14" s="36">
        <f t="shared" si="49"/>
        <v>-0.0398009950248756</v>
      </c>
      <c r="FQ14" s="18">
        <v>474</v>
      </c>
      <c r="FR14" s="26">
        <v>0.029535864978903</v>
      </c>
      <c r="FS14" s="17">
        <v>14</v>
      </c>
      <c r="FT14" s="18">
        <v>2840</v>
      </c>
      <c r="FU14" s="40">
        <f t="shared" si="50"/>
        <v>202.857142857143</v>
      </c>
      <c r="FV14" s="17">
        <f t="shared" si="51"/>
        <v>-85.9999999999999</v>
      </c>
      <c r="FW14" s="36">
        <f t="shared" si="52"/>
        <v>-0.0302816901408451</v>
      </c>
      <c r="FX14" s="18">
        <v>415</v>
      </c>
      <c r="FY14" s="26">
        <v>0.0337349397590361</v>
      </c>
      <c r="FZ14" s="17">
        <v>14</v>
      </c>
      <c r="GA14" s="18">
        <v>2871</v>
      </c>
      <c r="GB14" s="40">
        <f t="shared" si="53"/>
        <v>205.071428571429</v>
      </c>
      <c r="GC14" s="17">
        <f t="shared" si="54"/>
        <v>-54.9999999999998</v>
      </c>
      <c r="GD14" s="36">
        <f t="shared" si="55"/>
        <v>-0.0191570881226053</v>
      </c>
      <c r="GE14" s="18">
        <v>415</v>
      </c>
      <c r="GF14" s="26">
        <v>0.0313253012048193</v>
      </c>
      <c r="GG14" s="17">
        <v>13</v>
      </c>
      <c r="GH14" s="18">
        <v>2625</v>
      </c>
      <c r="GI14" s="40">
        <f t="shared" si="56"/>
        <v>201.923076923077</v>
      </c>
      <c r="GJ14" s="17">
        <f t="shared" si="57"/>
        <v>-91.9999999999999</v>
      </c>
      <c r="GK14" s="36">
        <f t="shared" si="58"/>
        <v>-0.035047619047619</v>
      </c>
      <c r="GL14" s="18">
        <v>386</v>
      </c>
      <c r="GM14" s="26">
        <v>0.0259067357512953</v>
      </c>
      <c r="GN14" s="17">
        <v>10</v>
      </c>
      <c r="GO14" s="18">
        <v>1990</v>
      </c>
      <c r="GP14" s="40">
        <f t="shared" si="59"/>
        <v>199</v>
      </c>
      <c r="GQ14" s="17">
        <f t="shared" si="60"/>
        <v>-100</v>
      </c>
      <c r="GR14" s="36">
        <f t="shared" si="61"/>
        <v>-0.050251256281407</v>
      </c>
      <c r="GS14" s="18">
        <v>438</v>
      </c>
      <c r="GT14" s="26">
        <v>0.0319634703196347</v>
      </c>
      <c r="GU14" s="18">
        <v>14</v>
      </c>
      <c r="GV14" s="18">
        <v>2782</v>
      </c>
      <c r="GW14" s="40">
        <f t="shared" si="70"/>
        <v>198.714285714286</v>
      </c>
      <c r="GX14" s="17">
        <f t="shared" si="71"/>
        <v>-144</v>
      </c>
      <c r="GY14" s="36">
        <f t="shared" si="72"/>
        <v>-0.0517613227893601</v>
      </c>
      <c r="GZ14" s="18">
        <v>402</v>
      </c>
      <c r="HA14" s="26">
        <v>0.0323383084577114</v>
      </c>
      <c r="HB14" s="18">
        <v>13</v>
      </c>
      <c r="HC14" s="18">
        <v>2669</v>
      </c>
      <c r="HD14" s="40">
        <f t="shared" si="73"/>
        <v>205.307692307692</v>
      </c>
      <c r="HE14" s="17">
        <f t="shared" si="74"/>
        <v>-47.9999999999998</v>
      </c>
      <c r="HF14" s="36">
        <f t="shared" si="75"/>
        <v>-0.0179842637692019</v>
      </c>
      <c r="HG14" s="18">
        <v>349</v>
      </c>
      <c r="HH14" s="26">
        <v>0.0286532951289398</v>
      </c>
      <c r="HI14" s="18">
        <v>10</v>
      </c>
      <c r="HJ14" s="18">
        <v>2067</v>
      </c>
      <c r="HK14" s="40">
        <f t="shared" si="76"/>
        <v>206.7</v>
      </c>
      <c r="HL14" s="17">
        <f t="shared" si="77"/>
        <v>-23.0000000000001</v>
      </c>
      <c r="HM14" s="36">
        <f t="shared" si="78"/>
        <v>-0.0111272375423319</v>
      </c>
      <c r="HN14" s="18">
        <v>336</v>
      </c>
      <c r="HO14" s="26">
        <v>0.0208333333333333</v>
      </c>
      <c r="HP14" s="18">
        <v>7</v>
      </c>
      <c r="HQ14" s="18">
        <v>1453</v>
      </c>
      <c r="HR14" s="40">
        <f t="shared" si="79"/>
        <v>207.571428571429</v>
      </c>
      <c r="HS14" s="17">
        <f t="shared" si="80"/>
        <v>-9.99999999999991</v>
      </c>
      <c r="HT14" s="36">
        <f t="shared" si="81"/>
        <v>-0.00688231245698549</v>
      </c>
      <c r="HU14" s="18">
        <v>309</v>
      </c>
      <c r="HV14" s="26">
        <v>0.0355987055016181</v>
      </c>
      <c r="HW14" s="17">
        <v>11</v>
      </c>
      <c r="HX14" s="18">
        <v>2249</v>
      </c>
      <c r="HY14" s="40">
        <f t="shared" si="82"/>
        <v>204.454545454545</v>
      </c>
      <c r="HZ14" s="17">
        <f t="shared" si="83"/>
        <v>-49.9999999999999</v>
      </c>
      <c r="IA14" s="36">
        <f t="shared" si="84"/>
        <v>-0.0222321031569586</v>
      </c>
      <c r="IB14" s="18"/>
      <c r="IC14" s="26"/>
      <c r="ID14" s="17"/>
      <c r="IE14" s="18"/>
      <c r="IF14" s="40"/>
      <c r="IG14" s="17"/>
      <c r="IH14" s="17"/>
      <c r="II14" s="36"/>
      <c r="IJ14" s="17"/>
      <c r="IK14" s="17"/>
      <c r="IL14" s="17">
        <v>336</v>
      </c>
      <c r="IM14" s="17">
        <v>67171.74</v>
      </c>
      <c r="IN14" s="18">
        <v>270</v>
      </c>
      <c r="IO14" s="18">
        <v>55027.01</v>
      </c>
      <c r="IP14" s="17">
        <v>508</v>
      </c>
      <c r="IQ14" s="17">
        <v>103825</v>
      </c>
      <c r="IR14" s="17"/>
      <c r="IS14" s="17"/>
      <c r="IT14" s="16"/>
      <c r="IU14" s="16"/>
      <c r="IV14" s="16"/>
      <c r="IW14" s="16"/>
      <c r="IX14" s="41"/>
      <c r="IY14" s="41"/>
      <c r="IZ14" s="41"/>
      <c r="JA14" s="41"/>
      <c r="JB14" s="18"/>
      <c r="JC14" s="41"/>
      <c r="JD14" s="41"/>
      <c r="JE14" s="41"/>
      <c r="JF14" s="18"/>
      <c r="JG14" s="18"/>
      <c r="JH14" s="18">
        <f t="shared" si="62"/>
        <v>467</v>
      </c>
      <c r="JI14" s="18">
        <f t="shared" si="63"/>
        <v>94765</v>
      </c>
      <c r="JJ14" s="17">
        <v>209</v>
      </c>
      <c r="JK14" s="17">
        <f t="shared" si="85"/>
        <v>-2838</v>
      </c>
      <c r="JL14" s="36">
        <f t="shared" si="86"/>
        <v>-0.0299477655252466</v>
      </c>
      <c r="JM14" s="18">
        <f t="shared" si="87"/>
        <v>1581</v>
      </c>
      <c r="JN14" s="42">
        <f t="shared" si="88"/>
        <v>320788.75</v>
      </c>
      <c r="JO14" s="43"/>
      <c r="JP14" s="43"/>
    </row>
    <row r="15" ht="16.5" spans="1:276">
      <c r="A15" s="16" t="s">
        <v>133</v>
      </c>
      <c r="B15" s="17" t="s">
        <v>35</v>
      </c>
      <c r="C15" s="21">
        <v>6939962741451</v>
      </c>
      <c r="D15" s="18">
        <v>591229387549</v>
      </c>
      <c r="E15" s="21">
        <v>21061010000202</v>
      </c>
      <c r="F15" s="22" t="s">
        <v>153</v>
      </c>
      <c r="G15" s="19" t="s">
        <v>154</v>
      </c>
      <c r="H15" s="17" t="s">
        <v>129</v>
      </c>
      <c r="I15" s="26">
        <f>VLOOKUP(C15,供应链!E:J,6,0)</f>
        <v>1</v>
      </c>
      <c r="J15" s="17">
        <f>VLOOKUP(C15,供应链!E:H,4,0)</f>
        <v>823</v>
      </c>
      <c r="K15" s="17">
        <f>VLOOKUP(C15,供应链!E:K,7,0)</f>
        <v>0</v>
      </c>
      <c r="L15" s="18">
        <f>VLOOKUP(C15,供应链!E:I,5,0)</f>
        <v>27.7834935536765</v>
      </c>
      <c r="M15" s="27">
        <f t="shared" si="0"/>
        <v>0.0111376949096609</v>
      </c>
      <c r="N15" s="17">
        <v>1503</v>
      </c>
      <c r="O15" s="26">
        <v>0.0399201596806387</v>
      </c>
      <c r="P15" s="18">
        <v>60</v>
      </c>
      <c r="Q15" s="18">
        <v>12292</v>
      </c>
      <c r="R15" s="40">
        <v>204.866666666667</v>
      </c>
      <c r="S15" s="17">
        <v>229</v>
      </c>
      <c r="T15" s="17">
        <f t="shared" si="1"/>
        <v>-1447.99999999998</v>
      </c>
      <c r="U15" s="36">
        <f t="shared" si="2"/>
        <v>-0.117800195248941</v>
      </c>
      <c r="V15" s="17">
        <v>3458</v>
      </c>
      <c r="W15" s="17">
        <v>1235</v>
      </c>
      <c r="X15" s="26">
        <v>0.0437246963562753</v>
      </c>
      <c r="Y15" s="18">
        <v>54</v>
      </c>
      <c r="Z15" s="18">
        <v>11087</v>
      </c>
      <c r="AA15" s="40">
        <v>205.314814814815</v>
      </c>
      <c r="AB15" s="17">
        <v>229</v>
      </c>
      <c r="AC15" s="17">
        <f t="shared" si="3"/>
        <v>-1278.99999999999</v>
      </c>
      <c r="AD15" s="36">
        <f t="shared" si="4"/>
        <v>-0.115360331920266</v>
      </c>
      <c r="AE15" s="17">
        <v>3432</v>
      </c>
      <c r="AF15" s="17">
        <v>1160</v>
      </c>
      <c r="AG15" s="26">
        <v>0.0396551724137931</v>
      </c>
      <c r="AH15" s="18">
        <v>46</v>
      </c>
      <c r="AI15" s="18">
        <v>9463</v>
      </c>
      <c r="AJ15" s="40">
        <v>205.717391304348</v>
      </c>
      <c r="AK15" s="17">
        <v>229</v>
      </c>
      <c r="AL15" s="17">
        <v>-1071</v>
      </c>
      <c r="AM15" s="36">
        <v>-0.113177639226461</v>
      </c>
      <c r="AN15" s="17">
        <v>1904</v>
      </c>
      <c r="AO15" s="17">
        <v>1255</v>
      </c>
      <c r="AP15" s="26">
        <v>0.0358565737051793</v>
      </c>
      <c r="AQ15" s="18">
        <v>45</v>
      </c>
      <c r="AR15" s="18">
        <v>9757</v>
      </c>
      <c r="AS15" s="40">
        <v>216.822222222222</v>
      </c>
      <c r="AT15" s="17">
        <v>229</v>
      </c>
      <c r="AU15" s="17">
        <f t="shared" si="5"/>
        <v>-548.00000000001</v>
      </c>
      <c r="AV15" s="36">
        <f t="shared" si="6"/>
        <v>-0.0561648047555612</v>
      </c>
      <c r="AW15" s="17">
        <v>1892</v>
      </c>
      <c r="AX15" s="17">
        <v>1128</v>
      </c>
      <c r="AY15" s="26">
        <v>0.0345744680851064</v>
      </c>
      <c r="AZ15" s="18">
        <v>39</v>
      </c>
      <c r="BA15" s="18">
        <v>8388</v>
      </c>
      <c r="BB15" s="40">
        <v>215.076923076923</v>
      </c>
      <c r="BC15" s="17">
        <v>229</v>
      </c>
      <c r="BD15" s="17">
        <f t="shared" si="7"/>
        <v>-543.000000000003</v>
      </c>
      <c r="BE15" s="36">
        <f t="shared" si="8"/>
        <v>-0.064735336194564</v>
      </c>
      <c r="BF15" s="17">
        <v>1898</v>
      </c>
      <c r="BG15" s="17">
        <v>1193</v>
      </c>
      <c r="BH15" s="26">
        <v>0.0251466890192791</v>
      </c>
      <c r="BI15" s="18">
        <v>30</v>
      </c>
      <c r="BJ15" s="18">
        <v>6502</v>
      </c>
      <c r="BK15" s="40">
        <v>216.733333333333</v>
      </c>
      <c r="BL15" s="17">
        <v>229</v>
      </c>
      <c r="BM15" s="17">
        <f t="shared" si="9"/>
        <v>-368.00000000001</v>
      </c>
      <c r="BN15" s="36">
        <f t="shared" si="10"/>
        <v>-0.0565979698554306</v>
      </c>
      <c r="BO15" s="17">
        <v>1870</v>
      </c>
      <c r="BP15" s="17">
        <v>1215</v>
      </c>
      <c r="BQ15" s="26">
        <f t="shared" si="64"/>
        <v>0.0222222222222222</v>
      </c>
      <c r="BR15" s="17">
        <v>27</v>
      </c>
      <c r="BS15" s="18">
        <v>5750</v>
      </c>
      <c r="BT15" s="40">
        <f t="shared" si="65"/>
        <v>212.962962962963</v>
      </c>
      <c r="BU15" s="17">
        <f t="shared" si="66"/>
        <v>-433</v>
      </c>
      <c r="BV15" s="36">
        <f t="shared" si="89"/>
        <v>-0.075304347826087</v>
      </c>
      <c r="BW15" s="17">
        <v>1169</v>
      </c>
      <c r="BX15" s="32">
        <v>0.00744724865535788</v>
      </c>
      <c r="BY15" s="17">
        <v>30</v>
      </c>
      <c r="BZ15" s="18">
        <v>6499</v>
      </c>
      <c r="CA15" s="40">
        <f t="shared" si="11"/>
        <v>216.633333333333</v>
      </c>
      <c r="CB15" s="17">
        <f t="shared" si="12"/>
        <v>-371</v>
      </c>
      <c r="CC15" s="36">
        <f t="shared" si="67"/>
        <v>-0.0570857054931528</v>
      </c>
      <c r="CD15" s="17">
        <v>1201</v>
      </c>
      <c r="CE15" s="32">
        <v>0.00755939524838013</v>
      </c>
      <c r="CF15" s="18">
        <v>40</v>
      </c>
      <c r="CG15" s="18">
        <v>8640</v>
      </c>
      <c r="CH15" s="40">
        <f t="shared" si="68"/>
        <v>216</v>
      </c>
      <c r="CI15" s="17">
        <f t="shared" si="13"/>
        <v>-520</v>
      </c>
      <c r="CJ15" s="36">
        <f t="shared" si="14"/>
        <v>-0.0601851851851852</v>
      </c>
      <c r="CK15" s="17">
        <v>1240</v>
      </c>
      <c r="CL15" s="32">
        <v>0.00335570469798658</v>
      </c>
      <c r="CM15" s="18">
        <v>32</v>
      </c>
      <c r="CN15" s="18">
        <v>6913</v>
      </c>
      <c r="CO15" s="40">
        <f t="shared" si="15"/>
        <v>216.03125</v>
      </c>
      <c r="CP15" s="17">
        <f t="shared" si="16"/>
        <v>-415</v>
      </c>
      <c r="CQ15" s="36">
        <f t="shared" si="17"/>
        <v>-0.0600318240995226</v>
      </c>
      <c r="CR15" s="17">
        <v>1038</v>
      </c>
      <c r="CS15" s="32">
        <v>0.0094810379241517</v>
      </c>
      <c r="CT15" s="18">
        <v>32</v>
      </c>
      <c r="CU15" s="18">
        <v>6855</v>
      </c>
      <c r="CV15" s="40">
        <f t="shared" si="18"/>
        <v>214.21875</v>
      </c>
      <c r="CW15" s="17">
        <f t="shared" si="19"/>
        <v>-473</v>
      </c>
      <c r="CX15" s="36">
        <f t="shared" si="20"/>
        <v>-0.0690007293946025</v>
      </c>
      <c r="CY15" s="132">
        <v>957</v>
      </c>
      <c r="CZ15" s="121">
        <v>0.00813008130081301</v>
      </c>
      <c r="DA15" s="55">
        <v>27</v>
      </c>
      <c r="DB15" s="55">
        <v>5784</v>
      </c>
      <c r="DC15" s="40">
        <f t="shared" si="69"/>
        <v>214.222222222222</v>
      </c>
      <c r="DD15" s="17">
        <f t="shared" si="21"/>
        <v>-399</v>
      </c>
      <c r="DE15" s="36">
        <f t="shared" si="22"/>
        <v>-0.0689834024896265</v>
      </c>
      <c r="DF15" s="122">
        <v>1001</v>
      </c>
      <c r="DG15" s="123">
        <v>0.027972027972028</v>
      </c>
      <c r="DH15" s="122">
        <v>28</v>
      </c>
      <c r="DI15" s="122">
        <v>6070</v>
      </c>
      <c r="DJ15" s="40">
        <f t="shared" si="23"/>
        <v>216.785714285714</v>
      </c>
      <c r="DK15" s="17">
        <f t="shared" si="24"/>
        <v>-342</v>
      </c>
      <c r="DL15" s="36">
        <f t="shared" si="25"/>
        <v>-0.056342668863262</v>
      </c>
      <c r="DM15" s="33">
        <v>1285</v>
      </c>
      <c r="DN15" s="32">
        <v>0.0319066147859922</v>
      </c>
      <c r="DO15" s="17">
        <v>41</v>
      </c>
      <c r="DP15" s="18">
        <v>8815</v>
      </c>
      <c r="DQ15" s="40">
        <f t="shared" si="26"/>
        <v>215</v>
      </c>
      <c r="DR15" s="17">
        <f t="shared" si="27"/>
        <v>-574</v>
      </c>
      <c r="DS15" s="36">
        <f t="shared" si="28"/>
        <v>-0.0651162790697674</v>
      </c>
      <c r="DT15" s="126">
        <v>1410</v>
      </c>
      <c r="DU15" s="32">
        <v>0.0326241134751773</v>
      </c>
      <c r="DV15" s="17">
        <v>46</v>
      </c>
      <c r="DW15" s="18">
        <v>9887</v>
      </c>
      <c r="DX15" s="40">
        <f t="shared" si="29"/>
        <v>214.934782608696</v>
      </c>
      <c r="DY15" s="17">
        <f t="shared" si="30"/>
        <v>-647</v>
      </c>
      <c r="DZ15" s="36">
        <f t="shared" si="31"/>
        <v>-0.0654394659654091</v>
      </c>
      <c r="EA15" s="33">
        <v>1176</v>
      </c>
      <c r="EB15" s="32">
        <v>0.0314625850340136</v>
      </c>
      <c r="EC15" s="18">
        <v>37</v>
      </c>
      <c r="ED15" s="18">
        <v>7923</v>
      </c>
      <c r="EE15" s="40">
        <f t="shared" si="32"/>
        <v>214.135135135135</v>
      </c>
      <c r="EF15" s="17">
        <f t="shared" si="33"/>
        <v>-550</v>
      </c>
      <c r="EG15" s="36">
        <f t="shared" si="34"/>
        <v>-0.0694181496907737</v>
      </c>
      <c r="EH15" s="18">
        <v>924</v>
      </c>
      <c r="EI15" s="26">
        <v>0.0281385281385281</v>
      </c>
      <c r="EJ15" s="18">
        <v>26</v>
      </c>
      <c r="EK15" s="18">
        <v>5590</v>
      </c>
      <c r="EL15" s="40">
        <f t="shared" si="35"/>
        <v>215</v>
      </c>
      <c r="EM15" s="17">
        <f t="shared" si="36"/>
        <v>-364</v>
      </c>
      <c r="EN15" s="36">
        <f t="shared" si="37"/>
        <v>-0.0651162790697674</v>
      </c>
      <c r="EO15" s="18">
        <v>776</v>
      </c>
      <c r="EP15" s="26">
        <v>0.0347938144329897</v>
      </c>
      <c r="EQ15" s="18">
        <v>27</v>
      </c>
      <c r="ER15" s="18">
        <v>5820</v>
      </c>
      <c r="ES15" s="40">
        <f t="shared" si="38"/>
        <v>215.555555555556</v>
      </c>
      <c r="ET15" s="17">
        <f t="shared" si="39"/>
        <v>-363</v>
      </c>
      <c r="EU15" s="36">
        <f t="shared" si="40"/>
        <v>-0.0623711340206186</v>
      </c>
      <c r="EV15" s="18">
        <v>910</v>
      </c>
      <c r="EW15" s="26">
        <v>0.010989010989011</v>
      </c>
      <c r="EX15" s="18">
        <v>10</v>
      </c>
      <c r="EY15" s="18">
        <v>2140</v>
      </c>
      <c r="EZ15" s="40">
        <f t="shared" si="41"/>
        <v>214</v>
      </c>
      <c r="FA15" s="17">
        <f t="shared" si="42"/>
        <v>-150</v>
      </c>
      <c r="FB15" s="36">
        <f t="shared" si="43"/>
        <v>-0.0700934579439252</v>
      </c>
      <c r="FC15" s="18">
        <v>1377</v>
      </c>
      <c r="FD15" s="26">
        <v>0.0334059549745824</v>
      </c>
      <c r="FE15" s="18">
        <v>46</v>
      </c>
      <c r="FF15" s="18">
        <v>9910</v>
      </c>
      <c r="FG15" s="40">
        <f t="shared" si="44"/>
        <v>215.434782608696</v>
      </c>
      <c r="FH15" s="17">
        <f t="shared" si="45"/>
        <v>-624</v>
      </c>
      <c r="FI15" s="36">
        <f t="shared" si="46"/>
        <v>-0.0629667003027245</v>
      </c>
      <c r="FJ15" s="18">
        <v>1385</v>
      </c>
      <c r="FK15" s="26">
        <v>0.0346570397111913</v>
      </c>
      <c r="FL15" s="17">
        <v>48</v>
      </c>
      <c r="FM15" s="18">
        <v>10320</v>
      </c>
      <c r="FN15" s="40">
        <f t="shared" si="47"/>
        <v>215</v>
      </c>
      <c r="FO15" s="17">
        <f t="shared" si="48"/>
        <v>-672</v>
      </c>
      <c r="FP15" s="36">
        <f t="shared" si="49"/>
        <v>-0.0651162790697674</v>
      </c>
      <c r="FQ15" s="18">
        <v>1296</v>
      </c>
      <c r="FR15" s="26">
        <v>0.0393518518518519</v>
      </c>
      <c r="FS15" s="17">
        <v>51</v>
      </c>
      <c r="FT15" s="18">
        <v>11418</v>
      </c>
      <c r="FU15" s="40">
        <f t="shared" si="50"/>
        <v>223.882352941176</v>
      </c>
      <c r="FV15" s="17">
        <f t="shared" si="51"/>
        <v>-261</v>
      </c>
      <c r="FW15" s="36">
        <f t="shared" si="52"/>
        <v>-0.0228586442459275</v>
      </c>
      <c r="FX15" s="18">
        <v>1076</v>
      </c>
      <c r="FY15" s="26">
        <v>0.0288104089219331</v>
      </c>
      <c r="FZ15" s="17">
        <v>31</v>
      </c>
      <c r="GA15" s="18">
        <v>6750</v>
      </c>
      <c r="GB15" s="40">
        <f t="shared" si="53"/>
        <v>217.741935483871</v>
      </c>
      <c r="GC15" s="17">
        <f t="shared" si="54"/>
        <v>-349</v>
      </c>
      <c r="GD15" s="36">
        <f t="shared" si="55"/>
        <v>-0.0517037037037037</v>
      </c>
      <c r="GE15" s="18">
        <v>1060</v>
      </c>
      <c r="GF15" s="26">
        <v>0.039622641509434</v>
      </c>
      <c r="GG15" s="17">
        <v>42</v>
      </c>
      <c r="GH15" s="18">
        <v>8988</v>
      </c>
      <c r="GI15" s="40">
        <f t="shared" si="56"/>
        <v>214</v>
      </c>
      <c r="GJ15" s="17">
        <f t="shared" si="57"/>
        <v>-630</v>
      </c>
      <c r="GK15" s="36">
        <f t="shared" si="58"/>
        <v>-0.0700934579439252</v>
      </c>
      <c r="GL15" s="18">
        <v>1254</v>
      </c>
      <c r="GM15" s="26">
        <v>0.0318979266347687</v>
      </c>
      <c r="GN15" s="17">
        <v>40</v>
      </c>
      <c r="GO15" s="18">
        <v>8476</v>
      </c>
      <c r="GP15" s="40">
        <f t="shared" si="59"/>
        <v>211.9</v>
      </c>
      <c r="GQ15" s="17">
        <f t="shared" si="60"/>
        <v>-684</v>
      </c>
      <c r="GR15" s="36">
        <f t="shared" si="61"/>
        <v>-0.0806984426616328</v>
      </c>
      <c r="GS15" s="18">
        <v>992</v>
      </c>
      <c r="GT15" s="26">
        <v>0.0483870967741935</v>
      </c>
      <c r="GU15" s="18">
        <v>48</v>
      </c>
      <c r="GV15" s="18">
        <v>10102</v>
      </c>
      <c r="GW15" s="40">
        <f t="shared" si="70"/>
        <v>210.458333333333</v>
      </c>
      <c r="GX15" s="17">
        <f t="shared" si="71"/>
        <v>-890</v>
      </c>
      <c r="GY15" s="36">
        <f t="shared" si="72"/>
        <v>-0.0881013660661255</v>
      </c>
      <c r="GZ15" s="18">
        <v>817</v>
      </c>
      <c r="HA15" s="26">
        <v>0.02937576499388</v>
      </c>
      <c r="HB15" s="18">
        <v>24</v>
      </c>
      <c r="HC15" s="18">
        <v>5201</v>
      </c>
      <c r="HD15" s="40">
        <f t="shared" si="73"/>
        <v>216.708333333333</v>
      </c>
      <c r="HE15" s="17">
        <f t="shared" si="74"/>
        <v>-295</v>
      </c>
      <c r="HF15" s="36">
        <f t="shared" si="75"/>
        <v>-0.0567198615650836</v>
      </c>
      <c r="HG15" s="18">
        <v>788</v>
      </c>
      <c r="HH15" s="26">
        <v>0.032994923857868</v>
      </c>
      <c r="HI15" s="18">
        <v>26</v>
      </c>
      <c r="HJ15" s="18">
        <v>5502</v>
      </c>
      <c r="HK15" s="40">
        <f t="shared" si="76"/>
        <v>211.615384615385</v>
      </c>
      <c r="HL15" s="17">
        <f t="shared" si="77"/>
        <v>-452</v>
      </c>
      <c r="HM15" s="36">
        <f t="shared" si="78"/>
        <v>-0.0821519447473646</v>
      </c>
      <c r="HN15" s="18">
        <v>735</v>
      </c>
      <c r="HO15" s="26">
        <v>0.0353741496598639</v>
      </c>
      <c r="HP15" s="18">
        <v>26</v>
      </c>
      <c r="HQ15" s="18">
        <v>5585</v>
      </c>
      <c r="HR15" s="40">
        <f t="shared" si="79"/>
        <v>214.807692307692</v>
      </c>
      <c r="HS15" s="17">
        <f t="shared" si="80"/>
        <v>-369</v>
      </c>
      <c r="HT15" s="36">
        <f t="shared" si="81"/>
        <v>-0.0660698299015219</v>
      </c>
      <c r="HU15" s="18">
        <v>694</v>
      </c>
      <c r="HV15" s="26">
        <v>0.0302593659942363</v>
      </c>
      <c r="HW15" s="17">
        <v>21</v>
      </c>
      <c r="HX15" s="18">
        <v>4499</v>
      </c>
      <c r="HY15" s="40">
        <f t="shared" si="82"/>
        <v>214.238095238095</v>
      </c>
      <c r="HZ15" s="17">
        <f t="shared" si="83"/>
        <v>-310</v>
      </c>
      <c r="IA15" s="36">
        <f t="shared" si="84"/>
        <v>-0.0689042009335408</v>
      </c>
      <c r="IB15" s="18"/>
      <c r="IC15" s="26"/>
      <c r="ID15" s="17"/>
      <c r="IE15" s="18"/>
      <c r="IF15" s="40"/>
      <c r="IG15" s="17"/>
      <c r="IH15" s="17"/>
      <c r="II15" s="36"/>
      <c r="IJ15" s="17"/>
      <c r="IK15" s="17"/>
      <c r="IL15" s="17">
        <v>1834</v>
      </c>
      <c r="IM15" s="17">
        <v>366837.03</v>
      </c>
      <c r="IN15" s="18">
        <v>845</v>
      </c>
      <c r="IO15" s="18">
        <v>175988.11</v>
      </c>
      <c r="IP15" s="17">
        <v>1812</v>
      </c>
      <c r="IQ15" s="17">
        <v>373313</v>
      </c>
      <c r="IR15" s="18"/>
      <c r="IS15" s="41"/>
      <c r="IT15" s="18"/>
      <c r="IU15" s="41"/>
      <c r="IV15" s="41"/>
      <c r="IW15" s="41"/>
      <c r="IX15" s="41"/>
      <c r="IY15" s="41"/>
      <c r="IZ15" s="41"/>
      <c r="JA15" s="41"/>
      <c r="JB15" s="18"/>
      <c r="JC15" s="41"/>
      <c r="JD15" s="41"/>
      <c r="JE15" s="41"/>
      <c r="JF15" s="18"/>
      <c r="JG15" s="18"/>
      <c r="JH15" s="18">
        <f t="shared" si="62"/>
        <v>1080</v>
      </c>
      <c r="JI15" s="18">
        <f t="shared" si="63"/>
        <v>230926</v>
      </c>
      <c r="JJ15" s="17">
        <v>229</v>
      </c>
      <c r="JK15" s="17">
        <f t="shared" si="85"/>
        <v>-16394</v>
      </c>
      <c r="JL15" s="36">
        <f t="shared" si="86"/>
        <v>-0.0709924391363467</v>
      </c>
      <c r="JM15" s="18">
        <f t="shared" si="87"/>
        <v>5571</v>
      </c>
      <c r="JN15" s="42">
        <f t="shared" si="88"/>
        <v>1147064.14</v>
      </c>
      <c r="JO15" s="43"/>
      <c r="JP15" s="43"/>
    </row>
    <row r="16" ht="16.5" spans="1:276">
      <c r="A16" s="16"/>
      <c r="B16" s="17" t="s">
        <v>35</v>
      </c>
      <c r="C16" s="21">
        <v>6939962759043</v>
      </c>
      <c r="D16" s="18">
        <v>599127447725</v>
      </c>
      <c r="E16" s="21">
        <v>21061010002803</v>
      </c>
      <c r="F16" s="22" t="s">
        <v>155</v>
      </c>
      <c r="G16" s="19" t="s">
        <v>156</v>
      </c>
      <c r="H16" s="17" t="s">
        <v>129</v>
      </c>
      <c r="I16" s="26">
        <f>VLOOKUP(C16,供应链!E:J,6,0)</f>
        <v>0.958333333333333</v>
      </c>
      <c r="J16" s="17">
        <f>VLOOKUP(C16,供应链!E:H,4,0)</f>
        <v>174</v>
      </c>
      <c r="K16" s="17">
        <f>VLOOKUP(C16,供应链!E:K,7,0)</f>
        <v>0</v>
      </c>
      <c r="L16" s="18">
        <f>VLOOKUP(C16,供应链!E:I,5,0)</f>
        <v>94.4430085293358</v>
      </c>
      <c r="M16" s="27">
        <f t="shared" si="0"/>
        <v>0.000959079283887468</v>
      </c>
      <c r="N16" s="17">
        <v>488</v>
      </c>
      <c r="O16" s="26">
        <v>0.0102459016393443</v>
      </c>
      <c r="P16" s="18">
        <v>5</v>
      </c>
      <c r="Q16" s="18">
        <v>1570</v>
      </c>
      <c r="R16" s="40">
        <v>314</v>
      </c>
      <c r="S16" s="17">
        <v>339</v>
      </c>
      <c r="T16" s="17">
        <f t="shared" si="1"/>
        <v>-125</v>
      </c>
      <c r="U16" s="36">
        <f t="shared" si="2"/>
        <v>-0.0796178343949045</v>
      </c>
      <c r="V16" s="17">
        <v>166</v>
      </c>
      <c r="W16" s="17">
        <v>444</v>
      </c>
      <c r="X16" s="26">
        <v>0.018018018018018</v>
      </c>
      <c r="Y16" s="18">
        <v>8</v>
      </c>
      <c r="Z16" s="18">
        <v>2512</v>
      </c>
      <c r="AA16" s="40">
        <v>314</v>
      </c>
      <c r="AB16" s="17">
        <v>339</v>
      </c>
      <c r="AC16" s="17">
        <f t="shared" si="3"/>
        <v>-200</v>
      </c>
      <c r="AD16" s="36">
        <f t="shared" si="4"/>
        <v>-0.0796178343949045</v>
      </c>
      <c r="AE16" s="17">
        <v>158</v>
      </c>
      <c r="AF16" s="17">
        <v>364</v>
      </c>
      <c r="AG16" s="26">
        <v>0.00824175824175824</v>
      </c>
      <c r="AH16" s="18">
        <v>3</v>
      </c>
      <c r="AI16" s="18">
        <v>932</v>
      </c>
      <c r="AJ16" s="40">
        <v>310.666666666667</v>
      </c>
      <c r="AK16" s="17">
        <v>339</v>
      </c>
      <c r="AL16" s="17">
        <v>-84.9999999999999</v>
      </c>
      <c r="AM16" s="36">
        <v>-0.0912017167381974</v>
      </c>
      <c r="AN16" s="17">
        <v>156</v>
      </c>
      <c r="AO16" s="17">
        <v>488</v>
      </c>
      <c r="AP16" s="26">
        <v>0.0122950819672131</v>
      </c>
      <c r="AQ16" s="18">
        <v>6</v>
      </c>
      <c r="AR16" s="18">
        <v>2024</v>
      </c>
      <c r="AS16" s="40">
        <v>337.333333333333</v>
      </c>
      <c r="AT16" s="17">
        <v>339</v>
      </c>
      <c r="AU16" s="17">
        <f t="shared" si="5"/>
        <v>-10.0000000000022</v>
      </c>
      <c r="AV16" s="36">
        <f t="shared" si="6"/>
        <v>-0.00494071146245166</v>
      </c>
      <c r="AW16" s="17">
        <v>150</v>
      </c>
      <c r="AX16" s="17">
        <v>344</v>
      </c>
      <c r="AY16" s="26">
        <v>0.00872093023255814</v>
      </c>
      <c r="AZ16" s="18">
        <v>3</v>
      </c>
      <c r="BA16" s="18">
        <v>1007</v>
      </c>
      <c r="BB16" s="40">
        <v>335.666666666667</v>
      </c>
      <c r="BC16" s="17">
        <v>339</v>
      </c>
      <c r="BD16" s="17">
        <f t="shared" si="7"/>
        <v>-9.99999999999892</v>
      </c>
      <c r="BE16" s="36">
        <f t="shared" si="8"/>
        <v>-0.00993048659384203</v>
      </c>
      <c r="BF16" s="17">
        <v>147</v>
      </c>
      <c r="BG16" s="17">
        <v>280</v>
      </c>
      <c r="BH16" s="26">
        <v>0</v>
      </c>
      <c r="BI16" s="18">
        <v>0</v>
      </c>
      <c r="BJ16" s="18">
        <v>0</v>
      </c>
      <c r="BK16" s="40">
        <v>0</v>
      </c>
      <c r="BL16" s="17">
        <v>339</v>
      </c>
      <c r="BM16" s="17">
        <f t="shared" si="9"/>
        <v>0</v>
      </c>
      <c r="BN16" s="36">
        <f t="shared" si="10"/>
        <v>0</v>
      </c>
      <c r="BO16" s="17">
        <v>147</v>
      </c>
      <c r="BP16" s="17">
        <v>236</v>
      </c>
      <c r="BQ16" s="26">
        <f t="shared" si="64"/>
        <v>0.00847457627118644</v>
      </c>
      <c r="BR16" s="17">
        <v>2</v>
      </c>
      <c r="BS16" s="18">
        <v>667</v>
      </c>
      <c r="BT16" s="40">
        <f t="shared" si="65"/>
        <v>333.5</v>
      </c>
      <c r="BU16" s="17">
        <f t="shared" si="66"/>
        <v>-11</v>
      </c>
      <c r="BV16" s="36">
        <f t="shared" si="89"/>
        <v>-0.0164917541229385</v>
      </c>
      <c r="BW16" s="17">
        <v>217</v>
      </c>
      <c r="BX16" s="32">
        <v>0.0254272613588995</v>
      </c>
      <c r="BY16" s="17">
        <v>7</v>
      </c>
      <c r="BZ16" s="18">
        <v>2340</v>
      </c>
      <c r="CA16" s="40">
        <f t="shared" si="11"/>
        <v>334.285714285714</v>
      </c>
      <c r="CB16" s="17">
        <f t="shared" si="12"/>
        <v>-33.0000000000001</v>
      </c>
      <c r="CC16" s="36">
        <f t="shared" si="67"/>
        <v>-0.0141025641025641</v>
      </c>
      <c r="CD16" s="17">
        <v>236</v>
      </c>
      <c r="CE16" s="32">
        <v>0.0404669260700389</v>
      </c>
      <c r="CF16" s="18">
        <v>1</v>
      </c>
      <c r="CG16" s="18">
        <v>324</v>
      </c>
      <c r="CH16" s="40">
        <f t="shared" si="68"/>
        <v>324</v>
      </c>
      <c r="CI16" s="17">
        <f t="shared" si="13"/>
        <v>-15</v>
      </c>
      <c r="CJ16" s="36">
        <f t="shared" si="14"/>
        <v>-0.0462962962962963</v>
      </c>
      <c r="CK16" s="17">
        <v>244</v>
      </c>
      <c r="CL16" s="32">
        <v>0.0435333896872358</v>
      </c>
      <c r="CM16" s="18">
        <v>5</v>
      </c>
      <c r="CN16" s="18">
        <v>1665</v>
      </c>
      <c r="CO16" s="40">
        <f t="shared" si="15"/>
        <v>333</v>
      </c>
      <c r="CP16" s="17">
        <f t="shared" si="16"/>
        <v>-30</v>
      </c>
      <c r="CQ16" s="36">
        <f t="shared" si="17"/>
        <v>-0.018018018018018</v>
      </c>
      <c r="CR16" s="17">
        <v>249</v>
      </c>
      <c r="CS16" s="32">
        <v>0.0367739239448391</v>
      </c>
      <c r="CT16" s="18">
        <v>2</v>
      </c>
      <c r="CU16" s="18">
        <v>678</v>
      </c>
      <c r="CV16" s="40">
        <f t="shared" si="18"/>
        <v>339</v>
      </c>
      <c r="CW16" s="17">
        <f t="shared" si="19"/>
        <v>0</v>
      </c>
      <c r="CX16" s="36">
        <f t="shared" si="20"/>
        <v>0</v>
      </c>
      <c r="CY16" s="132">
        <v>228</v>
      </c>
      <c r="CZ16" s="121">
        <v>0.0377442273534636</v>
      </c>
      <c r="DA16" s="55">
        <v>2</v>
      </c>
      <c r="DB16" s="55">
        <v>678</v>
      </c>
      <c r="DC16" s="40">
        <f t="shared" si="69"/>
        <v>339</v>
      </c>
      <c r="DD16" s="17">
        <f t="shared" si="21"/>
        <v>0</v>
      </c>
      <c r="DE16" s="36">
        <f t="shared" si="22"/>
        <v>0</v>
      </c>
      <c r="DF16" s="122">
        <v>258</v>
      </c>
      <c r="DG16" s="123">
        <v>0.00387596899224806</v>
      </c>
      <c r="DH16" s="122">
        <v>1</v>
      </c>
      <c r="DI16" s="122">
        <v>334</v>
      </c>
      <c r="DJ16" s="40">
        <f t="shared" si="23"/>
        <v>334</v>
      </c>
      <c r="DK16" s="17">
        <f t="shared" si="24"/>
        <v>-5</v>
      </c>
      <c r="DL16" s="36">
        <f t="shared" si="25"/>
        <v>-0.0149700598802395</v>
      </c>
      <c r="DM16" s="33">
        <v>223</v>
      </c>
      <c r="DN16" s="32">
        <v>0.031390134529148</v>
      </c>
      <c r="DO16" s="17">
        <v>7</v>
      </c>
      <c r="DP16" s="18">
        <v>2338</v>
      </c>
      <c r="DQ16" s="40">
        <f t="shared" si="26"/>
        <v>334</v>
      </c>
      <c r="DR16" s="17">
        <f t="shared" si="27"/>
        <v>-35</v>
      </c>
      <c r="DS16" s="36">
        <f t="shared" si="28"/>
        <v>-0.0149700598802395</v>
      </c>
      <c r="DT16" s="126">
        <v>212</v>
      </c>
      <c r="DU16" s="32">
        <v>0.00943396226415094</v>
      </c>
      <c r="DV16" s="17">
        <v>2</v>
      </c>
      <c r="DW16" s="18">
        <v>663</v>
      </c>
      <c r="DX16" s="40">
        <f t="shared" si="29"/>
        <v>331.5</v>
      </c>
      <c r="DY16" s="17">
        <f t="shared" si="30"/>
        <v>-15</v>
      </c>
      <c r="DZ16" s="36">
        <f t="shared" si="31"/>
        <v>-0.0226244343891403</v>
      </c>
      <c r="EA16" s="33">
        <v>245</v>
      </c>
      <c r="EB16" s="32">
        <v>0</v>
      </c>
      <c r="EC16" s="18">
        <v>0</v>
      </c>
      <c r="ED16" s="18">
        <v>0</v>
      </c>
      <c r="EE16" s="40">
        <f t="shared" si="32"/>
        <v>0</v>
      </c>
      <c r="EF16" s="17">
        <f t="shared" si="33"/>
        <v>0</v>
      </c>
      <c r="EG16" s="36">
        <f t="shared" si="34"/>
        <v>0</v>
      </c>
      <c r="EH16" s="18">
        <v>166</v>
      </c>
      <c r="EI16" s="26">
        <v>0</v>
      </c>
      <c r="EJ16" s="18">
        <v>0</v>
      </c>
      <c r="EK16" s="18">
        <v>0</v>
      </c>
      <c r="EL16" s="40">
        <f t="shared" si="35"/>
        <v>0</v>
      </c>
      <c r="EM16" s="17">
        <f t="shared" si="36"/>
        <v>0</v>
      </c>
      <c r="EN16" s="36">
        <f t="shared" si="37"/>
        <v>0</v>
      </c>
      <c r="EO16" s="18">
        <v>157</v>
      </c>
      <c r="EP16" s="26">
        <v>0.00636942675159236</v>
      </c>
      <c r="EQ16" s="18">
        <v>1</v>
      </c>
      <c r="ER16" s="18">
        <v>339</v>
      </c>
      <c r="ES16" s="40">
        <f t="shared" si="38"/>
        <v>339</v>
      </c>
      <c r="ET16" s="17">
        <f t="shared" si="39"/>
        <v>0</v>
      </c>
      <c r="EU16" s="36">
        <f t="shared" si="40"/>
        <v>0</v>
      </c>
      <c r="EV16" s="18">
        <v>226</v>
      </c>
      <c r="EW16" s="26">
        <v>0.00884955752212389</v>
      </c>
      <c r="EX16" s="18">
        <v>2</v>
      </c>
      <c r="EY16" s="18">
        <v>663</v>
      </c>
      <c r="EZ16" s="40">
        <f t="shared" si="41"/>
        <v>331.5</v>
      </c>
      <c r="FA16" s="17">
        <f t="shared" si="42"/>
        <v>-15</v>
      </c>
      <c r="FB16" s="36">
        <f t="shared" si="43"/>
        <v>-0.0226244343891403</v>
      </c>
      <c r="FC16" s="18">
        <v>458</v>
      </c>
      <c r="FD16" s="26">
        <v>0.00873362445414847</v>
      </c>
      <c r="FE16" s="18">
        <v>4</v>
      </c>
      <c r="FF16" s="18">
        <v>1361</v>
      </c>
      <c r="FG16" s="40">
        <f t="shared" si="44"/>
        <v>340.25</v>
      </c>
      <c r="FH16" s="17">
        <f t="shared" si="45"/>
        <v>5</v>
      </c>
      <c r="FI16" s="36">
        <f t="shared" si="46"/>
        <v>0.00367376928728876</v>
      </c>
      <c r="FJ16" s="18">
        <v>469</v>
      </c>
      <c r="FK16" s="26">
        <v>0.0127931769722814</v>
      </c>
      <c r="FL16" s="17">
        <v>6</v>
      </c>
      <c r="FM16" s="18">
        <v>2129</v>
      </c>
      <c r="FN16" s="40">
        <f t="shared" si="47"/>
        <v>354.833333333333</v>
      </c>
      <c r="FO16" s="17">
        <f t="shared" si="48"/>
        <v>94.9999999999999</v>
      </c>
      <c r="FP16" s="36">
        <f t="shared" si="49"/>
        <v>0.0446218882104274</v>
      </c>
      <c r="FQ16" s="18">
        <v>440</v>
      </c>
      <c r="FR16" s="26">
        <v>0.00227272727272727</v>
      </c>
      <c r="FS16" s="17">
        <v>1</v>
      </c>
      <c r="FT16" s="18">
        <v>358</v>
      </c>
      <c r="FU16" s="40">
        <f t="shared" si="50"/>
        <v>358</v>
      </c>
      <c r="FV16" s="17">
        <f t="shared" si="51"/>
        <v>19</v>
      </c>
      <c r="FW16" s="36">
        <f t="shared" si="52"/>
        <v>0.053072625698324</v>
      </c>
      <c r="FX16" s="18">
        <v>407</v>
      </c>
      <c r="FY16" s="26">
        <v>0.00737100737100737</v>
      </c>
      <c r="FZ16" s="17">
        <v>3</v>
      </c>
      <c r="GA16" s="18">
        <v>1017</v>
      </c>
      <c r="GB16" s="40">
        <f t="shared" si="53"/>
        <v>339</v>
      </c>
      <c r="GC16" s="17">
        <f t="shared" si="54"/>
        <v>0</v>
      </c>
      <c r="GD16" s="36">
        <f t="shared" si="55"/>
        <v>0</v>
      </c>
      <c r="GE16" s="18">
        <v>401</v>
      </c>
      <c r="GF16" s="26">
        <v>0.00498753117206983</v>
      </c>
      <c r="GG16" s="17">
        <v>2</v>
      </c>
      <c r="GH16" s="18">
        <v>717</v>
      </c>
      <c r="GI16" s="40">
        <f t="shared" si="56"/>
        <v>358.5</v>
      </c>
      <c r="GJ16" s="17">
        <f t="shared" si="57"/>
        <v>39</v>
      </c>
      <c r="GK16" s="36">
        <f t="shared" si="58"/>
        <v>0.0543933054393305</v>
      </c>
      <c r="GL16" s="18">
        <v>334</v>
      </c>
      <c r="GM16" s="26">
        <v>0.0119760479041916</v>
      </c>
      <c r="GN16" s="17">
        <v>4</v>
      </c>
      <c r="GO16" s="18">
        <v>1356</v>
      </c>
      <c r="GP16" s="40">
        <f t="shared" si="59"/>
        <v>339</v>
      </c>
      <c r="GQ16" s="17">
        <f t="shared" si="60"/>
        <v>0</v>
      </c>
      <c r="GR16" s="36">
        <f t="shared" si="61"/>
        <v>0</v>
      </c>
      <c r="GS16" s="18">
        <v>368</v>
      </c>
      <c r="GT16" s="26">
        <v>0.00543478260869565</v>
      </c>
      <c r="GU16" s="18">
        <v>2</v>
      </c>
      <c r="GV16" s="18">
        <v>718</v>
      </c>
      <c r="GW16" s="40">
        <f t="shared" si="70"/>
        <v>359</v>
      </c>
      <c r="GX16" s="17">
        <f t="shared" si="71"/>
        <v>40</v>
      </c>
      <c r="GY16" s="36">
        <f t="shared" si="72"/>
        <v>0.0557103064066852</v>
      </c>
      <c r="GZ16" s="18">
        <v>337</v>
      </c>
      <c r="HA16" s="26">
        <v>0</v>
      </c>
      <c r="HB16" s="18">
        <v>0</v>
      </c>
      <c r="HC16" s="18">
        <v>0</v>
      </c>
      <c r="HD16" s="40">
        <f t="shared" si="73"/>
        <v>0</v>
      </c>
      <c r="HE16" s="17">
        <f t="shared" si="74"/>
        <v>0</v>
      </c>
      <c r="HF16" s="36">
        <f t="shared" si="75"/>
        <v>0</v>
      </c>
      <c r="HG16" s="18">
        <v>293</v>
      </c>
      <c r="HH16" s="26">
        <v>0.00341296928327645</v>
      </c>
      <c r="HI16" s="18">
        <v>1</v>
      </c>
      <c r="HJ16" s="18">
        <v>339</v>
      </c>
      <c r="HK16" s="40">
        <f t="shared" si="76"/>
        <v>339</v>
      </c>
      <c r="HL16" s="17">
        <f t="shared" si="77"/>
        <v>0</v>
      </c>
      <c r="HM16" s="36">
        <f t="shared" si="78"/>
        <v>0</v>
      </c>
      <c r="HN16" s="18">
        <v>319</v>
      </c>
      <c r="HO16" s="26">
        <v>0.0250783699059561</v>
      </c>
      <c r="HP16" s="18">
        <v>8</v>
      </c>
      <c r="HQ16" s="18">
        <v>2702</v>
      </c>
      <c r="HR16" s="40">
        <f t="shared" si="79"/>
        <v>337.75</v>
      </c>
      <c r="HS16" s="17">
        <f t="shared" si="80"/>
        <v>-10</v>
      </c>
      <c r="HT16" s="36">
        <f t="shared" si="81"/>
        <v>-0.00370096225018505</v>
      </c>
      <c r="HU16" s="18">
        <v>353</v>
      </c>
      <c r="HV16" s="26">
        <v>0.0141643059490085</v>
      </c>
      <c r="HW16" s="17">
        <v>5</v>
      </c>
      <c r="HX16" s="18">
        <v>1683</v>
      </c>
      <c r="HY16" s="40">
        <f t="shared" si="82"/>
        <v>336.6</v>
      </c>
      <c r="HZ16" s="17">
        <f t="shared" si="83"/>
        <v>-11.9999999999999</v>
      </c>
      <c r="IA16" s="36">
        <f t="shared" si="84"/>
        <v>-0.00713012477718353</v>
      </c>
      <c r="IB16" s="18"/>
      <c r="IC16" s="26"/>
      <c r="ID16" s="17"/>
      <c r="IE16" s="18"/>
      <c r="IF16" s="40"/>
      <c r="IG16" s="17"/>
      <c r="IH16" s="17"/>
      <c r="II16" s="36"/>
      <c r="IJ16" s="17"/>
      <c r="IK16" s="17"/>
      <c r="IL16" s="17">
        <v>233</v>
      </c>
      <c r="IM16" s="17">
        <v>71423.18</v>
      </c>
      <c r="IN16" s="18">
        <v>27</v>
      </c>
      <c r="IO16" s="18">
        <v>9200</v>
      </c>
      <c r="IP16" s="17">
        <v>196</v>
      </c>
      <c r="IQ16" s="17">
        <v>66000</v>
      </c>
      <c r="IR16" s="18"/>
      <c r="IS16" s="41"/>
      <c r="IT16" s="18"/>
      <c r="IU16" s="41"/>
      <c r="IV16" s="41"/>
      <c r="IW16" s="41"/>
      <c r="IX16" s="41"/>
      <c r="IY16" s="41"/>
      <c r="IZ16" s="41"/>
      <c r="JA16" s="41"/>
      <c r="JB16" s="18"/>
      <c r="JC16" s="41"/>
      <c r="JD16" s="41"/>
      <c r="JE16" s="41"/>
      <c r="JF16" s="18"/>
      <c r="JG16" s="18"/>
      <c r="JH16" s="18">
        <f t="shared" si="62"/>
        <v>93</v>
      </c>
      <c r="JI16" s="18">
        <f t="shared" si="63"/>
        <v>31114</v>
      </c>
      <c r="JJ16" s="17">
        <v>339</v>
      </c>
      <c r="JK16" s="17">
        <f t="shared" si="85"/>
        <v>-413</v>
      </c>
      <c r="JL16" s="36">
        <f t="shared" si="86"/>
        <v>-0.0132737674358809</v>
      </c>
      <c r="JM16" s="18">
        <f t="shared" si="87"/>
        <v>549</v>
      </c>
      <c r="JN16" s="42">
        <f t="shared" si="88"/>
        <v>177737.18</v>
      </c>
      <c r="JO16" s="43"/>
      <c r="JP16" s="43"/>
    </row>
    <row r="17" ht="16.5" spans="1:276">
      <c r="A17" s="16"/>
      <c r="B17" s="17" t="s">
        <v>35</v>
      </c>
      <c r="C17" s="21">
        <v>6939962763910</v>
      </c>
      <c r="D17" s="18">
        <v>598515428966</v>
      </c>
      <c r="E17" s="21">
        <v>21061010003591</v>
      </c>
      <c r="F17" s="22" t="s">
        <v>157</v>
      </c>
      <c r="G17" s="19" t="s">
        <v>158</v>
      </c>
      <c r="H17" s="17" t="s">
        <v>129</v>
      </c>
      <c r="I17" s="26">
        <f>VLOOKUP(C17,供应链!E:J,6,0)</f>
        <v>1</v>
      </c>
      <c r="J17" s="17">
        <f>VLOOKUP(C17,供应链!E:H,4,0)</f>
        <v>421</v>
      </c>
      <c r="K17" s="17">
        <f>VLOOKUP(C17,供应链!E:K,7,0)</f>
        <v>1</v>
      </c>
      <c r="L17" s="18">
        <f>VLOOKUP(C17,供应链!E:I,5,0)</f>
        <v>45.9647302904564</v>
      </c>
      <c r="M17" s="27">
        <f t="shared" si="0"/>
        <v>0.00381569177460606</v>
      </c>
      <c r="N17" s="17">
        <v>1824</v>
      </c>
      <c r="O17" s="26">
        <v>0.0120614035087719</v>
      </c>
      <c r="P17" s="18">
        <v>22</v>
      </c>
      <c r="Q17" s="18">
        <v>6286</v>
      </c>
      <c r="R17" s="40">
        <v>285.727272727273</v>
      </c>
      <c r="S17" s="17">
        <v>279</v>
      </c>
      <c r="T17" s="17">
        <f t="shared" si="1"/>
        <v>148.000000000005</v>
      </c>
      <c r="U17" s="36">
        <f t="shared" si="2"/>
        <v>0.023544384346167</v>
      </c>
      <c r="V17" s="17">
        <v>1193</v>
      </c>
      <c r="W17" s="17">
        <v>1569</v>
      </c>
      <c r="X17" s="26">
        <v>0.00701083492670491</v>
      </c>
      <c r="Y17" s="18">
        <v>11</v>
      </c>
      <c r="Z17" s="18">
        <v>3059</v>
      </c>
      <c r="AA17" s="40">
        <v>278.090909090909</v>
      </c>
      <c r="AB17" s="17">
        <v>279</v>
      </c>
      <c r="AC17" s="17">
        <f t="shared" si="3"/>
        <v>-10.0000000000009</v>
      </c>
      <c r="AD17" s="36">
        <f t="shared" si="4"/>
        <v>-0.0032690421706443</v>
      </c>
      <c r="AE17" s="17">
        <v>897</v>
      </c>
      <c r="AF17" s="17">
        <v>1600</v>
      </c>
      <c r="AG17" s="26">
        <v>0.008125</v>
      </c>
      <c r="AH17" s="18">
        <v>13</v>
      </c>
      <c r="AI17" s="18">
        <v>3552</v>
      </c>
      <c r="AJ17" s="40">
        <v>273.230769230769</v>
      </c>
      <c r="AK17" s="17">
        <v>279</v>
      </c>
      <c r="AL17" s="17">
        <v>-75.0000000000001</v>
      </c>
      <c r="AM17" s="36">
        <v>-0.0211148648648649</v>
      </c>
      <c r="AN17" s="17">
        <v>654</v>
      </c>
      <c r="AO17" s="17">
        <v>2076</v>
      </c>
      <c r="AP17" s="26">
        <v>0.00963391136801541</v>
      </c>
      <c r="AQ17" s="18">
        <v>20</v>
      </c>
      <c r="AR17" s="18">
        <v>5518</v>
      </c>
      <c r="AS17" s="40">
        <v>275.9</v>
      </c>
      <c r="AT17" s="17">
        <v>279</v>
      </c>
      <c r="AU17" s="17">
        <f t="shared" si="5"/>
        <v>-62.0000000000005</v>
      </c>
      <c r="AV17" s="36">
        <f t="shared" si="6"/>
        <v>-0.0112359550561799</v>
      </c>
      <c r="AW17" s="17">
        <v>732</v>
      </c>
      <c r="AX17" s="17">
        <v>2023</v>
      </c>
      <c r="AY17" s="26">
        <v>0.0118635689569946</v>
      </c>
      <c r="AZ17" s="18">
        <v>24</v>
      </c>
      <c r="BA17" s="18">
        <v>6617</v>
      </c>
      <c r="BB17" s="40">
        <v>275.708333333333</v>
      </c>
      <c r="BC17" s="17">
        <v>279</v>
      </c>
      <c r="BD17" s="17">
        <f t="shared" si="7"/>
        <v>-79.0000000000086</v>
      </c>
      <c r="BE17" s="36">
        <f t="shared" si="8"/>
        <v>-0.011938945141304</v>
      </c>
      <c r="BF17" s="17">
        <v>863</v>
      </c>
      <c r="BG17" s="17">
        <v>2348</v>
      </c>
      <c r="BH17" s="26">
        <v>0.00851788756388416</v>
      </c>
      <c r="BI17" s="18">
        <v>20</v>
      </c>
      <c r="BJ17" s="18">
        <v>5525</v>
      </c>
      <c r="BK17" s="40">
        <v>276.25</v>
      </c>
      <c r="BL17" s="17">
        <v>279</v>
      </c>
      <c r="BM17" s="17">
        <f t="shared" si="9"/>
        <v>-55</v>
      </c>
      <c r="BN17" s="36">
        <f t="shared" si="10"/>
        <v>-0.00995475113122172</v>
      </c>
      <c r="BO17" s="17">
        <v>890</v>
      </c>
      <c r="BP17" s="17">
        <v>2490</v>
      </c>
      <c r="BQ17" s="26">
        <f t="shared" si="64"/>
        <v>0.00642570281124498</v>
      </c>
      <c r="BR17" s="17">
        <v>16</v>
      </c>
      <c r="BS17" s="18">
        <v>4382</v>
      </c>
      <c r="BT17" s="40">
        <f t="shared" si="65"/>
        <v>273.875</v>
      </c>
      <c r="BU17" s="17">
        <f t="shared" si="66"/>
        <v>-82</v>
      </c>
      <c r="BV17" s="36">
        <f t="shared" si="89"/>
        <v>-0.0187129164764948</v>
      </c>
      <c r="BW17" s="17">
        <v>2417</v>
      </c>
      <c r="BX17" s="32">
        <v>0.0120232172470978</v>
      </c>
      <c r="BY17" s="17">
        <v>18</v>
      </c>
      <c r="BZ17" s="18">
        <v>4987</v>
      </c>
      <c r="CA17" s="40">
        <f t="shared" si="11"/>
        <v>277.055555555556</v>
      </c>
      <c r="CB17" s="17">
        <f t="shared" si="12"/>
        <v>-35.0000000000002</v>
      </c>
      <c r="CC17" s="36">
        <f t="shared" si="67"/>
        <v>-0.00701824744335276</v>
      </c>
      <c r="CD17" s="17">
        <v>1852</v>
      </c>
      <c r="CE17" s="32">
        <v>0.0174775625885687</v>
      </c>
      <c r="CF17" s="18">
        <v>14</v>
      </c>
      <c r="CG17" s="18">
        <v>3858</v>
      </c>
      <c r="CH17" s="40">
        <f t="shared" si="68"/>
        <v>275.571428571429</v>
      </c>
      <c r="CI17" s="17">
        <f t="shared" si="13"/>
        <v>-48.0000000000002</v>
      </c>
      <c r="CJ17" s="36">
        <f t="shared" si="14"/>
        <v>-0.0124416796267497</v>
      </c>
      <c r="CK17" s="17">
        <v>1788</v>
      </c>
      <c r="CL17" s="32">
        <v>0.0139709833422891</v>
      </c>
      <c r="CM17" s="18">
        <v>6</v>
      </c>
      <c r="CN17" s="18">
        <v>1699</v>
      </c>
      <c r="CO17" s="40">
        <f t="shared" si="15"/>
        <v>283.166666666667</v>
      </c>
      <c r="CP17" s="17">
        <f t="shared" si="16"/>
        <v>25.0000000000001</v>
      </c>
      <c r="CQ17" s="36">
        <f t="shared" si="17"/>
        <v>0.014714537963508</v>
      </c>
      <c r="CR17" s="17">
        <v>2004</v>
      </c>
      <c r="CS17" s="32">
        <v>0.0117439812096301</v>
      </c>
      <c r="CT17" s="18">
        <v>19</v>
      </c>
      <c r="CU17" s="18">
        <v>5347</v>
      </c>
      <c r="CV17" s="40">
        <f t="shared" si="18"/>
        <v>281.421052631579</v>
      </c>
      <c r="CW17" s="17">
        <f t="shared" si="19"/>
        <v>46.0000000000002</v>
      </c>
      <c r="CX17" s="36">
        <f t="shared" si="20"/>
        <v>0.00860295492799705</v>
      </c>
      <c r="CY17" s="132">
        <v>1968</v>
      </c>
      <c r="CZ17" s="121">
        <v>0.0160664819944598</v>
      </c>
      <c r="DA17" s="55">
        <v>16</v>
      </c>
      <c r="DB17" s="55">
        <v>4561</v>
      </c>
      <c r="DC17" s="40">
        <f t="shared" si="69"/>
        <v>285.0625</v>
      </c>
      <c r="DD17" s="17">
        <f t="shared" si="21"/>
        <v>97</v>
      </c>
      <c r="DE17" s="36">
        <f t="shared" si="22"/>
        <v>0.0212672659504495</v>
      </c>
      <c r="DF17" s="122">
        <v>1686</v>
      </c>
      <c r="DG17" s="123">
        <v>0.00771055753262159</v>
      </c>
      <c r="DH17" s="122">
        <v>13</v>
      </c>
      <c r="DI17" s="122">
        <v>3701</v>
      </c>
      <c r="DJ17" s="40">
        <f t="shared" si="23"/>
        <v>284.692307692308</v>
      </c>
      <c r="DK17" s="17">
        <f t="shared" si="24"/>
        <v>73.9999999999998</v>
      </c>
      <c r="DL17" s="36">
        <f t="shared" si="25"/>
        <v>0.0199945960551202</v>
      </c>
      <c r="DM17" s="33">
        <v>1967</v>
      </c>
      <c r="DN17" s="32">
        <v>0.00610066090493137</v>
      </c>
      <c r="DO17" s="17">
        <v>12</v>
      </c>
      <c r="DP17" s="18">
        <v>3405</v>
      </c>
      <c r="DQ17" s="40">
        <f t="shared" si="26"/>
        <v>283.75</v>
      </c>
      <c r="DR17" s="17">
        <f t="shared" si="27"/>
        <v>57</v>
      </c>
      <c r="DS17" s="36">
        <f t="shared" si="28"/>
        <v>0.0167400881057269</v>
      </c>
      <c r="DT17" s="126">
        <v>1993</v>
      </c>
      <c r="DU17" s="32">
        <v>0.00351229302558956</v>
      </c>
      <c r="DV17" s="17">
        <v>7</v>
      </c>
      <c r="DW17" s="18">
        <v>2023</v>
      </c>
      <c r="DX17" s="40">
        <f t="shared" si="29"/>
        <v>289</v>
      </c>
      <c r="DY17" s="17">
        <f t="shared" si="30"/>
        <v>70</v>
      </c>
      <c r="DZ17" s="36">
        <f t="shared" si="31"/>
        <v>0.0346020761245675</v>
      </c>
      <c r="EA17" s="33">
        <v>1788</v>
      </c>
      <c r="EB17" s="32">
        <v>0.00727069351230425</v>
      </c>
      <c r="EC17" s="18">
        <v>13</v>
      </c>
      <c r="ED17" s="18">
        <v>3705</v>
      </c>
      <c r="EE17" s="40">
        <f t="shared" si="32"/>
        <v>285</v>
      </c>
      <c r="EF17" s="17">
        <f t="shared" si="33"/>
        <v>78</v>
      </c>
      <c r="EG17" s="36">
        <f t="shared" si="34"/>
        <v>0.0210526315789474</v>
      </c>
      <c r="EH17" s="18">
        <v>1310</v>
      </c>
      <c r="EI17" s="26">
        <v>0.00610687022900763</v>
      </c>
      <c r="EJ17" s="18">
        <v>8</v>
      </c>
      <c r="EK17" s="18">
        <v>2269</v>
      </c>
      <c r="EL17" s="40">
        <f t="shared" si="35"/>
        <v>283.625</v>
      </c>
      <c r="EM17" s="17">
        <f t="shared" si="36"/>
        <v>37</v>
      </c>
      <c r="EN17" s="36">
        <f t="shared" si="37"/>
        <v>0.0163067430586161</v>
      </c>
      <c r="EO17" s="18">
        <v>1435</v>
      </c>
      <c r="EP17" s="26">
        <v>0.00975609756097561</v>
      </c>
      <c r="EQ17" s="18">
        <v>14</v>
      </c>
      <c r="ER17" s="18">
        <v>3995</v>
      </c>
      <c r="ES17" s="40">
        <f t="shared" si="38"/>
        <v>285.357142857143</v>
      </c>
      <c r="ET17" s="17">
        <f t="shared" si="39"/>
        <v>88.9999999999997</v>
      </c>
      <c r="EU17" s="36">
        <f t="shared" si="40"/>
        <v>0.0222778473091363</v>
      </c>
      <c r="EV17" s="18">
        <v>1848</v>
      </c>
      <c r="EW17" s="26">
        <v>0.00270562770562771</v>
      </c>
      <c r="EX17" s="18">
        <v>5</v>
      </c>
      <c r="EY17" s="18">
        <v>1435</v>
      </c>
      <c r="EZ17" s="40">
        <f t="shared" si="41"/>
        <v>287</v>
      </c>
      <c r="FA17" s="17">
        <f t="shared" si="42"/>
        <v>40</v>
      </c>
      <c r="FB17" s="36">
        <f t="shared" si="43"/>
        <v>0.0278745644599303</v>
      </c>
      <c r="FC17" s="18">
        <v>2073</v>
      </c>
      <c r="FD17" s="26">
        <v>0.0101302460202605</v>
      </c>
      <c r="FE17" s="18">
        <v>21</v>
      </c>
      <c r="FF17" s="18">
        <v>5980</v>
      </c>
      <c r="FG17" s="40">
        <f t="shared" si="44"/>
        <v>284.761904761905</v>
      </c>
      <c r="FH17" s="17">
        <f t="shared" si="45"/>
        <v>121</v>
      </c>
      <c r="FI17" s="36">
        <f t="shared" si="46"/>
        <v>0.0202341137123746</v>
      </c>
      <c r="FJ17" s="18">
        <v>1764</v>
      </c>
      <c r="FK17" s="26">
        <v>0.00850340136054422</v>
      </c>
      <c r="FL17" s="17">
        <v>15</v>
      </c>
      <c r="FM17" s="18">
        <v>4268</v>
      </c>
      <c r="FN17" s="40">
        <f t="shared" si="47"/>
        <v>284.533333333333</v>
      </c>
      <c r="FO17" s="17">
        <f t="shared" si="48"/>
        <v>83.0000000000004</v>
      </c>
      <c r="FP17" s="36">
        <f t="shared" si="49"/>
        <v>0.0194470477975634</v>
      </c>
      <c r="FQ17" s="18">
        <v>1471</v>
      </c>
      <c r="FR17" s="26">
        <v>0.00815771583956492</v>
      </c>
      <c r="FS17" s="17">
        <v>12</v>
      </c>
      <c r="FT17" s="18">
        <v>3470</v>
      </c>
      <c r="FU17" s="40">
        <f t="shared" si="50"/>
        <v>289.166666666667</v>
      </c>
      <c r="FV17" s="17">
        <f t="shared" si="51"/>
        <v>122</v>
      </c>
      <c r="FW17" s="36">
        <f t="shared" si="52"/>
        <v>0.0351585014409223</v>
      </c>
      <c r="FX17" s="18">
        <v>1039</v>
      </c>
      <c r="FY17" s="26">
        <v>0.0105871029836381</v>
      </c>
      <c r="FZ17" s="17">
        <v>11</v>
      </c>
      <c r="GA17" s="18">
        <v>3218</v>
      </c>
      <c r="GB17" s="40">
        <f t="shared" si="53"/>
        <v>292.545454545455</v>
      </c>
      <c r="GC17" s="17">
        <f t="shared" si="54"/>
        <v>149</v>
      </c>
      <c r="GD17" s="36">
        <f t="shared" si="55"/>
        <v>0.0463020509633313</v>
      </c>
      <c r="GE17" s="18">
        <v>978</v>
      </c>
      <c r="GF17" s="26">
        <v>0.0081799591002045</v>
      </c>
      <c r="GG17" s="17">
        <v>8</v>
      </c>
      <c r="GH17" s="18">
        <v>2245</v>
      </c>
      <c r="GI17" s="40">
        <f t="shared" si="56"/>
        <v>280.625</v>
      </c>
      <c r="GJ17" s="17">
        <f t="shared" si="57"/>
        <v>13</v>
      </c>
      <c r="GK17" s="36">
        <f t="shared" si="58"/>
        <v>0.00579064587973274</v>
      </c>
      <c r="GL17" s="18">
        <v>957</v>
      </c>
      <c r="GM17" s="26">
        <v>0.00626959247648903</v>
      </c>
      <c r="GN17" s="17">
        <v>6</v>
      </c>
      <c r="GO17" s="18">
        <v>1738</v>
      </c>
      <c r="GP17" s="40">
        <f t="shared" si="59"/>
        <v>289.666666666667</v>
      </c>
      <c r="GQ17" s="17">
        <f t="shared" si="60"/>
        <v>64.0000000000001</v>
      </c>
      <c r="GR17" s="36">
        <f t="shared" si="61"/>
        <v>0.0368239355581128</v>
      </c>
      <c r="GS17" s="18">
        <v>859</v>
      </c>
      <c r="GT17" s="26">
        <v>0.00465657741559953</v>
      </c>
      <c r="GU17" s="18">
        <v>4</v>
      </c>
      <c r="GV17" s="18">
        <v>1086</v>
      </c>
      <c r="GW17" s="40">
        <f t="shared" si="70"/>
        <v>271.5</v>
      </c>
      <c r="GX17" s="17">
        <f t="shared" si="71"/>
        <v>-30</v>
      </c>
      <c r="GY17" s="36">
        <f t="shared" si="72"/>
        <v>-0.0276243093922652</v>
      </c>
      <c r="GZ17" s="18">
        <v>740</v>
      </c>
      <c r="HA17" s="26">
        <v>0.0121621621621622</v>
      </c>
      <c r="HB17" s="18">
        <v>9</v>
      </c>
      <c r="HC17" s="18">
        <v>2601</v>
      </c>
      <c r="HD17" s="40">
        <f t="shared" si="73"/>
        <v>289</v>
      </c>
      <c r="HE17" s="17">
        <f t="shared" si="74"/>
        <v>90</v>
      </c>
      <c r="HF17" s="36">
        <f t="shared" si="75"/>
        <v>0.0346020761245675</v>
      </c>
      <c r="HG17" s="18">
        <v>748</v>
      </c>
      <c r="HH17" s="26">
        <v>0.00668449197860963</v>
      </c>
      <c r="HI17" s="18">
        <v>5</v>
      </c>
      <c r="HJ17" s="18">
        <v>1439</v>
      </c>
      <c r="HK17" s="40">
        <f t="shared" si="76"/>
        <v>287.8</v>
      </c>
      <c r="HL17" s="17">
        <f t="shared" si="77"/>
        <v>44.0000000000001</v>
      </c>
      <c r="HM17" s="36">
        <f t="shared" si="78"/>
        <v>0.0305767894371091</v>
      </c>
      <c r="HN17" s="18">
        <v>710</v>
      </c>
      <c r="HO17" s="26">
        <v>0.00704225352112676</v>
      </c>
      <c r="HP17" s="18">
        <v>5</v>
      </c>
      <c r="HQ17" s="18">
        <v>1415</v>
      </c>
      <c r="HR17" s="40">
        <f t="shared" si="79"/>
        <v>283</v>
      </c>
      <c r="HS17" s="17">
        <f t="shared" si="80"/>
        <v>20</v>
      </c>
      <c r="HT17" s="36">
        <f t="shared" si="81"/>
        <v>0.0141342756183746</v>
      </c>
      <c r="HU17" s="18">
        <v>671</v>
      </c>
      <c r="HV17" s="26">
        <v>0.00447093889716841</v>
      </c>
      <c r="HW17" s="17">
        <v>3</v>
      </c>
      <c r="HX17" s="18">
        <v>867</v>
      </c>
      <c r="HY17" s="40">
        <f t="shared" si="82"/>
        <v>289</v>
      </c>
      <c r="HZ17" s="17">
        <f t="shared" si="83"/>
        <v>30</v>
      </c>
      <c r="IA17" s="36">
        <f t="shared" si="84"/>
        <v>0.0346020761245675</v>
      </c>
      <c r="IB17" s="18"/>
      <c r="IC17" s="26"/>
      <c r="ID17" s="17"/>
      <c r="IE17" s="18"/>
      <c r="IF17" s="40"/>
      <c r="IG17" s="17"/>
      <c r="IH17" s="17"/>
      <c r="II17" s="36"/>
      <c r="IJ17" s="17"/>
      <c r="IK17" s="17"/>
      <c r="IL17" s="17">
        <v>646</v>
      </c>
      <c r="IM17" s="17">
        <v>184187.66</v>
      </c>
      <c r="IN17" s="18">
        <v>181</v>
      </c>
      <c r="IO17" s="18">
        <v>51223.82</v>
      </c>
      <c r="IP17" s="17">
        <v>399</v>
      </c>
      <c r="IQ17" s="17">
        <v>111460</v>
      </c>
      <c r="IR17" s="18"/>
      <c r="IS17" s="41"/>
      <c r="IT17" s="18"/>
      <c r="IU17" s="41"/>
      <c r="IV17" s="41"/>
      <c r="IW17" s="41"/>
      <c r="IX17" s="41"/>
      <c r="IY17" s="41"/>
      <c r="IZ17" s="41"/>
      <c r="JA17" s="41"/>
      <c r="JB17" s="18"/>
      <c r="JC17" s="41"/>
      <c r="JD17" s="41"/>
      <c r="JE17" s="41"/>
      <c r="JF17" s="18"/>
      <c r="JG17" s="18"/>
      <c r="JH17" s="18">
        <f t="shared" si="62"/>
        <v>370</v>
      </c>
      <c r="JI17" s="18">
        <f t="shared" si="63"/>
        <v>104251</v>
      </c>
      <c r="JJ17" s="17">
        <v>279</v>
      </c>
      <c r="JK17" s="17">
        <f t="shared" si="85"/>
        <v>1020.99999999999</v>
      </c>
      <c r="JL17" s="36">
        <f t="shared" si="86"/>
        <v>0.00979367104392275</v>
      </c>
      <c r="JM17" s="18">
        <f t="shared" si="87"/>
        <v>1596</v>
      </c>
      <c r="JN17" s="42">
        <f t="shared" si="88"/>
        <v>451122.48</v>
      </c>
      <c r="JO17" s="43"/>
      <c r="JP17" s="43"/>
    </row>
    <row r="18" ht="16.5" spans="1:276">
      <c r="A18" s="16"/>
      <c r="B18" s="17" t="s">
        <v>35</v>
      </c>
      <c r="C18" s="21">
        <v>6939962759814</v>
      </c>
      <c r="D18" s="18">
        <v>598554948218</v>
      </c>
      <c r="E18" s="21">
        <v>21061010003070</v>
      </c>
      <c r="F18" s="22" t="s">
        <v>159</v>
      </c>
      <c r="G18" s="19" t="s">
        <v>160</v>
      </c>
      <c r="H18" s="17" t="s">
        <v>129</v>
      </c>
      <c r="I18" s="26">
        <f>VLOOKUP(C18,供应链!E:J,6,0)</f>
        <v>1</v>
      </c>
      <c r="J18" s="17">
        <f>VLOOKUP(C18,供应链!E:H,4,0)</f>
        <v>1594</v>
      </c>
      <c r="K18" s="17">
        <f>VLOOKUP(C18,供应链!E:K,7,0)</f>
        <v>0</v>
      </c>
      <c r="L18" s="18">
        <f>VLOOKUP(C18,供应链!E:I,5,0)</f>
        <v>31.7683569171198</v>
      </c>
      <c r="M18" s="27">
        <f t="shared" si="0"/>
        <v>0.0285248741852982</v>
      </c>
      <c r="N18" s="17">
        <v>2499</v>
      </c>
      <c r="O18" s="26">
        <v>0.0448179271708683</v>
      </c>
      <c r="P18" s="18">
        <v>112</v>
      </c>
      <c r="Q18" s="18">
        <v>19358</v>
      </c>
      <c r="R18" s="40">
        <v>172.839285714286</v>
      </c>
      <c r="S18" s="17">
        <v>189</v>
      </c>
      <c r="T18" s="17">
        <f t="shared" si="1"/>
        <v>-1809.99999999997</v>
      </c>
      <c r="U18" s="36">
        <f t="shared" si="2"/>
        <v>-0.0935013947721855</v>
      </c>
      <c r="V18" s="17">
        <v>2363</v>
      </c>
      <c r="W18" s="17">
        <v>2254</v>
      </c>
      <c r="X18" s="26">
        <v>0.0319432120674357</v>
      </c>
      <c r="Y18" s="18">
        <v>72</v>
      </c>
      <c r="Z18" s="18">
        <v>12485</v>
      </c>
      <c r="AA18" s="40">
        <v>173.402777777778</v>
      </c>
      <c r="AB18" s="17">
        <v>189</v>
      </c>
      <c r="AC18" s="17">
        <f t="shared" si="3"/>
        <v>-1122.99999999998</v>
      </c>
      <c r="AD18" s="36">
        <f t="shared" si="4"/>
        <v>-0.0899479375250288</v>
      </c>
      <c r="AE18" s="17">
        <v>2522</v>
      </c>
      <c r="AF18" s="17">
        <v>2244</v>
      </c>
      <c r="AG18" s="26">
        <v>0.0445632798573975</v>
      </c>
      <c r="AH18" s="18">
        <v>100</v>
      </c>
      <c r="AI18" s="18">
        <v>17512</v>
      </c>
      <c r="AJ18" s="40">
        <v>175.12</v>
      </c>
      <c r="AK18" s="17">
        <v>189</v>
      </c>
      <c r="AL18" s="17">
        <v>-1388</v>
      </c>
      <c r="AM18" s="36">
        <v>-0.0792599360438556</v>
      </c>
      <c r="AN18" s="17">
        <v>3165</v>
      </c>
      <c r="AO18" s="17">
        <v>3192</v>
      </c>
      <c r="AP18" s="26">
        <v>0.0579573934837093</v>
      </c>
      <c r="AQ18" s="18">
        <v>185</v>
      </c>
      <c r="AR18" s="18">
        <v>30529</v>
      </c>
      <c r="AS18" s="40">
        <v>165.021621621622</v>
      </c>
      <c r="AT18" s="17">
        <v>189</v>
      </c>
      <c r="AU18" s="17">
        <f t="shared" si="5"/>
        <v>-4435.99999999993</v>
      </c>
      <c r="AV18" s="36">
        <f t="shared" si="6"/>
        <v>-0.14530446460742</v>
      </c>
      <c r="AW18" s="17">
        <v>3101</v>
      </c>
      <c r="AX18" s="17">
        <v>3496</v>
      </c>
      <c r="AY18" s="26">
        <v>0.056350114416476</v>
      </c>
      <c r="AZ18" s="18">
        <v>197</v>
      </c>
      <c r="BA18" s="18">
        <v>32417</v>
      </c>
      <c r="BB18" s="40">
        <v>164.553299492386</v>
      </c>
      <c r="BC18" s="17">
        <v>189</v>
      </c>
      <c r="BD18" s="17">
        <f t="shared" si="7"/>
        <v>-4815.99999999996</v>
      </c>
      <c r="BE18" s="36">
        <f t="shared" si="8"/>
        <v>-0.148564025048584</v>
      </c>
      <c r="BF18" s="17">
        <v>3110</v>
      </c>
      <c r="BG18" s="17">
        <v>3099</v>
      </c>
      <c r="BH18" s="26">
        <v>0.058405937399161</v>
      </c>
      <c r="BI18" s="18">
        <v>181</v>
      </c>
      <c r="BJ18" s="18">
        <v>29649</v>
      </c>
      <c r="BK18" s="40">
        <v>163.806629834254</v>
      </c>
      <c r="BL18" s="17">
        <v>189</v>
      </c>
      <c r="BM18" s="17">
        <f t="shared" si="9"/>
        <v>-4560.00000000002</v>
      </c>
      <c r="BN18" s="36">
        <f t="shared" si="10"/>
        <v>-0.153799453607205</v>
      </c>
      <c r="BO18" s="17">
        <v>3155</v>
      </c>
      <c r="BP18" s="17">
        <v>3246</v>
      </c>
      <c r="BQ18" s="26">
        <f t="shared" si="64"/>
        <v>0.0573012939001848</v>
      </c>
      <c r="BR18" s="17">
        <v>186</v>
      </c>
      <c r="BS18" s="18">
        <v>30595</v>
      </c>
      <c r="BT18" s="40">
        <f t="shared" si="65"/>
        <v>164.489247311828</v>
      </c>
      <c r="BU18" s="17">
        <f t="shared" si="66"/>
        <v>-4559</v>
      </c>
      <c r="BV18" s="36">
        <f t="shared" si="89"/>
        <v>-0.149011276352345</v>
      </c>
      <c r="BW18" s="17">
        <v>4798</v>
      </c>
      <c r="BX18" s="32">
        <v>0.0190641247833622</v>
      </c>
      <c r="BY18" s="17">
        <v>122</v>
      </c>
      <c r="BZ18" s="18">
        <v>21964</v>
      </c>
      <c r="CA18" s="40">
        <f t="shared" si="11"/>
        <v>180.032786885246</v>
      </c>
      <c r="CB18" s="17">
        <f t="shared" si="12"/>
        <v>-1094</v>
      </c>
      <c r="CC18" s="36">
        <f t="shared" si="67"/>
        <v>-0.0498087780003642</v>
      </c>
      <c r="CD18" s="17">
        <v>2570</v>
      </c>
      <c r="CE18" s="32">
        <v>0.0147255689424364</v>
      </c>
      <c r="CF18" s="18">
        <v>104</v>
      </c>
      <c r="CG18" s="18">
        <v>18128</v>
      </c>
      <c r="CH18" s="40">
        <f t="shared" si="68"/>
        <v>174.307692307692</v>
      </c>
      <c r="CI18" s="17">
        <f t="shared" si="13"/>
        <v>-1528</v>
      </c>
      <c r="CJ18" s="36">
        <f t="shared" si="14"/>
        <v>-0.0842894969108561</v>
      </c>
      <c r="CK18" s="17">
        <v>2366</v>
      </c>
      <c r="CL18" s="32">
        <v>0.0107962213225371</v>
      </c>
      <c r="CM18" s="18">
        <v>103</v>
      </c>
      <c r="CN18" s="18">
        <v>17981</v>
      </c>
      <c r="CO18" s="40">
        <f t="shared" si="15"/>
        <v>174.572815533981</v>
      </c>
      <c r="CP18" s="17">
        <f t="shared" si="16"/>
        <v>-1486</v>
      </c>
      <c r="CQ18" s="36">
        <f t="shared" si="17"/>
        <v>-0.0826427896112563</v>
      </c>
      <c r="CR18" s="17">
        <v>2393</v>
      </c>
      <c r="CS18" s="32">
        <v>0.0169491525423729</v>
      </c>
      <c r="CT18" s="18">
        <v>88</v>
      </c>
      <c r="CU18" s="18">
        <v>15471</v>
      </c>
      <c r="CV18" s="40">
        <f t="shared" si="18"/>
        <v>175.806818181818</v>
      </c>
      <c r="CW18" s="17">
        <f t="shared" si="19"/>
        <v>-1161</v>
      </c>
      <c r="CX18" s="36">
        <f t="shared" si="20"/>
        <v>-0.075043630017452</v>
      </c>
      <c r="CY18" s="132">
        <v>2252</v>
      </c>
      <c r="CZ18" s="121">
        <v>0.0119840213049268</v>
      </c>
      <c r="DA18" s="55">
        <v>85</v>
      </c>
      <c r="DB18" s="55">
        <v>14795</v>
      </c>
      <c r="DC18" s="40">
        <f t="shared" si="69"/>
        <v>174.058823529412</v>
      </c>
      <c r="DD18" s="17">
        <f t="shared" si="21"/>
        <v>-1270</v>
      </c>
      <c r="DE18" s="36">
        <f t="shared" si="22"/>
        <v>-0.0858398107468739</v>
      </c>
      <c r="DF18" s="122">
        <v>2153</v>
      </c>
      <c r="DG18" s="123">
        <v>0.0315838365071993</v>
      </c>
      <c r="DH18" s="122">
        <v>68</v>
      </c>
      <c r="DI18" s="122">
        <v>11831</v>
      </c>
      <c r="DJ18" s="40">
        <f t="shared" si="23"/>
        <v>173.985294117647</v>
      </c>
      <c r="DK18" s="17">
        <f t="shared" si="24"/>
        <v>-1021</v>
      </c>
      <c r="DL18" s="36">
        <f t="shared" si="25"/>
        <v>-0.0862987067872538</v>
      </c>
      <c r="DM18" s="33">
        <v>2342</v>
      </c>
      <c r="DN18" s="32">
        <v>0.0405636208368915</v>
      </c>
      <c r="DO18" s="17">
        <v>95</v>
      </c>
      <c r="DP18" s="18">
        <v>16641</v>
      </c>
      <c r="DQ18" s="40">
        <f t="shared" si="26"/>
        <v>175.168421052632</v>
      </c>
      <c r="DR18" s="17">
        <f t="shared" si="27"/>
        <v>-1314</v>
      </c>
      <c r="DS18" s="36">
        <f t="shared" si="28"/>
        <v>-0.0789616008653327</v>
      </c>
      <c r="DT18" s="126">
        <v>2319</v>
      </c>
      <c r="DU18" s="32">
        <v>0.0409659335920655</v>
      </c>
      <c r="DV18" s="17">
        <v>95</v>
      </c>
      <c r="DW18" s="18">
        <v>17345</v>
      </c>
      <c r="DX18" s="40">
        <f t="shared" si="29"/>
        <v>182.578947368421</v>
      </c>
      <c r="DY18" s="17">
        <f t="shared" si="30"/>
        <v>-610.000000000001</v>
      </c>
      <c r="DZ18" s="36">
        <f t="shared" si="31"/>
        <v>-0.0351686364946671</v>
      </c>
      <c r="EA18" s="33">
        <v>2014</v>
      </c>
      <c r="EB18" s="32">
        <v>0.0268123138033764</v>
      </c>
      <c r="EC18" s="18">
        <v>54</v>
      </c>
      <c r="ED18" s="18">
        <v>10018</v>
      </c>
      <c r="EE18" s="40">
        <f t="shared" si="32"/>
        <v>185.518518518519</v>
      </c>
      <c r="EF18" s="17">
        <f t="shared" si="33"/>
        <v>-188.000000000001</v>
      </c>
      <c r="EG18" s="36">
        <f t="shared" si="34"/>
        <v>-0.0187662208025555</v>
      </c>
      <c r="EH18" s="18">
        <v>1456</v>
      </c>
      <c r="EI18" s="26">
        <v>0.0281593406593407</v>
      </c>
      <c r="EJ18" s="18">
        <v>41</v>
      </c>
      <c r="EK18" s="18">
        <v>7638</v>
      </c>
      <c r="EL18" s="40">
        <f t="shared" si="35"/>
        <v>186.292682926829</v>
      </c>
      <c r="EM18" s="17">
        <f t="shared" si="36"/>
        <v>-111</v>
      </c>
      <c r="EN18" s="36">
        <f t="shared" si="37"/>
        <v>-0.0145326001571092</v>
      </c>
      <c r="EO18" s="18">
        <v>1295</v>
      </c>
      <c r="EP18" s="26">
        <v>0.0370656370656371</v>
      </c>
      <c r="EQ18" s="18">
        <v>48</v>
      </c>
      <c r="ER18" s="18">
        <v>8957</v>
      </c>
      <c r="ES18" s="40">
        <f t="shared" si="38"/>
        <v>186.604166666667</v>
      </c>
      <c r="ET18" s="17">
        <f t="shared" si="39"/>
        <v>-115</v>
      </c>
      <c r="EU18" s="36">
        <f t="shared" si="40"/>
        <v>-0.0128391202411522</v>
      </c>
      <c r="EV18" s="18">
        <v>1424</v>
      </c>
      <c r="EW18" s="26">
        <v>0.0287921348314607</v>
      </c>
      <c r="EX18" s="18">
        <v>41</v>
      </c>
      <c r="EY18" s="18">
        <v>7530</v>
      </c>
      <c r="EZ18" s="40">
        <f t="shared" si="41"/>
        <v>183.658536585366</v>
      </c>
      <c r="FA18" s="17">
        <f t="shared" si="42"/>
        <v>-219</v>
      </c>
      <c r="FB18" s="36">
        <f t="shared" si="43"/>
        <v>-0.0290836653386454</v>
      </c>
      <c r="FC18" s="18">
        <v>2432</v>
      </c>
      <c r="FD18" s="26">
        <v>0.0641447368421053</v>
      </c>
      <c r="FE18" s="18">
        <v>156</v>
      </c>
      <c r="FF18" s="18">
        <v>27229</v>
      </c>
      <c r="FG18" s="40">
        <f t="shared" si="44"/>
        <v>174.544871794872</v>
      </c>
      <c r="FH18" s="17">
        <f t="shared" si="45"/>
        <v>-2255</v>
      </c>
      <c r="FI18" s="36">
        <f t="shared" si="46"/>
        <v>-0.0828161151713247</v>
      </c>
      <c r="FJ18" s="18">
        <v>1904</v>
      </c>
      <c r="FK18" s="26">
        <v>0.0435924369747899</v>
      </c>
      <c r="FL18" s="17">
        <v>83</v>
      </c>
      <c r="FM18" s="18">
        <v>15024</v>
      </c>
      <c r="FN18" s="40">
        <f t="shared" si="47"/>
        <v>181.012048192771</v>
      </c>
      <c r="FO18" s="17">
        <f t="shared" si="48"/>
        <v>-663</v>
      </c>
      <c r="FP18" s="36">
        <f t="shared" si="49"/>
        <v>-0.044129392971246</v>
      </c>
      <c r="FQ18" s="18">
        <v>1470</v>
      </c>
      <c r="FR18" s="26">
        <v>0.0462585034013605</v>
      </c>
      <c r="FS18" s="17">
        <v>68</v>
      </c>
      <c r="FT18" s="18">
        <v>12233</v>
      </c>
      <c r="FU18" s="40">
        <f t="shared" si="50"/>
        <v>179.897058823529</v>
      </c>
      <c r="FV18" s="17">
        <f t="shared" si="51"/>
        <v>-618.999999999999</v>
      </c>
      <c r="FW18" s="36">
        <f t="shared" si="52"/>
        <v>-0.0506008338101855</v>
      </c>
      <c r="FX18" s="18">
        <v>1417</v>
      </c>
      <c r="FY18" s="26">
        <v>0.0472829922371207</v>
      </c>
      <c r="FZ18" s="17">
        <v>67</v>
      </c>
      <c r="GA18" s="18">
        <v>12261</v>
      </c>
      <c r="GB18" s="40">
        <f t="shared" si="53"/>
        <v>183</v>
      </c>
      <c r="GC18" s="17">
        <f t="shared" si="54"/>
        <v>-402</v>
      </c>
      <c r="GD18" s="36">
        <f t="shared" si="55"/>
        <v>-0.0327868852459016</v>
      </c>
      <c r="GE18" s="18">
        <v>1244</v>
      </c>
      <c r="GF18" s="26">
        <v>0.047427652733119</v>
      </c>
      <c r="GG18" s="17">
        <v>59</v>
      </c>
      <c r="GH18" s="18">
        <v>10767</v>
      </c>
      <c r="GI18" s="40">
        <f t="shared" si="56"/>
        <v>182.491525423729</v>
      </c>
      <c r="GJ18" s="17">
        <f t="shared" si="57"/>
        <v>-384.000000000001</v>
      </c>
      <c r="GK18" s="36">
        <f t="shared" si="58"/>
        <v>-0.0356645305098914</v>
      </c>
      <c r="GL18" s="18">
        <v>2472</v>
      </c>
      <c r="GM18" s="26">
        <v>0.0412621359223301</v>
      </c>
      <c r="GN18" s="17">
        <v>102</v>
      </c>
      <c r="GO18" s="18">
        <v>17886</v>
      </c>
      <c r="GP18" s="40">
        <f t="shared" si="59"/>
        <v>175.352941176471</v>
      </c>
      <c r="GQ18" s="17">
        <f t="shared" si="60"/>
        <v>-1392</v>
      </c>
      <c r="GR18" s="36">
        <f t="shared" si="61"/>
        <v>-0.0778262328077827</v>
      </c>
      <c r="GS18" s="18">
        <v>2063</v>
      </c>
      <c r="GT18" s="26">
        <v>0.0319922443044111</v>
      </c>
      <c r="GU18" s="18">
        <v>66</v>
      </c>
      <c r="GV18" s="18">
        <v>11993</v>
      </c>
      <c r="GW18" s="40">
        <f t="shared" si="70"/>
        <v>181.712121212121</v>
      </c>
      <c r="GX18" s="17">
        <f t="shared" si="71"/>
        <v>-481</v>
      </c>
      <c r="GY18" s="36">
        <f t="shared" si="72"/>
        <v>-0.0401067289252063</v>
      </c>
      <c r="GZ18" s="18">
        <v>1169</v>
      </c>
      <c r="HA18" s="26">
        <v>0.0496150556030796</v>
      </c>
      <c r="HB18" s="18">
        <v>58</v>
      </c>
      <c r="HC18" s="18">
        <v>10131</v>
      </c>
      <c r="HD18" s="40">
        <f t="shared" si="73"/>
        <v>174.672413793103</v>
      </c>
      <c r="HE18" s="17">
        <f t="shared" si="74"/>
        <v>-830.999999999999</v>
      </c>
      <c r="HF18" s="36">
        <f t="shared" si="75"/>
        <v>-0.0820254663902872</v>
      </c>
      <c r="HG18" s="18">
        <v>1185</v>
      </c>
      <c r="HH18" s="26">
        <v>0.0405063291139241</v>
      </c>
      <c r="HI18" s="18">
        <v>48</v>
      </c>
      <c r="HJ18" s="18">
        <v>8374</v>
      </c>
      <c r="HK18" s="40">
        <f t="shared" si="76"/>
        <v>174.458333333333</v>
      </c>
      <c r="HL18" s="17">
        <f t="shared" si="77"/>
        <v>-698</v>
      </c>
      <c r="HM18" s="36">
        <f t="shared" si="78"/>
        <v>-0.0833532362073083</v>
      </c>
      <c r="HN18" s="18">
        <v>1894</v>
      </c>
      <c r="HO18" s="26">
        <v>0.0242872228088701</v>
      </c>
      <c r="HP18" s="18">
        <v>46</v>
      </c>
      <c r="HQ18" s="18">
        <v>8060</v>
      </c>
      <c r="HR18" s="40">
        <f t="shared" si="79"/>
        <v>175.217391304348</v>
      </c>
      <c r="HS18" s="17">
        <f t="shared" si="80"/>
        <v>-634.000000000001</v>
      </c>
      <c r="HT18" s="36">
        <f t="shared" si="81"/>
        <v>-0.0786600496277916</v>
      </c>
      <c r="HU18" s="18">
        <v>1679</v>
      </c>
      <c r="HV18" s="26">
        <v>0.0214413341274568</v>
      </c>
      <c r="HW18" s="17">
        <v>36</v>
      </c>
      <c r="HX18" s="18">
        <v>6421</v>
      </c>
      <c r="HY18" s="40">
        <f t="shared" si="82"/>
        <v>178.361111111111</v>
      </c>
      <c r="HZ18" s="17">
        <f t="shared" si="83"/>
        <v>-383</v>
      </c>
      <c r="IA18" s="36">
        <f t="shared" si="84"/>
        <v>-0.0596480299018844</v>
      </c>
      <c r="IB18" s="18"/>
      <c r="IC18" s="26"/>
      <c r="ID18" s="17"/>
      <c r="IE18" s="18"/>
      <c r="IF18" s="40"/>
      <c r="IG18" s="17"/>
      <c r="IH18" s="17"/>
      <c r="II18" s="36"/>
      <c r="IJ18" s="17"/>
      <c r="IK18" s="17"/>
      <c r="IL18" s="17">
        <v>2352</v>
      </c>
      <c r="IM18" s="17">
        <v>413449.44</v>
      </c>
      <c r="IN18" s="18">
        <v>1051</v>
      </c>
      <c r="IO18" s="18">
        <v>185285.41</v>
      </c>
      <c r="IP18" s="17">
        <v>3129</v>
      </c>
      <c r="IQ18" s="17">
        <v>531283</v>
      </c>
      <c r="IR18" s="18"/>
      <c r="IS18" s="41"/>
      <c r="IT18" s="18"/>
      <c r="IU18" s="41"/>
      <c r="IV18" s="41"/>
      <c r="IW18" s="41"/>
      <c r="IX18" s="41"/>
      <c r="IY18" s="41"/>
      <c r="IZ18" s="41"/>
      <c r="JA18" s="41"/>
      <c r="JB18" s="18"/>
      <c r="JC18" s="41"/>
      <c r="JD18" s="41"/>
      <c r="JE18" s="41"/>
      <c r="JF18" s="18"/>
      <c r="JG18" s="18"/>
      <c r="JH18" s="18">
        <f t="shared" si="62"/>
        <v>2766</v>
      </c>
      <c r="JI18" s="18">
        <f t="shared" si="63"/>
        <v>481223</v>
      </c>
      <c r="JJ18" s="17">
        <v>189</v>
      </c>
      <c r="JK18" s="17">
        <f t="shared" si="85"/>
        <v>-41551</v>
      </c>
      <c r="JL18" s="36">
        <f t="shared" si="86"/>
        <v>-0.0863445845273397</v>
      </c>
      <c r="JM18" s="18">
        <f t="shared" si="87"/>
        <v>9298</v>
      </c>
      <c r="JN18" s="42">
        <f t="shared" si="88"/>
        <v>1611240.85</v>
      </c>
      <c r="JO18" s="43"/>
      <c r="JP18" s="43"/>
    </row>
    <row r="19" ht="16.5" spans="1:276">
      <c r="A19" s="16"/>
      <c r="B19" s="17" t="s">
        <v>35</v>
      </c>
      <c r="C19" s="21">
        <v>6939962766423</v>
      </c>
      <c r="D19" s="21">
        <v>608585595158</v>
      </c>
      <c r="E19" s="21">
        <v>21061011000715</v>
      </c>
      <c r="F19" s="18" t="s">
        <v>161</v>
      </c>
      <c r="G19" s="19" t="s">
        <v>162</v>
      </c>
      <c r="H19" s="17" t="s">
        <v>129</v>
      </c>
      <c r="I19" s="26">
        <f>VLOOKUP(C19,供应链!E:J,6,0)</f>
        <v>1</v>
      </c>
      <c r="J19" s="17">
        <f>VLOOKUP(C19,供应链!E:H,4,0)</f>
        <v>859</v>
      </c>
      <c r="K19" s="17">
        <f>VLOOKUP(C19,供应链!E:K,7,0)</f>
        <v>168</v>
      </c>
      <c r="L19" s="18">
        <f>VLOOKUP(C19,供应链!E:I,5,0)</f>
        <v>62.231219379423</v>
      </c>
      <c r="M19" s="27">
        <f t="shared" si="0"/>
        <v>0.00872452767923439</v>
      </c>
      <c r="N19" s="17">
        <v>2117</v>
      </c>
      <c r="O19" s="26">
        <v>0.031176192725555</v>
      </c>
      <c r="P19" s="18">
        <v>66</v>
      </c>
      <c r="Q19" s="18">
        <v>5778</v>
      </c>
      <c r="R19" s="40">
        <v>87.5454545454545</v>
      </c>
      <c r="S19" s="17">
        <v>119</v>
      </c>
      <c r="T19" s="17">
        <f t="shared" si="1"/>
        <v>-2076</v>
      </c>
      <c r="U19" s="36">
        <f t="shared" si="2"/>
        <v>-0.359293873312565</v>
      </c>
      <c r="V19" s="17">
        <v>955</v>
      </c>
      <c r="W19" s="17">
        <v>2361</v>
      </c>
      <c r="X19" s="26">
        <v>0.0224481152054214</v>
      </c>
      <c r="Y19" s="18">
        <v>53</v>
      </c>
      <c r="Z19" s="18">
        <v>4662</v>
      </c>
      <c r="AA19" s="40">
        <v>87.9622641509434</v>
      </c>
      <c r="AB19" s="17">
        <v>119</v>
      </c>
      <c r="AC19" s="17">
        <f t="shared" si="3"/>
        <v>-1645</v>
      </c>
      <c r="AD19" s="36">
        <f t="shared" si="4"/>
        <v>-0.352852852852853</v>
      </c>
      <c r="AE19" s="17">
        <v>920</v>
      </c>
      <c r="AF19" s="17">
        <v>2173</v>
      </c>
      <c r="AG19" s="26">
        <v>0.0179475379659457</v>
      </c>
      <c r="AH19" s="18">
        <v>39</v>
      </c>
      <c r="AI19" s="18">
        <v>3805</v>
      </c>
      <c r="AJ19" s="40">
        <v>97.5641025641026</v>
      </c>
      <c r="AK19" s="17">
        <v>119</v>
      </c>
      <c r="AL19" s="17">
        <v>-836</v>
      </c>
      <c r="AM19" s="36">
        <v>-0.219710906701708</v>
      </c>
      <c r="AN19" s="17">
        <v>1016</v>
      </c>
      <c r="AO19" s="17">
        <v>2924</v>
      </c>
      <c r="AP19" s="26">
        <v>0.0150478796169631</v>
      </c>
      <c r="AQ19" s="18">
        <v>44</v>
      </c>
      <c r="AR19" s="18">
        <v>4147</v>
      </c>
      <c r="AS19" s="40">
        <v>94.25</v>
      </c>
      <c r="AT19" s="17">
        <v>119</v>
      </c>
      <c r="AU19" s="17">
        <f t="shared" si="5"/>
        <v>-1089</v>
      </c>
      <c r="AV19" s="36">
        <f t="shared" si="6"/>
        <v>-0.262599469496021</v>
      </c>
      <c r="AW19" s="17">
        <v>1000</v>
      </c>
      <c r="AX19" s="17">
        <v>2698</v>
      </c>
      <c r="AY19" s="26">
        <v>0.0129725722757598</v>
      </c>
      <c r="AZ19" s="18">
        <v>35</v>
      </c>
      <c r="BA19" s="18">
        <v>3311</v>
      </c>
      <c r="BB19" s="40">
        <v>94.6</v>
      </c>
      <c r="BC19" s="17">
        <v>119</v>
      </c>
      <c r="BD19" s="17">
        <f t="shared" si="7"/>
        <v>-854</v>
      </c>
      <c r="BE19" s="36">
        <f t="shared" si="8"/>
        <v>-0.257928118393235</v>
      </c>
      <c r="BF19" s="17">
        <v>981</v>
      </c>
      <c r="BG19" s="17">
        <v>3165</v>
      </c>
      <c r="BH19" s="26">
        <v>0.0135860979462875</v>
      </c>
      <c r="BI19" s="18">
        <v>43</v>
      </c>
      <c r="BJ19" s="18">
        <v>4124</v>
      </c>
      <c r="BK19" s="40">
        <v>95.9069767441861</v>
      </c>
      <c r="BL19" s="17">
        <v>119</v>
      </c>
      <c r="BM19" s="17">
        <f t="shared" si="9"/>
        <v>-992.999999999998</v>
      </c>
      <c r="BN19" s="36">
        <f t="shared" si="10"/>
        <v>-0.240785645004849</v>
      </c>
      <c r="BO19" s="17">
        <v>943</v>
      </c>
      <c r="BP19" s="17">
        <v>2714</v>
      </c>
      <c r="BQ19" s="26">
        <f t="shared" si="64"/>
        <v>0.0117907148120855</v>
      </c>
      <c r="BR19" s="17">
        <v>32</v>
      </c>
      <c r="BS19" s="18">
        <v>3083</v>
      </c>
      <c r="BT19" s="40">
        <f t="shared" si="65"/>
        <v>96.34375</v>
      </c>
      <c r="BU19" s="17">
        <f t="shared" si="66"/>
        <v>-725</v>
      </c>
      <c r="BV19" s="36">
        <f t="shared" si="89"/>
        <v>-0.235160557898151</v>
      </c>
      <c r="BW19" s="17">
        <v>2412</v>
      </c>
      <c r="BX19" s="32">
        <v>0.0279295689131755</v>
      </c>
      <c r="BY19" s="17">
        <v>29</v>
      </c>
      <c r="BZ19" s="18">
        <v>2792</v>
      </c>
      <c r="CA19" s="40">
        <f t="shared" si="11"/>
        <v>96.2758620689655</v>
      </c>
      <c r="CB19" s="17">
        <f t="shared" si="12"/>
        <v>-659</v>
      </c>
      <c r="CC19" s="36">
        <f t="shared" si="67"/>
        <v>-0.236031518624642</v>
      </c>
      <c r="CD19" s="17">
        <v>2117</v>
      </c>
      <c r="CE19" s="32">
        <v>0.0607187112763321</v>
      </c>
      <c r="CF19" s="18">
        <v>37</v>
      </c>
      <c r="CG19" s="18">
        <v>3563</v>
      </c>
      <c r="CH19" s="40">
        <f t="shared" si="68"/>
        <v>96.2972972972973</v>
      </c>
      <c r="CI19" s="17">
        <f t="shared" si="13"/>
        <v>-840</v>
      </c>
      <c r="CJ19" s="36">
        <f t="shared" si="14"/>
        <v>-0.235756385068762</v>
      </c>
      <c r="CK19" s="17">
        <v>1861</v>
      </c>
      <c r="CL19" s="32">
        <v>0.0856079404466501</v>
      </c>
      <c r="CM19" s="18">
        <v>26</v>
      </c>
      <c r="CN19" s="18">
        <v>2469</v>
      </c>
      <c r="CO19" s="40">
        <f t="shared" si="15"/>
        <v>94.9615384615385</v>
      </c>
      <c r="CP19" s="17">
        <f t="shared" si="16"/>
        <v>-625</v>
      </c>
      <c r="CQ19" s="36">
        <f t="shared" si="17"/>
        <v>-0.253138922640745</v>
      </c>
      <c r="CR19" s="17">
        <v>1703</v>
      </c>
      <c r="CS19" s="32">
        <v>0.0684556407447974</v>
      </c>
      <c r="CT19" s="18">
        <v>20</v>
      </c>
      <c r="CU19" s="18">
        <v>1868</v>
      </c>
      <c r="CV19" s="40">
        <f t="shared" si="18"/>
        <v>93.4</v>
      </c>
      <c r="CW19" s="17">
        <f t="shared" si="19"/>
        <v>-512</v>
      </c>
      <c r="CX19" s="36">
        <f t="shared" si="20"/>
        <v>-0.274089935760171</v>
      </c>
      <c r="CY19" s="132">
        <v>1805</v>
      </c>
      <c r="CZ19" s="121">
        <v>0.0651105651105651</v>
      </c>
      <c r="DA19" s="55">
        <v>29</v>
      </c>
      <c r="DB19" s="55">
        <v>2869</v>
      </c>
      <c r="DC19" s="40">
        <f t="shared" si="69"/>
        <v>98.9310344827586</v>
      </c>
      <c r="DD19" s="17">
        <f t="shared" si="21"/>
        <v>-582</v>
      </c>
      <c r="DE19" s="36">
        <f t="shared" si="22"/>
        <v>-0.202858138724294</v>
      </c>
      <c r="DF19" s="122">
        <v>1686</v>
      </c>
      <c r="DG19" s="123">
        <v>0.0160142348754448</v>
      </c>
      <c r="DH19" s="122">
        <v>27</v>
      </c>
      <c r="DI19" s="122">
        <v>2562</v>
      </c>
      <c r="DJ19" s="40">
        <f t="shared" si="23"/>
        <v>94.8888888888889</v>
      </c>
      <c r="DK19" s="17">
        <f t="shared" si="24"/>
        <v>-651</v>
      </c>
      <c r="DL19" s="36">
        <f t="shared" si="25"/>
        <v>-0.254098360655738</v>
      </c>
      <c r="DM19" s="33">
        <v>1910</v>
      </c>
      <c r="DN19" s="32">
        <v>0.0167539267015707</v>
      </c>
      <c r="DO19" s="17">
        <v>32</v>
      </c>
      <c r="DP19" s="18">
        <v>3085</v>
      </c>
      <c r="DQ19" s="40">
        <f t="shared" si="26"/>
        <v>96.40625</v>
      </c>
      <c r="DR19" s="17">
        <f t="shared" si="27"/>
        <v>-723</v>
      </c>
      <c r="DS19" s="36">
        <f t="shared" si="28"/>
        <v>-0.234359805510535</v>
      </c>
      <c r="DT19" s="126">
        <v>2093</v>
      </c>
      <c r="DU19" s="32">
        <v>0.0119445771619685</v>
      </c>
      <c r="DV19" s="17">
        <v>25</v>
      </c>
      <c r="DW19" s="18">
        <v>2325</v>
      </c>
      <c r="DX19" s="40">
        <f t="shared" si="29"/>
        <v>93</v>
      </c>
      <c r="DY19" s="17">
        <f t="shared" si="30"/>
        <v>-650</v>
      </c>
      <c r="DZ19" s="36">
        <f t="shared" si="31"/>
        <v>-0.279569892473118</v>
      </c>
      <c r="EA19" s="33">
        <v>1655</v>
      </c>
      <c r="EB19" s="32">
        <v>0.0169184290030211</v>
      </c>
      <c r="EC19" s="18">
        <v>28</v>
      </c>
      <c r="ED19" s="18">
        <v>2719</v>
      </c>
      <c r="EE19" s="40">
        <f t="shared" si="32"/>
        <v>97.1071428571429</v>
      </c>
      <c r="EF19" s="17">
        <f t="shared" si="33"/>
        <v>-613</v>
      </c>
      <c r="EG19" s="36">
        <f t="shared" si="34"/>
        <v>-0.225450533284296</v>
      </c>
      <c r="EH19" s="18">
        <v>1392</v>
      </c>
      <c r="EI19" s="26">
        <v>0.0150862068965517</v>
      </c>
      <c r="EJ19" s="18">
        <v>21</v>
      </c>
      <c r="EK19" s="18">
        <v>2099</v>
      </c>
      <c r="EL19" s="40">
        <f t="shared" si="35"/>
        <v>99.9523809523809</v>
      </c>
      <c r="EM19" s="17">
        <f t="shared" si="36"/>
        <v>-400</v>
      </c>
      <c r="EN19" s="36">
        <f t="shared" si="37"/>
        <v>-0.190566936636494</v>
      </c>
      <c r="EO19" s="18">
        <v>1480</v>
      </c>
      <c r="EP19" s="26">
        <v>0.0148648648648649</v>
      </c>
      <c r="EQ19" s="18">
        <v>22</v>
      </c>
      <c r="ER19" s="18">
        <v>2165</v>
      </c>
      <c r="ES19" s="40">
        <f t="shared" si="38"/>
        <v>98.4090909090909</v>
      </c>
      <c r="ET19" s="17">
        <f t="shared" si="39"/>
        <v>-453</v>
      </c>
      <c r="EU19" s="36">
        <f t="shared" si="40"/>
        <v>-0.209237875288684</v>
      </c>
      <c r="EV19" s="18">
        <v>1491</v>
      </c>
      <c r="EW19" s="26">
        <v>0.01140174379611</v>
      </c>
      <c r="EX19" s="18">
        <v>17</v>
      </c>
      <c r="EY19" s="18">
        <v>1665</v>
      </c>
      <c r="EZ19" s="40">
        <f t="shared" si="41"/>
        <v>97.9411764705882</v>
      </c>
      <c r="FA19" s="17">
        <f t="shared" si="42"/>
        <v>-358</v>
      </c>
      <c r="FB19" s="36">
        <f t="shared" si="43"/>
        <v>-0.215015015015015</v>
      </c>
      <c r="FC19" s="18">
        <v>2295</v>
      </c>
      <c r="FD19" s="26">
        <v>0.0139433551198257</v>
      </c>
      <c r="FE19" s="18">
        <v>32</v>
      </c>
      <c r="FF19" s="18">
        <v>3022</v>
      </c>
      <c r="FG19" s="40">
        <f t="shared" si="44"/>
        <v>94.4375</v>
      </c>
      <c r="FH19" s="17">
        <f t="shared" si="45"/>
        <v>-786</v>
      </c>
      <c r="FI19" s="36">
        <f t="shared" si="46"/>
        <v>-0.260092653871608</v>
      </c>
      <c r="FJ19" s="18">
        <v>2015</v>
      </c>
      <c r="FK19" s="26">
        <v>0.0138957816377171</v>
      </c>
      <c r="FL19" s="17">
        <v>28</v>
      </c>
      <c r="FM19" s="18">
        <v>2708</v>
      </c>
      <c r="FN19" s="40">
        <f t="shared" si="47"/>
        <v>96.7142857142857</v>
      </c>
      <c r="FO19" s="17">
        <f t="shared" si="48"/>
        <v>-624</v>
      </c>
      <c r="FP19" s="36">
        <f t="shared" si="49"/>
        <v>-0.230428360413589</v>
      </c>
      <c r="FQ19" s="18">
        <v>1689</v>
      </c>
      <c r="FR19" s="26">
        <v>0.0088809946714032</v>
      </c>
      <c r="FS19" s="17">
        <v>15</v>
      </c>
      <c r="FT19" s="18">
        <v>1474</v>
      </c>
      <c r="FU19" s="40">
        <f t="shared" si="50"/>
        <v>98.2666666666667</v>
      </c>
      <c r="FV19" s="17">
        <f t="shared" si="51"/>
        <v>-311</v>
      </c>
      <c r="FW19" s="36">
        <f t="shared" si="52"/>
        <v>-0.210990502035278</v>
      </c>
      <c r="FX19" s="18">
        <v>1396</v>
      </c>
      <c r="FY19" s="26">
        <v>0.0121776504297994</v>
      </c>
      <c r="FZ19" s="17">
        <v>17</v>
      </c>
      <c r="GA19" s="18">
        <v>1630</v>
      </c>
      <c r="GB19" s="40">
        <f t="shared" si="53"/>
        <v>95.8823529411765</v>
      </c>
      <c r="GC19" s="17">
        <f t="shared" si="54"/>
        <v>-393</v>
      </c>
      <c r="GD19" s="36">
        <f t="shared" si="55"/>
        <v>-0.241104294478528</v>
      </c>
      <c r="GE19" s="18">
        <v>1743</v>
      </c>
      <c r="GF19" s="26">
        <v>0.0143430866322433</v>
      </c>
      <c r="GG19" s="17">
        <v>25</v>
      </c>
      <c r="GH19" s="18">
        <v>2420</v>
      </c>
      <c r="GI19" s="40">
        <f t="shared" si="56"/>
        <v>96.8</v>
      </c>
      <c r="GJ19" s="17">
        <f t="shared" si="57"/>
        <v>-555</v>
      </c>
      <c r="GK19" s="36">
        <f t="shared" si="58"/>
        <v>-0.229338842975207</v>
      </c>
      <c r="GL19" s="18">
        <v>1665</v>
      </c>
      <c r="GM19" s="26">
        <v>0.0126126126126126</v>
      </c>
      <c r="GN19" s="17">
        <v>21</v>
      </c>
      <c r="GO19" s="18">
        <v>2098</v>
      </c>
      <c r="GP19" s="40">
        <f t="shared" si="59"/>
        <v>99.9047619047619</v>
      </c>
      <c r="GQ19" s="17">
        <f t="shared" si="60"/>
        <v>-401</v>
      </c>
      <c r="GR19" s="36">
        <f t="shared" si="61"/>
        <v>-0.191134413727359</v>
      </c>
      <c r="GS19" s="18">
        <v>1727</v>
      </c>
      <c r="GT19" s="26">
        <v>0.00926462072958888</v>
      </c>
      <c r="GU19" s="18">
        <v>16</v>
      </c>
      <c r="GV19" s="18">
        <v>1558</v>
      </c>
      <c r="GW19" s="40">
        <f t="shared" si="70"/>
        <v>97.375</v>
      </c>
      <c r="GX19" s="17">
        <f t="shared" si="71"/>
        <v>-346</v>
      </c>
      <c r="GY19" s="36">
        <f t="shared" si="72"/>
        <v>-0.222079589216945</v>
      </c>
      <c r="GZ19" s="18">
        <v>1423</v>
      </c>
      <c r="HA19" s="26">
        <v>0.00913562895291637</v>
      </c>
      <c r="HB19" s="18">
        <v>13</v>
      </c>
      <c r="HC19" s="18">
        <v>1437</v>
      </c>
      <c r="HD19" s="40">
        <f t="shared" si="73"/>
        <v>110.538461538462</v>
      </c>
      <c r="HE19" s="17">
        <f t="shared" si="74"/>
        <v>-110</v>
      </c>
      <c r="HF19" s="36">
        <f t="shared" si="75"/>
        <v>-0.0765483646485735</v>
      </c>
      <c r="HG19" s="18">
        <v>1281</v>
      </c>
      <c r="HH19" s="26">
        <v>0.0140515222482436</v>
      </c>
      <c r="HI19" s="18">
        <v>18</v>
      </c>
      <c r="HJ19" s="18">
        <v>1702</v>
      </c>
      <c r="HK19" s="40">
        <f t="shared" si="76"/>
        <v>94.5555555555556</v>
      </c>
      <c r="HL19" s="17">
        <f t="shared" si="77"/>
        <v>-440</v>
      </c>
      <c r="HM19" s="36">
        <f t="shared" si="78"/>
        <v>-0.258519388954172</v>
      </c>
      <c r="HN19" s="18">
        <v>1272</v>
      </c>
      <c r="HO19" s="26">
        <v>0.0125786163522013</v>
      </c>
      <c r="HP19" s="18">
        <v>16</v>
      </c>
      <c r="HQ19" s="18">
        <v>1554</v>
      </c>
      <c r="HR19" s="40">
        <f t="shared" si="79"/>
        <v>97.125</v>
      </c>
      <c r="HS19" s="17">
        <f t="shared" si="80"/>
        <v>-350</v>
      </c>
      <c r="HT19" s="36">
        <f t="shared" si="81"/>
        <v>-0.225225225225225</v>
      </c>
      <c r="HU19" s="18">
        <v>1055</v>
      </c>
      <c r="HV19" s="26">
        <v>0.018957345971564</v>
      </c>
      <c r="HW19" s="17">
        <v>20</v>
      </c>
      <c r="HX19" s="18">
        <v>2022</v>
      </c>
      <c r="HY19" s="40">
        <f t="shared" si="82"/>
        <v>101.1</v>
      </c>
      <c r="HZ19" s="17">
        <f t="shared" si="83"/>
        <v>-358</v>
      </c>
      <c r="IA19" s="36">
        <f t="shared" si="84"/>
        <v>-0.177052423343225</v>
      </c>
      <c r="IB19" s="18"/>
      <c r="IC19" s="26"/>
      <c r="ID19" s="17"/>
      <c r="IE19" s="18"/>
      <c r="IF19" s="40"/>
      <c r="IG19" s="17"/>
      <c r="IH19" s="17"/>
      <c r="II19" s="36"/>
      <c r="IJ19" s="17"/>
      <c r="IK19" s="17"/>
      <c r="IL19" s="17">
        <v>290</v>
      </c>
      <c r="IM19" s="17">
        <v>28490.3</v>
      </c>
      <c r="IN19" s="18">
        <v>374</v>
      </c>
      <c r="IO19" s="18">
        <v>40049.9</v>
      </c>
      <c r="IP19" s="17">
        <v>749</v>
      </c>
      <c r="IQ19" s="17">
        <v>73993</v>
      </c>
      <c r="IR19" s="18"/>
      <c r="IS19" s="41"/>
      <c r="IT19" s="18"/>
      <c r="IU19" s="41"/>
      <c r="IV19" s="41"/>
      <c r="IW19" s="41"/>
      <c r="IX19" s="41"/>
      <c r="IY19" s="41"/>
      <c r="IZ19" s="41"/>
      <c r="JA19" s="41"/>
      <c r="JB19" s="18"/>
      <c r="JC19" s="41"/>
      <c r="JD19" s="41"/>
      <c r="JE19" s="41"/>
      <c r="JF19" s="18"/>
      <c r="JG19" s="18"/>
      <c r="JH19" s="18">
        <f t="shared" si="62"/>
        <v>846</v>
      </c>
      <c r="JI19" s="18">
        <f t="shared" si="63"/>
        <v>80716</v>
      </c>
      <c r="JJ19" s="17">
        <v>119</v>
      </c>
      <c r="JK19" s="17">
        <f t="shared" si="85"/>
        <v>-19958</v>
      </c>
      <c r="JL19" s="36">
        <f t="shared" si="86"/>
        <v>-0.24726200505476</v>
      </c>
      <c r="JM19" s="18">
        <f t="shared" si="87"/>
        <v>2259</v>
      </c>
      <c r="JN19" s="42">
        <f t="shared" si="88"/>
        <v>223249.2</v>
      </c>
      <c r="JO19" s="43"/>
      <c r="JP19" s="43"/>
    </row>
    <row r="20" ht="16.5" spans="1:276">
      <c r="A20" s="16" t="s">
        <v>126</v>
      </c>
      <c r="B20" s="17" t="s">
        <v>37</v>
      </c>
      <c r="C20" s="18">
        <v>6939962741307</v>
      </c>
      <c r="D20" s="18">
        <v>564920263994</v>
      </c>
      <c r="E20" s="18">
        <v>21066010001275</v>
      </c>
      <c r="F20" s="17" t="s">
        <v>163</v>
      </c>
      <c r="G20" s="19" t="s">
        <v>164</v>
      </c>
      <c r="H20" s="17" t="s">
        <v>129</v>
      </c>
      <c r="I20" s="26">
        <f>VLOOKUP(C20,供应链!E:J,6,0)</f>
        <v>1</v>
      </c>
      <c r="J20" s="17">
        <f>VLOOKUP(C20,供应链!E:H,4,0)</f>
        <v>1034</v>
      </c>
      <c r="K20" s="17">
        <f>VLOOKUP(C20,供应链!E:K,7,0)</f>
        <v>736</v>
      </c>
      <c r="L20" s="18">
        <f>VLOOKUP(C20,供应链!E:I,5,0)</f>
        <v>43.9432219243602</v>
      </c>
      <c r="M20" s="27">
        <f t="shared" si="0"/>
        <v>0.00564103621813382</v>
      </c>
      <c r="N20" s="17">
        <v>492</v>
      </c>
      <c r="O20" s="26">
        <v>0.0203252032520325</v>
      </c>
      <c r="P20" s="18">
        <v>10</v>
      </c>
      <c r="Q20" s="18">
        <v>1580</v>
      </c>
      <c r="R20" s="40">
        <v>158</v>
      </c>
      <c r="S20" s="17">
        <v>169</v>
      </c>
      <c r="T20" s="17">
        <f t="shared" si="1"/>
        <v>-110</v>
      </c>
      <c r="U20" s="36">
        <f t="shared" si="2"/>
        <v>-0.069620253164557</v>
      </c>
      <c r="V20" s="17">
        <v>2604</v>
      </c>
      <c r="W20" s="17">
        <v>349</v>
      </c>
      <c r="X20" s="26">
        <v>0.0315186246418338</v>
      </c>
      <c r="Y20" s="18">
        <v>11</v>
      </c>
      <c r="Z20" s="18">
        <v>1719</v>
      </c>
      <c r="AA20" s="40">
        <v>156.272727272727</v>
      </c>
      <c r="AB20" s="17">
        <v>169</v>
      </c>
      <c r="AC20" s="17">
        <f t="shared" si="3"/>
        <v>-140.000000000003</v>
      </c>
      <c r="AD20" s="36">
        <f t="shared" si="4"/>
        <v>-0.0814426992437481</v>
      </c>
      <c r="AE20" s="17">
        <v>2248</v>
      </c>
      <c r="AF20" s="17">
        <v>437</v>
      </c>
      <c r="AG20" s="26">
        <v>0.0274599542334096</v>
      </c>
      <c r="AH20" s="18">
        <v>12</v>
      </c>
      <c r="AI20" s="18">
        <v>1863</v>
      </c>
      <c r="AJ20" s="40">
        <v>155.25</v>
      </c>
      <c r="AK20" s="17">
        <v>169</v>
      </c>
      <c r="AL20" s="17">
        <v>-165</v>
      </c>
      <c r="AM20" s="36">
        <v>-0.0885668276972625</v>
      </c>
      <c r="AN20" s="17">
        <v>1124</v>
      </c>
      <c r="AO20" s="17">
        <v>419</v>
      </c>
      <c r="AP20" s="26">
        <v>0.0143198090692124</v>
      </c>
      <c r="AQ20" s="18">
        <v>6</v>
      </c>
      <c r="AR20" s="18">
        <v>1014</v>
      </c>
      <c r="AS20" s="40">
        <v>169</v>
      </c>
      <c r="AT20" s="17">
        <v>169</v>
      </c>
      <c r="AU20" s="17">
        <f t="shared" si="5"/>
        <v>0</v>
      </c>
      <c r="AV20" s="36">
        <f t="shared" si="6"/>
        <v>0</v>
      </c>
      <c r="AW20" s="17">
        <v>1215</v>
      </c>
      <c r="AX20" s="17">
        <v>332</v>
      </c>
      <c r="AY20" s="26">
        <v>0.00602409638554217</v>
      </c>
      <c r="AZ20" s="18">
        <v>2</v>
      </c>
      <c r="BA20" s="18">
        <v>338</v>
      </c>
      <c r="BB20" s="40">
        <v>169</v>
      </c>
      <c r="BC20" s="17">
        <v>169</v>
      </c>
      <c r="BD20" s="17">
        <f t="shared" si="7"/>
        <v>0</v>
      </c>
      <c r="BE20" s="36">
        <f t="shared" si="8"/>
        <v>0</v>
      </c>
      <c r="BF20" s="17">
        <v>1329</v>
      </c>
      <c r="BG20" s="17">
        <v>330</v>
      </c>
      <c r="BH20" s="26">
        <v>0.00909090909090909</v>
      </c>
      <c r="BI20" s="18">
        <v>3</v>
      </c>
      <c r="BJ20" s="18">
        <v>507</v>
      </c>
      <c r="BK20" s="40">
        <v>169</v>
      </c>
      <c r="BL20" s="17">
        <v>169</v>
      </c>
      <c r="BM20" s="17">
        <f t="shared" si="9"/>
        <v>0</v>
      </c>
      <c r="BN20" s="36">
        <f t="shared" si="10"/>
        <v>0</v>
      </c>
      <c r="BO20" s="17">
        <v>1428</v>
      </c>
      <c r="BP20" s="17">
        <v>383</v>
      </c>
      <c r="BQ20" s="26">
        <f t="shared" si="64"/>
        <v>0.02088772845953</v>
      </c>
      <c r="BR20" s="17">
        <v>8</v>
      </c>
      <c r="BS20" s="18">
        <v>1317</v>
      </c>
      <c r="BT20" s="40">
        <f t="shared" si="65"/>
        <v>164.625</v>
      </c>
      <c r="BU20" s="17">
        <f t="shared" si="66"/>
        <v>-35</v>
      </c>
      <c r="BV20" s="36">
        <f t="shared" si="89"/>
        <v>-0.0265755504935459</v>
      </c>
      <c r="BW20" s="17">
        <v>577</v>
      </c>
      <c r="BX20" s="32">
        <v>0.0268041237113402</v>
      </c>
      <c r="BY20" s="17">
        <v>11</v>
      </c>
      <c r="BZ20" s="18">
        <v>1878</v>
      </c>
      <c r="CA20" s="40">
        <f t="shared" si="11"/>
        <v>170.727272727273</v>
      </c>
      <c r="CB20" s="17">
        <f t="shared" si="12"/>
        <v>18.9999999999999</v>
      </c>
      <c r="CC20" s="36">
        <f t="shared" si="67"/>
        <v>0.0101171458998935</v>
      </c>
      <c r="CD20" s="17">
        <v>747</v>
      </c>
      <c r="CE20" s="32">
        <v>0.0341463414634146</v>
      </c>
      <c r="CF20" s="18">
        <v>11</v>
      </c>
      <c r="CG20" s="18">
        <v>1699</v>
      </c>
      <c r="CH20" s="40">
        <f t="shared" si="68"/>
        <v>154.454545454545</v>
      </c>
      <c r="CI20" s="17">
        <f t="shared" si="13"/>
        <v>-160</v>
      </c>
      <c r="CJ20" s="36">
        <f t="shared" si="14"/>
        <v>-0.0941730429664508</v>
      </c>
      <c r="CK20" s="17">
        <v>741</v>
      </c>
      <c r="CL20" s="32">
        <v>0.0396975425330813</v>
      </c>
      <c r="CM20" s="18">
        <v>8</v>
      </c>
      <c r="CN20" s="18">
        <v>1252</v>
      </c>
      <c r="CO20" s="40">
        <f t="shared" si="15"/>
        <v>156.5</v>
      </c>
      <c r="CP20" s="17">
        <f t="shared" si="16"/>
        <v>-100</v>
      </c>
      <c r="CQ20" s="36">
        <f t="shared" si="17"/>
        <v>-0.0798722044728434</v>
      </c>
      <c r="CR20" s="17">
        <v>708</v>
      </c>
      <c r="CS20" s="32">
        <v>0.0303605313092979</v>
      </c>
      <c r="CT20" s="18">
        <v>12</v>
      </c>
      <c r="CU20" s="18">
        <v>1868</v>
      </c>
      <c r="CV20" s="40">
        <f t="shared" si="18"/>
        <v>155.666666666667</v>
      </c>
      <c r="CW20" s="17">
        <f t="shared" si="19"/>
        <v>-160</v>
      </c>
      <c r="CX20" s="36">
        <f t="shared" si="20"/>
        <v>-0.0856531049250536</v>
      </c>
      <c r="CY20" s="132">
        <v>751</v>
      </c>
      <c r="CZ20" s="121">
        <v>0.0376569037656904</v>
      </c>
      <c r="DA20" s="55">
        <v>9</v>
      </c>
      <c r="DB20" s="55">
        <v>1391</v>
      </c>
      <c r="DC20" s="40">
        <f t="shared" si="69"/>
        <v>154.555555555556</v>
      </c>
      <c r="DD20" s="17">
        <f t="shared" si="21"/>
        <v>-130</v>
      </c>
      <c r="DE20" s="36">
        <f t="shared" si="22"/>
        <v>-0.0934579439252337</v>
      </c>
      <c r="DF20" s="122">
        <v>775</v>
      </c>
      <c r="DG20" s="123">
        <v>0.0103225806451613</v>
      </c>
      <c r="DH20" s="122">
        <v>8</v>
      </c>
      <c r="DI20" s="122">
        <v>1252</v>
      </c>
      <c r="DJ20" s="40">
        <f t="shared" si="23"/>
        <v>156.5</v>
      </c>
      <c r="DK20" s="17">
        <f t="shared" si="24"/>
        <v>-100</v>
      </c>
      <c r="DL20" s="36">
        <f t="shared" si="25"/>
        <v>-0.0798722044728434</v>
      </c>
      <c r="DM20" s="33">
        <v>755</v>
      </c>
      <c r="DN20" s="32">
        <v>0.023841059602649</v>
      </c>
      <c r="DO20" s="17">
        <v>18</v>
      </c>
      <c r="DP20" s="18">
        <v>2757</v>
      </c>
      <c r="DQ20" s="40">
        <f t="shared" si="26"/>
        <v>153.166666666667</v>
      </c>
      <c r="DR20" s="17">
        <f t="shared" si="27"/>
        <v>-285</v>
      </c>
      <c r="DS20" s="36">
        <f t="shared" si="28"/>
        <v>-0.103373231773667</v>
      </c>
      <c r="DT20" s="126">
        <v>826</v>
      </c>
      <c r="DU20" s="32">
        <v>0.013317191283293</v>
      </c>
      <c r="DV20" s="17">
        <v>11</v>
      </c>
      <c r="DW20" s="18">
        <v>1689</v>
      </c>
      <c r="DX20" s="40">
        <f t="shared" si="29"/>
        <v>153.545454545455</v>
      </c>
      <c r="DY20" s="17">
        <f t="shared" si="30"/>
        <v>-170</v>
      </c>
      <c r="DZ20" s="36">
        <f t="shared" si="31"/>
        <v>-0.10065127294257</v>
      </c>
      <c r="EA20" s="33">
        <v>759</v>
      </c>
      <c r="EB20" s="32">
        <v>0.0250329380764163</v>
      </c>
      <c r="EC20" s="18">
        <v>19</v>
      </c>
      <c r="ED20" s="18">
        <v>2962</v>
      </c>
      <c r="EE20" s="40">
        <f t="shared" si="32"/>
        <v>155.894736842105</v>
      </c>
      <c r="EF20" s="17">
        <f t="shared" si="33"/>
        <v>-249</v>
      </c>
      <c r="EG20" s="36">
        <f t="shared" si="34"/>
        <v>-0.0840648210668467</v>
      </c>
      <c r="EH20" s="18">
        <v>956</v>
      </c>
      <c r="EI20" s="26">
        <v>0.0146443514644351</v>
      </c>
      <c r="EJ20" s="18">
        <v>14</v>
      </c>
      <c r="EK20" s="18">
        <v>2185</v>
      </c>
      <c r="EL20" s="40">
        <f t="shared" si="35"/>
        <v>156.071428571429</v>
      </c>
      <c r="EM20" s="17">
        <f t="shared" si="36"/>
        <v>-181</v>
      </c>
      <c r="EN20" s="36">
        <f t="shared" si="37"/>
        <v>-0.0828375286041189</v>
      </c>
      <c r="EO20" s="18">
        <v>1012</v>
      </c>
      <c r="EP20" s="26">
        <v>0.0118577075098814</v>
      </c>
      <c r="EQ20" s="18">
        <v>12</v>
      </c>
      <c r="ER20" s="18">
        <v>1869</v>
      </c>
      <c r="ES20" s="40">
        <f t="shared" si="38"/>
        <v>155.75</v>
      </c>
      <c r="ET20" s="17">
        <f t="shared" si="39"/>
        <v>-159</v>
      </c>
      <c r="EU20" s="36">
        <f t="shared" si="40"/>
        <v>-0.0850722311396469</v>
      </c>
      <c r="EV20" s="18">
        <v>928</v>
      </c>
      <c r="EW20" s="26">
        <v>0.00107758620689655</v>
      </c>
      <c r="EX20" s="18">
        <v>1</v>
      </c>
      <c r="EY20" s="18">
        <v>159</v>
      </c>
      <c r="EZ20" s="40">
        <f t="shared" si="41"/>
        <v>159</v>
      </c>
      <c r="FA20" s="17">
        <f t="shared" si="42"/>
        <v>-10</v>
      </c>
      <c r="FB20" s="36">
        <f t="shared" si="43"/>
        <v>-0.0628930817610063</v>
      </c>
      <c r="FC20" s="18">
        <v>841</v>
      </c>
      <c r="FD20" s="26">
        <v>0.0202140309155767</v>
      </c>
      <c r="FE20" s="18">
        <v>17</v>
      </c>
      <c r="FF20" s="18">
        <v>2568</v>
      </c>
      <c r="FG20" s="40">
        <f t="shared" si="44"/>
        <v>151.058823529412</v>
      </c>
      <c r="FH20" s="17">
        <f t="shared" si="45"/>
        <v>-305</v>
      </c>
      <c r="FI20" s="36">
        <f t="shared" si="46"/>
        <v>-0.118769470404984</v>
      </c>
      <c r="FJ20" s="18">
        <v>1306</v>
      </c>
      <c r="FK20" s="26">
        <v>0.00765696784073507</v>
      </c>
      <c r="FL20" s="17">
        <v>10</v>
      </c>
      <c r="FM20" s="18">
        <v>1490</v>
      </c>
      <c r="FN20" s="40">
        <f t="shared" si="47"/>
        <v>149</v>
      </c>
      <c r="FO20" s="17">
        <f t="shared" si="48"/>
        <v>-200</v>
      </c>
      <c r="FP20" s="36">
        <f t="shared" si="49"/>
        <v>-0.134228187919463</v>
      </c>
      <c r="FQ20" s="18">
        <v>999</v>
      </c>
      <c r="FR20" s="26">
        <v>0.0790790790790791</v>
      </c>
      <c r="FS20" s="17">
        <v>79</v>
      </c>
      <c r="FT20" s="18">
        <v>7421</v>
      </c>
      <c r="FU20" s="40">
        <f t="shared" si="50"/>
        <v>93.9367088607595</v>
      </c>
      <c r="FV20" s="17">
        <f t="shared" si="51"/>
        <v>-5930</v>
      </c>
      <c r="FW20" s="36">
        <f t="shared" si="52"/>
        <v>-0.799083681444549</v>
      </c>
      <c r="FX20" s="18">
        <v>729</v>
      </c>
      <c r="FY20" s="26">
        <v>0.0109739368998628</v>
      </c>
      <c r="FZ20" s="17">
        <v>8</v>
      </c>
      <c r="GA20" s="18">
        <v>1247</v>
      </c>
      <c r="GB20" s="40">
        <f t="shared" si="53"/>
        <v>155.875</v>
      </c>
      <c r="GC20" s="17">
        <f t="shared" si="54"/>
        <v>-105</v>
      </c>
      <c r="GD20" s="36">
        <f t="shared" si="55"/>
        <v>-0.0842020850040096</v>
      </c>
      <c r="GE20" s="18">
        <v>1253</v>
      </c>
      <c r="GF20" s="26">
        <v>0.0191540303272147</v>
      </c>
      <c r="GG20" s="17">
        <v>24</v>
      </c>
      <c r="GH20" s="18">
        <v>3731</v>
      </c>
      <c r="GI20" s="40">
        <f t="shared" si="56"/>
        <v>155.458333333333</v>
      </c>
      <c r="GJ20" s="17">
        <f t="shared" si="57"/>
        <v>-325</v>
      </c>
      <c r="GK20" s="36">
        <f t="shared" si="58"/>
        <v>-0.0871080139372822</v>
      </c>
      <c r="GL20" s="18">
        <v>1299</v>
      </c>
      <c r="GM20" s="26">
        <v>0.0269438029253272</v>
      </c>
      <c r="GN20" s="17">
        <v>35</v>
      </c>
      <c r="GO20" s="18">
        <v>5448</v>
      </c>
      <c r="GP20" s="40">
        <f t="shared" si="59"/>
        <v>155.657142857143</v>
      </c>
      <c r="GQ20" s="17">
        <f t="shared" si="60"/>
        <v>-467</v>
      </c>
      <c r="GR20" s="36">
        <f t="shared" si="61"/>
        <v>-0.0857195301027901</v>
      </c>
      <c r="GS20" s="18">
        <v>1293</v>
      </c>
      <c r="GT20" s="26">
        <v>0.0433101314771848</v>
      </c>
      <c r="GU20" s="18">
        <v>56</v>
      </c>
      <c r="GV20" s="18">
        <v>8719</v>
      </c>
      <c r="GW20" s="40">
        <f t="shared" si="70"/>
        <v>155.696428571429</v>
      </c>
      <c r="GX20" s="17">
        <f t="shared" si="71"/>
        <v>-744.999999999999</v>
      </c>
      <c r="GY20" s="36">
        <f t="shared" si="72"/>
        <v>-0.0854455786214015</v>
      </c>
      <c r="GZ20" s="18">
        <v>1192</v>
      </c>
      <c r="HA20" s="26">
        <v>0.0436241610738255</v>
      </c>
      <c r="HB20" s="18">
        <v>52</v>
      </c>
      <c r="HC20" s="18">
        <v>8036</v>
      </c>
      <c r="HD20" s="40">
        <f t="shared" si="73"/>
        <v>154.538461538462</v>
      </c>
      <c r="HE20" s="17">
        <f t="shared" si="74"/>
        <v>-752</v>
      </c>
      <c r="HF20" s="36">
        <f t="shared" si="75"/>
        <v>-0.0935788949726231</v>
      </c>
      <c r="HG20" s="18">
        <v>1093</v>
      </c>
      <c r="HH20" s="26">
        <v>0.030192131747484</v>
      </c>
      <c r="HI20" s="18">
        <v>33</v>
      </c>
      <c r="HJ20" s="18">
        <v>5167</v>
      </c>
      <c r="HK20" s="40">
        <f t="shared" si="76"/>
        <v>156.575757575758</v>
      </c>
      <c r="HL20" s="17">
        <f t="shared" si="77"/>
        <v>-410</v>
      </c>
      <c r="HM20" s="36">
        <f t="shared" si="78"/>
        <v>-0.0793497193729438</v>
      </c>
      <c r="HN20" s="18">
        <v>1081</v>
      </c>
      <c r="HO20" s="26">
        <v>0.0249768732654949</v>
      </c>
      <c r="HP20" s="18">
        <v>27</v>
      </c>
      <c r="HQ20" s="18">
        <v>4437</v>
      </c>
      <c r="HR20" s="40">
        <f t="shared" si="79"/>
        <v>164.333333333333</v>
      </c>
      <c r="HS20" s="17">
        <f t="shared" si="80"/>
        <v>-126</v>
      </c>
      <c r="HT20" s="36">
        <f t="shared" si="81"/>
        <v>-0.0283975659229208</v>
      </c>
      <c r="HU20" s="18">
        <v>1045</v>
      </c>
      <c r="HV20" s="26">
        <v>0.0191387559808612</v>
      </c>
      <c r="HW20" s="17">
        <v>20</v>
      </c>
      <c r="HX20" s="18">
        <v>3310</v>
      </c>
      <c r="HY20" s="40">
        <f t="shared" si="82"/>
        <v>165.5</v>
      </c>
      <c r="HZ20" s="17">
        <f t="shared" si="83"/>
        <v>-70</v>
      </c>
      <c r="IA20" s="36">
        <f t="shared" si="84"/>
        <v>-0.0211480362537764</v>
      </c>
      <c r="IB20" s="18"/>
      <c r="IC20" s="26"/>
      <c r="ID20" s="17"/>
      <c r="IE20" s="18"/>
      <c r="IF20" s="40"/>
      <c r="IG20" s="17"/>
      <c r="IH20" s="17"/>
      <c r="II20" s="36"/>
      <c r="IJ20" s="17"/>
      <c r="IK20" s="17"/>
      <c r="IL20" s="17">
        <v>943</v>
      </c>
      <c r="IM20" s="17">
        <v>161561.1</v>
      </c>
      <c r="IN20" s="18">
        <v>1372</v>
      </c>
      <c r="IO20" s="18">
        <v>217868.61</v>
      </c>
      <c r="IP20" s="17">
        <v>461</v>
      </c>
      <c r="IQ20" s="17">
        <v>72795</v>
      </c>
      <c r="IR20" s="17"/>
      <c r="IS20" s="17"/>
      <c r="IT20" s="18"/>
      <c r="IU20" s="41"/>
      <c r="IV20" s="41"/>
      <c r="IW20" s="41"/>
      <c r="IX20" s="41"/>
      <c r="IY20" s="41"/>
      <c r="IZ20" s="41"/>
      <c r="JA20" s="41"/>
      <c r="JB20" s="18"/>
      <c r="JC20" s="41"/>
      <c r="JD20" s="41"/>
      <c r="JE20" s="41"/>
      <c r="JF20" s="18"/>
      <c r="JG20" s="18"/>
      <c r="JH20" s="18">
        <f t="shared" si="62"/>
        <v>547</v>
      </c>
      <c r="JI20" s="18">
        <f t="shared" si="63"/>
        <v>80873</v>
      </c>
      <c r="JJ20" s="17">
        <v>169</v>
      </c>
      <c r="JK20" s="17">
        <f t="shared" si="85"/>
        <v>-11570</v>
      </c>
      <c r="JL20" s="36">
        <f t="shared" si="86"/>
        <v>-0.143063816106735</v>
      </c>
      <c r="JM20" s="18">
        <f t="shared" si="87"/>
        <v>3323</v>
      </c>
      <c r="JN20" s="42">
        <f t="shared" si="88"/>
        <v>533097.71</v>
      </c>
      <c r="JO20" s="43"/>
      <c r="JP20" s="43"/>
    </row>
    <row r="21" ht="16.5" spans="1:276">
      <c r="A21" s="16" t="s">
        <v>126</v>
      </c>
      <c r="B21" s="17" t="s">
        <v>37</v>
      </c>
      <c r="C21" s="18">
        <v>6939962739281</v>
      </c>
      <c r="D21" s="18">
        <v>564469023994</v>
      </c>
      <c r="E21" s="18">
        <v>21066010001274</v>
      </c>
      <c r="F21" s="17" t="s">
        <v>165</v>
      </c>
      <c r="G21" s="19" t="s">
        <v>166</v>
      </c>
      <c r="H21" s="17" t="s">
        <v>129</v>
      </c>
      <c r="I21" s="26">
        <f>VLOOKUP(C21,供应链!E:J,6,0)</f>
        <v>1</v>
      </c>
      <c r="J21" s="17">
        <f>VLOOKUP(C21,供应链!E:H,4,0)</f>
        <v>2288</v>
      </c>
      <c r="K21" s="17">
        <f>VLOOKUP(C21,供应链!E:K,7,0)</f>
        <v>247</v>
      </c>
      <c r="L21" s="18">
        <f>VLOOKUP(C21,供应链!E:I,5,0)</f>
        <v>28.668862752034</v>
      </c>
      <c r="M21" s="27">
        <f t="shared" si="0"/>
        <v>0.0286280009900173</v>
      </c>
      <c r="N21" s="17">
        <v>2132</v>
      </c>
      <c r="O21" s="26">
        <v>0.074577861163227</v>
      </c>
      <c r="P21" s="18">
        <v>159</v>
      </c>
      <c r="Q21" s="18">
        <v>26293</v>
      </c>
      <c r="R21" s="40">
        <v>165.364779874214</v>
      </c>
      <c r="S21" s="17">
        <v>179</v>
      </c>
      <c r="T21" s="17">
        <f t="shared" si="1"/>
        <v>-2167.99999999997</v>
      </c>
      <c r="U21" s="36">
        <f t="shared" si="2"/>
        <v>-0.0824554063819257</v>
      </c>
      <c r="V21" s="17">
        <v>9320</v>
      </c>
      <c r="W21" s="17">
        <v>2073</v>
      </c>
      <c r="X21" s="26">
        <v>0.0641582247949831</v>
      </c>
      <c r="Y21" s="18">
        <v>133</v>
      </c>
      <c r="Z21" s="18">
        <v>21959</v>
      </c>
      <c r="AA21" s="40">
        <v>165.105263157895</v>
      </c>
      <c r="AB21" s="17">
        <v>179</v>
      </c>
      <c r="AC21" s="17">
        <f t="shared" si="3"/>
        <v>-1847.99999999997</v>
      </c>
      <c r="AD21" s="36">
        <f t="shared" si="4"/>
        <v>-0.0841568377430651</v>
      </c>
      <c r="AE21" s="17">
        <v>8782</v>
      </c>
      <c r="AF21" s="17">
        <v>1795</v>
      </c>
      <c r="AG21" s="26">
        <v>0.067966573816156</v>
      </c>
      <c r="AH21" s="18">
        <v>122</v>
      </c>
      <c r="AI21" s="18">
        <v>21067</v>
      </c>
      <c r="AJ21" s="40">
        <v>172.680327868852</v>
      </c>
      <c r="AK21" s="17">
        <v>179</v>
      </c>
      <c r="AL21" s="17">
        <v>-771</v>
      </c>
      <c r="AM21" s="36">
        <v>-0.0365975221911046</v>
      </c>
      <c r="AN21" s="17">
        <v>8928</v>
      </c>
      <c r="AO21" s="17">
        <v>1986</v>
      </c>
      <c r="AP21" s="26">
        <v>0.0634441087613293</v>
      </c>
      <c r="AQ21" s="18">
        <v>126</v>
      </c>
      <c r="AR21" s="18">
        <v>22025</v>
      </c>
      <c r="AS21" s="40">
        <v>174.801587301587</v>
      </c>
      <c r="AT21" s="17">
        <v>179</v>
      </c>
      <c r="AU21" s="17">
        <f t="shared" si="5"/>
        <v>-529.000000000037</v>
      </c>
      <c r="AV21" s="36">
        <f t="shared" si="6"/>
        <v>-0.0240181611804784</v>
      </c>
      <c r="AW21" s="17">
        <v>8782</v>
      </c>
      <c r="AX21" s="17">
        <v>1678</v>
      </c>
      <c r="AY21" s="26">
        <v>0.0560190703218117</v>
      </c>
      <c r="AZ21" s="18">
        <v>94</v>
      </c>
      <c r="BA21" s="18">
        <v>16383</v>
      </c>
      <c r="BB21" s="40">
        <v>174.287234042553</v>
      </c>
      <c r="BC21" s="17">
        <v>179</v>
      </c>
      <c r="BD21" s="17">
        <f t="shared" si="7"/>
        <v>-443.000000000018</v>
      </c>
      <c r="BE21" s="36">
        <f t="shared" si="8"/>
        <v>-0.027040224623086</v>
      </c>
      <c r="BF21" s="17">
        <v>9026</v>
      </c>
      <c r="BG21" s="17">
        <v>1530</v>
      </c>
      <c r="BH21" s="26">
        <v>0.0660130718954248</v>
      </c>
      <c r="BI21" s="18">
        <v>101</v>
      </c>
      <c r="BJ21" s="18">
        <v>17654</v>
      </c>
      <c r="BK21" s="40">
        <v>174.792079207921</v>
      </c>
      <c r="BL21" s="17">
        <v>179</v>
      </c>
      <c r="BM21" s="17">
        <f t="shared" si="9"/>
        <v>-424.999999999978</v>
      </c>
      <c r="BN21" s="36">
        <f t="shared" si="10"/>
        <v>-0.0240738642800486</v>
      </c>
      <c r="BO21" s="17">
        <v>9026</v>
      </c>
      <c r="BP21" s="17">
        <v>1421</v>
      </c>
      <c r="BQ21" s="26">
        <f t="shared" si="64"/>
        <v>0.0562983814215341</v>
      </c>
      <c r="BR21" s="17">
        <v>80</v>
      </c>
      <c r="BS21" s="18">
        <v>13952</v>
      </c>
      <c r="BT21" s="40">
        <f t="shared" si="65"/>
        <v>174.4</v>
      </c>
      <c r="BU21" s="17">
        <f t="shared" si="66"/>
        <v>-368</v>
      </c>
      <c r="BV21" s="36">
        <f t="shared" si="89"/>
        <v>-0.0263761467889908</v>
      </c>
      <c r="BW21" s="17">
        <v>3294</v>
      </c>
      <c r="BX21" s="32">
        <v>0.0372168284789644</v>
      </c>
      <c r="BY21" s="17">
        <v>92</v>
      </c>
      <c r="BZ21" s="18">
        <v>16832</v>
      </c>
      <c r="CA21" s="40">
        <f t="shared" si="11"/>
        <v>182.95652173913</v>
      </c>
      <c r="CB21" s="17">
        <f t="shared" si="12"/>
        <v>364</v>
      </c>
      <c r="CC21" s="36">
        <f t="shared" si="67"/>
        <v>0.0216254752851711</v>
      </c>
      <c r="CD21" s="17">
        <v>1614</v>
      </c>
      <c r="CE21" s="32">
        <v>0.0416666666666667</v>
      </c>
      <c r="CF21" s="18">
        <v>98</v>
      </c>
      <c r="CG21" s="18">
        <v>16839</v>
      </c>
      <c r="CH21" s="40">
        <f t="shared" si="68"/>
        <v>171.826530612245</v>
      </c>
      <c r="CI21" s="17">
        <f t="shared" si="13"/>
        <v>-702.999999999999</v>
      </c>
      <c r="CJ21" s="36">
        <f t="shared" si="14"/>
        <v>-0.0417483223469326</v>
      </c>
      <c r="CK21" s="17">
        <v>1612</v>
      </c>
      <c r="CL21" s="32">
        <v>0.048048048048048</v>
      </c>
      <c r="CM21" s="18">
        <v>138</v>
      </c>
      <c r="CN21" s="18">
        <v>22772</v>
      </c>
      <c r="CO21" s="40">
        <f t="shared" si="15"/>
        <v>165.014492753623</v>
      </c>
      <c r="CP21" s="17">
        <f t="shared" si="16"/>
        <v>-1930</v>
      </c>
      <c r="CQ21" s="36">
        <f t="shared" si="17"/>
        <v>-0.0847532056911997</v>
      </c>
      <c r="CR21" s="17">
        <v>1826</v>
      </c>
      <c r="CS21" s="32">
        <v>0.0563758389261745</v>
      </c>
      <c r="CT21" s="18">
        <v>125</v>
      </c>
      <c r="CU21" s="18">
        <v>20521</v>
      </c>
      <c r="CV21" s="40">
        <f t="shared" si="18"/>
        <v>164.168</v>
      </c>
      <c r="CW21" s="17">
        <f t="shared" si="19"/>
        <v>-1854</v>
      </c>
      <c r="CX21" s="36">
        <f t="shared" si="20"/>
        <v>-0.0903464743433555</v>
      </c>
      <c r="CY21" s="132">
        <v>1628</v>
      </c>
      <c r="CZ21" s="121">
        <v>0.0565749235474006</v>
      </c>
      <c r="DA21" s="55">
        <v>106</v>
      </c>
      <c r="DB21" s="55">
        <v>17536</v>
      </c>
      <c r="DC21" s="40">
        <f t="shared" si="69"/>
        <v>165.433962264151</v>
      </c>
      <c r="DD21" s="17">
        <f t="shared" si="21"/>
        <v>-1438</v>
      </c>
      <c r="DE21" s="36">
        <f t="shared" si="22"/>
        <v>-0.0820027372262773</v>
      </c>
      <c r="DF21" s="122">
        <v>1443</v>
      </c>
      <c r="DG21" s="123">
        <v>0.0658350658350658</v>
      </c>
      <c r="DH21" s="122">
        <v>95</v>
      </c>
      <c r="DI21" s="122">
        <v>15736</v>
      </c>
      <c r="DJ21" s="40">
        <f t="shared" si="23"/>
        <v>165.642105263158</v>
      </c>
      <c r="DK21" s="17">
        <f t="shared" si="24"/>
        <v>-1269</v>
      </c>
      <c r="DL21" s="36">
        <f t="shared" si="25"/>
        <v>-0.0806431113370615</v>
      </c>
      <c r="DM21" s="33">
        <v>1371</v>
      </c>
      <c r="DN21" s="32">
        <v>0.0576221735959154</v>
      </c>
      <c r="DO21" s="17">
        <v>79</v>
      </c>
      <c r="DP21" s="18">
        <v>13613</v>
      </c>
      <c r="DQ21" s="40">
        <f t="shared" si="26"/>
        <v>172.316455696203</v>
      </c>
      <c r="DR21" s="17">
        <f t="shared" si="27"/>
        <v>-528.000000000001</v>
      </c>
      <c r="DS21" s="36">
        <f t="shared" si="28"/>
        <v>-0.0387864541247337</v>
      </c>
      <c r="DT21" s="126">
        <v>1896</v>
      </c>
      <c r="DU21" s="32">
        <v>0.0342827004219409</v>
      </c>
      <c r="DV21" s="17">
        <v>65</v>
      </c>
      <c r="DW21" s="18">
        <v>11617</v>
      </c>
      <c r="DX21" s="40">
        <f t="shared" si="29"/>
        <v>178.723076923077</v>
      </c>
      <c r="DY21" s="17">
        <f t="shared" si="30"/>
        <v>-18.0000000000004</v>
      </c>
      <c r="DZ21" s="36">
        <f t="shared" si="31"/>
        <v>-0.0015494533872773</v>
      </c>
      <c r="EA21" s="33">
        <v>1183</v>
      </c>
      <c r="EB21" s="32">
        <v>0.0600169061707523</v>
      </c>
      <c r="EC21" s="18">
        <v>71</v>
      </c>
      <c r="ED21" s="18">
        <v>12504</v>
      </c>
      <c r="EE21" s="40">
        <f t="shared" si="32"/>
        <v>176.112676056338</v>
      </c>
      <c r="EF21" s="17">
        <f t="shared" si="33"/>
        <v>-205.000000000001</v>
      </c>
      <c r="EG21" s="36">
        <f t="shared" si="34"/>
        <v>-0.0163947536788228</v>
      </c>
      <c r="EH21" s="18">
        <v>1098</v>
      </c>
      <c r="EI21" s="26">
        <v>0.0482695810564663</v>
      </c>
      <c r="EJ21" s="18">
        <v>53</v>
      </c>
      <c r="EK21" s="18">
        <v>9426</v>
      </c>
      <c r="EL21" s="40">
        <f t="shared" si="35"/>
        <v>177.849056603774</v>
      </c>
      <c r="EM21" s="17">
        <f t="shared" si="36"/>
        <v>-60.9999999999997</v>
      </c>
      <c r="EN21" s="36">
        <f t="shared" si="37"/>
        <v>-0.00647146191385526</v>
      </c>
      <c r="EO21" s="18">
        <v>1012</v>
      </c>
      <c r="EP21" s="26">
        <v>0.0622529644268775</v>
      </c>
      <c r="EQ21" s="18">
        <v>63</v>
      </c>
      <c r="ER21" s="18">
        <v>10921</v>
      </c>
      <c r="ES21" s="40">
        <f t="shared" si="38"/>
        <v>173.349206349206</v>
      </c>
      <c r="ET21" s="17">
        <f t="shared" si="39"/>
        <v>-356</v>
      </c>
      <c r="EU21" s="36">
        <f t="shared" si="40"/>
        <v>-0.0325977474590239</v>
      </c>
      <c r="EV21" s="18">
        <v>1177</v>
      </c>
      <c r="EW21" s="26">
        <v>0.0348343245539507</v>
      </c>
      <c r="EX21" s="18">
        <v>41</v>
      </c>
      <c r="EY21" s="18">
        <v>6922</v>
      </c>
      <c r="EZ21" s="40">
        <f t="shared" si="41"/>
        <v>168.829268292683</v>
      </c>
      <c r="FA21" s="17">
        <f t="shared" si="42"/>
        <v>-416.999999999999</v>
      </c>
      <c r="FB21" s="36">
        <f t="shared" si="43"/>
        <v>-0.0602427044206876</v>
      </c>
      <c r="FC21" s="18">
        <v>2717</v>
      </c>
      <c r="FD21" s="26">
        <v>0.0739786529260213</v>
      </c>
      <c r="FE21" s="18">
        <v>201</v>
      </c>
      <c r="FF21" s="18">
        <v>32360</v>
      </c>
      <c r="FG21" s="40">
        <f t="shared" si="44"/>
        <v>160.995024875622</v>
      </c>
      <c r="FH21" s="17">
        <f t="shared" si="45"/>
        <v>-3619</v>
      </c>
      <c r="FI21" s="36">
        <f t="shared" si="46"/>
        <v>-0.111835599505562</v>
      </c>
      <c r="FJ21" s="18">
        <v>2426</v>
      </c>
      <c r="FK21" s="26">
        <v>0.0535861500412201</v>
      </c>
      <c r="FL21" s="17">
        <v>130</v>
      </c>
      <c r="FM21" s="18">
        <v>21471</v>
      </c>
      <c r="FN21" s="40">
        <f t="shared" si="47"/>
        <v>165.161538461538</v>
      </c>
      <c r="FO21" s="17">
        <f t="shared" si="48"/>
        <v>-1799</v>
      </c>
      <c r="FP21" s="36">
        <f t="shared" si="49"/>
        <v>-0.0837874342135904</v>
      </c>
      <c r="FQ21" s="18">
        <v>2088</v>
      </c>
      <c r="FR21" s="26">
        <v>0.0517241379310345</v>
      </c>
      <c r="FS21" s="17">
        <v>108</v>
      </c>
      <c r="FT21" s="18">
        <v>18299</v>
      </c>
      <c r="FU21" s="40">
        <f t="shared" si="50"/>
        <v>169.435185185185</v>
      </c>
      <c r="FV21" s="17">
        <f t="shared" si="51"/>
        <v>-1033</v>
      </c>
      <c r="FW21" s="36">
        <f t="shared" si="52"/>
        <v>-0.0564511721952019</v>
      </c>
      <c r="FX21" s="18">
        <v>1706</v>
      </c>
      <c r="FY21" s="26">
        <v>0.0445486518171161</v>
      </c>
      <c r="FZ21" s="17">
        <v>76</v>
      </c>
      <c r="GA21" s="18">
        <v>12963</v>
      </c>
      <c r="GB21" s="40">
        <f t="shared" si="53"/>
        <v>170.565789473684</v>
      </c>
      <c r="GC21" s="17">
        <f t="shared" si="54"/>
        <v>-640.999999999999</v>
      </c>
      <c r="GD21" s="36">
        <f t="shared" si="55"/>
        <v>-0.0494484301473424</v>
      </c>
      <c r="GE21" s="18">
        <v>1682</v>
      </c>
      <c r="GF21" s="26">
        <v>0.0481569560047562</v>
      </c>
      <c r="GG21" s="17">
        <v>81</v>
      </c>
      <c r="GH21" s="18">
        <v>13798</v>
      </c>
      <c r="GI21" s="40">
        <f t="shared" si="56"/>
        <v>170.345679012346</v>
      </c>
      <c r="GJ21" s="17">
        <f t="shared" si="57"/>
        <v>-701.000000000001</v>
      </c>
      <c r="GK21" s="36">
        <f t="shared" si="58"/>
        <v>-0.0508044644151327</v>
      </c>
      <c r="GL21" s="18">
        <v>1670</v>
      </c>
      <c r="GM21" s="26">
        <v>0.0449101796407186</v>
      </c>
      <c r="GN21" s="17">
        <v>75</v>
      </c>
      <c r="GO21" s="18">
        <v>12982</v>
      </c>
      <c r="GP21" s="40">
        <f t="shared" si="59"/>
        <v>173.093333333333</v>
      </c>
      <c r="GQ21" s="17">
        <f t="shared" si="60"/>
        <v>-443</v>
      </c>
      <c r="GR21" s="36">
        <f t="shared" si="61"/>
        <v>-0.0341241719303651</v>
      </c>
      <c r="GS21" s="18">
        <v>2042</v>
      </c>
      <c r="GT21" s="26">
        <v>0.0396669931439765</v>
      </c>
      <c r="GU21" s="18">
        <v>81</v>
      </c>
      <c r="GV21" s="18">
        <v>14120</v>
      </c>
      <c r="GW21" s="40">
        <f t="shared" si="70"/>
        <v>174.320987654321</v>
      </c>
      <c r="GX21" s="17">
        <f t="shared" si="71"/>
        <v>-379</v>
      </c>
      <c r="GY21" s="36">
        <f t="shared" si="72"/>
        <v>-0.0268413597733711</v>
      </c>
      <c r="GZ21" s="18">
        <v>859</v>
      </c>
      <c r="HA21" s="26">
        <v>0.050058207217695</v>
      </c>
      <c r="HB21" s="18">
        <v>43</v>
      </c>
      <c r="HC21" s="18">
        <v>7493</v>
      </c>
      <c r="HD21" s="40">
        <f t="shared" si="73"/>
        <v>174.255813953488</v>
      </c>
      <c r="HE21" s="17">
        <f t="shared" si="74"/>
        <v>-204</v>
      </c>
      <c r="HF21" s="36">
        <f t="shared" si="75"/>
        <v>-0.0272254103830242</v>
      </c>
      <c r="HG21" s="18">
        <v>881</v>
      </c>
      <c r="HH21" s="26">
        <v>0.0454029511918275</v>
      </c>
      <c r="HI21" s="18">
        <v>40</v>
      </c>
      <c r="HJ21" s="18">
        <v>6854</v>
      </c>
      <c r="HK21" s="40">
        <f t="shared" si="76"/>
        <v>171.35</v>
      </c>
      <c r="HL21" s="17">
        <f t="shared" si="77"/>
        <v>-306</v>
      </c>
      <c r="HM21" s="36">
        <f t="shared" si="78"/>
        <v>-0.0446454625036475</v>
      </c>
      <c r="HN21" s="18">
        <v>829</v>
      </c>
      <c r="HO21" s="26">
        <v>0.0579010856453559</v>
      </c>
      <c r="HP21" s="18">
        <v>48</v>
      </c>
      <c r="HQ21" s="18">
        <v>8247</v>
      </c>
      <c r="HR21" s="40">
        <f t="shared" si="79"/>
        <v>171.8125</v>
      </c>
      <c r="HS21" s="17">
        <f t="shared" si="80"/>
        <v>-345</v>
      </c>
      <c r="HT21" s="36">
        <f t="shared" si="81"/>
        <v>-0.0418333939614405</v>
      </c>
      <c r="HU21" s="18">
        <v>832</v>
      </c>
      <c r="HV21" s="26">
        <v>0.0625</v>
      </c>
      <c r="HW21" s="17">
        <v>52</v>
      </c>
      <c r="HX21" s="18">
        <v>9042</v>
      </c>
      <c r="HY21" s="40">
        <f t="shared" si="82"/>
        <v>173.884615384615</v>
      </c>
      <c r="HZ21" s="17">
        <f t="shared" si="83"/>
        <v>-266</v>
      </c>
      <c r="IA21" s="36">
        <f t="shared" si="84"/>
        <v>-0.0294182702941827</v>
      </c>
      <c r="IB21" s="18"/>
      <c r="IC21" s="26"/>
      <c r="ID21" s="17"/>
      <c r="IE21" s="18"/>
      <c r="IF21" s="40"/>
      <c r="IG21" s="17"/>
      <c r="IH21" s="17"/>
      <c r="II21" s="36"/>
      <c r="IJ21" s="17"/>
      <c r="IK21" s="17"/>
      <c r="IL21" s="17">
        <v>11655</v>
      </c>
      <c r="IM21" s="17">
        <v>2108816.81916667</v>
      </c>
      <c r="IN21" s="18">
        <v>5186</v>
      </c>
      <c r="IO21" s="18">
        <v>928099.265</v>
      </c>
      <c r="IP21" s="17">
        <v>3643</v>
      </c>
      <c r="IQ21" s="17">
        <v>626849</v>
      </c>
      <c r="IR21" s="17"/>
      <c r="IS21" s="17"/>
      <c r="IT21" s="18"/>
      <c r="IU21" s="41"/>
      <c r="IV21" s="41"/>
      <c r="IW21" s="41"/>
      <c r="IX21" s="41"/>
      <c r="IY21" s="41"/>
      <c r="IZ21" s="41"/>
      <c r="JA21" s="41"/>
      <c r="JB21" s="18"/>
      <c r="JC21" s="41"/>
      <c r="JD21" s="41"/>
      <c r="JE21" s="41"/>
      <c r="JF21" s="18"/>
      <c r="JG21" s="18"/>
      <c r="JH21" s="18">
        <f t="shared" si="62"/>
        <v>2776</v>
      </c>
      <c r="JI21" s="18">
        <f t="shared" si="63"/>
        <v>472201</v>
      </c>
      <c r="JJ21" s="17">
        <v>179</v>
      </c>
      <c r="JK21" s="17">
        <f t="shared" si="85"/>
        <v>-24703</v>
      </c>
      <c r="JL21" s="36">
        <f t="shared" si="86"/>
        <v>-0.0523145863731758</v>
      </c>
      <c r="JM21" s="18">
        <f t="shared" si="87"/>
        <v>23260</v>
      </c>
      <c r="JN21" s="42">
        <f t="shared" si="88"/>
        <v>4135966.08416667</v>
      </c>
      <c r="JO21" s="43"/>
      <c r="JP21" s="43"/>
    </row>
    <row r="22" ht="16.5" spans="1:276">
      <c r="A22" s="16" t="s">
        <v>133</v>
      </c>
      <c r="B22" s="17" t="s">
        <v>37</v>
      </c>
      <c r="C22" s="18">
        <v>6939962760605</v>
      </c>
      <c r="D22" s="18">
        <v>577942435907</v>
      </c>
      <c r="E22" s="18">
        <v>21066010002313</v>
      </c>
      <c r="F22" s="17" t="s">
        <v>167</v>
      </c>
      <c r="G22" s="19" t="s">
        <v>168</v>
      </c>
      <c r="H22" s="17" t="s">
        <v>129</v>
      </c>
      <c r="I22" s="26">
        <f>VLOOKUP(C22,供应链!E:J,6,0)</f>
        <v>0.88</v>
      </c>
      <c r="J22" s="17">
        <f>VLOOKUP(C22,供应链!E:H,4,0)</f>
        <v>173</v>
      </c>
      <c r="K22" s="17">
        <f>VLOOKUP(C22,供应链!E:K,7,0)</f>
        <v>1</v>
      </c>
      <c r="L22" s="18">
        <f>VLOOKUP(C22,供应链!E:I,5,0)</f>
        <v>15.624064651302</v>
      </c>
      <c r="M22" s="27">
        <f t="shared" si="0"/>
        <v>0.00546572065011138</v>
      </c>
      <c r="N22" s="17">
        <v>584</v>
      </c>
      <c r="O22" s="26">
        <v>0.0479452054794521</v>
      </c>
      <c r="P22" s="18">
        <v>28</v>
      </c>
      <c r="Q22" s="18">
        <v>4917</v>
      </c>
      <c r="R22" s="40">
        <v>175.607142857143</v>
      </c>
      <c r="S22" s="17">
        <v>189</v>
      </c>
      <c r="T22" s="17">
        <f t="shared" si="1"/>
        <v>-374.999999999996</v>
      </c>
      <c r="U22" s="36">
        <f t="shared" si="2"/>
        <v>-0.0762660158633305</v>
      </c>
      <c r="V22" s="17">
        <v>1086</v>
      </c>
      <c r="W22" s="17">
        <v>575</v>
      </c>
      <c r="X22" s="26">
        <v>0.0330434782608696</v>
      </c>
      <c r="Y22" s="18">
        <v>19</v>
      </c>
      <c r="Z22" s="18">
        <v>3324</v>
      </c>
      <c r="AA22" s="40">
        <v>174.947368421053</v>
      </c>
      <c r="AB22" s="17">
        <v>189</v>
      </c>
      <c r="AC22" s="17">
        <f t="shared" si="3"/>
        <v>-266.999999999993</v>
      </c>
      <c r="AD22" s="36">
        <f t="shared" si="4"/>
        <v>-0.0803249097472903</v>
      </c>
      <c r="AE22" s="17">
        <v>884</v>
      </c>
      <c r="AF22" s="17">
        <v>501</v>
      </c>
      <c r="AG22" s="26">
        <v>0.0479041916167665</v>
      </c>
      <c r="AH22" s="18">
        <v>24</v>
      </c>
      <c r="AI22" s="18">
        <v>4186</v>
      </c>
      <c r="AJ22" s="40">
        <v>174.416666666667</v>
      </c>
      <c r="AK22" s="17">
        <v>189</v>
      </c>
      <c r="AL22" s="17">
        <v>-350</v>
      </c>
      <c r="AM22" s="36">
        <v>-0.0836120401337793</v>
      </c>
      <c r="AN22" s="17">
        <v>816</v>
      </c>
      <c r="AO22" s="17">
        <v>704</v>
      </c>
      <c r="AP22" s="26">
        <v>0.0326704545454545</v>
      </c>
      <c r="AQ22" s="18">
        <v>23</v>
      </c>
      <c r="AR22" s="18">
        <v>4245</v>
      </c>
      <c r="AS22" s="40">
        <v>184.565217391304</v>
      </c>
      <c r="AT22" s="17">
        <v>189</v>
      </c>
      <c r="AU22" s="17">
        <f t="shared" si="5"/>
        <v>-102.000000000008</v>
      </c>
      <c r="AV22" s="36">
        <f t="shared" si="6"/>
        <v>-0.0240282685512386</v>
      </c>
      <c r="AW22" s="17">
        <v>852</v>
      </c>
      <c r="AX22" s="17">
        <v>578</v>
      </c>
      <c r="AY22" s="26">
        <v>0.027681660899654</v>
      </c>
      <c r="AZ22" s="18">
        <v>16</v>
      </c>
      <c r="BA22" s="18">
        <v>3049</v>
      </c>
      <c r="BB22" s="40">
        <v>190.5625</v>
      </c>
      <c r="BC22" s="17">
        <v>189</v>
      </c>
      <c r="BD22" s="17">
        <f t="shared" si="7"/>
        <v>25</v>
      </c>
      <c r="BE22" s="36">
        <f t="shared" si="8"/>
        <v>0.00819940964250574</v>
      </c>
      <c r="BF22" s="17">
        <v>986</v>
      </c>
      <c r="BG22" s="17">
        <v>523</v>
      </c>
      <c r="BH22" s="26">
        <v>0.0497131931166348</v>
      </c>
      <c r="BI22" s="18">
        <v>26</v>
      </c>
      <c r="BJ22" s="18">
        <v>4779</v>
      </c>
      <c r="BK22" s="40">
        <v>183.807692307692</v>
      </c>
      <c r="BL22" s="17">
        <v>189</v>
      </c>
      <c r="BM22" s="17">
        <f t="shared" si="9"/>
        <v>-135.000000000008</v>
      </c>
      <c r="BN22" s="36">
        <f t="shared" si="10"/>
        <v>-0.0282485875706231</v>
      </c>
      <c r="BO22" s="17">
        <v>985</v>
      </c>
      <c r="BP22" s="17">
        <v>571</v>
      </c>
      <c r="BQ22" s="26">
        <f t="shared" si="64"/>
        <v>0.021015761821366</v>
      </c>
      <c r="BR22" s="17">
        <v>12</v>
      </c>
      <c r="BS22" s="18">
        <v>2224</v>
      </c>
      <c r="BT22" s="40">
        <f t="shared" si="65"/>
        <v>185.333333333333</v>
      </c>
      <c r="BU22" s="17">
        <f t="shared" si="66"/>
        <v>-43.9999999999999</v>
      </c>
      <c r="BV22" s="36">
        <f t="shared" si="89"/>
        <v>-0.0197841726618705</v>
      </c>
      <c r="BW22" s="17">
        <v>485</v>
      </c>
      <c r="BX22" s="32">
        <v>0.0119047619047619</v>
      </c>
      <c r="BY22" s="17">
        <v>13</v>
      </c>
      <c r="BZ22" s="18">
        <v>2392</v>
      </c>
      <c r="CA22" s="40">
        <f t="shared" si="11"/>
        <v>184</v>
      </c>
      <c r="CB22" s="17">
        <f t="shared" si="12"/>
        <v>-65</v>
      </c>
      <c r="CC22" s="36">
        <f t="shared" si="67"/>
        <v>-0.0271739130434783</v>
      </c>
      <c r="CD22" s="17">
        <v>615</v>
      </c>
      <c r="CE22" s="32">
        <v>0</v>
      </c>
      <c r="CF22" s="18">
        <v>21</v>
      </c>
      <c r="CG22" s="18">
        <v>3860</v>
      </c>
      <c r="CH22" s="40">
        <f t="shared" si="68"/>
        <v>183.809523809524</v>
      </c>
      <c r="CI22" s="17">
        <f t="shared" si="13"/>
        <v>-109</v>
      </c>
      <c r="CJ22" s="36">
        <f t="shared" si="14"/>
        <v>-0.028238341968912</v>
      </c>
      <c r="CK22" s="17">
        <v>529</v>
      </c>
      <c r="CL22" s="32">
        <v>0.00862068965517241</v>
      </c>
      <c r="CM22" s="18">
        <v>21</v>
      </c>
      <c r="CN22" s="18">
        <v>3731</v>
      </c>
      <c r="CO22" s="40">
        <f t="shared" si="15"/>
        <v>177.666666666667</v>
      </c>
      <c r="CP22" s="17">
        <f t="shared" si="16"/>
        <v>-238</v>
      </c>
      <c r="CQ22" s="36">
        <f t="shared" si="17"/>
        <v>-0.0637898686679175</v>
      </c>
      <c r="CR22" s="17">
        <v>527</v>
      </c>
      <c r="CS22" s="32">
        <v>0</v>
      </c>
      <c r="CT22" s="18">
        <v>16</v>
      </c>
      <c r="CU22" s="18">
        <v>2758</v>
      </c>
      <c r="CV22" s="40">
        <f t="shared" si="18"/>
        <v>172.375</v>
      </c>
      <c r="CW22" s="17">
        <f t="shared" si="19"/>
        <v>-266</v>
      </c>
      <c r="CX22" s="36">
        <f t="shared" si="20"/>
        <v>-0.0964467005076142</v>
      </c>
      <c r="CY22" s="132">
        <v>478</v>
      </c>
      <c r="CZ22" s="121">
        <v>0.00961538461538462</v>
      </c>
      <c r="DA22" s="55">
        <v>18</v>
      </c>
      <c r="DB22" s="55">
        <v>3122</v>
      </c>
      <c r="DC22" s="40">
        <f t="shared" si="69"/>
        <v>173.444444444444</v>
      </c>
      <c r="DD22" s="17">
        <f t="shared" si="21"/>
        <v>-280</v>
      </c>
      <c r="DE22" s="36">
        <f t="shared" si="22"/>
        <v>-0.0896860986547084</v>
      </c>
      <c r="DF22" s="122">
        <v>479</v>
      </c>
      <c r="DG22" s="123">
        <v>0.0501043841336117</v>
      </c>
      <c r="DH22" s="122">
        <v>24</v>
      </c>
      <c r="DI22" s="122">
        <v>4133</v>
      </c>
      <c r="DJ22" s="40">
        <f t="shared" si="23"/>
        <v>172.208333333333</v>
      </c>
      <c r="DK22" s="17">
        <f t="shared" si="24"/>
        <v>-403</v>
      </c>
      <c r="DL22" s="36">
        <f t="shared" si="25"/>
        <v>-0.097507863537382</v>
      </c>
      <c r="DM22" s="33">
        <v>537</v>
      </c>
      <c r="DN22" s="32">
        <v>0.0242085661080074</v>
      </c>
      <c r="DO22" s="17">
        <v>13</v>
      </c>
      <c r="DP22" s="18">
        <v>2271</v>
      </c>
      <c r="DQ22" s="40">
        <f t="shared" si="26"/>
        <v>174.692307692308</v>
      </c>
      <c r="DR22" s="17">
        <f t="shared" si="27"/>
        <v>-186</v>
      </c>
      <c r="DS22" s="36">
        <f t="shared" si="28"/>
        <v>-0.0819022457067372</v>
      </c>
      <c r="DT22" s="126">
        <v>589</v>
      </c>
      <c r="DU22" s="32">
        <v>0.0492359932088285</v>
      </c>
      <c r="DV22" s="17">
        <v>29</v>
      </c>
      <c r="DW22" s="18">
        <v>5086</v>
      </c>
      <c r="DX22" s="40">
        <f t="shared" si="29"/>
        <v>175.379310344828</v>
      </c>
      <c r="DY22" s="17">
        <f t="shared" si="30"/>
        <v>-395</v>
      </c>
      <c r="DZ22" s="36">
        <f t="shared" si="31"/>
        <v>-0.0776641761698781</v>
      </c>
      <c r="EA22" s="33">
        <v>499</v>
      </c>
      <c r="EB22" s="32">
        <v>0.0380761523046092</v>
      </c>
      <c r="EC22" s="18">
        <v>19</v>
      </c>
      <c r="ED22" s="18">
        <v>3282</v>
      </c>
      <c r="EE22" s="40">
        <f t="shared" si="32"/>
        <v>172.736842105263</v>
      </c>
      <c r="EF22" s="17">
        <f t="shared" si="33"/>
        <v>-309</v>
      </c>
      <c r="EG22" s="36">
        <f t="shared" si="34"/>
        <v>-0.0941499085923218</v>
      </c>
      <c r="EH22" s="18">
        <v>353</v>
      </c>
      <c r="EI22" s="26">
        <v>0.028328611898017</v>
      </c>
      <c r="EJ22" s="18">
        <v>10</v>
      </c>
      <c r="EK22" s="18">
        <v>1763</v>
      </c>
      <c r="EL22" s="40">
        <f t="shared" si="35"/>
        <v>176.3</v>
      </c>
      <c r="EM22" s="17">
        <f t="shared" si="36"/>
        <v>-127</v>
      </c>
      <c r="EN22" s="36">
        <f t="shared" si="37"/>
        <v>-0.0720363017583664</v>
      </c>
      <c r="EO22" s="18">
        <v>335</v>
      </c>
      <c r="EP22" s="26">
        <v>0.0298507462686567</v>
      </c>
      <c r="EQ22" s="18">
        <v>10</v>
      </c>
      <c r="ER22" s="18">
        <v>1912</v>
      </c>
      <c r="ES22" s="40">
        <f t="shared" si="38"/>
        <v>191.2</v>
      </c>
      <c r="ET22" s="17">
        <f t="shared" si="39"/>
        <v>21.9999999999999</v>
      </c>
      <c r="EU22" s="36">
        <f t="shared" si="40"/>
        <v>0.0115062761506276</v>
      </c>
      <c r="EV22" s="18">
        <v>294</v>
      </c>
      <c r="EW22" s="26">
        <v>0.0306122448979592</v>
      </c>
      <c r="EX22" s="18">
        <v>9</v>
      </c>
      <c r="EY22" s="18">
        <v>1666</v>
      </c>
      <c r="EZ22" s="40">
        <f t="shared" si="41"/>
        <v>185.111111111111</v>
      </c>
      <c r="FA22" s="17">
        <f t="shared" si="42"/>
        <v>-35</v>
      </c>
      <c r="FB22" s="36">
        <f t="shared" si="43"/>
        <v>-0.0210084033613445</v>
      </c>
      <c r="FC22" s="18">
        <v>589</v>
      </c>
      <c r="FD22" s="26">
        <v>0.0458404074702886</v>
      </c>
      <c r="FE22" s="18">
        <v>27</v>
      </c>
      <c r="FF22" s="18">
        <v>4523</v>
      </c>
      <c r="FG22" s="40">
        <f t="shared" si="44"/>
        <v>167.518518518519</v>
      </c>
      <c r="FH22" s="17">
        <f t="shared" si="45"/>
        <v>-580</v>
      </c>
      <c r="FI22" s="36">
        <f t="shared" si="46"/>
        <v>-0.128233473358391</v>
      </c>
      <c r="FJ22" s="18">
        <v>591</v>
      </c>
      <c r="FK22" s="26">
        <v>0.0439932318104907</v>
      </c>
      <c r="FL22" s="17">
        <v>26</v>
      </c>
      <c r="FM22" s="18">
        <v>4376</v>
      </c>
      <c r="FN22" s="40">
        <f t="shared" si="47"/>
        <v>168.307692307692</v>
      </c>
      <c r="FO22" s="17">
        <f t="shared" si="48"/>
        <v>-538</v>
      </c>
      <c r="FP22" s="36">
        <f t="shared" si="49"/>
        <v>-0.122943327239488</v>
      </c>
      <c r="FQ22" s="18">
        <v>594</v>
      </c>
      <c r="FR22" s="26">
        <v>0.0589225589225589</v>
      </c>
      <c r="FS22" s="17">
        <v>35</v>
      </c>
      <c r="FT22" s="18">
        <v>6377</v>
      </c>
      <c r="FU22" s="40">
        <f t="shared" si="50"/>
        <v>182.2</v>
      </c>
      <c r="FV22" s="17">
        <f t="shared" si="51"/>
        <v>-238</v>
      </c>
      <c r="FW22" s="36">
        <f t="shared" si="52"/>
        <v>-0.0373216245883645</v>
      </c>
      <c r="FX22" s="18">
        <v>427</v>
      </c>
      <c r="FY22" s="26">
        <v>0.0234192037470726</v>
      </c>
      <c r="FZ22" s="17">
        <v>10</v>
      </c>
      <c r="GA22" s="18">
        <v>1781</v>
      </c>
      <c r="GB22" s="40">
        <f t="shared" si="53"/>
        <v>178.1</v>
      </c>
      <c r="GC22" s="17">
        <f t="shared" si="54"/>
        <v>-109</v>
      </c>
      <c r="GD22" s="36">
        <f t="shared" si="55"/>
        <v>-0.0612015721504773</v>
      </c>
      <c r="GE22" s="18">
        <v>420</v>
      </c>
      <c r="GF22" s="26">
        <v>0.0642857142857143</v>
      </c>
      <c r="GG22" s="17">
        <v>27</v>
      </c>
      <c r="GH22" s="18">
        <v>4594</v>
      </c>
      <c r="GI22" s="40">
        <f t="shared" si="56"/>
        <v>170.148148148148</v>
      </c>
      <c r="GJ22" s="17">
        <f t="shared" si="57"/>
        <v>-509</v>
      </c>
      <c r="GK22" s="36">
        <f t="shared" si="58"/>
        <v>-0.110796691336526</v>
      </c>
      <c r="GL22" s="18">
        <v>448</v>
      </c>
      <c r="GM22" s="26">
        <v>0.0334821428571429</v>
      </c>
      <c r="GN22" s="17">
        <v>15</v>
      </c>
      <c r="GO22" s="18">
        <v>2583</v>
      </c>
      <c r="GP22" s="40">
        <f t="shared" si="59"/>
        <v>172.2</v>
      </c>
      <c r="GQ22" s="17">
        <f t="shared" si="60"/>
        <v>-252</v>
      </c>
      <c r="GR22" s="36">
        <f t="shared" si="61"/>
        <v>-0.0975609756097562</v>
      </c>
      <c r="GS22" s="18">
        <v>418</v>
      </c>
      <c r="GT22" s="26">
        <v>0.0334928229665072</v>
      </c>
      <c r="GU22" s="18">
        <v>14</v>
      </c>
      <c r="GV22" s="18">
        <v>2492</v>
      </c>
      <c r="GW22" s="40">
        <f t="shared" si="70"/>
        <v>178</v>
      </c>
      <c r="GX22" s="17">
        <f t="shared" si="71"/>
        <v>-154</v>
      </c>
      <c r="GY22" s="36">
        <f t="shared" si="72"/>
        <v>-0.0617977528089888</v>
      </c>
      <c r="GZ22" s="18">
        <v>298</v>
      </c>
      <c r="HA22" s="26">
        <v>0.0402684563758389</v>
      </c>
      <c r="HB22" s="18">
        <v>12</v>
      </c>
      <c r="HC22" s="18">
        <v>2217</v>
      </c>
      <c r="HD22" s="40">
        <f t="shared" si="73"/>
        <v>184.75</v>
      </c>
      <c r="HE22" s="17">
        <f t="shared" si="74"/>
        <v>-51</v>
      </c>
      <c r="HF22" s="36">
        <f t="shared" si="75"/>
        <v>-0.0230040595399188</v>
      </c>
      <c r="HG22" s="18">
        <v>255</v>
      </c>
      <c r="HH22" s="26">
        <v>0.0117647058823529</v>
      </c>
      <c r="HI22" s="18">
        <v>3</v>
      </c>
      <c r="HJ22" s="18">
        <v>552</v>
      </c>
      <c r="HK22" s="40">
        <f t="shared" si="76"/>
        <v>184</v>
      </c>
      <c r="HL22" s="17">
        <f t="shared" si="77"/>
        <v>-15</v>
      </c>
      <c r="HM22" s="36">
        <f t="shared" si="78"/>
        <v>-0.0271739130434783</v>
      </c>
      <c r="HN22" s="18">
        <v>202</v>
      </c>
      <c r="HO22" s="26">
        <v>0.0396039603960396</v>
      </c>
      <c r="HP22" s="18">
        <v>8</v>
      </c>
      <c r="HQ22" s="18">
        <v>1506</v>
      </c>
      <c r="HR22" s="40">
        <f t="shared" si="79"/>
        <v>188.25</v>
      </c>
      <c r="HS22" s="17">
        <f t="shared" si="80"/>
        <v>-6</v>
      </c>
      <c r="HT22" s="36">
        <f t="shared" si="81"/>
        <v>-0.00398406374501992</v>
      </c>
      <c r="HU22" s="18">
        <v>174</v>
      </c>
      <c r="HV22" s="26">
        <v>0.0114942528735632</v>
      </c>
      <c r="HW22" s="17">
        <v>2</v>
      </c>
      <c r="HX22" s="18">
        <v>378</v>
      </c>
      <c r="HY22" s="40">
        <f t="shared" si="82"/>
        <v>189</v>
      </c>
      <c r="HZ22" s="17">
        <f t="shared" si="83"/>
        <v>0</v>
      </c>
      <c r="IA22" s="36">
        <f t="shared" si="84"/>
        <v>0</v>
      </c>
      <c r="IB22" s="18"/>
      <c r="IC22" s="26"/>
      <c r="ID22" s="17"/>
      <c r="IE22" s="18"/>
      <c r="IF22" s="40"/>
      <c r="IG22" s="17"/>
      <c r="IH22" s="17"/>
      <c r="II22" s="36"/>
      <c r="IJ22" s="17"/>
      <c r="IK22" s="17"/>
      <c r="IL22" s="17">
        <v>827</v>
      </c>
      <c r="IM22" s="17">
        <v>153934.45</v>
      </c>
      <c r="IN22" s="18">
        <v>391</v>
      </c>
      <c r="IO22" s="18">
        <v>73929.69</v>
      </c>
      <c r="IP22" s="17">
        <v>738</v>
      </c>
      <c r="IQ22" s="17">
        <v>131956</v>
      </c>
      <c r="IR22" s="17"/>
      <c r="IS22" s="17"/>
      <c r="IT22" s="16"/>
      <c r="IU22" s="16"/>
      <c r="IV22" s="16"/>
      <c r="IW22" s="16"/>
      <c r="IX22" s="41"/>
      <c r="IY22" s="41"/>
      <c r="IZ22" s="41"/>
      <c r="JA22" s="41"/>
      <c r="JB22" s="18"/>
      <c r="JC22" s="41"/>
      <c r="JD22" s="41"/>
      <c r="JE22" s="41"/>
      <c r="JF22" s="18"/>
      <c r="JG22" s="18"/>
      <c r="JH22" s="18">
        <f t="shared" si="62"/>
        <v>530</v>
      </c>
      <c r="JI22" s="18">
        <f t="shared" si="63"/>
        <v>94079</v>
      </c>
      <c r="JJ22" s="17">
        <v>189</v>
      </c>
      <c r="JK22" s="17">
        <f t="shared" si="85"/>
        <v>-6091</v>
      </c>
      <c r="JL22" s="36">
        <f t="shared" si="86"/>
        <v>-0.0647434602833789</v>
      </c>
      <c r="JM22" s="18">
        <f t="shared" si="87"/>
        <v>2486</v>
      </c>
      <c r="JN22" s="42">
        <f t="shared" si="88"/>
        <v>453899.14</v>
      </c>
      <c r="JO22" s="43"/>
      <c r="JP22" s="43"/>
    </row>
    <row r="23" ht="16.5" spans="1:276">
      <c r="A23" s="16" t="s">
        <v>139</v>
      </c>
      <c r="B23" s="17" t="s">
        <v>37</v>
      </c>
      <c r="C23" s="18">
        <v>6939962745992</v>
      </c>
      <c r="D23" s="18">
        <v>564921643615</v>
      </c>
      <c r="E23" s="18">
        <v>21066010001053</v>
      </c>
      <c r="F23" s="17" t="s">
        <v>169</v>
      </c>
      <c r="G23" s="19" t="s">
        <v>170</v>
      </c>
      <c r="H23" s="17" t="s">
        <v>129</v>
      </c>
      <c r="I23" s="26">
        <f>VLOOKUP(C23,供应链!E:J,6,0)</f>
        <v>1</v>
      </c>
      <c r="J23" s="17">
        <f>VLOOKUP(C23,供应链!E:H,4,0)</f>
        <v>822</v>
      </c>
      <c r="K23" s="17">
        <f>VLOOKUP(C23,供应链!E:K,7,0)</f>
        <v>157</v>
      </c>
      <c r="L23" s="18">
        <f>VLOOKUP(C23,供应链!E:I,5,0)</f>
        <v>58.0535571542766</v>
      </c>
      <c r="M23" s="27">
        <f t="shared" si="0"/>
        <v>0.00881734180348156</v>
      </c>
      <c r="N23" s="17">
        <v>823</v>
      </c>
      <c r="O23" s="26">
        <v>0.0510328068043742</v>
      </c>
      <c r="P23" s="18">
        <v>42</v>
      </c>
      <c r="Q23" s="18">
        <v>9897</v>
      </c>
      <c r="R23" s="40">
        <v>235.642857142857</v>
      </c>
      <c r="S23" s="17">
        <v>259</v>
      </c>
      <c r="T23" s="17">
        <f t="shared" si="1"/>
        <v>-981.000000000006</v>
      </c>
      <c r="U23" s="36">
        <f t="shared" si="2"/>
        <v>-0.0991209457411343</v>
      </c>
      <c r="V23" s="17">
        <v>1228</v>
      </c>
      <c r="W23" s="17">
        <v>677</v>
      </c>
      <c r="X23" s="26">
        <v>0.0502215657311669</v>
      </c>
      <c r="Y23" s="18">
        <v>34</v>
      </c>
      <c r="Z23" s="18">
        <v>8020</v>
      </c>
      <c r="AA23" s="40">
        <v>235.882352941176</v>
      </c>
      <c r="AB23" s="17">
        <v>259</v>
      </c>
      <c r="AC23" s="17">
        <f t="shared" si="3"/>
        <v>-786.000000000016</v>
      </c>
      <c r="AD23" s="36">
        <f t="shared" si="4"/>
        <v>-0.098004987531174</v>
      </c>
      <c r="AE23" s="17">
        <v>2010</v>
      </c>
      <c r="AF23" s="17">
        <v>740</v>
      </c>
      <c r="AG23" s="26">
        <v>0.0513513513513514</v>
      </c>
      <c r="AH23" s="18">
        <v>38</v>
      </c>
      <c r="AI23" s="18">
        <v>8900</v>
      </c>
      <c r="AJ23" s="40">
        <v>234.210526315789</v>
      </c>
      <c r="AK23" s="17">
        <v>259</v>
      </c>
      <c r="AL23" s="17">
        <v>-942</v>
      </c>
      <c r="AM23" s="36">
        <v>-0.105842696629213</v>
      </c>
      <c r="AN23" s="17">
        <v>1226</v>
      </c>
      <c r="AO23" s="17">
        <v>855</v>
      </c>
      <c r="AP23" s="26">
        <v>0.0315789473684211</v>
      </c>
      <c r="AQ23" s="18">
        <v>27</v>
      </c>
      <c r="AR23" s="18">
        <v>6625</v>
      </c>
      <c r="AS23" s="40">
        <v>245.37037037037</v>
      </c>
      <c r="AT23" s="17">
        <v>259</v>
      </c>
      <c r="AU23" s="17">
        <f t="shared" si="5"/>
        <v>-368.00000000001</v>
      </c>
      <c r="AV23" s="36">
        <f t="shared" si="6"/>
        <v>-0.0555471698113222</v>
      </c>
      <c r="AW23" s="17">
        <v>1213</v>
      </c>
      <c r="AX23" s="17">
        <v>627</v>
      </c>
      <c r="AY23" s="26">
        <v>0.0382775119617225</v>
      </c>
      <c r="AZ23" s="18">
        <v>24</v>
      </c>
      <c r="BA23" s="18">
        <v>5860</v>
      </c>
      <c r="BB23" s="40">
        <v>244.166666666667</v>
      </c>
      <c r="BC23" s="17">
        <v>259</v>
      </c>
      <c r="BD23" s="17">
        <f t="shared" si="7"/>
        <v>-355.999999999992</v>
      </c>
      <c r="BE23" s="36">
        <f t="shared" si="8"/>
        <v>-0.0607508532423195</v>
      </c>
      <c r="BF23" s="17">
        <v>1247</v>
      </c>
      <c r="BG23" s="17">
        <v>656</v>
      </c>
      <c r="BH23" s="26">
        <v>0.0442073170731707</v>
      </c>
      <c r="BI23" s="18">
        <v>29</v>
      </c>
      <c r="BJ23" s="18">
        <v>7101</v>
      </c>
      <c r="BK23" s="40">
        <v>244.862068965517</v>
      </c>
      <c r="BL23" s="17">
        <v>259</v>
      </c>
      <c r="BM23" s="17">
        <f t="shared" si="9"/>
        <v>-410.000000000007</v>
      </c>
      <c r="BN23" s="36">
        <f t="shared" si="10"/>
        <v>-0.0577383467117317</v>
      </c>
      <c r="BO23" s="17">
        <v>1292</v>
      </c>
      <c r="BP23" s="17">
        <v>706</v>
      </c>
      <c r="BQ23" s="26">
        <f t="shared" si="64"/>
        <v>0.028328611898017</v>
      </c>
      <c r="BR23" s="17">
        <v>20</v>
      </c>
      <c r="BS23" s="18">
        <v>4883</v>
      </c>
      <c r="BT23" s="40">
        <f t="shared" si="65"/>
        <v>244.15</v>
      </c>
      <c r="BU23" s="17">
        <f t="shared" si="66"/>
        <v>-297</v>
      </c>
      <c r="BV23" s="36">
        <f t="shared" si="89"/>
        <v>-0.0608232643866475</v>
      </c>
      <c r="BW23" s="17">
        <v>618</v>
      </c>
      <c r="BX23" s="32">
        <v>0.0123915737298637</v>
      </c>
      <c r="BY23" s="17">
        <v>23</v>
      </c>
      <c r="BZ23" s="18">
        <v>6065</v>
      </c>
      <c r="CA23" s="40">
        <f t="shared" si="11"/>
        <v>263.695652173913</v>
      </c>
      <c r="CB23" s="17">
        <f t="shared" si="12"/>
        <v>108</v>
      </c>
      <c r="CC23" s="36">
        <f t="shared" si="67"/>
        <v>0.0178070898598517</v>
      </c>
      <c r="CD23" s="17">
        <v>672</v>
      </c>
      <c r="CE23" s="32">
        <v>0.0112</v>
      </c>
      <c r="CF23" s="18">
        <v>28</v>
      </c>
      <c r="CG23" s="18">
        <v>6848</v>
      </c>
      <c r="CH23" s="40">
        <f t="shared" si="68"/>
        <v>244.571428571429</v>
      </c>
      <c r="CI23" s="17">
        <f t="shared" si="13"/>
        <v>-404</v>
      </c>
      <c r="CJ23" s="36">
        <f t="shared" si="14"/>
        <v>-0.0589953271028037</v>
      </c>
      <c r="CK23" s="17">
        <v>666</v>
      </c>
      <c r="CL23" s="32">
        <v>0.0232919254658385</v>
      </c>
      <c r="CM23" s="18">
        <v>32</v>
      </c>
      <c r="CN23" s="18">
        <v>7443</v>
      </c>
      <c r="CO23" s="40">
        <f t="shared" si="15"/>
        <v>232.59375</v>
      </c>
      <c r="CP23" s="17">
        <f t="shared" si="16"/>
        <v>-845</v>
      </c>
      <c r="CQ23" s="36">
        <f t="shared" si="17"/>
        <v>-0.113529490796722</v>
      </c>
      <c r="CR23" s="17">
        <v>745</v>
      </c>
      <c r="CS23" s="32">
        <v>0.0115107913669065</v>
      </c>
      <c r="CT23" s="18">
        <v>42</v>
      </c>
      <c r="CU23" s="18">
        <v>9811</v>
      </c>
      <c r="CV23" s="40">
        <f t="shared" si="18"/>
        <v>233.595238095238</v>
      </c>
      <c r="CW23" s="17">
        <f t="shared" si="19"/>
        <v>-1067</v>
      </c>
      <c r="CX23" s="36">
        <f t="shared" si="20"/>
        <v>-0.108755478544491</v>
      </c>
      <c r="CY23" s="132">
        <v>654</v>
      </c>
      <c r="CZ23" s="121">
        <v>0.0151515151515152</v>
      </c>
      <c r="DA23" s="55">
        <v>37</v>
      </c>
      <c r="DB23" s="55">
        <v>8692</v>
      </c>
      <c r="DC23" s="40">
        <f t="shared" si="69"/>
        <v>234.918918918919</v>
      </c>
      <c r="DD23" s="17">
        <f t="shared" si="21"/>
        <v>-891</v>
      </c>
      <c r="DE23" s="36">
        <f t="shared" si="22"/>
        <v>-0.102508053382421</v>
      </c>
      <c r="DF23" s="122">
        <v>677</v>
      </c>
      <c r="DG23" s="123">
        <v>0.0472673559822747</v>
      </c>
      <c r="DH23" s="122">
        <v>32</v>
      </c>
      <c r="DI23" s="122">
        <v>7447</v>
      </c>
      <c r="DJ23" s="40">
        <f t="shared" si="23"/>
        <v>232.71875</v>
      </c>
      <c r="DK23" s="17">
        <f t="shared" si="24"/>
        <v>-841</v>
      </c>
      <c r="DL23" s="36">
        <f t="shared" si="25"/>
        <v>-0.112931381764469</v>
      </c>
      <c r="DM23" s="33">
        <v>724</v>
      </c>
      <c r="DN23" s="32">
        <v>0.0455801104972376</v>
      </c>
      <c r="DO23" s="17">
        <v>33</v>
      </c>
      <c r="DP23" s="18">
        <v>7790</v>
      </c>
      <c r="DQ23" s="40">
        <f t="shared" si="26"/>
        <v>236.060606060606</v>
      </c>
      <c r="DR23" s="17">
        <f t="shared" si="27"/>
        <v>-757</v>
      </c>
      <c r="DS23" s="36">
        <f t="shared" si="28"/>
        <v>-0.0971758664955071</v>
      </c>
      <c r="DT23" s="126">
        <v>887</v>
      </c>
      <c r="DU23" s="32">
        <v>0.0315670800450958</v>
      </c>
      <c r="DV23" s="17">
        <v>28</v>
      </c>
      <c r="DW23" s="18">
        <v>6826</v>
      </c>
      <c r="DX23" s="40">
        <f t="shared" si="29"/>
        <v>243.785714285714</v>
      </c>
      <c r="DY23" s="17">
        <f t="shared" si="30"/>
        <v>-426</v>
      </c>
      <c r="DZ23" s="36">
        <f t="shared" si="31"/>
        <v>-0.0624084383240551</v>
      </c>
      <c r="EA23" s="33">
        <v>731</v>
      </c>
      <c r="EB23" s="32">
        <v>0.0478796169630643</v>
      </c>
      <c r="EC23" s="18">
        <v>35</v>
      </c>
      <c r="ED23" s="18">
        <v>8550</v>
      </c>
      <c r="EE23" s="40">
        <f t="shared" si="32"/>
        <v>244.285714285714</v>
      </c>
      <c r="EF23" s="17">
        <f t="shared" si="33"/>
        <v>-515</v>
      </c>
      <c r="EG23" s="36">
        <f t="shared" si="34"/>
        <v>-0.060233918128655</v>
      </c>
      <c r="EH23" s="18">
        <v>540</v>
      </c>
      <c r="EI23" s="26">
        <v>0.0259259259259259</v>
      </c>
      <c r="EJ23" s="18">
        <v>14</v>
      </c>
      <c r="EK23" s="18">
        <v>3433</v>
      </c>
      <c r="EL23" s="40">
        <f t="shared" si="35"/>
        <v>245.214285714286</v>
      </c>
      <c r="EM23" s="17">
        <f t="shared" si="36"/>
        <v>-193</v>
      </c>
      <c r="EN23" s="36">
        <f t="shared" si="37"/>
        <v>-0.056219050393242</v>
      </c>
      <c r="EO23" s="18">
        <v>483</v>
      </c>
      <c r="EP23" s="26">
        <v>0.0434782608695652</v>
      </c>
      <c r="EQ23" s="18">
        <v>21</v>
      </c>
      <c r="ER23" s="18">
        <v>5157</v>
      </c>
      <c r="ES23" s="40">
        <f t="shared" si="38"/>
        <v>245.571428571429</v>
      </c>
      <c r="ET23" s="17">
        <f t="shared" si="39"/>
        <v>-282</v>
      </c>
      <c r="EU23" s="36">
        <f t="shared" si="40"/>
        <v>-0.0546829552065154</v>
      </c>
      <c r="EV23" s="18">
        <v>540</v>
      </c>
      <c r="EW23" s="26">
        <v>0.0296296296296296</v>
      </c>
      <c r="EX23" s="18">
        <v>16</v>
      </c>
      <c r="EY23" s="18">
        <v>3934</v>
      </c>
      <c r="EZ23" s="40">
        <f t="shared" si="41"/>
        <v>245.875</v>
      </c>
      <c r="FA23" s="17">
        <f t="shared" si="42"/>
        <v>-210</v>
      </c>
      <c r="FB23" s="36">
        <f t="shared" si="43"/>
        <v>-0.0533807829181495</v>
      </c>
      <c r="FC23" s="18">
        <v>873</v>
      </c>
      <c r="FD23" s="26">
        <v>0.0630011454753723</v>
      </c>
      <c r="FE23" s="18">
        <v>55</v>
      </c>
      <c r="FF23" s="18">
        <v>13107</v>
      </c>
      <c r="FG23" s="40">
        <f t="shared" si="44"/>
        <v>238.309090909091</v>
      </c>
      <c r="FH23" s="17">
        <f t="shared" si="45"/>
        <v>-1138</v>
      </c>
      <c r="FI23" s="36">
        <f t="shared" si="46"/>
        <v>-0.0868238345922026</v>
      </c>
      <c r="FJ23" s="18">
        <v>751</v>
      </c>
      <c r="FK23" s="26">
        <v>0.0492676431424767</v>
      </c>
      <c r="FL23" s="17">
        <v>37</v>
      </c>
      <c r="FM23" s="18">
        <v>8794</v>
      </c>
      <c r="FN23" s="40">
        <f t="shared" si="47"/>
        <v>237.675675675676</v>
      </c>
      <c r="FO23" s="17">
        <f t="shared" si="48"/>
        <v>-789</v>
      </c>
      <c r="FP23" s="36">
        <f t="shared" si="49"/>
        <v>-0.0897202638162383</v>
      </c>
      <c r="FQ23" s="18">
        <v>912</v>
      </c>
      <c r="FR23" s="26">
        <v>0.0449561403508772</v>
      </c>
      <c r="FS23" s="17">
        <v>41</v>
      </c>
      <c r="FT23" s="18">
        <v>10163</v>
      </c>
      <c r="FU23" s="40">
        <f t="shared" si="50"/>
        <v>247.878048780488</v>
      </c>
      <c r="FV23" s="17">
        <f t="shared" si="51"/>
        <v>-456</v>
      </c>
      <c r="FW23" s="36">
        <f t="shared" si="52"/>
        <v>-0.044868641149267</v>
      </c>
      <c r="FX23" s="18">
        <v>727</v>
      </c>
      <c r="FY23" s="26">
        <v>0.0220082530949106</v>
      </c>
      <c r="FZ23" s="17">
        <v>16</v>
      </c>
      <c r="GA23" s="18">
        <v>3954</v>
      </c>
      <c r="GB23" s="40">
        <f t="shared" si="53"/>
        <v>247.125</v>
      </c>
      <c r="GC23" s="17">
        <f t="shared" si="54"/>
        <v>-190</v>
      </c>
      <c r="GD23" s="36">
        <f t="shared" si="55"/>
        <v>-0.0480526049570056</v>
      </c>
      <c r="GE23" s="18">
        <v>691</v>
      </c>
      <c r="GF23" s="26">
        <v>0.0289435600578871</v>
      </c>
      <c r="GG23" s="17">
        <v>20</v>
      </c>
      <c r="GH23" s="18">
        <v>4939</v>
      </c>
      <c r="GI23" s="40">
        <f t="shared" si="56"/>
        <v>246.95</v>
      </c>
      <c r="GJ23" s="17">
        <f t="shared" si="57"/>
        <v>-241</v>
      </c>
      <c r="GK23" s="36">
        <f t="shared" si="58"/>
        <v>-0.0487953026928529</v>
      </c>
      <c r="GL23" s="18">
        <v>683</v>
      </c>
      <c r="GM23" s="26">
        <v>0.0439238653001464</v>
      </c>
      <c r="GN23" s="17">
        <v>30</v>
      </c>
      <c r="GO23" s="18">
        <v>7456</v>
      </c>
      <c r="GP23" s="40">
        <f t="shared" si="59"/>
        <v>248.533333333333</v>
      </c>
      <c r="GQ23" s="17">
        <f t="shared" si="60"/>
        <v>-314</v>
      </c>
      <c r="GR23" s="36">
        <f t="shared" si="61"/>
        <v>-0.0421137339055794</v>
      </c>
      <c r="GS23" s="18">
        <v>582</v>
      </c>
      <c r="GT23" s="26">
        <v>0.0412371134020619</v>
      </c>
      <c r="GU23" s="18">
        <v>24</v>
      </c>
      <c r="GV23" s="18">
        <v>5947</v>
      </c>
      <c r="GW23" s="40">
        <f t="shared" si="70"/>
        <v>247.791666666667</v>
      </c>
      <c r="GX23" s="17">
        <f t="shared" si="71"/>
        <v>-269</v>
      </c>
      <c r="GY23" s="36">
        <f t="shared" si="72"/>
        <v>-0.0452328905330419</v>
      </c>
      <c r="GZ23" s="18">
        <v>461</v>
      </c>
      <c r="HA23" s="26">
        <v>0.0477223427331887</v>
      </c>
      <c r="HB23" s="18">
        <v>22</v>
      </c>
      <c r="HC23" s="18">
        <v>5364</v>
      </c>
      <c r="HD23" s="40">
        <f t="shared" si="73"/>
        <v>243.818181818182</v>
      </c>
      <c r="HE23" s="17">
        <f t="shared" si="74"/>
        <v>-334</v>
      </c>
      <c r="HF23" s="36">
        <f t="shared" si="75"/>
        <v>-0.0622669649515287</v>
      </c>
      <c r="HG23" s="18">
        <v>416</v>
      </c>
      <c r="HH23" s="26">
        <v>0.0408653846153846</v>
      </c>
      <c r="HI23" s="18">
        <v>17</v>
      </c>
      <c r="HJ23" s="18">
        <v>4198</v>
      </c>
      <c r="HK23" s="40">
        <f t="shared" si="76"/>
        <v>246.941176470588</v>
      </c>
      <c r="HL23" s="17">
        <f t="shared" si="77"/>
        <v>-205</v>
      </c>
      <c r="HM23" s="36">
        <f t="shared" si="78"/>
        <v>-0.0488327775131015</v>
      </c>
      <c r="HN23" s="18">
        <v>394</v>
      </c>
      <c r="HO23" s="26">
        <v>0.0558375634517767</v>
      </c>
      <c r="HP23" s="18">
        <v>22</v>
      </c>
      <c r="HQ23" s="18">
        <v>5475</v>
      </c>
      <c r="HR23" s="40">
        <f t="shared" si="79"/>
        <v>248.863636363636</v>
      </c>
      <c r="HS23" s="17">
        <f t="shared" si="80"/>
        <v>-223</v>
      </c>
      <c r="HT23" s="36">
        <f t="shared" si="81"/>
        <v>-0.0407305936073059</v>
      </c>
      <c r="HU23" s="18">
        <v>464</v>
      </c>
      <c r="HV23" s="26">
        <v>0.0344827586206897</v>
      </c>
      <c r="HW23" s="17">
        <v>16</v>
      </c>
      <c r="HX23" s="18">
        <v>3910</v>
      </c>
      <c r="HY23" s="40">
        <f t="shared" si="82"/>
        <v>244.375</v>
      </c>
      <c r="HZ23" s="17">
        <f t="shared" si="83"/>
        <v>-234</v>
      </c>
      <c r="IA23" s="36">
        <f t="shared" si="84"/>
        <v>-0.059846547314578</v>
      </c>
      <c r="IB23" s="18"/>
      <c r="IC23" s="26"/>
      <c r="ID23" s="17"/>
      <c r="IE23" s="18"/>
      <c r="IF23" s="40"/>
      <c r="IG23" s="17"/>
      <c r="IH23" s="17"/>
      <c r="II23" s="36"/>
      <c r="IJ23" s="17"/>
      <c r="IK23" s="17"/>
      <c r="IL23" s="17">
        <v>1142</v>
      </c>
      <c r="IM23" s="17">
        <v>272161.02</v>
      </c>
      <c r="IN23" s="18">
        <v>636</v>
      </c>
      <c r="IO23" s="18">
        <v>159286.31</v>
      </c>
      <c r="IP23" s="17">
        <v>1324</v>
      </c>
      <c r="IQ23" s="17">
        <v>317830</v>
      </c>
      <c r="IR23" s="17"/>
      <c r="IS23" s="17"/>
      <c r="IT23" s="18"/>
      <c r="IU23" s="41"/>
      <c r="IV23" s="41"/>
      <c r="IW23" s="41"/>
      <c r="IX23" s="41"/>
      <c r="IY23" s="41"/>
      <c r="IZ23" s="41"/>
      <c r="JA23" s="41"/>
      <c r="JB23" s="18"/>
      <c r="JC23" s="41"/>
      <c r="JD23" s="41"/>
      <c r="JE23" s="41"/>
      <c r="JF23" s="18"/>
      <c r="JG23" s="18"/>
      <c r="JH23" s="18">
        <f t="shared" si="62"/>
        <v>855</v>
      </c>
      <c r="JI23" s="18">
        <f t="shared" si="63"/>
        <v>206589</v>
      </c>
      <c r="JJ23" s="17">
        <v>259</v>
      </c>
      <c r="JK23" s="17">
        <f t="shared" si="85"/>
        <v>-14856</v>
      </c>
      <c r="JL23" s="36">
        <f t="shared" si="86"/>
        <v>-0.0719108955462294</v>
      </c>
      <c r="JM23" s="18">
        <f t="shared" si="87"/>
        <v>3957</v>
      </c>
      <c r="JN23" s="42">
        <f t="shared" si="88"/>
        <v>955866.33</v>
      </c>
      <c r="JO23" s="43"/>
      <c r="JP23" s="43"/>
    </row>
    <row r="24" ht="16.5" spans="1:276">
      <c r="A24" s="16"/>
      <c r="B24" s="20" t="s">
        <v>37</v>
      </c>
      <c r="C24" s="18">
        <v>6939962755359</v>
      </c>
      <c r="D24" s="18">
        <v>586358663372</v>
      </c>
      <c r="E24" s="18">
        <v>21066010002753</v>
      </c>
      <c r="F24" s="17" t="s">
        <v>171</v>
      </c>
      <c r="G24" s="19" t="s">
        <v>172</v>
      </c>
      <c r="H24" s="17" t="s">
        <v>129</v>
      </c>
      <c r="I24" s="26">
        <f>VLOOKUP(C24,供应链!E:J,6,0)</f>
        <v>0.541666666666667</v>
      </c>
      <c r="J24" s="17">
        <f>VLOOKUP(C24,供应链!E:H,4,0)</f>
        <v>29</v>
      </c>
      <c r="K24" s="17">
        <f>VLOOKUP(C24,供应链!E:K,7,0)</f>
        <v>0</v>
      </c>
      <c r="L24" s="18">
        <f>VLOOKUP(C24,供应链!E:I,5,0)</f>
        <v>56.4411492122335</v>
      </c>
      <c r="M24" s="27">
        <f t="shared" si="0"/>
        <v>0.000226878970381982</v>
      </c>
      <c r="N24" s="17">
        <v>69</v>
      </c>
      <c r="O24" s="26">
        <v>0</v>
      </c>
      <c r="P24" s="18">
        <v>0</v>
      </c>
      <c r="Q24" s="18">
        <v>0</v>
      </c>
      <c r="R24" s="40">
        <v>0</v>
      </c>
      <c r="S24" s="17">
        <v>399</v>
      </c>
      <c r="T24" s="17">
        <f t="shared" si="1"/>
        <v>0</v>
      </c>
      <c r="U24" s="36">
        <f t="shared" si="2"/>
        <v>0</v>
      </c>
      <c r="V24" s="17">
        <v>26</v>
      </c>
      <c r="W24" s="17">
        <v>85</v>
      </c>
      <c r="X24" s="26">
        <v>0.0117647058823529</v>
      </c>
      <c r="Y24" s="18">
        <v>1</v>
      </c>
      <c r="Z24" s="18">
        <v>379</v>
      </c>
      <c r="AA24" s="40">
        <v>379</v>
      </c>
      <c r="AB24" s="17">
        <v>399</v>
      </c>
      <c r="AC24" s="17">
        <f t="shared" si="3"/>
        <v>-20</v>
      </c>
      <c r="AD24" s="36">
        <f t="shared" si="4"/>
        <v>-0.0527704485488127</v>
      </c>
      <c r="AE24" s="17">
        <v>75</v>
      </c>
      <c r="AF24" s="17">
        <v>55</v>
      </c>
      <c r="AG24" s="26">
        <v>0</v>
      </c>
      <c r="AH24" s="18">
        <v>0</v>
      </c>
      <c r="AI24" s="18">
        <v>0</v>
      </c>
      <c r="AJ24" s="40">
        <v>0</v>
      </c>
      <c r="AK24" s="17">
        <v>399</v>
      </c>
      <c r="AL24" s="17">
        <v>0</v>
      </c>
      <c r="AM24" s="36">
        <v>0</v>
      </c>
      <c r="AN24" s="17">
        <v>25</v>
      </c>
      <c r="AO24" s="17">
        <v>70</v>
      </c>
      <c r="AP24" s="26">
        <v>0</v>
      </c>
      <c r="AQ24" s="18">
        <v>0</v>
      </c>
      <c r="AR24" s="18">
        <v>0</v>
      </c>
      <c r="AS24" s="40">
        <v>0</v>
      </c>
      <c r="AT24" s="17">
        <v>399</v>
      </c>
      <c r="AU24" s="17">
        <f t="shared" si="5"/>
        <v>0</v>
      </c>
      <c r="AV24" s="36">
        <f t="shared" si="6"/>
        <v>0</v>
      </c>
      <c r="AW24" s="17">
        <v>25</v>
      </c>
      <c r="AX24" s="17">
        <v>68</v>
      </c>
      <c r="AY24" s="26">
        <v>0</v>
      </c>
      <c r="AZ24" s="18">
        <v>0</v>
      </c>
      <c r="BA24" s="18">
        <v>0</v>
      </c>
      <c r="BB24" s="40">
        <v>0</v>
      </c>
      <c r="BC24" s="17">
        <v>399</v>
      </c>
      <c r="BD24" s="17">
        <f t="shared" si="7"/>
        <v>0</v>
      </c>
      <c r="BE24" s="36">
        <f t="shared" si="8"/>
        <v>0</v>
      </c>
      <c r="BF24" s="17">
        <v>32</v>
      </c>
      <c r="BG24" s="17">
        <v>81</v>
      </c>
      <c r="BH24" s="26">
        <v>0.0123456790123457</v>
      </c>
      <c r="BI24" s="18">
        <v>1</v>
      </c>
      <c r="BJ24" s="18">
        <v>384</v>
      </c>
      <c r="BK24" s="40">
        <v>384</v>
      </c>
      <c r="BL24" s="17">
        <v>399</v>
      </c>
      <c r="BM24" s="17">
        <f t="shared" si="9"/>
        <v>-15</v>
      </c>
      <c r="BN24" s="36">
        <f t="shared" si="10"/>
        <v>-0.0390625</v>
      </c>
      <c r="BO24" s="17">
        <v>31</v>
      </c>
      <c r="BP24" s="17">
        <v>65</v>
      </c>
      <c r="BQ24" s="26">
        <f t="shared" si="64"/>
        <v>0.0153846153846154</v>
      </c>
      <c r="BR24" s="17">
        <v>1</v>
      </c>
      <c r="BS24" s="18">
        <v>389</v>
      </c>
      <c r="BT24" s="40">
        <f t="shared" si="65"/>
        <v>389</v>
      </c>
      <c r="BU24" s="17">
        <f t="shared" si="66"/>
        <v>-10</v>
      </c>
      <c r="BV24" s="36">
        <f t="shared" si="89"/>
        <v>-0.025706940874036</v>
      </c>
      <c r="BW24" s="17">
        <v>84</v>
      </c>
      <c r="BX24" s="32">
        <v>0.0561904761904762</v>
      </c>
      <c r="BY24" s="17">
        <v>1</v>
      </c>
      <c r="BZ24" s="18">
        <v>399</v>
      </c>
      <c r="CA24" s="40">
        <f t="shared" si="11"/>
        <v>399</v>
      </c>
      <c r="CB24" s="17">
        <f t="shared" si="12"/>
        <v>0</v>
      </c>
      <c r="CC24" s="36">
        <f t="shared" si="67"/>
        <v>0</v>
      </c>
      <c r="CD24" s="17">
        <v>106</v>
      </c>
      <c r="CE24" s="32">
        <v>0.0638841567291312</v>
      </c>
      <c r="CF24" s="18">
        <v>0</v>
      </c>
      <c r="CG24" s="18">
        <v>0</v>
      </c>
      <c r="CH24" s="40">
        <f t="shared" si="68"/>
        <v>0</v>
      </c>
      <c r="CI24" s="17">
        <f t="shared" si="13"/>
        <v>0</v>
      </c>
      <c r="CJ24" s="36">
        <f t="shared" si="14"/>
        <v>0</v>
      </c>
      <c r="CK24" s="17">
        <v>116</v>
      </c>
      <c r="CL24" s="32">
        <v>0.0794314381270903</v>
      </c>
      <c r="CM24" s="18">
        <v>1</v>
      </c>
      <c r="CN24" s="18">
        <v>399</v>
      </c>
      <c r="CO24" s="40">
        <f t="shared" si="15"/>
        <v>399</v>
      </c>
      <c r="CP24" s="17">
        <f t="shared" si="16"/>
        <v>0</v>
      </c>
      <c r="CQ24" s="36">
        <f t="shared" si="17"/>
        <v>0</v>
      </c>
      <c r="CR24" s="17">
        <v>156</v>
      </c>
      <c r="CS24" s="32">
        <v>0.0580997949419002</v>
      </c>
      <c r="CT24" s="18">
        <v>0</v>
      </c>
      <c r="CU24" s="18">
        <v>0</v>
      </c>
      <c r="CV24" s="40">
        <f t="shared" si="18"/>
        <v>0</v>
      </c>
      <c r="CW24" s="17">
        <f t="shared" si="19"/>
        <v>0</v>
      </c>
      <c r="CX24" s="36">
        <f t="shared" si="20"/>
        <v>0</v>
      </c>
      <c r="CY24" s="132">
        <v>104</v>
      </c>
      <c r="CZ24" s="121">
        <v>0.0574640849469082</v>
      </c>
      <c r="DA24" s="55">
        <v>1</v>
      </c>
      <c r="DB24" s="55">
        <v>399</v>
      </c>
      <c r="DC24" s="40">
        <f t="shared" si="69"/>
        <v>399</v>
      </c>
      <c r="DD24" s="17">
        <f t="shared" si="21"/>
        <v>0</v>
      </c>
      <c r="DE24" s="36">
        <f t="shared" si="22"/>
        <v>0</v>
      </c>
      <c r="DF24" s="122">
        <v>146</v>
      </c>
      <c r="DG24" s="123">
        <v>0.00684931506849315</v>
      </c>
      <c r="DH24" s="122">
        <v>1</v>
      </c>
      <c r="DI24" s="122">
        <v>399</v>
      </c>
      <c r="DJ24" s="40">
        <f t="shared" si="23"/>
        <v>399</v>
      </c>
      <c r="DK24" s="17">
        <f t="shared" si="24"/>
        <v>0</v>
      </c>
      <c r="DL24" s="36">
        <f t="shared" si="25"/>
        <v>0</v>
      </c>
      <c r="DM24" s="33">
        <v>119</v>
      </c>
      <c r="DN24" s="32">
        <v>0</v>
      </c>
      <c r="DO24" s="17">
        <v>0</v>
      </c>
      <c r="DP24" s="18">
        <v>0</v>
      </c>
      <c r="DQ24" s="40">
        <f t="shared" si="26"/>
        <v>0</v>
      </c>
      <c r="DR24" s="17">
        <f t="shared" si="27"/>
        <v>0</v>
      </c>
      <c r="DS24" s="36">
        <f t="shared" si="28"/>
        <v>0</v>
      </c>
      <c r="DT24" s="126">
        <v>112</v>
      </c>
      <c r="DU24" s="32">
        <v>0.00892857142857143</v>
      </c>
      <c r="DV24" s="17">
        <v>1</v>
      </c>
      <c r="DW24" s="18">
        <v>399</v>
      </c>
      <c r="DX24" s="40">
        <f t="shared" si="29"/>
        <v>399</v>
      </c>
      <c r="DY24" s="17">
        <f t="shared" si="30"/>
        <v>0</v>
      </c>
      <c r="DZ24" s="36">
        <f t="shared" si="31"/>
        <v>0</v>
      </c>
      <c r="EA24" s="33">
        <v>115</v>
      </c>
      <c r="EB24" s="32">
        <v>0.0173913043478261</v>
      </c>
      <c r="EC24" s="18">
        <v>2</v>
      </c>
      <c r="ED24" s="18">
        <v>790</v>
      </c>
      <c r="EE24" s="40">
        <f t="shared" si="32"/>
        <v>395</v>
      </c>
      <c r="EF24" s="17">
        <f t="shared" si="33"/>
        <v>-8</v>
      </c>
      <c r="EG24" s="36">
        <f t="shared" si="34"/>
        <v>-0.010126582278481</v>
      </c>
      <c r="EH24" s="18">
        <v>141</v>
      </c>
      <c r="EI24" s="26">
        <v>0.0141843971631206</v>
      </c>
      <c r="EJ24" s="18">
        <v>2</v>
      </c>
      <c r="EK24" s="18">
        <v>798</v>
      </c>
      <c r="EL24" s="40">
        <f t="shared" si="35"/>
        <v>399</v>
      </c>
      <c r="EM24" s="17">
        <f t="shared" si="36"/>
        <v>0</v>
      </c>
      <c r="EN24" s="36">
        <f t="shared" si="37"/>
        <v>0</v>
      </c>
      <c r="EO24" s="18">
        <v>115</v>
      </c>
      <c r="EP24" s="26">
        <v>0.00869565217391304</v>
      </c>
      <c r="EQ24" s="18">
        <v>1</v>
      </c>
      <c r="ER24" s="18">
        <v>399</v>
      </c>
      <c r="ES24" s="40">
        <f t="shared" si="38"/>
        <v>399</v>
      </c>
      <c r="ET24" s="17">
        <f t="shared" si="39"/>
        <v>0</v>
      </c>
      <c r="EU24" s="36">
        <f t="shared" si="40"/>
        <v>0</v>
      </c>
      <c r="EV24" s="18">
        <v>128</v>
      </c>
      <c r="EW24" s="26">
        <v>0</v>
      </c>
      <c r="EX24" s="18">
        <v>0</v>
      </c>
      <c r="EY24" s="18">
        <v>0</v>
      </c>
      <c r="EZ24" s="40">
        <f t="shared" si="41"/>
        <v>0</v>
      </c>
      <c r="FA24" s="17">
        <f t="shared" si="42"/>
        <v>0</v>
      </c>
      <c r="FB24" s="36">
        <f t="shared" si="43"/>
        <v>0</v>
      </c>
      <c r="FC24" s="18">
        <v>152</v>
      </c>
      <c r="FD24" s="26">
        <v>0</v>
      </c>
      <c r="FE24" s="18">
        <v>0</v>
      </c>
      <c r="FF24" s="18">
        <v>0</v>
      </c>
      <c r="FG24" s="40">
        <f t="shared" si="44"/>
        <v>0</v>
      </c>
      <c r="FH24" s="17">
        <f t="shared" si="45"/>
        <v>0</v>
      </c>
      <c r="FI24" s="36">
        <f t="shared" si="46"/>
        <v>0</v>
      </c>
      <c r="FJ24" s="18">
        <v>163</v>
      </c>
      <c r="FK24" s="26">
        <v>0.0245398773006135</v>
      </c>
      <c r="FL24" s="17">
        <v>4</v>
      </c>
      <c r="FM24" s="18">
        <v>1526</v>
      </c>
      <c r="FN24" s="40">
        <f t="shared" si="47"/>
        <v>381.5</v>
      </c>
      <c r="FO24" s="17">
        <f t="shared" si="48"/>
        <v>-70</v>
      </c>
      <c r="FP24" s="36">
        <f t="shared" si="49"/>
        <v>-0.0458715596330275</v>
      </c>
      <c r="FQ24" s="18">
        <v>169</v>
      </c>
      <c r="FR24" s="26">
        <v>0.0118343195266272</v>
      </c>
      <c r="FS24" s="17">
        <v>2</v>
      </c>
      <c r="FT24" s="18">
        <v>738</v>
      </c>
      <c r="FU24" s="40">
        <f t="shared" si="50"/>
        <v>369</v>
      </c>
      <c r="FV24" s="17">
        <f t="shared" si="51"/>
        <v>-60</v>
      </c>
      <c r="FW24" s="36">
        <f t="shared" si="52"/>
        <v>-0.0813008130081301</v>
      </c>
      <c r="FX24" s="18">
        <v>113</v>
      </c>
      <c r="FY24" s="26">
        <v>0.00884955752212389</v>
      </c>
      <c r="FZ24" s="17">
        <v>1</v>
      </c>
      <c r="GA24" s="18">
        <v>369</v>
      </c>
      <c r="GB24" s="40">
        <f t="shared" si="53"/>
        <v>369</v>
      </c>
      <c r="GC24" s="17">
        <f t="shared" si="54"/>
        <v>-30</v>
      </c>
      <c r="GD24" s="36">
        <f t="shared" si="55"/>
        <v>-0.0813008130081301</v>
      </c>
      <c r="GE24" s="18">
        <v>132</v>
      </c>
      <c r="GF24" s="26">
        <v>0.00757575757575758</v>
      </c>
      <c r="GG24" s="17">
        <v>1</v>
      </c>
      <c r="GH24" s="18">
        <v>369</v>
      </c>
      <c r="GI24" s="40">
        <f t="shared" si="56"/>
        <v>369</v>
      </c>
      <c r="GJ24" s="17">
        <f t="shared" si="57"/>
        <v>-30</v>
      </c>
      <c r="GK24" s="36">
        <f t="shared" si="58"/>
        <v>-0.0813008130081301</v>
      </c>
      <c r="GL24" s="18">
        <v>129</v>
      </c>
      <c r="GM24" s="26">
        <v>0</v>
      </c>
      <c r="GN24" s="17">
        <v>0</v>
      </c>
      <c r="GO24" s="18">
        <v>0</v>
      </c>
      <c r="GP24" s="40">
        <f t="shared" si="59"/>
        <v>0</v>
      </c>
      <c r="GQ24" s="17">
        <f t="shared" si="60"/>
        <v>0</v>
      </c>
      <c r="GR24" s="36">
        <f t="shared" si="61"/>
        <v>0</v>
      </c>
      <c r="GS24" s="18">
        <v>142</v>
      </c>
      <c r="GT24" s="26">
        <v>0</v>
      </c>
      <c r="GU24" s="18">
        <v>0</v>
      </c>
      <c r="GV24" s="18">
        <v>0</v>
      </c>
      <c r="GW24" s="40">
        <f t="shared" si="70"/>
        <v>0</v>
      </c>
      <c r="GX24" s="17">
        <f t="shared" si="71"/>
        <v>0</v>
      </c>
      <c r="GY24" s="36">
        <f t="shared" si="72"/>
        <v>0</v>
      </c>
      <c r="GZ24" s="18">
        <v>104</v>
      </c>
      <c r="HA24" s="26">
        <v>0</v>
      </c>
      <c r="HB24" s="18">
        <v>0</v>
      </c>
      <c r="HC24" s="18">
        <v>0</v>
      </c>
      <c r="HD24" s="40">
        <f t="shared" si="73"/>
        <v>0</v>
      </c>
      <c r="HE24" s="17">
        <f t="shared" si="74"/>
        <v>0</v>
      </c>
      <c r="HF24" s="36">
        <f t="shared" si="75"/>
        <v>0</v>
      </c>
      <c r="HG24" s="18">
        <v>93</v>
      </c>
      <c r="HH24" s="26">
        <v>0</v>
      </c>
      <c r="HI24" s="18">
        <v>0</v>
      </c>
      <c r="HJ24" s="18">
        <v>0</v>
      </c>
      <c r="HK24" s="40">
        <f t="shared" si="76"/>
        <v>0</v>
      </c>
      <c r="HL24" s="17">
        <f t="shared" si="77"/>
        <v>0</v>
      </c>
      <c r="HM24" s="36">
        <f t="shared" si="78"/>
        <v>0</v>
      </c>
      <c r="HN24" s="18">
        <v>84</v>
      </c>
      <c r="HO24" s="26">
        <v>0</v>
      </c>
      <c r="HP24" s="18">
        <v>0</v>
      </c>
      <c r="HQ24" s="18">
        <v>0</v>
      </c>
      <c r="HR24" s="40">
        <f t="shared" si="79"/>
        <v>0</v>
      </c>
      <c r="HS24" s="17">
        <f t="shared" si="80"/>
        <v>0</v>
      </c>
      <c r="HT24" s="36">
        <f t="shared" si="81"/>
        <v>0</v>
      </c>
      <c r="HU24" s="18">
        <v>62</v>
      </c>
      <c r="HV24" s="26">
        <v>0.0161290322580645</v>
      </c>
      <c r="HW24" s="17">
        <v>1</v>
      </c>
      <c r="HX24" s="18">
        <v>399</v>
      </c>
      <c r="HY24" s="40">
        <f t="shared" si="82"/>
        <v>399</v>
      </c>
      <c r="HZ24" s="17">
        <f t="shared" si="83"/>
        <v>0</v>
      </c>
      <c r="IA24" s="36">
        <f t="shared" si="84"/>
        <v>0</v>
      </c>
      <c r="IB24" s="18"/>
      <c r="IC24" s="26"/>
      <c r="ID24" s="17"/>
      <c r="IE24" s="18"/>
      <c r="IF24" s="40"/>
      <c r="IG24" s="17"/>
      <c r="IH24" s="17"/>
      <c r="II24" s="36"/>
      <c r="IJ24" s="17"/>
      <c r="IK24" s="17"/>
      <c r="IL24" s="17">
        <v>72</v>
      </c>
      <c r="IM24" s="17">
        <v>24446.23</v>
      </c>
      <c r="IN24" s="18">
        <v>19</v>
      </c>
      <c r="IO24" s="18">
        <v>7488.79</v>
      </c>
      <c r="IP24" s="17">
        <v>10</v>
      </c>
      <c r="IQ24" s="17">
        <v>3980</v>
      </c>
      <c r="IR24" s="17"/>
      <c r="IS24" s="17"/>
      <c r="IT24" s="16"/>
      <c r="IU24" s="16"/>
      <c r="IV24" s="16"/>
      <c r="IW24" s="16"/>
      <c r="IX24" s="41"/>
      <c r="IY24" s="41"/>
      <c r="IZ24" s="41"/>
      <c r="JA24" s="41"/>
      <c r="JB24" s="18"/>
      <c r="JC24" s="41"/>
      <c r="JD24" s="41"/>
      <c r="JE24" s="41"/>
      <c r="JF24" s="18"/>
      <c r="JG24" s="18"/>
      <c r="JH24" s="18">
        <f t="shared" si="62"/>
        <v>22</v>
      </c>
      <c r="JI24" s="18">
        <f t="shared" si="63"/>
        <v>8535</v>
      </c>
      <c r="JJ24" s="17">
        <v>399</v>
      </c>
      <c r="JK24" s="17">
        <f t="shared" si="85"/>
        <v>-243</v>
      </c>
      <c r="JL24" s="36">
        <f t="shared" si="86"/>
        <v>-0.0284710017574693</v>
      </c>
      <c r="JM24" s="18">
        <f t="shared" si="87"/>
        <v>123</v>
      </c>
      <c r="JN24" s="42">
        <f t="shared" si="88"/>
        <v>44450.02</v>
      </c>
      <c r="JO24" s="43"/>
      <c r="JP24" s="43"/>
    </row>
    <row r="25" ht="16.5" spans="1:276">
      <c r="A25" s="16"/>
      <c r="B25" s="20" t="s">
        <v>37</v>
      </c>
      <c r="C25" s="18">
        <v>6939962762180</v>
      </c>
      <c r="D25" s="18">
        <v>598788741660</v>
      </c>
      <c r="E25" s="18">
        <v>21066010002513</v>
      </c>
      <c r="F25" s="17" t="s">
        <v>173</v>
      </c>
      <c r="G25" s="19" t="s">
        <v>174</v>
      </c>
      <c r="H25" s="17" t="s">
        <v>129</v>
      </c>
      <c r="I25" s="26">
        <f>VLOOKUP(C25,供应链!E:J,6,0)</f>
        <v>0.916666666666667</v>
      </c>
      <c r="J25" s="17">
        <f>VLOOKUP(C25,供应链!E:H,4,0)</f>
        <v>139</v>
      </c>
      <c r="K25" s="17">
        <f>VLOOKUP(C25,供应链!E:K,7,0)</f>
        <v>0</v>
      </c>
      <c r="L25" s="18">
        <f>VLOOKUP(C25,供应链!E:I,5,0)</f>
        <v>25.9882478632479</v>
      </c>
      <c r="M25" s="27">
        <f t="shared" si="0"/>
        <v>0.00316599290487584</v>
      </c>
      <c r="N25" s="17">
        <v>926</v>
      </c>
      <c r="O25" s="26">
        <v>0.0151187904967603</v>
      </c>
      <c r="P25" s="18">
        <v>14</v>
      </c>
      <c r="Q25" s="18">
        <v>3587</v>
      </c>
      <c r="R25" s="40">
        <v>256.214285714286</v>
      </c>
      <c r="S25" s="17">
        <v>279</v>
      </c>
      <c r="T25" s="17">
        <f t="shared" si="1"/>
        <v>-318.999999999996</v>
      </c>
      <c r="U25" s="36">
        <f t="shared" si="2"/>
        <v>-0.0889322553666005</v>
      </c>
      <c r="V25" s="17">
        <v>480</v>
      </c>
      <c r="W25" s="17">
        <v>933</v>
      </c>
      <c r="X25" s="26">
        <v>0.0182207931404073</v>
      </c>
      <c r="Y25" s="18">
        <v>17</v>
      </c>
      <c r="Z25" s="18">
        <v>4310</v>
      </c>
      <c r="AA25" s="40">
        <v>253.529411764706</v>
      </c>
      <c r="AB25" s="17">
        <v>279</v>
      </c>
      <c r="AC25" s="17">
        <f t="shared" si="3"/>
        <v>-432.999999999998</v>
      </c>
      <c r="AD25" s="36">
        <f t="shared" si="4"/>
        <v>-0.100464037122969</v>
      </c>
      <c r="AE25" s="17">
        <v>469</v>
      </c>
      <c r="AF25" s="17">
        <v>953</v>
      </c>
      <c r="AG25" s="26">
        <v>0.0178384050367261</v>
      </c>
      <c r="AH25" s="18">
        <v>17</v>
      </c>
      <c r="AI25" s="18">
        <v>4337</v>
      </c>
      <c r="AJ25" s="40">
        <v>255.117647058824</v>
      </c>
      <c r="AK25" s="17">
        <v>279</v>
      </c>
      <c r="AL25" s="17">
        <v>-406</v>
      </c>
      <c r="AM25" s="36">
        <v>-0.0936130966105603</v>
      </c>
      <c r="AN25" s="17">
        <v>454</v>
      </c>
      <c r="AO25" s="17">
        <v>1187</v>
      </c>
      <c r="AP25" s="26">
        <v>0.0075821398483572</v>
      </c>
      <c r="AQ25" s="18">
        <v>9</v>
      </c>
      <c r="AR25" s="18">
        <v>2489</v>
      </c>
      <c r="AS25" s="40">
        <v>276.555555555556</v>
      </c>
      <c r="AT25" s="17">
        <v>279</v>
      </c>
      <c r="AU25" s="17">
        <f t="shared" si="5"/>
        <v>-21.999999999996</v>
      </c>
      <c r="AV25" s="36">
        <f t="shared" si="6"/>
        <v>-0.0088388911209305</v>
      </c>
      <c r="AW25" s="17">
        <v>447</v>
      </c>
      <c r="AX25" s="17">
        <v>1128</v>
      </c>
      <c r="AY25" s="26">
        <v>0.0132978723404255</v>
      </c>
      <c r="AZ25" s="18">
        <v>15</v>
      </c>
      <c r="BA25" s="18">
        <v>4175</v>
      </c>
      <c r="BB25" s="40">
        <v>278.333333333333</v>
      </c>
      <c r="BC25" s="17">
        <v>279</v>
      </c>
      <c r="BD25" s="17">
        <f t="shared" si="7"/>
        <v>-10.0000000000054</v>
      </c>
      <c r="BE25" s="36">
        <f t="shared" si="8"/>
        <v>-0.00239520958083962</v>
      </c>
      <c r="BF25" s="17">
        <v>436</v>
      </c>
      <c r="BG25" s="17">
        <v>1238</v>
      </c>
      <c r="BH25" s="26">
        <v>0.0113085621970921</v>
      </c>
      <c r="BI25" s="18">
        <v>14</v>
      </c>
      <c r="BJ25" s="18">
        <v>3906</v>
      </c>
      <c r="BK25" s="40">
        <v>279</v>
      </c>
      <c r="BL25" s="17">
        <v>279</v>
      </c>
      <c r="BM25" s="17">
        <f t="shared" si="9"/>
        <v>0</v>
      </c>
      <c r="BN25" s="36">
        <f t="shared" si="10"/>
        <v>0</v>
      </c>
      <c r="BO25" s="17">
        <v>422</v>
      </c>
      <c r="BP25" s="17">
        <v>1000</v>
      </c>
      <c r="BQ25" s="26">
        <f t="shared" si="64"/>
        <v>0.009</v>
      </c>
      <c r="BR25" s="17">
        <v>9</v>
      </c>
      <c r="BS25" s="18">
        <v>2470</v>
      </c>
      <c r="BT25" s="40">
        <f t="shared" si="65"/>
        <v>274.444444444444</v>
      </c>
      <c r="BU25" s="17">
        <f t="shared" si="66"/>
        <v>-40.9999999999999</v>
      </c>
      <c r="BV25" s="36">
        <f t="shared" si="89"/>
        <v>-0.0165991902834008</v>
      </c>
      <c r="BW25" s="17">
        <v>807</v>
      </c>
      <c r="BX25" s="32">
        <v>0</v>
      </c>
      <c r="BY25" s="17">
        <v>10</v>
      </c>
      <c r="BZ25" s="18">
        <v>2745</v>
      </c>
      <c r="CA25" s="40">
        <f t="shared" si="11"/>
        <v>274.5</v>
      </c>
      <c r="CB25" s="17">
        <f t="shared" si="12"/>
        <v>-45</v>
      </c>
      <c r="CC25" s="36">
        <f t="shared" si="67"/>
        <v>-0.0163934426229508</v>
      </c>
      <c r="CD25" s="17">
        <v>625</v>
      </c>
      <c r="CE25" s="32">
        <v>0</v>
      </c>
      <c r="CF25" s="18">
        <v>7</v>
      </c>
      <c r="CG25" s="18">
        <v>1908</v>
      </c>
      <c r="CH25" s="40">
        <f t="shared" si="68"/>
        <v>272.571428571429</v>
      </c>
      <c r="CI25" s="17">
        <f t="shared" si="13"/>
        <v>-45.0000000000001</v>
      </c>
      <c r="CJ25" s="36">
        <f t="shared" si="14"/>
        <v>-0.0235849056603774</v>
      </c>
      <c r="CK25" s="17">
        <v>644</v>
      </c>
      <c r="CL25" s="32">
        <v>0.0101010101010101</v>
      </c>
      <c r="CM25" s="18">
        <v>15</v>
      </c>
      <c r="CN25" s="18">
        <v>3942</v>
      </c>
      <c r="CO25" s="40">
        <f t="shared" si="15"/>
        <v>262.8</v>
      </c>
      <c r="CP25" s="17">
        <f t="shared" si="16"/>
        <v>-243</v>
      </c>
      <c r="CQ25" s="36">
        <f t="shared" si="17"/>
        <v>-0.0616438356164383</v>
      </c>
      <c r="CR25" s="17">
        <v>695</v>
      </c>
      <c r="CS25" s="32">
        <v>0</v>
      </c>
      <c r="CT25" s="18">
        <v>8</v>
      </c>
      <c r="CU25" s="18">
        <v>2107</v>
      </c>
      <c r="CV25" s="40">
        <f t="shared" si="18"/>
        <v>263.375</v>
      </c>
      <c r="CW25" s="17">
        <f t="shared" si="19"/>
        <v>-125</v>
      </c>
      <c r="CX25" s="36">
        <f t="shared" si="20"/>
        <v>-0.0593260560037969</v>
      </c>
      <c r="CY25" s="132">
        <v>660</v>
      </c>
      <c r="CZ25" s="121">
        <v>0</v>
      </c>
      <c r="DA25" s="55">
        <v>10</v>
      </c>
      <c r="DB25" s="55">
        <v>2653</v>
      </c>
      <c r="DC25" s="40">
        <f t="shared" si="69"/>
        <v>265.3</v>
      </c>
      <c r="DD25" s="17">
        <f t="shared" si="21"/>
        <v>-137</v>
      </c>
      <c r="DE25" s="36">
        <f t="shared" si="22"/>
        <v>-0.0516396532227666</v>
      </c>
      <c r="DF25" s="122">
        <v>653</v>
      </c>
      <c r="DG25" s="123">
        <v>0.0153139356814701</v>
      </c>
      <c r="DH25" s="122">
        <v>10</v>
      </c>
      <c r="DI25" s="122">
        <v>2657</v>
      </c>
      <c r="DJ25" s="40">
        <f t="shared" si="23"/>
        <v>265.7</v>
      </c>
      <c r="DK25" s="17">
        <f t="shared" si="24"/>
        <v>-133</v>
      </c>
      <c r="DL25" s="36">
        <f t="shared" si="25"/>
        <v>-0.0500564546480994</v>
      </c>
      <c r="DM25" s="33">
        <v>698</v>
      </c>
      <c r="DN25" s="32">
        <v>0.0157593123209169</v>
      </c>
      <c r="DO25" s="17">
        <v>11</v>
      </c>
      <c r="DP25" s="18">
        <v>2915</v>
      </c>
      <c r="DQ25" s="40">
        <f t="shared" si="26"/>
        <v>265</v>
      </c>
      <c r="DR25" s="17">
        <f t="shared" si="27"/>
        <v>-154</v>
      </c>
      <c r="DS25" s="36">
        <f t="shared" si="28"/>
        <v>-0.0528301886792453</v>
      </c>
      <c r="DT25" s="126">
        <v>647</v>
      </c>
      <c r="DU25" s="32">
        <v>0.0139103554868624</v>
      </c>
      <c r="DV25" s="17">
        <v>9</v>
      </c>
      <c r="DW25" s="18">
        <v>2421</v>
      </c>
      <c r="DX25" s="40">
        <f t="shared" si="29"/>
        <v>269</v>
      </c>
      <c r="DY25" s="17">
        <f t="shared" si="30"/>
        <v>-90</v>
      </c>
      <c r="DZ25" s="36">
        <f t="shared" si="31"/>
        <v>-0.0371747211895911</v>
      </c>
      <c r="EA25" s="33">
        <v>532</v>
      </c>
      <c r="EB25" s="32">
        <v>0.0112781954887218</v>
      </c>
      <c r="EC25" s="18">
        <v>6</v>
      </c>
      <c r="ED25" s="18">
        <v>1610</v>
      </c>
      <c r="EE25" s="40">
        <f t="shared" si="32"/>
        <v>268.333333333333</v>
      </c>
      <c r="EF25" s="17">
        <f t="shared" si="33"/>
        <v>-64.0000000000001</v>
      </c>
      <c r="EG25" s="36">
        <f t="shared" si="34"/>
        <v>-0.0397515527950311</v>
      </c>
      <c r="EH25" s="18">
        <v>455</v>
      </c>
      <c r="EI25" s="26">
        <v>0.0241758241758242</v>
      </c>
      <c r="EJ25" s="18">
        <v>11</v>
      </c>
      <c r="EK25" s="18">
        <v>2901</v>
      </c>
      <c r="EL25" s="40">
        <f t="shared" si="35"/>
        <v>263.727272727273</v>
      </c>
      <c r="EM25" s="17">
        <f t="shared" si="36"/>
        <v>-168</v>
      </c>
      <c r="EN25" s="36">
        <f t="shared" si="37"/>
        <v>-0.0579110651499482</v>
      </c>
      <c r="EO25" s="18">
        <v>631</v>
      </c>
      <c r="EP25" s="26">
        <v>0.00316957210776545</v>
      </c>
      <c r="EQ25" s="18">
        <v>2</v>
      </c>
      <c r="ER25" s="18">
        <v>523</v>
      </c>
      <c r="ES25" s="40">
        <f t="shared" si="38"/>
        <v>261.5</v>
      </c>
      <c r="ET25" s="17">
        <f t="shared" si="39"/>
        <v>-35</v>
      </c>
      <c r="EU25" s="36">
        <f t="shared" si="40"/>
        <v>-0.0669216061185468</v>
      </c>
      <c r="EV25" s="18">
        <v>471</v>
      </c>
      <c r="EW25" s="26">
        <v>0.00636942675159236</v>
      </c>
      <c r="EX25" s="18">
        <v>3</v>
      </c>
      <c r="EY25" s="18">
        <v>792</v>
      </c>
      <c r="EZ25" s="40">
        <f t="shared" si="41"/>
        <v>264</v>
      </c>
      <c r="FA25" s="17">
        <f t="shared" si="42"/>
        <v>-45</v>
      </c>
      <c r="FB25" s="36">
        <f t="shared" si="43"/>
        <v>-0.0568181818181818</v>
      </c>
      <c r="FC25" s="18">
        <v>688</v>
      </c>
      <c r="FD25" s="26">
        <v>0.0261627906976744</v>
      </c>
      <c r="FE25" s="18">
        <v>18</v>
      </c>
      <c r="FF25" s="18">
        <v>4566</v>
      </c>
      <c r="FG25" s="40">
        <f t="shared" si="44"/>
        <v>253.666666666667</v>
      </c>
      <c r="FH25" s="17">
        <f t="shared" si="45"/>
        <v>-456</v>
      </c>
      <c r="FI25" s="36">
        <f t="shared" si="46"/>
        <v>-0.099868593955322</v>
      </c>
      <c r="FJ25" s="18">
        <v>698</v>
      </c>
      <c r="FK25" s="26">
        <v>0.0114613180515759</v>
      </c>
      <c r="FL25" s="17">
        <v>8</v>
      </c>
      <c r="FM25" s="18">
        <v>2122</v>
      </c>
      <c r="FN25" s="40">
        <f t="shared" si="47"/>
        <v>265.25</v>
      </c>
      <c r="FO25" s="17">
        <f t="shared" si="48"/>
        <v>-110</v>
      </c>
      <c r="FP25" s="36">
        <f t="shared" si="49"/>
        <v>-0.0518378887841659</v>
      </c>
      <c r="FQ25" s="18">
        <v>624</v>
      </c>
      <c r="FR25" s="26">
        <v>0.016025641025641</v>
      </c>
      <c r="FS25" s="17">
        <v>10</v>
      </c>
      <c r="FT25" s="18">
        <v>2693</v>
      </c>
      <c r="FU25" s="40">
        <f t="shared" si="50"/>
        <v>269.3</v>
      </c>
      <c r="FV25" s="17">
        <f t="shared" si="51"/>
        <v>-96.9999999999999</v>
      </c>
      <c r="FW25" s="36">
        <f t="shared" si="52"/>
        <v>-0.0360193093204604</v>
      </c>
      <c r="FX25" s="18">
        <v>584</v>
      </c>
      <c r="FY25" s="26">
        <v>0.0222602739726027</v>
      </c>
      <c r="FZ25" s="17">
        <v>13</v>
      </c>
      <c r="GA25" s="18">
        <v>3476</v>
      </c>
      <c r="GB25" s="40">
        <f t="shared" si="53"/>
        <v>267.384615384615</v>
      </c>
      <c r="GC25" s="17">
        <f t="shared" si="54"/>
        <v>-151</v>
      </c>
      <c r="GD25" s="36">
        <f t="shared" si="55"/>
        <v>-0.0434407364787113</v>
      </c>
      <c r="GE25" s="18">
        <v>557</v>
      </c>
      <c r="GF25" s="26">
        <v>0.0269299820466786</v>
      </c>
      <c r="GG25" s="17">
        <v>15</v>
      </c>
      <c r="GH25" s="18">
        <v>4006</v>
      </c>
      <c r="GI25" s="40">
        <f t="shared" si="56"/>
        <v>267.066666666667</v>
      </c>
      <c r="GJ25" s="17">
        <f t="shared" si="57"/>
        <v>-179</v>
      </c>
      <c r="GK25" s="36">
        <f t="shared" si="58"/>
        <v>-0.044682975536695</v>
      </c>
      <c r="GL25" s="18">
        <v>616</v>
      </c>
      <c r="GM25" s="26">
        <v>0.0308441558441558</v>
      </c>
      <c r="GN25" s="17">
        <v>19</v>
      </c>
      <c r="GO25" s="18">
        <v>4943</v>
      </c>
      <c r="GP25" s="40">
        <f t="shared" si="59"/>
        <v>260.157894736842</v>
      </c>
      <c r="GQ25" s="17">
        <f t="shared" si="60"/>
        <v>-358</v>
      </c>
      <c r="GR25" s="36">
        <f t="shared" si="61"/>
        <v>-0.0724256524377909</v>
      </c>
      <c r="GS25" s="18">
        <v>547</v>
      </c>
      <c r="GT25" s="26">
        <v>0.0274223034734918</v>
      </c>
      <c r="GU25" s="18">
        <v>15</v>
      </c>
      <c r="GV25" s="18">
        <v>3987</v>
      </c>
      <c r="GW25" s="40">
        <f t="shared" si="70"/>
        <v>265.8</v>
      </c>
      <c r="GX25" s="17">
        <f t="shared" si="71"/>
        <v>-198</v>
      </c>
      <c r="GY25" s="36">
        <f t="shared" si="72"/>
        <v>-0.0496613995485327</v>
      </c>
      <c r="GZ25" s="18">
        <v>516</v>
      </c>
      <c r="HA25" s="26">
        <v>0.0116279069767442</v>
      </c>
      <c r="HB25" s="18">
        <v>6</v>
      </c>
      <c r="HC25" s="18">
        <v>1634</v>
      </c>
      <c r="HD25" s="40">
        <f t="shared" si="73"/>
        <v>272.333333333333</v>
      </c>
      <c r="HE25" s="17">
        <f t="shared" si="74"/>
        <v>-40.0000000000001</v>
      </c>
      <c r="HF25" s="36">
        <f t="shared" si="75"/>
        <v>-0.0244798041615668</v>
      </c>
      <c r="HG25" s="18">
        <v>433</v>
      </c>
      <c r="HH25" s="26">
        <v>0.0046189376443418</v>
      </c>
      <c r="HI25" s="18">
        <v>2</v>
      </c>
      <c r="HJ25" s="18">
        <v>558</v>
      </c>
      <c r="HK25" s="40">
        <f t="shared" si="76"/>
        <v>279</v>
      </c>
      <c r="HL25" s="17">
        <f t="shared" si="77"/>
        <v>0</v>
      </c>
      <c r="HM25" s="36">
        <f t="shared" si="78"/>
        <v>0</v>
      </c>
      <c r="HN25" s="18">
        <v>320</v>
      </c>
      <c r="HO25" s="26">
        <v>0.00625</v>
      </c>
      <c r="HP25" s="18">
        <v>2</v>
      </c>
      <c r="HQ25" s="18">
        <v>548</v>
      </c>
      <c r="HR25" s="40">
        <f t="shared" si="79"/>
        <v>274</v>
      </c>
      <c r="HS25" s="17">
        <f t="shared" si="80"/>
        <v>-10</v>
      </c>
      <c r="HT25" s="36">
        <f t="shared" si="81"/>
        <v>-0.0182481751824818</v>
      </c>
      <c r="HU25" s="18">
        <v>330</v>
      </c>
      <c r="HV25" s="26">
        <v>0.00606060606060606</v>
      </c>
      <c r="HW25" s="17">
        <v>2</v>
      </c>
      <c r="HX25" s="18">
        <v>552</v>
      </c>
      <c r="HY25" s="40">
        <f t="shared" si="82"/>
        <v>276</v>
      </c>
      <c r="HZ25" s="17">
        <f t="shared" si="83"/>
        <v>-6</v>
      </c>
      <c r="IA25" s="36">
        <f t="shared" si="84"/>
        <v>-0.0108695652173913</v>
      </c>
      <c r="IB25" s="18"/>
      <c r="IC25" s="26"/>
      <c r="ID25" s="17"/>
      <c r="IE25" s="18"/>
      <c r="IF25" s="40"/>
      <c r="IG25" s="17"/>
      <c r="IH25" s="17"/>
      <c r="II25" s="36"/>
      <c r="IJ25" s="17"/>
      <c r="IK25" s="17"/>
      <c r="IL25" s="17">
        <v>321</v>
      </c>
      <c r="IM25" s="17">
        <v>88956.76</v>
      </c>
      <c r="IN25" s="18">
        <v>416</v>
      </c>
      <c r="IO25" s="18">
        <v>122841.68</v>
      </c>
      <c r="IP25" s="17">
        <v>256</v>
      </c>
      <c r="IQ25" s="17">
        <v>73936</v>
      </c>
      <c r="IR25" s="17"/>
      <c r="IS25" s="17"/>
      <c r="IT25" s="16"/>
      <c r="IU25" s="16"/>
      <c r="IV25" s="16"/>
      <c r="IW25" s="16"/>
      <c r="IX25" s="41"/>
      <c r="IY25" s="41"/>
      <c r="IZ25" s="41"/>
      <c r="JA25" s="41"/>
      <c r="JB25" s="18"/>
      <c r="JC25" s="41"/>
      <c r="JD25" s="41"/>
      <c r="JE25" s="41"/>
      <c r="JF25" s="18"/>
      <c r="JG25" s="18"/>
      <c r="JH25" s="18">
        <f t="shared" si="62"/>
        <v>307</v>
      </c>
      <c r="JI25" s="18">
        <f t="shared" si="63"/>
        <v>81533</v>
      </c>
      <c r="JJ25" s="17">
        <v>279</v>
      </c>
      <c r="JK25" s="17">
        <f t="shared" si="85"/>
        <v>-4120</v>
      </c>
      <c r="JL25" s="36">
        <f t="shared" si="86"/>
        <v>-0.0505316865563637</v>
      </c>
      <c r="JM25" s="18">
        <f t="shared" si="87"/>
        <v>1300</v>
      </c>
      <c r="JN25" s="42">
        <f t="shared" si="88"/>
        <v>367267.44</v>
      </c>
      <c r="JO25" s="43"/>
      <c r="JP25" s="43"/>
    </row>
    <row r="26" ht="16.5" spans="1:276">
      <c r="A26" s="16"/>
      <c r="B26" s="20" t="s">
        <v>37</v>
      </c>
      <c r="C26" s="18">
        <v>6939962758039</v>
      </c>
      <c r="D26" s="18">
        <v>607856672627</v>
      </c>
      <c r="E26" s="18">
        <v>21066010002093</v>
      </c>
      <c r="F26" s="17" t="s">
        <v>175</v>
      </c>
      <c r="G26" s="19" t="s">
        <v>176</v>
      </c>
      <c r="H26" s="17" t="s">
        <v>129</v>
      </c>
      <c r="I26" s="26">
        <f>VLOOKUP(C26,供应链!E:J,6,0)</f>
        <v>0.625</v>
      </c>
      <c r="J26" s="17">
        <f>VLOOKUP(C26,供应链!E:H,4,0)</f>
        <v>534</v>
      </c>
      <c r="K26" s="17">
        <f>VLOOKUP(C26,供应链!E:K,7,0)</f>
        <v>0</v>
      </c>
      <c r="L26" s="18">
        <f>VLOOKUP(C26,供应链!E:I,5,0)</f>
        <v>7.29389573644672</v>
      </c>
      <c r="M26" s="27">
        <f t="shared" si="0"/>
        <v>0.0227910238429173</v>
      </c>
      <c r="N26" s="17">
        <v>1320</v>
      </c>
      <c r="O26" s="26">
        <v>0.0659090909090909</v>
      </c>
      <c r="P26" s="18">
        <v>87</v>
      </c>
      <c r="Q26" s="18">
        <v>11843</v>
      </c>
      <c r="R26" s="40">
        <v>136.126436781609</v>
      </c>
      <c r="S26" s="17">
        <v>159</v>
      </c>
      <c r="T26" s="17">
        <f t="shared" si="1"/>
        <v>-1990.00000000002</v>
      </c>
      <c r="U26" s="36">
        <f t="shared" si="2"/>
        <v>-0.168031748712321</v>
      </c>
      <c r="V26" s="17">
        <v>2164</v>
      </c>
      <c r="W26" s="17">
        <v>1298</v>
      </c>
      <c r="X26" s="26">
        <v>0.0785824345146379</v>
      </c>
      <c r="Y26" s="18">
        <v>102</v>
      </c>
      <c r="Z26" s="18">
        <v>13691</v>
      </c>
      <c r="AA26" s="40">
        <v>134.225490196078</v>
      </c>
      <c r="AB26" s="17">
        <v>159</v>
      </c>
      <c r="AC26" s="17">
        <f t="shared" si="3"/>
        <v>-2527.00000000004</v>
      </c>
      <c r="AD26" s="36">
        <f t="shared" si="4"/>
        <v>-0.184573807610842</v>
      </c>
      <c r="AE26" s="17">
        <v>2019</v>
      </c>
      <c r="AF26" s="17">
        <v>1264</v>
      </c>
      <c r="AG26" s="26">
        <v>0.0830696202531646</v>
      </c>
      <c r="AH26" s="18">
        <v>105</v>
      </c>
      <c r="AI26" s="18">
        <v>14106</v>
      </c>
      <c r="AJ26" s="40">
        <v>134.342857142857</v>
      </c>
      <c r="AK26" s="17">
        <v>159</v>
      </c>
      <c r="AL26" s="17">
        <v>-2589</v>
      </c>
      <c r="AM26" s="36">
        <v>-0.183538919608677</v>
      </c>
      <c r="AN26" s="17">
        <v>1885</v>
      </c>
      <c r="AO26" s="17">
        <v>1672</v>
      </c>
      <c r="AP26" s="26">
        <v>0.0526315789473684</v>
      </c>
      <c r="AQ26" s="18">
        <v>88</v>
      </c>
      <c r="AR26" s="18">
        <v>12740</v>
      </c>
      <c r="AS26" s="40">
        <v>144.772727272727</v>
      </c>
      <c r="AT26" s="17">
        <v>159</v>
      </c>
      <c r="AU26" s="17">
        <f t="shared" si="5"/>
        <v>-1252.00000000002</v>
      </c>
      <c r="AV26" s="36">
        <f t="shared" si="6"/>
        <v>-0.0982731554160145</v>
      </c>
      <c r="AW26" s="17">
        <v>1808</v>
      </c>
      <c r="AX26" s="17">
        <v>1431</v>
      </c>
      <c r="AY26" s="26">
        <v>0.0545073375262055</v>
      </c>
      <c r="AZ26" s="18">
        <v>78</v>
      </c>
      <c r="BA26" s="18">
        <v>11351</v>
      </c>
      <c r="BB26" s="40">
        <v>145.525641025641</v>
      </c>
      <c r="BC26" s="17">
        <v>159</v>
      </c>
      <c r="BD26" s="17">
        <f t="shared" si="7"/>
        <v>-1051</v>
      </c>
      <c r="BE26" s="36">
        <f t="shared" si="8"/>
        <v>-0.0925909611487977</v>
      </c>
      <c r="BF26" s="17">
        <v>1772</v>
      </c>
      <c r="BG26" s="17">
        <v>1215</v>
      </c>
      <c r="BH26" s="26">
        <v>0.0477366255144033</v>
      </c>
      <c r="BI26" s="18">
        <v>58</v>
      </c>
      <c r="BJ26" s="18">
        <v>8499</v>
      </c>
      <c r="BK26" s="40">
        <v>146.534482758621</v>
      </c>
      <c r="BL26" s="17">
        <v>159</v>
      </c>
      <c r="BM26" s="17">
        <f t="shared" si="9"/>
        <v>-722.999999999981</v>
      </c>
      <c r="BN26" s="36">
        <f t="shared" si="10"/>
        <v>-0.0850688316272481</v>
      </c>
      <c r="BO26" s="17">
        <v>1727</v>
      </c>
      <c r="BP26" s="17">
        <v>995</v>
      </c>
      <c r="BQ26" s="26">
        <f t="shared" si="64"/>
        <v>0.0492462311557789</v>
      </c>
      <c r="BR26" s="17">
        <v>49</v>
      </c>
      <c r="BS26" s="18">
        <v>7158</v>
      </c>
      <c r="BT26" s="40">
        <f t="shared" si="65"/>
        <v>146.081632653061</v>
      </c>
      <c r="BU26" s="17">
        <f t="shared" si="66"/>
        <v>-633</v>
      </c>
      <c r="BV26" s="36">
        <f t="shared" si="89"/>
        <v>-0.0884325230511315</v>
      </c>
      <c r="BW26" s="17">
        <v>1050</v>
      </c>
      <c r="BX26" s="32">
        <v>0.0132211538461538</v>
      </c>
      <c r="BY26" s="17">
        <v>59</v>
      </c>
      <c r="BZ26" s="18">
        <v>9148</v>
      </c>
      <c r="CA26" s="40">
        <f t="shared" si="11"/>
        <v>155.050847457627</v>
      </c>
      <c r="CB26" s="17">
        <f t="shared" si="12"/>
        <v>-232.999999999999</v>
      </c>
      <c r="CC26" s="36">
        <f t="shared" si="67"/>
        <v>-0.0254700480979448</v>
      </c>
      <c r="CD26" s="17">
        <v>1174</v>
      </c>
      <c r="CE26" s="32">
        <v>0.0193621867881549</v>
      </c>
      <c r="CF26" s="18">
        <v>75</v>
      </c>
      <c r="CG26" s="18">
        <v>10489</v>
      </c>
      <c r="CH26" s="40">
        <f t="shared" si="68"/>
        <v>139.853333333333</v>
      </c>
      <c r="CI26" s="17">
        <f t="shared" si="13"/>
        <v>-1436</v>
      </c>
      <c r="CJ26" s="36">
        <f t="shared" si="14"/>
        <v>-0.136905329392697</v>
      </c>
      <c r="CK26" s="17">
        <v>1196</v>
      </c>
      <c r="CL26" s="32">
        <v>0.0157894736842105</v>
      </c>
      <c r="CM26" s="18">
        <v>95</v>
      </c>
      <c r="CN26" s="18">
        <v>12734</v>
      </c>
      <c r="CO26" s="40">
        <f t="shared" si="15"/>
        <v>134.042105263158</v>
      </c>
      <c r="CP26" s="17">
        <f t="shared" si="16"/>
        <v>-2371</v>
      </c>
      <c r="CQ26" s="36">
        <f t="shared" si="17"/>
        <v>-0.186194440081671</v>
      </c>
      <c r="CR26" s="17">
        <v>1463</v>
      </c>
      <c r="CS26" s="32">
        <v>0.013745704467354</v>
      </c>
      <c r="CT26" s="18">
        <v>85</v>
      </c>
      <c r="CU26" s="18">
        <v>11470</v>
      </c>
      <c r="CV26" s="40">
        <f t="shared" si="18"/>
        <v>134.941176470588</v>
      </c>
      <c r="CW26" s="17">
        <f t="shared" si="19"/>
        <v>-2045</v>
      </c>
      <c r="CX26" s="36">
        <f t="shared" si="20"/>
        <v>-0.178291194420227</v>
      </c>
      <c r="CY26" s="132">
        <v>1601</v>
      </c>
      <c r="CZ26" s="121">
        <v>0.0137741046831956</v>
      </c>
      <c r="DA26" s="55">
        <v>92</v>
      </c>
      <c r="DB26" s="55">
        <v>12390</v>
      </c>
      <c r="DC26" s="40">
        <f t="shared" si="69"/>
        <v>134.673913043478</v>
      </c>
      <c r="DD26" s="17">
        <f t="shared" si="21"/>
        <v>-2238</v>
      </c>
      <c r="DE26" s="36">
        <f t="shared" si="22"/>
        <v>-0.180629539951574</v>
      </c>
      <c r="DF26" s="122">
        <v>1464</v>
      </c>
      <c r="DG26" s="123">
        <v>0.0730874316939891</v>
      </c>
      <c r="DH26" s="122">
        <v>107</v>
      </c>
      <c r="DI26" s="122">
        <v>14466</v>
      </c>
      <c r="DJ26" s="40">
        <f t="shared" si="23"/>
        <v>135.196261682243</v>
      </c>
      <c r="DK26" s="17">
        <f t="shared" si="24"/>
        <v>-2547</v>
      </c>
      <c r="DL26" s="36">
        <f t="shared" si="25"/>
        <v>-0.176068021567814</v>
      </c>
      <c r="DM26" s="33">
        <v>1960</v>
      </c>
      <c r="DN26" s="32">
        <v>0.0561224489795918</v>
      </c>
      <c r="DO26" s="17">
        <v>110</v>
      </c>
      <c r="DP26" s="18">
        <v>14728</v>
      </c>
      <c r="DQ26" s="40">
        <f t="shared" si="26"/>
        <v>133.890909090909</v>
      </c>
      <c r="DR26" s="17">
        <f t="shared" si="27"/>
        <v>-2762</v>
      </c>
      <c r="DS26" s="36">
        <f t="shared" si="28"/>
        <v>-0.187533948940793</v>
      </c>
      <c r="DT26" s="126">
        <v>1915</v>
      </c>
      <c r="DU26" s="32">
        <v>0.0480417754569191</v>
      </c>
      <c r="DV26" s="17">
        <v>92</v>
      </c>
      <c r="DW26" s="18">
        <v>13142</v>
      </c>
      <c r="DX26" s="40">
        <f t="shared" si="29"/>
        <v>142.847826086957</v>
      </c>
      <c r="DY26" s="17">
        <f t="shared" si="30"/>
        <v>-1486</v>
      </c>
      <c r="DZ26" s="36">
        <f t="shared" si="31"/>
        <v>-0.113072591690762</v>
      </c>
      <c r="EA26" s="33">
        <v>1301</v>
      </c>
      <c r="EB26" s="32">
        <v>0.0568793235972329</v>
      </c>
      <c r="EC26" s="18">
        <v>74</v>
      </c>
      <c r="ED26" s="18">
        <v>10816</v>
      </c>
      <c r="EE26" s="40">
        <f t="shared" si="32"/>
        <v>146.162162162162</v>
      </c>
      <c r="EF26" s="17">
        <f t="shared" si="33"/>
        <v>-950</v>
      </c>
      <c r="EG26" s="36">
        <f t="shared" si="34"/>
        <v>-0.0878328402366864</v>
      </c>
      <c r="EH26" s="18">
        <v>984</v>
      </c>
      <c r="EI26" s="26">
        <v>0.0508130081300813</v>
      </c>
      <c r="EJ26" s="18">
        <v>50</v>
      </c>
      <c r="EK26" s="18">
        <v>7232</v>
      </c>
      <c r="EL26" s="40">
        <f t="shared" si="35"/>
        <v>144.64</v>
      </c>
      <c r="EM26" s="17">
        <f t="shared" si="36"/>
        <v>-718.000000000001</v>
      </c>
      <c r="EN26" s="36">
        <f t="shared" si="37"/>
        <v>-0.0992809734513275</v>
      </c>
      <c r="EO26" s="18">
        <v>990</v>
      </c>
      <c r="EP26" s="26">
        <v>0.0424242424242424</v>
      </c>
      <c r="EQ26" s="18">
        <v>42</v>
      </c>
      <c r="ER26" s="18">
        <v>6137</v>
      </c>
      <c r="ES26" s="40">
        <f t="shared" si="38"/>
        <v>146.119047619048</v>
      </c>
      <c r="ET26" s="17">
        <f t="shared" si="39"/>
        <v>-541</v>
      </c>
      <c r="EU26" s="36">
        <f t="shared" si="40"/>
        <v>-0.0881538210852208</v>
      </c>
      <c r="EV26" s="18">
        <v>1066</v>
      </c>
      <c r="EW26" s="26">
        <v>0.0300187617260788</v>
      </c>
      <c r="EX26" s="18">
        <v>32</v>
      </c>
      <c r="EY26" s="18">
        <v>4668</v>
      </c>
      <c r="EZ26" s="40">
        <f t="shared" si="41"/>
        <v>145.875</v>
      </c>
      <c r="FA26" s="17">
        <f t="shared" si="42"/>
        <v>-420</v>
      </c>
      <c r="FB26" s="36">
        <f t="shared" si="43"/>
        <v>-0.089974293059126</v>
      </c>
      <c r="FC26" s="18">
        <v>1895</v>
      </c>
      <c r="FD26" s="26">
        <v>0.0601583113456464</v>
      </c>
      <c r="FE26" s="18">
        <v>114</v>
      </c>
      <c r="FF26" s="18">
        <v>15365</v>
      </c>
      <c r="FG26" s="40">
        <f t="shared" si="44"/>
        <v>134.780701754386</v>
      </c>
      <c r="FH26" s="17">
        <f t="shared" si="45"/>
        <v>-2761</v>
      </c>
      <c r="FI26" s="36">
        <f t="shared" si="46"/>
        <v>-0.179694109990237</v>
      </c>
      <c r="FJ26" s="18">
        <v>1568</v>
      </c>
      <c r="FK26" s="26">
        <v>0.0612244897959184</v>
      </c>
      <c r="FL26" s="17">
        <v>96</v>
      </c>
      <c r="FM26" s="18">
        <v>12936</v>
      </c>
      <c r="FN26" s="40">
        <f t="shared" si="47"/>
        <v>134.75</v>
      </c>
      <c r="FO26" s="17">
        <f t="shared" si="48"/>
        <v>-2328</v>
      </c>
      <c r="FP26" s="36">
        <f t="shared" si="49"/>
        <v>-0.179962894248609</v>
      </c>
      <c r="FQ26" s="18">
        <v>1752</v>
      </c>
      <c r="FR26" s="26">
        <v>0.0490867579908676</v>
      </c>
      <c r="FS26" s="17">
        <v>86</v>
      </c>
      <c r="FT26" s="18">
        <v>11920</v>
      </c>
      <c r="FU26" s="40">
        <f t="shared" si="50"/>
        <v>138.604651162791</v>
      </c>
      <c r="FV26" s="17">
        <f t="shared" si="51"/>
        <v>-1754</v>
      </c>
      <c r="FW26" s="36">
        <f t="shared" si="52"/>
        <v>-0.147147651006711</v>
      </c>
      <c r="FX26" s="18">
        <v>1181</v>
      </c>
      <c r="FY26" s="26">
        <v>0.0558848433530906</v>
      </c>
      <c r="FZ26" s="17">
        <v>66</v>
      </c>
      <c r="GA26" s="18">
        <v>9123</v>
      </c>
      <c r="GB26" s="40">
        <f t="shared" si="53"/>
        <v>138.227272727273</v>
      </c>
      <c r="GC26" s="17">
        <f t="shared" si="54"/>
        <v>-1371</v>
      </c>
      <c r="GD26" s="36">
        <f t="shared" si="55"/>
        <v>-0.150279513317988</v>
      </c>
      <c r="GE26" s="18">
        <v>1308</v>
      </c>
      <c r="GF26" s="26">
        <v>0.0527522935779817</v>
      </c>
      <c r="GG26" s="17">
        <v>69</v>
      </c>
      <c r="GH26" s="18">
        <v>9536</v>
      </c>
      <c r="GI26" s="40">
        <f t="shared" si="56"/>
        <v>138.202898550725</v>
      </c>
      <c r="GJ26" s="17">
        <f t="shared" si="57"/>
        <v>-1435</v>
      </c>
      <c r="GK26" s="36">
        <f t="shared" si="58"/>
        <v>-0.150482382550336</v>
      </c>
      <c r="GL26" s="18">
        <v>1297</v>
      </c>
      <c r="GM26" s="26">
        <v>0.0531996915959908</v>
      </c>
      <c r="GN26" s="17">
        <v>69</v>
      </c>
      <c r="GO26" s="18">
        <v>9462</v>
      </c>
      <c r="GP26" s="40">
        <f t="shared" si="59"/>
        <v>137.130434782609</v>
      </c>
      <c r="GQ26" s="17">
        <f t="shared" si="60"/>
        <v>-1509</v>
      </c>
      <c r="GR26" s="36">
        <f t="shared" si="61"/>
        <v>-0.159480025364616</v>
      </c>
      <c r="GS26" s="18">
        <v>1245</v>
      </c>
      <c r="GT26" s="26">
        <v>0.0650602409638554</v>
      </c>
      <c r="GU26" s="18">
        <v>81</v>
      </c>
      <c r="GV26" s="18">
        <v>11075</v>
      </c>
      <c r="GW26" s="40">
        <f t="shared" si="70"/>
        <v>136.728395061728</v>
      </c>
      <c r="GX26" s="17">
        <f t="shared" si="71"/>
        <v>-1804</v>
      </c>
      <c r="GY26" s="36">
        <f t="shared" si="72"/>
        <v>-0.162889390519187</v>
      </c>
      <c r="GZ26" s="18">
        <v>898</v>
      </c>
      <c r="HA26" s="26">
        <v>0.0378619153674833</v>
      </c>
      <c r="HB26" s="18">
        <v>34</v>
      </c>
      <c r="HC26" s="18">
        <v>5250</v>
      </c>
      <c r="HD26" s="40">
        <f t="shared" si="73"/>
        <v>154.411764705882</v>
      </c>
      <c r="HE26" s="17">
        <f t="shared" si="74"/>
        <v>-156</v>
      </c>
      <c r="HF26" s="36">
        <f t="shared" si="75"/>
        <v>-0.0297142857142857</v>
      </c>
      <c r="HG26" s="18">
        <v>807</v>
      </c>
      <c r="HH26" s="26">
        <v>0.0545229244114002</v>
      </c>
      <c r="HI26" s="18">
        <v>44</v>
      </c>
      <c r="HJ26" s="18">
        <v>6405</v>
      </c>
      <c r="HK26" s="40">
        <f t="shared" si="76"/>
        <v>145.568181818182</v>
      </c>
      <c r="HL26" s="17">
        <f t="shared" si="77"/>
        <v>-591</v>
      </c>
      <c r="HM26" s="36">
        <f t="shared" si="78"/>
        <v>-0.0922716627634661</v>
      </c>
      <c r="HN26" s="18">
        <v>789</v>
      </c>
      <c r="HO26" s="26">
        <v>0.0494296577946768</v>
      </c>
      <c r="HP26" s="18">
        <v>39</v>
      </c>
      <c r="HQ26" s="18">
        <v>5701</v>
      </c>
      <c r="HR26" s="40">
        <f t="shared" si="79"/>
        <v>146.179487179487</v>
      </c>
      <c r="HS26" s="17">
        <f t="shared" si="80"/>
        <v>-500</v>
      </c>
      <c r="HT26" s="36">
        <f t="shared" si="81"/>
        <v>-0.0877039115944571</v>
      </c>
      <c r="HU26" s="18">
        <v>723</v>
      </c>
      <c r="HV26" s="26">
        <v>0.0442600276625173</v>
      </c>
      <c r="HW26" s="17">
        <v>32</v>
      </c>
      <c r="HX26" s="18">
        <v>4665</v>
      </c>
      <c r="HY26" s="40">
        <f t="shared" si="82"/>
        <v>145.78125</v>
      </c>
      <c r="HZ26" s="17">
        <f t="shared" si="83"/>
        <v>-423</v>
      </c>
      <c r="IA26" s="36">
        <f t="shared" si="84"/>
        <v>-0.0906752411575563</v>
      </c>
      <c r="IB26" s="18"/>
      <c r="IC26" s="26"/>
      <c r="ID26" s="17"/>
      <c r="IE26" s="18"/>
      <c r="IF26" s="40"/>
      <c r="IG26" s="17"/>
      <c r="IH26" s="17"/>
      <c r="II26" s="36"/>
      <c r="IJ26" s="17"/>
      <c r="IK26" s="17"/>
      <c r="IL26" s="17">
        <v>538</v>
      </c>
      <c r="IM26" s="17">
        <v>83069.8</v>
      </c>
      <c r="IN26" s="18">
        <v>480</v>
      </c>
      <c r="IO26" s="18">
        <v>70711.81</v>
      </c>
      <c r="IP26" s="17">
        <v>1596</v>
      </c>
      <c r="IQ26" s="17">
        <v>228708</v>
      </c>
      <c r="IR26" s="17"/>
      <c r="IS26" s="17"/>
      <c r="IT26" s="16"/>
      <c r="IU26" s="16"/>
      <c r="IV26" s="16"/>
      <c r="IW26" s="16"/>
      <c r="IX26" s="41"/>
      <c r="IY26" s="41"/>
      <c r="IZ26" s="41"/>
      <c r="JA26" s="41"/>
      <c r="JB26" s="18"/>
      <c r="JC26" s="41"/>
      <c r="JD26" s="41"/>
      <c r="JE26" s="41"/>
      <c r="JF26" s="18"/>
      <c r="JG26" s="18"/>
      <c r="JH26" s="18">
        <f t="shared" si="62"/>
        <v>2210</v>
      </c>
      <c r="JI26" s="18">
        <f t="shared" si="63"/>
        <v>308246</v>
      </c>
      <c r="JJ26" s="17">
        <v>159</v>
      </c>
      <c r="JK26" s="17">
        <f t="shared" si="85"/>
        <v>-43144</v>
      </c>
      <c r="JL26" s="36">
        <f t="shared" si="86"/>
        <v>-0.13996613094736</v>
      </c>
      <c r="JM26" s="18">
        <f t="shared" si="87"/>
        <v>4824</v>
      </c>
      <c r="JN26" s="42">
        <f t="shared" si="88"/>
        <v>690735.61</v>
      </c>
      <c r="JO26" s="43"/>
      <c r="JP26" s="43"/>
    </row>
    <row r="27" ht="16.5" spans="1:276">
      <c r="A27" s="16"/>
      <c r="B27" s="20" t="s">
        <v>37</v>
      </c>
      <c r="C27" s="18">
        <v>6939962768182</v>
      </c>
      <c r="D27" s="18">
        <v>608131189675</v>
      </c>
      <c r="E27" s="18" t="s">
        <v>177</v>
      </c>
      <c r="F27" s="17" t="s">
        <v>178</v>
      </c>
      <c r="G27" s="19" t="s">
        <v>179</v>
      </c>
      <c r="H27" s="17" t="s">
        <v>129</v>
      </c>
      <c r="I27" s="26">
        <f>VLOOKUP(C27,供应链!E:J,6,0)</f>
        <v>0.84</v>
      </c>
      <c r="J27" s="17">
        <f>VLOOKUP(C27,供应链!E:H,4,0)</f>
        <v>63</v>
      </c>
      <c r="K27" s="17">
        <f>VLOOKUP(C27,供应链!E:K,7,0)</f>
        <v>0</v>
      </c>
      <c r="L27" s="18">
        <f>VLOOKUP(C27,供应链!E:I,5,0)</f>
        <v>74.5772266065389</v>
      </c>
      <c r="M27" s="27">
        <f t="shared" si="0"/>
        <v>0.000216566289910073</v>
      </c>
      <c r="N27" s="17">
        <v>94</v>
      </c>
      <c r="O27" s="26">
        <v>0.0319148936170213</v>
      </c>
      <c r="P27" s="18">
        <v>3</v>
      </c>
      <c r="Q27" s="18">
        <v>1197</v>
      </c>
      <c r="R27" s="40">
        <v>399</v>
      </c>
      <c r="S27" s="17">
        <v>399</v>
      </c>
      <c r="T27" s="17">
        <f t="shared" si="1"/>
        <v>0</v>
      </c>
      <c r="U27" s="36">
        <f t="shared" si="2"/>
        <v>0</v>
      </c>
      <c r="V27" s="17">
        <v>126</v>
      </c>
      <c r="W27" s="17">
        <v>116</v>
      </c>
      <c r="X27" s="26">
        <v>0.00862068965517241</v>
      </c>
      <c r="Y27" s="18">
        <v>1</v>
      </c>
      <c r="Z27" s="18">
        <v>384</v>
      </c>
      <c r="AA27" s="40">
        <v>384</v>
      </c>
      <c r="AB27" s="17">
        <v>399</v>
      </c>
      <c r="AC27" s="17">
        <f t="shared" si="3"/>
        <v>-15</v>
      </c>
      <c r="AD27" s="36">
        <f t="shared" si="4"/>
        <v>-0.0390625</v>
      </c>
      <c r="AE27" s="17">
        <v>126</v>
      </c>
      <c r="AF27" s="17">
        <v>104</v>
      </c>
      <c r="AG27" s="26">
        <v>0</v>
      </c>
      <c r="AH27" s="18">
        <v>0</v>
      </c>
      <c r="AI27" s="18">
        <v>0</v>
      </c>
      <c r="AJ27" s="40">
        <v>0</v>
      </c>
      <c r="AK27" s="17">
        <v>399</v>
      </c>
      <c r="AL27" s="17">
        <v>0</v>
      </c>
      <c r="AM27" s="36">
        <v>0</v>
      </c>
      <c r="AN27" s="17">
        <v>126</v>
      </c>
      <c r="AO27" s="17">
        <v>132</v>
      </c>
      <c r="AP27" s="26">
        <v>0</v>
      </c>
      <c r="AQ27" s="18">
        <v>0</v>
      </c>
      <c r="AR27" s="18">
        <v>0</v>
      </c>
      <c r="AS27" s="40">
        <v>0</v>
      </c>
      <c r="AT27" s="17">
        <v>399</v>
      </c>
      <c r="AU27" s="17">
        <f t="shared" si="5"/>
        <v>0</v>
      </c>
      <c r="AV27" s="36">
        <f t="shared" si="6"/>
        <v>0</v>
      </c>
      <c r="AW27" s="17">
        <v>126</v>
      </c>
      <c r="AX27" s="17">
        <v>85</v>
      </c>
      <c r="AY27" s="26">
        <v>0.0117647058823529</v>
      </c>
      <c r="AZ27" s="18">
        <v>1</v>
      </c>
      <c r="BA27" s="18">
        <v>399</v>
      </c>
      <c r="BB27" s="40">
        <v>399</v>
      </c>
      <c r="BC27" s="17">
        <v>399</v>
      </c>
      <c r="BD27" s="17">
        <f t="shared" si="7"/>
        <v>0</v>
      </c>
      <c r="BE27" s="36">
        <f t="shared" si="8"/>
        <v>0</v>
      </c>
      <c r="BF27" s="17">
        <v>125</v>
      </c>
      <c r="BG27" s="17">
        <v>84</v>
      </c>
      <c r="BH27" s="26">
        <v>0.0119047619047619</v>
      </c>
      <c r="BI27" s="18">
        <v>1</v>
      </c>
      <c r="BJ27" s="18">
        <v>389</v>
      </c>
      <c r="BK27" s="40">
        <v>389</v>
      </c>
      <c r="BL27" s="17">
        <v>399</v>
      </c>
      <c r="BM27" s="17">
        <f t="shared" si="9"/>
        <v>-10</v>
      </c>
      <c r="BN27" s="36">
        <f t="shared" si="10"/>
        <v>-0.025706940874036</v>
      </c>
      <c r="BO27" s="17">
        <v>122</v>
      </c>
      <c r="BP27" s="17">
        <v>78</v>
      </c>
      <c r="BQ27" s="26">
        <f t="shared" si="64"/>
        <v>0</v>
      </c>
      <c r="BR27" s="17">
        <v>0</v>
      </c>
      <c r="BS27" s="18">
        <v>0</v>
      </c>
      <c r="BT27" s="40">
        <f t="shared" si="65"/>
        <v>0</v>
      </c>
      <c r="BU27" s="17">
        <f t="shared" si="66"/>
        <v>0</v>
      </c>
      <c r="BV27" s="36">
        <f t="shared" si="89"/>
        <v>0</v>
      </c>
      <c r="BW27" s="17">
        <v>62</v>
      </c>
      <c r="BX27" s="32">
        <v>0.0414680648236416</v>
      </c>
      <c r="BY27" s="17">
        <v>0</v>
      </c>
      <c r="BZ27" s="18">
        <v>0</v>
      </c>
      <c r="CA27" s="40">
        <f t="shared" si="11"/>
        <v>0</v>
      </c>
      <c r="CB27" s="17">
        <f t="shared" si="12"/>
        <v>0</v>
      </c>
      <c r="CC27" s="36">
        <f t="shared" si="67"/>
        <v>0</v>
      </c>
      <c r="CD27" s="17">
        <v>91</v>
      </c>
      <c r="CE27" s="32">
        <v>0.0524173027989822</v>
      </c>
      <c r="CF27" s="18">
        <v>0</v>
      </c>
      <c r="CG27" s="18">
        <v>0</v>
      </c>
      <c r="CH27" s="40">
        <f t="shared" si="68"/>
        <v>0</v>
      </c>
      <c r="CI27" s="17">
        <f t="shared" si="13"/>
        <v>0</v>
      </c>
      <c r="CJ27" s="36">
        <f t="shared" si="14"/>
        <v>0</v>
      </c>
      <c r="CK27" s="17">
        <v>99</v>
      </c>
      <c r="CL27" s="32">
        <v>0.0604697651174413</v>
      </c>
      <c r="CM27" s="18">
        <v>1</v>
      </c>
      <c r="CN27" s="18">
        <v>399</v>
      </c>
      <c r="CO27" s="40">
        <f t="shared" si="15"/>
        <v>399</v>
      </c>
      <c r="CP27" s="17">
        <f t="shared" si="16"/>
        <v>0</v>
      </c>
      <c r="CQ27" s="36">
        <f t="shared" si="17"/>
        <v>0</v>
      </c>
      <c r="CR27" s="17">
        <v>97</v>
      </c>
      <c r="CS27" s="32">
        <v>0.0502092050209205</v>
      </c>
      <c r="CT27" s="18">
        <v>0</v>
      </c>
      <c r="CU27" s="18">
        <v>0</v>
      </c>
      <c r="CV27" s="40">
        <f t="shared" si="18"/>
        <v>0</v>
      </c>
      <c r="CW27" s="17">
        <f t="shared" si="19"/>
        <v>0</v>
      </c>
      <c r="CX27" s="36">
        <f t="shared" si="20"/>
        <v>0</v>
      </c>
      <c r="CY27" s="132">
        <v>88</v>
      </c>
      <c r="CZ27" s="121">
        <v>0.0552913198573127</v>
      </c>
      <c r="DA27" s="55">
        <v>0</v>
      </c>
      <c r="DB27" s="55">
        <v>0</v>
      </c>
      <c r="DC27" s="40">
        <f t="shared" si="69"/>
        <v>0</v>
      </c>
      <c r="DD27" s="17">
        <f t="shared" si="21"/>
        <v>0</v>
      </c>
      <c r="DE27" s="36">
        <f t="shared" si="22"/>
        <v>0</v>
      </c>
      <c r="DF27" s="122">
        <v>74</v>
      </c>
      <c r="DG27" s="123">
        <v>0</v>
      </c>
      <c r="DH27" s="122">
        <v>0</v>
      </c>
      <c r="DI27" s="122">
        <v>0</v>
      </c>
      <c r="DJ27" s="40">
        <f t="shared" si="23"/>
        <v>0</v>
      </c>
      <c r="DK27" s="17">
        <f t="shared" si="24"/>
        <v>0</v>
      </c>
      <c r="DL27" s="36">
        <f t="shared" si="25"/>
        <v>0</v>
      </c>
      <c r="DM27" s="33">
        <v>90</v>
      </c>
      <c r="DN27" s="32">
        <v>0</v>
      </c>
      <c r="DO27" s="17">
        <v>0</v>
      </c>
      <c r="DP27" s="18">
        <v>0</v>
      </c>
      <c r="DQ27" s="40">
        <f t="shared" si="26"/>
        <v>0</v>
      </c>
      <c r="DR27" s="17">
        <f t="shared" si="27"/>
        <v>0</v>
      </c>
      <c r="DS27" s="36">
        <f t="shared" si="28"/>
        <v>0</v>
      </c>
      <c r="DT27" s="126">
        <v>61</v>
      </c>
      <c r="DU27" s="32">
        <v>0.0163934426229508</v>
      </c>
      <c r="DV27" s="17">
        <v>1</v>
      </c>
      <c r="DW27" s="18">
        <v>399</v>
      </c>
      <c r="DX27" s="40">
        <f t="shared" si="29"/>
        <v>399</v>
      </c>
      <c r="DY27" s="17">
        <f t="shared" si="30"/>
        <v>0</v>
      </c>
      <c r="DZ27" s="36">
        <f t="shared" si="31"/>
        <v>0</v>
      </c>
      <c r="EA27" s="33">
        <v>66</v>
      </c>
      <c r="EB27" s="32">
        <v>0.0151515151515152</v>
      </c>
      <c r="EC27" s="18">
        <v>1</v>
      </c>
      <c r="ED27" s="18">
        <v>399</v>
      </c>
      <c r="EE27" s="40">
        <f t="shared" si="32"/>
        <v>399</v>
      </c>
      <c r="EF27" s="17">
        <f t="shared" si="33"/>
        <v>0</v>
      </c>
      <c r="EG27" s="36">
        <f t="shared" si="34"/>
        <v>0</v>
      </c>
      <c r="EH27" s="18">
        <v>90</v>
      </c>
      <c r="EI27" s="26">
        <v>0</v>
      </c>
      <c r="EJ27" s="18">
        <v>0</v>
      </c>
      <c r="EK27" s="18">
        <v>0</v>
      </c>
      <c r="EL27" s="40">
        <f t="shared" si="35"/>
        <v>0</v>
      </c>
      <c r="EM27" s="17">
        <f t="shared" si="36"/>
        <v>0</v>
      </c>
      <c r="EN27" s="36">
        <f t="shared" si="37"/>
        <v>0</v>
      </c>
      <c r="EO27" s="18">
        <v>99</v>
      </c>
      <c r="EP27" s="26">
        <v>0</v>
      </c>
      <c r="EQ27" s="18">
        <v>0</v>
      </c>
      <c r="ER27" s="18">
        <v>0</v>
      </c>
      <c r="ES27" s="40">
        <f t="shared" si="38"/>
        <v>0</v>
      </c>
      <c r="ET27" s="17">
        <f t="shared" si="39"/>
        <v>0</v>
      </c>
      <c r="EU27" s="36">
        <f t="shared" si="40"/>
        <v>0</v>
      </c>
      <c r="EV27" s="18">
        <v>208</v>
      </c>
      <c r="EW27" s="26">
        <v>0</v>
      </c>
      <c r="EX27" s="18">
        <v>0</v>
      </c>
      <c r="EY27" s="18">
        <v>0</v>
      </c>
      <c r="EZ27" s="40">
        <f t="shared" si="41"/>
        <v>0</v>
      </c>
      <c r="FA27" s="17">
        <f t="shared" si="42"/>
        <v>0</v>
      </c>
      <c r="FB27" s="36">
        <f t="shared" si="43"/>
        <v>0</v>
      </c>
      <c r="FC27" s="18">
        <v>197</v>
      </c>
      <c r="FD27" s="26">
        <v>0.0101522842639594</v>
      </c>
      <c r="FE27" s="18">
        <v>2</v>
      </c>
      <c r="FF27" s="18">
        <v>779</v>
      </c>
      <c r="FG27" s="40">
        <f t="shared" si="44"/>
        <v>389.5</v>
      </c>
      <c r="FH27" s="17">
        <f t="shared" si="45"/>
        <v>-19</v>
      </c>
      <c r="FI27" s="36">
        <f t="shared" si="46"/>
        <v>-0.024390243902439</v>
      </c>
      <c r="FJ27" s="18">
        <v>95</v>
      </c>
      <c r="FK27" s="26">
        <v>0.0210526315789474</v>
      </c>
      <c r="FL27" s="17">
        <v>2</v>
      </c>
      <c r="FM27" s="18">
        <v>747</v>
      </c>
      <c r="FN27" s="40">
        <f t="shared" si="47"/>
        <v>373.5</v>
      </c>
      <c r="FO27" s="17">
        <f t="shared" si="48"/>
        <v>-51</v>
      </c>
      <c r="FP27" s="36">
        <f t="shared" si="49"/>
        <v>-0.0682730923694779</v>
      </c>
      <c r="FQ27" s="18">
        <v>103</v>
      </c>
      <c r="FR27" s="26">
        <v>0.00970873786407767</v>
      </c>
      <c r="FS27" s="17">
        <v>1</v>
      </c>
      <c r="FT27" s="18">
        <v>369</v>
      </c>
      <c r="FU27" s="40">
        <f t="shared" si="50"/>
        <v>369</v>
      </c>
      <c r="FV27" s="17">
        <f t="shared" si="51"/>
        <v>-30</v>
      </c>
      <c r="FW27" s="36">
        <f t="shared" si="52"/>
        <v>-0.0813008130081301</v>
      </c>
      <c r="FX27" s="18">
        <v>83</v>
      </c>
      <c r="FY27" s="26">
        <v>0.0120481927710843</v>
      </c>
      <c r="FZ27" s="17">
        <v>1</v>
      </c>
      <c r="GA27" s="18">
        <v>369</v>
      </c>
      <c r="GB27" s="40">
        <f t="shared" si="53"/>
        <v>369</v>
      </c>
      <c r="GC27" s="17">
        <f t="shared" si="54"/>
        <v>-30</v>
      </c>
      <c r="GD27" s="36">
        <f t="shared" si="55"/>
        <v>-0.0813008130081301</v>
      </c>
      <c r="GE27" s="18">
        <v>113</v>
      </c>
      <c r="GF27" s="26">
        <v>0.0265486725663717</v>
      </c>
      <c r="GG27" s="17">
        <v>3</v>
      </c>
      <c r="GH27" s="18">
        <v>1157</v>
      </c>
      <c r="GI27" s="40">
        <f t="shared" si="56"/>
        <v>385.666666666667</v>
      </c>
      <c r="GJ27" s="17">
        <f t="shared" si="57"/>
        <v>-39.9999999999999</v>
      </c>
      <c r="GK27" s="36">
        <f t="shared" si="58"/>
        <v>-0.03457216940363</v>
      </c>
      <c r="GL27" s="18">
        <v>74</v>
      </c>
      <c r="GM27" s="26">
        <v>0</v>
      </c>
      <c r="GN27" s="17">
        <v>0</v>
      </c>
      <c r="GO27" s="18">
        <v>0</v>
      </c>
      <c r="GP27" s="40">
        <f t="shared" si="59"/>
        <v>0</v>
      </c>
      <c r="GQ27" s="17">
        <f t="shared" si="60"/>
        <v>0</v>
      </c>
      <c r="GR27" s="36">
        <f t="shared" si="61"/>
        <v>0</v>
      </c>
      <c r="GS27" s="18">
        <v>158</v>
      </c>
      <c r="GT27" s="26">
        <v>0.0126582278481013</v>
      </c>
      <c r="GU27" s="18">
        <v>2</v>
      </c>
      <c r="GV27" s="18">
        <v>738</v>
      </c>
      <c r="GW27" s="40">
        <f t="shared" si="70"/>
        <v>369</v>
      </c>
      <c r="GX27" s="17">
        <f t="shared" si="71"/>
        <v>-60</v>
      </c>
      <c r="GY27" s="36">
        <f t="shared" si="72"/>
        <v>-0.0813008130081301</v>
      </c>
      <c r="GZ27" s="18">
        <v>84</v>
      </c>
      <c r="HA27" s="26">
        <v>0</v>
      </c>
      <c r="HB27" s="18">
        <v>0</v>
      </c>
      <c r="HC27" s="18">
        <v>0</v>
      </c>
      <c r="HD27" s="40">
        <f t="shared" si="73"/>
        <v>0</v>
      </c>
      <c r="HE27" s="17">
        <f t="shared" si="74"/>
        <v>0</v>
      </c>
      <c r="HF27" s="36">
        <f t="shared" si="75"/>
        <v>0</v>
      </c>
      <c r="HG27" s="18">
        <v>100</v>
      </c>
      <c r="HH27" s="26">
        <v>0.01</v>
      </c>
      <c r="HI27" s="18">
        <v>1</v>
      </c>
      <c r="HJ27" s="18">
        <v>399</v>
      </c>
      <c r="HK27" s="40">
        <f t="shared" si="76"/>
        <v>399</v>
      </c>
      <c r="HL27" s="17">
        <f t="shared" si="77"/>
        <v>0</v>
      </c>
      <c r="HM27" s="36">
        <f t="shared" si="78"/>
        <v>0</v>
      </c>
      <c r="HN27" s="18">
        <v>72</v>
      </c>
      <c r="HO27" s="26">
        <v>0</v>
      </c>
      <c r="HP27" s="18">
        <v>0</v>
      </c>
      <c r="HQ27" s="18">
        <v>0</v>
      </c>
      <c r="HR27" s="40">
        <f t="shared" si="79"/>
        <v>0</v>
      </c>
      <c r="HS27" s="17">
        <f t="shared" si="80"/>
        <v>0</v>
      </c>
      <c r="HT27" s="36">
        <f t="shared" si="81"/>
        <v>0</v>
      </c>
      <c r="HU27" s="18">
        <v>66</v>
      </c>
      <c r="HV27" s="26">
        <v>0</v>
      </c>
      <c r="HW27" s="17">
        <v>0</v>
      </c>
      <c r="HX27" s="18">
        <v>0</v>
      </c>
      <c r="HY27" s="40">
        <f t="shared" si="82"/>
        <v>0</v>
      </c>
      <c r="HZ27" s="17">
        <f t="shared" si="83"/>
        <v>0</v>
      </c>
      <c r="IA27" s="36">
        <f t="shared" si="84"/>
        <v>0</v>
      </c>
      <c r="IB27" s="18"/>
      <c r="IC27" s="26"/>
      <c r="ID27" s="17"/>
      <c r="IE27" s="18"/>
      <c r="IF27" s="40"/>
      <c r="IG27" s="17"/>
      <c r="IH27" s="17"/>
      <c r="II27" s="36"/>
      <c r="IJ27" s="17"/>
      <c r="IK27" s="17"/>
      <c r="IL27" s="17">
        <v>32</v>
      </c>
      <c r="IM27" s="17">
        <v>11949.3</v>
      </c>
      <c r="IN27" s="18">
        <v>13</v>
      </c>
      <c r="IO27" s="18">
        <v>5517</v>
      </c>
      <c r="IP27" s="17">
        <v>25</v>
      </c>
      <c r="IQ27" s="17">
        <v>9915</v>
      </c>
      <c r="IR27" s="17"/>
      <c r="IS27" s="17"/>
      <c r="IT27" s="16"/>
      <c r="IU27" s="16"/>
      <c r="IV27" s="16"/>
      <c r="IW27" s="16"/>
      <c r="IX27" s="41"/>
      <c r="IY27" s="41"/>
      <c r="IZ27" s="41"/>
      <c r="JA27" s="41"/>
      <c r="JB27" s="18"/>
      <c r="JC27" s="41"/>
      <c r="JD27" s="41"/>
      <c r="JE27" s="41"/>
      <c r="JF27" s="18"/>
      <c r="JG27" s="18"/>
      <c r="JH27" s="18">
        <f t="shared" si="62"/>
        <v>21</v>
      </c>
      <c r="JI27" s="18">
        <f t="shared" si="63"/>
        <v>8124</v>
      </c>
      <c r="JJ27" s="17">
        <v>399</v>
      </c>
      <c r="JK27" s="17">
        <f t="shared" si="85"/>
        <v>-255.000000000001</v>
      </c>
      <c r="JL27" s="36">
        <f t="shared" si="86"/>
        <v>-0.0313884785819794</v>
      </c>
      <c r="JM27" s="18">
        <f t="shared" si="87"/>
        <v>91</v>
      </c>
      <c r="JN27" s="42">
        <f t="shared" si="88"/>
        <v>35505.3</v>
      </c>
      <c r="JO27" s="43"/>
      <c r="JP27" s="43"/>
    </row>
    <row r="28" ht="16.5" spans="1:276">
      <c r="A28" s="16" t="s">
        <v>126</v>
      </c>
      <c r="B28" s="17" t="s">
        <v>38</v>
      </c>
      <c r="C28" s="18">
        <v>6939962734354</v>
      </c>
      <c r="D28" s="18">
        <v>565288140080</v>
      </c>
      <c r="E28" s="18">
        <v>21061110000011</v>
      </c>
      <c r="F28" s="17" t="s">
        <v>180</v>
      </c>
      <c r="G28" s="19" t="s">
        <v>181</v>
      </c>
      <c r="H28" s="17" t="s">
        <v>129</v>
      </c>
      <c r="I28" s="26">
        <f>VLOOKUP(C28,供应链!E:J,6,0)</f>
        <v>0.96</v>
      </c>
      <c r="J28" s="17">
        <f>VLOOKUP(C28,供应链!E:H,4,0)</f>
        <v>428</v>
      </c>
      <c r="K28" s="17">
        <f>VLOOKUP(C28,供应链!E:K,7,0)</f>
        <v>58</v>
      </c>
      <c r="L28" s="18">
        <f>VLOOKUP(C28,供应链!E:I,5,0)</f>
        <v>29.9981245311328</v>
      </c>
      <c r="M28" s="27">
        <f t="shared" si="0"/>
        <v>0.0052388416797294</v>
      </c>
      <c r="N28" s="17">
        <v>762</v>
      </c>
      <c r="O28" s="26">
        <v>0.0275590551181102</v>
      </c>
      <c r="P28" s="18">
        <v>21</v>
      </c>
      <c r="Q28" s="18">
        <v>3848</v>
      </c>
      <c r="R28" s="40">
        <v>183.238095238095</v>
      </c>
      <c r="S28" s="17">
        <v>189</v>
      </c>
      <c r="T28" s="17">
        <f t="shared" si="1"/>
        <v>-121.000000000005</v>
      </c>
      <c r="U28" s="36">
        <f t="shared" si="2"/>
        <v>-0.0314449064449077</v>
      </c>
      <c r="V28" s="17">
        <v>496</v>
      </c>
      <c r="W28" s="17">
        <v>763</v>
      </c>
      <c r="X28" s="26">
        <v>0.036697247706422</v>
      </c>
      <c r="Y28" s="18">
        <v>28</v>
      </c>
      <c r="Z28" s="18">
        <v>5160</v>
      </c>
      <c r="AA28" s="40">
        <v>184.285714285714</v>
      </c>
      <c r="AB28" s="17">
        <v>189</v>
      </c>
      <c r="AC28" s="17">
        <f t="shared" si="3"/>
        <v>-132.000000000008</v>
      </c>
      <c r="AD28" s="36">
        <f t="shared" si="4"/>
        <v>-0.0255813953488388</v>
      </c>
      <c r="AE28" s="17">
        <v>436</v>
      </c>
      <c r="AF28" s="17">
        <v>866</v>
      </c>
      <c r="AG28" s="26">
        <v>0.0288683602771363</v>
      </c>
      <c r="AH28" s="18">
        <v>25</v>
      </c>
      <c r="AI28" s="18">
        <v>4632</v>
      </c>
      <c r="AJ28" s="40">
        <v>185.28</v>
      </c>
      <c r="AK28" s="17">
        <v>189</v>
      </c>
      <c r="AL28" s="17">
        <v>-93</v>
      </c>
      <c r="AM28" s="36">
        <v>-0.0200777202072539</v>
      </c>
      <c r="AN28" s="17">
        <v>414</v>
      </c>
      <c r="AO28" s="17">
        <v>961</v>
      </c>
      <c r="AP28" s="26">
        <v>0.0260145681581686</v>
      </c>
      <c r="AQ28" s="18">
        <v>25</v>
      </c>
      <c r="AR28" s="18">
        <v>4914</v>
      </c>
      <c r="AS28" s="40">
        <v>196.56</v>
      </c>
      <c r="AT28" s="17">
        <v>189</v>
      </c>
      <c r="AU28" s="17">
        <f t="shared" si="5"/>
        <v>189</v>
      </c>
      <c r="AV28" s="36">
        <f t="shared" si="6"/>
        <v>0.0384615384615385</v>
      </c>
      <c r="AW28" s="17">
        <v>396</v>
      </c>
      <c r="AX28" s="17">
        <v>922</v>
      </c>
      <c r="AY28" s="26">
        <v>0.0184381778741865</v>
      </c>
      <c r="AZ28" s="18">
        <v>17</v>
      </c>
      <c r="BA28" s="18">
        <v>3361</v>
      </c>
      <c r="BB28" s="40">
        <v>197.705882352941</v>
      </c>
      <c r="BC28" s="17">
        <v>189</v>
      </c>
      <c r="BD28" s="17">
        <f t="shared" si="7"/>
        <v>147.999999999997</v>
      </c>
      <c r="BE28" s="36">
        <f t="shared" si="8"/>
        <v>0.0440345135376367</v>
      </c>
      <c r="BF28" s="17">
        <v>397</v>
      </c>
      <c r="BG28" s="17">
        <v>819</v>
      </c>
      <c r="BH28" s="26">
        <v>0.021978021978022</v>
      </c>
      <c r="BI28" s="18">
        <v>18</v>
      </c>
      <c r="BJ28" s="18">
        <v>3476</v>
      </c>
      <c r="BK28" s="40">
        <v>193.111111111111</v>
      </c>
      <c r="BL28" s="17">
        <v>189</v>
      </c>
      <c r="BM28" s="17">
        <f t="shared" si="9"/>
        <v>73.999999999998</v>
      </c>
      <c r="BN28" s="36">
        <f t="shared" si="10"/>
        <v>0.0212888377445334</v>
      </c>
      <c r="BO28" s="17">
        <v>389</v>
      </c>
      <c r="BP28" s="17">
        <v>867</v>
      </c>
      <c r="BQ28" s="26">
        <f t="shared" si="64"/>
        <v>0.0196078431372549</v>
      </c>
      <c r="BR28" s="17">
        <v>17</v>
      </c>
      <c r="BS28" s="18">
        <v>3320</v>
      </c>
      <c r="BT28" s="40">
        <f t="shared" si="65"/>
        <v>195.294117647059</v>
      </c>
      <c r="BU28" s="17">
        <f t="shared" si="66"/>
        <v>107</v>
      </c>
      <c r="BV28" s="36">
        <f t="shared" si="89"/>
        <v>0.0322289156626505</v>
      </c>
      <c r="BW28" s="17">
        <v>832</v>
      </c>
      <c r="BX28" s="32">
        <v>0.0288018433179724</v>
      </c>
      <c r="BY28" s="17">
        <v>11</v>
      </c>
      <c r="BZ28" s="18">
        <v>2283</v>
      </c>
      <c r="CA28" s="40">
        <f t="shared" si="11"/>
        <v>207.545454545455</v>
      </c>
      <c r="CB28" s="17">
        <f t="shared" si="12"/>
        <v>204</v>
      </c>
      <c r="CC28" s="36">
        <f t="shared" si="67"/>
        <v>0.0893561103810775</v>
      </c>
      <c r="CD28" s="17">
        <v>878</v>
      </c>
      <c r="CE28" s="32">
        <v>0.0253807106598985</v>
      </c>
      <c r="CF28" s="18">
        <v>17</v>
      </c>
      <c r="CG28" s="18">
        <v>3249</v>
      </c>
      <c r="CH28" s="40">
        <f t="shared" si="68"/>
        <v>191.117647058824</v>
      </c>
      <c r="CI28" s="17">
        <f t="shared" si="13"/>
        <v>36.0000000000001</v>
      </c>
      <c r="CJ28" s="36">
        <f t="shared" si="14"/>
        <v>0.0110803324099723</v>
      </c>
      <c r="CK28" s="17">
        <v>950</v>
      </c>
      <c r="CL28" s="32">
        <v>0.0104408352668213</v>
      </c>
      <c r="CM28" s="18">
        <v>15</v>
      </c>
      <c r="CN28" s="18">
        <v>2945</v>
      </c>
      <c r="CO28" s="40">
        <f t="shared" si="15"/>
        <v>196.333333333333</v>
      </c>
      <c r="CP28" s="17">
        <f t="shared" si="16"/>
        <v>110</v>
      </c>
      <c r="CQ28" s="36">
        <f t="shared" si="17"/>
        <v>0.0373514431239389</v>
      </c>
      <c r="CR28" s="17">
        <v>873</v>
      </c>
      <c r="CS28" s="32">
        <v>0.0152403282532239</v>
      </c>
      <c r="CT28" s="18">
        <v>12</v>
      </c>
      <c r="CU28" s="18">
        <v>2288</v>
      </c>
      <c r="CV28" s="40">
        <f t="shared" si="18"/>
        <v>190.666666666667</v>
      </c>
      <c r="CW28" s="17">
        <f t="shared" si="19"/>
        <v>19.9999999999999</v>
      </c>
      <c r="CX28" s="36">
        <f t="shared" si="20"/>
        <v>0.00874125874125869</v>
      </c>
      <c r="CY28" s="132">
        <v>726</v>
      </c>
      <c r="CZ28" s="121">
        <v>0.0222222222222222</v>
      </c>
      <c r="DA28" s="55">
        <v>10</v>
      </c>
      <c r="DB28" s="55">
        <v>1960</v>
      </c>
      <c r="DC28" s="40">
        <f t="shared" si="69"/>
        <v>196</v>
      </c>
      <c r="DD28" s="17">
        <f t="shared" si="21"/>
        <v>70</v>
      </c>
      <c r="DE28" s="36">
        <f t="shared" si="22"/>
        <v>0.0357142857142857</v>
      </c>
      <c r="DF28" s="122">
        <v>643</v>
      </c>
      <c r="DG28" s="123">
        <v>0.015552099533437</v>
      </c>
      <c r="DH28" s="122">
        <v>10</v>
      </c>
      <c r="DI28" s="122">
        <v>1921</v>
      </c>
      <c r="DJ28" s="40">
        <f t="shared" si="23"/>
        <v>192.1</v>
      </c>
      <c r="DK28" s="17">
        <f t="shared" si="24"/>
        <v>30.9999999999999</v>
      </c>
      <c r="DL28" s="36">
        <f t="shared" si="25"/>
        <v>0.0161374284226965</v>
      </c>
      <c r="DM28" s="33">
        <v>754</v>
      </c>
      <c r="DN28" s="32">
        <v>0.0185676392572944</v>
      </c>
      <c r="DO28" s="17">
        <v>14</v>
      </c>
      <c r="DP28" s="18">
        <v>2746</v>
      </c>
      <c r="DQ28" s="40">
        <f t="shared" si="26"/>
        <v>196.142857142857</v>
      </c>
      <c r="DR28" s="17">
        <f t="shared" si="27"/>
        <v>99.9999999999999</v>
      </c>
      <c r="DS28" s="36">
        <f t="shared" si="28"/>
        <v>0.0364166059723234</v>
      </c>
      <c r="DT28" s="126">
        <v>886</v>
      </c>
      <c r="DU28" s="32">
        <v>0.0282167042889391</v>
      </c>
      <c r="DV28" s="17">
        <v>25</v>
      </c>
      <c r="DW28" s="18">
        <v>4604</v>
      </c>
      <c r="DX28" s="40">
        <f t="shared" si="29"/>
        <v>184.16</v>
      </c>
      <c r="DY28" s="17">
        <f t="shared" si="30"/>
        <v>-121</v>
      </c>
      <c r="DZ28" s="36">
        <f t="shared" si="31"/>
        <v>-0.0262814943527368</v>
      </c>
      <c r="EA28" s="33">
        <v>792</v>
      </c>
      <c r="EB28" s="32">
        <v>0.0151515151515152</v>
      </c>
      <c r="EC28" s="18">
        <v>12</v>
      </c>
      <c r="ED28" s="18">
        <v>2263</v>
      </c>
      <c r="EE28" s="40">
        <f t="shared" si="32"/>
        <v>188.583333333333</v>
      </c>
      <c r="EF28" s="17">
        <f t="shared" si="33"/>
        <v>-4.99999999999989</v>
      </c>
      <c r="EG28" s="36">
        <f t="shared" si="34"/>
        <v>-0.00220945647370742</v>
      </c>
      <c r="EH28" s="18">
        <v>671</v>
      </c>
      <c r="EI28" s="26">
        <v>0.0312965722801788</v>
      </c>
      <c r="EJ28" s="18">
        <v>21</v>
      </c>
      <c r="EK28" s="18">
        <v>3855</v>
      </c>
      <c r="EL28" s="40">
        <f t="shared" si="35"/>
        <v>183.571428571429</v>
      </c>
      <c r="EM28" s="17">
        <f t="shared" si="36"/>
        <v>-114</v>
      </c>
      <c r="EN28" s="36">
        <f t="shared" si="37"/>
        <v>-0.0295719844357976</v>
      </c>
      <c r="EO28" s="18">
        <v>644</v>
      </c>
      <c r="EP28" s="26">
        <v>0.0248447204968944</v>
      </c>
      <c r="EQ28" s="18">
        <v>16</v>
      </c>
      <c r="ER28" s="18">
        <v>2953</v>
      </c>
      <c r="ES28" s="40">
        <f t="shared" si="38"/>
        <v>184.5625</v>
      </c>
      <c r="ET28" s="17">
        <f t="shared" si="39"/>
        <v>-71</v>
      </c>
      <c r="EU28" s="36">
        <f t="shared" si="40"/>
        <v>-0.0240433457500847</v>
      </c>
      <c r="EV28" s="18">
        <v>584</v>
      </c>
      <c r="EW28" s="26">
        <v>0.0273972602739726</v>
      </c>
      <c r="EX28" s="18">
        <v>16</v>
      </c>
      <c r="EY28" s="18">
        <v>2954</v>
      </c>
      <c r="EZ28" s="40">
        <f t="shared" si="41"/>
        <v>184.625</v>
      </c>
      <c r="FA28" s="17">
        <f t="shared" si="42"/>
        <v>-70</v>
      </c>
      <c r="FB28" s="36">
        <f t="shared" si="43"/>
        <v>-0.023696682464455</v>
      </c>
      <c r="FC28" s="18">
        <v>709</v>
      </c>
      <c r="FD28" s="26">
        <v>0.0126939351198872</v>
      </c>
      <c r="FE28" s="18">
        <v>9</v>
      </c>
      <c r="FF28" s="18">
        <v>1694</v>
      </c>
      <c r="FG28" s="40">
        <f t="shared" si="44"/>
        <v>188.222222222222</v>
      </c>
      <c r="FH28" s="17">
        <f t="shared" si="45"/>
        <v>-6.99999999999994</v>
      </c>
      <c r="FI28" s="36">
        <f t="shared" si="46"/>
        <v>-0.00413223140495864</v>
      </c>
      <c r="FJ28" s="18">
        <v>739</v>
      </c>
      <c r="FK28" s="26">
        <v>0.0148849797023004</v>
      </c>
      <c r="FL28" s="17">
        <v>11</v>
      </c>
      <c r="FM28" s="18">
        <v>2044</v>
      </c>
      <c r="FN28" s="40">
        <f t="shared" si="47"/>
        <v>185.818181818182</v>
      </c>
      <c r="FO28" s="17">
        <f t="shared" si="48"/>
        <v>-35.0000000000001</v>
      </c>
      <c r="FP28" s="36">
        <f t="shared" si="49"/>
        <v>-0.0171232876712329</v>
      </c>
      <c r="FQ28" s="18">
        <v>728</v>
      </c>
      <c r="FR28" s="26">
        <v>0.021978021978022</v>
      </c>
      <c r="FS28" s="17">
        <v>16</v>
      </c>
      <c r="FT28" s="18">
        <v>2999</v>
      </c>
      <c r="FU28" s="40">
        <f t="shared" si="50"/>
        <v>187.4375</v>
      </c>
      <c r="FV28" s="17">
        <f t="shared" si="51"/>
        <v>-25</v>
      </c>
      <c r="FW28" s="36">
        <f t="shared" si="52"/>
        <v>-0.00833611203734578</v>
      </c>
      <c r="FX28" s="18">
        <v>664</v>
      </c>
      <c r="FY28" s="26">
        <v>0.036144578313253</v>
      </c>
      <c r="FZ28" s="17">
        <v>24</v>
      </c>
      <c r="GA28" s="18">
        <v>4526</v>
      </c>
      <c r="GB28" s="40">
        <f t="shared" si="53"/>
        <v>188.583333333333</v>
      </c>
      <c r="GC28" s="17">
        <f t="shared" si="54"/>
        <v>-9.99999999999977</v>
      </c>
      <c r="GD28" s="36">
        <f t="shared" si="55"/>
        <v>-0.00220945647370742</v>
      </c>
      <c r="GE28" s="18">
        <v>633</v>
      </c>
      <c r="GF28" s="26">
        <v>0.0315955766192733</v>
      </c>
      <c r="GG28" s="17">
        <v>20</v>
      </c>
      <c r="GH28" s="18">
        <v>3715</v>
      </c>
      <c r="GI28" s="40">
        <f t="shared" si="56"/>
        <v>185.75</v>
      </c>
      <c r="GJ28" s="17">
        <f t="shared" si="57"/>
        <v>-65</v>
      </c>
      <c r="GK28" s="36">
        <f t="shared" si="58"/>
        <v>-0.0174966352624495</v>
      </c>
      <c r="GL28" s="18">
        <v>642</v>
      </c>
      <c r="GM28" s="26">
        <v>0.0186915887850467</v>
      </c>
      <c r="GN28" s="17">
        <v>12</v>
      </c>
      <c r="GO28" s="18">
        <v>2218</v>
      </c>
      <c r="GP28" s="40">
        <f t="shared" si="59"/>
        <v>184.833333333333</v>
      </c>
      <c r="GQ28" s="17">
        <f t="shared" si="60"/>
        <v>-49.9999999999999</v>
      </c>
      <c r="GR28" s="36">
        <f t="shared" si="61"/>
        <v>-0.0225428313796212</v>
      </c>
      <c r="GS28" s="18">
        <v>632</v>
      </c>
      <c r="GT28" s="26">
        <v>0.0348101265822785</v>
      </c>
      <c r="GU28" s="18">
        <v>22</v>
      </c>
      <c r="GV28" s="18">
        <v>4138</v>
      </c>
      <c r="GW28" s="40">
        <f t="shared" si="70"/>
        <v>188.090909090909</v>
      </c>
      <c r="GX28" s="17">
        <f t="shared" si="71"/>
        <v>-19.9999999999999</v>
      </c>
      <c r="GY28" s="36">
        <f t="shared" si="72"/>
        <v>-0.00483325277912033</v>
      </c>
      <c r="GZ28" s="18">
        <v>544</v>
      </c>
      <c r="HA28" s="26">
        <v>0.0367647058823529</v>
      </c>
      <c r="HB28" s="18">
        <v>20</v>
      </c>
      <c r="HC28" s="18">
        <v>3735</v>
      </c>
      <c r="HD28" s="40">
        <f t="shared" si="73"/>
        <v>186.75</v>
      </c>
      <c r="HE28" s="17">
        <f t="shared" si="74"/>
        <v>-45</v>
      </c>
      <c r="HF28" s="36">
        <f t="shared" si="75"/>
        <v>-0.0120481927710843</v>
      </c>
      <c r="HG28" s="18">
        <v>523</v>
      </c>
      <c r="HH28" s="26">
        <v>0.0267686424474187</v>
      </c>
      <c r="HI28" s="18">
        <v>14</v>
      </c>
      <c r="HJ28" s="18">
        <v>2537</v>
      </c>
      <c r="HK28" s="40">
        <f t="shared" si="76"/>
        <v>181.214285714286</v>
      </c>
      <c r="HL28" s="17">
        <f t="shared" si="77"/>
        <v>-109</v>
      </c>
      <c r="HM28" s="36">
        <f t="shared" si="78"/>
        <v>-0.0429641308632242</v>
      </c>
      <c r="HN28" s="18">
        <v>560</v>
      </c>
      <c r="HO28" s="26">
        <v>0.0303571428571429</v>
      </c>
      <c r="HP28" s="18">
        <v>17</v>
      </c>
      <c r="HQ28" s="18">
        <v>3165</v>
      </c>
      <c r="HR28" s="40">
        <f t="shared" si="79"/>
        <v>186.176470588235</v>
      </c>
      <c r="HS28" s="17">
        <f t="shared" si="80"/>
        <v>-47.9999999999998</v>
      </c>
      <c r="HT28" s="36">
        <f t="shared" si="81"/>
        <v>-0.0151658767772511</v>
      </c>
      <c r="HU28" s="18">
        <v>559</v>
      </c>
      <c r="HV28" s="26">
        <v>0.0232558139534884</v>
      </c>
      <c r="HW28" s="17">
        <v>13</v>
      </c>
      <c r="HX28" s="18">
        <v>2387</v>
      </c>
      <c r="HY28" s="40">
        <f t="shared" si="82"/>
        <v>183.615384615385</v>
      </c>
      <c r="HZ28" s="17">
        <f t="shared" si="83"/>
        <v>-70</v>
      </c>
      <c r="IA28" s="36">
        <f t="shared" si="84"/>
        <v>-0.029325513196481</v>
      </c>
      <c r="IB28" s="18"/>
      <c r="IC28" s="26"/>
      <c r="ID28" s="17"/>
      <c r="IE28" s="18"/>
      <c r="IF28" s="40"/>
      <c r="IG28" s="17"/>
      <c r="IH28" s="17"/>
      <c r="II28" s="36"/>
      <c r="IJ28" s="17"/>
      <c r="IK28" s="17"/>
      <c r="IL28" s="17">
        <v>303</v>
      </c>
      <c r="IM28" s="17">
        <v>58879.2</v>
      </c>
      <c r="IN28" s="18">
        <v>258</v>
      </c>
      <c r="IO28" s="18">
        <v>49596.23</v>
      </c>
      <c r="IP28" s="17">
        <v>402</v>
      </c>
      <c r="IQ28" s="17">
        <v>78283</v>
      </c>
      <c r="IR28" s="17"/>
      <c r="IS28" s="17"/>
      <c r="IT28" s="18"/>
      <c r="IU28" s="41"/>
      <c r="IV28" s="41"/>
      <c r="IW28" s="41"/>
      <c r="IX28" s="41"/>
      <c r="IY28" s="41"/>
      <c r="IZ28" s="41"/>
      <c r="JA28" s="41"/>
      <c r="JB28" s="18"/>
      <c r="JC28" s="41"/>
      <c r="JD28" s="41"/>
      <c r="JE28" s="41"/>
      <c r="JF28" s="18"/>
      <c r="JG28" s="18"/>
      <c r="JH28" s="18">
        <f t="shared" si="62"/>
        <v>508</v>
      </c>
      <c r="JI28" s="18">
        <f t="shared" si="63"/>
        <v>95890</v>
      </c>
      <c r="JJ28" s="17">
        <v>189</v>
      </c>
      <c r="JK28" s="17">
        <f t="shared" si="85"/>
        <v>-122.000000000001</v>
      </c>
      <c r="JL28" s="36">
        <f t="shared" si="86"/>
        <v>-0.00127229116696216</v>
      </c>
      <c r="JM28" s="18">
        <f t="shared" si="87"/>
        <v>1471</v>
      </c>
      <c r="JN28" s="42">
        <f t="shared" si="88"/>
        <v>282648.43</v>
      </c>
      <c r="JO28" s="43"/>
      <c r="JP28" s="43"/>
    </row>
    <row r="29" ht="16.5" spans="1:276">
      <c r="A29" s="16" t="s">
        <v>126</v>
      </c>
      <c r="B29" s="17" t="s">
        <v>38</v>
      </c>
      <c r="C29" s="18">
        <v>6939962756264</v>
      </c>
      <c r="D29" s="18">
        <v>564948371670</v>
      </c>
      <c r="E29" s="18">
        <v>21061110001704</v>
      </c>
      <c r="F29" s="17" t="s">
        <v>182</v>
      </c>
      <c r="G29" s="19" t="s">
        <v>183</v>
      </c>
      <c r="H29" s="17" t="s">
        <v>129</v>
      </c>
      <c r="I29" s="26">
        <f>VLOOKUP(C29,供应链!E:J,6,0)</f>
        <v>1</v>
      </c>
      <c r="J29" s="17">
        <f>VLOOKUP(C29,供应链!E:H,4,0)</f>
        <v>2585</v>
      </c>
      <c r="K29" s="17">
        <f>VLOOKUP(C29,供应链!E:K,7,0)</f>
        <v>904</v>
      </c>
      <c r="L29" s="18">
        <f>VLOOKUP(C29,供应链!E:I,5,0)</f>
        <v>28.5760473176971</v>
      </c>
      <c r="M29" s="27">
        <f t="shared" si="0"/>
        <v>0.0410032175563072</v>
      </c>
      <c r="N29" s="17">
        <v>2973</v>
      </c>
      <c r="O29" s="26">
        <v>0.0686175580221998</v>
      </c>
      <c r="P29" s="18">
        <v>204</v>
      </c>
      <c r="Q29" s="18">
        <v>39353</v>
      </c>
      <c r="R29" s="40">
        <v>192.906862745098</v>
      </c>
      <c r="S29" s="17">
        <v>229</v>
      </c>
      <c r="T29" s="17">
        <f t="shared" si="1"/>
        <v>-7363.00000000001</v>
      </c>
      <c r="U29" s="36">
        <f t="shared" si="2"/>
        <v>-0.187101364571951</v>
      </c>
      <c r="V29" s="17">
        <v>3989</v>
      </c>
      <c r="W29" s="17">
        <v>2788</v>
      </c>
      <c r="X29" s="26">
        <v>0.052725968436155</v>
      </c>
      <c r="Y29" s="18">
        <v>147</v>
      </c>
      <c r="Z29" s="18">
        <v>28352</v>
      </c>
      <c r="AA29" s="40">
        <v>192.87074829932</v>
      </c>
      <c r="AB29" s="17">
        <v>229</v>
      </c>
      <c r="AC29" s="17">
        <f t="shared" si="3"/>
        <v>-5310.99999999996</v>
      </c>
      <c r="AD29" s="36">
        <f t="shared" si="4"/>
        <v>-0.187323645598193</v>
      </c>
      <c r="AE29" s="17">
        <v>3483</v>
      </c>
      <c r="AF29" s="17">
        <v>2771</v>
      </c>
      <c r="AG29" s="26">
        <v>0.0721761097076868</v>
      </c>
      <c r="AH29" s="18">
        <v>200</v>
      </c>
      <c r="AI29" s="18">
        <v>38353</v>
      </c>
      <c r="AJ29" s="40">
        <v>191.765</v>
      </c>
      <c r="AK29" s="17">
        <v>229</v>
      </c>
      <c r="AL29" s="17">
        <v>-7447</v>
      </c>
      <c r="AM29" s="36">
        <v>-0.194169947592105</v>
      </c>
      <c r="AN29" s="17">
        <v>3244</v>
      </c>
      <c r="AO29" s="17">
        <v>3080</v>
      </c>
      <c r="AP29" s="26">
        <v>0.0535714285714286</v>
      </c>
      <c r="AQ29" s="18">
        <v>165</v>
      </c>
      <c r="AR29" s="18">
        <v>32024</v>
      </c>
      <c r="AS29" s="40">
        <v>194.084848484848</v>
      </c>
      <c r="AT29" s="17">
        <v>229</v>
      </c>
      <c r="AU29" s="17">
        <f t="shared" si="5"/>
        <v>-5761.00000000008</v>
      </c>
      <c r="AV29" s="36">
        <f t="shared" si="6"/>
        <v>-0.179896327754187</v>
      </c>
      <c r="AW29" s="17">
        <v>3178</v>
      </c>
      <c r="AX29" s="17">
        <v>2594</v>
      </c>
      <c r="AY29" s="26">
        <v>0.0609097918272938</v>
      </c>
      <c r="AZ29" s="18">
        <v>158</v>
      </c>
      <c r="BA29" s="18">
        <v>31259</v>
      </c>
      <c r="BB29" s="40">
        <v>197.841772151899</v>
      </c>
      <c r="BC29" s="17">
        <v>229</v>
      </c>
      <c r="BD29" s="17">
        <f t="shared" si="7"/>
        <v>-4922.99999999996</v>
      </c>
      <c r="BE29" s="36">
        <f t="shared" si="8"/>
        <v>-0.157490642694903</v>
      </c>
      <c r="BF29" s="17">
        <v>3212</v>
      </c>
      <c r="BG29" s="17">
        <v>2484</v>
      </c>
      <c r="BH29" s="26">
        <v>0.034219001610306</v>
      </c>
      <c r="BI29" s="18">
        <v>85</v>
      </c>
      <c r="BJ29" s="18">
        <v>16818</v>
      </c>
      <c r="BK29" s="40">
        <v>197.858823529412</v>
      </c>
      <c r="BL29" s="17">
        <v>229</v>
      </c>
      <c r="BM29" s="17">
        <f t="shared" si="9"/>
        <v>-2646.99999999998</v>
      </c>
      <c r="BN29" s="36">
        <f t="shared" si="10"/>
        <v>-0.157390890712331</v>
      </c>
      <c r="BO29" s="17">
        <v>3356</v>
      </c>
      <c r="BP29" s="17">
        <v>2065</v>
      </c>
      <c r="BQ29" s="26">
        <f t="shared" si="64"/>
        <v>0.0372881355932203</v>
      </c>
      <c r="BR29" s="17">
        <v>77</v>
      </c>
      <c r="BS29" s="18">
        <v>15753</v>
      </c>
      <c r="BT29" s="40">
        <f t="shared" si="65"/>
        <v>204.584415584416</v>
      </c>
      <c r="BU29" s="17">
        <f t="shared" si="66"/>
        <v>-1880</v>
      </c>
      <c r="BV29" s="36">
        <f t="shared" si="89"/>
        <v>-0.119342347489367</v>
      </c>
      <c r="BW29" s="17">
        <v>2098</v>
      </c>
      <c r="BX29" s="32">
        <v>0.0207865168539326</v>
      </c>
      <c r="BY29" s="17">
        <v>87</v>
      </c>
      <c r="BZ29" s="18">
        <v>23072</v>
      </c>
      <c r="CA29" s="40">
        <f t="shared" si="11"/>
        <v>265.195402298851</v>
      </c>
      <c r="CB29" s="17">
        <f t="shared" si="12"/>
        <v>3149</v>
      </c>
      <c r="CC29" s="36">
        <f t="shared" si="67"/>
        <v>0.136485783633842</v>
      </c>
      <c r="CD29" s="17">
        <v>1965</v>
      </c>
      <c r="CE29" s="32">
        <v>0.020516717325228</v>
      </c>
      <c r="CF29" s="18">
        <v>103</v>
      </c>
      <c r="CG29" s="18">
        <v>20432</v>
      </c>
      <c r="CH29" s="40">
        <f t="shared" si="68"/>
        <v>198.368932038835</v>
      </c>
      <c r="CI29" s="17">
        <f t="shared" si="13"/>
        <v>-3155</v>
      </c>
      <c r="CJ29" s="36">
        <f t="shared" si="14"/>
        <v>-0.154414643696163</v>
      </c>
      <c r="CK29" s="17">
        <v>2001</v>
      </c>
      <c r="CL29" s="32">
        <v>0.0258232646292348</v>
      </c>
      <c r="CM29" s="18">
        <v>121</v>
      </c>
      <c r="CN29" s="18">
        <v>23703</v>
      </c>
      <c r="CO29" s="40">
        <f t="shared" si="15"/>
        <v>195.892561983471</v>
      </c>
      <c r="CP29" s="17">
        <f t="shared" si="16"/>
        <v>-4006</v>
      </c>
      <c r="CQ29" s="36">
        <f t="shared" si="17"/>
        <v>-0.169008142429228</v>
      </c>
      <c r="CR29" s="17">
        <v>1912</v>
      </c>
      <c r="CS29" s="32">
        <v>0.0250716332378223</v>
      </c>
      <c r="CT29" s="18">
        <v>96</v>
      </c>
      <c r="CU29" s="18">
        <v>18395</v>
      </c>
      <c r="CV29" s="40">
        <f t="shared" si="18"/>
        <v>191.614583333333</v>
      </c>
      <c r="CW29" s="17">
        <f t="shared" si="19"/>
        <v>-3589</v>
      </c>
      <c r="CX29" s="36">
        <f t="shared" si="20"/>
        <v>-0.195107366132101</v>
      </c>
      <c r="CY29" s="132">
        <v>1682</v>
      </c>
      <c r="CZ29" s="121">
        <v>0.02615518744551</v>
      </c>
      <c r="DA29" s="55">
        <v>93</v>
      </c>
      <c r="DB29" s="55">
        <v>17637</v>
      </c>
      <c r="DC29" s="40">
        <f t="shared" si="69"/>
        <v>189.645161290323</v>
      </c>
      <c r="DD29" s="17">
        <f t="shared" si="21"/>
        <v>-3660</v>
      </c>
      <c r="DE29" s="36">
        <f t="shared" si="22"/>
        <v>-0.207518285422691</v>
      </c>
      <c r="DF29" s="122">
        <v>1512</v>
      </c>
      <c r="DG29" s="123">
        <v>0.0654761904761905</v>
      </c>
      <c r="DH29" s="122">
        <v>99</v>
      </c>
      <c r="DI29" s="122">
        <v>18892</v>
      </c>
      <c r="DJ29" s="40">
        <f t="shared" si="23"/>
        <v>190.828282828283</v>
      </c>
      <c r="DK29" s="17">
        <f t="shared" si="24"/>
        <v>-3779</v>
      </c>
      <c r="DL29" s="36">
        <f t="shared" si="25"/>
        <v>-0.20003175947491</v>
      </c>
      <c r="DM29" s="33">
        <v>1807</v>
      </c>
      <c r="DN29" s="32">
        <v>0.0525733259546209</v>
      </c>
      <c r="DO29" s="17">
        <v>95</v>
      </c>
      <c r="DP29" s="18">
        <v>18410</v>
      </c>
      <c r="DQ29" s="40">
        <f t="shared" si="26"/>
        <v>193.789473684211</v>
      </c>
      <c r="DR29" s="17">
        <f t="shared" si="27"/>
        <v>-3345</v>
      </c>
      <c r="DS29" s="36">
        <f t="shared" si="28"/>
        <v>-0.181694731124389</v>
      </c>
      <c r="DT29" s="126">
        <v>1863</v>
      </c>
      <c r="DU29" s="32">
        <v>0.0730005367686527</v>
      </c>
      <c r="DV29" s="17">
        <v>136</v>
      </c>
      <c r="DW29" s="18">
        <v>26118</v>
      </c>
      <c r="DX29" s="40">
        <f t="shared" si="29"/>
        <v>192.044117647059</v>
      </c>
      <c r="DY29" s="17">
        <f t="shared" si="30"/>
        <v>-5026</v>
      </c>
      <c r="DZ29" s="36">
        <f t="shared" si="31"/>
        <v>-0.192434336472931</v>
      </c>
      <c r="EA29" s="33">
        <v>1887</v>
      </c>
      <c r="EB29" s="32">
        <v>0.0635930047694754</v>
      </c>
      <c r="EC29" s="18">
        <v>120</v>
      </c>
      <c r="ED29" s="18">
        <v>23069</v>
      </c>
      <c r="EE29" s="40">
        <f t="shared" si="32"/>
        <v>192.241666666667</v>
      </c>
      <c r="EF29" s="17">
        <f t="shared" si="33"/>
        <v>-4411</v>
      </c>
      <c r="EG29" s="36">
        <f t="shared" si="34"/>
        <v>-0.191208981750401</v>
      </c>
      <c r="EH29" s="18">
        <v>1775</v>
      </c>
      <c r="EI29" s="26">
        <v>0.0659154929577465</v>
      </c>
      <c r="EJ29" s="18">
        <v>117</v>
      </c>
      <c r="EK29" s="18">
        <v>22509</v>
      </c>
      <c r="EL29" s="40">
        <f t="shared" si="35"/>
        <v>192.384615384615</v>
      </c>
      <c r="EM29" s="17">
        <f t="shared" si="36"/>
        <v>-4284</v>
      </c>
      <c r="EN29" s="36">
        <f t="shared" si="37"/>
        <v>-0.190323870451819</v>
      </c>
      <c r="EO29" s="18">
        <v>1802</v>
      </c>
      <c r="EP29" s="26">
        <v>0.0832408435072142</v>
      </c>
      <c r="EQ29" s="18">
        <v>150</v>
      </c>
      <c r="ER29" s="18">
        <v>28463</v>
      </c>
      <c r="ES29" s="40">
        <f t="shared" si="38"/>
        <v>189.753333333333</v>
      </c>
      <c r="ET29" s="17">
        <f t="shared" si="39"/>
        <v>-5887</v>
      </c>
      <c r="EU29" s="36">
        <f t="shared" si="40"/>
        <v>-0.206829919544672</v>
      </c>
      <c r="EV29" s="18">
        <v>1921</v>
      </c>
      <c r="EW29" s="26">
        <v>0.0390421655387819</v>
      </c>
      <c r="EX29" s="18">
        <v>75</v>
      </c>
      <c r="EY29" s="18">
        <v>13900</v>
      </c>
      <c r="EZ29" s="40">
        <f t="shared" si="41"/>
        <v>185.333333333333</v>
      </c>
      <c r="FA29" s="17">
        <f t="shared" si="42"/>
        <v>-3275</v>
      </c>
      <c r="FB29" s="36">
        <f t="shared" si="43"/>
        <v>-0.235611510791367</v>
      </c>
      <c r="FC29" s="18">
        <v>3424</v>
      </c>
      <c r="FD29" s="26">
        <v>0.0657126168224299</v>
      </c>
      <c r="FE29" s="18">
        <v>225</v>
      </c>
      <c r="FF29" s="18">
        <v>42254</v>
      </c>
      <c r="FG29" s="40">
        <f t="shared" si="44"/>
        <v>187.795555555556</v>
      </c>
      <c r="FH29" s="17">
        <f t="shared" si="45"/>
        <v>-9271</v>
      </c>
      <c r="FI29" s="36">
        <f t="shared" si="46"/>
        <v>-0.219411180006627</v>
      </c>
      <c r="FJ29" s="18">
        <v>4302</v>
      </c>
      <c r="FK29" s="26">
        <v>0.0469549046954905</v>
      </c>
      <c r="FL29" s="17">
        <v>202</v>
      </c>
      <c r="FM29" s="18">
        <v>39145</v>
      </c>
      <c r="FN29" s="40">
        <f t="shared" si="47"/>
        <v>193.787128712871</v>
      </c>
      <c r="FO29" s="17">
        <f t="shared" si="48"/>
        <v>-7113</v>
      </c>
      <c r="FP29" s="36">
        <f t="shared" si="49"/>
        <v>-0.181709030527526</v>
      </c>
      <c r="FQ29" s="18">
        <v>4457</v>
      </c>
      <c r="FR29" s="26">
        <v>0.0345523894996635</v>
      </c>
      <c r="FS29" s="17">
        <v>154</v>
      </c>
      <c r="FT29" s="18">
        <v>30839</v>
      </c>
      <c r="FU29" s="40">
        <f t="shared" si="50"/>
        <v>200.253246753247</v>
      </c>
      <c r="FV29" s="17">
        <f t="shared" si="51"/>
        <v>-4427</v>
      </c>
      <c r="FW29" s="36">
        <f t="shared" si="52"/>
        <v>-0.143551995849412</v>
      </c>
      <c r="FX29" s="18">
        <v>3340</v>
      </c>
      <c r="FY29" s="26">
        <v>0.051497005988024</v>
      </c>
      <c r="FZ29" s="17">
        <v>172</v>
      </c>
      <c r="GA29" s="18">
        <v>32929</v>
      </c>
      <c r="GB29" s="40">
        <f t="shared" si="53"/>
        <v>191.447674418605</v>
      </c>
      <c r="GC29" s="17">
        <f t="shared" si="54"/>
        <v>-6459</v>
      </c>
      <c r="GD29" s="36">
        <f t="shared" si="55"/>
        <v>-0.1961492908986</v>
      </c>
      <c r="GE29" s="18">
        <v>1746</v>
      </c>
      <c r="GF29" s="26">
        <v>0.084192439862543</v>
      </c>
      <c r="GG29" s="17">
        <v>147</v>
      </c>
      <c r="GH29" s="18">
        <v>28792</v>
      </c>
      <c r="GI29" s="40">
        <f t="shared" si="56"/>
        <v>195.863945578231</v>
      </c>
      <c r="GJ29" s="17">
        <f t="shared" si="57"/>
        <v>-4871</v>
      </c>
      <c r="GK29" s="36">
        <f t="shared" si="58"/>
        <v>-0.169178938594054</v>
      </c>
      <c r="GL29" s="18">
        <v>1601</v>
      </c>
      <c r="GM29" s="26">
        <v>0.0818238600874453</v>
      </c>
      <c r="GN29" s="17">
        <v>131</v>
      </c>
      <c r="GO29" s="18">
        <v>25479</v>
      </c>
      <c r="GP29" s="40">
        <f t="shared" si="59"/>
        <v>194.496183206107</v>
      </c>
      <c r="GQ29" s="17">
        <f t="shared" si="60"/>
        <v>-4520</v>
      </c>
      <c r="GR29" s="36">
        <f t="shared" si="61"/>
        <v>-0.177400996899407</v>
      </c>
      <c r="GS29" s="18">
        <v>1519</v>
      </c>
      <c r="GT29" s="26">
        <v>0.100724160631995</v>
      </c>
      <c r="GU29" s="18">
        <v>153</v>
      </c>
      <c r="GV29" s="18">
        <v>29433</v>
      </c>
      <c r="GW29" s="40">
        <f t="shared" si="70"/>
        <v>192.372549019608</v>
      </c>
      <c r="GX29" s="17">
        <f t="shared" si="71"/>
        <v>-5604</v>
      </c>
      <c r="GY29" s="36">
        <f t="shared" si="72"/>
        <v>-0.190398532259708</v>
      </c>
      <c r="GZ29" s="18">
        <v>1307</v>
      </c>
      <c r="HA29" s="26">
        <v>0.127008416220352</v>
      </c>
      <c r="HB29" s="18">
        <v>166</v>
      </c>
      <c r="HC29" s="18">
        <v>31762</v>
      </c>
      <c r="HD29" s="40">
        <f t="shared" si="73"/>
        <v>191.33734939759</v>
      </c>
      <c r="HE29" s="17">
        <f t="shared" si="74"/>
        <v>-6252</v>
      </c>
      <c r="HF29" s="36">
        <f t="shared" si="75"/>
        <v>-0.196838989988036</v>
      </c>
      <c r="HG29" s="18">
        <v>1053</v>
      </c>
      <c r="HH29" s="26">
        <v>0.0930674264007597</v>
      </c>
      <c r="HI29" s="18">
        <v>98</v>
      </c>
      <c r="HJ29" s="18">
        <v>18517</v>
      </c>
      <c r="HK29" s="40">
        <f t="shared" si="76"/>
        <v>188.948979591837</v>
      </c>
      <c r="HL29" s="17">
        <f t="shared" si="77"/>
        <v>-3925</v>
      </c>
      <c r="HM29" s="36">
        <f t="shared" si="78"/>
        <v>-0.211967381325269</v>
      </c>
      <c r="HN29" s="18">
        <v>1248</v>
      </c>
      <c r="HO29" s="26">
        <v>0.0817307692307692</v>
      </c>
      <c r="HP29" s="18">
        <v>102</v>
      </c>
      <c r="HQ29" s="18">
        <v>19322</v>
      </c>
      <c r="HR29" s="40">
        <f t="shared" si="79"/>
        <v>189.43137254902</v>
      </c>
      <c r="HS29" s="17">
        <f t="shared" si="80"/>
        <v>-4036</v>
      </c>
      <c r="HT29" s="36">
        <f t="shared" si="81"/>
        <v>-0.2088810682124</v>
      </c>
      <c r="HU29" s="18">
        <v>1310</v>
      </c>
      <c r="HV29" s="26">
        <v>0.0748091603053435</v>
      </c>
      <c r="HW29" s="17">
        <v>98</v>
      </c>
      <c r="HX29" s="18">
        <v>18828</v>
      </c>
      <c r="HY29" s="40">
        <f t="shared" si="82"/>
        <v>192.122448979592</v>
      </c>
      <c r="HZ29" s="17">
        <f t="shared" si="83"/>
        <v>-3614</v>
      </c>
      <c r="IA29" s="36">
        <f t="shared" si="84"/>
        <v>-0.191948162311451</v>
      </c>
      <c r="IB29" s="18"/>
      <c r="IC29" s="26"/>
      <c r="ID29" s="17"/>
      <c r="IE29" s="18"/>
      <c r="IF29" s="40"/>
      <c r="IG29" s="17"/>
      <c r="IH29" s="17"/>
      <c r="II29" s="36"/>
      <c r="IJ29" s="17"/>
      <c r="IK29" s="17"/>
      <c r="IL29" s="17">
        <v>7232</v>
      </c>
      <c r="IM29" s="17">
        <v>1546781.5825</v>
      </c>
      <c r="IN29" s="18">
        <v>1548</v>
      </c>
      <c r="IO29" s="18">
        <v>326179.9</v>
      </c>
      <c r="IP29" s="17">
        <v>3638</v>
      </c>
      <c r="IQ29" s="17">
        <v>743316</v>
      </c>
      <c r="IR29" s="17"/>
      <c r="IS29" s="17"/>
      <c r="IT29" s="18"/>
      <c r="IU29" s="41"/>
      <c r="IV29" s="41"/>
      <c r="IW29" s="41"/>
      <c r="IX29" s="41"/>
      <c r="IY29" s="41"/>
      <c r="IZ29" s="41"/>
      <c r="JA29" s="41"/>
      <c r="JB29" s="18"/>
      <c r="JC29" s="41"/>
      <c r="JD29" s="41"/>
      <c r="JE29" s="41"/>
      <c r="JF29" s="18"/>
      <c r="JG29" s="18"/>
      <c r="JH29" s="18">
        <f t="shared" si="62"/>
        <v>3976</v>
      </c>
      <c r="JI29" s="18">
        <f t="shared" si="63"/>
        <v>773812</v>
      </c>
      <c r="JJ29" s="17">
        <v>229</v>
      </c>
      <c r="JK29" s="17">
        <f t="shared" si="85"/>
        <v>-136692</v>
      </c>
      <c r="JL29" s="36">
        <f t="shared" si="86"/>
        <v>-0.176647557804738</v>
      </c>
      <c r="JM29" s="18">
        <f t="shared" si="87"/>
        <v>16394</v>
      </c>
      <c r="JN29" s="42">
        <f t="shared" si="88"/>
        <v>3390089.4825</v>
      </c>
      <c r="JO29" s="43"/>
      <c r="JP29" s="43"/>
    </row>
    <row r="30" ht="16.5" spans="1:276">
      <c r="A30" s="16" t="s">
        <v>133</v>
      </c>
      <c r="B30" s="17" t="s">
        <v>38</v>
      </c>
      <c r="C30" s="18">
        <v>6939962748214</v>
      </c>
      <c r="D30" s="18">
        <v>564948895609</v>
      </c>
      <c r="E30" s="18">
        <v>21061110001246</v>
      </c>
      <c r="F30" s="17" t="s">
        <v>184</v>
      </c>
      <c r="G30" s="19" t="s">
        <v>185</v>
      </c>
      <c r="H30" s="17" t="s">
        <v>129</v>
      </c>
      <c r="I30" s="26">
        <f>VLOOKUP(C30,供应链!E:J,6,0)</f>
        <v>0.8</v>
      </c>
      <c r="J30" s="17">
        <f>VLOOKUP(C30,供应链!E:H,4,0)</f>
        <v>156</v>
      </c>
      <c r="K30" s="17">
        <f>VLOOKUP(C30,供应链!E:K,7,0)</f>
        <v>0</v>
      </c>
      <c r="L30" s="18">
        <f>VLOOKUP(C30,供应链!E:I,5,0)</f>
        <v>12.9383886255924</v>
      </c>
      <c r="M30" s="27">
        <f t="shared" si="0"/>
        <v>0.00436226383961719</v>
      </c>
      <c r="N30" s="17">
        <v>1249</v>
      </c>
      <c r="O30" s="26">
        <v>0.0184147317854283</v>
      </c>
      <c r="P30" s="18">
        <v>23</v>
      </c>
      <c r="Q30" s="18">
        <v>6091</v>
      </c>
      <c r="R30" s="40">
        <v>264.826086956522</v>
      </c>
      <c r="S30" s="17">
        <v>299</v>
      </c>
      <c r="T30" s="17">
        <f t="shared" si="1"/>
        <v>-785.999999999995</v>
      </c>
      <c r="U30" s="36">
        <f t="shared" si="2"/>
        <v>-0.129042850106714</v>
      </c>
      <c r="V30" s="17">
        <v>580</v>
      </c>
      <c r="W30" s="17">
        <v>1072</v>
      </c>
      <c r="X30" s="26">
        <v>0.0177238805970149</v>
      </c>
      <c r="Y30" s="18">
        <v>19</v>
      </c>
      <c r="Z30" s="18">
        <v>5044</v>
      </c>
      <c r="AA30" s="40">
        <v>265.473684210526</v>
      </c>
      <c r="AB30" s="17">
        <v>299</v>
      </c>
      <c r="AC30" s="17">
        <f t="shared" si="3"/>
        <v>-637.000000000006</v>
      </c>
      <c r="AD30" s="36">
        <f t="shared" si="4"/>
        <v>-0.126288659793816</v>
      </c>
      <c r="AE30" s="17">
        <v>636</v>
      </c>
      <c r="AF30" s="17">
        <v>1098</v>
      </c>
      <c r="AG30" s="26">
        <v>0.017304189435337</v>
      </c>
      <c r="AH30" s="18">
        <v>19</v>
      </c>
      <c r="AI30" s="18">
        <v>5091</v>
      </c>
      <c r="AJ30" s="40">
        <v>267.947368421053</v>
      </c>
      <c r="AK30" s="17">
        <v>299</v>
      </c>
      <c r="AL30" s="17">
        <v>-590</v>
      </c>
      <c r="AM30" s="36">
        <v>-0.115890787664506</v>
      </c>
      <c r="AN30" s="17">
        <v>620</v>
      </c>
      <c r="AO30" s="17">
        <v>1154</v>
      </c>
      <c r="AP30" s="26">
        <v>0.0251299826689775</v>
      </c>
      <c r="AQ30" s="18">
        <v>29</v>
      </c>
      <c r="AR30" s="18">
        <v>7987</v>
      </c>
      <c r="AS30" s="40">
        <v>275.413793103448</v>
      </c>
      <c r="AT30" s="17">
        <v>299</v>
      </c>
      <c r="AU30" s="17">
        <f t="shared" si="5"/>
        <v>-684.000000000009</v>
      </c>
      <c r="AV30" s="36">
        <f t="shared" si="6"/>
        <v>-0.0856391636409176</v>
      </c>
      <c r="AW30" s="17">
        <v>652</v>
      </c>
      <c r="AX30" s="17">
        <v>1134</v>
      </c>
      <c r="AY30" s="26">
        <v>0.0194003527336861</v>
      </c>
      <c r="AZ30" s="18">
        <v>22</v>
      </c>
      <c r="BA30" s="18">
        <v>6009</v>
      </c>
      <c r="BB30" s="40">
        <v>273.136363636364</v>
      </c>
      <c r="BC30" s="17">
        <v>299</v>
      </c>
      <c r="BD30" s="17">
        <f t="shared" si="7"/>
        <v>-568.999999999991</v>
      </c>
      <c r="BE30" s="36">
        <f t="shared" si="8"/>
        <v>-0.0946912963887488</v>
      </c>
      <c r="BF30" s="17">
        <v>654</v>
      </c>
      <c r="BG30" s="17">
        <v>1136</v>
      </c>
      <c r="BH30" s="26">
        <v>0.0184859154929577</v>
      </c>
      <c r="BI30" s="18">
        <v>21</v>
      </c>
      <c r="BJ30" s="18">
        <v>5769</v>
      </c>
      <c r="BK30" s="40">
        <v>274.714285714286</v>
      </c>
      <c r="BL30" s="17">
        <v>299</v>
      </c>
      <c r="BM30" s="17">
        <f t="shared" si="9"/>
        <v>-509.999999999994</v>
      </c>
      <c r="BN30" s="36">
        <f t="shared" si="10"/>
        <v>-0.0884035361414446</v>
      </c>
      <c r="BO30" s="17">
        <v>626</v>
      </c>
      <c r="BP30" s="17">
        <v>857</v>
      </c>
      <c r="BQ30" s="26">
        <f t="shared" si="64"/>
        <v>0.015169194865811</v>
      </c>
      <c r="BR30" s="17">
        <v>13</v>
      </c>
      <c r="BS30" s="18">
        <v>3587</v>
      </c>
      <c r="BT30" s="40">
        <f t="shared" si="65"/>
        <v>275.923076923077</v>
      </c>
      <c r="BU30" s="17">
        <f t="shared" si="66"/>
        <v>-300</v>
      </c>
      <c r="BV30" s="36">
        <f t="shared" si="89"/>
        <v>-0.083635349874547</v>
      </c>
      <c r="BW30" s="17">
        <v>868</v>
      </c>
      <c r="BX30" s="32">
        <v>0.0115874855156431</v>
      </c>
      <c r="BY30" s="17">
        <v>25</v>
      </c>
      <c r="BZ30" s="18">
        <v>9389</v>
      </c>
      <c r="CA30" s="40">
        <f t="shared" si="11"/>
        <v>375.56</v>
      </c>
      <c r="CB30" s="17">
        <f t="shared" si="12"/>
        <v>1914</v>
      </c>
      <c r="CC30" s="36">
        <f t="shared" si="67"/>
        <v>0.203855575673661</v>
      </c>
      <c r="CD30" s="17">
        <v>788</v>
      </c>
      <c r="CE30" s="32">
        <v>0.0110803324099723</v>
      </c>
      <c r="CF30" s="18">
        <v>20</v>
      </c>
      <c r="CG30" s="18">
        <v>5456</v>
      </c>
      <c r="CH30" s="40">
        <f t="shared" si="68"/>
        <v>272.8</v>
      </c>
      <c r="CI30" s="17">
        <f t="shared" si="13"/>
        <v>-524</v>
      </c>
      <c r="CJ30" s="36">
        <f t="shared" si="14"/>
        <v>-0.096041055718475</v>
      </c>
      <c r="CK30" s="17">
        <v>862</v>
      </c>
      <c r="CL30" s="32">
        <v>0.0060459492140266</v>
      </c>
      <c r="CM30" s="18">
        <v>9</v>
      </c>
      <c r="CN30" s="18">
        <v>2551</v>
      </c>
      <c r="CO30" s="40">
        <f t="shared" si="15"/>
        <v>283.444444444444</v>
      </c>
      <c r="CP30" s="17">
        <f t="shared" si="16"/>
        <v>-140</v>
      </c>
      <c r="CQ30" s="36">
        <f t="shared" si="17"/>
        <v>-0.0548804390435123</v>
      </c>
      <c r="CR30" s="17">
        <v>853</v>
      </c>
      <c r="CS30" s="32">
        <v>0.013530135301353</v>
      </c>
      <c r="CT30" s="18">
        <v>13</v>
      </c>
      <c r="CU30" s="18">
        <v>3709</v>
      </c>
      <c r="CV30" s="40">
        <f t="shared" si="18"/>
        <v>285.307692307692</v>
      </c>
      <c r="CW30" s="17">
        <f t="shared" si="19"/>
        <v>-178</v>
      </c>
      <c r="CX30" s="36">
        <f t="shared" si="20"/>
        <v>-0.0479913723375573</v>
      </c>
      <c r="CY30" s="132">
        <v>765</v>
      </c>
      <c r="CZ30" s="121">
        <v>0.0175202156334232</v>
      </c>
      <c r="DA30" s="55">
        <v>17</v>
      </c>
      <c r="DB30" s="55">
        <v>4746</v>
      </c>
      <c r="DC30" s="40">
        <f t="shared" si="69"/>
        <v>279.176470588235</v>
      </c>
      <c r="DD30" s="17">
        <f t="shared" si="21"/>
        <v>-337</v>
      </c>
      <c r="DE30" s="36">
        <f t="shared" si="22"/>
        <v>-0.0710071639275179</v>
      </c>
      <c r="DF30" s="122">
        <v>736</v>
      </c>
      <c r="DG30" s="123">
        <v>0.014945652173913</v>
      </c>
      <c r="DH30" s="122">
        <v>11</v>
      </c>
      <c r="DI30" s="122">
        <v>3053</v>
      </c>
      <c r="DJ30" s="40">
        <f t="shared" si="23"/>
        <v>277.545454545455</v>
      </c>
      <c r="DK30" s="17">
        <f t="shared" si="24"/>
        <v>-236</v>
      </c>
      <c r="DL30" s="36">
        <f t="shared" si="25"/>
        <v>-0.0773010153946937</v>
      </c>
      <c r="DM30" s="33">
        <v>809</v>
      </c>
      <c r="DN30" s="32">
        <v>0.00741656365883807</v>
      </c>
      <c r="DO30" s="17">
        <v>6</v>
      </c>
      <c r="DP30" s="18">
        <v>1728</v>
      </c>
      <c r="DQ30" s="40">
        <f t="shared" si="26"/>
        <v>288</v>
      </c>
      <c r="DR30" s="17">
        <f t="shared" si="27"/>
        <v>-66</v>
      </c>
      <c r="DS30" s="36">
        <f t="shared" si="28"/>
        <v>-0.0381944444444444</v>
      </c>
      <c r="DT30" s="126">
        <v>798</v>
      </c>
      <c r="DU30" s="32">
        <v>0.0112781954887218</v>
      </c>
      <c r="DV30" s="17">
        <v>9</v>
      </c>
      <c r="DW30" s="18">
        <v>2492</v>
      </c>
      <c r="DX30" s="40">
        <f t="shared" si="29"/>
        <v>276.888888888889</v>
      </c>
      <c r="DY30" s="17">
        <f t="shared" si="30"/>
        <v>-199</v>
      </c>
      <c r="DZ30" s="36">
        <f t="shared" si="31"/>
        <v>-0.0798555377207062</v>
      </c>
      <c r="EA30" s="33">
        <v>682</v>
      </c>
      <c r="EB30" s="32">
        <v>0.0146627565982405</v>
      </c>
      <c r="EC30" s="18">
        <v>10</v>
      </c>
      <c r="ED30" s="18">
        <v>2836</v>
      </c>
      <c r="EE30" s="40">
        <f t="shared" si="32"/>
        <v>283.6</v>
      </c>
      <c r="EF30" s="17">
        <f t="shared" si="33"/>
        <v>-154</v>
      </c>
      <c r="EG30" s="36">
        <f t="shared" si="34"/>
        <v>-0.0543018335684061</v>
      </c>
      <c r="EH30" s="18">
        <v>519</v>
      </c>
      <c r="EI30" s="26">
        <v>0.0308285163776493</v>
      </c>
      <c r="EJ30" s="18">
        <v>16</v>
      </c>
      <c r="EK30" s="18">
        <v>4540</v>
      </c>
      <c r="EL30" s="40">
        <f t="shared" si="35"/>
        <v>283.75</v>
      </c>
      <c r="EM30" s="17">
        <f t="shared" si="36"/>
        <v>-244</v>
      </c>
      <c r="EN30" s="36">
        <f t="shared" si="37"/>
        <v>-0.0537444933920705</v>
      </c>
      <c r="EO30" s="18">
        <v>369</v>
      </c>
      <c r="EP30" s="26">
        <v>0.00813008130081301</v>
      </c>
      <c r="EQ30" s="18">
        <v>3</v>
      </c>
      <c r="ER30" s="18">
        <v>833</v>
      </c>
      <c r="ES30" s="40">
        <f t="shared" si="38"/>
        <v>277.666666666667</v>
      </c>
      <c r="ET30" s="17">
        <f t="shared" si="39"/>
        <v>-63.9999999999999</v>
      </c>
      <c r="EU30" s="36">
        <f t="shared" si="40"/>
        <v>-0.0768307322929171</v>
      </c>
      <c r="EV30" s="18">
        <v>389</v>
      </c>
      <c r="EW30" s="26">
        <v>0.025706940874036</v>
      </c>
      <c r="EX30" s="18">
        <v>10</v>
      </c>
      <c r="EY30" s="18">
        <v>2851</v>
      </c>
      <c r="EZ30" s="40">
        <f t="shared" si="41"/>
        <v>285.1</v>
      </c>
      <c r="FA30" s="17">
        <f t="shared" si="42"/>
        <v>-139</v>
      </c>
      <c r="FB30" s="36">
        <f t="shared" si="43"/>
        <v>-0.0487548228691686</v>
      </c>
      <c r="FC30" s="18">
        <v>599</v>
      </c>
      <c r="FD30" s="26">
        <v>0.0333889816360601</v>
      </c>
      <c r="FE30" s="18">
        <v>20</v>
      </c>
      <c r="FF30" s="18">
        <v>5438</v>
      </c>
      <c r="FG30" s="40">
        <f t="shared" si="44"/>
        <v>271.9</v>
      </c>
      <c r="FH30" s="17">
        <f t="shared" si="45"/>
        <v>-542</v>
      </c>
      <c r="FI30" s="36">
        <f t="shared" si="46"/>
        <v>-0.0996689959543951</v>
      </c>
      <c r="FJ30" s="18">
        <v>553</v>
      </c>
      <c r="FK30" s="26">
        <v>0.0162748643761302</v>
      </c>
      <c r="FL30" s="17">
        <v>9</v>
      </c>
      <c r="FM30" s="18">
        <v>2441</v>
      </c>
      <c r="FN30" s="40">
        <f t="shared" si="47"/>
        <v>271.222222222222</v>
      </c>
      <c r="FO30" s="17">
        <f t="shared" si="48"/>
        <v>-250</v>
      </c>
      <c r="FP30" s="36">
        <f t="shared" si="49"/>
        <v>-0.102417042195821</v>
      </c>
      <c r="FQ30" s="18">
        <v>495</v>
      </c>
      <c r="FR30" s="26">
        <v>0.0303030303030303</v>
      </c>
      <c r="FS30" s="17">
        <v>15</v>
      </c>
      <c r="FT30" s="18">
        <v>4220</v>
      </c>
      <c r="FU30" s="40">
        <f t="shared" si="50"/>
        <v>281.333333333333</v>
      </c>
      <c r="FV30" s="17">
        <f t="shared" si="51"/>
        <v>-265</v>
      </c>
      <c r="FW30" s="36">
        <f t="shared" si="52"/>
        <v>-0.0627962085308058</v>
      </c>
      <c r="FX30" s="18">
        <v>445</v>
      </c>
      <c r="FY30" s="26">
        <v>0.0179775280898876</v>
      </c>
      <c r="FZ30" s="17">
        <v>8</v>
      </c>
      <c r="GA30" s="18">
        <v>2295</v>
      </c>
      <c r="GB30" s="40">
        <f t="shared" si="53"/>
        <v>286.875</v>
      </c>
      <c r="GC30" s="17">
        <f t="shared" si="54"/>
        <v>-97</v>
      </c>
      <c r="GD30" s="36">
        <f t="shared" si="55"/>
        <v>-0.0422657952069717</v>
      </c>
      <c r="GE30" s="18">
        <v>463</v>
      </c>
      <c r="GF30" s="26">
        <v>0.0302375809935205</v>
      </c>
      <c r="GG30" s="17">
        <v>14</v>
      </c>
      <c r="GH30" s="18">
        <v>3909</v>
      </c>
      <c r="GI30" s="40">
        <f t="shared" si="56"/>
        <v>279.214285714286</v>
      </c>
      <c r="GJ30" s="17">
        <f t="shared" si="57"/>
        <v>-277</v>
      </c>
      <c r="GK30" s="36">
        <f t="shared" si="58"/>
        <v>-0.070862113072397</v>
      </c>
      <c r="GL30" s="18">
        <v>397</v>
      </c>
      <c r="GM30" s="26">
        <v>0.0277078085642317</v>
      </c>
      <c r="GN30" s="17">
        <v>11</v>
      </c>
      <c r="GO30" s="18">
        <v>3163</v>
      </c>
      <c r="GP30" s="40">
        <f t="shared" si="59"/>
        <v>287.545454545455</v>
      </c>
      <c r="GQ30" s="17">
        <f t="shared" si="60"/>
        <v>-126</v>
      </c>
      <c r="GR30" s="36">
        <f t="shared" si="61"/>
        <v>-0.0398355991147644</v>
      </c>
      <c r="GS30" s="18">
        <v>416</v>
      </c>
      <c r="GT30" s="26">
        <v>0.0504807692307692</v>
      </c>
      <c r="GU30" s="18">
        <v>21</v>
      </c>
      <c r="GV30" s="18">
        <v>5738</v>
      </c>
      <c r="GW30" s="40">
        <f t="shared" si="70"/>
        <v>273.238095238095</v>
      </c>
      <c r="GX30" s="17">
        <f t="shared" si="71"/>
        <v>-541</v>
      </c>
      <c r="GY30" s="36">
        <f t="shared" si="72"/>
        <v>-0.0942837225514116</v>
      </c>
      <c r="GZ30" s="18">
        <v>296</v>
      </c>
      <c r="HA30" s="26">
        <v>0.0101351351351351</v>
      </c>
      <c r="HB30" s="18">
        <v>3</v>
      </c>
      <c r="HC30" s="18">
        <v>877</v>
      </c>
      <c r="HD30" s="40">
        <f t="shared" si="73"/>
        <v>292.333333333333</v>
      </c>
      <c r="HE30" s="17">
        <f t="shared" si="74"/>
        <v>-20.0000000000001</v>
      </c>
      <c r="HF30" s="36">
        <f t="shared" si="75"/>
        <v>-0.0228050171037629</v>
      </c>
      <c r="HG30" s="18">
        <v>301</v>
      </c>
      <c r="HH30" s="26">
        <v>0.026578073089701</v>
      </c>
      <c r="HI30" s="18">
        <v>8</v>
      </c>
      <c r="HJ30" s="18">
        <v>2327</v>
      </c>
      <c r="HK30" s="40">
        <f t="shared" si="76"/>
        <v>290.875</v>
      </c>
      <c r="HL30" s="17">
        <f t="shared" si="77"/>
        <v>-65</v>
      </c>
      <c r="HM30" s="36">
        <f t="shared" si="78"/>
        <v>-0.0279329608938547</v>
      </c>
      <c r="HN30" s="18">
        <v>255</v>
      </c>
      <c r="HO30" s="26">
        <v>0.0235294117647059</v>
      </c>
      <c r="HP30" s="18">
        <v>6</v>
      </c>
      <c r="HQ30" s="18">
        <v>1691</v>
      </c>
      <c r="HR30" s="40">
        <f t="shared" si="79"/>
        <v>281.833333333333</v>
      </c>
      <c r="HS30" s="17">
        <f t="shared" si="80"/>
        <v>-103</v>
      </c>
      <c r="HT30" s="36">
        <f t="shared" si="81"/>
        <v>-0.0609107037256062</v>
      </c>
      <c r="HU30" s="18">
        <v>255</v>
      </c>
      <c r="HV30" s="26">
        <v>0.0509803921568627</v>
      </c>
      <c r="HW30" s="17">
        <v>13</v>
      </c>
      <c r="HX30" s="18">
        <v>3671</v>
      </c>
      <c r="HY30" s="40">
        <f t="shared" si="82"/>
        <v>282.384615384615</v>
      </c>
      <c r="HZ30" s="17">
        <f t="shared" si="83"/>
        <v>-216</v>
      </c>
      <c r="IA30" s="36">
        <f t="shared" si="84"/>
        <v>-0.0588395532552439</v>
      </c>
      <c r="IB30" s="18"/>
      <c r="IC30" s="26"/>
      <c r="ID30" s="17"/>
      <c r="IE30" s="18"/>
      <c r="IF30" s="40"/>
      <c r="IG30" s="17"/>
      <c r="IH30" s="17"/>
      <c r="II30" s="36"/>
      <c r="IJ30" s="17"/>
      <c r="IK30" s="17"/>
      <c r="IL30" s="17">
        <v>582</v>
      </c>
      <c r="IM30" s="17">
        <v>161380.53</v>
      </c>
      <c r="IN30" s="18">
        <v>109</v>
      </c>
      <c r="IO30" s="18">
        <v>31715.96</v>
      </c>
      <c r="IP30" s="17">
        <v>332</v>
      </c>
      <c r="IQ30" s="17">
        <v>94412</v>
      </c>
      <c r="IR30" s="17"/>
      <c r="IS30" s="17"/>
      <c r="IT30" s="18"/>
      <c r="IU30" s="41"/>
      <c r="IV30" s="41"/>
      <c r="IW30" s="41"/>
      <c r="IX30" s="41"/>
      <c r="IY30" s="41"/>
      <c r="IZ30" s="41"/>
      <c r="JA30" s="41"/>
      <c r="JB30" s="18"/>
      <c r="JC30" s="41"/>
      <c r="JD30" s="41"/>
      <c r="JE30" s="41"/>
      <c r="JF30" s="18"/>
      <c r="JG30" s="18"/>
      <c r="JH30" s="18">
        <f t="shared" si="62"/>
        <v>423</v>
      </c>
      <c r="JI30" s="18">
        <f t="shared" si="63"/>
        <v>119532</v>
      </c>
      <c r="JJ30" s="17">
        <v>299</v>
      </c>
      <c r="JK30" s="17">
        <f t="shared" si="85"/>
        <v>-6944.99999999999</v>
      </c>
      <c r="JL30" s="36">
        <f t="shared" si="86"/>
        <v>-0.0581015962252785</v>
      </c>
      <c r="JM30" s="18">
        <f t="shared" si="87"/>
        <v>1446</v>
      </c>
      <c r="JN30" s="42">
        <f t="shared" si="88"/>
        <v>407040.49</v>
      </c>
      <c r="JO30" s="43"/>
      <c r="JP30" s="43"/>
    </row>
    <row r="31" ht="16.5" spans="1:276">
      <c r="A31" s="16" t="s">
        <v>126</v>
      </c>
      <c r="B31" s="17" t="s">
        <v>38</v>
      </c>
      <c r="C31" s="18">
        <v>6939962757315</v>
      </c>
      <c r="D31" s="18">
        <v>569134010496</v>
      </c>
      <c r="E31" s="18">
        <v>21061110001764</v>
      </c>
      <c r="F31" s="17" t="s">
        <v>186</v>
      </c>
      <c r="G31" s="19" t="s">
        <v>187</v>
      </c>
      <c r="H31" s="17" t="s">
        <v>129</v>
      </c>
      <c r="I31" s="26">
        <f>VLOOKUP(C31,供应链!E:J,6,0)</f>
        <v>0.84</v>
      </c>
      <c r="J31" s="17">
        <f>VLOOKUP(C31,供应链!E:H,4,0)</f>
        <v>952</v>
      </c>
      <c r="K31" s="17">
        <f>VLOOKUP(C31,供应链!E:K,7,0)</f>
        <v>7</v>
      </c>
      <c r="L31" s="18">
        <f>VLOOKUP(C31,供应链!E:I,5,0)</f>
        <v>16.2423021302179</v>
      </c>
      <c r="M31" s="27">
        <f t="shared" si="0"/>
        <v>0.028999257487006</v>
      </c>
      <c r="N31" s="17">
        <v>5696</v>
      </c>
      <c r="O31" s="26">
        <v>0.0414325842696629</v>
      </c>
      <c r="P31" s="18">
        <v>236</v>
      </c>
      <c r="Q31" s="18">
        <v>62392</v>
      </c>
      <c r="R31" s="40">
        <v>264.372881355932</v>
      </c>
      <c r="S31" s="17">
        <v>319</v>
      </c>
      <c r="T31" s="17">
        <f t="shared" si="1"/>
        <v>-12892</v>
      </c>
      <c r="U31" s="36">
        <f t="shared" si="2"/>
        <v>-0.206629055007053</v>
      </c>
      <c r="V31" s="17">
        <v>2142</v>
      </c>
      <c r="W31" s="17">
        <v>4193</v>
      </c>
      <c r="X31" s="26">
        <v>0.0391128070593847</v>
      </c>
      <c r="Y31" s="18">
        <v>164</v>
      </c>
      <c r="Z31" s="18">
        <v>43427</v>
      </c>
      <c r="AA31" s="40">
        <v>264.798780487805</v>
      </c>
      <c r="AB31" s="17">
        <v>319</v>
      </c>
      <c r="AC31" s="17">
        <f t="shared" si="3"/>
        <v>-8888.99999999998</v>
      </c>
      <c r="AD31" s="36">
        <f t="shared" si="4"/>
        <v>-0.204688327538167</v>
      </c>
      <c r="AE31" s="17">
        <v>2155</v>
      </c>
      <c r="AF31" s="17">
        <v>3844</v>
      </c>
      <c r="AG31" s="26">
        <v>0.0470863683662851</v>
      </c>
      <c r="AH31" s="18">
        <v>181</v>
      </c>
      <c r="AI31" s="18">
        <v>47658</v>
      </c>
      <c r="AJ31" s="40">
        <v>263.303867403315</v>
      </c>
      <c r="AK31" s="17">
        <v>319</v>
      </c>
      <c r="AL31" s="17">
        <v>-10081</v>
      </c>
      <c r="AM31" s="36">
        <v>-0.211527970120441</v>
      </c>
      <c r="AN31" s="17">
        <v>2527</v>
      </c>
      <c r="AO31" s="17">
        <v>4335</v>
      </c>
      <c r="AP31" s="26">
        <v>0.0269896193771626</v>
      </c>
      <c r="AQ31" s="18">
        <v>117</v>
      </c>
      <c r="AR31" s="18">
        <v>32024</v>
      </c>
      <c r="AS31" s="40">
        <v>273.709401709402</v>
      </c>
      <c r="AT31" s="17">
        <v>319</v>
      </c>
      <c r="AU31" s="17">
        <f t="shared" si="5"/>
        <v>-5298.99999999996</v>
      </c>
      <c r="AV31" s="36">
        <f t="shared" si="6"/>
        <v>-0.165469647764176</v>
      </c>
      <c r="AW31" s="17">
        <v>2551</v>
      </c>
      <c r="AX31" s="17">
        <v>3789</v>
      </c>
      <c r="AY31" s="26">
        <v>0.0327263130113486</v>
      </c>
      <c r="AZ31" s="18">
        <v>124</v>
      </c>
      <c r="BA31" s="18">
        <v>33831</v>
      </c>
      <c r="BB31" s="40">
        <v>272.83064516129</v>
      </c>
      <c r="BC31" s="17">
        <v>319</v>
      </c>
      <c r="BD31" s="17">
        <f t="shared" si="7"/>
        <v>-5725.00000000004</v>
      </c>
      <c r="BE31" s="36">
        <f t="shared" si="8"/>
        <v>-0.169223493245841</v>
      </c>
      <c r="BF31" s="17">
        <v>2508</v>
      </c>
      <c r="BG31" s="17">
        <v>4200</v>
      </c>
      <c r="BH31" s="26">
        <v>0.0247619047619048</v>
      </c>
      <c r="BI31" s="18">
        <v>104</v>
      </c>
      <c r="BJ31" s="18">
        <v>28324</v>
      </c>
      <c r="BK31" s="40">
        <v>272.346153846154</v>
      </c>
      <c r="BL31" s="17">
        <v>319</v>
      </c>
      <c r="BM31" s="17">
        <f t="shared" si="9"/>
        <v>-4851.99999999999</v>
      </c>
      <c r="BN31" s="36">
        <f t="shared" si="10"/>
        <v>-0.17130348820788</v>
      </c>
      <c r="BO31" s="17">
        <v>2489</v>
      </c>
      <c r="BP31" s="17">
        <v>3893</v>
      </c>
      <c r="BQ31" s="26">
        <f t="shared" si="64"/>
        <v>0.0218340611353712</v>
      </c>
      <c r="BR31" s="17">
        <v>85</v>
      </c>
      <c r="BS31" s="18">
        <v>23206</v>
      </c>
      <c r="BT31" s="40">
        <f t="shared" si="65"/>
        <v>273.011764705882</v>
      </c>
      <c r="BU31" s="17">
        <f t="shared" si="66"/>
        <v>-3909</v>
      </c>
      <c r="BV31" s="36">
        <f t="shared" si="89"/>
        <v>-0.168447815220202</v>
      </c>
      <c r="BW31" s="17">
        <v>3560</v>
      </c>
      <c r="BX31" s="32">
        <v>0.0117820324005891</v>
      </c>
      <c r="BY31" s="17">
        <v>74</v>
      </c>
      <c r="BZ31" s="18">
        <v>22628</v>
      </c>
      <c r="CA31" s="40">
        <f t="shared" si="11"/>
        <v>305.783783783784</v>
      </c>
      <c r="CB31" s="17">
        <f t="shared" si="12"/>
        <v>-977.999999999999</v>
      </c>
      <c r="CC31" s="36">
        <f t="shared" si="67"/>
        <v>-0.0432207884037475</v>
      </c>
      <c r="CD31" s="17">
        <v>3948</v>
      </c>
      <c r="CE31" s="32">
        <v>0.0135658914728682</v>
      </c>
      <c r="CF31" s="18">
        <v>81</v>
      </c>
      <c r="CG31" s="18">
        <v>22302</v>
      </c>
      <c r="CH31" s="40">
        <f t="shared" si="68"/>
        <v>275.333333333333</v>
      </c>
      <c r="CI31" s="17">
        <f t="shared" si="13"/>
        <v>-3537</v>
      </c>
      <c r="CJ31" s="36">
        <f t="shared" si="14"/>
        <v>-0.158595641646489</v>
      </c>
      <c r="CK31" s="17">
        <v>4221</v>
      </c>
      <c r="CL31" s="32">
        <v>0.0121317157712305</v>
      </c>
      <c r="CM31" s="18">
        <v>109</v>
      </c>
      <c r="CN31" s="18">
        <v>29369</v>
      </c>
      <c r="CO31" s="40">
        <f t="shared" si="15"/>
        <v>269.440366972477</v>
      </c>
      <c r="CP31" s="17">
        <f t="shared" si="16"/>
        <v>-5402</v>
      </c>
      <c r="CQ31" s="36">
        <f t="shared" si="17"/>
        <v>-0.183935442132861</v>
      </c>
      <c r="CR31" s="17">
        <v>4188</v>
      </c>
      <c r="CS31" s="32">
        <v>0.00763358778625954</v>
      </c>
      <c r="CT31" s="18">
        <v>105</v>
      </c>
      <c r="CU31" s="18">
        <v>28576</v>
      </c>
      <c r="CV31" s="40">
        <f t="shared" si="18"/>
        <v>272.152380952381</v>
      </c>
      <c r="CW31" s="17">
        <f t="shared" si="19"/>
        <v>-4919</v>
      </c>
      <c r="CX31" s="36">
        <f t="shared" si="20"/>
        <v>-0.172137458006719</v>
      </c>
      <c r="CY31" s="132">
        <v>3441</v>
      </c>
      <c r="CZ31" s="121">
        <v>0.0115440115440115</v>
      </c>
      <c r="DA31" s="55">
        <v>90</v>
      </c>
      <c r="DB31" s="55">
        <v>24431</v>
      </c>
      <c r="DC31" s="40">
        <f t="shared" si="69"/>
        <v>271.455555555556</v>
      </c>
      <c r="DD31" s="17">
        <f t="shared" si="21"/>
        <v>-4279</v>
      </c>
      <c r="DE31" s="36">
        <f t="shared" si="22"/>
        <v>-0.175146330481765</v>
      </c>
      <c r="DF31" s="122">
        <v>4097</v>
      </c>
      <c r="DG31" s="123">
        <v>0.0205028069319014</v>
      </c>
      <c r="DH31" s="122">
        <v>84</v>
      </c>
      <c r="DI31" s="122">
        <v>22690</v>
      </c>
      <c r="DJ31" s="40">
        <f t="shared" si="23"/>
        <v>270.119047619048</v>
      </c>
      <c r="DK31" s="17">
        <f t="shared" si="24"/>
        <v>-4106</v>
      </c>
      <c r="DL31" s="36">
        <f t="shared" si="25"/>
        <v>-0.180960775672102</v>
      </c>
      <c r="DM31" s="33">
        <v>5104</v>
      </c>
      <c r="DN31" s="32">
        <v>0.021551724137931</v>
      </c>
      <c r="DO31" s="17">
        <v>110</v>
      </c>
      <c r="DP31" s="18">
        <v>29760</v>
      </c>
      <c r="DQ31" s="40">
        <f t="shared" si="26"/>
        <v>270.545454545455</v>
      </c>
      <c r="DR31" s="17">
        <f t="shared" si="27"/>
        <v>-5330</v>
      </c>
      <c r="DS31" s="36">
        <f t="shared" si="28"/>
        <v>-0.179099462365591</v>
      </c>
      <c r="DT31" s="126">
        <v>4714</v>
      </c>
      <c r="DU31" s="32">
        <v>0.0195163343232923</v>
      </c>
      <c r="DV31" s="17">
        <v>92</v>
      </c>
      <c r="DW31" s="18">
        <v>25279</v>
      </c>
      <c r="DX31" s="40">
        <f t="shared" si="29"/>
        <v>274.771739130435</v>
      </c>
      <c r="DY31" s="17">
        <f t="shared" si="30"/>
        <v>-4069</v>
      </c>
      <c r="DZ31" s="36">
        <f t="shared" si="31"/>
        <v>-0.160963645713834</v>
      </c>
      <c r="EA31" s="33">
        <v>2846</v>
      </c>
      <c r="EB31" s="32">
        <v>0.0263527758257203</v>
      </c>
      <c r="EC31" s="18">
        <v>75</v>
      </c>
      <c r="ED31" s="18">
        <v>20630</v>
      </c>
      <c r="EE31" s="40">
        <f t="shared" si="32"/>
        <v>275.066666666667</v>
      </c>
      <c r="EF31" s="17">
        <f t="shared" si="33"/>
        <v>-3295</v>
      </c>
      <c r="EG31" s="36">
        <f t="shared" si="34"/>
        <v>-0.159718856034901</v>
      </c>
      <c r="EH31" s="18">
        <v>1834</v>
      </c>
      <c r="EI31" s="26">
        <v>0.0338058887677208</v>
      </c>
      <c r="EJ31" s="18">
        <v>62</v>
      </c>
      <c r="EK31" s="18">
        <v>17101</v>
      </c>
      <c r="EL31" s="40">
        <f t="shared" si="35"/>
        <v>275.822580645161</v>
      </c>
      <c r="EM31" s="17">
        <f t="shared" si="36"/>
        <v>-2677</v>
      </c>
      <c r="EN31" s="36">
        <f t="shared" si="37"/>
        <v>-0.156540553184024</v>
      </c>
      <c r="EO31" s="18">
        <v>1803</v>
      </c>
      <c r="EP31" s="26">
        <v>0.0238491403216861</v>
      </c>
      <c r="EQ31" s="18">
        <v>43</v>
      </c>
      <c r="ER31" s="18">
        <v>12013</v>
      </c>
      <c r="ES31" s="40">
        <f t="shared" si="38"/>
        <v>279.372093023256</v>
      </c>
      <c r="ET31" s="17">
        <f t="shared" si="39"/>
        <v>-1704</v>
      </c>
      <c r="EU31" s="36">
        <f t="shared" si="40"/>
        <v>-0.141846333139099</v>
      </c>
      <c r="EV31" s="18">
        <v>2023</v>
      </c>
      <c r="EW31" s="26">
        <v>0.0163124073158675</v>
      </c>
      <c r="EX31" s="18">
        <v>33</v>
      </c>
      <c r="EY31" s="18">
        <v>8985</v>
      </c>
      <c r="EZ31" s="40">
        <f t="shared" si="41"/>
        <v>272.272727272727</v>
      </c>
      <c r="FA31" s="17">
        <f t="shared" si="42"/>
        <v>-1542</v>
      </c>
      <c r="FB31" s="36">
        <f t="shared" si="43"/>
        <v>-0.171619365609349</v>
      </c>
      <c r="FC31" s="18">
        <v>4639</v>
      </c>
      <c r="FD31" s="26">
        <v>0.0381547747359345</v>
      </c>
      <c r="FE31" s="18">
        <v>177</v>
      </c>
      <c r="FF31" s="18">
        <v>47725</v>
      </c>
      <c r="FG31" s="40">
        <f t="shared" si="44"/>
        <v>269.632768361582</v>
      </c>
      <c r="FH31" s="17">
        <f t="shared" si="45"/>
        <v>-8738</v>
      </c>
      <c r="FI31" s="36">
        <f t="shared" si="46"/>
        <v>-0.183090623363017</v>
      </c>
      <c r="FJ31" s="18">
        <v>3608</v>
      </c>
      <c r="FK31" s="26">
        <v>0.0260532150776053</v>
      </c>
      <c r="FL31" s="17">
        <v>94</v>
      </c>
      <c r="FM31" s="18">
        <v>25944</v>
      </c>
      <c r="FN31" s="40">
        <f t="shared" si="47"/>
        <v>276</v>
      </c>
      <c r="FO31" s="17">
        <f t="shared" si="48"/>
        <v>-4042</v>
      </c>
      <c r="FP31" s="36">
        <f t="shared" si="49"/>
        <v>-0.155797101449275</v>
      </c>
      <c r="FQ31" s="18">
        <v>2722</v>
      </c>
      <c r="FR31" s="26">
        <v>0.0363703159441587</v>
      </c>
      <c r="FS31" s="17">
        <v>99</v>
      </c>
      <c r="FT31" s="18">
        <v>27537</v>
      </c>
      <c r="FU31" s="40">
        <f t="shared" si="50"/>
        <v>278.151515151515</v>
      </c>
      <c r="FV31" s="17">
        <f t="shared" si="51"/>
        <v>-4044</v>
      </c>
      <c r="FW31" s="36">
        <f t="shared" si="52"/>
        <v>-0.146856956095435</v>
      </c>
      <c r="FX31" s="18">
        <v>2230</v>
      </c>
      <c r="FY31" s="26">
        <v>0.0278026905829596</v>
      </c>
      <c r="FZ31" s="17">
        <v>62</v>
      </c>
      <c r="GA31" s="18">
        <v>16844</v>
      </c>
      <c r="GB31" s="40">
        <f t="shared" si="53"/>
        <v>271.677419354839</v>
      </c>
      <c r="GC31" s="17">
        <f t="shared" si="54"/>
        <v>-2934</v>
      </c>
      <c r="GD31" s="36">
        <f t="shared" si="55"/>
        <v>-0.174186654001425</v>
      </c>
      <c r="GE31" s="18">
        <v>2721</v>
      </c>
      <c r="GF31" s="26">
        <v>0.0257258360896729</v>
      </c>
      <c r="GG31" s="17">
        <v>70</v>
      </c>
      <c r="GH31" s="18">
        <v>19424</v>
      </c>
      <c r="GI31" s="40">
        <f t="shared" si="56"/>
        <v>277.485714285714</v>
      </c>
      <c r="GJ31" s="17">
        <f t="shared" si="57"/>
        <v>-2906</v>
      </c>
      <c r="GK31" s="36">
        <f t="shared" si="58"/>
        <v>-0.149608731466227</v>
      </c>
      <c r="GL31" s="18">
        <v>3118</v>
      </c>
      <c r="GM31" s="26">
        <v>0.0192431045542014</v>
      </c>
      <c r="GN31" s="17">
        <v>60</v>
      </c>
      <c r="GO31" s="18">
        <v>16668</v>
      </c>
      <c r="GP31" s="40">
        <f t="shared" si="59"/>
        <v>277.8</v>
      </c>
      <c r="GQ31" s="17">
        <f t="shared" si="60"/>
        <v>-2472</v>
      </c>
      <c r="GR31" s="36">
        <f t="shared" si="61"/>
        <v>-0.148308135349172</v>
      </c>
      <c r="GS31" s="18">
        <v>2189</v>
      </c>
      <c r="GT31" s="26">
        <v>0.0370031978072179</v>
      </c>
      <c r="GU31" s="18">
        <v>81</v>
      </c>
      <c r="GV31" s="18">
        <v>22530</v>
      </c>
      <c r="GW31" s="40">
        <f t="shared" si="70"/>
        <v>278.148148148148</v>
      </c>
      <c r="GX31" s="17">
        <f t="shared" si="71"/>
        <v>-3309</v>
      </c>
      <c r="GY31" s="36">
        <f t="shared" si="72"/>
        <v>-0.146870838881491</v>
      </c>
      <c r="GZ31" s="18">
        <v>1807</v>
      </c>
      <c r="HA31" s="26">
        <v>0.0282235749861649</v>
      </c>
      <c r="HB31" s="18">
        <v>51</v>
      </c>
      <c r="HC31" s="18">
        <v>14237</v>
      </c>
      <c r="HD31" s="40">
        <f t="shared" si="73"/>
        <v>279.156862745098</v>
      </c>
      <c r="HE31" s="17">
        <f t="shared" si="74"/>
        <v>-2032</v>
      </c>
      <c r="HF31" s="36">
        <f t="shared" si="75"/>
        <v>-0.142726698040317</v>
      </c>
      <c r="HG31" s="18">
        <v>1799</v>
      </c>
      <c r="HH31" s="26">
        <v>0.0294608115619789</v>
      </c>
      <c r="HI31" s="18">
        <v>53</v>
      </c>
      <c r="HJ31" s="18">
        <v>14970</v>
      </c>
      <c r="HK31" s="40">
        <f t="shared" si="76"/>
        <v>282.452830188679</v>
      </c>
      <c r="HL31" s="17">
        <f t="shared" si="77"/>
        <v>-1937</v>
      </c>
      <c r="HM31" s="36">
        <f t="shared" si="78"/>
        <v>-0.12939211756847</v>
      </c>
      <c r="HN31" s="18">
        <v>1903</v>
      </c>
      <c r="HO31" s="26">
        <v>0.0278507619548082</v>
      </c>
      <c r="HP31" s="18">
        <v>53</v>
      </c>
      <c r="HQ31" s="18">
        <v>14950</v>
      </c>
      <c r="HR31" s="40">
        <f t="shared" si="79"/>
        <v>282.075471698113</v>
      </c>
      <c r="HS31" s="17">
        <f t="shared" si="80"/>
        <v>-1957</v>
      </c>
      <c r="HT31" s="36">
        <f t="shared" si="81"/>
        <v>-0.130903010033445</v>
      </c>
      <c r="HU31" s="18">
        <v>2576</v>
      </c>
      <c r="HV31" s="26">
        <v>0.0166925465838509</v>
      </c>
      <c r="HW31" s="17">
        <v>43</v>
      </c>
      <c r="HX31" s="18">
        <v>12064</v>
      </c>
      <c r="HY31" s="40">
        <f t="shared" si="82"/>
        <v>280.558139534884</v>
      </c>
      <c r="HZ31" s="17">
        <f t="shared" si="83"/>
        <v>-1653</v>
      </c>
      <c r="IA31" s="36">
        <f t="shared" si="84"/>
        <v>-0.137019230769231</v>
      </c>
      <c r="IB31" s="18"/>
      <c r="IC31" s="26"/>
      <c r="ID31" s="17"/>
      <c r="IE31" s="18"/>
      <c r="IF31" s="40"/>
      <c r="IG31" s="17"/>
      <c r="IH31" s="17"/>
      <c r="II31" s="36"/>
      <c r="IJ31" s="17"/>
      <c r="IK31" s="17"/>
      <c r="IL31" s="17">
        <v>4467</v>
      </c>
      <c r="IM31" s="17">
        <v>1315684.96916667</v>
      </c>
      <c r="IN31" s="18">
        <v>679</v>
      </c>
      <c r="IO31" s="18">
        <v>194633.77</v>
      </c>
      <c r="IP31" s="17">
        <v>2584</v>
      </c>
      <c r="IQ31" s="17">
        <v>719677</v>
      </c>
      <c r="IR31" s="17"/>
      <c r="IS31" s="17"/>
      <c r="IT31" s="18"/>
      <c r="IU31" s="41"/>
      <c r="IV31" s="41"/>
      <c r="IW31" s="41"/>
      <c r="IX31" s="41"/>
      <c r="IY31" s="41"/>
      <c r="IZ31" s="41"/>
      <c r="JA31" s="41"/>
      <c r="JB31" s="18"/>
      <c r="JC31" s="41"/>
      <c r="JD31" s="41"/>
      <c r="JE31" s="41"/>
      <c r="JF31" s="18"/>
      <c r="JG31" s="18"/>
      <c r="JH31" s="18">
        <f t="shared" si="62"/>
        <v>2812</v>
      </c>
      <c r="JI31" s="18">
        <f t="shared" si="63"/>
        <v>767519</v>
      </c>
      <c r="JJ31" s="17">
        <v>319</v>
      </c>
      <c r="JK31" s="17">
        <f t="shared" si="85"/>
        <v>-129509</v>
      </c>
      <c r="JL31" s="36">
        <f t="shared" si="86"/>
        <v>-0.168737190870845</v>
      </c>
      <c r="JM31" s="18">
        <f t="shared" si="87"/>
        <v>10542</v>
      </c>
      <c r="JN31" s="42">
        <f t="shared" si="88"/>
        <v>2997514.73916667</v>
      </c>
      <c r="JO31" s="43"/>
      <c r="JP31" s="43"/>
    </row>
    <row r="32" ht="16.5" spans="1:276">
      <c r="A32" s="16"/>
      <c r="B32" s="20" t="s">
        <v>38</v>
      </c>
      <c r="C32" s="18">
        <v>6939962759173</v>
      </c>
      <c r="D32" s="18">
        <v>586207670720</v>
      </c>
      <c r="E32" s="18">
        <v>21061110001946</v>
      </c>
      <c r="F32" s="17" t="s">
        <v>188</v>
      </c>
      <c r="G32" s="19" t="s">
        <v>189</v>
      </c>
      <c r="H32" s="17" t="s">
        <v>129</v>
      </c>
      <c r="I32" s="26">
        <f>VLOOKUP(C32,供应链!E:J,6,0)</f>
        <v>1.04166666666667</v>
      </c>
      <c r="J32" s="17">
        <f>VLOOKUP(C32,供应链!E:H,4,0)</f>
        <v>563</v>
      </c>
      <c r="K32" s="17">
        <f>VLOOKUP(C32,供应链!E:K,7,0)</f>
        <v>6</v>
      </c>
      <c r="L32" s="18">
        <f>VLOOKUP(C32,供应链!E:I,5,0)</f>
        <v>14.5112763563426</v>
      </c>
      <c r="M32" s="27">
        <f t="shared" si="0"/>
        <v>0.00425913703489811</v>
      </c>
      <c r="N32" s="17">
        <v>1320</v>
      </c>
      <c r="O32" s="26">
        <v>0.0151515151515152</v>
      </c>
      <c r="P32" s="18">
        <v>20</v>
      </c>
      <c r="Q32" s="18">
        <v>4155</v>
      </c>
      <c r="R32" s="40">
        <v>207.75</v>
      </c>
      <c r="S32" s="17">
        <v>219</v>
      </c>
      <c r="T32" s="17">
        <f t="shared" si="1"/>
        <v>-225</v>
      </c>
      <c r="U32" s="36">
        <f t="shared" si="2"/>
        <v>-0.0541516245487365</v>
      </c>
      <c r="V32" s="17">
        <v>688</v>
      </c>
      <c r="W32" s="17">
        <v>1084</v>
      </c>
      <c r="X32" s="26">
        <v>0.0193726937269373</v>
      </c>
      <c r="Y32" s="18">
        <v>21</v>
      </c>
      <c r="Z32" s="18">
        <v>4324</v>
      </c>
      <c r="AA32" s="40">
        <v>205.904761904762</v>
      </c>
      <c r="AB32" s="17">
        <v>219</v>
      </c>
      <c r="AC32" s="17">
        <f t="shared" si="3"/>
        <v>-274.999999999998</v>
      </c>
      <c r="AD32" s="36">
        <f t="shared" si="4"/>
        <v>-0.0635985198889912</v>
      </c>
      <c r="AE32" s="17">
        <v>642</v>
      </c>
      <c r="AF32" s="17">
        <v>1043</v>
      </c>
      <c r="AG32" s="26">
        <v>0.0210930009587728</v>
      </c>
      <c r="AH32" s="18">
        <v>22</v>
      </c>
      <c r="AI32" s="18">
        <v>4488</v>
      </c>
      <c r="AJ32" s="40">
        <v>204</v>
      </c>
      <c r="AK32" s="17">
        <v>219</v>
      </c>
      <c r="AL32" s="17">
        <v>-330</v>
      </c>
      <c r="AM32" s="36">
        <v>-0.0735294117647059</v>
      </c>
      <c r="AN32" s="17">
        <v>832</v>
      </c>
      <c r="AO32" s="17">
        <v>1068</v>
      </c>
      <c r="AP32" s="26">
        <v>0.0112359550561798</v>
      </c>
      <c r="AQ32" s="18">
        <v>12</v>
      </c>
      <c r="AR32" s="18">
        <v>2563</v>
      </c>
      <c r="AS32" s="40">
        <v>213.583333333333</v>
      </c>
      <c r="AT32" s="17">
        <v>219</v>
      </c>
      <c r="AU32" s="17">
        <f t="shared" si="5"/>
        <v>-65.000000000004</v>
      </c>
      <c r="AV32" s="36">
        <f t="shared" si="6"/>
        <v>-0.0253609051892329</v>
      </c>
      <c r="AW32" s="17">
        <v>838</v>
      </c>
      <c r="AX32" s="17">
        <v>885</v>
      </c>
      <c r="AY32" s="26">
        <v>0.0135593220338983</v>
      </c>
      <c r="AZ32" s="18">
        <v>12</v>
      </c>
      <c r="BA32" s="18">
        <v>2650</v>
      </c>
      <c r="BB32" s="40">
        <v>220.833333333333</v>
      </c>
      <c r="BC32" s="17">
        <v>219</v>
      </c>
      <c r="BD32" s="17">
        <f t="shared" si="7"/>
        <v>21.999999999996</v>
      </c>
      <c r="BE32" s="36">
        <f t="shared" si="8"/>
        <v>0.00830188679245133</v>
      </c>
      <c r="BF32" s="17">
        <v>826</v>
      </c>
      <c r="BG32" s="17">
        <v>866</v>
      </c>
      <c r="BH32" s="26">
        <v>0.0092378752886836</v>
      </c>
      <c r="BI32" s="18">
        <v>8</v>
      </c>
      <c r="BJ32" s="18">
        <v>1711</v>
      </c>
      <c r="BK32" s="40">
        <v>213.875</v>
      </c>
      <c r="BL32" s="17">
        <v>219</v>
      </c>
      <c r="BM32" s="17">
        <f t="shared" si="9"/>
        <v>-41</v>
      </c>
      <c r="BN32" s="36">
        <f t="shared" si="10"/>
        <v>-0.0239625949736996</v>
      </c>
      <c r="BO32" s="17">
        <v>820</v>
      </c>
      <c r="BP32" s="17">
        <v>879</v>
      </c>
      <c r="BQ32" s="26">
        <f t="shared" si="64"/>
        <v>0.025028441410694</v>
      </c>
      <c r="BR32" s="17">
        <v>22</v>
      </c>
      <c r="BS32" s="18">
        <v>4535</v>
      </c>
      <c r="BT32" s="40">
        <f t="shared" si="65"/>
        <v>206.136363636364</v>
      </c>
      <c r="BU32" s="17">
        <f t="shared" si="66"/>
        <v>-283</v>
      </c>
      <c r="BV32" s="36">
        <f t="shared" si="89"/>
        <v>-0.0624035281146638</v>
      </c>
      <c r="BW32" s="17">
        <v>863</v>
      </c>
      <c r="BX32" s="32">
        <v>0.00398406374501992</v>
      </c>
      <c r="BY32" s="17">
        <v>10</v>
      </c>
      <c r="BZ32" s="18">
        <v>2020</v>
      </c>
      <c r="CA32" s="40">
        <f t="shared" si="11"/>
        <v>202</v>
      </c>
      <c r="CB32" s="17">
        <f t="shared" si="12"/>
        <v>-170</v>
      </c>
      <c r="CC32" s="36">
        <f t="shared" si="67"/>
        <v>-0.0841584158415842</v>
      </c>
      <c r="CD32" s="17">
        <v>722</v>
      </c>
      <c r="CE32" s="32">
        <v>0.003003003003003</v>
      </c>
      <c r="CF32" s="18">
        <v>8</v>
      </c>
      <c r="CG32" s="18">
        <v>1634</v>
      </c>
      <c r="CH32" s="40">
        <f t="shared" si="68"/>
        <v>204.25</v>
      </c>
      <c r="CI32" s="17">
        <f t="shared" si="13"/>
        <v>-118</v>
      </c>
      <c r="CJ32" s="36">
        <f t="shared" si="14"/>
        <v>-0.0722154222766218</v>
      </c>
      <c r="CK32" s="17">
        <v>827</v>
      </c>
      <c r="CL32" s="32">
        <v>0.00275103163686382</v>
      </c>
      <c r="CM32" s="18">
        <v>5</v>
      </c>
      <c r="CN32" s="18">
        <v>1070</v>
      </c>
      <c r="CO32" s="40">
        <f t="shared" si="15"/>
        <v>214</v>
      </c>
      <c r="CP32" s="17">
        <f t="shared" si="16"/>
        <v>-25</v>
      </c>
      <c r="CQ32" s="36">
        <f t="shared" si="17"/>
        <v>-0.0233644859813084</v>
      </c>
      <c r="CR32" s="17">
        <v>813</v>
      </c>
      <c r="CS32" s="32">
        <v>0.00807537012113055</v>
      </c>
      <c r="CT32" s="18">
        <v>11</v>
      </c>
      <c r="CU32" s="18">
        <v>2452</v>
      </c>
      <c r="CV32" s="40">
        <f t="shared" si="18"/>
        <v>222.909090909091</v>
      </c>
      <c r="CW32" s="17">
        <f t="shared" si="19"/>
        <v>43</v>
      </c>
      <c r="CX32" s="36">
        <f t="shared" si="20"/>
        <v>0.017536704730832</v>
      </c>
      <c r="CY32" s="132">
        <v>742</v>
      </c>
      <c r="CZ32" s="121">
        <v>0.00863309352517986</v>
      </c>
      <c r="DA32" s="55">
        <v>13</v>
      </c>
      <c r="DB32" s="55">
        <v>2808</v>
      </c>
      <c r="DC32" s="40">
        <f t="shared" si="69"/>
        <v>216</v>
      </c>
      <c r="DD32" s="17">
        <f t="shared" si="21"/>
        <v>-39</v>
      </c>
      <c r="DE32" s="36">
        <f t="shared" si="22"/>
        <v>-0.0138888888888889</v>
      </c>
      <c r="DF32" s="122">
        <v>660</v>
      </c>
      <c r="DG32" s="123">
        <v>0.00757575757575758</v>
      </c>
      <c r="DH32" s="122">
        <v>5</v>
      </c>
      <c r="DI32" s="122">
        <v>1070</v>
      </c>
      <c r="DJ32" s="40">
        <f t="shared" si="23"/>
        <v>214</v>
      </c>
      <c r="DK32" s="17">
        <f t="shared" si="24"/>
        <v>-25</v>
      </c>
      <c r="DL32" s="36">
        <f t="shared" si="25"/>
        <v>-0.0233644859813084</v>
      </c>
      <c r="DM32" s="33">
        <v>790</v>
      </c>
      <c r="DN32" s="32">
        <v>0.00886075949367089</v>
      </c>
      <c r="DO32" s="17">
        <v>7</v>
      </c>
      <c r="DP32" s="18">
        <v>1526</v>
      </c>
      <c r="DQ32" s="40">
        <f t="shared" si="26"/>
        <v>218</v>
      </c>
      <c r="DR32" s="17">
        <f t="shared" si="27"/>
        <v>-7</v>
      </c>
      <c r="DS32" s="36">
        <f t="shared" si="28"/>
        <v>-0.00458715596330275</v>
      </c>
      <c r="DT32" s="126">
        <v>779</v>
      </c>
      <c r="DU32" s="32">
        <v>0.0141206675224647</v>
      </c>
      <c r="DV32" s="17">
        <v>11</v>
      </c>
      <c r="DW32" s="18">
        <v>2349</v>
      </c>
      <c r="DX32" s="40">
        <f t="shared" si="29"/>
        <v>213.545454545455</v>
      </c>
      <c r="DY32" s="17">
        <f t="shared" si="30"/>
        <v>-60.0000000000001</v>
      </c>
      <c r="DZ32" s="36">
        <f t="shared" si="31"/>
        <v>-0.0255427841634739</v>
      </c>
      <c r="EA32" s="33">
        <v>641</v>
      </c>
      <c r="EB32" s="32">
        <v>0.0171606864274571</v>
      </c>
      <c r="EC32" s="18">
        <v>11</v>
      </c>
      <c r="ED32" s="18">
        <v>2334</v>
      </c>
      <c r="EE32" s="40">
        <f t="shared" si="32"/>
        <v>212.181818181818</v>
      </c>
      <c r="EF32" s="17">
        <f t="shared" si="33"/>
        <v>-74.9999999999999</v>
      </c>
      <c r="EG32" s="36">
        <f t="shared" si="34"/>
        <v>-0.032133676092545</v>
      </c>
      <c r="EH32" s="18">
        <v>449</v>
      </c>
      <c r="EI32" s="26">
        <v>0.0178173719376392</v>
      </c>
      <c r="EJ32" s="18">
        <v>8</v>
      </c>
      <c r="EK32" s="18">
        <v>1719</v>
      </c>
      <c r="EL32" s="40">
        <f t="shared" si="35"/>
        <v>214.875</v>
      </c>
      <c r="EM32" s="17">
        <f t="shared" si="36"/>
        <v>-33</v>
      </c>
      <c r="EN32" s="36">
        <f t="shared" si="37"/>
        <v>-0.0191972076788831</v>
      </c>
      <c r="EO32" s="18">
        <v>318</v>
      </c>
      <c r="EP32" s="26">
        <v>0.0188679245283019</v>
      </c>
      <c r="EQ32" s="18">
        <v>6</v>
      </c>
      <c r="ER32" s="18">
        <v>1149</v>
      </c>
      <c r="ES32" s="40">
        <f t="shared" si="38"/>
        <v>191.5</v>
      </c>
      <c r="ET32" s="17">
        <f t="shared" si="39"/>
        <v>-165</v>
      </c>
      <c r="EU32" s="36">
        <f t="shared" si="40"/>
        <v>-0.143603133159269</v>
      </c>
      <c r="EV32" s="18">
        <v>288</v>
      </c>
      <c r="EW32" s="26">
        <v>0.00694444444444444</v>
      </c>
      <c r="EX32" s="18">
        <v>2</v>
      </c>
      <c r="EY32" s="18">
        <v>388</v>
      </c>
      <c r="EZ32" s="40">
        <f t="shared" si="41"/>
        <v>194</v>
      </c>
      <c r="FA32" s="17">
        <f t="shared" si="42"/>
        <v>-50</v>
      </c>
      <c r="FB32" s="36">
        <f t="shared" si="43"/>
        <v>-0.128865979381443</v>
      </c>
      <c r="FC32" s="18">
        <v>425</v>
      </c>
      <c r="FD32" s="26">
        <v>0.0211764705882353</v>
      </c>
      <c r="FE32" s="18">
        <v>9</v>
      </c>
      <c r="FF32" s="18">
        <v>1896</v>
      </c>
      <c r="FG32" s="40">
        <f t="shared" si="44"/>
        <v>210.666666666667</v>
      </c>
      <c r="FH32" s="17">
        <f t="shared" si="45"/>
        <v>-75.0000000000001</v>
      </c>
      <c r="FI32" s="36">
        <f t="shared" si="46"/>
        <v>-0.0395569620253165</v>
      </c>
      <c r="FJ32" s="18">
        <v>430</v>
      </c>
      <c r="FK32" s="26">
        <v>0.027906976744186</v>
      </c>
      <c r="FL32" s="17">
        <v>12</v>
      </c>
      <c r="FM32" s="18">
        <v>2451</v>
      </c>
      <c r="FN32" s="40">
        <f t="shared" si="47"/>
        <v>204.25</v>
      </c>
      <c r="FO32" s="17">
        <f t="shared" si="48"/>
        <v>-177</v>
      </c>
      <c r="FP32" s="36">
        <f t="shared" si="49"/>
        <v>-0.0722154222766218</v>
      </c>
      <c r="FQ32" s="18">
        <v>372</v>
      </c>
      <c r="FR32" s="26">
        <v>0.021505376344086</v>
      </c>
      <c r="FS32" s="17">
        <v>8</v>
      </c>
      <c r="FT32" s="18">
        <v>1600</v>
      </c>
      <c r="FU32" s="40">
        <f t="shared" si="50"/>
        <v>200</v>
      </c>
      <c r="FV32" s="17">
        <f t="shared" si="51"/>
        <v>-152</v>
      </c>
      <c r="FW32" s="36">
        <f t="shared" si="52"/>
        <v>-0.095</v>
      </c>
      <c r="FX32" s="18">
        <v>493</v>
      </c>
      <c r="FY32" s="26">
        <v>0.0283975659229209</v>
      </c>
      <c r="FZ32" s="17">
        <v>14</v>
      </c>
      <c r="GA32" s="18">
        <v>2840</v>
      </c>
      <c r="GB32" s="40">
        <f t="shared" si="53"/>
        <v>202.857142857143</v>
      </c>
      <c r="GC32" s="17">
        <f t="shared" si="54"/>
        <v>-226</v>
      </c>
      <c r="GD32" s="36">
        <f t="shared" si="55"/>
        <v>-0.0795774647887324</v>
      </c>
      <c r="GE32" s="18">
        <v>568</v>
      </c>
      <c r="GF32" s="26">
        <v>0.0334507042253521</v>
      </c>
      <c r="GG32" s="17">
        <v>19</v>
      </c>
      <c r="GH32" s="18">
        <v>3811</v>
      </c>
      <c r="GI32" s="40">
        <f t="shared" si="56"/>
        <v>200.578947368421</v>
      </c>
      <c r="GJ32" s="17">
        <f t="shared" si="57"/>
        <v>-350</v>
      </c>
      <c r="GK32" s="36">
        <f t="shared" si="58"/>
        <v>-0.0918394122277618</v>
      </c>
      <c r="GL32" s="18">
        <v>610</v>
      </c>
      <c r="GM32" s="26">
        <v>0.0311475409836066</v>
      </c>
      <c r="GN32" s="17">
        <v>19</v>
      </c>
      <c r="GO32" s="18">
        <v>3831</v>
      </c>
      <c r="GP32" s="40">
        <f t="shared" si="59"/>
        <v>201.631578947368</v>
      </c>
      <c r="GQ32" s="17">
        <f t="shared" si="60"/>
        <v>-330</v>
      </c>
      <c r="GR32" s="36">
        <f t="shared" si="61"/>
        <v>-0.0861393891934221</v>
      </c>
      <c r="GS32" s="18">
        <v>733</v>
      </c>
      <c r="GT32" s="26">
        <v>0.0259208731241473</v>
      </c>
      <c r="GU32" s="18">
        <v>19</v>
      </c>
      <c r="GV32" s="18">
        <v>3724</v>
      </c>
      <c r="GW32" s="40">
        <f t="shared" si="70"/>
        <v>196</v>
      </c>
      <c r="GX32" s="17">
        <f t="shared" si="71"/>
        <v>-437</v>
      </c>
      <c r="GY32" s="36">
        <f t="shared" si="72"/>
        <v>-0.11734693877551</v>
      </c>
      <c r="GZ32" s="18">
        <v>755</v>
      </c>
      <c r="HA32" s="26">
        <v>0.0211920529801325</v>
      </c>
      <c r="HB32" s="18">
        <v>16</v>
      </c>
      <c r="HC32" s="18">
        <v>3089</v>
      </c>
      <c r="HD32" s="40">
        <f t="shared" si="73"/>
        <v>193.0625</v>
      </c>
      <c r="HE32" s="17">
        <f t="shared" si="74"/>
        <v>-415</v>
      </c>
      <c r="HF32" s="36">
        <f t="shared" si="75"/>
        <v>-0.13434768533506</v>
      </c>
      <c r="HG32" s="18">
        <v>871</v>
      </c>
      <c r="HH32" s="26">
        <v>0.0287026406429392</v>
      </c>
      <c r="HI32" s="18">
        <v>25</v>
      </c>
      <c r="HJ32" s="18">
        <v>4897</v>
      </c>
      <c r="HK32" s="40">
        <f t="shared" si="76"/>
        <v>195.88</v>
      </c>
      <c r="HL32" s="17">
        <f t="shared" si="77"/>
        <v>-578</v>
      </c>
      <c r="HM32" s="36">
        <f t="shared" si="78"/>
        <v>-0.118031447825199</v>
      </c>
      <c r="HN32" s="18">
        <v>845</v>
      </c>
      <c r="HO32" s="26">
        <v>0.0390532544378698</v>
      </c>
      <c r="HP32" s="18">
        <v>33</v>
      </c>
      <c r="HQ32" s="18">
        <v>6463</v>
      </c>
      <c r="HR32" s="40">
        <f t="shared" si="79"/>
        <v>195.848484848485</v>
      </c>
      <c r="HS32" s="17">
        <f t="shared" si="80"/>
        <v>-764</v>
      </c>
      <c r="HT32" s="36">
        <f t="shared" si="81"/>
        <v>-0.118211356954974</v>
      </c>
      <c r="HU32" s="18">
        <v>918</v>
      </c>
      <c r="HV32" s="26">
        <v>0.0272331154684096</v>
      </c>
      <c r="HW32" s="17">
        <v>25</v>
      </c>
      <c r="HX32" s="18">
        <v>4869</v>
      </c>
      <c r="HY32" s="40">
        <f t="shared" si="82"/>
        <v>194.76</v>
      </c>
      <c r="HZ32" s="17">
        <f t="shared" si="83"/>
        <v>-606</v>
      </c>
      <c r="IA32" s="36">
        <f t="shared" si="84"/>
        <v>-0.124460874922982</v>
      </c>
      <c r="IB32" s="18"/>
      <c r="IC32" s="26"/>
      <c r="ID32" s="17"/>
      <c r="IE32" s="18"/>
      <c r="IF32" s="40"/>
      <c r="IG32" s="17"/>
      <c r="IH32" s="17"/>
      <c r="II32" s="36"/>
      <c r="IJ32" s="17"/>
      <c r="IK32" s="17"/>
      <c r="IL32" s="17">
        <v>639</v>
      </c>
      <c r="IM32" s="17">
        <v>129232.8</v>
      </c>
      <c r="IN32" s="18">
        <v>186</v>
      </c>
      <c r="IO32" s="18">
        <v>39443.84</v>
      </c>
      <c r="IP32" s="17">
        <v>542</v>
      </c>
      <c r="IQ32" s="17">
        <v>110734</v>
      </c>
      <c r="IR32" s="17"/>
      <c r="IS32" s="17"/>
      <c r="IT32" s="16"/>
      <c r="IU32" s="16"/>
      <c r="IV32" s="16"/>
      <c r="IW32" s="16"/>
      <c r="IX32" s="41"/>
      <c r="IY32" s="41"/>
      <c r="IZ32" s="41"/>
      <c r="JA32" s="41"/>
      <c r="JB32" s="18"/>
      <c r="JC32" s="41"/>
      <c r="JD32" s="41"/>
      <c r="JE32" s="41"/>
      <c r="JF32" s="18"/>
      <c r="JG32" s="18"/>
      <c r="JH32" s="18">
        <f t="shared" si="62"/>
        <v>413</v>
      </c>
      <c r="JI32" s="18">
        <f t="shared" si="63"/>
        <v>84416</v>
      </c>
      <c r="JJ32" s="17">
        <v>219</v>
      </c>
      <c r="JK32" s="17">
        <f t="shared" si="85"/>
        <v>-6031.00000000001</v>
      </c>
      <c r="JL32" s="36">
        <f t="shared" si="86"/>
        <v>-0.0714438021228204</v>
      </c>
      <c r="JM32" s="18">
        <f t="shared" si="87"/>
        <v>1780</v>
      </c>
      <c r="JN32" s="42">
        <f t="shared" si="88"/>
        <v>363826.64</v>
      </c>
      <c r="JO32" s="43"/>
      <c r="JP32" s="43"/>
    </row>
    <row r="33" ht="16.5" spans="1:276">
      <c r="A33" s="16"/>
      <c r="B33" s="20" t="s">
        <v>38</v>
      </c>
      <c r="C33" s="18">
        <v>6939962757322</v>
      </c>
      <c r="D33" s="18">
        <v>586355331129</v>
      </c>
      <c r="E33" s="18">
        <v>21061110001765</v>
      </c>
      <c r="F33" s="17" t="s">
        <v>190</v>
      </c>
      <c r="G33" s="19" t="s">
        <v>191</v>
      </c>
      <c r="H33" s="17" t="s">
        <v>129</v>
      </c>
      <c r="I33" s="26">
        <f>VLOOKUP(C33,供应链!E:J,6,0)</f>
        <v>0.875</v>
      </c>
      <c r="J33" s="17">
        <f>VLOOKUP(C33,供应链!E:H,4,0)</f>
        <v>147</v>
      </c>
      <c r="K33" s="17">
        <f>VLOOKUP(C33,供应链!E:K,7,0)</f>
        <v>0</v>
      </c>
      <c r="L33" s="18">
        <f>VLOOKUP(C33,供应链!E:I,5,0)</f>
        <v>22.051575112508</v>
      </c>
      <c r="M33" s="27">
        <f t="shared" si="0"/>
        <v>0.00252660671561752</v>
      </c>
      <c r="N33" s="17">
        <v>718</v>
      </c>
      <c r="O33" s="26">
        <v>0.0125348189415042</v>
      </c>
      <c r="P33" s="18">
        <v>9</v>
      </c>
      <c r="Q33" s="18">
        <v>2661</v>
      </c>
      <c r="R33" s="40">
        <v>295.666666666667</v>
      </c>
      <c r="S33" s="17">
        <v>319</v>
      </c>
      <c r="T33" s="17">
        <f t="shared" si="1"/>
        <v>-209.999999999997</v>
      </c>
      <c r="U33" s="36">
        <f t="shared" si="2"/>
        <v>-0.0789177001127384</v>
      </c>
      <c r="V33" s="17">
        <v>324</v>
      </c>
      <c r="W33" s="17">
        <v>600</v>
      </c>
      <c r="X33" s="26">
        <v>0.0116666666666667</v>
      </c>
      <c r="Y33" s="18">
        <v>7</v>
      </c>
      <c r="Z33" s="18">
        <v>2045</v>
      </c>
      <c r="AA33" s="40">
        <v>292.142857142857</v>
      </c>
      <c r="AB33" s="17">
        <v>319</v>
      </c>
      <c r="AC33" s="17">
        <f t="shared" si="3"/>
        <v>-188.000000000001</v>
      </c>
      <c r="AD33" s="36">
        <f t="shared" si="4"/>
        <v>-0.0919315403422988</v>
      </c>
      <c r="AE33" s="17">
        <v>305</v>
      </c>
      <c r="AF33" s="17">
        <v>622</v>
      </c>
      <c r="AG33" s="26">
        <v>0.0192926045016077</v>
      </c>
      <c r="AH33" s="18">
        <v>12</v>
      </c>
      <c r="AI33" s="18">
        <v>3553</v>
      </c>
      <c r="AJ33" s="40">
        <v>296.083333333333</v>
      </c>
      <c r="AK33" s="17">
        <v>319</v>
      </c>
      <c r="AL33" s="17">
        <v>-275</v>
      </c>
      <c r="AM33" s="36">
        <v>-0.0773993808049536</v>
      </c>
      <c r="AN33" s="17">
        <v>332</v>
      </c>
      <c r="AO33" s="17">
        <v>610</v>
      </c>
      <c r="AP33" s="26">
        <v>0.0114754098360656</v>
      </c>
      <c r="AQ33" s="18">
        <v>7</v>
      </c>
      <c r="AR33" s="18">
        <v>2218</v>
      </c>
      <c r="AS33" s="40">
        <v>316.857142857143</v>
      </c>
      <c r="AT33" s="17">
        <v>319</v>
      </c>
      <c r="AU33" s="17">
        <f t="shared" si="5"/>
        <v>-14.999999999999</v>
      </c>
      <c r="AV33" s="36">
        <f t="shared" si="6"/>
        <v>-0.00676284941388592</v>
      </c>
      <c r="AW33" s="17">
        <v>340</v>
      </c>
      <c r="AX33" s="17">
        <v>511</v>
      </c>
      <c r="AY33" s="26">
        <v>0.00978473581213307</v>
      </c>
      <c r="AZ33" s="18">
        <v>5</v>
      </c>
      <c r="BA33" s="18">
        <v>1580</v>
      </c>
      <c r="BB33" s="40">
        <v>316</v>
      </c>
      <c r="BC33" s="17">
        <v>319</v>
      </c>
      <c r="BD33" s="17">
        <f t="shared" si="7"/>
        <v>-15</v>
      </c>
      <c r="BE33" s="36">
        <f t="shared" si="8"/>
        <v>-0.00949367088607595</v>
      </c>
      <c r="BF33" s="17">
        <v>355</v>
      </c>
      <c r="BG33" s="17">
        <v>737</v>
      </c>
      <c r="BH33" s="26">
        <v>0.00814111261872456</v>
      </c>
      <c r="BI33" s="18">
        <v>6</v>
      </c>
      <c r="BJ33" s="18">
        <v>1905</v>
      </c>
      <c r="BK33" s="40">
        <v>317.5</v>
      </c>
      <c r="BL33" s="17">
        <v>319</v>
      </c>
      <c r="BM33" s="17">
        <f t="shared" si="9"/>
        <v>-9</v>
      </c>
      <c r="BN33" s="36">
        <f t="shared" si="10"/>
        <v>-0.0047244094488189</v>
      </c>
      <c r="BO33" s="17">
        <v>350</v>
      </c>
      <c r="BP33" s="17">
        <v>798</v>
      </c>
      <c r="BQ33" s="26">
        <f t="shared" si="64"/>
        <v>0.006265664160401</v>
      </c>
      <c r="BR33" s="17">
        <v>5</v>
      </c>
      <c r="BS33" s="18">
        <v>1570</v>
      </c>
      <c r="BT33" s="40">
        <f t="shared" si="65"/>
        <v>314</v>
      </c>
      <c r="BU33" s="17">
        <f t="shared" si="66"/>
        <v>-25</v>
      </c>
      <c r="BV33" s="36">
        <f t="shared" si="89"/>
        <v>-0.0159235668789809</v>
      </c>
      <c r="BW33" s="17">
        <v>679</v>
      </c>
      <c r="BX33" s="32">
        <v>0.0264423076923077</v>
      </c>
      <c r="BY33" s="17">
        <v>8</v>
      </c>
      <c r="BZ33" s="18">
        <v>2517</v>
      </c>
      <c r="CA33" s="40">
        <f t="shared" si="11"/>
        <v>314.625</v>
      </c>
      <c r="CB33" s="17">
        <f t="shared" si="12"/>
        <v>-35</v>
      </c>
      <c r="CC33" s="36">
        <f t="shared" si="67"/>
        <v>-0.0139054429876838</v>
      </c>
      <c r="CD33" s="17">
        <v>516</v>
      </c>
      <c r="CE33" s="32">
        <v>0.0427807486631016</v>
      </c>
      <c r="CF33" s="18">
        <v>7</v>
      </c>
      <c r="CG33" s="18">
        <v>2095</v>
      </c>
      <c r="CH33" s="40">
        <f t="shared" si="68"/>
        <v>299.285714285714</v>
      </c>
      <c r="CI33" s="17">
        <f t="shared" si="13"/>
        <v>-138</v>
      </c>
      <c r="CJ33" s="36">
        <f t="shared" si="14"/>
        <v>-0.0658711217183771</v>
      </c>
      <c r="CK33" s="17">
        <v>577</v>
      </c>
      <c r="CL33" s="32">
        <v>0.0541176470588235</v>
      </c>
      <c r="CM33" s="18">
        <v>7</v>
      </c>
      <c r="CN33" s="18">
        <v>2011</v>
      </c>
      <c r="CO33" s="40">
        <f t="shared" si="15"/>
        <v>287.285714285714</v>
      </c>
      <c r="CP33" s="17">
        <f t="shared" si="16"/>
        <v>-222</v>
      </c>
      <c r="CQ33" s="36">
        <f t="shared" si="17"/>
        <v>-0.110392839383391</v>
      </c>
      <c r="CR33" s="17">
        <v>524</v>
      </c>
      <c r="CS33" s="32">
        <v>0.0455486542443064</v>
      </c>
      <c r="CT33" s="18">
        <v>4</v>
      </c>
      <c r="CU33" s="18">
        <v>1156</v>
      </c>
      <c r="CV33" s="40">
        <f t="shared" si="18"/>
        <v>289</v>
      </c>
      <c r="CW33" s="17">
        <f t="shared" si="19"/>
        <v>-120</v>
      </c>
      <c r="CX33" s="36">
        <f t="shared" si="20"/>
        <v>-0.103806228373702</v>
      </c>
      <c r="CY33" s="132">
        <v>693</v>
      </c>
      <c r="CZ33" s="121">
        <v>0.0353535353535354</v>
      </c>
      <c r="DA33" s="55">
        <v>8</v>
      </c>
      <c r="DB33" s="55">
        <v>2378</v>
      </c>
      <c r="DC33" s="40">
        <f t="shared" si="69"/>
        <v>297.25</v>
      </c>
      <c r="DD33" s="17">
        <f t="shared" si="21"/>
        <v>-174</v>
      </c>
      <c r="DE33" s="36">
        <f t="shared" si="22"/>
        <v>-0.0731707317073171</v>
      </c>
      <c r="DF33" s="122">
        <v>766</v>
      </c>
      <c r="DG33" s="123">
        <v>0.0130548302872063</v>
      </c>
      <c r="DH33" s="122">
        <v>10</v>
      </c>
      <c r="DI33" s="122">
        <v>2950</v>
      </c>
      <c r="DJ33" s="40">
        <f t="shared" si="23"/>
        <v>295</v>
      </c>
      <c r="DK33" s="17">
        <f t="shared" si="24"/>
        <v>-240</v>
      </c>
      <c r="DL33" s="36">
        <f t="shared" si="25"/>
        <v>-0.0813559322033898</v>
      </c>
      <c r="DM33" s="33">
        <v>606</v>
      </c>
      <c r="DN33" s="32">
        <v>0.0181518151815182</v>
      </c>
      <c r="DO33" s="17">
        <v>11</v>
      </c>
      <c r="DP33" s="18">
        <v>3208</v>
      </c>
      <c r="DQ33" s="40">
        <f t="shared" si="26"/>
        <v>291.636363636364</v>
      </c>
      <c r="DR33" s="17">
        <f t="shared" si="27"/>
        <v>-301</v>
      </c>
      <c r="DS33" s="36">
        <f t="shared" si="28"/>
        <v>-0.0938279301745636</v>
      </c>
      <c r="DT33" s="126">
        <v>635</v>
      </c>
      <c r="DU33" s="32">
        <v>0.0078740157480315</v>
      </c>
      <c r="DV33" s="17">
        <v>5</v>
      </c>
      <c r="DW33" s="18">
        <v>1446</v>
      </c>
      <c r="DX33" s="40">
        <f t="shared" si="29"/>
        <v>289.2</v>
      </c>
      <c r="DY33" s="17">
        <f t="shared" si="30"/>
        <v>-149</v>
      </c>
      <c r="DZ33" s="36">
        <f t="shared" si="31"/>
        <v>-0.103042876901798</v>
      </c>
      <c r="EA33" s="33">
        <v>545</v>
      </c>
      <c r="EB33" s="32">
        <v>0.0201834862385321</v>
      </c>
      <c r="EC33" s="18">
        <v>11</v>
      </c>
      <c r="ED33" s="18">
        <v>3264</v>
      </c>
      <c r="EE33" s="40">
        <f t="shared" si="32"/>
        <v>296.727272727273</v>
      </c>
      <c r="EF33" s="17">
        <f t="shared" si="33"/>
        <v>-245</v>
      </c>
      <c r="EG33" s="36">
        <f t="shared" si="34"/>
        <v>-0.0750612745098038</v>
      </c>
      <c r="EH33" s="18">
        <v>577</v>
      </c>
      <c r="EI33" s="26">
        <v>0.0225303292894281</v>
      </c>
      <c r="EJ33" s="18">
        <v>13</v>
      </c>
      <c r="EK33" s="18">
        <v>3832</v>
      </c>
      <c r="EL33" s="40">
        <f t="shared" si="35"/>
        <v>294.769230769231</v>
      </c>
      <c r="EM33" s="17">
        <f t="shared" si="36"/>
        <v>-315</v>
      </c>
      <c r="EN33" s="36">
        <f t="shared" si="37"/>
        <v>-0.0822025052192067</v>
      </c>
      <c r="EO33" s="18">
        <v>577</v>
      </c>
      <c r="EP33" s="26">
        <v>0.00693240901213172</v>
      </c>
      <c r="EQ33" s="18">
        <v>4</v>
      </c>
      <c r="ER33" s="18">
        <v>1186</v>
      </c>
      <c r="ES33" s="40">
        <f t="shared" si="38"/>
        <v>296.5</v>
      </c>
      <c r="ET33" s="17">
        <f t="shared" si="39"/>
        <v>-90</v>
      </c>
      <c r="EU33" s="36">
        <f t="shared" si="40"/>
        <v>-0.075885328836425</v>
      </c>
      <c r="EV33" s="18">
        <v>766</v>
      </c>
      <c r="EW33" s="26">
        <v>0.0130548302872063</v>
      </c>
      <c r="EX33" s="18">
        <v>10</v>
      </c>
      <c r="EY33" s="18">
        <v>2950</v>
      </c>
      <c r="EZ33" s="40">
        <f t="shared" si="41"/>
        <v>295</v>
      </c>
      <c r="FA33" s="17">
        <f t="shared" si="42"/>
        <v>-240</v>
      </c>
      <c r="FB33" s="36">
        <f t="shared" si="43"/>
        <v>-0.0813559322033898</v>
      </c>
      <c r="FC33" s="18">
        <v>1141</v>
      </c>
      <c r="FD33" s="26">
        <v>0.0157756354075372</v>
      </c>
      <c r="FE33" s="18">
        <v>18</v>
      </c>
      <c r="FF33" s="18">
        <v>5405</v>
      </c>
      <c r="FG33" s="40">
        <f t="shared" si="44"/>
        <v>300.277777777778</v>
      </c>
      <c r="FH33" s="17">
        <f t="shared" si="45"/>
        <v>-337</v>
      </c>
      <c r="FI33" s="36">
        <f t="shared" si="46"/>
        <v>-0.062349676225717</v>
      </c>
      <c r="FJ33" s="18">
        <v>1072</v>
      </c>
      <c r="FK33" s="26">
        <v>0.0083955223880597</v>
      </c>
      <c r="FL33" s="17">
        <v>9</v>
      </c>
      <c r="FM33" s="18">
        <v>2779</v>
      </c>
      <c r="FN33" s="40">
        <f t="shared" si="47"/>
        <v>308.777777777778</v>
      </c>
      <c r="FO33" s="17">
        <f t="shared" si="48"/>
        <v>-92.0000000000001</v>
      </c>
      <c r="FP33" s="36">
        <f t="shared" si="49"/>
        <v>-0.033105433609212</v>
      </c>
      <c r="FQ33" s="18">
        <v>1064</v>
      </c>
      <c r="FR33" s="26">
        <v>0.0150375939849624</v>
      </c>
      <c r="FS33" s="17">
        <v>16</v>
      </c>
      <c r="FT33" s="18">
        <v>4887</v>
      </c>
      <c r="FU33" s="40">
        <f t="shared" si="50"/>
        <v>305.4375</v>
      </c>
      <c r="FV33" s="17">
        <f t="shared" si="51"/>
        <v>-217</v>
      </c>
      <c r="FW33" s="36">
        <f t="shared" si="52"/>
        <v>-0.0444035195416411</v>
      </c>
      <c r="FX33" s="18">
        <v>1314</v>
      </c>
      <c r="FY33" s="26">
        <v>0.00684931506849315</v>
      </c>
      <c r="FZ33" s="17">
        <v>9</v>
      </c>
      <c r="GA33" s="18">
        <v>2701</v>
      </c>
      <c r="GB33" s="40">
        <f t="shared" si="53"/>
        <v>300.111111111111</v>
      </c>
      <c r="GC33" s="17">
        <f t="shared" si="54"/>
        <v>-170</v>
      </c>
      <c r="GD33" s="36">
        <f t="shared" si="55"/>
        <v>-0.062939651980748</v>
      </c>
      <c r="GE33" s="18">
        <v>1204</v>
      </c>
      <c r="GF33" s="26">
        <v>0.00996677740863787</v>
      </c>
      <c r="GG33" s="17">
        <v>12</v>
      </c>
      <c r="GH33" s="18">
        <v>3738</v>
      </c>
      <c r="GI33" s="40">
        <f t="shared" si="56"/>
        <v>311.5</v>
      </c>
      <c r="GJ33" s="17">
        <f t="shared" si="57"/>
        <v>-90</v>
      </c>
      <c r="GK33" s="36">
        <f t="shared" si="58"/>
        <v>-0.0240770465489567</v>
      </c>
      <c r="GL33" s="18">
        <v>1111</v>
      </c>
      <c r="GM33" s="26">
        <v>0.0099009900990099</v>
      </c>
      <c r="GN33" s="17">
        <v>11</v>
      </c>
      <c r="GO33" s="18">
        <v>3301</v>
      </c>
      <c r="GP33" s="40">
        <f t="shared" si="59"/>
        <v>300.090909090909</v>
      </c>
      <c r="GQ33" s="17">
        <f t="shared" si="60"/>
        <v>-208</v>
      </c>
      <c r="GR33" s="36">
        <f t="shared" si="61"/>
        <v>-0.063011208724629</v>
      </c>
      <c r="GS33" s="18">
        <v>772</v>
      </c>
      <c r="GT33" s="26">
        <v>0.0077720207253886</v>
      </c>
      <c r="GU33" s="18">
        <v>6</v>
      </c>
      <c r="GV33" s="18">
        <v>1844</v>
      </c>
      <c r="GW33" s="40">
        <f t="shared" si="70"/>
        <v>307.333333333333</v>
      </c>
      <c r="GX33" s="17">
        <f t="shared" si="71"/>
        <v>-70.0000000000001</v>
      </c>
      <c r="GY33" s="36">
        <f t="shared" si="72"/>
        <v>-0.0379609544468547</v>
      </c>
      <c r="GZ33" s="18">
        <v>579</v>
      </c>
      <c r="HA33" s="26">
        <v>0.00345423143350604</v>
      </c>
      <c r="HB33" s="18">
        <v>2</v>
      </c>
      <c r="HC33" s="18">
        <v>638</v>
      </c>
      <c r="HD33" s="40">
        <f t="shared" si="73"/>
        <v>319</v>
      </c>
      <c r="HE33" s="17">
        <f t="shared" si="74"/>
        <v>0</v>
      </c>
      <c r="HF33" s="36">
        <f t="shared" si="75"/>
        <v>0</v>
      </c>
      <c r="HG33" s="18">
        <v>569</v>
      </c>
      <c r="HH33" s="26">
        <v>0.0105448154657293</v>
      </c>
      <c r="HI33" s="18">
        <v>6</v>
      </c>
      <c r="HJ33" s="18">
        <v>1894</v>
      </c>
      <c r="HK33" s="40">
        <f t="shared" si="76"/>
        <v>315.666666666667</v>
      </c>
      <c r="HL33" s="17">
        <f t="shared" si="77"/>
        <v>-19.9999999999999</v>
      </c>
      <c r="HM33" s="36">
        <f t="shared" si="78"/>
        <v>-0.010559662090813</v>
      </c>
      <c r="HN33" s="18">
        <v>528</v>
      </c>
      <c r="HO33" s="26">
        <v>0.00946969696969697</v>
      </c>
      <c r="HP33" s="18">
        <v>5</v>
      </c>
      <c r="HQ33" s="18">
        <v>1559</v>
      </c>
      <c r="HR33" s="40">
        <f t="shared" si="79"/>
        <v>311.8</v>
      </c>
      <c r="HS33" s="17">
        <f t="shared" si="80"/>
        <v>-35.9999999999999</v>
      </c>
      <c r="HT33" s="36">
        <f t="shared" si="81"/>
        <v>-0.0230917254650417</v>
      </c>
      <c r="HU33" s="18">
        <v>494</v>
      </c>
      <c r="HV33" s="26">
        <v>0.00404858299595142</v>
      </c>
      <c r="HW33" s="17">
        <v>2</v>
      </c>
      <c r="HX33" s="18">
        <v>618</v>
      </c>
      <c r="HY33" s="40">
        <f t="shared" si="82"/>
        <v>309</v>
      </c>
      <c r="HZ33" s="17">
        <f t="shared" si="83"/>
        <v>-20</v>
      </c>
      <c r="IA33" s="36">
        <f t="shared" si="84"/>
        <v>-0.0323624595469256</v>
      </c>
      <c r="IB33" s="18"/>
      <c r="IC33" s="26"/>
      <c r="ID33" s="17"/>
      <c r="IE33" s="18"/>
      <c r="IF33" s="40"/>
      <c r="IG33" s="17"/>
      <c r="IH33" s="17"/>
      <c r="II33" s="36"/>
      <c r="IJ33" s="17"/>
      <c r="IK33" s="17"/>
      <c r="IL33" s="17">
        <v>609</v>
      </c>
      <c r="IM33" s="17">
        <v>173361.25</v>
      </c>
      <c r="IN33" s="18">
        <v>101</v>
      </c>
      <c r="IO33" s="18">
        <v>32002.83</v>
      </c>
      <c r="IP33" s="17">
        <v>234</v>
      </c>
      <c r="IQ33" s="17">
        <v>72465</v>
      </c>
      <c r="IR33" s="17"/>
      <c r="IS33" s="17"/>
      <c r="IT33" s="16"/>
      <c r="IU33" s="16"/>
      <c r="IV33" s="16"/>
      <c r="IW33" s="16"/>
      <c r="IX33" s="41"/>
      <c r="IY33" s="41"/>
      <c r="IZ33" s="41"/>
      <c r="JA33" s="41"/>
      <c r="JB33" s="18"/>
      <c r="JC33" s="41"/>
      <c r="JD33" s="41"/>
      <c r="JE33" s="41"/>
      <c r="JF33" s="18"/>
      <c r="JG33" s="18"/>
      <c r="JH33" s="18">
        <f t="shared" si="62"/>
        <v>245</v>
      </c>
      <c r="JI33" s="18">
        <f t="shared" si="63"/>
        <v>73889</v>
      </c>
      <c r="JJ33" s="17">
        <v>319</v>
      </c>
      <c r="JK33" s="17">
        <f t="shared" si="85"/>
        <v>-4266</v>
      </c>
      <c r="JL33" s="36">
        <f t="shared" si="86"/>
        <v>-0.0577352515259375</v>
      </c>
      <c r="JM33" s="18">
        <f t="shared" si="87"/>
        <v>1189</v>
      </c>
      <c r="JN33" s="42">
        <f t="shared" si="88"/>
        <v>351718.08</v>
      </c>
      <c r="JO33" s="43"/>
      <c r="JP33" s="43"/>
    </row>
    <row r="34" ht="16.5" spans="1:276">
      <c r="A34" s="16"/>
      <c r="B34" s="20" t="s">
        <v>38</v>
      </c>
      <c r="C34" s="18">
        <v>6939962758466</v>
      </c>
      <c r="D34" s="18">
        <v>586243046155</v>
      </c>
      <c r="E34" s="18">
        <v>21061110001766</v>
      </c>
      <c r="F34" s="17" t="s">
        <v>192</v>
      </c>
      <c r="G34" s="19" t="s">
        <v>193</v>
      </c>
      <c r="H34" s="17" t="s">
        <v>129</v>
      </c>
      <c r="I34" s="26">
        <f>VLOOKUP(C34,供应链!E:J,6,0)</f>
        <v>0</v>
      </c>
      <c r="J34" s="17">
        <f>VLOOKUP(C34,供应链!E:H,4,0)</f>
        <v>0</v>
      </c>
      <c r="K34" s="17">
        <f>VLOOKUP(C34,供应链!E:K,7,0)</f>
        <v>0</v>
      </c>
      <c r="L34" s="18" t="str">
        <f>VLOOKUP(C34,供应链!E:I,5,0)</f>
        <v>-</v>
      </c>
      <c r="M34" s="27">
        <f t="shared" si="0"/>
        <v>0.00141283722465143</v>
      </c>
      <c r="N34" s="17">
        <v>1105</v>
      </c>
      <c r="O34" s="26">
        <v>0.0081447963800905</v>
      </c>
      <c r="P34" s="18">
        <v>9</v>
      </c>
      <c r="Q34" s="18">
        <v>3298</v>
      </c>
      <c r="R34" s="40">
        <v>366.444444444444</v>
      </c>
      <c r="S34" s="17">
        <v>379</v>
      </c>
      <c r="T34" s="17">
        <f t="shared" si="1"/>
        <v>-113.000000000004</v>
      </c>
      <c r="U34" s="36">
        <f t="shared" si="2"/>
        <v>-0.0342631898120085</v>
      </c>
      <c r="V34" s="17">
        <v>506</v>
      </c>
      <c r="W34" s="17">
        <v>987</v>
      </c>
      <c r="X34" s="26">
        <v>0.00405268490374873</v>
      </c>
      <c r="Y34" s="18">
        <v>4</v>
      </c>
      <c r="Z34" s="18">
        <v>1486</v>
      </c>
      <c r="AA34" s="40">
        <v>371.5</v>
      </c>
      <c r="AB34" s="17">
        <v>379</v>
      </c>
      <c r="AC34" s="17">
        <f t="shared" si="3"/>
        <v>-30</v>
      </c>
      <c r="AD34" s="36">
        <f t="shared" si="4"/>
        <v>-0.0201884253028264</v>
      </c>
      <c r="AE34" s="17">
        <v>440</v>
      </c>
      <c r="AF34" s="17">
        <v>963</v>
      </c>
      <c r="AG34" s="26">
        <v>0.00726895119418484</v>
      </c>
      <c r="AH34" s="18">
        <v>7</v>
      </c>
      <c r="AI34" s="18">
        <v>2567</v>
      </c>
      <c r="AJ34" s="40">
        <v>366.714285714286</v>
      </c>
      <c r="AK34" s="17">
        <v>379</v>
      </c>
      <c r="AL34" s="17">
        <v>-85.9999999999999</v>
      </c>
      <c r="AM34" s="36">
        <v>-0.0335021425788858</v>
      </c>
      <c r="AN34" s="17">
        <v>437</v>
      </c>
      <c r="AO34" s="17">
        <v>988</v>
      </c>
      <c r="AP34" s="26">
        <v>0.00910931174089069</v>
      </c>
      <c r="AQ34" s="18">
        <v>9</v>
      </c>
      <c r="AR34" s="18">
        <v>3346</v>
      </c>
      <c r="AS34" s="40">
        <v>371.777777777778</v>
      </c>
      <c r="AT34" s="17">
        <v>379</v>
      </c>
      <c r="AU34" s="17">
        <f t="shared" si="5"/>
        <v>-64.999999999998</v>
      </c>
      <c r="AV34" s="36">
        <f t="shared" si="6"/>
        <v>-0.019426180514046</v>
      </c>
      <c r="AW34" s="17">
        <v>447</v>
      </c>
      <c r="AX34" s="17">
        <v>812</v>
      </c>
      <c r="AY34" s="26">
        <v>0.0123152709359606</v>
      </c>
      <c r="AZ34" s="18">
        <v>10</v>
      </c>
      <c r="BA34" s="18">
        <v>3729</v>
      </c>
      <c r="BB34" s="40">
        <v>372.9</v>
      </c>
      <c r="BC34" s="17">
        <v>379</v>
      </c>
      <c r="BD34" s="17">
        <f t="shared" si="7"/>
        <v>-61.0000000000002</v>
      </c>
      <c r="BE34" s="36">
        <f t="shared" si="8"/>
        <v>-0.0163582729954412</v>
      </c>
      <c r="BF34" s="17">
        <v>461</v>
      </c>
      <c r="BG34" s="17">
        <v>808</v>
      </c>
      <c r="BH34" s="26">
        <v>0.0136138613861386</v>
      </c>
      <c r="BI34" s="18">
        <v>11</v>
      </c>
      <c r="BJ34" s="18">
        <v>4137</v>
      </c>
      <c r="BK34" s="40">
        <v>376.090909090909</v>
      </c>
      <c r="BL34" s="17">
        <v>379</v>
      </c>
      <c r="BM34" s="17">
        <f t="shared" si="9"/>
        <v>-32.0000000000009</v>
      </c>
      <c r="BN34" s="36">
        <f t="shared" si="10"/>
        <v>-0.00773507372492166</v>
      </c>
      <c r="BO34" s="17">
        <v>473</v>
      </c>
      <c r="BP34" s="17">
        <v>775</v>
      </c>
      <c r="BQ34" s="26">
        <f t="shared" si="64"/>
        <v>0.00774193548387097</v>
      </c>
      <c r="BR34" s="17">
        <v>6</v>
      </c>
      <c r="BS34" s="18">
        <v>2249</v>
      </c>
      <c r="BT34" s="40">
        <f t="shared" si="65"/>
        <v>374.833333333333</v>
      </c>
      <c r="BU34" s="17">
        <f t="shared" si="66"/>
        <v>-25.0000000000001</v>
      </c>
      <c r="BV34" s="36">
        <f t="shared" si="89"/>
        <v>-0.0111160515784794</v>
      </c>
      <c r="BW34" s="17">
        <v>753</v>
      </c>
      <c r="BX34" s="32">
        <v>0.0300909727081875</v>
      </c>
      <c r="BY34" s="17">
        <v>3</v>
      </c>
      <c r="BZ34" s="18">
        <v>1122</v>
      </c>
      <c r="CA34" s="40">
        <f t="shared" si="11"/>
        <v>374</v>
      </c>
      <c r="CB34" s="17">
        <f t="shared" si="12"/>
        <v>-15</v>
      </c>
      <c r="CC34" s="36">
        <f t="shared" si="67"/>
        <v>-0.0133689839572193</v>
      </c>
      <c r="CD34" s="17">
        <v>666</v>
      </c>
      <c r="CE34" s="32">
        <v>0.0390879478827362</v>
      </c>
      <c r="CF34" s="18">
        <v>2</v>
      </c>
      <c r="CG34" s="18">
        <v>747</v>
      </c>
      <c r="CH34" s="40">
        <f t="shared" si="68"/>
        <v>373.5</v>
      </c>
      <c r="CI34" s="17">
        <f t="shared" si="13"/>
        <v>-11</v>
      </c>
      <c r="CJ34" s="36">
        <f t="shared" si="14"/>
        <v>-0.0147255689424364</v>
      </c>
      <c r="CK34" s="17">
        <v>727</v>
      </c>
      <c r="CL34" s="32">
        <v>0.0408299866131191</v>
      </c>
      <c r="CM34" s="18">
        <v>2</v>
      </c>
      <c r="CN34" s="18">
        <v>798</v>
      </c>
      <c r="CO34" s="40">
        <f t="shared" si="15"/>
        <v>399</v>
      </c>
      <c r="CP34" s="17">
        <f t="shared" si="16"/>
        <v>40</v>
      </c>
      <c r="CQ34" s="36">
        <f t="shared" si="17"/>
        <v>0.050125313283208</v>
      </c>
      <c r="CR34" s="17">
        <v>743</v>
      </c>
      <c r="CS34" s="32">
        <v>0.0522438044206296</v>
      </c>
      <c r="CT34" s="18">
        <v>6</v>
      </c>
      <c r="CU34" s="18">
        <v>2359</v>
      </c>
      <c r="CV34" s="40">
        <f t="shared" si="18"/>
        <v>393.166666666667</v>
      </c>
      <c r="CW34" s="17">
        <f t="shared" si="19"/>
        <v>85.0000000000001</v>
      </c>
      <c r="CX34" s="36">
        <f t="shared" si="20"/>
        <v>0.0360322170411192</v>
      </c>
      <c r="CY34" s="132">
        <v>695</v>
      </c>
      <c r="CZ34" s="121">
        <v>0.0608414239482201</v>
      </c>
      <c r="DA34" s="55">
        <v>6</v>
      </c>
      <c r="DB34" s="55">
        <v>2359</v>
      </c>
      <c r="DC34" s="40">
        <f t="shared" si="69"/>
        <v>393.166666666667</v>
      </c>
      <c r="DD34" s="17">
        <f t="shared" si="21"/>
        <v>85.0000000000001</v>
      </c>
      <c r="DE34" s="36">
        <f t="shared" si="22"/>
        <v>0.0360322170411192</v>
      </c>
      <c r="DF34" s="122">
        <v>709</v>
      </c>
      <c r="DG34" s="123">
        <v>0.00705218617771509</v>
      </c>
      <c r="DH34" s="122">
        <v>5</v>
      </c>
      <c r="DI34" s="122">
        <v>1944</v>
      </c>
      <c r="DJ34" s="40">
        <f t="shared" si="23"/>
        <v>388.8</v>
      </c>
      <c r="DK34" s="17">
        <f t="shared" si="24"/>
        <v>49.0000000000001</v>
      </c>
      <c r="DL34" s="36">
        <f t="shared" si="25"/>
        <v>0.0252057613168725</v>
      </c>
      <c r="DM34" s="33">
        <v>763</v>
      </c>
      <c r="DN34" s="32">
        <v>0.00917431192660551</v>
      </c>
      <c r="DO34" s="17">
        <v>7</v>
      </c>
      <c r="DP34" s="18">
        <v>2723</v>
      </c>
      <c r="DQ34" s="40">
        <f t="shared" si="26"/>
        <v>389</v>
      </c>
      <c r="DR34" s="17">
        <f t="shared" si="27"/>
        <v>70</v>
      </c>
      <c r="DS34" s="36">
        <f t="shared" si="28"/>
        <v>0.025706940874036</v>
      </c>
      <c r="DT34" s="126">
        <v>744</v>
      </c>
      <c r="DU34" s="32">
        <v>0.00134408602150538</v>
      </c>
      <c r="DV34" s="17">
        <v>1</v>
      </c>
      <c r="DW34" s="18">
        <v>384</v>
      </c>
      <c r="DX34" s="40">
        <f t="shared" si="29"/>
        <v>384</v>
      </c>
      <c r="DY34" s="17">
        <f t="shared" si="30"/>
        <v>5</v>
      </c>
      <c r="DZ34" s="36">
        <f t="shared" si="31"/>
        <v>0.0130208333333333</v>
      </c>
      <c r="EA34" s="33">
        <v>580</v>
      </c>
      <c r="EB34" s="32">
        <v>0.0103448275862069</v>
      </c>
      <c r="EC34" s="18">
        <v>6</v>
      </c>
      <c r="ED34" s="18">
        <v>2369</v>
      </c>
      <c r="EE34" s="40">
        <f t="shared" si="32"/>
        <v>394.833333333333</v>
      </c>
      <c r="EF34" s="17">
        <f t="shared" si="33"/>
        <v>94.9999999999999</v>
      </c>
      <c r="EG34" s="36">
        <f t="shared" si="34"/>
        <v>0.0401013085690164</v>
      </c>
      <c r="EH34" s="18">
        <v>393</v>
      </c>
      <c r="EI34" s="26">
        <v>0.00508905852417303</v>
      </c>
      <c r="EJ34" s="18">
        <v>2</v>
      </c>
      <c r="EK34" s="18">
        <v>798</v>
      </c>
      <c r="EL34" s="40">
        <f t="shared" si="35"/>
        <v>399</v>
      </c>
      <c r="EM34" s="17">
        <f t="shared" si="36"/>
        <v>40</v>
      </c>
      <c r="EN34" s="36">
        <f t="shared" si="37"/>
        <v>0.050125313283208</v>
      </c>
      <c r="EO34" s="18">
        <v>329</v>
      </c>
      <c r="EP34" s="26">
        <v>0.00303951367781155</v>
      </c>
      <c r="EQ34" s="18">
        <v>1</v>
      </c>
      <c r="ER34" s="18">
        <v>442</v>
      </c>
      <c r="ES34" s="40">
        <f t="shared" si="38"/>
        <v>442</v>
      </c>
      <c r="ET34" s="17">
        <f t="shared" si="39"/>
        <v>63</v>
      </c>
      <c r="EU34" s="36">
        <f t="shared" si="40"/>
        <v>0.142533936651584</v>
      </c>
      <c r="EV34" s="18">
        <v>353</v>
      </c>
      <c r="EW34" s="26">
        <v>0.0084985835694051</v>
      </c>
      <c r="EX34" s="18">
        <v>3</v>
      </c>
      <c r="EY34" s="18">
        <v>1137</v>
      </c>
      <c r="EZ34" s="40">
        <f t="shared" si="41"/>
        <v>379</v>
      </c>
      <c r="FA34" s="17">
        <f t="shared" si="42"/>
        <v>0</v>
      </c>
      <c r="FB34" s="36">
        <f t="shared" si="43"/>
        <v>0</v>
      </c>
      <c r="FC34" s="18">
        <v>509</v>
      </c>
      <c r="FD34" s="26">
        <v>0.0117878192534381</v>
      </c>
      <c r="FE34" s="18">
        <v>6</v>
      </c>
      <c r="FF34" s="18">
        <v>2214</v>
      </c>
      <c r="FG34" s="40">
        <f t="shared" si="44"/>
        <v>369</v>
      </c>
      <c r="FH34" s="17">
        <f t="shared" si="45"/>
        <v>-60</v>
      </c>
      <c r="FI34" s="36">
        <f t="shared" si="46"/>
        <v>-0.02710027100271</v>
      </c>
      <c r="FJ34" s="18">
        <v>500</v>
      </c>
      <c r="FK34" s="26">
        <v>0.01</v>
      </c>
      <c r="FL34" s="17">
        <v>5</v>
      </c>
      <c r="FM34" s="18">
        <v>1858</v>
      </c>
      <c r="FN34" s="40">
        <f t="shared" si="47"/>
        <v>371.6</v>
      </c>
      <c r="FO34" s="17">
        <f t="shared" si="48"/>
        <v>-36.9999999999999</v>
      </c>
      <c r="FP34" s="36">
        <f t="shared" si="49"/>
        <v>-0.0199138858988159</v>
      </c>
      <c r="FQ34" s="18">
        <v>420</v>
      </c>
      <c r="FR34" s="26">
        <v>0.00714285714285714</v>
      </c>
      <c r="FS34" s="17">
        <v>3</v>
      </c>
      <c r="FT34" s="18">
        <v>1162</v>
      </c>
      <c r="FU34" s="40">
        <f t="shared" si="50"/>
        <v>387.333333333333</v>
      </c>
      <c r="FV34" s="17">
        <f t="shared" si="51"/>
        <v>24.9999999999999</v>
      </c>
      <c r="FW34" s="36">
        <f t="shared" si="52"/>
        <v>0.0215146299483648</v>
      </c>
      <c r="FX34" s="18">
        <v>401</v>
      </c>
      <c r="FY34" s="26">
        <v>0.0124688279301746</v>
      </c>
      <c r="FZ34" s="17">
        <v>5</v>
      </c>
      <c r="GA34" s="18">
        <v>1895</v>
      </c>
      <c r="GB34" s="40">
        <f t="shared" si="53"/>
        <v>379</v>
      </c>
      <c r="GC34" s="17">
        <f t="shared" si="54"/>
        <v>0</v>
      </c>
      <c r="GD34" s="36">
        <f t="shared" si="55"/>
        <v>0</v>
      </c>
      <c r="GE34" s="18">
        <v>392</v>
      </c>
      <c r="GF34" s="26">
        <v>0.0076530612244898</v>
      </c>
      <c r="GG34" s="17">
        <v>3</v>
      </c>
      <c r="GH34" s="18">
        <v>1117</v>
      </c>
      <c r="GI34" s="40">
        <f t="shared" si="56"/>
        <v>372.333333333333</v>
      </c>
      <c r="GJ34" s="17">
        <f t="shared" si="57"/>
        <v>-20.0000000000001</v>
      </c>
      <c r="GK34" s="36">
        <f t="shared" si="58"/>
        <v>-0.017905102954342</v>
      </c>
      <c r="GL34" s="18">
        <v>402</v>
      </c>
      <c r="GM34" s="26">
        <v>0.00248756218905473</v>
      </c>
      <c r="GN34" s="17">
        <v>1</v>
      </c>
      <c r="GO34" s="18">
        <v>369</v>
      </c>
      <c r="GP34" s="40">
        <f t="shared" si="59"/>
        <v>369</v>
      </c>
      <c r="GQ34" s="17">
        <f t="shared" si="60"/>
        <v>-10</v>
      </c>
      <c r="GR34" s="36">
        <f t="shared" si="61"/>
        <v>-0.02710027100271</v>
      </c>
      <c r="GS34" s="18">
        <v>341</v>
      </c>
      <c r="GT34" s="26">
        <v>0.0146627565982405</v>
      </c>
      <c r="GU34" s="18">
        <v>5</v>
      </c>
      <c r="GV34" s="18">
        <v>1845</v>
      </c>
      <c r="GW34" s="40">
        <f t="shared" si="70"/>
        <v>369</v>
      </c>
      <c r="GX34" s="17">
        <f t="shared" si="71"/>
        <v>-50</v>
      </c>
      <c r="GY34" s="36">
        <f t="shared" si="72"/>
        <v>-0.02710027100271</v>
      </c>
      <c r="GZ34" s="18">
        <v>292</v>
      </c>
      <c r="HA34" s="26">
        <v>0.0102739726027397</v>
      </c>
      <c r="HB34" s="18">
        <v>3</v>
      </c>
      <c r="HC34" s="18">
        <v>1162</v>
      </c>
      <c r="HD34" s="40">
        <f t="shared" si="73"/>
        <v>387.333333333333</v>
      </c>
      <c r="HE34" s="17">
        <f t="shared" si="74"/>
        <v>24.9999999999999</v>
      </c>
      <c r="HF34" s="36">
        <f t="shared" si="75"/>
        <v>0.0215146299483648</v>
      </c>
      <c r="HG34" s="18">
        <v>292</v>
      </c>
      <c r="HH34" s="26">
        <v>0.0136986301369863</v>
      </c>
      <c r="HI34" s="18">
        <v>4</v>
      </c>
      <c r="HJ34" s="18">
        <v>1576</v>
      </c>
      <c r="HK34" s="40">
        <f t="shared" si="76"/>
        <v>394</v>
      </c>
      <c r="HL34" s="17">
        <f t="shared" si="77"/>
        <v>60</v>
      </c>
      <c r="HM34" s="36">
        <f t="shared" si="78"/>
        <v>0.0380710659898477</v>
      </c>
      <c r="HN34" s="18">
        <v>240</v>
      </c>
      <c r="HO34" s="26">
        <v>0.00833333333333333</v>
      </c>
      <c r="HP34" s="18">
        <v>2</v>
      </c>
      <c r="HQ34" s="18">
        <v>778</v>
      </c>
      <c r="HR34" s="40">
        <f t="shared" si="79"/>
        <v>389</v>
      </c>
      <c r="HS34" s="17">
        <f t="shared" si="80"/>
        <v>20</v>
      </c>
      <c r="HT34" s="36">
        <f t="shared" si="81"/>
        <v>0.025706940874036</v>
      </c>
      <c r="HU34" s="18">
        <v>235</v>
      </c>
      <c r="HV34" s="26">
        <v>0</v>
      </c>
      <c r="HW34" s="17">
        <v>0</v>
      </c>
      <c r="HX34" s="18">
        <v>0</v>
      </c>
      <c r="HY34" s="40">
        <f t="shared" si="82"/>
        <v>0</v>
      </c>
      <c r="HZ34" s="17">
        <f t="shared" si="83"/>
        <v>0</v>
      </c>
      <c r="IA34" s="36">
        <f t="shared" si="84"/>
        <v>0</v>
      </c>
      <c r="IB34" s="18"/>
      <c r="IC34" s="26"/>
      <c r="ID34" s="17"/>
      <c r="IE34" s="18"/>
      <c r="IF34" s="40"/>
      <c r="IG34" s="17"/>
      <c r="IH34" s="17"/>
      <c r="II34" s="36"/>
      <c r="IJ34" s="17"/>
      <c r="IK34" s="17"/>
      <c r="IL34" s="17">
        <v>151</v>
      </c>
      <c r="IM34" s="17">
        <v>50627.26</v>
      </c>
      <c r="IN34" s="18">
        <v>58</v>
      </c>
      <c r="IO34" s="18">
        <v>21502</v>
      </c>
      <c r="IP34" s="17">
        <v>166</v>
      </c>
      <c r="IQ34" s="17">
        <v>63530</v>
      </c>
      <c r="IR34" s="17"/>
      <c r="IS34" s="17"/>
      <c r="IT34" s="16"/>
      <c r="IU34" s="16"/>
      <c r="IV34" s="16"/>
      <c r="IW34" s="16"/>
      <c r="IX34" s="41"/>
      <c r="IY34" s="41"/>
      <c r="IZ34" s="41"/>
      <c r="JA34" s="41"/>
      <c r="JB34" s="18"/>
      <c r="JC34" s="41"/>
      <c r="JD34" s="41"/>
      <c r="JE34" s="41"/>
      <c r="JF34" s="18"/>
      <c r="JG34" s="18"/>
      <c r="JH34" s="18">
        <f t="shared" si="62"/>
        <v>137</v>
      </c>
      <c r="JI34" s="18">
        <f t="shared" si="63"/>
        <v>51970</v>
      </c>
      <c r="JJ34" s="17">
        <v>379</v>
      </c>
      <c r="JK34" s="17">
        <f t="shared" si="85"/>
        <v>47.0000000000023</v>
      </c>
      <c r="JL34" s="36">
        <f t="shared" si="86"/>
        <v>0.000904367904560368</v>
      </c>
      <c r="JM34" s="18">
        <f t="shared" si="87"/>
        <v>512</v>
      </c>
      <c r="JN34" s="42">
        <f t="shared" si="88"/>
        <v>187629.26</v>
      </c>
      <c r="JO34" s="43"/>
      <c r="JP34" s="43"/>
    </row>
    <row r="35" ht="16.5" spans="1:276">
      <c r="A35" s="16"/>
      <c r="B35" s="17" t="s">
        <v>39</v>
      </c>
      <c r="C35" s="18">
        <v>6939962755656</v>
      </c>
      <c r="D35" s="18">
        <v>564947051959</v>
      </c>
      <c r="E35" s="18">
        <v>21063510001616</v>
      </c>
      <c r="F35" s="17" t="s">
        <v>194</v>
      </c>
      <c r="G35" s="19" t="s">
        <v>195</v>
      </c>
      <c r="H35" s="17" t="s">
        <v>129</v>
      </c>
      <c r="I35" s="26">
        <f>VLOOKUP(C35,供应链!E:J,6,0)</f>
        <v>0.76</v>
      </c>
      <c r="J35" s="17">
        <f>VLOOKUP(C35,供应链!E:H,4,0)</f>
        <v>236</v>
      </c>
      <c r="K35" s="17">
        <f>VLOOKUP(C35,供应链!E:K,7,0)</f>
        <v>84</v>
      </c>
      <c r="L35" s="18">
        <f>VLOOKUP(C35,供应链!E:I,5,0)</f>
        <v>10.6301745956844</v>
      </c>
      <c r="M35" s="27">
        <f t="shared" si="0"/>
        <v>0.00561009817671809</v>
      </c>
      <c r="N35" s="17">
        <v>468</v>
      </c>
      <c r="O35" s="26">
        <v>0.0576923076923077</v>
      </c>
      <c r="P35" s="18">
        <v>27</v>
      </c>
      <c r="Q35" s="18">
        <v>2890</v>
      </c>
      <c r="R35" s="40">
        <v>107.037037037037</v>
      </c>
      <c r="S35" s="17">
        <v>119</v>
      </c>
      <c r="T35" s="17">
        <f t="shared" si="1"/>
        <v>-323.000000000001</v>
      </c>
      <c r="U35" s="36">
        <f t="shared" si="2"/>
        <v>-0.111764705882353</v>
      </c>
      <c r="V35" s="17">
        <v>662</v>
      </c>
      <c r="W35" s="17">
        <v>443</v>
      </c>
      <c r="X35" s="26">
        <v>0.0519187358916479</v>
      </c>
      <c r="Y35" s="18">
        <v>23</v>
      </c>
      <c r="Z35" s="18">
        <v>2407</v>
      </c>
      <c r="AA35" s="40">
        <v>104.652173913043</v>
      </c>
      <c r="AB35" s="17">
        <v>119</v>
      </c>
      <c r="AC35" s="17">
        <f t="shared" si="3"/>
        <v>-330.000000000011</v>
      </c>
      <c r="AD35" s="36">
        <f t="shared" si="4"/>
        <v>-0.137100124636481</v>
      </c>
      <c r="AE35" s="17">
        <v>640</v>
      </c>
      <c r="AF35" s="17">
        <v>415</v>
      </c>
      <c r="AG35" s="26">
        <v>0.0385542168674699</v>
      </c>
      <c r="AH35" s="18">
        <v>16</v>
      </c>
      <c r="AI35" s="18">
        <v>1697</v>
      </c>
      <c r="AJ35" s="40">
        <v>106.0625</v>
      </c>
      <c r="AK35" s="17">
        <v>119</v>
      </c>
      <c r="AL35" s="17">
        <v>-207</v>
      </c>
      <c r="AM35" s="36">
        <v>-0.121979964643489</v>
      </c>
      <c r="AN35" s="17">
        <v>751</v>
      </c>
      <c r="AO35" s="17">
        <v>672</v>
      </c>
      <c r="AP35" s="26">
        <v>0.0342261904761905</v>
      </c>
      <c r="AQ35" s="18">
        <v>23</v>
      </c>
      <c r="AR35" s="18">
        <v>2455</v>
      </c>
      <c r="AS35" s="40">
        <v>106.739130434783</v>
      </c>
      <c r="AT35" s="17">
        <v>119</v>
      </c>
      <c r="AU35" s="17">
        <f t="shared" si="5"/>
        <v>-281.999999999991</v>
      </c>
      <c r="AV35" s="36">
        <f t="shared" si="6"/>
        <v>-0.114867617107939</v>
      </c>
      <c r="AW35" s="17">
        <v>729</v>
      </c>
      <c r="AX35" s="17">
        <v>497</v>
      </c>
      <c r="AY35" s="26">
        <v>0.0402414486921529</v>
      </c>
      <c r="AZ35" s="18">
        <v>20</v>
      </c>
      <c r="BA35" s="18">
        <v>2135</v>
      </c>
      <c r="BB35" s="40">
        <v>106.75</v>
      </c>
      <c r="BC35" s="17">
        <v>119</v>
      </c>
      <c r="BD35" s="17">
        <f t="shared" si="7"/>
        <v>-245</v>
      </c>
      <c r="BE35" s="36">
        <f t="shared" si="8"/>
        <v>-0.114754098360656</v>
      </c>
      <c r="BF35" s="17">
        <v>733</v>
      </c>
      <c r="BG35" s="17">
        <v>372</v>
      </c>
      <c r="BH35" s="26">
        <v>0.0591397849462366</v>
      </c>
      <c r="BI35" s="18">
        <v>22</v>
      </c>
      <c r="BJ35" s="18">
        <v>2344</v>
      </c>
      <c r="BK35" s="40">
        <v>106.545454545455</v>
      </c>
      <c r="BL35" s="17">
        <v>119</v>
      </c>
      <c r="BM35" s="17">
        <f t="shared" si="9"/>
        <v>-273.99999999999</v>
      </c>
      <c r="BN35" s="36">
        <f t="shared" si="10"/>
        <v>-0.116894197952214</v>
      </c>
      <c r="BO35" s="17">
        <v>748</v>
      </c>
      <c r="BP35" s="17">
        <v>355</v>
      </c>
      <c r="BQ35" s="26">
        <f t="shared" si="64"/>
        <v>0.0394366197183099</v>
      </c>
      <c r="BR35" s="17">
        <v>14</v>
      </c>
      <c r="BS35" s="18">
        <v>1479</v>
      </c>
      <c r="BT35" s="40">
        <f t="shared" si="65"/>
        <v>105.642857142857</v>
      </c>
      <c r="BU35" s="17">
        <f t="shared" si="66"/>
        <v>-187</v>
      </c>
      <c r="BV35" s="36">
        <f t="shared" si="89"/>
        <v>-0.126436781609195</v>
      </c>
      <c r="BW35" s="17">
        <v>416</v>
      </c>
      <c r="BX35" s="32">
        <v>0.0990297758447641</v>
      </c>
      <c r="BY35" s="17">
        <v>11</v>
      </c>
      <c r="BZ35" s="18">
        <v>1131</v>
      </c>
      <c r="CA35" s="40">
        <f t="shared" si="11"/>
        <v>102.818181818182</v>
      </c>
      <c r="CB35" s="17">
        <f t="shared" si="12"/>
        <v>-178</v>
      </c>
      <c r="CC35" s="36">
        <f t="shared" si="67"/>
        <v>-0.157382847038019</v>
      </c>
      <c r="CD35" s="17">
        <v>374</v>
      </c>
      <c r="CE35" s="32">
        <v>0.108954289292423</v>
      </c>
      <c r="CF35" s="18">
        <v>16</v>
      </c>
      <c r="CG35" s="18">
        <v>1610</v>
      </c>
      <c r="CH35" s="40">
        <f t="shared" si="68"/>
        <v>100.625</v>
      </c>
      <c r="CI35" s="17">
        <f t="shared" si="13"/>
        <v>-294</v>
      </c>
      <c r="CJ35" s="36">
        <f t="shared" si="14"/>
        <v>-0.182608695652174</v>
      </c>
      <c r="CK35" s="17">
        <v>425</v>
      </c>
      <c r="CL35" s="32">
        <v>0.0971786833855799</v>
      </c>
      <c r="CM35" s="18">
        <v>23</v>
      </c>
      <c r="CN35" s="18">
        <v>2538</v>
      </c>
      <c r="CO35" s="40">
        <f t="shared" si="15"/>
        <v>110.347826086957</v>
      </c>
      <c r="CP35" s="17">
        <f t="shared" si="16"/>
        <v>-199</v>
      </c>
      <c r="CQ35" s="36">
        <f t="shared" si="17"/>
        <v>-0.0784081954294721</v>
      </c>
      <c r="CR35" s="17">
        <v>483</v>
      </c>
      <c r="CS35" s="32">
        <v>0.0753828032979976</v>
      </c>
      <c r="CT35" s="18">
        <v>22</v>
      </c>
      <c r="CU35" s="18">
        <v>2472</v>
      </c>
      <c r="CV35" s="40">
        <f t="shared" si="18"/>
        <v>112.363636363636</v>
      </c>
      <c r="CW35" s="17">
        <f t="shared" si="19"/>
        <v>-146</v>
      </c>
      <c r="CX35" s="36">
        <f t="shared" si="20"/>
        <v>-0.0590614886731392</v>
      </c>
      <c r="CY35" s="132">
        <v>396</v>
      </c>
      <c r="CZ35" s="121">
        <v>0.0741415982983896</v>
      </c>
      <c r="DA35" s="55">
        <v>14</v>
      </c>
      <c r="DB35" s="55">
        <v>1545</v>
      </c>
      <c r="DC35" s="40">
        <f t="shared" si="69"/>
        <v>110.357142857143</v>
      </c>
      <c r="DD35" s="17">
        <f t="shared" si="21"/>
        <v>-121</v>
      </c>
      <c r="DE35" s="36">
        <f t="shared" si="22"/>
        <v>-0.0783171521035598</v>
      </c>
      <c r="DF35" s="122">
        <v>366</v>
      </c>
      <c r="DG35" s="123">
        <v>0.0382513661202186</v>
      </c>
      <c r="DH35" s="122">
        <v>14</v>
      </c>
      <c r="DI35" s="122">
        <v>1573</v>
      </c>
      <c r="DJ35" s="40">
        <f t="shared" si="23"/>
        <v>112.357142857143</v>
      </c>
      <c r="DK35" s="17">
        <f t="shared" si="24"/>
        <v>-92.9999999999999</v>
      </c>
      <c r="DL35" s="36">
        <f t="shared" si="25"/>
        <v>-0.0591226954863318</v>
      </c>
      <c r="DM35" s="33">
        <v>371</v>
      </c>
      <c r="DN35" s="32">
        <v>0.0404312668463612</v>
      </c>
      <c r="DO35" s="17">
        <v>15</v>
      </c>
      <c r="DP35" s="18">
        <v>1673</v>
      </c>
      <c r="DQ35" s="40">
        <f t="shared" si="26"/>
        <v>111.533333333333</v>
      </c>
      <c r="DR35" s="17">
        <f t="shared" si="27"/>
        <v>-112</v>
      </c>
      <c r="DS35" s="36">
        <f t="shared" si="28"/>
        <v>-0.0669456066945607</v>
      </c>
      <c r="DT35" s="126">
        <v>318</v>
      </c>
      <c r="DU35" s="32">
        <v>0.0314465408805031</v>
      </c>
      <c r="DV35" s="17">
        <v>10</v>
      </c>
      <c r="DW35" s="18">
        <v>1088</v>
      </c>
      <c r="DX35" s="40">
        <f t="shared" si="29"/>
        <v>108.8</v>
      </c>
      <c r="DY35" s="17">
        <f t="shared" si="30"/>
        <v>-102</v>
      </c>
      <c r="DZ35" s="36">
        <f t="shared" si="31"/>
        <v>-0.09375</v>
      </c>
      <c r="EA35" s="33">
        <v>340</v>
      </c>
      <c r="EB35" s="32">
        <v>0.0441176470588235</v>
      </c>
      <c r="EC35" s="18">
        <v>15</v>
      </c>
      <c r="ED35" s="18">
        <v>1647</v>
      </c>
      <c r="EE35" s="40">
        <f t="shared" si="32"/>
        <v>109.8</v>
      </c>
      <c r="EF35" s="17">
        <f t="shared" si="33"/>
        <v>-138</v>
      </c>
      <c r="EG35" s="36">
        <f t="shared" si="34"/>
        <v>-0.0837887067395264</v>
      </c>
      <c r="EH35" s="18">
        <v>349</v>
      </c>
      <c r="EI35" s="26">
        <v>0.0458452722063037</v>
      </c>
      <c r="EJ35" s="18">
        <v>16</v>
      </c>
      <c r="EK35" s="18">
        <v>1703</v>
      </c>
      <c r="EL35" s="40">
        <f t="shared" si="35"/>
        <v>106.4375</v>
      </c>
      <c r="EM35" s="17">
        <f t="shared" si="36"/>
        <v>-201</v>
      </c>
      <c r="EN35" s="36">
        <f t="shared" si="37"/>
        <v>-0.118027011156782</v>
      </c>
      <c r="EO35" s="18">
        <v>307</v>
      </c>
      <c r="EP35" s="26">
        <v>0.0358306188925081</v>
      </c>
      <c r="EQ35" s="18">
        <v>11</v>
      </c>
      <c r="ER35" s="18">
        <v>1140</v>
      </c>
      <c r="ES35" s="40">
        <f t="shared" si="38"/>
        <v>103.636363636364</v>
      </c>
      <c r="ET35" s="17">
        <f t="shared" si="39"/>
        <v>-169</v>
      </c>
      <c r="EU35" s="36">
        <f t="shared" si="40"/>
        <v>-0.148245614035088</v>
      </c>
      <c r="EV35" s="18">
        <v>318</v>
      </c>
      <c r="EW35" s="26">
        <v>0.0534591194968553</v>
      </c>
      <c r="EX35" s="18">
        <v>17</v>
      </c>
      <c r="EY35" s="18">
        <v>1739</v>
      </c>
      <c r="EZ35" s="40">
        <f t="shared" si="41"/>
        <v>102.294117647059</v>
      </c>
      <c r="FA35" s="17">
        <f t="shared" si="42"/>
        <v>-284</v>
      </c>
      <c r="FB35" s="36">
        <f t="shared" si="43"/>
        <v>-0.163312248418631</v>
      </c>
      <c r="FC35" s="18">
        <v>430</v>
      </c>
      <c r="FD35" s="26">
        <v>0.0395348837209302</v>
      </c>
      <c r="FE35" s="18">
        <v>17</v>
      </c>
      <c r="FF35" s="18">
        <v>1736</v>
      </c>
      <c r="FG35" s="40">
        <f t="shared" si="44"/>
        <v>102.117647058824</v>
      </c>
      <c r="FH35" s="17">
        <f t="shared" si="45"/>
        <v>-287</v>
      </c>
      <c r="FI35" s="36">
        <f t="shared" si="46"/>
        <v>-0.165322580645161</v>
      </c>
      <c r="FJ35" s="18">
        <v>385</v>
      </c>
      <c r="FK35" s="26">
        <v>0.051948051948052</v>
      </c>
      <c r="FL35" s="17">
        <v>20</v>
      </c>
      <c r="FM35" s="18">
        <v>1987</v>
      </c>
      <c r="FN35" s="40">
        <f t="shared" si="47"/>
        <v>99.35</v>
      </c>
      <c r="FO35" s="17">
        <f t="shared" si="48"/>
        <v>-393</v>
      </c>
      <c r="FP35" s="36">
        <f t="shared" si="49"/>
        <v>-0.197785606441872</v>
      </c>
      <c r="FQ35" s="18">
        <v>373</v>
      </c>
      <c r="FR35" s="26">
        <v>0.0670241286863271</v>
      </c>
      <c r="FS35" s="17">
        <v>25</v>
      </c>
      <c r="FT35" s="18">
        <v>2589</v>
      </c>
      <c r="FU35" s="40">
        <f t="shared" si="50"/>
        <v>103.56</v>
      </c>
      <c r="FV35" s="17">
        <f t="shared" si="51"/>
        <v>-386</v>
      </c>
      <c r="FW35" s="36">
        <f t="shared" si="52"/>
        <v>-0.149092313634608</v>
      </c>
      <c r="FX35" s="18">
        <v>308</v>
      </c>
      <c r="FY35" s="26">
        <v>0.038961038961039</v>
      </c>
      <c r="FZ35" s="17">
        <v>12</v>
      </c>
      <c r="GA35" s="18">
        <v>1195</v>
      </c>
      <c r="GB35" s="40">
        <f t="shared" si="53"/>
        <v>99.5833333333333</v>
      </c>
      <c r="GC35" s="17">
        <f t="shared" si="54"/>
        <v>-233</v>
      </c>
      <c r="GD35" s="36">
        <f t="shared" si="55"/>
        <v>-0.194979079497908</v>
      </c>
      <c r="GE35" s="18">
        <v>273</v>
      </c>
      <c r="GF35" s="26">
        <v>0.0732600732600733</v>
      </c>
      <c r="GG35" s="17">
        <v>20</v>
      </c>
      <c r="GH35" s="18">
        <v>2040</v>
      </c>
      <c r="GI35" s="40">
        <f t="shared" si="56"/>
        <v>102</v>
      </c>
      <c r="GJ35" s="17">
        <f t="shared" si="57"/>
        <v>-340</v>
      </c>
      <c r="GK35" s="36">
        <f t="shared" si="58"/>
        <v>-0.166666666666667</v>
      </c>
      <c r="GL35" s="18">
        <v>322</v>
      </c>
      <c r="GM35" s="26">
        <v>0.046583850931677</v>
      </c>
      <c r="GN35" s="17">
        <v>15</v>
      </c>
      <c r="GO35" s="18">
        <v>1544</v>
      </c>
      <c r="GP35" s="40">
        <f t="shared" si="59"/>
        <v>102.933333333333</v>
      </c>
      <c r="GQ35" s="17">
        <f t="shared" si="60"/>
        <v>-241</v>
      </c>
      <c r="GR35" s="36">
        <f t="shared" si="61"/>
        <v>-0.156088082901554</v>
      </c>
      <c r="GS35" s="18">
        <v>335</v>
      </c>
      <c r="GT35" s="26">
        <v>0.0626865671641791</v>
      </c>
      <c r="GU35" s="18">
        <v>21</v>
      </c>
      <c r="GV35" s="18">
        <v>2095</v>
      </c>
      <c r="GW35" s="40">
        <f t="shared" si="70"/>
        <v>99.7619047619048</v>
      </c>
      <c r="GX35" s="17">
        <f t="shared" si="71"/>
        <v>-404</v>
      </c>
      <c r="GY35" s="36">
        <f t="shared" si="72"/>
        <v>-0.192840095465394</v>
      </c>
      <c r="GZ35" s="18">
        <v>347</v>
      </c>
      <c r="HA35" s="26">
        <v>0.069164265129683</v>
      </c>
      <c r="HB35" s="18">
        <v>24</v>
      </c>
      <c r="HC35" s="18">
        <v>2348</v>
      </c>
      <c r="HD35" s="40">
        <f t="shared" si="73"/>
        <v>97.8333333333333</v>
      </c>
      <c r="HE35" s="17">
        <f t="shared" si="74"/>
        <v>-508</v>
      </c>
      <c r="HF35" s="36">
        <f t="shared" si="75"/>
        <v>-0.216354344122658</v>
      </c>
      <c r="HG35" s="18">
        <v>395</v>
      </c>
      <c r="HH35" s="26">
        <v>0.0607594936708861</v>
      </c>
      <c r="HI35" s="18">
        <v>24</v>
      </c>
      <c r="HJ35" s="18">
        <v>2317</v>
      </c>
      <c r="HK35" s="40">
        <f t="shared" si="76"/>
        <v>96.5416666666667</v>
      </c>
      <c r="HL35" s="17">
        <f t="shared" si="77"/>
        <v>-539</v>
      </c>
      <c r="HM35" s="36">
        <f t="shared" si="78"/>
        <v>-0.232628398791541</v>
      </c>
      <c r="HN35" s="18">
        <v>293</v>
      </c>
      <c r="HO35" s="26">
        <v>0.0614334470989761</v>
      </c>
      <c r="HP35" s="18">
        <v>18</v>
      </c>
      <c r="HQ35" s="18">
        <v>1758</v>
      </c>
      <c r="HR35" s="40">
        <f t="shared" si="79"/>
        <v>97.6666666666667</v>
      </c>
      <c r="HS35" s="17">
        <f t="shared" si="80"/>
        <v>-384</v>
      </c>
      <c r="HT35" s="36">
        <f t="shared" si="81"/>
        <v>-0.218430034129693</v>
      </c>
      <c r="HU35" s="18">
        <v>291</v>
      </c>
      <c r="HV35" s="26">
        <v>0.0652920962199313</v>
      </c>
      <c r="HW35" s="17">
        <v>19</v>
      </c>
      <c r="HX35" s="18">
        <v>1748</v>
      </c>
      <c r="HY35" s="40">
        <f t="shared" si="82"/>
        <v>92</v>
      </c>
      <c r="HZ35" s="17">
        <f t="shared" si="83"/>
        <v>-513</v>
      </c>
      <c r="IA35" s="36">
        <f t="shared" si="84"/>
        <v>-0.293478260869565</v>
      </c>
      <c r="IB35" s="18"/>
      <c r="IC35" s="26"/>
      <c r="ID35" s="17"/>
      <c r="IE35" s="18"/>
      <c r="IF35" s="40"/>
      <c r="IG35" s="17"/>
      <c r="IH35" s="17"/>
      <c r="II35" s="36"/>
      <c r="IJ35" s="17"/>
      <c r="IK35" s="17"/>
      <c r="IL35" s="17">
        <v>573</v>
      </c>
      <c r="IM35" s="17">
        <v>63284.18</v>
      </c>
      <c r="IN35" s="18">
        <v>493</v>
      </c>
      <c r="IO35" s="18">
        <v>51417.41</v>
      </c>
      <c r="IP35" s="17">
        <v>644</v>
      </c>
      <c r="IQ35" s="17">
        <v>71197</v>
      </c>
      <c r="IR35" s="17"/>
      <c r="IS35" s="17"/>
      <c r="IT35" s="18"/>
      <c r="IU35" s="41"/>
      <c r="IV35" s="41"/>
      <c r="IW35" s="41"/>
      <c r="IX35" s="41"/>
      <c r="IY35" s="41"/>
      <c r="IZ35" s="41"/>
      <c r="JA35" s="41"/>
      <c r="JB35" s="18"/>
      <c r="JC35" s="41"/>
      <c r="JD35" s="41"/>
      <c r="JE35" s="41"/>
      <c r="JF35" s="18"/>
      <c r="JG35" s="18"/>
      <c r="JH35" s="18">
        <f t="shared" si="62"/>
        <v>544</v>
      </c>
      <c r="JI35" s="18">
        <f t="shared" si="63"/>
        <v>56623</v>
      </c>
      <c r="JJ35" s="17">
        <v>119</v>
      </c>
      <c r="JK35" s="17">
        <f t="shared" si="85"/>
        <v>-8113</v>
      </c>
      <c r="JL35" s="36">
        <f t="shared" si="86"/>
        <v>-0.143280998887378</v>
      </c>
      <c r="JM35" s="18">
        <f t="shared" si="87"/>
        <v>2254</v>
      </c>
      <c r="JN35" s="42">
        <f t="shared" si="88"/>
        <v>242521.59</v>
      </c>
      <c r="JO35" s="43"/>
      <c r="JP35" s="43"/>
    </row>
    <row r="36" ht="16.5" spans="1:276">
      <c r="A36" s="16" t="s">
        <v>126</v>
      </c>
      <c r="B36" s="17" t="s">
        <v>39</v>
      </c>
      <c r="C36" s="18">
        <v>6939962746630</v>
      </c>
      <c r="D36" s="18">
        <v>564212176561</v>
      </c>
      <c r="E36" s="18">
        <v>21063510000796</v>
      </c>
      <c r="F36" s="17" t="s">
        <v>196</v>
      </c>
      <c r="G36" s="19" t="s">
        <v>197</v>
      </c>
      <c r="H36" s="17" t="s">
        <v>129</v>
      </c>
      <c r="I36" s="26">
        <f>VLOOKUP(C36,供应链!E:J,6,0)</f>
        <v>1</v>
      </c>
      <c r="J36" s="17">
        <f>VLOOKUP(C36,供应链!E:H,4,0)</f>
        <v>2574</v>
      </c>
      <c r="K36" s="17">
        <f>VLOOKUP(C36,供应链!E:K,7,0)</f>
        <v>0</v>
      </c>
      <c r="L36" s="18">
        <f>VLOOKUP(C36,供应链!E:I,5,0)</f>
        <v>27.9509175806277</v>
      </c>
      <c r="M36" s="27">
        <f t="shared" si="0"/>
        <v>0.0331758930781289</v>
      </c>
      <c r="N36" s="17">
        <v>1212</v>
      </c>
      <c r="O36" s="26">
        <v>0.0561056105610561</v>
      </c>
      <c r="P36" s="18">
        <v>68</v>
      </c>
      <c r="Q36" s="18">
        <v>4079</v>
      </c>
      <c r="R36" s="40">
        <v>59.9852941176471</v>
      </c>
      <c r="S36" s="17">
        <v>69</v>
      </c>
      <c r="T36" s="17">
        <f t="shared" si="1"/>
        <v>-612.999999999997</v>
      </c>
      <c r="U36" s="36">
        <f t="shared" si="2"/>
        <v>-0.15028193184604</v>
      </c>
      <c r="V36" s="17">
        <v>2845</v>
      </c>
      <c r="W36" s="17">
        <v>1197</v>
      </c>
      <c r="X36" s="26">
        <v>0.0593149540517962</v>
      </c>
      <c r="Y36" s="18">
        <v>71</v>
      </c>
      <c r="Z36" s="18">
        <v>4453</v>
      </c>
      <c r="AA36" s="40">
        <v>62.7183098591549</v>
      </c>
      <c r="AB36" s="17">
        <v>69</v>
      </c>
      <c r="AC36" s="17">
        <f t="shared" si="3"/>
        <v>-446.000000000002</v>
      </c>
      <c r="AD36" s="36">
        <f t="shared" si="4"/>
        <v>-0.100157197395015</v>
      </c>
      <c r="AE36" s="17">
        <v>2434</v>
      </c>
      <c r="AF36" s="17">
        <v>1157</v>
      </c>
      <c r="AG36" s="26">
        <v>0.0691443388072602</v>
      </c>
      <c r="AH36" s="18">
        <v>80</v>
      </c>
      <c r="AI36" s="18">
        <v>4852</v>
      </c>
      <c r="AJ36" s="40">
        <v>60.65</v>
      </c>
      <c r="AK36" s="17">
        <v>69</v>
      </c>
      <c r="AL36" s="17">
        <v>-668</v>
      </c>
      <c r="AM36" s="36">
        <v>-0.137675185490519</v>
      </c>
      <c r="AN36" s="17">
        <v>3099</v>
      </c>
      <c r="AO36" s="17">
        <v>1316</v>
      </c>
      <c r="AP36" s="26">
        <v>0.0281155015197568</v>
      </c>
      <c r="AQ36" s="18">
        <v>37</v>
      </c>
      <c r="AR36" s="18">
        <v>2572</v>
      </c>
      <c r="AS36" s="40">
        <v>69.5135135135135</v>
      </c>
      <c r="AT36" s="17">
        <v>69</v>
      </c>
      <c r="AU36" s="17">
        <f t="shared" si="5"/>
        <v>18.9999999999996</v>
      </c>
      <c r="AV36" s="36">
        <f t="shared" si="6"/>
        <v>0.00738724727838241</v>
      </c>
      <c r="AW36" s="17">
        <v>3068</v>
      </c>
      <c r="AX36" s="17">
        <v>1211</v>
      </c>
      <c r="AY36" s="26">
        <v>0.0388109000825764</v>
      </c>
      <c r="AZ36" s="18">
        <v>47</v>
      </c>
      <c r="BA36" s="18">
        <v>3247</v>
      </c>
      <c r="BB36" s="40">
        <v>69.0851063829787</v>
      </c>
      <c r="BC36" s="17">
        <v>69</v>
      </c>
      <c r="BD36" s="17">
        <f t="shared" si="7"/>
        <v>3.99999999999861</v>
      </c>
      <c r="BE36" s="36">
        <f t="shared" si="8"/>
        <v>0.00123190637511506</v>
      </c>
      <c r="BF36" s="17">
        <v>3048</v>
      </c>
      <c r="BG36" s="17">
        <v>1213</v>
      </c>
      <c r="BH36" s="26">
        <v>0.0280296784830998</v>
      </c>
      <c r="BI36" s="18">
        <v>34</v>
      </c>
      <c r="BJ36" s="18">
        <v>2355</v>
      </c>
      <c r="BK36" s="40">
        <v>69.2647058823529</v>
      </c>
      <c r="BL36" s="17">
        <v>69</v>
      </c>
      <c r="BM36" s="17">
        <f t="shared" si="9"/>
        <v>8.99999999999858</v>
      </c>
      <c r="BN36" s="36">
        <f t="shared" si="10"/>
        <v>0.00382165605095481</v>
      </c>
      <c r="BO36" s="17">
        <v>3053</v>
      </c>
      <c r="BP36" s="17">
        <v>1238</v>
      </c>
      <c r="BQ36" s="26">
        <f t="shared" si="64"/>
        <v>0.0347334410339257</v>
      </c>
      <c r="BR36" s="17">
        <v>43</v>
      </c>
      <c r="BS36" s="18">
        <v>2967</v>
      </c>
      <c r="BT36" s="40">
        <f t="shared" si="65"/>
        <v>69</v>
      </c>
      <c r="BU36" s="17">
        <f t="shared" si="66"/>
        <v>0</v>
      </c>
      <c r="BV36" s="36">
        <f t="shared" si="89"/>
        <v>0</v>
      </c>
      <c r="BW36" s="17">
        <v>1429</v>
      </c>
      <c r="BX36" s="32">
        <v>0.0870748299319728</v>
      </c>
      <c r="BY36" s="17">
        <v>43</v>
      </c>
      <c r="BZ36" s="18">
        <v>2921</v>
      </c>
      <c r="CA36" s="40">
        <f t="shared" si="11"/>
        <v>67.9302325581395</v>
      </c>
      <c r="CB36" s="17">
        <f t="shared" si="12"/>
        <v>-45.9999999999999</v>
      </c>
      <c r="CC36" s="36">
        <f t="shared" si="67"/>
        <v>-0.015748031496063</v>
      </c>
      <c r="CD36" s="17">
        <v>1535</v>
      </c>
      <c r="CE36" s="32">
        <v>0.0814988290398126</v>
      </c>
      <c r="CF36" s="18">
        <v>60</v>
      </c>
      <c r="CG36" s="18">
        <v>4172</v>
      </c>
      <c r="CH36" s="40">
        <f t="shared" si="68"/>
        <v>69.5333333333333</v>
      </c>
      <c r="CI36" s="17">
        <f t="shared" si="13"/>
        <v>31.9999999999999</v>
      </c>
      <c r="CJ36" s="36">
        <f t="shared" si="14"/>
        <v>0.00767018216682643</v>
      </c>
      <c r="CK36" s="17">
        <v>1494</v>
      </c>
      <c r="CL36" s="32">
        <v>0.0861678004535147</v>
      </c>
      <c r="CM36" s="18">
        <v>61</v>
      </c>
      <c r="CN36" s="18">
        <v>4199</v>
      </c>
      <c r="CO36" s="40">
        <f t="shared" si="15"/>
        <v>68.8360655737705</v>
      </c>
      <c r="CP36" s="17">
        <f t="shared" si="16"/>
        <v>-9.99999999999966</v>
      </c>
      <c r="CQ36" s="36">
        <f t="shared" si="17"/>
        <v>-0.00238151940938311</v>
      </c>
      <c r="CR36" s="17">
        <v>1493</v>
      </c>
      <c r="CS36" s="32">
        <v>0.0545530843474612</v>
      </c>
      <c r="CT36" s="18">
        <v>78</v>
      </c>
      <c r="CU36" s="18">
        <v>5267</v>
      </c>
      <c r="CV36" s="40">
        <f t="shared" si="18"/>
        <v>67.525641025641</v>
      </c>
      <c r="CW36" s="17">
        <f t="shared" si="19"/>
        <v>-115</v>
      </c>
      <c r="CX36" s="36">
        <f t="shared" si="20"/>
        <v>-0.0218340611353712</v>
      </c>
      <c r="CY36" s="132">
        <v>1545</v>
      </c>
      <c r="CZ36" s="121">
        <v>0.0725925925925926</v>
      </c>
      <c r="DA36" s="55">
        <v>94</v>
      </c>
      <c r="DB36" s="55">
        <v>6469</v>
      </c>
      <c r="DC36" s="40">
        <f t="shared" si="69"/>
        <v>68.8191489361702</v>
      </c>
      <c r="DD36" s="17">
        <f t="shared" si="21"/>
        <v>-17.0000000000004</v>
      </c>
      <c r="DE36" s="36">
        <f t="shared" si="22"/>
        <v>-0.00262791776163247</v>
      </c>
      <c r="DF36" s="122">
        <v>1574</v>
      </c>
      <c r="DG36" s="123">
        <v>0.0590851334180432</v>
      </c>
      <c r="DH36" s="122">
        <v>93</v>
      </c>
      <c r="DI36" s="122">
        <v>6475</v>
      </c>
      <c r="DJ36" s="40">
        <f t="shared" si="23"/>
        <v>69.6236559139785</v>
      </c>
      <c r="DK36" s="17">
        <f t="shared" si="24"/>
        <v>58.0000000000001</v>
      </c>
      <c r="DL36" s="36">
        <f t="shared" si="25"/>
        <v>0.00895752895752898</v>
      </c>
      <c r="DM36" s="33">
        <v>1696</v>
      </c>
      <c r="DN36" s="32">
        <v>0.0778301886792453</v>
      </c>
      <c r="DO36" s="17">
        <v>132</v>
      </c>
      <c r="DP36" s="18">
        <v>8289</v>
      </c>
      <c r="DQ36" s="40">
        <f t="shared" si="26"/>
        <v>62.7954545454545</v>
      </c>
      <c r="DR36" s="17">
        <f t="shared" si="27"/>
        <v>-819</v>
      </c>
      <c r="DS36" s="36">
        <f t="shared" si="28"/>
        <v>-0.0988056460369164</v>
      </c>
      <c r="DT36" s="126">
        <v>1798</v>
      </c>
      <c r="DU36" s="32">
        <v>0.0889877641824249</v>
      </c>
      <c r="DV36" s="17">
        <v>160</v>
      </c>
      <c r="DW36" s="18">
        <v>9723</v>
      </c>
      <c r="DX36" s="40">
        <f t="shared" si="29"/>
        <v>60.76875</v>
      </c>
      <c r="DY36" s="17">
        <f t="shared" si="30"/>
        <v>-1317</v>
      </c>
      <c r="DZ36" s="36">
        <f t="shared" si="31"/>
        <v>-0.135452020981179</v>
      </c>
      <c r="EA36" s="33">
        <v>1664</v>
      </c>
      <c r="EB36" s="32">
        <v>0.0925480769230769</v>
      </c>
      <c r="EC36" s="18">
        <v>154</v>
      </c>
      <c r="ED36" s="18">
        <v>9344.60377358491</v>
      </c>
      <c r="EE36" s="40">
        <f t="shared" si="32"/>
        <v>60.6792452830189</v>
      </c>
      <c r="EF36" s="17">
        <f t="shared" si="33"/>
        <v>-1281.39622641509</v>
      </c>
      <c r="EG36" s="36">
        <f t="shared" si="34"/>
        <v>-0.137126865671642</v>
      </c>
      <c r="EH36" s="18">
        <v>1294</v>
      </c>
      <c r="EI36" s="26">
        <v>0.128284389489954</v>
      </c>
      <c r="EJ36" s="18">
        <v>166</v>
      </c>
      <c r="EK36" s="18">
        <v>9978</v>
      </c>
      <c r="EL36" s="40">
        <f t="shared" si="35"/>
        <v>60.1084337349398</v>
      </c>
      <c r="EM36" s="17">
        <f t="shared" si="36"/>
        <v>-1476</v>
      </c>
      <c r="EN36" s="36">
        <f t="shared" si="37"/>
        <v>-0.14792543595911</v>
      </c>
      <c r="EO36" s="18">
        <v>1146</v>
      </c>
      <c r="EP36" s="26">
        <v>0.12478184991274</v>
      </c>
      <c r="EQ36" s="18">
        <v>143</v>
      </c>
      <c r="ER36" s="18">
        <v>8489</v>
      </c>
      <c r="ES36" s="40">
        <f t="shared" si="38"/>
        <v>59.3636363636364</v>
      </c>
      <c r="ET36" s="17">
        <f t="shared" si="39"/>
        <v>-1378</v>
      </c>
      <c r="EU36" s="36">
        <f t="shared" si="40"/>
        <v>-0.162327718223583</v>
      </c>
      <c r="EV36" s="18">
        <v>1273</v>
      </c>
      <c r="EW36" s="26">
        <v>0.0958366064414768</v>
      </c>
      <c r="EX36" s="18">
        <v>122</v>
      </c>
      <c r="EY36" s="18">
        <v>7322</v>
      </c>
      <c r="EZ36" s="40">
        <f t="shared" si="41"/>
        <v>60.0163934426229</v>
      </c>
      <c r="FA36" s="17">
        <f t="shared" si="42"/>
        <v>-1096</v>
      </c>
      <c r="FB36" s="36">
        <f t="shared" si="43"/>
        <v>-0.149685878175362</v>
      </c>
      <c r="FC36" s="18">
        <v>1655</v>
      </c>
      <c r="FD36" s="26">
        <v>0.161933534743202</v>
      </c>
      <c r="FE36" s="18">
        <v>268</v>
      </c>
      <c r="FF36" s="18">
        <v>15894</v>
      </c>
      <c r="FG36" s="40">
        <f t="shared" si="44"/>
        <v>59.3059701492537</v>
      </c>
      <c r="FH36" s="17">
        <f t="shared" si="45"/>
        <v>-2598</v>
      </c>
      <c r="FI36" s="36">
        <f t="shared" si="46"/>
        <v>-0.163457908644772</v>
      </c>
      <c r="FJ36" s="18">
        <v>2011</v>
      </c>
      <c r="FK36" s="26">
        <v>0.152163102933864</v>
      </c>
      <c r="FL36" s="17">
        <v>306</v>
      </c>
      <c r="FM36" s="18">
        <v>18046</v>
      </c>
      <c r="FN36" s="40">
        <f t="shared" si="47"/>
        <v>58.9738562091503</v>
      </c>
      <c r="FO36" s="17">
        <f t="shared" si="48"/>
        <v>-3068</v>
      </c>
      <c r="FP36" s="36">
        <f t="shared" si="49"/>
        <v>-0.170009974509587</v>
      </c>
      <c r="FQ36" s="18">
        <v>2073</v>
      </c>
      <c r="FR36" s="26">
        <v>0.151471297636276</v>
      </c>
      <c r="FS36" s="17">
        <v>314</v>
      </c>
      <c r="FT36" s="18">
        <v>18452</v>
      </c>
      <c r="FU36" s="40">
        <f t="shared" si="50"/>
        <v>58.7643312101911</v>
      </c>
      <c r="FV36" s="17">
        <f t="shared" si="51"/>
        <v>-3214</v>
      </c>
      <c r="FW36" s="36">
        <f t="shared" si="52"/>
        <v>-0.174181660524604</v>
      </c>
      <c r="FX36" s="18">
        <v>1478</v>
      </c>
      <c r="FY36" s="26">
        <v>0.0622462787550744</v>
      </c>
      <c r="FZ36" s="17">
        <v>92</v>
      </c>
      <c r="GA36" s="18">
        <v>6071</v>
      </c>
      <c r="GB36" s="40">
        <f t="shared" si="53"/>
        <v>65.9891304347826</v>
      </c>
      <c r="GC36" s="17">
        <f t="shared" si="54"/>
        <v>-277</v>
      </c>
      <c r="GD36" s="36">
        <f t="shared" si="55"/>
        <v>-0.0456267501235381</v>
      </c>
      <c r="GE36" s="18">
        <v>1312</v>
      </c>
      <c r="GF36" s="26">
        <v>0.0632621951219512</v>
      </c>
      <c r="GG36" s="17">
        <v>83</v>
      </c>
      <c r="GH36" s="18">
        <v>5637</v>
      </c>
      <c r="GI36" s="40">
        <f t="shared" si="56"/>
        <v>67.9156626506024</v>
      </c>
      <c r="GJ36" s="17">
        <f t="shared" si="57"/>
        <v>-89.9999999999996</v>
      </c>
      <c r="GK36" s="36">
        <f t="shared" si="58"/>
        <v>-0.0159659393294305</v>
      </c>
      <c r="GL36" s="18">
        <v>1437</v>
      </c>
      <c r="GM36" s="26">
        <v>0.0591510090466249</v>
      </c>
      <c r="GN36" s="17">
        <v>85</v>
      </c>
      <c r="GO36" s="18">
        <v>5808</v>
      </c>
      <c r="GP36" s="40">
        <f t="shared" si="59"/>
        <v>68.3294117647059</v>
      </c>
      <c r="GQ36" s="17">
        <f t="shared" si="60"/>
        <v>-57.0000000000001</v>
      </c>
      <c r="GR36" s="36">
        <f t="shared" si="61"/>
        <v>-0.00981404958677688</v>
      </c>
      <c r="GS36" s="18">
        <v>1113</v>
      </c>
      <c r="GT36" s="26">
        <v>0.078167115902965</v>
      </c>
      <c r="GU36" s="18">
        <v>87</v>
      </c>
      <c r="GV36" s="18">
        <v>5933</v>
      </c>
      <c r="GW36" s="40">
        <f t="shared" si="70"/>
        <v>68.1954022988506</v>
      </c>
      <c r="GX36" s="17">
        <f t="shared" si="71"/>
        <v>-69.9999999999994</v>
      </c>
      <c r="GY36" s="36">
        <f t="shared" si="72"/>
        <v>-0.0117984156413281</v>
      </c>
      <c r="GZ36" s="18">
        <v>674</v>
      </c>
      <c r="HA36" s="26">
        <v>0.127596439169139</v>
      </c>
      <c r="HB36" s="18">
        <v>86</v>
      </c>
      <c r="HC36" s="18">
        <v>5909</v>
      </c>
      <c r="HD36" s="40">
        <f t="shared" si="73"/>
        <v>68.7093023255814</v>
      </c>
      <c r="HE36" s="17">
        <f t="shared" si="74"/>
        <v>-25.0000000000004</v>
      </c>
      <c r="HF36" s="36">
        <f t="shared" si="75"/>
        <v>-0.00423083432052808</v>
      </c>
      <c r="HG36" s="18">
        <v>569</v>
      </c>
      <c r="HH36" s="26">
        <v>0.151142355008787</v>
      </c>
      <c r="HI36" s="18">
        <v>86</v>
      </c>
      <c r="HJ36" s="18">
        <v>5873</v>
      </c>
      <c r="HK36" s="40">
        <f t="shared" si="76"/>
        <v>68.2906976744186</v>
      </c>
      <c r="HL36" s="17">
        <f t="shared" si="77"/>
        <v>-60.9999999999996</v>
      </c>
      <c r="HM36" s="36">
        <f t="shared" si="78"/>
        <v>-0.0103865145581474</v>
      </c>
      <c r="HN36" s="18">
        <v>607</v>
      </c>
      <c r="HO36" s="26">
        <v>0.131795716639209</v>
      </c>
      <c r="HP36" s="18">
        <v>80</v>
      </c>
      <c r="HQ36" s="18">
        <v>5379</v>
      </c>
      <c r="HR36" s="40">
        <f t="shared" si="79"/>
        <v>67.2375</v>
      </c>
      <c r="HS36" s="17">
        <f t="shared" si="80"/>
        <v>-141</v>
      </c>
      <c r="HT36" s="36">
        <f t="shared" si="81"/>
        <v>-0.0262130507529281</v>
      </c>
      <c r="HU36" s="18">
        <v>637</v>
      </c>
      <c r="HV36" s="26">
        <v>0.0690737833594976</v>
      </c>
      <c r="HW36" s="17">
        <v>44</v>
      </c>
      <c r="HX36" s="18">
        <v>2927</v>
      </c>
      <c r="HY36" s="40">
        <f t="shared" si="82"/>
        <v>66.5227272727273</v>
      </c>
      <c r="HZ36" s="17">
        <f t="shared" si="83"/>
        <v>-109</v>
      </c>
      <c r="IA36" s="36">
        <f t="shared" si="84"/>
        <v>-0.0372394943628289</v>
      </c>
      <c r="IB36" s="18"/>
      <c r="IC36" s="26"/>
      <c r="ID36" s="17"/>
      <c r="IE36" s="18"/>
      <c r="IF36" s="40"/>
      <c r="IG36" s="17"/>
      <c r="IH36" s="17"/>
      <c r="II36" s="36"/>
      <c r="IJ36" s="17"/>
      <c r="IK36" s="17"/>
      <c r="IL36" s="17">
        <v>5329</v>
      </c>
      <c r="IM36" s="17">
        <v>391011.42</v>
      </c>
      <c r="IN36" s="18">
        <v>854</v>
      </c>
      <c r="IO36" s="18">
        <v>56881.75</v>
      </c>
      <c r="IP36" s="17">
        <v>1636</v>
      </c>
      <c r="IQ36" s="17">
        <v>108366</v>
      </c>
      <c r="IR36" s="17"/>
      <c r="IS36" s="17"/>
      <c r="IT36" s="18"/>
      <c r="IU36" s="41"/>
      <c r="IV36" s="41"/>
      <c r="IW36" s="41"/>
      <c r="IX36" s="41"/>
      <c r="IY36" s="41"/>
      <c r="IZ36" s="41"/>
      <c r="JA36" s="41"/>
      <c r="JB36" s="18"/>
      <c r="JC36" s="41"/>
      <c r="JD36" s="41"/>
      <c r="JE36" s="41"/>
      <c r="JF36" s="18"/>
      <c r="JG36" s="18"/>
      <c r="JH36" s="18">
        <f t="shared" si="62"/>
        <v>3217</v>
      </c>
      <c r="JI36" s="18">
        <f t="shared" si="63"/>
        <v>203102.603773585</v>
      </c>
      <c r="JJ36" s="17">
        <v>69</v>
      </c>
      <c r="JK36" s="17">
        <f t="shared" si="85"/>
        <v>-18870.3962264151</v>
      </c>
      <c r="JL36" s="36">
        <f t="shared" si="86"/>
        <v>-0.0929106563668256</v>
      </c>
      <c r="JM36" s="18">
        <f t="shared" si="87"/>
        <v>11036</v>
      </c>
      <c r="JN36" s="42">
        <f t="shared" si="88"/>
        <v>759361.773773585</v>
      </c>
      <c r="JO36" s="43"/>
      <c r="JP36" s="43"/>
    </row>
    <row r="37" ht="16.5" spans="1:276">
      <c r="A37" s="16" t="s">
        <v>133</v>
      </c>
      <c r="B37" s="17" t="s">
        <v>39</v>
      </c>
      <c r="C37" s="18">
        <v>6939962758060</v>
      </c>
      <c r="D37" s="18">
        <v>576023614881</v>
      </c>
      <c r="E37" s="18">
        <v>21063510001896</v>
      </c>
      <c r="F37" s="17" t="s">
        <v>198</v>
      </c>
      <c r="G37" s="19" t="s">
        <v>199</v>
      </c>
      <c r="H37" s="17" t="s">
        <v>129</v>
      </c>
      <c r="I37" s="26">
        <f>VLOOKUP(C37,供应链!E:J,6,0)</f>
        <v>1</v>
      </c>
      <c r="J37" s="17">
        <f>VLOOKUP(C37,供应链!E:H,4,0)</f>
        <v>5447</v>
      </c>
      <c r="K37" s="17">
        <f>VLOOKUP(C37,供应链!E:K,7,0)</f>
        <v>6</v>
      </c>
      <c r="L37" s="18">
        <f>VLOOKUP(C37,供应链!E:I,5,0)</f>
        <v>26.8474380549355</v>
      </c>
      <c r="M37" s="27">
        <f t="shared" si="0"/>
        <v>0.0757363253856942</v>
      </c>
      <c r="N37" s="17">
        <v>2877</v>
      </c>
      <c r="O37" s="26">
        <v>0.102189781021898</v>
      </c>
      <c r="P37" s="18">
        <v>294</v>
      </c>
      <c r="Q37" s="18">
        <v>20123</v>
      </c>
      <c r="R37" s="40">
        <v>68.4455782312925</v>
      </c>
      <c r="S37" s="17">
        <v>79</v>
      </c>
      <c r="T37" s="17">
        <f t="shared" si="1"/>
        <v>-3103</v>
      </c>
      <c r="U37" s="36">
        <f t="shared" si="2"/>
        <v>-0.154201659792278</v>
      </c>
      <c r="V37" s="17">
        <v>7854</v>
      </c>
      <c r="W37" s="17">
        <v>2896</v>
      </c>
      <c r="X37" s="26">
        <v>0.0921961325966851</v>
      </c>
      <c r="Y37" s="18">
        <v>267</v>
      </c>
      <c r="Z37" s="18">
        <v>17860</v>
      </c>
      <c r="AA37" s="40">
        <v>66.8913857677903</v>
      </c>
      <c r="AB37" s="17">
        <v>79</v>
      </c>
      <c r="AC37" s="17">
        <f t="shared" si="3"/>
        <v>-3232.99999999999</v>
      </c>
      <c r="AD37" s="36">
        <f t="shared" si="4"/>
        <v>-0.181019036954087</v>
      </c>
      <c r="AE37" s="17">
        <v>7499</v>
      </c>
      <c r="AF37" s="17">
        <v>2810</v>
      </c>
      <c r="AG37" s="26">
        <v>0.0672597864768683</v>
      </c>
      <c r="AH37" s="18">
        <v>189</v>
      </c>
      <c r="AI37" s="18">
        <v>13009</v>
      </c>
      <c r="AJ37" s="40">
        <v>68.8306878306878</v>
      </c>
      <c r="AK37" s="17">
        <v>79</v>
      </c>
      <c r="AL37" s="17">
        <v>-1922</v>
      </c>
      <c r="AM37" s="36">
        <v>-0.147743869628719</v>
      </c>
      <c r="AN37" s="17">
        <v>7340</v>
      </c>
      <c r="AO37" s="17">
        <v>3631</v>
      </c>
      <c r="AP37" s="26">
        <v>0.0683007435968053</v>
      </c>
      <c r="AQ37" s="18">
        <v>248</v>
      </c>
      <c r="AR37" s="18">
        <v>16835</v>
      </c>
      <c r="AS37" s="40">
        <v>67.883064516129</v>
      </c>
      <c r="AT37" s="17">
        <v>79</v>
      </c>
      <c r="AU37" s="17">
        <f t="shared" si="5"/>
        <v>-2757.00000000001</v>
      </c>
      <c r="AV37" s="36">
        <f t="shared" si="6"/>
        <v>-0.163765963765964</v>
      </c>
      <c r="AW37" s="17">
        <v>7380</v>
      </c>
      <c r="AX37" s="17">
        <v>3319</v>
      </c>
      <c r="AY37" s="26">
        <v>0.0662850256101235</v>
      </c>
      <c r="AZ37" s="18">
        <v>220</v>
      </c>
      <c r="BA37" s="18">
        <v>15091</v>
      </c>
      <c r="BB37" s="40">
        <v>68.5954545454545</v>
      </c>
      <c r="BC37" s="17">
        <v>79</v>
      </c>
      <c r="BD37" s="17">
        <f t="shared" si="7"/>
        <v>-2289.00000000001</v>
      </c>
      <c r="BE37" s="36">
        <f t="shared" si="8"/>
        <v>-0.151679809157777</v>
      </c>
      <c r="BF37" s="17">
        <v>7393</v>
      </c>
      <c r="BG37" s="17">
        <v>3013</v>
      </c>
      <c r="BH37" s="26">
        <v>0.0806505144374378</v>
      </c>
      <c r="BI37" s="18">
        <v>243</v>
      </c>
      <c r="BJ37" s="18">
        <v>16637</v>
      </c>
      <c r="BK37" s="40">
        <v>68.4650205761317</v>
      </c>
      <c r="BL37" s="17">
        <v>79</v>
      </c>
      <c r="BM37" s="17">
        <f t="shared" si="9"/>
        <v>-2560</v>
      </c>
      <c r="BN37" s="36">
        <f t="shared" si="10"/>
        <v>-0.15387389553405</v>
      </c>
      <c r="BO37" s="17">
        <v>7736</v>
      </c>
      <c r="BP37" s="17">
        <v>2929</v>
      </c>
      <c r="BQ37" s="26">
        <f t="shared" si="64"/>
        <v>0.0727210652099693</v>
      </c>
      <c r="BR37" s="17">
        <v>213</v>
      </c>
      <c r="BS37" s="18">
        <v>14585</v>
      </c>
      <c r="BT37" s="40">
        <f t="shared" si="65"/>
        <v>68.4741784037559</v>
      </c>
      <c r="BU37" s="17">
        <f t="shared" si="66"/>
        <v>-2242</v>
      </c>
      <c r="BV37" s="36">
        <f t="shared" si="89"/>
        <v>-0.153719574905725</v>
      </c>
      <c r="BW37" s="17">
        <v>2989</v>
      </c>
      <c r="BX37" s="32">
        <v>0.025963808025177</v>
      </c>
      <c r="BY37" s="17">
        <v>296</v>
      </c>
      <c r="BZ37" s="18">
        <v>21360</v>
      </c>
      <c r="CA37" s="40">
        <f t="shared" si="11"/>
        <v>72.1621621621622</v>
      </c>
      <c r="CB37" s="17">
        <f t="shared" si="12"/>
        <v>-2024</v>
      </c>
      <c r="CC37" s="36">
        <f t="shared" si="67"/>
        <v>-0.0947565543071161</v>
      </c>
      <c r="CD37" s="17">
        <v>3194</v>
      </c>
      <c r="CE37" s="32">
        <v>0.0304975922953451</v>
      </c>
      <c r="CF37" s="18">
        <v>348</v>
      </c>
      <c r="CG37" s="18">
        <v>23466</v>
      </c>
      <c r="CH37" s="40">
        <f t="shared" si="68"/>
        <v>67.4310344827586</v>
      </c>
      <c r="CI37" s="17">
        <f t="shared" si="13"/>
        <v>-4026</v>
      </c>
      <c r="CJ37" s="36">
        <f t="shared" si="14"/>
        <v>-0.171567374073127</v>
      </c>
      <c r="CK37" s="17">
        <v>3190</v>
      </c>
      <c r="CL37" s="32">
        <v>0.0252764612954186</v>
      </c>
      <c r="CM37" s="18">
        <v>310</v>
      </c>
      <c r="CN37" s="18">
        <v>20650</v>
      </c>
      <c r="CO37" s="40">
        <f t="shared" si="15"/>
        <v>66.6129032258064</v>
      </c>
      <c r="CP37" s="17">
        <f t="shared" si="16"/>
        <v>-3840</v>
      </c>
      <c r="CQ37" s="36">
        <f t="shared" si="17"/>
        <v>-0.185956416464891</v>
      </c>
      <c r="CR37" s="17">
        <v>3396</v>
      </c>
      <c r="CS37" s="32">
        <v>0.037037037037037</v>
      </c>
      <c r="CT37" s="18">
        <v>256</v>
      </c>
      <c r="CU37" s="18">
        <v>17387</v>
      </c>
      <c r="CV37" s="40">
        <f t="shared" si="18"/>
        <v>67.91796875</v>
      </c>
      <c r="CW37" s="17">
        <f t="shared" si="19"/>
        <v>-2837</v>
      </c>
      <c r="CX37" s="36">
        <f t="shared" si="20"/>
        <v>-0.163167884051303</v>
      </c>
      <c r="CY37" s="132">
        <v>3291</v>
      </c>
      <c r="CZ37" s="121">
        <v>0.0270049099836334</v>
      </c>
      <c r="DA37" s="55">
        <v>244</v>
      </c>
      <c r="DB37" s="55">
        <v>16636</v>
      </c>
      <c r="DC37" s="40">
        <f t="shared" si="69"/>
        <v>68.1803278688525</v>
      </c>
      <c r="DD37" s="17">
        <f t="shared" si="21"/>
        <v>-2640</v>
      </c>
      <c r="DE37" s="36">
        <f t="shared" si="22"/>
        <v>-0.158691993267612</v>
      </c>
      <c r="DF37" s="122">
        <v>3146</v>
      </c>
      <c r="DG37" s="123">
        <v>0.0801017164653528</v>
      </c>
      <c r="DH37" s="122">
        <v>252</v>
      </c>
      <c r="DI37" s="122">
        <v>17303</v>
      </c>
      <c r="DJ37" s="40">
        <f t="shared" si="23"/>
        <v>68.6626984126984</v>
      </c>
      <c r="DK37" s="17">
        <f t="shared" si="24"/>
        <v>-2605</v>
      </c>
      <c r="DL37" s="36">
        <f t="shared" si="25"/>
        <v>-0.150551927411431</v>
      </c>
      <c r="DM37" s="33">
        <v>3270</v>
      </c>
      <c r="DN37" s="32">
        <v>0.0788990825688073</v>
      </c>
      <c r="DO37" s="17">
        <v>258</v>
      </c>
      <c r="DP37" s="18">
        <v>17825</v>
      </c>
      <c r="DQ37" s="40">
        <f t="shared" si="26"/>
        <v>69.0891472868217</v>
      </c>
      <c r="DR37" s="17">
        <f t="shared" si="27"/>
        <v>-2557</v>
      </c>
      <c r="DS37" s="36">
        <f t="shared" si="28"/>
        <v>-0.143450210378682</v>
      </c>
      <c r="DT37" s="126">
        <v>2911</v>
      </c>
      <c r="DU37" s="32">
        <v>0.0553074544829955</v>
      </c>
      <c r="DV37" s="17">
        <v>161</v>
      </c>
      <c r="DW37" s="18">
        <v>11698</v>
      </c>
      <c r="DX37" s="40">
        <f t="shared" si="29"/>
        <v>72.6583850931677</v>
      </c>
      <c r="DY37" s="17">
        <f t="shared" si="30"/>
        <v>-1021</v>
      </c>
      <c r="DZ37" s="36">
        <f t="shared" si="31"/>
        <v>-0.0872798769020346</v>
      </c>
      <c r="EA37" s="33">
        <v>2540</v>
      </c>
      <c r="EB37" s="32">
        <v>0.0637795275590551</v>
      </c>
      <c r="EC37" s="18">
        <v>162</v>
      </c>
      <c r="ED37" s="18">
        <v>11737.0975609756</v>
      </c>
      <c r="EE37" s="40">
        <f t="shared" si="32"/>
        <v>72.4512195121951</v>
      </c>
      <c r="EF37" s="17">
        <f t="shared" si="33"/>
        <v>-1060.90243902439</v>
      </c>
      <c r="EG37" s="36">
        <f t="shared" si="34"/>
        <v>-0.0903888234303989</v>
      </c>
      <c r="EH37" s="18">
        <v>2094</v>
      </c>
      <c r="EI37" s="26">
        <v>0.0396370582617001</v>
      </c>
      <c r="EJ37" s="18">
        <v>83</v>
      </c>
      <c r="EK37" s="18">
        <v>6050</v>
      </c>
      <c r="EL37" s="40">
        <f t="shared" si="35"/>
        <v>72.8915662650602</v>
      </c>
      <c r="EM37" s="17">
        <f t="shared" si="36"/>
        <v>-507.000000000001</v>
      </c>
      <c r="EN37" s="36">
        <f t="shared" si="37"/>
        <v>-0.0838016528925621</v>
      </c>
      <c r="EO37" s="18">
        <v>1722</v>
      </c>
      <c r="EP37" s="26">
        <v>0.0545876887340302</v>
      </c>
      <c r="EQ37" s="18">
        <v>94</v>
      </c>
      <c r="ER37" s="18">
        <v>6887</v>
      </c>
      <c r="ES37" s="40">
        <f t="shared" si="38"/>
        <v>73.2659574468085</v>
      </c>
      <c r="ET37" s="17">
        <f t="shared" si="39"/>
        <v>-539</v>
      </c>
      <c r="EU37" s="36">
        <f t="shared" si="40"/>
        <v>-0.0782633948018004</v>
      </c>
      <c r="EV37" s="18">
        <v>2010</v>
      </c>
      <c r="EW37" s="26">
        <v>0.0557213930348259</v>
      </c>
      <c r="EX37" s="18">
        <v>112</v>
      </c>
      <c r="EY37" s="18">
        <v>8192</v>
      </c>
      <c r="EZ37" s="40">
        <f t="shared" si="41"/>
        <v>73.1428571428571</v>
      </c>
      <c r="FA37" s="17">
        <f t="shared" si="42"/>
        <v>-656</v>
      </c>
      <c r="FB37" s="36">
        <f t="shared" si="43"/>
        <v>-0.0800781250000001</v>
      </c>
      <c r="FC37" s="18">
        <v>3395</v>
      </c>
      <c r="FD37" s="26">
        <v>0.116347569955817</v>
      </c>
      <c r="FE37" s="18">
        <v>395</v>
      </c>
      <c r="FF37" s="18">
        <v>25088</v>
      </c>
      <c r="FG37" s="40">
        <f t="shared" si="44"/>
        <v>63.5139240506329</v>
      </c>
      <c r="FH37" s="17">
        <f t="shared" si="45"/>
        <v>-6117</v>
      </c>
      <c r="FI37" s="36">
        <f t="shared" si="46"/>
        <v>-0.24382174744898</v>
      </c>
      <c r="FJ37" s="18">
        <v>3015</v>
      </c>
      <c r="FK37" s="26">
        <v>0.111442786069652</v>
      </c>
      <c r="FL37" s="17">
        <v>336</v>
      </c>
      <c r="FM37" s="18">
        <v>21133</v>
      </c>
      <c r="FN37" s="40">
        <f t="shared" si="47"/>
        <v>62.8958333333333</v>
      </c>
      <c r="FO37" s="17">
        <f t="shared" si="48"/>
        <v>-5411</v>
      </c>
      <c r="FP37" s="36">
        <f t="shared" si="49"/>
        <v>-0.256045048029149</v>
      </c>
      <c r="FQ37" s="18">
        <v>3032</v>
      </c>
      <c r="FR37" s="26">
        <v>0.12368073878628</v>
      </c>
      <c r="FS37" s="17">
        <v>375</v>
      </c>
      <c r="FT37" s="18">
        <v>24288</v>
      </c>
      <c r="FU37" s="40">
        <f t="shared" si="50"/>
        <v>64.768</v>
      </c>
      <c r="FV37" s="17">
        <f t="shared" si="51"/>
        <v>-5337</v>
      </c>
      <c r="FW37" s="36">
        <f t="shared" si="52"/>
        <v>-0.21973814229249</v>
      </c>
      <c r="FX37" s="18">
        <v>2564</v>
      </c>
      <c r="FY37" s="26">
        <v>0.0900936037441498</v>
      </c>
      <c r="FZ37" s="17">
        <v>231</v>
      </c>
      <c r="GA37" s="18">
        <v>15189</v>
      </c>
      <c r="GB37" s="40">
        <f t="shared" si="53"/>
        <v>65.7532467532468</v>
      </c>
      <c r="GC37" s="17">
        <f t="shared" si="54"/>
        <v>-3060</v>
      </c>
      <c r="GD37" s="36">
        <f t="shared" si="55"/>
        <v>-0.201461584041082</v>
      </c>
      <c r="GE37" s="18">
        <v>2604</v>
      </c>
      <c r="GF37" s="26">
        <v>0.151689708141321</v>
      </c>
      <c r="GG37" s="17">
        <v>395</v>
      </c>
      <c r="GH37" s="18">
        <v>25467</v>
      </c>
      <c r="GI37" s="40">
        <f t="shared" si="56"/>
        <v>64.473417721519</v>
      </c>
      <c r="GJ37" s="17">
        <f t="shared" si="57"/>
        <v>-5738</v>
      </c>
      <c r="GK37" s="36">
        <f t="shared" si="58"/>
        <v>-0.225311187026348</v>
      </c>
      <c r="GL37" s="18">
        <v>2688</v>
      </c>
      <c r="GM37" s="26">
        <v>0.130580357142857</v>
      </c>
      <c r="GN37" s="17">
        <v>351</v>
      </c>
      <c r="GO37" s="18">
        <v>22840</v>
      </c>
      <c r="GP37" s="40">
        <f t="shared" si="59"/>
        <v>65.0712250712251</v>
      </c>
      <c r="GQ37" s="17">
        <f t="shared" si="60"/>
        <v>-4889</v>
      </c>
      <c r="GR37" s="36">
        <f t="shared" si="61"/>
        <v>-0.214054290718039</v>
      </c>
      <c r="GS37" s="18">
        <v>3250</v>
      </c>
      <c r="GT37" s="26">
        <v>0.129846153846154</v>
      </c>
      <c r="GU37" s="18">
        <v>422</v>
      </c>
      <c r="GV37" s="18">
        <v>26994</v>
      </c>
      <c r="GW37" s="40">
        <f t="shared" si="70"/>
        <v>63.9668246445498</v>
      </c>
      <c r="GX37" s="17">
        <f t="shared" si="71"/>
        <v>-6344</v>
      </c>
      <c r="GY37" s="36">
        <f t="shared" si="72"/>
        <v>-0.235015188560421</v>
      </c>
      <c r="GZ37" s="18">
        <v>2714</v>
      </c>
      <c r="HA37" s="26">
        <v>0.0596904937361828</v>
      </c>
      <c r="HB37" s="18">
        <v>162</v>
      </c>
      <c r="HC37" s="18">
        <v>11858</v>
      </c>
      <c r="HD37" s="40">
        <f t="shared" si="73"/>
        <v>73.1975308641975</v>
      </c>
      <c r="HE37" s="17">
        <f t="shared" si="74"/>
        <v>-940</v>
      </c>
      <c r="HF37" s="36">
        <f t="shared" si="75"/>
        <v>-0.0792713779726767</v>
      </c>
      <c r="HG37" s="18">
        <v>2558</v>
      </c>
      <c r="HH37" s="26">
        <v>0.0551211884284597</v>
      </c>
      <c r="HI37" s="18">
        <v>141</v>
      </c>
      <c r="HJ37" s="18">
        <v>10427</v>
      </c>
      <c r="HK37" s="40">
        <f t="shared" si="76"/>
        <v>73.9503546099291</v>
      </c>
      <c r="HL37" s="17">
        <f t="shared" si="77"/>
        <v>-712</v>
      </c>
      <c r="HM37" s="36">
        <f t="shared" si="78"/>
        <v>-0.068284262012084</v>
      </c>
      <c r="HN37" s="18">
        <v>2321</v>
      </c>
      <c r="HO37" s="26">
        <v>0.0697975010771219</v>
      </c>
      <c r="HP37" s="18">
        <v>162</v>
      </c>
      <c r="HQ37" s="18">
        <v>12065</v>
      </c>
      <c r="HR37" s="40">
        <f t="shared" si="79"/>
        <v>74.4753086419753</v>
      </c>
      <c r="HS37" s="17">
        <f t="shared" si="80"/>
        <v>-733.000000000001</v>
      </c>
      <c r="HT37" s="36">
        <f t="shared" si="81"/>
        <v>-0.0607542478242852</v>
      </c>
      <c r="HU37" s="18">
        <v>2208</v>
      </c>
      <c r="HV37" s="26">
        <v>0.0561594202898551</v>
      </c>
      <c r="HW37" s="17">
        <v>124</v>
      </c>
      <c r="HX37" s="18">
        <v>9141</v>
      </c>
      <c r="HY37" s="40">
        <f t="shared" si="82"/>
        <v>73.7177419354839</v>
      </c>
      <c r="HZ37" s="17">
        <f t="shared" si="83"/>
        <v>-655</v>
      </c>
      <c r="IA37" s="36">
        <f t="shared" si="84"/>
        <v>-0.071655179958429</v>
      </c>
      <c r="IB37" s="18"/>
      <c r="IC37" s="26"/>
      <c r="ID37" s="17"/>
      <c r="IE37" s="18"/>
      <c r="IF37" s="40"/>
      <c r="IG37" s="17"/>
      <c r="IH37" s="17"/>
      <c r="II37" s="36"/>
      <c r="IJ37" s="17"/>
      <c r="IK37" s="17"/>
      <c r="IL37" s="17">
        <v>7790</v>
      </c>
      <c r="IM37" s="17">
        <v>507333.77</v>
      </c>
      <c r="IN37" s="18">
        <v>2210</v>
      </c>
      <c r="IO37" s="18">
        <v>166796.13</v>
      </c>
      <c r="IP37" s="17">
        <v>6241</v>
      </c>
      <c r="IQ37" s="17">
        <v>431268</v>
      </c>
      <c r="IR37" s="17"/>
      <c r="IS37" s="17"/>
      <c r="IT37" s="18"/>
      <c r="IU37" s="41"/>
      <c r="IV37" s="41"/>
      <c r="IW37" s="41"/>
      <c r="IX37" s="41"/>
      <c r="IY37" s="41"/>
      <c r="IZ37" s="41"/>
      <c r="JA37" s="41"/>
      <c r="JB37" s="18"/>
      <c r="JC37" s="41"/>
      <c r="JD37" s="41"/>
      <c r="JE37" s="41"/>
      <c r="JF37" s="18"/>
      <c r="JG37" s="18"/>
      <c r="JH37" s="18">
        <f t="shared" si="62"/>
        <v>7344</v>
      </c>
      <c r="JI37" s="18">
        <f t="shared" si="63"/>
        <v>497821.097560976</v>
      </c>
      <c r="JJ37" s="17">
        <v>79</v>
      </c>
      <c r="JK37" s="17">
        <f t="shared" si="85"/>
        <v>-82354.9024390245</v>
      </c>
      <c r="JL37" s="36">
        <f t="shared" si="86"/>
        <v>-0.165430719675229</v>
      </c>
      <c r="JM37" s="18">
        <f t="shared" si="87"/>
        <v>23585</v>
      </c>
      <c r="JN37" s="42">
        <f t="shared" si="88"/>
        <v>1603218.99756098</v>
      </c>
      <c r="JO37" s="43"/>
      <c r="JP37" s="43"/>
    </row>
    <row r="38" ht="16.5" spans="1:276">
      <c r="A38" s="16" t="s">
        <v>133</v>
      </c>
      <c r="B38" s="17" t="s">
        <v>39</v>
      </c>
      <c r="C38" s="18">
        <v>6939962746296</v>
      </c>
      <c r="D38" s="18">
        <v>564862766306</v>
      </c>
      <c r="E38" s="18">
        <v>21063510000676</v>
      </c>
      <c r="F38" s="17" t="s">
        <v>200</v>
      </c>
      <c r="G38" s="19" t="s">
        <v>201</v>
      </c>
      <c r="H38" s="17" t="s">
        <v>129</v>
      </c>
      <c r="I38" s="26">
        <f>VLOOKUP(C38,供应链!E:J,6,0)</f>
        <v>1</v>
      </c>
      <c r="J38" s="17">
        <f>VLOOKUP(C38,供应链!E:H,4,0)</f>
        <v>2610</v>
      </c>
      <c r="K38" s="17">
        <f>VLOOKUP(C38,供应链!E:K,7,0)</f>
        <v>6</v>
      </c>
      <c r="L38" s="18">
        <f>VLOOKUP(C38,供应链!E:I,5,0)</f>
        <v>27.2194991135412</v>
      </c>
      <c r="M38" s="27">
        <f t="shared" si="0"/>
        <v>0.0445817176800594</v>
      </c>
      <c r="N38" s="17">
        <v>2158</v>
      </c>
      <c r="O38" s="26">
        <v>0.101482854494903</v>
      </c>
      <c r="P38" s="18">
        <v>219</v>
      </c>
      <c r="Q38" s="18">
        <v>16746</v>
      </c>
      <c r="R38" s="40">
        <v>76.4657534246575</v>
      </c>
      <c r="S38" s="17">
        <v>93</v>
      </c>
      <c r="T38" s="17">
        <f t="shared" si="1"/>
        <v>-3621.00000000001</v>
      </c>
      <c r="U38" s="36">
        <f t="shared" si="2"/>
        <v>-0.216230741669653</v>
      </c>
      <c r="V38" s="17">
        <v>4354</v>
      </c>
      <c r="W38" s="17">
        <v>2116</v>
      </c>
      <c r="X38" s="26">
        <v>0.0789224952741021</v>
      </c>
      <c r="Y38" s="18">
        <v>167</v>
      </c>
      <c r="Z38" s="18">
        <v>12654</v>
      </c>
      <c r="AA38" s="40">
        <v>75.7724550898204</v>
      </c>
      <c r="AB38" s="17">
        <v>93</v>
      </c>
      <c r="AC38" s="17">
        <f t="shared" si="3"/>
        <v>-2876.99999999999</v>
      </c>
      <c r="AD38" s="36">
        <f t="shared" si="4"/>
        <v>-0.227358937885253</v>
      </c>
      <c r="AE38" s="17">
        <v>4386</v>
      </c>
      <c r="AF38" s="17">
        <v>1999</v>
      </c>
      <c r="AG38" s="26">
        <v>0.0855427713856928</v>
      </c>
      <c r="AH38" s="18">
        <v>171</v>
      </c>
      <c r="AI38" s="18">
        <v>12966</v>
      </c>
      <c r="AJ38" s="40">
        <v>75.8245614035088</v>
      </c>
      <c r="AK38" s="17">
        <v>93</v>
      </c>
      <c r="AL38" s="17">
        <v>-2937</v>
      </c>
      <c r="AM38" s="36">
        <v>-0.226515502082369</v>
      </c>
      <c r="AN38" s="17">
        <v>4561</v>
      </c>
      <c r="AO38" s="17">
        <v>2478</v>
      </c>
      <c r="AP38" s="26">
        <v>0.0682001614205004</v>
      </c>
      <c r="AQ38" s="18">
        <v>169</v>
      </c>
      <c r="AR38" s="18">
        <v>13141</v>
      </c>
      <c r="AS38" s="40">
        <v>77.7573964497041</v>
      </c>
      <c r="AT38" s="17">
        <v>93</v>
      </c>
      <c r="AU38" s="17">
        <f t="shared" si="5"/>
        <v>-2576.00000000001</v>
      </c>
      <c r="AV38" s="36">
        <f t="shared" si="6"/>
        <v>-0.196027699566244</v>
      </c>
      <c r="AW38" s="17">
        <v>4579</v>
      </c>
      <c r="AX38" s="17">
        <v>2209</v>
      </c>
      <c r="AY38" s="26">
        <v>0.0737890448166591</v>
      </c>
      <c r="AZ38" s="18">
        <v>163</v>
      </c>
      <c r="BA38" s="18">
        <v>12677</v>
      </c>
      <c r="BB38" s="40">
        <v>77.7730061349693</v>
      </c>
      <c r="BC38" s="17">
        <v>93</v>
      </c>
      <c r="BD38" s="17">
        <f t="shared" si="7"/>
        <v>-2482.00000000001</v>
      </c>
      <c r="BE38" s="36">
        <f t="shared" si="8"/>
        <v>-0.195787646919619</v>
      </c>
      <c r="BF38" s="17">
        <v>4587</v>
      </c>
      <c r="BG38" s="17">
        <v>2126</v>
      </c>
      <c r="BH38" s="26">
        <v>0.0790216368767639</v>
      </c>
      <c r="BI38" s="18">
        <v>168</v>
      </c>
      <c r="BJ38" s="18">
        <v>13016</v>
      </c>
      <c r="BK38" s="40">
        <v>77.4761904761905</v>
      </c>
      <c r="BL38" s="17">
        <v>93</v>
      </c>
      <c r="BM38" s="17">
        <f t="shared" si="9"/>
        <v>-2608</v>
      </c>
      <c r="BN38" s="36">
        <f t="shared" si="10"/>
        <v>-0.200368776889981</v>
      </c>
      <c r="BO38" s="17">
        <v>4752</v>
      </c>
      <c r="BP38" s="17">
        <v>2242</v>
      </c>
      <c r="BQ38" s="26">
        <f t="shared" ref="BQ38:BQ69" si="90">IFERROR(BR38/BP38,0)</f>
        <v>0.08028545941124</v>
      </c>
      <c r="BR38" s="17">
        <v>180</v>
      </c>
      <c r="BS38" s="18">
        <v>13985</v>
      </c>
      <c r="BT38" s="40">
        <f t="shared" ref="BT38:BT69" si="91">IFERROR(BS38/BR38,0)</f>
        <v>77.6944444444444</v>
      </c>
      <c r="BU38" s="17">
        <f t="shared" ref="BU38:BU69" si="92">(BT38-$JJ38)*BR38</f>
        <v>-2755</v>
      </c>
      <c r="BV38" s="36">
        <f t="shared" ref="BV38:BV69" si="93">IFERROR(BU38/BS38,0)</f>
        <v>-0.196996782266714</v>
      </c>
      <c r="BW38" s="17">
        <v>2205</v>
      </c>
      <c r="BX38" s="32">
        <v>0.0351906158357771</v>
      </c>
      <c r="BY38" s="17">
        <v>192</v>
      </c>
      <c r="BZ38" s="18">
        <v>15216</v>
      </c>
      <c r="CA38" s="40">
        <f t="shared" si="11"/>
        <v>79.25</v>
      </c>
      <c r="CB38" s="17">
        <f t="shared" si="12"/>
        <v>-2640</v>
      </c>
      <c r="CC38" s="36">
        <f t="shared" ref="CC38:CC69" si="94">IFERROR(CB38/BZ38,0)</f>
        <v>-0.173501577287066</v>
      </c>
      <c r="CD38" s="17">
        <v>2135</v>
      </c>
      <c r="CE38" s="32">
        <v>0.0442260442260442</v>
      </c>
      <c r="CF38" s="18">
        <v>174</v>
      </c>
      <c r="CG38" s="18">
        <v>13396</v>
      </c>
      <c r="CH38" s="40">
        <f t="shared" si="68"/>
        <v>76.9885057471264</v>
      </c>
      <c r="CI38" s="17">
        <f t="shared" si="13"/>
        <v>-2786</v>
      </c>
      <c r="CJ38" s="36">
        <f t="shared" si="14"/>
        <v>-0.207972529113168</v>
      </c>
      <c r="CK38" s="17">
        <v>2205</v>
      </c>
      <c r="CL38" s="32">
        <v>0.0221729490022173</v>
      </c>
      <c r="CM38" s="18">
        <v>190</v>
      </c>
      <c r="CN38" s="18">
        <v>14391</v>
      </c>
      <c r="CO38" s="40">
        <f t="shared" si="15"/>
        <v>75.7421052631579</v>
      </c>
      <c r="CP38" s="17">
        <f t="shared" si="16"/>
        <v>-3279</v>
      </c>
      <c r="CQ38" s="36">
        <f t="shared" si="17"/>
        <v>-0.227850740045862</v>
      </c>
      <c r="CR38" s="17">
        <v>2383</v>
      </c>
      <c r="CS38" s="32">
        <v>0.0415754923413567</v>
      </c>
      <c r="CT38" s="18">
        <v>130</v>
      </c>
      <c r="CU38" s="18">
        <v>10034</v>
      </c>
      <c r="CV38" s="40">
        <f t="shared" si="18"/>
        <v>77.1846153846154</v>
      </c>
      <c r="CW38" s="17">
        <f t="shared" si="19"/>
        <v>-2056</v>
      </c>
      <c r="CX38" s="36">
        <f t="shared" si="20"/>
        <v>-0.20490332868248</v>
      </c>
      <c r="CY38" s="132">
        <v>2025</v>
      </c>
      <c r="CZ38" s="121">
        <v>0.0407673860911271</v>
      </c>
      <c r="DA38" s="55">
        <v>147</v>
      </c>
      <c r="DB38" s="55">
        <v>11379</v>
      </c>
      <c r="DC38" s="40">
        <f t="shared" si="69"/>
        <v>77.4081632653061</v>
      </c>
      <c r="DD38" s="17">
        <f t="shared" si="21"/>
        <v>-2292</v>
      </c>
      <c r="DE38" s="36">
        <f t="shared" si="22"/>
        <v>-0.201423675191141</v>
      </c>
      <c r="DF38" s="122">
        <v>1987</v>
      </c>
      <c r="DG38" s="123">
        <v>0.0694514343231001</v>
      </c>
      <c r="DH38" s="122">
        <v>138</v>
      </c>
      <c r="DI38" s="122">
        <v>10742</v>
      </c>
      <c r="DJ38" s="40">
        <f t="shared" si="23"/>
        <v>77.8405797101449</v>
      </c>
      <c r="DK38" s="17">
        <f t="shared" si="24"/>
        <v>-2092</v>
      </c>
      <c r="DL38" s="36">
        <f t="shared" si="25"/>
        <v>-0.194749581083597</v>
      </c>
      <c r="DM38" s="33">
        <v>2132</v>
      </c>
      <c r="DN38" s="32">
        <v>0.0783302063789869</v>
      </c>
      <c r="DO38" s="17">
        <v>167</v>
      </c>
      <c r="DP38" s="18">
        <v>12757</v>
      </c>
      <c r="DQ38" s="40">
        <f t="shared" si="26"/>
        <v>76.3892215568862</v>
      </c>
      <c r="DR38" s="17">
        <f t="shared" si="27"/>
        <v>-2774</v>
      </c>
      <c r="DS38" s="36">
        <f t="shared" si="28"/>
        <v>-0.217449243552559</v>
      </c>
      <c r="DT38" s="126">
        <v>2099</v>
      </c>
      <c r="DU38" s="32">
        <v>0.0828966174368747</v>
      </c>
      <c r="DV38" s="17">
        <v>170</v>
      </c>
      <c r="DW38" s="18">
        <v>12969</v>
      </c>
      <c r="DX38" s="40">
        <f t="shared" si="29"/>
        <v>76.2882352941176</v>
      </c>
      <c r="DY38" s="17">
        <f t="shared" si="30"/>
        <v>-2841</v>
      </c>
      <c r="DZ38" s="36">
        <f t="shared" si="31"/>
        <v>-0.219060837381448</v>
      </c>
      <c r="EA38" s="33">
        <v>1979</v>
      </c>
      <c r="EB38" s="32">
        <v>0.0732693279434058</v>
      </c>
      <c r="EC38" s="18">
        <v>145</v>
      </c>
      <c r="ED38" s="18">
        <v>11071.9256756757</v>
      </c>
      <c r="EE38" s="40">
        <f t="shared" si="32"/>
        <v>76.3581081081081</v>
      </c>
      <c r="EF38" s="17">
        <f t="shared" si="33"/>
        <v>-2413.07432432432</v>
      </c>
      <c r="EG38" s="36">
        <f t="shared" si="34"/>
        <v>-0.217945314573931</v>
      </c>
      <c r="EH38" s="18">
        <v>1455</v>
      </c>
      <c r="EI38" s="26">
        <v>0.0646048109965636</v>
      </c>
      <c r="EJ38" s="18">
        <v>94</v>
      </c>
      <c r="EK38" s="18">
        <v>7223</v>
      </c>
      <c r="EL38" s="40">
        <f t="shared" si="35"/>
        <v>76.8404255319149</v>
      </c>
      <c r="EM38" s="17">
        <f t="shared" si="36"/>
        <v>-1519</v>
      </c>
      <c r="EN38" s="36">
        <f t="shared" si="37"/>
        <v>-0.210300429184549</v>
      </c>
      <c r="EO38" s="18">
        <v>1402</v>
      </c>
      <c r="EP38" s="26">
        <v>0.0720399429386591</v>
      </c>
      <c r="EQ38" s="18">
        <v>101</v>
      </c>
      <c r="ER38" s="18">
        <v>7902</v>
      </c>
      <c r="ES38" s="40">
        <f t="shared" si="38"/>
        <v>78.2376237623762</v>
      </c>
      <c r="ET38" s="17">
        <f t="shared" si="39"/>
        <v>-1491</v>
      </c>
      <c r="EU38" s="36">
        <f t="shared" si="40"/>
        <v>-0.188686408504176</v>
      </c>
      <c r="EV38" s="18">
        <v>1883</v>
      </c>
      <c r="EW38" s="26">
        <v>0.0440785979819437</v>
      </c>
      <c r="EX38" s="18">
        <v>83</v>
      </c>
      <c r="EY38" s="18">
        <v>6380</v>
      </c>
      <c r="EZ38" s="40">
        <f t="shared" si="41"/>
        <v>76.8674698795181</v>
      </c>
      <c r="FA38" s="17">
        <f t="shared" si="42"/>
        <v>-1339</v>
      </c>
      <c r="FB38" s="36">
        <f t="shared" si="43"/>
        <v>-0.20987460815047</v>
      </c>
      <c r="FC38" s="18">
        <v>2298</v>
      </c>
      <c r="FD38" s="26">
        <v>0.0687554395126197</v>
      </c>
      <c r="FE38" s="18">
        <v>158</v>
      </c>
      <c r="FF38" s="18">
        <v>12364</v>
      </c>
      <c r="FG38" s="40">
        <f t="shared" si="44"/>
        <v>78.253164556962</v>
      </c>
      <c r="FH38" s="17">
        <f t="shared" si="45"/>
        <v>-2330</v>
      </c>
      <c r="FI38" s="36">
        <f t="shared" si="46"/>
        <v>-0.188450339695891</v>
      </c>
      <c r="FJ38" s="18">
        <v>1917</v>
      </c>
      <c r="FK38" s="26">
        <v>0.0881585811163276</v>
      </c>
      <c r="FL38" s="17">
        <v>169</v>
      </c>
      <c r="FM38" s="18">
        <v>13025</v>
      </c>
      <c r="FN38" s="40">
        <f t="shared" si="47"/>
        <v>77.0710059171598</v>
      </c>
      <c r="FO38" s="17">
        <f t="shared" si="48"/>
        <v>-2692</v>
      </c>
      <c r="FP38" s="36">
        <f t="shared" si="49"/>
        <v>-0.206679462571977</v>
      </c>
      <c r="FQ38" s="18">
        <v>1707</v>
      </c>
      <c r="FR38" s="26">
        <v>0.0773286467486819</v>
      </c>
      <c r="FS38" s="17">
        <v>132</v>
      </c>
      <c r="FT38" s="18">
        <v>10175</v>
      </c>
      <c r="FU38" s="40">
        <f t="shared" si="50"/>
        <v>77.0833333333333</v>
      </c>
      <c r="FV38" s="17">
        <f t="shared" si="51"/>
        <v>-2101</v>
      </c>
      <c r="FW38" s="36">
        <f t="shared" si="52"/>
        <v>-0.206486486486487</v>
      </c>
      <c r="FX38" s="18">
        <v>1446</v>
      </c>
      <c r="FY38" s="26">
        <v>0.0491009681881051</v>
      </c>
      <c r="FZ38" s="17">
        <v>71</v>
      </c>
      <c r="GA38" s="18">
        <v>5638</v>
      </c>
      <c r="GB38" s="40">
        <f t="shared" si="53"/>
        <v>79.4084507042254</v>
      </c>
      <c r="GC38" s="17">
        <f t="shared" si="54"/>
        <v>-965</v>
      </c>
      <c r="GD38" s="36">
        <f t="shared" si="55"/>
        <v>-0.171159985810571</v>
      </c>
      <c r="GE38" s="18">
        <v>1295</v>
      </c>
      <c r="GF38" s="26">
        <v>0.0965250965250965</v>
      </c>
      <c r="GG38" s="17">
        <v>125</v>
      </c>
      <c r="GH38" s="18">
        <v>9767</v>
      </c>
      <c r="GI38" s="40">
        <f t="shared" si="56"/>
        <v>78.136</v>
      </c>
      <c r="GJ38" s="17">
        <f t="shared" si="57"/>
        <v>-1858</v>
      </c>
      <c r="GK38" s="36">
        <f t="shared" si="58"/>
        <v>-0.190232415275929</v>
      </c>
      <c r="GL38" s="18">
        <v>1337</v>
      </c>
      <c r="GM38" s="26">
        <v>0.0957367240089753</v>
      </c>
      <c r="GN38" s="17">
        <v>128</v>
      </c>
      <c r="GO38" s="18">
        <v>9823</v>
      </c>
      <c r="GP38" s="40">
        <f t="shared" si="59"/>
        <v>76.7421875</v>
      </c>
      <c r="GQ38" s="17">
        <f t="shared" si="60"/>
        <v>-2081</v>
      </c>
      <c r="GR38" s="36">
        <f t="shared" si="61"/>
        <v>-0.211849740405172</v>
      </c>
      <c r="GS38" s="18">
        <v>1626</v>
      </c>
      <c r="GT38" s="26">
        <v>0.0928659286592866</v>
      </c>
      <c r="GU38" s="18">
        <v>151</v>
      </c>
      <c r="GV38" s="18">
        <v>11649</v>
      </c>
      <c r="GW38" s="40">
        <f t="shared" ref="GW38:GW69" si="95">IFERROR(GV38/GU38,0)</f>
        <v>77.1456953642384</v>
      </c>
      <c r="GX38" s="17">
        <f t="shared" ref="GX38:GX69" si="96">(GW38-$JJ38)*GU38</f>
        <v>-2394</v>
      </c>
      <c r="GY38" s="36">
        <f t="shared" ref="GY38:GY69" si="97">IFERROR(GX38/GV38,0)</f>
        <v>-0.205511202678342</v>
      </c>
      <c r="GZ38" s="18">
        <v>1181</v>
      </c>
      <c r="HA38" s="26">
        <v>0.0812870448772227</v>
      </c>
      <c r="HB38" s="18">
        <v>96</v>
      </c>
      <c r="HC38" s="18">
        <v>7458</v>
      </c>
      <c r="HD38" s="40">
        <f t="shared" ref="HD38:HD69" si="98">IFERROR(HC38/HB38,0)</f>
        <v>77.6875</v>
      </c>
      <c r="HE38" s="17">
        <f t="shared" ref="HE38:HE69" si="99">(HD38-$JJ38)*HB38</f>
        <v>-1470</v>
      </c>
      <c r="HF38" s="36">
        <f t="shared" ref="HF38:HF69" si="100">IFERROR(HE38/HC38,0)</f>
        <v>-0.197103781174578</v>
      </c>
      <c r="HG38" s="18">
        <v>1192</v>
      </c>
      <c r="HH38" s="26">
        <v>0.0864093959731544</v>
      </c>
      <c r="HI38" s="18">
        <v>103</v>
      </c>
      <c r="HJ38" s="18">
        <v>8109</v>
      </c>
      <c r="HK38" s="40">
        <f t="shared" ref="HK38:HK69" si="101">IFERROR(HJ38/HI38,0)</f>
        <v>78.7281553398058</v>
      </c>
      <c r="HL38" s="17">
        <f t="shared" ref="HL38:HL69" si="102">(HK38-$JJ38)*HI38</f>
        <v>-1470</v>
      </c>
      <c r="HM38" s="36">
        <f t="shared" ref="HM38:HM69" si="103">IFERROR(HL38/HJ38,0)</f>
        <v>-0.181280059193489</v>
      </c>
      <c r="HN38" s="18">
        <v>1350</v>
      </c>
      <c r="HO38" s="26">
        <v>0.0807407407407407</v>
      </c>
      <c r="HP38" s="18">
        <v>109</v>
      </c>
      <c r="HQ38" s="18">
        <v>8368</v>
      </c>
      <c r="HR38" s="40">
        <f t="shared" ref="HR38:HR69" si="104">IFERROR(HQ38/HP38,0)</f>
        <v>76.7706422018349</v>
      </c>
      <c r="HS38" s="17">
        <f t="shared" ref="HS38:HS69" si="105">(HR38-$JJ38)*HP38</f>
        <v>-1769</v>
      </c>
      <c r="HT38" s="36">
        <f t="shared" ref="HT38:HT69" si="106">IFERROR(HS38/HQ38,0)</f>
        <v>-0.211400573613767</v>
      </c>
      <c r="HU38" s="18">
        <v>1439</v>
      </c>
      <c r="HV38" s="26">
        <v>0.0785267546907575</v>
      </c>
      <c r="HW38" s="17">
        <v>113</v>
      </c>
      <c r="HX38" s="18">
        <v>8876</v>
      </c>
      <c r="HY38" s="40">
        <f t="shared" ref="HY38:HY69" si="107">IFERROR(HX38/HW38,0)</f>
        <v>78.5486725663717</v>
      </c>
      <c r="HZ38" s="17">
        <f t="shared" ref="HZ38:HZ69" si="108">(HY38-$JJ38)*HW38</f>
        <v>-1633</v>
      </c>
      <c r="IA38" s="36">
        <f t="shared" ref="IA38:IA69" si="109">IFERROR(HZ38/HX38,0)</f>
        <v>-0.183979269941415</v>
      </c>
      <c r="IB38" s="18"/>
      <c r="IC38" s="26"/>
      <c r="ID38" s="17"/>
      <c r="IE38" s="18"/>
      <c r="IF38" s="40"/>
      <c r="IG38" s="17"/>
      <c r="IH38" s="17"/>
      <c r="II38" s="36"/>
      <c r="IJ38" s="17"/>
      <c r="IK38" s="17"/>
      <c r="IL38" s="17">
        <v>3068</v>
      </c>
      <c r="IM38" s="17">
        <v>257562.65</v>
      </c>
      <c r="IN38" s="18">
        <v>1931</v>
      </c>
      <c r="IO38" s="18">
        <v>169685.53</v>
      </c>
      <c r="IP38" s="17">
        <v>4511</v>
      </c>
      <c r="IQ38" s="17">
        <v>357707</v>
      </c>
      <c r="IR38" s="17"/>
      <c r="IS38" s="17"/>
      <c r="IT38" s="18"/>
      <c r="IU38" s="41"/>
      <c r="IV38" s="41"/>
      <c r="IW38" s="41"/>
      <c r="IX38" s="41"/>
      <c r="IY38" s="41"/>
      <c r="IZ38" s="41"/>
      <c r="JA38" s="41"/>
      <c r="JB38" s="18"/>
      <c r="JC38" s="41"/>
      <c r="JD38" s="41"/>
      <c r="JE38" s="41"/>
      <c r="JF38" s="18"/>
      <c r="JG38" s="18"/>
      <c r="JH38" s="18">
        <f t="shared" si="62"/>
        <v>4323</v>
      </c>
      <c r="JI38" s="18">
        <f t="shared" si="63"/>
        <v>333897.925675676</v>
      </c>
      <c r="JJ38" s="17">
        <v>93</v>
      </c>
      <c r="JK38" s="17">
        <f t="shared" ref="JK38:JK69" si="110">IFERROR((JI38/JH38-JJ38)*JH38,0)</f>
        <v>-68141.0743243243</v>
      </c>
      <c r="JL38" s="36">
        <f t="shared" si="86"/>
        <v>-0.20407756108827</v>
      </c>
      <c r="JM38" s="18">
        <f t="shared" ref="JM38:JM69" si="111">IN38+IP38+IR38+IT38+IV38+IX38+JH38+IZ38+JB38+JD38+JF38+IL38</f>
        <v>13833</v>
      </c>
      <c r="JN38" s="42">
        <f t="shared" ref="JN38:JN69" si="112">IO38+IQ38+IS38+IU38+JI38+IW38+IY38+JA38+JC38+JE38+JG38+IM38</f>
        <v>1118853.10567568</v>
      </c>
      <c r="JO38" s="43"/>
      <c r="JP38" s="43"/>
    </row>
    <row r="39" ht="16.5" spans="1:276">
      <c r="A39" s="16" t="s">
        <v>126</v>
      </c>
      <c r="B39" s="17" t="s">
        <v>39</v>
      </c>
      <c r="C39" s="18">
        <v>6939962755908</v>
      </c>
      <c r="D39" s="18">
        <v>564679016770</v>
      </c>
      <c r="E39" s="18">
        <v>21063510001636</v>
      </c>
      <c r="F39" s="17" t="s">
        <v>202</v>
      </c>
      <c r="G39" s="19" t="s">
        <v>203</v>
      </c>
      <c r="H39" s="17" t="s">
        <v>129</v>
      </c>
      <c r="I39" s="26">
        <f>VLOOKUP(C39,供应链!E:J,6,0)</f>
        <v>0.92</v>
      </c>
      <c r="J39" s="17">
        <f>VLOOKUP(C39,供应链!E:H,4,0)</f>
        <v>287</v>
      </c>
      <c r="K39" s="17">
        <f>VLOOKUP(C39,供应链!E:K,7,0)</f>
        <v>0</v>
      </c>
      <c r="L39" s="18">
        <f>VLOOKUP(C39,供应链!E:I,5,0)</f>
        <v>9.00318181139178</v>
      </c>
      <c r="M39" s="27">
        <f t="shared" si="0"/>
        <v>0.00972485768500949</v>
      </c>
      <c r="N39" s="17">
        <v>1167</v>
      </c>
      <c r="O39" s="26">
        <v>0.0282776349614396</v>
      </c>
      <c r="P39" s="18">
        <v>33</v>
      </c>
      <c r="Q39" s="18">
        <v>3171</v>
      </c>
      <c r="R39" s="40">
        <v>96.0909090909091</v>
      </c>
      <c r="S39" s="17">
        <v>109</v>
      </c>
      <c r="T39" s="17">
        <f t="shared" si="1"/>
        <v>-426</v>
      </c>
      <c r="U39" s="36">
        <f t="shared" si="2"/>
        <v>-0.13434247871334</v>
      </c>
      <c r="V39" s="17">
        <v>920</v>
      </c>
      <c r="W39" s="17">
        <v>1140</v>
      </c>
      <c r="X39" s="26">
        <v>0.0359649122807018</v>
      </c>
      <c r="Y39" s="18">
        <v>41</v>
      </c>
      <c r="Z39" s="18">
        <v>3955</v>
      </c>
      <c r="AA39" s="40">
        <v>96.4634146341463</v>
      </c>
      <c r="AB39" s="17">
        <v>109</v>
      </c>
      <c r="AC39" s="17">
        <f t="shared" si="3"/>
        <v>-514.000000000002</v>
      </c>
      <c r="AD39" s="36">
        <f t="shared" si="4"/>
        <v>-0.129962073324906</v>
      </c>
      <c r="AE39" s="17">
        <v>764</v>
      </c>
      <c r="AF39" s="17">
        <v>1061</v>
      </c>
      <c r="AG39" s="26">
        <v>0.0311027332704995</v>
      </c>
      <c r="AH39" s="18">
        <v>33</v>
      </c>
      <c r="AI39" s="18">
        <v>3124</v>
      </c>
      <c r="AJ39" s="40">
        <v>94.6666666666667</v>
      </c>
      <c r="AK39" s="17">
        <v>109</v>
      </c>
      <c r="AL39" s="17">
        <v>-473</v>
      </c>
      <c r="AM39" s="36">
        <v>-0.151408450704225</v>
      </c>
      <c r="AN39" s="17">
        <v>764</v>
      </c>
      <c r="AO39" s="17">
        <v>1346</v>
      </c>
      <c r="AP39" s="26">
        <v>0.0349182763744428</v>
      </c>
      <c r="AQ39" s="18">
        <v>47</v>
      </c>
      <c r="AR39" s="18">
        <v>4568</v>
      </c>
      <c r="AS39" s="40">
        <v>97.1914893617021</v>
      </c>
      <c r="AT39" s="17">
        <v>109</v>
      </c>
      <c r="AU39" s="17">
        <f t="shared" si="5"/>
        <v>-555.000000000001</v>
      </c>
      <c r="AV39" s="36">
        <f t="shared" si="6"/>
        <v>-0.121497373029773</v>
      </c>
      <c r="AW39" s="17">
        <v>720</v>
      </c>
      <c r="AX39" s="17">
        <v>1223</v>
      </c>
      <c r="AY39" s="26">
        <v>0.0441537203597711</v>
      </c>
      <c r="AZ39" s="18">
        <v>54</v>
      </c>
      <c r="BA39" s="18">
        <v>5204</v>
      </c>
      <c r="BB39" s="40">
        <v>96.3703703703704</v>
      </c>
      <c r="BC39" s="17">
        <v>109</v>
      </c>
      <c r="BD39" s="17">
        <f t="shared" si="7"/>
        <v>-681.999999999999</v>
      </c>
      <c r="BE39" s="36">
        <f t="shared" si="8"/>
        <v>-0.131053036126057</v>
      </c>
      <c r="BF39" s="17">
        <v>801</v>
      </c>
      <c r="BG39" s="17">
        <v>1194</v>
      </c>
      <c r="BH39" s="26">
        <v>0.0293132328308208</v>
      </c>
      <c r="BI39" s="18">
        <v>35</v>
      </c>
      <c r="BJ39" s="18">
        <v>3404</v>
      </c>
      <c r="BK39" s="40">
        <v>97.2571428571429</v>
      </c>
      <c r="BL39" s="17">
        <v>109</v>
      </c>
      <c r="BM39" s="17">
        <f t="shared" si="9"/>
        <v>-410.999999999999</v>
      </c>
      <c r="BN39" s="36">
        <f t="shared" si="10"/>
        <v>-0.120740305522914</v>
      </c>
      <c r="BO39" s="17">
        <v>844</v>
      </c>
      <c r="BP39" s="17">
        <v>1170</v>
      </c>
      <c r="BQ39" s="26">
        <f t="shared" si="90"/>
        <v>0.0324786324786325</v>
      </c>
      <c r="BR39" s="17">
        <v>38</v>
      </c>
      <c r="BS39" s="18">
        <v>3653</v>
      </c>
      <c r="BT39" s="40">
        <f t="shared" si="91"/>
        <v>96.1315789473684</v>
      </c>
      <c r="BU39" s="17">
        <f t="shared" si="92"/>
        <v>-489</v>
      </c>
      <c r="BV39" s="36">
        <f t="shared" si="93"/>
        <v>-0.133862578702436</v>
      </c>
      <c r="BW39" s="17">
        <v>1271</v>
      </c>
      <c r="BX39" s="32">
        <v>0.0196463654223969</v>
      </c>
      <c r="BY39" s="17">
        <v>33</v>
      </c>
      <c r="BZ39" s="18">
        <v>3176</v>
      </c>
      <c r="CA39" s="40">
        <f t="shared" si="11"/>
        <v>96.2424242424242</v>
      </c>
      <c r="CB39" s="17">
        <f t="shared" si="12"/>
        <v>-421</v>
      </c>
      <c r="CC39" s="36">
        <f t="shared" si="94"/>
        <v>-0.132556675062972</v>
      </c>
      <c r="CD39" s="17">
        <v>1246</v>
      </c>
      <c r="CE39" s="32">
        <v>0.0318627450980392</v>
      </c>
      <c r="CF39" s="18">
        <v>38</v>
      </c>
      <c r="CG39" s="18">
        <v>3711</v>
      </c>
      <c r="CH39" s="40">
        <f t="shared" si="68"/>
        <v>97.6578947368421</v>
      </c>
      <c r="CI39" s="17">
        <f t="shared" si="13"/>
        <v>-431</v>
      </c>
      <c r="CJ39" s="36">
        <f t="shared" si="14"/>
        <v>-0.11614120183239</v>
      </c>
      <c r="CK39" s="17">
        <v>1266</v>
      </c>
      <c r="CL39" s="32">
        <v>0.0425101214574899</v>
      </c>
      <c r="CM39" s="18">
        <v>32</v>
      </c>
      <c r="CN39" s="18">
        <v>3033</v>
      </c>
      <c r="CO39" s="40">
        <f t="shared" si="15"/>
        <v>94.78125</v>
      </c>
      <c r="CP39" s="17">
        <f t="shared" si="16"/>
        <v>-455</v>
      </c>
      <c r="CQ39" s="36">
        <f t="shared" si="17"/>
        <v>-0.150016485328058</v>
      </c>
      <c r="CR39" s="17">
        <v>1323</v>
      </c>
      <c r="CS39" s="32">
        <v>0.0411985018726592</v>
      </c>
      <c r="CT39" s="18">
        <v>49</v>
      </c>
      <c r="CU39" s="18">
        <v>4633</v>
      </c>
      <c r="CV39" s="40">
        <f t="shared" si="18"/>
        <v>94.5510204081633</v>
      </c>
      <c r="CW39" s="17">
        <f t="shared" si="19"/>
        <v>-708</v>
      </c>
      <c r="CX39" s="36">
        <f t="shared" si="20"/>
        <v>-0.152816749406432</v>
      </c>
      <c r="CY39" s="132">
        <v>1222</v>
      </c>
      <c r="CZ39" s="121">
        <v>0.0550284629981025</v>
      </c>
      <c r="DA39" s="55">
        <v>33</v>
      </c>
      <c r="DB39" s="55">
        <v>3151</v>
      </c>
      <c r="DC39" s="40">
        <f t="shared" si="69"/>
        <v>95.4848484848485</v>
      </c>
      <c r="DD39" s="17">
        <f t="shared" si="21"/>
        <v>-446</v>
      </c>
      <c r="DE39" s="36">
        <f t="shared" si="22"/>
        <v>-0.14154236750238</v>
      </c>
      <c r="DF39" s="122">
        <v>1151</v>
      </c>
      <c r="DG39" s="123">
        <v>0.0321459600347524</v>
      </c>
      <c r="DH39" s="122">
        <v>37</v>
      </c>
      <c r="DI39" s="122">
        <v>3491</v>
      </c>
      <c r="DJ39" s="40">
        <f t="shared" si="23"/>
        <v>94.3513513513514</v>
      </c>
      <c r="DK39" s="17">
        <f t="shared" si="24"/>
        <v>-542</v>
      </c>
      <c r="DL39" s="36">
        <f t="shared" si="25"/>
        <v>-0.155256373531939</v>
      </c>
      <c r="DM39" s="33">
        <v>1224</v>
      </c>
      <c r="DN39" s="32">
        <v>0.0302287581699346</v>
      </c>
      <c r="DO39" s="17">
        <v>37</v>
      </c>
      <c r="DP39" s="18">
        <v>3459</v>
      </c>
      <c r="DQ39" s="40">
        <f t="shared" si="26"/>
        <v>93.4864864864865</v>
      </c>
      <c r="DR39" s="17">
        <f t="shared" si="27"/>
        <v>-574</v>
      </c>
      <c r="DS39" s="36">
        <f t="shared" si="28"/>
        <v>-0.165943914426135</v>
      </c>
      <c r="DT39" s="126">
        <v>1205</v>
      </c>
      <c r="DU39" s="32">
        <v>0.0348547717842324</v>
      </c>
      <c r="DV39" s="17">
        <v>42</v>
      </c>
      <c r="DW39" s="18">
        <v>4020</v>
      </c>
      <c r="DX39" s="40">
        <f t="shared" si="29"/>
        <v>95.7142857142857</v>
      </c>
      <c r="DY39" s="17">
        <f t="shared" si="30"/>
        <v>-558</v>
      </c>
      <c r="DZ39" s="36">
        <f t="shared" si="31"/>
        <v>-0.138805970149254</v>
      </c>
      <c r="EA39" s="33">
        <v>1075</v>
      </c>
      <c r="EB39" s="32">
        <v>0.0204651162790698</v>
      </c>
      <c r="EC39" s="18">
        <v>22</v>
      </c>
      <c r="ED39" s="18">
        <v>2118</v>
      </c>
      <c r="EE39" s="40">
        <f t="shared" si="32"/>
        <v>96.2727272727273</v>
      </c>
      <c r="EF39" s="17">
        <f t="shared" si="33"/>
        <v>-280</v>
      </c>
      <c r="EG39" s="36">
        <f t="shared" si="34"/>
        <v>-0.132200188857413</v>
      </c>
      <c r="EH39" s="18">
        <v>670</v>
      </c>
      <c r="EI39" s="26">
        <v>0.0373134328358209</v>
      </c>
      <c r="EJ39" s="18">
        <v>25</v>
      </c>
      <c r="EK39" s="18">
        <v>2352</v>
      </c>
      <c r="EL39" s="40">
        <f t="shared" si="35"/>
        <v>94.08</v>
      </c>
      <c r="EM39" s="17">
        <f t="shared" si="36"/>
        <v>-373</v>
      </c>
      <c r="EN39" s="36">
        <f t="shared" si="37"/>
        <v>-0.15858843537415</v>
      </c>
      <c r="EO39" s="18">
        <v>516</v>
      </c>
      <c r="EP39" s="26">
        <v>0.0658914728682171</v>
      </c>
      <c r="EQ39" s="18">
        <v>34</v>
      </c>
      <c r="ER39" s="18">
        <v>3278</v>
      </c>
      <c r="ES39" s="40">
        <f t="shared" si="38"/>
        <v>96.4117647058823</v>
      </c>
      <c r="ET39" s="17">
        <f t="shared" si="39"/>
        <v>-428</v>
      </c>
      <c r="EU39" s="36">
        <f t="shared" si="40"/>
        <v>-0.130567419158023</v>
      </c>
      <c r="EV39" s="18">
        <v>556</v>
      </c>
      <c r="EW39" s="26">
        <v>0.026978417266187</v>
      </c>
      <c r="EX39" s="18">
        <v>15</v>
      </c>
      <c r="EY39" s="18">
        <v>1444</v>
      </c>
      <c r="EZ39" s="40">
        <f t="shared" si="41"/>
        <v>96.2666666666667</v>
      </c>
      <c r="FA39" s="17">
        <f t="shared" si="42"/>
        <v>-191</v>
      </c>
      <c r="FB39" s="36">
        <f t="shared" si="43"/>
        <v>-0.132271468144044</v>
      </c>
      <c r="FC39" s="18">
        <v>760</v>
      </c>
      <c r="FD39" s="26">
        <v>0.0552631578947368</v>
      </c>
      <c r="FE39" s="18">
        <v>42</v>
      </c>
      <c r="FF39" s="18">
        <v>3858</v>
      </c>
      <c r="FG39" s="40">
        <f t="shared" si="44"/>
        <v>91.8571428571429</v>
      </c>
      <c r="FH39" s="17">
        <f t="shared" si="45"/>
        <v>-720</v>
      </c>
      <c r="FI39" s="36">
        <f t="shared" si="46"/>
        <v>-0.186625194401244</v>
      </c>
      <c r="FJ39" s="18">
        <v>651</v>
      </c>
      <c r="FK39" s="26">
        <v>0.0460829493087558</v>
      </c>
      <c r="FL39" s="17">
        <v>30</v>
      </c>
      <c r="FM39" s="18">
        <v>2812</v>
      </c>
      <c r="FN39" s="40">
        <f t="shared" si="47"/>
        <v>93.7333333333333</v>
      </c>
      <c r="FO39" s="17">
        <f t="shared" si="48"/>
        <v>-458</v>
      </c>
      <c r="FP39" s="36">
        <f t="shared" si="49"/>
        <v>-0.162873399715505</v>
      </c>
      <c r="FQ39" s="18">
        <v>657</v>
      </c>
      <c r="FR39" s="26">
        <v>0.0410958904109589</v>
      </c>
      <c r="FS39" s="17">
        <v>27</v>
      </c>
      <c r="FT39" s="18">
        <v>2487</v>
      </c>
      <c r="FU39" s="40">
        <f t="shared" si="50"/>
        <v>92.1111111111111</v>
      </c>
      <c r="FV39" s="17">
        <f t="shared" si="51"/>
        <v>-456</v>
      </c>
      <c r="FW39" s="36">
        <f t="shared" si="52"/>
        <v>-0.18335343787696</v>
      </c>
      <c r="FX39" s="18">
        <v>616</v>
      </c>
      <c r="FY39" s="26">
        <v>0.0454545454545455</v>
      </c>
      <c r="FZ39" s="17">
        <v>28</v>
      </c>
      <c r="GA39" s="18">
        <v>2624</v>
      </c>
      <c r="GB39" s="40">
        <f t="shared" si="53"/>
        <v>93.7142857142857</v>
      </c>
      <c r="GC39" s="17">
        <f t="shared" si="54"/>
        <v>-428</v>
      </c>
      <c r="GD39" s="36">
        <f t="shared" si="55"/>
        <v>-0.163109756097561</v>
      </c>
      <c r="GE39" s="18">
        <v>542</v>
      </c>
      <c r="GF39" s="26">
        <v>0.0498154981549815</v>
      </c>
      <c r="GG39" s="17">
        <v>27</v>
      </c>
      <c r="GH39" s="18">
        <v>2522</v>
      </c>
      <c r="GI39" s="40">
        <f t="shared" si="56"/>
        <v>93.4074074074074</v>
      </c>
      <c r="GJ39" s="17">
        <f t="shared" si="57"/>
        <v>-421</v>
      </c>
      <c r="GK39" s="36">
        <f t="shared" si="58"/>
        <v>-0.166931007137193</v>
      </c>
      <c r="GL39" s="18">
        <v>555</v>
      </c>
      <c r="GM39" s="26">
        <v>0.045045045045045</v>
      </c>
      <c r="GN39" s="17">
        <v>25</v>
      </c>
      <c r="GO39" s="18">
        <v>2385</v>
      </c>
      <c r="GP39" s="40">
        <f t="shared" si="59"/>
        <v>95.4</v>
      </c>
      <c r="GQ39" s="17">
        <f t="shared" si="60"/>
        <v>-340</v>
      </c>
      <c r="GR39" s="36">
        <f t="shared" si="61"/>
        <v>-0.142557651991614</v>
      </c>
      <c r="GS39" s="18">
        <v>625</v>
      </c>
      <c r="GT39" s="26">
        <v>0.0448</v>
      </c>
      <c r="GU39" s="18">
        <v>28</v>
      </c>
      <c r="GV39" s="18">
        <v>2565</v>
      </c>
      <c r="GW39" s="40">
        <f t="shared" si="95"/>
        <v>91.6071428571429</v>
      </c>
      <c r="GX39" s="17">
        <f t="shared" si="96"/>
        <v>-487</v>
      </c>
      <c r="GY39" s="36">
        <f t="shared" si="97"/>
        <v>-0.189863547758285</v>
      </c>
      <c r="GZ39" s="18">
        <v>434</v>
      </c>
      <c r="HA39" s="26">
        <v>0.043778801843318</v>
      </c>
      <c r="HB39" s="18">
        <v>19</v>
      </c>
      <c r="HC39" s="18">
        <v>2036</v>
      </c>
      <c r="HD39" s="40">
        <f t="shared" si="98"/>
        <v>107.157894736842</v>
      </c>
      <c r="HE39" s="17">
        <f t="shared" si="99"/>
        <v>-34.9999999999999</v>
      </c>
      <c r="HF39" s="36">
        <f t="shared" si="100"/>
        <v>-0.0171905697445972</v>
      </c>
      <c r="HG39" s="18">
        <v>464</v>
      </c>
      <c r="HH39" s="26">
        <v>0.0452586206896552</v>
      </c>
      <c r="HI39" s="18">
        <v>21</v>
      </c>
      <c r="HJ39" s="18">
        <v>2249</v>
      </c>
      <c r="HK39" s="40">
        <f t="shared" si="101"/>
        <v>107.095238095238</v>
      </c>
      <c r="HL39" s="17">
        <f t="shared" si="102"/>
        <v>-39.9999999999999</v>
      </c>
      <c r="HM39" s="36">
        <f t="shared" si="103"/>
        <v>-0.0177856825255669</v>
      </c>
      <c r="HN39" s="18">
        <v>389</v>
      </c>
      <c r="HO39" s="26">
        <v>0.0102827763496144</v>
      </c>
      <c r="HP39" s="18">
        <v>4</v>
      </c>
      <c r="HQ39" s="18">
        <v>416</v>
      </c>
      <c r="HR39" s="40">
        <f t="shared" si="104"/>
        <v>104</v>
      </c>
      <c r="HS39" s="17">
        <f t="shared" si="105"/>
        <v>-20</v>
      </c>
      <c r="HT39" s="36">
        <f t="shared" si="106"/>
        <v>-0.0480769230769231</v>
      </c>
      <c r="HU39" s="18">
        <v>404</v>
      </c>
      <c r="HV39" s="26">
        <v>0.0346534653465347</v>
      </c>
      <c r="HW39" s="17">
        <v>14</v>
      </c>
      <c r="HX39" s="18">
        <v>1471</v>
      </c>
      <c r="HY39" s="40">
        <f t="shared" si="107"/>
        <v>105.071428571429</v>
      </c>
      <c r="HZ39" s="17">
        <f t="shared" si="108"/>
        <v>-55</v>
      </c>
      <c r="IA39" s="36">
        <f t="shared" si="109"/>
        <v>-0.0373895309313392</v>
      </c>
      <c r="IB39" s="18"/>
      <c r="IC39" s="26"/>
      <c r="ID39" s="17"/>
      <c r="IE39" s="18"/>
      <c r="IF39" s="40"/>
      <c r="IG39" s="17"/>
      <c r="IH39" s="17"/>
      <c r="II39" s="36"/>
      <c r="IJ39" s="17"/>
      <c r="IK39" s="17"/>
      <c r="IL39" s="17">
        <v>1279</v>
      </c>
      <c r="IM39" s="17">
        <v>120650.97</v>
      </c>
      <c r="IN39" s="18">
        <v>368</v>
      </c>
      <c r="IO39" s="18">
        <v>36283.05</v>
      </c>
      <c r="IP39" s="17">
        <v>774</v>
      </c>
      <c r="IQ39" s="17">
        <v>77051</v>
      </c>
      <c r="IR39" s="17"/>
      <c r="IS39" s="17"/>
      <c r="IT39" s="18"/>
      <c r="IU39" s="41"/>
      <c r="IV39" s="41"/>
      <c r="IW39" s="41"/>
      <c r="IX39" s="41"/>
      <c r="IY39" s="41"/>
      <c r="IZ39" s="41"/>
      <c r="JA39" s="41"/>
      <c r="JB39" s="18"/>
      <c r="JC39" s="41"/>
      <c r="JD39" s="41"/>
      <c r="JE39" s="41"/>
      <c r="JF39" s="18"/>
      <c r="JG39" s="18"/>
      <c r="JH39" s="18">
        <f t="shared" si="62"/>
        <v>943</v>
      </c>
      <c r="JI39" s="18">
        <f t="shared" si="63"/>
        <v>90370</v>
      </c>
      <c r="JJ39" s="17">
        <v>109</v>
      </c>
      <c r="JK39" s="17">
        <f t="shared" si="110"/>
        <v>-12417</v>
      </c>
      <c r="JL39" s="36">
        <f t="shared" si="86"/>
        <v>-0.137401792630298</v>
      </c>
      <c r="JM39" s="18">
        <f t="shared" si="111"/>
        <v>3364</v>
      </c>
      <c r="JN39" s="42">
        <f t="shared" si="112"/>
        <v>324355.02</v>
      </c>
      <c r="JO39" s="43"/>
      <c r="JP39" s="43"/>
    </row>
    <row r="40" ht="16.5" spans="1:276">
      <c r="A40" s="16" t="s">
        <v>133</v>
      </c>
      <c r="B40" s="17" t="s">
        <v>39</v>
      </c>
      <c r="C40" s="18">
        <v>6939962760186</v>
      </c>
      <c r="D40" s="18">
        <v>575258472478</v>
      </c>
      <c r="E40" s="18">
        <v>21063510001977</v>
      </c>
      <c r="F40" s="17" t="s">
        <v>204</v>
      </c>
      <c r="G40" s="19" t="s">
        <v>205</v>
      </c>
      <c r="H40" s="17" t="s">
        <v>129</v>
      </c>
      <c r="I40" s="26">
        <f>VLOOKUP(C40,供应链!E:J,6,0)</f>
        <v>0.88</v>
      </c>
      <c r="J40" s="17">
        <f>VLOOKUP(C40,供应链!E:H,4,0)</f>
        <v>302</v>
      </c>
      <c r="K40" s="17">
        <f>VLOOKUP(C40,供应链!E:K,7,0)</f>
        <v>0</v>
      </c>
      <c r="L40" s="18">
        <f>VLOOKUP(C40,供应链!E:I,5,0)</f>
        <v>21.9097630069785</v>
      </c>
      <c r="M40" s="27">
        <f t="shared" si="0"/>
        <v>0.0063732365316393</v>
      </c>
      <c r="N40" s="17">
        <v>322</v>
      </c>
      <c r="O40" s="26">
        <v>0.0590062111801242</v>
      </c>
      <c r="P40" s="18">
        <v>19</v>
      </c>
      <c r="Q40" s="18">
        <v>2522</v>
      </c>
      <c r="R40" s="40">
        <v>132.736842105263</v>
      </c>
      <c r="S40" s="17">
        <v>159</v>
      </c>
      <c r="T40" s="17">
        <f t="shared" si="1"/>
        <v>-499.000000000003</v>
      </c>
      <c r="U40" s="36">
        <f t="shared" si="2"/>
        <v>-0.19785884218874</v>
      </c>
      <c r="V40" s="17">
        <v>1784</v>
      </c>
      <c r="W40" s="17">
        <v>425</v>
      </c>
      <c r="X40" s="26">
        <v>0.0494117647058823</v>
      </c>
      <c r="Y40" s="18">
        <v>21</v>
      </c>
      <c r="Z40" s="18">
        <v>2901</v>
      </c>
      <c r="AA40" s="40">
        <v>138.142857142857</v>
      </c>
      <c r="AB40" s="17">
        <v>159</v>
      </c>
      <c r="AC40" s="17">
        <f t="shared" si="3"/>
        <v>-438.000000000003</v>
      </c>
      <c r="AD40" s="36">
        <f t="shared" si="4"/>
        <v>-0.150982419855223</v>
      </c>
      <c r="AE40" s="17">
        <v>1742</v>
      </c>
      <c r="AF40" s="17">
        <v>436</v>
      </c>
      <c r="AG40" s="26">
        <v>0.0344036697247706</v>
      </c>
      <c r="AH40" s="18">
        <v>15</v>
      </c>
      <c r="AI40" s="18">
        <v>2032</v>
      </c>
      <c r="AJ40" s="40">
        <v>135.466666666667</v>
      </c>
      <c r="AK40" s="17">
        <v>159</v>
      </c>
      <c r="AL40" s="17">
        <v>-353</v>
      </c>
      <c r="AM40" s="36">
        <v>-0.173720472440945</v>
      </c>
      <c r="AN40" s="17">
        <v>2326</v>
      </c>
      <c r="AO40" s="17">
        <v>451</v>
      </c>
      <c r="AP40" s="26">
        <v>0.0199556541019956</v>
      </c>
      <c r="AQ40" s="18">
        <v>9</v>
      </c>
      <c r="AR40" s="18">
        <v>1303</v>
      </c>
      <c r="AS40" s="40">
        <v>144.777777777778</v>
      </c>
      <c r="AT40" s="17">
        <v>159</v>
      </c>
      <c r="AU40" s="17">
        <f t="shared" si="5"/>
        <v>-127.999999999998</v>
      </c>
      <c r="AV40" s="36">
        <f t="shared" si="6"/>
        <v>-0.0982348426707583</v>
      </c>
      <c r="AW40" s="17">
        <v>2308</v>
      </c>
      <c r="AX40" s="17">
        <v>286</v>
      </c>
      <c r="AY40" s="26">
        <v>0.0559440559440559</v>
      </c>
      <c r="AZ40" s="18">
        <v>16</v>
      </c>
      <c r="BA40" s="18">
        <v>2267</v>
      </c>
      <c r="BB40" s="40">
        <v>141.6875</v>
      </c>
      <c r="BC40" s="17">
        <v>159</v>
      </c>
      <c r="BD40" s="17">
        <f t="shared" si="7"/>
        <v>-277</v>
      </c>
      <c r="BE40" s="36">
        <f t="shared" si="8"/>
        <v>-0.122187913542126</v>
      </c>
      <c r="BF40" s="17">
        <v>2282</v>
      </c>
      <c r="BG40" s="17">
        <v>241</v>
      </c>
      <c r="BH40" s="26">
        <v>0.029045643153527</v>
      </c>
      <c r="BI40" s="18">
        <v>7</v>
      </c>
      <c r="BJ40" s="18">
        <v>999</v>
      </c>
      <c r="BK40" s="40">
        <v>142.714285714286</v>
      </c>
      <c r="BL40" s="17">
        <v>159</v>
      </c>
      <c r="BM40" s="17">
        <f t="shared" si="9"/>
        <v>-113.999999999998</v>
      </c>
      <c r="BN40" s="36">
        <f t="shared" si="10"/>
        <v>-0.114114114114112</v>
      </c>
      <c r="BO40" s="17">
        <v>2272</v>
      </c>
      <c r="BP40" s="17">
        <v>325</v>
      </c>
      <c r="BQ40" s="26">
        <f t="shared" si="90"/>
        <v>0.0215384615384615</v>
      </c>
      <c r="BR40" s="17">
        <v>7</v>
      </c>
      <c r="BS40" s="18">
        <v>1043</v>
      </c>
      <c r="BT40" s="40">
        <f t="shared" si="91"/>
        <v>149</v>
      </c>
      <c r="BU40" s="17">
        <f t="shared" si="92"/>
        <v>-70</v>
      </c>
      <c r="BV40" s="36">
        <f t="shared" si="93"/>
        <v>-0.0671140939597315</v>
      </c>
      <c r="BW40" s="17">
        <v>341</v>
      </c>
      <c r="BX40" s="32">
        <v>0.0405405405405405</v>
      </c>
      <c r="BY40" s="17">
        <v>12</v>
      </c>
      <c r="BZ40" s="18">
        <v>1724</v>
      </c>
      <c r="CA40" s="40">
        <f t="shared" si="11"/>
        <v>143.666666666667</v>
      </c>
      <c r="CB40" s="17">
        <f t="shared" si="12"/>
        <v>-184</v>
      </c>
      <c r="CC40" s="36">
        <f t="shared" si="94"/>
        <v>-0.106728538283063</v>
      </c>
      <c r="CD40" s="17">
        <v>407</v>
      </c>
      <c r="CE40" s="32">
        <v>0.043343653250774</v>
      </c>
      <c r="CF40" s="18">
        <v>18</v>
      </c>
      <c r="CG40" s="18">
        <v>2542</v>
      </c>
      <c r="CH40" s="40">
        <f t="shared" si="68"/>
        <v>141.222222222222</v>
      </c>
      <c r="CI40" s="17">
        <f t="shared" si="13"/>
        <v>-320</v>
      </c>
      <c r="CJ40" s="36">
        <f t="shared" si="14"/>
        <v>-0.12588512981904</v>
      </c>
      <c r="CK40" s="17">
        <v>451</v>
      </c>
      <c r="CL40" s="32">
        <v>0.0436241610738255</v>
      </c>
      <c r="CM40" s="18">
        <v>10</v>
      </c>
      <c r="CN40" s="18">
        <v>1300</v>
      </c>
      <c r="CO40" s="40">
        <f t="shared" si="15"/>
        <v>130</v>
      </c>
      <c r="CP40" s="17">
        <f t="shared" si="16"/>
        <v>-290</v>
      </c>
      <c r="CQ40" s="36">
        <f t="shared" si="17"/>
        <v>-0.223076923076923</v>
      </c>
      <c r="CR40" s="17">
        <v>457</v>
      </c>
      <c r="CS40" s="32">
        <v>0.0318627450980392</v>
      </c>
      <c r="CT40" s="18">
        <v>19</v>
      </c>
      <c r="CU40" s="18">
        <v>2668</v>
      </c>
      <c r="CV40" s="40">
        <f t="shared" si="18"/>
        <v>140.421052631579</v>
      </c>
      <c r="CW40" s="17">
        <f t="shared" si="19"/>
        <v>-353</v>
      </c>
      <c r="CX40" s="36">
        <f t="shared" si="20"/>
        <v>-0.132308845577211</v>
      </c>
      <c r="CY40" s="132">
        <v>417</v>
      </c>
      <c r="CZ40" s="121">
        <v>0.0364238410596026</v>
      </c>
      <c r="DA40" s="55">
        <v>17</v>
      </c>
      <c r="DB40" s="55">
        <v>2344</v>
      </c>
      <c r="DC40" s="40">
        <f t="shared" si="69"/>
        <v>137.882352941176</v>
      </c>
      <c r="DD40" s="17">
        <f t="shared" si="21"/>
        <v>-359</v>
      </c>
      <c r="DE40" s="36">
        <f t="shared" si="22"/>
        <v>-0.153156996587031</v>
      </c>
      <c r="DF40" s="122">
        <v>412</v>
      </c>
      <c r="DG40" s="123">
        <v>0.0679611650485437</v>
      </c>
      <c r="DH40" s="122">
        <v>28</v>
      </c>
      <c r="DI40" s="122">
        <v>3846</v>
      </c>
      <c r="DJ40" s="40">
        <f t="shared" si="23"/>
        <v>137.357142857143</v>
      </c>
      <c r="DK40" s="17">
        <f t="shared" si="24"/>
        <v>-606</v>
      </c>
      <c r="DL40" s="36">
        <f t="shared" si="25"/>
        <v>-0.157566302652106</v>
      </c>
      <c r="DM40" s="33">
        <v>411</v>
      </c>
      <c r="DN40" s="32">
        <v>0.0413625304136253</v>
      </c>
      <c r="DO40" s="17">
        <v>17</v>
      </c>
      <c r="DP40" s="18">
        <v>2332</v>
      </c>
      <c r="DQ40" s="40">
        <f t="shared" si="26"/>
        <v>137.176470588235</v>
      </c>
      <c r="DR40" s="17">
        <f t="shared" si="27"/>
        <v>-371</v>
      </c>
      <c r="DS40" s="36">
        <f t="shared" si="28"/>
        <v>-0.159090909090909</v>
      </c>
      <c r="DT40" s="126">
        <v>303</v>
      </c>
      <c r="DU40" s="32">
        <v>0.033003300330033</v>
      </c>
      <c r="DV40" s="17">
        <v>10</v>
      </c>
      <c r="DW40" s="18">
        <v>1305</v>
      </c>
      <c r="DX40" s="40">
        <f t="shared" si="29"/>
        <v>130.5</v>
      </c>
      <c r="DY40" s="17">
        <f t="shared" si="30"/>
        <v>-285</v>
      </c>
      <c r="DZ40" s="36">
        <f t="shared" si="31"/>
        <v>-0.218390804597701</v>
      </c>
      <c r="EA40" s="33">
        <v>306</v>
      </c>
      <c r="EB40" s="32">
        <v>0.0359477124183007</v>
      </c>
      <c r="EC40" s="18">
        <v>11</v>
      </c>
      <c r="ED40" s="18">
        <v>1564</v>
      </c>
      <c r="EE40" s="40">
        <f t="shared" si="32"/>
        <v>142.181818181818</v>
      </c>
      <c r="EF40" s="17">
        <f t="shared" si="33"/>
        <v>-185</v>
      </c>
      <c r="EG40" s="36">
        <f t="shared" si="34"/>
        <v>-0.118286445012788</v>
      </c>
      <c r="EH40" s="18">
        <v>332</v>
      </c>
      <c r="EI40" s="26">
        <v>0.0391566265060241</v>
      </c>
      <c r="EJ40" s="18">
        <v>13</v>
      </c>
      <c r="EK40" s="18">
        <v>1868</v>
      </c>
      <c r="EL40" s="40">
        <f t="shared" si="35"/>
        <v>143.692307692308</v>
      </c>
      <c r="EM40" s="17">
        <f t="shared" si="36"/>
        <v>-199</v>
      </c>
      <c r="EN40" s="36">
        <f t="shared" si="37"/>
        <v>-0.106531049250535</v>
      </c>
      <c r="EO40" s="18">
        <v>336</v>
      </c>
      <c r="EP40" s="26">
        <v>0.0416666666666667</v>
      </c>
      <c r="EQ40" s="18">
        <v>14</v>
      </c>
      <c r="ER40" s="18">
        <v>1926</v>
      </c>
      <c r="ES40" s="40">
        <f t="shared" si="38"/>
        <v>137.571428571429</v>
      </c>
      <c r="ET40" s="17">
        <f t="shared" si="39"/>
        <v>-300</v>
      </c>
      <c r="EU40" s="36">
        <f t="shared" si="40"/>
        <v>-0.155763239875389</v>
      </c>
      <c r="EV40" s="18">
        <v>314</v>
      </c>
      <c r="EW40" s="26">
        <v>0.0127388535031847</v>
      </c>
      <c r="EX40" s="18">
        <v>4</v>
      </c>
      <c r="EY40" s="18">
        <v>558</v>
      </c>
      <c r="EZ40" s="40">
        <f t="shared" si="41"/>
        <v>139.5</v>
      </c>
      <c r="FA40" s="17">
        <f t="shared" si="42"/>
        <v>-78</v>
      </c>
      <c r="FB40" s="36">
        <f t="shared" si="43"/>
        <v>-0.139784946236559</v>
      </c>
      <c r="FC40" s="18">
        <v>472</v>
      </c>
      <c r="FD40" s="26">
        <v>0.0847457627118644</v>
      </c>
      <c r="FE40" s="18">
        <v>40</v>
      </c>
      <c r="FF40" s="18">
        <v>5252</v>
      </c>
      <c r="FG40" s="40">
        <f t="shared" si="44"/>
        <v>131.3</v>
      </c>
      <c r="FH40" s="17">
        <f t="shared" si="45"/>
        <v>-1108</v>
      </c>
      <c r="FI40" s="36">
        <f t="shared" si="46"/>
        <v>-0.210967250571211</v>
      </c>
      <c r="FJ40" s="18">
        <v>571</v>
      </c>
      <c r="FK40" s="26">
        <v>0.10507880910683</v>
      </c>
      <c r="FL40" s="17">
        <v>60</v>
      </c>
      <c r="FM40" s="18">
        <v>7781</v>
      </c>
      <c r="FN40" s="40">
        <f t="shared" si="47"/>
        <v>129.683333333333</v>
      </c>
      <c r="FO40" s="17">
        <f t="shared" si="48"/>
        <v>-1759</v>
      </c>
      <c r="FP40" s="36">
        <f t="shared" si="49"/>
        <v>-0.22606348798355</v>
      </c>
      <c r="FQ40" s="18">
        <v>579</v>
      </c>
      <c r="FR40" s="26">
        <v>0.0500863557858377</v>
      </c>
      <c r="FS40" s="17">
        <v>29</v>
      </c>
      <c r="FT40" s="18">
        <v>3786</v>
      </c>
      <c r="FU40" s="40">
        <f t="shared" si="50"/>
        <v>130.551724137931</v>
      </c>
      <c r="FV40" s="17">
        <f t="shared" si="51"/>
        <v>-825</v>
      </c>
      <c r="FW40" s="36">
        <f t="shared" si="52"/>
        <v>-0.217908082408875</v>
      </c>
      <c r="FX40" s="18">
        <v>486</v>
      </c>
      <c r="FY40" s="26">
        <v>0.051440329218107</v>
      </c>
      <c r="FZ40" s="17">
        <v>25</v>
      </c>
      <c r="GA40" s="18">
        <v>3347</v>
      </c>
      <c r="GB40" s="40">
        <f t="shared" si="53"/>
        <v>133.88</v>
      </c>
      <c r="GC40" s="17">
        <f t="shared" si="54"/>
        <v>-628</v>
      </c>
      <c r="GD40" s="36">
        <f t="shared" si="55"/>
        <v>-0.187630714072304</v>
      </c>
      <c r="GE40" s="18">
        <v>488</v>
      </c>
      <c r="GF40" s="26">
        <v>0.040983606557377</v>
      </c>
      <c r="GG40" s="17">
        <v>20</v>
      </c>
      <c r="GH40" s="18">
        <v>2632</v>
      </c>
      <c r="GI40" s="40">
        <f t="shared" si="56"/>
        <v>131.6</v>
      </c>
      <c r="GJ40" s="17">
        <f t="shared" si="57"/>
        <v>-548</v>
      </c>
      <c r="GK40" s="36">
        <f t="shared" si="58"/>
        <v>-0.208206686930091</v>
      </c>
      <c r="GL40" s="18">
        <v>519</v>
      </c>
      <c r="GM40" s="26">
        <v>0.0751445086705202</v>
      </c>
      <c r="GN40" s="17">
        <v>39</v>
      </c>
      <c r="GO40" s="18">
        <v>5079</v>
      </c>
      <c r="GP40" s="40">
        <f t="shared" si="59"/>
        <v>130.230769230769</v>
      </c>
      <c r="GQ40" s="17">
        <f t="shared" si="60"/>
        <v>-1122</v>
      </c>
      <c r="GR40" s="36">
        <f t="shared" si="61"/>
        <v>-0.220909627879504</v>
      </c>
      <c r="GS40" s="18">
        <v>549</v>
      </c>
      <c r="GT40" s="26">
        <v>0.0655737704918033</v>
      </c>
      <c r="GU40" s="18">
        <v>36</v>
      </c>
      <c r="GV40" s="18">
        <v>4734</v>
      </c>
      <c r="GW40" s="40">
        <f t="shared" si="95"/>
        <v>131.5</v>
      </c>
      <c r="GX40" s="17">
        <f t="shared" si="96"/>
        <v>-990</v>
      </c>
      <c r="GY40" s="36">
        <f t="shared" si="97"/>
        <v>-0.209125475285171</v>
      </c>
      <c r="GZ40" s="18">
        <v>392</v>
      </c>
      <c r="HA40" s="26">
        <v>0.0586734693877551</v>
      </c>
      <c r="HB40" s="18">
        <v>23</v>
      </c>
      <c r="HC40" s="18">
        <v>3212</v>
      </c>
      <c r="HD40" s="40">
        <f t="shared" si="98"/>
        <v>139.652173913043</v>
      </c>
      <c r="HE40" s="17">
        <f t="shared" si="99"/>
        <v>-445</v>
      </c>
      <c r="HF40" s="36">
        <f t="shared" si="100"/>
        <v>-0.13854296388543</v>
      </c>
      <c r="HG40" s="18">
        <v>411</v>
      </c>
      <c r="HH40" s="26">
        <v>0.0705596107055961</v>
      </c>
      <c r="HI40" s="18">
        <v>29</v>
      </c>
      <c r="HJ40" s="18">
        <v>3973</v>
      </c>
      <c r="HK40" s="40">
        <f t="shared" si="101"/>
        <v>137</v>
      </c>
      <c r="HL40" s="17">
        <f t="shared" si="102"/>
        <v>-638</v>
      </c>
      <c r="HM40" s="36">
        <f t="shared" si="103"/>
        <v>-0.160583941605839</v>
      </c>
      <c r="HN40" s="18">
        <v>444</v>
      </c>
      <c r="HO40" s="26">
        <v>0.0630630630630631</v>
      </c>
      <c r="HP40" s="18">
        <v>28</v>
      </c>
      <c r="HQ40" s="18">
        <v>3723</v>
      </c>
      <c r="HR40" s="40">
        <f t="shared" si="104"/>
        <v>132.964285714286</v>
      </c>
      <c r="HS40" s="17">
        <f t="shared" si="105"/>
        <v>-729</v>
      </c>
      <c r="HT40" s="36">
        <f t="shared" si="106"/>
        <v>-0.195809830781628</v>
      </c>
      <c r="HU40" s="18">
        <v>364</v>
      </c>
      <c r="HV40" s="26">
        <v>0.0604395604395604</v>
      </c>
      <c r="HW40" s="17">
        <v>22</v>
      </c>
      <c r="HX40" s="18">
        <v>3128</v>
      </c>
      <c r="HY40" s="40">
        <f t="shared" si="107"/>
        <v>142.181818181818</v>
      </c>
      <c r="HZ40" s="17">
        <f t="shared" si="108"/>
        <v>-370</v>
      </c>
      <c r="IA40" s="36">
        <f t="shared" si="109"/>
        <v>-0.118286445012788</v>
      </c>
      <c r="IB40" s="18"/>
      <c r="IC40" s="26"/>
      <c r="ID40" s="17"/>
      <c r="IE40" s="18"/>
      <c r="IF40" s="40"/>
      <c r="IG40" s="17"/>
      <c r="IH40" s="17"/>
      <c r="II40" s="36"/>
      <c r="IJ40" s="17"/>
      <c r="IK40" s="17"/>
      <c r="IL40" s="17">
        <v>942</v>
      </c>
      <c r="IM40" s="17">
        <v>139016.43</v>
      </c>
      <c r="IN40" s="18">
        <v>207</v>
      </c>
      <c r="IO40" s="18">
        <v>28454.98</v>
      </c>
      <c r="IP40" s="17">
        <v>297</v>
      </c>
      <c r="IQ40" s="17">
        <v>41862</v>
      </c>
      <c r="IR40" s="17"/>
      <c r="IS40" s="17"/>
      <c r="IT40" s="16"/>
      <c r="IU40" s="16"/>
      <c r="IV40" s="16"/>
      <c r="IW40" s="16"/>
      <c r="IX40" s="41"/>
      <c r="IY40" s="41"/>
      <c r="IZ40" s="41"/>
      <c r="JA40" s="41"/>
      <c r="JB40" s="18"/>
      <c r="JC40" s="41"/>
      <c r="JD40" s="41"/>
      <c r="JE40" s="41"/>
      <c r="JF40" s="18"/>
      <c r="JG40" s="18"/>
      <c r="JH40" s="18">
        <f t="shared" si="62"/>
        <v>618</v>
      </c>
      <c r="JI40" s="18">
        <f t="shared" si="63"/>
        <v>83691</v>
      </c>
      <c r="JJ40" s="17">
        <v>159</v>
      </c>
      <c r="JK40" s="17">
        <f t="shared" si="110"/>
        <v>-14571</v>
      </c>
      <c r="JL40" s="36">
        <f t="shared" si="86"/>
        <v>-0.174104742445424</v>
      </c>
      <c r="JM40" s="18">
        <f t="shared" si="111"/>
        <v>2064</v>
      </c>
      <c r="JN40" s="42">
        <f t="shared" si="112"/>
        <v>293024.41</v>
      </c>
      <c r="JO40" s="43"/>
      <c r="JP40" s="43"/>
    </row>
    <row r="41" ht="16.5" spans="1:276">
      <c r="A41" s="16"/>
      <c r="B41" s="20" t="s">
        <v>39</v>
      </c>
      <c r="C41" s="18">
        <v>6939962765129</v>
      </c>
      <c r="D41" s="18">
        <v>601209530099</v>
      </c>
      <c r="E41" s="18">
        <v>21063510002596</v>
      </c>
      <c r="F41" s="17" t="s">
        <v>206</v>
      </c>
      <c r="G41" s="19" t="s">
        <v>207</v>
      </c>
      <c r="H41" s="17" t="s">
        <v>129</v>
      </c>
      <c r="I41" s="26">
        <f>VLOOKUP(C41,供应链!E:J,6,0)</f>
        <v>1</v>
      </c>
      <c r="J41" s="17">
        <f>VLOOKUP(C41,供应链!E:H,4,0)</f>
        <v>605</v>
      </c>
      <c r="K41" s="17">
        <f>VLOOKUP(C41,供应链!E:K,7,0)</f>
        <v>200</v>
      </c>
      <c r="L41" s="18">
        <f>VLOOKUP(C41,供应链!E:I,5,0)</f>
        <v>41.1587982832618</v>
      </c>
      <c r="M41" s="27">
        <f t="shared" si="0"/>
        <v>0.00500165002887551</v>
      </c>
      <c r="N41" s="17">
        <v>390</v>
      </c>
      <c r="O41" s="26">
        <v>0.041025641025641</v>
      </c>
      <c r="P41" s="18">
        <v>16</v>
      </c>
      <c r="Q41" s="18">
        <v>1541</v>
      </c>
      <c r="R41" s="40">
        <v>96.3125</v>
      </c>
      <c r="S41" s="17">
        <v>89</v>
      </c>
      <c r="T41" s="17">
        <f t="shared" si="1"/>
        <v>117</v>
      </c>
      <c r="U41" s="36">
        <f t="shared" si="2"/>
        <v>0.0759247242050616</v>
      </c>
      <c r="V41" s="17">
        <v>644</v>
      </c>
      <c r="W41" s="17">
        <v>358</v>
      </c>
      <c r="X41" s="26">
        <v>0.0446927374301676</v>
      </c>
      <c r="Y41" s="18">
        <v>16</v>
      </c>
      <c r="Z41" s="18">
        <v>1532</v>
      </c>
      <c r="AA41" s="40">
        <v>95.75</v>
      </c>
      <c r="AB41" s="17">
        <v>89</v>
      </c>
      <c r="AC41" s="17">
        <f t="shared" si="3"/>
        <v>108</v>
      </c>
      <c r="AD41" s="36">
        <f t="shared" si="4"/>
        <v>0.0704960835509138</v>
      </c>
      <c r="AE41" s="17">
        <v>446</v>
      </c>
      <c r="AF41" s="17">
        <v>406</v>
      </c>
      <c r="AG41" s="26">
        <v>0.0369458128078818</v>
      </c>
      <c r="AH41" s="18">
        <v>15</v>
      </c>
      <c r="AI41" s="18">
        <v>1417</v>
      </c>
      <c r="AJ41" s="40">
        <v>94.4666666666667</v>
      </c>
      <c r="AK41" s="17">
        <v>89</v>
      </c>
      <c r="AL41" s="17">
        <v>82</v>
      </c>
      <c r="AM41" s="36">
        <v>0.0578687367678194</v>
      </c>
      <c r="AN41" s="17">
        <v>440</v>
      </c>
      <c r="AO41" s="17">
        <v>514</v>
      </c>
      <c r="AP41" s="26">
        <v>0.0389105058365759</v>
      </c>
      <c r="AQ41" s="18">
        <v>20</v>
      </c>
      <c r="AR41" s="18">
        <v>2110</v>
      </c>
      <c r="AS41" s="40">
        <v>105.5</v>
      </c>
      <c r="AT41" s="17">
        <v>89</v>
      </c>
      <c r="AU41" s="17">
        <f t="shared" si="5"/>
        <v>330</v>
      </c>
      <c r="AV41" s="36">
        <f t="shared" si="6"/>
        <v>0.156398104265403</v>
      </c>
      <c r="AW41" s="17">
        <v>429</v>
      </c>
      <c r="AX41" s="17">
        <v>358</v>
      </c>
      <c r="AY41" s="26">
        <v>0.0363128491620112</v>
      </c>
      <c r="AZ41" s="18">
        <v>13</v>
      </c>
      <c r="BA41" s="18">
        <v>1404</v>
      </c>
      <c r="BB41" s="40">
        <v>108</v>
      </c>
      <c r="BC41" s="17">
        <v>89</v>
      </c>
      <c r="BD41" s="17">
        <f t="shared" si="7"/>
        <v>247</v>
      </c>
      <c r="BE41" s="36">
        <f t="shared" si="8"/>
        <v>0.175925925925926</v>
      </c>
      <c r="BF41" s="17">
        <v>441</v>
      </c>
      <c r="BG41" s="17">
        <v>397</v>
      </c>
      <c r="BH41" s="26">
        <v>0.0302267002518892</v>
      </c>
      <c r="BI41" s="18">
        <v>12</v>
      </c>
      <c r="BJ41" s="18">
        <v>1256</v>
      </c>
      <c r="BK41" s="40">
        <v>104.666666666667</v>
      </c>
      <c r="BL41" s="17">
        <v>89</v>
      </c>
      <c r="BM41" s="17">
        <f t="shared" si="9"/>
        <v>188.000000000004</v>
      </c>
      <c r="BN41" s="36">
        <f t="shared" si="10"/>
        <v>0.149681528662424</v>
      </c>
      <c r="BO41" s="17">
        <v>477</v>
      </c>
      <c r="BP41" s="17">
        <v>547</v>
      </c>
      <c r="BQ41" s="26">
        <f t="shared" si="90"/>
        <v>0.0219378427787934</v>
      </c>
      <c r="BR41" s="17">
        <v>12</v>
      </c>
      <c r="BS41" s="18">
        <v>1290</v>
      </c>
      <c r="BT41" s="40">
        <f t="shared" si="91"/>
        <v>107.5</v>
      </c>
      <c r="BU41" s="17">
        <f t="shared" si="92"/>
        <v>222</v>
      </c>
      <c r="BV41" s="36">
        <f t="shared" si="93"/>
        <v>0.172093023255814</v>
      </c>
      <c r="BW41" s="17">
        <v>509</v>
      </c>
      <c r="BX41" s="32">
        <v>0.0143824027072758</v>
      </c>
      <c r="BY41" s="17">
        <v>10</v>
      </c>
      <c r="BZ41" s="18">
        <v>1055</v>
      </c>
      <c r="CA41" s="40">
        <f t="shared" si="11"/>
        <v>105.5</v>
      </c>
      <c r="CB41" s="17">
        <f t="shared" si="12"/>
        <v>165</v>
      </c>
      <c r="CC41" s="36">
        <f t="shared" si="94"/>
        <v>0.156398104265403</v>
      </c>
      <c r="CD41" s="17">
        <v>408</v>
      </c>
      <c r="CE41" s="32">
        <v>0.0227048371174729</v>
      </c>
      <c r="CF41" s="18">
        <v>13</v>
      </c>
      <c r="CG41" s="18">
        <v>1346</v>
      </c>
      <c r="CH41" s="40">
        <f t="shared" si="68"/>
        <v>103.538461538462</v>
      </c>
      <c r="CI41" s="17">
        <f t="shared" si="13"/>
        <v>189</v>
      </c>
      <c r="CJ41" s="36">
        <f t="shared" si="14"/>
        <v>0.140416047548291</v>
      </c>
      <c r="CK41" s="17">
        <v>494</v>
      </c>
      <c r="CL41" s="32">
        <v>0.0301548492257539</v>
      </c>
      <c r="CM41" s="18">
        <v>21</v>
      </c>
      <c r="CN41" s="18">
        <v>1980</v>
      </c>
      <c r="CO41" s="40">
        <f t="shared" si="15"/>
        <v>94.2857142857143</v>
      </c>
      <c r="CP41" s="17">
        <f t="shared" si="16"/>
        <v>111</v>
      </c>
      <c r="CQ41" s="36">
        <f t="shared" si="17"/>
        <v>0.0560606060606061</v>
      </c>
      <c r="CR41" s="17">
        <v>534</v>
      </c>
      <c r="CS41" s="32">
        <v>0.0372424722662441</v>
      </c>
      <c r="CT41" s="18">
        <v>22</v>
      </c>
      <c r="CU41" s="18">
        <v>2108</v>
      </c>
      <c r="CV41" s="40">
        <f t="shared" si="18"/>
        <v>95.8181818181818</v>
      </c>
      <c r="CW41" s="17">
        <f t="shared" si="19"/>
        <v>150</v>
      </c>
      <c r="CX41" s="36">
        <f t="shared" si="20"/>
        <v>0.0711574952561669</v>
      </c>
      <c r="CY41" s="132">
        <v>527</v>
      </c>
      <c r="CZ41" s="121">
        <v>0.028028028028028</v>
      </c>
      <c r="DA41" s="55">
        <v>29</v>
      </c>
      <c r="DB41" s="55">
        <v>2774</v>
      </c>
      <c r="DC41" s="40">
        <f t="shared" si="69"/>
        <v>95.6551724137931</v>
      </c>
      <c r="DD41" s="17">
        <f t="shared" si="21"/>
        <v>193</v>
      </c>
      <c r="DE41" s="36">
        <f t="shared" si="22"/>
        <v>0.06957462148522</v>
      </c>
      <c r="DF41" s="122">
        <v>429</v>
      </c>
      <c r="DG41" s="123">
        <v>0.0186480186480186</v>
      </c>
      <c r="DH41" s="122">
        <v>8</v>
      </c>
      <c r="DI41" s="122">
        <v>879</v>
      </c>
      <c r="DJ41" s="40">
        <f t="shared" si="23"/>
        <v>109.875</v>
      </c>
      <c r="DK41" s="17">
        <f t="shared" si="24"/>
        <v>167</v>
      </c>
      <c r="DL41" s="36">
        <f t="shared" si="25"/>
        <v>0.189988623435722</v>
      </c>
      <c r="DM41" s="33">
        <v>415</v>
      </c>
      <c r="DN41" s="32">
        <v>0.036144578313253</v>
      </c>
      <c r="DO41" s="17">
        <v>15</v>
      </c>
      <c r="DP41" s="18">
        <v>1590</v>
      </c>
      <c r="DQ41" s="40">
        <f t="shared" si="26"/>
        <v>106</v>
      </c>
      <c r="DR41" s="17">
        <f t="shared" si="27"/>
        <v>255</v>
      </c>
      <c r="DS41" s="36">
        <f t="shared" si="28"/>
        <v>0.160377358490566</v>
      </c>
      <c r="DT41" s="126">
        <v>385</v>
      </c>
      <c r="DU41" s="32">
        <v>0.0207792207792208</v>
      </c>
      <c r="DV41" s="17">
        <v>8</v>
      </c>
      <c r="DW41" s="18">
        <v>790</v>
      </c>
      <c r="DX41" s="40">
        <f t="shared" si="29"/>
        <v>98.75</v>
      </c>
      <c r="DY41" s="17">
        <f t="shared" si="30"/>
        <v>78</v>
      </c>
      <c r="DZ41" s="36">
        <f t="shared" si="31"/>
        <v>0.0987341772151899</v>
      </c>
      <c r="EA41" s="33">
        <v>360</v>
      </c>
      <c r="EB41" s="32">
        <v>0.0305555555555556</v>
      </c>
      <c r="EC41" s="18">
        <v>11</v>
      </c>
      <c r="ED41" s="18">
        <v>1112</v>
      </c>
      <c r="EE41" s="40">
        <f t="shared" si="32"/>
        <v>101.090909090909</v>
      </c>
      <c r="EF41" s="17">
        <f t="shared" si="33"/>
        <v>133</v>
      </c>
      <c r="EG41" s="36">
        <f t="shared" si="34"/>
        <v>0.119604316546763</v>
      </c>
      <c r="EH41" s="18">
        <v>307</v>
      </c>
      <c r="EI41" s="26">
        <v>0.0325732899022801</v>
      </c>
      <c r="EJ41" s="18">
        <v>10</v>
      </c>
      <c r="EK41" s="18">
        <v>1083</v>
      </c>
      <c r="EL41" s="40">
        <f t="shared" si="35"/>
        <v>108.3</v>
      </c>
      <c r="EM41" s="17">
        <f t="shared" si="36"/>
        <v>193</v>
      </c>
      <c r="EN41" s="36">
        <f t="shared" si="37"/>
        <v>0.178208679593721</v>
      </c>
      <c r="EO41" s="18">
        <v>346</v>
      </c>
      <c r="EP41" s="26">
        <v>0.0346820809248555</v>
      </c>
      <c r="EQ41" s="18">
        <v>12</v>
      </c>
      <c r="ER41" s="18">
        <v>1244</v>
      </c>
      <c r="ES41" s="40">
        <f t="shared" si="38"/>
        <v>103.666666666667</v>
      </c>
      <c r="ET41" s="17">
        <f t="shared" si="39"/>
        <v>176</v>
      </c>
      <c r="EU41" s="36">
        <f t="shared" si="40"/>
        <v>0.141479099678457</v>
      </c>
      <c r="EV41" s="18">
        <v>411</v>
      </c>
      <c r="EW41" s="26">
        <v>0.0218978102189781</v>
      </c>
      <c r="EX41" s="18">
        <v>9</v>
      </c>
      <c r="EY41" s="18">
        <v>960</v>
      </c>
      <c r="EZ41" s="40">
        <f t="shared" si="41"/>
        <v>106.666666666667</v>
      </c>
      <c r="FA41" s="17">
        <f t="shared" si="42"/>
        <v>159</v>
      </c>
      <c r="FB41" s="36">
        <f t="shared" si="43"/>
        <v>0.165625</v>
      </c>
      <c r="FC41" s="18">
        <v>650</v>
      </c>
      <c r="FD41" s="26">
        <v>0.0784615384615385</v>
      </c>
      <c r="FE41" s="18">
        <v>51</v>
      </c>
      <c r="FF41" s="18">
        <v>4774</v>
      </c>
      <c r="FG41" s="40">
        <f t="shared" si="44"/>
        <v>93.6078431372549</v>
      </c>
      <c r="FH41" s="17">
        <f t="shared" si="45"/>
        <v>235</v>
      </c>
      <c r="FI41" s="36">
        <f t="shared" si="46"/>
        <v>0.0492249685798073</v>
      </c>
      <c r="FJ41" s="18">
        <v>563</v>
      </c>
      <c r="FK41" s="26">
        <v>0.044404973357016</v>
      </c>
      <c r="FL41" s="17">
        <v>25</v>
      </c>
      <c r="FM41" s="18">
        <v>2348</v>
      </c>
      <c r="FN41" s="40">
        <f t="shared" si="47"/>
        <v>93.92</v>
      </c>
      <c r="FO41" s="17">
        <f t="shared" si="48"/>
        <v>123</v>
      </c>
      <c r="FP41" s="36">
        <f t="shared" si="49"/>
        <v>0.0523850085178876</v>
      </c>
      <c r="FQ41" s="18">
        <v>462</v>
      </c>
      <c r="FR41" s="26">
        <v>0.0411255411255411</v>
      </c>
      <c r="FS41" s="17">
        <v>19</v>
      </c>
      <c r="FT41" s="18">
        <v>1809</v>
      </c>
      <c r="FU41" s="40">
        <f t="shared" si="50"/>
        <v>95.2105263157895</v>
      </c>
      <c r="FV41" s="17">
        <f t="shared" si="51"/>
        <v>118</v>
      </c>
      <c r="FW41" s="36">
        <f t="shared" si="52"/>
        <v>0.0652294085129907</v>
      </c>
      <c r="FX41" s="18">
        <v>356</v>
      </c>
      <c r="FY41" s="26">
        <v>0.0393258426966292</v>
      </c>
      <c r="FZ41" s="17">
        <v>14</v>
      </c>
      <c r="GA41" s="18">
        <v>1309</v>
      </c>
      <c r="GB41" s="40">
        <f t="shared" si="53"/>
        <v>93.5</v>
      </c>
      <c r="GC41" s="17">
        <f t="shared" si="54"/>
        <v>63</v>
      </c>
      <c r="GD41" s="36">
        <f t="shared" si="55"/>
        <v>0.0481283422459893</v>
      </c>
      <c r="GE41" s="18">
        <v>523</v>
      </c>
      <c r="GF41" s="26">
        <v>0.0363288718929254</v>
      </c>
      <c r="GG41" s="17">
        <v>19</v>
      </c>
      <c r="GH41" s="18">
        <v>1802</v>
      </c>
      <c r="GI41" s="40">
        <f t="shared" si="56"/>
        <v>94.8421052631579</v>
      </c>
      <c r="GJ41" s="17">
        <f t="shared" si="57"/>
        <v>111</v>
      </c>
      <c r="GK41" s="36">
        <f t="shared" si="58"/>
        <v>0.0615982241953385</v>
      </c>
      <c r="GL41" s="18">
        <v>484</v>
      </c>
      <c r="GM41" s="26">
        <v>0.0392561983471074</v>
      </c>
      <c r="GN41" s="17">
        <v>19</v>
      </c>
      <c r="GO41" s="18">
        <v>1783</v>
      </c>
      <c r="GP41" s="40">
        <f t="shared" si="59"/>
        <v>93.8421052631579</v>
      </c>
      <c r="GQ41" s="17">
        <f t="shared" si="60"/>
        <v>91.9999999999999</v>
      </c>
      <c r="GR41" s="36">
        <f t="shared" si="61"/>
        <v>0.0515984296130117</v>
      </c>
      <c r="GS41" s="18">
        <v>519</v>
      </c>
      <c r="GT41" s="26">
        <v>0.0366088631984586</v>
      </c>
      <c r="GU41" s="18">
        <v>19</v>
      </c>
      <c r="GV41" s="18">
        <v>1810</v>
      </c>
      <c r="GW41" s="40">
        <f t="shared" si="95"/>
        <v>95.2631578947368</v>
      </c>
      <c r="GX41" s="17">
        <f t="shared" si="96"/>
        <v>119</v>
      </c>
      <c r="GY41" s="36">
        <f t="shared" si="97"/>
        <v>0.0657458563535911</v>
      </c>
      <c r="GZ41" s="18">
        <v>436</v>
      </c>
      <c r="HA41" s="26">
        <v>0.0412844036697248</v>
      </c>
      <c r="HB41" s="18">
        <v>18</v>
      </c>
      <c r="HC41" s="18">
        <v>1923</v>
      </c>
      <c r="HD41" s="40">
        <f t="shared" si="98"/>
        <v>106.833333333333</v>
      </c>
      <c r="HE41" s="17">
        <f t="shared" si="99"/>
        <v>321</v>
      </c>
      <c r="HF41" s="36">
        <f t="shared" si="100"/>
        <v>0.166926677067083</v>
      </c>
      <c r="HG41" s="18">
        <v>367</v>
      </c>
      <c r="HH41" s="26">
        <v>0.0245231607629428</v>
      </c>
      <c r="HI41" s="18">
        <v>9</v>
      </c>
      <c r="HJ41" s="18">
        <v>941</v>
      </c>
      <c r="HK41" s="40">
        <f t="shared" si="101"/>
        <v>104.555555555556</v>
      </c>
      <c r="HL41" s="17">
        <f t="shared" si="102"/>
        <v>140</v>
      </c>
      <c r="HM41" s="36">
        <f t="shared" si="103"/>
        <v>0.148777895855473</v>
      </c>
      <c r="HN41" s="18">
        <v>406</v>
      </c>
      <c r="HO41" s="26">
        <v>0.0270935960591133</v>
      </c>
      <c r="HP41" s="18">
        <v>11</v>
      </c>
      <c r="HQ41" s="18">
        <v>1158</v>
      </c>
      <c r="HR41" s="40">
        <f t="shared" si="104"/>
        <v>105.272727272727</v>
      </c>
      <c r="HS41" s="17">
        <f t="shared" si="105"/>
        <v>179</v>
      </c>
      <c r="HT41" s="36">
        <f t="shared" si="106"/>
        <v>0.154576856649395</v>
      </c>
      <c r="HU41" s="18">
        <v>286</v>
      </c>
      <c r="HV41" s="26">
        <v>0.0314685314685315</v>
      </c>
      <c r="HW41" s="17">
        <v>9</v>
      </c>
      <c r="HX41" s="18">
        <v>927</v>
      </c>
      <c r="HY41" s="40">
        <f t="shared" si="107"/>
        <v>103</v>
      </c>
      <c r="HZ41" s="17">
        <f t="shared" si="108"/>
        <v>126</v>
      </c>
      <c r="IA41" s="36">
        <f t="shared" si="109"/>
        <v>0.135922330097087</v>
      </c>
      <c r="IB41" s="18"/>
      <c r="IC41" s="26"/>
      <c r="ID41" s="17"/>
      <c r="IE41" s="18"/>
      <c r="IF41" s="40"/>
      <c r="IG41" s="17"/>
      <c r="IH41" s="17"/>
      <c r="II41" s="36"/>
      <c r="IJ41" s="17"/>
      <c r="IK41" s="17"/>
      <c r="IL41" s="17">
        <v>282</v>
      </c>
      <c r="IM41" s="17">
        <v>33986.31</v>
      </c>
      <c r="IN41" s="18">
        <v>236</v>
      </c>
      <c r="IO41" s="18">
        <v>25787.55</v>
      </c>
      <c r="IP41" s="17">
        <v>450</v>
      </c>
      <c r="IQ41" s="17">
        <v>45195</v>
      </c>
      <c r="IR41" s="17"/>
      <c r="IS41" s="17"/>
      <c r="IT41" s="16"/>
      <c r="IU41" s="16"/>
      <c r="IV41" s="16"/>
      <c r="IW41" s="16"/>
      <c r="IX41" s="41"/>
      <c r="IY41" s="41"/>
      <c r="IZ41" s="41"/>
      <c r="JA41" s="41"/>
      <c r="JB41" s="18"/>
      <c r="JC41" s="41"/>
      <c r="JD41" s="41"/>
      <c r="JE41" s="41"/>
      <c r="JF41" s="18"/>
      <c r="JG41" s="18"/>
      <c r="JH41" s="18">
        <f t="shared" si="62"/>
        <v>485</v>
      </c>
      <c r="JI41" s="18">
        <f t="shared" si="63"/>
        <v>48055</v>
      </c>
      <c r="JJ41" s="17">
        <v>89</v>
      </c>
      <c r="JK41" s="17">
        <f t="shared" si="110"/>
        <v>4890</v>
      </c>
      <c r="JL41" s="36">
        <f t="shared" si="86"/>
        <v>0.101758401831235</v>
      </c>
      <c r="JM41" s="18">
        <f t="shared" si="111"/>
        <v>1453</v>
      </c>
      <c r="JN41" s="42">
        <f t="shared" si="112"/>
        <v>153023.86</v>
      </c>
      <c r="JO41" s="43"/>
      <c r="JP41" s="43"/>
    </row>
    <row r="42" ht="16.5" spans="1:276">
      <c r="A42" s="16"/>
      <c r="B42" s="20" t="s">
        <v>39</v>
      </c>
      <c r="C42" s="18">
        <v>6939962767864</v>
      </c>
      <c r="D42" s="18">
        <v>607876184840</v>
      </c>
      <c r="E42" s="18" t="s">
        <v>208</v>
      </c>
      <c r="F42" s="17" t="s">
        <v>209</v>
      </c>
      <c r="G42" s="19" t="s">
        <v>210</v>
      </c>
      <c r="H42" s="17" t="s">
        <v>129</v>
      </c>
      <c r="I42" s="26">
        <f>VLOOKUP(C42,供应链!E:J,6,0)</f>
        <v>0.88</v>
      </c>
      <c r="J42" s="17">
        <f>VLOOKUP(C42,供应链!E:H,4,0)</f>
        <v>231</v>
      </c>
      <c r="K42" s="17">
        <f>VLOOKUP(C42,供应链!E:K,7,0)</f>
        <v>0</v>
      </c>
      <c r="L42" s="18">
        <f>VLOOKUP(C42,供应链!E:I,5,0)</f>
        <v>38.904483118133</v>
      </c>
      <c r="M42" s="27">
        <f t="shared" si="0"/>
        <v>0.00340318455572973</v>
      </c>
      <c r="N42" s="17">
        <v>309</v>
      </c>
      <c r="O42" s="26">
        <v>0.0453074433656958</v>
      </c>
      <c r="P42" s="18">
        <v>14</v>
      </c>
      <c r="Q42" s="18">
        <v>1722</v>
      </c>
      <c r="R42" s="40">
        <v>123</v>
      </c>
      <c r="S42" s="17">
        <v>129</v>
      </c>
      <c r="T42" s="17">
        <f t="shared" si="1"/>
        <v>-84</v>
      </c>
      <c r="U42" s="36">
        <f t="shared" si="2"/>
        <v>-0.0487804878048781</v>
      </c>
      <c r="V42" s="17">
        <v>547</v>
      </c>
      <c r="W42" s="17">
        <v>344</v>
      </c>
      <c r="X42" s="26">
        <v>0.063953488372093</v>
      </c>
      <c r="Y42" s="18">
        <v>22</v>
      </c>
      <c r="Z42" s="18">
        <v>2750</v>
      </c>
      <c r="AA42" s="40">
        <v>125</v>
      </c>
      <c r="AB42" s="17">
        <v>129</v>
      </c>
      <c r="AC42" s="17">
        <f t="shared" si="3"/>
        <v>-88</v>
      </c>
      <c r="AD42" s="36">
        <f t="shared" si="4"/>
        <v>-0.032</v>
      </c>
      <c r="AE42" s="17">
        <v>551</v>
      </c>
      <c r="AF42" s="17">
        <v>363</v>
      </c>
      <c r="AG42" s="26">
        <v>0.046831955922865</v>
      </c>
      <c r="AH42" s="18">
        <v>17</v>
      </c>
      <c r="AI42" s="18">
        <v>2128</v>
      </c>
      <c r="AJ42" s="40">
        <v>125.176470588235</v>
      </c>
      <c r="AK42" s="17">
        <v>129</v>
      </c>
      <c r="AL42" s="17">
        <v>-65.0000000000001</v>
      </c>
      <c r="AM42" s="36">
        <v>-0.0305451127819549</v>
      </c>
      <c r="AN42" s="17">
        <v>756</v>
      </c>
      <c r="AO42" s="17">
        <v>448</v>
      </c>
      <c r="AP42" s="26">
        <v>0.0290178571428571</v>
      </c>
      <c r="AQ42" s="18">
        <v>13</v>
      </c>
      <c r="AR42" s="18">
        <v>1746</v>
      </c>
      <c r="AS42" s="40">
        <v>134.307692307692</v>
      </c>
      <c r="AT42" s="17">
        <v>129</v>
      </c>
      <c r="AU42" s="17">
        <f t="shared" si="5"/>
        <v>68.9999999999961</v>
      </c>
      <c r="AV42" s="36">
        <f t="shared" si="6"/>
        <v>0.0395189003436404</v>
      </c>
      <c r="AW42" s="17">
        <v>762</v>
      </c>
      <c r="AX42" s="17">
        <v>358</v>
      </c>
      <c r="AY42" s="26">
        <v>0.0391061452513966</v>
      </c>
      <c r="AZ42" s="18">
        <v>14</v>
      </c>
      <c r="BA42" s="18">
        <v>1882</v>
      </c>
      <c r="BB42" s="40">
        <v>134.428571428571</v>
      </c>
      <c r="BC42" s="17">
        <v>129</v>
      </c>
      <c r="BD42" s="17">
        <f t="shared" si="7"/>
        <v>75.9999999999939</v>
      </c>
      <c r="BE42" s="36">
        <f t="shared" si="8"/>
        <v>0.0403825717321965</v>
      </c>
      <c r="BF42" s="17">
        <v>750</v>
      </c>
      <c r="BG42" s="17">
        <v>322</v>
      </c>
      <c r="BH42" s="26">
        <v>0.0403726708074534</v>
      </c>
      <c r="BI42" s="18">
        <v>13</v>
      </c>
      <c r="BJ42" s="18">
        <v>1752</v>
      </c>
      <c r="BK42" s="40">
        <v>134.769230769231</v>
      </c>
      <c r="BL42" s="17">
        <v>129</v>
      </c>
      <c r="BM42" s="17">
        <f t="shared" si="9"/>
        <v>75.000000000003</v>
      </c>
      <c r="BN42" s="36">
        <f t="shared" si="10"/>
        <v>0.0428082191780839</v>
      </c>
      <c r="BO42" s="17">
        <v>751</v>
      </c>
      <c r="BP42" s="17">
        <v>340</v>
      </c>
      <c r="BQ42" s="26">
        <f t="shared" si="90"/>
        <v>0.0441176470588235</v>
      </c>
      <c r="BR42" s="17">
        <v>15</v>
      </c>
      <c r="BS42" s="18">
        <v>2050</v>
      </c>
      <c r="BT42" s="40">
        <f t="shared" si="91"/>
        <v>136.666666666667</v>
      </c>
      <c r="BU42" s="17">
        <f t="shared" si="92"/>
        <v>115</v>
      </c>
      <c r="BV42" s="36">
        <f t="shared" si="93"/>
        <v>0.0560975609756097</v>
      </c>
      <c r="BW42" s="17">
        <v>370</v>
      </c>
      <c r="BX42" s="32">
        <v>0.0331384015594542</v>
      </c>
      <c r="BY42" s="17">
        <v>15</v>
      </c>
      <c r="BZ42" s="18">
        <v>2126</v>
      </c>
      <c r="CA42" s="40">
        <f t="shared" si="11"/>
        <v>141.733333333333</v>
      </c>
      <c r="CB42" s="17">
        <f t="shared" si="12"/>
        <v>191</v>
      </c>
      <c r="CC42" s="36">
        <f t="shared" si="94"/>
        <v>0.0898400752587017</v>
      </c>
      <c r="CD42" s="17">
        <v>323</v>
      </c>
      <c r="CE42" s="32">
        <v>0.029723991507431</v>
      </c>
      <c r="CF42" s="18">
        <v>14</v>
      </c>
      <c r="CG42" s="18">
        <v>1882</v>
      </c>
      <c r="CH42" s="40">
        <f t="shared" si="68"/>
        <v>134.428571428571</v>
      </c>
      <c r="CI42" s="17">
        <f t="shared" si="13"/>
        <v>75.9999999999998</v>
      </c>
      <c r="CJ42" s="36">
        <f t="shared" si="14"/>
        <v>0.0403825717321997</v>
      </c>
      <c r="CK42" s="17">
        <v>298</v>
      </c>
      <c r="CL42" s="32">
        <v>0.0289017341040462</v>
      </c>
      <c r="CM42" s="18">
        <v>13</v>
      </c>
      <c r="CN42" s="18">
        <v>1760</v>
      </c>
      <c r="CO42" s="40">
        <f t="shared" si="15"/>
        <v>135.384615384615</v>
      </c>
      <c r="CP42" s="17">
        <f t="shared" si="16"/>
        <v>83</v>
      </c>
      <c r="CQ42" s="36">
        <f t="shared" si="17"/>
        <v>0.0471590909090909</v>
      </c>
      <c r="CR42" s="17">
        <v>408</v>
      </c>
      <c r="CS42" s="32">
        <v>0.0145454545454545</v>
      </c>
      <c r="CT42" s="18">
        <v>13</v>
      </c>
      <c r="CU42" s="18">
        <v>1748</v>
      </c>
      <c r="CV42" s="40">
        <f t="shared" si="18"/>
        <v>134.461538461538</v>
      </c>
      <c r="CW42" s="17">
        <f t="shared" si="19"/>
        <v>70.9999999999999</v>
      </c>
      <c r="CX42" s="36">
        <f t="shared" si="20"/>
        <v>0.0406178489702516</v>
      </c>
      <c r="CY42" s="132">
        <v>302</v>
      </c>
      <c r="CZ42" s="121">
        <v>0.016548463356974</v>
      </c>
      <c r="DA42" s="55">
        <v>11</v>
      </c>
      <c r="DB42" s="55">
        <v>1479</v>
      </c>
      <c r="DC42" s="40">
        <f t="shared" si="69"/>
        <v>134.454545454545</v>
      </c>
      <c r="DD42" s="17">
        <f t="shared" si="21"/>
        <v>60.0000000000001</v>
      </c>
      <c r="DE42" s="36">
        <f t="shared" si="22"/>
        <v>0.0405679513184585</v>
      </c>
      <c r="DF42" s="122">
        <v>272</v>
      </c>
      <c r="DG42" s="123">
        <v>0.0404411764705882</v>
      </c>
      <c r="DH42" s="122">
        <v>11</v>
      </c>
      <c r="DI42" s="122">
        <v>1504</v>
      </c>
      <c r="DJ42" s="40">
        <f t="shared" si="23"/>
        <v>136.727272727273</v>
      </c>
      <c r="DK42" s="17">
        <f t="shared" si="24"/>
        <v>84.9999999999999</v>
      </c>
      <c r="DL42" s="36">
        <f t="shared" si="25"/>
        <v>0.0565159574468085</v>
      </c>
      <c r="DM42" s="33">
        <v>320</v>
      </c>
      <c r="DN42" s="32">
        <v>0.04375</v>
      </c>
      <c r="DO42" s="17">
        <v>14</v>
      </c>
      <c r="DP42" s="18">
        <v>1871</v>
      </c>
      <c r="DQ42" s="40">
        <f t="shared" si="26"/>
        <v>133.642857142857</v>
      </c>
      <c r="DR42" s="17">
        <f t="shared" si="27"/>
        <v>64.9999999999999</v>
      </c>
      <c r="DS42" s="36">
        <f t="shared" si="28"/>
        <v>0.0347407803313736</v>
      </c>
      <c r="DT42" s="126">
        <v>304</v>
      </c>
      <c r="DU42" s="32">
        <v>0.0526315789473684</v>
      </c>
      <c r="DV42" s="17">
        <v>16</v>
      </c>
      <c r="DW42" s="18">
        <v>2112</v>
      </c>
      <c r="DX42" s="40">
        <f t="shared" si="29"/>
        <v>132</v>
      </c>
      <c r="DY42" s="17">
        <f t="shared" si="30"/>
        <v>48</v>
      </c>
      <c r="DZ42" s="36">
        <f t="shared" si="31"/>
        <v>0.0227272727272727</v>
      </c>
      <c r="EA42" s="33">
        <v>298</v>
      </c>
      <c r="EB42" s="32">
        <v>0.0302013422818792</v>
      </c>
      <c r="EC42" s="18">
        <v>9</v>
      </c>
      <c r="ED42" s="18">
        <v>1231</v>
      </c>
      <c r="EE42" s="40">
        <f t="shared" si="32"/>
        <v>136.777777777778</v>
      </c>
      <c r="EF42" s="17">
        <f t="shared" si="33"/>
        <v>69.9999999999999</v>
      </c>
      <c r="EG42" s="36">
        <f t="shared" si="34"/>
        <v>0.0568643379366368</v>
      </c>
      <c r="EH42" s="18">
        <v>262</v>
      </c>
      <c r="EI42" s="26">
        <v>0.0458015267175573</v>
      </c>
      <c r="EJ42" s="18">
        <v>12</v>
      </c>
      <c r="EK42" s="18">
        <v>1635</v>
      </c>
      <c r="EL42" s="40">
        <f t="shared" si="35"/>
        <v>136.25</v>
      </c>
      <c r="EM42" s="17">
        <f t="shared" si="36"/>
        <v>87</v>
      </c>
      <c r="EN42" s="36">
        <f t="shared" si="37"/>
        <v>0.0532110091743119</v>
      </c>
      <c r="EO42" s="18">
        <v>256</v>
      </c>
      <c r="EP42" s="26">
        <v>0.02734375</v>
      </c>
      <c r="EQ42" s="18">
        <v>7</v>
      </c>
      <c r="ER42" s="18">
        <v>938</v>
      </c>
      <c r="ES42" s="40">
        <f t="shared" si="38"/>
        <v>134</v>
      </c>
      <c r="ET42" s="17">
        <f t="shared" si="39"/>
        <v>35</v>
      </c>
      <c r="EU42" s="36">
        <f t="shared" si="40"/>
        <v>0.0373134328358209</v>
      </c>
      <c r="EV42" s="18">
        <v>282</v>
      </c>
      <c r="EW42" s="26">
        <v>0.00709219858156028</v>
      </c>
      <c r="EX42" s="18">
        <v>2</v>
      </c>
      <c r="EY42" s="18">
        <v>268</v>
      </c>
      <c r="EZ42" s="40">
        <f t="shared" si="41"/>
        <v>134</v>
      </c>
      <c r="FA42" s="17">
        <f t="shared" si="42"/>
        <v>10</v>
      </c>
      <c r="FB42" s="36">
        <f t="shared" si="43"/>
        <v>0.0373134328358209</v>
      </c>
      <c r="FC42" s="18">
        <v>476</v>
      </c>
      <c r="FD42" s="26">
        <v>0.0273109243697479</v>
      </c>
      <c r="FE42" s="18">
        <v>13</v>
      </c>
      <c r="FF42" s="18">
        <v>1692</v>
      </c>
      <c r="FG42" s="40">
        <f t="shared" si="44"/>
        <v>130.153846153846</v>
      </c>
      <c r="FH42" s="17">
        <f t="shared" si="45"/>
        <v>15.0000000000001</v>
      </c>
      <c r="FI42" s="36">
        <f t="shared" si="46"/>
        <v>0.00886524822695041</v>
      </c>
      <c r="FJ42" s="18">
        <v>440</v>
      </c>
      <c r="FK42" s="26">
        <v>0.0295454545454545</v>
      </c>
      <c r="FL42" s="17">
        <v>13</v>
      </c>
      <c r="FM42" s="18">
        <v>1730</v>
      </c>
      <c r="FN42" s="40">
        <f t="shared" si="47"/>
        <v>133.076923076923</v>
      </c>
      <c r="FO42" s="17">
        <f t="shared" si="48"/>
        <v>52.9999999999999</v>
      </c>
      <c r="FP42" s="36">
        <f t="shared" si="49"/>
        <v>0.0306358381502889</v>
      </c>
      <c r="FQ42" s="18">
        <v>391</v>
      </c>
      <c r="FR42" s="26">
        <v>0.0255754475703325</v>
      </c>
      <c r="FS42" s="17">
        <v>10</v>
      </c>
      <c r="FT42" s="18">
        <v>1363</v>
      </c>
      <c r="FU42" s="40">
        <f t="shared" si="50"/>
        <v>136.3</v>
      </c>
      <c r="FV42" s="17">
        <f t="shared" si="51"/>
        <v>73.0000000000001</v>
      </c>
      <c r="FW42" s="36">
        <f t="shared" si="52"/>
        <v>0.0535583272193691</v>
      </c>
      <c r="FX42" s="18">
        <v>309</v>
      </c>
      <c r="FY42" s="26">
        <v>0.0355987055016181</v>
      </c>
      <c r="FZ42" s="17">
        <v>11</v>
      </c>
      <c r="GA42" s="18">
        <v>1554</v>
      </c>
      <c r="GB42" s="40">
        <f t="shared" si="53"/>
        <v>141.272727272727</v>
      </c>
      <c r="GC42" s="17">
        <f t="shared" si="54"/>
        <v>135</v>
      </c>
      <c r="GD42" s="36">
        <f t="shared" si="55"/>
        <v>0.0868725868725869</v>
      </c>
      <c r="GE42" s="18">
        <v>373</v>
      </c>
      <c r="GF42" s="26">
        <v>0.0241286863270777</v>
      </c>
      <c r="GG42" s="17">
        <v>9</v>
      </c>
      <c r="GH42" s="18">
        <v>1254</v>
      </c>
      <c r="GI42" s="40">
        <f t="shared" si="56"/>
        <v>139.333333333333</v>
      </c>
      <c r="GJ42" s="17">
        <f t="shared" si="57"/>
        <v>93.0000000000001</v>
      </c>
      <c r="GK42" s="36">
        <f t="shared" si="58"/>
        <v>0.0741626794258374</v>
      </c>
      <c r="GL42" s="18">
        <v>374</v>
      </c>
      <c r="GM42" s="26">
        <v>0.0374331550802139</v>
      </c>
      <c r="GN42" s="17">
        <v>14</v>
      </c>
      <c r="GO42" s="18">
        <v>1959</v>
      </c>
      <c r="GP42" s="40">
        <f t="shared" si="59"/>
        <v>139.928571428571</v>
      </c>
      <c r="GQ42" s="17">
        <f t="shared" si="60"/>
        <v>153</v>
      </c>
      <c r="GR42" s="36">
        <f t="shared" si="61"/>
        <v>0.0781010719754976</v>
      </c>
      <c r="GS42" s="18">
        <v>340</v>
      </c>
      <c r="GT42" s="26">
        <v>0.0294117647058824</v>
      </c>
      <c r="GU42" s="18">
        <v>10</v>
      </c>
      <c r="GV42" s="18">
        <v>1337</v>
      </c>
      <c r="GW42" s="40">
        <f t="shared" si="95"/>
        <v>133.7</v>
      </c>
      <c r="GX42" s="17">
        <f t="shared" si="96"/>
        <v>46.9999999999999</v>
      </c>
      <c r="GY42" s="36">
        <f t="shared" si="97"/>
        <v>0.0351533283470455</v>
      </c>
      <c r="GZ42" s="18">
        <v>257</v>
      </c>
      <c r="HA42" s="26">
        <v>0.0155642023346304</v>
      </c>
      <c r="HB42" s="18">
        <v>4</v>
      </c>
      <c r="HC42" s="18">
        <v>666</v>
      </c>
      <c r="HD42" s="40">
        <f t="shared" si="98"/>
        <v>166.5</v>
      </c>
      <c r="HE42" s="17">
        <f t="shared" si="99"/>
        <v>150</v>
      </c>
      <c r="HF42" s="36">
        <f t="shared" si="100"/>
        <v>0.225225225225225</v>
      </c>
      <c r="HG42" s="18">
        <v>206</v>
      </c>
      <c r="HH42" s="26">
        <v>0</v>
      </c>
      <c r="HI42" s="18">
        <v>0</v>
      </c>
      <c r="HJ42" s="18">
        <v>0</v>
      </c>
      <c r="HK42" s="40">
        <f t="shared" si="101"/>
        <v>0</v>
      </c>
      <c r="HL42" s="17">
        <f t="shared" si="102"/>
        <v>0</v>
      </c>
      <c r="HM42" s="36">
        <f t="shared" si="103"/>
        <v>0</v>
      </c>
      <c r="HN42" s="18">
        <v>193</v>
      </c>
      <c r="HO42" s="26">
        <v>0</v>
      </c>
      <c r="HP42" s="18">
        <v>0</v>
      </c>
      <c r="HQ42" s="18">
        <v>0</v>
      </c>
      <c r="HR42" s="40">
        <f t="shared" si="104"/>
        <v>0</v>
      </c>
      <c r="HS42" s="17">
        <f t="shared" si="105"/>
        <v>0</v>
      </c>
      <c r="HT42" s="36">
        <f t="shared" si="106"/>
        <v>0</v>
      </c>
      <c r="HU42" s="18">
        <v>156</v>
      </c>
      <c r="HV42" s="26">
        <v>0.00641025641025641</v>
      </c>
      <c r="HW42" s="17">
        <v>1</v>
      </c>
      <c r="HX42" s="18">
        <v>159</v>
      </c>
      <c r="HY42" s="40">
        <f t="shared" si="107"/>
        <v>159</v>
      </c>
      <c r="HZ42" s="17">
        <f t="shared" si="108"/>
        <v>30</v>
      </c>
      <c r="IA42" s="36">
        <f t="shared" si="109"/>
        <v>0.188679245283019</v>
      </c>
      <c r="IB42" s="18"/>
      <c r="IC42" s="26"/>
      <c r="ID42" s="17"/>
      <c r="IE42" s="18"/>
      <c r="IF42" s="40"/>
      <c r="IG42" s="17"/>
      <c r="IH42" s="17"/>
      <c r="II42" s="36"/>
      <c r="IJ42" s="17"/>
      <c r="IK42" s="17"/>
      <c r="IL42" s="17">
        <v>269</v>
      </c>
      <c r="IM42" s="17">
        <v>39151.56</v>
      </c>
      <c r="IN42" s="18">
        <v>294</v>
      </c>
      <c r="IO42" s="18">
        <v>41026.1</v>
      </c>
      <c r="IP42" s="17">
        <v>433</v>
      </c>
      <c r="IQ42" s="17">
        <v>58970</v>
      </c>
      <c r="IR42" s="17"/>
      <c r="IS42" s="17"/>
      <c r="IT42" s="16"/>
      <c r="IU42" s="16"/>
      <c r="IV42" s="16"/>
      <c r="IW42" s="16"/>
      <c r="IX42" s="41"/>
      <c r="IY42" s="41"/>
      <c r="IZ42" s="41"/>
      <c r="JA42" s="41"/>
      <c r="JB42" s="18"/>
      <c r="JC42" s="41"/>
      <c r="JD42" s="41"/>
      <c r="JE42" s="41"/>
      <c r="JF42" s="18"/>
      <c r="JG42" s="18"/>
      <c r="JH42" s="18">
        <f t="shared" si="62"/>
        <v>330</v>
      </c>
      <c r="JI42" s="18">
        <f t="shared" si="63"/>
        <v>44298</v>
      </c>
      <c r="JJ42" s="17">
        <v>129</v>
      </c>
      <c r="JK42" s="17">
        <f t="shared" si="110"/>
        <v>1728</v>
      </c>
      <c r="JL42" s="36">
        <f t="shared" si="86"/>
        <v>0.0390085331166194</v>
      </c>
      <c r="JM42" s="18">
        <f t="shared" si="111"/>
        <v>1326</v>
      </c>
      <c r="JN42" s="42">
        <f t="shared" si="112"/>
        <v>183445.66</v>
      </c>
      <c r="JO42" s="43"/>
      <c r="JP42" s="43"/>
    </row>
    <row r="43" ht="16.5" spans="1:276">
      <c r="A43" s="16" t="s">
        <v>126</v>
      </c>
      <c r="B43" s="17" t="s">
        <v>211</v>
      </c>
      <c r="C43" s="18">
        <v>6939962759074</v>
      </c>
      <c r="D43" s="18">
        <v>576390086849</v>
      </c>
      <c r="E43" s="18">
        <v>21063410000241</v>
      </c>
      <c r="F43" s="17" t="s">
        <v>212</v>
      </c>
      <c r="G43" s="19" t="s">
        <v>213</v>
      </c>
      <c r="H43" s="17" t="s">
        <v>129</v>
      </c>
      <c r="I43" s="26">
        <f>VLOOKUP(C43,供应链!E:J,6,0)</f>
        <v>1</v>
      </c>
      <c r="J43" s="17">
        <f>VLOOKUP(C43,供应链!E:H,4,0)</f>
        <v>726</v>
      </c>
      <c r="K43" s="17">
        <f>VLOOKUP(C43,供应链!E:K,7,0)</f>
        <v>4</v>
      </c>
      <c r="L43" s="18">
        <f>VLOOKUP(C43,供应链!E:I,5,0)</f>
        <v>38.8948089511341</v>
      </c>
      <c r="M43" s="27">
        <f t="shared" si="0"/>
        <v>0.0113026977972115</v>
      </c>
      <c r="N43" s="17">
        <v>1997</v>
      </c>
      <c r="O43" s="26">
        <v>0.0640961442163245</v>
      </c>
      <c r="P43" s="18">
        <v>128</v>
      </c>
      <c r="Q43" s="18">
        <v>22331</v>
      </c>
      <c r="R43" s="40">
        <v>174.4609375</v>
      </c>
      <c r="S43" s="17">
        <v>199</v>
      </c>
      <c r="T43" s="17">
        <f t="shared" si="1"/>
        <v>-3141</v>
      </c>
      <c r="U43" s="36">
        <f t="shared" si="2"/>
        <v>-0.140656486498589</v>
      </c>
      <c r="V43" s="17">
        <v>1124</v>
      </c>
      <c r="W43" s="17">
        <v>2402</v>
      </c>
      <c r="X43" s="26">
        <v>0.0470441298917569</v>
      </c>
      <c r="Y43" s="18">
        <v>113</v>
      </c>
      <c r="Z43" s="18">
        <v>20347</v>
      </c>
      <c r="AA43" s="40">
        <v>180.061946902655</v>
      </c>
      <c r="AB43" s="17">
        <v>199</v>
      </c>
      <c r="AC43" s="17">
        <f t="shared" si="3"/>
        <v>-2139.99999999999</v>
      </c>
      <c r="AD43" s="36">
        <f t="shared" si="4"/>
        <v>-0.105175210104683</v>
      </c>
      <c r="AE43" s="17">
        <v>1040</v>
      </c>
      <c r="AF43" s="17">
        <v>2048</v>
      </c>
      <c r="AG43" s="26">
        <v>0.03125</v>
      </c>
      <c r="AH43" s="18">
        <v>64</v>
      </c>
      <c r="AI43" s="18">
        <v>11991</v>
      </c>
      <c r="AJ43" s="40">
        <v>187.359375</v>
      </c>
      <c r="AK43" s="17">
        <v>199</v>
      </c>
      <c r="AL43" s="17">
        <v>-745</v>
      </c>
      <c r="AM43" s="36">
        <v>-0.0621299307814194</v>
      </c>
      <c r="AN43" s="17">
        <v>979</v>
      </c>
      <c r="AO43" s="17">
        <v>2160</v>
      </c>
      <c r="AP43" s="26">
        <v>0.0236111111111111</v>
      </c>
      <c r="AQ43" s="18">
        <v>51</v>
      </c>
      <c r="AR43" s="18">
        <v>9933</v>
      </c>
      <c r="AS43" s="40">
        <v>194.764705882353</v>
      </c>
      <c r="AT43" s="17">
        <v>199</v>
      </c>
      <c r="AU43" s="17">
        <f t="shared" si="5"/>
        <v>-215.999999999996</v>
      </c>
      <c r="AV43" s="36">
        <f t="shared" si="6"/>
        <v>-0.0217456961643004</v>
      </c>
      <c r="AW43" s="17">
        <v>940</v>
      </c>
      <c r="AX43" s="17">
        <v>1999</v>
      </c>
      <c r="AY43" s="26">
        <v>0.0200100050025013</v>
      </c>
      <c r="AZ43" s="18">
        <v>40</v>
      </c>
      <c r="BA43" s="18">
        <v>7777</v>
      </c>
      <c r="BB43" s="40">
        <v>194.425</v>
      </c>
      <c r="BC43" s="17">
        <v>199</v>
      </c>
      <c r="BD43" s="17">
        <f t="shared" si="7"/>
        <v>-183</v>
      </c>
      <c r="BE43" s="36">
        <f t="shared" si="8"/>
        <v>-0.0235309245210235</v>
      </c>
      <c r="BF43" s="17">
        <v>903</v>
      </c>
      <c r="BG43" s="17">
        <v>2102</v>
      </c>
      <c r="BH43" s="26">
        <v>0.0180780209324453</v>
      </c>
      <c r="BI43" s="18">
        <v>38</v>
      </c>
      <c r="BJ43" s="18">
        <v>7684</v>
      </c>
      <c r="BK43" s="40">
        <v>202.210526315789</v>
      </c>
      <c r="BL43" s="17">
        <v>199</v>
      </c>
      <c r="BM43" s="17">
        <f t="shared" si="9"/>
        <v>121.999999999982</v>
      </c>
      <c r="BN43" s="36">
        <f t="shared" si="10"/>
        <v>0.0158771473191023</v>
      </c>
      <c r="BO43" s="17">
        <v>867</v>
      </c>
      <c r="BP43" s="17">
        <v>1733</v>
      </c>
      <c r="BQ43" s="26">
        <f t="shared" si="90"/>
        <v>0.0219272937103289</v>
      </c>
      <c r="BR43" s="17">
        <v>38</v>
      </c>
      <c r="BS43" s="18">
        <v>7839</v>
      </c>
      <c r="BT43" s="40">
        <f t="shared" si="91"/>
        <v>206.289473684211</v>
      </c>
      <c r="BU43" s="17">
        <f t="shared" si="92"/>
        <v>277</v>
      </c>
      <c r="BV43" s="36">
        <f t="shared" si="93"/>
        <v>0.0353361398137517</v>
      </c>
      <c r="BW43" s="17">
        <v>1182</v>
      </c>
      <c r="BX43" s="32">
        <v>0.0195530726256983</v>
      </c>
      <c r="BY43" s="17">
        <v>17</v>
      </c>
      <c r="BZ43" s="18">
        <v>3908</v>
      </c>
      <c r="CA43" s="40">
        <f t="shared" si="11"/>
        <v>229.882352941176</v>
      </c>
      <c r="CB43" s="17">
        <f t="shared" si="12"/>
        <v>525</v>
      </c>
      <c r="CC43" s="36">
        <f t="shared" si="94"/>
        <v>0.134339815762538</v>
      </c>
      <c r="CD43" s="17">
        <v>1013</v>
      </c>
      <c r="CE43" s="32">
        <v>0.0315457413249211</v>
      </c>
      <c r="CF43" s="18">
        <v>23</v>
      </c>
      <c r="CG43" s="18">
        <v>4652</v>
      </c>
      <c r="CH43" s="40">
        <f t="shared" si="68"/>
        <v>202.260869565217</v>
      </c>
      <c r="CI43" s="17">
        <f t="shared" si="13"/>
        <v>75.0000000000003</v>
      </c>
      <c r="CJ43" s="36">
        <f t="shared" si="14"/>
        <v>0.016122098022356</v>
      </c>
      <c r="CK43" s="17">
        <v>1227</v>
      </c>
      <c r="CL43" s="32">
        <v>0.0260416666666667</v>
      </c>
      <c r="CM43" s="18">
        <v>37</v>
      </c>
      <c r="CN43" s="18">
        <v>7211</v>
      </c>
      <c r="CO43" s="40">
        <f t="shared" si="15"/>
        <v>194.891891891892</v>
      </c>
      <c r="CP43" s="17">
        <f t="shared" si="16"/>
        <v>-152</v>
      </c>
      <c r="CQ43" s="36">
        <f t="shared" si="17"/>
        <v>-0.0210789072250728</v>
      </c>
      <c r="CR43" s="17">
        <v>1262</v>
      </c>
      <c r="CS43" s="32">
        <v>0.0124378109452736</v>
      </c>
      <c r="CT43" s="18">
        <v>47</v>
      </c>
      <c r="CU43" s="18">
        <v>9250</v>
      </c>
      <c r="CV43" s="40">
        <f t="shared" si="18"/>
        <v>196.808510638298</v>
      </c>
      <c r="CW43" s="17">
        <f t="shared" si="19"/>
        <v>-103.000000000001</v>
      </c>
      <c r="CX43" s="36">
        <f t="shared" si="20"/>
        <v>-0.0111351351351352</v>
      </c>
      <c r="CY43" s="132">
        <v>999</v>
      </c>
      <c r="CZ43" s="121">
        <v>0.0328358208955224</v>
      </c>
      <c r="DA43" s="55">
        <v>28</v>
      </c>
      <c r="DB43" s="55">
        <v>5754</v>
      </c>
      <c r="DC43" s="40">
        <f t="shared" si="69"/>
        <v>205.5</v>
      </c>
      <c r="DD43" s="17">
        <f t="shared" si="21"/>
        <v>182</v>
      </c>
      <c r="DE43" s="36">
        <f t="shared" si="22"/>
        <v>0.0316301703163017</v>
      </c>
      <c r="DF43" s="122">
        <v>809</v>
      </c>
      <c r="DG43" s="123">
        <v>0.0234857849196539</v>
      </c>
      <c r="DH43" s="122">
        <v>19</v>
      </c>
      <c r="DI43" s="122">
        <v>3919</v>
      </c>
      <c r="DJ43" s="40">
        <f t="shared" si="23"/>
        <v>206.263157894737</v>
      </c>
      <c r="DK43" s="17">
        <f t="shared" si="24"/>
        <v>138</v>
      </c>
      <c r="DL43" s="36">
        <f t="shared" si="25"/>
        <v>0.0352130645572851</v>
      </c>
      <c r="DM43" s="33">
        <v>849</v>
      </c>
      <c r="DN43" s="32">
        <v>0.0200235571260306</v>
      </c>
      <c r="DO43" s="17">
        <v>17</v>
      </c>
      <c r="DP43" s="18">
        <v>3510</v>
      </c>
      <c r="DQ43" s="40">
        <f t="shared" si="26"/>
        <v>206.470588235294</v>
      </c>
      <c r="DR43" s="17">
        <f t="shared" si="27"/>
        <v>127</v>
      </c>
      <c r="DS43" s="36">
        <f t="shared" si="28"/>
        <v>0.0361823361823362</v>
      </c>
      <c r="DT43" s="126">
        <v>1336</v>
      </c>
      <c r="DU43" s="32">
        <v>0.0179640718562874</v>
      </c>
      <c r="DV43" s="17">
        <v>24</v>
      </c>
      <c r="DW43" s="18">
        <v>4865</v>
      </c>
      <c r="DX43" s="40">
        <f t="shared" si="29"/>
        <v>202.708333333333</v>
      </c>
      <c r="DY43" s="17">
        <f t="shared" si="30"/>
        <v>89.0000000000002</v>
      </c>
      <c r="DZ43" s="36">
        <f t="shared" si="31"/>
        <v>0.0182939362795478</v>
      </c>
      <c r="EA43" s="33">
        <v>871</v>
      </c>
      <c r="EB43" s="32">
        <v>0.0172215843857635</v>
      </c>
      <c r="EC43" s="18">
        <v>15</v>
      </c>
      <c r="ED43" s="18">
        <v>3077</v>
      </c>
      <c r="EE43" s="40">
        <f t="shared" si="32"/>
        <v>205.133333333333</v>
      </c>
      <c r="EF43" s="17">
        <f t="shared" si="33"/>
        <v>91.9999999999999</v>
      </c>
      <c r="EG43" s="36">
        <f t="shared" si="34"/>
        <v>0.029899252518687</v>
      </c>
      <c r="EH43" s="18">
        <v>682</v>
      </c>
      <c r="EI43" s="26">
        <v>0.0205278592375367</v>
      </c>
      <c r="EJ43" s="18">
        <v>14</v>
      </c>
      <c r="EK43" s="18">
        <v>2891</v>
      </c>
      <c r="EL43" s="40">
        <f t="shared" si="35"/>
        <v>206.5</v>
      </c>
      <c r="EM43" s="17">
        <f t="shared" si="36"/>
        <v>105</v>
      </c>
      <c r="EN43" s="36">
        <f t="shared" si="37"/>
        <v>0.036319612590799</v>
      </c>
      <c r="EO43" s="18">
        <v>628</v>
      </c>
      <c r="EP43" s="26">
        <v>0.0477707006369427</v>
      </c>
      <c r="EQ43" s="18">
        <v>30</v>
      </c>
      <c r="ER43" s="18">
        <v>6200</v>
      </c>
      <c r="ES43" s="40">
        <f t="shared" si="38"/>
        <v>206.666666666667</v>
      </c>
      <c r="ET43" s="17">
        <f t="shared" si="39"/>
        <v>230</v>
      </c>
      <c r="EU43" s="36">
        <f t="shared" si="40"/>
        <v>0.0370967741935483</v>
      </c>
      <c r="EV43" s="18">
        <v>618</v>
      </c>
      <c r="EW43" s="26">
        <v>0.0194174757281553</v>
      </c>
      <c r="EX43" s="18">
        <v>12</v>
      </c>
      <c r="EY43" s="18">
        <v>2288</v>
      </c>
      <c r="EZ43" s="40">
        <f t="shared" si="41"/>
        <v>190.666666666667</v>
      </c>
      <c r="FA43" s="17">
        <f t="shared" si="42"/>
        <v>-100</v>
      </c>
      <c r="FB43" s="36">
        <f t="shared" si="43"/>
        <v>-0.0437062937062938</v>
      </c>
      <c r="FC43" s="18">
        <v>1016</v>
      </c>
      <c r="FD43" s="26">
        <v>0.0600393700787402</v>
      </c>
      <c r="FE43" s="18">
        <v>61</v>
      </c>
      <c r="FF43" s="18">
        <v>11525</v>
      </c>
      <c r="FG43" s="40">
        <f t="shared" si="44"/>
        <v>188.934426229508</v>
      </c>
      <c r="FH43" s="17">
        <f t="shared" si="45"/>
        <v>-614</v>
      </c>
      <c r="FI43" s="36">
        <f t="shared" si="46"/>
        <v>-0.0532754880694143</v>
      </c>
      <c r="FJ43" s="18">
        <v>999</v>
      </c>
      <c r="FK43" s="26">
        <v>0.044044044044044</v>
      </c>
      <c r="FL43" s="17">
        <v>44</v>
      </c>
      <c r="FM43" s="18">
        <v>8264</v>
      </c>
      <c r="FN43" s="40">
        <f t="shared" si="47"/>
        <v>187.818181818182</v>
      </c>
      <c r="FO43" s="17">
        <f t="shared" si="48"/>
        <v>-492</v>
      </c>
      <c r="FP43" s="36">
        <f t="shared" si="49"/>
        <v>-0.0595353339787028</v>
      </c>
      <c r="FQ43" s="18">
        <v>936</v>
      </c>
      <c r="FR43" s="26">
        <v>0.0331196581196581</v>
      </c>
      <c r="FS43" s="17">
        <v>31</v>
      </c>
      <c r="FT43" s="18">
        <v>5949</v>
      </c>
      <c r="FU43" s="40">
        <f t="shared" si="50"/>
        <v>191.903225806452</v>
      </c>
      <c r="FV43" s="17">
        <f t="shared" si="51"/>
        <v>-220</v>
      </c>
      <c r="FW43" s="36">
        <f t="shared" si="52"/>
        <v>-0.0369810052109598</v>
      </c>
      <c r="FX43" s="18">
        <v>795</v>
      </c>
      <c r="FY43" s="26">
        <v>0.0289308176100629</v>
      </c>
      <c r="FZ43" s="17">
        <v>23</v>
      </c>
      <c r="GA43" s="18">
        <v>4357</v>
      </c>
      <c r="GB43" s="40">
        <f t="shared" si="53"/>
        <v>189.434782608696</v>
      </c>
      <c r="GC43" s="17">
        <f t="shared" si="54"/>
        <v>-220</v>
      </c>
      <c r="GD43" s="36">
        <f t="shared" si="55"/>
        <v>-0.0504934588019279</v>
      </c>
      <c r="GE43" s="18">
        <v>772</v>
      </c>
      <c r="GF43" s="26">
        <v>0.0414507772020725</v>
      </c>
      <c r="GG43" s="17">
        <v>32</v>
      </c>
      <c r="GH43" s="18">
        <v>6094</v>
      </c>
      <c r="GI43" s="40">
        <f t="shared" si="56"/>
        <v>190.4375</v>
      </c>
      <c r="GJ43" s="17">
        <f t="shared" si="57"/>
        <v>-274</v>
      </c>
      <c r="GK43" s="36">
        <f t="shared" si="58"/>
        <v>-0.0449622579586478</v>
      </c>
      <c r="GL43" s="18">
        <v>839</v>
      </c>
      <c r="GM43" s="26">
        <v>0.0405244338498212</v>
      </c>
      <c r="GN43" s="17">
        <v>34</v>
      </c>
      <c r="GO43" s="18">
        <v>6493</v>
      </c>
      <c r="GP43" s="40">
        <f t="shared" si="59"/>
        <v>190.970588235294</v>
      </c>
      <c r="GQ43" s="17">
        <f t="shared" si="60"/>
        <v>-273</v>
      </c>
      <c r="GR43" s="36">
        <f t="shared" si="61"/>
        <v>-0.0420452795318035</v>
      </c>
      <c r="GS43" s="18">
        <v>867</v>
      </c>
      <c r="GT43" s="26">
        <v>0.0403690888119954</v>
      </c>
      <c r="GU43" s="18">
        <v>35</v>
      </c>
      <c r="GV43" s="18">
        <v>6628</v>
      </c>
      <c r="GW43" s="40">
        <f t="shared" si="95"/>
        <v>189.371428571429</v>
      </c>
      <c r="GX43" s="17">
        <f t="shared" si="96"/>
        <v>-337</v>
      </c>
      <c r="GY43" s="36">
        <f t="shared" si="97"/>
        <v>-0.0508449004224502</v>
      </c>
      <c r="GZ43" s="18">
        <v>655</v>
      </c>
      <c r="HA43" s="26">
        <v>0.0366412213740458</v>
      </c>
      <c r="HB43" s="18">
        <v>24</v>
      </c>
      <c r="HC43" s="18">
        <v>4706</v>
      </c>
      <c r="HD43" s="40">
        <f t="shared" si="98"/>
        <v>196.083333333333</v>
      </c>
      <c r="HE43" s="17">
        <f t="shared" si="99"/>
        <v>-69.9999999999998</v>
      </c>
      <c r="HF43" s="36">
        <f t="shared" si="100"/>
        <v>-0.0148746281342966</v>
      </c>
      <c r="HG43" s="18">
        <v>574</v>
      </c>
      <c r="HH43" s="26">
        <v>0.0261324041811847</v>
      </c>
      <c r="HI43" s="18">
        <v>15</v>
      </c>
      <c r="HJ43" s="18">
        <v>2888</v>
      </c>
      <c r="HK43" s="40">
        <f t="shared" si="101"/>
        <v>192.533333333333</v>
      </c>
      <c r="HL43" s="17">
        <f t="shared" si="102"/>
        <v>-97</v>
      </c>
      <c r="HM43" s="36">
        <f t="shared" si="103"/>
        <v>-0.0335872576177285</v>
      </c>
      <c r="HN43" s="18">
        <v>582</v>
      </c>
      <c r="HO43" s="26">
        <v>0.0395189003436426</v>
      </c>
      <c r="HP43" s="18">
        <v>23</v>
      </c>
      <c r="HQ43" s="18">
        <v>4482</v>
      </c>
      <c r="HR43" s="40">
        <f t="shared" si="104"/>
        <v>194.869565217391</v>
      </c>
      <c r="HS43" s="17">
        <f t="shared" si="105"/>
        <v>-94.9999999999998</v>
      </c>
      <c r="HT43" s="36">
        <f t="shared" si="106"/>
        <v>-0.0211958946898706</v>
      </c>
      <c r="HU43" s="18">
        <v>581</v>
      </c>
      <c r="HV43" s="26">
        <v>0.0327022375215146</v>
      </c>
      <c r="HW43" s="17">
        <v>19</v>
      </c>
      <c r="HX43" s="18">
        <v>3686</v>
      </c>
      <c r="HY43" s="40">
        <f t="shared" si="107"/>
        <v>194</v>
      </c>
      <c r="HZ43" s="17">
        <f t="shared" si="108"/>
        <v>-95</v>
      </c>
      <c r="IA43" s="36">
        <f t="shared" si="109"/>
        <v>-0.0257731958762887</v>
      </c>
      <c r="IB43" s="18"/>
      <c r="IC43" s="26"/>
      <c r="ID43" s="17"/>
      <c r="IE43" s="18"/>
      <c r="IF43" s="40"/>
      <c r="IG43" s="17"/>
      <c r="IH43" s="17"/>
      <c r="II43" s="36"/>
      <c r="IJ43" s="17"/>
      <c r="IK43" s="17"/>
      <c r="IL43" s="17">
        <v>764</v>
      </c>
      <c r="IM43" s="17">
        <v>150041.73</v>
      </c>
      <c r="IN43" s="18">
        <v>485</v>
      </c>
      <c r="IO43" s="18">
        <v>94415.08</v>
      </c>
      <c r="IP43" s="17">
        <v>1849</v>
      </c>
      <c r="IQ43" s="17">
        <v>350808</v>
      </c>
      <c r="IR43" s="17"/>
      <c r="IS43" s="17"/>
      <c r="IT43" s="16"/>
      <c r="IU43" s="16"/>
      <c r="IV43" s="16"/>
      <c r="IW43" s="16"/>
      <c r="IX43" s="41"/>
      <c r="IY43" s="41"/>
      <c r="IZ43" s="41"/>
      <c r="JA43" s="41"/>
      <c r="JB43" s="18"/>
      <c r="JC43" s="41"/>
      <c r="JD43" s="41"/>
      <c r="JE43" s="41"/>
      <c r="JF43" s="18"/>
      <c r="JG43" s="18"/>
      <c r="JH43" s="18">
        <f t="shared" si="62"/>
        <v>1096</v>
      </c>
      <c r="JI43" s="18">
        <f t="shared" si="63"/>
        <v>210499</v>
      </c>
      <c r="JJ43" s="17">
        <v>199</v>
      </c>
      <c r="JK43" s="17">
        <f t="shared" si="110"/>
        <v>-7604.99999999999</v>
      </c>
      <c r="JL43" s="36">
        <f t="shared" si="86"/>
        <v>-0.036128437664787</v>
      </c>
      <c r="JM43" s="18">
        <f t="shared" si="111"/>
        <v>4194</v>
      </c>
      <c r="JN43" s="42">
        <f t="shared" si="112"/>
        <v>805763.81</v>
      </c>
      <c r="JO43" s="43"/>
      <c r="JP43" s="43"/>
    </row>
    <row r="44" ht="16.5" spans="1:276">
      <c r="A44" s="16" t="s">
        <v>126</v>
      </c>
      <c r="B44" s="17" t="s">
        <v>211</v>
      </c>
      <c r="C44" s="18">
        <v>6939962747057</v>
      </c>
      <c r="D44" s="18">
        <v>569212019837</v>
      </c>
      <c r="E44" s="18">
        <v>21063410000101</v>
      </c>
      <c r="F44" s="17" t="s">
        <v>214</v>
      </c>
      <c r="G44" s="19" t="s">
        <v>215</v>
      </c>
      <c r="H44" s="17" t="s">
        <v>129</v>
      </c>
      <c r="I44" s="26">
        <f>VLOOKUP(C44,供应链!E:J,6,0)</f>
        <v>1</v>
      </c>
      <c r="J44" s="17">
        <f>VLOOKUP(C44,供应链!E:H,4,0)</f>
        <v>318</v>
      </c>
      <c r="K44" s="17">
        <f>VLOOKUP(C44,供应链!E:K,7,0)</f>
        <v>94</v>
      </c>
      <c r="L44" s="18">
        <f>VLOOKUP(C44,供应链!E:I,5,0)</f>
        <v>45.887417650512</v>
      </c>
      <c r="M44" s="27">
        <f t="shared" si="0"/>
        <v>0.00526977972114512</v>
      </c>
      <c r="N44" s="17">
        <v>828</v>
      </c>
      <c r="O44" s="26">
        <v>0.0615942028985507</v>
      </c>
      <c r="P44" s="18">
        <v>51</v>
      </c>
      <c r="Q44" s="18">
        <v>9857</v>
      </c>
      <c r="R44" s="40">
        <v>193.274509803922</v>
      </c>
      <c r="S44" s="17">
        <v>219</v>
      </c>
      <c r="T44" s="17">
        <f t="shared" si="1"/>
        <v>-1311.99999999998</v>
      </c>
      <c r="U44" s="36">
        <f t="shared" si="2"/>
        <v>-0.133103378309828</v>
      </c>
      <c r="V44" s="17">
        <v>648</v>
      </c>
      <c r="W44" s="17">
        <v>995</v>
      </c>
      <c r="X44" s="26">
        <v>0.0663316582914573</v>
      </c>
      <c r="Y44" s="18">
        <v>66</v>
      </c>
      <c r="Z44" s="18">
        <v>12765</v>
      </c>
      <c r="AA44" s="40">
        <v>193.409090909091</v>
      </c>
      <c r="AB44" s="17">
        <v>219</v>
      </c>
      <c r="AC44" s="17">
        <f t="shared" si="3"/>
        <v>-1688.99999999999</v>
      </c>
      <c r="AD44" s="36">
        <f t="shared" si="4"/>
        <v>-0.132314923619271</v>
      </c>
      <c r="AE44" s="17">
        <v>594</v>
      </c>
      <c r="AF44" s="17">
        <v>866</v>
      </c>
      <c r="AG44" s="26">
        <v>0.0773672055427252</v>
      </c>
      <c r="AH44" s="18">
        <v>67</v>
      </c>
      <c r="AI44" s="18">
        <v>13061</v>
      </c>
      <c r="AJ44" s="40">
        <v>194.940298507463</v>
      </c>
      <c r="AK44" s="17">
        <v>219</v>
      </c>
      <c r="AL44" s="17">
        <v>-1612</v>
      </c>
      <c r="AM44" s="36">
        <v>-0.123420871296225</v>
      </c>
      <c r="AN44" s="17">
        <v>537</v>
      </c>
      <c r="AO44" s="17">
        <v>849</v>
      </c>
      <c r="AP44" s="26">
        <v>0.0294464075382803</v>
      </c>
      <c r="AQ44" s="18">
        <v>25</v>
      </c>
      <c r="AR44" s="18">
        <v>5424</v>
      </c>
      <c r="AS44" s="40">
        <v>216.96</v>
      </c>
      <c r="AT44" s="17">
        <v>219</v>
      </c>
      <c r="AU44" s="17">
        <f t="shared" si="5"/>
        <v>-50.9999999999998</v>
      </c>
      <c r="AV44" s="36">
        <f t="shared" si="6"/>
        <v>-0.0094026548672566</v>
      </c>
      <c r="AW44" s="17">
        <v>513</v>
      </c>
      <c r="AX44" s="17">
        <v>692</v>
      </c>
      <c r="AY44" s="26">
        <v>0.0187861271676301</v>
      </c>
      <c r="AZ44" s="18">
        <v>13</v>
      </c>
      <c r="BA44" s="18">
        <v>2809</v>
      </c>
      <c r="BB44" s="40">
        <v>216.076923076923</v>
      </c>
      <c r="BC44" s="17">
        <v>219</v>
      </c>
      <c r="BD44" s="17">
        <f t="shared" si="7"/>
        <v>-38.0000000000009</v>
      </c>
      <c r="BE44" s="36">
        <f t="shared" si="8"/>
        <v>-0.0135279458882168</v>
      </c>
      <c r="BF44" s="17">
        <v>502</v>
      </c>
      <c r="BG44" s="17">
        <v>722</v>
      </c>
      <c r="BH44" s="26">
        <v>0.03601108033241</v>
      </c>
      <c r="BI44" s="18">
        <v>26</v>
      </c>
      <c r="BJ44" s="18">
        <v>5579</v>
      </c>
      <c r="BK44" s="40">
        <v>214.576923076923</v>
      </c>
      <c r="BL44" s="17">
        <v>219</v>
      </c>
      <c r="BM44" s="17">
        <f t="shared" si="9"/>
        <v>-115.000000000002</v>
      </c>
      <c r="BN44" s="36">
        <f t="shared" si="10"/>
        <v>-0.0206130130847825</v>
      </c>
      <c r="BO44" s="17">
        <v>479</v>
      </c>
      <c r="BP44" s="17">
        <v>663</v>
      </c>
      <c r="BQ44" s="26">
        <f t="shared" si="90"/>
        <v>0.0301659125188537</v>
      </c>
      <c r="BR44" s="17">
        <v>20</v>
      </c>
      <c r="BS44" s="18">
        <v>4350</v>
      </c>
      <c r="BT44" s="40">
        <f t="shared" si="91"/>
        <v>217.5</v>
      </c>
      <c r="BU44" s="17">
        <f t="shared" si="92"/>
        <v>-30</v>
      </c>
      <c r="BV44" s="36">
        <f t="shared" si="93"/>
        <v>-0.00689655172413793</v>
      </c>
      <c r="BW44" s="17">
        <v>513</v>
      </c>
      <c r="BX44" s="32">
        <v>0</v>
      </c>
      <c r="BY44" s="17">
        <v>17</v>
      </c>
      <c r="BZ44" s="18">
        <v>3907</v>
      </c>
      <c r="CA44" s="40">
        <f t="shared" si="11"/>
        <v>229.823529411765</v>
      </c>
      <c r="CB44" s="17">
        <f t="shared" si="12"/>
        <v>184</v>
      </c>
      <c r="CC44" s="36">
        <f t="shared" si="94"/>
        <v>0.0470949577681085</v>
      </c>
      <c r="CD44" s="17">
        <v>471</v>
      </c>
      <c r="CE44" s="32">
        <v>0.00462962962962963</v>
      </c>
      <c r="CF44" s="18">
        <v>14</v>
      </c>
      <c r="CG44" s="18">
        <v>3044</v>
      </c>
      <c r="CH44" s="40">
        <f t="shared" si="68"/>
        <v>217.428571428571</v>
      </c>
      <c r="CI44" s="17">
        <f t="shared" si="13"/>
        <v>-22.0000000000002</v>
      </c>
      <c r="CJ44" s="36">
        <f t="shared" si="14"/>
        <v>-0.00722733245729309</v>
      </c>
      <c r="CK44" s="17">
        <v>519</v>
      </c>
      <c r="CL44" s="32">
        <v>0.00518134715025907</v>
      </c>
      <c r="CM44" s="18">
        <v>15</v>
      </c>
      <c r="CN44" s="18">
        <v>3452</v>
      </c>
      <c r="CO44" s="40">
        <f t="shared" si="15"/>
        <v>230.133333333333</v>
      </c>
      <c r="CP44" s="17">
        <f t="shared" si="16"/>
        <v>167</v>
      </c>
      <c r="CQ44" s="36">
        <f t="shared" si="17"/>
        <v>0.0483777520278099</v>
      </c>
      <c r="CR44" s="17">
        <v>550</v>
      </c>
      <c r="CS44" s="32">
        <v>0</v>
      </c>
      <c r="CT44" s="18">
        <v>8</v>
      </c>
      <c r="CU44" s="18">
        <v>1802</v>
      </c>
      <c r="CV44" s="40">
        <f t="shared" si="18"/>
        <v>225.25</v>
      </c>
      <c r="CW44" s="17">
        <f t="shared" si="19"/>
        <v>50</v>
      </c>
      <c r="CX44" s="36">
        <f t="shared" si="20"/>
        <v>0.0277469478357381</v>
      </c>
      <c r="CY44" s="132">
        <v>423</v>
      </c>
      <c r="CZ44" s="121">
        <v>0.00671140939597315</v>
      </c>
      <c r="DA44" s="55">
        <v>7</v>
      </c>
      <c r="DB44" s="55">
        <v>1593</v>
      </c>
      <c r="DC44" s="40">
        <f t="shared" si="69"/>
        <v>227.571428571429</v>
      </c>
      <c r="DD44" s="17">
        <f t="shared" si="21"/>
        <v>60.0000000000001</v>
      </c>
      <c r="DE44" s="36">
        <f t="shared" si="22"/>
        <v>0.0376647834274953</v>
      </c>
      <c r="DF44" s="122">
        <v>329</v>
      </c>
      <c r="DG44" s="123">
        <v>0.0182370820668693</v>
      </c>
      <c r="DH44" s="122">
        <v>6</v>
      </c>
      <c r="DI44" s="122">
        <v>1374</v>
      </c>
      <c r="DJ44" s="40">
        <f t="shared" si="23"/>
        <v>229</v>
      </c>
      <c r="DK44" s="17">
        <f t="shared" si="24"/>
        <v>60</v>
      </c>
      <c r="DL44" s="36">
        <f t="shared" si="25"/>
        <v>0.0436681222707424</v>
      </c>
      <c r="DM44" s="33">
        <v>433</v>
      </c>
      <c r="DN44" s="32">
        <v>0.023094688221709</v>
      </c>
      <c r="DO44" s="17">
        <v>10</v>
      </c>
      <c r="DP44" s="18">
        <v>2250</v>
      </c>
      <c r="DQ44" s="40">
        <f t="shared" si="26"/>
        <v>225</v>
      </c>
      <c r="DR44" s="17">
        <f t="shared" si="27"/>
        <v>60</v>
      </c>
      <c r="DS44" s="36">
        <f t="shared" si="28"/>
        <v>0.0266666666666667</v>
      </c>
      <c r="DT44" s="126">
        <v>483</v>
      </c>
      <c r="DU44" s="32">
        <v>0.0434782608695652</v>
      </c>
      <c r="DV44" s="17">
        <v>21</v>
      </c>
      <c r="DW44" s="18">
        <v>4529</v>
      </c>
      <c r="DX44" s="40">
        <f t="shared" si="29"/>
        <v>215.666666666667</v>
      </c>
      <c r="DY44" s="17">
        <f t="shared" si="30"/>
        <v>-70.0000000000002</v>
      </c>
      <c r="DZ44" s="36">
        <f t="shared" si="31"/>
        <v>-0.0154559505409583</v>
      </c>
      <c r="EA44" s="33">
        <v>403</v>
      </c>
      <c r="EB44" s="32">
        <v>0.032258064516129</v>
      </c>
      <c r="EC44" s="18">
        <v>13</v>
      </c>
      <c r="ED44" s="18">
        <v>2811</v>
      </c>
      <c r="EE44" s="40">
        <f t="shared" si="32"/>
        <v>216.230769230769</v>
      </c>
      <c r="EF44" s="17">
        <f t="shared" si="33"/>
        <v>-36.0000000000001</v>
      </c>
      <c r="EG44" s="36">
        <f t="shared" si="34"/>
        <v>-0.0128068303094984</v>
      </c>
      <c r="EH44" s="18">
        <v>270</v>
      </c>
      <c r="EI44" s="26">
        <v>0.0296296296296296</v>
      </c>
      <c r="EJ44" s="18">
        <v>8</v>
      </c>
      <c r="EK44" s="18">
        <v>1727</v>
      </c>
      <c r="EL44" s="40">
        <f t="shared" si="35"/>
        <v>215.875</v>
      </c>
      <c r="EM44" s="17">
        <f t="shared" si="36"/>
        <v>-25</v>
      </c>
      <c r="EN44" s="36">
        <f t="shared" si="37"/>
        <v>-0.0144759698899826</v>
      </c>
      <c r="EO44" s="18">
        <v>235</v>
      </c>
      <c r="EP44" s="26">
        <v>0.0382978723404255</v>
      </c>
      <c r="EQ44" s="18">
        <v>9</v>
      </c>
      <c r="ER44" s="18">
        <v>1939</v>
      </c>
      <c r="ES44" s="40">
        <f t="shared" si="38"/>
        <v>215.444444444444</v>
      </c>
      <c r="ET44" s="17">
        <f t="shared" si="39"/>
        <v>-31.9999999999999</v>
      </c>
      <c r="EU44" s="36">
        <f t="shared" si="40"/>
        <v>-0.0165033522434244</v>
      </c>
      <c r="EV44" s="18">
        <v>257</v>
      </c>
      <c r="EW44" s="26">
        <v>0.0116731517509728</v>
      </c>
      <c r="EX44" s="18">
        <v>3</v>
      </c>
      <c r="EY44" s="18">
        <v>647</v>
      </c>
      <c r="EZ44" s="40">
        <f t="shared" si="41"/>
        <v>215.666666666667</v>
      </c>
      <c r="FA44" s="17">
        <f t="shared" si="42"/>
        <v>-10</v>
      </c>
      <c r="FB44" s="36">
        <f t="shared" si="43"/>
        <v>-0.0154559505409583</v>
      </c>
      <c r="FC44" s="18">
        <v>403</v>
      </c>
      <c r="FD44" s="26">
        <v>0.0347394540942928</v>
      </c>
      <c r="FE44" s="18">
        <v>14</v>
      </c>
      <c r="FF44" s="18">
        <v>2933</v>
      </c>
      <c r="FG44" s="40">
        <f t="shared" si="44"/>
        <v>209.5</v>
      </c>
      <c r="FH44" s="17">
        <f t="shared" si="45"/>
        <v>-133</v>
      </c>
      <c r="FI44" s="36">
        <f t="shared" si="46"/>
        <v>-0.045346062052506</v>
      </c>
      <c r="FJ44" s="18">
        <v>363</v>
      </c>
      <c r="FK44" s="26">
        <v>0.0275482093663912</v>
      </c>
      <c r="FL44" s="17">
        <v>10</v>
      </c>
      <c r="FM44" s="18">
        <v>2133</v>
      </c>
      <c r="FN44" s="40">
        <f t="shared" si="47"/>
        <v>213.3</v>
      </c>
      <c r="FO44" s="17">
        <f t="shared" si="48"/>
        <v>-56.9999999999999</v>
      </c>
      <c r="FP44" s="36">
        <f t="shared" si="49"/>
        <v>-0.0267229254571026</v>
      </c>
      <c r="FQ44" s="18">
        <v>368</v>
      </c>
      <c r="FR44" s="26">
        <v>0.0407608695652174</v>
      </c>
      <c r="FS44" s="17">
        <v>15</v>
      </c>
      <c r="FT44" s="18">
        <v>3249</v>
      </c>
      <c r="FU44" s="40">
        <f t="shared" si="50"/>
        <v>216.6</v>
      </c>
      <c r="FV44" s="17">
        <f t="shared" si="51"/>
        <v>-36.0000000000001</v>
      </c>
      <c r="FW44" s="36">
        <f t="shared" si="52"/>
        <v>-0.0110803324099723</v>
      </c>
      <c r="FX44" s="18">
        <v>334</v>
      </c>
      <c r="FY44" s="26">
        <v>0.0269461077844311</v>
      </c>
      <c r="FZ44" s="17">
        <v>9</v>
      </c>
      <c r="GA44" s="18">
        <v>1911</v>
      </c>
      <c r="GB44" s="40">
        <f t="shared" si="53"/>
        <v>212.333333333333</v>
      </c>
      <c r="GC44" s="17">
        <f t="shared" si="54"/>
        <v>-59.9999999999999</v>
      </c>
      <c r="GD44" s="36">
        <f t="shared" si="55"/>
        <v>-0.0313971742543171</v>
      </c>
      <c r="GE44" s="18">
        <v>264</v>
      </c>
      <c r="GF44" s="26">
        <v>0.0378787878787879</v>
      </c>
      <c r="GG44" s="17">
        <v>10</v>
      </c>
      <c r="GH44" s="18">
        <v>2097</v>
      </c>
      <c r="GI44" s="40">
        <f t="shared" si="56"/>
        <v>209.7</v>
      </c>
      <c r="GJ44" s="17">
        <f t="shared" si="57"/>
        <v>-93.0000000000001</v>
      </c>
      <c r="GK44" s="36">
        <f t="shared" si="58"/>
        <v>-0.0443490701001431</v>
      </c>
      <c r="GL44" s="18">
        <v>317</v>
      </c>
      <c r="GM44" s="26">
        <v>0.0378548895899054</v>
      </c>
      <c r="GN44" s="17">
        <v>12</v>
      </c>
      <c r="GO44" s="18">
        <v>2599</v>
      </c>
      <c r="GP44" s="40">
        <f t="shared" si="59"/>
        <v>216.583333333333</v>
      </c>
      <c r="GQ44" s="17">
        <f t="shared" si="60"/>
        <v>-28.9999999999999</v>
      </c>
      <c r="GR44" s="36">
        <f t="shared" si="61"/>
        <v>-0.0111581377452866</v>
      </c>
      <c r="GS44" s="18">
        <v>350</v>
      </c>
      <c r="GT44" s="26">
        <v>0.0285714285714286</v>
      </c>
      <c r="GU44" s="18">
        <v>10</v>
      </c>
      <c r="GV44" s="18">
        <v>2071</v>
      </c>
      <c r="GW44" s="40">
        <f t="shared" si="95"/>
        <v>207.1</v>
      </c>
      <c r="GX44" s="17">
        <f t="shared" si="96"/>
        <v>-119</v>
      </c>
      <c r="GY44" s="36">
        <f t="shared" si="97"/>
        <v>-0.0574601641718977</v>
      </c>
      <c r="GZ44" s="18">
        <v>249</v>
      </c>
      <c r="HA44" s="26">
        <v>0.0441767068273092</v>
      </c>
      <c r="HB44" s="18">
        <v>11</v>
      </c>
      <c r="HC44" s="18">
        <v>2497</v>
      </c>
      <c r="HD44" s="40">
        <f t="shared" si="98"/>
        <v>227</v>
      </c>
      <c r="HE44" s="17">
        <f t="shared" si="99"/>
        <v>88</v>
      </c>
      <c r="HF44" s="36">
        <f t="shared" si="100"/>
        <v>0.0352422907488987</v>
      </c>
      <c r="HG44" s="18">
        <v>249</v>
      </c>
      <c r="HH44" s="26">
        <v>0.0200803212851406</v>
      </c>
      <c r="HI44" s="18">
        <v>5</v>
      </c>
      <c r="HJ44" s="18">
        <v>1140</v>
      </c>
      <c r="HK44" s="40">
        <f t="shared" si="101"/>
        <v>228</v>
      </c>
      <c r="HL44" s="17">
        <f t="shared" si="102"/>
        <v>45</v>
      </c>
      <c r="HM44" s="36">
        <f t="shared" si="103"/>
        <v>0.0394736842105263</v>
      </c>
      <c r="HN44" s="18">
        <v>256</v>
      </c>
      <c r="HO44" s="26">
        <v>0.03515625</v>
      </c>
      <c r="HP44" s="18">
        <v>9</v>
      </c>
      <c r="HQ44" s="18">
        <v>2036</v>
      </c>
      <c r="HR44" s="40">
        <f t="shared" si="104"/>
        <v>226.222222222222</v>
      </c>
      <c r="HS44" s="17">
        <f t="shared" si="105"/>
        <v>65.0000000000001</v>
      </c>
      <c r="HT44" s="36">
        <f t="shared" si="106"/>
        <v>0.0319253438113949</v>
      </c>
      <c r="HU44" s="18">
        <v>217</v>
      </c>
      <c r="HV44" s="26">
        <v>0.032258064516129</v>
      </c>
      <c r="HW44" s="17">
        <v>7</v>
      </c>
      <c r="HX44" s="18">
        <v>1548</v>
      </c>
      <c r="HY44" s="40">
        <f t="shared" si="107"/>
        <v>221.142857142857</v>
      </c>
      <c r="HZ44" s="17">
        <f t="shared" si="108"/>
        <v>15</v>
      </c>
      <c r="IA44" s="36">
        <f t="shared" si="109"/>
        <v>0.00968992248062014</v>
      </c>
      <c r="IB44" s="18"/>
      <c r="IC44" s="26"/>
      <c r="ID44" s="17"/>
      <c r="IE44" s="18"/>
      <c r="IF44" s="40"/>
      <c r="IG44" s="17"/>
      <c r="IH44" s="17"/>
      <c r="II44" s="36"/>
      <c r="IJ44" s="17"/>
      <c r="IK44" s="17"/>
      <c r="IL44" s="17">
        <v>535</v>
      </c>
      <c r="IM44" s="17">
        <v>116084.37</v>
      </c>
      <c r="IN44" s="18">
        <v>478</v>
      </c>
      <c r="IO44" s="18">
        <v>98381.24</v>
      </c>
      <c r="IP44" s="17">
        <v>724</v>
      </c>
      <c r="IQ44" s="17">
        <v>152988</v>
      </c>
      <c r="IR44" s="17"/>
      <c r="IS44" s="17"/>
      <c r="IT44" s="18"/>
      <c r="IU44" s="41"/>
      <c r="IV44" s="41"/>
      <c r="IW44" s="41"/>
      <c r="IX44" s="41"/>
      <c r="IY44" s="41"/>
      <c r="IZ44" s="41"/>
      <c r="JA44" s="41"/>
      <c r="JB44" s="18"/>
      <c r="JC44" s="41"/>
      <c r="JD44" s="41"/>
      <c r="JE44" s="41"/>
      <c r="JF44" s="18"/>
      <c r="JG44" s="18"/>
      <c r="JH44" s="18">
        <f t="shared" si="62"/>
        <v>511</v>
      </c>
      <c r="JI44" s="18">
        <f t="shared" si="63"/>
        <v>107134</v>
      </c>
      <c r="JJ44" s="17">
        <v>219</v>
      </c>
      <c r="JK44" s="17">
        <f t="shared" si="110"/>
        <v>-4774.99999999999</v>
      </c>
      <c r="JL44" s="36">
        <f t="shared" si="86"/>
        <v>-0.0445703511490283</v>
      </c>
      <c r="JM44" s="18">
        <f t="shared" si="111"/>
        <v>2248</v>
      </c>
      <c r="JN44" s="42">
        <f t="shared" si="112"/>
        <v>474587.61</v>
      </c>
      <c r="JO44" s="43"/>
      <c r="JP44" s="43"/>
    </row>
    <row r="45" ht="16.5" spans="1:276">
      <c r="A45" s="16" t="s">
        <v>133</v>
      </c>
      <c r="B45" s="17" t="s">
        <v>211</v>
      </c>
      <c r="C45" s="18">
        <v>6939962748184</v>
      </c>
      <c r="D45" s="18">
        <v>564864826657</v>
      </c>
      <c r="E45" s="18">
        <v>21063410000161</v>
      </c>
      <c r="F45" s="17" t="s">
        <v>216</v>
      </c>
      <c r="G45" s="19" t="s">
        <v>217</v>
      </c>
      <c r="H45" s="17" t="s">
        <v>129</v>
      </c>
      <c r="I45" s="26">
        <f>VLOOKUP(C45,供应链!E:J,6,0)</f>
        <v>0.791666666666667</v>
      </c>
      <c r="J45" s="17">
        <f>VLOOKUP(C45,供应链!E:H,4,0)</f>
        <v>114</v>
      </c>
      <c r="K45" s="17">
        <f>VLOOKUP(C45,供应链!E:K,7,0)</f>
        <v>15</v>
      </c>
      <c r="L45" s="18">
        <f>VLOOKUP(C45,供应链!E:I,5,0)</f>
        <v>33.2369942196532</v>
      </c>
      <c r="M45" s="27">
        <f t="shared" si="0"/>
        <v>0.0024956686742018</v>
      </c>
      <c r="N45" s="17">
        <v>656</v>
      </c>
      <c r="O45" s="26">
        <v>0.0152439024390244</v>
      </c>
      <c r="P45" s="18">
        <v>10</v>
      </c>
      <c r="Q45" s="18">
        <v>2761</v>
      </c>
      <c r="R45" s="40">
        <v>276.1</v>
      </c>
      <c r="S45" s="17">
        <v>279</v>
      </c>
      <c r="T45" s="17">
        <f t="shared" si="1"/>
        <v>-28.9999999999998</v>
      </c>
      <c r="U45" s="36">
        <f t="shared" si="2"/>
        <v>-0.0105034407823252</v>
      </c>
      <c r="V45" s="17">
        <v>207</v>
      </c>
      <c r="W45" s="17">
        <v>670</v>
      </c>
      <c r="X45" s="26">
        <v>0.017910447761194</v>
      </c>
      <c r="Y45" s="18">
        <v>12</v>
      </c>
      <c r="Z45" s="18">
        <v>3348</v>
      </c>
      <c r="AA45" s="40">
        <v>279</v>
      </c>
      <c r="AB45" s="17">
        <v>279</v>
      </c>
      <c r="AC45" s="17">
        <f t="shared" si="3"/>
        <v>0</v>
      </c>
      <c r="AD45" s="36">
        <f t="shared" si="4"/>
        <v>0</v>
      </c>
      <c r="AE45" s="17">
        <v>185</v>
      </c>
      <c r="AF45" s="17">
        <v>620</v>
      </c>
      <c r="AG45" s="26">
        <v>0.0193548387096774</v>
      </c>
      <c r="AH45" s="18">
        <v>12</v>
      </c>
      <c r="AI45" s="18">
        <v>3323</v>
      </c>
      <c r="AJ45" s="40">
        <v>276.916666666667</v>
      </c>
      <c r="AK45" s="17">
        <v>279</v>
      </c>
      <c r="AL45" s="17">
        <v>-24.9999999999998</v>
      </c>
      <c r="AM45" s="36">
        <v>-0.00752332229912723</v>
      </c>
      <c r="AN45" s="17">
        <v>188</v>
      </c>
      <c r="AO45" s="17">
        <v>559</v>
      </c>
      <c r="AP45" s="26">
        <v>0.0143112701252236</v>
      </c>
      <c r="AQ45" s="18">
        <v>8</v>
      </c>
      <c r="AR45" s="18">
        <v>2207</v>
      </c>
      <c r="AS45" s="40">
        <v>275.875</v>
      </c>
      <c r="AT45" s="17">
        <v>279</v>
      </c>
      <c r="AU45" s="17">
        <f t="shared" si="5"/>
        <v>-25</v>
      </c>
      <c r="AV45" s="36">
        <f t="shared" si="6"/>
        <v>-0.0113275940190304</v>
      </c>
      <c r="AW45" s="17">
        <v>184</v>
      </c>
      <c r="AX45" s="17">
        <v>508</v>
      </c>
      <c r="AY45" s="26">
        <v>0.0255905511811024</v>
      </c>
      <c r="AZ45" s="18">
        <v>13</v>
      </c>
      <c r="BA45" s="18">
        <v>3582</v>
      </c>
      <c r="BB45" s="40">
        <v>275.538461538462</v>
      </c>
      <c r="BC45" s="17">
        <v>279</v>
      </c>
      <c r="BD45" s="17">
        <f t="shared" si="7"/>
        <v>-44.999999999994</v>
      </c>
      <c r="BE45" s="36">
        <f t="shared" si="8"/>
        <v>-0.0125628140703501</v>
      </c>
      <c r="BF45" s="17">
        <v>177</v>
      </c>
      <c r="BG45" s="17">
        <v>515</v>
      </c>
      <c r="BH45" s="26">
        <v>0.0271844660194175</v>
      </c>
      <c r="BI45" s="18">
        <v>14</v>
      </c>
      <c r="BJ45" s="18">
        <v>3846</v>
      </c>
      <c r="BK45" s="40">
        <v>274.714285714286</v>
      </c>
      <c r="BL45" s="17">
        <v>279</v>
      </c>
      <c r="BM45" s="17">
        <f t="shared" si="9"/>
        <v>-59.9999999999959</v>
      </c>
      <c r="BN45" s="36">
        <f t="shared" si="10"/>
        <v>-0.0156006240249599</v>
      </c>
      <c r="BO45" s="17">
        <v>167</v>
      </c>
      <c r="BP45" s="17">
        <v>413</v>
      </c>
      <c r="BQ45" s="26">
        <f t="shared" si="90"/>
        <v>0.0121065375302663</v>
      </c>
      <c r="BR45" s="17">
        <v>5</v>
      </c>
      <c r="BS45" s="18">
        <v>1365</v>
      </c>
      <c r="BT45" s="40">
        <f t="shared" si="91"/>
        <v>273</v>
      </c>
      <c r="BU45" s="17">
        <f t="shared" si="92"/>
        <v>-30</v>
      </c>
      <c r="BV45" s="36">
        <f t="shared" si="93"/>
        <v>-0.021978021978022</v>
      </c>
      <c r="BW45" s="17">
        <v>358</v>
      </c>
      <c r="BX45" s="32">
        <v>0.0212355212355212</v>
      </c>
      <c r="BY45" s="17">
        <v>7</v>
      </c>
      <c r="BZ45" s="18">
        <v>2212</v>
      </c>
      <c r="CA45" s="40">
        <f t="shared" si="11"/>
        <v>316</v>
      </c>
      <c r="CB45" s="17">
        <f t="shared" si="12"/>
        <v>259</v>
      </c>
      <c r="CC45" s="36">
        <f t="shared" si="94"/>
        <v>0.117088607594937</v>
      </c>
      <c r="CD45" s="17">
        <v>317</v>
      </c>
      <c r="CE45" s="32">
        <v>0.0238095238095238</v>
      </c>
      <c r="CF45" s="18">
        <v>10</v>
      </c>
      <c r="CG45" s="18">
        <v>2755</v>
      </c>
      <c r="CH45" s="40">
        <f t="shared" si="68"/>
        <v>275.5</v>
      </c>
      <c r="CI45" s="17">
        <f t="shared" si="13"/>
        <v>-35</v>
      </c>
      <c r="CJ45" s="36">
        <f t="shared" si="14"/>
        <v>-0.0127041742286751</v>
      </c>
      <c r="CK45" s="17">
        <v>384</v>
      </c>
      <c r="CL45" s="32">
        <v>0.0238824249846908</v>
      </c>
      <c r="CM45" s="18">
        <v>10</v>
      </c>
      <c r="CN45" s="18">
        <v>2767</v>
      </c>
      <c r="CO45" s="40">
        <f t="shared" si="15"/>
        <v>276.7</v>
      </c>
      <c r="CP45" s="17">
        <f t="shared" si="16"/>
        <v>-23.0000000000001</v>
      </c>
      <c r="CQ45" s="36">
        <f t="shared" si="17"/>
        <v>-0.00831225153595956</v>
      </c>
      <c r="CR45" s="17">
        <v>402</v>
      </c>
      <c r="CS45" s="32">
        <v>0.0202939118264521</v>
      </c>
      <c r="CT45" s="18">
        <v>5</v>
      </c>
      <c r="CU45" s="18">
        <v>1395</v>
      </c>
      <c r="CV45" s="40">
        <f t="shared" si="18"/>
        <v>279</v>
      </c>
      <c r="CW45" s="17">
        <f t="shared" si="19"/>
        <v>0</v>
      </c>
      <c r="CX45" s="36">
        <f t="shared" si="20"/>
        <v>0</v>
      </c>
      <c r="CY45" s="132">
        <v>335</v>
      </c>
      <c r="CZ45" s="121">
        <v>0.0261739799846035</v>
      </c>
      <c r="DA45" s="55">
        <v>11</v>
      </c>
      <c r="DB45" s="55">
        <v>3024</v>
      </c>
      <c r="DC45" s="40">
        <f t="shared" si="69"/>
        <v>274.909090909091</v>
      </c>
      <c r="DD45" s="17">
        <f t="shared" si="21"/>
        <v>-44.9999999999997</v>
      </c>
      <c r="DE45" s="36">
        <f t="shared" si="22"/>
        <v>-0.0148809523809523</v>
      </c>
      <c r="DF45" s="122">
        <v>311</v>
      </c>
      <c r="DG45" s="123">
        <v>0.0160771704180064</v>
      </c>
      <c r="DH45" s="122">
        <v>5</v>
      </c>
      <c r="DI45" s="122">
        <v>1375</v>
      </c>
      <c r="DJ45" s="40">
        <f t="shared" si="23"/>
        <v>275</v>
      </c>
      <c r="DK45" s="17">
        <f t="shared" si="24"/>
        <v>-20</v>
      </c>
      <c r="DL45" s="36">
        <f t="shared" si="25"/>
        <v>-0.0145454545454545</v>
      </c>
      <c r="DM45" s="33">
        <v>353</v>
      </c>
      <c r="DN45" s="32">
        <v>0.0198300283286119</v>
      </c>
      <c r="DO45" s="17">
        <v>7</v>
      </c>
      <c r="DP45" s="18">
        <v>1944</v>
      </c>
      <c r="DQ45" s="40">
        <f t="shared" si="26"/>
        <v>277.714285714286</v>
      </c>
      <c r="DR45" s="17">
        <f t="shared" si="27"/>
        <v>-8.99999999999994</v>
      </c>
      <c r="DS45" s="36">
        <f t="shared" si="28"/>
        <v>-0.0046296296296296</v>
      </c>
      <c r="DT45" s="126">
        <v>309</v>
      </c>
      <c r="DU45" s="32">
        <v>0.00970873786407767</v>
      </c>
      <c r="DV45" s="17">
        <v>3</v>
      </c>
      <c r="DW45" s="18">
        <v>827</v>
      </c>
      <c r="DX45" s="40">
        <f t="shared" si="29"/>
        <v>275.666666666667</v>
      </c>
      <c r="DY45" s="17">
        <f t="shared" si="30"/>
        <v>-9.99999999999994</v>
      </c>
      <c r="DZ45" s="36">
        <f t="shared" si="31"/>
        <v>-0.0120918984280531</v>
      </c>
      <c r="EA45" s="33">
        <v>299</v>
      </c>
      <c r="EB45" s="32">
        <v>0.020066889632107</v>
      </c>
      <c r="EC45" s="18">
        <v>6</v>
      </c>
      <c r="ED45" s="18">
        <v>1674</v>
      </c>
      <c r="EE45" s="40">
        <f t="shared" si="32"/>
        <v>279</v>
      </c>
      <c r="EF45" s="17">
        <f t="shared" si="33"/>
        <v>0</v>
      </c>
      <c r="EG45" s="36">
        <f t="shared" si="34"/>
        <v>0</v>
      </c>
      <c r="EH45" s="18">
        <v>243</v>
      </c>
      <c r="EI45" s="26">
        <v>0.0288065843621399</v>
      </c>
      <c r="EJ45" s="18">
        <v>7</v>
      </c>
      <c r="EK45" s="18">
        <v>1938</v>
      </c>
      <c r="EL45" s="40">
        <f t="shared" si="35"/>
        <v>276.857142857143</v>
      </c>
      <c r="EM45" s="17">
        <f t="shared" si="36"/>
        <v>-15.0000000000002</v>
      </c>
      <c r="EN45" s="36">
        <f t="shared" si="37"/>
        <v>-0.00773993808049544</v>
      </c>
      <c r="EO45" s="18">
        <v>179</v>
      </c>
      <c r="EP45" s="26">
        <v>0.0279329608938547</v>
      </c>
      <c r="EQ45" s="18">
        <v>5</v>
      </c>
      <c r="ER45" s="18">
        <v>1385</v>
      </c>
      <c r="ES45" s="40">
        <f t="shared" si="38"/>
        <v>277</v>
      </c>
      <c r="ET45" s="17">
        <f t="shared" si="39"/>
        <v>-10</v>
      </c>
      <c r="EU45" s="36">
        <f t="shared" si="40"/>
        <v>-0.0072202166064982</v>
      </c>
      <c r="EV45" s="18">
        <v>176</v>
      </c>
      <c r="EW45" s="26">
        <v>0.00568181818181818</v>
      </c>
      <c r="EX45" s="18">
        <v>1</v>
      </c>
      <c r="EY45" s="18">
        <v>279</v>
      </c>
      <c r="EZ45" s="40">
        <f t="shared" si="41"/>
        <v>279</v>
      </c>
      <c r="FA45" s="17">
        <f t="shared" si="42"/>
        <v>0</v>
      </c>
      <c r="FB45" s="36">
        <f t="shared" si="43"/>
        <v>0</v>
      </c>
      <c r="FC45" s="18">
        <v>354</v>
      </c>
      <c r="FD45" s="26">
        <v>0.0367231638418079</v>
      </c>
      <c r="FE45" s="18">
        <v>13</v>
      </c>
      <c r="FF45" s="18">
        <v>3379</v>
      </c>
      <c r="FG45" s="40">
        <f t="shared" si="44"/>
        <v>259.923076923077</v>
      </c>
      <c r="FH45" s="17">
        <f t="shared" si="45"/>
        <v>-248</v>
      </c>
      <c r="FI45" s="36">
        <f t="shared" si="46"/>
        <v>-0.0733944954128441</v>
      </c>
      <c r="FJ45" s="18">
        <v>335</v>
      </c>
      <c r="FK45" s="26">
        <v>0.0298507462686567</v>
      </c>
      <c r="FL45" s="17">
        <v>10</v>
      </c>
      <c r="FM45" s="18">
        <v>2559</v>
      </c>
      <c r="FN45" s="40">
        <f t="shared" si="47"/>
        <v>255.9</v>
      </c>
      <c r="FO45" s="17">
        <f t="shared" si="48"/>
        <v>-231</v>
      </c>
      <c r="FP45" s="36">
        <f t="shared" si="49"/>
        <v>-0.0902696365767878</v>
      </c>
      <c r="FQ45" s="18">
        <v>339</v>
      </c>
      <c r="FR45" s="26">
        <v>0.0383480825958702</v>
      </c>
      <c r="FS45" s="17">
        <v>13</v>
      </c>
      <c r="FT45" s="18">
        <v>3577</v>
      </c>
      <c r="FU45" s="40">
        <f t="shared" si="50"/>
        <v>275.153846153846</v>
      </c>
      <c r="FV45" s="17">
        <f t="shared" si="51"/>
        <v>-50.0000000000003</v>
      </c>
      <c r="FW45" s="36">
        <f t="shared" si="52"/>
        <v>-0.013978194017333</v>
      </c>
      <c r="FX45" s="18">
        <v>283</v>
      </c>
      <c r="FY45" s="26">
        <v>0.0176678445229682</v>
      </c>
      <c r="FZ45" s="17">
        <v>5</v>
      </c>
      <c r="GA45" s="18">
        <v>1348</v>
      </c>
      <c r="GB45" s="40">
        <f t="shared" si="53"/>
        <v>269.6</v>
      </c>
      <c r="GC45" s="17">
        <f t="shared" si="54"/>
        <v>-46.9999999999999</v>
      </c>
      <c r="GD45" s="36">
        <f t="shared" si="55"/>
        <v>-0.0348664688427299</v>
      </c>
      <c r="GE45" s="18">
        <v>276</v>
      </c>
      <c r="GF45" s="26">
        <v>0.036231884057971</v>
      </c>
      <c r="GG45" s="17">
        <v>10</v>
      </c>
      <c r="GH45" s="18">
        <v>2715</v>
      </c>
      <c r="GI45" s="40">
        <f t="shared" si="56"/>
        <v>271.5</v>
      </c>
      <c r="GJ45" s="17">
        <f t="shared" si="57"/>
        <v>-75</v>
      </c>
      <c r="GK45" s="36">
        <f t="shared" si="58"/>
        <v>-0.0276243093922652</v>
      </c>
      <c r="GL45" s="18">
        <v>237</v>
      </c>
      <c r="GM45" s="26">
        <v>0.0337552742616034</v>
      </c>
      <c r="GN45" s="17">
        <v>8</v>
      </c>
      <c r="GO45" s="18">
        <v>2163</v>
      </c>
      <c r="GP45" s="40">
        <f t="shared" si="59"/>
        <v>270.375</v>
      </c>
      <c r="GQ45" s="17">
        <f t="shared" si="60"/>
        <v>-69</v>
      </c>
      <c r="GR45" s="36">
        <f t="shared" si="61"/>
        <v>-0.0319001386962552</v>
      </c>
      <c r="GS45" s="18">
        <v>236</v>
      </c>
      <c r="GT45" s="26">
        <v>0.0338983050847458</v>
      </c>
      <c r="GU45" s="18">
        <v>8</v>
      </c>
      <c r="GV45" s="18">
        <v>2116</v>
      </c>
      <c r="GW45" s="40">
        <f t="shared" si="95"/>
        <v>264.5</v>
      </c>
      <c r="GX45" s="17">
        <f t="shared" si="96"/>
        <v>-116</v>
      </c>
      <c r="GY45" s="36">
        <f t="shared" si="97"/>
        <v>-0.054820415879017</v>
      </c>
      <c r="GZ45" s="18">
        <v>217</v>
      </c>
      <c r="HA45" s="26">
        <v>0.0552995391705069</v>
      </c>
      <c r="HB45" s="18">
        <v>12</v>
      </c>
      <c r="HC45" s="18">
        <v>3304</v>
      </c>
      <c r="HD45" s="40">
        <f t="shared" si="98"/>
        <v>275.333333333333</v>
      </c>
      <c r="HE45" s="17">
        <f t="shared" si="99"/>
        <v>-44.0000000000002</v>
      </c>
      <c r="HF45" s="36">
        <f t="shared" si="100"/>
        <v>-0.013317191283293</v>
      </c>
      <c r="HG45" s="18">
        <v>220</v>
      </c>
      <c r="HH45" s="26">
        <v>0.0227272727272727</v>
      </c>
      <c r="HI45" s="18">
        <v>5</v>
      </c>
      <c r="HJ45" s="18">
        <v>1395</v>
      </c>
      <c r="HK45" s="40">
        <f t="shared" si="101"/>
        <v>279</v>
      </c>
      <c r="HL45" s="17">
        <f t="shared" si="102"/>
        <v>0</v>
      </c>
      <c r="HM45" s="36">
        <f t="shared" si="103"/>
        <v>0</v>
      </c>
      <c r="HN45" s="18">
        <v>181</v>
      </c>
      <c r="HO45" s="26">
        <v>0.0165745856353591</v>
      </c>
      <c r="HP45" s="18">
        <v>3</v>
      </c>
      <c r="HQ45" s="18">
        <v>837</v>
      </c>
      <c r="HR45" s="40">
        <f t="shared" si="104"/>
        <v>279</v>
      </c>
      <c r="HS45" s="17">
        <f t="shared" si="105"/>
        <v>0</v>
      </c>
      <c r="HT45" s="36">
        <f t="shared" si="106"/>
        <v>0</v>
      </c>
      <c r="HU45" s="18">
        <v>185</v>
      </c>
      <c r="HV45" s="26">
        <v>0.0216216216216216</v>
      </c>
      <c r="HW45" s="17">
        <v>4</v>
      </c>
      <c r="HX45" s="18">
        <v>1111</v>
      </c>
      <c r="HY45" s="40">
        <f t="shared" si="107"/>
        <v>277.75</v>
      </c>
      <c r="HZ45" s="17">
        <f t="shared" si="108"/>
        <v>-5</v>
      </c>
      <c r="IA45" s="36">
        <f t="shared" si="109"/>
        <v>-0.0045004500450045</v>
      </c>
      <c r="IB45" s="18"/>
      <c r="IC45" s="26"/>
      <c r="ID45" s="17"/>
      <c r="IE45" s="18"/>
      <c r="IF45" s="40"/>
      <c r="IG45" s="17"/>
      <c r="IH45" s="17"/>
      <c r="II45" s="36"/>
      <c r="IJ45" s="17"/>
      <c r="IK45" s="17"/>
      <c r="IL45" s="17">
        <v>570</v>
      </c>
      <c r="IM45" s="17">
        <v>151589.8</v>
      </c>
      <c r="IN45" s="18">
        <v>181</v>
      </c>
      <c r="IO45" s="18">
        <v>50265.47</v>
      </c>
      <c r="IP45" s="17">
        <v>288</v>
      </c>
      <c r="IQ45" s="17">
        <v>79541</v>
      </c>
      <c r="IR45" s="17"/>
      <c r="IS45" s="17"/>
      <c r="IT45" s="18"/>
      <c r="IU45" s="41"/>
      <c r="IV45" s="41"/>
      <c r="IW45" s="41"/>
      <c r="IX45" s="41"/>
      <c r="IY45" s="41"/>
      <c r="IZ45" s="41"/>
      <c r="JA45" s="41"/>
      <c r="JB45" s="18"/>
      <c r="JC45" s="41"/>
      <c r="JD45" s="41"/>
      <c r="JE45" s="41"/>
      <c r="JF45" s="18"/>
      <c r="JG45" s="18"/>
      <c r="JH45" s="18">
        <f t="shared" si="62"/>
        <v>242</v>
      </c>
      <c r="JI45" s="18">
        <f t="shared" si="63"/>
        <v>66511</v>
      </c>
      <c r="JJ45" s="17">
        <v>279</v>
      </c>
      <c r="JK45" s="17">
        <f t="shared" si="110"/>
        <v>-1007</v>
      </c>
      <c r="JL45" s="36">
        <f t="shared" si="86"/>
        <v>-0.0151403527236097</v>
      </c>
      <c r="JM45" s="18">
        <f t="shared" si="111"/>
        <v>1281</v>
      </c>
      <c r="JN45" s="42">
        <f t="shared" si="112"/>
        <v>347907.27</v>
      </c>
      <c r="JO45" s="43"/>
      <c r="JP45" s="43"/>
    </row>
    <row r="46" s="9" customFormat="1" ht="16.5" spans="1:276">
      <c r="A46" s="16" t="s">
        <v>133</v>
      </c>
      <c r="B46" s="17" t="s">
        <v>218</v>
      </c>
      <c r="C46" s="18">
        <v>6939962760599</v>
      </c>
      <c r="D46" s="18">
        <v>575402557727</v>
      </c>
      <c r="E46" s="18">
        <v>21064011001539</v>
      </c>
      <c r="F46" s="17" t="s">
        <v>219</v>
      </c>
      <c r="G46" s="19" t="s">
        <v>220</v>
      </c>
      <c r="H46" s="17" t="s">
        <v>129</v>
      </c>
      <c r="I46" s="26">
        <f>VLOOKUP(C46,供应链!E:J,6,0)</f>
        <v>0.583333333333333</v>
      </c>
      <c r="J46" s="17">
        <f>VLOOKUP(C46,供应链!E:H,4,0)</f>
        <v>42</v>
      </c>
      <c r="K46" s="17">
        <f>VLOOKUP(C46,供应链!E:K,7,0)</f>
        <v>0</v>
      </c>
      <c r="L46" s="18">
        <f>VLOOKUP(C46,供应链!E:I,5,0)</f>
        <v>36.4161849710983</v>
      </c>
      <c r="M46" s="27">
        <f t="shared" ref="M46:M73" si="113">JH46/$JH$110</f>
        <v>0.00041250721887633</v>
      </c>
      <c r="N46" s="17">
        <v>252</v>
      </c>
      <c r="O46" s="26">
        <v>0.0158730158730159</v>
      </c>
      <c r="P46" s="18">
        <v>4</v>
      </c>
      <c r="Q46" s="18">
        <v>1996</v>
      </c>
      <c r="R46" s="40">
        <v>499</v>
      </c>
      <c r="S46" s="17">
        <v>699</v>
      </c>
      <c r="T46" s="17">
        <f t="shared" ref="T46:T73" si="114">(R46-S46)*P46</f>
        <v>-800</v>
      </c>
      <c r="U46" s="36">
        <f t="shared" ref="U46:U73" si="115">IFERROR(T46/Q46,0)</f>
        <v>-0.400801603206413</v>
      </c>
      <c r="V46" s="17">
        <v>244</v>
      </c>
      <c r="W46" s="17">
        <v>282</v>
      </c>
      <c r="X46" s="26">
        <v>0.00354609929078014</v>
      </c>
      <c r="Y46" s="18">
        <v>1</v>
      </c>
      <c r="Z46" s="18">
        <v>489</v>
      </c>
      <c r="AA46" s="40">
        <v>489</v>
      </c>
      <c r="AB46" s="17">
        <v>699</v>
      </c>
      <c r="AC46" s="17">
        <f ca="1" t="shared" ref="AC46:AC73" si="116">(AA46-AB46)*Y46</f>
        <v>-210</v>
      </c>
      <c r="AD46" s="36">
        <f ca="1" t="shared" ref="AD46:AD73" si="117">IFERROR(AC46/Z46,0)</f>
        <v>-0.429447852760736</v>
      </c>
      <c r="AE46" s="17">
        <v>242</v>
      </c>
      <c r="AF46" s="17">
        <v>265</v>
      </c>
      <c r="AG46" s="26">
        <v>0</v>
      </c>
      <c r="AH46" s="18">
        <v>0</v>
      </c>
      <c r="AI46" s="18">
        <v>0</v>
      </c>
      <c r="AJ46" s="40">
        <v>0</v>
      </c>
      <c r="AK46" s="17">
        <v>699</v>
      </c>
      <c r="AL46" s="17">
        <v>0</v>
      </c>
      <c r="AM46" s="36">
        <v>0</v>
      </c>
      <c r="AN46" s="17">
        <v>242</v>
      </c>
      <c r="AO46" s="17">
        <v>351</v>
      </c>
      <c r="AP46" s="26">
        <v>0.00854700854700855</v>
      </c>
      <c r="AQ46" s="18">
        <v>3</v>
      </c>
      <c r="AR46" s="18">
        <v>1787</v>
      </c>
      <c r="AS46" s="40">
        <v>595.666666666667</v>
      </c>
      <c r="AT46" s="17">
        <v>699</v>
      </c>
      <c r="AU46" s="17">
        <f t="shared" ref="AU46:AU73" si="118">(AS46-AT46)*AQ46</f>
        <v>-309.999999999999</v>
      </c>
      <c r="AV46" s="36">
        <f t="shared" ref="AV46:AV73" si="119">IFERROR(AU46/AR46,0)</f>
        <v>-0.17347509792949</v>
      </c>
      <c r="AW46" s="17">
        <v>236</v>
      </c>
      <c r="AX46" s="17">
        <v>299</v>
      </c>
      <c r="AY46" s="26">
        <v>0.00668896321070234</v>
      </c>
      <c r="AZ46" s="18">
        <v>2</v>
      </c>
      <c r="BA46" s="18">
        <v>1168</v>
      </c>
      <c r="BB46" s="40">
        <v>584</v>
      </c>
      <c r="BC46" s="17">
        <v>699</v>
      </c>
      <c r="BD46" s="17">
        <f t="shared" ref="BD46:BD73" si="120">(BB46-BC46)*AZ46</f>
        <v>-230</v>
      </c>
      <c r="BE46" s="36">
        <f t="shared" ref="BE46:BE73" si="121">IFERROR(BD46/BA46,0)</f>
        <v>-0.196917808219178</v>
      </c>
      <c r="BF46" s="17">
        <v>232</v>
      </c>
      <c r="BG46" s="17">
        <v>232</v>
      </c>
      <c r="BH46" s="26">
        <v>0</v>
      </c>
      <c r="BI46" s="18">
        <v>0</v>
      </c>
      <c r="BJ46" s="18">
        <v>0</v>
      </c>
      <c r="BK46" s="40">
        <v>0</v>
      </c>
      <c r="BL46" s="17">
        <v>699</v>
      </c>
      <c r="BM46" s="17">
        <f t="shared" ref="BM46:BM73" si="122">(BK46-BL46)*BI46</f>
        <v>0</v>
      </c>
      <c r="BN46" s="36">
        <f t="shared" ref="BN46:BN73" si="123">IFERROR(BM46/BJ46,0)</f>
        <v>0</v>
      </c>
      <c r="BO46" s="17">
        <v>232</v>
      </c>
      <c r="BP46" s="17">
        <v>206</v>
      </c>
      <c r="BQ46" s="26">
        <f t="shared" si="90"/>
        <v>0</v>
      </c>
      <c r="BR46" s="17">
        <v>0</v>
      </c>
      <c r="BS46" s="18">
        <v>0</v>
      </c>
      <c r="BT46" s="40">
        <f t="shared" si="91"/>
        <v>0</v>
      </c>
      <c r="BU46" s="17">
        <f t="shared" si="92"/>
        <v>0</v>
      </c>
      <c r="BV46" s="36">
        <f t="shared" si="93"/>
        <v>0</v>
      </c>
      <c r="BW46" s="17">
        <v>222</v>
      </c>
      <c r="BX46" s="32">
        <v>0.0278154681139756</v>
      </c>
      <c r="BY46" s="17">
        <v>0</v>
      </c>
      <c r="BZ46" s="18">
        <v>0</v>
      </c>
      <c r="CA46" s="40">
        <f t="shared" si="11"/>
        <v>0</v>
      </c>
      <c r="CB46" s="17">
        <f t="shared" si="12"/>
        <v>0</v>
      </c>
      <c r="CC46" s="36">
        <f t="shared" si="94"/>
        <v>0</v>
      </c>
      <c r="CD46" s="17">
        <v>216</v>
      </c>
      <c r="CE46" s="32">
        <v>0.027891156462585</v>
      </c>
      <c r="CF46" s="18">
        <v>1</v>
      </c>
      <c r="CG46" s="18">
        <v>569</v>
      </c>
      <c r="CH46" s="40">
        <f t="shared" si="68"/>
        <v>569</v>
      </c>
      <c r="CI46" s="17">
        <f t="shared" si="13"/>
        <v>-130</v>
      </c>
      <c r="CJ46" s="36">
        <f t="shared" si="14"/>
        <v>-0.228471001757469</v>
      </c>
      <c r="CK46" s="17">
        <v>193</v>
      </c>
      <c r="CL46" s="32">
        <v>0.0145118733509235</v>
      </c>
      <c r="CM46" s="18">
        <v>1</v>
      </c>
      <c r="CN46" s="18">
        <v>649</v>
      </c>
      <c r="CO46" s="40">
        <f t="shared" si="15"/>
        <v>649</v>
      </c>
      <c r="CP46" s="17">
        <f t="shared" si="16"/>
        <v>-50</v>
      </c>
      <c r="CQ46" s="36">
        <f t="shared" si="17"/>
        <v>-0.0770416024653313</v>
      </c>
      <c r="CR46" s="17">
        <v>215</v>
      </c>
      <c r="CS46" s="32">
        <v>0.0150187734668335</v>
      </c>
      <c r="CT46" s="18">
        <v>0</v>
      </c>
      <c r="CU46" s="18">
        <v>0</v>
      </c>
      <c r="CV46" s="40">
        <f t="shared" si="18"/>
        <v>0</v>
      </c>
      <c r="CW46" s="17">
        <f t="shared" si="19"/>
        <v>0</v>
      </c>
      <c r="CX46" s="36">
        <f t="shared" si="20"/>
        <v>0</v>
      </c>
      <c r="CY46" s="132">
        <v>149</v>
      </c>
      <c r="CZ46" s="121">
        <v>0.0228070175438597</v>
      </c>
      <c r="DA46" s="55">
        <v>1</v>
      </c>
      <c r="DB46" s="55">
        <v>569</v>
      </c>
      <c r="DC46" s="40">
        <f t="shared" si="69"/>
        <v>569</v>
      </c>
      <c r="DD46" s="17">
        <f t="shared" si="21"/>
        <v>-130</v>
      </c>
      <c r="DE46" s="36">
        <f t="shared" si="22"/>
        <v>-0.228471001757469</v>
      </c>
      <c r="DF46" s="122">
        <v>153</v>
      </c>
      <c r="DG46" s="123">
        <v>0.0130718954248366</v>
      </c>
      <c r="DH46" s="122">
        <v>2</v>
      </c>
      <c r="DI46" s="122">
        <v>1218</v>
      </c>
      <c r="DJ46" s="40">
        <f t="shared" si="23"/>
        <v>609</v>
      </c>
      <c r="DK46" s="17">
        <f t="shared" si="24"/>
        <v>-180</v>
      </c>
      <c r="DL46" s="36">
        <f t="shared" si="25"/>
        <v>-0.147783251231527</v>
      </c>
      <c r="DM46" s="33">
        <v>180</v>
      </c>
      <c r="DN46" s="32">
        <v>0</v>
      </c>
      <c r="DO46" s="17">
        <v>0</v>
      </c>
      <c r="DP46" s="18">
        <v>0</v>
      </c>
      <c r="DQ46" s="40">
        <f t="shared" si="26"/>
        <v>0</v>
      </c>
      <c r="DR46" s="17">
        <f t="shared" si="27"/>
        <v>0</v>
      </c>
      <c r="DS46" s="36">
        <f t="shared" si="28"/>
        <v>0</v>
      </c>
      <c r="DT46" s="126">
        <v>177</v>
      </c>
      <c r="DU46" s="32">
        <v>0</v>
      </c>
      <c r="DV46" s="17">
        <v>0</v>
      </c>
      <c r="DW46" s="18">
        <v>0</v>
      </c>
      <c r="DX46" s="40">
        <f t="shared" si="29"/>
        <v>0</v>
      </c>
      <c r="DY46" s="17">
        <f t="shared" si="30"/>
        <v>0</v>
      </c>
      <c r="DZ46" s="36">
        <f t="shared" si="31"/>
        <v>0</v>
      </c>
      <c r="EA46" s="33">
        <v>210</v>
      </c>
      <c r="EB46" s="32">
        <v>0.00476190476190476</v>
      </c>
      <c r="EC46" s="18">
        <v>1</v>
      </c>
      <c r="ED46" s="18">
        <v>499</v>
      </c>
      <c r="EE46" s="40">
        <f t="shared" si="32"/>
        <v>499</v>
      </c>
      <c r="EF46" s="17">
        <f t="shared" si="33"/>
        <v>-200</v>
      </c>
      <c r="EG46" s="36">
        <f t="shared" si="34"/>
        <v>-0.400801603206413</v>
      </c>
      <c r="EH46" s="18">
        <v>159</v>
      </c>
      <c r="EI46" s="26">
        <v>0.00628930817610063</v>
      </c>
      <c r="EJ46" s="18">
        <v>1</v>
      </c>
      <c r="EK46" s="18">
        <v>499</v>
      </c>
      <c r="EL46" s="40">
        <f t="shared" si="35"/>
        <v>499</v>
      </c>
      <c r="EM46" s="17">
        <f t="shared" si="36"/>
        <v>-200</v>
      </c>
      <c r="EN46" s="36">
        <f t="shared" si="37"/>
        <v>-0.400801603206413</v>
      </c>
      <c r="EO46" s="18">
        <v>210</v>
      </c>
      <c r="EP46" s="26">
        <v>0.0142857142857143</v>
      </c>
      <c r="EQ46" s="18">
        <v>3</v>
      </c>
      <c r="ER46" s="18">
        <v>1497</v>
      </c>
      <c r="ES46" s="40">
        <f t="shared" si="38"/>
        <v>499</v>
      </c>
      <c r="ET46" s="17">
        <f t="shared" si="39"/>
        <v>-600</v>
      </c>
      <c r="EU46" s="36">
        <f t="shared" si="40"/>
        <v>-0.400801603206413</v>
      </c>
      <c r="EV46" s="18">
        <v>252</v>
      </c>
      <c r="EW46" s="26">
        <v>0.00396825396825397</v>
      </c>
      <c r="EX46" s="18">
        <v>1</v>
      </c>
      <c r="EY46" s="18">
        <v>499</v>
      </c>
      <c r="EZ46" s="40">
        <f t="shared" si="41"/>
        <v>499</v>
      </c>
      <c r="FA46" s="17">
        <f t="shared" si="42"/>
        <v>-200</v>
      </c>
      <c r="FB46" s="36">
        <f t="shared" si="43"/>
        <v>-0.400801603206413</v>
      </c>
      <c r="FC46" s="18">
        <v>363</v>
      </c>
      <c r="FD46" s="26">
        <v>0.00550964187327824</v>
      </c>
      <c r="FE46" s="18">
        <v>2</v>
      </c>
      <c r="FF46" s="18">
        <v>1038</v>
      </c>
      <c r="FG46" s="40">
        <f t="shared" si="44"/>
        <v>519</v>
      </c>
      <c r="FH46" s="17">
        <f t="shared" si="45"/>
        <v>-360</v>
      </c>
      <c r="FI46" s="36">
        <f t="shared" si="46"/>
        <v>-0.346820809248555</v>
      </c>
      <c r="FJ46" s="18">
        <v>283</v>
      </c>
      <c r="FK46" s="26">
        <v>0</v>
      </c>
      <c r="FL46" s="17">
        <v>0</v>
      </c>
      <c r="FM46" s="18">
        <v>0</v>
      </c>
      <c r="FN46" s="40">
        <f t="shared" si="47"/>
        <v>0</v>
      </c>
      <c r="FO46" s="17">
        <f t="shared" si="48"/>
        <v>0</v>
      </c>
      <c r="FP46" s="36">
        <f t="shared" si="49"/>
        <v>0</v>
      </c>
      <c r="FQ46" s="18">
        <v>268</v>
      </c>
      <c r="FR46" s="26">
        <v>0.0111940298507463</v>
      </c>
      <c r="FS46" s="17">
        <v>3</v>
      </c>
      <c r="FT46" s="18">
        <v>1457</v>
      </c>
      <c r="FU46" s="40">
        <f t="shared" si="50"/>
        <v>485.666666666667</v>
      </c>
      <c r="FV46" s="17">
        <f t="shared" si="51"/>
        <v>-640</v>
      </c>
      <c r="FW46" s="36">
        <f t="shared" si="52"/>
        <v>-0.439258750857927</v>
      </c>
      <c r="FX46" s="18">
        <v>262</v>
      </c>
      <c r="FY46" s="26">
        <v>0</v>
      </c>
      <c r="FZ46" s="17">
        <v>0</v>
      </c>
      <c r="GA46" s="18">
        <v>0</v>
      </c>
      <c r="GB46" s="40">
        <f t="shared" si="53"/>
        <v>0</v>
      </c>
      <c r="GC46" s="17">
        <f t="shared" si="54"/>
        <v>0</v>
      </c>
      <c r="GD46" s="36">
        <f t="shared" si="55"/>
        <v>0</v>
      </c>
      <c r="GE46" s="18">
        <v>243</v>
      </c>
      <c r="GF46" s="26">
        <v>0.0164609053497942</v>
      </c>
      <c r="GG46" s="17">
        <v>4</v>
      </c>
      <c r="GH46" s="18">
        <v>1926</v>
      </c>
      <c r="GI46" s="40">
        <f t="shared" si="56"/>
        <v>481.5</v>
      </c>
      <c r="GJ46" s="17">
        <f t="shared" si="57"/>
        <v>-870</v>
      </c>
      <c r="GK46" s="36">
        <f t="shared" si="58"/>
        <v>-0.451713395638629</v>
      </c>
      <c r="GL46" s="18">
        <v>285</v>
      </c>
      <c r="GM46" s="26">
        <v>0.00701754385964912</v>
      </c>
      <c r="GN46" s="17">
        <v>2</v>
      </c>
      <c r="GO46" s="18">
        <v>938</v>
      </c>
      <c r="GP46" s="40">
        <f t="shared" si="59"/>
        <v>469</v>
      </c>
      <c r="GQ46" s="17">
        <f t="shared" si="60"/>
        <v>-460</v>
      </c>
      <c r="GR46" s="36">
        <f t="shared" si="61"/>
        <v>-0.490405117270789</v>
      </c>
      <c r="GS46" s="18">
        <v>223</v>
      </c>
      <c r="GT46" s="26">
        <v>0.0224215246636771</v>
      </c>
      <c r="GU46" s="18">
        <v>5</v>
      </c>
      <c r="GV46" s="18">
        <v>2345</v>
      </c>
      <c r="GW46" s="40">
        <f t="shared" si="95"/>
        <v>469</v>
      </c>
      <c r="GX46" s="17">
        <f t="shared" si="96"/>
        <v>-1150</v>
      </c>
      <c r="GY46" s="36">
        <f t="shared" si="97"/>
        <v>-0.490405117270789</v>
      </c>
      <c r="GZ46" s="18">
        <v>198</v>
      </c>
      <c r="HA46" s="26">
        <v>0.0101010101010101</v>
      </c>
      <c r="HB46" s="18">
        <v>2</v>
      </c>
      <c r="HC46" s="18">
        <v>1192</v>
      </c>
      <c r="HD46" s="40">
        <f t="shared" si="98"/>
        <v>596</v>
      </c>
      <c r="HE46" s="17">
        <f t="shared" si="99"/>
        <v>-206</v>
      </c>
      <c r="HF46" s="36">
        <f t="shared" si="100"/>
        <v>-0.172818791946309</v>
      </c>
      <c r="HG46" s="18">
        <v>160</v>
      </c>
      <c r="HH46" s="26">
        <v>0</v>
      </c>
      <c r="HI46" s="18">
        <v>0</v>
      </c>
      <c r="HJ46" s="18">
        <v>0</v>
      </c>
      <c r="HK46" s="40">
        <f t="shared" si="101"/>
        <v>0</v>
      </c>
      <c r="HL46" s="17">
        <f t="shared" si="102"/>
        <v>0</v>
      </c>
      <c r="HM46" s="36">
        <f t="shared" si="103"/>
        <v>0</v>
      </c>
      <c r="HN46" s="18">
        <v>142</v>
      </c>
      <c r="HO46" s="26">
        <v>0</v>
      </c>
      <c r="HP46" s="18">
        <v>0</v>
      </c>
      <c r="HQ46" s="18">
        <v>0</v>
      </c>
      <c r="HR46" s="40">
        <f t="shared" si="104"/>
        <v>0</v>
      </c>
      <c r="HS46" s="17">
        <f t="shared" si="105"/>
        <v>0</v>
      </c>
      <c r="HT46" s="36">
        <f t="shared" si="106"/>
        <v>0</v>
      </c>
      <c r="HU46" s="18">
        <v>125</v>
      </c>
      <c r="HV46" s="26">
        <v>0.008</v>
      </c>
      <c r="HW46" s="17">
        <v>1</v>
      </c>
      <c r="HX46" s="18">
        <v>599</v>
      </c>
      <c r="HY46" s="40">
        <f t="shared" si="107"/>
        <v>599</v>
      </c>
      <c r="HZ46" s="17">
        <f t="shared" si="108"/>
        <v>-100</v>
      </c>
      <c r="IA46" s="36">
        <f t="shared" si="109"/>
        <v>-0.1669449081803</v>
      </c>
      <c r="IB46" s="18"/>
      <c r="IC46" s="26"/>
      <c r="ID46" s="17"/>
      <c r="IE46" s="18"/>
      <c r="IF46" s="40"/>
      <c r="IG46" s="17"/>
      <c r="IH46" s="17"/>
      <c r="II46" s="36"/>
      <c r="IJ46" s="17"/>
      <c r="IK46" s="17"/>
      <c r="IL46" s="17">
        <v>73</v>
      </c>
      <c r="IM46" s="17">
        <v>35553.98</v>
      </c>
      <c r="IN46" s="18">
        <v>40</v>
      </c>
      <c r="IO46" s="18">
        <v>22019.86</v>
      </c>
      <c r="IP46" s="17">
        <v>111</v>
      </c>
      <c r="IQ46" s="17">
        <v>52891</v>
      </c>
      <c r="IR46" s="17"/>
      <c r="IS46" s="17"/>
      <c r="IT46" s="16"/>
      <c r="IU46" s="16"/>
      <c r="IV46" s="16"/>
      <c r="IW46" s="16"/>
      <c r="IX46" s="41"/>
      <c r="IY46" s="41"/>
      <c r="IZ46" s="41"/>
      <c r="JA46" s="41"/>
      <c r="JB46" s="18"/>
      <c r="JC46" s="41"/>
      <c r="JD46" s="41"/>
      <c r="JE46" s="41"/>
      <c r="JF46" s="18"/>
      <c r="JG46" s="18"/>
      <c r="JH46" s="18">
        <f t="shared" ref="JH46:JH73" si="124">P46+Y46+AH46+AQ46+AZ46+BI46+BR46+BY46+CF46+CM46+CT46+DA46+DH46+DO46+DV46+EC46+EJ46+EQ46+EX46+FE46+FL46+FS46+FZ46+GG46+GN46+GU46+HB46+HI46+HP46+HW46+ID46</f>
        <v>40</v>
      </c>
      <c r="JI46" s="18">
        <f t="shared" ref="JI46:JI73" si="125">Q46+Z46+AI46+AR46+BA46+BJ46+BS46+BZ46+CG46+CN46+CU46+DB46+DI46+DP46+DW46+ED46+EK46+ER46+EY46+FF46+FM46+FT46+GA46+GH46+GO46+GV46+HC46+HJ46+HQ46+HX46+IE46</f>
        <v>20934</v>
      </c>
      <c r="JJ46" s="17">
        <v>699</v>
      </c>
      <c r="JK46" s="17">
        <f t="shared" si="110"/>
        <v>-7026</v>
      </c>
      <c r="JL46" s="36">
        <f ca="1" t="shared" ref="JL46:JL73" si="126">IFERROR(JK46/JI46,0)</f>
        <v>-0.335626253940957</v>
      </c>
      <c r="JM46" s="18">
        <f t="shared" si="111"/>
        <v>264</v>
      </c>
      <c r="JN46" s="42">
        <f t="shared" si="112"/>
        <v>131398.84</v>
      </c>
      <c r="JO46" s="43"/>
      <c r="JP46" s="43"/>
    </row>
    <row r="47" ht="16.5" spans="1:276">
      <c r="A47" s="16" t="s">
        <v>126</v>
      </c>
      <c r="B47" s="17" t="s">
        <v>221</v>
      </c>
      <c r="C47" s="18">
        <v>6939962746685</v>
      </c>
      <c r="D47" s="18">
        <v>565151749644</v>
      </c>
      <c r="E47" s="18">
        <v>21064011000398</v>
      </c>
      <c r="F47" s="17" t="s">
        <v>222</v>
      </c>
      <c r="G47" s="19" t="s">
        <v>223</v>
      </c>
      <c r="H47" s="17" t="s">
        <v>129</v>
      </c>
      <c r="I47" s="26">
        <f>VLOOKUP(C47,供应链!E:J,6,0)</f>
        <v>1</v>
      </c>
      <c r="J47" s="17">
        <f>VLOOKUP(C47,供应链!E:H,4,0)</f>
        <v>637</v>
      </c>
      <c r="K47" s="17">
        <f>VLOOKUP(C47,供应链!E:K,7,0)</f>
        <v>0</v>
      </c>
      <c r="L47" s="18">
        <f>VLOOKUP(C47,供应链!E:I,5,0)</f>
        <v>16.4183317786833</v>
      </c>
      <c r="M47" s="27">
        <f t="shared" si="113"/>
        <v>0.0121586502763798</v>
      </c>
      <c r="N47" s="17">
        <v>1378</v>
      </c>
      <c r="O47" s="26">
        <v>0.0355587808417997</v>
      </c>
      <c r="P47" s="18">
        <v>49</v>
      </c>
      <c r="Q47" s="18">
        <v>3380</v>
      </c>
      <c r="R47" s="40">
        <v>68.9795918367347</v>
      </c>
      <c r="S47" s="17">
        <v>79</v>
      </c>
      <c r="T47" s="17">
        <f t="shared" si="114"/>
        <v>-491</v>
      </c>
      <c r="U47" s="36">
        <f t="shared" si="115"/>
        <v>-0.145266272189349</v>
      </c>
      <c r="V47" s="17">
        <v>1219</v>
      </c>
      <c r="W47" s="17">
        <v>1551</v>
      </c>
      <c r="X47" s="26">
        <v>0.0335267569310123</v>
      </c>
      <c r="Y47" s="18">
        <v>52</v>
      </c>
      <c r="Z47" s="18">
        <v>3566</v>
      </c>
      <c r="AA47" s="40">
        <v>68.5769230769231</v>
      </c>
      <c r="AB47" s="17">
        <v>79</v>
      </c>
      <c r="AC47" s="17">
        <f ca="1" t="shared" si="116"/>
        <v>-541.999999999999</v>
      </c>
      <c r="AD47" s="36">
        <f ca="1" t="shared" si="117"/>
        <v>-0.151991026360067</v>
      </c>
      <c r="AE47" s="17">
        <v>1573</v>
      </c>
      <c r="AF47" s="17">
        <v>1504</v>
      </c>
      <c r="AG47" s="26">
        <v>0.0418882978723404</v>
      </c>
      <c r="AH47" s="18">
        <v>63</v>
      </c>
      <c r="AI47" s="18">
        <v>4320</v>
      </c>
      <c r="AJ47" s="40">
        <v>68.5714285714286</v>
      </c>
      <c r="AK47" s="17">
        <v>79</v>
      </c>
      <c r="AL47" s="17">
        <v>-657</v>
      </c>
      <c r="AM47" s="36">
        <v>-0.152083333333333</v>
      </c>
      <c r="AN47" s="17">
        <v>1116</v>
      </c>
      <c r="AO47" s="17">
        <v>2023</v>
      </c>
      <c r="AP47" s="26">
        <v>0.0187839841819081</v>
      </c>
      <c r="AQ47" s="18">
        <v>38</v>
      </c>
      <c r="AR47" s="18">
        <v>3022</v>
      </c>
      <c r="AS47" s="40">
        <v>79.5263157894737</v>
      </c>
      <c r="AT47" s="17">
        <v>79</v>
      </c>
      <c r="AU47" s="17">
        <f t="shared" si="118"/>
        <v>20.0000000000006</v>
      </c>
      <c r="AV47" s="36">
        <f t="shared" si="119"/>
        <v>0.00661813368630065</v>
      </c>
      <c r="AW47" s="17">
        <v>1082</v>
      </c>
      <c r="AX47" s="17">
        <v>1716</v>
      </c>
      <c r="AY47" s="26">
        <v>0.0157342657342657</v>
      </c>
      <c r="AZ47" s="18">
        <v>27</v>
      </c>
      <c r="BA47" s="18">
        <v>2153</v>
      </c>
      <c r="BB47" s="40">
        <v>79.7407407407407</v>
      </c>
      <c r="BC47" s="17">
        <v>79</v>
      </c>
      <c r="BD47" s="17">
        <f t="shared" si="120"/>
        <v>19.999999999999</v>
      </c>
      <c r="BE47" s="36">
        <f t="shared" si="121"/>
        <v>0.00928936367858757</v>
      </c>
      <c r="BF47" s="17">
        <v>1101</v>
      </c>
      <c r="BG47" s="17">
        <v>1684</v>
      </c>
      <c r="BH47" s="26">
        <v>0.0255344418052257</v>
      </c>
      <c r="BI47" s="18">
        <v>43</v>
      </c>
      <c r="BJ47" s="18">
        <v>3403</v>
      </c>
      <c r="BK47" s="40">
        <v>79.1395348837209</v>
      </c>
      <c r="BL47" s="17">
        <v>79</v>
      </c>
      <c r="BM47" s="17">
        <f t="shared" si="122"/>
        <v>5.99999999999864</v>
      </c>
      <c r="BN47" s="36">
        <f t="shared" si="123"/>
        <v>0.0017631501616217</v>
      </c>
      <c r="BO47" s="17">
        <v>1101</v>
      </c>
      <c r="BP47" s="17">
        <v>1659</v>
      </c>
      <c r="BQ47" s="26">
        <f t="shared" si="90"/>
        <v>0.0210970464135021</v>
      </c>
      <c r="BR47" s="17">
        <v>35</v>
      </c>
      <c r="BS47" s="18">
        <v>2766</v>
      </c>
      <c r="BT47" s="40">
        <f t="shared" si="91"/>
        <v>79.0285714285714</v>
      </c>
      <c r="BU47" s="17">
        <f t="shared" si="92"/>
        <v>0.999999999999872</v>
      </c>
      <c r="BV47" s="36">
        <f t="shared" si="93"/>
        <v>0.000361532899493808</v>
      </c>
      <c r="BW47" s="17">
        <v>1554</v>
      </c>
      <c r="BX47" s="32">
        <v>0.0383064516129032</v>
      </c>
      <c r="BY47" s="17">
        <v>33</v>
      </c>
      <c r="BZ47" s="18">
        <v>2819</v>
      </c>
      <c r="CA47" s="40">
        <f t="shared" si="11"/>
        <v>85.4242424242424</v>
      </c>
      <c r="CB47" s="17">
        <f t="shared" si="12"/>
        <v>212</v>
      </c>
      <c r="CC47" s="36">
        <f t="shared" si="94"/>
        <v>0.0752039730400851</v>
      </c>
      <c r="CD47" s="17">
        <v>1386</v>
      </c>
      <c r="CE47" s="32">
        <v>0.0374220374220374</v>
      </c>
      <c r="CF47" s="18">
        <v>33</v>
      </c>
      <c r="CG47" s="18">
        <v>2592</v>
      </c>
      <c r="CH47" s="40">
        <f t="shared" si="68"/>
        <v>78.5454545454545</v>
      </c>
      <c r="CI47" s="17">
        <f t="shared" si="13"/>
        <v>-15</v>
      </c>
      <c r="CJ47" s="36">
        <f t="shared" si="14"/>
        <v>-0.00578703703703702</v>
      </c>
      <c r="CK47" s="17">
        <v>1633</v>
      </c>
      <c r="CL47" s="32">
        <v>0.0256739409499358</v>
      </c>
      <c r="CM47" s="18">
        <v>39</v>
      </c>
      <c r="CN47" s="18">
        <v>3032</v>
      </c>
      <c r="CO47" s="40">
        <f t="shared" si="15"/>
        <v>77.7435897435897</v>
      </c>
      <c r="CP47" s="17">
        <f t="shared" si="16"/>
        <v>-49.0000000000002</v>
      </c>
      <c r="CQ47" s="36">
        <f t="shared" si="17"/>
        <v>-0.016160949868074</v>
      </c>
      <c r="CR47" s="17">
        <v>1429</v>
      </c>
      <c r="CS47" s="32">
        <v>0.0342465753424658</v>
      </c>
      <c r="CT47" s="18">
        <v>29</v>
      </c>
      <c r="CU47" s="18">
        <v>2320</v>
      </c>
      <c r="CV47" s="40">
        <f t="shared" si="18"/>
        <v>80</v>
      </c>
      <c r="CW47" s="17">
        <f t="shared" si="19"/>
        <v>29</v>
      </c>
      <c r="CX47" s="36">
        <f t="shared" si="20"/>
        <v>0.0125</v>
      </c>
      <c r="CY47" s="132">
        <v>1299</v>
      </c>
      <c r="CZ47" s="121">
        <v>0.0301204819277108</v>
      </c>
      <c r="DA47" s="55">
        <v>34</v>
      </c>
      <c r="DB47" s="55">
        <v>2674</v>
      </c>
      <c r="DC47" s="40">
        <f t="shared" si="69"/>
        <v>78.6470588235294</v>
      </c>
      <c r="DD47" s="17">
        <f t="shared" si="21"/>
        <v>-12.0000000000002</v>
      </c>
      <c r="DE47" s="36">
        <f t="shared" si="22"/>
        <v>-0.00448765893792079</v>
      </c>
      <c r="DF47" s="122">
        <v>1264</v>
      </c>
      <c r="DG47" s="123">
        <v>0.0253164556962025</v>
      </c>
      <c r="DH47" s="122">
        <v>32</v>
      </c>
      <c r="DI47" s="122">
        <v>2532</v>
      </c>
      <c r="DJ47" s="40">
        <f t="shared" si="23"/>
        <v>79.125</v>
      </c>
      <c r="DK47" s="17">
        <f t="shared" si="24"/>
        <v>4</v>
      </c>
      <c r="DL47" s="36">
        <f t="shared" si="25"/>
        <v>0.00157977883096367</v>
      </c>
      <c r="DM47" s="33">
        <v>1163</v>
      </c>
      <c r="DN47" s="32">
        <v>0.0206362854686157</v>
      </c>
      <c r="DO47" s="17">
        <v>24</v>
      </c>
      <c r="DP47" s="18">
        <v>1930</v>
      </c>
      <c r="DQ47" s="40">
        <f t="shared" si="26"/>
        <v>80.4166666666667</v>
      </c>
      <c r="DR47" s="17">
        <f t="shared" si="27"/>
        <v>34.0000000000001</v>
      </c>
      <c r="DS47" s="36">
        <f t="shared" si="28"/>
        <v>0.0176165803108809</v>
      </c>
      <c r="DT47" s="126">
        <v>1215</v>
      </c>
      <c r="DU47" s="32">
        <v>0.0337448559670782</v>
      </c>
      <c r="DV47" s="17">
        <v>41</v>
      </c>
      <c r="DW47" s="18">
        <v>3201</v>
      </c>
      <c r="DX47" s="40">
        <f t="shared" si="29"/>
        <v>78.0731707317073</v>
      </c>
      <c r="DY47" s="17">
        <f t="shared" si="30"/>
        <v>-37.9999999999998</v>
      </c>
      <c r="DZ47" s="36">
        <f t="shared" si="31"/>
        <v>-0.0118712902218056</v>
      </c>
      <c r="EA47" s="33">
        <v>1197</v>
      </c>
      <c r="EB47" s="32">
        <v>0.025062656641604</v>
      </c>
      <c r="EC47" s="18">
        <v>30</v>
      </c>
      <c r="ED47" s="18">
        <v>2281.93548387097</v>
      </c>
      <c r="EE47" s="40">
        <f t="shared" si="32"/>
        <v>76.0645161290323</v>
      </c>
      <c r="EF47" s="17">
        <f t="shared" si="33"/>
        <v>-88.0645161290323</v>
      </c>
      <c r="EG47" s="36">
        <f t="shared" si="34"/>
        <v>-0.0385920271416455</v>
      </c>
      <c r="EH47" s="18">
        <v>1150</v>
      </c>
      <c r="EI47" s="26">
        <v>0.028695652173913</v>
      </c>
      <c r="EJ47" s="18">
        <v>33</v>
      </c>
      <c r="EK47" s="18">
        <v>2593</v>
      </c>
      <c r="EL47" s="40">
        <f t="shared" si="35"/>
        <v>78.5757575757576</v>
      </c>
      <c r="EM47" s="17">
        <f t="shared" si="36"/>
        <v>-13.9999999999999</v>
      </c>
      <c r="EN47" s="36">
        <f t="shared" si="37"/>
        <v>-0.00539915156189739</v>
      </c>
      <c r="EO47" s="18">
        <v>1175</v>
      </c>
      <c r="EP47" s="26">
        <v>0.0272340425531915</v>
      </c>
      <c r="EQ47" s="18">
        <v>32</v>
      </c>
      <c r="ER47" s="18">
        <v>2510</v>
      </c>
      <c r="ES47" s="40">
        <f t="shared" si="38"/>
        <v>78.4375</v>
      </c>
      <c r="ET47" s="17">
        <f t="shared" si="39"/>
        <v>-18</v>
      </c>
      <c r="EU47" s="36">
        <f t="shared" si="40"/>
        <v>-0.00717131474103586</v>
      </c>
      <c r="EV47" s="18">
        <v>1293</v>
      </c>
      <c r="EW47" s="26">
        <v>0.020108275328693</v>
      </c>
      <c r="EX47" s="18">
        <v>26</v>
      </c>
      <c r="EY47" s="18">
        <v>2041</v>
      </c>
      <c r="EZ47" s="40">
        <f t="shared" si="41"/>
        <v>78.5</v>
      </c>
      <c r="FA47" s="17">
        <f t="shared" si="42"/>
        <v>-13</v>
      </c>
      <c r="FB47" s="36">
        <f t="shared" si="43"/>
        <v>-0.00636942675159236</v>
      </c>
      <c r="FC47" s="18">
        <v>1928</v>
      </c>
      <c r="FD47" s="26">
        <v>0.0435684647302905</v>
      </c>
      <c r="FE47" s="18">
        <v>84</v>
      </c>
      <c r="FF47" s="18">
        <v>5725</v>
      </c>
      <c r="FG47" s="40">
        <f t="shared" si="44"/>
        <v>68.1547619047619</v>
      </c>
      <c r="FH47" s="17">
        <f t="shared" si="45"/>
        <v>-911.000000000001</v>
      </c>
      <c r="FI47" s="36">
        <f t="shared" si="46"/>
        <v>-0.159126637554585</v>
      </c>
      <c r="FJ47" s="18">
        <v>1916</v>
      </c>
      <c r="FK47" s="26">
        <v>0.0260960334029228</v>
      </c>
      <c r="FL47" s="17">
        <v>50</v>
      </c>
      <c r="FM47" s="18">
        <v>3345</v>
      </c>
      <c r="FN47" s="40">
        <f t="shared" si="47"/>
        <v>66.9</v>
      </c>
      <c r="FO47" s="17">
        <f t="shared" si="48"/>
        <v>-605</v>
      </c>
      <c r="FP47" s="36">
        <f t="shared" si="49"/>
        <v>-0.180866965620329</v>
      </c>
      <c r="FQ47" s="18">
        <v>1593</v>
      </c>
      <c r="FR47" s="26">
        <v>0.0364092906465788</v>
      </c>
      <c r="FS47" s="17">
        <v>58</v>
      </c>
      <c r="FT47" s="18">
        <v>3969</v>
      </c>
      <c r="FU47" s="40">
        <f t="shared" si="50"/>
        <v>68.4310344827586</v>
      </c>
      <c r="FV47" s="17">
        <f t="shared" si="51"/>
        <v>-613</v>
      </c>
      <c r="FW47" s="36">
        <f t="shared" si="52"/>
        <v>-0.154446963970774</v>
      </c>
      <c r="FX47" s="18">
        <v>1416</v>
      </c>
      <c r="FY47" s="26">
        <v>0.0254237288135593</v>
      </c>
      <c r="FZ47" s="17">
        <v>36</v>
      </c>
      <c r="GA47" s="18">
        <v>2502</v>
      </c>
      <c r="GB47" s="40">
        <f t="shared" si="53"/>
        <v>69.5</v>
      </c>
      <c r="GC47" s="17">
        <f t="shared" si="54"/>
        <v>-342</v>
      </c>
      <c r="GD47" s="36">
        <f t="shared" si="55"/>
        <v>-0.136690647482014</v>
      </c>
      <c r="GE47" s="18">
        <v>1457</v>
      </c>
      <c r="GF47" s="26">
        <v>0.0377487989018531</v>
      </c>
      <c r="GG47" s="17">
        <v>55</v>
      </c>
      <c r="GH47" s="18">
        <v>3798</v>
      </c>
      <c r="GI47" s="40">
        <f t="shared" si="56"/>
        <v>69.0545454545454</v>
      </c>
      <c r="GJ47" s="17">
        <f t="shared" si="57"/>
        <v>-547</v>
      </c>
      <c r="GK47" s="36">
        <f t="shared" si="58"/>
        <v>-0.144023170089521</v>
      </c>
      <c r="GL47" s="18">
        <v>1557</v>
      </c>
      <c r="GM47" s="26">
        <v>0.0346820809248555</v>
      </c>
      <c r="GN47" s="17">
        <v>54</v>
      </c>
      <c r="GO47" s="18">
        <v>3628</v>
      </c>
      <c r="GP47" s="40">
        <f t="shared" si="59"/>
        <v>67.1851851851852</v>
      </c>
      <c r="GQ47" s="17">
        <f t="shared" si="60"/>
        <v>-638</v>
      </c>
      <c r="GR47" s="36">
        <f t="shared" si="61"/>
        <v>-0.175854465270121</v>
      </c>
      <c r="GS47" s="18">
        <v>1789</v>
      </c>
      <c r="GT47" s="26">
        <v>0.0329793180547792</v>
      </c>
      <c r="GU47" s="18">
        <v>59</v>
      </c>
      <c r="GV47" s="18">
        <v>4064</v>
      </c>
      <c r="GW47" s="40">
        <f t="shared" si="95"/>
        <v>68.8813559322034</v>
      </c>
      <c r="GX47" s="17">
        <f t="shared" si="96"/>
        <v>-597</v>
      </c>
      <c r="GY47" s="36">
        <f t="shared" si="97"/>
        <v>-0.146899606299213</v>
      </c>
      <c r="GZ47" s="18">
        <v>1365</v>
      </c>
      <c r="HA47" s="26">
        <v>0.0227106227106227</v>
      </c>
      <c r="HB47" s="18">
        <v>31</v>
      </c>
      <c r="HC47" s="18">
        <v>2439</v>
      </c>
      <c r="HD47" s="40">
        <f t="shared" si="98"/>
        <v>78.6774193548387</v>
      </c>
      <c r="HE47" s="17">
        <f t="shared" si="99"/>
        <v>-10.0000000000002</v>
      </c>
      <c r="HF47" s="36">
        <f t="shared" si="100"/>
        <v>-0.00410004100041007</v>
      </c>
      <c r="HG47" s="18">
        <v>1289</v>
      </c>
      <c r="HH47" s="26">
        <v>0.0193948797517455</v>
      </c>
      <c r="HI47" s="18">
        <v>25</v>
      </c>
      <c r="HJ47" s="18">
        <v>1974</v>
      </c>
      <c r="HK47" s="40">
        <f t="shared" si="101"/>
        <v>78.96</v>
      </c>
      <c r="HL47" s="17">
        <f t="shared" si="102"/>
        <v>-1.00000000000016</v>
      </c>
      <c r="HM47" s="36">
        <f t="shared" si="103"/>
        <v>-0.000506585612968671</v>
      </c>
      <c r="HN47" s="18">
        <v>1235</v>
      </c>
      <c r="HO47" s="26">
        <v>0.0121457489878543</v>
      </c>
      <c r="HP47" s="18">
        <v>15</v>
      </c>
      <c r="HQ47" s="18">
        <v>1192</v>
      </c>
      <c r="HR47" s="40">
        <f t="shared" si="104"/>
        <v>79.4666666666667</v>
      </c>
      <c r="HS47" s="17">
        <f t="shared" si="105"/>
        <v>7.00000000000003</v>
      </c>
      <c r="HT47" s="36">
        <f t="shared" si="106"/>
        <v>0.00587248322147653</v>
      </c>
      <c r="HU47" s="18">
        <v>1295</v>
      </c>
      <c r="HV47" s="26">
        <v>0.0146718146718147</v>
      </c>
      <c r="HW47" s="17">
        <v>19</v>
      </c>
      <c r="HX47" s="18">
        <v>1451</v>
      </c>
      <c r="HY47" s="40">
        <f t="shared" si="107"/>
        <v>76.3684210526316</v>
      </c>
      <c r="HZ47" s="17">
        <f t="shared" si="108"/>
        <v>-50.0000000000001</v>
      </c>
      <c r="IA47" s="36">
        <f t="shared" si="109"/>
        <v>-0.0344589937973812</v>
      </c>
      <c r="IB47" s="18"/>
      <c r="IC47" s="26"/>
      <c r="ID47" s="17"/>
      <c r="IE47" s="18"/>
      <c r="IF47" s="40"/>
      <c r="IG47" s="17"/>
      <c r="IH47" s="17"/>
      <c r="II47" s="36"/>
      <c r="IJ47" s="17"/>
      <c r="IK47" s="17"/>
      <c r="IL47" s="17">
        <v>1210</v>
      </c>
      <c r="IM47" s="17">
        <v>90741.79</v>
      </c>
      <c r="IN47" s="18">
        <v>701</v>
      </c>
      <c r="IO47" s="18">
        <v>52002.81</v>
      </c>
      <c r="IP47" s="17">
        <v>1355</v>
      </c>
      <c r="IQ47" s="17">
        <v>104870</v>
      </c>
      <c r="IR47" s="17"/>
      <c r="IS47" s="17"/>
      <c r="IT47" s="18"/>
      <c r="IU47" s="41"/>
      <c r="IV47" s="41"/>
      <c r="IW47" s="41"/>
      <c r="IX47" s="41"/>
      <c r="IY47" s="41"/>
      <c r="IZ47" s="41"/>
      <c r="JA47" s="41"/>
      <c r="JB47" s="18"/>
      <c r="JC47" s="41"/>
      <c r="JD47" s="41"/>
      <c r="JE47" s="41"/>
      <c r="JF47" s="18"/>
      <c r="JG47" s="18"/>
      <c r="JH47" s="18">
        <f t="shared" si="124"/>
        <v>1179</v>
      </c>
      <c r="JI47" s="18">
        <f t="shared" si="125"/>
        <v>87222.935483871</v>
      </c>
      <c r="JJ47" s="17">
        <v>79</v>
      </c>
      <c r="JK47" s="17">
        <f t="shared" si="110"/>
        <v>-5918.06451612903</v>
      </c>
      <c r="JL47" s="36">
        <f ca="1" t="shared" si="126"/>
        <v>-0.0678498663602463</v>
      </c>
      <c r="JM47" s="18">
        <f t="shared" si="111"/>
        <v>4445</v>
      </c>
      <c r="JN47" s="42">
        <f t="shared" si="112"/>
        <v>334837.535483871</v>
      </c>
      <c r="JO47" s="43"/>
      <c r="JP47" s="43"/>
    </row>
    <row r="48" ht="16.5" spans="1:278">
      <c r="A48" s="16" t="s">
        <v>133</v>
      </c>
      <c r="B48" s="17" t="s">
        <v>221</v>
      </c>
      <c r="C48" s="18">
        <v>6939962747644</v>
      </c>
      <c r="D48" s="18">
        <v>564948339628</v>
      </c>
      <c r="E48" s="18">
        <v>21064011000538</v>
      </c>
      <c r="F48" s="17" t="s">
        <v>224</v>
      </c>
      <c r="G48" s="19" t="s">
        <v>225</v>
      </c>
      <c r="H48" s="17" t="s">
        <v>129</v>
      </c>
      <c r="I48" s="26">
        <f>VLOOKUP(C48,供应链!E:J,6,0)</f>
        <v>0.75</v>
      </c>
      <c r="J48" s="17">
        <f>VLOOKUP(C48,供应链!E:H,4,0)</f>
        <v>215</v>
      </c>
      <c r="K48" s="17">
        <f>VLOOKUP(C48,供应链!E:K,7,0)</f>
        <v>0</v>
      </c>
      <c r="L48" s="18">
        <f>VLOOKUP(C48,供应链!E:I,5,0)</f>
        <v>6.7827419403299</v>
      </c>
      <c r="M48" s="27">
        <f t="shared" si="113"/>
        <v>0.00916797293952644</v>
      </c>
      <c r="N48" s="17">
        <v>1186</v>
      </c>
      <c r="O48" s="26">
        <v>0.045531197301855</v>
      </c>
      <c r="P48" s="18">
        <v>54</v>
      </c>
      <c r="Q48" s="18">
        <v>4653</v>
      </c>
      <c r="R48" s="40">
        <v>86.1666666666667</v>
      </c>
      <c r="S48" s="17">
        <v>99</v>
      </c>
      <c r="T48" s="17">
        <f t="shared" si="114"/>
        <v>-692.999999999998</v>
      </c>
      <c r="U48" s="36">
        <f t="shared" si="115"/>
        <v>-0.148936170212766</v>
      </c>
      <c r="V48" s="17">
        <v>712</v>
      </c>
      <c r="W48" s="17">
        <v>1436</v>
      </c>
      <c r="X48" s="26">
        <v>0.0403899721448468</v>
      </c>
      <c r="Y48" s="18">
        <v>58</v>
      </c>
      <c r="Z48" s="18">
        <v>5206</v>
      </c>
      <c r="AA48" s="40">
        <v>89.7586206896552</v>
      </c>
      <c r="AB48" s="17">
        <v>99</v>
      </c>
      <c r="AC48" s="17">
        <f ca="1" t="shared" si="116"/>
        <v>-535.999999999998</v>
      </c>
      <c r="AD48" s="36">
        <f ca="1" t="shared" si="117"/>
        <v>-0.102958125240107</v>
      </c>
      <c r="AE48" s="17">
        <v>460</v>
      </c>
      <c r="AF48" s="17">
        <v>1215</v>
      </c>
      <c r="AG48" s="26">
        <v>0.0213991769547325</v>
      </c>
      <c r="AH48" s="18">
        <v>26</v>
      </c>
      <c r="AI48" s="18">
        <v>2500</v>
      </c>
      <c r="AJ48" s="40">
        <v>96.1538461538462</v>
      </c>
      <c r="AK48" s="17">
        <v>99</v>
      </c>
      <c r="AL48" s="17">
        <v>-73.9999999999998</v>
      </c>
      <c r="AM48" s="36">
        <v>-0.0295999999999999</v>
      </c>
      <c r="AN48" s="17">
        <v>707</v>
      </c>
      <c r="AO48" s="17">
        <v>1527</v>
      </c>
      <c r="AP48" s="26">
        <v>0.0242305173542895</v>
      </c>
      <c r="AQ48" s="18">
        <v>37</v>
      </c>
      <c r="AR48" s="18">
        <v>3543</v>
      </c>
      <c r="AS48" s="40">
        <v>95.7567567567568</v>
      </c>
      <c r="AT48" s="17">
        <v>99</v>
      </c>
      <c r="AU48" s="17">
        <f t="shared" si="118"/>
        <v>-119.999999999998</v>
      </c>
      <c r="AV48" s="36">
        <f t="shared" si="119"/>
        <v>-0.0338696020321757</v>
      </c>
      <c r="AW48" s="17">
        <v>702</v>
      </c>
      <c r="AX48" s="17">
        <v>1386</v>
      </c>
      <c r="AY48" s="26">
        <v>0.0230880230880231</v>
      </c>
      <c r="AZ48" s="18">
        <v>32</v>
      </c>
      <c r="BA48" s="18">
        <v>3034</v>
      </c>
      <c r="BB48" s="40">
        <v>94.8125</v>
      </c>
      <c r="BC48" s="17">
        <v>99</v>
      </c>
      <c r="BD48" s="17">
        <f t="shared" si="120"/>
        <v>-134</v>
      </c>
      <c r="BE48" s="36">
        <f t="shared" si="121"/>
        <v>-0.044166117336849</v>
      </c>
      <c r="BF48" s="17">
        <v>714</v>
      </c>
      <c r="BG48" s="17">
        <v>1545</v>
      </c>
      <c r="BH48" s="26">
        <v>0.0207119741100324</v>
      </c>
      <c r="BI48" s="18">
        <v>32</v>
      </c>
      <c r="BJ48" s="18">
        <v>3082</v>
      </c>
      <c r="BK48" s="40">
        <v>96.3125</v>
      </c>
      <c r="BL48" s="17">
        <v>99</v>
      </c>
      <c r="BM48" s="17">
        <f t="shared" si="122"/>
        <v>-86</v>
      </c>
      <c r="BN48" s="36">
        <f t="shared" si="123"/>
        <v>-0.0279039584685269</v>
      </c>
      <c r="BO48" s="17">
        <v>753</v>
      </c>
      <c r="BP48" s="17">
        <v>1465</v>
      </c>
      <c r="BQ48" s="26">
        <f t="shared" si="90"/>
        <v>0.0177474402730375</v>
      </c>
      <c r="BR48" s="17">
        <v>26</v>
      </c>
      <c r="BS48" s="18">
        <v>2452</v>
      </c>
      <c r="BT48" s="40">
        <f t="shared" si="91"/>
        <v>94.3076923076923</v>
      </c>
      <c r="BU48" s="17">
        <f t="shared" si="92"/>
        <v>-122</v>
      </c>
      <c r="BV48" s="36">
        <f t="shared" si="93"/>
        <v>-0.0497553017944535</v>
      </c>
      <c r="BW48" s="17">
        <v>1474</v>
      </c>
      <c r="BX48" s="32">
        <v>0.051150895140665</v>
      </c>
      <c r="BY48" s="17">
        <v>41</v>
      </c>
      <c r="BZ48" s="18">
        <v>4203</v>
      </c>
      <c r="CA48" s="40">
        <f t="shared" si="11"/>
        <v>102.512195121951</v>
      </c>
      <c r="CB48" s="17">
        <f t="shared" si="12"/>
        <v>144</v>
      </c>
      <c r="CC48" s="36">
        <f t="shared" si="94"/>
        <v>0.0342612419700214</v>
      </c>
      <c r="CD48" s="17">
        <v>1470</v>
      </c>
      <c r="CE48" s="32">
        <v>0.0532837670384139</v>
      </c>
      <c r="CF48" s="18">
        <v>41</v>
      </c>
      <c r="CG48" s="18">
        <v>3857</v>
      </c>
      <c r="CH48" s="40">
        <f t="shared" si="68"/>
        <v>94.0731707317073</v>
      </c>
      <c r="CI48" s="17">
        <f t="shared" si="13"/>
        <v>-202</v>
      </c>
      <c r="CJ48" s="36">
        <f t="shared" si="14"/>
        <v>-0.0523723100855587</v>
      </c>
      <c r="CK48" s="17">
        <v>1516</v>
      </c>
      <c r="CL48" s="32">
        <v>0.0253671562082777</v>
      </c>
      <c r="CM48" s="18">
        <v>22</v>
      </c>
      <c r="CN48" s="18">
        <v>2095</v>
      </c>
      <c r="CO48" s="40">
        <f t="shared" si="15"/>
        <v>95.2272727272727</v>
      </c>
      <c r="CP48" s="17">
        <f t="shared" si="16"/>
        <v>-82.9999999999999</v>
      </c>
      <c r="CQ48" s="36">
        <f t="shared" si="17"/>
        <v>-0.0396181384248209</v>
      </c>
      <c r="CR48" s="17">
        <v>1598</v>
      </c>
      <c r="CS48" s="32">
        <v>0.0295420974889217</v>
      </c>
      <c r="CT48" s="18">
        <v>24</v>
      </c>
      <c r="CU48" s="18">
        <v>2274</v>
      </c>
      <c r="CV48" s="40">
        <f t="shared" si="18"/>
        <v>94.75</v>
      </c>
      <c r="CW48" s="17">
        <f t="shared" si="19"/>
        <v>-102</v>
      </c>
      <c r="CX48" s="36">
        <f t="shared" si="20"/>
        <v>-0.0448548812664908</v>
      </c>
      <c r="CY48" s="132">
        <v>1140</v>
      </c>
      <c r="CZ48" s="121">
        <v>0.0314232902033272</v>
      </c>
      <c r="DA48" s="55">
        <v>26</v>
      </c>
      <c r="DB48" s="55">
        <v>2549</v>
      </c>
      <c r="DC48" s="40">
        <f t="shared" si="69"/>
        <v>98.0384615384615</v>
      </c>
      <c r="DD48" s="17">
        <f t="shared" si="21"/>
        <v>-25.0000000000001</v>
      </c>
      <c r="DE48" s="36">
        <f t="shared" si="22"/>
        <v>-0.00980776775205969</v>
      </c>
      <c r="DF48" s="122">
        <v>1210</v>
      </c>
      <c r="DG48" s="123">
        <v>0.0363636363636364</v>
      </c>
      <c r="DH48" s="122">
        <v>44</v>
      </c>
      <c r="DI48" s="122">
        <v>4191</v>
      </c>
      <c r="DJ48" s="40">
        <f t="shared" si="23"/>
        <v>95.25</v>
      </c>
      <c r="DK48" s="17">
        <f t="shared" si="24"/>
        <v>-165</v>
      </c>
      <c r="DL48" s="36">
        <f t="shared" si="25"/>
        <v>-0.0393700787401575</v>
      </c>
      <c r="DM48" s="33">
        <v>1339</v>
      </c>
      <c r="DN48" s="32">
        <v>0.0186706497386109</v>
      </c>
      <c r="DO48" s="17">
        <v>25</v>
      </c>
      <c r="DP48" s="18">
        <v>2312</v>
      </c>
      <c r="DQ48" s="40">
        <f t="shared" si="26"/>
        <v>92.48</v>
      </c>
      <c r="DR48" s="17">
        <f t="shared" si="27"/>
        <v>-163</v>
      </c>
      <c r="DS48" s="36">
        <f t="shared" si="28"/>
        <v>-0.0705017301038062</v>
      </c>
      <c r="DT48" s="126">
        <v>1253</v>
      </c>
      <c r="DU48" s="32">
        <v>0.0183559457302474</v>
      </c>
      <c r="DV48" s="17">
        <v>23</v>
      </c>
      <c r="DW48" s="18">
        <v>2202</v>
      </c>
      <c r="DX48" s="40">
        <f t="shared" si="29"/>
        <v>95.7391304347826</v>
      </c>
      <c r="DY48" s="17">
        <f t="shared" si="30"/>
        <v>-75</v>
      </c>
      <c r="DZ48" s="36">
        <f t="shared" si="31"/>
        <v>-0.0340599455040872</v>
      </c>
      <c r="EA48" s="33">
        <v>1334</v>
      </c>
      <c r="EB48" s="32">
        <v>0.0209895052473763</v>
      </c>
      <c r="EC48" s="18">
        <v>28</v>
      </c>
      <c r="ED48" s="18">
        <v>2651</v>
      </c>
      <c r="EE48" s="40">
        <f t="shared" si="32"/>
        <v>94.6785714285714</v>
      </c>
      <c r="EF48" s="17">
        <f t="shared" si="33"/>
        <v>-121</v>
      </c>
      <c r="EG48" s="36">
        <f t="shared" si="34"/>
        <v>-0.0456431535269709</v>
      </c>
      <c r="EH48" s="18">
        <v>1053</v>
      </c>
      <c r="EI48" s="26">
        <v>0.0104463437796771</v>
      </c>
      <c r="EJ48" s="18">
        <v>11</v>
      </c>
      <c r="EK48" s="18">
        <v>1052</v>
      </c>
      <c r="EL48" s="40">
        <f t="shared" si="35"/>
        <v>95.6363636363636</v>
      </c>
      <c r="EM48" s="17">
        <f t="shared" si="36"/>
        <v>-37</v>
      </c>
      <c r="EN48" s="36">
        <f t="shared" si="37"/>
        <v>-0.0351711026615969</v>
      </c>
      <c r="EO48" s="18">
        <v>979</v>
      </c>
      <c r="EP48" s="26">
        <v>0.0183861082737487</v>
      </c>
      <c r="EQ48" s="18">
        <v>18</v>
      </c>
      <c r="ER48" s="18">
        <v>1721</v>
      </c>
      <c r="ES48" s="40">
        <f t="shared" si="38"/>
        <v>95.6111111111111</v>
      </c>
      <c r="ET48" s="17">
        <f t="shared" si="39"/>
        <v>-60.9999999999999</v>
      </c>
      <c r="EU48" s="36">
        <f t="shared" si="40"/>
        <v>-0.0354445090063916</v>
      </c>
      <c r="EV48" s="18">
        <v>1108</v>
      </c>
      <c r="EW48" s="26">
        <v>0.0135379061371841</v>
      </c>
      <c r="EX48" s="18">
        <v>15</v>
      </c>
      <c r="EY48" s="18">
        <v>1402</v>
      </c>
      <c r="EZ48" s="40">
        <f t="shared" si="41"/>
        <v>93.4666666666667</v>
      </c>
      <c r="FA48" s="17">
        <f t="shared" si="42"/>
        <v>-83</v>
      </c>
      <c r="FB48" s="36">
        <f t="shared" si="43"/>
        <v>-0.0592011412268188</v>
      </c>
      <c r="FC48" s="18">
        <v>1658</v>
      </c>
      <c r="FD48" s="26">
        <v>0.0325693606755127</v>
      </c>
      <c r="FE48" s="18">
        <v>54</v>
      </c>
      <c r="FF48" s="18">
        <v>4620</v>
      </c>
      <c r="FG48" s="40">
        <f t="shared" si="44"/>
        <v>85.5555555555556</v>
      </c>
      <c r="FH48" s="17">
        <f t="shared" si="45"/>
        <v>-726</v>
      </c>
      <c r="FI48" s="36">
        <f t="shared" si="46"/>
        <v>-0.157142857142857</v>
      </c>
      <c r="FJ48" s="18">
        <v>1416</v>
      </c>
      <c r="FK48" s="26">
        <v>0.0275423728813559</v>
      </c>
      <c r="FL48" s="17">
        <v>39</v>
      </c>
      <c r="FM48" s="18">
        <v>3455</v>
      </c>
      <c r="FN48" s="40">
        <f t="shared" si="47"/>
        <v>88.5897435897436</v>
      </c>
      <c r="FO48" s="17">
        <f t="shared" si="48"/>
        <v>-406</v>
      </c>
      <c r="FP48" s="36">
        <f t="shared" si="49"/>
        <v>-0.117510853835022</v>
      </c>
      <c r="FQ48" s="18">
        <v>1213</v>
      </c>
      <c r="FR48" s="26">
        <v>0.0263808738664468</v>
      </c>
      <c r="FS48" s="17">
        <v>32</v>
      </c>
      <c r="FT48" s="18">
        <v>2784</v>
      </c>
      <c r="FU48" s="40">
        <f t="shared" si="50"/>
        <v>87</v>
      </c>
      <c r="FV48" s="17">
        <f t="shared" si="51"/>
        <v>-384</v>
      </c>
      <c r="FW48" s="36">
        <f t="shared" si="52"/>
        <v>-0.137931034482759</v>
      </c>
      <c r="FX48" s="18">
        <v>1089</v>
      </c>
      <c r="FY48" s="26">
        <v>0.0137741046831956</v>
      </c>
      <c r="FZ48" s="17">
        <v>15</v>
      </c>
      <c r="GA48" s="18">
        <v>1298</v>
      </c>
      <c r="GB48" s="40">
        <f t="shared" si="53"/>
        <v>86.5333333333333</v>
      </c>
      <c r="GC48" s="17">
        <f t="shared" si="54"/>
        <v>-187</v>
      </c>
      <c r="GD48" s="36">
        <f t="shared" si="55"/>
        <v>-0.14406779661017</v>
      </c>
      <c r="GE48" s="18">
        <v>1094</v>
      </c>
      <c r="GF48" s="26">
        <v>0.0219378427787934</v>
      </c>
      <c r="GG48" s="17">
        <v>24</v>
      </c>
      <c r="GH48" s="18">
        <v>2056</v>
      </c>
      <c r="GI48" s="40">
        <f t="shared" si="56"/>
        <v>85.6666666666667</v>
      </c>
      <c r="GJ48" s="17">
        <f t="shared" si="57"/>
        <v>-320</v>
      </c>
      <c r="GK48" s="36">
        <f t="shared" si="58"/>
        <v>-0.155642023346303</v>
      </c>
      <c r="GL48" s="18">
        <v>1116</v>
      </c>
      <c r="GM48" s="26">
        <v>0.021505376344086</v>
      </c>
      <c r="GN48" s="17">
        <v>24</v>
      </c>
      <c r="GO48" s="18">
        <v>2081</v>
      </c>
      <c r="GP48" s="40">
        <f t="shared" si="59"/>
        <v>86.7083333333333</v>
      </c>
      <c r="GQ48" s="17">
        <f t="shared" si="60"/>
        <v>-295</v>
      </c>
      <c r="GR48" s="36">
        <f t="shared" si="61"/>
        <v>-0.141758769822201</v>
      </c>
      <c r="GS48" s="18">
        <v>1234</v>
      </c>
      <c r="GT48" s="26">
        <v>0.0348460291734198</v>
      </c>
      <c r="GU48" s="18">
        <v>43</v>
      </c>
      <c r="GV48" s="18">
        <v>3797</v>
      </c>
      <c r="GW48" s="40">
        <f t="shared" si="95"/>
        <v>88.3023255813954</v>
      </c>
      <c r="GX48" s="17">
        <f t="shared" si="96"/>
        <v>-460</v>
      </c>
      <c r="GY48" s="36">
        <f t="shared" si="97"/>
        <v>-0.121148274953911</v>
      </c>
      <c r="GZ48" s="18">
        <v>963</v>
      </c>
      <c r="HA48" s="26">
        <v>0.0290758047767394</v>
      </c>
      <c r="HB48" s="18">
        <v>28</v>
      </c>
      <c r="HC48" s="18">
        <v>2672</v>
      </c>
      <c r="HD48" s="40">
        <f t="shared" si="98"/>
        <v>95.4285714285714</v>
      </c>
      <c r="HE48" s="17">
        <f t="shared" si="99"/>
        <v>-99.9999999999999</v>
      </c>
      <c r="HF48" s="36">
        <f t="shared" si="100"/>
        <v>-0.0374251497005988</v>
      </c>
      <c r="HG48" s="18">
        <v>911</v>
      </c>
      <c r="HH48" s="26">
        <v>0.0186608122941822</v>
      </c>
      <c r="HI48" s="18">
        <v>17</v>
      </c>
      <c r="HJ48" s="18">
        <v>1631</v>
      </c>
      <c r="HK48" s="40">
        <f t="shared" si="101"/>
        <v>95.9411764705882</v>
      </c>
      <c r="HL48" s="17">
        <f t="shared" si="102"/>
        <v>-52.0000000000001</v>
      </c>
      <c r="HM48" s="36">
        <f t="shared" si="103"/>
        <v>-0.0318822808093195</v>
      </c>
      <c r="HN48" s="18">
        <v>892</v>
      </c>
      <c r="HO48" s="26">
        <v>0.0224215246636771</v>
      </c>
      <c r="HP48" s="18">
        <v>20</v>
      </c>
      <c r="HQ48" s="18">
        <v>1931</v>
      </c>
      <c r="HR48" s="40">
        <f t="shared" si="104"/>
        <v>96.55</v>
      </c>
      <c r="HS48" s="17">
        <f t="shared" si="105"/>
        <v>-49.0000000000001</v>
      </c>
      <c r="HT48" s="36">
        <f t="shared" si="106"/>
        <v>-0.0253754531330917</v>
      </c>
      <c r="HU48" s="18">
        <v>831</v>
      </c>
      <c r="HV48" s="26">
        <v>0.0120336943441637</v>
      </c>
      <c r="HW48" s="17">
        <v>10</v>
      </c>
      <c r="HX48" s="18">
        <v>952</v>
      </c>
      <c r="HY48" s="40">
        <f t="shared" si="107"/>
        <v>95.2</v>
      </c>
      <c r="HZ48" s="17">
        <f t="shared" si="108"/>
        <v>-38</v>
      </c>
      <c r="IA48" s="36">
        <f t="shared" si="109"/>
        <v>-0.0399159663865546</v>
      </c>
      <c r="IB48" s="18"/>
      <c r="IC48" s="26"/>
      <c r="ID48" s="17"/>
      <c r="IE48" s="18"/>
      <c r="IF48" s="40"/>
      <c r="IG48" s="17"/>
      <c r="IH48" s="17"/>
      <c r="II48" s="36"/>
      <c r="IJ48" s="17"/>
      <c r="IK48" s="17"/>
      <c r="IL48" s="17">
        <v>284</v>
      </c>
      <c r="IM48" s="17">
        <v>26409</v>
      </c>
      <c r="IN48" s="18">
        <v>370</v>
      </c>
      <c r="IO48" s="18">
        <v>33416.56</v>
      </c>
      <c r="IP48" s="17">
        <v>540</v>
      </c>
      <c r="IQ48" s="17">
        <v>51275</v>
      </c>
      <c r="IR48" s="17"/>
      <c r="IS48" s="17"/>
      <c r="IT48" s="18"/>
      <c r="IU48" s="41"/>
      <c r="IV48" s="41"/>
      <c r="IW48" s="41"/>
      <c r="IX48" s="41"/>
      <c r="IY48" s="41"/>
      <c r="IZ48" s="41"/>
      <c r="JA48" s="41"/>
      <c r="JB48" s="18"/>
      <c r="JC48" s="41"/>
      <c r="JD48" s="41"/>
      <c r="JE48" s="41"/>
      <c r="JF48" s="18"/>
      <c r="JG48" s="18"/>
      <c r="JH48" s="18">
        <f t="shared" si="124"/>
        <v>889</v>
      </c>
      <c r="JI48" s="18">
        <f t="shared" si="125"/>
        <v>82256</v>
      </c>
      <c r="JJ48" s="17">
        <v>99</v>
      </c>
      <c r="JK48" s="17">
        <f t="shared" si="110"/>
        <v>-5755.00000000001</v>
      </c>
      <c r="JL48" s="36">
        <f ca="1" t="shared" si="126"/>
        <v>-0.0699645010698309</v>
      </c>
      <c r="JM48" s="18">
        <f t="shared" si="111"/>
        <v>2083</v>
      </c>
      <c r="JN48" s="42">
        <f t="shared" si="112"/>
        <v>193356.56</v>
      </c>
      <c r="JO48" s="43"/>
      <c r="JP48" s="43"/>
      <c r="JQ48" s="84">
        <f>供应链!H2</f>
        <v>79451</v>
      </c>
      <c r="JR48">
        <f ca="1">完成率!X5</f>
        <v>275771</v>
      </c>
    </row>
    <row r="49" ht="16.5" spans="1:279">
      <c r="A49" s="16"/>
      <c r="B49" s="20" t="s">
        <v>221</v>
      </c>
      <c r="C49" s="18">
        <v>6939962738024</v>
      </c>
      <c r="D49" s="18">
        <v>586210510176</v>
      </c>
      <c r="E49" s="18">
        <v>21064011000014</v>
      </c>
      <c r="F49" s="17" t="s">
        <v>226</v>
      </c>
      <c r="G49" s="19" t="s">
        <v>227</v>
      </c>
      <c r="H49" s="17" t="s">
        <v>129</v>
      </c>
      <c r="I49" s="26">
        <f>VLOOKUP(C49,供应链!E:J,6,0)</f>
        <v>0.48</v>
      </c>
      <c r="J49" s="17">
        <f>VLOOKUP(C49,供应链!E:H,4,0)</f>
        <v>71</v>
      </c>
      <c r="K49" s="17">
        <f>VLOOKUP(C49,供应链!E:K,7,0)</f>
        <v>0</v>
      </c>
      <c r="L49" s="18">
        <f>VLOOKUP(C49,供应链!E:I,5,0)</f>
        <v>10.2643535729038</v>
      </c>
      <c r="M49" s="27">
        <f t="shared" si="113"/>
        <v>0.00526977972114512</v>
      </c>
      <c r="N49" s="17">
        <v>529</v>
      </c>
      <c r="O49" s="26">
        <v>0.0283553875236295</v>
      </c>
      <c r="P49" s="18">
        <v>15</v>
      </c>
      <c r="Q49" s="18">
        <v>1431</v>
      </c>
      <c r="R49" s="40">
        <v>95.4</v>
      </c>
      <c r="S49" s="17">
        <v>109</v>
      </c>
      <c r="T49" s="17">
        <f t="shared" si="114"/>
        <v>-204</v>
      </c>
      <c r="U49" s="36">
        <f t="shared" si="115"/>
        <v>-0.142557651991614</v>
      </c>
      <c r="V49" s="17">
        <v>1622</v>
      </c>
      <c r="W49" s="17">
        <v>464</v>
      </c>
      <c r="X49" s="26">
        <v>0.0280172413793103</v>
      </c>
      <c r="Y49" s="18">
        <v>13</v>
      </c>
      <c r="Z49" s="18">
        <v>1250</v>
      </c>
      <c r="AA49" s="40">
        <v>96.1538461538462</v>
      </c>
      <c r="AB49" s="17">
        <v>109</v>
      </c>
      <c r="AC49" s="17">
        <f ca="1" t="shared" si="116"/>
        <v>-166.999999999999</v>
      </c>
      <c r="AD49" s="36">
        <f ca="1" t="shared" si="117"/>
        <v>-0.133599999999999</v>
      </c>
      <c r="AE49" s="17">
        <v>1624</v>
      </c>
      <c r="AF49" s="17">
        <v>459</v>
      </c>
      <c r="AG49" s="26">
        <v>0.0435729847494553</v>
      </c>
      <c r="AH49" s="18">
        <v>20</v>
      </c>
      <c r="AI49" s="18">
        <v>1926</v>
      </c>
      <c r="AJ49" s="40">
        <v>96.3</v>
      </c>
      <c r="AK49" s="17">
        <v>109</v>
      </c>
      <c r="AL49" s="17">
        <v>-254</v>
      </c>
      <c r="AM49" s="36">
        <v>-0.131879543094496</v>
      </c>
      <c r="AN49" s="17">
        <v>1428</v>
      </c>
      <c r="AO49" s="17">
        <v>504</v>
      </c>
      <c r="AP49" s="26">
        <v>0.0277777777777778</v>
      </c>
      <c r="AQ49" s="18">
        <v>14</v>
      </c>
      <c r="AR49" s="18">
        <v>1422</v>
      </c>
      <c r="AS49" s="40">
        <v>101.571428571429</v>
      </c>
      <c r="AT49" s="17">
        <v>109</v>
      </c>
      <c r="AU49" s="17">
        <f t="shared" si="118"/>
        <v>-103.999999999994</v>
      </c>
      <c r="AV49" s="36">
        <f t="shared" si="119"/>
        <v>-0.0731364275668031</v>
      </c>
      <c r="AW49" s="17">
        <v>1448</v>
      </c>
      <c r="AX49" s="17">
        <v>462</v>
      </c>
      <c r="AY49" s="26">
        <v>0.0476190476190476</v>
      </c>
      <c r="AZ49" s="18">
        <v>22</v>
      </c>
      <c r="BA49" s="18">
        <v>2335</v>
      </c>
      <c r="BB49" s="40">
        <v>106.136363636364</v>
      </c>
      <c r="BC49" s="17">
        <v>109</v>
      </c>
      <c r="BD49" s="17">
        <f t="shared" si="120"/>
        <v>-62.9999999999921</v>
      </c>
      <c r="BE49" s="36">
        <f t="shared" si="121"/>
        <v>-0.0269807280513885</v>
      </c>
      <c r="BF49" s="17">
        <v>1414</v>
      </c>
      <c r="BG49" s="17">
        <v>476</v>
      </c>
      <c r="BH49" s="26">
        <v>0.0357142857142857</v>
      </c>
      <c r="BI49" s="18">
        <v>17</v>
      </c>
      <c r="BJ49" s="18">
        <v>1750</v>
      </c>
      <c r="BK49" s="40">
        <v>102.941176470588</v>
      </c>
      <c r="BL49" s="17">
        <v>109</v>
      </c>
      <c r="BM49" s="17">
        <f t="shared" si="122"/>
        <v>-103.000000000004</v>
      </c>
      <c r="BN49" s="36">
        <f t="shared" si="123"/>
        <v>-0.0588571428571451</v>
      </c>
      <c r="BO49" s="17">
        <v>1380</v>
      </c>
      <c r="BP49" s="17">
        <v>506</v>
      </c>
      <c r="BQ49" s="26">
        <f t="shared" si="90"/>
        <v>0.0237154150197628</v>
      </c>
      <c r="BR49" s="17">
        <v>12</v>
      </c>
      <c r="BS49" s="18">
        <v>1235</v>
      </c>
      <c r="BT49" s="40">
        <f t="shared" si="91"/>
        <v>102.916666666667</v>
      </c>
      <c r="BU49" s="17">
        <f t="shared" si="92"/>
        <v>-72.9999999999999</v>
      </c>
      <c r="BV49" s="36">
        <f t="shared" si="93"/>
        <v>-0.0591093117408906</v>
      </c>
      <c r="BW49" s="17">
        <v>496</v>
      </c>
      <c r="BX49" s="32">
        <v>0.0294784580498866</v>
      </c>
      <c r="BY49" s="17">
        <v>19</v>
      </c>
      <c r="BZ49" s="18">
        <v>2192</v>
      </c>
      <c r="CA49" s="40">
        <f t="shared" si="11"/>
        <v>115.368421052632</v>
      </c>
      <c r="CB49" s="17">
        <f t="shared" si="12"/>
        <v>121</v>
      </c>
      <c r="CC49" s="36">
        <f t="shared" si="94"/>
        <v>0.0552007299270073</v>
      </c>
      <c r="CD49" s="17">
        <v>481</v>
      </c>
      <c r="CE49" s="32">
        <v>0.0147368421052632</v>
      </c>
      <c r="CF49" s="18">
        <v>18</v>
      </c>
      <c r="CG49" s="18">
        <v>1895</v>
      </c>
      <c r="CH49" s="40">
        <f t="shared" si="68"/>
        <v>105.277777777778</v>
      </c>
      <c r="CI49" s="17">
        <f t="shared" si="13"/>
        <v>-67.0000000000001</v>
      </c>
      <c r="CJ49" s="36">
        <f t="shared" si="14"/>
        <v>-0.0353562005277045</v>
      </c>
      <c r="CK49" s="17">
        <v>779</v>
      </c>
      <c r="CL49" s="32">
        <v>0.0174757281553398</v>
      </c>
      <c r="CM49" s="18">
        <v>20</v>
      </c>
      <c r="CN49" s="18">
        <v>2091</v>
      </c>
      <c r="CO49" s="40">
        <f t="shared" si="15"/>
        <v>104.55</v>
      </c>
      <c r="CP49" s="17">
        <f t="shared" si="16"/>
        <v>-89.0000000000001</v>
      </c>
      <c r="CQ49" s="36">
        <f t="shared" si="17"/>
        <v>-0.0425633668101387</v>
      </c>
      <c r="CR49" s="17">
        <v>584</v>
      </c>
      <c r="CS49" s="32">
        <v>0.0115606936416185</v>
      </c>
      <c r="CT49" s="18">
        <v>20</v>
      </c>
      <c r="CU49" s="18">
        <v>2082</v>
      </c>
      <c r="CV49" s="40">
        <f t="shared" si="18"/>
        <v>104.1</v>
      </c>
      <c r="CW49" s="17">
        <f t="shared" si="19"/>
        <v>-98.0000000000001</v>
      </c>
      <c r="CX49" s="36">
        <f t="shared" si="20"/>
        <v>-0.0470701248799232</v>
      </c>
      <c r="CY49" s="132">
        <v>498</v>
      </c>
      <c r="CZ49" s="121">
        <v>0.013215859030837</v>
      </c>
      <c r="DA49" s="55">
        <v>15</v>
      </c>
      <c r="DB49" s="55">
        <v>1543</v>
      </c>
      <c r="DC49" s="40">
        <f t="shared" si="69"/>
        <v>102.866666666667</v>
      </c>
      <c r="DD49" s="17">
        <f t="shared" si="21"/>
        <v>-92.0000000000001</v>
      </c>
      <c r="DE49" s="36">
        <f t="shared" si="22"/>
        <v>-0.0596241088788076</v>
      </c>
      <c r="DF49" s="122">
        <v>404</v>
      </c>
      <c r="DG49" s="123">
        <v>0.0297029702970297</v>
      </c>
      <c r="DH49" s="122">
        <v>12</v>
      </c>
      <c r="DI49" s="122">
        <v>1271</v>
      </c>
      <c r="DJ49" s="40">
        <f t="shared" si="23"/>
        <v>105.916666666667</v>
      </c>
      <c r="DK49" s="17">
        <f t="shared" si="24"/>
        <v>-36.9999999999999</v>
      </c>
      <c r="DL49" s="36">
        <f t="shared" si="25"/>
        <v>-0.029110936270653</v>
      </c>
      <c r="DM49" s="33">
        <v>449</v>
      </c>
      <c r="DN49" s="32">
        <v>0.0378619153674833</v>
      </c>
      <c r="DO49" s="17">
        <v>17</v>
      </c>
      <c r="DP49" s="18">
        <v>1630</v>
      </c>
      <c r="DQ49" s="40">
        <f t="shared" si="26"/>
        <v>95.8823529411765</v>
      </c>
      <c r="DR49" s="17">
        <f t="shared" si="27"/>
        <v>-223</v>
      </c>
      <c r="DS49" s="36">
        <f t="shared" si="28"/>
        <v>-0.13680981595092</v>
      </c>
      <c r="DT49" s="126">
        <v>454</v>
      </c>
      <c r="DU49" s="32">
        <v>0.039647577092511</v>
      </c>
      <c r="DV49" s="17">
        <v>18</v>
      </c>
      <c r="DW49" s="18">
        <v>1899</v>
      </c>
      <c r="DX49" s="40">
        <f t="shared" si="29"/>
        <v>105.5</v>
      </c>
      <c r="DY49" s="17">
        <f t="shared" si="30"/>
        <v>-63</v>
      </c>
      <c r="DZ49" s="36">
        <f t="shared" si="31"/>
        <v>-0.033175355450237</v>
      </c>
      <c r="EA49" s="33">
        <v>398</v>
      </c>
      <c r="EB49" s="32">
        <v>0.0301507537688442</v>
      </c>
      <c r="EC49" s="18">
        <v>12</v>
      </c>
      <c r="ED49" s="18">
        <v>1236</v>
      </c>
      <c r="EE49" s="40">
        <f t="shared" si="32"/>
        <v>103</v>
      </c>
      <c r="EF49" s="17">
        <f t="shared" si="33"/>
        <v>-72</v>
      </c>
      <c r="EG49" s="36">
        <f t="shared" si="34"/>
        <v>-0.058252427184466</v>
      </c>
      <c r="EH49" s="18">
        <v>433</v>
      </c>
      <c r="EI49" s="26">
        <v>0.0369515011547344</v>
      </c>
      <c r="EJ49" s="18">
        <v>16</v>
      </c>
      <c r="EK49" s="18">
        <v>1664</v>
      </c>
      <c r="EL49" s="40">
        <f t="shared" si="35"/>
        <v>104</v>
      </c>
      <c r="EM49" s="17">
        <f t="shared" si="36"/>
        <v>-80</v>
      </c>
      <c r="EN49" s="36">
        <f t="shared" si="37"/>
        <v>-0.0480769230769231</v>
      </c>
      <c r="EO49" s="18">
        <v>484</v>
      </c>
      <c r="EP49" s="26">
        <v>0.0206611570247934</v>
      </c>
      <c r="EQ49" s="18">
        <v>10</v>
      </c>
      <c r="ER49" s="18">
        <v>1037</v>
      </c>
      <c r="ES49" s="40">
        <f t="shared" si="38"/>
        <v>103.7</v>
      </c>
      <c r="ET49" s="17">
        <f t="shared" si="39"/>
        <v>-53</v>
      </c>
      <c r="EU49" s="36">
        <f t="shared" si="40"/>
        <v>-0.0511089681774349</v>
      </c>
      <c r="EV49" s="18">
        <v>381</v>
      </c>
      <c r="EW49" s="26">
        <v>0.0236220472440945</v>
      </c>
      <c r="EX49" s="18">
        <v>9</v>
      </c>
      <c r="EY49" s="18">
        <v>940</v>
      </c>
      <c r="EZ49" s="40">
        <f t="shared" si="41"/>
        <v>104.444444444444</v>
      </c>
      <c r="FA49" s="17">
        <f t="shared" si="42"/>
        <v>-41</v>
      </c>
      <c r="FB49" s="36">
        <f t="shared" si="43"/>
        <v>-0.0436170212765958</v>
      </c>
      <c r="FC49" s="18">
        <v>729</v>
      </c>
      <c r="FD49" s="26">
        <v>0.0384087791495199</v>
      </c>
      <c r="FE49" s="18">
        <v>28</v>
      </c>
      <c r="FF49" s="18">
        <v>2631</v>
      </c>
      <c r="FG49" s="40">
        <f t="shared" si="44"/>
        <v>93.9642857142857</v>
      </c>
      <c r="FH49" s="17">
        <f t="shared" si="45"/>
        <v>-421</v>
      </c>
      <c r="FI49" s="36">
        <f t="shared" si="46"/>
        <v>-0.160015203344736</v>
      </c>
      <c r="FJ49" s="18">
        <v>629</v>
      </c>
      <c r="FK49" s="26">
        <v>0.0381558028616852</v>
      </c>
      <c r="FL49" s="17">
        <v>24</v>
      </c>
      <c r="FM49" s="18">
        <v>2189</v>
      </c>
      <c r="FN49" s="40">
        <f t="shared" si="47"/>
        <v>91.2083333333333</v>
      </c>
      <c r="FO49" s="17">
        <f t="shared" si="48"/>
        <v>-427</v>
      </c>
      <c r="FP49" s="36">
        <f t="shared" si="49"/>
        <v>-0.195066240292371</v>
      </c>
      <c r="FQ49" s="18">
        <v>586</v>
      </c>
      <c r="FR49" s="26">
        <v>0.0307167235494881</v>
      </c>
      <c r="FS49" s="17">
        <v>18</v>
      </c>
      <c r="FT49" s="18">
        <v>1696</v>
      </c>
      <c r="FU49" s="40">
        <f t="shared" si="50"/>
        <v>94.2222222222222</v>
      </c>
      <c r="FV49" s="17">
        <f t="shared" si="51"/>
        <v>-266</v>
      </c>
      <c r="FW49" s="36">
        <f t="shared" si="52"/>
        <v>-0.156839622641509</v>
      </c>
      <c r="FX49" s="18">
        <v>510</v>
      </c>
      <c r="FY49" s="26">
        <v>0.0333333333333333</v>
      </c>
      <c r="FZ49" s="17">
        <v>17</v>
      </c>
      <c r="GA49" s="18">
        <v>1591</v>
      </c>
      <c r="GB49" s="40">
        <f t="shared" si="53"/>
        <v>93.5882352941177</v>
      </c>
      <c r="GC49" s="17">
        <f t="shared" si="54"/>
        <v>-262</v>
      </c>
      <c r="GD49" s="36">
        <f t="shared" si="55"/>
        <v>-0.164676304211188</v>
      </c>
      <c r="GE49" s="18">
        <v>545</v>
      </c>
      <c r="GF49" s="26">
        <v>0.0385321100917431</v>
      </c>
      <c r="GG49" s="17">
        <v>21</v>
      </c>
      <c r="GH49" s="18">
        <v>1972</v>
      </c>
      <c r="GI49" s="40">
        <f t="shared" si="56"/>
        <v>93.9047619047619</v>
      </c>
      <c r="GJ49" s="17">
        <f t="shared" si="57"/>
        <v>-317</v>
      </c>
      <c r="GK49" s="36">
        <f t="shared" si="58"/>
        <v>-0.160750507099392</v>
      </c>
      <c r="GL49" s="18">
        <v>687</v>
      </c>
      <c r="GM49" s="26">
        <v>0.0276564774381368</v>
      </c>
      <c r="GN49" s="17">
        <v>19</v>
      </c>
      <c r="GO49" s="18">
        <v>1825</v>
      </c>
      <c r="GP49" s="40">
        <f t="shared" si="59"/>
        <v>96.0526315789474</v>
      </c>
      <c r="GQ49" s="17">
        <f t="shared" si="60"/>
        <v>-246</v>
      </c>
      <c r="GR49" s="36">
        <f t="shared" si="61"/>
        <v>-0.134794520547945</v>
      </c>
      <c r="GS49" s="18">
        <v>632</v>
      </c>
      <c r="GT49" s="26">
        <v>0.0617088607594937</v>
      </c>
      <c r="GU49" s="18">
        <v>39</v>
      </c>
      <c r="GV49" s="18">
        <v>3597</v>
      </c>
      <c r="GW49" s="40">
        <f t="shared" si="95"/>
        <v>92.2307692307692</v>
      </c>
      <c r="GX49" s="17">
        <f t="shared" si="96"/>
        <v>-654</v>
      </c>
      <c r="GY49" s="36">
        <f t="shared" si="97"/>
        <v>-0.181818181818182</v>
      </c>
      <c r="GZ49" s="18">
        <v>377</v>
      </c>
      <c r="HA49" s="26">
        <v>0.0371352785145889</v>
      </c>
      <c r="HB49" s="18">
        <v>14</v>
      </c>
      <c r="HC49" s="18">
        <v>1473</v>
      </c>
      <c r="HD49" s="40">
        <f t="shared" si="98"/>
        <v>105.214285714286</v>
      </c>
      <c r="HE49" s="17">
        <f t="shared" si="99"/>
        <v>-53.0000000000001</v>
      </c>
      <c r="HF49" s="36">
        <f t="shared" si="100"/>
        <v>-0.0359809911744739</v>
      </c>
      <c r="HG49" s="18">
        <v>325</v>
      </c>
      <c r="HH49" s="26">
        <v>0.0369230769230769</v>
      </c>
      <c r="HI49" s="18">
        <v>12</v>
      </c>
      <c r="HJ49" s="18">
        <v>1288</v>
      </c>
      <c r="HK49" s="40">
        <f t="shared" si="101"/>
        <v>107.333333333333</v>
      </c>
      <c r="HL49" s="17">
        <f t="shared" si="102"/>
        <v>-20.0000000000001</v>
      </c>
      <c r="HM49" s="36">
        <f t="shared" si="103"/>
        <v>-0.0155279503105591</v>
      </c>
      <c r="HN49" s="18">
        <v>329</v>
      </c>
      <c r="HO49" s="26">
        <v>0.0364741641337386</v>
      </c>
      <c r="HP49" s="18">
        <v>12</v>
      </c>
      <c r="HQ49" s="18">
        <v>1267</v>
      </c>
      <c r="HR49" s="40">
        <f t="shared" si="104"/>
        <v>105.583333333333</v>
      </c>
      <c r="HS49" s="17">
        <f t="shared" si="105"/>
        <v>-41.0000000000001</v>
      </c>
      <c r="HT49" s="36">
        <f t="shared" si="106"/>
        <v>-0.0323599052880821</v>
      </c>
      <c r="HU49" s="18">
        <v>297</v>
      </c>
      <c r="HV49" s="26">
        <v>0.0269360269360269</v>
      </c>
      <c r="HW49" s="17">
        <v>8</v>
      </c>
      <c r="HX49" s="18">
        <v>797</v>
      </c>
      <c r="HY49" s="40">
        <f t="shared" si="107"/>
        <v>99.625</v>
      </c>
      <c r="HZ49" s="17">
        <f t="shared" si="108"/>
        <v>-75</v>
      </c>
      <c r="IA49" s="36">
        <f t="shared" si="109"/>
        <v>-0.0941028858218319</v>
      </c>
      <c r="IB49" s="18"/>
      <c r="IC49" s="26"/>
      <c r="ID49" s="17"/>
      <c r="IE49" s="18"/>
      <c r="IF49" s="40"/>
      <c r="IG49" s="17"/>
      <c r="IH49" s="17"/>
      <c r="II49" s="36"/>
      <c r="IJ49" s="17"/>
      <c r="IK49" s="17"/>
      <c r="IL49" s="17">
        <v>68</v>
      </c>
      <c r="IM49" s="17">
        <v>7479.84</v>
      </c>
      <c r="IN49" s="18">
        <v>321</v>
      </c>
      <c r="IO49" s="18">
        <v>28806.87</v>
      </c>
      <c r="IP49" s="17">
        <v>497</v>
      </c>
      <c r="IQ49" s="17">
        <v>53624</v>
      </c>
      <c r="IR49" s="17"/>
      <c r="IS49" s="17"/>
      <c r="IT49" s="16"/>
      <c r="IU49" s="16"/>
      <c r="IV49" s="16"/>
      <c r="IW49" s="16"/>
      <c r="IX49" s="41"/>
      <c r="IY49" s="41"/>
      <c r="IZ49" s="41"/>
      <c r="JA49" s="41"/>
      <c r="JB49" s="18"/>
      <c r="JC49" s="41"/>
      <c r="JD49" s="41"/>
      <c r="JE49" s="41"/>
      <c r="JF49" s="18"/>
      <c r="JG49" s="18"/>
      <c r="JH49" s="18">
        <f t="shared" si="124"/>
        <v>511</v>
      </c>
      <c r="JI49" s="18">
        <f t="shared" si="125"/>
        <v>51155</v>
      </c>
      <c r="JJ49" s="17">
        <v>109</v>
      </c>
      <c r="JK49" s="17">
        <f t="shared" si="110"/>
        <v>-4544</v>
      </c>
      <c r="JL49" s="36">
        <f ca="1" t="shared" si="126"/>
        <v>-0.0888280715472583</v>
      </c>
      <c r="JM49" s="18">
        <f t="shared" si="111"/>
        <v>1397</v>
      </c>
      <c r="JN49" s="42">
        <f t="shared" si="112"/>
        <v>141065.71</v>
      </c>
      <c r="JO49" s="43"/>
      <c r="JP49" s="43"/>
      <c r="JQ49" s="68">
        <v>116779</v>
      </c>
      <c r="JR49">
        <v>289945</v>
      </c>
      <c r="JS49" t="s">
        <v>228</v>
      </c>
    </row>
    <row r="50" ht="16.5" spans="1:279">
      <c r="A50" s="16" t="s">
        <v>126</v>
      </c>
      <c r="B50" s="17" t="s">
        <v>229</v>
      </c>
      <c r="C50" s="18">
        <v>6939962760698</v>
      </c>
      <c r="D50" s="18">
        <v>577371335351</v>
      </c>
      <c r="E50" s="18" t="s">
        <v>230</v>
      </c>
      <c r="F50" s="17" t="s">
        <v>231</v>
      </c>
      <c r="G50" s="19" t="s">
        <v>232</v>
      </c>
      <c r="H50" s="17" t="s">
        <v>129</v>
      </c>
      <c r="I50" s="26">
        <f>VLOOKUP(C50,供应链!E:J,6,0)</f>
        <v>1</v>
      </c>
      <c r="J50" s="17">
        <f>VLOOKUP(C50,供应链!E:H,4,0)</f>
        <v>484</v>
      </c>
      <c r="K50" s="17">
        <f>VLOOKUP(C50,供应链!E:K,7,0)</f>
        <v>0</v>
      </c>
      <c r="L50" s="18">
        <f>VLOOKUP(C50,供应链!E:I,5,0)</f>
        <v>39.8291469101454</v>
      </c>
      <c r="M50" s="27">
        <f t="shared" si="113"/>
        <v>0.00541415724775184</v>
      </c>
      <c r="N50" s="17">
        <v>597</v>
      </c>
      <c r="O50" s="26">
        <v>0.0770519262981574</v>
      </c>
      <c r="P50" s="18">
        <v>46</v>
      </c>
      <c r="Q50" s="18">
        <v>4384</v>
      </c>
      <c r="R50" s="40">
        <v>95.304347826087</v>
      </c>
      <c r="S50" s="17">
        <v>129</v>
      </c>
      <c r="T50" s="17">
        <f t="shared" si="114"/>
        <v>-1550</v>
      </c>
      <c r="U50" s="36">
        <f t="shared" si="115"/>
        <v>-0.353558394160584</v>
      </c>
      <c r="V50" s="17">
        <v>613</v>
      </c>
      <c r="W50" s="17">
        <v>676</v>
      </c>
      <c r="X50" s="26">
        <v>0.0739644970414201</v>
      </c>
      <c r="Y50" s="18">
        <v>50</v>
      </c>
      <c r="Z50" s="18">
        <v>4834</v>
      </c>
      <c r="AA50" s="40">
        <v>96.68</v>
      </c>
      <c r="AB50" s="17">
        <v>129</v>
      </c>
      <c r="AC50" s="17">
        <f ca="1" t="shared" si="116"/>
        <v>-1616</v>
      </c>
      <c r="AD50" s="36">
        <f ca="1" t="shared" si="117"/>
        <v>-0.334298717418287</v>
      </c>
      <c r="AE50" s="17">
        <v>927</v>
      </c>
      <c r="AF50" s="17">
        <v>672</v>
      </c>
      <c r="AG50" s="26">
        <v>0.0491071428571429</v>
      </c>
      <c r="AH50" s="18">
        <v>33</v>
      </c>
      <c r="AI50" s="18">
        <v>3209</v>
      </c>
      <c r="AJ50" s="40">
        <v>97.2424242424242</v>
      </c>
      <c r="AK50" s="17">
        <v>129</v>
      </c>
      <c r="AL50" s="17">
        <v>-1048</v>
      </c>
      <c r="AM50" s="36">
        <v>-0.326581489560611</v>
      </c>
      <c r="AN50" s="17">
        <v>609</v>
      </c>
      <c r="AO50" s="17">
        <v>835</v>
      </c>
      <c r="AP50" s="26">
        <v>0.029940119760479</v>
      </c>
      <c r="AQ50" s="18">
        <v>25</v>
      </c>
      <c r="AR50" s="18">
        <v>2657</v>
      </c>
      <c r="AS50" s="40">
        <v>106.28</v>
      </c>
      <c r="AT50" s="17">
        <v>129</v>
      </c>
      <c r="AU50" s="17">
        <f t="shared" si="118"/>
        <v>-568</v>
      </c>
      <c r="AV50" s="36">
        <f t="shared" si="119"/>
        <v>-0.213774934136244</v>
      </c>
      <c r="AW50" s="17">
        <v>592</v>
      </c>
      <c r="AX50" s="17">
        <v>841</v>
      </c>
      <c r="AY50" s="26">
        <v>0.0392390011890606</v>
      </c>
      <c r="AZ50" s="18">
        <v>33</v>
      </c>
      <c r="BA50" s="18">
        <v>3571</v>
      </c>
      <c r="BB50" s="40">
        <v>108.212121212121</v>
      </c>
      <c r="BC50" s="17">
        <v>129</v>
      </c>
      <c r="BD50" s="17">
        <f t="shared" si="120"/>
        <v>-686.000000000007</v>
      </c>
      <c r="BE50" s="36">
        <f t="shared" si="121"/>
        <v>-0.192103052366286</v>
      </c>
      <c r="BF50" s="17">
        <v>570</v>
      </c>
      <c r="BG50" s="17">
        <v>678</v>
      </c>
      <c r="BH50" s="26">
        <v>0.0353982300884956</v>
      </c>
      <c r="BI50" s="18">
        <v>24</v>
      </c>
      <c r="BJ50" s="18">
        <v>2527</v>
      </c>
      <c r="BK50" s="40">
        <v>105.291666666667</v>
      </c>
      <c r="BL50" s="17">
        <v>129</v>
      </c>
      <c r="BM50" s="17">
        <f t="shared" si="122"/>
        <v>-568.999999999992</v>
      </c>
      <c r="BN50" s="36">
        <f t="shared" si="123"/>
        <v>-0.225168183616934</v>
      </c>
      <c r="BO50" s="17">
        <v>572</v>
      </c>
      <c r="BP50" s="17">
        <v>713</v>
      </c>
      <c r="BQ50" s="26">
        <f t="shared" si="90"/>
        <v>0.032258064516129</v>
      </c>
      <c r="BR50" s="17">
        <v>23</v>
      </c>
      <c r="BS50" s="18">
        <v>2457</v>
      </c>
      <c r="BT50" s="40">
        <f t="shared" si="91"/>
        <v>106.826086956522</v>
      </c>
      <c r="BU50" s="17">
        <f t="shared" si="92"/>
        <v>-510</v>
      </c>
      <c r="BV50" s="36">
        <f t="shared" si="93"/>
        <v>-0.207570207570208</v>
      </c>
      <c r="BW50" s="17">
        <v>782</v>
      </c>
      <c r="BX50" s="32">
        <v>0.0232350312779267</v>
      </c>
      <c r="BY50" s="17">
        <v>40</v>
      </c>
      <c r="BZ50" s="18">
        <v>4340</v>
      </c>
      <c r="CA50" s="40">
        <f t="shared" si="11"/>
        <v>108.5</v>
      </c>
      <c r="CB50" s="17">
        <f t="shared" si="12"/>
        <v>-820</v>
      </c>
      <c r="CC50" s="36">
        <f t="shared" si="94"/>
        <v>-0.188940092165899</v>
      </c>
      <c r="CD50" s="17">
        <v>807</v>
      </c>
      <c r="CE50" s="32">
        <v>0.0278481012658228</v>
      </c>
      <c r="CF50" s="18">
        <v>43</v>
      </c>
      <c r="CG50" s="18">
        <v>4507</v>
      </c>
      <c r="CH50" s="40">
        <f t="shared" si="68"/>
        <v>104.813953488372</v>
      </c>
      <c r="CI50" s="17">
        <f t="shared" si="13"/>
        <v>-1040</v>
      </c>
      <c r="CJ50" s="36">
        <f t="shared" si="14"/>
        <v>-0.230752163301531</v>
      </c>
      <c r="CK50" s="17">
        <v>749</v>
      </c>
      <c r="CL50" s="32">
        <v>0.0269106566200215</v>
      </c>
      <c r="CM50" s="18">
        <v>19</v>
      </c>
      <c r="CN50" s="18">
        <v>2227</v>
      </c>
      <c r="CO50" s="40">
        <f t="shared" si="15"/>
        <v>117.210526315789</v>
      </c>
      <c r="CP50" s="17">
        <f t="shared" si="16"/>
        <v>-224</v>
      </c>
      <c r="CQ50" s="36">
        <f t="shared" si="17"/>
        <v>-0.100583744948361</v>
      </c>
      <c r="CR50" s="17">
        <v>677</v>
      </c>
      <c r="CS50" s="32">
        <v>0.0204081632653061</v>
      </c>
      <c r="CT50" s="18">
        <v>20</v>
      </c>
      <c r="CU50" s="18">
        <v>2305</v>
      </c>
      <c r="CV50" s="40">
        <f t="shared" si="18"/>
        <v>115.25</v>
      </c>
      <c r="CW50" s="17">
        <f t="shared" si="19"/>
        <v>-275</v>
      </c>
      <c r="CX50" s="36">
        <f t="shared" si="20"/>
        <v>-0.119305856832972</v>
      </c>
      <c r="CY50" s="132">
        <v>541</v>
      </c>
      <c r="CZ50" s="121">
        <v>0.0174520069808028</v>
      </c>
      <c r="DA50" s="55">
        <v>17</v>
      </c>
      <c r="DB50" s="55">
        <v>2010</v>
      </c>
      <c r="DC50" s="40">
        <f t="shared" si="69"/>
        <v>118.235294117647</v>
      </c>
      <c r="DD50" s="17">
        <f t="shared" si="21"/>
        <v>-183</v>
      </c>
      <c r="DE50" s="36">
        <f t="shared" si="22"/>
        <v>-0.091044776119403</v>
      </c>
      <c r="DF50" s="122">
        <v>556</v>
      </c>
      <c r="DG50" s="123">
        <v>0.0143884892086331</v>
      </c>
      <c r="DH50" s="122">
        <v>8</v>
      </c>
      <c r="DI50" s="122">
        <v>921</v>
      </c>
      <c r="DJ50" s="40">
        <f t="shared" si="23"/>
        <v>115.125</v>
      </c>
      <c r="DK50" s="17">
        <f t="shared" si="24"/>
        <v>-111</v>
      </c>
      <c r="DL50" s="36">
        <f t="shared" si="25"/>
        <v>-0.120521172638436</v>
      </c>
      <c r="DM50" s="33">
        <v>553</v>
      </c>
      <c r="DN50" s="32">
        <v>0.0397830018083183</v>
      </c>
      <c r="DO50" s="17">
        <v>22</v>
      </c>
      <c r="DP50" s="18">
        <v>2508</v>
      </c>
      <c r="DQ50" s="40">
        <f t="shared" si="26"/>
        <v>114</v>
      </c>
      <c r="DR50" s="17">
        <f t="shared" si="27"/>
        <v>-330</v>
      </c>
      <c r="DS50" s="36">
        <f t="shared" si="28"/>
        <v>-0.131578947368421</v>
      </c>
      <c r="DT50" s="126">
        <v>542</v>
      </c>
      <c r="DU50" s="32">
        <v>0.029520295202952</v>
      </c>
      <c r="DV50" s="17">
        <v>16</v>
      </c>
      <c r="DW50" s="18">
        <v>1849</v>
      </c>
      <c r="DX50" s="40">
        <f t="shared" si="29"/>
        <v>115.5625</v>
      </c>
      <c r="DY50" s="17">
        <f t="shared" si="30"/>
        <v>-215</v>
      </c>
      <c r="DZ50" s="36">
        <f t="shared" si="31"/>
        <v>-0.116279069767442</v>
      </c>
      <c r="EA50" s="33">
        <v>506</v>
      </c>
      <c r="EB50" s="32">
        <v>0.0355731225296443</v>
      </c>
      <c r="EC50" s="18">
        <v>18</v>
      </c>
      <c r="ED50" s="18">
        <v>2061</v>
      </c>
      <c r="EE50" s="40">
        <f t="shared" si="32"/>
        <v>114.5</v>
      </c>
      <c r="EF50" s="17">
        <f t="shared" si="33"/>
        <v>-261</v>
      </c>
      <c r="EG50" s="36">
        <f t="shared" si="34"/>
        <v>-0.126637554585153</v>
      </c>
      <c r="EH50" s="18">
        <v>424</v>
      </c>
      <c r="EI50" s="26">
        <v>0.0235849056603774</v>
      </c>
      <c r="EJ50" s="18">
        <v>10</v>
      </c>
      <c r="EK50" s="18">
        <v>1158</v>
      </c>
      <c r="EL50" s="40">
        <f t="shared" si="35"/>
        <v>115.8</v>
      </c>
      <c r="EM50" s="17">
        <f t="shared" si="36"/>
        <v>-132</v>
      </c>
      <c r="EN50" s="36">
        <f t="shared" si="37"/>
        <v>-0.1139896373057</v>
      </c>
      <c r="EO50" s="18">
        <v>456</v>
      </c>
      <c r="EP50" s="26">
        <v>0.0241228070175439</v>
      </c>
      <c r="EQ50" s="18">
        <v>11</v>
      </c>
      <c r="ER50" s="18">
        <v>1285</v>
      </c>
      <c r="ES50" s="40">
        <f t="shared" si="38"/>
        <v>116.818181818182</v>
      </c>
      <c r="ET50" s="17">
        <f t="shared" si="39"/>
        <v>-134</v>
      </c>
      <c r="EU50" s="36">
        <f t="shared" si="40"/>
        <v>-0.104280155642023</v>
      </c>
      <c r="EV50" s="18">
        <v>486</v>
      </c>
      <c r="EW50" s="26">
        <v>0.0102880658436214</v>
      </c>
      <c r="EX50" s="18">
        <v>5</v>
      </c>
      <c r="EY50" s="18">
        <v>559</v>
      </c>
      <c r="EZ50" s="40">
        <f t="shared" si="41"/>
        <v>111.8</v>
      </c>
      <c r="FA50" s="17">
        <f t="shared" si="42"/>
        <v>-86</v>
      </c>
      <c r="FB50" s="36">
        <f t="shared" si="43"/>
        <v>-0.153846153846154</v>
      </c>
      <c r="FC50" s="18">
        <v>850</v>
      </c>
      <c r="FD50" s="26">
        <v>0.0129411764705882</v>
      </c>
      <c r="FE50" s="18">
        <v>11</v>
      </c>
      <c r="FF50" s="18">
        <v>1517</v>
      </c>
      <c r="FG50" s="40">
        <f t="shared" si="44"/>
        <v>137.909090909091</v>
      </c>
      <c r="FH50" s="17">
        <f t="shared" si="45"/>
        <v>98</v>
      </c>
      <c r="FI50" s="36">
        <f t="shared" si="46"/>
        <v>0.064601186552406</v>
      </c>
      <c r="FJ50" s="18">
        <v>669</v>
      </c>
      <c r="FK50" s="26">
        <v>0.00896860986547085</v>
      </c>
      <c r="FL50" s="17">
        <v>6</v>
      </c>
      <c r="FM50" s="18">
        <v>821</v>
      </c>
      <c r="FN50" s="40">
        <f t="shared" si="47"/>
        <v>136.833333333333</v>
      </c>
      <c r="FO50" s="17">
        <f t="shared" si="48"/>
        <v>47.0000000000001</v>
      </c>
      <c r="FP50" s="36">
        <f t="shared" si="49"/>
        <v>0.0572472594397077</v>
      </c>
      <c r="FQ50" s="18">
        <v>561</v>
      </c>
      <c r="FR50" s="26">
        <v>0.0106951871657754</v>
      </c>
      <c r="FS50" s="17">
        <v>6</v>
      </c>
      <c r="FT50" s="18">
        <v>833</v>
      </c>
      <c r="FU50" s="40">
        <f t="shared" si="50"/>
        <v>138.833333333333</v>
      </c>
      <c r="FV50" s="17">
        <f t="shared" si="51"/>
        <v>59.0000000000001</v>
      </c>
      <c r="FW50" s="36">
        <f t="shared" si="52"/>
        <v>0.0708283313325331</v>
      </c>
      <c r="FX50" s="18">
        <v>431</v>
      </c>
      <c r="FY50" s="26">
        <v>0.00464037122969838</v>
      </c>
      <c r="FZ50" s="17">
        <v>2</v>
      </c>
      <c r="GA50" s="18">
        <v>298</v>
      </c>
      <c r="GB50" s="40">
        <f t="shared" si="53"/>
        <v>149</v>
      </c>
      <c r="GC50" s="17">
        <f t="shared" si="54"/>
        <v>40</v>
      </c>
      <c r="GD50" s="36">
        <f t="shared" si="55"/>
        <v>0.134228187919463</v>
      </c>
      <c r="GE50" s="18">
        <v>477</v>
      </c>
      <c r="GF50" s="26">
        <v>0.0125786163522013</v>
      </c>
      <c r="GG50" s="17">
        <v>6</v>
      </c>
      <c r="GH50" s="18">
        <v>821</v>
      </c>
      <c r="GI50" s="40">
        <f t="shared" si="56"/>
        <v>136.833333333333</v>
      </c>
      <c r="GJ50" s="17">
        <f t="shared" si="57"/>
        <v>47.0000000000001</v>
      </c>
      <c r="GK50" s="36">
        <f t="shared" si="58"/>
        <v>0.0572472594397077</v>
      </c>
      <c r="GL50" s="18">
        <v>465</v>
      </c>
      <c r="GM50" s="26">
        <v>0.00860215053763441</v>
      </c>
      <c r="GN50" s="17">
        <v>4</v>
      </c>
      <c r="GO50" s="18">
        <v>545</v>
      </c>
      <c r="GP50" s="40">
        <f t="shared" si="59"/>
        <v>136.25</v>
      </c>
      <c r="GQ50" s="17">
        <f t="shared" si="60"/>
        <v>29</v>
      </c>
      <c r="GR50" s="36">
        <f t="shared" si="61"/>
        <v>0.0532110091743119</v>
      </c>
      <c r="GS50" s="18">
        <v>448</v>
      </c>
      <c r="GT50" s="26">
        <v>0.0111607142857143</v>
      </c>
      <c r="GU50" s="18">
        <v>5</v>
      </c>
      <c r="GV50" s="18">
        <v>715</v>
      </c>
      <c r="GW50" s="40">
        <f t="shared" si="95"/>
        <v>143</v>
      </c>
      <c r="GX50" s="17">
        <f t="shared" si="96"/>
        <v>70</v>
      </c>
      <c r="GY50" s="36">
        <f t="shared" si="97"/>
        <v>0.0979020979020979</v>
      </c>
      <c r="GZ50" s="18">
        <v>313</v>
      </c>
      <c r="HA50" s="26">
        <v>0.0255591054313099</v>
      </c>
      <c r="HB50" s="18">
        <v>8</v>
      </c>
      <c r="HC50" s="18">
        <v>971</v>
      </c>
      <c r="HD50" s="40">
        <f t="shared" si="98"/>
        <v>121.375</v>
      </c>
      <c r="HE50" s="17">
        <f t="shared" si="99"/>
        <v>-61</v>
      </c>
      <c r="HF50" s="36">
        <f t="shared" si="100"/>
        <v>-0.062821833161689</v>
      </c>
      <c r="HG50" s="18">
        <v>267</v>
      </c>
      <c r="HH50" s="26">
        <v>0.0149812734082397</v>
      </c>
      <c r="HI50" s="18">
        <v>4</v>
      </c>
      <c r="HJ50" s="18">
        <v>451</v>
      </c>
      <c r="HK50" s="40">
        <f t="shared" si="101"/>
        <v>112.75</v>
      </c>
      <c r="HL50" s="17">
        <f t="shared" si="102"/>
        <v>-65</v>
      </c>
      <c r="HM50" s="36">
        <f t="shared" si="103"/>
        <v>-0.144124168514412</v>
      </c>
      <c r="HN50" s="18">
        <v>238</v>
      </c>
      <c r="HO50" s="26">
        <v>0.0294117647058824</v>
      </c>
      <c r="HP50" s="18">
        <v>7</v>
      </c>
      <c r="HQ50" s="18">
        <v>806</v>
      </c>
      <c r="HR50" s="40">
        <f t="shared" si="104"/>
        <v>115.142857142857</v>
      </c>
      <c r="HS50" s="17">
        <f t="shared" si="105"/>
        <v>-97</v>
      </c>
      <c r="HT50" s="36">
        <f t="shared" si="106"/>
        <v>-0.120347394540943</v>
      </c>
      <c r="HU50" s="18">
        <v>184</v>
      </c>
      <c r="HV50" s="26">
        <v>0.016304347826087</v>
      </c>
      <c r="HW50" s="17">
        <v>3</v>
      </c>
      <c r="HX50" s="18">
        <v>351</v>
      </c>
      <c r="HY50" s="40">
        <f t="shared" si="107"/>
        <v>117</v>
      </c>
      <c r="HZ50" s="17">
        <f t="shared" si="108"/>
        <v>-36</v>
      </c>
      <c r="IA50" s="36">
        <f t="shared" si="109"/>
        <v>-0.102564102564103</v>
      </c>
      <c r="IB50" s="18"/>
      <c r="IC50" s="26"/>
      <c r="ID50" s="17"/>
      <c r="IE50" s="18"/>
      <c r="IF50" s="40"/>
      <c r="IG50" s="17"/>
      <c r="IH50" s="17"/>
      <c r="II50" s="36"/>
      <c r="IJ50" s="17"/>
      <c r="IK50" s="17"/>
      <c r="IL50" s="17">
        <v>454</v>
      </c>
      <c r="IM50" s="17">
        <v>50918.41</v>
      </c>
      <c r="IN50" s="18">
        <v>316</v>
      </c>
      <c r="IO50" s="18">
        <v>35133.44</v>
      </c>
      <c r="IP50" s="17">
        <v>816</v>
      </c>
      <c r="IQ50" s="17">
        <v>89520</v>
      </c>
      <c r="IR50" s="17"/>
      <c r="IS50" s="17"/>
      <c r="IT50" s="16"/>
      <c r="IU50" s="16"/>
      <c r="IV50" s="16"/>
      <c r="IW50" s="16"/>
      <c r="IX50" s="41"/>
      <c r="IY50" s="41"/>
      <c r="IZ50" s="41"/>
      <c r="JA50" s="41"/>
      <c r="JB50" s="18"/>
      <c r="JC50" s="41"/>
      <c r="JD50" s="41"/>
      <c r="JE50" s="41"/>
      <c r="JF50" s="18"/>
      <c r="JG50" s="18"/>
      <c r="JH50" s="18">
        <f t="shared" si="124"/>
        <v>525</v>
      </c>
      <c r="JI50" s="18">
        <f t="shared" si="125"/>
        <v>57498</v>
      </c>
      <c r="JJ50" s="17">
        <v>129</v>
      </c>
      <c r="JK50" s="17">
        <f t="shared" si="110"/>
        <v>-10227</v>
      </c>
      <c r="JL50" s="36">
        <f ca="1" t="shared" si="126"/>
        <v>-0.177867056245435</v>
      </c>
      <c r="JM50" s="18">
        <f t="shared" si="111"/>
        <v>2111</v>
      </c>
      <c r="JN50" s="42">
        <f t="shared" si="112"/>
        <v>233069.85</v>
      </c>
      <c r="JO50" s="43"/>
      <c r="JP50" s="43"/>
      <c r="JQ50" s="68">
        <v>113999</v>
      </c>
      <c r="JR50">
        <v>273594</v>
      </c>
      <c r="JS50" t="s">
        <v>233</v>
      </c>
    </row>
    <row r="51" ht="16.5" spans="1:278">
      <c r="A51" s="16"/>
      <c r="B51" s="17" t="s">
        <v>229</v>
      </c>
      <c r="C51" s="18">
        <v>6939962763774</v>
      </c>
      <c r="D51" s="18">
        <v>598576800577</v>
      </c>
      <c r="E51" s="18">
        <v>21064016000001</v>
      </c>
      <c r="F51" s="17" t="s">
        <v>234</v>
      </c>
      <c r="G51" s="19" t="s">
        <v>235</v>
      </c>
      <c r="H51" s="17" t="s">
        <v>129</v>
      </c>
      <c r="I51" s="26">
        <f>VLOOKUP(C51,供应链!E:J,6,0)</f>
        <v>0.541666666666667</v>
      </c>
      <c r="J51" s="17">
        <f>VLOOKUP(C51,供应链!E:H,4,0)</f>
        <v>74</v>
      </c>
      <c r="K51" s="17">
        <f>VLOOKUP(C51,供应链!E:K,7,0)</f>
        <v>0</v>
      </c>
      <c r="L51" s="18">
        <f>VLOOKUP(C51,供应链!E:I,5,0)</f>
        <v>7.457529513389</v>
      </c>
      <c r="M51" s="27">
        <f t="shared" si="113"/>
        <v>0.00238222918901081</v>
      </c>
      <c r="N51" s="17">
        <v>311</v>
      </c>
      <c r="O51" s="26">
        <v>0.00964630225080386</v>
      </c>
      <c r="P51" s="18">
        <v>3</v>
      </c>
      <c r="Q51" s="18">
        <v>297</v>
      </c>
      <c r="R51" s="40">
        <v>99</v>
      </c>
      <c r="S51" s="17">
        <v>99</v>
      </c>
      <c r="T51" s="17">
        <f t="shared" si="114"/>
        <v>0</v>
      </c>
      <c r="U51" s="36">
        <f t="shared" si="115"/>
        <v>0</v>
      </c>
      <c r="V51" s="17">
        <v>559</v>
      </c>
      <c r="W51" s="17">
        <v>381</v>
      </c>
      <c r="X51" s="26">
        <v>0.015748031496063</v>
      </c>
      <c r="Y51" s="18">
        <v>6</v>
      </c>
      <c r="Z51" s="18">
        <v>594</v>
      </c>
      <c r="AA51" s="40">
        <v>99</v>
      </c>
      <c r="AB51" s="17">
        <v>99</v>
      </c>
      <c r="AC51" s="17">
        <f ca="1" t="shared" si="116"/>
        <v>0</v>
      </c>
      <c r="AD51" s="36">
        <f ca="1" t="shared" si="117"/>
        <v>0</v>
      </c>
      <c r="AE51" s="17">
        <v>517</v>
      </c>
      <c r="AF51" s="17">
        <v>373</v>
      </c>
      <c r="AG51" s="26">
        <v>0.00536193029490617</v>
      </c>
      <c r="AH51" s="18">
        <v>2</v>
      </c>
      <c r="AI51" s="18">
        <v>192</v>
      </c>
      <c r="AJ51" s="40">
        <v>96</v>
      </c>
      <c r="AK51" s="17">
        <v>99</v>
      </c>
      <c r="AL51" s="17">
        <v>-6</v>
      </c>
      <c r="AM51" s="36">
        <v>-0.03125</v>
      </c>
      <c r="AN51" s="17">
        <v>442</v>
      </c>
      <c r="AO51" s="17">
        <v>453</v>
      </c>
      <c r="AP51" s="26">
        <v>0.0176600441501104</v>
      </c>
      <c r="AQ51" s="18">
        <v>8</v>
      </c>
      <c r="AR51" s="18">
        <v>691</v>
      </c>
      <c r="AS51" s="40">
        <v>86.375</v>
      </c>
      <c r="AT51" s="17">
        <v>99</v>
      </c>
      <c r="AU51" s="17">
        <f t="shared" si="118"/>
        <v>-101</v>
      </c>
      <c r="AV51" s="36">
        <f t="shared" si="119"/>
        <v>-0.14616497829233</v>
      </c>
      <c r="AW51" s="17">
        <v>441</v>
      </c>
      <c r="AX51" s="17">
        <v>429</v>
      </c>
      <c r="AY51" s="26">
        <v>0.0163170163170163</v>
      </c>
      <c r="AZ51" s="18">
        <v>7</v>
      </c>
      <c r="BA51" s="18">
        <v>623</v>
      </c>
      <c r="BB51" s="40">
        <v>89</v>
      </c>
      <c r="BC51" s="17">
        <v>99</v>
      </c>
      <c r="BD51" s="17">
        <f t="shared" si="120"/>
        <v>-70</v>
      </c>
      <c r="BE51" s="36">
        <f t="shared" si="121"/>
        <v>-0.112359550561798</v>
      </c>
      <c r="BF51" s="17">
        <v>488</v>
      </c>
      <c r="BG51" s="17">
        <v>461</v>
      </c>
      <c r="BH51" s="26">
        <v>0.0216919739696312</v>
      </c>
      <c r="BI51" s="18">
        <v>10</v>
      </c>
      <c r="BJ51" s="18">
        <v>860</v>
      </c>
      <c r="BK51" s="40">
        <v>86</v>
      </c>
      <c r="BL51" s="17">
        <v>99</v>
      </c>
      <c r="BM51" s="17">
        <f t="shared" si="122"/>
        <v>-130</v>
      </c>
      <c r="BN51" s="36">
        <f t="shared" si="123"/>
        <v>-0.151162790697674</v>
      </c>
      <c r="BO51" s="17">
        <v>521</v>
      </c>
      <c r="BP51" s="17">
        <v>531</v>
      </c>
      <c r="BQ51" s="26">
        <f t="shared" si="90"/>
        <v>0.0244821092278719</v>
      </c>
      <c r="BR51" s="17">
        <v>13</v>
      </c>
      <c r="BS51" s="18">
        <v>1154</v>
      </c>
      <c r="BT51" s="40">
        <f t="shared" si="91"/>
        <v>88.7692307692308</v>
      </c>
      <c r="BU51" s="17">
        <f t="shared" si="92"/>
        <v>-133</v>
      </c>
      <c r="BV51" s="36">
        <f t="shared" si="93"/>
        <v>-0.11525129982669</v>
      </c>
      <c r="BW51" s="17">
        <v>441</v>
      </c>
      <c r="BX51" s="32">
        <v>0.0174418604651163</v>
      </c>
      <c r="BY51" s="17">
        <v>13</v>
      </c>
      <c r="BZ51" s="18">
        <v>1190</v>
      </c>
      <c r="CA51" s="40">
        <f t="shared" si="11"/>
        <v>91.5384615384615</v>
      </c>
      <c r="CB51" s="17">
        <f t="shared" si="12"/>
        <v>-97.0000000000001</v>
      </c>
      <c r="CC51" s="36">
        <f t="shared" si="94"/>
        <v>-0.0815126050420169</v>
      </c>
      <c r="CD51" s="17">
        <v>475</v>
      </c>
      <c r="CE51" s="32">
        <v>0.045045045045045</v>
      </c>
      <c r="CF51" s="18">
        <v>7</v>
      </c>
      <c r="CG51" s="18">
        <v>603</v>
      </c>
      <c r="CH51" s="40">
        <f t="shared" si="68"/>
        <v>86.1428571428571</v>
      </c>
      <c r="CI51" s="17">
        <f t="shared" si="13"/>
        <v>-90</v>
      </c>
      <c r="CJ51" s="36">
        <f t="shared" si="14"/>
        <v>-0.149253731343284</v>
      </c>
      <c r="CK51" s="17">
        <v>515</v>
      </c>
      <c r="CL51" s="32">
        <v>0.0227272727272727</v>
      </c>
      <c r="CM51" s="18">
        <v>9</v>
      </c>
      <c r="CN51" s="18">
        <v>769</v>
      </c>
      <c r="CO51" s="40">
        <f t="shared" si="15"/>
        <v>85.4444444444444</v>
      </c>
      <c r="CP51" s="17">
        <f t="shared" si="16"/>
        <v>-122</v>
      </c>
      <c r="CQ51" s="36">
        <f t="shared" si="17"/>
        <v>-0.158647594278284</v>
      </c>
      <c r="CR51" s="17">
        <v>519</v>
      </c>
      <c r="CS51" s="32">
        <v>0.0369747899159664</v>
      </c>
      <c r="CT51" s="18">
        <v>6</v>
      </c>
      <c r="CU51" s="18">
        <v>523</v>
      </c>
      <c r="CV51" s="40">
        <f t="shared" si="18"/>
        <v>87.1666666666667</v>
      </c>
      <c r="CW51" s="17">
        <f t="shared" si="19"/>
        <v>-71</v>
      </c>
      <c r="CX51" s="36">
        <f t="shared" si="20"/>
        <v>-0.135755258126195</v>
      </c>
      <c r="CY51" s="132">
        <v>454</v>
      </c>
      <c r="CZ51" s="121">
        <v>0.0257234726688103</v>
      </c>
      <c r="DA51" s="55">
        <v>6</v>
      </c>
      <c r="DB51" s="55">
        <v>525</v>
      </c>
      <c r="DC51" s="40">
        <f t="shared" si="69"/>
        <v>87.5</v>
      </c>
      <c r="DD51" s="17">
        <f t="shared" si="21"/>
        <v>-69</v>
      </c>
      <c r="DE51" s="36">
        <f t="shared" si="22"/>
        <v>-0.131428571428571</v>
      </c>
      <c r="DF51" s="122">
        <v>429</v>
      </c>
      <c r="DG51" s="123">
        <v>0.0396270396270396</v>
      </c>
      <c r="DH51" s="122">
        <v>17</v>
      </c>
      <c r="DI51" s="122">
        <v>1467</v>
      </c>
      <c r="DJ51" s="40">
        <f t="shared" si="23"/>
        <v>86.2941176470588</v>
      </c>
      <c r="DK51" s="17">
        <f t="shared" si="24"/>
        <v>-216</v>
      </c>
      <c r="DL51" s="36">
        <f t="shared" si="25"/>
        <v>-0.147239263803681</v>
      </c>
      <c r="DM51" s="33">
        <v>434</v>
      </c>
      <c r="DN51" s="32">
        <v>0.0161290322580645</v>
      </c>
      <c r="DO51" s="17">
        <v>7</v>
      </c>
      <c r="DP51" s="18">
        <v>600</v>
      </c>
      <c r="DQ51" s="40">
        <f t="shared" si="26"/>
        <v>85.7142857142857</v>
      </c>
      <c r="DR51" s="17">
        <f t="shared" si="27"/>
        <v>-93</v>
      </c>
      <c r="DS51" s="36">
        <f t="shared" si="28"/>
        <v>-0.155</v>
      </c>
      <c r="DT51" s="126">
        <v>483</v>
      </c>
      <c r="DU51" s="32">
        <v>0.0144927536231884</v>
      </c>
      <c r="DV51" s="17">
        <v>7</v>
      </c>
      <c r="DW51" s="18">
        <v>603</v>
      </c>
      <c r="DX51" s="40">
        <f t="shared" si="29"/>
        <v>86.1428571428571</v>
      </c>
      <c r="DY51" s="17">
        <f t="shared" si="30"/>
        <v>-90</v>
      </c>
      <c r="DZ51" s="36">
        <f t="shared" si="31"/>
        <v>-0.149253731343284</v>
      </c>
      <c r="EA51" s="33">
        <v>416</v>
      </c>
      <c r="EB51" s="32">
        <v>0.0144230769230769</v>
      </c>
      <c r="EC51" s="18">
        <v>6</v>
      </c>
      <c r="ED51" s="18">
        <v>500</v>
      </c>
      <c r="EE51" s="40">
        <f t="shared" si="32"/>
        <v>83.3333333333333</v>
      </c>
      <c r="EF51" s="17">
        <f t="shared" si="33"/>
        <v>-94</v>
      </c>
      <c r="EG51" s="36">
        <f t="shared" si="34"/>
        <v>-0.188</v>
      </c>
      <c r="EH51" s="18">
        <v>406</v>
      </c>
      <c r="EI51" s="26">
        <v>0.0147783251231527</v>
      </c>
      <c r="EJ51" s="18">
        <v>6</v>
      </c>
      <c r="EK51" s="18">
        <v>521</v>
      </c>
      <c r="EL51" s="40">
        <f t="shared" si="35"/>
        <v>86.8333333333333</v>
      </c>
      <c r="EM51" s="17">
        <f t="shared" si="36"/>
        <v>-73</v>
      </c>
      <c r="EN51" s="36">
        <f t="shared" si="37"/>
        <v>-0.140115163147793</v>
      </c>
      <c r="EO51" s="18">
        <v>390</v>
      </c>
      <c r="EP51" s="26">
        <v>0.00512820512820513</v>
      </c>
      <c r="EQ51" s="18">
        <v>2</v>
      </c>
      <c r="ER51" s="18">
        <v>178</v>
      </c>
      <c r="ES51" s="40">
        <f t="shared" si="38"/>
        <v>89</v>
      </c>
      <c r="ET51" s="17">
        <f t="shared" si="39"/>
        <v>-20</v>
      </c>
      <c r="EU51" s="36">
        <f t="shared" si="40"/>
        <v>-0.112359550561798</v>
      </c>
      <c r="EV51" s="18">
        <v>371</v>
      </c>
      <c r="EW51" s="26">
        <v>0.0188679245283019</v>
      </c>
      <c r="EX51" s="18">
        <v>7</v>
      </c>
      <c r="EY51" s="18">
        <v>617</v>
      </c>
      <c r="EZ51" s="40">
        <f t="shared" si="41"/>
        <v>88.1428571428571</v>
      </c>
      <c r="FA51" s="17">
        <f t="shared" si="42"/>
        <v>-76</v>
      </c>
      <c r="FB51" s="36">
        <f t="shared" si="43"/>
        <v>-0.123176661264182</v>
      </c>
      <c r="FC51" s="18">
        <v>746</v>
      </c>
      <c r="FD51" s="26">
        <v>0.0160857908847185</v>
      </c>
      <c r="FE51" s="18">
        <v>12</v>
      </c>
      <c r="FF51" s="18">
        <v>1007</v>
      </c>
      <c r="FG51" s="40">
        <f t="shared" si="44"/>
        <v>83.9166666666667</v>
      </c>
      <c r="FH51" s="17">
        <f t="shared" si="45"/>
        <v>-181</v>
      </c>
      <c r="FI51" s="36">
        <f t="shared" si="46"/>
        <v>-0.17974180734856</v>
      </c>
      <c r="FJ51" s="18">
        <v>656</v>
      </c>
      <c r="FK51" s="26">
        <v>0.0182926829268293</v>
      </c>
      <c r="FL51" s="17">
        <v>12</v>
      </c>
      <c r="FM51" s="18">
        <v>1004</v>
      </c>
      <c r="FN51" s="40">
        <f t="shared" si="47"/>
        <v>83.6666666666667</v>
      </c>
      <c r="FO51" s="17">
        <f t="shared" si="48"/>
        <v>-184</v>
      </c>
      <c r="FP51" s="36">
        <f t="shared" si="49"/>
        <v>-0.183266932270916</v>
      </c>
      <c r="FQ51" s="18">
        <v>666</v>
      </c>
      <c r="FR51" s="26">
        <v>0.0135135135135135</v>
      </c>
      <c r="FS51" s="17">
        <v>9</v>
      </c>
      <c r="FT51" s="18">
        <v>778</v>
      </c>
      <c r="FU51" s="40">
        <f t="shared" si="50"/>
        <v>86.4444444444444</v>
      </c>
      <c r="FV51" s="17">
        <f t="shared" si="51"/>
        <v>-113</v>
      </c>
      <c r="FW51" s="36">
        <f t="shared" si="52"/>
        <v>-0.145244215938303</v>
      </c>
      <c r="FX51" s="18">
        <v>573</v>
      </c>
      <c r="FY51" s="26">
        <v>0.0261780104712042</v>
      </c>
      <c r="FZ51" s="17">
        <v>15</v>
      </c>
      <c r="GA51" s="18">
        <v>1267</v>
      </c>
      <c r="GB51" s="40">
        <f t="shared" si="53"/>
        <v>84.4666666666667</v>
      </c>
      <c r="GC51" s="17">
        <f t="shared" si="54"/>
        <v>-218</v>
      </c>
      <c r="GD51" s="36">
        <f t="shared" si="55"/>
        <v>-0.17205998421468</v>
      </c>
      <c r="GE51" s="18">
        <v>469</v>
      </c>
      <c r="GF51" s="26">
        <v>0.0170575692963753</v>
      </c>
      <c r="GG51" s="17">
        <v>8</v>
      </c>
      <c r="GH51" s="18">
        <v>700</v>
      </c>
      <c r="GI51" s="40">
        <f t="shared" si="56"/>
        <v>87.5</v>
      </c>
      <c r="GJ51" s="17">
        <f t="shared" si="57"/>
        <v>-92</v>
      </c>
      <c r="GK51" s="36">
        <f t="shared" si="58"/>
        <v>-0.131428571428571</v>
      </c>
      <c r="GL51" s="18">
        <v>534</v>
      </c>
      <c r="GM51" s="26">
        <v>0.0187265917602996</v>
      </c>
      <c r="GN51" s="17">
        <v>10</v>
      </c>
      <c r="GO51" s="18">
        <v>846</v>
      </c>
      <c r="GP51" s="40">
        <f t="shared" si="59"/>
        <v>84.6</v>
      </c>
      <c r="GQ51" s="17">
        <f t="shared" si="60"/>
        <v>-144</v>
      </c>
      <c r="GR51" s="36">
        <f t="shared" si="61"/>
        <v>-0.170212765957447</v>
      </c>
      <c r="GS51" s="18">
        <v>493</v>
      </c>
      <c r="GT51" s="26">
        <v>0.0283975659229209</v>
      </c>
      <c r="GU51" s="18">
        <v>14</v>
      </c>
      <c r="GV51" s="18">
        <v>1163</v>
      </c>
      <c r="GW51" s="40">
        <f t="shared" si="95"/>
        <v>83.0714285714286</v>
      </c>
      <c r="GX51" s="17">
        <f t="shared" si="96"/>
        <v>-223</v>
      </c>
      <c r="GY51" s="36">
        <f t="shared" si="97"/>
        <v>-0.191745485812554</v>
      </c>
      <c r="GZ51" s="18">
        <v>321</v>
      </c>
      <c r="HA51" s="26">
        <v>0.00623052959501558</v>
      </c>
      <c r="HB51" s="18">
        <v>2</v>
      </c>
      <c r="HC51" s="18">
        <v>198</v>
      </c>
      <c r="HD51" s="40">
        <f t="shared" si="98"/>
        <v>99</v>
      </c>
      <c r="HE51" s="17">
        <f t="shared" si="99"/>
        <v>0</v>
      </c>
      <c r="HF51" s="36">
        <f t="shared" si="100"/>
        <v>0</v>
      </c>
      <c r="HG51" s="18">
        <v>355</v>
      </c>
      <c r="HH51" s="26">
        <v>0.0028169014084507</v>
      </c>
      <c r="HI51" s="18">
        <v>1</v>
      </c>
      <c r="HJ51" s="18">
        <v>109</v>
      </c>
      <c r="HK51" s="40">
        <f t="shared" si="101"/>
        <v>109</v>
      </c>
      <c r="HL51" s="17">
        <f t="shared" si="102"/>
        <v>10</v>
      </c>
      <c r="HM51" s="36">
        <f t="shared" si="103"/>
        <v>0.0917431192660551</v>
      </c>
      <c r="HN51" s="18">
        <v>333</v>
      </c>
      <c r="HO51" s="26">
        <v>0.015015015015015</v>
      </c>
      <c r="HP51" s="18">
        <v>5</v>
      </c>
      <c r="HQ51" s="18">
        <v>535</v>
      </c>
      <c r="HR51" s="40">
        <f t="shared" si="104"/>
        <v>107</v>
      </c>
      <c r="HS51" s="17">
        <f t="shared" si="105"/>
        <v>40</v>
      </c>
      <c r="HT51" s="36">
        <f t="shared" si="106"/>
        <v>0.0747663551401869</v>
      </c>
      <c r="HU51" s="18">
        <v>296</v>
      </c>
      <c r="HV51" s="26">
        <v>0.00337837837837838</v>
      </c>
      <c r="HW51" s="17">
        <v>1</v>
      </c>
      <c r="HX51" s="18">
        <v>109</v>
      </c>
      <c r="HY51" s="40">
        <f t="shared" si="107"/>
        <v>109</v>
      </c>
      <c r="HZ51" s="17">
        <f t="shared" si="108"/>
        <v>10</v>
      </c>
      <c r="IA51" s="36">
        <f t="shared" si="109"/>
        <v>0.0917431192660551</v>
      </c>
      <c r="IB51" s="18"/>
      <c r="IC51" s="26"/>
      <c r="ID51" s="17"/>
      <c r="IE51" s="18"/>
      <c r="IF51" s="40"/>
      <c r="IG51" s="17"/>
      <c r="IH51" s="17"/>
      <c r="II51" s="36"/>
      <c r="IJ51" s="17"/>
      <c r="IK51" s="17"/>
      <c r="IL51" s="17">
        <v>313</v>
      </c>
      <c r="IM51" s="17">
        <v>26538.66</v>
      </c>
      <c r="IN51" s="18">
        <v>290</v>
      </c>
      <c r="IO51" s="18">
        <v>25998.05</v>
      </c>
      <c r="IP51" s="17">
        <v>358</v>
      </c>
      <c r="IQ51" s="17">
        <v>31261</v>
      </c>
      <c r="IR51" s="17"/>
      <c r="IS51" s="17"/>
      <c r="IT51" s="16"/>
      <c r="IU51" s="16"/>
      <c r="IV51" s="16"/>
      <c r="IW51" s="16"/>
      <c r="IX51" s="41"/>
      <c r="IY51" s="41"/>
      <c r="IZ51" s="41"/>
      <c r="JA51" s="41"/>
      <c r="JB51" s="18"/>
      <c r="JC51" s="41"/>
      <c r="JD51" s="41"/>
      <c r="JE51" s="41"/>
      <c r="JF51" s="18"/>
      <c r="JG51" s="18"/>
      <c r="JH51" s="18">
        <f t="shared" si="124"/>
        <v>231</v>
      </c>
      <c r="JI51" s="18">
        <f t="shared" si="125"/>
        <v>20223</v>
      </c>
      <c r="JJ51" s="17">
        <v>99</v>
      </c>
      <c r="JK51" s="17">
        <f t="shared" si="110"/>
        <v>-2646</v>
      </c>
      <c r="JL51" s="36">
        <f ca="1" t="shared" si="126"/>
        <v>-0.130841121495327</v>
      </c>
      <c r="JM51" s="18">
        <f t="shared" si="111"/>
        <v>1192</v>
      </c>
      <c r="JN51" s="42">
        <f t="shared" si="112"/>
        <v>104020.71</v>
      </c>
      <c r="JO51" s="43"/>
      <c r="JP51" s="43"/>
      <c r="JQ51">
        <f>JQ49-JQ50</f>
        <v>2780</v>
      </c>
      <c r="JR51">
        <f>JR49-JR50</f>
        <v>16351</v>
      </c>
    </row>
    <row r="52" ht="16.5" spans="1:278">
      <c r="A52" s="16"/>
      <c r="B52" s="20" t="s">
        <v>236</v>
      </c>
      <c r="C52" s="18">
        <v>6939962757612</v>
      </c>
      <c r="D52" s="18">
        <v>585859716157</v>
      </c>
      <c r="E52" s="18">
        <v>21064011001059</v>
      </c>
      <c r="F52" s="17" t="s">
        <v>237</v>
      </c>
      <c r="G52" s="19" t="s">
        <v>238</v>
      </c>
      <c r="H52" s="17" t="s">
        <v>129</v>
      </c>
      <c r="I52" s="26">
        <f>VLOOKUP(C52,供应链!E:J,6,0)</f>
        <v>0.916666666666667</v>
      </c>
      <c r="J52" s="17">
        <f>VLOOKUP(C52,供应链!E:H,4,0)</f>
        <v>541</v>
      </c>
      <c r="K52" s="17">
        <f>VLOOKUP(C52,供应链!E:K,7,0)</f>
        <v>44</v>
      </c>
      <c r="L52" s="18">
        <f>VLOOKUP(C52,供应链!E:I,5,0)</f>
        <v>73.2781194811522</v>
      </c>
      <c r="M52" s="27">
        <f t="shared" si="113"/>
        <v>0.0069919973599538</v>
      </c>
      <c r="N52" s="17">
        <v>1252</v>
      </c>
      <c r="O52" s="26">
        <v>0.0343450479233227</v>
      </c>
      <c r="P52" s="18">
        <v>43</v>
      </c>
      <c r="Q52" s="18">
        <v>5765</v>
      </c>
      <c r="R52" s="40">
        <v>134.06976744186</v>
      </c>
      <c r="S52" s="17">
        <v>149</v>
      </c>
      <c r="T52" s="17">
        <f t="shared" si="114"/>
        <v>-642.00000000002</v>
      </c>
      <c r="U52" s="36">
        <f t="shared" si="115"/>
        <v>-0.111361665221166</v>
      </c>
      <c r="V52" s="17">
        <v>1281</v>
      </c>
      <c r="W52" s="17">
        <v>1176</v>
      </c>
      <c r="X52" s="26">
        <v>0.032312925170068</v>
      </c>
      <c r="Y52" s="18">
        <v>38</v>
      </c>
      <c r="Z52" s="18">
        <v>5110</v>
      </c>
      <c r="AA52" s="40">
        <v>134.473684210526</v>
      </c>
      <c r="AB52" s="17">
        <v>149</v>
      </c>
      <c r="AC52" s="17">
        <f ca="1" t="shared" si="116"/>
        <v>-552.000000000013</v>
      </c>
      <c r="AD52" s="36">
        <f ca="1" t="shared" si="117"/>
        <v>-0.108023483365952</v>
      </c>
      <c r="AE52" s="17">
        <v>910</v>
      </c>
      <c r="AF52" s="17">
        <v>1225</v>
      </c>
      <c r="AG52" s="26">
        <v>0.0481632653061225</v>
      </c>
      <c r="AH52" s="18">
        <v>59</v>
      </c>
      <c r="AI52" s="18">
        <v>7907</v>
      </c>
      <c r="AJ52" s="40">
        <v>134.016949152542</v>
      </c>
      <c r="AK52" s="17">
        <v>149</v>
      </c>
      <c r="AL52" s="17">
        <v>-884</v>
      </c>
      <c r="AM52" s="36">
        <v>-0.111799671177438</v>
      </c>
      <c r="AN52" s="17">
        <v>983</v>
      </c>
      <c r="AO52" s="17">
        <v>1303</v>
      </c>
      <c r="AP52" s="26">
        <v>0.0184190330007675</v>
      </c>
      <c r="AQ52" s="18">
        <v>24</v>
      </c>
      <c r="AR52" s="18">
        <v>3491</v>
      </c>
      <c r="AS52" s="40">
        <v>145.458333333333</v>
      </c>
      <c r="AT52" s="17">
        <v>149</v>
      </c>
      <c r="AU52" s="17">
        <f t="shared" si="118"/>
        <v>-85.000000000008</v>
      </c>
      <c r="AV52" s="36">
        <f t="shared" si="119"/>
        <v>-0.0243483242623913</v>
      </c>
      <c r="AW52" s="17">
        <v>1011</v>
      </c>
      <c r="AX52" s="17">
        <v>1056</v>
      </c>
      <c r="AY52" s="26">
        <v>0.0265151515151515</v>
      </c>
      <c r="AZ52" s="18">
        <v>28</v>
      </c>
      <c r="BA52" s="18">
        <v>4002</v>
      </c>
      <c r="BB52" s="40">
        <v>142.928571428571</v>
      </c>
      <c r="BC52" s="17">
        <v>149</v>
      </c>
      <c r="BD52" s="17">
        <f t="shared" si="120"/>
        <v>-170.000000000012</v>
      </c>
      <c r="BE52" s="36">
        <f t="shared" si="121"/>
        <v>-0.0424787606196932</v>
      </c>
      <c r="BF52" s="17">
        <v>1001</v>
      </c>
      <c r="BG52" s="17">
        <v>1050</v>
      </c>
      <c r="BH52" s="26">
        <v>0.0276190476190476</v>
      </c>
      <c r="BI52" s="18">
        <v>29</v>
      </c>
      <c r="BJ52" s="18">
        <v>4165</v>
      </c>
      <c r="BK52" s="40">
        <v>143.620689655172</v>
      </c>
      <c r="BL52" s="17">
        <v>149</v>
      </c>
      <c r="BM52" s="17">
        <f t="shared" si="122"/>
        <v>-156.000000000012</v>
      </c>
      <c r="BN52" s="36">
        <f t="shared" si="123"/>
        <v>-0.0374549819928001</v>
      </c>
      <c r="BO52" s="17">
        <v>1040</v>
      </c>
      <c r="BP52" s="17">
        <v>1189</v>
      </c>
      <c r="BQ52" s="26">
        <f t="shared" si="90"/>
        <v>0.0168208578637511</v>
      </c>
      <c r="BR52" s="17">
        <v>20</v>
      </c>
      <c r="BS52" s="18">
        <v>2873</v>
      </c>
      <c r="BT52" s="40">
        <f t="shared" si="91"/>
        <v>143.65</v>
      </c>
      <c r="BU52" s="17">
        <f t="shared" si="92"/>
        <v>-107</v>
      </c>
      <c r="BV52" s="36">
        <f t="shared" si="93"/>
        <v>-0.0372432996867386</v>
      </c>
      <c r="BW52" s="17">
        <v>1119</v>
      </c>
      <c r="BX52" s="32">
        <v>0.0307692307692308</v>
      </c>
      <c r="BY52" s="17">
        <v>26</v>
      </c>
      <c r="BZ52" s="18">
        <v>3794</v>
      </c>
      <c r="CA52" s="40">
        <f t="shared" si="11"/>
        <v>145.923076923077</v>
      </c>
      <c r="CB52" s="17">
        <f t="shared" si="12"/>
        <v>-79.9999999999997</v>
      </c>
      <c r="CC52" s="36">
        <f t="shared" si="94"/>
        <v>-0.0210859251449657</v>
      </c>
      <c r="CD52" s="17">
        <v>790</v>
      </c>
      <c r="CE52" s="32">
        <v>0.0475352112676056</v>
      </c>
      <c r="CF52" s="18">
        <v>22</v>
      </c>
      <c r="CG52" s="18">
        <v>3108</v>
      </c>
      <c r="CH52" s="40">
        <f t="shared" si="68"/>
        <v>141.272727272727</v>
      </c>
      <c r="CI52" s="17">
        <f t="shared" si="13"/>
        <v>-170</v>
      </c>
      <c r="CJ52" s="36">
        <f t="shared" si="14"/>
        <v>-0.0546975546975546</v>
      </c>
      <c r="CK52" s="17">
        <v>929</v>
      </c>
      <c r="CL52" s="32">
        <v>0.0163690476190476</v>
      </c>
      <c r="CM52" s="18">
        <v>25</v>
      </c>
      <c r="CN52" s="18">
        <v>3531</v>
      </c>
      <c r="CO52" s="40">
        <f t="shared" si="15"/>
        <v>141.24</v>
      </c>
      <c r="CP52" s="17">
        <f t="shared" si="16"/>
        <v>-194</v>
      </c>
      <c r="CQ52" s="36">
        <f t="shared" si="17"/>
        <v>-0.05494194279241</v>
      </c>
      <c r="CR52" s="17">
        <v>784</v>
      </c>
      <c r="CS52" s="32">
        <v>0.0105448154657293</v>
      </c>
      <c r="CT52" s="18">
        <v>16</v>
      </c>
      <c r="CU52" s="18">
        <v>2314</v>
      </c>
      <c r="CV52" s="40">
        <f t="shared" si="18"/>
        <v>144.625</v>
      </c>
      <c r="CW52" s="17">
        <f t="shared" si="19"/>
        <v>-70</v>
      </c>
      <c r="CX52" s="36">
        <f t="shared" si="20"/>
        <v>-0.0302506482281763</v>
      </c>
      <c r="CY52" s="132">
        <v>573</v>
      </c>
      <c r="CZ52" s="121">
        <v>0.024896265560166</v>
      </c>
      <c r="DA52" s="55">
        <v>10</v>
      </c>
      <c r="DB52" s="55">
        <v>1453</v>
      </c>
      <c r="DC52" s="40">
        <f t="shared" si="69"/>
        <v>145.3</v>
      </c>
      <c r="DD52" s="17">
        <f t="shared" si="21"/>
        <v>-36.9999999999999</v>
      </c>
      <c r="DE52" s="36">
        <f t="shared" si="22"/>
        <v>-0.0254645560908464</v>
      </c>
      <c r="DF52" s="122">
        <v>494</v>
      </c>
      <c r="DG52" s="123">
        <v>0.0263157894736842</v>
      </c>
      <c r="DH52" s="122">
        <v>13</v>
      </c>
      <c r="DI52" s="122">
        <v>1876</v>
      </c>
      <c r="DJ52" s="40">
        <f t="shared" si="23"/>
        <v>144.307692307692</v>
      </c>
      <c r="DK52" s="17">
        <f t="shared" si="24"/>
        <v>-60.9999999999998</v>
      </c>
      <c r="DL52" s="36">
        <f t="shared" si="25"/>
        <v>-0.0325159914712153</v>
      </c>
      <c r="DM52" s="33">
        <v>542</v>
      </c>
      <c r="DN52" s="32">
        <v>0.0202952029520295</v>
      </c>
      <c r="DO52" s="17">
        <v>11</v>
      </c>
      <c r="DP52" s="18">
        <v>1535</v>
      </c>
      <c r="DQ52" s="40">
        <f t="shared" si="26"/>
        <v>139.545454545455</v>
      </c>
      <c r="DR52" s="17">
        <f t="shared" si="27"/>
        <v>-104</v>
      </c>
      <c r="DS52" s="36">
        <f t="shared" si="28"/>
        <v>-0.0677524429967428</v>
      </c>
      <c r="DT52" s="126">
        <v>657</v>
      </c>
      <c r="DU52" s="32">
        <v>0.0365296803652968</v>
      </c>
      <c r="DV52" s="17">
        <v>24</v>
      </c>
      <c r="DW52" s="18">
        <v>3527</v>
      </c>
      <c r="DX52" s="40">
        <f t="shared" si="29"/>
        <v>146.958333333333</v>
      </c>
      <c r="DY52" s="17">
        <f t="shared" si="30"/>
        <v>-48.9999999999998</v>
      </c>
      <c r="DZ52" s="36">
        <f t="shared" si="31"/>
        <v>-0.013892826764956</v>
      </c>
      <c r="EA52" s="33">
        <v>528</v>
      </c>
      <c r="EB52" s="32">
        <v>0.0435606060606061</v>
      </c>
      <c r="EC52" s="18">
        <v>23</v>
      </c>
      <c r="ED52" s="18">
        <v>3316</v>
      </c>
      <c r="EE52" s="40">
        <f t="shared" si="32"/>
        <v>144.173913043478</v>
      </c>
      <c r="EF52" s="17">
        <f t="shared" si="33"/>
        <v>-111</v>
      </c>
      <c r="EG52" s="36">
        <f t="shared" si="34"/>
        <v>-0.0334740651387214</v>
      </c>
      <c r="EH52" s="18">
        <v>469</v>
      </c>
      <c r="EI52" s="26">
        <v>0.0341151385927505</v>
      </c>
      <c r="EJ52" s="18">
        <v>16</v>
      </c>
      <c r="EK52" s="18">
        <v>2299</v>
      </c>
      <c r="EL52" s="40">
        <f t="shared" si="35"/>
        <v>143.6875</v>
      </c>
      <c r="EM52" s="17">
        <f t="shared" si="36"/>
        <v>-85</v>
      </c>
      <c r="EN52" s="36">
        <f t="shared" si="37"/>
        <v>-0.0369725967812092</v>
      </c>
      <c r="EO52" s="18">
        <v>380</v>
      </c>
      <c r="EP52" s="26">
        <v>0.0131578947368421</v>
      </c>
      <c r="EQ52" s="18">
        <v>5</v>
      </c>
      <c r="ER52" s="18">
        <v>745</v>
      </c>
      <c r="ES52" s="40">
        <f t="shared" si="38"/>
        <v>149</v>
      </c>
      <c r="ET52" s="17">
        <f t="shared" si="39"/>
        <v>0</v>
      </c>
      <c r="EU52" s="36">
        <f t="shared" si="40"/>
        <v>0</v>
      </c>
      <c r="EV52" s="18">
        <v>404</v>
      </c>
      <c r="EW52" s="26">
        <v>0.0148514851485149</v>
      </c>
      <c r="EX52" s="18">
        <v>6</v>
      </c>
      <c r="EY52" s="18">
        <v>870</v>
      </c>
      <c r="EZ52" s="40">
        <f t="shared" si="41"/>
        <v>145</v>
      </c>
      <c r="FA52" s="17">
        <f t="shared" si="42"/>
        <v>-24</v>
      </c>
      <c r="FB52" s="36">
        <f t="shared" si="43"/>
        <v>-0.0275862068965517</v>
      </c>
      <c r="FC52" s="18">
        <v>717</v>
      </c>
      <c r="FD52" s="26">
        <v>0.0543933054393305</v>
      </c>
      <c r="FE52" s="18">
        <v>39</v>
      </c>
      <c r="FF52" s="18">
        <v>5122</v>
      </c>
      <c r="FG52" s="40">
        <f t="shared" si="44"/>
        <v>131.333333333333</v>
      </c>
      <c r="FH52" s="17">
        <f t="shared" si="45"/>
        <v>-689</v>
      </c>
      <c r="FI52" s="36">
        <f t="shared" si="46"/>
        <v>-0.134517766497462</v>
      </c>
      <c r="FJ52" s="18">
        <v>718</v>
      </c>
      <c r="FK52" s="26">
        <v>0.0376044568245125</v>
      </c>
      <c r="FL52" s="17">
        <v>27</v>
      </c>
      <c r="FM52" s="18">
        <v>3582</v>
      </c>
      <c r="FN52" s="40">
        <f t="shared" si="47"/>
        <v>132.666666666667</v>
      </c>
      <c r="FO52" s="17">
        <f t="shared" si="48"/>
        <v>-441</v>
      </c>
      <c r="FP52" s="36">
        <f t="shared" si="49"/>
        <v>-0.123115577889447</v>
      </c>
      <c r="FQ52" s="18">
        <v>682</v>
      </c>
      <c r="FR52" s="26">
        <v>0.0337243401759531</v>
      </c>
      <c r="FS52" s="17">
        <v>23</v>
      </c>
      <c r="FT52" s="18">
        <v>2982</v>
      </c>
      <c r="FU52" s="40">
        <f t="shared" si="50"/>
        <v>129.652173913043</v>
      </c>
      <c r="FV52" s="17">
        <f t="shared" si="51"/>
        <v>-445</v>
      </c>
      <c r="FW52" s="36">
        <f t="shared" si="52"/>
        <v>-0.149228705566734</v>
      </c>
      <c r="FX52" s="18">
        <v>521</v>
      </c>
      <c r="FY52" s="26">
        <v>0.0326295585412668</v>
      </c>
      <c r="FZ52" s="17">
        <v>17</v>
      </c>
      <c r="GA52" s="18">
        <v>2296</v>
      </c>
      <c r="GB52" s="40">
        <f t="shared" si="53"/>
        <v>135.058823529412</v>
      </c>
      <c r="GC52" s="17">
        <f t="shared" si="54"/>
        <v>-237</v>
      </c>
      <c r="GD52" s="36">
        <f t="shared" si="55"/>
        <v>-0.103222996515679</v>
      </c>
      <c r="GE52" s="18">
        <v>636</v>
      </c>
      <c r="GF52" s="26">
        <v>0.0471698113207547</v>
      </c>
      <c r="GG52" s="17">
        <v>30</v>
      </c>
      <c r="GH52" s="18">
        <v>3917</v>
      </c>
      <c r="GI52" s="40">
        <f t="shared" si="56"/>
        <v>130.566666666667</v>
      </c>
      <c r="GJ52" s="17">
        <f t="shared" si="57"/>
        <v>-553</v>
      </c>
      <c r="GK52" s="36">
        <f t="shared" si="58"/>
        <v>-0.141179474087312</v>
      </c>
      <c r="GL52" s="18">
        <v>666</v>
      </c>
      <c r="GM52" s="26">
        <v>0.0585585585585586</v>
      </c>
      <c r="GN52" s="17">
        <v>39</v>
      </c>
      <c r="GO52" s="18">
        <v>5176</v>
      </c>
      <c r="GP52" s="40">
        <f t="shared" si="59"/>
        <v>132.717948717949</v>
      </c>
      <c r="GQ52" s="17">
        <f t="shared" si="60"/>
        <v>-635</v>
      </c>
      <c r="GR52" s="36">
        <f t="shared" si="61"/>
        <v>-0.122681607418856</v>
      </c>
      <c r="GS52" s="18">
        <v>726</v>
      </c>
      <c r="GT52" s="26">
        <v>0.0413223140495868</v>
      </c>
      <c r="GU52" s="18">
        <v>30</v>
      </c>
      <c r="GV52" s="18">
        <v>3958</v>
      </c>
      <c r="GW52" s="40">
        <f t="shared" si="95"/>
        <v>131.933333333333</v>
      </c>
      <c r="GX52" s="17">
        <f t="shared" si="96"/>
        <v>-512</v>
      </c>
      <c r="GY52" s="36">
        <f t="shared" si="97"/>
        <v>-0.129358261748358</v>
      </c>
      <c r="GZ52" s="18">
        <v>463</v>
      </c>
      <c r="HA52" s="26">
        <v>0.0172786177105832</v>
      </c>
      <c r="HB52" s="18">
        <v>8</v>
      </c>
      <c r="HC52" s="18">
        <v>1113</v>
      </c>
      <c r="HD52" s="40">
        <f t="shared" si="98"/>
        <v>139.125</v>
      </c>
      <c r="HE52" s="17">
        <f t="shared" si="99"/>
        <v>-79</v>
      </c>
      <c r="HF52" s="36">
        <f t="shared" si="100"/>
        <v>-0.0709793351302785</v>
      </c>
      <c r="HG52" s="18">
        <v>424</v>
      </c>
      <c r="HH52" s="26">
        <v>0.0259433962264151</v>
      </c>
      <c r="HI52" s="18">
        <v>11</v>
      </c>
      <c r="HJ52" s="18">
        <v>1558</v>
      </c>
      <c r="HK52" s="40">
        <f t="shared" si="101"/>
        <v>141.636363636364</v>
      </c>
      <c r="HL52" s="17">
        <f t="shared" si="102"/>
        <v>-81.0000000000001</v>
      </c>
      <c r="HM52" s="36">
        <f t="shared" si="103"/>
        <v>-0.0519897304236201</v>
      </c>
      <c r="HN52" s="18">
        <v>454</v>
      </c>
      <c r="HO52" s="26">
        <v>0.0242290748898678</v>
      </c>
      <c r="HP52" s="18">
        <v>11</v>
      </c>
      <c r="HQ52" s="18">
        <v>1568</v>
      </c>
      <c r="HR52" s="40">
        <f t="shared" si="104"/>
        <v>142.545454545455</v>
      </c>
      <c r="HS52" s="17">
        <f t="shared" si="105"/>
        <v>-71.0000000000001</v>
      </c>
      <c r="HT52" s="36">
        <f t="shared" si="106"/>
        <v>-0.0452806122448981</v>
      </c>
      <c r="HU52" s="18">
        <v>371</v>
      </c>
      <c r="HV52" s="26">
        <v>0.0134770889487871</v>
      </c>
      <c r="HW52" s="17">
        <v>5</v>
      </c>
      <c r="HX52" s="18">
        <v>730</v>
      </c>
      <c r="HY52" s="40">
        <f t="shared" si="107"/>
        <v>146</v>
      </c>
      <c r="HZ52" s="17">
        <f t="shared" si="108"/>
        <v>-15</v>
      </c>
      <c r="IA52" s="36">
        <f t="shared" si="109"/>
        <v>-0.0205479452054795</v>
      </c>
      <c r="IB52" s="18"/>
      <c r="IC52" s="26"/>
      <c r="ID52" s="17"/>
      <c r="IE52" s="18"/>
      <c r="IF52" s="40"/>
      <c r="IG52" s="17"/>
      <c r="IH52" s="17"/>
      <c r="II52" s="36"/>
      <c r="IJ52" s="17"/>
      <c r="IK52" s="17"/>
      <c r="IL52" s="17">
        <v>544</v>
      </c>
      <c r="IM52" s="17">
        <v>77475.61</v>
      </c>
      <c r="IN52" s="18">
        <v>331</v>
      </c>
      <c r="IO52" s="18">
        <v>42199.44</v>
      </c>
      <c r="IP52" s="17">
        <v>819</v>
      </c>
      <c r="IQ52" s="17">
        <v>103882</v>
      </c>
      <c r="IR52" s="17"/>
      <c r="IS52" s="17"/>
      <c r="IT52" s="16"/>
      <c r="IU52" s="16"/>
      <c r="IV52" s="16"/>
      <c r="IW52" s="16"/>
      <c r="IX52" s="41"/>
      <c r="IY52" s="41"/>
      <c r="IZ52" s="41"/>
      <c r="JA52" s="41"/>
      <c r="JB52" s="18"/>
      <c r="JC52" s="41"/>
      <c r="JD52" s="41"/>
      <c r="JE52" s="41"/>
      <c r="JF52" s="18"/>
      <c r="JG52" s="18"/>
      <c r="JH52" s="18">
        <f t="shared" si="124"/>
        <v>678</v>
      </c>
      <c r="JI52" s="18">
        <f t="shared" si="125"/>
        <v>93683</v>
      </c>
      <c r="JJ52" s="17">
        <v>149</v>
      </c>
      <c r="JK52" s="17">
        <f t="shared" si="110"/>
        <v>-7339.00000000001</v>
      </c>
      <c r="JL52" s="36">
        <f ca="1" t="shared" si="126"/>
        <v>-0.0783386526904562</v>
      </c>
      <c r="JM52" s="18">
        <f t="shared" si="111"/>
        <v>2372</v>
      </c>
      <c r="JN52" s="42">
        <f t="shared" si="112"/>
        <v>317240.05</v>
      </c>
      <c r="JO52" s="43"/>
      <c r="JP52" s="43"/>
      <c r="JQ52" s="44">
        <f>JQ51/JQ50</f>
        <v>0.0243861788261301</v>
      </c>
      <c r="JR52" s="44">
        <f>JR51/JR50</f>
        <v>0.0597637375088635</v>
      </c>
    </row>
    <row r="53" ht="16.5" spans="1:278">
      <c r="A53" s="16" t="s">
        <v>126</v>
      </c>
      <c r="B53" s="20" t="s">
        <v>236</v>
      </c>
      <c r="C53" s="18">
        <v>6939962754604</v>
      </c>
      <c r="D53" s="18">
        <v>564949315010</v>
      </c>
      <c r="E53" s="18" t="s">
        <v>239</v>
      </c>
      <c r="F53" s="17" t="s">
        <v>240</v>
      </c>
      <c r="G53" s="19" t="s">
        <v>241</v>
      </c>
      <c r="H53" s="17" t="s">
        <v>129</v>
      </c>
      <c r="I53" s="26">
        <f>VLOOKUP(C53,供应链!E:J,6,0)</f>
        <v>0.416666666666667</v>
      </c>
      <c r="J53" s="17">
        <f>VLOOKUP(C53,供应链!E:H,4,0)</f>
        <v>31</v>
      </c>
      <c r="K53" s="17">
        <f>VLOOKUP(C53,供应链!E:K,7,0)</f>
        <v>0</v>
      </c>
      <c r="L53" s="18">
        <f>VLOOKUP(C53,供应链!E:I,5,0)</f>
        <v>620</v>
      </c>
      <c r="M53" s="27">
        <f t="shared" si="113"/>
        <v>0.00530071776256085</v>
      </c>
      <c r="N53" s="17">
        <v>535</v>
      </c>
      <c r="O53" s="26">
        <v>0.0785046728971963</v>
      </c>
      <c r="P53" s="18">
        <v>42</v>
      </c>
      <c r="Q53" s="18">
        <v>3942</v>
      </c>
      <c r="R53" s="40">
        <v>93.8571428571429</v>
      </c>
      <c r="S53" s="17">
        <v>149</v>
      </c>
      <c r="T53" s="17">
        <f t="shared" si="114"/>
        <v>-2316</v>
      </c>
      <c r="U53" s="36">
        <f t="shared" si="115"/>
        <v>-0.58751902587519</v>
      </c>
      <c r="V53" s="17">
        <v>627</v>
      </c>
      <c r="W53" s="17">
        <v>624</v>
      </c>
      <c r="X53" s="26">
        <v>0.0448717948717949</v>
      </c>
      <c r="Y53" s="18">
        <v>28</v>
      </c>
      <c r="Z53" s="18">
        <v>2783</v>
      </c>
      <c r="AA53" s="40">
        <v>99.3928571428571</v>
      </c>
      <c r="AB53" s="17">
        <v>149</v>
      </c>
      <c r="AC53" s="17">
        <f ca="1" t="shared" si="116"/>
        <v>-1389</v>
      </c>
      <c r="AD53" s="36">
        <f ca="1" t="shared" si="117"/>
        <v>-0.499101688825009</v>
      </c>
      <c r="AE53" s="17">
        <v>631</v>
      </c>
      <c r="AF53" s="17">
        <v>554</v>
      </c>
      <c r="AG53" s="26">
        <v>0.0252707581227437</v>
      </c>
      <c r="AH53" s="18">
        <v>14</v>
      </c>
      <c r="AI53" s="18">
        <v>1464</v>
      </c>
      <c r="AJ53" s="40">
        <v>104.571428571429</v>
      </c>
      <c r="AK53" s="17">
        <v>149</v>
      </c>
      <c r="AL53" s="17">
        <v>-622</v>
      </c>
      <c r="AM53" s="36">
        <v>-0.424863387978142</v>
      </c>
      <c r="AN53" s="17">
        <v>635</v>
      </c>
      <c r="AO53" s="17">
        <v>784</v>
      </c>
      <c r="AP53" s="26">
        <v>0.0408163265306122</v>
      </c>
      <c r="AQ53" s="18">
        <v>32</v>
      </c>
      <c r="AR53" s="18">
        <v>3396</v>
      </c>
      <c r="AS53" s="40">
        <v>106.125</v>
      </c>
      <c r="AT53" s="17">
        <v>149</v>
      </c>
      <c r="AU53" s="17">
        <f t="shared" si="118"/>
        <v>-1372</v>
      </c>
      <c r="AV53" s="36">
        <f t="shared" si="119"/>
        <v>-0.404004711425206</v>
      </c>
      <c r="AW53" s="17">
        <v>605</v>
      </c>
      <c r="AX53" s="17">
        <v>831</v>
      </c>
      <c r="AY53" s="26">
        <v>0.0373044524669073</v>
      </c>
      <c r="AZ53" s="18">
        <v>31</v>
      </c>
      <c r="BA53" s="18">
        <v>3244</v>
      </c>
      <c r="BB53" s="40">
        <v>104.645161290323</v>
      </c>
      <c r="BC53" s="17">
        <v>149</v>
      </c>
      <c r="BD53" s="17">
        <f t="shared" si="120"/>
        <v>-1374.99999999999</v>
      </c>
      <c r="BE53" s="36">
        <f t="shared" si="121"/>
        <v>-0.42385943279901</v>
      </c>
      <c r="BF53" s="17">
        <v>575</v>
      </c>
      <c r="BG53" s="17">
        <v>622</v>
      </c>
      <c r="BH53" s="26">
        <v>0.0257234726688103</v>
      </c>
      <c r="BI53" s="18">
        <v>16</v>
      </c>
      <c r="BJ53" s="18">
        <v>1949</v>
      </c>
      <c r="BK53" s="40">
        <v>121.8125</v>
      </c>
      <c r="BL53" s="17">
        <v>149</v>
      </c>
      <c r="BM53" s="17">
        <f t="shared" si="122"/>
        <v>-435</v>
      </c>
      <c r="BN53" s="36">
        <f t="shared" si="123"/>
        <v>-0.223191380194972</v>
      </c>
      <c r="BO53" s="17">
        <v>558</v>
      </c>
      <c r="BP53" s="17">
        <v>485</v>
      </c>
      <c r="BQ53" s="26">
        <f t="shared" si="90"/>
        <v>0.0123711340206186</v>
      </c>
      <c r="BR53" s="17">
        <v>6</v>
      </c>
      <c r="BS53" s="18">
        <v>858</v>
      </c>
      <c r="BT53" s="40">
        <f t="shared" si="91"/>
        <v>143</v>
      </c>
      <c r="BU53" s="17">
        <f t="shared" si="92"/>
        <v>-36</v>
      </c>
      <c r="BV53" s="36">
        <f t="shared" si="93"/>
        <v>-0.041958041958042</v>
      </c>
      <c r="BW53" s="17">
        <v>516</v>
      </c>
      <c r="BX53" s="32">
        <v>0.0148048452220727</v>
      </c>
      <c r="BY53" s="17">
        <v>9</v>
      </c>
      <c r="BZ53" s="18">
        <v>1180</v>
      </c>
      <c r="CA53" s="40">
        <f t="shared" si="11"/>
        <v>131.111111111111</v>
      </c>
      <c r="CB53" s="17">
        <f t="shared" si="12"/>
        <v>-161</v>
      </c>
      <c r="CC53" s="36">
        <f t="shared" si="94"/>
        <v>-0.136440677966102</v>
      </c>
      <c r="CD53" s="17">
        <v>555</v>
      </c>
      <c r="CE53" s="32">
        <v>0.0254645560908465</v>
      </c>
      <c r="CF53" s="18">
        <v>25</v>
      </c>
      <c r="CG53" s="18">
        <v>2850</v>
      </c>
      <c r="CH53" s="40">
        <f t="shared" si="68"/>
        <v>114</v>
      </c>
      <c r="CI53" s="17">
        <f t="shared" si="13"/>
        <v>-875</v>
      </c>
      <c r="CJ53" s="36">
        <f t="shared" si="14"/>
        <v>-0.307017543859649</v>
      </c>
      <c r="CK53" s="17">
        <v>704</v>
      </c>
      <c r="CL53" s="32">
        <v>0.0311550151975684</v>
      </c>
      <c r="CM53" s="18">
        <v>16</v>
      </c>
      <c r="CN53" s="18">
        <v>1813</v>
      </c>
      <c r="CO53" s="40">
        <f t="shared" si="15"/>
        <v>113.3125</v>
      </c>
      <c r="CP53" s="17">
        <f t="shared" si="16"/>
        <v>-571</v>
      </c>
      <c r="CQ53" s="36">
        <f t="shared" si="17"/>
        <v>-0.314947600661886</v>
      </c>
      <c r="CR53" s="17">
        <v>595</v>
      </c>
      <c r="CS53" s="32">
        <v>0.0181691125087351</v>
      </c>
      <c r="CT53" s="18">
        <v>22</v>
      </c>
      <c r="CU53" s="18">
        <v>2484</v>
      </c>
      <c r="CV53" s="40">
        <f t="shared" si="18"/>
        <v>112.909090909091</v>
      </c>
      <c r="CW53" s="17">
        <f t="shared" si="19"/>
        <v>-794</v>
      </c>
      <c r="CX53" s="36">
        <f t="shared" si="20"/>
        <v>-0.319645732689211</v>
      </c>
      <c r="CY53" s="132">
        <v>622</v>
      </c>
      <c r="CZ53" s="121">
        <v>0.0250195465207193</v>
      </c>
      <c r="DA53" s="55">
        <v>16</v>
      </c>
      <c r="DB53" s="55">
        <v>1804</v>
      </c>
      <c r="DC53" s="40">
        <f t="shared" si="69"/>
        <v>112.75</v>
      </c>
      <c r="DD53" s="17">
        <f t="shared" si="21"/>
        <v>-580</v>
      </c>
      <c r="DE53" s="36">
        <f t="shared" si="22"/>
        <v>-0.321507760532151</v>
      </c>
      <c r="DF53" s="122">
        <v>442</v>
      </c>
      <c r="DG53" s="123">
        <v>0.0407239819004525</v>
      </c>
      <c r="DH53" s="122">
        <v>18</v>
      </c>
      <c r="DI53" s="122">
        <v>2097</v>
      </c>
      <c r="DJ53" s="40">
        <f t="shared" si="23"/>
        <v>116.5</v>
      </c>
      <c r="DK53" s="17">
        <f t="shared" si="24"/>
        <v>-585</v>
      </c>
      <c r="DL53" s="36">
        <f t="shared" si="25"/>
        <v>-0.278969957081545</v>
      </c>
      <c r="DM53" s="33">
        <v>512</v>
      </c>
      <c r="DN53" s="32">
        <v>0.0390625</v>
      </c>
      <c r="DO53" s="17">
        <v>20</v>
      </c>
      <c r="DP53" s="18">
        <v>2222</v>
      </c>
      <c r="DQ53" s="40">
        <f t="shared" si="26"/>
        <v>111.1</v>
      </c>
      <c r="DR53" s="17">
        <f t="shared" si="27"/>
        <v>-758</v>
      </c>
      <c r="DS53" s="36">
        <f t="shared" si="28"/>
        <v>-0.341134113411341</v>
      </c>
      <c r="DT53" s="126">
        <v>557</v>
      </c>
      <c r="DU53" s="32">
        <v>0.0233393177737881</v>
      </c>
      <c r="DV53" s="17">
        <v>13</v>
      </c>
      <c r="DW53" s="18">
        <v>1532</v>
      </c>
      <c r="DX53" s="40">
        <f t="shared" si="29"/>
        <v>117.846153846154</v>
      </c>
      <c r="DY53" s="17">
        <f t="shared" si="30"/>
        <v>-405</v>
      </c>
      <c r="DZ53" s="36">
        <f t="shared" si="31"/>
        <v>-0.264360313315927</v>
      </c>
      <c r="EA53" s="33">
        <v>421</v>
      </c>
      <c r="EB53" s="32">
        <v>0.0356294536817102</v>
      </c>
      <c r="EC53" s="18">
        <v>15</v>
      </c>
      <c r="ED53" s="18">
        <v>1735</v>
      </c>
      <c r="EE53" s="40">
        <f t="shared" si="32"/>
        <v>115.666666666667</v>
      </c>
      <c r="EF53" s="17">
        <f t="shared" si="33"/>
        <v>-500</v>
      </c>
      <c r="EG53" s="36">
        <f t="shared" si="34"/>
        <v>-0.288184438040346</v>
      </c>
      <c r="EH53" s="18">
        <v>495</v>
      </c>
      <c r="EI53" s="26">
        <v>0.0343434343434343</v>
      </c>
      <c r="EJ53" s="18">
        <v>17</v>
      </c>
      <c r="EK53" s="18">
        <v>1913</v>
      </c>
      <c r="EL53" s="40">
        <f t="shared" si="35"/>
        <v>112.529411764706</v>
      </c>
      <c r="EM53" s="17">
        <f t="shared" si="36"/>
        <v>-620</v>
      </c>
      <c r="EN53" s="36">
        <f t="shared" si="37"/>
        <v>-0.324098274960795</v>
      </c>
      <c r="EO53" s="18">
        <v>431</v>
      </c>
      <c r="EP53" s="26">
        <v>0.0301624129930394</v>
      </c>
      <c r="EQ53" s="18">
        <v>13</v>
      </c>
      <c r="ER53" s="18">
        <v>1505</v>
      </c>
      <c r="ES53" s="40">
        <f t="shared" si="38"/>
        <v>115.769230769231</v>
      </c>
      <c r="ET53" s="17">
        <f t="shared" si="39"/>
        <v>-432</v>
      </c>
      <c r="EU53" s="36">
        <f t="shared" si="40"/>
        <v>-0.287043189368771</v>
      </c>
      <c r="EV53" s="18">
        <v>379</v>
      </c>
      <c r="EW53" s="26">
        <v>0.0211081794195251</v>
      </c>
      <c r="EX53" s="18">
        <v>8</v>
      </c>
      <c r="EY53" s="18">
        <v>907</v>
      </c>
      <c r="EZ53" s="40">
        <f t="shared" si="41"/>
        <v>113.375</v>
      </c>
      <c r="FA53" s="17">
        <f t="shared" si="42"/>
        <v>-285</v>
      </c>
      <c r="FB53" s="36">
        <f t="shared" si="43"/>
        <v>-0.314222712238148</v>
      </c>
      <c r="FC53" s="18">
        <v>525</v>
      </c>
      <c r="FD53" s="26">
        <v>0.060952380952381</v>
      </c>
      <c r="FE53" s="18">
        <v>32</v>
      </c>
      <c r="FF53" s="18">
        <v>3809</v>
      </c>
      <c r="FG53" s="40">
        <f t="shared" si="44"/>
        <v>119.03125</v>
      </c>
      <c r="FH53" s="17">
        <f t="shared" si="45"/>
        <v>-959</v>
      </c>
      <c r="FI53" s="36">
        <f t="shared" si="46"/>
        <v>-0.251772118666317</v>
      </c>
      <c r="FJ53" s="18">
        <v>512</v>
      </c>
      <c r="FK53" s="26">
        <v>0.046875</v>
      </c>
      <c r="FL53" s="17">
        <v>24</v>
      </c>
      <c r="FM53" s="18">
        <v>2638</v>
      </c>
      <c r="FN53" s="40">
        <f t="shared" si="47"/>
        <v>109.916666666667</v>
      </c>
      <c r="FO53" s="17">
        <f t="shared" si="48"/>
        <v>-938</v>
      </c>
      <c r="FP53" s="36">
        <f t="shared" si="49"/>
        <v>-0.35557240333586</v>
      </c>
      <c r="FQ53" s="18">
        <v>482</v>
      </c>
      <c r="FR53" s="26">
        <v>0.0477178423236514</v>
      </c>
      <c r="FS53" s="17">
        <v>23</v>
      </c>
      <c r="FT53" s="18">
        <v>2565</v>
      </c>
      <c r="FU53" s="40">
        <f t="shared" si="50"/>
        <v>111.521739130435</v>
      </c>
      <c r="FV53" s="17">
        <f t="shared" si="51"/>
        <v>-862</v>
      </c>
      <c r="FW53" s="36">
        <f t="shared" si="52"/>
        <v>-0.336062378167641</v>
      </c>
      <c r="FX53" s="18">
        <v>476</v>
      </c>
      <c r="FY53" s="26">
        <v>0.0441176470588235</v>
      </c>
      <c r="FZ53" s="17">
        <v>21</v>
      </c>
      <c r="GA53" s="18">
        <v>2285</v>
      </c>
      <c r="GB53" s="40">
        <f t="shared" si="53"/>
        <v>108.809523809524</v>
      </c>
      <c r="GC53" s="17">
        <f t="shared" si="54"/>
        <v>-844</v>
      </c>
      <c r="GD53" s="36">
        <f t="shared" si="55"/>
        <v>-0.369365426695842</v>
      </c>
      <c r="GE53" s="18">
        <v>332</v>
      </c>
      <c r="GF53" s="26">
        <v>0.0391566265060241</v>
      </c>
      <c r="GG53" s="17">
        <v>13</v>
      </c>
      <c r="GH53" s="18">
        <v>1455</v>
      </c>
      <c r="GI53" s="40">
        <f t="shared" si="56"/>
        <v>111.923076923077</v>
      </c>
      <c r="GJ53" s="17">
        <f t="shared" si="57"/>
        <v>-482</v>
      </c>
      <c r="GK53" s="36">
        <f t="shared" si="58"/>
        <v>-0.33127147766323</v>
      </c>
      <c r="GL53" s="18">
        <v>381</v>
      </c>
      <c r="GM53" s="26">
        <v>0.0236220472440945</v>
      </c>
      <c r="GN53" s="17">
        <v>9</v>
      </c>
      <c r="GO53" s="18">
        <v>1009</v>
      </c>
      <c r="GP53" s="40">
        <f t="shared" si="59"/>
        <v>112.111111111111</v>
      </c>
      <c r="GQ53" s="17">
        <f t="shared" si="60"/>
        <v>-332</v>
      </c>
      <c r="GR53" s="36">
        <f t="shared" si="61"/>
        <v>-0.329038652130823</v>
      </c>
      <c r="GS53" s="18">
        <v>405</v>
      </c>
      <c r="GT53" s="26">
        <v>0.0123456790123457</v>
      </c>
      <c r="GU53" s="18">
        <v>5</v>
      </c>
      <c r="GV53" s="18">
        <v>706</v>
      </c>
      <c r="GW53" s="40">
        <f t="shared" si="95"/>
        <v>141.2</v>
      </c>
      <c r="GX53" s="17">
        <f t="shared" si="96"/>
        <v>-39.0000000000001</v>
      </c>
      <c r="GY53" s="36">
        <f t="shared" si="97"/>
        <v>-0.0552407932011332</v>
      </c>
      <c r="GZ53" s="18">
        <v>357</v>
      </c>
      <c r="HA53" s="26">
        <v>0.0196078431372549</v>
      </c>
      <c r="HB53" s="18">
        <v>7</v>
      </c>
      <c r="HC53" s="18">
        <v>863</v>
      </c>
      <c r="HD53" s="40">
        <f t="shared" si="98"/>
        <v>123.285714285714</v>
      </c>
      <c r="HE53" s="17">
        <f t="shared" si="99"/>
        <v>-180</v>
      </c>
      <c r="HF53" s="36">
        <f t="shared" si="100"/>
        <v>-0.208574739281576</v>
      </c>
      <c r="HG53" s="18">
        <v>302</v>
      </c>
      <c r="HH53" s="26">
        <v>0.0364238410596026</v>
      </c>
      <c r="HI53" s="18">
        <v>11</v>
      </c>
      <c r="HJ53" s="18">
        <v>1489</v>
      </c>
      <c r="HK53" s="40">
        <f t="shared" si="101"/>
        <v>135.363636363636</v>
      </c>
      <c r="HL53" s="17">
        <f t="shared" si="102"/>
        <v>-150</v>
      </c>
      <c r="HM53" s="36">
        <f t="shared" si="103"/>
        <v>-0.10073875083949</v>
      </c>
      <c r="HN53" s="18">
        <v>280</v>
      </c>
      <c r="HO53" s="26">
        <v>0.0178571428571429</v>
      </c>
      <c r="HP53" s="18">
        <v>5</v>
      </c>
      <c r="HQ53" s="18">
        <v>645</v>
      </c>
      <c r="HR53" s="40">
        <f t="shared" si="104"/>
        <v>129</v>
      </c>
      <c r="HS53" s="17">
        <f t="shared" si="105"/>
        <v>-100</v>
      </c>
      <c r="HT53" s="36">
        <f t="shared" si="106"/>
        <v>-0.155038759689922</v>
      </c>
      <c r="HU53" s="18">
        <v>269</v>
      </c>
      <c r="HV53" s="26">
        <v>0.0111524163568773</v>
      </c>
      <c r="HW53" s="17">
        <v>3</v>
      </c>
      <c r="HX53" s="18">
        <v>387</v>
      </c>
      <c r="HY53" s="40">
        <f t="shared" si="107"/>
        <v>129</v>
      </c>
      <c r="HZ53" s="17">
        <f t="shared" si="108"/>
        <v>-60</v>
      </c>
      <c r="IA53" s="36">
        <f t="shared" si="109"/>
        <v>-0.155038759689922</v>
      </c>
      <c r="IB53" s="18"/>
      <c r="IC53" s="26"/>
      <c r="ID53" s="17"/>
      <c r="IE53" s="18"/>
      <c r="IF53" s="40"/>
      <c r="IG53" s="17"/>
      <c r="IH53" s="17"/>
      <c r="II53" s="36"/>
      <c r="IJ53" s="17"/>
      <c r="IK53" s="17"/>
      <c r="IL53" s="17">
        <v>225</v>
      </c>
      <c r="IM53" s="17">
        <v>27544.62</v>
      </c>
      <c r="IN53" s="18">
        <v>334</v>
      </c>
      <c r="IO53" s="18">
        <v>36454.66</v>
      </c>
      <c r="IP53" s="17">
        <v>806</v>
      </c>
      <c r="IQ53" s="17">
        <v>88843</v>
      </c>
      <c r="IR53" s="17"/>
      <c r="IS53" s="17"/>
      <c r="IT53" s="18"/>
      <c r="IU53" s="41"/>
      <c r="IV53" s="41"/>
      <c r="IW53" s="41"/>
      <c r="IX53" s="41"/>
      <c r="IY53" s="41"/>
      <c r="IZ53" s="41"/>
      <c r="JA53" s="41"/>
      <c r="JB53" s="18"/>
      <c r="JC53" s="41"/>
      <c r="JD53" s="41"/>
      <c r="JE53" s="41"/>
      <c r="JF53" s="18"/>
      <c r="JG53" s="18"/>
      <c r="JH53" s="18">
        <f t="shared" si="124"/>
        <v>514</v>
      </c>
      <c r="JI53" s="18">
        <f t="shared" si="125"/>
        <v>57529</v>
      </c>
      <c r="JJ53" s="17">
        <v>149</v>
      </c>
      <c r="JK53" s="17">
        <f t="shared" si="110"/>
        <v>-19057</v>
      </c>
      <c r="JL53" s="36">
        <f ca="1" t="shared" si="126"/>
        <v>-0.33125901719133</v>
      </c>
      <c r="JM53" s="18">
        <f t="shared" si="111"/>
        <v>1879</v>
      </c>
      <c r="JN53" s="42">
        <f t="shared" si="112"/>
        <v>210371.28</v>
      </c>
      <c r="JO53" s="43"/>
      <c r="JP53" s="43"/>
      <c r="JQ53">
        <f>JI110</f>
        <v>12254468.0584766</v>
      </c>
      <c r="JR53" s="44">
        <f>JP110</f>
        <v>0.862990708343421</v>
      </c>
    </row>
    <row r="54" ht="16.5" spans="1:276">
      <c r="A54" s="16"/>
      <c r="B54" s="20" t="s">
        <v>236</v>
      </c>
      <c r="C54" s="18">
        <v>6939962759128</v>
      </c>
      <c r="D54" s="18">
        <v>598941550590</v>
      </c>
      <c r="E54" s="18">
        <v>21064011001419</v>
      </c>
      <c r="F54" s="17" t="s">
        <v>242</v>
      </c>
      <c r="G54" s="19" t="s">
        <v>243</v>
      </c>
      <c r="H54" s="17" t="s">
        <v>129</v>
      </c>
      <c r="I54" s="26">
        <f>VLOOKUP(C54,供应链!E:J,6,0)</f>
        <v>0.916666666666667</v>
      </c>
      <c r="J54" s="17">
        <f>VLOOKUP(C54,供应链!E:H,4,0)</f>
        <v>294</v>
      </c>
      <c r="K54" s="17">
        <f>VLOOKUP(C54,供应链!E:K,7,0)</f>
        <v>0</v>
      </c>
      <c r="L54" s="18">
        <f>VLOOKUP(C54,供应链!E:I,5,0)</f>
        <v>14.6487294469357</v>
      </c>
      <c r="M54" s="27">
        <f t="shared" si="113"/>
        <v>0.00513571487501031</v>
      </c>
      <c r="N54" s="17">
        <v>389</v>
      </c>
      <c r="O54" s="26">
        <v>0.0308483290488432</v>
      </c>
      <c r="P54" s="18">
        <v>12</v>
      </c>
      <c r="Q54" s="18">
        <v>1058</v>
      </c>
      <c r="R54" s="40">
        <v>88.1666666666667</v>
      </c>
      <c r="S54" s="17">
        <v>99</v>
      </c>
      <c r="T54" s="17">
        <f t="shared" si="114"/>
        <v>-130</v>
      </c>
      <c r="U54" s="36">
        <f t="shared" si="115"/>
        <v>-0.122873345935727</v>
      </c>
      <c r="V54" s="17">
        <v>781</v>
      </c>
      <c r="W54" s="17">
        <v>423</v>
      </c>
      <c r="X54" s="26">
        <v>0.033096926713948</v>
      </c>
      <c r="Y54" s="18">
        <v>14</v>
      </c>
      <c r="Z54" s="18">
        <v>1176</v>
      </c>
      <c r="AA54" s="40">
        <v>84</v>
      </c>
      <c r="AB54" s="17">
        <v>99</v>
      </c>
      <c r="AC54" s="17">
        <f ca="1" t="shared" si="116"/>
        <v>-210</v>
      </c>
      <c r="AD54" s="36">
        <f ca="1" t="shared" si="117"/>
        <v>-0.178571428571429</v>
      </c>
      <c r="AE54" s="17">
        <v>751</v>
      </c>
      <c r="AF54" s="17">
        <v>409</v>
      </c>
      <c r="AG54" s="26">
        <v>0.0244498777506112</v>
      </c>
      <c r="AH54" s="18">
        <v>10</v>
      </c>
      <c r="AI54" s="18">
        <v>892</v>
      </c>
      <c r="AJ54" s="40">
        <v>89.2</v>
      </c>
      <c r="AK54" s="17">
        <v>99</v>
      </c>
      <c r="AL54" s="17">
        <v>-98</v>
      </c>
      <c r="AM54" s="36">
        <v>-0.109865470852018</v>
      </c>
      <c r="AN54" s="17">
        <v>998</v>
      </c>
      <c r="AO54" s="17">
        <v>507</v>
      </c>
      <c r="AP54" s="26">
        <v>0.029585798816568</v>
      </c>
      <c r="AQ54" s="18">
        <v>15</v>
      </c>
      <c r="AR54" s="18">
        <v>1300</v>
      </c>
      <c r="AS54" s="40">
        <v>86.6666666666667</v>
      </c>
      <c r="AT54" s="17">
        <v>99</v>
      </c>
      <c r="AU54" s="17">
        <f t="shared" si="118"/>
        <v>-184.999999999999</v>
      </c>
      <c r="AV54" s="36">
        <f t="shared" si="119"/>
        <v>-0.142307692307692</v>
      </c>
      <c r="AW54" s="17">
        <v>1025</v>
      </c>
      <c r="AX54" s="17">
        <v>467</v>
      </c>
      <c r="AY54" s="26">
        <v>0.0449678800856531</v>
      </c>
      <c r="AZ54" s="18">
        <v>21</v>
      </c>
      <c r="BA54" s="18">
        <v>1773</v>
      </c>
      <c r="BB54" s="40">
        <v>84.4285714285714</v>
      </c>
      <c r="BC54" s="17">
        <v>99</v>
      </c>
      <c r="BD54" s="17">
        <f t="shared" si="120"/>
        <v>-306.000000000001</v>
      </c>
      <c r="BE54" s="36">
        <f t="shared" si="121"/>
        <v>-0.17258883248731</v>
      </c>
      <c r="BF54" s="17">
        <v>1030</v>
      </c>
      <c r="BG54" s="17">
        <v>532</v>
      </c>
      <c r="BH54" s="26">
        <v>0.0338345864661654</v>
      </c>
      <c r="BI54" s="18">
        <v>18</v>
      </c>
      <c r="BJ54" s="18">
        <v>1534</v>
      </c>
      <c r="BK54" s="40">
        <v>85.2222222222222</v>
      </c>
      <c r="BL54" s="17">
        <v>99</v>
      </c>
      <c r="BM54" s="17">
        <f t="shared" si="122"/>
        <v>-248</v>
      </c>
      <c r="BN54" s="36">
        <f t="shared" si="123"/>
        <v>-0.161668839634942</v>
      </c>
      <c r="BO54" s="17">
        <v>1028</v>
      </c>
      <c r="BP54" s="17">
        <v>601</v>
      </c>
      <c r="BQ54" s="26">
        <f t="shared" si="90"/>
        <v>0.0366056572379368</v>
      </c>
      <c r="BR54" s="17">
        <v>22</v>
      </c>
      <c r="BS54" s="18">
        <v>1862</v>
      </c>
      <c r="BT54" s="40">
        <f t="shared" si="91"/>
        <v>84.6363636363636</v>
      </c>
      <c r="BU54" s="17">
        <f t="shared" si="92"/>
        <v>-316</v>
      </c>
      <c r="BV54" s="36">
        <f t="shared" si="93"/>
        <v>-0.169709989258861</v>
      </c>
      <c r="BW54" s="17">
        <v>780</v>
      </c>
      <c r="BX54" s="32">
        <v>0.0332778702163062</v>
      </c>
      <c r="BY54" s="17">
        <v>24</v>
      </c>
      <c r="BZ54" s="18">
        <v>2213</v>
      </c>
      <c r="CA54" s="40">
        <f t="shared" si="11"/>
        <v>92.2083333333333</v>
      </c>
      <c r="CB54" s="17">
        <f t="shared" si="12"/>
        <v>-163</v>
      </c>
      <c r="CC54" s="36">
        <f t="shared" si="94"/>
        <v>-0.0736556710347945</v>
      </c>
      <c r="CD54" s="17">
        <v>568</v>
      </c>
      <c r="CE54" s="32">
        <v>0.0413223140495868</v>
      </c>
      <c r="CF54" s="18">
        <v>27</v>
      </c>
      <c r="CG54" s="18">
        <v>2270</v>
      </c>
      <c r="CH54" s="40">
        <f t="shared" si="68"/>
        <v>84.0740740740741</v>
      </c>
      <c r="CI54" s="17">
        <f t="shared" si="13"/>
        <v>-403</v>
      </c>
      <c r="CJ54" s="36">
        <f t="shared" si="14"/>
        <v>-0.177533039647577</v>
      </c>
      <c r="CK54" s="17">
        <v>672</v>
      </c>
      <c r="CL54" s="32">
        <v>0.0352422907488987</v>
      </c>
      <c r="CM54" s="18">
        <v>11</v>
      </c>
      <c r="CN54" s="18">
        <v>1079</v>
      </c>
      <c r="CO54" s="40">
        <f t="shared" si="15"/>
        <v>98.0909090909091</v>
      </c>
      <c r="CP54" s="17">
        <f t="shared" si="16"/>
        <v>-9.99999999999997</v>
      </c>
      <c r="CQ54" s="36">
        <f t="shared" si="17"/>
        <v>-0.00926784059314177</v>
      </c>
      <c r="CR54" s="17">
        <v>569</v>
      </c>
      <c r="CS54" s="32">
        <v>0.0210325047801147</v>
      </c>
      <c r="CT54" s="18">
        <v>6</v>
      </c>
      <c r="CU54" s="18">
        <v>562</v>
      </c>
      <c r="CV54" s="40">
        <f t="shared" si="18"/>
        <v>93.6666666666667</v>
      </c>
      <c r="CW54" s="17">
        <f t="shared" si="19"/>
        <v>-32</v>
      </c>
      <c r="CX54" s="36">
        <f t="shared" si="20"/>
        <v>-0.0569395017793594</v>
      </c>
      <c r="CY54" s="132">
        <v>482</v>
      </c>
      <c r="CZ54" s="121">
        <v>0.0354609929078014</v>
      </c>
      <c r="DA54" s="55">
        <v>12</v>
      </c>
      <c r="DB54" s="55">
        <v>1154</v>
      </c>
      <c r="DC54" s="40">
        <f t="shared" si="69"/>
        <v>96.1666666666667</v>
      </c>
      <c r="DD54" s="17">
        <f t="shared" si="21"/>
        <v>-33.9999999999999</v>
      </c>
      <c r="DE54" s="36">
        <f t="shared" si="22"/>
        <v>-0.0294627383015597</v>
      </c>
      <c r="DF54" s="122">
        <v>419</v>
      </c>
      <c r="DG54" s="123">
        <v>0.0143198090692124</v>
      </c>
      <c r="DH54" s="122">
        <v>6</v>
      </c>
      <c r="DI54" s="122">
        <v>581</v>
      </c>
      <c r="DJ54" s="40">
        <f t="shared" si="23"/>
        <v>96.8333333333333</v>
      </c>
      <c r="DK54" s="17">
        <f t="shared" si="24"/>
        <v>-13</v>
      </c>
      <c r="DL54" s="36">
        <f t="shared" si="25"/>
        <v>-0.0223752151462995</v>
      </c>
      <c r="DM54" s="33">
        <v>377</v>
      </c>
      <c r="DN54" s="32">
        <v>0.0159151193633952</v>
      </c>
      <c r="DO54" s="17">
        <v>6</v>
      </c>
      <c r="DP54" s="18">
        <v>570</v>
      </c>
      <c r="DQ54" s="40">
        <f t="shared" si="26"/>
        <v>95</v>
      </c>
      <c r="DR54" s="17">
        <f t="shared" si="27"/>
        <v>-24</v>
      </c>
      <c r="DS54" s="36">
        <f t="shared" si="28"/>
        <v>-0.0421052631578947</v>
      </c>
      <c r="DT54" s="126">
        <v>559</v>
      </c>
      <c r="DU54" s="32">
        <v>0.0339892665474061</v>
      </c>
      <c r="DV54" s="17">
        <v>19</v>
      </c>
      <c r="DW54" s="18">
        <v>1575</v>
      </c>
      <c r="DX54" s="40">
        <f t="shared" si="29"/>
        <v>82.8947368421053</v>
      </c>
      <c r="DY54" s="17">
        <f t="shared" si="30"/>
        <v>-306</v>
      </c>
      <c r="DZ54" s="36">
        <f t="shared" si="31"/>
        <v>-0.194285714285714</v>
      </c>
      <c r="EA54" s="33">
        <v>407</v>
      </c>
      <c r="EB54" s="32">
        <v>0.0417690417690418</v>
      </c>
      <c r="EC54" s="18">
        <v>17</v>
      </c>
      <c r="ED54" s="18">
        <v>1423</v>
      </c>
      <c r="EE54" s="40">
        <f t="shared" si="32"/>
        <v>83.7058823529412</v>
      </c>
      <c r="EF54" s="17">
        <f t="shared" si="33"/>
        <v>-260</v>
      </c>
      <c r="EG54" s="36">
        <f t="shared" si="34"/>
        <v>-0.182712579058328</v>
      </c>
      <c r="EH54" s="18">
        <v>456</v>
      </c>
      <c r="EI54" s="26">
        <v>0.0394736842105263</v>
      </c>
      <c r="EJ54" s="18">
        <v>18</v>
      </c>
      <c r="EK54" s="18">
        <v>1555</v>
      </c>
      <c r="EL54" s="40">
        <f t="shared" si="35"/>
        <v>86.3888888888889</v>
      </c>
      <c r="EM54" s="17">
        <f t="shared" si="36"/>
        <v>-227</v>
      </c>
      <c r="EN54" s="36">
        <f t="shared" si="37"/>
        <v>-0.145980707395498</v>
      </c>
      <c r="EO54" s="18">
        <v>378</v>
      </c>
      <c r="EP54" s="26">
        <v>0.0423280423280423</v>
      </c>
      <c r="EQ54" s="18">
        <v>16</v>
      </c>
      <c r="ER54" s="18">
        <v>1391</v>
      </c>
      <c r="ES54" s="40">
        <f t="shared" si="38"/>
        <v>86.9375</v>
      </c>
      <c r="ET54" s="17">
        <f t="shared" si="39"/>
        <v>-193</v>
      </c>
      <c r="EU54" s="36">
        <f t="shared" si="40"/>
        <v>-0.138749101365924</v>
      </c>
      <c r="EV54" s="18">
        <v>425</v>
      </c>
      <c r="EW54" s="26">
        <v>0.0447058823529412</v>
      </c>
      <c r="EX54" s="18">
        <v>19</v>
      </c>
      <c r="EY54" s="18">
        <v>1659</v>
      </c>
      <c r="EZ54" s="40">
        <f t="shared" si="41"/>
        <v>87.3157894736842</v>
      </c>
      <c r="FA54" s="17">
        <f t="shared" si="42"/>
        <v>-222</v>
      </c>
      <c r="FB54" s="36">
        <f t="shared" si="43"/>
        <v>-0.133815551537071</v>
      </c>
      <c r="FC54" s="18">
        <v>742</v>
      </c>
      <c r="FD54" s="26">
        <v>0.0242587601078167</v>
      </c>
      <c r="FE54" s="18">
        <v>18</v>
      </c>
      <c r="FF54" s="18">
        <v>1500</v>
      </c>
      <c r="FG54" s="40">
        <f t="shared" si="44"/>
        <v>83.3333333333333</v>
      </c>
      <c r="FH54" s="17">
        <f t="shared" si="45"/>
        <v>-282</v>
      </c>
      <c r="FI54" s="36">
        <f t="shared" si="46"/>
        <v>-0.188</v>
      </c>
      <c r="FJ54" s="18">
        <v>570</v>
      </c>
      <c r="FK54" s="26">
        <v>0.0263157894736842</v>
      </c>
      <c r="FL54" s="17">
        <v>15</v>
      </c>
      <c r="FM54" s="18">
        <v>1280</v>
      </c>
      <c r="FN54" s="40">
        <f t="shared" si="47"/>
        <v>85.3333333333333</v>
      </c>
      <c r="FO54" s="17">
        <f t="shared" si="48"/>
        <v>-205</v>
      </c>
      <c r="FP54" s="36">
        <f t="shared" si="49"/>
        <v>-0.16015625</v>
      </c>
      <c r="FQ54" s="18">
        <v>559</v>
      </c>
      <c r="FR54" s="26">
        <v>0.0214669051878354</v>
      </c>
      <c r="FS54" s="17">
        <v>12</v>
      </c>
      <c r="FT54" s="18">
        <v>1063</v>
      </c>
      <c r="FU54" s="40">
        <f t="shared" si="50"/>
        <v>88.5833333333333</v>
      </c>
      <c r="FV54" s="17">
        <f t="shared" si="51"/>
        <v>-125</v>
      </c>
      <c r="FW54" s="36">
        <f t="shared" si="52"/>
        <v>-0.117591721542803</v>
      </c>
      <c r="FX54" s="18">
        <v>387</v>
      </c>
      <c r="FY54" s="26">
        <v>0.0310077519379845</v>
      </c>
      <c r="FZ54" s="17">
        <v>12</v>
      </c>
      <c r="GA54" s="18">
        <v>1040</v>
      </c>
      <c r="GB54" s="40">
        <f t="shared" si="53"/>
        <v>86.6666666666667</v>
      </c>
      <c r="GC54" s="17">
        <f t="shared" si="54"/>
        <v>-148</v>
      </c>
      <c r="GD54" s="36">
        <f t="shared" si="55"/>
        <v>-0.142307692307692</v>
      </c>
      <c r="GE54" s="18">
        <v>427</v>
      </c>
      <c r="GF54" s="26">
        <v>0.0210772833723653</v>
      </c>
      <c r="GG54" s="17">
        <v>9</v>
      </c>
      <c r="GH54" s="18">
        <v>797</v>
      </c>
      <c r="GI54" s="40">
        <f t="shared" si="56"/>
        <v>88.5555555555556</v>
      </c>
      <c r="GJ54" s="17">
        <f t="shared" si="57"/>
        <v>-94</v>
      </c>
      <c r="GK54" s="36">
        <f t="shared" si="58"/>
        <v>-0.117942283563363</v>
      </c>
      <c r="GL54" s="18">
        <v>451</v>
      </c>
      <c r="GM54" s="26">
        <v>0.0399113082039911</v>
      </c>
      <c r="GN54" s="17">
        <v>18</v>
      </c>
      <c r="GO54" s="18">
        <v>1553</v>
      </c>
      <c r="GP54" s="40">
        <f t="shared" si="59"/>
        <v>86.2777777777778</v>
      </c>
      <c r="GQ54" s="17">
        <f t="shared" si="60"/>
        <v>-229</v>
      </c>
      <c r="GR54" s="36">
        <f t="shared" si="61"/>
        <v>-0.147456535737283</v>
      </c>
      <c r="GS54" s="18">
        <v>474</v>
      </c>
      <c r="GT54" s="26">
        <v>0.0189873417721519</v>
      </c>
      <c r="GU54" s="18">
        <v>9</v>
      </c>
      <c r="GV54" s="18">
        <v>787</v>
      </c>
      <c r="GW54" s="40">
        <f t="shared" si="95"/>
        <v>87.4444444444444</v>
      </c>
      <c r="GX54" s="17">
        <f t="shared" si="96"/>
        <v>-104</v>
      </c>
      <c r="GY54" s="36">
        <f t="shared" si="97"/>
        <v>-0.132147395171538</v>
      </c>
      <c r="GZ54" s="18">
        <v>415</v>
      </c>
      <c r="HA54" s="26">
        <v>0.0674698795180723</v>
      </c>
      <c r="HB54" s="18">
        <v>28</v>
      </c>
      <c r="HC54" s="18">
        <v>2201</v>
      </c>
      <c r="HD54" s="40">
        <f t="shared" si="98"/>
        <v>78.6071428571429</v>
      </c>
      <c r="HE54" s="17">
        <f t="shared" si="99"/>
        <v>-571</v>
      </c>
      <c r="HF54" s="36">
        <f t="shared" si="100"/>
        <v>-0.259427532939573</v>
      </c>
      <c r="HG54" s="18">
        <v>397</v>
      </c>
      <c r="HH54" s="26">
        <v>0.0554156171284635</v>
      </c>
      <c r="HI54" s="18">
        <v>22</v>
      </c>
      <c r="HJ54" s="18">
        <v>1714</v>
      </c>
      <c r="HK54" s="40">
        <f t="shared" si="101"/>
        <v>77.9090909090909</v>
      </c>
      <c r="HL54" s="17">
        <f t="shared" si="102"/>
        <v>-464</v>
      </c>
      <c r="HM54" s="36">
        <f t="shared" si="103"/>
        <v>-0.27071178529755</v>
      </c>
      <c r="HN54" s="18">
        <v>472</v>
      </c>
      <c r="HO54" s="26">
        <v>0.0550847457627119</v>
      </c>
      <c r="HP54" s="18">
        <v>26</v>
      </c>
      <c r="HQ54" s="18">
        <v>1930</v>
      </c>
      <c r="HR54" s="40">
        <f t="shared" si="104"/>
        <v>74.2307692307692</v>
      </c>
      <c r="HS54" s="17">
        <f t="shared" si="105"/>
        <v>-644</v>
      </c>
      <c r="HT54" s="36">
        <f t="shared" si="106"/>
        <v>-0.333678756476684</v>
      </c>
      <c r="HU54" s="18">
        <v>544</v>
      </c>
      <c r="HV54" s="26">
        <v>0.0661764705882353</v>
      </c>
      <c r="HW54" s="17">
        <v>36</v>
      </c>
      <c r="HX54" s="18">
        <v>2770</v>
      </c>
      <c r="HY54" s="40">
        <f t="shared" si="107"/>
        <v>76.9444444444444</v>
      </c>
      <c r="HZ54" s="17">
        <f t="shared" si="108"/>
        <v>-794</v>
      </c>
      <c r="IA54" s="36">
        <f t="shared" si="109"/>
        <v>-0.286642599277978</v>
      </c>
      <c r="IB54" s="18"/>
      <c r="IC54" s="26"/>
      <c r="ID54" s="17"/>
      <c r="IE54" s="18"/>
      <c r="IF54" s="40"/>
      <c r="IG54" s="17"/>
      <c r="IH54" s="17"/>
      <c r="II54" s="36"/>
      <c r="IJ54" s="17"/>
      <c r="IK54" s="17"/>
      <c r="IL54" s="17">
        <v>278</v>
      </c>
      <c r="IM54" s="17">
        <v>24406.92</v>
      </c>
      <c r="IN54" s="18">
        <v>369</v>
      </c>
      <c r="IO54" s="18">
        <v>32147.89</v>
      </c>
      <c r="IP54" s="17">
        <v>383</v>
      </c>
      <c r="IQ54" s="17">
        <v>33138</v>
      </c>
      <c r="IR54" s="17"/>
      <c r="IS54" s="17"/>
      <c r="IT54" s="18"/>
      <c r="IU54" s="41"/>
      <c r="IV54" s="41"/>
      <c r="IW54" s="41"/>
      <c r="IX54" s="41"/>
      <c r="IY54" s="41"/>
      <c r="IZ54" s="41"/>
      <c r="JA54" s="41"/>
      <c r="JB54" s="18"/>
      <c r="JC54" s="41"/>
      <c r="JD54" s="41"/>
      <c r="JE54" s="41"/>
      <c r="JF54" s="18"/>
      <c r="JG54" s="18"/>
      <c r="JH54" s="18">
        <f t="shared" si="124"/>
        <v>498</v>
      </c>
      <c r="JI54" s="18">
        <f t="shared" si="125"/>
        <v>42262</v>
      </c>
      <c r="JJ54" s="17">
        <v>99</v>
      </c>
      <c r="JK54" s="17">
        <f t="shared" si="110"/>
        <v>-7040</v>
      </c>
      <c r="JL54" s="36">
        <f ca="1" t="shared" si="126"/>
        <v>-0.166579906298803</v>
      </c>
      <c r="JM54" s="18">
        <f t="shared" si="111"/>
        <v>1528</v>
      </c>
      <c r="JN54" s="42">
        <f t="shared" si="112"/>
        <v>131954.81</v>
      </c>
      <c r="JO54" s="43"/>
      <c r="JP54" s="43"/>
    </row>
    <row r="55" ht="16.5" spans="1:278">
      <c r="A55" s="16" t="s">
        <v>133</v>
      </c>
      <c r="B55" s="17" t="s">
        <v>46</v>
      </c>
      <c r="C55" s="18">
        <v>6939962757575</v>
      </c>
      <c r="D55" s="18">
        <v>575400013831</v>
      </c>
      <c r="E55" s="18">
        <v>21061220000353</v>
      </c>
      <c r="F55" s="17" t="s">
        <v>244</v>
      </c>
      <c r="G55" s="19" t="s">
        <v>245</v>
      </c>
      <c r="H55" s="17" t="s">
        <v>129</v>
      </c>
      <c r="I55" s="26">
        <f>VLOOKUP(C55,供应链!E:J,6,0)</f>
        <v>1</v>
      </c>
      <c r="J55" s="17">
        <f>VLOOKUP(C55,供应链!E:H,4,0)</f>
        <v>1024</v>
      </c>
      <c r="K55" s="17">
        <f>VLOOKUP(C55,供应链!E:K,7,0)</f>
        <v>156</v>
      </c>
      <c r="L55" s="18">
        <f>VLOOKUP(C55,供应链!E:I,5,0)</f>
        <v>45.9573937959387</v>
      </c>
      <c r="M55" s="27">
        <f t="shared" si="113"/>
        <v>0.0119627093474136</v>
      </c>
      <c r="N55" s="17">
        <v>2268</v>
      </c>
      <c r="O55" s="26">
        <v>0.0427689594356261</v>
      </c>
      <c r="P55" s="18">
        <v>97</v>
      </c>
      <c r="Q55" s="18">
        <v>6436</v>
      </c>
      <c r="R55" s="40">
        <v>66.3505154639175</v>
      </c>
      <c r="S55" s="17">
        <v>79</v>
      </c>
      <c r="T55" s="17">
        <f t="shared" si="114"/>
        <v>-1227</v>
      </c>
      <c r="U55" s="36">
        <f t="shared" si="115"/>
        <v>-0.190646364201368</v>
      </c>
      <c r="V55" s="17">
        <v>3058</v>
      </c>
      <c r="W55" s="17">
        <v>1494</v>
      </c>
      <c r="X55" s="26">
        <v>0.0388219544846051</v>
      </c>
      <c r="Y55" s="18">
        <v>58</v>
      </c>
      <c r="Z55" s="18">
        <v>3786</v>
      </c>
      <c r="AA55" s="40">
        <v>65.2758620689655</v>
      </c>
      <c r="AB55" s="17">
        <v>79</v>
      </c>
      <c r="AC55" s="17">
        <f ca="1" t="shared" si="116"/>
        <v>-796.000000000001</v>
      </c>
      <c r="AD55" s="36">
        <f ca="1" t="shared" si="117"/>
        <v>-0.210248283148442</v>
      </c>
      <c r="AE55" s="17">
        <v>2952</v>
      </c>
      <c r="AF55" s="17">
        <v>1510</v>
      </c>
      <c r="AG55" s="26">
        <v>0.0423841059602649</v>
      </c>
      <c r="AH55" s="18">
        <v>64</v>
      </c>
      <c r="AI55" s="18">
        <v>4192</v>
      </c>
      <c r="AJ55" s="40">
        <v>65.5</v>
      </c>
      <c r="AK55" s="17">
        <v>79</v>
      </c>
      <c r="AL55" s="17">
        <v>-864</v>
      </c>
      <c r="AM55" s="36">
        <v>-0.206106870229008</v>
      </c>
      <c r="AN55" s="17">
        <v>3268</v>
      </c>
      <c r="AO55" s="17">
        <v>2457</v>
      </c>
      <c r="AP55" s="26">
        <v>0.0134310134310134</v>
      </c>
      <c r="AQ55" s="18">
        <v>33</v>
      </c>
      <c r="AR55" s="18">
        <v>2538</v>
      </c>
      <c r="AS55" s="40">
        <v>76.9090909090909</v>
      </c>
      <c r="AT55" s="17">
        <v>79</v>
      </c>
      <c r="AU55" s="17">
        <f t="shared" si="118"/>
        <v>-69.0000000000001</v>
      </c>
      <c r="AV55" s="36">
        <f t="shared" si="119"/>
        <v>-0.0271867612293145</v>
      </c>
      <c r="AW55" s="17">
        <v>3254</v>
      </c>
      <c r="AX55" s="17">
        <v>1921</v>
      </c>
      <c r="AY55" s="26">
        <v>0.017178552837064</v>
      </c>
      <c r="AZ55" s="18">
        <v>33</v>
      </c>
      <c r="BA55" s="18">
        <v>2520</v>
      </c>
      <c r="BB55" s="40">
        <v>76.3636363636364</v>
      </c>
      <c r="BC55" s="17">
        <v>79</v>
      </c>
      <c r="BD55" s="17">
        <f t="shared" si="120"/>
        <v>-86.9999999999987</v>
      </c>
      <c r="BE55" s="36">
        <f t="shared" si="121"/>
        <v>-0.034523809523809</v>
      </c>
      <c r="BF55" s="17">
        <v>3384</v>
      </c>
      <c r="BG55" s="17">
        <v>1570</v>
      </c>
      <c r="BH55" s="26">
        <v>0.0159235668789809</v>
      </c>
      <c r="BI55" s="18">
        <v>25</v>
      </c>
      <c r="BJ55" s="18">
        <v>1899</v>
      </c>
      <c r="BK55" s="40">
        <v>75.96</v>
      </c>
      <c r="BL55" s="17">
        <v>79</v>
      </c>
      <c r="BM55" s="17">
        <f t="shared" si="122"/>
        <v>-76.0000000000002</v>
      </c>
      <c r="BN55" s="36">
        <f t="shared" si="123"/>
        <v>-0.0400210637177463</v>
      </c>
      <c r="BO55" s="17">
        <v>3460</v>
      </c>
      <c r="BP55" s="17">
        <v>1364</v>
      </c>
      <c r="BQ55" s="26">
        <f t="shared" si="90"/>
        <v>0.0161290322580645</v>
      </c>
      <c r="BR55" s="17">
        <v>22</v>
      </c>
      <c r="BS55" s="18">
        <v>1680</v>
      </c>
      <c r="BT55" s="40">
        <f t="shared" si="91"/>
        <v>76.3636363636364</v>
      </c>
      <c r="BU55" s="17">
        <f t="shared" si="92"/>
        <v>-58.0000000000001</v>
      </c>
      <c r="BV55" s="36">
        <f t="shared" si="93"/>
        <v>-0.0345238095238096</v>
      </c>
      <c r="BW55" s="17">
        <v>1486</v>
      </c>
      <c r="BX55" s="32">
        <v>0.019680196801968</v>
      </c>
      <c r="BY55" s="17">
        <v>22</v>
      </c>
      <c r="BZ55" s="18">
        <v>1844</v>
      </c>
      <c r="CA55" s="40">
        <f t="shared" si="11"/>
        <v>83.8181818181818</v>
      </c>
      <c r="CB55" s="17">
        <f t="shared" si="12"/>
        <v>106</v>
      </c>
      <c r="CC55" s="36">
        <f t="shared" si="94"/>
        <v>0.0574837310195227</v>
      </c>
      <c r="CD55" s="17">
        <v>1453</v>
      </c>
      <c r="CE55" s="32">
        <v>0.0209677419354839</v>
      </c>
      <c r="CF55" s="18">
        <v>37</v>
      </c>
      <c r="CG55" s="18">
        <v>2810</v>
      </c>
      <c r="CH55" s="40">
        <f t="shared" si="68"/>
        <v>75.945945945946</v>
      </c>
      <c r="CI55" s="17">
        <f t="shared" si="13"/>
        <v>-113</v>
      </c>
      <c r="CJ55" s="36">
        <f t="shared" si="14"/>
        <v>-0.0402135231316725</v>
      </c>
      <c r="CK55" s="17">
        <v>1316</v>
      </c>
      <c r="CL55" s="32">
        <v>0.0244360902255639</v>
      </c>
      <c r="CM55" s="18">
        <v>41</v>
      </c>
      <c r="CN55" s="18">
        <v>3040</v>
      </c>
      <c r="CO55" s="40">
        <f t="shared" si="15"/>
        <v>74.1463414634146</v>
      </c>
      <c r="CP55" s="17">
        <f t="shared" si="16"/>
        <v>-199</v>
      </c>
      <c r="CQ55" s="36">
        <f t="shared" si="17"/>
        <v>-0.0654605263157896</v>
      </c>
      <c r="CR55" s="17">
        <v>1431</v>
      </c>
      <c r="CS55" s="32">
        <v>0.022887323943662</v>
      </c>
      <c r="CT55" s="18">
        <v>26</v>
      </c>
      <c r="CU55" s="18">
        <v>2028</v>
      </c>
      <c r="CV55" s="40">
        <f t="shared" si="18"/>
        <v>78</v>
      </c>
      <c r="CW55" s="17">
        <f t="shared" si="19"/>
        <v>-26</v>
      </c>
      <c r="CX55" s="36">
        <f t="shared" si="20"/>
        <v>-0.0128205128205128</v>
      </c>
      <c r="CY55" s="132">
        <v>1279</v>
      </c>
      <c r="CZ55" s="121">
        <v>0.0176211453744493</v>
      </c>
      <c r="DA55" s="55">
        <v>32</v>
      </c>
      <c r="DB55" s="55">
        <v>2485</v>
      </c>
      <c r="DC55" s="40">
        <f t="shared" si="69"/>
        <v>77.65625</v>
      </c>
      <c r="DD55" s="17">
        <f t="shared" si="21"/>
        <v>-43</v>
      </c>
      <c r="DE55" s="36">
        <f t="shared" si="22"/>
        <v>-0.0173038229376258</v>
      </c>
      <c r="DF55" s="122">
        <v>1265</v>
      </c>
      <c r="DG55" s="123">
        <v>0.0173913043478261</v>
      </c>
      <c r="DH55" s="122">
        <v>22</v>
      </c>
      <c r="DI55" s="122">
        <v>1587</v>
      </c>
      <c r="DJ55" s="40">
        <f t="shared" si="23"/>
        <v>72.1363636363636</v>
      </c>
      <c r="DK55" s="17">
        <f t="shared" si="24"/>
        <v>-151</v>
      </c>
      <c r="DL55" s="36">
        <f t="shared" si="25"/>
        <v>-0.0951480781348456</v>
      </c>
      <c r="DM55" s="33">
        <v>1417</v>
      </c>
      <c r="DN55" s="32">
        <v>0.0239943542695836</v>
      </c>
      <c r="DO55" s="17">
        <v>34</v>
      </c>
      <c r="DP55" s="18">
        <v>2383</v>
      </c>
      <c r="DQ55" s="40">
        <f t="shared" si="26"/>
        <v>70.0882352941177</v>
      </c>
      <c r="DR55" s="17">
        <f t="shared" si="27"/>
        <v>-303</v>
      </c>
      <c r="DS55" s="36">
        <f t="shared" si="28"/>
        <v>-0.127150650440621</v>
      </c>
      <c r="DT55" s="126">
        <v>1588</v>
      </c>
      <c r="DU55" s="32">
        <v>0.0428211586901763</v>
      </c>
      <c r="DV55" s="17">
        <v>62</v>
      </c>
      <c r="DW55" s="18">
        <v>4266</v>
      </c>
      <c r="DX55" s="40">
        <f t="shared" si="29"/>
        <v>68.8064516129032</v>
      </c>
      <c r="DY55" s="17">
        <f t="shared" si="30"/>
        <v>-632</v>
      </c>
      <c r="DZ55" s="36">
        <f t="shared" si="31"/>
        <v>-0.148148148148148</v>
      </c>
      <c r="EA55" s="33">
        <v>1403</v>
      </c>
      <c r="EB55" s="32">
        <v>0.0370634354953671</v>
      </c>
      <c r="EC55" s="18">
        <v>52</v>
      </c>
      <c r="ED55" s="18">
        <v>3351.54716981132</v>
      </c>
      <c r="EE55" s="40">
        <f t="shared" si="32"/>
        <v>64.4528301886792</v>
      </c>
      <c r="EF55" s="17">
        <f t="shared" si="33"/>
        <v>-756.452830188679</v>
      </c>
      <c r="EG55" s="36">
        <f t="shared" si="34"/>
        <v>-0.225702576112412</v>
      </c>
      <c r="EH55" s="18">
        <v>1408</v>
      </c>
      <c r="EI55" s="26">
        <v>0.0369318181818182</v>
      </c>
      <c r="EJ55" s="18">
        <v>52</v>
      </c>
      <c r="EK55" s="18">
        <v>3565</v>
      </c>
      <c r="EL55" s="40">
        <f t="shared" si="35"/>
        <v>68.5576923076923</v>
      </c>
      <c r="EM55" s="17">
        <f t="shared" si="36"/>
        <v>-543</v>
      </c>
      <c r="EN55" s="36">
        <f t="shared" si="37"/>
        <v>-0.152314165497896</v>
      </c>
      <c r="EO55" s="18">
        <v>1386</v>
      </c>
      <c r="EP55" s="26">
        <v>0.0274170274170274</v>
      </c>
      <c r="EQ55" s="18">
        <v>38</v>
      </c>
      <c r="ER55" s="18">
        <v>2587</v>
      </c>
      <c r="ES55" s="40">
        <f t="shared" si="38"/>
        <v>68.0789473684211</v>
      </c>
      <c r="ET55" s="17">
        <f t="shared" si="39"/>
        <v>-415</v>
      </c>
      <c r="EU55" s="36">
        <f t="shared" si="40"/>
        <v>-0.160417471975261</v>
      </c>
      <c r="EV55" s="18">
        <v>1862</v>
      </c>
      <c r="EW55" s="26">
        <v>0.0123523093447905</v>
      </c>
      <c r="EX55" s="18">
        <v>23</v>
      </c>
      <c r="EY55" s="18">
        <v>1620</v>
      </c>
      <c r="EZ55" s="40">
        <f t="shared" si="41"/>
        <v>70.4347826086957</v>
      </c>
      <c r="FA55" s="17">
        <f t="shared" si="42"/>
        <v>-197</v>
      </c>
      <c r="FB55" s="36">
        <f t="shared" si="43"/>
        <v>-0.121604938271605</v>
      </c>
      <c r="FC55" s="18">
        <v>2368</v>
      </c>
      <c r="FD55" s="26">
        <v>0.0325168918918919</v>
      </c>
      <c r="FE55" s="18">
        <v>77</v>
      </c>
      <c r="FF55" s="18">
        <v>5177</v>
      </c>
      <c r="FG55" s="40">
        <f t="shared" si="44"/>
        <v>67.2337662337662</v>
      </c>
      <c r="FH55" s="17">
        <f t="shared" si="45"/>
        <v>-906</v>
      </c>
      <c r="FI55" s="36">
        <f t="shared" si="46"/>
        <v>-0.175004829051574</v>
      </c>
      <c r="FJ55" s="18">
        <v>1949</v>
      </c>
      <c r="FK55" s="26">
        <v>0.0251410979989738</v>
      </c>
      <c r="FL55" s="17">
        <v>49</v>
      </c>
      <c r="FM55" s="18">
        <v>3461</v>
      </c>
      <c r="FN55" s="40">
        <f t="shared" si="47"/>
        <v>70.6326530612245</v>
      </c>
      <c r="FO55" s="17">
        <f t="shared" si="48"/>
        <v>-410</v>
      </c>
      <c r="FP55" s="36">
        <f t="shared" si="49"/>
        <v>-0.118462872002312</v>
      </c>
      <c r="FQ55" s="18">
        <v>1728</v>
      </c>
      <c r="FR55" s="26">
        <v>0.0271990740740741</v>
      </c>
      <c r="FS55" s="17">
        <v>47</v>
      </c>
      <c r="FT55" s="18">
        <v>3169</v>
      </c>
      <c r="FU55" s="40">
        <f t="shared" si="50"/>
        <v>67.4255319148936</v>
      </c>
      <c r="FV55" s="17">
        <f t="shared" si="51"/>
        <v>-544</v>
      </c>
      <c r="FW55" s="36">
        <f t="shared" si="52"/>
        <v>-0.171662985168823</v>
      </c>
      <c r="FX55" s="18">
        <v>1307</v>
      </c>
      <c r="FY55" s="26">
        <v>0.0229533282325937</v>
      </c>
      <c r="FZ55" s="17">
        <v>30</v>
      </c>
      <c r="GA55" s="18">
        <v>2075</v>
      </c>
      <c r="GB55" s="40">
        <f t="shared" si="53"/>
        <v>69.1666666666667</v>
      </c>
      <c r="GC55" s="17">
        <f t="shared" si="54"/>
        <v>-295</v>
      </c>
      <c r="GD55" s="36">
        <f t="shared" si="55"/>
        <v>-0.142168674698795</v>
      </c>
      <c r="GE55" s="18">
        <v>1066</v>
      </c>
      <c r="GF55" s="26">
        <v>0.0347091932457786</v>
      </c>
      <c r="GG55" s="17">
        <v>37</v>
      </c>
      <c r="GH55" s="18">
        <v>2633</v>
      </c>
      <c r="GI55" s="40">
        <f t="shared" si="56"/>
        <v>71.1621621621622</v>
      </c>
      <c r="GJ55" s="17">
        <f t="shared" si="57"/>
        <v>-290</v>
      </c>
      <c r="GK55" s="36">
        <f t="shared" si="58"/>
        <v>-0.110140524116977</v>
      </c>
      <c r="GL55" s="18">
        <v>1110</v>
      </c>
      <c r="GM55" s="26">
        <v>0.0279279279279279</v>
      </c>
      <c r="GN55" s="17">
        <v>31</v>
      </c>
      <c r="GO55" s="18">
        <v>2118</v>
      </c>
      <c r="GP55" s="40">
        <f t="shared" si="59"/>
        <v>68.3225806451613</v>
      </c>
      <c r="GQ55" s="17">
        <f t="shared" si="60"/>
        <v>-331</v>
      </c>
      <c r="GR55" s="36">
        <f t="shared" si="61"/>
        <v>-0.156279508970727</v>
      </c>
      <c r="GS55" s="18">
        <v>1203</v>
      </c>
      <c r="GT55" s="26">
        <v>0.029925187032419</v>
      </c>
      <c r="GU55" s="18">
        <v>36</v>
      </c>
      <c r="GV55" s="18">
        <v>2439</v>
      </c>
      <c r="GW55" s="40">
        <f t="shared" si="95"/>
        <v>67.75</v>
      </c>
      <c r="GX55" s="17">
        <f t="shared" si="96"/>
        <v>-405</v>
      </c>
      <c r="GY55" s="36">
        <f t="shared" si="97"/>
        <v>-0.166051660516605</v>
      </c>
      <c r="GZ55" s="18">
        <v>989</v>
      </c>
      <c r="HA55" s="26">
        <v>0.0131445904954499</v>
      </c>
      <c r="HB55" s="18">
        <v>13</v>
      </c>
      <c r="HC55" s="18">
        <v>1017</v>
      </c>
      <c r="HD55" s="40">
        <f t="shared" si="98"/>
        <v>78.2307692307692</v>
      </c>
      <c r="HE55" s="17">
        <f t="shared" si="99"/>
        <v>-10.0000000000001</v>
      </c>
      <c r="HF55" s="36">
        <f t="shared" si="100"/>
        <v>-0.00983284169124883</v>
      </c>
      <c r="HG55" s="18">
        <v>744</v>
      </c>
      <c r="HH55" s="26">
        <v>0.0255376344086022</v>
      </c>
      <c r="HI55" s="18">
        <v>19</v>
      </c>
      <c r="HJ55" s="18">
        <v>1471</v>
      </c>
      <c r="HK55" s="40">
        <f t="shared" si="101"/>
        <v>77.4210526315789</v>
      </c>
      <c r="HL55" s="17">
        <f t="shared" si="102"/>
        <v>-30</v>
      </c>
      <c r="HM55" s="36">
        <f t="shared" si="103"/>
        <v>-0.0203942895989123</v>
      </c>
      <c r="HN55" s="18">
        <v>700</v>
      </c>
      <c r="HO55" s="26">
        <v>0.0371428571428571</v>
      </c>
      <c r="HP55" s="18">
        <v>26</v>
      </c>
      <c r="HQ55" s="18">
        <v>1896</v>
      </c>
      <c r="HR55" s="40">
        <f t="shared" si="104"/>
        <v>72.9230769230769</v>
      </c>
      <c r="HS55" s="17">
        <f t="shared" si="105"/>
        <v>-158</v>
      </c>
      <c r="HT55" s="36">
        <f t="shared" si="106"/>
        <v>-0.0833333333333334</v>
      </c>
      <c r="HU55" s="18">
        <v>588</v>
      </c>
      <c r="HV55" s="26">
        <v>0.0374149659863946</v>
      </c>
      <c r="HW55" s="17">
        <v>22</v>
      </c>
      <c r="HX55" s="18">
        <v>1646</v>
      </c>
      <c r="HY55" s="40">
        <f t="shared" si="107"/>
        <v>74.8181818181818</v>
      </c>
      <c r="HZ55" s="17">
        <f t="shared" si="108"/>
        <v>-92.0000000000001</v>
      </c>
      <c r="IA55" s="36">
        <f t="shared" si="109"/>
        <v>-0.0558930741190766</v>
      </c>
      <c r="IB55" s="18"/>
      <c r="IC55" s="26"/>
      <c r="ID55" s="17"/>
      <c r="IE55" s="18"/>
      <c r="IF55" s="40"/>
      <c r="IG55" s="17"/>
      <c r="IH55" s="17"/>
      <c r="II55" s="36"/>
      <c r="IJ55" s="17"/>
      <c r="IK55" s="17"/>
      <c r="IL55" s="17">
        <v>1002</v>
      </c>
      <c r="IM55" s="17">
        <v>70783.72</v>
      </c>
      <c r="IN55" s="18">
        <v>477</v>
      </c>
      <c r="IO55" s="18">
        <v>37131.43</v>
      </c>
      <c r="IP55" s="17">
        <v>1633</v>
      </c>
      <c r="IQ55" s="17">
        <v>118713</v>
      </c>
      <c r="IR55" s="17"/>
      <c r="IS55" s="17"/>
      <c r="IT55" s="16"/>
      <c r="IU55" s="16"/>
      <c r="IV55" s="16"/>
      <c r="IW55" s="16"/>
      <c r="IX55" s="41"/>
      <c r="IY55" s="41"/>
      <c r="IZ55" s="41"/>
      <c r="JA55" s="41"/>
      <c r="JB55" s="18"/>
      <c r="JC55" s="41"/>
      <c r="JD55" s="41"/>
      <c r="JE55" s="41"/>
      <c r="JF55" s="18"/>
      <c r="JG55" s="18"/>
      <c r="JH55" s="18">
        <f t="shared" si="124"/>
        <v>1160</v>
      </c>
      <c r="JI55" s="18">
        <f t="shared" si="125"/>
        <v>81719.5471698113</v>
      </c>
      <c r="JJ55" s="17">
        <v>79</v>
      </c>
      <c r="JK55" s="17">
        <f t="shared" si="110"/>
        <v>-9920.45283018868</v>
      </c>
      <c r="JL55" s="36">
        <f ca="1" t="shared" si="126"/>
        <v>-0.121396326506487</v>
      </c>
      <c r="JM55" s="18">
        <f t="shared" si="111"/>
        <v>4272</v>
      </c>
      <c r="JN55" s="42">
        <f t="shared" si="112"/>
        <v>308347.697169811</v>
      </c>
      <c r="JO55" s="43"/>
      <c r="JP55" s="43"/>
      <c r="JR55" s="44">
        <f>29/30</f>
        <v>0.966666666666667</v>
      </c>
    </row>
    <row r="56" ht="16.5" spans="1:276">
      <c r="A56" s="16" t="s">
        <v>133</v>
      </c>
      <c r="B56" s="17" t="s">
        <v>46</v>
      </c>
      <c r="C56" s="18">
        <v>6939962759265</v>
      </c>
      <c r="D56" s="18">
        <v>576124667413</v>
      </c>
      <c r="E56" s="18">
        <v>21061220000373</v>
      </c>
      <c r="F56" s="17" t="s">
        <v>246</v>
      </c>
      <c r="G56" s="19" t="s">
        <v>247</v>
      </c>
      <c r="H56" s="17" t="s">
        <v>129</v>
      </c>
      <c r="I56" s="26">
        <f>VLOOKUP(C56,供应链!E:J,6,0)</f>
        <v>0.208333333333333</v>
      </c>
      <c r="J56" s="17">
        <f>VLOOKUP(C56,供应链!E:H,4,0)</f>
        <v>25</v>
      </c>
      <c r="K56" s="17">
        <f>VLOOKUP(C56,供应链!E:K,7,0)</f>
        <v>0</v>
      </c>
      <c r="L56" s="18">
        <f>VLOOKUP(C56,供应链!E:I,5,0)</f>
        <v>155.555555555556</v>
      </c>
      <c r="M56" s="27">
        <f t="shared" si="113"/>
        <v>0.00391881857932514</v>
      </c>
      <c r="N56" s="17">
        <v>427</v>
      </c>
      <c r="O56" s="26">
        <v>0.0421545667447307</v>
      </c>
      <c r="P56" s="18">
        <v>18</v>
      </c>
      <c r="Q56" s="18">
        <v>1866</v>
      </c>
      <c r="R56" s="40">
        <v>103.666666666667</v>
      </c>
      <c r="S56" s="17">
        <v>129</v>
      </c>
      <c r="T56" s="17">
        <f t="shared" si="114"/>
        <v>-455.999999999994</v>
      </c>
      <c r="U56" s="36">
        <f t="shared" si="115"/>
        <v>-0.244372990353695</v>
      </c>
      <c r="V56" s="17">
        <v>701</v>
      </c>
      <c r="W56" s="17">
        <v>458</v>
      </c>
      <c r="X56" s="26">
        <v>0.0196506550218341</v>
      </c>
      <c r="Y56" s="18">
        <v>9</v>
      </c>
      <c r="Z56" s="18">
        <v>935</v>
      </c>
      <c r="AA56" s="40">
        <v>103.888888888889</v>
      </c>
      <c r="AB56" s="17">
        <v>129</v>
      </c>
      <c r="AC56" s="17">
        <f ca="1" t="shared" si="116"/>
        <v>-225.999999999999</v>
      </c>
      <c r="AD56" s="36">
        <f ca="1" t="shared" si="117"/>
        <v>-0.241711229946523</v>
      </c>
      <c r="AE56" s="17">
        <v>693</v>
      </c>
      <c r="AF56" s="17">
        <v>451</v>
      </c>
      <c r="AG56" s="26">
        <v>0.0376940133037694</v>
      </c>
      <c r="AH56" s="18">
        <v>17</v>
      </c>
      <c r="AI56" s="18">
        <v>1770</v>
      </c>
      <c r="AJ56" s="40">
        <v>104.117647058824</v>
      </c>
      <c r="AK56" s="17">
        <v>129</v>
      </c>
      <c r="AL56" s="17">
        <v>-423</v>
      </c>
      <c r="AM56" s="36">
        <v>-0.238983050847458</v>
      </c>
      <c r="AN56" s="17">
        <v>935</v>
      </c>
      <c r="AO56" s="17">
        <v>562</v>
      </c>
      <c r="AP56" s="26">
        <v>0.0409252669039146</v>
      </c>
      <c r="AQ56" s="18">
        <v>23</v>
      </c>
      <c r="AR56" s="18">
        <v>2399</v>
      </c>
      <c r="AS56" s="40">
        <v>104.304347826087</v>
      </c>
      <c r="AT56" s="17">
        <v>129</v>
      </c>
      <c r="AU56" s="17">
        <f t="shared" si="118"/>
        <v>-567.999999999999</v>
      </c>
      <c r="AV56" s="36">
        <f t="shared" si="119"/>
        <v>-0.236765318882867</v>
      </c>
      <c r="AW56" s="17">
        <v>917</v>
      </c>
      <c r="AX56" s="17">
        <v>578</v>
      </c>
      <c r="AY56" s="26">
        <v>0.0363321799307958</v>
      </c>
      <c r="AZ56" s="18">
        <v>21</v>
      </c>
      <c r="BA56" s="18">
        <v>2159</v>
      </c>
      <c r="BB56" s="40">
        <v>102.809523809524</v>
      </c>
      <c r="BC56" s="17">
        <v>129</v>
      </c>
      <c r="BD56" s="17">
        <f t="shared" si="120"/>
        <v>-549.999999999996</v>
      </c>
      <c r="BE56" s="36">
        <f t="shared" si="121"/>
        <v>-0.254747568318664</v>
      </c>
      <c r="BF56" s="17">
        <v>899</v>
      </c>
      <c r="BG56" s="17">
        <v>627</v>
      </c>
      <c r="BH56" s="26">
        <v>0.0271132376395534</v>
      </c>
      <c r="BI56" s="18">
        <v>17</v>
      </c>
      <c r="BJ56" s="18">
        <v>1770</v>
      </c>
      <c r="BK56" s="40">
        <v>104.117647058824</v>
      </c>
      <c r="BL56" s="17">
        <v>129</v>
      </c>
      <c r="BM56" s="17">
        <f t="shared" si="122"/>
        <v>-422.999999999992</v>
      </c>
      <c r="BN56" s="36">
        <f t="shared" si="123"/>
        <v>-0.238983050847453</v>
      </c>
      <c r="BO56" s="17">
        <v>884</v>
      </c>
      <c r="BP56" s="17">
        <v>516</v>
      </c>
      <c r="BQ56" s="26">
        <f t="shared" si="90"/>
        <v>0.0406976744186047</v>
      </c>
      <c r="BR56" s="17">
        <v>21</v>
      </c>
      <c r="BS56" s="18">
        <v>2207</v>
      </c>
      <c r="BT56" s="40">
        <f t="shared" si="91"/>
        <v>105.095238095238</v>
      </c>
      <c r="BU56" s="17">
        <f t="shared" si="92"/>
        <v>-502</v>
      </c>
      <c r="BV56" s="36">
        <f t="shared" si="93"/>
        <v>-0.22745808790213</v>
      </c>
      <c r="BW56" s="17">
        <v>601</v>
      </c>
      <c r="BX56" s="32">
        <v>0.0266903914590747</v>
      </c>
      <c r="BY56" s="17">
        <v>20</v>
      </c>
      <c r="BZ56" s="18">
        <v>2164</v>
      </c>
      <c r="CA56" s="40">
        <f t="shared" si="11"/>
        <v>108.2</v>
      </c>
      <c r="CB56" s="17">
        <f t="shared" si="12"/>
        <v>-416</v>
      </c>
      <c r="CC56" s="36">
        <f t="shared" si="94"/>
        <v>-0.192236598890943</v>
      </c>
      <c r="CD56" s="17">
        <v>484</v>
      </c>
      <c r="CE56" s="32">
        <v>0.0193050193050193</v>
      </c>
      <c r="CF56" s="18">
        <v>20</v>
      </c>
      <c r="CG56" s="18">
        <v>2007</v>
      </c>
      <c r="CH56" s="40">
        <f t="shared" si="68"/>
        <v>100.35</v>
      </c>
      <c r="CI56" s="17">
        <f t="shared" si="13"/>
        <v>-573</v>
      </c>
      <c r="CJ56" s="36">
        <f t="shared" si="14"/>
        <v>-0.285500747384156</v>
      </c>
      <c r="CK56" s="17">
        <v>454</v>
      </c>
      <c r="CL56" s="32">
        <v>0.0142276422764228</v>
      </c>
      <c r="CM56" s="18">
        <v>16</v>
      </c>
      <c r="CN56" s="18">
        <v>1710</v>
      </c>
      <c r="CO56" s="40">
        <f t="shared" si="15"/>
        <v>106.875</v>
      </c>
      <c r="CP56" s="17">
        <f t="shared" si="16"/>
        <v>-354</v>
      </c>
      <c r="CQ56" s="36">
        <f t="shared" si="17"/>
        <v>-0.207017543859649</v>
      </c>
      <c r="CR56" s="17">
        <v>523</v>
      </c>
      <c r="CS56" s="32">
        <v>0.0150093808630394</v>
      </c>
      <c r="CT56" s="18">
        <v>11</v>
      </c>
      <c r="CU56" s="18">
        <v>1129</v>
      </c>
      <c r="CV56" s="40">
        <f t="shared" si="18"/>
        <v>102.636363636364</v>
      </c>
      <c r="CW56" s="17">
        <f t="shared" si="19"/>
        <v>-290</v>
      </c>
      <c r="CX56" s="36">
        <f t="shared" si="20"/>
        <v>-0.256864481842338</v>
      </c>
      <c r="CY56" s="132">
        <v>423</v>
      </c>
      <c r="CZ56" s="121">
        <v>0.0104166666666667</v>
      </c>
      <c r="DA56" s="55">
        <v>15</v>
      </c>
      <c r="DB56" s="55">
        <v>1596</v>
      </c>
      <c r="DC56" s="40">
        <f t="shared" si="69"/>
        <v>106.4</v>
      </c>
      <c r="DD56" s="17">
        <f t="shared" si="21"/>
        <v>-339</v>
      </c>
      <c r="DE56" s="36">
        <f t="shared" si="22"/>
        <v>-0.212406015037594</v>
      </c>
      <c r="DF56" s="122">
        <v>409</v>
      </c>
      <c r="DG56" s="123">
        <v>0.0317848410757946</v>
      </c>
      <c r="DH56" s="122">
        <v>13</v>
      </c>
      <c r="DI56" s="122">
        <v>1342</v>
      </c>
      <c r="DJ56" s="40">
        <f t="shared" si="23"/>
        <v>103.230769230769</v>
      </c>
      <c r="DK56" s="17">
        <f t="shared" si="24"/>
        <v>-335</v>
      </c>
      <c r="DL56" s="36">
        <f t="shared" si="25"/>
        <v>-0.249627421758569</v>
      </c>
      <c r="DM56" s="33">
        <v>526</v>
      </c>
      <c r="DN56" s="32">
        <v>0.0228136882129278</v>
      </c>
      <c r="DO56" s="17">
        <v>12</v>
      </c>
      <c r="DP56" s="18">
        <v>1233</v>
      </c>
      <c r="DQ56" s="40">
        <f t="shared" si="26"/>
        <v>102.75</v>
      </c>
      <c r="DR56" s="17">
        <f t="shared" si="27"/>
        <v>-315</v>
      </c>
      <c r="DS56" s="36">
        <f t="shared" si="28"/>
        <v>-0.255474452554745</v>
      </c>
      <c r="DT56" s="126">
        <v>527</v>
      </c>
      <c r="DU56" s="32">
        <v>0.032258064516129</v>
      </c>
      <c r="DV56" s="17">
        <v>17</v>
      </c>
      <c r="DW56" s="18">
        <v>1812</v>
      </c>
      <c r="DX56" s="40">
        <f t="shared" si="29"/>
        <v>106.588235294118</v>
      </c>
      <c r="DY56" s="17">
        <f t="shared" si="30"/>
        <v>-381</v>
      </c>
      <c r="DZ56" s="36">
        <f t="shared" si="31"/>
        <v>-0.210264900662252</v>
      </c>
      <c r="EA56" s="33">
        <v>408</v>
      </c>
      <c r="EB56" s="32">
        <v>0.0294117647058824</v>
      </c>
      <c r="EC56" s="18">
        <v>12</v>
      </c>
      <c r="ED56" s="18">
        <v>1258</v>
      </c>
      <c r="EE56" s="40">
        <f t="shared" si="32"/>
        <v>104.833333333333</v>
      </c>
      <c r="EF56" s="17">
        <f t="shared" si="33"/>
        <v>-290</v>
      </c>
      <c r="EG56" s="36">
        <f t="shared" si="34"/>
        <v>-0.230524642289348</v>
      </c>
      <c r="EH56" s="18">
        <v>327</v>
      </c>
      <c r="EI56" s="26">
        <v>0.0305810397553517</v>
      </c>
      <c r="EJ56" s="18">
        <v>10</v>
      </c>
      <c r="EK56" s="18">
        <v>1025</v>
      </c>
      <c r="EL56" s="40">
        <f t="shared" si="35"/>
        <v>102.5</v>
      </c>
      <c r="EM56" s="17">
        <f t="shared" si="36"/>
        <v>-265</v>
      </c>
      <c r="EN56" s="36">
        <f t="shared" si="37"/>
        <v>-0.258536585365854</v>
      </c>
      <c r="EO56" s="18">
        <v>313</v>
      </c>
      <c r="EP56" s="26">
        <v>0.012779552715655</v>
      </c>
      <c r="EQ56" s="18">
        <v>4</v>
      </c>
      <c r="ER56" s="18">
        <v>399</v>
      </c>
      <c r="ES56" s="40">
        <f t="shared" si="38"/>
        <v>99.75</v>
      </c>
      <c r="ET56" s="17">
        <f t="shared" si="39"/>
        <v>-117</v>
      </c>
      <c r="EU56" s="36">
        <f t="shared" si="40"/>
        <v>-0.293233082706767</v>
      </c>
      <c r="EV56" s="18">
        <v>280</v>
      </c>
      <c r="EW56" s="26">
        <v>0.0357142857142857</v>
      </c>
      <c r="EX56" s="18">
        <v>10</v>
      </c>
      <c r="EY56" s="18">
        <v>1065</v>
      </c>
      <c r="EZ56" s="40">
        <f t="shared" si="41"/>
        <v>106.5</v>
      </c>
      <c r="FA56" s="17">
        <f t="shared" si="42"/>
        <v>-225</v>
      </c>
      <c r="FB56" s="36">
        <f t="shared" si="43"/>
        <v>-0.211267605633803</v>
      </c>
      <c r="FC56" s="18">
        <v>534</v>
      </c>
      <c r="FD56" s="26">
        <v>0.0187265917602996</v>
      </c>
      <c r="FE56" s="18">
        <v>10</v>
      </c>
      <c r="FF56" s="18">
        <v>1060</v>
      </c>
      <c r="FG56" s="40">
        <f t="shared" si="44"/>
        <v>106</v>
      </c>
      <c r="FH56" s="17">
        <f t="shared" si="45"/>
        <v>-230</v>
      </c>
      <c r="FI56" s="36">
        <f t="shared" si="46"/>
        <v>-0.216981132075472</v>
      </c>
      <c r="FJ56" s="18">
        <v>436</v>
      </c>
      <c r="FK56" s="26">
        <v>0.0229357798165138</v>
      </c>
      <c r="FL56" s="17">
        <v>10</v>
      </c>
      <c r="FM56" s="18">
        <v>1047</v>
      </c>
      <c r="FN56" s="40">
        <f t="shared" si="47"/>
        <v>104.7</v>
      </c>
      <c r="FO56" s="17">
        <f t="shared" si="48"/>
        <v>-243</v>
      </c>
      <c r="FP56" s="36">
        <f t="shared" si="49"/>
        <v>-0.232091690544413</v>
      </c>
      <c r="FQ56" s="18">
        <v>382</v>
      </c>
      <c r="FR56" s="26">
        <v>0.0261780104712042</v>
      </c>
      <c r="FS56" s="17">
        <v>10</v>
      </c>
      <c r="FT56" s="18">
        <v>1112</v>
      </c>
      <c r="FU56" s="40">
        <f t="shared" si="50"/>
        <v>111.2</v>
      </c>
      <c r="FV56" s="17">
        <f t="shared" si="51"/>
        <v>-178</v>
      </c>
      <c r="FW56" s="36">
        <f t="shared" si="52"/>
        <v>-0.160071942446043</v>
      </c>
      <c r="FX56" s="18">
        <v>299</v>
      </c>
      <c r="FY56" s="26">
        <v>0.040133779264214</v>
      </c>
      <c r="FZ56" s="17">
        <v>12</v>
      </c>
      <c r="GA56" s="18">
        <v>1345</v>
      </c>
      <c r="GB56" s="40">
        <f t="shared" si="53"/>
        <v>112.083333333333</v>
      </c>
      <c r="GC56" s="17">
        <f t="shared" si="54"/>
        <v>-203</v>
      </c>
      <c r="GD56" s="36">
        <f t="shared" si="55"/>
        <v>-0.15092936802974</v>
      </c>
      <c r="GE56" s="18">
        <v>279</v>
      </c>
      <c r="GF56" s="26">
        <v>0.03584229390681</v>
      </c>
      <c r="GG56" s="17">
        <v>10</v>
      </c>
      <c r="GH56" s="18">
        <v>1119</v>
      </c>
      <c r="GI56" s="40">
        <f t="shared" si="56"/>
        <v>111.9</v>
      </c>
      <c r="GJ56" s="17">
        <f t="shared" si="57"/>
        <v>-171</v>
      </c>
      <c r="GK56" s="36">
        <f t="shared" si="58"/>
        <v>-0.152815013404826</v>
      </c>
      <c r="GL56" s="18">
        <v>233</v>
      </c>
      <c r="GM56" s="26">
        <v>0.0257510729613734</v>
      </c>
      <c r="GN56" s="17">
        <v>6</v>
      </c>
      <c r="GO56" s="18">
        <v>644</v>
      </c>
      <c r="GP56" s="40">
        <f t="shared" si="59"/>
        <v>107.333333333333</v>
      </c>
      <c r="GQ56" s="17">
        <f t="shared" si="60"/>
        <v>-130</v>
      </c>
      <c r="GR56" s="36">
        <f t="shared" si="61"/>
        <v>-0.201863354037267</v>
      </c>
      <c r="GS56" s="18">
        <v>254</v>
      </c>
      <c r="GT56" s="26">
        <v>0.0275590551181102</v>
      </c>
      <c r="GU56" s="18">
        <v>7</v>
      </c>
      <c r="GV56" s="18">
        <v>704</v>
      </c>
      <c r="GW56" s="40">
        <f t="shared" si="95"/>
        <v>100.571428571429</v>
      </c>
      <c r="GX56" s="17">
        <f t="shared" si="96"/>
        <v>-199</v>
      </c>
      <c r="GY56" s="36">
        <f t="shared" si="97"/>
        <v>-0.282670454545455</v>
      </c>
      <c r="GZ56" s="18">
        <v>226</v>
      </c>
      <c r="HA56" s="26">
        <v>0.0132743362831858</v>
      </c>
      <c r="HB56" s="18">
        <v>3</v>
      </c>
      <c r="HC56" s="18">
        <v>292</v>
      </c>
      <c r="HD56" s="40">
        <f t="shared" si="98"/>
        <v>97.3333333333333</v>
      </c>
      <c r="HE56" s="17">
        <f t="shared" si="99"/>
        <v>-95</v>
      </c>
      <c r="HF56" s="36">
        <f t="shared" si="100"/>
        <v>-0.325342465753425</v>
      </c>
      <c r="HG56" s="18">
        <v>226</v>
      </c>
      <c r="HH56" s="26">
        <v>0.0442477876106195</v>
      </c>
      <c r="HI56" s="18">
        <v>10</v>
      </c>
      <c r="HJ56" s="18">
        <v>1041</v>
      </c>
      <c r="HK56" s="40">
        <f t="shared" si="101"/>
        <v>104.1</v>
      </c>
      <c r="HL56" s="17">
        <f t="shared" si="102"/>
        <v>-249</v>
      </c>
      <c r="HM56" s="36">
        <f t="shared" si="103"/>
        <v>-0.239193083573487</v>
      </c>
      <c r="HN56" s="18">
        <v>227</v>
      </c>
      <c r="HO56" s="26">
        <v>0.039647577092511</v>
      </c>
      <c r="HP56" s="18">
        <v>9</v>
      </c>
      <c r="HQ56" s="18">
        <v>941</v>
      </c>
      <c r="HR56" s="40">
        <f t="shared" si="104"/>
        <v>104.555555555556</v>
      </c>
      <c r="HS56" s="17">
        <f t="shared" si="105"/>
        <v>-220</v>
      </c>
      <c r="HT56" s="36">
        <f t="shared" si="106"/>
        <v>-0.233793836344315</v>
      </c>
      <c r="HU56" s="18">
        <v>179</v>
      </c>
      <c r="HV56" s="26">
        <v>0.0391061452513966</v>
      </c>
      <c r="HW56" s="17">
        <v>7</v>
      </c>
      <c r="HX56" s="18">
        <v>734</v>
      </c>
      <c r="HY56" s="40">
        <f t="shared" si="107"/>
        <v>104.857142857143</v>
      </c>
      <c r="HZ56" s="17">
        <f t="shared" si="108"/>
        <v>-169</v>
      </c>
      <c r="IA56" s="36">
        <f t="shared" si="109"/>
        <v>-0.230245231607629</v>
      </c>
      <c r="IB56" s="18"/>
      <c r="IC56" s="26"/>
      <c r="ID56" s="17"/>
      <c r="IE56" s="18"/>
      <c r="IF56" s="40"/>
      <c r="IG56" s="17"/>
      <c r="IH56" s="17"/>
      <c r="II56" s="36"/>
      <c r="IJ56" s="17"/>
      <c r="IK56" s="17"/>
      <c r="IL56" s="17">
        <v>134</v>
      </c>
      <c r="IM56" s="17">
        <v>16755.22</v>
      </c>
      <c r="IN56" s="18">
        <v>161</v>
      </c>
      <c r="IO56" s="18">
        <v>18777.28</v>
      </c>
      <c r="IP56" s="17">
        <v>436</v>
      </c>
      <c r="IQ56" s="17">
        <v>46273</v>
      </c>
      <c r="IR56" s="17"/>
      <c r="IS56" s="17"/>
      <c r="IT56" s="16"/>
      <c r="IU56" s="16"/>
      <c r="IV56" s="16"/>
      <c r="IW56" s="16"/>
      <c r="IX56" s="41"/>
      <c r="IY56" s="41"/>
      <c r="IZ56" s="41"/>
      <c r="JA56" s="41"/>
      <c r="JB56" s="18"/>
      <c r="JC56" s="41"/>
      <c r="JD56" s="41"/>
      <c r="JE56" s="41"/>
      <c r="JF56" s="18"/>
      <c r="JG56" s="18"/>
      <c r="JH56" s="18">
        <f t="shared" si="124"/>
        <v>380</v>
      </c>
      <c r="JI56" s="18">
        <f t="shared" si="125"/>
        <v>39885</v>
      </c>
      <c r="JJ56" s="17">
        <v>129</v>
      </c>
      <c r="JK56" s="17">
        <f t="shared" si="110"/>
        <v>-9135</v>
      </c>
      <c r="JL56" s="36">
        <f ca="1" t="shared" si="126"/>
        <v>-0.229033471229786</v>
      </c>
      <c r="JM56" s="18">
        <f t="shared" si="111"/>
        <v>1111</v>
      </c>
      <c r="JN56" s="42">
        <f t="shared" si="112"/>
        <v>121690.5</v>
      </c>
      <c r="JO56" s="43"/>
      <c r="JP56" s="43"/>
    </row>
    <row r="57" ht="16.5" spans="1:276">
      <c r="A57" s="16" t="s">
        <v>139</v>
      </c>
      <c r="B57" s="17" t="s">
        <v>46</v>
      </c>
      <c r="C57" s="18">
        <v>6939962753065</v>
      </c>
      <c r="D57" s="18">
        <v>564946219572</v>
      </c>
      <c r="E57" s="18">
        <v>21061210000311</v>
      </c>
      <c r="F57" s="17" t="s">
        <v>248</v>
      </c>
      <c r="G57" s="19" t="s">
        <v>249</v>
      </c>
      <c r="H57" s="17" t="s">
        <v>129</v>
      </c>
      <c r="I57" s="26">
        <f>VLOOKUP(C57,供应链!E:J,6,0)</f>
        <v>1</v>
      </c>
      <c r="J57" s="17">
        <f>VLOOKUP(C57,供应链!E:H,4,0)</f>
        <v>270</v>
      </c>
      <c r="K57" s="17">
        <f>VLOOKUP(C57,供应链!E:K,7,0)</f>
        <v>33</v>
      </c>
      <c r="L57" s="18">
        <f>VLOOKUP(C57,供应链!E:I,5,0)</f>
        <v>29.9391119251522</v>
      </c>
      <c r="M57" s="27">
        <f t="shared" si="113"/>
        <v>0.00423851167395429</v>
      </c>
      <c r="N57" s="17">
        <v>709</v>
      </c>
      <c r="O57" s="26">
        <v>0.0409026798307475</v>
      </c>
      <c r="P57" s="18">
        <v>29</v>
      </c>
      <c r="Q57" s="18">
        <v>4861</v>
      </c>
      <c r="R57" s="40">
        <v>167.620689655172</v>
      </c>
      <c r="S57" s="17">
        <v>189</v>
      </c>
      <c r="T57" s="17">
        <f t="shared" si="114"/>
        <v>-620.000000000012</v>
      </c>
      <c r="U57" s="36">
        <f t="shared" si="115"/>
        <v>-0.127545772474802</v>
      </c>
      <c r="V57" s="17">
        <v>1080</v>
      </c>
      <c r="W57" s="17">
        <v>975</v>
      </c>
      <c r="X57" s="26">
        <v>0.0215384615384615</v>
      </c>
      <c r="Y57" s="18">
        <v>21</v>
      </c>
      <c r="Z57" s="18">
        <v>3486</v>
      </c>
      <c r="AA57" s="40">
        <v>166</v>
      </c>
      <c r="AB57" s="17">
        <v>189</v>
      </c>
      <c r="AC57" s="17">
        <f ca="1" t="shared" si="116"/>
        <v>-483</v>
      </c>
      <c r="AD57" s="36">
        <f ca="1" t="shared" si="117"/>
        <v>-0.13855421686747</v>
      </c>
      <c r="AE57" s="17">
        <v>1050</v>
      </c>
      <c r="AF57" s="17">
        <v>911</v>
      </c>
      <c r="AG57" s="26">
        <v>0.0208562019758507</v>
      </c>
      <c r="AH57" s="18">
        <v>19</v>
      </c>
      <c r="AI57" s="18">
        <v>3163</v>
      </c>
      <c r="AJ57" s="40">
        <v>166.473684210526</v>
      </c>
      <c r="AK57" s="17">
        <v>189</v>
      </c>
      <c r="AL57" s="17">
        <v>-428</v>
      </c>
      <c r="AM57" s="36">
        <v>-0.135314574770787</v>
      </c>
      <c r="AN57" s="17">
        <v>1020</v>
      </c>
      <c r="AO57" s="17">
        <v>1044</v>
      </c>
      <c r="AP57" s="26">
        <v>0.0210727969348659</v>
      </c>
      <c r="AQ57" s="18">
        <v>22</v>
      </c>
      <c r="AR57" s="18">
        <v>3811</v>
      </c>
      <c r="AS57" s="40">
        <v>173.227272727273</v>
      </c>
      <c r="AT57" s="17">
        <v>189</v>
      </c>
      <c r="AU57" s="17">
        <f t="shared" si="118"/>
        <v>-346.999999999994</v>
      </c>
      <c r="AV57" s="36">
        <f t="shared" si="119"/>
        <v>-0.0910522172658079</v>
      </c>
      <c r="AW57" s="17">
        <v>1048</v>
      </c>
      <c r="AX57" s="17">
        <v>970</v>
      </c>
      <c r="AY57" s="26">
        <v>0.0154639175257732</v>
      </c>
      <c r="AZ57" s="18">
        <v>15</v>
      </c>
      <c r="BA57" s="18">
        <v>2645</v>
      </c>
      <c r="BB57" s="40">
        <v>176.333333333333</v>
      </c>
      <c r="BC57" s="17">
        <v>189</v>
      </c>
      <c r="BD57" s="17">
        <f t="shared" si="120"/>
        <v>-190.000000000005</v>
      </c>
      <c r="BE57" s="36">
        <f t="shared" si="121"/>
        <v>-0.0718336483931966</v>
      </c>
      <c r="BF57" s="17">
        <v>1086</v>
      </c>
      <c r="BG57" s="17">
        <v>1008</v>
      </c>
      <c r="BH57" s="26">
        <v>0.0158730158730159</v>
      </c>
      <c r="BI57" s="18">
        <v>16</v>
      </c>
      <c r="BJ57" s="18">
        <v>2804</v>
      </c>
      <c r="BK57" s="40">
        <v>175.25</v>
      </c>
      <c r="BL57" s="17">
        <v>189</v>
      </c>
      <c r="BM57" s="17">
        <f t="shared" si="122"/>
        <v>-220</v>
      </c>
      <c r="BN57" s="36">
        <f t="shared" si="123"/>
        <v>-0.0784593437945792</v>
      </c>
      <c r="BO57" s="17">
        <v>1064</v>
      </c>
      <c r="BP57" s="17">
        <v>960</v>
      </c>
      <c r="BQ57" s="26">
        <f t="shared" si="90"/>
        <v>0.028125</v>
      </c>
      <c r="BR57" s="17">
        <v>27</v>
      </c>
      <c r="BS57" s="18">
        <v>4742</v>
      </c>
      <c r="BT57" s="40">
        <f t="shared" si="91"/>
        <v>175.62962962963</v>
      </c>
      <c r="BU57" s="17">
        <f t="shared" si="92"/>
        <v>-361</v>
      </c>
      <c r="BV57" s="36">
        <f t="shared" si="93"/>
        <v>-0.0761282159426403</v>
      </c>
      <c r="BW57" s="17">
        <v>813</v>
      </c>
      <c r="BX57" s="32">
        <v>0.0303917978762358</v>
      </c>
      <c r="BY57" s="17">
        <v>16</v>
      </c>
      <c r="BZ57" s="18">
        <v>2909</v>
      </c>
      <c r="CA57" s="40">
        <f t="shared" si="11"/>
        <v>181.8125</v>
      </c>
      <c r="CB57" s="17">
        <f t="shared" si="12"/>
        <v>-115</v>
      </c>
      <c r="CC57" s="36">
        <f t="shared" si="94"/>
        <v>-0.0395324853901684</v>
      </c>
      <c r="CD57" s="17">
        <v>620</v>
      </c>
      <c r="CE57" s="32">
        <v>0.0295815295815296</v>
      </c>
      <c r="CF57" s="18">
        <v>13</v>
      </c>
      <c r="CG57" s="18">
        <v>2277</v>
      </c>
      <c r="CH57" s="40">
        <f t="shared" si="68"/>
        <v>175.153846153846</v>
      </c>
      <c r="CI57" s="17">
        <f t="shared" si="13"/>
        <v>-180</v>
      </c>
      <c r="CJ57" s="36">
        <f t="shared" si="14"/>
        <v>-0.0790513833992094</v>
      </c>
      <c r="CK57" s="17">
        <v>532</v>
      </c>
      <c r="CL57" s="32">
        <v>0.0298661174047374</v>
      </c>
      <c r="CM57" s="18">
        <v>13</v>
      </c>
      <c r="CN57" s="18">
        <v>2275</v>
      </c>
      <c r="CO57" s="40">
        <f t="shared" si="15"/>
        <v>175</v>
      </c>
      <c r="CP57" s="17">
        <f t="shared" si="16"/>
        <v>-182</v>
      </c>
      <c r="CQ57" s="36">
        <f t="shared" si="17"/>
        <v>-0.08</v>
      </c>
      <c r="CR57" s="17">
        <v>568</v>
      </c>
      <c r="CS57" s="32">
        <v>0.047840703387639</v>
      </c>
      <c r="CT57" s="18">
        <v>13</v>
      </c>
      <c r="CU57" s="18">
        <v>2267</v>
      </c>
      <c r="CV57" s="40">
        <f t="shared" si="18"/>
        <v>174.384615384615</v>
      </c>
      <c r="CW57" s="17">
        <f t="shared" si="19"/>
        <v>-190</v>
      </c>
      <c r="CX57" s="36">
        <f t="shared" si="20"/>
        <v>-0.0838112042346714</v>
      </c>
      <c r="CY57" s="132">
        <v>454</v>
      </c>
      <c r="CZ57" s="121">
        <v>0.0438212094653812</v>
      </c>
      <c r="DA57" s="55">
        <v>8</v>
      </c>
      <c r="DB57" s="55">
        <v>1422</v>
      </c>
      <c r="DC57" s="40">
        <f t="shared" si="69"/>
        <v>177.75</v>
      </c>
      <c r="DD57" s="17">
        <f t="shared" si="21"/>
        <v>-90</v>
      </c>
      <c r="DE57" s="36">
        <f t="shared" si="22"/>
        <v>-0.0632911392405063</v>
      </c>
      <c r="DF57" s="122">
        <v>492</v>
      </c>
      <c r="DG57" s="123">
        <v>0.0345528455284553</v>
      </c>
      <c r="DH57" s="122">
        <v>17</v>
      </c>
      <c r="DI57" s="122">
        <v>2933</v>
      </c>
      <c r="DJ57" s="40">
        <f t="shared" si="23"/>
        <v>172.529411764706</v>
      </c>
      <c r="DK57" s="17">
        <f t="shared" si="24"/>
        <v>-280</v>
      </c>
      <c r="DL57" s="36">
        <f t="shared" si="25"/>
        <v>-0.0954653937947494</v>
      </c>
      <c r="DM57" s="33">
        <v>490</v>
      </c>
      <c r="DN57" s="32">
        <v>0.0204081632653061</v>
      </c>
      <c r="DO57" s="17">
        <v>10</v>
      </c>
      <c r="DP57" s="18">
        <v>1726</v>
      </c>
      <c r="DQ57" s="40">
        <f t="shared" si="26"/>
        <v>172.6</v>
      </c>
      <c r="DR57" s="17">
        <f t="shared" si="27"/>
        <v>-164</v>
      </c>
      <c r="DS57" s="36">
        <f t="shared" si="28"/>
        <v>-0.0950173812282735</v>
      </c>
      <c r="DT57" s="126">
        <v>505</v>
      </c>
      <c r="DU57" s="32">
        <v>0.0138613861386139</v>
      </c>
      <c r="DV57" s="17">
        <v>7</v>
      </c>
      <c r="DW57" s="18">
        <v>1213</v>
      </c>
      <c r="DX57" s="40">
        <f t="shared" si="29"/>
        <v>173.285714285714</v>
      </c>
      <c r="DY57" s="17">
        <f t="shared" si="30"/>
        <v>-110</v>
      </c>
      <c r="DZ57" s="36">
        <f t="shared" si="31"/>
        <v>-0.090684253915911</v>
      </c>
      <c r="EA57" s="33">
        <v>363</v>
      </c>
      <c r="EB57" s="32">
        <v>0.0137741046831956</v>
      </c>
      <c r="EC57" s="18">
        <v>5</v>
      </c>
      <c r="ED57" s="18">
        <v>870</v>
      </c>
      <c r="EE57" s="40">
        <f t="shared" si="32"/>
        <v>174</v>
      </c>
      <c r="EF57" s="17">
        <f t="shared" si="33"/>
        <v>-75</v>
      </c>
      <c r="EG57" s="36">
        <f t="shared" si="34"/>
        <v>-0.0862068965517241</v>
      </c>
      <c r="EH57" s="18">
        <v>333</v>
      </c>
      <c r="EI57" s="26">
        <v>0.03003003003003</v>
      </c>
      <c r="EJ57" s="18">
        <v>10</v>
      </c>
      <c r="EK57" s="18">
        <v>1765</v>
      </c>
      <c r="EL57" s="40">
        <f t="shared" si="35"/>
        <v>176.5</v>
      </c>
      <c r="EM57" s="17">
        <f t="shared" si="36"/>
        <v>-125</v>
      </c>
      <c r="EN57" s="36">
        <f t="shared" si="37"/>
        <v>-0.0708215297450425</v>
      </c>
      <c r="EO57" s="18">
        <v>292</v>
      </c>
      <c r="EP57" s="26">
        <v>0.0136986301369863</v>
      </c>
      <c r="EQ57" s="18">
        <v>4</v>
      </c>
      <c r="ER57" s="18">
        <v>681</v>
      </c>
      <c r="ES57" s="40">
        <f t="shared" si="38"/>
        <v>170.25</v>
      </c>
      <c r="ET57" s="17">
        <f t="shared" si="39"/>
        <v>-75</v>
      </c>
      <c r="EU57" s="36">
        <f t="shared" si="40"/>
        <v>-0.110132158590308</v>
      </c>
      <c r="EV57" s="18">
        <v>319</v>
      </c>
      <c r="EW57" s="26">
        <v>0.0407523510971787</v>
      </c>
      <c r="EX57" s="18">
        <v>13</v>
      </c>
      <c r="EY57" s="18">
        <v>2317</v>
      </c>
      <c r="EZ57" s="40">
        <f t="shared" si="41"/>
        <v>178.230769230769</v>
      </c>
      <c r="FA57" s="17">
        <f t="shared" si="42"/>
        <v>-140</v>
      </c>
      <c r="FB57" s="36">
        <f t="shared" si="43"/>
        <v>-0.0604229607250756</v>
      </c>
      <c r="FC57" s="18">
        <v>544</v>
      </c>
      <c r="FD57" s="26">
        <v>0.0477941176470588</v>
      </c>
      <c r="FE57" s="18">
        <v>26</v>
      </c>
      <c r="FF57" s="18">
        <v>4438</v>
      </c>
      <c r="FG57" s="40">
        <f t="shared" si="44"/>
        <v>170.692307692308</v>
      </c>
      <c r="FH57" s="17">
        <f t="shared" si="45"/>
        <v>-476</v>
      </c>
      <c r="FI57" s="36">
        <f t="shared" si="46"/>
        <v>-0.107255520504732</v>
      </c>
      <c r="FJ57" s="18">
        <v>475</v>
      </c>
      <c r="FK57" s="26">
        <v>0.04</v>
      </c>
      <c r="FL57" s="17">
        <v>19</v>
      </c>
      <c r="FM57" s="18">
        <v>3208</v>
      </c>
      <c r="FN57" s="40">
        <f t="shared" si="47"/>
        <v>168.842105263158</v>
      </c>
      <c r="FO57" s="17">
        <f t="shared" si="48"/>
        <v>-383</v>
      </c>
      <c r="FP57" s="36">
        <f t="shared" si="49"/>
        <v>-0.119389027431421</v>
      </c>
      <c r="FQ57" s="18">
        <v>474</v>
      </c>
      <c r="FR57" s="26">
        <v>0.040084388185654</v>
      </c>
      <c r="FS57" s="17">
        <v>19</v>
      </c>
      <c r="FT57" s="18">
        <v>3264</v>
      </c>
      <c r="FU57" s="40">
        <f t="shared" si="50"/>
        <v>171.789473684211</v>
      </c>
      <c r="FV57" s="17">
        <f t="shared" si="51"/>
        <v>-327</v>
      </c>
      <c r="FW57" s="36">
        <f t="shared" si="52"/>
        <v>-0.100183823529412</v>
      </c>
      <c r="FX57" s="18">
        <v>416</v>
      </c>
      <c r="FY57" s="26">
        <v>0.0408653846153846</v>
      </c>
      <c r="FZ57" s="17">
        <v>17</v>
      </c>
      <c r="GA57" s="18">
        <v>2884</v>
      </c>
      <c r="GB57" s="40">
        <f t="shared" si="53"/>
        <v>169.647058823529</v>
      </c>
      <c r="GC57" s="17">
        <f t="shared" si="54"/>
        <v>-329</v>
      </c>
      <c r="GD57" s="36">
        <f t="shared" si="55"/>
        <v>-0.114077669902913</v>
      </c>
      <c r="GE57" s="18">
        <v>387</v>
      </c>
      <c r="GF57" s="26">
        <v>0.0310077519379845</v>
      </c>
      <c r="GG57" s="17">
        <v>12</v>
      </c>
      <c r="GH57" s="18">
        <v>2050</v>
      </c>
      <c r="GI57" s="40">
        <f t="shared" si="56"/>
        <v>170.833333333333</v>
      </c>
      <c r="GJ57" s="17">
        <f t="shared" si="57"/>
        <v>-218</v>
      </c>
      <c r="GK57" s="36">
        <f t="shared" si="58"/>
        <v>-0.106341463414634</v>
      </c>
      <c r="GL57" s="18">
        <v>361</v>
      </c>
      <c r="GM57" s="26">
        <v>0.03601108033241</v>
      </c>
      <c r="GN57" s="17">
        <v>13</v>
      </c>
      <c r="GO57" s="18">
        <v>2195</v>
      </c>
      <c r="GP57" s="40">
        <f t="shared" si="59"/>
        <v>168.846153846154</v>
      </c>
      <c r="GQ57" s="17">
        <f t="shared" si="60"/>
        <v>-262</v>
      </c>
      <c r="GR57" s="36">
        <f t="shared" si="61"/>
        <v>-0.119362186788155</v>
      </c>
      <c r="GS57" s="18">
        <v>341</v>
      </c>
      <c r="GT57" s="26">
        <v>0.0205278592375367</v>
      </c>
      <c r="GU57" s="18">
        <v>7</v>
      </c>
      <c r="GV57" s="18">
        <v>1259</v>
      </c>
      <c r="GW57" s="40">
        <f t="shared" si="95"/>
        <v>179.857142857143</v>
      </c>
      <c r="GX57" s="17">
        <f t="shared" si="96"/>
        <v>-64</v>
      </c>
      <c r="GY57" s="36">
        <f t="shared" si="97"/>
        <v>-0.0508339952343129</v>
      </c>
      <c r="GZ57" s="18">
        <v>267</v>
      </c>
      <c r="HA57" s="26">
        <v>0.0262172284644195</v>
      </c>
      <c r="HB57" s="18">
        <v>7</v>
      </c>
      <c r="HC57" s="18">
        <v>1250</v>
      </c>
      <c r="HD57" s="40">
        <f t="shared" si="98"/>
        <v>178.571428571429</v>
      </c>
      <c r="HE57" s="17">
        <f t="shared" si="99"/>
        <v>-72.9999999999999</v>
      </c>
      <c r="HF57" s="36">
        <f t="shared" si="100"/>
        <v>-0.0583999999999999</v>
      </c>
      <c r="HG57" s="18">
        <v>240</v>
      </c>
      <c r="HH57" s="26">
        <v>0.0125</v>
      </c>
      <c r="HI57" s="18">
        <v>3</v>
      </c>
      <c r="HJ57" s="18">
        <v>527</v>
      </c>
      <c r="HK57" s="40">
        <f t="shared" si="101"/>
        <v>175.666666666667</v>
      </c>
      <c r="HL57" s="17">
        <f t="shared" si="102"/>
        <v>-40</v>
      </c>
      <c r="HM57" s="36">
        <f t="shared" si="103"/>
        <v>-0.0759013282732448</v>
      </c>
      <c r="HN57" s="18">
        <v>227</v>
      </c>
      <c r="HO57" s="26">
        <v>0.0176211453744493</v>
      </c>
      <c r="HP57" s="18">
        <v>4</v>
      </c>
      <c r="HQ57" s="18">
        <v>698</v>
      </c>
      <c r="HR57" s="40">
        <f t="shared" si="104"/>
        <v>174.5</v>
      </c>
      <c r="HS57" s="17">
        <f t="shared" si="105"/>
        <v>-58</v>
      </c>
      <c r="HT57" s="36">
        <f t="shared" si="106"/>
        <v>-0.0830945558739255</v>
      </c>
      <c r="HU57" s="18">
        <v>221</v>
      </c>
      <c r="HV57" s="26">
        <v>0.0271493212669683</v>
      </c>
      <c r="HW57" s="17">
        <v>6</v>
      </c>
      <c r="HX57" s="18">
        <v>1045</v>
      </c>
      <c r="HY57" s="40">
        <f t="shared" si="107"/>
        <v>174.166666666667</v>
      </c>
      <c r="HZ57" s="17">
        <f t="shared" si="108"/>
        <v>-89.0000000000001</v>
      </c>
      <c r="IA57" s="36">
        <f t="shared" si="109"/>
        <v>-0.0851674641148326</v>
      </c>
      <c r="IB57" s="18"/>
      <c r="IC57" s="26"/>
      <c r="ID57" s="17"/>
      <c r="IE57" s="18"/>
      <c r="IF57" s="40"/>
      <c r="IG57" s="17"/>
      <c r="IH57" s="17"/>
      <c r="II57" s="36"/>
      <c r="IJ57" s="17"/>
      <c r="IK57" s="17"/>
      <c r="IL57" s="17">
        <v>947</v>
      </c>
      <c r="IM57" s="17">
        <v>169134.42</v>
      </c>
      <c r="IN57" s="18">
        <v>190</v>
      </c>
      <c r="IO57" s="18">
        <v>34222.05</v>
      </c>
      <c r="IP57" s="17">
        <v>491</v>
      </c>
      <c r="IQ57" s="17">
        <v>86705</v>
      </c>
      <c r="IR57" s="17"/>
      <c r="IS57" s="17"/>
      <c r="IT57" s="18"/>
      <c r="IU57" s="41"/>
      <c r="IV57" s="41"/>
      <c r="IW57" s="41"/>
      <c r="IX57" s="41"/>
      <c r="IY57" s="41"/>
      <c r="IZ57" s="41"/>
      <c r="JA57" s="41"/>
      <c r="JB57" s="18"/>
      <c r="JC57" s="41"/>
      <c r="JD57" s="41"/>
      <c r="JE57" s="41"/>
      <c r="JF57" s="18"/>
      <c r="JG57" s="18"/>
      <c r="JH57" s="18">
        <f t="shared" si="124"/>
        <v>411</v>
      </c>
      <c r="JI57" s="18">
        <f t="shared" si="125"/>
        <v>70985</v>
      </c>
      <c r="JJ57" s="17">
        <v>189</v>
      </c>
      <c r="JK57" s="17">
        <f t="shared" si="110"/>
        <v>-6694</v>
      </c>
      <c r="JL57" s="36">
        <f ca="1" t="shared" si="126"/>
        <v>-0.0943016130168345</v>
      </c>
      <c r="JM57" s="18">
        <f t="shared" si="111"/>
        <v>2039</v>
      </c>
      <c r="JN57" s="42">
        <f t="shared" si="112"/>
        <v>361046.47</v>
      </c>
      <c r="JO57" s="43"/>
      <c r="JP57" s="43"/>
    </row>
    <row r="58" ht="16.5" spans="1:276">
      <c r="A58" s="16"/>
      <c r="B58" s="17" t="s">
        <v>46</v>
      </c>
      <c r="C58" s="18">
        <v>6939962762999</v>
      </c>
      <c r="D58" s="18">
        <v>598981182068</v>
      </c>
      <c r="E58" s="18">
        <v>21061220000474</v>
      </c>
      <c r="F58" s="17" t="s">
        <v>250</v>
      </c>
      <c r="G58" s="19" t="s">
        <v>251</v>
      </c>
      <c r="H58" s="17" t="s">
        <v>129</v>
      </c>
      <c r="I58" s="26">
        <f>VLOOKUP(C58,供应链!E:J,6,0)</f>
        <v>1</v>
      </c>
      <c r="J58" s="17">
        <f>VLOOKUP(C58,供应链!E:H,4,0)</f>
        <v>335</v>
      </c>
      <c r="K58" s="17">
        <f>VLOOKUP(C58,供应链!E:K,7,0)</f>
        <v>0</v>
      </c>
      <c r="L58" s="18">
        <f>VLOOKUP(C58,供应链!E:I,5,0)</f>
        <v>68.4338521400778</v>
      </c>
      <c r="M58" s="27">
        <f t="shared" si="113"/>
        <v>0.00340318455572973</v>
      </c>
      <c r="N58" s="17">
        <v>511</v>
      </c>
      <c r="O58" s="26">
        <v>0.0293542074363992</v>
      </c>
      <c r="P58" s="18">
        <v>15</v>
      </c>
      <c r="Q58" s="18">
        <v>2330</v>
      </c>
      <c r="R58" s="40">
        <v>155.333333333333</v>
      </c>
      <c r="S58" s="17">
        <v>159</v>
      </c>
      <c r="T58" s="17">
        <f t="shared" si="114"/>
        <v>-55.000000000005</v>
      </c>
      <c r="U58" s="36">
        <f t="shared" si="115"/>
        <v>-0.0236051502145944</v>
      </c>
      <c r="V58" s="17">
        <v>765</v>
      </c>
      <c r="W58" s="17">
        <v>614</v>
      </c>
      <c r="X58" s="26">
        <v>0.0244299674267101</v>
      </c>
      <c r="Y58" s="18">
        <v>15</v>
      </c>
      <c r="Z58" s="18">
        <v>2310</v>
      </c>
      <c r="AA58" s="40">
        <v>154</v>
      </c>
      <c r="AB58" s="17">
        <v>159</v>
      </c>
      <c r="AC58" s="17">
        <f ca="1" t="shared" si="116"/>
        <v>-75</v>
      </c>
      <c r="AD58" s="36">
        <f ca="1" t="shared" si="117"/>
        <v>-0.0324675324675325</v>
      </c>
      <c r="AE58" s="17">
        <v>679</v>
      </c>
      <c r="AF58" s="17">
        <v>611</v>
      </c>
      <c r="AG58" s="26">
        <v>0.0212765957446809</v>
      </c>
      <c r="AH58" s="18">
        <v>13</v>
      </c>
      <c r="AI58" s="18">
        <v>2012</v>
      </c>
      <c r="AJ58" s="40">
        <v>154.769230769231</v>
      </c>
      <c r="AK58" s="17">
        <v>159</v>
      </c>
      <c r="AL58" s="17">
        <v>-54.9999999999999</v>
      </c>
      <c r="AM58" s="36">
        <v>-0.0273359840954274</v>
      </c>
      <c r="AN58" s="17">
        <v>696</v>
      </c>
      <c r="AO58" s="17">
        <v>614</v>
      </c>
      <c r="AP58" s="26">
        <v>0.0276872964169381</v>
      </c>
      <c r="AQ58" s="18">
        <v>17</v>
      </c>
      <c r="AR58" s="18">
        <v>2628</v>
      </c>
      <c r="AS58" s="40">
        <v>154.588235294118</v>
      </c>
      <c r="AT58" s="17">
        <v>159</v>
      </c>
      <c r="AU58" s="17">
        <f t="shared" si="118"/>
        <v>-74.9999999999941</v>
      </c>
      <c r="AV58" s="36">
        <f t="shared" si="119"/>
        <v>-0.0285388127853859</v>
      </c>
      <c r="AW58" s="17">
        <v>693</v>
      </c>
      <c r="AX58" s="17">
        <v>609</v>
      </c>
      <c r="AY58" s="26">
        <v>0.0229885057471264</v>
      </c>
      <c r="AZ58" s="18">
        <v>14</v>
      </c>
      <c r="BA58" s="18">
        <v>2169</v>
      </c>
      <c r="BB58" s="40">
        <v>154.928571428571</v>
      </c>
      <c r="BC58" s="17">
        <v>159</v>
      </c>
      <c r="BD58" s="17">
        <f t="shared" si="120"/>
        <v>-57.0000000000061</v>
      </c>
      <c r="BE58" s="36">
        <f t="shared" si="121"/>
        <v>-0.0262793914246225</v>
      </c>
      <c r="BF58" s="17">
        <v>750</v>
      </c>
      <c r="BG58" s="17">
        <v>604</v>
      </c>
      <c r="BH58" s="26">
        <v>0.0248344370860927</v>
      </c>
      <c r="BI58" s="18">
        <v>15</v>
      </c>
      <c r="BJ58" s="18">
        <v>2325</v>
      </c>
      <c r="BK58" s="40">
        <v>155</v>
      </c>
      <c r="BL58" s="17">
        <v>159</v>
      </c>
      <c r="BM58" s="17">
        <f t="shared" si="122"/>
        <v>-60</v>
      </c>
      <c r="BN58" s="36">
        <f t="shared" si="123"/>
        <v>-0.0258064516129032</v>
      </c>
      <c r="BO58" s="17">
        <v>738</v>
      </c>
      <c r="BP58" s="17">
        <v>582</v>
      </c>
      <c r="BQ58" s="26">
        <f t="shared" si="90"/>
        <v>0.0274914089347079</v>
      </c>
      <c r="BR58" s="17">
        <v>16</v>
      </c>
      <c r="BS58" s="18">
        <v>2454</v>
      </c>
      <c r="BT58" s="40">
        <f t="shared" si="91"/>
        <v>153.375</v>
      </c>
      <c r="BU58" s="17">
        <f t="shared" si="92"/>
        <v>-90</v>
      </c>
      <c r="BV58" s="36">
        <f t="shared" si="93"/>
        <v>-0.0366748166259169</v>
      </c>
      <c r="BW58" s="17">
        <v>562</v>
      </c>
      <c r="BX58" s="32">
        <v>0.00164473684210526</v>
      </c>
      <c r="BY58" s="17">
        <v>15</v>
      </c>
      <c r="BZ58" s="18">
        <v>2306</v>
      </c>
      <c r="CA58" s="40">
        <f t="shared" si="11"/>
        <v>153.733333333333</v>
      </c>
      <c r="CB58" s="17">
        <f t="shared" si="12"/>
        <v>-79.0000000000002</v>
      </c>
      <c r="CC58" s="36">
        <f t="shared" si="94"/>
        <v>-0.0342584562012143</v>
      </c>
      <c r="CD58" s="17">
        <v>518</v>
      </c>
      <c r="CE58" s="32">
        <v>0.00580270793036751</v>
      </c>
      <c r="CF58" s="18">
        <v>10</v>
      </c>
      <c r="CG58" s="18">
        <v>1570</v>
      </c>
      <c r="CH58" s="40">
        <f t="shared" si="68"/>
        <v>157</v>
      </c>
      <c r="CI58" s="17">
        <f t="shared" si="13"/>
        <v>-20</v>
      </c>
      <c r="CJ58" s="36">
        <f t="shared" si="14"/>
        <v>-0.0127388535031847</v>
      </c>
      <c r="CK58" s="17">
        <v>492</v>
      </c>
      <c r="CL58" s="32">
        <v>0.00881834215167548</v>
      </c>
      <c r="CM58" s="18">
        <v>7</v>
      </c>
      <c r="CN58" s="18">
        <v>1183</v>
      </c>
      <c r="CO58" s="40">
        <f t="shared" si="15"/>
        <v>169</v>
      </c>
      <c r="CP58" s="17">
        <f t="shared" si="16"/>
        <v>70</v>
      </c>
      <c r="CQ58" s="36">
        <f t="shared" si="17"/>
        <v>0.0591715976331361</v>
      </c>
      <c r="CR58" s="17">
        <v>533</v>
      </c>
      <c r="CS58" s="32">
        <v>0.015625</v>
      </c>
      <c r="CT58" s="18">
        <v>8</v>
      </c>
      <c r="CU58" s="18">
        <v>1300</v>
      </c>
      <c r="CV58" s="40">
        <f t="shared" si="18"/>
        <v>162.5</v>
      </c>
      <c r="CW58" s="17">
        <f t="shared" si="19"/>
        <v>28</v>
      </c>
      <c r="CX58" s="36">
        <f t="shared" si="20"/>
        <v>0.0215384615384615</v>
      </c>
      <c r="CY58" s="132">
        <v>384</v>
      </c>
      <c r="CZ58" s="121">
        <v>0.0181297709923664</v>
      </c>
      <c r="DA58" s="55">
        <v>4</v>
      </c>
      <c r="DB58" s="55">
        <v>638</v>
      </c>
      <c r="DC58" s="40">
        <f t="shared" si="69"/>
        <v>159.5</v>
      </c>
      <c r="DD58" s="17">
        <f t="shared" si="21"/>
        <v>2</v>
      </c>
      <c r="DE58" s="36">
        <f t="shared" si="22"/>
        <v>0.00313479623824451</v>
      </c>
      <c r="DF58" s="122">
        <v>433</v>
      </c>
      <c r="DG58" s="123">
        <v>0.023094688221709</v>
      </c>
      <c r="DH58" s="122">
        <v>10</v>
      </c>
      <c r="DI58" s="122">
        <v>1635</v>
      </c>
      <c r="DJ58" s="40">
        <f t="shared" si="23"/>
        <v>163.5</v>
      </c>
      <c r="DK58" s="17">
        <f t="shared" si="24"/>
        <v>45</v>
      </c>
      <c r="DL58" s="36">
        <f t="shared" si="25"/>
        <v>0.0275229357798165</v>
      </c>
      <c r="DM58" s="33">
        <v>431</v>
      </c>
      <c r="DN58" s="32">
        <v>0.0162412993039443</v>
      </c>
      <c r="DO58" s="17">
        <v>7</v>
      </c>
      <c r="DP58" s="18">
        <v>1161</v>
      </c>
      <c r="DQ58" s="40">
        <f t="shared" si="26"/>
        <v>165.857142857143</v>
      </c>
      <c r="DR58" s="17">
        <f t="shared" si="27"/>
        <v>48</v>
      </c>
      <c r="DS58" s="36">
        <f t="shared" si="28"/>
        <v>0.041343669250646</v>
      </c>
      <c r="DT58" s="126">
        <v>407</v>
      </c>
      <c r="DU58" s="32">
        <v>0.0245700245700246</v>
      </c>
      <c r="DV58" s="17">
        <v>10</v>
      </c>
      <c r="DW58" s="18">
        <v>1690</v>
      </c>
      <c r="DX58" s="40">
        <f t="shared" si="29"/>
        <v>169</v>
      </c>
      <c r="DY58" s="17">
        <f t="shared" si="30"/>
        <v>100</v>
      </c>
      <c r="DZ58" s="36">
        <f t="shared" si="31"/>
        <v>0.0591715976331361</v>
      </c>
      <c r="EA58" s="33">
        <v>428</v>
      </c>
      <c r="EB58" s="32">
        <v>0.0350467289719626</v>
      </c>
      <c r="EC58" s="18">
        <v>15</v>
      </c>
      <c r="ED58" s="18">
        <v>2522</v>
      </c>
      <c r="EE58" s="40">
        <f t="shared" si="32"/>
        <v>168.133333333333</v>
      </c>
      <c r="EF58" s="17">
        <f t="shared" si="33"/>
        <v>137</v>
      </c>
      <c r="EG58" s="36">
        <f t="shared" si="34"/>
        <v>0.0543219666931007</v>
      </c>
      <c r="EH58" s="18">
        <v>331</v>
      </c>
      <c r="EI58" s="26">
        <v>0.0241691842900302</v>
      </c>
      <c r="EJ58" s="18">
        <v>8</v>
      </c>
      <c r="EK58" s="18">
        <v>1359</v>
      </c>
      <c r="EL58" s="40">
        <f t="shared" si="35"/>
        <v>169.875</v>
      </c>
      <c r="EM58" s="17">
        <f t="shared" si="36"/>
        <v>87</v>
      </c>
      <c r="EN58" s="36">
        <f t="shared" si="37"/>
        <v>0.0640176600441501</v>
      </c>
      <c r="EO58" s="18">
        <v>334</v>
      </c>
      <c r="EP58" s="26">
        <v>0.0329341317365269</v>
      </c>
      <c r="EQ58" s="18">
        <v>11</v>
      </c>
      <c r="ER58" s="18">
        <v>1843</v>
      </c>
      <c r="ES58" s="40">
        <f t="shared" si="38"/>
        <v>167.545454545455</v>
      </c>
      <c r="ET58" s="17">
        <f t="shared" si="39"/>
        <v>93.9999999999999</v>
      </c>
      <c r="EU58" s="36">
        <f t="shared" si="40"/>
        <v>0.0510037981551817</v>
      </c>
      <c r="EV58" s="18">
        <v>305</v>
      </c>
      <c r="EW58" s="26">
        <v>0.0163934426229508</v>
      </c>
      <c r="EX58" s="18">
        <v>5</v>
      </c>
      <c r="EY58" s="18">
        <v>841</v>
      </c>
      <c r="EZ58" s="40">
        <f t="shared" si="41"/>
        <v>168.2</v>
      </c>
      <c r="FA58" s="17">
        <f t="shared" si="42"/>
        <v>45.9999999999999</v>
      </c>
      <c r="FB58" s="36">
        <f t="shared" si="43"/>
        <v>0.0546967895362663</v>
      </c>
      <c r="FC58" s="18">
        <v>610</v>
      </c>
      <c r="FD58" s="26">
        <v>0.0229508196721311</v>
      </c>
      <c r="FE58" s="18">
        <v>14</v>
      </c>
      <c r="FF58" s="18">
        <v>2318</v>
      </c>
      <c r="FG58" s="40">
        <f t="shared" si="44"/>
        <v>165.571428571429</v>
      </c>
      <c r="FH58" s="17">
        <f t="shared" si="45"/>
        <v>92.0000000000002</v>
      </c>
      <c r="FI58" s="36">
        <f t="shared" si="46"/>
        <v>0.0396893874029336</v>
      </c>
      <c r="FJ58" s="18">
        <v>584</v>
      </c>
      <c r="FK58" s="26">
        <v>0.0291095890410959</v>
      </c>
      <c r="FL58" s="17">
        <v>17</v>
      </c>
      <c r="FM58" s="18">
        <v>2756</v>
      </c>
      <c r="FN58" s="40">
        <f t="shared" si="47"/>
        <v>162.117647058824</v>
      </c>
      <c r="FO58" s="17">
        <f t="shared" si="48"/>
        <v>53.0000000000001</v>
      </c>
      <c r="FP58" s="36">
        <f t="shared" si="49"/>
        <v>0.0192307692307693</v>
      </c>
      <c r="FQ58" s="18">
        <v>684</v>
      </c>
      <c r="FR58" s="26">
        <v>0.0292397660818713</v>
      </c>
      <c r="FS58" s="17">
        <v>20</v>
      </c>
      <c r="FT58" s="18">
        <v>3245</v>
      </c>
      <c r="FU58" s="40">
        <f t="shared" si="50"/>
        <v>162.25</v>
      </c>
      <c r="FV58" s="17">
        <f t="shared" si="51"/>
        <v>65</v>
      </c>
      <c r="FW58" s="36">
        <f t="shared" si="52"/>
        <v>0.0200308166409861</v>
      </c>
      <c r="FX58" s="18">
        <v>504</v>
      </c>
      <c r="FY58" s="26">
        <v>0.0158730158730159</v>
      </c>
      <c r="FZ58" s="17">
        <v>8</v>
      </c>
      <c r="GA58" s="18">
        <v>1313</v>
      </c>
      <c r="GB58" s="40">
        <f t="shared" si="53"/>
        <v>164.125</v>
      </c>
      <c r="GC58" s="17">
        <f t="shared" si="54"/>
        <v>41</v>
      </c>
      <c r="GD58" s="36">
        <f t="shared" si="55"/>
        <v>0.0312261995430312</v>
      </c>
      <c r="GE58" s="18">
        <v>439</v>
      </c>
      <c r="GF58" s="26">
        <v>0.0227790432801822</v>
      </c>
      <c r="GG58" s="17">
        <v>10</v>
      </c>
      <c r="GH58" s="18">
        <v>1630</v>
      </c>
      <c r="GI58" s="40">
        <f t="shared" si="56"/>
        <v>163</v>
      </c>
      <c r="GJ58" s="17">
        <f t="shared" si="57"/>
        <v>40</v>
      </c>
      <c r="GK58" s="36">
        <f t="shared" si="58"/>
        <v>0.0245398773006135</v>
      </c>
      <c r="GL58" s="18">
        <v>518</v>
      </c>
      <c r="GM58" s="26">
        <v>0.0193050193050193</v>
      </c>
      <c r="GN58" s="17">
        <v>10</v>
      </c>
      <c r="GO58" s="18">
        <v>1603</v>
      </c>
      <c r="GP58" s="40">
        <f t="shared" si="59"/>
        <v>160.3</v>
      </c>
      <c r="GQ58" s="17">
        <f t="shared" si="60"/>
        <v>13.0000000000001</v>
      </c>
      <c r="GR58" s="36">
        <f t="shared" si="61"/>
        <v>0.00810979413599508</v>
      </c>
      <c r="GS58" s="18">
        <v>449</v>
      </c>
      <c r="GT58" s="26">
        <v>0.0289532293986637</v>
      </c>
      <c r="GU58" s="18">
        <v>13</v>
      </c>
      <c r="GV58" s="18">
        <v>2099</v>
      </c>
      <c r="GW58" s="40">
        <f t="shared" si="95"/>
        <v>161.461538461538</v>
      </c>
      <c r="GX58" s="17">
        <f t="shared" si="96"/>
        <v>31.9999999999999</v>
      </c>
      <c r="GY58" s="36">
        <f t="shared" si="97"/>
        <v>0.0152453549309194</v>
      </c>
      <c r="GZ58" s="18">
        <v>286</v>
      </c>
      <c r="HA58" s="26">
        <v>0.013986013986014</v>
      </c>
      <c r="HB58" s="18">
        <v>4</v>
      </c>
      <c r="HC58" s="18">
        <v>656</v>
      </c>
      <c r="HD58" s="40">
        <f t="shared" si="98"/>
        <v>164</v>
      </c>
      <c r="HE58" s="17">
        <f t="shared" si="99"/>
        <v>20</v>
      </c>
      <c r="HF58" s="36">
        <f t="shared" si="100"/>
        <v>0.0304878048780488</v>
      </c>
      <c r="HG58" s="18">
        <v>215</v>
      </c>
      <c r="HH58" s="26">
        <v>0.027906976744186</v>
      </c>
      <c r="HI58" s="18">
        <v>6</v>
      </c>
      <c r="HJ58" s="18">
        <v>994</v>
      </c>
      <c r="HK58" s="40">
        <f t="shared" si="101"/>
        <v>165.666666666667</v>
      </c>
      <c r="HL58" s="17">
        <f t="shared" si="102"/>
        <v>39.9999999999999</v>
      </c>
      <c r="HM58" s="36">
        <f t="shared" si="103"/>
        <v>0.0402414486921529</v>
      </c>
      <c r="HN58" s="18">
        <v>196</v>
      </c>
      <c r="HO58" s="26">
        <v>0.0255102040816327</v>
      </c>
      <c r="HP58" s="18">
        <v>5</v>
      </c>
      <c r="HQ58" s="18">
        <v>842</v>
      </c>
      <c r="HR58" s="40">
        <f t="shared" si="104"/>
        <v>168.4</v>
      </c>
      <c r="HS58" s="17">
        <f t="shared" si="105"/>
        <v>47</v>
      </c>
      <c r="HT58" s="36">
        <f t="shared" si="106"/>
        <v>0.0558194774346794</v>
      </c>
      <c r="HU58" s="18">
        <v>230</v>
      </c>
      <c r="HV58" s="26">
        <v>0.0347826086956522</v>
      </c>
      <c r="HW58" s="17">
        <v>8</v>
      </c>
      <c r="HX58" s="18">
        <v>1322</v>
      </c>
      <c r="HY58" s="40">
        <f t="shared" si="107"/>
        <v>165.25</v>
      </c>
      <c r="HZ58" s="17">
        <f t="shared" si="108"/>
        <v>50</v>
      </c>
      <c r="IA58" s="36">
        <f t="shared" si="109"/>
        <v>0.037821482602118</v>
      </c>
      <c r="IB58" s="18"/>
      <c r="IC58" s="26"/>
      <c r="ID58" s="17"/>
      <c r="IE58" s="18"/>
      <c r="IF58" s="40"/>
      <c r="IG58" s="17"/>
      <c r="IH58" s="17"/>
      <c r="II58" s="36"/>
      <c r="IJ58" s="17"/>
      <c r="IK58" s="17"/>
      <c r="IL58" s="17">
        <v>408</v>
      </c>
      <c r="IM58" s="17">
        <v>66889.99</v>
      </c>
      <c r="IN58" s="18">
        <v>184</v>
      </c>
      <c r="IO58" s="18">
        <v>29092.27</v>
      </c>
      <c r="IP58" s="17">
        <v>509</v>
      </c>
      <c r="IQ58" s="17">
        <v>80485</v>
      </c>
      <c r="IR58" s="17"/>
      <c r="IS58" s="17"/>
      <c r="IT58" s="18"/>
      <c r="IU58" s="41"/>
      <c r="IV58" s="41"/>
      <c r="IW58" s="41"/>
      <c r="IX58" s="41"/>
      <c r="IY58" s="41"/>
      <c r="IZ58" s="41"/>
      <c r="JA58" s="41"/>
      <c r="JB58" s="18"/>
      <c r="JC58" s="41"/>
      <c r="JD58" s="41"/>
      <c r="JE58" s="41"/>
      <c r="JF58" s="18"/>
      <c r="JG58" s="18"/>
      <c r="JH58" s="18">
        <f t="shared" si="124"/>
        <v>330</v>
      </c>
      <c r="JI58" s="18">
        <f t="shared" si="125"/>
        <v>53054</v>
      </c>
      <c r="JJ58" s="17">
        <v>159</v>
      </c>
      <c r="JK58" s="17">
        <f t="shared" si="110"/>
        <v>584.000000000003</v>
      </c>
      <c r="JL58" s="36">
        <f ca="1" t="shared" si="126"/>
        <v>0.0110076525803898</v>
      </c>
      <c r="JM58" s="18">
        <f t="shared" si="111"/>
        <v>1431</v>
      </c>
      <c r="JN58" s="42">
        <f t="shared" si="112"/>
        <v>229521.26</v>
      </c>
      <c r="JO58" s="43"/>
      <c r="JP58" s="43"/>
    </row>
    <row r="59" ht="16.5" spans="1:276">
      <c r="A59" s="16" t="s">
        <v>133</v>
      </c>
      <c r="B59" s="17" t="s">
        <v>45</v>
      </c>
      <c r="C59" s="18">
        <v>6939962758763</v>
      </c>
      <c r="D59" s="18">
        <v>568903580528</v>
      </c>
      <c r="E59" s="18">
        <v>21062010000878</v>
      </c>
      <c r="F59" s="17" t="s">
        <v>252</v>
      </c>
      <c r="G59" s="19" t="s">
        <v>253</v>
      </c>
      <c r="H59" s="17" t="s">
        <v>129</v>
      </c>
      <c r="I59" s="26">
        <f>VLOOKUP(C59,供应链!E:J,6,0)</f>
        <v>1</v>
      </c>
      <c r="J59" s="17">
        <f>VLOOKUP(C59,供应链!E:H,4,0)</f>
        <v>1777</v>
      </c>
      <c r="K59" s="17">
        <f>VLOOKUP(C59,供应链!E:K,7,0)</f>
        <v>392</v>
      </c>
      <c r="L59" s="18">
        <f>VLOOKUP(C59,供应链!E:I,5,0)</f>
        <v>32.974059188893</v>
      </c>
      <c r="M59" s="27">
        <f t="shared" si="113"/>
        <v>0.0312886725517697</v>
      </c>
      <c r="N59" s="17">
        <v>4260</v>
      </c>
      <c r="O59" s="26">
        <v>0.0232394366197183</v>
      </c>
      <c r="P59" s="18">
        <v>99</v>
      </c>
      <c r="Q59" s="18">
        <v>9334</v>
      </c>
      <c r="R59" s="40">
        <v>94.2828282828283</v>
      </c>
      <c r="S59" s="17">
        <v>89</v>
      </c>
      <c r="T59" s="17">
        <f t="shared" si="114"/>
        <v>523.000000000002</v>
      </c>
      <c r="U59" s="36">
        <f t="shared" si="115"/>
        <v>0.0560317120205702</v>
      </c>
      <c r="V59" s="17">
        <v>4422</v>
      </c>
      <c r="W59" s="17">
        <v>4374</v>
      </c>
      <c r="X59" s="26">
        <v>0.0233196159122085</v>
      </c>
      <c r="Y59" s="18">
        <v>102</v>
      </c>
      <c r="Z59" s="18">
        <v>9635</v>
      </c>
      <c r="AA59" s="40">
        <v>94.4607843137255</v>
      </c>
      <c r="AB59" s="17">
        <v>89</v>
      </c>
      <c r="AC59" s="17">
        <f ca="1" t="shared" si="116"/>
        <v>557.000000000001</v>
      </c>
      <c r="AD59" s="36">
        <f ca="1" t="shared" si="117"/>
        <v>0.0578100674623768</v>
      </c>
      <c r="AE59" s="17">
        <v>4362</v>
      </c>
      <c r="AF59" s="17">
        <v>4232</v>
      </c>
      <c r="AG59" s="26">
        <v>0.0231568998109641</v>
      </c>
      <c r="AH59" s="18">
        <v>98</v>
      </c>
      <c r="AI59" s="18">
        <v>9188</v>
      </c>
      <c r="AJ59" s="40">
        <v>93.7551020408163</v>
      </c>
      <c r="AK59" s="17">
        <v>89</v>
      </c>
      <c r="AL59" s="17">
        <v>466</v>
      </c>
      <c r="AM59" s="36">
        <v>0.0507183282542447</v>
      </c>
      <c r="AN59" s="17">
        <v>3842</v>
      </c>
      <c r="AO59" s="17">
        <v>2989</v>
      </c>
      <c r="AP59" s="26">
        <v>0.0160588825694212</v>
      </c>
      <c r="AQ59" s="18">
        <v>48</v>
      </c>
      <c r="AR59" s="18">
        <v>4981</v>
      </c>
      <c r="AS59" s="40">
        <v>103.770833333333</v>
      </c>
      <c r="AT59" s="17">
        <v>89</v>
      </c>
      <c r="AU59" s="17">
        <f t="shared" si="118"/>
        <v>708.999999999984</v>
      </c>
      <c r="AV59" s="36">
        <f t="shared" si="119"/>
        <v>0.142340895402526</v>
      </c>
      <c r="AW59" s="17">
        <v>4192</v>
      </c>
      <c r="AX59" s="17">
        <v>2664</v>
      </c>
      <c r="AY59" s="26">
        <v>0.0183933933933934</v>
      </c>
      <c r="AZ59" s="18">
        <v>49</v>
      </c>
      <c r="BA59" s="18">
        <v>5005</v>
      </c>
      <c r="BB59" s="40">
        <v>102.142857142857</v>
      </c>
      <c r="BC59" s="17">
        <v>89</v>
      </c>
      <c r="BD59" s="17">
        <f t="shared" si="120"/>
        <v>643.999999999993</v>
      </c>
      <c r="BE59" s="36">
        <f t="shared" si="121"/>
        <v>0.128671328671327</v>
      </c>
      <c r="BF59" s="17">
        <v>4474</v>
      </c>
      <c r="BG59" s="17">
        <v>2971</v>
      </c>
      <c r="BH59" s="26">
        <v>0.0148098283406261</v>
      </c>
      <c r="BI59" s="18">
        <v>44</v>
      </c>
      <c r="BJ59" s="18">
        <v>4632</v>
      </c>
      <c r="BK59" s="40">
        <v>105.272727272727</v>
      </c>
      <c r="BL59" s="17">
        <v>89</v>
      </c>
      <c r="BM59" s="17">
        <f t="shared" si="122"/>
        <v>715.999999999988</v>
      </c>
      <c r="BN59" s="36">
        <f t="shared" si="123"/>
        <v>0.154576856649393</v>
      </c>
      <c r="BO59" s="17">
        <v>4926</v>
      </c>
      <c r="BP59" s="17">
        <v>2610</v>
      </c>
      <c r="BQ59" s="26">
        <f t="shared" si="90"/>
        <v>0.0237547892720306</v>
      </c>
      <c r="BR59" s="17">
        <v>62</v>
      </c>
      <c r="BS59" s="18">
        <v>5924</v>
      </c>
      <c r="BT59" s="40">
        <f t="shared" si="91"/>
        <v>95.5483870967742</v>
      </c>
      <c r="BU59" s="17">
        <f t="shared" si="92"/>
        <v>406</v>
      </c>
      <c r="BV59" s="36">
        <f t="shared" si="93"/>
        <v>0.0685347738014855</v>
      </c>
      <c r="BW59" s="17">
        <v>2731</v>
      </c>
      <c r="BX59" s="32">
        <v>0</v>
      </c>
      <c r="BY59" s="17">
        <v>83</v>
      </c>
      <c r="BZ59" s="18">
        <v>8146</v>
      </c>
      <c r="CA59" s="40">
        <f t="shared" si="11"/>
        <v>98.144578313253</v>
      </c>
      <c r="CB59" s="17">
        <f t="shared" si="12"/>
        <v>759</v>
      </c>
      <c r="CC59" s="36">
        <f t="shared" si="94"/>
        <v>0.0931745642032899</v>
      </c>
      <c r="CD59" s="17">
        <v>2772</v>
      </c>
      <c r="CE59" s="32">
        <v>0</v>
      </c>
      <c r="CF59" s="18">
        <v>82</v>
      </c>
      <c r="CG59" s="18">
        <v>7674</v>
      </c>
      <c r="CH59" s="40">
        <f t="shared" si="68"/>
        <v>93.5853658536585</v>
      </c>
      <c r="CI59" s="17">
        <f t="shared" si="13"/>
        <v>375.999999999999</v>
      </c>
      <c r="CJ59" s="36">
        <f t="shared" si="14"/>
        <v>0.0489966119364086</v>
      </c>
      <c r="CK59" s="17">
        <v>2913</v>
      </c>
      <c r="CL59" s="32">
        <v>0.0144927536231884</v>
      </c>
      <c r="CM59" s="18">
        <v>87</v>
      </c>
      <c r="CN59" s="18">
        <v>7756</v>
      </c>
      <c r="CO59" s="40">
        <f t="shared" si="15"/>
        <v>89.1494252873563</v>
      </c>
      <c r="CP59" s="17">
        <f t="shared" si="16"/>
        <v>13.0000000000001</v>
      </c>
      <c r="CQ59" s="36">
        <f t="shared" si="17"/>
        <v>0.0016761217122228</v>
      </c>
      <c r="CR59" s="17">
        <v>3867</v>
      </c>
      <c r="CS59" s="32">
        <v>0.0106382978723404</v>
      </c>
      <c r="CT59" s="18">
        <v>185</v>
      </c>
      <c r="CU59" s="18">
        <v>15578</v>
      </c>
      <c r="CV59" s="40">
        <f t="shared" si="18"/>
        <v>84.2054054054054</v>
      </c>
      <c r="CW59" s="17">
        <f t="shared" si="19"/>
        <v>-887.000000000001</v>
      </c>
      <c r="CX59" s="36">
        <f t="shared" si="20"/>
        <v>-0.0569392733341893</v>
      </c>
      <c r="CY59" s="132">
        <v>3423</v>
      </c>
      <c r="CZ59" s="121">
        <v>0.00860215053763441</v>
      </c>
      <c r="DA59" s="55">
        <v>150</v>
      </c>
      <c r="DB59" s="55">
        <v>12535</v>
      </c>
      <c r="DC59" s="40">
        <f t="shared" si="69"/>
        <v>83.5666666666667</v>
      </c>
      <c r="DD59" s="17">
        <f t="shared" si="21"/>
        <v>-815.000000000001</v>
      </c>
      <c r="DE59" s="36">
        <f t="shared" si="22"/>
        <v>-0.065017949740726</v>
      </c>
      <c r="DF59" s="122">
        <v>3381</v>
      </c>
      <c r="DG59" s="123">
        <v>0.0473232771369417</v>
      </c>
      <c r="DH59" s="122">
        <v>160</v>
      </c>
      <c r="DI59" s="122">
        <v>13401</v>
      </c>
      <c r="DJ59" s="40">
        <f t="shared" si="23"/>
        <v>83.75625</v>
      </c>
      <c r="DK59" s="17">
        <f t="shared" si="24"/>
        <v>-839.000000000001</v>
      </c>
      <c r="DL59" s="36">
        <f t="shared" si="25"/>
        <v>-0.0626072681143199</v>
      </c>
      <c r="DM59" s="33">
        <v>3500</v>
      </c>
      <c r="DN59" s="32">
        <v>0.0291428571428571</v>
      </c>
      <c r="DO59" s="17">
        <v>102</v>
      </c>
      <c r="DP59" s="18">
        <v>8766</v>
      </c>
      <c r="DQ59" s="40">
        <f t="shared" si="26"/>
        <v>85.9411764705882</v>
      </c>
      <c r="DR59" s="17">
        <f t="shared" si="27"/>
        <v>-312</v>
      </c>
      <c r="DS59" s="36">
        <f t="shared" si="28"/>
        <v>-0.0355920602327174</v>
      </c>
      <c r="DT59" s="126">
        <v>3057</v>
      </c>
      <c r="DU59" s="32">
        <v>0.0179914949296696</v>
      </c>
      <c r="DV59" s="17">
        <v>55</v>
      </c>
      <c r="DW59" s="18">
        <v>5267</v>
      </c>
      <c r="DX59" s="40">
        <f t="shared" si="29"/>
        <v>95.7636363636364</v>
      </c>
      <c r="DY59" s="17">
        <f t="shared" si="30"/>
        <v>372</v>
      </c>
      <c r="DZ59" s="36">
        <f t="shared" si="31"/>
        <v>0.0706284412378964</v>
      </c>
      <c r="EA59" s="33">
        <v>3056</v>
      </c>
      <c r="EB59" s="32">
        <v>0.0157068062827225</v>
      </c>
      <c r="EC59" s="18">
        <v>48</v>
      </c>
      <c r="ED59" s="18">
        <v>4555</v>
      </c>
      <c r="EE59" s="40">
        <f t="shared" si="32"/>
        <v>94.8958333333333</v>
      </c>
      <c r="EF59" s="17">
        <f t="shared" si="33"/>
        <v>283</v>
      </c>
      <c r="EG59" s="36">
        <f t="shared" si="34"/>
        <v>0.0621295279912184</v>
      </c>
      <c r="EH59" s="18">
        <v>2626</v>
      </c>
      <c r="EI59" s="26">
        <v>0.027037319116527</v>
      </c>
      <c r="EJ59" s="18">
        <v>71</v>
      </c>
      <c r="EK59" s="18">
        <v>6884</v>
      </c>
      <c r="EL59" s="40">
        <f t="shared" si="35"/>
        <v>96.9577464788732</v>
      </c>
      <c r="EM59" s="17">
        <f t="shared" si="36"/>
        <v>565</v>
      </c>
      <c r="EN59" s="36">
        <f t="shared" si="37"/>
        <v>0.0820743753631609</v>
      </c>
      <c r="EO59" s="18">
        <v>2640</v>
      </c>
      <c r="EP59" s="26">
        <v>0.0291666666666667</v>
      </c>
      <c r="EQ59" s="18">
        <v>77</v>
      </c>
      <c r="ER59" s="18">
        <v>7423</v>
      </c>
      <c r="ES59" s="40">
        <f t="shared" si="38"/>
        <v>96.4025974025974</v>
      </c>
      <c r="ET59" s="17">
        <f t="shared" si="39"/>
        <v>570</v>
      </c>
      <c r="EU59" s="36">
        <f t="shared" si="40"/>
        <v>0.0767883605011452</v>
      </c>
      <c r="EV59" s="18">
        <v>4376</v>
      </c>
      <c r="EW59" s="26">
        <v>0.0123400365630713</v>
      </c>
      <c r="EX59" s="18">
        <v>54</v>
      </c>
      <c r="EY59" s="18">
        <v>5092</v>
      </c>
      <c r="EZ59" s="40">
        <f t="shared" si="41"/>
        <v>94.2962962962963</v>
      </c>
      <c r="FA59" s="17">
        <f t="shared" si="42"/>
        <v>286</v>
      </c>
      <c r="FB59" s="36">
        <f t="shared" si="43"/>
        <v>0.0561665357423409</v>
      </c>
      <c r="FC59" s="18">
        <v>6849</v>
      </c>
      <c r="FD59" s="26">
        <v>0.0341655716162943</v>
      </c>
      <c r="FE59" s="18">
        <v>234</v>
      </c>
      <c r="FF59" s="18">
        <v>20033</v>
      </c>
      <c r="FG59" s="40">
        <f t="shared" si="44"/>
        <v>85.6111111111111</v>
      </c>
      <c r="FH59" s="17">
        <f t="shared" si="45"/>
        <v>-792.999999999999</v>
      </c>
      <c r="FI59" s="36">
        <f t="shared" si="46"/>
        <v>-0.0395846852693056</v>
      </c>
      <c r="FJ59" s="18">
        <v>5498</v>
      </c>
      <c r="FK59" s="26">
        <v>0.0305565660240087</v>
      </c>
      <c r="FL59" s="17">
        <v>168</v>
      </c>
      <c r="FM59" s="18">
        <v>14252</v>
      </c>
      <c r="FN59" s="40">
        <f t="shared" si="47"/>
        <v>84.8333333333333</v>
      </c>
      <c r="FO59" s="17">
        <f t="shared" si="48"/>
        <v>-700.000000000001</v>
      </c>
      <c r="FP59" s="36">
        <f t="shared" si="49"/>
        <v>-0.0491159135559922</v>
      </c>
      <c r="FQ59" s="18">
        <v>6156</v>
      </c>
      <c r="FR59" s="26">
        <v>0.0331384015594542</v>
      </c>
      <c r="FS59" s="17">
        <v>204</v>
      </c>
      <c r="FT59" s="18">
        <v>17433</v>
      </c>
      <c r="FU59" s="40">
        <f t="shared" si="50"/>
        <v>85.4558823529412</v>
      </c>
      <c r="FV59" s="17">
        <f t="shared" si="51"/>
        <v>-723</v>
      </c>
      <c r="FW59" s="36">
        <f t="shared" si="52"/>
        <v>-0.0414730683187059</v>
      </c>
      <c r="FX59" s="18">
        <v>3349</v>
      </c>
      <c r="FY59" s="26">
        <v>0.0155270229919379</v>
      </c>
      <c r="FZ59" s="17">
        <v>52</v>
      </c>
      <c r="GA59" s="18">
        <v>4993</v>
      </c>
      <c r="GB59" s="40">
        <f t="shared" si="53"/>
        <v>96.0192307692308</v>
      </c>
      <c r="GC59" s="17">
        <f t="shared" si="54"/>
        <v>365</v>
      </c>
      <c r="GD59" s="36">
        <f t="shared" si="55"/>
        <v>0.0731023432805929</v>
      </c>
      <c r="GE59" s="18">
        <v>4950</v>
      </c>
      <c r="GF59" s="26">
        <v>0.0329292929292929</v>
      </c>
      <c r="GG59" s="17">
        <v>163</v>
      </c>
      <c r="GH59" s="18">
        <v>14016</v>
      </c>
      <c r="GI59" s="40">
        <f t="shared" si="56"/>
        <v>85.9877300613497</v>
      </c>
      <c r="GJ59" s="17">
        <f t="shared" si="57"/>
        <v>-491</v>
      </c>
      <c r="GK59" s="36">
        <f t="shared" si="58"/>
        <v>-0.0350313926940639</v>
      </c>
      <c r="GL59" s="18">
        <v>5069</v>
      </c>
      <c r="GM59" s="26">
        <v>0.0286052475833498</v>
      </c>
      <c r="GN59" s="17">
        <v>145</v>
      </c>
      <c r="GO59" s="18">
        <v>12418</v>
      </c>
      <c r="GP59" s="40">
        <f t="shared" si="59"/>
        <v>85.6413793103448</v>
      </c>
      <c r="GQ59" s="17">
        <f t="shared" si="60"/>
        <v>-486.999999999999</v>
      </c>
      <c r="GR59" s="36">
        <f t="shared" si="61"/>
        <v>-0.0392172652601063</v>
      </c>
      <c r="GS59" s="18">
        <v>4248</v>
      </c>
      <c r="GT59" s="26">
        <v>0.0416666666666667</v>
      </c>
      <c r="GU59" s="18">
        <v>177</v>
      </c>
      <c r="GV59" s="18">
        <v>15166</v>
      </c>
      <c r="GW59" s="40">
        <f t="shared" si="95"/>
        <v>85.683615819209</v>
      </c>
      <c r="GX59" s="17">
        <f t="shared" si="96"/>
        <v>-587</v>
      </c>
      <c r="GY59" s="36">
        <f t="shared" si="97"/>
        <v>-0.0387049980218911</v>
      </c>
      <c r="GZ59" s="18">
        <v>3334</v>
      </c>
      <c r="HA59" s="26">
        <v>0.0197960407918416</v>
      </c>
      <c r="HB59" s="18">
        <v>66</v>
      </c>
      <c r="HC59" s="18">
        <v>6218</v>
      </c>
      <c r="HD59" s="40">
        <f t="shared" si="98"/>
        <v>94.2121212121212</v>
      </c>
      <c r="HE59" s="17">
        <f t="shared" si="99"/>
        <v>344</v>
      </c>
      <c r="HF59" s="36">
        <f t="shared" si="100"/>
        <v>0.0553232550659377</v>
      </c>
      <c r="HG59" s="18">
        <v>2439</v>
      </c>
      <c r="HH59" s="26">
        <v>0.026240262402624</v>
      </c>
      <c r="HI59" s="18">
        <v>64</v>
      </c>
      <c r="HJ59" s="18">
        <v>6030</v>
      </c>
      <c r="HK59" s="40">
        <f t="shared" si="101"/>
        <v>94.21875</v>
      </c>
      <c r="HL59" s="17">
        <f t="shared" si="102"/>
        <v>334</v>
      </c>
      <c r="HM59" s="36">
        <f t="shared" si="103"/>
        <v>0.0553897180762852</v>
      </c>
      <c r="HN59" s="18">
        <v>2471</v>
      </c>
      <c r="HO59" s="26">
        <v>0.0259004451639013</v>
      </c>
      <c r="HP59" s="18">
        <v>64</v>
      </c>
      <c r="HQ59" s="18">
        <v>6100</v>
      </c>
      <c r="HR59" s="40">
        <f t="shared" si="104"/>
        <v>95.3125</v>
      </c>
      <c r="HS59" s="17">
        <f t="shared" si="105"/>
        <v>404</v>
      </c>
      <c r="HT59" s="36">
        <f t="shared" si="106"/>
        <v>0.0662295081967213</v>
      </c>
      <c r="HU59" s="18">
        <v>2044</v>
      </c>
      <c r="HV59" s="26">
        <v>0.0200587084148728</v>
      </c>
      <c r="HW59" s="17">
        <v>41</v>
      </c>
      <c r="HX59" s="18">
        <v>3831</v>
      </c>
      <c r="HY59" s="40">
        <f t="shared" si="107"/>
        <v>93.4390243902439</v>
      </c>
      <c r="HZ59" s="17">
        <f t="shared" si="108"/>
        <v>182</v>
      </c>
      <c r="IA59" s="36">
        <f t="shared" si="109"/>
        <v>0.0475071782824328</v>
      </c>
      <c r="IB59" s="18"/>
      <c r="IC59" s="26"/>
      <c r="ID59" s="17"/>
      <c r="IE59" s="18"/>
      <c r="IF59" s="40"/>
      <c r="IG59" s="17"/>
      <c r="IH59" s="17"/>
      <c r="II59" s="36"/>
      <c r="IJ59" s="17"/>
      <c r="IK59" s="17"/>
      <c r="IL59" s="17">
        <v>1252</v>
      </c>
      <c r="IM59" s="17">
        <v>96589.42</v>
      </c>
      <c r="IN59" s="18">
        <v>2486</v>
      </c>
      <c r="IO59" s="18">
        <v>219524.91</v>
      </c>
      <c r="IP59" s="17">
        <v>2866</v>
      </c>
      <c r="IQ59" s="17">
        <v>279434</v>
      </c>
      <c r="IR59" s="17"/>
      <c r="IS59" s="17"/>
      <c r="IT59" s="18"/>
      <c r="IU59" s="41"/>
      <c r="IV59" s="41"/>
      <c r="IW59" s="41"/>
      <c r="IX59" s="41"/>
      <c r="IY59" s="41"/>
      <c r="IZ59" s="41"/>
      <c r="JA59" s="41"/>
      <c r="JB59" s="18"/>
      <c r="JC59" s="41"/>
      <c r="JD59" s="41"/>
      <c r="JE59" s="41"/>
      <c r="JF59" s="18"/>
      <c r="JG59" s="18"/>
      <c r="JH59" s="18">
        <f t="shared" si="124"/>
        <v>3034</v>
      </c>
      <c r="JI59" s="18">
        <f t="shared" si="125"/>
        <v>272266</v>
      </c>
      <c r="JJ59" s="17">
        <v>89</v>
      </c>
      <c r="JK59" s="17">
        <f t="shared" si="110"/>
        <v>2239.99999999999</v>
      </c>
      <c r="JL59" s="36">
        <f ca="1" t="shared" si="126"/>
        <v>0.00822724835271385</v>
      </c>
      <c r="JM59" s="18">
        <f t="shared" si="111"/>
        <v>9638</v>
      </c>
      <c r="JN59" s="42">
        <f t="shared" si="112"/>
        <v>867814.33</v>
      </c>
      <c r="JO59" s="43"/>
      <c r="JP59" s="43"/>
    </row>
    <row r="60" ht="16.5" spans="1:276">
      <c r="A60" s="16" t="s">
        <v>126</v>
      </c>
      <c r="B60" s="17" t="s">
        <v>45</v>
      </c>
      <c r="C60" s="18">
        <v>6939962760711</v>
      </c>
      <c r="D60" s="18">
        <v>577357863210</v>
      </c>
      <c r="E60" s="18">
        <v>21062010001138</v>
      </c>
      <c r="F60" s="17" t="s">
        <v>254</v>
      </c>
      <c r="G60" s="19" t="s">
        <v>255</v>
      </c>
      <c r="H60" s="17" t="s">
        <v>129</v>
      </c>
      <c r="I60" s="26">
        <f>VLOOKUP(C60,供应链!E:J,6,0)</f>
        <v>0.96</v>
      </c>
      <c r="J60" s="17">
        <f>VLOOKUP(C60,供应链!E:H,4,0)</f>
        <v>939</v>
      </c>
      <c r="K60" s="17">
        <f>VLOOKUP(C60,供应链!E:K,7,0)</f>
        <v>4</v>
      </c>
      <c r="L60" s="18">
        <f>VLOOKUP(C60,供应链!E:I,5,0)</f>
        <v>38.044799444348</v>
      </c>
      <c r="M60" s="27">
        <f t="shared" si="113"/>
        <v>0.00907515881527927</v>
      </c>
      <c r="N60" s="17">
        <v>753</v>
      </c>
      <c r="O60" s="26">
        <v>0.00796812749003984</v>
      </c>
      <c r="P60" s="18">
        <v>6</v>
      </c>
      <c r="Q60" s="18">
        <v>1009</v>
      </c>
      <c r="R60" s="40">
        <v>168.166666666667</v>
      </c>
      <c r="S60" s="17">
        <v>139</v>
      </c>
      <c r="T60" s="17">
        <f t="shared" si="114"/>
        <v>175.000000000002</v>
      </c>
      <c r="U60" s="36">
        <f t="shared" si="115"/>
        <v>0.173439048562936</v>
      </c>
      <c r="V60" s="17">
        <v>82</v>
      </c>
      <c r="W60" s="17">
        <v>726</v>
      </c>
      <c r="X60" s="26">
        <v>0.00275482093663912</v>
      </c>
      <c r="Y60" s="18">
        <v>2</v>
      </c>
      <c r="Z60" s="18">
        <v>328</v>
      </c>
      <c r="AA60" s="40">
        <v>164</v>
      </c>
      <c r="AB60" s="17">
        <v>139</v>
      </c>
      <c r="AC60" s="17">
        <f ca="1" t="shared" si="116"/>
        <v>50</v>
      </c>
      <c r="AD60" s="36">
        <f ca="1" t="shared" si="117"/>
        <v>0.152439024390244</v>
      </c>
      <c r="AE60" s="17">
        <v>78</v>
      </c>
      <c r="AF60" s="17">
        <v>818</v>
      </c>
      <c r="AG60" s="26">
        <v>0.00122249388753056</v>
      </c>
      <c r="AH60" s="18">
        <v>1</v>
      </c>
      <c r="AI60" s="18">
        <v>154</v>
      </c>
      <c r="AJ60" s="40">
        <v>154</v>
      </c>
      <c r="AK60" s="17">
        <v>139</v>
      </c>
      <c r="AL60" s="17">
        <v>15</v>
      </c>
      <c r="AM60" s="36">
        <v>0.0974025974025974</v>
      </c>
      <c r="AN60" s="17">
        <v>76</v>
      </c>
      <c r="AO60" s="17">
        <v>619</v>
      </c>
      <c r="AP60" s="26">
        <v>0.00484652665589661</v>
      </c>
      <c r="AQ60" s="18">
        <v>3</v>
      </c>
      <c r="AR60" s="18">
        <v>477</v>
      </c>
      <c r="AS60" s="40">
        <v>159</v>
      </c>
      <c r="AT60" s="17">
        <v>139</v>
      </c>
      <c r="AU60" s="17">
        <f t="shared" si="118"/>
        <v>60</v>
      </c>
      <c r="AV60" s="36">
        <f t="shared" si="119"/>
        <v>0.125786163522013</v>
      </c>
      <c r="AW60" s="17">
        <v>70</v>
      </c>
      <c r="AX60" s="17">
        <v>497</v>
      </c>
      <c r="AY60" s="26">
        <v>0.00402414486921529</v>
      </c>
      <c r="AZ60" s="18">
        <v>2</v>
      </c>
      <c r="BA60" s="18">
        <v>318</v>
      </c>
      <c r="BB60" s="40">
        <v>159</v>
      </c>
      <c r="BC60" s="17">
        <v>139</v>
      </c>
      <c r="BD60" s="17">
        <f t="shared" si="120"/>
        <v>40</v>
      </c>
      <c r="BE60" s="36">
        <f t="shared" si="121"/>
        <v>0.125786163522013</v>
      </c>
      <c r="BF60" s="17">
        <v>66</v>
      </c>
      <c r="BG60" s="17">
        <v>608</v>
      </c>
      <c r="BH60" s="26">
        <v>0.00164473684210526</v>
      </c>
      <c r="BI60" s="18">
        <v>1</v>
      </c>
      <c r="BJ60" s="18">
        <v>149</v>
      </c>
      <c r="BK60" s="40">
        <v>149</v>
      </c>
      <c r="BL60" s="17">
        <v>139</v>
      </c>
      <c r="BM60" s="17">
        <f t="shared" si="122"/>
        <v>10</v>
      </c>
      <c r="BN60" s="36">
        <f t="shared" si="123"/>
        <v>0.0671140939597315</v>
      </c>
      <c r="BO60" s="17">
        <v>64</v>
      </c>
      <c r="BP60" s="17">
        <v>520</v>
      </c>
      <c r="BQ60" s="26">
        <f t="shared" si="90"/>
        <v>0.00192307692307692</v>
      </c>
      <c r="BR60" s="17">
        <v>1</v>
      </c>
      <c r="BS60" s="18">
        <v>159</v>
      </c>
      <c r="BT60" s="40">
        <f t="shared" si="91"/>
        <v>159</v>
      </c>
      <c r="BU60" s="17">
        <f t="shared" si="92"/>
        <v>20</v>
      </c>
      <c r="BV60" s="36">
        <f t="shared" si="93"/>
        <v>0.125786163522013</v>
      </c>
      <c r="BW60" s="17">
        <v>608</v>
      </c>
      <c r="BX60" s="32">
        <v>0.0355366027007818</v>
      </c>
      <c r="BY60" s="17">
        <v>1</v>
      </c>
      <c r="BZ60" s="18">
        <v>159</v>
      </c>
      <c r="CA60" s="40">
        <f t="shared" si="11"/>
        <v>159</v>
      </c>
      <c r="CB60" s="17">
        <f t="shared" si="12"/>
        <v>20</v>
      </c>
      <c r="CC60" s="36">
        <f t="shared" si="94"/>
        <v>0.125786163522013</v>
      </c>
      <c r="CD60" s="17">
        <v>517</v>
      </c>
      <c r="CE60" s="32">
        <v>0.0445151033386327</v>
      </c>
      <c r="CF60" s="18">
        <v>3</v>
      </c>
      <c r="CG60" s="18">
        <v>477</v>
      </c>
      <c r="CH60" s="40">
        <f t="shared" si="68"/>
        <v>159</v>
      </c>
      <c r="CI60" s="17">
        <f t="shared" si="13"/>
        <v>60</v>
      </c>
      <c r="CJ60" s="36">
        <f t="shared" si="14"/>
        <v>0.125786163522013</v>
      </c>
      <c r="CK60" s="17">
        <v>567</v>
      </c>
      <c r="CL60" s="32">
        <v>0.032579185520362</v>
      </c>
      <c r="CM60" s="18">
        <v>5</v>
      </c>
      <c r="CN60" s="18">
        <v>753</v>
      </c>
      <c r="CO60" s="40">
        <f t="shared" si="15"/>
        <v>150.6</v>
      </c>
      <c r="CP60" s="17">
        <f t="shared" si="16"/>
        <v>58</v>
      </c>
      <c r="CQ60" s="36">
        <f t="shared" si="17"/>
        <v>0.0770252324037184</v>
      </c>
      <c r="CR60" s="17">
        <v>1088</v>
      </c>
      <c r="CS60" s="32">
        <v>0.0239282153539382</v>
      </c>
      <c r="CT60" s="18">
        <v>17</v>
      </c>
      <c r="CU60" s="18">
        <v>2681</v>
      </c>
      <c r="CV60" s="40">
        <f t="shared" si="18"/>
        <v>157.705882352941</v>
      </c>
      <c r="CW60" s="17">
        <f t="shared" si="19"/>
        <v>318</v>
      </c>
      <c r="CX60" s="36">
        <f t="shared" si="20"/>
        <v>0.118612458038046</v>
      </c>
      <c r="CY60" s="132">
        <v>1048</v>
      </c>
      <c r="CZ60" s="121">
        <v>0.013681592039801</v>
      </c>
      <c r="DA60" s="55">
        <v>19</v>
      </c>
      <c r="DB60" s="55">
        <v>2936</v>
      </c>
      <c r="DC60" s="40">
        <f t="shared" si="69"/>
        <v>154.526315789474</v>
      </c>
      <c r="DD60" s="17">
        <f t="shared" si="21"/>
        <v>295</v>
      </c>
      <c r="DE60" s="36">
        <f t="shared" si="22"/>
        <v>0.100476839237057</v>
      </c>
      <c r="DF60" s="122">
        <v>1107</v>
      </c>
      <c r="DG60" s="123">
        <v>0.028003613369467</v>
      </c>
      <c r="DH60" s="122">
        <v>31</v>
      </c>
      <c r="DI60" s="122">
        <v>4777</v>
      </c>
      <c r="DJ60" s="40">
        <f t="shared" si="23"/>
        <v>154.096774193548</v>
      </c>
      <c r="DK60" s="17">
        <f t="shared" si="24"/>
        <v>468</v>
      </c>
      <c r="DL60" s="36">
        <f t="shared" si="25"/>
        <v>0.0979694368850743</v>
      </c>
      <c r="DM60" s="33">
        <v>1142</v>
      </c>
      <c r="DN60" s="32">
        <v>0.0350262697022767</v>
      </c>
      <c r="DO60" s="17">
        <v>40</v>
      </c>
      <c r="DP60" s="18">
        <v>6226</v>
      </c>
      <c r="DQ60" s="40">
        <f t="shared" si="26"/>
        <v>155.65</v>
      </c>
      <c r="DR60" s="17">
        <f t="shared" si="27"/>
        <v>666</v>
      </c>
      <c r="DS60" s="36">
        <f t="shared" si="28"/>
        <v>0.106970767748153</v>
      </c>
      <c r="DT60" s="126">
        <v>1126</v>
      </c>
      <c r="DU60" s="32">
        <v>0.0310834813499112</v>
      </c>
      <c r="DV60" s="17">
        <v>35</v>
      </c>
      <c r="DW60" s="18">
        <v>5281</v>
      </c>
      <c r="DX60" s="40">
        <f t="shared" si="29"/>
        <v>150.885714285714</v>
      </c>
      <c r="DY60" s="17">
        <f t="shared" si="30"/>
        <v>416</v>
      </c>
      <c r="DZ60" s="36">
        <f t="shared" si="31"/>
        <v>0.0787729596667297</v>
      </c>
      <c r="EA60" s="33">
        <v>1094</v>
      </c>
      <c r="EB60" s="32">
        <v>0.0429616087751371</v>
      </c>
      <c r="EC60" s="18">
        <v>47</v>
      </c>
      <c r="ED60" s="18">
        <v>7255</v>
      </c>
      <c r="EE60" s="40">
        <f t="shared" si="32"/>
        <v>154.36170212766</v>
      </c>
      <c r="EF60" s="17">
        <f t="shared" si="33"/>
        <v>722</v>
      </c>
      <c r="EG60" s="36">
        <f t="shared" si="34"/>
        <v>0.0995175740868367</v>
      </c>
      <c r="EH60" s="18">
        <v>889</v>
      </c>
      <c r="EI60" s="26">
        <v>0.0224971878515186</v>
      </c>
      <c r="EJ60" s="18">
        <v>20</v>
      </c>
      <c r="EK60" s="18">
        <v>3140</v>
      </c>
      <c r="EL60" s="40">
        <f t="shared" si="35"/>
        <v>157</v>
      </c>
      <c r="EM60" s="17">
        <f t="shared" si="36"/>
        <v>360</v>
      </c>
      <c r="EN60" s="36">
        <f t="shared" si="37"/>
        <v>0.114649681528662</v>
      </c>
      <c r="EO60" s="18">
        <v>828</v>
      </c>
      <c r="EP60" s="26">
        <v>0.0326086956521739</v>
      </c>
      <c r="EQ60" s="18">
        <v>27</v>
      </c>
      <c r="ER60" s="18">
        <v>4134</v>
      </c>
      <c r="ES60" s="40">
        <f t="shared" si="38"/>
        <v>153.111111111111</v>
      </c>
      <c r="ET60" s="17">
        <f t="shared" si="39"/>
        <v>381</v>
      </c>
      <c r="EU60" s="36">
        <f t="shared" si="40"/>
        <v>0.0921625544267054</v>
      </c>
      <c r="EV60" s="18">
        <v>974</v>
      </c>
      <c r="EW60" s="26">
        <v>0.0390143737166324</v>
      </c>
      <c r="EX60" s="18">
        <v>38</v>
      </c>
      <c r="EY60" s="18">
        <v>5912</v>
      </c>
      <c r="EZ60" s="40">
        <f t="shared" si="41"/>
        <v>155.578947368421</v>
      </c>
      <c r="FA60" s="17">
        <f t="shared" si="42"/>
        <v>630</v>
      </c>
      <c r="FB60" s="36">
        <f t="shared" si="43"/>
        <v>0.106562922868741</v>
      </c>
      <c r="FC60" s="18">
        <v>2046</v>
      </c>
      <c r="FD60" s="26">
        <v>0.0596285434995112</v>
      </c>
      <c r="FE60" s="18">
        <v>122</v>
      </c>
      <c r="FF60" s="18">
        <v>17003</v>
      </c>
      <c r="FG60" s="40">
        <f t="shared" si="44"/>
        <v>139.368852459016</v>
      </c>
      <c r="FH60" s="17">
        <f t="shared" si="45"/>
        <v>44.9999999999985</v>
      </c>
      <c r="FI60" s="36">
        <f t="shared" si="46"/>
        <v>0.00264659177792145</v>
      </c>
      <c r="FJ60" s="18">
        <v>1932</v>
      </c>
      <c r="FK60" s="26">
        <v>0.0610766045548654</v>
      </c>
      <c r="FL60" s="17">
        <v>118</v>
      </c>
      <c r="FM60" s="18">
        <v>16481</v>
      </c>
      <c r="FN60" s="40">
        <f t="shared" si="47"/>
        <v>139.669491525424</v>
      </c>
      <c r="FO60" s="17">
        <f t="shared" si="48"/>
        <v>78.9999999999993</v>
      </c>
      <c r="FP60" s="36">
        <f t="shared" si="49"/>
        <v>0.00479339845883134</v>
      </c>
      <c r="FQ60" s="18">
        <v>1871</v>
      </c>
      <c r="FR60" s="26">
        <v>0.0523784072688402</v>
      </c>
      <c r="FS60" s="17">
        <v>98</v>
      </c>
      <c r="FT60" s="18">
        <v>13835</v>
      </c>
      <c r="FU60" s="40">
        <f t="shared" si="50"/>
        <v>141.173469387755</v>
      </c>
      <c r="FV60" s="17">
        <f t="shared" si="51"/>
        <v>212.999999999999</v>
      </c>
      <c r="FW60" s="36">
        <f t="shared" si="52"/>
        <v>0.0153957354535597</v>
      </c>
      <c r="FX60" s="18">
        <v>1234</v>
      </c>
      <c r="FY60" s="26">
        <v>0.0445705024311183</v>
      </c>
      <c r="FZ60" s="17">
        <v>55</v>
      </c>
      <c r="GA60" s="18">
        <v>7790</v>
      </c>
      <c r="GB60" s="40">
        <f t="shared" si="53"/>
        <v>141.636363636364</v>
      </c>
      <c r="GC60" s="17">
        <f t="shared" si="54"/>
        <v>144.999999999999</v>
      </c>
      <c r="GD60" s="36">
        <f t="shared" si="55"/>
        <v>0.0186136071887034</v>
      </c>
      <c r="GE60" s="18">
        <v>1071</v>
      </c>
      <c r="GF60" s="26">
        <v>0.0317460317460317</v>
      </c>
      <c r="GG60" s="17">
        <v>34</v>
      </c>
      <c r="GH60" s="18">
        <v>4842</v>
      </c>
      <c r="GI60" s="40">
        <f t="shared" si="56"/>
        <v>142.411764705882</v>
      </c>
      <c r="GJ60" s="17">
        <f t="shared" si="57"/>
        <v>116</v>
      </c>
      <c r="GK60" s="36">
        <f t="shared" si="58"/>
        <v>0.0239570425444031</v>
      </c>
      <c r="GL60" s="18">
        <v>1107</v>
      </c>
      <c r="GM60" s="26">
        <v>0.044263775971093</v>
      </c>
      <c r="GN60" s="17">
        <v>49</v>
      </c>
      <c r="GO60" s="18">
        <v>6875</v>
      </c>
      <c r="GP60" s="40">
        <f t="shared" si="59"/>
        <v>140.30612244898</v>
      </c>
      <c r="GQ60" s="17">
        <f t="shared" si="60"/>
        <v>63.9999999999994</v>
      </c>
      <c r="GR60" s="36">
        <f t="shared" si="61"/>
        <v>0.00930909090909082</v>
      </c>
      <c r="GS60" s="18">
        <v>869</v>
      </c>
      <c r="GT60" s="26">
        <v>0.0448791714614499</v>
      </c>
      <c r="GU60" s="18">
        <v>39</v>
      </c>
      <c r="GV60" s="18">
        <v>5571</v>
      </c>
      <c r="GW60" s="40">
        <f t="shared" si="95"/>
        <v>142.846153846154</v>
      </c>
      <c r="GX60" s="17">
        <f t="shared" si="96"/>
        <v>150</v>
      </c>
      <c r="GY60" s="36">
        <f t="shared" si="97"/>
        <v>0.0269251480883144</v>
      </c>
      <c r="GZ60" s="18">
        <v>732</v>
      </c>
      <c r="HA60" s="26">
        <v>0.023224043715847</v>
      </c>
      <c r="HB60" s="18">
        <v>17</v>
      </c>
      <c r="HC60" s="18">
        <v>2461</v>
      </c>
      <c r="HD60" s="40">
        <f t="shared" si="98"/>
        <v>144.764705882353</v>
      </c>
      <c r="HE60" s="17">
        <f t="shared" si="99"/>
        <v>97.9999999999998</v>
      </c>
      <c r="HF60" s="36">
        <f t="shared" si="100"/>
        <v>0.0398212108898821</v>
      </c>
      <c r="HG60" s="18">
        <v>639</v>
      </c>
      <c r="HH60" s="26">
        <v>0.0234741784037559</v>
      </c>
      <c r="HI60" s="18">
        <v>15</v>
      </c>
      <c r="HJ60" s="18">
        <v>2211</v>
      </c>
      <c r="HK60" s="40">
        <f t="shared" si="101"/>
        <v>147.4</v>
      </c>
      <c r="HL60" s="17">
        <f t="shared" si="102"/>
        <v>126</v>
      </c>
      <c r="HM60" s="36">
        <f t="shared" si="103"/>
        <v>0.056987788331072</v>
      </c>
      <c r="HN60" s="18">
        <v>730</v>
      </c>
      <c r="HO60" s="26">
        <v>0.0178082191780822</v>
      </c>
      <c r="HP60" s="18">
        <v>13</v>
      </c>
      <c r="HQ60" s="18">
        <v>1856</v>
      </c>
      <c r="HR60" s="40">
        <f t="shared" si="104"/>
        <v>142.769230769231</v>
      </c>
      <c r="HS60" s="17">
        <f t="shared" si="105"/>
        <v>49.0000000000001</v>
      </c>
      <c r="HT60" s="36">
        <f t="shared" si="106"/>
        <v>0.0264008620689655</v>
      </c>
      <c r="HU60" s="18">
        <v>654</v>
      </c>
      <c r="HV60" s="26">
        <v>0.0321100917431193</v>
      </c>
      <c r="HW60" s="17">
        <v>21</v>
      </c>
      <c r="HX60" s="18">
        <v>3070</v>
      </c>
      <c r="HY60" s="40">
        <f t="shared" si="107"/>
        <v>146.190476190476</v>
      </c>
      <c r="HZ60" s="17">
        <f t="shared" si="108"/>
        <v>151</v>
      </c>
      <c r="IA60" s="36">
        <f t="shared" si="109"/>
        <v>0.0491856677524431</v>
      </c>
      <c r="IB60" s="18"/>
      <c r="IC60" s="26"/>
      <c r="ID60" s="17"/>
      <c r="IE60" s="18"/>
      <c r="IF60" s="40"/>
      <c r="IG60" s="17"/>
      <c r="IH60" s="17"/>
      <c r="II60" s="36"/>
      <c r="IJ60" s="17"/>
      <c r="IK60" s="17"/>
      <c r="IL60" s="17">
        <v>1291</v>
      </c>
      <c r="IM60" s="17">
        <v>178108.66</v>
      </c>
      <c r="IN60" s="18">
        <v>2684</v>
      </c>
      <c r="IO60" s="18">
        <v>369923</v>
      </c>
      <c r="IP60" s="17">
        <v>866</v>
      </c>
      <c r="IQ60" s="17">
        <v>141645</v>
      </c>
      <c r="IR60" s="17"/>
      <c r="IS60" s="17"/>
      <c r="IT60" s="16"/>
      <c r="IU60" s="16"/>
      <c r="IV60" s="16"/>
      <c r="IW60" s="16"/>
      <c r="IX60" s="41"/>
      <c r="IY60" s="41"/>
      <c r="IZ60" s="41"/>
      <c r="JA60" s="41"/>
      <c r="JB60" s="18"/>
      <c r="JC60" s="41"/>
      <c r="JD60" s="41"/>
      <c r="JE60" s="41"/>
      <c r="JF60" s="18"/>
      <c r="JG60" s="18"/>
      <c r="JH60" s="18">
        <f t="shared" si="124"/>
        <v>880</v>
      </c>
      <c r="JI60" s="18">
        <f t="shared" si="125"/>
        <v>128320</v>
      </c>
      <c r="JJ60" s="17">
        <v>139</v>
      </c>
      <c r="JK60" s="17">
        <f t="shared" si="110"/>
        <v>6000</v>
      </c>
      <c r="JL60" s="36">
        <f ca="1" t="shared" si="126"/>
        <v>0.0467581047381546</v>
      </c>
      <c r="JM60" s="18">
        <f t="shared" si="111"/>
        <v>5721</v>
      </c>
      <c r="JN60" s="42">
        <f t="shared" si="112"/>
        <v>817996.66</v>
      </c>
      <c r="JO60" s="43"/>
      <c r="JP60" s="43"/>
    </row>
    <row r="61" ht="16.5" spans="1:276">
      <c r="A61" s="16"/>
      <c r="B61" s="17" t="s">
        <v>45</v>
      </c>
      <c r="C61" s="18">
        <v>6939962764436</v>
      </c>
      <c r="D61" s="18">
        <v>607874560274</v>
      </c>
      <c r="E61" s="18">
        <v>21062010001418</v>
      </c>
      <c r="F61" s="17" t="s">
        <v>257</v>
      </c>
      <c r="G61" s="19" t="s">
        <v>258</v>
      </c>
      <c r="H61" s="17" t="s">
        <v>129</v>
      </c>
      <c r="I61" s="26">
        <f>VLOOKUP(C61,供应链!E:J,6,0)</f>
        <v>0.92</v>
      </c>
      <c r="J61" s="17">
        <f>VLOOKUP(C61,供应链!E:H,4,0)</f>
        <v>447</v>
      </c>
      <c r="K61" s="17">
        <f>VLOOKUP(C61,供应链!E:K,7,0)</f>
        <v>0</v>
      </c>
      <c r="L61" s="18">
        <f>VLOOKUP(C61,供应链!E:I,5,0)</f>
        <v>74.2759930368729</v>
      </c>
      <c r="M61" s="27">
        <f t="shared" si="113"/>
        <v>0.00125814701757281</v>
      </c>
      <c r="N61" s="17">
        <v>98</v>
      </c>
      <c r="O61" s="26">
        <v>0</v>
      </c>
      <c r="P61" s="18">
        <v>0</v>
      </c>
      <c r="Q61" s="18">
        <v>0</v>
      </c>
      <c r="R61" s="40">
        <v>0</v>
      </c>
      <c r="S61" s="17">
        <v>209</v>
      </c>
      <c r="T61" s="17">
        <f t="shared" si="114"/>
        <v>0</v>
      </c>
      <c r="U61" s="36">
        <f t="shared" si="115"/>
        <v>0</v>
      </c>
      <c r="V61" s="17">
        <v>10</v>
      </c>
      <c r="W61" s="17">
        <v>91</v>
      </c>
      <c r="X61" s="26">
        <v>0.010989010989011</v>
      </c>
      <c r="Y61" s="18">
        <v>1</v>
      </c>
      <c r="Z61" s="18">
        <v>219</v>
      </c>
      <c r="AA61" s="40">
        <v>219</v>
      </c>
      <c r="AB61" s="17">
        <v>209</v>
      </c>
      <c r="AC61" s="17">
        <f ca="1" t="shared" si="116"/>
        <v>10</v>
      </c>
      <c r="AD61" s="36">
        <f ca="1" t="shared" si="117"/>
        <v>0.045662100456621</v>
      </c>
      <c r="AE61" s="17">
        <v>1008</v>
      </c>
      <c r="AF61" s="17">
        <v>78</v>
      </c>
      <c r="AG61" s="26">
        <v>0</v>
      </c>
      <c r="AH61" s="18">
        <v>0</v>
      </c>
      <c r="AI61" s="18">
        <v>0</v>
      </c>
      <c r="AJ61" s="40">
        <v>0</v>
      </c>
      <c r="AK61" s="17">
        <v>209</v>
      </c>
      <c r="AL61" s="17">
        <v>0</v>
      </c>
      <c r="AM61" s="36">
        <v>0</v>
      </c>
      <c r="AN61" s="17">
        <v>8</v>
      </c>
      <c r="AO61" s="17">
        <v>157</v>
      </c>
      <c r="AP61" s="26">
        <v>0</v>
      </c>
      <c r="AQ61" s="18">
        <v>0</v>
      </c>
      <c r="AR61" s="18">
        <v>0</v>
      </c>
      <c r="AS61" s="40">
        <v>0</v>
      </c>
      <c r="AT61" s="17">
        <v>209</v>
      </c>
      <c r="AU61" s="17">
        <f t="shared" si="118"/>
        <v>0</v>
      </c>
      <c r="AV61" s="36">
        <f t="shared" si="119"/>
        <v>0</v>
      </c>
      <c r="AW61" s="17">
        <v>8</v>
      </c>
      <c r="AX61" s="17">
        <v>69</v>
      </c>
      <c r="AY61" s="26">
        <v>0</v>
      </c>
      <c r="AZ61" s="18">
        <v>0</v>
      </c>
      <c r="BA61" s="18">
        <v>0</v>
      </c>
      <c r="BB61" s="40">
        <v>0</v>
      </c>
      <c r="BC61" s="17">
        <v>209</v>
      </c>
      <c r="BD61" s="17">
        <f t="shared" si="120"/>
        <v>0</v>
      </c>
      <c r="BE61" s="36">
        <f t="shared" si="121"/>
        <v>0</v>
      </c>
      <c r="BF61" s="17">
        <v>8</v>
      </c>
      <c r="BG61" s="17">
        <v>79</v>
      </c>
      <c r="BH61" s="26">
        <v>0</v>
      </c>
      <c r="BI61" s="18">
        <v>0</v>
      </c>
      <c r="BJ61" s="18">
        <v>0</v>
      </c>
      <c r="BK61" s="40">
        <v>0</v>
      </c>
      <c r="BL61" s="17">
        <v>209</v>
      </c>
      <c r="BM61" s="17">
        <f t="shared" si="122"/>
        <v>0</v>
      </c>
      <c r="BN61" s="36">
        <f t="shared" si="123"/>
        <v>0</v>
      </c>
      <c r="BO61" s="17">
        <v>88</v>
      </c>
      <c r="BP61" s="17">
        <v>145</v>
      </c>
      <c r="BQ61" s="26">
        <f t="shared" si="90"/>
        <v>0</v>
      </c>
      <c r="BR61" s="17">
        <v>0</v>
      </c>
      <c r="BS61" s="18">
        <v>0</v>
      </c>
      <c r="BT61" s="40">
        <f t="shared" si="91"/>
        <v>0</v>
      </c>
      <c r="BU61" s="17">
        <f t="shared" si="92"/>
        <v>0</v>
      </c>
      <c r="BV61" s="36">
        <f t="shared" si="93"/>
        <v>0</v>
      </c>
      <c r="BW61" s="17">
        <v>225</v>
      </c>
      <c r="BX61" s="32">
        <v>0.0184615384615385</v>
      </c>
      <c r="BY61" s="17">
        <v>0</v>
      </c>
      <c r="BZ61" s="18">
        <v>0</v>
      </c>
      <c r="CA61" s="40">
        <f t="shared" si="11"/>
        <v>0</v>
      </c>
      <c r="CB61" s="17">
        <f t="shared" si="12"/>
        <v>0</v>
      </c>
      <c r="CC61" s="36">
        <f t="shared" si="94"/>
        <v>0</v>
      </c>
      <c r="CD61" s="17">
        <v>345</v>
      </c>
      <c r="CE61" s="32">
        <v>0.020997375328084</v>
      </c>
      <c r="CF61" s="18">
        <v>0</v>
      </c>
      <c r="CG61" s="18">
        <v>0</v>
      </c>
      <c r="CH61" s="40">
        <f t="shared" si="68"/>
        <v>0</v>
      </c>
      <c r="CI61" s="17">
        <f t="shared" si="13"/>
        <v>0</v>
      </c>
      <c r="CJ61" s="36">
        <f t="shared" si="14"/>
        <v>0</v>
      </c>
      <c r="CK61" s="17">
        <v>345</v>
      </c>
      <c r="CL61" s="32">
        <v>0.0230547550432277</v>
      </c>
      <c r="CM61" s="18">
        <v>5</v>
      </c>
      <c r="CN61" s="18">
        <v>1180</v>
      </c>
      <c r="CO61" s="40">
        <f t="shared" si="15"/>
        <v>236</v>
      </c>
      <c r="CP61" s="17">
        <f t="shared" si="16"/>
        <v>135</v>
      </c>
      <c r="CQ61" s="36">
        <f t="shared" si="17"/>
        <v>0.114406779661017</v>
      </c>
      <c r="CR61" s="17">
        <v>470</v>
      </c>
      <c r="CS61" s="32">
        <v>0.0220588235294118</v>
      </c>
      <c r="CT61" s="18">
        <v>5</v>
      </c>
      <c r="CU61" s="18">
        <v>1199</v>
      </c>
      <c r="CV61" s="40">
        <f t="shared" si="18"/>
        <v>239.8</v>
      </c>
      <c r="CW61" s="17">
        <f t="shared" si="19"/>
        <v>154</v>
      </c>
      <c r="CX61" s="36">
        <f t="shared" si="20"/>
        <v>0.128440366972477</v>
      </c>
      <c r="CY61" s="132">
        <v>465</v>
      </c>
      <c r="CZ61" s="121">
        <v>0.0109090909090909</v>
      </c>
      <c r="DA61" s="55">
        <v>4</v>
      </c>
      <c r="DB61" s="55">
        <v>932</v>
      </c>
      <c r="DC61" s="40">
        <f t="shared" si="69"/>
        <v>233</v>
      </c>
      <c r="DD61" s="17">
        <f t="shared" si="21"/>
        <v>96</v>
      </c>
      <c r="DE61" s="36">
        <f t="shared" si="22"/>
        <v>0.103004291845494</v>
      </c>
      <c r="DF61" s="122">
        <v>403</v>
      </c>
      <c r="DG61" s="123">
        <v>0.0198511166253102</v>
      </c>
      <c r="DH61" s="122">
        <v>8</v>
      </c>
      <c r="DI61" s="122">
        <v>1835</v>
      </c>
      <c r="DJ61" s="40">
        <f t="shared" si="23"/>
        <v>229.375</v>
      </c>
      <c r="DK61" s="17">
        <f t="shared" si="24"/>
        <v>163</v>
      </c>
      <c r="DL61" s="36">
        <f t="shared" si="25"/>
        <v>0.0888283378746594</v>
      </c>
      <c r="DM61" s="33">
        <v>545</v>
      </c>
      <c r="DN61" s="32">
        <v>0.0055045871559633</v>
      </c>
      <c r="DO61" s="17">
        <v>3</v>
      </c>
      <c r="DP61" s="18">
        <v>682</v>
      </c>
      <c r="DQ61" s="40">
        <f t="shared" si="26"/>
        <v>227.333333333333</v>
      </c>
      <c r="DR61" s="17">
        <f t="shared" si="27"/>
        <v>55</v>
      </c>
      <c r="DS61" s="36">
        <f t="shared" si="28"/>
        <v>0.0806451612903226</v>
      </c>
      <c r="DT61" s="126">
        <v>504</v>
      </c>
      <c r="DU61" s="32">
        <v>0.00992063492063492</v>
      </c>
      <c r="DV61" s="17">
        <v>5</v>
      </c>
      <c r="DW61" s="18">
        <v>1095</v>
      </c>
      <c r="DX61" s="40">
        <f t="shared" si="29"/>
        <v>219</v>
      </c>
      <c r="DY61" s="17">
        <f t="shared" si="30"/>
        <v>50</v>
      </c>
      <c r="DZ61" s="36">
        <f t="shared" si="31"/>
        <v>0.045662100456621</v>
      </c>
      <c r="EA61" s="33">
        <v>587</v>
      </c>
      <c r="EB61" s="32">
        <v>0.00681431005110733</v>
      </c>
      <c r="EC61" s="18">
        <v>4</v>
      </c>
      <c r="ED61" s="18">
        <v>876</v>
      </c>
      <c r="EE61" s="40">
        <f t="shared" si="32"/>
        <v>219</v>
      </c>
      <c r="EF61" s="17">
        <f t="shared" si="33"/>
        <v>40</v>
      </c>
      <c r="EG61" s="36">
        <f t="shared" si="34"/>
        <v>0.045662100456621</v>
      </c>
      <c r="EH61" s="18">
        <v>534</v>
      </c>
      <c r="EI61" s="26">
        <v>0.0149812734082397</v>
      </c>
      <c r="EJ61" s="18">
        <v>8</v>
      </c>
      <c r="EK61" s="18">
        <v>1752</v>
      </c>
      <c r="EL61" s="40">
        <f t="shared" si="35"/>
        <v>219</v>
      </c>
      <c r="EM61" s="17">
        <f t="shared" si="36"/>
        <v>80</v>
      </c>
      <c r="EN61" s="36">
        <f t="shared" si="37"/>
        <v>0.045662100456621</v>
      </c>
      <c r="EO61" s="18">
        <v>653</v>
      </c>
      <c r="EP61" s="26">
        <v>0.00306278713629403</v>
      </c>
      <c r="EQ61" s="18">
        <v>2</v>
      </c>
      <c r="ER61" s="18">
        <v>432</v>
      </c>
      <c r="ES61" s="40">
        <f t="shared" si="38"/>
        <v>216</v>
      </c>
      <c r="ET61" s="17">
        <f t="shared" si="39"/>
        <v>14</v>
      </c>
      <c r="EU61" s="36">
        <f t="shared" si="40"/>
        <v>0.0324074074074074</v>
      </c>
      <c r="EV61" s="18">
        <v>812</v>
      </c>
      <c r="EW61" s="26">
        <v>0.0061576354679803</v>
      </c>
      <c r="EX61" s="18">
        <v>5</v>
      </c>
      <c r="EY61" s="18">
        <v>1085</v>
      </c>
      <c r="EZ61" s="40">
        <f t="shared" si="41"/>
        <v>217</v>
      </c>
      <c r="FA61" s="17">
        <f t="shared" si="42"/>
        <v>40</v>
      </c>
      <c r="FB61" s="36">
        <f t="shared" si="43"/>
        <v>0.0368663594470046</v>
      </c>
      <c r="FC61" s="18">
        <v>1444</v>
      </c>
      <c r="FD61" s="26">
        <v>0.00692520775623269</v>
      </c>
      <c r="FE61" s="18">
        <v>10</v>
      </c>
      <c r="FF61" s="18">
        <v>2360</v>
      </c>
      <c r="FG61" s="40">
        <f t="shared" si="44"/>
        <v>236</v>
      </c>
      <c r="FH61" s="17">
        <f t="shared" si="45"/>
        <v>270</v>
      </c>
      <c r="FI61" s="36">
        <f t="shared" si="46"/>
        <v>0.114406779661017</v>
      </c>
      <c r="FJ61" s="18">
        <v>1252</v>
      </c>
      <c r="FK61" s="26">
        <v>0.00798722044728434</v>
      </c>
      <c r="FL61" s="17">
        <v>10</v>
      </c>
      <c r="FM61" s="18">
        <v>2307</v>
      </c>
      <c r="FN61" s="40">
        <f t="shared" si="47"/>
        <v>230.7</v>
      </c>
      <c r="FO61" s="17">
        <f t="shared" si="48"/>
        <v>217</v>
      </c>
      <c r="FP61" s="36">
        <f t="shared" si="49"/>
        <v>0.0940615517988729</v>
      </c>
      <c r="FQ61" s="18">
        <v>1128</v>
      </c>
      <c r="FR61" s="26">
        <v>0.00531914893617021</v>
      </c>
      <c r="FS61" s="17">
        <v>6</v>
      </c>
      <c r="FT61" s="18">
        <v>1510</v>
      </c>
      <c r="FU61" s="40">
        <f t="shared" si="50"/>
        <v>251.666666666667</v>
      </c>
      <c r="FV61" s="17">
        <f t="shared" si="51"/>
        <v>256</v>
      </c>
      <c r="FW61" s="36">
        <f t="shared" si="52"/>
        <v>0.16953642384106</v>
      </c>
      <c r="FX61" s="18">
        <v>867</v>
      </c>
      <c r="FY61" s="26">
        <v>0.00807381776239908</v>
      </c>
      <c r="FZ61" s="17">
        <v>7</v>
      </c>
      <c r="GA61" s="18">
        <v>1705</v>
      </c>
      <c r="GB61" s="40">
        <f t="shared" si="53"/>
        <v>243.571428571429</v>
      </c>
      <c r="GC61" s="17">
        <f t="shared" si="54"/>
        <v>242</v>
      </c>
      <c r="GD61" s="36">
        <f t="shared" si="55"/>
        <v>0.141935483870968</v>
      </c>
      <c r="GE61" s="18">
        <v>1013</v>
      </c>
      <c r="GF61" s="26">
        <v>0.00296150049358342</v>
      </c>
      <c r="GG61" s="17">
        <v>3</v>
      </c>
      <c r="GH61" s="18">
        <v>700</v>
      </c>
      <c r="GI61" s="40">
        <f t="shared" si="56"/>
        <v>233.333333333333</v>
      </c>
      <c r="GJ61" s="17">
        <f t="shared" si="57"/>
        <v>73</v>
      </c>
      <c r="GK61" s="36">
        <f t="shared" si="58"/>
        <v>0.104285714285714</v>
      </c>
      <c r="GL61" s="18">
        <v>948</v>
      </c>
      <c r="GM61" s="26">
        <v>0.00632911392405063</v>
      </c>
      <c r="GN61" s="17">
        <v>6</v>
      </c>
      <c r="GO61" s="18">
        <v>1463</v>
      </c>
      <c r="GP61" s="40">
        <f t="shared" si="59"/>
        <v>243.833333333333</v>
      </c>
      <c r="GQ61" s="17">
        <f t="shared" si="60"/>
        <v>209</v>
      </c>
      <c r="GR61" s="36">
        <f t="shared" si="61"/>
        <v>0.142857142857143</v>
      </c>
      <c r="GS61" s="18">
        <v>1136</v>
      </c>
      <c r="GT61" s="26">
        <v>0.00616197183098592</v>
      </c>
      <c r="GU61" s="18">
        <v>7</v>
      </c>
      <c r="GV61" s="18">
        <v>1588</v>
      </c>
      <c r="GW61" s="40">
        <f t="shared" si="95"/>
        <v>226.857142857143</v>
      </c>
      <c r="GX61" s="17">
        <f t="shared" si="96"/>
        <v>125</v>
      </c>
      <c r="GY61" s="36">
        <f t="shared" si="97"/>
        <v>0.0787153652392947</v>
      </c>
      <c r="GZ61" s="18">
        <v>706</v>
      </c>
      <c r="HA61" s="26">
        <v>0.0127478753541076</v>
      </c>
      <c r="HB61" s="18">
        <v>9</v>
      </c>
      <c r="HC61" s="18">
        <v>1951</v>
      </c>
      <c r="HD61" s="40">
        <f t="shared" si="98"/>
        <v>216.777777777778</v>
      </c>
      <c r="HE61" s="17">
        <f t="shared" si="99"/>
        <v>69.9999999999999</v>
      </c>
      <c r="HF61" s="36">
        <f t="shared" si="100"/>
        <v>0.035879036391594</v>
      </c>
      <c r="HG61" s="18">
        <v>575</v>
      </c>
      <c r="HH61" s="26">
        <v>0.00695652173913044</v>
      </c>
      <c r="HI61" s="18">
        <v>4</v>
      </c>
      <c r="HJ61" s="18">
        <v>841</v>
      </c>
      <c r="HK61" s="40">
        <f t="shared" si="101"/>
        <v>210.25</v>
      </c>
      <c r="HL61" s="17">
        <f t="shared" si="102"/>
        <v>5</v>
      </c>
      <c r="HM61" s="36">
        <f t="shared" si="103"/>
        <v>0.00594530321046373</v>
      </c>
      <c r="HN61" s="18">
        <v>597</v>
      </c>
      <c r="HO61" s="26">
        <v>0.0100502512562814</v>
      </c>
      <c r="HP61" s="18">
        <v>6</v>
      </c>
      <c r="HQ61" s="18">
        <v>1294</v>
      </c>
      <c r="HR61" s="40">
        <f t="shared" si="104"/>
        <v>215.666666666667</v>
      </c>
      <c r="HS61" s="17">
        <f t="shared" si="105"/>
        <v>39.9999999999999</v>
      </c>
      <c r="HT61" s="36">
        <f t="shared" si="106"/>
        <v>0.0309119010819165</v>
      </c>
      <c r="HU61" s="18">
        <v>542</v>
      </c>
      <c r="HV61" s="26">
        <v>0.00738007380073801</v>
      </c>
      <c r="HW61" s="17">
        <v>4</v>
      </c>
      <c r="HX61" s="18">
        <v>866</v>
      </c>
      <c r="HY61" s="40">
        <f t="shared" si="107"/>
        <v>216.5</v>
      </c>
      <c r="HZ61" s="17">
        <f t="shared" si="108"/>
        <v>30</v>
      </c>
      <c r="IA61" s="36">
        <f t="shared" si="109"/>
        <v>0.0346420323325635</v>
      </c>
      <c r="IB61" s="18"/>
      <c r="IC61" s="26"/>
      <c r="ID61" s="17"/>
      <c r="IE61" s="18"/>
      <c r="IF61" s="40"/>
      <c r="IG61" s="17"/>
      <c r="IH61" s="17"/>
      <c r="II61" s="36"/>
      <c r="IJ61" s="17"/>
      <c r="IK61" s="17"/>
      <c r="IL61" s="17">
        <v>202</v>
      </c>
      <c r="IM61" s="17">
        <v>39979.33</v>
      </c>
      <c r="IN61" s="18">
        <v>498</v>
      </c>
      <c r="IO61" s="18">
        <v>103111.03</v>
      </c>
      <c r="IP61" s="17">
        <v>219</v>
      </c>
      <c r="IQ61" s="17">
        <v>49971</v>
      </c>
      <c r="IR61" s="17"/>
      <c r="IS61" s="17"/>
      <c r="IT61" s="16"/>
      <c r="IU61" s="16"/>
      <c r="IV61" s="16"/>
      <c r="IW61" s="16"/>
      <c r="IX61" s="41"/>
      <c r="IY61" s="41"/>
      <c r="IZ61" s="41"/>
      <c r="JA61" s="41"/>
      <c r="JB61" s="18"/>
      <c r="JC61" s="41"/>
      <c r="JD61" s="41"/>
      <c r="JE61" s="41"/>
      <c r="JF61" s="18"/>
      <c r="JG61" s="18"/>
      <c r="JH61" s="18">
        <f t="shared" si="124"/>
        <v>122</v>
      </c>
      <c r="JI61" s="18">
        <f t="shared" si="125"/>
        <v>27872</v>
      </c>
      <c r="JJ61" s="17">
        <v>209</v>
      </c>
      <c r="JK61" s="17">
        <f t="shared" si="110"/>
        <v>2374</v>
      </c>
      <c r="JL61" s="36">
        <f ca="1" t="shared" si="126"/>
        <v>0.0851750861079219</v>
      </c>
      <c r="JM61" s="18">
        <f t="shared" si="111"/>
        <v>1041</v>
      </c>
      <c r="JN61" s="42">
        <f t="shared" si="112"/>
        <v>220933.36</v>
      </c>
      <c r="JO61" s="43"/>
      <c r="JP61" s="43"/>
    </row>
    <row r="62" ht="16.5" spans="1:276">
      <c r="A62" s="16" t="s">
        <v>126</v>
      </c>
      <c r="B62" s="17" t="s">
        <v>47</v>
      </c>
      <c r="C62" s="18">
        <v>6939962752488</v>
      </c>
      <c r="D62" s="18">
        <v>564795397419</v>
      </c>
      <c r="E62" s="18">
        <v>21062010000617</v>
      </c>
      <c r="F62" s="17" t="s">
        <v>259</v>
      </c>
      <c r="G62" s="19" t="s">
        <v>260</v>
      </c>
      <c r="H62" s="17" t="s">
        <v>129</v>
      </c>
      <c r="I62" s="26">
        <f>VLOOKUP(C62,供应链!E:J,6,0)</f>
        <v>1.04166666666667</v>
      </c>
      <c r="J62" s="17">
        <f>VLOOKUP(C62,供应链!E:H,4,0)</f>
        <v>573</v>
      </c>
      <c r="K62" s="17">
        <f>VLOOKUP(C62,供应链!E:K,7,0)</f>
        <v>8</v>
      </c>
      <c r="L62" s="18">
        <f>VLOOKUP(C62,供应链!E:I,5,0)</f>
        <v>37.8036626385947</v>
      </c>
      <c r="M62" s="27">
        <f t="shared" si="113"/>
        <v>0.00930203778566125</v>
      </c>
      <c r="N62" s="17">
        <v>1173</v>
      </c>
      <c r="O62" s="26">
        <v>0.0878090366581415</v>
      </c>
      <c r="P62" s="18">
        <v>103</v>
      </c>
      <c r="Q62" s="18">
        <v>11882</v>
      </c>
      <c r="R62" s="40">
        <v>115.359223300971</v>
      </c>
      <c r="S62" s="17">
        <v>149</v>
      </c>
      <c r="T62" s="17">
        <f t="shared" si="114"/>
        <v>-3464.99999999999</v>
      </c>
      <c r="U62" s="36">
        <f t="shared" si="115"/>
        <v>-0.291617572799191</v>
      </c>
      <c r="V62" s="17">
        <v>1380</v>
      </c>
      <c r="W62" s="17">
        <v>1408</v>
      </c>
      <c r="X62" s="26">
        <v>0.0639204545454545</v>
      </c>
      <c r="Y62" s="18">
        <v>90</v>
      </c>
      <c r="Z62" s="18">
        <v>10328</v>
      </c>
      <c r="AA62" s="40">
        <v>114.755555555556</v>
      </c>
      <c r="AB62" s="17">
        <v>149</v>
      </c>
      <c r="AC62" s="17">
        <f ca="1" t="shared" si="116"/>
        <v>-3081.99999999996</v>
      </c>
      <c r="AD62" s="36">
        <f ca="1" t="shared" si="117"/>
        <v>-0.298412083656077</v>
      </c>
      <c r="AE62" s="17">
        <v>1333</v>
      </c>
      <c r="AF62" s="17">
        <v>1441</v>
      </c>
      <c r="AG62" s="26">
        <v>0.0534351145038168</v>
      </c>
      <c r="AH62" s="18">
        <v>77</v>
      </c>
      <c r="AI62" s="18">
        <v>8748</v>
      </c>
      <c r="AJ62" s="40">
        <v>113.61038961039</v>
      </c>
      <c r="AK62" s="17">
        <v>149</v>
      </c>
      <c r="AL62" s="17">
        <v>-2725</v>
      </c>
      <c r="AM62" s="36">
        <v>-0.311499771376315</v>
      </c>
      <c r="AN62" s="17">
        <v>1360</v>
      </c>
      <c r="AO62" s="17">
        <v>1532</v>
      </c>
      <c r="AP62" s="26">
        <v>0.0378590078328982</v>
      </c>
      <c r="AQ62" s="18">
        <v>58</v>
      </c>
      <c r="AR62" s="18">
        <v>7209</v>
      </c>
      <c r="AS62" s="40">
        <v>124.293103448276</v>
      </c>
      <c r="AT62" s="17">
        <v>149</v>
      </c>
      <c r="AU62" s="17">
        <f t="shared" si="118"/>
        <v>-1432.99999999999</v>
      </c>
      <c r="AV62" s="36">
        <f t="shared" si="119"/>
        <v>-0.198779303648216</v>
      </c>
      <c r="AW62" s="17">
        <v>1370</v>
      </c>
      <c r="AX62" s="17">
        <v>1149</v>
      </c>
      <c r="AY62" s="26">
        <v>0.0339425587467363</v>
      </c>
      <c r="AZ62" s="18">
        <v>39</v>
      </c>
      <c r="BA62" s="18">
        <v>4812</v>
      </c>
      <c r="BB62" s="40">
        <v>123.384615384615</v>
      </c>
      <c r="BC62" s="17">
        <v>149</v>
      </c>
      <c r="BD62" s="17">
        <f t="shared" si="120"/>
        <v>-999.000000000015</v>
      </c>
      <c r="BE62" s="36">
        <f t="shared" si="121"/>
        <v>-0.20760598503741</v>
      </c>
      <c r="BF62" s="17">
        <v>1397</v>
      </c>
      <c r="BG62" s="17">
        <v>935</v>
      </c>
      <c r="BH62" s="26">
        <v>0.0363636363636364</v>
      </c>
      <c r="BI62" s="18">
        <v>34</v>
      </c>
      <c r="BJ62" s="18">
        <v>4292</v>
      </c>
      <c r="BK62" s="40">
        <v>126.235294117647</v>
      </c>
      <c r="BL62" s="17">
        <v>149</v>
      </c>
      <c r="BM62" s="17">
        <f t="shared" si="122"/>
        <v>-774.000000000002</v>
      </c>
      <c r="BN62" s="36">
        <f t="shared" si="123"/>
        <v>-0.180335507921715</v>
      </c>
      <c r="BO62" s="17">
        <v>1386</v>
      </c>
      <c r="BP62" s="17">
        <v>1018</v>
      </c>
      <c r="BQ62" s="26">
        <f t="shared" si="90"/>
        <v>0.0304518664047151</v>
      </c>
      <c r="BR62" s="17">
        <v>31</v>
      </c>
      <c r="BS62" s="18">
        <v>3791</v>
      </c>
      <c r="BT62" s="40">
        <f t="shared" si="91"/>
        <v>122.290322580645</v>
      </c>
      <c r="BU62" s="17">
        <f t="shared" si="92"/>
        <v>-828</v>
      </c>
      <c r="BV62" s="36">
        <f t="shared" si="93"/>
        <v>-0.218412028488525</v>
      </c>
      <c r="BW62" s="17">
        <v>1407</v>
      </c>
      <c r="BX62" s="32">
        <v>0.0268895348837209</v>
      </c>
      <c r="BY62" s="17">
        <v>50</v>
      </c>
      <c r="BZ62" s="18">
        <v>6602</v>
      </c>
      <c r="CA62" s="40">
        <f t="shared" si="11"/>
        <v>132.04</v>
      </c>
      <c r="CB62" s="17">
        <f t="shared" si="12"/>
        <v>-848</v>
      </c>
      <c r="CC62" s="36">
        <f t="shared" si="94"/>
        <v>-0.128445925477128</v>
      </c>
      <c r="CD62" s="17">
        <v>1258</v>
      </c>
      <c r="CE62" s="32">
        <v>0.0204953031596926</v>
      </c>
      <c r="CF62" s="18">
        <v>56</v>
      </c>
      <c r="CG62" s="18">
        <v>6809</v>
      </c>
      <c r="CH62" s="40">
        <f t="shared" si="68"/>
        <v>121.589285714286</v>
      </c>
      <c r="CI62" s="17">
        <f t="shared" si="13"/>
        <v>-1535</v>
      </c>
      <c r="CJ62" s="36">
        <f t="shared" si="14"/>
        <v>-0.225436921721251</v>
      </c>
      <c r="CK62" s="17">
        <v>1105</v>
      </c>
      <c r="CL62" s="32">
        <v>0.0379384395132427</v>
      </c>
      <c r="CM62" s="18">
        <v>36</v>
      </c>
      <c r="CN62" s="18">
        <v>4867</v>
      </c>
      <c r="CO62" s="40">
        <f t="shared" si="15"/>
        <v>135.194444444444</v>
      </c>
      <c r="CP62" s="17">
        <f t="shared" si="16"/>
        <v>-497</v>
      </c>
      <c r="CQ62" s="36">
        <f t="shared" si="17"/>
        <v>-0.102116293404561</v>
      </c>
      <c r="CR62" s="17">
        <v>1003</v>
      </c>
      <c r="CS62" s="32">
        <v>0.0242526790750141</v>
      </c>
      <c r="CT62" s="18">
        <v>24</v>
      </c>
      <c r="CU62" s="18">
        <v>3256</v>
      </c>
      <c r="CV62" s="40">
        <f t="shared" si="18"/>
        <v>135.666666666667</v>
      </c>
      <c r="CW62" s="17">
        <f t="shared" si="19"/>
        <v>-320</v>
      </c>
      <c r="CX62" s="36">
        <f t="shared" si="20"/>
        <v>-0.0982800982800983</v>
      </c>
      <c r="CY62" s="132">
        <v>804</v>
      </c>
      <c r="CZ62" s="121">
        <v>0.0319391634980989</v>
      </c>
      <c r="DA62" s="55">
        <v>11</v>
      </c>
      <c r="DB62" s="55">
        <v>1495</v>
      </c>
      <c r="DC62" s="40">
        <f t="shared" si="69"/>
        <v>135.909090909091</v>
      </c>
      <c r="DD62" s="17">
        <f t="shared" si="21"/>
        <v>-144</v>
      </c>
      <c r="DE62" s="36">
        <f t="shared" si="22"/>
        <v>-0.0963210702341137</v>
      </c>
      <c r="DF62" s="122">
        <v>802</v>
      </c>
      <c r="DG62" s="123">
        <v>0.0286783042394015</v>
      </c>
      <c r="DH62" s="122">
        <v>23</v>
      </c>
      <c r="DI62" s="122">
        <v>3061</v>
      </c>
      <c r="DJ62" s="40">
        <f t="shared" si="23"/>
        <v>133.086956521739</v>
      </c>
      <c r="DK62" s="17">
        <f t="shared" si="24"/>
        <v>-366</v>
      </c>
      <c r="DL62" s="36">
        <f t="shared" si="25"/>
        <v>-0.119568768376348</v>
      </c>
      <c r="DM62" s="33">
        <v>796</v>
      </c>
      <c r="DN62" s="32">
        <v>0.0201005025125628</v>
      </c>
      <c r="DO62" s="17">
        <v>16</v>
      </c>
      <c r="DP62" s="18">
        <v>2173</v>
      </c>
      <c r="DQ62" s="40">
        <f t="shared" si="26"/>
        <v>135.8125</v>
      </c>
      <c r="DR62" s="17">
        <f t="shared" si="27"/>
        <v>-211</v>
      </c>
      <c r="DS62" s="36">
        <f t="shared" si="28"/>
        <v>-0.097100782328578</v>
      </c>
      <c r="DT62" s="126">
        <v>831</v>
      </c>
      <c r="DU62" s="32">
        <v>0.02647412755716</v>
      </c>
      <c r="DV62" s="17">
        <v>22</v>
      </c>
      <c r="DW62" s="18">
        <v>2869</v>
      </c>
      <c r="DX62" s="40">
        <f t="shared" si="29"/>
        <v>130.409090909091</v>
      </c>
      <c r="DY62" s="17">
        <f t="shared" si="30"/>
        <v>-409</v>
      </c>
      <c r="DZ62" s="36">
        <f t="shared" si="31"/>
        <v>-0.142558382711746</v>
      </c>
      <c r="EA62" s="33">
        <v>737</v>
      </c>
      <c r="EB62" s="32">
        <v>0.033921302578019</v>
      </c>
      <c r="EC62" s="18">
        <v>25</v>
      </c>
      <c r="ED62" s="18">
        <v>3377</v>
      </c>
      <c r="EE62" s="40">
        <f t="shared" si="32"/>
        <v>135.08</v>
      </c>
      <c r="EF62" s="17">
        <f t="shared" si="33"/>
        <v>-348</v>
      </c>
      <c r="EG62" s="36">
        <f t="shared" si="34"/>
        <v>-0.103050044418122</v>
      </c>
      <c r="EH62" s="18">
        <v>692</v>
      </c>
      <c r="EI62" s="26">
        <v>0.0245664739884393</v>
      </c>
      <c r="EJ62" s="18">
        <v>17</v>
      </c>
      <c r="EK62" s="18">
        <v>2258</v>
      </c>
      <c r="EL62" s="40">
        <f t="shared" si="35"/>
        <v>132.823529411765</v>
      </c>
      <c r="EM62" s="17">
        <f t="shared" si="36"/>
        <v>-275</v>
      </c>
      <c r="EN62" s="36">
        <f t="shared" si="37"/>
        <v>-0.121789193976971</v>
      </c>
      <c r="EO62" s="18">
        <v>646</v>
      </c>
      <c r="EP62" s="26">
        <v>0.0263157894736842</v>
      </c>
      <c r="EQ62" s="18">
        <v>17</v>
      </c>
      <c r="ER62" s="18">
        <v>2250</v>
      </c>
      <c r="ES62" s="40">
        <f t="shared" si="38"/>
        <v>132.352941176471</v>
      </c>
      <c r="ET62" s="17">
        <f t="shared" si="39"/>
        <v>-283</v>
      </c>
      <c r="EU62" s="36">
        <f t="shared" si="40"/>
        <v>-0.125777777777778</v>
      </c>
      <c r="EV62" s="18">
        <v>531</v>
      </c>
      <c r="EW62" s="26">
        <v>0.0150659133709981</v>
      </c>
      <c r="EX62" s="18">
        <v>8</v>
      </c>
      <c r="EY62" s="18">
        <v>1076</v>
      </c>
      <c r="EZ62" s="40">
        <f t="shared" si="41"/>
        <v>134.5</v>
      </c>
      <c r="FA62" s="17">
        <f t="shared" si="42"/>
        <v>-116</v>
      </c>
      <c r="FB62" s="36">
        <f t="shared" si="43"/>
        <v>-0.107806691449814</v>
      </c>
      <c r="FC62" s="18">
        <v>959</v>
      </c>
      <c r="FD62" s="26">
        <v>0.0239833159541189</v>
      </c>
      <c r="FE62" s="18">
        <v>23</v>
      </c>
      <c r="FF62" s="18">
        <v>3022</v>
      </c>
      <c r="FG62" s="40">
        <f t="shared" si="44"/>
        <v>131.391304347826</v>
      </c>
      <c r="FH62" s="17">
        <f t="shared" si="45"/>
        <v>-405</v>
      </c>
      <c r="FI62" s="36">
        <f t="shared" si="46"/>
        <v>-0.134017207147584</v>
      </c>
      <c r="FJ62" s="18">
        <v>732</v>
      </c>
      <c r="FK62" s="26">
        <v>0.0286885245901639</v>
      </c>
      <c r="FL62" s="17">
        <v>21</v>
      </c>
      <c r="FM62" s="18">
        <v>2780</v>
      </c>
      <c r="FN62" s="40">
        <f t="shared" si="47"/>
        <v>132.380952380952</v>
      </c>
      <c r="FO62" s="17">
        <f t="shared" si="48"/>
        <v>-349</v>
      </c>
      <c r="FP62" s="36">
        <f t="shared" si="49"/>
        <v>-0.125539568345324</v>
      </c>
      <c r="FQ62" s="18">
        <v>687</v>
      </c>
      <c r="FR62" s="26">
        <v>0.0262008733624454</v>
      </c>
      <c r="FS62" s="17">
        <v>18</v>
      </c>
      <c r="FT62" s="18">
        <v>2283</v>
      </c>
      <c r="FU62" s="40">
        <f t="shared" si="50"/>
        <v>126.833333333333</v>
      </c>
      <c r="FV62" s="17">
        <f t="shared" si="51"/>
        <v>-399</v>
      </c>
      <c r="FW62" s="36">
        <f t="shared" si="52"/>
        <v>-0.174770039421813</v>
      </c>
      <c r="FX62" s="18">
        <v>542</v>
      </c>
      <c r="FY62" s="26">
        <v>0.0313653136531365</v>
      </c>
      <c r="FZ62" s="17">
        <v>17</v>
      </c>
      <c r="GA62" s="18">
        <v>2111</v>
      </c>
      <c r="GB62" s="40">
        <f t="shared" si="53"/>
        <v>124.176470588235</v>
      </c>
      <c r="GC62" s="17">
        <f t="shared" si="54"/>
        <v>-422</v>
      </c>
      <c r="GD62" s="36">
        <f t="shared" si="55"/>
        <v>-0.199905258171483</v>
      </c>
      <c r="GE62" s="18">
        <v>524</v>
      </c>
      <c r="GF62" s="26">
        <v>0.0305343511450382</v>
      </c>
      <c r="GG62" s="17">
        <v>16</v>
      </c>
      <c r="GH62" s="18">
        <v>2051</v>
      </c>
      <c r="GI62" s="40">
        <f t="shared" si="56"/>
        <v>128.1875</v>
      </c>
      <c r="GJ62" s="17">
        <f t="shared" si="57"/>
        <v>-333</v>
      </c>
      <c r="GK62" s="36">
        <f t="shared" si="58"/>
        <v>-0.162359824475865</v>
      </c>
      <c r="GL62" s="18">
        <v>514</v>
      </c>
      <c r="GM62" s="26">
        <v>0.0389105058365759</v>
      </c>
      <c r="GN62" s="17">
        <v>20</v>
      </c>
      <c r="GO62" s="18">
        <v>2621</v>
      </c>
      <c r="GP62" s="40">
        <f t="shared" si="59"/>
        <v>131.05</v>
      </c>
      <c r="GQ62" s="17">
        <f t="shared" si="60"/>
        <v>-359</v>
      </c>
      <c r="GR62" s="36">
        <f t="shared" si="61"/>
        <v>-0.136970621900038</v>
      </c>
      <c r="GS62" s="18">
        <v>514</v>
      </c>
      <c r="GT62" s="26">
        <v>0.0272373540856031</v>
      </c>
      <c r="GU62" s="18">
        <v>14</v>
      </c>
      <c r="GV62" s="18">
        <v>1817</v>
      </c>
      <c r="GW62" s="40">
        <f t="shared" si="95"/>
        <v>129.785714285714</v>
      </c>
      <c r="GX62" s="17">
        <f t="shared" si="96"/>
        <v>-269</v>
      </c>
      <c r="GY62" s="36">
        <f t="shared" si="97"/>
        <v>-0.148046230049532</v>
      </c>
      <c r="GZ62" s="18">
        <v>500</v>
      </c>
      <c r="HA62" s="26">
        <v>0.024</v>
      </c>
      <c r="HB62" s="18">
        <v>12</v>
      </c>
      <c r="HC62" s="18">
        <v>1641</v>
      </c>
      <c r="HD62" s="40">
        <f t="shared" si="98"/>
        <v>136.75</v>
      </c>
      <c r="HE62" s="17">
        <f t="shared" si="99"/>
        <v>-147</v>
      </c>
      <c r="HF62" s="36">
        <f t="shared" si="100"/>
        <v>-0.0895795246800731</v>
      </c>
      <c r="HG62" s="18">
        <v>408</v>
      </c>
      <c r="HH62" s="26">
        <v>0.0196078431372549</v>
      </c>
      <c r="HI62" s="18">
        <v>8</v>
      </c>
      <c r="HJ62" s="18">
        <v>1077</v>
      </c>
      <c r="HK62" s="40">
        <f t="shared" si="101"/>
        <v>134.625</v>
      </c>
      <c r="HL62" s="17">
        <f t="shared" si="102"/>
        <v>-115</v>
      </c>
      <c r="HM62" s="36">
        <f t="shared" si="103"/>
        <v>-0.10677808727948</v>
      </c>
      <c r="HN62" s="18">
        <v>406</v>
      </c>
      <c r="HO62" s="26">
        <v>0.0172413793103448</v>
      </c>
      <c r="HP62" s="18">
        <v>7</v>
      </c>
      <c r="HQ62" s="18">
        <v>973</v>
      </c>
      <c r="HR62" s="40">
        <f t="shared" si="104"/>
        <v>139</v>
      </c>
      <c r="HS62" s="17">
        <f t="shared" si="105"/>
        <v>-70</v>
      </c>
      <c r="HT62" s="36">
        <f t="shared" si="106"/>
        <v>-0.0719424460431655</v>
      </c>
      <c r="HU62" s="18">
        <v>402</v>
      </c>
      <c r="HV62" s="26">
        <v>0.0223880597014925</v>
      </c>
      <c r="HW62" s="17">
        <v>9</v>
      </c>
      <c r="HX62" s="18">
        <v>1241</v>
      </c>
      <c r="HY62" s="40">
        <f t="shared" si="107"/>
        <v>137.888888888889</v>
      </c>
      <c r="HZ62" s="17">
        <f t="shared" si="108"/>
        <v>-100</v>
      </c>
      <c r="IA62" s="36">
        <f t="shared" si="109"/>
        <v>-0.08058017727639</v>
      </c>
      <c r="IB62" s="18"/>
      <c r="IC62" s="26"/>
      <c r="ID62" s="17"/>
      <c r="IE62" s="18"/>
      <c r="IF62" s="40"/>
      <c r="IG62" s="17"/>
      <c r="IH62" s="17"/>
      <c r="II62" s="36"/>
      <c r="IJ62" s="17"/>
      <c r="IK62" s="17"/>
      <c r="IL62" s="17">
        <v>3668</v>
      </c>
      <c r="IM62" s="17">
        <v>551582.94</v>
      </c>
      <c r="IN62" s="18">
        <v>2129</v>
      </c>
      <c r="IO62" s="18">
        <v>258051.22</v>
      </c>
      <c r="IP62" s="17">
        <v>1210</v>
      </c>
      <c r="IQ62" s="17">
        <v>154100</v>
      </c>
      <c r="IR62" s="17"/>
      <c r="IS62" s="17"/>
      <c r="IT62" s="18"/>
      <c r="IU62" s="41"/>
      <c r="IV62" s="41"/>
      <c r="IW62" s="41"/>
      <c r="IX62" s="41"/>
      <c r="IY62" s="41"/>
      <c r="IZ62" s="41"/>
      <c r="JA62" s="41"/>
      <c r="JB62" s="18"/>
      <c r="JC62" s="41"/>
      <c r="JD62" s="41"/>
      <c r="JE62" s="41"/>
      <c r="JF62" s="18"/>
      <c r="JG62" s="18"/>
      <c r="JH62" s="18">
        <f t="shared" si="124"/>
        <v>902</v>
      </c>
      <c r="JI62" s="18">
        <f t="shared" si="125"/>
        <v>112772</v>
      </c>
      <c r="JJ62" s="17">
        <v>149</v>
      </c>
      <c r="JK62" s="17">
        <f t="shared" si="110"/>
        <v>-21626</v>
      </c>
      <c r="JL62" s="36">
        <f ca="1" t="shared" si="126"/>
        <v>-0.191767460007803</v>
      </c>
      <c r="JM62" s="18">
        <f t="shared" si="111"/>
        <v>7909</v>
      </c>
      <c r="JN62" s="42">
        <f t="shared" si="112"/>
        <v>1076506.16</v>
      </c>
      <c r="JO62" s="43"/>
      <c r="JP62" s="43"/>
    </row>
    <row r="63" ht="16.5" spans="1:276">
      <c r="A63" s="16" t="s">
        <v>133</v>
      </c>
      <c r="B63" s="17" t="s">
        <v>47</v>
      </c>
      <c r="C63" s="18">
        <v>6939962760575</v>
      </c>
      <c r="D63" s="18">
        <v>576113464641</v>
      </c>
      <c r="E63" s="18">
        <v>21062010001018</v>
      </c>
      <c r="F63" s="17" t="s">
        <v>261</v>
      </c>
      <c r="G63" s="19" t="s">
        <v>262</v>
      </c>
      <c r="H63" s="17" t="s">
        <v>129</v>
      </c>
      <c r="I63" s="26">
        <f>VLOOKUP(C63,供应链!E:J,6,0)</f>
        <v>0.0416666666666667</v>
      </c>
      <c r="J63" s="17">
        <f>VLOOKUP(C63,供应链!E:H,4,0)</f>
        <v>4</v>
      </c>
      <c r="K63" s="17">
        <f>VLOOKUP(C63,供应链!E:K,7,0)</f>
        <v>1</v>
      </c>
      <c r="L63" s="18" t="str">
        <f>VLOOKUP(C63,供应链!E:I,5,0)</f>
        <v>-</v>
      </c>
      <c r="M63" s="27">
        <f t="shared" si="113"/>
        <v>0.00191815856777494</v>
      </c>
      <c r="N63" s="17">
        <v>289</v>
      </c>
      <c r="O63" s="26">
        <v>0.0173010380622837</v>
      </c>
      <c r="P63" s="18">
        <v>5</v>
      </c>
      <c r="Q63" s="18">
        <v>672</v>
      </c>
      <c r="R63" s="40">
        <v>134.4</v>
      </c>
      <c r="S63" s="17">
        <v>139</v>
      </c>
      <c r="T63" s="17">
        <f t="shared" si="114"/>
        <v>-23</v>
      </c>
      <c r="U63" s="36">
        <f t="shared" si="115"/>
        <v>-0.0342261904761904</v>
      </c>
      <c r="V63" s="17">
        <v>251</v>
      </c>
      <c r="W63" s="17">
        <v>303</v>
      </c>
      <c r="X63" s="26">
        <v>0.0099009900990099</v>
      </c>
      <c r="Y63" s="18">
        <v>3</v>
      </c>
      <c r="Z63" s="18">
        <v>397</v>
      </c>
      <c r="AA63" s="40">
        <v>132.333333333333</v>
      </c>
      <c r="AB63" s="17">
        <v>139</v>
      </c>
      <c r="AC63" s="17">
        <f ca="1" t="shared" si="116"/>
        <v>-20.000000000001</v>
      </c>
      <c r="AD63" s="36">
        <f ca="1" t="shared" si="117"/>
        <v>-0.0503778337531511</v>
      </c>
      <c r="AE63" s="17">
        <v>252</v>
      </c>
      <c r="AF63" s="17">
        <v>317</v>
      </c>
      <c r="AG63" s="26">
        <v>0.0189274447949527</v>
      </c>
      <c r="AH63" s="18">
        <v>6</v>
      </c>
      <c r="AI63" s="18">
        <v>786</v>
      </c>
      <c r="AJ63" s="40">
        <v>131</v>
      </c>
      <c r="AK63" s="17">
        <v>139</v>
      </c>
      <c r="AL63" s="17">
        <v>-48</v>
      </c>
      <c r="AM63" s="36">
        <v>-0.0610687022900763</v>
      </c>
      <c r="AN63" s="17">
        <v>415</v>
      </c>
      <c r="AO63" s="17">
        <v>433</v>
      </c>
      <c r="AP63" s="26">
        <v>0.0138568129330254</v>
      </c>
      <c r="AQ63" s="18">
        <v>6</v>
      </c>
      <c r="AR63" s="18">
        <v>749</v>
      </c>
      <c r="AS63" s="40">
        <v>124.833333333333</v>
      </c>
      <c r="AT63" s="17">
        <v>139</v>
      </c>
      <c r="AU63" s="17">
        <f t="shared" si="118"/>
        <v>-85.000000000002</v>
      </c>
      <c r="AV63" s="36">
        <f t="shared" si="119"/>
        <v>-0.113484646194929</v>
      </c>
      <c r="AW63" s="17">
        <v>409</v>
      </c>
      <c r="AX63" s="17">
        <v>326</v>
      </c>
      <c r="AY63" s="26">
        <v>0.0306748466257669</v>
      </c>
      <c r="AZ63" s="18">
        <v>10</v>
      </c>
      <c r="BA63" s="18">
        <v>1265</v>
      </c>
      <c r="BB63" s="40">
        <v>126.5</v>
      </c>
      <c r="BC63" s="17">
        <v>139</v>
      </c>
      <c r="BD63" s="17">
        <f t="shared" si="120"/>
        <v>-125</v>
      </c>
      <c r="BE63" s="36">
        <f t="shared" si="121"/>
        <v>-0.0988142292490119</v>
      </c>
      <c r="BF63" s="17">
        <v>399</v>
      </c>
      <c r="BG63" s="17">
        <v>310</v>
      </c>
      <c r="BH63" s="26">
        <v>0.0258064516129032</v>
      </c>
      <c r="BI63" s="18">
        <v>8</v>
      </c>
      <c r="BJ63" s="18">
        <v>1022</v>
      </c>
      <c r="BK63" s="40">
        <v>127.75</v>
      </c>
      <c r="BL63" s="17">
        <v>139</v>
      </c>
      <c r="BM63" s="17">
        <f t="shared" si="122"/>
        <v>-90</v>
      </c>
      <c r="BN63" s="36">
        <f t="shared" si="123"/>
        <v>-0.0880626223091976</v>
      </c>
      <c r="BO63" s="17">
        <v>391</v>
      </c>
      <c r="BP63" s="17">
        <v>238</v>
      </c>
      <c r="BQ63" s="26">
        <f t="shared" si="90"/>
        <v>0.0210084033613445</v>
      </c>
      <c r="BR63" s="17">
        <v>5</v>
      </c>
      <c r="BS63" s="18">
        <v>594</v>
      </c>
      <c r="BT63" s="40">
        <f t="shared" si="91"/>
        <v>118.8</v>
      </c>
      <c r="BU63" s="17">
        <f t="shared" si="92"/>
        <v>-101</v>
      </c>
      <c r="BV63" s="36">
        <f t="shared" si="93"/>
        <v>-0.17003367003367</v>
      </c>
      <c r="BW63" s="17">
        <v>325</v>
      </c>
      <c r="BX63" s="32">
        <v>0.0125786163522013</v>
      </c>
      <c r="BY63" s="17">
        <v>6</v>
      </c>
      <c r="BZ63" s="18">
        <v>729</v>
      </c>
      <c r="CA63" s="40">
        <f t="shared" si="11"/>
        <v>121.5</v>
      </c>
      <c r="CB63" s="17">
        <f t="shared" si="12"/>
        <v>-105</v>
      </c>
      <c r="CC63" s="36">
        <f t="shared" si="94"/>
        <v>-0.1440329218107</v>
      </c>
      <c r="CD63" s="17">
        <v>381</v>
      </c>
      <c r="CE63" s="32">
        <v>0.0388170055452865</v>
      </c>
      <c r="CF63" s="18">
        <v>8</v>
      </c>
      <c r="CG63" s="18">
        <v>973</v>
      </c>
      <c r="CH63" s="40">
        <f t="shared" si="68"/>
        <v>121.625</v>
      </c>
      <c r="CI63" s="17">
        <f t="shared" si="13"/>
        <v>-139</v>
      </c>
      <c r="CJ63" s="36">
        <f t="shared" si="14"/>
        <v>-0.142857142857143</v>
      </c>
      <c r="CK63" s="17">
        <v>347</v>
      </c>
      <c r="CL63" s="32">
        <v>0.0123456790123457</v>
      </c>
      <c r="CM63" s="18">
        <v>8</v>
      </c>
      <c r="CN63" s="18">
        <v>1087</v>
      </c>
      <c r="CO63" s="40">
        <f t="shared" si="15"/>
        <v>135.875</v>
      </c>
      <c r="CP63" s="17">
        <f t="shared" si="16"/>
        <v>-25</v>
      </c>
      <c r="CQ63" s="36">
        <f t="shared" si="17"/>
        <v>-0.0229990800367985</v>
      </c>
      <c r="CR63" s="17">
        <v>408</v>
      </c>
      <c r="CS63" s="32">
        <v>0.00841750841750842</v>
      </c>
      <c r="CT63" s="18">
        <v>9</v>
      </c>
      <c r="CU63" s="18">
        <v>1241</v>
      </c>
      <c r="CV63" s="40">
        <f t="shared" si="18"/>
        <v>137.888888888889</v>
      </c>
      <c r="CW63" s="17">
        <f t="shared" si="19"/>
        <v>-10</v>
      </c>
      <c r="CX63" s="36">
        <f t="shared" si="20"/>
        <v>-0.00805801772763902</v>
      </c>
      <c r="CY63" s="132">
        <v>275</v>
      </c>
      <c r="CZ63" s="121">
        <v>0.0131578947368421</v>
      </c>
      <c r="DA63" s="55">
        <v>3</v>
      </c>
      <c r="DB63" s="55">
        <v>417</v>
      </c>
      <c r="DC63" s="40">
        <f t="shared" si="69"/>
        <v>139</v>
      </c>
      <c r="DD63" s="17">
        <f t="shared" si="21"/>
        <v>0</v>
      </c>
      <c r="DE63" s="36">
        <f t="shared" si="22"/>
        <v>0</v>
      </c>
      <c r="DF63" s="122">
        <v>299</v>
      </c>
      <c r="DG63" s="123">
        <v>0.0301003344481605</v>
      </c>
      <c r="DH63" s="122">
        <v>9</v>
      </c>
      <c r="DI63" s="122">
        <v>1196</v>
      </c>
      <c r="DJ63" s="40">
        <f t="shared" si="23"/>
        <v>132.888888888889</v>
      </c>
      <c r="DK63" s="17">
        <f t="shared" si="24"/>
        <v>-55</v>
      </c>
      <c r="DL63" s="36">
        <f t="shared" si="25"/>
        <v>-0.0459866220735786</v>
      </c>
      <c r="DM63" s="33">
        <v>360</v>
      </c>
      <c r="DN63" s="32">
        <v>0.0222222222222222</v>
      </c>
      <c r="DO63" s="17">
        <v>8</v>
      </c>
      <c r="DP63" s="18">
        <v>1067</v>
      </c>
      <c r="DQ63" s="40">
        <f t="shared" si="26"/>
        <v>133.375</v>
      </c>
      <c r="DR63" s="17">
        <f t="shared" si="27"/>
        <v>-45</v>
      </c>
      <c r="DS63" s="36">
        <f t="shared" si="28"/>
        <v>-0.042174320524836</v>
      </c>
      <c r="DT63" s="126">
        <v>324</v>
      </c>
      <c r="DU63" s="32">
        <v>0.00308641975308642</v>
      </c>
      <c r="DV63" s="17">
        <v>1</v>
      </c>
      <c r="DW63" s="18">
        <v>139</v>
      </c>
      <c r="DX63" s="40">
        <f t="shared" si="29"/>
        <v>139</v>
      </c>
      <c r="DY63" s="17">
        <f t="shared" si="30"/>
        <v>0</v>
      </c>
      <c r="DZ63" s="36">
        <f t="shared" si="31"/>
        <v>0</v>
      </c>
      <c r="EA63" s="33">
        <v>293</v>
      </c>
      <c r="EB63" s="32">
        <v>0.0170648464163823</v>
      </c>
      <c r="EC63" s="18">
        <v>5</v>
      </c>
      <c r="ED63" s="18">
        <v>670</v>
      </c>
      <c r="EE63" s="40">
        <f t="shared" si="32"/>
        <v>134</v>
      </c>
      <c r="EF63" s="17">
        <f t="shared" si="33"/>
        <v>-25</v>
      </c>
      <c r="EG63" s="36">
        <f t="shared" si="34"/>
        <v>-0.0373134328358209</v>
      </c>
      <c r="EH63" s="18">
        <v>298</v>
      </c>
      <c r="EI63" s="26">
        <v>0.0167785234899329</v>
      </c>
      <c r="EJ63" s="18">
        <v>5</v>
      </c>
      <c r="EK63" s="18">
        <v>695</v>
      </c>
      <c r="EL63" s="40">
        <f t="shared" si="35"/>
        <v>139</v>
      </c>
      <c r="EM63" s="17">
        <f t="shared" si="36"/>
        <v>0</v>
      </c>
      <c r="EN63" s="36">
        <f t="shared" si="37"/>
        <v>0</v>
      </c>
      <c r="EO63" s="18">
        <v>297</v>
      </c>
      <c r="EP63" s="26">
        <v>0.0168350168350168</v>
      </c>
      <c r="EQ63" s="18">
        <v>5</v>
      </c>
      <c r="ER63" s="18">
        <v>670</v>
      </c>
      <c r="ES63" s="40">
        <f t="shared" si="38"/>
        <v>134</v>
      </c>
      <c r="ET63" s="17">
        <f t="shared" si="39"/>
        <v>-25</v>
      </c>
      <c r="EU63" s="36">
        <f t="shared" si="40"/>
        <v>-0.0373134328358209</v>
      </c>
      <c r="EV63" s="18">
        <v>324</v>
      </c>
      <c r="EW63" s="26">
        <v>0.00308641975308642</v>
      </c>
      <c r="EX63" s="18">
        <v>1</v>
      </c>
      <c r="EY63" s="18">
        <v>139</v>
      </c>
      <c r="EZ63" s="40">
        <f t="shared" si="41"/>
        <v>139</v>
      </c>
      <c r="FA63" s="17">
        <f t="shared" si="42"/>
        <v>0</v>
      </c>
      <c r="FB63" s="36">
        <f t="shared" si="43"/>
        <v>0</v>
      </c>
      <c r="FC63" s="18">
        <v>529</v>
      </c>
      <c r="FD63" s="26">
        <v>0.0170132325141777</v>
      </c>
      <c r="FE63" s="18">
        <v>9</v>
      </c>
      <c r="FF63" s="18">
        <v>1159</v>
      </c>
      <c r="FG63" s="40">
        <f t="shared" si="44"/>
        <v>128.777777777778</v>
      </c>
      <c r="FH63" s="17">
        <f t="shared" si="45"/>
        <v>-92.0000000000001</v>
      </c>
      <c r="FI63" s="36">
        <f t="shared" si="46"/>
        <v>-0.0793787748058672</v>
      </c>
      <c r="FJ63" s="18">
        <v>472</v>
      </c>
      <c r="FK63" s="26">
        <v>0.00635593220338983</v>
      </c>
      <c r="FL63" s="17">
        <v>3</v>
      </c>
      <c r="FM63" s="18">
        <v>372</v>
      </c>
      <c r="FN63" s="40">
        <f t="shared" si="47"/>
        <v>124</v>
      </c>
      <c r="FO63" s="17">
        <f t="shared" si="48"/>
        <v>-45</v>
      </c>
      <c r="FP63" s="36">
        <f t="shared" si="49"/>
        <v>-0.120967741935484</v>
      </c>
      <c r="FQ63" s="18">
        <v>420</v>
      </c>
      <c r="FR63" s="26">
        <v>0.0214285714285714</v>
      </c>
      <c r="FS63" s="17">
        <v>9</v>
      </c>
      <c r="FT63" s="18">
        <v>1162</v>
      </c>
      <c r="FU63" s="40">
        <f t="shared" si="50"/>
        <v>129.111111111111</v>
      </c>
      <c r="FV63" s="17">
        <f t="shared" si="51"/>
        <v>-89</v>
      </c>
      <c r="FW63" s="36">
        <f t="shared" si="52"/>
        <v>-0.076592082616179</v>
      </c>
      <c r="FX63" s="18">
        <v>342</v>
      </c>
      <c r="FY63" s="26">
        <v>0.00584795321637427</v>
      </c>
      <c r="FZ63" s="17">
        <v>2</v>
      </c>
      <c r="GA63" s="18">
        <v>247</v>
      </c>
      <c r="GB63" s="40">
        <f t="shared" si="53"/>
        <v>123.5</v>
      </c>
      <c r="GC63" s="17">
        <f t="shared" si="54"/>
        <v>-31</v>
      </c>
      <c r="GD63" s="36">
        <f t="shared" si="55"/>
        <v>-0.125506072874494</v>
      </c>
      <c r="GE63" s="18">
        <v>300</v>
      </c>
      <c r="GF63" s="26">
        <v>0.0333333333333333</v>
      </c>
      <c r="GG63" s="17">
        <v>10</v>
      </c>
      <c r="GH63" s="18">
        <v>1304</v>
      </c>
      <c r="GI63" s="40">
        <f t="shared" si="56"/>
        <v>130.4</v>
      </c>
      <c r="GJ63" s="17">
        <f t="shared" si="57"/>
        <v>-85.9999999999999</v>
      </c>
      <c r="GK63" s="36">
        <f t="shared" si="58"/>
        <v>-0.0659509202453987</v>
      </c>
      <c r="GL63" s="18">
        <v>300</v>
      </c>
      <c r="GM63" s="26">
        <v>0.0333333333333333</v>
      </c>
      <c r="GN63" s="17">
        <v>10</v>
      </c>
      <c r="GO63" s="18">
        <v>1259</v>
      </c>
      <c r="GP63" s="40">
        <f t="shared" si="59"/>
        <v>125.9</v>
      </c>
      <c r="GQ63" s="17">
        <f t="shared" si="60"/>
        <v>-131</v>
      </c>
      <c r="GR63" s="36">
        <f t="shared" si="61"/>
        <v>-0.104050833995234</v>
      </c>
      <c r="GS63" s="18">
        <v>322</v>
      </c>
      <c r="GT63" s="26">
        <v>0.0248447204968944</v>
      </c>
      <c r="GU63" s="18">
        <v>8</v>
      </c>
      <c r="GV63" s="18">
        <v>1093</v>
      </c>
      <c r="GW63" s="40">
        <f t="shared" si="95"/>
        <v>136.625</v>
      </c>
      <c r="GX63" s="17">
        <f t="shared" si="96"/>
        <v>-19</v>
      </c>
      <c r="GY63" s="36">
        <f t="shared" si="97"/>
        <v>-0.0173833485818847</v>
      </c>
      <c r="GZ63" s="18">
        <v>254</v>
      </c>
      <c r="HA63" s="26">
        <v>0.0354330708661417</v>
      </c>
      <c r="HB63" s="18">
        <v>9</v>
      </c>
      <c r="HC63" s="18">
        <v>1365</v>
      </c>
      <c r="HD63" s="40">
        <f t="shared" si="98"/>
        <v>151.666666666667</v>
      </c>
      <c r="HE63" s="17">
        <f t="shared" si="99"/>
        <v>114</v>
      </c>
      <c r="HF63" s="36">
        <f t="shared" si="100"/>
        <v>0.0835164835164835</v>
      </c>
      <c r="HG63" s="18">
        <v>245</v>
      </c>
      <c r="HH63" s="26">
        <v>0.0204081632653061</v>
      </c>
      <c r="HI63" s="18">
        <v>5</v>
      </c>
      <c r="HJ63" s="18">
        <v>732</v>
      </c>
      <c r="HK63" s="40">
        <f t="shared" si="101"/>
        <v>146.4</v>
      </c>
      <c r="HL63" s="17">
        <f t="shared" si="102"/>
        <v>37</v>
      </c>
      <c r="HM63" s="36">
        <f t="shared" si="103"/>
        <v>0.0505464480874317</v>
      </c>
      <c r="HN63" s="18">
        <v>249</v>
      </c>
      <c r="HO63" s="26">
        <v>0.0200803212851406</v>
      </c>
      <c r="HP63" s="18">
        <v>5</v>
      </c>
      <c r="HQ63" s="18">
        <v>718</v>
      </c>
      <c r="HR63" s="40">
        <f t="shared" si="104"/>
        <v>143.6</v>
      </c>
      <c r="HS63" s="17">
        <f t="shared" si="105"/>
        <v>23</v>
      </c>
      <c r="HT63" s="36">
        <f t="shared" si="106"/>
        <v>0.032033426183844</v>
      </c>
      <c r="HU63" s="18">
        <v>245</v>
      </c>
      <c r="HV63" s="26">
        <v>0.0204081632653061</v>
      </c>
      <c r="HW63" s="17">
        <v>5</v>
      </c>
      <c r="HX63" s="18">
        <v>745</v>
      </c>
      <c r="HY63" s="40">
        <f t="shared" si="107"/>
        <v>149</v>
      </c>
      <c r="HZ63" s="17">
        <f t="shared" si="108"/>
        <v>50</v>
      </c>
      <c r="IA63" s="36">
        <f t="shared" si="109"/>
        <v>0.0671140939597315</v>
      </c>
      <c r="IB63" s="18"/>
      <c r="IC63" s="26"/>
      <c r="ID63" s="17"/>
      <c r="IE63" s="18"/>
      <c r="IF63" s="40"/>
      <c r="IG63" s="17"/>
      <c r="IH63" s="17"/>
      <c r="II63" s="36"/>
      <c r="IJ63" s="17"/>
      <c r="IK63" s="17"/>
      <c r="IL63" s="17">
        <v>798</v>
      </c>
      <c r="IM63" s="17">
        <v>99398.49</v>
      </c>
      <c r="IN63" s="18">
        <v>288</v>
      </c>
      <c r="IO63" s="18">
        <v>34756.54</v>
      </c>
      <c r="IP63" s="17">
        <v>82</v>
      </c>
      <c r="IQ63" s="17">
        <v>11013</v>
      </c>
      <c r="IR63" s="17"/>
      <c r="IS63" s="17"/>
      <c r="IT63" s="16"/>
      <c r="IU63" s="16"/>
      <c r="IV63" s="16"/>
      <c r="IW63" s="16"/>
      <c r="IX63" s="41"/>
      <c r="IY63" s="41"/>
      <c r="IZ63" s="41"/>
      <c r="JA63" s="41"/>
      <c r="JB63" s="18"/>
      <c r="JC63" s="41"/>
      <c r="JD63" s="41"/>
      <c r="JE63" s="41"/>
      <c r="JF63" s="18"/>
      <c r="JG63" s="18"/>
      <c r="JH63" s="18">
        <f t="shared" si="124"/>
        <v>186</v>
      </c>
      <c r="JI63" s="18">
        <f t="shared" si="125"/>
        <v>24664</v>
      </c>
      <c r="JJ63" s="17">
        <v>139</v>
      </c>
      <c r="JK63" s="17">
        <f t="shared" si="110"/>
        <v>-1190</v>
      </c>
      <c r="JL63" s="36">
        <f ca="1" t="shared" si="126"/>
        <v>-0.0482484592928965</v>
      </c>
      <c r="JM63" s="18">
        <f t="shared" si="111"/>
        <v>1354</v>
      </c>
      <c r="JN63" s="42">
        <f t="shared" si="112"/>
        <v>169832.03</v>
      </c>
      <c r="JO63" s="43"/>
      <c r="JP63" s="43"/>
    </row>
    <row r="64" ht="16.5" spans="1:276">
      <c r="A64" s="16"/>
      <c r="B64" s="17" t="s">
        <v>47</v>
      </c>
      <c r="C64" s="18">
        <v>6939962761299</v>
      </c>
      <c r="D64" s="18">
        <v>598979546544</v>
      </c>
      <c r="E64" s="18">
        <v>21062010001158</v>
      </c>
      <c r="F64" s="17" t="s">
        <v>263</v>
      </c>
      <c r="G64" s="19" t="s">
        <v>264</v>
      </c>
      <c r="H64" s="17" t="s">
        <v>129</v>
      </c>
      <c r="I64" s="26">
        <f>VLOOKUP(C64,供应链!E:J,6,0)</f>
        <v>1</v>
      </c>
      <c r="J64" s="17">
        <f>VLOOKUP(C64,供应链!E:H,4,0)</f>
        <v>731</v>
      </c>
      <c r="K64" s="17">
        <f>VLOOKUP(C64,供应链!E:K,7,0)</f>
        <v>48</v>
      </c>
      <c r="L64" s="18">
        <f>VLOOKUP(C64,供应链!E:I,5,0)</f>
        <v>17.8944279539068</v>
      </c>
      <c r="M64" s="27">
        <f t="shared" si="113"/>
        <v>0.010673624288425</v>
      </c>
      <c r="N64" s="17">
        <v>1501</v>
      </c>
      <c r="O64" s="26">
        <v>0.0326449033977348</v>
      </c>
      <c r="P64" s="18">
        <v>49</v>
      </c>
      <c r="Q64" s="18">
        <v>4275</v>
      </c>
      <c r="R64" s="40">
        <v>87.2448979591837</v>
      </c>
      <c r="S64" s="17">
        <v>89</v>
      </c>
      <c r="T64" s="17">
        <f t="shared" si="114"/>
        <v>-85.9999999999986</v>
      </c>
      <c r="U64" s="36">
        <f t="shared" si="115"/>
        <v>-0.0201169590643271</v>
      </c>
      <c r="V64" s="17">
        <v>5822</v>
      </c>
      <c r="W64" s="17">
        <v>1412</v>
      </c>
      <c r="X64" s="26">
        <v>0.0354107648725212</v>
      </c>
      <c r="Y64" s="18">
        <v>50</v>
      </c>
      <c r="Z64" s="18">
        <v>4313</v>
      </c>
      <c r="AA64" s="40">
        <v>86.26</v>
      </c>
      <c r="AB64" s="17">
        <v>89</v>
      </c>
      <c r="AC64" s="17">
        <f ca="1" t="shared" si="116"/>
        <v>-137</v>
      </c>
      <c r="AD64" s="36">
        <f ca="1" t="shared" si="117"/>
        <v>-0.0317644331092047</v>
      </c>
      <c r="AE64" s="17">
        <v>5726</v>
      </c>
      <c r="AF64" s="17">
        <v>1462</v>
      </c>
      <c r="AG64" s="26">
        <v>0.0341997264021888</v>
      </c>
      <c r="AH64" s="18">
        <v>50</v>
      </c>
      <c r="AI64" s="18">
        <v>4278</v>
      </c>
      <c r="AJ64" s="40">
        <v>85.56</v>
      </c>
      <c r="AK64" s="17">
        <v>89</v>
      </c>
      <c r="AL64" s="17">
        <v>-172</v>
      </c>
      <c r="AM64" s="36">
        <v>-0.040205703599813</v>
      </c>
      <c r="AN64" s="17">
        <v>6718</v>
      </c>
      <c r="AO64" s="17">
        <v>1930</v>
      </c>
      <c r="AP64" s="26">
        <v>0.0259067357512953</v>
      </c>
      <c r="AQ64" s="18">
        <v>50</v>
      </c>
      <c r="AR64" s="18">
        <v>4848</v>
      </c>
      <c r="AS64" s="40">
        <v>96.96</v>
      </c>
      <c r="AT64" s="17">
        <v>89</v>
      </c>
      <c r="AU64" s="17">
        <f t="shared" si="118"/>
        <v>398</v>
      </c>
      <c r="AV64" s="36">
        <f t="shared" si="119"/>
        <v>0.082095709570957</v>
      </c>
      <c r="AW64" s="17">
        <v>6624</v>
      </c>
      <c r="AX64" s="17">
        <v>1419</v>
      </c>
      <c r="AY64" s="26">
        <v>0.018322762508809</v>
      </c>
      <c r="AZ64" s="18">
        <v>26</v>
      </c>
      <c r="BA64" s="18">
        <v>2434</v>
      </c>
      <c r="BB64" s="40">
        <v>93.6153846153846</v>
      </c>
      <c r="BC64" s="17">
        <v>89</v>
      </c>
      <c r="BD64" s="17">
        <f t="shared" si="120"/>
        <v>120</v>
      </c>
      <c r="BE64" s="36">
        <f t="shared" si="121"/>
        <v>0.049301561216105</v>
      </c>
      <c r="BF64" s="17">
        <v>6578</v>
      </c>
      <c r="BG64" s="17">
        <v>1670</v>
      </c>
      <c r="BH64" s="26">
        <v>0.0209580838323353</v>
      </c>
      <c r="BI64" s="18">
        <v>35</v>
      </c>
      <c r="BJ64" s="18">
        <v>3333</v>
      </c>
      <c r="BK64" s="40">
        <v>95.2285714285714</v>
      </c>
      <c r="BL64" s="17">
        <v>89</v>
      </c>
      <c r="BM64" s="17">
        <f t="shared" si="122"/>
        <v>217.999999999999</v>
      </c>
      <c r="BN64" s="36">
        <f t="shared" si="123"/>
        <v>0.0654065406540651</v>
      </c>
      <c r="BO64" s="17">
        <v>6512</v>
      </c>
      <c r="BP64" s="17">
        <v>1437</v>
      </c>
      <c r="BQ64" s="26">
        <f t="shared" si="90"/>
        <v>0.0201809324982603</v>
      </c>
      <c r="BR64" s="17">
        <v>29</v>
      </c>
      <c r="BS64" s="18">
        <v>2811</v>
      </c>
      <c r="BT64" s="40">
        <f t="shared" si="91"/>
        <v>96.9310344827586</v>
      </c>
      <c r="BU64" s="17">
        <f t="shared" si="92"/>
        <v>230</v>
      </c>
      <c r="BV64" s="36">
        <f t="shared" si="93"/>
        <v>0.0818214158662398</v>
      </c>
      <c r="BW64" s="17">
        <v>1376</v>
      </c>
      <c r="BX64" s="32">
        <v>0.0313199105145414</v>
      </c>
      <c r="BY64" s="17">
        <v>37</v>
      </c>
      <c r="BZ64" s="18">
        <v>3606</v>
      </c>
      <c r="CA64" s="40">
        <f t="shared" si="11"/>
        <v>97.4594594594595</v>
      </c>
      <c r="CB64" s="17">
        <f t="shared" si="12"/>
        <v>313</v>
      </c>
      <c r="CC64" s="36">
        <f t="shared" si="94"/>
        <v>0.0867997781475318</v>
      </c>
      <c r="CD64" s="17">
        <v>1171</v>
      </c>
      <c r="CE64" s="32">
        <v>0.045643153526971</v>
      </c>
      <c r="CF64" s="18">
        <v>24</v>
      </c>
      <c r="CG64" s="18">
        <v>2325</v>
      </c>
      <c r="CH64" s="40">
        <f t="shared" si="68"/>
        <v>96.875</v>
      </c>
      <c r="CI64" s="17">
        <f t="shared" si="13"/>
        <v>189</v>
      </c>
      <c r="CJ64" s="36">
        <f t="shared" si="14"/>
        <v>0.0812903225806452</v>
      </c>
      <c r="CK64" s="17">
        <v>1397</v>
      </c>
      <c r="CL64" s="32">
        <v>0.0371900826446281</v>
      </c>
      <c r="CM64" s="18">
        <v>53</v>
      </c>
      <c r="CN64" s="18">
        <v>4605</v>
      </c>
      <c r="CO64" s="40">
        <f t="shared" si="15"/>
        <v>86.8867924528302</v>
      </c>
      <c r="CP64" s="17">
        <f t="shared" si="16"/>
        <v>-112</v>
      </c>
      <c r="CQ64" s="36">
        <f t="shared" si="17"/>
        <v>-0.0243213897937024</v>
      </c>
      <c r="CR64" s="17">
        <v>1773</v>
      </c>
      <c r="CS64" s="32">
        <v>0.0501285347043702</v>
      </c>
      <c r="CT64" s="18">
        <v>43</v>
      </c>
      <c r="CU64" s="18">
        <v>3754</v>
      </c>
      <c r="CV64" s="40">
        <f t="shared" si="18"/>
        <v>87.3023255813954</v>
      </c>
      <c r="CW64" s="17">
        <f t="shared" si="19"/>
        <v>-72.9999999999999</v>
      </c>
      <c r="CX64" s="36">
        <f t="shared" si="20"/>
        <v>-0.0194459243473628</v>
      </c>
      <c r="CY64" s="132">
        <v>1315</v>
      </c>
      <c r="CZ64" s="121">
        <v>0.05625</v>
      </c>
      <c r="DA64" s="55">
        <v>42</v>
      </c>
      <c r="DB64" s="55">
        <v>3660</v>
      </c>
      <c r="DC64" s="40">
        <f t="shared" si="69"/>
        <v>87.1428571428571</v>
      </c>
      <c r="DD64" s="17">
        <f t="shared" si="21"/>
        <v>-78.0000000000002</v>
      </c>
      <c r="DE64" s="36">
        <f t="shared" si="22"/>
        <v>-0.0213114754098361</v>
      </c>
      <c r="DF64" s="122">
        <v>1215</v>
      </c>
      <c r="DG64" s="123">
        <v>0.0263374485596708</v>
      </c>
      <c r="DH64" s="122">
        <v>32</v>
      </c>
      <c r="DI64" s="122">
        <v>2779</v>
      </c>
      <c r="DJ64" s="40">
        <f t="shared" si="23"/>
        <v>86.84375</v>
      </c>
      <c r="DK64" s="17">
        <f t="shared" si="24"/>
        <v>-69</v>
      </c>
      <c r="DL64" s="36">
        <f t="shared" si="25"/>
        <v>-0.024829075206909</v>
      </c>
      <c r="DM64" s="33">
        <v>1425</v>
      </c>
      <c r="DN64" s="32">
        <v>0.0245614035087719</v>
      </c>
      <c r="DO64" s="17">
        <v>35</v>
      </c>
      <c r="DP64" s="18">
        <v>2986</v>
      </c>
      <c r="DQ64" s="40">
        <f t="shared" si="26"/>
        <v>85.3142857142857</v>
      </c>
      <c r="DR64" s="17">
        <f t="shared" si="27"/>
        <v>-129</v>
      </c>
      <c r="DS64" s="36">
        <f t="shared" si="28"/>
        <v>-0.0432016075016745</v>
      </c>
      <c r="DT64" s="126">
        <v>1634</v>
      </c>
      <c r="DU64" s="32">
        <v>0.02937576499388</v>
      </c>
      <c r="DV64" s="17">
        <v>48</v>
      </c>
      <c r="DW64" s="18">
        <v>4154</v>
      </c>
      <c r="DX64" s="40">
        <f t="shared" si="29"/>
        <v>86.5416666666667</v>
      </c>
      <c r="DY64" s="17">
        <f t="shared" si="30"/>
        <v>-118</v>
      </c>
      <c r="DZ64" s="36">
        <f t="shared" si="31"/>
        <v>-0.0284063553201733</v>
      </c>
      <c r="EA64" s="33">
        <v>1177</v>
      </c>
      <c r="EB64" s="32">
        <v>0.0237892948173322</v>
      </c>
      <c r="EC64" s="18">
        <v>28</v>
      </c>
      <c r="ED64" s="18">
        <v>2423</v>
      </c>
      <c r="EE64" s="40">
        <f t="shared" si="32"/>
        <v>86.5357142857143</v>
      </c>
      <c r="EF64" s="17">
        <f t="shared" si="33"/>
        <v>-68.9999999999998</v>
      </c>
      <c r="EG64" s="36">
        <f t="shared" si="34"/>
        <v>-0.0284770945109368</v>
      </c>
      <c r="EH64" s="18">
        <v>998</v>
      </c>
      <c r="EI64" s="26">
        <v>0.0360721442885772</v>
      </c>
      <c r="EJ64" s="18">
        <v>36</v>
      </c>
      <c r="EK64" s="18">
        <v>3092</v>
      </c>
      <c r="EL64" s="40">
        <f t="shared" si="35"/>
        <v>85.8888888888889</v>
      </c>
      <c r="EM64" s="17">
        <f t="shared" si="36"/>
        <v>-112</v>
      </c>
      <c r="EN64" s="36">
        <f t="shared" si="37"/>
        <v>-0.036222509702458</v>
      </c>
      <c r="EO64" s="18">
        <v>1121</v>
      </c>
      <c r="EP64" s="26">
        <v>0.0231935771632471</v>
      </c>
      <c r="EQ64" s="18">
        <v>26</v>
      </c>
      <c r="ER64" s="18">
        <v>2307</v>
      </c>
      <c r="ES64" s="40">
        <f t="shared" si="38"/>
        <v>88.7307692307692</v>
      </c>
      <c r="ET64" s="17">
        <f t="shared" si="39"/>
        <v>-7.00000000000011</v>
      </c>
      <c r="EU64" s="36">
        <f t="shared" si="40"/>
        <v>-0.00303424360641531</v>
      </c>
      <c r="EV64" s="18">
        <v>1189</v>
      </c>
      <c r="EW64" s="26">
        <v>0.0311185870479394</v>
      </c>
      <c r="EX64" s="18">
        <v>37</v>
      </c>
      <c r="EY64" s="18">
        <v>3221</v>
      </c>
      <c r="EZ64" s="40">
        <f t="shared" si="41"/>
        <v>87.054054054054</v>
      </c>
      <c r="FA64" s="17">
        <f t="shared" si="42"/>
        <v>-72.0000000000002</v>
      </c>
      <c r="FB64" s="36">
        <f t="shared" si="43"/>
        <v>-0.0223533064265757</v>
      </c>
      <c r="FC64" s="18">
        <v>1538</v>
      </c>
      <c r="FD64" s="26">
        <v>0.0273081924577373</v>
      </c>
      <c r="FE64" s="18">
        <v>42</v>
      </c>
      <c r="FF64" s="18">
        <v>3648</v>
      </c>
      <c r="FG64" s="40">
        <f t="shared" si="44"/>
        <v>86.8571428571429</v>
      </c>
      <c r="FH64" s="17">
        <f t="shared" si="45"/>
        <v>-89.9999999999998</v>
      </c>
      <c r="FI64" s="36">
        <f t="shared" si="46"/>
        <v>-0.0246710526315789</v>
      </c>
      <c r="FJ64" s="18">
        <v>1496</v>
      </c>
      <c r="FK64" s="26">
        <v>0.0160427807486631</v>
      </c>
      <c r="FL64" s="17">
        <v>24</v>
      </c>
      <c r="FM64" s="18">
        <v>2097</v>
      </c>
      <c r="FN64" s="40">
        <f t="shared" si="47"/>
        <v>87.375</v>
      </c>
      <c r="FO64" s="17">
        <f t="shared" si="48"/>
        <v>-39</v>
      </c>
      <c r="FP64" s="36">
        <f t="shared" si="49"/>
        <v>-0.0185979971387697</v>
      </c>
      <c r="FQ64" s="18">
        <v>1339</v>
      </c>
      <c r="FR64" s="26">
        <v>0.0231516056758775</v>
      </c>
      <c r="FS64" s="17">
        <v>31</v>
      </c>
      <c r="FT64" s="18">
        <v>2679</v>
      </c>
      <c r="FU64" s="40">
        <f t="shared" si="50"/>
        <v>86.4193548387097</v>
      </c>
      <c r="FV64" s="17">
        <f t="shared" si="51"/>
        <v>-79.9999999999999</v>
      </c>
      <c r="FW64" s="36">
        <f t="shared" si="52"/>
        <v>-0.0298618887644643</v>
      </c>
      <c r="FX64" s="18">
        <v>1111</v>
      </c>
      <c r="FY64" s="26">
        <v>0.0153015301530153</v>
      </c>
      <c r="FZ64" s="17">
        <v>17</v>
      </c>
      <c r="GA64" s="18">
        <v>1481</v>
      </c>
      <c r="GB64" s="40">
        <f t="shared" si="53"/>
        <v>87.1176470588235</v>
      </c>
      <c r="GC64" s="17">
        <f t="shared" si="54"/>
        <v>-31.9999999999999</v>
      </c>
      <c r="GD64" s="36">
        <f t="shared" si="55"/>
        <v>-0.0216070222822417</v>
      </c>
      <c r="GE64" s="18">
        <v>922</v>
      </c>
      <c r="GF64" s="26">
        <v>0.0249457700650759</v>
      </c>
      <c r="GG64" s="17">
        <v>23</v>
      </c>
      <c r="GH64" s="18">
        <v>1996</v>
      </c>
      <c r="GI64" s="40">
        <f t="shared" si="56"/>
        <v>86.7826086956522</v>
      </c>
      <c r="GJ64" s="17">
        <f t="shared" si="57"/>
        <v>-51</v>
      </c>
      <c r="GK64" s="36">
        <f t="shared" si="58"/>
        <v>-0.0255511022044088</v>
      </c>
      <c r="GL64" s="18">
        <v>998</v>
      </c>
      <c r="GM64" s="26">
        <v>0.0330661322645291</v>
      </c>
      <c r="GN64" s="17">
        <v>33</v>
      </c>
      <c r="GO64" s="18">
        <v>2868</v>
      </c>
      <c r="GP64" s="40">
        <f t="shared" si="59"/>
        <v>86.9090909090909</v>
      </c>
      <c r="GQ64" s="17">
        <f t="shared" si="60"/>
        <v>-69.0000000000001</v>
      </c>
      <c r="GR64" s="36">
        <f t="shared" si="61"/>
        <v>-0.0240585774058578</v>
      </c>
      <c r="GS64" s="18">
        <v>1081</v>
      </c>
      <c r="GT64" s="26">
        <v>0.0314523589269195</v>
      </c>
      <c r="GU64" s="18">
        <v>34</v>
      </c>
      <c r="GV64" s="18">
        <v>3001</v>
      </c>
      <c r="GW64" s="40">
        <f t="shared" si="95"/>
        <v>88.2647058823529</v>
      </c>
      <c r="GX64" s="17">
        <f t="shared" si="96"/>
        <v>-25</v>
      </c>
      <c r="GY64" s="36">
        <f t="shared" si="97"/>
        <v>-0.00833055648117293</v>
      </c>
      <c r="GZ64" s="18">
        <v>1023</v>
      </c>
      <c r="HA64" s="26">
        <v>0.0371456500488759</v>
      </c>
      <c r="HB64" s="18">
        <v>38</v>
      </c>
      <c r="HC64" s="18">
        <v>3331</v>
      </c>
      <c r="HD64" s="40">
        <f t="shared" si="98"/>
        <v>87.6578947368421</v>
      </c>
      <c r="HE64" s="17">
        <f t="shared" si="99"/>
        <v>-50.9999999999998</v>
      </c>
      <c r="HF64" s="36">
        <f t="shared" si="100"/>
        <v>-0.0153107175022515</v>
      </c>
      <c r="HG64" s="18">
        <v>923</v>
      </c>
      <c r="HH64" s="26">
        <v>0.028169014084507</v>
      </c>
      <c r="HI64" s="18">
        <v>26</v>
      </c>
      <c r="HJ64" s="18">
        <v>2235</v>
      </c>
      <c r="HK64" s="40">
        <f t="shared" si="101"/>
        <v>85.9615384615385</v>
      </c>
      <c r="HL64" s="17">
        <f t="shared" si="102"/>
        <v>-78.9999999999999</v>
      </c>
      <c r="HM64" s="36">
        <f t="shared" si="103"/>
        <v>-0.0353467561521252</v>
      </c>
      <c r="HN64" s="18">
        <v>841</v>
      </c>
      <c r="HO64" s="26">
        <v>0.0297265160523187</v>
      </c>
      <c r="HP64" s="18">
        <v>25</v>
      </c>
      <c r="HQ64" s="18">
        <v>2176</v>
      </c>
      <c r="HR64" s="40">
        <f t="shared" si="104"/>
        <v>87.04</v>
      </c>
      <c r="HS64" s="17">
        <f t="shared" si="105"/>
        <v>-48.9999999999998</v>
      </c>
      <c r="HT64" s="36">
        <f t="shared" si="106"/>
        <v>-0.0225183823529411</v>
      </c>
      <c r="HU64" s="18">
        <v>746</v>
      </c>
      <c r="HV64" s="26">
        <v>0.0160857908847185</v>
      </c>
      <c r="HW64" s="17">
        <v>12</v>
      </c>
      <c r="HX64" s="18">
        <v>1074</v>
      </c>
      <c r="HY64" s="40">
        <f t="shared" si="107"/>
        <v>89.5</v>
      </c>
      <c r="HZ64" s="17">
        <f t="shared" si="108"/>
        <v>6</v>
      </c>
      <c r="IA64" s="36">
        <f t="shared" si="109"/>
        <v>0.00558659217877095</v>
      </c>
      <c r="IB64" s="18"/>
      <c r="IC64" s="26"/>
      <c r="ID64" s="17"/>
      <c r="IE64" s="18"/>
      <c r="IF64" s="40"/>
      <c r="IG64" s="17"/>
      <c r="IH64" s="17"/>
      <c r="II64" s="36"/>
      <c r="IJ64" s="17"/>
      <c r="IK64" s="17"/>
      <c r="IL64" s="17">
        <v>2201</v>
      </c>
      <c r="IM64" s="17">
        <v>168718.08</v>
      </c>
      <c r="IN64" s="18">
        <v>2980</v>
      </c>
      <c r="IO64" s="18">
        <v>245851.29</v>
      </c>
      <c r="IP64" s="17">
        <v>2168</v>
      </c>
      <c r="IQ64" s="17">
        <v>190430</v>
      </c>
      <c r="IR64" s="17"/>
      <c r="IS64" s="17"/>
      <c r="IT64" s="16"/>
      <c r="IU64" s="16"/>
      <c r="IV64" s="16"/>
      <c r="IW64" s="16"/>
      <c r="IX64" s="41"/>
      <c r="IY64" s="41"/>
      <c r="IZ64" s="41"/>
      <c r="JA64" s="41"/>
      <c r="JB64" s="18"/>
      <c r="JC64" s="41"/>
      <c r="JD64" s="41"/>
      <c r="JE64" s="41"/>
      <c r="JF64" s="18"/>
      <c r="JG64" s="18"/>
      <c r="JH64" s="18">
        <f t="shared" si="124"/>
        <v>1035</v>
      </c>
      <c r="JI64" s="18">
        <f t="shared" si="125"/>
        <v>91790</v>
      </c>
      <c r="JJ64" s="17">
        <v>89</v>
      </c>
      <c r="JK64" s="17">
        <f t="shared" si="110"/>
        <v>-325.000000000006</v>
      </c>
      <c r="JL64" s="36">
        <f ca="1" t="shared" si="126"/>
        <v>-0.00354069070704876</v>
      </c>
      <c r="JM64" s="18">
        <f t="shared" si="111"/>
        <v>8384</v>
      </c>
      <c r="JN64" s="42">
        <f t="shared" si="112"/>
        <v>696789.37</v>
      </c>
      <c r="JO64" s="43"/>
      <c r="JP64" s="43"/>
    </row>
    <row r="65" ht="16.5" spans="1:276">
      <c r="A65" s="16"/>
      <c r="B65" s="17" t="s">
        <v>47</v>
      </c>
      <c r="C65" s="18">
        <v>6939962765433</v>
      </c>
      <c r="D65" s="18">
        <v>601023822804</v>
      </c>
      <c r="E65" s="18">
        <v>21062010001398</v>
      </c>
      <c r="F65" s="17" t="s">
        <v>265</v>
      </c>
      <c r="G65" s="19" t="s">
        <v>266</v>
      </c>
      <c r="H65" s="17" t="s">
        <v>129</v>
      </c>
      <c r="I65" s="26">
        <f>VLOOKUP(C65,供应链!E:J,6,0)</f>
        <v>0.875</v>
      </c>
      <c r="J65" s="17">
        <f>VLOOKUP(C65,供应链!E:H,4,0)</f>
        <v>400</v>
      </c>
      <c r="K65" s="17">
        <f>VLOOKUP(C65,供应链!E:K,7,0)</f>
        <v>0</v>
      </c>
      <c r="L65" s="18">
        <f>VLOOKUP(C65,供应链!E:I,5,0)</f>
        <v>81.8952910207663</v>
      </c>
      <c r="M65" s="27">
        <f t="shared" si="113"/>
        <v>0.00267098424222424</v>
      </c>
      <c r="N65" s="17">
        <v>607</v>
      </c>
      <c r="O65" s="26">
        <v>0.0477759472817133</v>
      </c>
      <c r="P65" s="18">
        <v>29</v>
      </c>
      <c r="Q65" s="18">
        <v>4535</v>
      </c>
      <c r="R65" s="40">
        <v>156.379310344828</v>
      </c>
      <c r="S65" s="17">
        <v>159</v>
      </c>
      <c r="T65" s="17">
        <f t="shared" si="114"/>
        <v>-75.9999999999876</v>
      </c>
      <c r="U65" s="36">
        <f t="shared" si="115"/>
        <v>-0.0167585446526985</v>
      </c>
      <c r="V65" s="17">
        <v>609</v>
      </c>
      <c r="W65" s="17">
        <v>652</v>
      </c>
      <c r="X65" s="26">
        <v>0.0368098159509202</v>
      </c>
      <c r="Y65" s="18">
        <v>24</v>
      </c>
      <c r="Z65" s="18">
        <v>3726</v>
      </c>
      <c r="AA65" s="40">
        <v>155.25</v>
      </c>
      <c r="AB65" s="17">
        <v>159</v>
      </c>
      <c r="AC65" s="17">
        <f ca="1" t="shared" si="116"/>
        <v>-90</v>
      </c>
      <c r="AD65" s="36">
        <f ca="1" t="shared" si="117"/>
        <v>-0.0241545893719807</v>
      </c>
      <c r="AE65" s="17">
        <v>602</v>
      </c>
      <c r="AF65" s="17">
        <v>636</v>
      </c>
      <c r="AG65" s="26">
        <v>0.0550314465408805</v>
      </c>
      <c r="AH65" s="18">
        <v>35</v>
      </c>
      <c r="AI65" s="18">
        <v>5484</v>
      </c>
      <c r="AJ65" s="40">
        <v>156.685714285714</v>
      </c>
      <c r="AK65" s="17">
        <v>159</v>
      </c>
      <c r="AL65" s="17">
        <v>-81.0000000000001</v>
      </c>
      <c r="AM65" s="36">
        <v>-0.0147702407002188</v>
      </c>
      <c r="AN65" s="17">
        <v>809</v>
      </c>
      <c r="AO65" s="17">
        <v>761</v>
      </c>
      <c r="AP65" s="26">
        <v>0.0275952693823916</v>
      </c>
      <c r="AQ65" s="18">
        <v>21</v>
      </c>
      <c r="AR65" s="18">
        <v>3465</v>
      </c>
      <c r="AS65" s="40">
        <v>165</v>
      </c>
      <c r="AT65" s="17">
        <v>159</v>
      </c>
      <c r="AU65" s="17">
        <f t="shared" si="118"/>
        <v>126</v>
      </c>
      <c r="AV65" s="36">
        <f t="shared" si="119"/>
        <v>0.0363636363636364</v>
      </c>
      <c r="AW65" s="17">
        <v>789</v>
      </c>
      <c r="AX65" s="17">
        <v>594</v>
      </c>
      <c r="AY65" s="26">
        <v>0.0218855218855219</v>
      </c>
      <c r="AZ65" s="18">
        <v>13</v>
      </c>
      <c r="BA65" s="18">
        <v>2201</v>
      </c>
      <c r="BB65" s="40">
        <v>169.307692307692</v>
      </c>
      <c r="BC65" s="17">
        <v>159</v>
      </c>
      <c r="BD65" s="17">
        <f t="shared" si="120"/>
        <v>133.999999999996</v>
      </c>
      <c r="BE65" s="36">
        <f t="shared" si="121"/>
        <v>0.0608814175374812</v>
      </c>
      <c r="BF65" s="17">
        <v>777</v>
      </c>
      <c r="BG65" s="17">
        <v>673</v>
      </c>
      <c r="BH65" s="26">
        <v>0.011887072808321</v>
      </c>
      <c r="BI65" s="18">
        <v>8</v>
      </c>
      <c r="BJ65" s="18">
        <v>1352</v>
      </c>
      <c r="BK65" s="40">
        <v>169</v>
      </c>
      <c r="BL65" s="17">
        <v>159</v>
      </c>
      <c r="BM65" s="17">
        <f t="shared" si="122"/>
        <v>80</v>
      </c>
      <c r="BN65" s="36">
        <f t="shared" si="123"/>
        <v>0.0591715976331361</v>
      </c>
      <c r="BO65" s="17">
        <v>772</v>
      </c>
      <c r="BP65" s="17">
        <v>506</v>
      </c>
      <c r="BQ65" s="26">
        <f t="shared" si="90"/>
        <v>0.0177865612648221</v>
      </c>
      <c r="BR65" s="17">
        <v>9</v>
      </c>
      <c r="BS65" s="18">
        <v>1506</v>
      </c>
      <c r="BT65" s="40">
        <f t="shared" si="91"/>
        <v>167.333333333333</v>
      </c>
      <c r="BU65" s="17">
        <f t="shared" si="92"/>
        <v>75.0000000000001</v>
      </c>
      <c r="BV65" s="36">
        <f t="shared" si="93"/>
        <v>0.0498007968127491</v>
      </c>
      <c r="BW65" s="17">
        <v>477</v>
      </c>
      <c r="BX65" s="32">
        <v>0.021978021978022</v>
      </c>
      <c r="BY65" s="17">
        <v>6</v>
      </c>
      <c r="BZ65" s="18">
        <v>992</v>
      </c>
      <c r="CA65" s="40">
        <f t="shared" si="11"/>
        <v>165.333333333333</v>
      </c>
      <c r="CB65" s="17">
        <f t="shared" si="12"/>
        <v>38.0000000000001</v>
      </c>
      <c r="CC65" s="36">
        <f t="shared" si="94"/>
        <v>0.0383064516129033</v>
      </c>
      <c r="CD65" s="17">
        <v>541</v>
      </c>
      <c r="CE65" s="32">
        <v>0.0200250312891114</v>
      </c>
      <c r="CF65" s="18">
        <v>21</v>
      </c>
      <c r="CG65" s="18">
        <v>3499</v>
      </c>
      <c r="CH65" s="40">
        <f t="shared" si="68"/>
        <v>166.619047619048</v>
      </c>
      <c r="CI65" s="17">
        <f t="shared" si="13"/>
        <v>160</v>
      </c>
      <c r="CJ65" s="36">
        <f t="shared" si="14"/>
        <v>0.0457273506716205</v>
      </c>
      <c r="CK65" s="17">
        <v>567</v>
      </c>
      <c r="CL65" s="32">
        <v>0.0183696900114811</v>
      </c>
      <c r="CM65" s="18">
        <v>7</v>
      </c>
      <c r="CN65" s="18">
        <v>1225</v>
      </c>
      <c r="CO65" s="40">
        <f t="shared" si="15"/>
        <v>175</v>
      </c>
      <c r="CP65" s="17">
        <f t="shared" si="16"/>
        <v>112</v>
      </c>
      <c r="CQ65" s="36">
        <f t="shared" si="17"/>
        <v>0.0914285714285714</v>
      </c>
      <c r="CR65" s="17">
        <v>594</v>
      </c>
      <c r="CS65" s="32">
        <v>0.015625</v>
      </c>
      <c r="CT65" s="18">
        <v>5</v>
      </c>
      <c r="CU65" s="18">
        <v>895</v>
      </c>
      <c r="CV65" s="40">
        <f t="shared" si="18"/>
        <v>179</v>
      </c>
      <c r="CW65" s="17">
        <f t="shared" si="19"/>
        <v>100</v>
      </c>
      <c r="CX65" s="36">
        <f t="shared" si="20"/>
        <v>0.111731843575419</v>
      </c>
      <c r="CY65" s="132">
        <v>456</v>
      </c>
      <c r="CZ65" s="121">
        <v>0.0238693467336683</v>
      </c>
      <c r="DA65" s="55">
        <v>6</v>
      </c>
      <c r="DB65" s="55">
        <v>1066</v>
      </c>
      <c r="DC65" s="40">
        <f t="shared" si="69"/>
        <v>177.666666666667</v>
      </c>
      <c r="DD65" s="17">
        <f t="shared" si="21"/>
        <v>112</v>
      </c>
      <c r="DE65" s="36">
        <f t="shared" si="22"/>
        <v>0.105065666041276</v>
      </c>
      <c r="DF65" s="122">
        <v>392</v>
      </c>
      <c r="DG65" s="123">
        <v>0.0153061224489796</v>
      </c>
      <c r="DH65" s="122">
        <v>6</v>
      </c>
      <c r="DI65" s="122">
        <v>1049</v>
      </c>
      <c r="DJ65" s="40">
        <f t="shared" si="23"/>
        <v>174.833333333333</v>
      </c>
      <c r="DK65" s="17">
        <f t="shared" si="24"/>
        <v>95.0000000000001</v>
      </c>
      <c r="DL65" s="36">
        <f t="shared" si="25"/>
        <v>0.0905624404194472</v>
      </c>
      <c r="DM65" s="33">
        <v>342</v>
      </c>
      <c r="DN65" s="32">
        <v>0.0175438596491228</v>
      </c>
      <c r="DO65" s="17">
        <v>6</v>
      </c>
      <c r="DP65" s="18">
        <v>954</v>
      </c>
      <c r="DQ65" s="40">
        <f t="shared" si="26"/>
        <v>159</v>
      </c>
      <c r="DR65" s="17">
        <f t="shared" si="27"/>
        <v>0</v>
      </c>
      <c r="DS65" s="36">
        <f t="shared" si="28"/>
        <v>0</v>
      </c>
      <c r="DT65" s="126">
        <v>351</v>
      </c>
      <c r="DU65" s="32">
        <v>0.00284900284900285</v>
      </c>
      <c r="DV65" s="17">
        <v>1</v>
      </c>
      <c r="DW65" s="18">
        <v>179</v>
      </c>
      <c r="DX65" s="40">
        <f t="shared" si="29"/>
        <v>179</v>
      </c>
      <c r="DY65" s="17">
        <f t="shared" si="30"/>
        <v>20</v>
      </c>
      <c r="DZ65" s="36">
        <f t="shared" si="31"/>
        <v>0.111731843575419</v>
      </c>
      <c r="EA65" s="33">
        <v>301</v>
      </c>
      <c r="EB65" s="32">
        <v>0.00996677740863787</v>
      </c>
      <c r="EC65" s="18">
        <v>3</v>
      </c>
      <c r="ED65" s="18">
        <v>512</v>
      </c>
      <c r="EE65" s="40">
        <f t="shared" si="32"/>
        <v>170.666666666667</v>
      </c>
      <c r="EF65" s="17">
        <f t="shared" si="33"/>
        <v>35</v>
      </c>
      <c r="EG65" s="36">
        <f t="shared" si="34"/>
        <v>0.0683593749999999</v>
      </c>
      <c r="EH65" s="18">
        <v>264</v>
      </c>
      <c r="EI65" s="26">
        <v>0</v>
      </c>
      <c r="EJ65" s="18">
        <v>0</v>
      </c>
      <c r="EK65" s="18">
        <v>0</v>
      </c>
      <c r="EL65" s="40">
        <f t="shared" si="35"/>
        <v>0</v>
      </c>
      <c r="EM65" s="17">
        <f t="shared" si="36"/>
        <v>0</v>
      </c>
      <c r="EN65" s="36">
        <f t="shared" si="37"/>
        <v>0</v>
      </c>
      <c r="EO65" s="18">
        <v>273</v>
      </c>
      <c r="EP65" s="26">
        <v>0.00732600732600733</v>
      </c>
      <c r="EQ65" s="18">
        <v>2</v>
      </c>
      <c r="ER65" s="18">
        <v>358</v>
      </c>
      <c r="ES65" s="40">
        <f t="shared" si="38"/>
        <v>179</v>
      </c>
      <c r="ET65" s="17">
        <f t="shared" si="39"/>
        <v>40</v>
      </c>
      <c r="EU65" s="36">
        <f t="shared" si="40"/>
        <v>0.111731843575419</v>
      </c>
      <c r="EV65" s="18">
        <v>262</v>
      </c>
      <c r="EW65" s="26">
        <v>0.00381679389312977</v>
      </c>
      <c r="EX65" s="18">
        <v>1</v>
      </c>
      <c r="EY65" s="18">
        <v>179</v>
      </c>
      <c r="EZ65" s="40">
        <f t="shared" si="41"/>
        <v>179</v>
      </c>
      <c r="FA65" s="17">
        <f t="shared" si="42"/>
        <v>20</v>
      </c>
      <c r="FB65" s="36">
        <f t="shared" si="43"/>
        <v>0.111731843575419</v>
      </c>
      <c r="FC65" s="18">
        <v>432</v>
      </c>
      <c r="FD65" s="26">
        <v>0.0162037037037037</v>
      </c>
      <c r="FE65" s="18">
        <v>7</v>
      </c>
      <c r="FF65" s="18">
        <v>1172</v>
      </c>
      <c r="FG65" s="40">
        <f t="shared" si="44"/>
        <v>167.428571428571</v>
      </c>
      <c r="FH65" s="17">
        <f t="shared" si="45"/>
        <v>58.9999999999999</v>
      </c>
      <c r="FI65" s="36">
        <f t="shared" si="46"/>
        <v>0.0503412969283276</v>
      </c>
      <c r="FJ65" s="18">
        <v>333</v>
      </c>
      <c r="FK65" s="26">
        <v>0.015015015015015</v>
      </c>
      <c r="FL65" s="17">
        <v>5</v>
      </c>
      <c r="FM65" s="18">
        <v>839</v>
      </c>
      <c r="FN65" s="40">
        <f t="shared" si="47"/>
        <v>167.8</v>
      </c>
      <c r="FO65" s="17">
        <f t="shared" si="48"/>
        <v>44.0000000000001</v>
      </c>
      <c r="FP65" s="36">
        <f t="shared" si="49"/>
        <v>0.0524433849821216</v>
      </c>
      <c r="FQ65" s="18">
        <v>357</v>
      </c>
      <c r="FR65" s="26">
        <v>0.0336134453781513</v>
      </c>
      <c r="FS65" s="17">
        <v>12</v>
      </c>
      <c r="FT65" s="18">
        <v>2100</v>
      </c>
      <c r="FU65" s="40">
        <f t="shared" si="50"/>
        <v>175</v>
      </c>
      <c r="FV65" s="17">
        <f t="shared" si="51"/>
        <v>192</v>
      </c>
      <c r="FW65" s="36">
        <f t="shared" si="52"/>
        <v>0.0914285714285714</v>
      </c>
      <c r="FX65" s="18">
        <v>280</v>
      </c>
      <c r="FY65" s="26">
        <v>0.0107142857142857</v>
      </c>
      <c r="FZ65" s="17">
        <v>3</v>
      </c>
      <c r="GA65" s="18">
        <v>507</v>
      </c>
      <c r="GB65" s="40">
        <f t="shared" si="53"/>
        <v>169</v>
      </c>
      <c r="GC65" s="17">
        <f t="shared" si="54"/>
        <v>30</v>
      </c>
      <c r="GD65" s="36">
        <f t="shared" si="55"/>
        <v>0.0591715976331361</v>
      </c>
      <c r="GE65" s="18">
        <v>247</v>
      </c>
      <c r="GF65" s="26">
        <v>0.00809716599190283</v>
      </c>
      <c r="GG65" s="17">
        <v>2</v>
      </c>
      <c r="GH65" s="18">
        <v>365</v>
      </c>
      <c r="GI65" s="40">
        <f t="shared" si="56"/>
        <v>182.5</v>
      </c>
      <c r="GJ65" s="17">
        <f t="shared" si="57"/>
        <v>47</v>
      </c>
      <c r="GK65" s="36">
        <f t="shared" si="58"/>
        <v>0.128767123287671</v>
      </c>
      <c r="GL65" s="18">
        <v>241</v>
      </c>
      <c r="GM65" s="26">
        <v>0.012448132780083</v>
      </c>
      <c r="GN65" s="17">
        <v>3</v>
      </c>
      <c r="GO65" s="18">
        <v>532</v>
      </c>
      <c r="GP65" s="40">
        <f t="shared" si="59"/>
        <v>177.333333333333</v>
      </c>
      <c r="GQ65" s="17">
        <f t="shared" si="60"/>
        <v>55</v>
      </c>
      <c r="GR65" s="36">
        <f t="shared" si="61"/>
        <v>0.103383458646617</v>
      </c>
      <c r="GS65" s="18">
        <v>263</v>
      </c>
      <c r="GT65" s="26">
        <v>0.0190114068441065</v>
      </c>
      <c r="GU65" s="18">
        <v>5</v>
      </c>
      <c r="GV65" s="18">
        <v>848</v>
      </c>
      <c r="GW65" s="40">
        <f t="shared" si="95"/>
        <v>169.6</v>
      </c>
      <c r="GX65" s="17">
        <f t="shared" si="96"/>
        <v>53</v>
      </c>
      <c r="GY65" s="36">
        <f t="shared" si="97"/>
        <v>0.0625</v>
      </c>
      <c r="GZ65" s="18">
        <v>288</v>
      </c>
      <c r="HA65" s="26">
        <v>0.0104166666666667</v>
      </c>
      <c r="HB65" s="18">
        <v>3</v>
      </c>
      <c r="HC65" s="18">
        <v>537</v>
      </c>
      <c r="HD65" s="40">
        <f t="shared" si="98"/>
        <v>179</v>
      </c>
      <c r="HE65" s="17">
        <f t="shared" si="99"/>
        <v>60</v>
      </c>
      <c r="HF65" s="36">
        <f t="shared" si="100"/>
        <v>0.111731843575419</v>
      </c>
      <c r="HG65" s="18">
        <v>243</v>
      </c>
      <c r="HH65" s="26">
        <v>0.0288065843621399</v>
      </c>
      <c r="HI65" s="18">
        <v>7</v>
      </c>
      <c r="HJ65" s="18">
        <v>1231</v>
      </c>
      <c r="HK65" s="40">
        <f t="shared" si="101"/>
        <v>175.857142857143</v>
      </c>
      <c r="HL65" s="17">
        <f t="shared" si="102"/>
        <v>118</v>
      </c>
      <c r="HM65" s="36">
        <f t="shared" si="103"/>
        <v>0.0958570268074736</v>
      </c>
      <c r="HN65" s="18">
        <v>226</v>
      </c>
      <c r="HO65" s="26">
        <v>0.0176991150442478</v>
      </c>
      <c r="HP65" s="18">
        <v>4</v>
      </c>
      <c r="HQ65" s="18">
        <v>706</v>
      </c>
      <c r="HR65" s="40">
        <f t="shared" si="104"/>
        <v>176.5</v>
      </c>
      <c r="HS65" s="17">
        <f t="shared" si="105"/>
        <v>70</v>
      </c>
      <c r="HT65" s="36">
        <f t="shared" si="106"/>
        <v>0.0991501416430595</v>
      </c>
      <c r="HU65" s="18">
        <v>236</v>
      </c>
      <c r="HV65" s="26">
        <v>0.0211864406779661</v>
      </c>
      <c r="HW65" s="17">
        <v>5</v>
      </c>
      <c r="HX65" s="18">
        <v>858</v>
      </c>
      <c r="HY65" s="40">
        <f t="shared" si="107"/>
        <v>171.6</v>
      </c>
      <c r="HZ65" s="17">
        <f t="shared" si="108"/>
        <v>63</v>
      </c>
      <c r="IA65" s="36">
        <f t="shared" si="109"/>
        <v>0.0734265734265734</v>
      </c>
      <c r="IB65" s="18"/>
      <c r="IC65" s="26"/>
      <c r="ID65" s="17"/>
      <c r="IE65" s="18"/>
      <c r="IF65" s="40"/>
      <c r="IG65" s="17"/>
      <c r="IH65" s="17"/>
      <c r="II65" s="36"/>
      <c r="IJ65" s="17"/>
      <c r="IK65" s="17"/>
      <c r="IL65" s="17">
        <v>1807</v>
      </c>
      <c r="IM65" s="17">
        <v>299108.01</v>
      </c>
      <c r="IN65" s="18">
        <v>704</v>
      </c>
      <c r="IO65" s="18">
        <v>118818.86</v>
      </c>
      <c r="IP65" s="17">
        <v>258</v>
      </c>
      <c r="IQ65" s="17">
        <v>44904</v>
      </c>
      <c r="IR65" s="17"/>
      <c r="IS65" s="17"/>
      <c r="IT65" s="16"/>
      <c r="IU65" s="16"/>
      <c r="IV65" s="16"/>
      <c r="IW65" s="16"/>
      <c r="IX65" s="41"/>
      <c r="IY65" s="41"/>
      <c r="IZ65" s="41"/>
      <c r="JA65" s="41"/>
      <c r="JB65" s="18"/>
      <c r="JC65" s="41"/>
      <c r="JD65" s="41"/>
      <c r="JE65" s="41"/>
      <c r="JF65" s="18"/>
      <c r="JG65" s="18"/>
      <c r="JH65" s="18">
        <f t="shared" si="124"/>
        <v>259</v>
      </c>
      <c r="JI65" s="18">
        <f t="shared" si="125"/>
        <v>42872</v>
      </c>
      <c r="JJ65" s="17">
        <v>159</v>
      </c>
      <c r="JK65" s="17">
        <f t="shared" si="110"/>
        <v>1691</v>
      </c>
      <c r="JL65" s="36">
        <f ca="1" t="shared" si="126"/>
        <v>0.0394429930957268</v>
      </c>
      <c r="JM65" s="18">
        <f t="shared" si="111"/>
        <v>3028</v>
      </c>
      <c r="JN65" s="42">
        <f t="shared" si="112"/>
        <v>505702.87</v>
      </c>
      <c r="JO65" s="43"/>
      <c r="JP65" s="43"/>
    </row>
    <row r="66" ht="16.5" spans="1:276">
      <c r="A66" s="16"/>
      <c r="B66" s="17" t="s">
        <v>47</v>
      </c>
      <c r="C66" s="18">
        <v>6939962762500</v>
      </c>
      <c r="D66" s="18">
        <v>600588272744</v>
      </c>
      <c r="E66" s="18">
        <v>21062010001238</v>
      </c>
      <c r="F66" s="17" t="s">
        <v>267</v>
      </c>
      <c r="G66" s="19" t="s">
        <v>268</v>
      </c>
      <c r="H66" s="17" t="s">
        <v>129</v>
      </c>
      <c r="I66" s="26">
        <f>VLOOKUP(C66,供应链!E:J,6,0)</f>
        <v>0.166666666666667</v>
      </c>
      <c r="J66" s="17">
        <f>VLOOKUP(C66,供应链!E:H,4,0)</f>
        <v>27</v>
      </c>
      <c r="K66" s="17">
        <f>VLOOKUP(C66,供应链!E:K,7,0)</f>
        <v>0</v>
      </c>
      <c r="L66" s="18">
        <f>VLOOKUP(C66,供应链!E:I,5,0)</f>
        <v>145.384615384615</v>
      </c>
      <c r="M66" s="27">
        <f t="shared" si="113"/>
        <v>0.00981767180925666</v>
      </c>
      <c r="N66" s="17">
        <v>1027</v>
      </c>
      <c r="O66" s="26">
        <v>0.0370009737098345</v>
      </c>
      <c r="P66" s="18">
        <v>38</v>
      </c>
      <c r="Q66" s="18">
        <v>3527</v>
      </c>
      <c r="R66" s="40">
        <v>92.8157894736842</v>
      </c>
      <c r="S66" s="17">
        <v>119</v>
      </c>
      <c r="T66" s="17">
        <f t="shared" si="114"/>
        <v>-995</v>
      </c>
      <c r="U66" s="36">
        <f t="shared" si="115"/>
        <v>-0.282109441451659</v>
      </c>
      <c r="V66" s="17">
        <v>3196</v>
      </c>
      <c r="W66" s="17">
        <v>974</v>
      </c>
      <c r="X66" s="26">
        <v>0.0482546201232033</v>
      </c>
      <c r="Y66" s="18">
        <v>47</v>
      </c>
      <c r="Z66" s="18">
        <v>4268</v>
      </c>
      <c r="AA66" s="40">
        <v>90.8085106382979</v>
      </c>
      <c r="AB66" s="17">
        <v>119</v>
      </c>
      <c r="AC66" s="17">
        <f ca="1" t="shared" si="116"/>
        <v>-1325</v>
      </c>
      <c r="AD66" s="36">
        <f ca="1" t="shared" si="117"/>
        <v>-0.310449859418931</v>
      </c>
      <c r="AE66" s="17">
        <v>2994</v>
      </c>
      <c r="AF66" s="17">
        <v>1035</v>
      </c>
      <c r="AG66" s="26">
        <v>0.0415458937198068</v>
      </c>
      <c r="AH66" s="18">
        <v>43</v>
      </c>
      <c r="AI66" s="18">
        <v>3967</v>
      </c>
      <c r="AJ66" s="40">
        <v>92.2558139534884</v>
      </c>
      <c r="AK66" s="17">
        <v>119</v>
      </c>
      <c r="AL66" s="17">
        <v>-1150</v>
      </c>
      <c r="AM66" s="36">
        <v>-0.289891605747416</v>
      </c>
      <c r="AN66" s="17">
        <v>2956</v>
      </c>
      <c r="AO66" s="17">
        <v>1167</v>
      </c>
      <c r="AP66" s="26">
        <v>0.0539845758354756</v>
      </c>
      <c r="AQ66" s="18">
        <v>63</v>
      </c>
      <c r="AR66" s="18">
        <v>6112</v>
      </c>
      <c r="AS66" s="40">
        <v>97.015873015873</v>
      </c>
      <c r="AT66" s="17">
        <v>119</v>
      </c>
      <c r="AU66" s="17">
        <f t="shared" si="118"/>
        <v>-1385</v>
      </c>
      <c r="AV66" s="36">
        <f t="shared" si="119"/>
        <v>-0.226603403141361</v>
      </c>
      <c r="AW66" s="17">
        <v>2950</v>
      </c>
      <c r="AX66" s="17">
        <v>1031</v>
      </c>
      <c r="AY66" s="26">
        <v>0.0514064015518914</v>
      </c>
      <c r="AZ66" s="18">
        <v>53</v>
      </c>
      <c r="BA66" s="18">
        <v>4759</v>
      </c>
      <c r="BB66" s="40">
        <v>89.7924528301887</v>
      </c>
      <c r="BC66" s="17">
        <v>119</v>
      </c>
      <c r="BD66" s="17">
        <f t="shared" si="120"/>
        <v>-1548</v>
      </c>
      <c r="BE66" s="36">
        <f t="shared" si="121"/>
        <v>-0.3252784198361</v>
      </c>
      <c r="BF66" s="17">
        <v>3148</v>
      </c>
      <c r="BG66" s="17">
        <v>1072</v>
      </c>
      <c r="BH66" s="26">
        <v>0.0289179104477612</v>
      </c>
      <c r="BI66" s="18">
        <v>31</v>
      </c>
      <c r="BJ66" s="18">
        <v>2965</v>
      </c>
      <c r="BK66" s="40">
        <v>95.6451612903226</v>
      </c>
      <c r="BL66" s="17">
        <v>119</v>
      </c>
      <c r="BM66" s="17">
        <f t="shared" si="122"/>
        <v>-723.999999999999</v>
      </c>
      <c r="BN66" s="36">
        <f t="shared" si="123"/>
        <v>-0.244182124789207</v>
      </c>
      <c r="BO66" s="17">
        <v>3106</v>
      </c>
      <c r="BP66" s="17">
        <v>862</v>
      </c>
      <c r="BQ66" s="26">
        <f t="shared" si="90"/>
        <v>0.0324825986078886</v>
      </c>
      <c r="BR66" s="17">
        <v>28</v>
      </c>
      <c r="BS66" s="18">
        <v>2659</v>
      </c>
      <c r="BT66" s="40">
        <f t="shared" si="91"/>
        <v>94.9642857142857</v>
      </c>
      <c r="BU66" s="17">
        <f t="shared" si="92"/>
        <v>-673</v>
      </c>
      <c r="BV66" s="36">
        <f t="shared" si="93"/>
        <v>-0.253102670176758</v>
      </c>
      <c r="BW66" s="17">
        <v>894</v>
      </c>
      <c r="BX66" s="32">
        <v>0.0342465753424658</v>
      </c>
      <c r="BY66" s="17">
        <v>28</v>
      </c>
      <c r="BZ66" s="18">
        <v>2944</v>
      </c>
      <c r="CA66" s="40">
        <f t="shared" si="11"/>
        <v>105.142857142857</v>
      </c>
      <c r="CB66" s="17">
        <f t="shared" si="12"/>
        <v>-388</v>
      </c>
      <c r="CC66" s="36">
        <f t="shared" si="94"/>
        <v>-0.13179347826087</v>
      </c>
      <c r="CD66" s="17">
        <v>723</v>
      </c>
      <c r="CE66" s="32">
        <v>0.0115384615384615</v>
      </c>
      <c r="CF66" s="18">
        <v>33</v>
      </c>
      <c r="CG66" s="18">
        <v>3207</v>
      </c>
      <c r="CH66" s="40">
        <f t="shared" si="68"/>
        <v>97.1818181818182</v>
      </c>
      <c r="CI66" s="17">
        <f t="shared" si="13"/>
        <v>-720</v>
      </c>
      <c r="CJ66" s="36">
        <f t="shared" si="14"/>
        <v>-0.224508886810103</v>
      </c>
      <c r="CK66" s="17">
        <v>726</v>
      </c>
      <c r="CL66" s="32">
        <v>0</v>
      </c>
      <c r="CM66" s="18">
        <v>27</v>
      </c>
      <c r="CN66" s="18">
        <v>2629</v>
      </c>
      <c r="CO66" s="40">
        <f t="shared" si="15"/>
        <v>97.3703703703704</v>
      </c>
      <c r="CP66" s="17">
        <f t="shared" si="16"/>
        <v>-584</v>
      </c>
      <c r="CQ66" s="36">
        <f t="shared" si="17"/>
        <v>-0.222137694941042</v>
      </c>
      <c r="CR66" s="17">
        <v>778</v>
      </c>
      <c r="CS66" s="32">
        <v>0.00986842105263158</v>
      </c>
      <c r="CT66" s="18">
        <v>39</v>
      </c>
      <c r="CU66" s="18">
        <v>3559</v>
      </c>
      <c r="CV66" s="40">
        <f t="shared" si="18"/>
        <v>91.2564102564103</v>
      </c>
      <c r="CW66" s="17">
        <f t="shared" si="19"/>
        <v>-1082</v>
      </c>
      <c r="CX66" s="36">
        <f t="shared" si="20"/>
        <v>-0.304017982579376</v>
      </c>
      <c r="CY66" s="132">
        <v>640</v>
      </c>
      <c r="CZ66" s="121">
        <v>0.0168067226890756</v>
      </c>
      <c r="DA66" s="55">
        <v>36</v>
      </c>
      <c r="DB66" s="55">
        <v>3262</v>
      </c>
      <c r="DC66" s="40">
        <f t="shared" si="69"/>
        <v>90.6111111111111</v>
      </c>
      <c r="DD66" s="17">
        <f t="shared" si="21"/>
        <v>-1022</v>
      </c>
      <c r="DE66" s="36">
        <f t="shared" si="22"/>
        <v>-0.313304721030043</v>
      </c>
      <c r="DF66" s="122">
        <v>620</v>
      </c>
      <c r="DG66" s="123">
        <v>0.032258064516129</v>
      </c>
      <c r="DH66" s="122">
        <v>20</v>
      </c>
      <c r="DI66" s="122">
        <v>2060</v>
      </c>
      <c r="DJ66" s="40">
        <f t="shared" si="23"/>
        <v>103</v>
      </c>
      <c r="DK66" s="17">
        <f t="shared" si="24"/>
        <v>-320</v>
      </c>
      <c r="DL66" s="36">
        <f t="shared" si="25"/>
        <v>-0.155339805825243</v>
      </c>
      <c r="DM66" s="33">
        <v>710</v>
      </c>
      <c r="DN66" s="32">
        <v>0.346478873239437</v>
      </c>
      <c r="DO66" s="17">
        <v>246</v>
      </c>
      <c r="DP66" s="18">
        <v>20144</v>
      </c>
      <c r="DQ66" s="40">
        <f t="shared" si="26"/>
        <v>81.8861788617886</v>
      </c>
      <c r="DR66" s="17">
        <f t="shared" si="27"/>
        <v>-9130</v>
      </c>
      <c r="DS66" s="36">
        <f t="shared" si="28"/>
        <v>-0.45323669579031</v>
      </c>
      <c r="DT66" s="126">
        <v>677</v>
      </c>
      <c r="DU66" s="32">
        <v>0.0265878877400295</v>
      </c>
      <c r="DV66" s="17">
        <v>18</v>
      </c>
      <c r="DW66" s="18">
        <v>1810</v>
      </c>
      <c r="DX66" s="40">
        <f t="shared" si="29"/>
        <v>100.555555555556</v>
      </c>
      <c r="DY66" s="17">
        <f t="shared" si="30"/>
        <v>-332</v>
      </c>
      <c r="DZ66" s="36">
        <f t="shared" si="31"/>
        <v>-0.183425414364641</v>
      </c>
      <c r="EA66" s="33">
        <v>660</v>
      </c>
      <c r="EB66" s="32">
        <v>0.0242424242424242</v>
      </c>
      <c r="EC66" s="18">
        <v>16</v>
      </c>
      <c r="ED66" s="18">
        <v>1594</v>
      </c>
      <c r="EE66" s="40">
        <f t="shared" si="32"/>
        <v>99.625</v>
      </c>
      <c r="EF66" s="17">
        <f t="shared" si="33"/>
        <v>-310</v>
      </c>
      <c r="EG66" s="36">
        <f t="shared" si="34"/>
        <v>-0.194479297365119</v>
      </c>
      <c r="EH66" s="18">
        <v>518</v>
      </c>
      <c r="EI66" s="26">
        <v>0.0231660231660232</v>
      </c>
      <c r="EJ66" s="18">
        <v>12</v>
      </c>
      <c r="EK66" s="18">
        <v>1194</v>
      </c>
      <c r="EL66" s="40">
        <f t="shared" si="35"/>
        <v>99.5</v>
      </c>
      <c r="EM66" s="17">
        <f t="shared" si="36"/>
        <v>-234</v>
      </c>
      <c r="EN66" s="36">
        <f t="shared" si="37"/>
        <v>-0.195979899497487</v>
      </c>
      <c r="EO66" s="18">
        <v>519</v>
      </c>
      <c r="EP66" s="26">
        <v>0.0269749518304432</v>
      </c>
      <c r="EQ66" s="18">
        <v>14</v>
      </c>
      <c r="ER66" s="18">
        <v>1352</v>
      </c>
      <c r="ES66" s="40">
        <f t="shared" si="38"/>
        <v>96.5714285714286</v>
      </c>
      <c r="ET66" s="17">
        <f t="shared" si="39"/>
        <v>-314</v>
      </c>
      <c r="EU66" s="36">
        <f t="shared" si="40"/>
        <v>-0.232248520710059</v>
      </c>
      <c r="EV66" s="18">
        <v>456</v>
      </c>
      <c r="EW66" s="26">
        <v>0.0197368421052632</v>
      </c>
      <c r="EX66" s="18">
        <v>9</v>
      </c>
      <c r="EY66" s="18">
        <v>874</v>
      </c>
      <c r="EZ66" s="40">
        <f t="shared" si="41"/>
        <v>97.1111111111111</v>
      </c>
      <c r="FA66" s="17">
        <f t="shared" si="42"/>
        <v>-197</v>
      </c>
      <c r="FB66" s="36">
        <f t="shared" si="43"/>
        <v>-0.225400457665904</v>
      </c>
      <c r="FC66" s="18">
        <v>743</v>
      </c>
      <c r="FD66" s="26">
        <v>0.0228802153432032</v>
      </c>
      <c r="FE66" s="18">
        <v>17</v>
      </c>
      <c r="FF66" s="18">
        <v>1694</v>
      </c>
      <c r="FG66" s="40">
        <f t="shared" si="44"/>
        <v>99.6470588235294</v>
      </c>
      <c r="FH66" s="17">
        <f t="shared" si="45"/>
        <v>-329</v>
      </c>
      <c r="FI66" s="36">
        <f t="shared" si="46"/>
        <v>-0.194214876033058</v>
      </c>
      <c r="FJ66" s="18">
        <v>678</v>
      </c>
      <c r="FK66" s="26">
        <v>0.0206489675516224</v>
      </c>
      <c r="FL66" s="17">
        <v>14</v>
      </c>
      <c r="FM66" s="18">
        <v>1464</v>
      </c>
      <c r="FN66" s="40">
        <f t="shared" si="47"/>
        <v>104.571428571429</v>
      </c>
      <c r="FO66" s="17">
        <f t="shared" si="48"/>
        <v>-202</v>
      </c>
      <c r="FP66" s="36">
        <f t="shared" si="49"/>
        <v>-0.137978142076503</v>
      </c>
      <c r="FQ66" s="18">
        <v>650</v>
      </c>
      <c r="FR66" s="26">
        <v>0.0323076923076923</v>
      </c>
      <c r="FS66" s="17">
        <v>21</v>
      </c>
      <c r="FT66" s="18">
        <v>2149</v>
      </c>
      <c r="FU66" s="40">
        <f t="shared" si="50"/>
        <v>102.333333333333</v>
      </c>
      <c r="FV66" s="17">
        <f t="shared" si="51"/>
        <v>-350</v>
      </c>
      <c r="FW66" s="36">
        <f t="shared" si="52"/>
        <v>-0.162866449511401</v>
      </c>
      <c r="FX66" s="18">
        <v>479</v>
      </c>
      <c r="FY66" s="26">
        <v>0.0250521920668058</v>
      </c>
      <c r="FZ66" s="17">
        <v>12</v>
      </c>
      <c r="GA66" s="18">
        <v>1259</v>
      </c>
      <c r="GB66" s="40">
        <f t="shared" si="53"/>
        <v>104.916666666667</v>
      </c>
      <c r="GC66" s="17">
        <f t="shared" si="54"/>
        <v>-169</v>
      </c>
      <c r="GD66" s="36">
        <f t="shared" si="55"/>
        <v>-0.134233518665608</v>
      </c>
      <c r="GE66" s="18">
        <v>473</v>
      </c>
      <c r="GF66" s="26">
        <v>0.0232558139534884</v>
      </c>
      <c r="GG66" s="17">
        <v>11</v>
      </c>
      <c r="GH66" s="18">
        <v>1163</v>
      </c>
      <c r="GI66" s="40">
        <f t="shared" si="56"/>
        <v>105.727272727273</v>
      </c>
      <c r="GJ66" s="17">
        <f t="shared" si="57"/>
        <v>-146</v>
      </c>
      <c r="GK66" s="36">
        <f t="shared" si="58"/>
        <v>-0.125537403267412</v>
      </c>
      <c r="GL66" s="18">
        <v>425</v>
      </c>
      <c r="GM66" s="26">
        <v>0.0235294117647059</v>
      </c>
      <c r="GN66" s="17">
        <v>10</v>
      </c>
      <c r="GO66" s="18">
        <v>1026</v>
      </c>
      <c r="GP66" s="40">
        <f t="shared" si="59"/>
        <v>102.6</v>
      </c>
      <c r="GQ66" s="17">
        <f t="shared" si="60"/>
        <v>-164</v>
      </c>
      <c r="GR66" s="36">
        <f t="shared" si="61"/>
        <v>-0.159844054580897</v>
      </c>
      <c r="GS66" s="18">
        <v>523</v>
      </c>
      <c r="GT66" s="26">
        <v>0.0248565965583174</v>
      </c>
      <c r="GU66" s="18">
        <v>13</v>
      </c>
      <c r="GV66" s="18">
        <v>1412</v>
      </c>
      <c r="GW66" s="40">
        <f t="shared" si="95"/>
        <v>108.615384615385</v>
      </c>
      <c r="GX66" s="17">
        <f t="shared" si="96"/>
        <v>-135</v>
      </c>
      <c r="GY66" s="36">
        <f t="shared" si="97"/>
        <v>-0.0956090651558074</v>
      </c>
      <c r="GZ66" s="18">
        <v>369</v>
      </c>
      <c r="HA66" s="26">
        <v>0.024390243902439</v>
      </c>
      <c r="HB66" s="18">
        <v>9</v>
      </c>
      <c r="HC66" s="18">
        <v>961</v>
      </c>
      <c r="HD66" s="40">
        <f t="shared" si="98"/>
        <v>106.777777777778</v>
      </c>
      <c r="HE66" s="17">
        <f t="shared" si="99"/>
        <v>-110</v>
      </c>
      <c r="HF66" s="36">
        <f t="shared" si="100"/>
        <v>-0.114464099895942</v>
      </c>
      <c r="HG66" s="18">
        <v>295</v>
      </c>
      <c r="HH66" s="26">
        <v>0.0542372881355932</v>
      </c>
      <c r="HI66" s="18">
        <v>16</v>
      </c>
      <c r="HJ66" s="18">
        <v>1594</v>
      </c>
      <c r="HK66" s="40">
        <f t="shared" si="101"/>
        <v>99.625</v>
      </c>
      <c r="HL66" s="17">
        <f t="shared" si="102"/>
        <v>-310</v>
      </c>
      <c r="HM66" s="36">
        <f t="shared" si="103"/>
        <v>-0.194479297365119</v>
      </c>
      <c r="HN66" s="18">
        <v>313</v>
      </c>
      <c r="HO66" s="26">
        <v>0.0255591054313099</v>
      </c>
      <c r="HP66" s="18">
        <v>8</v>
      </c>
      <c r="HQ66" s="18">
        <v>814</v>
      </c>
      <c r="HR66" s="40">
        <f t="shared" si="104"/>
        <v>101.75</v>
      </c>
      <c r="HS66" s="17">
        <f t="shared" si="105"/>
        <v>-138</v>
      </c>
      <c r="HT66" s="36">
        <f t="shared" si="106"/>
        <v>-0.16953316953317</v>
      </c>
      <c r="HU66" s="18">
        <v>322</v>
      </c>
      <c r="HV66" s="26">
        <v>0.062111801242236</v>
      </c>
      <c r="HW66" s="17">
        <v>20</v>
      </c>
      <c r="HX66" s="18">
        <v>2088</v>
      </c>
      <c r="HY66" s="40">
        <f t="shared" si="107"/>
        <v>104.4</v>
      </c>
      <c r="HZ66" s="17">
        <f t="shared" si="108"/>
        <v>-292</v>
      </c>
      <c r="IA66" s="36">
        <f t="shared" si="109"/>
        <v>-0.139846743295019</v>
      </c>
      <c r="IB66" s="18"/>
      <c r="IC66" s="26"/>
      <c r="ID66" s="17"/>
      <c r="IE66" s="18"/>
      <c r="IF66" s="40"/>
      <c r="IG66" s="17"/>
      <c r="IH66" s="17"/>
      <c r="II66" s="36"/>
      <c r="IJ66" s="17"/>
      <c r="IK66" s="17"/>
      <c r="IL66" s="17">
        <v>1807</v>
      </c>
      <c r="IM66" s="17">
        <v>163814.53</v>
      </c>
      <c r="IN66" s="18">
        <v>2033</v>
      </c>
      <c r="IO66" s="18">
        <v>186871.51</v>
      </c>
      <c r="IP66" s="17">
        <v>1824</v>
      </c>
      <c r="IQ66" s="17">
        <v>170907</v>
      </c>
      <c r="IR66" s="17"/>
      <c r="IS66" s="17"/>
      <c r="IT66" s="16"/>
      <c r="IU66" s="16"/>
      <c r="IV66" s="16"/>
      <c r="IW66" s="16"/>
      <c r="IX66" s="41"/>
      <c r="IY66" s="41"/>
      <c r="IZ66" s="41"/>
      <c r="JA66" s="41"/>
      <c r="JB66" s="18"/>
      <c r="JC66" s="41"/>
      <c r="JD66" s="41"/>
      <c r="JE66" s="41"/>
      <c r="JF66" s="18"/>
      <c r="JG66" s="18"/>
      <c r="JH66" s="18">
        <f t="shared" si="124"/>
        <v>952</v>
      </c>
      <c r="JI66" s="18">
        <f t="shared" si="125"/>
        <v>88510</v>
      </c>
      <c r="JJ66" s="17">
        <v>119</v>
      </c>
      <c r="JK66" s="17">
        <f t="shared" si="110"/>
        <v>-24778</v>
      </c>
      <c r="JL66" s="36">
        <f ca="1" t="shared" si="126"/>
        <v>-0.279945768839679</v>
      </c>
      <c r="JM66" s="18">
        <f t="shared" si="111"/>
        <v>6616</v>
      </c>
      <c r="JN66" s="42">
        <f t="shared" si="112"/>
        <v>610103.04</v>
      </c>
      <c r="JO66" s="43"/>
      <c r="JP66" s="43"/>
    </row>
    <row r="67" ht="16.5" spans="1:276">
      <c r="A67" s="16"/>
      <c r="B67" s="17" t="s">
        <v>44</v>
      </c>
      <c r="C67" s="18">
        <v>6939962758572</v>
      </c>
      <c r="D67" s="18">
        <v>586392171168</v>
      </c>
      <c r="E67" s="18">
        <v>21064110000900</v>
      </c>
      <c r="F67" s="17" t="s">
        <v>269</v>
      </c>
      <c r="G67" s="19" t="s">
        <v>270</v>
      </c>
      <c r="H67" s="17" t="s">
        <v>129</v>
      </c>
      <c r="I67" s="26">
        <f>VLOOKUP(C67,供应链!E:J,6,0)</f>
        <v>1.04166666666667</v>
      </c>
      <c r="J67" s="17">
        <f>VLOOKUP(C67,供应链!E:H,4,0)</f>
        <v>541</v>
      </c>
      <c r="K67" s="17">
        <f>VLOOKUP(C67,供应链!E:K,7,0)</f>
        <v>110</v>
      </c>
      <c r="L67" s="18">
        <f>VLOOKUP(C67,供应链!E:I,5,0)</f>
        <v>44.5365398085454</v>
      </c>
      <c r="M67" s="27">
        <f t="shared" si="113"/>
        <v>0.00647636333635839</v>
      </c>
      <c r="N67" s="17">
        <v>923</v>
      </c>
      <c r="O67" s="26">
        <v>0.0400866738894908</v>
      </c>
      <c r="P67" s="18">
        <v>37</v>
      </c>
      <c r="Q67" s="18">
        <v>8730</v>
      </c>
      <c r="R67" s="40">
        <v>235.945945945946</v>
      </c>
      <c r="S67" s="17">
        <v>269</v>
      </c>
      <c r="T67" s="17">
        <f t="shared" si="114"/>
        <v>-1223</v>
      </c>
      <c r="U67" s="36">
        <f t="shared" si="115"/>
        <v>-0.140091638029782</v>
      </c>
      <c r="V67" s="17">
        <v>2796</v>
      </c>
      <c r="W67" s="17">
        <v>902</v>
      </c>
      <c r="X67" s="26">
        <v>0.0354767184035477</v>
      </c>
      <c r="Y67" s="18">
        <v>32</v>
      </c>
      <c r="Z67" s="18">
        <v>7533</v>
      </c>
      <c r="AA67" s="40">
        <v>235.40625</v>
      </c>
      <c r="AB67" s="17">
        <v>269</v>
      </c>
      <c r="AC67" s="17">
        <f ca="1" t="shared" si="116"/>
        <v>-1075</v>
      </c>
      <c r="AD67" s="36">
        <f ca="1" t="shared" si="117"/>
        <v>-0.142705429443781</v>
      </c>
      <c r="AE67" s="17">
        <v>2482</v>
      </c>
      <c r="AF67" s="17">
        <v>869</v>
      </c>
      <c r="AG67" s="26">
        <v>0.0218642117376295</v>
      </c>
      <c r="AH67" s="18">
        <v>19</v>
      </c>
      <c r="AI67" s="18">
        <v>4473</v>
      </c>
      <c r="AJ67" s="40">
        <v>235.421052631579</v>
      </c>
      <c r="AK67" s="17">
        <v>269</v>
      </c>
      <c r="AL67" s="17">
        <v>-638</v>
      </c>
      <c r="AM67" s="36">
        <v>-0.142633579253298</v>
      </c>
      <c r="AN67" s="17">
        <v>2422</v>
      </c>
      <c r="AO67" s="17">
        <v>1064</v>
      </c>
      <c r="AP67" s="26">
        <v>0.0216165413533835</v>
      </c>
      <c r="AQ67" s="18">
        <v>23</v>
      </c>
      <c r="AR67" s="18">
        <v>5793</v>
      </c>
      <c r="AS67" s="40">
        <v>251.869565217391</v>
      </c>
      <c r="AT67" s="17">
        <v>269</v>
      </c>
      <c r="AU67" s="17">
        <f t="shared" si="118"/>
        <v>-394.000000000007</v>
      </c>
      <c r="AV67" s="36">
        <f t="shared" si="119"/>
        <v>-0.0680131192818932</v>
      </c>
      <c r="AW67" s="17">
        <v>2430</v>
      </c>
      <c r="AX67" s="17">
        <v>1074</v>
      </c>
      <c r="AY67" s="26">
        <v>0.021415270018622</v>
      </c>
      <c r="AZ67" s="18">
        <v>23</v>
      </c>
      <c r="BA67" s="18">
        <v>5832</v>
      </c>
      <c r="BB67" s="40">
        <v>253.565217391304</v>
      </c>
      <c r="BC67" s="17">
        <v>269</v>
      </c>
      <c r="BD67" s="17">
        <f t="shared" si="120"/>
        <v>-355.000000000008</v>
      </c>
      <c r="BE67" s="36">
        <f t="shared" si="121"/>
        <v>-0.060871056241428</v>
      </c>
      <c r="BF67" s="17">
        <v>2704</v>
      </c>
      <c r="BG67" s="17">
        <v>980</v>
      </c>
      <c r="BH67" s="26">
        <v>0.0285714285714286</v>
      </c>
      <c r="BI67" s="18">
        <v>28</v>
      </c>
      <c r="BJ67" s="18">
        <v>7177</v>
      </c>
      <c r="BK67" s="40">
        <v>256.321428571429</v>
      </c>
      <c r="BL67" s="17">
        <v>269</v>
      </c>
      <c r="BM67" s="17">
        <f t="shared" si="122"/>
        <v>-354.999999999988</v>
      </c>
      <c r="BN67" s="36">
        <f t="shared" si="123"/>
        <v>-0.0494635641632977</v>
      </c>
      <c r="BO67" s="17">
        <v>2794</v>
      </c>
      <c r="BP67" s="17">
        <v>883</v>
      </c>
      <c r="BQ67" s="26">
        <f t="shared" si="90"/>
        <v>0.0124575311438279</v>
      </c>
      <c r="BR67" s="17">
        <v>11</v>
      </c>
      <c r="BS67" s="18">
        <v>2797</v>
      </c>
      <c r="BT67" s="40">
        <f t="shared" si="91"/>
        <v>254.272727272727</v>
      </c>
      <c r="BU67" s="17">
        <f t="shared" si="92"/>
        <v>-162</v>
      </c>
      <c r="BV67" s="36">
        <f t="shared" si="93"/>
        <v>-0.0579191991419378</v>
      </c>
      <c r="BW67" s="17">
        <v>910</v>
      </c>
      <c r="BX67" s="32">
        <v>0.0301810865191147</v>
      </c>
      <c r="BY67" s="17">
        <v>20</v>
      </c>
      <c r="BZ67" s="18">
        <v>5090</v>
      </c>
      <c r="CA67" s="40">
        <f t="shared" si="11"/>
        <v>254.5</v>
      </c>
      <c r="CB67" s="17">
        <f t="shared" si="12"/>
        <v>-290</v>
      </c>
      <c r="CC67" s="36">
        <f t="shared" si="94"/>
        <v>-0.0569744597249509</v>
      </c>
      <c r="CD67" s="17">
        <v>799</v>
      </c>
      <c r="CE67" s="32">
        <v>0.00955414012738853</v>
      </c>
      <c r="CF67" s="18">
        <v>16</v>
      </c>
      <c r="CG67" s="18">
        <v>4069</v>
      </c>
      <c r="CH67" s="40">
        <f t="shared" si="68"/>
        <v>254.3125</v>
      </c>
      <c r="CI67" s="17">
        <f t="shared" si="13"/>
        <v>-235</v>
      </c>
      <c r="CJ67" s="36">
        <f t="shared" si="14"/>
        <v>-0.0577537478495945</v>
      </c>
      <c r="CK67" s="17">
        <v>871</v>
      </c>
      <c r="CL67" s="32">
        <v>0.0178571428571429</v>
      </c>
      <c r="CM67" s="18">
        <v>16</v>
      </c>
      <c r="CN67" s="18">
        <v>3927</v>
      </c>
      <c r="CO67" s="40">
        <f t="shared" si="15"/>
        <v>245.4375</v>
      </c>
      <c r="CP67" s="17">
        <f t="shared" si="16"/>
        <v>-377</v>
      </c>
      <c r="CQ67" s="36">
        <f t="shared" si="17"/>
        <v>-0.0960020371785078</v>
      </c>
      <c r="CR67" s="17">
        <v>960</v>
      </c>
      <c r="CS67" s="32">
        <v>0.0169971671388102</v>
      </c>
      <c r="CT67" s="18">
        <v>15</v>
      </c>
      <c r="CU67" s="18">
        <v>3662</v>
      </c>
      <c r="CV67" s="40">
        <f t="shared" si="18"/>
        <v>244.133333333333</v>
      </c>
      <c r="CW67" s="17">
        <f t="shared" si="19"/>
        <v>-373</v>
      </c>
      <c r="CX67" s="36">
        <f t="shared" si="20"/>
        <v>-0.101856908793009</v>
      </c>
      <c r="CY67" s="132">
        <v>796</v>
      </c>
      <c r="CZ67" s="121">
        <v>0.0213414634146341</v>
      </c>
      <c r="DA67" s="55">
        <v>19</v>
      </c>
      <c r="DB67" s="55">
        <v>4627</v>
      </c>
      <c r="DC67" s="40">
        <f t="shared" si="69"/>
        <v>243.526315789474</v>
      </c>
      <c r="DD67" s="17">
        <f t="shared" si="21"/>
        <v>-484</v>
      </c>
      <c r="DE67" s="36">
        <f t="shared" si="22"/>
        <v>-0.104603414739572</v>
      </c>
      <c r="DF67" s="122">
        <v>814</v>
      </c>
      <c r="DG67" s="123">
        <v>0.0343980343980344</v>
      </c>
      <c r="DH67" s="122">
        <v>28</v>
      </c>
      <c r="DI67" s="122">
        <v>6927</v>
      </c>
      <c r="DJ67" s="40">
        <f t="shared" si="23"/>
        <v>247.392857142857</v>
      </c>
      <c r="DK67" s="17">
        <f t="shared" si="24"/>
        <v>-605</v>
      </c>
      <c r="DL67" s="36">
        <f t="shared" si="25"/>
        <v>-0.0873393965641692</v>
      </c>
      <c r="DM67" s="33">
        <v>881</v>
      </c>
      <c r="DN67" s="32">
        <v>0.018161180476731</v>
      </c>
      <c r="DO67" s="17">
        <v>16</v>
      </c>
      <c r="DP67" s="18">
        <v>3925</v>
      </c>
      <c r="DQ67" s="40">
        <f t="shared" si="26"/>
        <v>245.3125</v>
      </c>
      <c r="DR67" s="17">
        <f t="shared" si="27"/>
        <v>-379</v>
      </c>
      <c r="DS67" s="36">
        <f t="shared" si="28"/>
        <v>-0.0965605095541401</v>
      </c>
      <c r="DT67" s="126">
        <v>817</v>
      </c>
      <c r="DU67" s="32">
        <v>0.0342717258261934</v>
      </c>
      <c r="DV67" s="17">
        <v>28</v>
      </c>
      <c r="DW67" s="18">
        <v>6857</v>
      </c>
      <c r="DX67" s="40">
        <f t="shared" si="29"/>
        <v>244.892857142857</v>
      </c>
      <c r="DY67" s="17">
        <f t="shared" si="30"/>
        <v>-675</v>
      </c>
      <c r="DZ67" s="36">
        <f t="shared" si="31"/>
        <v>-0.0984395508239755</v>
      </c>
      <c r="EA67" s="33">
        <v>767</v>
      </c>
      <c r="EB67" s="32">
        <v>0.0312907431551499</v>
      </c>
      <c r="EC67" s="18">
        <v>24</v>
      </c>
      <c r="ED67" s="18">
        <v>5798</v>
      </c>
      <c r="EE67" s="40">
        <f t="shared" si="32"/>
        <v>241.583333333333</v>
      </c>
      <c r="EF67" s="17">
        <f t="shared" si="33"/>
        <v>-658</v>
      </c>
      <c r="EG67" s="36">
        <f t="shared" si="34"/>
        <v>-0.113487409451535</v>
      </c>
      <c r="EH67" s="18">
        <v>668</v>
      </c>
      <c r="EI67" s="26">
        <v>0.0134730538922156</v>
      </c>
      <c r="EJ67" s="18">
        <v>9</v>
      </c>
      <c r="EK67" s="18">
        <v>2171</v>
      </c>
      <c r="EL67" s="40">
        <f t="shared" si="35"/>
        <v>241.222222222222</v>
      </c>
      <c r="EM67" s="17">
        <f t="shared" si="36"/>
        <v>-250</v>
      </c>
      <c r="EN67" s="36">
        <f t="shared" si="37"/>
        <v>-0.115154306771073</v>
      </c>
      <c r="EO67" s="18">
        <v>636</v>
      </c>
      <c r="EP67" s="26">
        <v>0.0172955974842767</v>
      </c>
      <c r="EQ67" s="18">
        <v>11</v>
      </c>
      <c r="ER67" s="18">
        <v>2724</v>
      </c>
      <c r="ES67" s="40">
        <f t="shared" si="38"/>
        <v>247.636363636364</v>
      </c>
      <c r="ET67" s="17">
        <f t="shared" si="39"/>
        <v>-235</v>
      </c>
      <c r="EU67" s="36">
        <f t="shared" si="40"/>
        <v>-0.0862701908957416</v>
      </c>
      <c r="EV67" s="18">
        <v>790</v>
      </c>
      <c r="EW67" s="26">
        <v>0.0139240506329114</v>
      </c>
      <c r="EX67" s="18">
        <v>11</v>
      </c>
      <c r="EY67" s="18">
        <v>2699</v>
      </c>
      <c r="EZ67" s="40">
        <f t="shared" si="41"/>
        <v>245.363636363636</v>
      </c>
      <c r="FA67" s="17">
        <f t="shared" si="42"/>
        <v>-260</v>
      </c>
      <c r="FB67" s="36">
        <f t="shared" si="43"/>
        <v>-0.0963319748054835</v>
      </c>
      <c r="FC67" s="18">
        <v>1150</v>
      </c>
      <c r="FD67" s="26">
        <v>0.0269565217391304</v>
      </c>
      <c r="FE67" s="18">
        <v>31</v>
      </c>
      <c r="FF67" s="18">
        <v>7418</v>
      </c>
      <c r="FG67" s="40">
        <f t="shared" si="44"/>
        <v>239.290322580645</v>
      </c>
      <c r="FH67" s="17">
        <f t="shared" si="45"/>
        <v>-921</v>
      </c>
      <c r="FI67" s="36">
        <f t="shared" si="46"/>
        <v>-0.124157454839579</v>
      </c>
      <c r="FJ67" s="18">
        <v>1114</v>
      </c>
      <c r="FK67" s="26">
        <v>0.0314183123877917</v>
      </c>
      <c r="FL67" s="17">
        <v>35</v>
      </c>
      <c r="FM67" s="18">
        <v>8503</v>
      </c>
      <c r="FN67" s="40">
        <f t="shared" si="47"/>
        <v>242.942857142857</v>
      </c>
      <c r="FO67" s="17">
        <f t="shared" si="48"/>
        <v>-912</v>
      </c>
      <c r="FP67" s="36">
        <f t="shared" si="49"/>
        <v>-0.10725626249559</v>
      </c>
      <c r="FQ67" s="18">
        <v>1102</v>
      </c>
      <c r="FR67" s="26">
        <v>0.0326678765880218</v>
      </c>
      <c r="FS67" s="17">
        <v>36</v>
      </c>
      <c r="FT67" s="18">
        <v>8904</v>
      </c>
      <c r="FU67" s="40">
        <f t="shared" si="50"/>
        <v>247.333333333333</v>
      </c>
      <c r="FV67" s="17">
        <f t="shared" si="51"/>
        <v>-780</v>
      </c>
      <c r="FW67" s="36">
        <f t="shared" si="52"/>
        <v>-0.0876010781671159</v>
      </c>
      <c r="FX67" s="18">
        <v>908</v>
      </c>
      <c r="FY67" s="26">
        <v>0.0209251101321586</v>
      </c>
      <c r="FZ67" s="17">
        <v>19</v>
      </c>
      <c r="GA67" s="18">
        <v>4612</v>
      </c>
      <c r="GB67" s="40">
        <f t="shared" si="53"/>
        <v>242.736842105263</v>
      </c>
      <c r="GC67" s="17">
        <f t="shared" si="54"/>
        <v>-499</v>
      </c>
      <c r="GD67" s="36">
        <f t="shared" si="55"/>
        <v>-0.108196010407632</v>
      </c>
      <c r="GE67" s="18">
        <v>912</v>
      </c>
      <c r="GF67" s="26">
        <v>0.0153508771929825</v>
      </c>
      <c r="GG67" s="17">
        <v>14</v>
      </c>
      <c r="GH67" s="18">
        <v>3469</v>
      </c>
      <c r="GI67" s="40">
        <f t="shared" si="56"/>
        <v>247.785714285714</v>
      </c>
      <c r="GJ67" s="17">
        <f t="shared" si="57"/>
        <v>-297</v>
      </c>
      <c r="GK67" s="36">
        <f t="shared" si="58"/>
        <v>-0.0856154511386567</v>
      </c>
      <c r="GL67" s="18">
        <v>906</v>
      </c>
      <c r="GM67" s="26">
        <v>0.0154525386313466</v>
      </c>
      <c r="GN67" s="17">
        <v>14</v>
      </c>
      <c r="GO67" s="18">
        <v>3353</v>
      </c>
      <c r="GP67" s="40">
        <f t="shared" si="59"/>
        <v>239.5</v>
      </c>
      <c r="GQ67" s="17">
        <f t="shared" si="60"/>
        <v>-413</v>
      </c>
      <c r="GR67" s="36">
        <f t="shared" si="61"/>
        <v>-0.123173277661795</v>
      </c>
      <c r="GS67" s="18">
        <v>901</v>
      </c>
      <c r="GT67" s="26">
        <v>0.0366259711431743</v>
      </c>
      <c r="GU67" s="18">
        <v>33</v>
      </c>
      <c r="GV67" s="18">
        <v>7755</v>
      </c>
      <c r="GW67" s="40">
        <f t="shared" si="95"/>
        <v>235</v>
      </c>
      <c r="GX67" s="17">
        <f t="shared" si="96"/>
        <v>-1122</v>
      </c>
      <c r="GY67" s="36">
        <f t="shared" si="97"/>
        <v>-0.14468085106383</v>
      </c>
      <c r="GZ67" s="18">
        <v>730</v>
      </c>
      <c r="HA67" s="26">
        <v>0.0191780821917808</v>
      </c>
      <c r="HB67" s="18">
        <v>14</v>
      </c>
      <c r="HC67" s="18">
        <v>3499</v>
      </c>
      <c r="HD67" s="40">
        <f t="shared" si="98"/>
        <v>249.928571428571</v>
      </c>
      <c r="HE67" s="17">
        <f t="shared" si="99"/>
        <v>-267</v>
      </c>
      <c r="HF67" s="36">
        <f t="shared" si="100"/>
        <v>-0.0763075164332667</v>
      </c>
      <c r="HG67" s="18">
        <v>754</v>
      </c>
      <c r="HH67" s="26">
        <v>0.0238726790450928</v>
      </c>
      <c r="HI67" s="18">
        <v>18</v>
      </c>
      <c r="HJ67" s="18">
        <v>4527</v>
      </c>
      <c r="HK67" s="40">
        <f t="shared" si="101"/>
        <v>251.5</v>
      </c>
      <c r="HL67" s="17">
        <f t="shared" si="102"/>
        <v>-315</v>
      </c>
      <c r="HM67" s="36">
        <f t="shared" si="103"/>
        <v>-0.0695825049701789</v>
      </c>
      <c r="HN67" s="18">
        <v>682</v>
      </c>
      <c r="HO67" s="26">
        <v>0.0249266862170088</v>
      </c>
      <c r="HP67" s="18">
        <v>17</v>
      </c>
      <c r="HQ67" s="18">
        <v>4300</v>
      </c>
      <c r="HR67" s="40">
        <f t="shared" si="104"/>
        <v>252.941176470588</v>
      </c>
      <c r="HS67" s="17">
        <f t="shared" si="105"/>
        <v>-273</v>
      </c>
      <c r="HT67" s="36">
        <f t="shared" si="106"/>
        <v>-0.0634883720930233</v>
      </c>
      <c r="HU67" s="18">
        <v>611</v>
      </c>
      <c r="HV67" s="26">
        <v>0.0180032733224223</v>
      </c>
      <c r="HW67" s="17">
        <v>11</v>
      </c>
      <c r="HX67" s="18">
        <v>2794</v>
      </c>
      <c r="HY67" s="40">
        <f t="shared" si="107"/>
        <v>254</v>
      </c>
      <c r="HZ67" s="17">
        <f t="shared" si="108"/>
        <v>-165</v>
      </c>
      <c r="IA67" s="36">
        <f t="shared" si="109"/>
        <v>-0.0590551181102362</v>
      </c>
      <c r="IB67" s="18"/>
      <c r="IC67" s="26"/>
      <c r="ID67" s="17"/>
      <c r="IE67" s="18"/>
      <c r="IF67" s="40"/>
      <c r="IG67" s="17"/>
      <c r="IH67" s="17"/>
      <c r="II67" s="36"/>
      <c r="IJ67" s="17"/>
      <c r="IK67" s="17"/>
      <c r="IL67" s="17">
        <v>365</v>
      </c>
      <c r="IM67" s="17">
        <v>90427.79</v>
      </c>
      <c r="IN67" s="18">
        <v>507</v>
      </c>
      <c r="IO67" s="18">
        <v>127431.93</v>
      </c>
      <c r="IP67" s="17">
        <v>864</v>
      </c>
      <c r="IQ67" s="17">
        <v>217731</v>
      </c>
      <c r="IR67" s="17"/>
      <c r="IS67" s="17"/>
      <c r="IT67" s="16"/>
      <c r="IU67" s="16"/>
      <c r="IV67" s="16"/>
      <c r="IW67" s="16"/>
      <c r="IX67" s="41"/>
      <c r="IY67" s="41"/>
      <c r="IZ67" s="41"/>
      <c r="JA67" s="41"/>
      <c r="JB67" s="18"/>
      <c r="JC67" s="41"/>
      <c r="JD67" s="41"/>
      <c r="JE67" s="41"/>
      <c r="JF67" s="18"/>
      <c r="JG67" s="18"/>
      <c r="JH67" s="18">
        <f t="shared" si="124"/>
        <v>628</v>
      </c>
      <c r="JI67" s="18">
        <f t="shared" si="125"/>
        <v>153945</v>
      </c>
      <c r="JJ67" s="17">
        <v>269</v>
      </c>
      <c r="JK67" s="17">
        <f t="shared" si="110"/>
        <v>-14987</v>
      </c>
      <c r="JL67" s="36">
        <f ca="1" t="shared" si="126"/>
        <v>-0.0973529507291565</v>
      </c>
      <c r="JM67" s="18">
        <f t="shared" si="111"/>
        <v>2364</v>
      </c>
      <c r="JN67" s="42">
        <f t="shared" si="112"/>
        <v>589535.72</v>
      </c>
      <c r="JO67" s="43"/>
      <c r="JP67" s="43"/>
    </row>
    <row r="68" ht="16.5" spans="1:276">
      <c r="A68" s="16"/>
      <c r="B68" s="17" t="s">
        <v>44</v>
      </c>
      <c r="C68" s="18">
        <v>6939962759012</v>
      </c>
      <c r="D68" s="18">
        <v>586241470578</v>
      </c>
      <c r="E68" s="18">
        <v>21064110001000</v>
      </c>
      <c r="F68" s="17" t="s">
        <v>272</v>
      </c>
      <c r="G68" s="19" t="s">
        <v>273</v>
      </c>
      <c r="H68" s="17" t="s">
        <v>129</v>
      </c>
      <c r="I68" s="26">
        <f>VLOOKUP(C68,供应链!E:J,6,0)</f>
        <v>1</v>
      </c>
      <c r="J68" s="17">
        <f>VLOOKUP(C68,供应链!E:H,4,0)</f>
        <v>626</v>
      </c>
      <c r="K68" s="17">
        <f>VLOOKUP(C68,供应链!E:K,7,0)</f>
        <v>46</v>
      </c>
      <c r="L68" s="18">
        <f>VLOOKUP(C68,供应链!E:I,5,0)</f>
        <v>101.382629287297</v>
      </c>
      <c r="M68" s="27">
        <f t="shared" si="113"/>
        <v>0.00141283722465143</v>
      </c>
      <c r="N68" s="17">
        <v>272</v>
      </c>
      <c r="O68" s="26">
        <v>0.0257352941176471</v>
      </c>
      <c r="P68" s="18">
        <v>7</v>
      </c>
      <c r="Q68" s="18">
        <v>1448</v>
      </c>
      <c r="R68" s="40">
        <v>206.857142857143</v>
      </c>
      <c r="S68" s="17">
        <v>229</v>
      </c>
      <c r="T68" s="17">
        <f t="shared" si="114"/>
        <v>-154.999999999999</v>
      </c>
      <c r="U68" s="36">
        <f t="shared" si="115"/>
        <v>-0.107044198895027</v>
      </c>
      <c r="V68" s="17">
        <v>628</v>
      </c>
      <c r="W68" s="17">
        <v>283</v>
      </c>
      <c r="X68" s="26">
        <v>0.0212014134275618</v>
      </c>
      <c r="Y68" s="18">
        <v>6</v>
      </c>
      <c r="Z68" s="18">
        <v>1234</v>
      </c>
      <c r="AA68" s="40">
        <v>205.666666666667</v>
      </c>
      <c r="AB68" s="17">
        <v>229</v>
      </c>
      <c r="AC68" s="17">
        <f ca="1" t="shared" si="116"/>
        <v>-139.999999999998</v>
      </c>
      <c r="AD68" s="36">
        <f ca="1" t="shared" si="117"/>
        <v>-0.113452188006481</v>
      </c>
      <c r="AE68" s="17">
        <v>623</v>
      </c>
      <c r="AF68" s="17">
        <v>246</v>
      </c>
      <c r="AG68" s="26">
        <v>0.0365853658536585</v>
      </c>
      <c r="AH68" s="18">
        <v>9</v>
      </c>
      <c r="AI68" s="18">
        <v>1826</v>
      </c>
      <c r="AJ68" s="40">
        <v>202.888888888889</v>
      </c>
      <c r="AK68" s="17">
        <v>229</v>
      </c>
      <c r="AL68" s="17">
        <v>-235</v>
      </c>
      <c r="AM68" s="36">
        <v>-0.128696604600219</v>
      </c>
      <c r="AN68" s="17">
        <v>1058</v>
      </c>
      <c r="AO68" s="17">
        <v>306</v>
      </c>
      <c r="AP68" s="26">
        <v>0.0228758169934641</v>
      </c>
      <c r="AQ68" s="18">
        <v>7</v>
      </c>
      <c r="AR68" s="18">
        <v>1463</v>
      </c>
      <c r="AS68" s="40">
        <v>209</v>
      </c>
      <c r="AT68" s="17">
        <v>229</v>
      </c>
      <c r="AU68" s="17">
        <f t="shared" si="118"/>
        <v>-140</v>
      </c>
      <c r="AV68" s="36">
        <f t="shared" si="119"/>
        <v>-0.0956937799043062</v>
      </c>
      <c r="AW68" s="17">
        <v>1052</v>
      </c>
      <c r="AX68" s="17">
        <v>316</v>
      </c>
      <c r="AY68" s="26">
        <v>0.0189873417721519</v>
      </c>
      <c r="AZ68" s="18">
        <v>6</v>
      </c>
      <c r="BA68" s="18">
        <v>1244</v>
      </c>
      <c r="BB68" s="40">
        <v>207.333333333333</v>
      </c>
      <c r="BC68" s="17">
        <v>229</v>
      </c>
      <c r="BD68" s="17">
        <f t="shared" si="120"/>
        <v>-130.000000000002</v>
      </c>
      <c r="BE68" s="36">
        <f t="shared" si="121"/>
        <v>-0.104501607717043</v>
      </c>
      <c r="BF68" s="17">
        <v>1046</v>
      </c>
      <c r="BG68" s="17">
        <v>311</v>
      </c>
      <c r="BH68" s="26">
        <v>0.0257234726688103</v>
      </c>
      <c r="BI68" s="18">
        <v>8</v>
      </c>
      <c r="BJ68" s="18">
        <v>1662</v>
      </c>
      <c r="BK68" s="40">
        <v>207.75</v>
      </c>
      <c r="BL68" s="17">
        <v>229</v>
      </c>
      <c r="BM68" s="17">
        <f t="shared" si="122"/>
        <v>-170</v>
      </c>
      <c r="BN68" s="36">
        <f t="shared" si="123"/>
        <v>-0.102286401925391</v>
      </c>
      <c r="BO68" s="17">
        <v>1038</v>
      </c>
      <c r="BP68" s="17">
        <v>247</v>
      </c>
      <c r="BQ68" s="26">
        <f t="shared" si="90"/>
        <v>0.0161943319838057</v>
      </c>
      <c r="BR68" s="17">
        <v>4</v>
      </c>
      <c r="BS68" s="18">
        <v>806</v>
      </c>
      <c r="BT68" s="40">
        <f t="shared" si="91"/>
        <v>201.5</v>
      </c>
      <c r="BU68" s="17">
        <f t="shared" si="92"/>
        <v>-110</v>
      </c>
      <c r="BV68" s="36">
        <f t="shared" si="93"/>
        <v>-0.136476426799007</v>
      </c>
      <c r="BW68" s="17">
        <v>292</v>
      </c>
      <c r="BX68" s="32">
        <v>0.0355239786856128</v>
      </c>
      <c r="BY68" s="17">
        <v>10</v>
      </c>
      <c r="BZ68" s="18">
        <v>2657</v>
      </c>
      <c r="CA68" s="40">
        <f t="shared" si="11"/>
        <v>265.7</v>
      </c>
      <c r="CB68" s="17">
        <f t="shared" si="12"/>
        <v>367</v>
      </c>
      <c r="CC68" s="36">
        <f t="shared" si="94"/>
        <v>0.138125705683101</v>
      </c>
      <c r="CD68" s="17">
        <v>260</v>
      </c>
      <c r="CE68" s="32">
        <v>0.0334029227557411</v>
      </c>
      <c r="CF68" s="18">
        <v>3</v>
      </c>
      <c r="CG68" s="18">
        <v>627</v>
      </c>
      <c r="CH68" s="40">
        <f t="shared" si="68"/>
        <v>209</v>
      </c>
      <c r="CI68" s="17">
        <f t="shared" si="13"/>
        <v>-60</v>
      </c>
      <c r="CJ68" s="36">
        <f t="shared" si="14"/>
        <v>-0.0956937799043062</v>
      </c>
      <c r="CK68" s="17">
        <v>237</v>
      </c>
      <c r="CL68" s="32">
        <v>0.0198807157057654</v>
      </c>
      <c r="CM68" s="18">
        <v>0</v>
      </c>
      <c r="CN68" s="18">
        <v>0</v>
      </c>
      <c r="CO68" s="40">
        <f t="shared" si="15"/>
        <v>0</v>
      </c>
      <c r="CP68" s="17">
        <f t="shared" si="16"/>
        <v>0</v>
      </c>
      <c r="CQ68" s="36">
        <f t="shared" si="17"/>
        <v>0</v>
      </c>
      <c r="CR68" s="17">
        <v>304</v>
      </c>
      <c r="CS68" s="32">
        <v>0.0321199143468951</v>
      </c>
      <c r="CT68" s="18">
        <v>3</v>
      </c>
      <c r="CU68" s="18">
        <v>647</v>
      </c>
      <c r="CV68" s="40">
        <f t="shared" si="18"/>
        <v>215.666666666667</v>
      </c>
      <c r="CW68" s="17">
        <f t="shared" si="19"/>
        <v>-40</v>
      </c>
      <c r="CX68" s="36">
        <f t="shared" si="20"/>
        <v>-0.0618238021638331</v>
      </c>
      <c r="CY68" s="132">
        <v>238</v>
      </c>
      <c r="CZ68" s="121">
        <v>0.0203562340966921</v>
      </c>
      <c r="DA68" s="55">
        <v>4</v>
      </c>
      <c r="DB68" s="55">
        <v>861</v>
      </c>
      <c r="DC68" s="40">
        <f t="shared" si="69"/>
        <v>215.25</v>
      </c>
      <c r="DD68" s="17">
        <f t="shared" si="21"/>
        <v>-55</v>
      </c>
      <c r="DE68" s="36">
        <f t="shared" si="22"/>
        <v>-0.0638792102206736</v>
      </c>
      <c r="DF68" s="122">
        <v>238</v>
      </c>
      <c r="DG68" s="123">
        <v>0.00840336134453781</v>
      </c>
      <c r="DH68" s="122">
        <v>2</v>
      </c>
      <c r="DI68" s="122">
        <v>431</v>
      </c>
      <c r="DJ68" s="40">
        <f t="shared" si="23"/>
        <v>215.5</v>
      </c>
      <c r="DK68" s="17">
        <f t="shared" si="24"/>
        <v>-27</v>
      </c>
      <c r="DL68" s="36">
        <f t="shared" si="25"/>
        <v>-0.0626450116009281</v>
      </c>
      <c r="DM68" s="33">
        <v>244</v>
      </c>
      <c r="DN68" s="32">
        <v>0.00819672131147541</v>
      </c>
      <c r="DO68" s="17">
        <v>2</v>
      </c>
      <c r="DP68" s="18">
        <v>423</v>
      </c>
      <c r="DQ68" s="40">
        <f t="shared" si="26"/>
        <v>211.5</v>
      </c>
      <c r="DR68" s="17">
        <f t="shared" si="27"/>
        <v>-35</v>
      </c>
      <c r="DS68" s="36">
        <f t="shared" si="28"/>
        <v>-0.08274231678487</v>
      </c>
      <c r="DT68" s="126">
        <v>214</v>
      </c>
      <c r="DU68" s="32">
        <v>0.014018691588785</v>
      </c>
      <c r="DV68" s="17">
        <v>3</v>
      </c>
      <c r="DW68" s="18">
        <v>632</v>
      </c>
      <c r="DX68" s="40">
        <f t="shared" si="29"/>
        <v>210.666666666667</v>
      </c>
      <c r="DY68" s="17">
        <f t="shared" si="30"/>
        <v>-55</v>
      </c>
      <c r="DZ68" s="36">
        <f t="shared" si="31"/>
        <v>-0.0870253164556962</v>
      </c>
      <c r="EA68" s="33">
        <v>184</v>
      </c>
      <c r="EB68" s="32">
        <v>0.0217391304347826</v>
      </c>
      <c r="EC68" s="18">
        <v>4</v>
      </c>
      <c r="ED68" s="18">
        <v>872</v>
      </c>
      <c r="EE68" s="40">
        <f t="shared" si="32"/>
        <v>218</v>
      </c>
      <c r="EF68" s="17">
        <f t="shared" si="33"/>
        <v>-44</v>
      </c>
      <c r="EG68" s="36">
        <f t="shared" si="34"/>
        <v>-0.0504587155963303</v>
      </c>
      <c r="EH68" s="18">
        <v>171</v>
      </c>
      <c r="EI68" s="26">
        <v>0.0116959064327485</v>
      </c>
      <c r="EJ68" s="18">
        <v>2</v>
      </c>
      <c r="EK68" s="18">
        <v>431</v>
      </c>
      <c r="EL68" s="40">
        <f t="shared" si="35"/>
        <v>215.5</v>
      </c>
      <c r="EM68" s="17">
        <f t="shared" si="36"/>
        <v>-27</v>
      </c>
      <c r="EN68" s="36">
        <f t="shared" si="37"/>
        <v>-0.0626450116009281</v>
      </c>
      <c r="EO68" s="18">
        <v>216</v>
      </c>
      <c r="EP68" s="26">
        <v>0.0138888888888889</v>
      </c>
      <c r="EQ68" s="18">
        <v>3</v>
      </c>
      <c r="ER68" s="18">
        <v>633</v>
      </c>
      <c r="ES68" s="40">
        <f t="shared" si="38"/>
        <v>211</v>
      </c>
      <c r="ET68" s="17">
        <f t="shared" si="39"/>
        <v>-54</v>
      </c>
      <c r="EU68" s="36">
        <f t="shared" si="40"/>
        <v>-0.0853080568720379</v>
      </c>
      <c r="EV68" s="18">
        <v>189</v>
      </c>
      <c r="EW68" s="26">
        <v>0.0105820105820106</v>
      </c>
      <c r="EX68" s="18">
        <v>2</v>
      </c>
      <c r="EY68" s="18">
        <v>428</v>
      </c>
      <c r="EZ68" s="40">
        <f t="shared" si="41"/>
        <v>214</v>
      </c>
      <c r="FA68" s="17">
        <f t="shared" si="42"/>
        <v>-30</v>
      </c>
      <c r="FB68" s="36">
        <f t="shared" si="43"/>
        <v>-0.0700934579439252</v>
      </c>
      <c r="FC68" s="18">
        <v>336</v>
      </c>
      <c r="FD68" s="26">
        <v>0.0327380952380952</v>
      </c>
      <c r="FE68" s="18">
        <v>11</v>
      </c>
      <c r="FF68" s="18">
        <v>2331</v>
      </c>
      <c r="FG68" s="40">
        <f t="shared" si="44"/>
        <v>211.909090909091</v>
      </c>
      <c r="FH68" s="17">
        <f t="shared" si="45"/>
        <v>-188</v>
      </c>
      <c r="FI68" s="36">
        <f t="shared" si="46"/>
        <v>-0.0806520806520807</v>
      </c>
      <c r="FJ68" s="18">
        <v>318</v>
      </c>
      <c r="FK68" s="26">
        <v>0.0440251572327044</v>
      </c>
      <c r="FL68" s="17">
        <v>14</v>
      </c>
      <c r="FM68" s="18">
        <v>2929</v>
      </c>
      <c r="FN68" s="40">
        <f t="shared" si="47"/>
        <v>209.214285714286</v>
      </c>
      <c r="FO68" s="17">
        <f t="shared" si="48"/>
        <v>-277</v>
      </c>
      <c r="FP68" s="36">
        <f t="shared" si="49"/>
        <v>-0.094571526118129</v>
      </c>
      <c r="FQ68" s="18">
        <v>313</v>
      </c>
      <c r="FR68" s="26">
        <v>0.00638977635782748</v>
      </c>
      <c r="FS68" s="17">
        <v>2</v>
      </c>
      <c r="FT68" s="18">
        <v>422</v>
      </c>
      <c r="FU68" s="40">
        <f t="shared" si="50"/>
        <v>211</v>
      </c>
      <c r="FV68" s="17">
        <f t="shared" si="51"/>
        <v>-36</v>
      </c>
      <c r="FW68" s="36">
        <f t="shared" si="52"/>
        <v>-0.0853080568720379</v>
      </c>
      <c r="FX68" s="18">
        <v>247</v>
      </c>
      <c r="FY68" s="26">
        <v>0.0121457489878543</v>
      </c>
      <c r="FZ68" s="17">
        <v>3</v>
      </c>
      <c r="GA68" s="18">
        <v>620</v>
      </c>
      <c r="GB68" s="40">
        <f t="shared" si="53"/>
        <v>206.666666666667</v>
      </c>
      <c r="GC68" s="17">
        <f t="shared" si="54"/>
        <v>-67</v>
      </c>
      <c r="GD68" s="36">
        <f t="shared" si="55"/>
        <v>-0.108064516129032</v>
      </c>
      <c r="GE68" s="18">
        <v>260</v>
      </c>
      <c r="GF68" s="26">
        <v>0.0307692307692308</v>
      </c>
      <c r="GG68" s="17">
        <v>8</v>
      </c>
      <c r="GH68" s="18">
        <v>1684</v>
      </c>
      <c r="GI68" s="40">
        <f t="shared" si="56"/>
        <v>210.5</v>
      </c>
      <c r="GJ68" s="17">
        <f t="shared" si="57"/>
        <v>-148</v>
      </c>
      <c r="GK68" s="36">
        <f t="shared" si="58"/>
        <v>-0.0878859857482185</v>
      </c>
      <c r="GL68" s="18">
        <v>310</v>
      </c>
      <c r="GM68" s="26">
        <v>0.0193548387096774</v>
      </c>
      <c r="GN68" s="17">
        <v>6</v>
      </c>
      <c r="GO68" s="18">
        <v>1284</v>
      </c>
      <c r="GP68" s="40">
        <f t="shared" si="59"/>
        <v>214</v>
      </c>
      <c r="GQ68" s="17">
        <f t="shared" si="60"/>
        <v>-90</v>
      </c>
      <c r="GR68" s="36">
        <f t="shared" si="61"/>
        <v>-0.0700934579439252</v>
      </c>
      <c r="GS68" s="18">
        <v>253</v>
      </c>
      <c r="GT68" s="26">
        <v>0.0197628458498024</v>
      </c>
      <c r="GU68" s="18">
        <v>5</v>
      </c>
      <c r="GV68" s="18">
        <v>1040</v>
      </c>
      <c r="GW68" s="40">
        <f t="shared" si="95"/>
        <v>208</v>
      </c>
      <c r="GX68" s="17">
        <f t="shared" si="96"/>
        <v>-105</v>
      </c>
      <c r="GY68" s="36">
        <f t="shared" si="97"/>
        <v>-0.100961538461538</v>
      </c>
      <c r="GZ68" s="18">
        <v>223</v>
      </c>
      <c r="HA68" s="26">
        <v>0.00896860986547085</v>
      </c>
      <c r="HB68" s="18">
        <v>2</v>
      </c>
      <c r="HC68" s="18">
        <v>438</v>
      </c>
      <c r="HD68" s="40">
        <f t="shared" si="98"/>
        <v>219</v>
      </c>
      <c r="HE68" s="17">
        <f t="shared" si="99"/>
        <v>-20</v>
      </c>
      <c r="HF68" s="36">
        <f t="shared" si="100"/>
        <v>-0.045662100456621</v>
      </c>
      <c r="HG68" s="18">
        <v>186</v>
      </c>
      <c r="HH68" s="26">
        <v>0</v>
      </c>
      <c r="HI68" s="18">
        <v>0</v>
      </c>
      <c r="HJ68" s="18">
        <v>0</v>
      </c>
      <c r="HK68" s="40">
        <f t="shared" si="101"/>
        <v>0</v>
      </c>
      <c r="HL68" s="17">
        <f t="shared" si="102"/>
        <v>0</v>
      </c>
      <c r="HM68" s="36">
        <f t="shared" si="103"/>
        <v>0</v>
      </c>
      <c r="HN68" s="18">
        <v>179</v>
      </c>
      <c r="HO68" s="26">
        <v>0</v>
      </c>
      <c r="HP68" s="18">
        <v>0</v>
      </c>
      <c r="HQ68" s="18">
        <v>0</v>
      </c>
      <c r="HR68" s="40">
        <f t="shared" si="104"/>
        <v>0</v>
      </c>
      <c r="HS68" s="17">
        <f t="shared" si="105"/>
        <v>0</v>
      </c>
      <c r="HT68" s="36">
        <f t="shared" si="106"/>
        <v>0</v>
      </c>
      <c r="HU68" s="18">
        <v>144</v>
      </c>
      <c r="HV68" s="26">
        <v>0.00694444444444444</v>
      </c>
      <c r="HW68" s="17">
        <v>1</v>
      </c>
      <c r="HX68" s="18">
        <v>209</v>
      </c>
      <c r="HY68" s="40">
        <f t="shared" si="107"/>
        <v>209</v>
      </c>
      <c r="HZ68" s="17">
        <f t="shared" si="108"/>
        <v>-20</v>
      </c>
      <c r="IA68" s="36">
        <f t="shared" si="109"/>
        <v>-0.0956937799043062</v>
      </c>
      <c r="IB68" s="18"/>
      <c r="IC68" s="26"/>
      <c r="ID68" s="17"/>
      <c r="IE68" s="18"/>
      <c r="IF68" s="40"/>
      <c r="IG68" s="17"/>
      <c r="IH68" s="17"/>
      <c r="II68" s="36"/>
      <c r="IJ68" s="17"/>
      <c r="IK68" s="17"/>
      <c r="IL68" s="17">
        <v>310</v>
      </c>
      <c r="IM68" s="17">
        <v>64811.71</v>
      </c>
      <c r="IN68" s="18">
        <v>141</v>
      </c>
      <c r="IO68" s="18">
        <v>29458.21</v>
      </c>
      <c r="IP68" s="17">
        <v>225</v>
      </c>
      <c r="IQ68" s="17">
        <v>46678</v>
      </c>
      <c r="IR68" s="17"/>
      <c r="IS68" s="17"/>
      <c r="IT68" s="16"/>
      <c r="IU68" s="16"/>
      <c r="IV68" s="16"/>
      <c r="IW68" s="16"/>
      <c r="IX68" s="41"/>
      <c r="IY68" s="41"/>
      <c r="IZ68" s="41"/>
      <c r="JA68" s="41"/>
      <c r="JB68" s="18"/>
      <c r="JC68" s="41"/>
      <c r="JD68" s="41"/>
      <c r="JE68" s="41"/>
      <c r="JF68" s="18"/>
      <c r="JG68" s="18"/>
      <c r="JH68" s="18">
        <f t="shared" si="124"/>
        <v>137</v>
      </c>
      <c r="JI68" s="18">
        <f t="shared" si="125"/>
        <v>29282</v>
      </c>
      <c r="JJ68" s="17">
        <v>229</v>
      </c>
      <c r="JK68" s="17">
        <f t="shared" si="110"/>
        <v>-2091</v>
      </c>
      <c r="JL68" s="36">
        <f ca="1" t="shared" si="126"/>
        <v>-0.0714090567584181</v>
      </c>
      <c r="JM68" s="18">
        <f t="shared" si="111"/>
        <v>813</v>
      </c>
      <c r="JN68" s="42">
        <f t="shared" si="112"/>
        <v>170229.92</v>
      </c>
      <c r="JO68" s="43"/>
      <c r="JP68" s="43"/>
    </row>
    <row r="69" ht="16.5" spans="1:276">
      <c r="A69" s="16"/>
      <c r="B69" s="17" t="s">
        <v>44</v>
      </c>
      <c r="C69" s="18">
        <v>6939962759357</v>
      </c>
      <c r="D69" s="18">
        <v>599184871134</v>
      </c>
      <c r="E69" s="18">
        <v>21064110000960</v>
      </c>
      <c r="F69" s="17" t="s">
        <v>274</v>
      </c>
      <c r="G69" s="19" t="s">
        <v>275</v>
      </c>
      <c r="H69" s="17" t="s">
        <v>129</v>
      </c>
      <c r="I69" s="26">
        <f>VLOOKUP(C69,供应链!E:J,6,0)</f>
        <v>0.8</v>
      </c>
      <c r="J69" s="17">
        <f>VLOOKUP(C69,供应链!E:H,4,0)</f>
        <v>107</v>
      </c>
      <c r="K69" s="17">
        <f>VLOOKUP(C69,供应链!E:K,7,0)</f>
        <v>0</v>
      </c>
      <c r="L69" s="18">
        <f>VLOOKUP(C69,供应链!E:I,5,0)</f>
        <v>31.7193675889328</v>
      </c>
      <c r="M69" s="27">
        <f t="shared" si="113"/>
        <v>0.00154690207078624</v>
      </c>
      <c r="N69" s="17">
        <v>423</v>
      </c>
      <c r="O69" s="26">
        <v>0.0141843971631206</v>
      </c>
      <c r="P69" s="18">
        <v>6</v>
      </c>
      <c r="Q69" s="18">
        <v>1759</v>
      </c>
      <c r="R69" s="40">
        <v>293.166666666667</v>
      </c>
      <c r="S69" s="17">
        <v>299</v>
      </c>
      <c r="T69" s="17">
        <f t="shared" si="114"/>
        <v>-34.9999999999978</v>
      </c>
      <c r="U69" s="36">
        <f t="shared" si="115"/>
        <v>-0.0198976691301864</v>
      </c>
      <c r="V69" s="17">
        <v>272</v>
      </c>
      <c r="W69" s="17">
        <v>346</v>
      </c>
      <c r="X69" s="26">
        <v>0.023121387283237</v>
      </c>
      <c r="Y69" s="18">
        <v>8</v>
      </c>
      <c r="Z69" s="18">
        <v>2354</v>
      </c>
      <c r="AA69" s="40">
        <v>294.25</v>
      </c>
      <c r="AB69" s="17">
        <v>299</v>
      </c>
      <c r="AC69" s="17">
        <f ca="1" t="shared" si="116"/>
        <v>-38</v>
      </c>
      <c r="AD69" s="36">
        <f ca="1" t="shared" si="117"/>
        <v>-0.016142735768904</v>
      </c>
      <c r="AE69" s="17">
        <v>265</v>
      </c>
      <c r="AF69" s="17">
        <v>334</v>
      </c>
      <c r="AG69" s="26">
        <v>0.0119760479041916</v>
      </c>
      <c r="AH69" s="18">
        <v>4</v>
      </c>
      <c r="AI69" s="18">
        <v>1176</v>
      </c>
      <c r="AJ69" s="40">
        <v>294</v>
      </c>
      <c r="AK69" s="17">
        <v>299</v>
      </c>
      <c r="AL69" s="17">
        <v>-20</v>
      </c>
      <c r="AM69" s="36">
        <v>-0.0170068027210884</v>
      </c>
      <c r="AN69" s="17">
        <v>261</v>
      </c>
      <c r="AO69" s="17">
        <v>491</v>
      </c>
      <c r="AP69" s="26">
        <v>0.0285132382892057</v>
      </c>
      <c r="AQ69" s="18">
        <v>14</v>
      </c>
      <c r="AR69" s="18">
        <v>4116</v>
      </c>
      <c r="AS69" s="40">
        <v>294</v>
      </c>
      <c r="AT69" s="17">
        <v>299</v>
      </c>
      <c r="AU69" s="17">
        <f t="shared" si="118"/>
        <v>-70</v>
      </c>
      <c r="AV69" s="36">
        <f t="shared" si="119"/>
        <v>-0.0170068027210884</v>
      </c>
      <c r="AW69" s="17">
        <v>250</v>
      </c>
      <c r="AX69" s="17">
        <v>384</v>
      </c>
      <c r="AY69" s="26">
        <v>0.015625</v>
      </c>
      <c r="AZ69" s="18">
        <v>6</v>
      </c>
      <c r="BA69" s="18">
        <v>1784</v>
      </c>
      <c r="BB69" s="40">
        <v>297.333333333333</v>
      </c>
      <c r="BC69" s="17">
        <v>299</v>
      </c>
      <c r="BD69" s="17">
        <f t="shared" si="120"/>
        <v>-10.0000000000022</v>
      </c>
      <c r="BE69" s="36">
        <f t="shared" si="121"/>
        <v>-0.00560538116592049</v>
      </c>
      <c r="BF69" s="17">
        <v>245</v>
      </c>
      <c r="BG69" s="17">
        <v>356</v>
      </c>
      <c r="BH69" s="26">
        <v>0.0168539325842697</v>
      </c>
      <c r="BI69" s="18">
        <v>6</v>
      </c>
      <c r="BJ69" s="18">
        <v>1764</v>
      </c>
      <c r="BK69" s="40">
        <v>294</v>
      </c>
      <c r="BL69" s="17">
        <v>299</v>
      </c>
      <c r="BM69" s="17">
        <f t="shared" si="122"/>
        <v>-30</v>
      </c>
      <c r="BN69" s="36">
        <f t="shared" si="123"/>
        <v>-0.0170068027210884</v>
      </c>
      <c r="BO69" s="17">
        <v>238</v>
      </c>
      <c r="BP69" s="17">
        <v>332</v>
      </c>
      <c r="BQ69" s="26">
        <f t="shared" si="90"/>
        <v>0.0331325301204819</v>
      </c>
      <c r="BR69" s="17">
        <v>11</v>
      </c>
      <c r="BS69" s="18">
        <v>3209</v>
      </c>
      <c r="BT69" s="40">
        <f t="shared" si="91"/>
        <v>291.727272727273</v>
      </c>
      <c r="BU69" s="17">
        <f t="shared" si="92"/>
        <v>-79.9999999999998</v>
      </c>
      <c r="BV69" s="36">
        <f t="shared" si="93"/>
        <v>-0.0249298846992832</v>
      </c>
      <c r="BW69" s="17">
        <v>497</v>
      </c>
      <c r="BX69" s="32">
        <v>0.0287420679357969</v>
      </c>
      <c r="BY69" s="17">
        <v>15</v>
      </c>
      <c r="BZ69" s="18">
        <v>4759</v>
      </c>
      <c r="CA69" s="40">
        <f t="shared" ref="CA69:CA109" si="127">IFERROR(BZ69/BY69,0)</f>
        <v>317.266666666667</v>
      </c>
      <c r="CB69" s="17">
        <f t="shared" ref="CB69:CB109" si="128">(CA69-$JJ69)*BY69</f>
        <v>274</v>
      </c>
      <c r="CC69" s="36">
        <f t="shared" si="94"/>
        <v>0.0575751208237024</v>
      </c>
      <c r="CD69" s="17">
        <v>314</v>
      </c>
      <c r="CE69" s="32">
        <v>0.0492713393476752</v>
      </c>
      <c r="CF69" s="18">
        <v>3</v>
      </c>
      <c r="CG69" s="18">
        <v>887</v>
      </c>
      <c r="CH69" s="40">
        <f t="shared" ref="CH69:CH109" si="129">IFERROR(CG69/CF69,0)</f>
        <v>295.666666666667</v>
      </c>
      <c r="CI69" s="17">
        <f t="shared" ref="CI69:CI109" si="130">(CH69-$JJ69)*CF69</f>
        <v>-9.99999999999994</v>
      </c>
      <c r="CJ69" s="36">
        <f t="shared" ref="CJ69:CJ110" si="131">IFERROR(CI69/CG69,0)</f>
        <v>-0.0112739571589627</v>
      </c>
      <c r="CK69" s="17">
        <v>280</v>
      </c>
      <c r="CL69" s="32">
        <v>0.049680624556423</v>
      </c>
      <c r="CM69" s="18">
        <v>5</v>
      </c>
      <c r="CN69" s="18">
        <v>1490</v>
      </c>
      <c r="CO69" s="40">
        <f t="shared" ref="CO69:CO109" si="132">IFERROR(CN69/CM69,0)</f>
        <v>298</v>
      </c>
      <c r="CP69" s="17">
        <f t="shared" ref="CP69:CP109" si="133">(CO69-$JJ69)*CM69</f>
        <v>-5</v>
      </c>
      <c r="CQ69" s="36">
        <f t="shared" ref="CQ69:CQ110" si="134">IFERROR(CP69/CN69,0)</f>
        <v>-0.00335570469798658</v>
      </c>
      <c r="CR69" s="17">
        <v>353</v>
      </c>
      <c r="CS69" s="32">
        <v>0.0461771385314156</v>
      </c>
      <c r="CT69" s="18">
        <v>6</v>
      </c>
      <c r="CU69" s="18">
        <v>1754</v>
      </c>
      <c r="CV69" s="40">
        <f t="shared" ref="CV69:CV109" si="135">IFERROR(CU69/CT69,0)</f>
        <v>292.333333333333</v>
      </c>
      <c r="CW69" s="17">
        <f t="shared" ref="CW69:CW109" si="136">(CV69-$JJ69)*CT69</f>
        <v>-40.0000000000001</v>
      </c>
      <c r="CX69" s="36">
        <f t="shared" ref="CX69:CX110" si="137">IFERROR(CW69/CU69,0)</f>
        <v>-0.0228050171037629</v>
      </c>
      <c r="CY69" s="132">
        <v>328</v>
      </c>
      <c r="CZ69" s="121">
        <v>0.043859649122807</v>
      </c>
      <c r="DA69" s="55">
        <v>7</v>
      </c>
      <c r="DB69" s="55">
        <v>2058</v>
      </c>
      <c r="DC69" s="40">
        <f t="shared" ref="DC69:DC109" si="138">IFERROR(DB69/DA69,0)</f>
        <v>294</v>
      </c>
      <c r="DD69" s="17">
        <f t="shared" ref="DD69:DD109" si="139">(DC69-$JJ69)*DA69</f>
        <v>-35</v>
      </c>
      <c r="DE69" s="36">
        <f t="shared" ref="DE69:DE110" si="140">IFERROR(DD69/DB69,0)</f>
        <v>-0.0170068027210884</v>
      </c>
      <c r="DF69" s="122">
        <v>288</v>
      </c>
      <c r="DG69" s="123">
        <v>0.00694444444444444</v>
      </c>
      <c r="DH69" s="122">
        <v>2</v>
      </c>
      <c r="DI69" s="122">
        <v>623</v>
      </c>
      <c r="DJ69" s="40">
        <f t="shared" ref="DJ69:DJ109" si="141">IFERROR(DI69/DH69,0)</f>
        <v>311.5</v>
      </c>
      <c r="DK69" s="17">
        <f t="shared" ref="DK69:DK109" si="142">(DJ69-$JJ69)*DH69</f>
        <v>25</v>
      </c>
      <c r="DL69" s="36">
        <f t="shared" ref="DL69:DL110" si="143">IFERROR(DK69/DI69,0)</f>
        <v>0.0401284109149278</v>
      </c>
      <c r="DM69" s="33">
        <v>287</v>
      </c>
      <c r="DN69" s="32">
        <v>0.00348432055749129</v>
      </c>
      <c r="DO69" s="17">
        <v>1</v>
      </c>
      <c r="DP69" s="18">
        <v>319</v>
      </c>
      <c r="DQ69" s="40">
        <f t="shared" ref="DQ69:DQ109" si="144">IFERROR(DP69/DO69,0)</f>
        <v>319</v>
      </c>
      <c r="DR69" s="17">
        <f t="shared" ref="DR69:DR109" si="145">(DQ69-$JJ69)*DO69</f>
        <v>20</v>
      </c>
      <c r="DS69" s="36">
        <f t="shared" ref="DS69:DS110" si="146">IFERROR(DR69/DP69,0)</f>
        <v>0.0626959247648903</v>
      </c>
      <c r="DT69" s="126">
        <v>288</v>
      </c>
      <c r="DU69" s="32">
        <v>0.00347222222222222</v>
      </c>
      <c r="DV69" s="17">
        <v>1</v>
      </c>
      <c r="DW69" s="18">
        <v>319</v>
      </c>
      <c r="DX69" s="40">
        <f t="shared" ref="DX69:DX109" si="147">IFERROR(DW69/DV69,0)</f>
        <v>319</v>
      </c>
      <c r="DY69" s="17">
        <f t="shared" ref="DY69:DY109" si="148">(DX69-$JJ69)*DV69</f>
        <v>20</v>
      </c>
      <c r="DZ69" s="36">
        <f t="shared" ref="DZ69:DZ110" si="149">IFERROR(DY69/DW69,0)</f>
        <v>0.0626959247648903</v>
      </c>
      <c r="EA69" s="33">
        <v>289</v>
      </c>
      <c r="EB69" s="32">
        <v>0.0069204152249135</v>
      </c>
      <c r="EC69" s="18">
        <v>2</v>
      </c>
      <c r="ED69" s="18">
        <v>638</v>
      </c>
      <c r="EE69" s="40">
        <f t="shared" ref="EE69:EE109" si="150">IFERROR(ED69/EC69,0)</f>
        <v>319</v>
      </c>
      <c r="EF69" s="17">
        <f t="shared" ref="EF69:EF109" si="151">(EE69-$JJ69)*EC69</f>
        <v>40</v>
      </c>
      <c r="EG69" s="36">
        <f t="shared" ref="EG69:EG110" si="152">IFERROR(EF69/ED69,0)</f>
        <v>0.0626959247648903</v>
      </c>
      <c r="EH69" s="18">
        <v>226</v>
      </c>
      <c r="EI69" s="26">
        <v>0</v>
      </c>
      <c r="EJ69" s="18">
        <v>0</v>
      </c>
      <c r="EK69" s="18">
        <v>0</v>
      </c>
      <c r="EL69" s="40">
        <f t="shared" ref="EL69:EL109" si="153">IFERROR(EK69/EJ69,0)</f>
        <v>0</v>
      </c>
      <c r="EM69" s="17">
        <f t="shared" ref="EM69:EM109" si="154">(EL69-$JJ69)*EJ69</f>
        <v>0</v>
      </c>
      <c r="EN69" s="36">
        <f t="shared" ref="EN69:EN109" si="155">IFERROR(EM69/EK69,0)</f>
        <v>0</v>
      </c>
      <c r="EO69" s="18">
        <v>227</v>
      </c>
      <c r="EP69" s="26">
        <v>0.013215859030837</v>
      </c>
      <c r="EQ69" s="18">
        <v>3</v>
      </c>
      <c r="ER69" s="18">
        <v>942</v>
      </c>
      <c r="ES69" s="40">
        <f t="shared" ref="ES69:ES109" si="156">IFERROR(ER69/EQ69,0)</f>
        <v>314</v>
      </c>
      <c r="ET69" s="17">
        <f t="shared" ref="ET69:ET109" si="157">(ES69-$JJ69)*EQ69</f>
        <v>45</v>
      </c>
      <c r="EU69" s="36">
        <f t="shared" ref="EU69:EU109" si="158">IFERROR(ET69/ER69,0)</f>
        <v>0.0477707006369427</v>
      </c>
      <c r="EV69" s="18">
        <v>263</v>
      </c>
      <c r="EW69" s="26">
        <v>0.0114068441064639</v>
      </c>
      <c r="EX69" s="18">
        <v>3</v>
      </c>
      <c r="EY69" s="18">
        <v>927</v>
      </c>
      <c r="EZ69" s="40">
        <f t="shared" ref="EZ69:EZ109" si="159">IFERROR(EY69/EX69,0)</f>
        <v>309</v>
      </c>
      <c r="FA69" s="17">
        <f t="shared" ref="FA69:FA109" si="160">(EZ69-$JJ69)*EX69</f>
        <v>30</v>
      </c>
      <c r="FB69" s="36">
        <f t="shared" ref="FB69:FB109" si="161">IFERROR(FA69/EY69,0)</f>
        <v>0.0323624595469256</v>
      </c>
      <c r="FC69" s="18">
        <v>392</v>
      </c>
      <c r="FD69" s="26">
        <v>0.0204081632653061</v>
      </c>
      <c r="FE69" s="18">
        <v>8</v>
      </c>
      <c r="FF69" s="18">
        <v>2392</v>
      </c>
      <c r="FG69" s="40">
        <f t="shared" ref="FG69:FG109" si="162">IFERROR(FF69/FE69,0)</f>
        <v>299</v>
      </c>
      <c r="FH69" s="17">
        <f t="shared" ref="FH69:FH109" si="163">(FG69-$JJ69)*FE69</f>
        <v>0</v>
      </c>
      <c r="FI69" s="36">
        <f t="shared" ref="FI69:FI109" si="164">IFERROR(FH69/FF69,0)</f>
        <v>0</v>
      </c>
      <c r="FJ69" s="18">
        <v>337</v>
      </c>
      <c r="FK69" s="26">
        <v>0.0148367952522255</v>
      </c>
      <c r="FL69" s="17">
        <v>5</v>
      </c>
      <c r="FM69" s="18">
        <v>1495</v>
      </c>
      <c r="FN69" s="40">
        <f t="shared" ref="FN69:FN109" si="165">IFERROR(FM69/FL69,0)</f>
        <v>299</v>
      </c>
      <c r="FO69" s="17">
        <f t="shared" ref="FO69:FO109" si="166">(FN69-$JJ69)*FL69</f>
        <v>0</v>
      </c>
      <c r="FP69" s="36">
        <f t="shared" ref="FP69:FP110" si="167">IFERROR(FO69/FM69,0)</f>
        <v>0</v>
      </c>
      <c r="FQ69" s="18">
        <v>302</v>
      </c>
      <c r="FR69" s="26">
        <v>0.00662251655629139</v>
      </c>
      <c r="FS69" s="17">
        <v>2</v>
      </c>
      <c r="FT69" s="18">
        <v>622</v>
      </c>
      <c r="FU69" s="40">
        <f t="shared" ref="FU69:FU109" si="168">IFERROR(FT69/FS69,0)</f>
        <v>311</v>
      </c>
      <c r="FV69" s="17">
        <f t="shared" ref="FV69:FV109" si="169">(FU69-$JJ69)*FS69</f>
        <v>24</v>
      </c>
      <c r="FW69" s="36">
        <f t="shared" ref="FW69:FW110" si="170">IFERROR(FV69/FT69,0)</f>
        <v>0.0385852090032154</v>
      </c>
      <c r="FX69" s="18">
        <v>297</v>
      </c>
      <c r="FY69" s="26">
        <v>0.0202020202020202</v>
      </c>
      <c r="FZ69" s="17">
        <v>6</v>
      </c>
      <c r="GA69" s="18">
        <v>1794</v>
      </c>
      <c r="GB69" s="40">
        <f t="shared" ref="GB69:GB109" si="171">IFERROR(GA69/FZ69,0)</f>
        <v>299</v>
      </c>
      <c r="GC69" s="17">
        <f t="shared" ref="GC69:GC109" si="172">(GB69-$JJ69)*FZ69</f>
        <v>0</v>
      </c>
      <c r="GD69" s="36">
        <f t="shared" ref="GD69:GD110" si="173">IFERROR(GC69/GA69,0)</f>
        <v>0</v>
      </c>
      <c r="GE69" s="18">
        <v>326</v>
      </c>
      <c r="GF69" s="26">
        <v>0.0245398773006135</v>
      </c>
      <c r="GG69" s="17">
        <v>8</v>
      </c>
      <c r="GH69" s="18">
        <v>2392</v>
      </c>
      <c r="GI69" s="40">
        <f t="shared" ref="GI69:GI109" si="174">IFERROR(GH69/GG69,0)</f>
        <v>299</v>
      </c>
      <c r="GJ69" s="17">
        <f t="shared" ref="GJ69:GJ109" si="175">(GI69-$JJ69)*GG69</f>
        <v>0</v>
      </c>
      <c r="GK69" s="36">
        <f t="shared" ref="GK69:GK110" si="176">IFERROR(GJ69/GH69,0)</f>
        <v>0</v>
      </c>
      <c r="GL69" s="18">
        <v>295</v>
      </c>
      <c r="GM69" s="26">
        <v>0.0169491525423729</v>
      </c>
      <c r="GN69" s="17">
        <v>5</v>
      </c>
      <c r="GO69" s="18">
        <v>1515</v>
      </c>
      <c r="GP69" s="40">
        <f t="shared" ref="GP69:GP109" si="177">IFERROR(GO69/GN69,0)</f>
        <v>303</v>
      </c>
      <c r="GQ69" s="17">
        <f t="shared" ref="GQ69:GQ109" si="178">(GP69-$JJ69)*GN69</f>
        <v>20</v>
      </c>
      <c r="GR69" s="36">
        <f t="shared" ref="GR69:GR110" si="179">IFERROR(GQ69/GO69,0)</f>
        <v>0.0132013201320132</v>
      </c>
      <c r="GS69" s="18">
        <v>314</v>
      </c>
      <c r="GT69" s="26">
        <v>0.0191082802547771</v>
      </c>
      <c r="GU69" s="18">
        <v>6</v>
      </c>
      <c r="GV69" s="18">
        <v>1814</v>
      </c>
      <c r="GW69" s="40">
        <f t="shared" si="95"/>
        <v>302.333333333333</v>
      </c>
      <c r="GX69" s="17">
        <f t="shared" si="96"/>
        <v>19.9999999999999</v>
      </c>
      <c r="GY69" s="36">
        <f t="shared" si="97"/>
        <v>0.0110253583241455</v>
      </c>
      <c r="GZ69" s="18">
        <v>277</v>
      </c>
      <c r="HA69" s="26">
        <v>0.0072202166064982</v>
      </c>
      <c r="HB69" s="18">
        <v>2</v>
      </c>
      <c r="HC69" s="18">
        <v>631</v>
      </c>
      <c r="HD69" s="40">
        <f t="shared" si="98"/>
        <v>315.5</v>
      </c>
      <c r="HE69" s="17">
        <f t="shared" si="99"/>
        <v>33</v>
      </c>
      <c r="HF69" s="36">
        <f t="shared" si="100"/>
        <v>0.05229793977813</v>
      </c>
      <c r="HG69" s="18">
        <v>223</v>
      </c>
      <c r="HH69" s="26">
        <v>0.00896860986547085</v>
      </c>
      <c r="HI69" s="18">
        <v>2</v>
      </c>
      <c r="HJ69" s="18">
        <v>638</v>
      </c>
      <c r="HK69" s="40">
        <f t="shared" si="101"/>
        <v>319</v>
      </c>
      <c r="HL69" s="17">
        <f t="shared" si="102"/>
        <v>40</v>
      </c>
      <c r="HM69" s="36">
        <f t="shared" si="103"/>
        <v>0.0626959247648903</v>
      </c>
      <c r="HN69" s="18">
        <v>251</v>
      </c>
      <c r="HO69" s="26">
        <v>0.0119521912350598</v>
      </c>
      <c r="HP69" s="18">
        <v>3</v>
      </c>
      <c r="HQ69" s="18">
        <v>947</v>
      </c>
      <c r="HR69" s="40">
        <f t="shared" si="104"/>
        <v>315.666666666667</v>
      </c>
      <c r="HS69" s="17">
        <f t="shared" si="105"/>
        <v>50.0000000000001</v>
      </c>
      <c r="HT69" s="36">
        <f t="shared" si="106"/>
        <v>0.0527983104540655</v>
      </c>
      <c r="HU69" s="18">
        <v>218</v>
      </c>
      <c r="HV69" s="26">
        <v>0</v>
      </c>
      <c r="HW69" s="17">
        <v>0</v>
      </c>
      <c r="HX69" s="18">
        <v>0</v>
      </c>
      <c r="HY69" s="40">
        <f t="shared" si="107"/>
        <v>0</v>
      </c>
      <c r="HZ69" s="17">
        <f t="shared" si="108"/>
        <v>0</v>
      </c>
      <c r="IA69" s="36">
        <f t="shared" si="109"/>
        <v>0</v>
      </c>
      <c r="IB69" s="18"/>
      <c r="IC69" s="26"/>
      <c r="ID69" s="17"/>
      <c r="IE69" s="18"/>
      <c r="IF69" s="40"/>
      <c r="IG69" s="17"/>
      <c r="IH69" s="17"/>
      <c r="II69" s="36"/>
      <c r="IJ69" s="17"/>
      <c r="IK69" s="17"/>
      <c r="IL69" s="17">
        <v>218</v>
      </c>
      <c r="IM69" s="17">
        <v>61234.97</v>
      </c>
      <c r="IN69" s="18">
        <v>157</v>
      </c>
      <c r="IO69" s="18">
        <v>46803.14</v>
      </c>
      <c r="IP69" s="17">
        <v>169</v>
      </c>
      <c r="IQ69" s="17">
        <v>50061</v>
      </c>
      <c r="IR69" s="17"/>
      <c r="IS69" s="17"/>
      <c r="IT69" s="16"/>
      <c r="IU69" s="16"/>
      <c r="IV69" s="16"/>
      <c r="IW69" s="16"/>
      <c r="IX69" s="41"/>
      <c r="IY69" s="41"/>
      <c r="IZ69" s="41"/>
      <c r="JA69" s="41"/>
      <c r="JB69" s="18"/>
      <c r="JC69" s="41"/>
      <c r="JD69" s="41"/>
      <c r="JE69" s="41"/>
      <c r="JF69" s="18"/>
      <c r="JG69" s="18"/>
      <c r="JH69" s="18">
        <f t="shared" si="124"/>
        <v>150</v>
      </c>
      <c r="JI69" s="18">
        <f t="shared" si="125"/>
        <v>45118</v>
      </c>
      <c r="JJ69" s="17">
        <v>299</v>
      </c>
      <c r="JK69" s="17">
        <f t="shared" si="110"/>
        <v>268.000000000004</v>
      </c>
      <c r="JL69" s="36">
        <f ca="1" t="shared" si="126"/>
        <v>0.00593997960902531</v>
      </c>
      <c r="JM69" s="18">
        <f t="shared" si="111"/>
        <v>694</v>
      </c>
      <c r="JN69" s="42">
        <f t="shared" si="112"/>
        <v>203217.11</v>
      </c>
      <c r="JO69" s="43"/>
      <c r="JP69" s="43"/>
    </row>
    <row r="70" ht="16.5" spans="1:276">
      <c r="A70" s="16"/>
      <c r="B70" s="17" t="s">
        <v>42</v>
      </c>
      <c r="C70" s="18">
        <v>6939962755618</v>
      </c>
      <c r="D70" s="18">
        <v>566248680898</v>
      </c>
      <c r="E70" s="18">
        <v>21063510002237</v>
      </c>
      <c r="F70" s="17" t="s">
        <v>277</v>
      </c>
      <c r="G70" s="19" t="s">
        <v>278</v>
      </c>
      <c r="H70" s="17" t="s">
        <v>129</v>
      </c>
      <c r="I70" s="26">
        <f>VLOOKUP(C70,供应链!E:J,6,0)</f>
        <v>1</v>
      </c>
      <c r="J70" s="17">
        <f>VLOOKUP(C70,供应链!E:H,4,0)</f>
        <v>379</v>
      </c>
      <c r="K70" s="17">
        <f>VLOOKUP(C70,供应链!E:K,7,0)</f>
        <v>0</v>
      </c>
      <c r="L70" s="18">
        <f>VLOOKUP(C70,供应链!E:I,5,0)</f>
        <v>36.6200423299899</v>
      </c>
      <c r="M70" s="27">
        <f t="shared" si="113"/>
        <v>0.00358881280422407</v>
      </c>
      <c r="N70" s="17">
        <v>555</v>
      </c>
      <c r="O70" s="26">
        <v>0.0468468468468468</v>
      </c>
      <c r="P70" s="18">
        <v>26</v>
      </c>
      <c r="Q70" s="18">
        <v>2732</v>
      </c>
      <c r="R70" s="40">
        <v>105.076923076923</v>
      </c>
      <c r="S70" s="17">
        <v>129</v>
      </c>
      <c r="T70" s="17">
        <f t="shared" si="114"/>
        <v>-622.000000000002</v>
      </c>
      <c r="U70" s="36">
        <f t="shared" si="115"/>
        <v>-0.227672035139093</v>
      </c>
      <c r="V70" s="17">
        <v>1127</v>
      </c>
      <c r="W70" s="17">
        <v>480</v>
      </c>
      <c r="X70" s="26">
        <v>0.0458333333333333</v>
      </c>
      <c r="Y70" s="18">
        <v>22</v>
      </c>
      <c r="Z70" s="18">
        <v>2312</v>
      </c>
      <c r="AA70" s="40">
        <v>105.090909090909</v>
      </c>
      <c r="AB70" s="17">
        <v>129</v>
      </c>
      <c r="AC70" s="17">
        <f ca="1" t="shared" si="116"/>
        <v>-526.000000000002</v>
      </c>
      <c r="AD70" s="36">
        <f ca="1" t="shared" si="117"/>
        <v>-0.227508650519032</v>
      </c>
      <c r="AE70" s="17">
        <v>1002</v>
      </c>
      <c r="AF70" s="17">
        <v>435</v>
      </c>
      <c r="AG70" s="26">
        <v>0.0344827586206897</v>
      </c>
      <c r="AH70" s="18">
        <v>15</v>
      </c>
      <c r="AI70" s="18">
        <v>1563</v>
      </c>
      <c r="AJ70" s="40">
        <v>104.2</v>
      </c>
      <c r="AK70" s="17">
        <v>129</v>
      </c>
      <c r="AL70" s="17">
        <v>-372</v>
      </c>
      <c r="AM70" s="36">
        <v>-0.238003838771593</v>
      </c>
      <c r="AN70" s="17">
        <v>893</v>
      </c>
      <c r="AO70" s="17">
        <v>502</v>
      </c>
      <c r="AP70" s="26">
        <v>0.0398406374501992</v>
      </c>
      <c r="AQ70" s="18">
        <v>20</v>
      </c>
      <c r="AR70" s="18">
        <v>2314</v>
      </c>
      <c r="AS70" s="40">
        <v>115.7</v>
      </c>
      <c r="AT70" s="17">
        <v>129</v>
      </c>
      <c r="AU70" s="17">
        <f t="shared" si="118"/>
        <v>-266</v>
      </c>
      <c r="AV70" s="36">
        <f t="shared" si="119"/>
        <v>-0.11495246326707</v>
      </c>
      <c r="AW70" s="17">
        <v>875</v>
      </c>
      <c r="AX70" s="17">
        <v>434</v>
      </c>
      <c r="AY70" s="26">
        <v>0.0368663594470046</v>
      </c>
      <c r="AZ70" s="18">
        <v>16</v>
      </c>
      <c r="BA70" s="18">
        <v>1859</v>
      </c>
      <c r="BB70" s="40">
        <v>116.1875</v>
      </c>
      <c r="BC70" s="17">
        <v>129</v>
      </c>
      <c r="BD70" s="17">
        <f t="shared" si="120"/>
        <v>-205</v>
      </c>
      <c r="BE70" s="36">
        <f t="shared" si="121"/>
        <v>-0.110274341043572</v>
      </c>
      <c r="BF70" s="17">
        <v>868</v>
      </c>
      <c r="BG70" s="17">
        <v>513</v>
      </c>
      <c r="BH70" s="26">
        <v>0.0292397660818713</v>
      </c>
      <c r="BI70" s="18">
        <v>15</v>
      </c>
      <c r="BJ70" s="18">
        <v>1767</v>
      </c>
      <c r="BK70" s="40">
        <v>117.8</v>
      </c>
      <c r="BL70" s="17">
        <v>129</v>
      </c>
      <c r="BM70" s="17">
        <f t="shared" si="122"/>
        <v>-168</v>
      </c>
      <c r="BN70" s="36">
        <f t="shared" si="123"/>
        <v>-0.0950764006791172</v>
      </c>
      <c r="BO70" s="17">
        <v>881</v>
      </c>
      <c r="BP70" s="17">
        <v>687</v>
      </c>
      <c r="BQ70" s="26">
        <f t="shared" ref="BQ70:BQ109" si="180">IFERROR(BR70/BP70,0)</f>
        <v>0.0291120815138282</v>
      </c>
      <c r="BR70" s="17">
        <v>20</v>
      </c>
      <c r="BS70" s="18">
        <v>2393</v>
      </c>
      <c r="BT70" s="40">
        <f t="shared" ref="BT70:BT109" si="181">IFERROR(BS70/BR70,0)</f>
        <v>119.65</v>
      </c>
      <c r="BU70" s="17">
        <f t="shared" ref="BU70:BU109" si="182">(BT70-$JJ70)*BR70</f>
        <v>-187</v>
      </c>
      <c r="BV70" s="36">
        <f t="shared" ref="BV70:BV109" si="183">IFERROR(BU70/BS70,0)</f>
        <v>-0.0781445883827831</v>
      </c>
      <c r="BW70" s="17">
        <v>563</v>
      </c>
      <c r="BX70" s="32">
        <v>0.016025641025641</v>
      </c>
      <c r="BY70" s="17">
        <v>20</v>
      </c>
      <c r="BZ70" s="18">
        <v>2309</v>
      </c>
      <c r="CA70" s="40">
        <f t="shared" si="127"/>
        <v>115.45</v>
      </c>
      <c r="CB70" s="17">
        <f t="shared" si="128"/>
        <v>-271</v>
      </c>
      <c r="CC70" s="36">
        <f t="shared" ref="CC70:CC110" si="184">IFERROR(CB70/BZ70,0)</f>
        <v>-0.117366825465569</v>
      </c>
      <c r="CD70" s="17">
        <v>479</v>
      </c>
      <c r="CE70" s="32">
        <v>0.0244755244755245</v>
      </c>
      <c r="CF70" s="18">
        <v>16</v>
      </c>
      <c r="CG70" s="18">
        <v>1802</v>
      </c>
      <c r="CH70" s="40">
        <f t="shared" si="129"/>
        <v>112.625</v>
      </c>
      <c r="CI70" s="17">
        <f t="shared" si="130"/>
        <v>-262</v>
      </c>
      <c r="CJ70" s="36">
        <f t="shared" si="131"/>
        <v>-0.145394006659267</v>
      </c>
      <c r="CK70" s="17">
        <v>503</v>
      </c>
      <c r="CL70" s="32">
        <v>0.027027027027027</v>
      </c>
      <c r="CM70" s="18">
        <v>10</v>
      </c>
      <c r="CN70" s="18">
        <v>1151</v>
      </c>
      <c r="CO70" s="40">
        <f t="shared" si="132"/>
        <v>115.1</v>
      </c>
      <c r="CP70" s="17">
        <f t="shared" si="133"/>
        <v>-139</v>
      </c>
      <c r="CQ70" s="36">
        <f t="shared" si="134"/>
        <v>-0.120764552562989</v>
      </c>
      <c r="CR70" s="17">
        <v>467</v>
      </c>
      <c r="CS70" s="32">
        <v>0.018796992481203</v>
      </c>
      <c r="CT70" s="18">
        <v>15</v>
      </c>
      <c r="CU70" s="18">
        <v>1728</v>
      </c>
      <c r="CV70" s="40">
        <f t="shared" si="135"/>
        <v>115.2</v>
      </c>
      <c r="CW70" s="17">
        <f t="shared" si="136"/>
        <v>-207</v>
      </c>
      <c r="CX70" s="36">
        <f t="shared" si="137"/>
        <v>-0.119791666666667</v>
      </c>
      <c r="CY70" s="132">
        <v>393</v>
      </c>
      <c r="CZ70" s="121">
        <v>0.0043859649122807</v>
      </c>
      <c r="DA70" s="55">
        <v>8</v>
      </c>
      <c r="DB70" s="55">
        <v>937</v>
      </c>
      <c r="DC70" s="40">
        <f t="shared" si="138"/>
        <v>117.125</v>
      </c>
      <c r="DD70" s="17">
        <f t="shared" si="139"/>
        <v>-95</v>
      </c>
      <c r="DE70" s="36">
        <f t="shared" si="140"/>
        <v>-0.101387406616862</v>
      </c>
      <c r="DF70" s="122">
        <v>397</v>
      </c>
      <c r="DG70" s="123">
        <v>0.0327455919395466</v>
      </c>
      <c r="DH70" s="122">
        <v>13</v>
      </c>
      <c r="DI70" s="122">
        <v>1532</v>
      </c>
      <c r="DJ70" s="40">
        <f t="shared" si="141"/>
        <v>117.846153846154</v>
      </c>
      <c r="DK70" s="17">
        <f t="shared" si="142"/>
        <v>-145</v>
      </c>
      <c r="DL70" s="36">
        <f t="shared" si="143"/>
        <v>-0.0946475195822455</v>
      </c>
      <c r="DM70" s="33">
        <v>399</v>
      </c>
      <c r="DN70" s="32">
        <v>0.0225563909774436</v>
      </c>
      <c r="DO70" s="17">
        <v>9</v>
      </c>
      <c r="DP70" s="18">
        <v>1056</v>
      </c>
      <c r="DQ70" s="40">
        <f t="shared" si="144"/>
        <v>117.333333333333</v>
      </c>
      <c r="DR70" s="17">
        <f t="shared" si="145"/>
        <v>-105</v>
      </c>
      <c r="DS70" s="36">
        <f t="shared" si="146"/>
        <v>-0.0994318181818182</v>
      </c>
      <c r="DT70" s="126">
        <v>418</v>
      </c>
      <c r="DU70" s="32">
        <v>0.0287081339712919</v>
      </c>
      <c r="DV70" s="17">
        <v>12</v>
      </c>
      <c r="DW70" s="18">
        <v>1361</v>
      </c>
      <c r="DX70" s="40">
        <f t="shared" si="147"/>
        <v>113.416666666667</v>
      </c>
      <c r="DY70" s="17">
        <f t="shared" si="148"/>
        <v>-187</v>
      </c>
      <c r="DZ70" s="36">
        <f t="shared" si="149"/>
        <v>-0.1373989713446</v>
      </c>
      <c r="EA70" s="33">
        <v>383</v>
      </c>
      <c r="EB70" s="32">
        <v>0.0156657963446475</v>
      </c>
      <c r="EC70" s="18">
        <v>6</v>
      </c>
      <c r="ED70" s="18">
        <v>714</v>
      </c>
      <c r="EE70" s="40">
        <f t="shared" si="150"/>
        <v>119</v>
      </c>
      <c r="EF70" s="17">
        <f t="shared" si="151"/>
        <v>-60</v>
      </c>
      <c r="EG70" s="36">
        <f t="shared" si="152"/>
        <v>-0.0840336134453782</v>
      </c>
      <c r="EH70" s="18">
        <v>323</v>
      </c>
      <c r="EI70" s="26">
        <v>0.0340557275541796</v>
      </c>
      <c r="EJ70" s="18">
        <v>11</v>
      </c>
      <c r="EK70" s="18">
        <v>1291</v>
      </c>
      <c r="EL70" s="40">
        <f t="shared" si="153"/>
        <v>117.363636363636</v>
      </c>
      <c r="EM70" s="17">
        <f t="shared" si="154"/>
        <v>-128</v>
      </c>
      <c r="EN70" s="36">
        <f t="shared" si="155"/>
        <v>-0.099147947327653</v>
      </c>
      <c r="EO70" s="18">
        <v>261</v>
      </c>
      <c r="EP70" s="26">
        <v>0.0229885057471264</v>
      </c>
      <c r="EQ70" s="18">
        <v>6</v>
      </c>
      <c r="ER70" s="18">
        <v>697</v>
      </c>
      <c r="ES70" s="40">
        <f t="shared" si="156"/>
        <v>116.166666666667</v>
      </c>
      <c r="ET70" s="17">
        <f t="shared" si="157"/>
        <v>-77</v>
      </c>
      <c r="EU70" s="36">
        <f t="shared" si="158"/>
        <v>-0.110473457675753</v>
      </c>
      <c r="EV70" s="18">
        <v>300</v>
      </c>
      <c r="EW70" s="26">
        <v>0.0166666666666667</v>
      </c>
      <c r="EX70" s="18">
        <v>5</v>
      </c>
      <c r="EY70" s="18">
        <v>575</v>
      </c>
      <c r="EZ70" s="40">
        <f t="shared" si="159"/>
        <v>115</v>
      </c>
      <c r="FA70" s="17">
        <f t="shared" si="160"/>
        <v>-70</v>
      </c>
      <c r="FB70" s="36">
        <f t="shared" si="161"/>
        <v>-0.121739130434783</v>
      </c>
      <c r="FC70" s="18">
        <v>498</v>
      </c>
      <c r="FD70" s="26">
        <v>0.0281124497991968</v>
      </c>
      <c r="FE70" s="18">
        <v>14</v>
      </c>
      <c r="FF70" s="18">
        <v>1577</v>
      </c>
      <c r="FG70" s="40">
        <f t="shared" si="162"/>
        <v>112.642857142857</v>
      </c>
      <c r="FH70" s="17">
        <f t="shared" si="163"/>
        <v>-229</v>
      </c>
      <c r="FI70" s="36">
        <f t="shared" si="164"/>
        <v>-0.145212428662017</v>
      </c>
      <c r="FJ70" s="18">
        <v>441</v>
      </c>
      <c r="FK70" s="26">
        <v>0.018140589569161</v>
      </c>
      <c r="FL70" s="17">
        <v>8</v>
      </c>
      <c r="FM70" s="18">
        <v>960</v>
      </c>
      <c r="FN70" s="40">
        <f t="shared" si="165"/>
        <v>120</v>
      </c>
      <c r="FO70" s="17">
        <f t="shared" si="166"/>
        <v>-72</v>
      </c>
      <c r="FP70" s="36">
        <f t="shared" si="167"/>
        <v>-0.075</v>
      </c>
      <c r="FQ70" s="18">
        <v>405</v>
      </c>
      <c r="FR70" s="26">
        <v>0.0123456790123457</v>
      </c>
      <c r="FS70" s="17">
        <v>5</v>
      </c>
      <c r="FT70" s="18">
        <v>572</v>
      </c>
      <c r="FU70" s="40">
        <f t="shared" si="168"/>
        <v>114.4</v>
      </c>
      <c r="FV70" s="17">
        <f t="shared" si="169"/>
        <v>-73</v>
      </c>
      <c r="FW70" s="36">
        <f t="shared" si="170"/>
        <v>-0.127622377622378</v>
      </c>
      <c r="FX70" s="18">
        <v>313</v>
      </c>
      <c r="FY70" s="26">
        <v>0.00638977635782748</v>
      </c>
      <c r="FZ70" s="17">
        <v>2</v>
      </c>
      <c r="GA70" s="18">
        <v>206</v>
      </c>
      <c r="GB70" s="40">
        <f t="shared" si="171"/>
        <v>103</v>
      </c>
      <c r="GC70" s="17">
        <f t="shared" si="172"/>
        <v>-52</v>
      </c>
      <c r="GD70" s="36">
        <f t="shared" si="173"/>
        <v>-0.252427184466019</v>
      </c>
      <c r="GE70" s="18">
        <v>295</v>
      </c>
      <c r="GF70" s="26">
        <v>0.0169491525423729</v>
      </c>
      <c r="GG70" s="17">
        <v>5</v>
      </c>
      <c r="GH70" s="18">
        <v>549</v>
      </c>
      <c r="GI70" s="40">
        <f t="shared" si="174"/>
        <v>109.8</v>
      </c>
      <c r="GJ70" s="17">
        <f t="shared" si="175"/>
        <v>-96</v>
      </c>
      <c r="GK70" s="36">
        <f t="shared" si="176"/>
        <v>-0.174863387978142</v>
      </c>
      <c r="GL70" s="18">
        <v>342</v>
      </c>
      <c r="GM70" s="26">
        <v>0.0497076023391813</v>
      </c>
      <c r="GN70" s="17">
        <v>17</v>
      </c>
      <c r="GO70" s="18">
        <v>1930</v>
      </c>
      <c r="GP70" s="40">
        <f t="shared" si="177"/>
        <v>113.529411764706</v>
      </c>
      <c r="GQ70" s="17">
        <f t="shared" si="178"/>
        <v>-263</v>
      </c>
      <c r="GR70" s="36">
        <f t="shared" si="179"/>
        <v>-0.136269430051813</v>
      </c>
      <c r="GS70" s="18">
        <v>373</v>
      </c>
      <c r="GT70" s="26">
        <v>0.0187667560321716</v>
      </c>
      <c r="GU70" s="18">
        <v>7</v>
      </c>
      <c r="GV70" s="18">
        <v>789</v>
      </c>
      <c r="GW70" s="40">
        <f t="shared" ref="GW70:GW110" si="185">IFERROR(GV70/GU70,0)</f>
        <v>112.714285714286</v>
      </c>
      <c r="GX70" s="17">
        <f t="shared" ref="GX70:GX109" si="186">(GW70-$JJ70)*GU70</f>
        <v>-114</v>
      </c>
      <c r="GY70" s="36">
        <f t="shared" ref="GY70:GY104" si="187">IFERROR(GX70/GV70,0)</f>
        <v>-0.144486692015209</v>
      </c>
      <c r="GZ70" s="18">
        <v>282</v>
      </c>
      <c r="HA70" s="26">
        <v>0.0212765957446809</v>
      </c>
      <c r="HB70" s="18">
        <v>6</v>
      </c>
      <c r="HC70" s="18">
        <v>694</v>
      </c>
      <c r="HD70" s="40">
        <f t="shared" ref="HD70:HD110" si="188">IFERROR(HC70/HB70,0)</f>
        <v>115.666666666667</v>
      </c>
      <c r="HE70" s="17">
        <f t="shared" ref="HE70:HE109" si="189">(HD70-$JJ70)*HB70</f>
        <v>-80</v>
      </c>
      <c r="HF70" s="36">
        <f t="shared" ref="HF70:HF110" si="190">IFERROR(HE70/HC70,0)</f>
        <v>-0.115273775216138</v>
      </c>
      <c r="HG70" s="18">
        <v>261</v>
      </c>
      <c r="HH70" s="26">
        <v>0.0383141762452107</v>
      </c>
      <c r="HI70" s="18">
        <v>10</v>
      </c>
      <c r="HJ70" s="18">
        <v>1104</v>
      </c>
      <c r="HK70" s="40">
        <f t="shared" ref="HK70:HK110" si="191">IFERROR(HJ70/HI70,0)</f>
        <v>110.4</v>
      </c>
      <c r="HL70" s="17">
        <f t="shared" ref="HL70:HL109" si="192">(HK70-$JJ70)*HI70</f>
        <v>-186</v>
      </c>
      <c r="HM70" s="36">
        <f t="shared" ref="HM70:HM104" si="193">IFERROR(HL70/HJ70,0)</f>
        <v>-0.168478260869565</v>
      </c>
      <c r="HN70" s="18">
        <v>228</v>
      </c>
      <c r="HO70" s="26">
        <v>0.0263157894736842</v>
      </c>
      <c r="HP70" s="18">
        <v>6</v>
      </c>
      <c r="HQ70" s="18">
        <v>673</v>
      </c>
      <c r="HR70" s="40">
        <f t="shared" ref="HR70:HR110" si="194">IFERROR(HQ70/HP70,0)</f>
        <v>112.166666666667</v>
      </c>
      <c r="HS70" s="17">
        <f t="shared" ref="HS70:HS109" si="195">(HR70-$JJ70)*HP70</f>
        <v>-101</v>
      </c>
      <c r="HT70" s="36">
        <f t="shared" ref="HT70:HT104" si="196">IFERROR(HS70/HQ70,0)</f>
        <v>-0.150074294205052</v>
      </c>
      <c r="HU70" s="18">
        <v>192</v>
      </c>
      <c r="HV70" s="26">
        <v>0.015625</v>
      </c>
      <c r="HW70" s="17">
        <v>3</v>
      </c>
      <c r="HX70" s="18">
        <v>340</v>
      </c>
      <c r="HY70" s="40">
        <f t="shared" ref="HY70:HY110" si="197">IFERROR(HX70/HW70,0)</f>
        <v>113.333333333333</v>
      </c>
      <c r="HZ70" s="17">
        <f t="shared" ref="HZ70:HZ109" si="198">(HY70-$JJ70)*HW70</f>
        <v>-47</v>
      </c>
      <c r="IA70" s="36">
        <f t="shared" ref="IA70:IA104" si="199">IFERROR(HZ70/HX70,0)</f>
        <v>-0.138235294117647</v>
      </c>
      <c r="IB70" s="18"/>
      <c r="IC70" s="26"/>
      <c r="ID70" s="17"/>
      <c r="IE70" s="18"/>
      <c r="IF70" s="40"/>
      <c r="IG70" s="17"/>
      <c r="IH70" s="17"/>
      <c r="II70" s="36"/>
      <c r="IJ70" s="17"/>
      <c r="IK70" s="17"/>
      <c r="IL70" s="17">
        <v>406</v>
      </c>
      <c r="IM70" s="17">
        <v>47773.77</v>
      </c>
      <c r="IN70" s="18">
        <v>503</v>
      </c>
      <c r="IO70" s="18">
        <v>55717.58</v>
      </c>
      <c r="IP70" s="17">
        <v>796</v>
      </c>
      <c r="IQ70" s="17">
        <v>88379</v>
      </c>
      <c r="IR70" s="17"/>
      <c r="IS70" s="17"/>
      <c r="IT70" s="16"/>
      <c r="IU70" s="16"/>
      <c r="IV70" s="16"/>
      <c r="IW70" s="16"/>
      <c r="IX70" s="41"/>
      <c r="IY70" s="41"/>
      <c r="IZ70" s="41"/>
      <c r="JA70" s="41"/>
      <c r="JB70" s="18"/>
      <c r="JC70" s="41"/>
      <c r="JD70" s="41"/>
      <c r="JE70" s="41"/>
      <c r="JF70" s="18"/>
      <c r="JG70" s="18"/>
      <c r="JH70" s="18">
        <f t="shared" si="124"/>
        <v>348</v>
      </c>
      <c r="JI70" s="18">
        <f t="shared" si="125"/>
        <v>39487</v>
      </c>
      <c r="JJ70" s="17">
        <v>129</v>
      </c>
      <c r="JK70" s="17">
        <f t="shared" ref="JK70:JK109" si="200">IFERROR((JI70/JH70-JJ70)*JH70,0)</f>
        <v>-5405</v>
      </c>
      <c r="JL70" s="36">
        <f ca="1" t="shared" si="126"/>
        <v>-0.136880492313926</v>
      </c>
      <c r="JM70" s="18">
        <f t="shared" ref="JM70:JM109" si="201">IN70+IP70+IR70+IT70+IV70+IX70+JH70+IZ70+JB70+JD70+JF70+IL70</f>
        <v>2053</v>
      </c>
      <c r="JN70" s="42">
        <f t="shared" ref="JN70:JN109" si="202">IO70+IQ70+IS70+IU70+JI70+IW70+IY70+JA70+JC70+JE70+JG70+IM70</f>
        <v>231357.35</v>
      </c>
      <c r="JO70" s="43"/>
      <c r="JP70" s="43"/>
    </row>
    <row r="71" ht="16.5" spans="1:276">
      <c r="A71" s="16" t="s">
        <v>133</v>
      </c>
      <c r="B71" s="17" t="s">
        <v>42</v>
      </c>
      <c r="C71" s="18">
        <v>6939962746074</v>
      </c>
      <c r="D71" s="18">
        <v>588625740362</v>
      </c>
      <c r="E71" s="18">
        <v>21063510000696</v>
      </c>
      <c r="F71" s="22" t="s">
        <v>279</v>
      </c>
      <c r="G71" s="19" t="s">
        <v>280</v>
      </c>
      <c r="H71" s="17" t="s">
        <v>129</v>
      </c>
      <c r="I71" s="26">
        <f>VLOOKUP(C71,供应链!E:J,6,0)</f>
        <v>1.04166666666667</v>
      </c>
      <c r="J71" s="17">
        <f>VLOOKUP(C71,供应链!E:H,4,0)</f>
        <v>1443</v>
      </c>
      <c r="K71" s="17">
        <f>VLOOKUP(C71,供应链!E:K,7,0)</f>
        <v>176</v>
      </c>
      <c r="L71" s="18">
        <f>VLOOKUP(C71,供应链!E:I,5,0)</f>
        <v>63.7571988982556</v>
      </c>
      <c r="M71" s="27">
        <f t="shared" si="113"/>
        <v>0.0218216318785579</v>
      </c>
      <c r="N71" s="17">
        <v>1352</v>
      </c>
      <c r="O71" s="26">
        <v>0.0673076923076923</v>
      </c>
      <c r="P71" s="18">
        <v>91</v>
      </c>
      <c r="Q71" s="18">
        <v>11466</v>
      </c>
      <c r="R71" s="40">
        <v>126</v>
      </c>
      <c r="S71" s="17">
        <v>145</v>
      </c>
      <c r="T71" s="17">
        <f t="shared" si="114"/>
        <v>-1729</v>
      </c>
      <c r="U71" s="36">
        <f t="shared" si="115"/>
        <v>-0.150793650793651</v>
      </c>
      <c r="V71" s="17">
        <v>5966</v>
      </c>
      <c r="W71" s="17">
        <v>1535</v>
      </c>
      <c r="X71" s="26">
        <v>0.0644951140065147</v>
      </c>
      <c r="Y71" s="18">
        <v>99</v>
      </c>
      <c r="Z71" s="18">
        <v>12499</v>
      </c>
      <c r="AA71" s="40">
        <v>126.252525252525</v>
      </c>
      <c r="AB71" s="17">
        <v>145</v>
      </c>
      <c r="AC71" s="17">
        <f ca="1" t="shared" si="116"/>
        <v>-1856.00000000002</v>
      </c>
      <c r="AD71" s="36">
        <f ca="1" t="shared" si="117"/>
        <v>-0.14849187935035</v>
      </c>
      <c r="AE71" s="17">
        <v>5784</v>
      </c>
      <c r="AF71" s="17">
        <v>1426</v>
      </c>
      <c r="AG71" s="26">
        <v>0.0582047685834502</v>
      </c>
      <c r="AH71" s="18">
        <v>83</v>
      </c>
      <c r="AI71" s="18">
        <v>10398</v>
      </c>
      <c r="AJ71" s="40">
        <v>125.277108433735</v>
      </c>
      <c r="AK71" s="17">
        <v>145</v>
      </c>
      <c r="AL71" s="17">
        <v>-1637</v>
      </c>
      <c r="AM71" s="36">
        <v>-0.157434121946528</v>
      </c>
      <c r="AN71" s="17">
        <v>5536</v>
      </c>
      <c r="AO71" s="17">
        <v>1617</v>
      </c>
      <c r="AP71" s="26">
        <v>0.0470006184291899</v>
      </c>
      <c r="AQ71" s="18">
        <v>76</v>
      </c>
      <c r="AR71" s="18">
        <v>10212</v>
      </c>
      <c r="AS71" s="40">
        <v>134.368421052632</v>
      </c>
      <c r="AT71" s="17">
        <v>145</v>
      </c>
      <c r="AU71" s="17">
        <f t="shared" si="118"/>
        <v>-807.999999999969</v>
      </c>
      <c r="AV71" s="36">
        <f t="shared" si="119"/>
        <v>-0.0791226008617283</v>
      </c>
      <c r="AW71" s="17">
        <v>5402</v>
      </c>
      <c r="AX71" s="17">
        <v>1415</v>
      </c>
      <c r="AY71" s="26">
        <v>0.0395759717314488</v>
      </c>
      <c r="AZ71" s="18">
        <v>56</v>
      </c>
      <c r="BA71" s="18">
        <v>7561</v>
      </c>
      <c r="BB71" s="40">
        <v>135.017857142857</v>
      </c>
      <c r="BC71" s="17">
        <v>145</v>
      </c>
      <c r="BD71" s="17">
        <f t="shared" si="120"/>
        <v>-559.000000000008</v>
      </c>
      <c r="BE71" s="36">
        <f t="shared" si="121"/>
        <v>-0.0739320195741315</v>
      </c>
      <c r="BF71" s="17">
        <v>5316</v>
      </c>
      <c r="BG71" s="17">
        <v>1419</v>
      </c>
      <c r="BH71" s="26">
        <v>0.0429880197322058</v>
      </c>
      <c r="BI71" s="18">
        <v>61</v>
      </c>
      <c r="BJ71" s="18">
        <v>8184</v>
      </c>
      <c r="BK71" s="40">
        <v>134.16393442623</v>
      </c>
      <c r="BL71" s="17">
        <v>145</v>
      </c>
      <c r="BM71" s="17">
        <f t="shared" si="122"/>
        <v>-660.999999999969</v>
      </c>
      <c r="BN71" s="36">
        <f t="shared" si="123"/>
        <v>-0.0807673509286375</v>
      </c>
      <c r="BO71" s="17">
        <v>5230</v>
      </c>
      <c r="BP71" s="17">
        <v>1402</v>
      </c>
      <c r="BQ71" s="26">
        <f t="shared" si="180"/>
        <v>0.0542082738944365</v>
      </c>
      <c r="BR71" s="17">
        <v>76</v>
      </c>
      <c r="BS71" s="18">
        <v>10201</v>
      </c>
      <c r="BT71" s="40">
        <f t="shared" si="181"/>
        <v>134.223684210526</v>
      </c>
      <c r="BU71" s="17">
        <f t="shared" si="182"/>
        <v>-818.999999999999</v>
      </c>
      <c r="BV71" s="36">
        <f t="shared" si="183"/>
        <v>-0.0802862464464267</v>
      </c>
      <c r="BW71" s="17">
        <v>2679</v>
      </c>
      <c r="BX71" s="32">
        <v>0.0198807157057654</v>
      </c>
      <c r="BY71" s="17">
        <v>77</v>
      </c>
      <c r="BZ71" s="18">
        <v>10433</v>
      </c>
      <c r="CA71" s="40">
        <f t="shared" si="127"/>
        <v>135.493506493506</v>
      </c>
      <c r="CB71" s="17">
        <f t="shared" si="128"/>
        <v>-732</v>
      </c>
      <c r="CC71" s="36">
        <f t="shared" si="184"/>
        <v>-0.0701619860059427</v>
      </c>
      <c r="CD71" s="17">
        <v>1441</v>
      </c>
      <c r="CE71" s="32">
        <v>0.004149377593361</v>
      </c>
      <c r="CF71" s="18">
        <v>71</v>
      </c>
      <c r="CG71" s="18">
        <v>9384</v>
      </c>
      <c r="CH71" s="40">
        <f t="shared" si="129"/>
        <v>132.169014084507</v>
      </c>
      <c r="CI71" s="17">
        <f t="shared" si="130"/>
        <v>-911</v>
      </c>
      <c r="CJ71" s="36">
        <f t="shared" si="131"/>
        <v>-0.0970801364023871</v>
      </c>
      <c r="CK71" s="17">
        <v>1409</v>
      </c>
      <c r="CL71" s="32">
        <v>0.0168674698795181</v>
      </c>
      <c r="CM71" s="18">
        <v>70</v>
      </c>
      <c r="CN71" s="18">
        <v>9192</v>
      </c>
      <c r="CO71" s="40">
        <f t="shared" si="132"/>
        <v>131.314285714286</v>
      </c>
      <c r="CP71" s="17">
        <f t="shared" si="133"/>
        <v>-958</v>
      </c>
      <c r="CQ71" s="36">
        <f t="shared" si="134"/>
        <v>-0.104221061792863</v>
      </c>
      <c r="CR71" s="17">
        <v>1321</v>
      </c>
      <c r="CS71" s="32">
        <v>0.00574712643678161</v>
      </c>
      <c r="CT71" s="18">
        <v>61</v>
      </c>
      <c r="CU71" s="18">
        <v>8109</v>
      </c>
      <c r="CV71" s="40">
        <f t="shared" si="135"/>
        <v>132.934426229508</v>
      </c>
      <c r="CW71" s="17">
        <f t="shared" si="136"/>
        <v>-736</v>
      </c>
      <c r="CX71" s="36">
        <f t="shared" si="137"/>
        <v>-0.0907633493649031</v>
      </c>
      <c r="CY71" s="132">
        <v>1140</v>
      </c>
      <c r="CZ71" s="121">
        <v>0.00862068965517241</v>
      </c>
      <c r="DA71" s="55">
        <v>50</v>
      </c>
      <c r="DB71" s="55">
        <v>6492</v>
      </c>
      <c r="DC71" s="40">
        <f t="shared" si="138"/>
        <v>129.84</v>
      </c>
      <c r="DD71" s="17">
        <f t="shared" si="139"/>
        <v>-758</v>
      </c>
      <c r="DE71" s="36">
        <f t="shared" si="140"/>
        <v>-0.116759088108441</v>
      </c>
      <c r="DF71" s="122">
        <v>1110</v>
      </c>
      <c r="DG71" s="123">
        <v>0.0540540540540541</v>
      </c>
      <c r="DH71" s="122">
        <v>60</v>
      </c>
      <c r="DI71" s="122">
        <v>8016</v>
      </c>
      <c r="DJ71" s="40">
        <f t="shared" si="141"/>
        <v>133.6</v>
      </c>
      <c r="DK71" s="17">
        <f t="shared" si="142"/>
        <v>-684</v>
      </c>
      <c r="DL71" s="36">
        <f t="shared" si="143"/>
        <v>-0.0853293413173653</v>
      </c>
      <c r="DM71" s="33">
        <v>1255</v>
      </c>
      <c r="DN71" s="32">
        <v>0.050199203187251</v>
      </c>
      <c r="DO71" s="17">
        <v>63</v>
      </c>
      <c r="DP71" s="18">
        <v>8315</v>
      </c>
      <c r="DQ71" s="40">
        <f t="shared" si="144"/>
        <v>131.984126984127</v>
      </c>
      <c r="DR71" s="17">
        <f t="shared" si="145"/>
        <v>-820</v>
      </c>
      <c r="DS71" s="36">
        <f t="shared" si="146"/>
        <v>-0.0986169573060733</v>
      </c>
      <c r="DT71" s="126">
        <v>1289</v>
      </c>
      <c r="DU71" s="32">
        <v>0.0457719162141195</v>
      </c>
      <c r="DV71" s="17">
        <v>55</v>
      </c>
      <c r="DW71" s="18">
        <v>7210</v>
      </c>
      <c r="DX71" s="40">
        <f t="shared" si="147"/>
        <v>131.090909090909</v>
      </c>
      <c r="DY71" s="17">
        <f t="shared" si="148"/>
        <v>-765</v>
      </c>
      <c r="DZ71" s="36">
        <f t="shared" si="149"/>
        <v>-0.106102635228849</v>
      </c>
      <c r="EA71" s="33">
        <v>1185</v>
      </c>
      <c r="EB71" s="32">
        <v>0.0649789029535865</v>
      </c>
      <c r="EC71" s="18">
        <v>77</v>
      </c>
      <c r="ED71" s="18">
        <v>10245</v>
      </c>
      <c r="EE71" s="40">
        <f t="shared" si="150"/>
        <v>133.051948051948</v>
      </c>
      <c r="EF71" s="17">
        <f t="shared" si="151"/>
        <v>-920</v>
      </c>
      <c r="EG71" s="36">
        <f t="shared" si="152"/>
        <v>-0.0897999023914105</v>
      </c>
      <c r="EH71" s="18">
        <v>1170</v>
      </c>
      <c r="EI71" s="26">
        <v>0.0393162393162393</v>
      </c>
      <c r="EJ71" s="18">
        <v>46</v>
      </c>
      <c r="EK71" s="18">
        <v>6267</v>
      </c>
      <c r="EL71" s="40">
        <f t="shared" si="153"/>
        <v>136.239130434783</v>
      </c>
      <c r="EM71" s="17">
        <f t="shared" si="154"/>
        <v>-403.000000000001</v>
      </c>
      <c r="EN71" s="36">
        <f t="shared" si="155"/>
        <v>-0.0643050901547791</v>
      </c>
      <c r="EO71" s="18">
        <v>1209</v>
      </c>
      <c r="EP71" s="26">
        <v>0.0479735318444996</v>
      </c>
      <c r="EQ71" s="18">
        <v>58</v>
      </c>
      <c r="ER71" s="18">
        <v>7676</v>
      </c>
      <c r="ES71" s="40">
        <f t="shared" si="156"/>
        <v>132.344827586207</v>
      </c>
      <c r="ET71" s="17">
        <f t="shared" si="157"/>
        <v>-734</v>
      </c>
      <c r="EU71" s="36">
        <f t="shared" si="158"/>
        <v>-0.0956227201667536</v>
      </c>
      <c r="EV71" s="18">
        <v>1296</v>
      </c>
      <c r="EW71" s="26">
        <v>0.025462962962963</v>
      </c>
      <c r="EX71" s="18">
        <v>33</v>
      </c>
      <c r="EY71" s="18">
        <v>4332</v>
      </c>
      <c r="EZ71" s="40">
        <f t="shared" si="159"/>
        <v>131.272727272727</v>
      </c>
      <c r="FA71" s="17">
        <f t="shared" si="160"/>
        <v>-453</v>
      </c>
      <c r="FB71" s="36">
        <f t="shared" si="161"/>
        <v>-0.104570637119114</v>
      </c>
      <c r="FC71" s="18">
        <v>1784</v>
      </c>
      <c r="FD71" s="26">
        <v>0.0717488789237668</v>
      </c>
      <c r="FE71" s="18">
        <v>128</v>
      </c>
      <c r="FF71" s="18">
        <v>16622</v>
      </c>
      <c r="FG71" s="40">
        <f t="shared" si="162"/>
        <v>129.859375</v>
      </c>
      <c r="FH71" s="17">
        <f t="shared" si="163"/>
        <v>-1938</v>
      </c>
      <c r="FI71" s="36">
        <f t="shared" si="164"/>
        <v>-0.116592467813741</v>
      </c>
      <c r="FJ71" s="18">
        <v>1878</v>
      </c>
      <c r="FK71" s="26">
        <v>0.0612353567625133</v>
      </c>
      <c r="FL71" s="17">
        <v>115</v>
      </c>
      <c r="FM71" s="18">
        <v>14860</v>
      </c>
      <c r="FN71" s="40">
        <f t="shared" si="165"/>
        <v>129.217391304348</v>
      </c>
      <c r="FO71" s="17">
        <f t="shared" si="166"/>
        <v>-1815</v>
      </c>
      <c r="FP71" s="36">
        <f t="shared" si="167"/>
        <v>-0.1221399730821</v>
      </c>
      <c r="FQ71" s="18">
        <v>1996</v>
      </c>
      <c r="FR71" s="26">
        <v>0.0455911823647295</v>
      </c>
      <c r="FS71" s="17">
        <v>91</v>
      </c>
      <c r="FT71" s="18">
        <v>12054</v>
      </c>
      <c r="FU71" s="40">
        <f t="shared" si="168"/>
        <v>132.461538461538</v>
      </c>
      <c r="FV71" s="17">
        <f t="shared" si="169"/>
        <v>-1141</v>
      </c>
      <c r="FW71" s="36">
        <f t="shared" si="170"/>
        <v>-0.0946573751451801</v>
      </c>
      <c r="FX71" s="18">
        <v>1560</v>
      </c>
      <c r="FY71" s="26">
        <v>0.0455128205128205</v>
      </c>
      <c r="FZ71" s="17">
        <v>71</v>
      </c>
      <c r="GA71" s="18">
        <v>9511</v>
      </c>
      <c r="GB71" s="40">
        <f t="shared" si="171"/>
        <v>133.957746478873</v>
      </c>
      <c r="GC71" s="17">
        <f t="shared" si="172"/>
        <v>-783.999999999999</v>
      </c>
      <c r="GD71" s="36">
        <f t="shared" si="173"/>
        <v>-0.0824308695195037</v>
      </c>
      <c r="GE71" s="18">
        <v>1429</v>
      </c>
      <c r="GF71" s="26">
        <v>0.0517844646606018</v>
      </c>
      <c r="GG71" s="17">
        <v>74</v>
      </c>
      <c r="GH71" s="18">
        <v>9767</v>
      </c>
      <c r="GI71" s="40">
        <f t="shared" si="174"/>
        <v>131.986486486486</v>
      </c>
      <c r="GJ71" s="17">
        <f t="shared" si="175"/>
        <v>-963</v>
      </c>
      <c r="GK71" s="36">
        <f t="shared" si="176"/>
        <v>-0.0985973174976963</v>
      </c>
      <c r="GL71" s="18">
        <v>1501</v>
      </c>
      <c r="GM71" s="26">
        <v>0.0526315789473684</v>
      </c>
      <c r="GN71" s="17">
        <v>79</v>
      </c>
      <c r="GO71" s="18">
        <v>10435</v>
      </c>
      <c r="GP71" s="40">
        <f t="shared" si="177"/>
        <v>132.088607594937</v>
      </c>
      <c r="GQ71" s="17">
        <f t="shared" si="178"/>
        <v>-1020</v>
      </c>
      <c r="GR71" s="36">
        <f t="shared" si="179"/>
        <v>-0.0977479635840919</v>
      </c>
      <c r="GS71" s="18">
        <v>1400</v>
      </c>
      <c r="GT71" s="26">
        <v>0.0671428571428571</v>
      </c>
      <c r="GU71" s="18">
        <v>94</v>
      </c>
      <c r="GV71" s="18">
        <v>12282</v>
      </c>
      <c r="GW71" s="40">
        <f t="shared" si="185"/>
        <v>130.659574468085</v>
      </c>
      <c r="GX71" s="17">
        <f t="shared" si="186"/>
        <v>-1348</v>
      </c>
      <c r="GY71" s="36">
        <f t="shared" si="187"/>
        <v>-0.109754111708191</v>
      </c>
      <c r="GZ71" s="18">
        <v>1200</v>
      </c>
      <c r="HA71" s="26">
        <v>0.0533333333333333</v>
      </c>
      <c r="HB71" s="18">
        <v>64</v>
      </c>
      <c r="HC71" s="18">
        <v>8506</v>
      </c>
      <c r="HD71" s="40">
        <f t="shared" si="188"/>
        <v>132.90625</v>
      </c>
      <c r="HE71" s="17">
        <f t="shared" si="189"/>
        <v>-774</v>
      </c>
      <c r="HF71" s="36">
        <f t="shared" si="190"/>
        <v>-0.0909945920526687</v>
      </c>
      <c r="HG71" s="18">
        <v>1116</v>
      </c>
      <c r="HH71" s="26">
        <v>0.0501792114695341</v>
      </c>
      <c r="HI71" s="18">
        <v>56</v>
      </c>
      <c r="HJ71" s="18">
        <v>7263</v>
      </c>
      <c r="HK71" s="40">
        <f t="shared" si="191"/>
        <v>129.696428571429</v>
      </c>
      <c r="HL71" s="17">
        <f t="shared" si="192"/>
        <v>-856.999999999999</v>
      </c>
      <c r="HM71" s="36">
        <f t="shared" si="193"/>
        <v>-0.117995318738813</v>
      </c>
      <c r="HN71" s="18">
        <v>946</v>
      </c>
      <c r="HO71" s="26">
        <v>0.0496828752642706</v>
      </c>
      <c r="HP71" s="18">
        <v>47</v>
      </c>
      <c r="HQ71" s="18">
        <v>6081</v>
      </c>
      <c r="HR71" s="40">
        <f t="shared" si="194"/>
        <v>129.382978723404</v>
      </c>
      <c r="HS71" s="17">
        <f t="shared" si="195"/>
        <v>-734</v>
      </c>
      <c r="HT71" s="36">
        <f t="shared" si="196"/>
        <v>-0.120703831606644</v>
      </c>
      <c r="HU71" s="18">
        <v>839</v>
      </c>
      <c r="HV71" s="26">
        <v>0.0405244338498212</v>
      </c>
      <c r="HW71" s="17">
        <v>34</v>
      </c>
      <c r="HX71" s="18">
        <v>4544</v>
      </c>
      <c r="HY71" s="40">
        <f t="shared" si="197"/>
        <v>133.647058823529</v>
      </c>
      <c r="HZ71" s="17">
        <f t="shared" si="198"/>
        <v>-386</v>
      </c>
      <c r="IA71" s="36">
        <f t="shared" si="199"/>
        <v>-0.0849471830985915</v>
      </c>
      <c r="IB71" s="18"/>
      <c r="IC71" s="26"/>
      <c r="ID71" s="17"/>
      <c r="IE71" s="18"/>
      <c r="IF71" s="40"/>
      <c r="IG71" s="17"/>
      <c r="IH71" s="17"/>
      <c r="II71" s="36"/>
      <c r="IJ71" s="17"/>
      <c r="IK71" s="17"/>
      <c r="IL71" s="17">
        <v>1650</v>
      </c>
      <c r="IM71" s="17">
        <v>226989.89</v>
      </c>
      <c r="IN71" s="18">
        <v>1052</v>
      </c>
      <c r="IO71" s="18">
        <v>144367.38</v>
      </c>
      <c r="IP71" s="17">
        <v>2281</v>
      </c>
      <c r="IQ71" s="17">
        <v>308243</v>
      </c>
      <c r="IR71" s="18"/>
      <c r="IS71" s="41"/>
      <c r="IT71" s="18"/>
      <c r="IU71" s="41"/>
      <c r="IV71" s="41"/>
      <c r="IW71" s="41"/>
      <c r="IX71" s="41"/>
      <c r="IY71" s="41"/>
      <c r="IZ71" s="41"/>
      <c r="JA71" s="41"/>
      <c r="JB71" s="18"/>
      <c r="JC71" s="41"/>
      <c r="JD71" s="41"/>
      <c r="JE71" s="41"/>
      <c r="JF71" s="18"/>
      <c r="JG71" s="18"/>
      <c r="JH71" s="18">
        <f t="shared" si="124"/>
        <v>2116</v>
      </c>
      <c r="JI71" s="18">
        <f t="shared" si="125"/>
        <v>278117</v>
      </c>
      <c r="JJ71" s="17">
        <v>145</v>
      </c>
      <c r="JK71" s="17">
        <f t="shared" si="200"/>
        <v>-28703</v>
      </c>
      <c r="JL71" s="36">
        <f ca="1" t="shared" si="126"/>
        <v>-0.103204766339346</v>
      </c>
      <c r="JM71" s="18">
        <f t="shared" si="201"/>
        <v>7099</v>
      </c>
      <c r="JN71" s="42">
        <f t="shared" si="202"/>
        <v>957717.27</v>
      </c>
      <c r="JO71" s="43"/>
      <c r="JP71" s="43"/>
    </row>
    <row r="72" ht="16.5" spans="1:276">
      <c r="A72" s="16"/>
      <c r="B72" s="17" t="s">
        <v>42</v>
      </c>
      <c r="C72" s="18">
        <v>6939962763477</v>
      </c>
      <c r="D72" s="18">
        <v>598987058894</v>
      </c>
      <c r="E72" s="18">
        <v>21063510002496</v>
      </c>
      <c r="F72" s="22" t="s">
        <v>282</v>
      </c>
      <c r="G72" s="19" t="s">
        <v>283</v>
      </c>
      <c r="H72" s="17" t="s">
        <v>129</v>
      </c>
      <c r="I72" s="26">
        <f>VLOOKUP(C72,供应链!E:J,6,0)</f>
        <v>1.04166666666667</v>
      </c>
      <c r="J72" s="17">
        <f>VLOOKUP(C72,供应链!E:H,4,0)</f>
        <v>381</v>
      </c>
      <c r="K72" s="17">
        <f>VLOOKUP(C72,供应链!E:K,7,0)</f>
        <v>64</v>
      </c>
      <c r="L72" s="18">
        <f>VLOOKUP(C72,供应链!E:I,5,0)</f>
        <v>86.1932114882506</v>
      </c>
      <c r="M72" s="27">
        <f t="shared" si="113"/>
        <v>0.00207284877485356</v>
      </c>
      <c r="N72" s="17">
        <v>319</v>
      </c>
      <c r="O72" s="26">
        <v>0.0658307210031348</v>
      </c>
      <c r="P72" s="18">
        <v>21</v>
      </c>
      <c r="Q72" s="18">
        <v>3225</v>
      </c>
      <c r="R72" s="40">
        <v>153.571428571429</v>
      </c>
      <c r="S72" s="17">
        <v>179</v>
      </c>
      <c r="T72" s="17">
        <f t="shared" si="114"/>
        <v>-533.999999999991</v>
      </c>
      <c r="U72" s="36">
        <f t="shared" si="115"/>
        <v>-0.165581395348834</v>
      </c>
      <c r="V72" s="17">
        <v>802</v>
      </c>
      <c r="W72" s="17">
        <v>365</v>
      </c>
      <c r="X72" s="26">
        <v>0.0328767123287671</v>
      </c>
      <c r="Y72" s="18">
        <v>12</v>
      </c>
      <c r="Z72" s="18">
        <v>1847</v>
      </c>
      <c r="AA72" s="40">
        <v>153.916666666667</v>
      </c>
      <c r="AB72" s="17">
        <v>179</v>
      </c>
      <c r="AC72" s="17">
        <f ca="1" t="shared" si="116"/>
        <v>-300.999999999996</v>
      </c>
      <c r="AD72" s="36">
        <f ca="1" t="shared" si="117"/>
        <v>-0.162966973470491</v>
      </c>
      <c r="AE72" s="17">
        <v>758</v>
      </c>
      <c r="AF72" s="17">
        <v>341</v>
      </c>
      <c r="AG72" s="26">
        <v>0.0381231671554252</v>
      </c>
      <c r="AH72" s="18">
        <v>13</v>
      </c>
      <c r="AI72" s="18">
        <v>2001</v>
      </c>
      <c r="AJ72" s="40">
        <v>153.923076923077</v>
      </c>
      <c r="AK72" s="17">
        <v>179</v>
      </c>
      <c r="AL72" s="17">
        <v>-326</v>
      </c>
      <c r="AM72" s="36">
        <v>-0.162918540729635</v>
      </c>
      <c r="AN72" s="17">
        <v>694</v>
      </c>
      <c r="AO72" s="17">
        <v>401</v>
      </c>
      <c r="AP72" s="26">
        <v>0.0224438902743142</v>
      </c>
      <c r="AQ72" s="18">
        <v>9</v>
      </c>
      <c r="AR72" s="18">
        <v>1513</v>
      </c>
      <c r="AS72" s="40">
        <v>168.111111111111</v>
      </c>
      <c r="AT72" s="17">
        <v>179</v>
      </c>
      <c r="AU72" s="17">
        <f t="shared" si="118"/>
        <v>-98.000000000001</v>
      </c>
      <c r="AV72" s="36">
        <f t="shared" si="119"/>
        <v>-0.0647719762062135</v>
      </c>
      <c r="AW72" s="17">
        <v>699</v>
      </c>
      <c r="AX72" s="17">
        <v>361</v>
      </c>
      <c r="AY72" s="26">
        <v>0.0221606648199446</v>
      </c>
      <c r="AZ72" s="18">
        <v>8</v>
      </c>
      <c r="BA72" s="18">
        <v>1312</v>
      </c>
      <c r="BB72" s="40">
        <v>164</v>
      </c>
      <c r="BC72" s="17">
        <v>179</v>
      </c>
      <c r="BD72" s="17">
        <f t="shared" si="120"/>
        <v>-120</v>
      </c>
      <c r="BE72" s="36">
        <f t="shared" si="121"/>
        <v>-0.0914634146341463</v>
      </c>
      <c r="BF72" s="17">
        <v>711</v>
      </c>
      <c r="BG72" s="17">
        <v>287</v>
      </c>
      <c r="BH72" s="26">
        <v>0.0278745644599303</v>
      </c>
      <c r="BI72" s="18">
        <v>8</v>
      </c>
      <c r="BJ72" s="18">
        <v>1327</v>
      </c>
      <c r="BK72" s="40">
        <v>165.875</v>
      </c>
      <c r="BL72" s="17">
        <v>179</v>
      </c>
      <c r="BM72" s="17">
        <f t="shared" si="122"/>
        <v>-105</v>
      </c>
      <c r="BN72" s="36">
        <f t="shared" si="123"/>
        <v>-0.0791258477769405</v>
      </c>
      <c r="BO72" s="17">
        <v>704</v>
      </c>
      <c r="BP72" s="17">
        <v>282</v>
      </c>
      <c r="BQ72" s="26">
        <f t="shared" si="180"/>
        <v>0.0177304964539007</v>
      </c>
      <c r="BR72" s="17">
        <v>5</v>
      </c>
      <c r="BS72" s="18">
        <v>835</v>
      </c>
      <c r="BT72" s="40">
        <f t="shared" si="181"/>
        <v>167</v>
      </c>
      <c r="BU72" s="17">
        <f t="shared" si="182"/>
        <v>-60</v>
      </c>
      <c r="BV72" s="36">
        <f t="shared" si="183"/>
        <v>-0.0718562874251497</v>
      </c>
      <c r="BW72" s="17">
        <v>312</v>
      </c>
      <c r="BX72" s="32">
        <v>0</v>
      </c>
      <c r="BY72" s="17">
        <v>5</v>
      </c>
      <c r="BZ72" s="18">
        <v>795</v>
      </c>
      <c r="CA72" s="40">
        <f t="shared" si="127"/>
        <v>159</v>
      </c>
      <c r="CB72" s="17">
        <f t="shared" si="128"/>
        <v>-100</v>
      </c>
      <c r="CC72" s="36">
        <f t="shared" si="184"/>
        <v>-0.125786163522013</v>
      </c>
      <c r="CD72" s="17">
        <v>286</v>
      </c>
      <c r="CE72" s="32">
        <v>0.0123839009287926</v>
      </c>
      <c r="CF72" s="18">
        <v>7</v>
      </c>
      <c r="CG72" s="18">
        <v>1153</v>
      </c>
      <c r="CH72" s="40">
        <f t="shared" si="129"/>
        <v>164.714285714286</v>
      </c>
      <c r="CI72" s="17">
        <f t="shared" si="130"/>
        <v>-99.9999999999999</v>
      </c>
      <c r="CJ72" s="36">
        <f t="shared" si="131"/>
        <v>-0.0867302688638334</v>
      </c>
      <c r="CK72" s="17">
        <v>296</v>
      </c>
      <c r="CL72" s="32">
        <v>0.0131147540983607</v>
      </c>
      <c r="CM72" s="18">
        <v>8</v>
      </c>
      <c r="CN72" s="18">
        <v>1408</v>
      </c>
      <c r="CO72" s="40">
        <f t="shared" si="132"/>
        <v>176</v>
      </c>
      <c r="CP72" s="17">
        <f t="shared" si="133"/>
        <v>-24</v>
      </c>
      <c r="CQ72" s="36">
        <f t="shared" si="134"/>
        <v>-0.0170454545454545</v>
      </c>
      <c r="CR72" s="17">
        <v>266</v>
      </c>
      <c r="CS72" s="32">
        <v>0.00815217391304348</v>
      </c>
      <c r="CT72" s="18">
        <v>5</v>
      </c>
      <c r="CU72" s="18">
        <v>888</v>
      </c>
      <c r="CV72" s="40">
        <f t="shared" si="135"/>
        <v>177.6</v>
      </c>
      <c r="CW72" s="17">
        <f t="shared" si="136"/>
        <v>-7.00000000000003</v>
      </c>
      <c r="CX72" s="36">
        <f t="shared" si="137"/>
        <v>-0.00788288288288292</v>
      </c>
      <c r="CY72" s="132">
        <v>228</v>
      </c>
      <c r="CZ72" s="121">
        <v>0.0050125313283208</v>
      </c>
      <c r="DA72" s="55">
        <v>1</v>
      </c>
      <c r="DB72" s="55">
        <v>220</v>
      </c>
      <c r="DC72" s="40">
        <f t="shared" si="138"/>
        <v>220</v>
      </c>
      <c r="DD72" s="17">
        <f t="shared" si="139"/>
        <v>41</v>
      </c>
      <c r="DE72" s="36">
        <f t="shared" si="140"/>
        <v>0.186363636363636</v>
      </c>
      <c r="DF72" s="122">
        <v>259</v>
      </c>
      <c r="DG72" s="123">
        <v>0.0231660231660232</v>
      </c>
      <c r="DH72" s="122">
        <v>6</v>
      </c>
      <c r="DI72" s="122">
        <v>1059</v>
      </c>
      <c r="DJ72" s="40">
        <f t="shared" si="141"/>
        <v>176.5</v>
      </c>
      <c r="DK72" s="17">
        <f t="shared" si="142"/>
        <v>-15</v>
      </c>
      <c r="DL72" s="36">
        <f t="shared" si="143"/>
        <v>-0.0141643059490085</v>
      </c>
      <c r="DM72" s="33">
        <v>298</v>
      </c>
      <c r="DN72" s="32">
        <v>0.0268456375838926</v>
      </c>
      <c r="DO72" s="17">
        <v>8</v>
      </c>
      <c r="DP72" s="18">
        <v>1372</v>
      </c>
      <c r="DQ72" s="40">
        <f t="shared" si="144"/>
        <v>171.5</v>
      </c>
      <c r="DR72" s="17">
        <f t="shared" si="145"/>
        <v>-60</v>
      </c>
      <c r="DS72" s="36">
        <f t="shared" si="146"/>
        <v>-0.043731778425656</v>
      </c>
      <c r="DT72" s="126">
        <v>340</v>
      </c>
      <c r="DU72" s="32">
        <v>0.0176470588235294</v>
      </c>
      <c r="DV72" s="17">
        <v>6</v>
      </c>
      <c r="DW72" s="18">
        <v>1029</v>
      </c>
      <c r="DX72" s="40">
        <f t="shared" si="147"/>
        <v>171.5</v>
      </c>
      <c r="DY72" s="17">
        <f t="shared" si="148"/>
        <v>-45</v>
      </c>
      <c r="DZ72" s="36">
        <f t="shared" si="149"/>
        <v>-0.043731778425656</v>
      </c>
      <c r="EA72" s="33">
        <v>283</v>
      </c>
      <c r="EB72" s="32">
        <v>0.0176678445229682</v>
      </c>
      <c r="EC72" s="18">
        <v>5</v>
      </c>
      <c r="ED72" s="18">
        <v>860</v>
      </c>
      <c r="EE72" s="40">
        <f t="shared" si="150"/>
        <v>172</v>
      </c>
      <c r="EF72" s="17">
        <f t="shared" si="151"/>
        <v>-35</v>
      </c>
      <c r="EG72" s="36">
        <f t="shared" si="152"/>
        <v>-0.0406976744186047</v>
      </c>
      <c r="EH72" s="18">
        <v>210</v>
      </c>
      <c r="EI72" s="26">
        <v>0</v>
      </c>
      <c r="EJ72" s="18">
        <v>0</v>
      </c>
      <c r="EK72" s="18">
        <v>0</v>
      </c>
      <c r="EL72" s="40">
        <f t="shared" si="153"/>
        <v>0</v>
      </c>
      <c r="EM72" s="17">
        <f t="shared" si="154"/>
        <v>0</v>
      </c>
      <c r="EN72" s="36">
        <f t="shared" si="155"/>
        <v>0</v>
      </c>
      <c r="EO72" s="18">
        <v>175</v>
      </c>
      <c r="EP72" s="26">
        <v>0</v>
      </c>
      <c r="EQ72" s="18">
        <v>0</v>
      </c>
      <c r="ER72" s="18">
        <v>0</v>
      </c>
      <c r="ES72" s="40">
        <f t="shared" si="156"/>
        <v>0</v>
      </c>
      <c r="ET72" s="17">
        <f t="shared" si="157"/>
        <v>0</v>
      </c>
      <c r="EU72" s="36">
        <f t="shared" si="158"/>
        <v>0</v>
      </c>
      <c r="EV72" s="18">
        <v>181</v>
      </c>
      <c r="EW72" s="26">
        <v>0.00552486187845304</v>
      </c>
      <c r="EX72" s="18">
        <v>1</v>
      </c>
      <c r="EY72" s="18">
        <v>179</v>
      </c>
      <c r="EZ72" s="40">
        <f t="shared" si="159"/>
        <v>179</v>
      </c>
      <c r="FA72" s="17">
        <f t="shared" si="160"/>
        <v>0</v>
      </c>
      <c r="FB72" s="36">
        <f t="shared" si="161"/>
        <v>0</v>
      </c>
      <c r="FC72" s="18">
        <v>317</v>
      </c>
      <c r="FD72" s="26">
        <v>0.028391167192429</v>
      </c>
      <c r="FE72" s="18">
        <v>9</v>
      </c>
      <c r="FF72" s="18">
        <v>1384</v>
      </c>
      <c r="FG72" s="40">
        <f t="shared" si="162"/>
        <v>153.777777777778</v>
      </c>
      <c r="FH72" s="17">
        <f t="shared" si="163"/>
        <v>-227</v>
      </c>
      <c r="FI72" s="36">
        <f t="shared" si="164"/>
        <v>-0.164017341040462</v>
      </c>
      <c r="FJ72" s="18">
        <v>289</v>
      </c>
      <c r="FK72" s="26">
        <v>0.027681660899654</v>
      </c>
      <c r="FL72" s="17">
        <v>8</v>
      </c>
      <c r="FM72" s="18">
        <v>1287</v>
      </c>
      <c r="FN72" s="40">
        <f t="shared" si="165"/>
        <v>160.875</v>
      </c>
      <c r="FO72" s="17">
        <f t="shared" si="166"/>
        <v>-145</v>
      </c>
      <c r="FP72" s="36">
        <f t="shared" si="167"/>
        <v>-0.112665112665113</v>
      </c>
      <c r="FQ72" s="18">
        <v>223</v>
      </c>
      <c r="FR72" s="26">
        <v>0.0224215246636771</v>
      </c>
      <c r="FS72" s="17">
        <v>5</v>
      </c>
      <c r="FT72" s="18">
        <v>820</v>
      </c>
      <c r="FU72" s="40">
        <f t="shared" si="168"/>
        <v>164</v>
      </c>
      <c r="FV72" s="17">
        <f t="shared" si="169"/>
        <v>-75</v>
      </c>
      <c r="FW72" s="36">
        <f t="shared" si="170"/>
        <v>-0.0914634146341463</v>
      </c>
      <c r="FX72" s="18">
        <v>213</v>
      </c>
      <c r="FY72" s="26">
        <v>0.0469483568075117</v>
      </c>
      <c r="FZ72" s="17">
        <v>10</v>
      </c>
      <c r="GA72" s="18">
        <v>1613</v>
      </c>
      <c r="GB72" s="40">
        <f t="shared" si="171"/>
        <v>161.3</v>
      </c>
      <c r="GC72" s="17">
        <f t="shared" si="172"/>
        <v>-177</v>
      </c>
      <c r="GD72" s="36">
        <f t="shared" si="173"/>
        <v>-0.10973341599504</v>
      </c>
      <c r="GE72" s="18">
        <v>231</v>
      </c>
      <c r="GF72" s="26">
        <v>0.038961038961039</v>
      </c>
      <c r="GG72" s="17">
        <v>9</v>
      </c>
      <c r="GH72" s="18">
        <v>1478</v>
      </c>
      <c r="GI72" s="40">
        <f t="shared" si="174"/>
        <v>164.222222222222</v>
      </c>
      <c r="GJ72" s="17">
        <f t="shared" si="175"/>
        <v>-133</v>
      </c>
      <c r="GK72" s="36">
        <f t="shared" si="176"/>
        <v>-0.0899864682002706</v>
      </c>
      <c r="GL72" s="18">
        <v>260</v>
      </c>
      <c r="GM72" s="26">
        <v>0.0307692307692308</v>
      </c>
      <c r="GN72" s="17">
        <v>8</v>
      </c>
      <c r="GO72" s="18">
        <v>1272</v>
      </c>
      <c r="GP72" s="40">
        <f t="shared" si="177"/>
        <v>159</v>
      </c>
      <c r="GQ72" s="17">
        <f t="shared" si="178"/>
        <v>-160</v>
      </c>
      <c r="GR72" s="36">
        <f t="shared" si="179"/>
        <v>-0.125786163522013</v>
      </c>
      <c r="GS72" s="18">
        <v>254</v>
      </c>
      <c r="GT72" s="26">
        <v>0.0354330708661417</v>
      </c>
      <c r="GU72" s="18">
        <v>9</v>
      </c>
      <c r="GV72" s="18">
        <v>1438</v>
      </c>
      <c r="GW72" s="40">
        <f t="shared" si="185"/>
        <v>159.777777777778</v>
      </c>
      <c r="GX72" s="17">
        <f t="shared" si="186"/>
        <v>-173</v>
      </c>
      <c r="GY72" s="36">
        <f t="shared" si="187"/>
        <v>-0.120305980528512</v>
      </c>
      <c r="GZ72" s="18">
        <v>223</v>
      </c>
      <c r="HA72" s="26">
        <v>0.00896860986547085</v>
      </c>
      <c r="HB72" s="18">
        <v>2</v>
      </c>
      <c r="HC72" s="18">
        <v>338</v>
      </c>
      <c r="HD72" s="40">
        <f t="shared" si="188"/>
        <v>169</v>
      </c>
      <c r="HE72" s="17">
        <f t="shared" si="189"/>
        <v>-20</v>
      </c>
      <c r="HF72" s="36">
        <f t="shared" si="190"/>
        <v>-0.0591715976331361</v>
      </c>
      <c r="HG72" s="18">
        <v>223</v>
      </c>
      <c r="HH72" s="26">
        <v>0.0179372197309417</v>
      </c>
      <c r="HI72" s="18">
        <v>4</v>
      </c>
      <c r="HJ72" s="18">
        <v>672</v>
      </c>
      <c r="HK72" s="40">
        <f t="shared" si="191"/>
        <v>168</v>
      </c>
      <c r="HL72" s="17">
        <f t="shared" si="192"/>
        <v>-44</v>
      </c>
      <c r="HM72" s="36">
        <f t="shared" si="193"/>
        <v>-0.0654761904761905</v>
      </c>
      <c r="HN72" s="18">
        <v>198</v>
      </c>
      <c r="HO72" s="26">
        <v>0.0353535353535354</v>
      </c>
      <c r="HP72" s="18">
        <v>7</v>
      </c>
      <c r="HQ72" s="18">
        <v>1158</v>
      </c>
      <c r="HR72" s="40">
        <f t="shared" si="194"/>
        <v>165.428571428571</v>
      </c>
      <c r="HS72" s="17">
        <f t="shared" si="195"/>
        <v>-95.0000000000001</v>
      </c>
      <c r="HT72" s="36">
        <f t="shared" si="196"/>
        <v>-0.0820379965457686</v>
      </c>
      <c r="HU72" s="18">
        <v>164</v>
      </c>
      <c r="HV72" s="26">
        <v>0.0121951219512195</v>
      </c>
      <c r="HW72" s="17">
        <v>2</v>
      </c>
      <c r="HX72" s="18">
        <v>338</v>
      </c>
      <c r="HY72" s="40">
        <f t="shared" si="197"/>
        <v>169</v>
      </c>
      <c r="HZ72" s="17">
        <f t="shared" si="198"/>
        <v>-20</v>
      </c>
      <c r="IA72" s="36">
        <f t="shared" si="199"/>
        <v>-0.0591715976331361</v>
      </c>
      <c r="IB72" s="18"/>
      <c r="IC72" s="26"/>
      <c r="ID72" s="17"/>
      <c r="IE72" s="18"/>
      <c r="IF72" s="40"/>
      <c r="IG72" s="17"/>
      <c r="IH72" s="17"/>
      <c r="II72" s="36"/>
      <c r="IJ72" s="17"/>
      <c r="IK72" s="17"/>
      <c r="IL72" s="17">
        <v>296</v>
      </c>
      <c r="IM72" s="17">
        <v>49791.17</v>
      </c>
      <c r="IN72" s="18">
        <v>217</v>
      </c>
      <c r="IO72" s="18">
        <v>36792.5</v>
      </c>
      <c r="IP72" s="17">
        <v>590</v>
      </c>
      <c r="IQ72" s="17">
        <v>96159</v>
      </c>
      <c r="IR72" s="18"/>
      <c r="IS72" s="41"/>
      <c r="IT72" s="18"/>
      <c r="IU72" s="41"/>
      <c r="IV72" s="41"/>
      <c r="IW72" s="41"/>
      <c r="IX72" s="41"/>
      <c r="IY72" s="41"/>
      <c r="IZ72" s="41"/>
      <c r="JA72" s="41"/>
      <c r="JB72" s="18"/>
      <c r="JC72" s="41"/>
      <c r="JD72" s="41"/>
      <c r="JE72" s="41"/>
      <c r="JF72" s="18"/>
      <c r="JG72" s="18"/>
      <c r="JH72" s="18">
        <f t="shared" si="124"/>
        <v>201</v>
      </c>
      <c r="JI72" s="18">
        <f t="shared" si="125"/>
        <v>32821</v>
      </c>
      <c r="JJ72" s="17">
        <v>179</v>
      </c>
      <c r="JK72" s="17">
        <f t="shared" si="200"/>
        <v>-3158</v>
      </c>
      <c r="JL72" s="36">
        <f ca="1" t="shared" si="126"/>
        <v>-0.0962188842509369</v>
      </c>
      <c r="JM72" s="18">
        <f t="shared" si="201"/>
        <v>1304</v>
      </c>
      <c r="JN72" s="42">
        <f t="shared" si="202"/>
        <v>215563.67</v>
      </c>
      <c r="JO72" s="43"/>
      <c r="JP72" s="43"/>
    </row>
    <row r="73" ht="16.5" spans="1:276">
      <c r="A73" s="16" t="s">
        <v>126</v>
      </c>
      <c r="B73" s="17" t="s">
        <v>48</v>
      </c>
      <c r="C73" s="18">
        <v>6939962730912</v>
      </c>
      <c r="D73" s="18">
        <v>565275604161</v>
      </c>
      <c r="E73" s="18">
        <v>21061310000002</v>
      </c>
      <c r="F73" s="17" t="s">
        <v>284</v>
      </c>
      <c r="G73" s="19" t="s">
        <v>285</v>
      </c>
      <c r="H73" s="17" t="s">
        <v>129</v>
      </c>
      <c r="I73" s="26">
        <f>VLOOKUP(C73,供应链!E:J,6,0)</f>
        <v>0.96</v>
      </c>
      <c r="J73" s="17">
        <f>VLOOKUP(C73,供应链!E:H,4,0)</f>
        <v>195</v>
      </c>
      <c r="K73" s="17">
        <f>VLOOKUP(C73,供应链!E:K,7,0)</f>
        <v>49</v>
      </c>
      <c r="L73" s="18">
        <f>VLOOKUP(C73,供应链!E:I,5,0)</f>
        <v>40.5419444203965</v>
      </c>
      <c r="M73" s="27">
        <f t="shared" si="113"/>
        <v>0.00306286610015675</v>
      </c>
      <c r="N73" s="17">
        <v>490</v>
      </c>
      <c r="O73" s="26">
        <v>0.0224489795918367</v>
      </c>
      <c r="P73" s="18">
        <v>11</v>
      </c>
      <c r="Q73" s="18">
        <v>1991</v>
      </c>
      <c r="R73" s="40">
        <v>181</v>
      </c>
      <c r="S73" s="17">
        <v>179</v>
      </c>
      <c r="T73" s="17">
        <f t="shared" si="114"/>
        <v>22</v>
      </c>
      <c r="U73" s="36">
        <f t="shared" si="115"/>
        <v>0.0110497237569061</v>
      </c>
      <c r="V73" s="17">
        <v>264</v>
      </c>
      <c r="W73" s="17">
        <v>565</v>
      </c>
      <c r="X73" s="26">
        <v>0.0230088495575221</v>
      </c>
      <c r="Y73" s="18">
        <v>13</v>
      </c>
      <c r="Z73" s="18">
        <v>2306</v>
      </c>
      <c r="AA73" s="40">
        <v>177.384615384615</v>
      </c>
      <c r="AB73" s="17">
        <v>179</v>
      </c>
      <c r="AC73" s="17">
        <f ca="1" t="shared" si="116"/>
        <v>-21.0000000000051</v>
      </c>
      <c r="AD73" s="36">
        <f ca="1" t="shared" si="117"/>
        <v>-0.00910667823070475</v>
      </c>
      <c r="AE73" s="17">
        <v>252</v>
      </c>
      <c r="AF73" s="17">
        <v>565</v>
      </c>
      <c r="AG73" s="26">
        <v>0.015929203539823</v>
      </c>
      <c r="AH73" s="18">
        <v>9</v>
      </c>
      <c r="AI73" s="18">
        <v>1556</v>
      </c>
      <c r="AJ73" s="40">
        <v>172.888888888889</v>
      </c>
      <c r="AK73" s="17">
        <v>179</v>
      </c>
      <c r="AL73" s="17">
        <v>-55</v>
      </c>
      <c r="AM73" s="36">
        <v>-0.0353470437017995</v>
      </c>
      <c r="AN73" s="17">
        <v>528</v>
      </c>
      <c r="AO73" s="17">
        <v>628</v>
      </c>
      <c r="AP73" s="26">
        <v>0.0127388535031847</v>
      </c>
      <c r="AQ73" s="18">
        <v>8</v>
      </c>
      <c r="AR73" s="18">
        <v>1412</v>
      </c>
      <c r="AS73" s="40">
        <v>176.5</v>
      </c>
      <c r="AT73" s="17">
        <v>179</v>
      </c>
      <c r="AU73" s="17">
        <f t="shared" si="118"/>
        <v>-20</v>
      </c>
      <c r="AV73" s="36">
        <f t="shared" si="119"/>
        <v>-0.0141643059490085</v>
      </c>
      <c r="AW73" s="17">
        <v>522</v>
      </c>
      <c r="AX73" s="17">
        <v>506</v>
      </c>
      <c r="AY73" s="26">
        <v>0.0217391304347826</v>
      </c>
      <c r="AZ73" s="18">
        <v>11</v>
      </c>
      <c r="BA73" s="18">
        <v>1922</v>
      </c>
      <c r="BB73" s="40">
        <v>174.727272727273</v>
      </c>
      <c r="BC73" s="17">
        <v>179</v>
      </c>
      <c r="BD73" s="17">
        <f t="shared" si="120"/>
        <v>-46.999999999997</v>
      </c>
      <c r="BE73" s="36">
        <f t="shared" si="121"/>
        <v>-0.0244536940686769</v>
      </c>
      <c r="BF73" s="17">
        <v>524</v>
      </c>
      <c r="BG73" s="17">
        <v>560</v>
      </c>
      <c r="BH73" s="26">
        <v>0.0196428571428571</v>
      </c>
      <c r="BI73" s="18">
        <v>11</v>
      </c>
      <c r="BJ73" s="18">
        <v>1918</v>
      </c>
      <c r="BK73" s="40">
        <v>174.363636363636</v>
      </c>
      <c r="BL73" s="17">
        <v>179</v>
      </c>
      <c r="BM73" s="17">
        <f t="shared" si="122"/>
        <v>-51.000000000004</v>
      </c>
      <c r="BN73" s="36">
        <f t="shared" si="123"/>
        <v>-0.0265901981230469</v>
      </c>
      <c r="BO73" s="17">
        <v>518</v>
      </c>
      <c r="BP73" s="17">
        <v>631</v>
      </c>
      <c r="BQ73" s="26">
        <f t="shared" si="180"/>
        <v>0.0110935023771791</v>
      </c>
      <c r="BR73" s="17">
        <v>7</v>
      </c>
      <c r="BS73" s="18">
        <v>1236</v>
      </c>
      <c r="BT73" s="40">
        <f t="shared" si="181"/>
        <v>176.571428571429</v>
      </c>
      <c r="BU73" s="17">
        <f t="shared" si="182"/>
        <v>-16.9999999999999</v>
      </c>
      <c r="BV73" s="36">
        <f t="shared" si="183"/>
        <v>-0.0137540453074433</v>
      </c>
      <c r="BW73" s="17">
        <v>503</v>
      </c>
      <c r="BX73" s="32">
        <v>0.0176991150442478</v>
      </c>
      <c r="BY73" s="17">
        <v>10</v>
      </c>
      <c r="BZ73" s="18">
        <v>1750</v>
      </c>
      <c r="CA73" s="40">
        <f t="shared" si="127"/>
        <v>175</v>
      </c>
      <c r="CB73" s="17">
        <f t="shared" si="128"/>
        <v>-40</v>
      </c>
      <c r="CC73" s="36">
        <f t="shared" si="184"/>
        <v>-0.0228571428571429</v>
      </c>
      <c r="CD73" s="17">
        <v>482</v>
      </c>
      <c r="CE73" s="32">
        <v>0.0245901639344262</v>
      </c>
      <c r="CF73" s="18">
        <v>2</v>
      </c>
      <c r="CG73" s="18">
        <v>358</v>
      </c>
      <c r="CH73" s="40">
        <f t="shared" si="129"/>
        <v>179</v>
      </c>
      <c r="CI73" s="17">
        <f t="shared" si="130"/>
        <v>0</v>
      </c>
      <c r="CJ73" s="36">
        <f t="shared" si="131"/>
        <v>0</v>
      </c>
      <c r="CK73" s="17">
        <v>415</v>
      </c>
      <c r="CL73" s="32">
        <v>0</v>
      </c>
      <c r="CM73" s="18">
        <v>7</v>
      </c>
      <c r="CN73" s="18">
        <v>1290</v>
      </c>
      <c r="CO73" s="40">
        <f t="shared" si="132"/>
        <v>184.285714285714</v>
      </c>
      <c r="CP73" s="17">
        <f t="shared" si="133"/>
        <v>36.9999999999999</v>
      </c>
      <c r="CQ73" s="36">
        <f t="shared" si="134"/>
        <v>0.0286821705426356</v>
      </c>
      <c r="CR73" s="17">
        <v>522</v>
      </c>
      <c r="CS73" s="32">
        <v>0.015748031496063</v>
      </c>
      <c r="CT73" s="18">
        <v>3</v>
      </c>
      <c r="CU73" s="18">
        <v>567</v>
      </c>
      <c r="CV73" s="40">
        <f t="shared" si="135"/>
        <v>189</v>
      </c>
      <c r="CW73" s="17">
        <f t="shared" si="136"/>
        <v>30</v>
      </c>
      <c r="CX73" s="36">
        <f t="shared" si="137"/>
        <v>0.0529100529100529</v>
      </c>
      <c r="CY73" s="132">
        <v>464</v>
      </c>
      <c r="CZ73" s="121">
        <v>0.0149253731343284</v>
      </c>
      <c r="DA73" s="55">
        <v>4</v>
      </c>
      <c r="DB73" s="55">
        <v>748</v>
      </c>
      <c r="DC73" s="40">
        <f t="shared" si="138"/>
        <v>187</v>
      </c>
      <c r="DD73" s="17">
        <f t="shared" si="139"/>
        <v>32</v>
      </c>
      <c r="DE73" s="36">
        <f t="shared" si="140"/>
        <v>0.0427807486631016</v>
      </c>
      <c r="DF73" s="122">
        <v>417</v>
      </c>
      <c r="DG73" s="123">
        <v>0.00239808153477218</v>
      </c>
      <c r="DH73" s="122">
        <v>1</v>
      </c>
      <c r="DI73" s="122">
        <v>189</v>
      </c>
      <c r="DJ73" s="40">
        <f t="shared" si="141"/>
        <v>189</v>
      </c>
      <c r="DK73" s="17">
        <f t="shared" si="142"/>
        <v>10</v>
      </c>
      <c r="DL73" s="36">
        <f t="shared" si="143"/>
        <v>0.0529100529100529</v>
      </c>
      <c r="DM73" s="33">
        <v>374</v>
      </c>
      <c r="DN73" s="32">
        <v>0.0160427807486631</v>
      </c>
      <c r="DO73" s="17">
        <v>6</v>
      </c>
      <c r="DP73" s="18">
        <v>1119</v>
      </c>
      <c r="DQ73" s="40">
        <f t="shared" si="144"/>
        <v>186.5</v>
      </c>
      <c r="DR73" s="17">
        <f t="shared" si="145"/>
        <v>45</v>
      </c>
      <c r="DS73" s="36">
        <f t="shared" si="146"/>
        <v>0.0402144772117962</v>
      </c>
      <c r="DT73" s="126">
        <v>375</v>
      </c>
      <c r="DU73" s="32">
        <v>0.00533333333333333</v>
      </c>
      <c r="DV73" s="17">
        <v>2</v>
      </c>
      <c r="DW73" s="18">
        <v>363</v>
      </c>
      <c r="DX73" s="40">
        <f t="shared" si="147"/>
        <v>181.5</v>
      </c>
      <c r="DY73" s="17">
        <f t="shared" si="148"/>
        <v>5</v>
      </c>
      <c r="DZ73" s="36">
        <f t="shared" si="149"/>
        <v>0.0137741046831956</v>
      </c>
      <c r="EA73" s="33">
        <v>322</v>
      </c>
      <c r="EB73" s="32">
        <v>0.0124223602484472</v>
      </c>
      <c r="EC73" s="18">
        <v>4</v>
      </c>
      <c r="ED73" s="18">
        <v>756</v>
      </c>
      <c r="EE73" s="40">
        <f t="shared" si="150"/>
        <v>189</v>
      </c>
      <c r="EF73" s="17">
        <f t="shared" si="151"/>
        <v>40</v>
      </c>
      <c r="EG73" s="36">
        <f t="shared" si="152"/>
        <v>0.0529100529100529</v>
      </c>
      <c r="EH73" s="18">
        <v>263</v>
      </c>
      <c r="EI73" s="26">
        <v>0.0114068441064639</v>
      </c>
      <c r="EJ73" s="18">
        <v>3</v>
      </c>
      <c r="EK73" s="18">
        <v>546</v>
      </c>
      <c r="EL73" s="40">
        <f t="shared" si="153"/>
        <v>182</v>
      </c>
      <c r="EM73" s="17">
        <f t="shared" si="154"/>
        <v>9</v>
      </c>
      <c r="EN73" s="36">
        <f t="shared" si="155"/>
        <v>0.0164835164835165</v>
      </c>
      <c r="EO73" s="18">
        <v>301</v>
      </c>
      <c r="EP73" s="26">
        <v>0.0232558139534884</v>
      </c>
      <c r="EQ73" s="18">
        <v>7</v>
      </c>
      <c r="ER73" s="18">
        <v>1316</v>
      </c>
      <c r="ES73" s="40">
        <f t="shared" si="156"/>
        <v>188</v>
      </c>
      <c r="ET73" s="17">
        <f t="shared" si="157"/>
        <v>63</v>
      </c>
      <c r="EU73" s="36">
        <f t="shared" si="158"/>
        <v>0.0478723404255319</v>
      </c>
      <c r="EV73" s="18">
        <v>306</v>
      </c>
      <c r="EW73" s="26">
        <v>0.0065359477124183</v>
      </c>
      <c r="EX73" s="18">
        <v>2</v>
      </c>
      <c r="EY73" s="18">
        <v>378</v>
      </c>
      <c r="EZ73" s="40">
        <f t="shared" si="159"/>
        <v>189</v>
      </c>
      <c r="FA73" s="17">
        <f t="shared" si="160"/>
        <v>20</v>
      </c>
      <c r="FB73" s="36">
        <f t="shared" si="161"/>
        <v>0.0529100529100529</v>
      </c>
      <c r="FC73" s="18">
        <v>566</v>
      </c>
      <c r="FD73" s="26">
        <v>0.0441696113074205</v>
      </c>
      <c r="FE73" s="18">
        <v>25</v>
      </c>
      <c r="FF73" s="18">
        <v>4238</v>
      </c>
      <c r="FG73" s="40">
        <f t="shared" si="162"/>
        <v>169.52</v>
      </c>
      <c r="FH73" s="17">
        <f t="shared" si="163"/>
        <v>-237</v>
      </c>
      <c r="FI73" s="36">
        <f t="shared" si="164"/>
        <v>-0.0559226050023595</v>
      </c>
      <c r="FJ73" s="18">
        <v>690</v>
      </c>
      <c r="FK73" s="26">
        <v>0.0289855072463768</v>
      </c>
      <c r="FL73" s="17">
        <v>20</v>
      </c>
      <c r="FM73" s="18">
        <v>3365</v>
      </c>
      <c r="FN73" s="40">
        <f t="shared" si="165"/>
        <v>168.25</v>
      </c>
      <c r="FO73" s="17">
        <f t="shared" si="166"/>
        <v>-215</v>
      </c>
      <c r="FP73" s="36">
        <f t="shared" si="167"/>
        <v>-0.0638930163447251</v>
      </c>
      <c r="FQ73" s="18">
        <v>707</v>
      </c>
      <c r="FR73" s="26">
        <v>0.0282885431400283</v>
      </c>
      <c r="FS73" s="17">
        <v>20</v>
      </c>
      <c r="FT73" s="18">
        <v>3401</v>
      </c>
      <c r="FU73" s="40">
        <f t="shared" si="168"/>
        <v>170.05</v>
      </c>
      <c r="FV73" s="17">
        <f t="shared" si="169"/>
        <v>-179</v>
      </c>
      <c r="FW73" s="36">
        <f t="shared" si="170"/>
        <v>-0.0526315789473684</v>
      </c>
      <c r="FX73" s="18">
        <v>618</v>
      </c>
      <c r="FY73" s="26">
        <v>0.0323624595469256</v>
      </c>
      <c r="FZ73" s="17">
        <v>20</v>
      </c>
      <c r="GA73" s="18">
        <v>3506</v>
      </c>
      <c r="GB73" s="40">
        <f t="shared" si="171"/>
        <v>175.3</v>
      </c>
      <c r="GC73" s="17">
        <f t="shared" si="172"/>
        <v>-73.9999999999998</v>
      </c>
      <c r="GD73" s="36">
        <f t="shared" si="173"/>
        <v>-0.0211066742726753</v>
      </c>
      <c r="GE73" s="18">
        <v>642</v>
      </c>
      <c r="GF73" s="26">
        <v>0.0202492211838006</v>
      </c>
      <c r="GG73" s="17">
        <v>13</v>
      </c>
      <c r="GH73" s="18">
        <v>2252</v>
      </c>
      <c r="GI73" s="40">
        <f t="shared" si="174"/>
        <v>173.230769230769</v>
      </c>
      <c r="GJ73" s="17">
        <f t="shared" si="175"/>
        <v>-75.0000000000001</v>
      </c>
      <c r="GK73" s="36">
        <f t="shared" si="176"/>
        <v>-0.033303730017762</v>
      </c>
      <c r="GL73" s="18">
        <v>683</v>
      </c>
      <c r="GM73" s="26">
        <v>0.0234260614934114</v>
      </c>
      <c r="GN73" s="17">
        <v>16</v>
      </c>
      <c r="GO73" s="18">
        <v>2723</v>
      </c>
      <c r="GP73" s="40">
        <f t="shared" si="177"/>
        <v>170.1875</v>
      </c>
      <c r="GQ73" s="17">
        <f t="shared" si="178"/>
        <v>-141</v>
      </c>
      <c r="GR73" s="36">
        <f t="shared" si="179"/>
        <v>-0.0517811237605582</v>
      </c>
      <c r="GS73" s="18">
        <v>630</v>
      </c>
      <c r="GT73" s="26">
        <v>0.0396825396825397</v>
      </c>
      <c r="GU73" s="18">
        <v>25</v>
      </c>
      <c r="GV73" s="18">
        <v>4242</v>
      </c>
      <c r="GW73" s="40">
        <f t="shared" si="185"/>
        <v>169.68</v>
      </c>
      <c r="GX73" s="17">
        <f t="shared" si="186"/>
        <v>-233</v>
      </c>
      <c r="GY73" s="36">
        <f t="shared" si="187"/>
        <v>-0.0549269212635549</v>
      </c>
      <c r="GZ73" s="18">
        <v>630</v>
      </c>
      <c r="HA73" s="26">
        <v>0.0285714285714286</v>
      </c>
      <c r="HB73" s="18">
        <v>18</v>
      </c>
      <c r="HC73" s="18">
        <v>3172</v>
      </c>
      <c r="HD73" s="40">
        <f t="shared" si="188"/>
        <v>176.222222222222</v>
      </c>
      <c r="HE73" s="17">
        <f t="shared" si="189"/>
        <v>-49.9999999999999</v>
      </c>
      <c r="HF73" s="36">
        <f t="shared" si="190"/>
        <v>-0.0157629255989911</v>
      </c>
      <c r="HG73" s="18">
        <v>506</v>
      </c>
      <c r="HH73" s="26">
        <v>0.0138339920948617</v>
      </c>
      <c r="HI73" s="18">
        <v>7</v>
      </c>
      <c r="HJ73" s="18">
        <v>1238</v>
      </c>
      <c r="HK73" s="40">
        <f t="shared" si="191"/>
        <v>176.857142857143</v>
      </c>
      <c r="HL73" s="17">
        <f t="shared" si="192"/>
        <v>-15</v>
      </c>
      <c r="HM73" s="36">
        <f t="shared" si="193"/>
        <v>-0.0121163166397415</v>
      </c>
      <c r="HN73" s="18">
        <v>409</v>
      </c>
      <c r="HO73" s="26">
        <v>0.0146699266503667</v>
      </c>
      <c r="HP73" s="18">
        <v>6</v>
      </c>
      <c r="HQ73" s="18">
        <v>1025</v>
      </c>
      <c r="HR73" s="40">
        <f t="shared" si="194"/>
        <v>170.833333333333</v>
      </c>
      <c r="HS73" s="17">
        <f t="shared" si="195"/>
        <v>-48.9999999999999</v>
      </c>
      <c r="HT73" s="36">
        <f t="shared" si="196"/>
        <v>-0.0478048780487804</v>
      </c>
      <c r="HU73" s="18">
        <v>454</v>
      </c>
      <c r="HV73" s="26">
        <v>0.013215859030837</v>
      </c>
      <c r="HW73" s="17">
        <v>6</v>
      </c>
      <c r="HX73" s="18">
        <v>1034</v>
      </c>
      <c r="HY73" s="40">
        <f t="shared" si="197"/>
        <v>172.333333333333</v>
      </c>
      <c r="HZ73" s="17">
        <f t="shared" si="198"/>
        <v>-39.9999999999999</v>
      </c>
      <c r="IA73" s="36">
        <f t="shared" si="199"/>
        <v>-0.0386847195357833</v>
      </c>
      <c r="IB73" s="18"/>
      <c r="IC73" s="26"/>
      <c r="ID73" s="17"/>
      <c r="IE73" s="18"/>
      <c r="IF73" s="40"/>
      <c r="IG73" s="17"/>
      <c r="IH73" s="17"/>
      <c r="II73" s="36"/>
      <c r="IJ73" s="17"/>
      <c r="IK73" s="17"/>
      <c r="IL73" s="17">
        <v>408</v>
      </c>
      <c r="IM73" s="17">
        <v>74056.91</v>
      </c>
      <c r="IN73" s="18">
        <v>209</v>
      </c>
      <c r="IO73" s="18">
        <v>37492.16</v>
      </c>
      <c r="IP73" s="17">
        <v>309</v>
      </c>
      <c r="IQ73" s="17">
        <v>55915</v>
      </c>
      <c r="IR73" s="17"/>
      <c r="IS73" s="17"/>
      <c r="IT73" s="18"/>
      <c r="IU73" s="41"/>
      <c r="IV73" s="41"/>
      <c r="IW73" s="41"/>
      <c r="IX73" s="41"/>
      <c r="IY73" s="41"/>
      <c r="IZ73" s="41"/>
      <c r="JA73" s="41"/>
      <c r="JB73" s="18"/>
      <c r="JC73" s="41"/>
      <c r="JD73" s="41"/>
      <c r="JE73" s="41"/>
      <c r="JF73" s="18"/>
      <c r="JG73" s="18"/>
      <c r="JH73" s="18">
        <f t="shared" si="124"/>
        <v>297</v>
      </c>
      <c r="JI73" s="18">
        <f t="shared" si="125"/>
        <v>51917</v>
      </c>
      <c r="JJ73" s="17">
        <v>179</v>
      </c>
      <c r="JK73" s="17">
        <f t="shared" si="200"/>
        <v>-1246</v>
      </c>
      <c r="JL73" s="36">
        <f ca="1" t="shared" si="126"/>
        <v>-0.0239998459078914</v>
      </c>
      <c r="JM73" s="18">
        <f t="shared" si="201"/>
        <v>1223</v>
      </c>
      <c r="JN73" s="42">
        <f t="shared" si="202"/>
        <v>219381.07</v>
      </c>
      <c r="JO73" s="43"/>
      <c r="JP73" s="43"/>
    </row>
    <row r="74" ht="16.5" spans="1:276">
      <c r="A74" s="16"/>
      <c r="B74" s="20" t="s">
        <v>236</v>
      </c>
      <c r="C74" s="18">
        <v>6939962770291</v>
      </c>
      <c r="D74" s="18">
        <v>614281190147</v>
      </c>
      <c r="E74" s="18">
        <v>21064011002461</v>
      </c>
      <c r="F74" s="22" t="s">
        <v>286</v>
      </c>
      <c r="G74" s="19" t="s">
        <v>287</v>
      </c>
      <c r="H74" s="17" t="s">
        <v>288</v>
      </c>
      <c r="I74" s="26">
        <f>VLOOKUP(C74,供应链!E:J,6,0)</f>
        <v>0.958333333333333</v>
      </c>
      <c r="J74" s="17">
        <f>VLOOKUP(C74,供应链!E:H,4,0)</f>
        <v>733</v>
      </c>
      <c r="K74" s="17">
        <f>VLOOKUP(C74,供应链!E:K,7,0)</f>
        <v>160</v>
      </c>
      <c r="L74" s="18">
        <f>VLOOKUP(C74,供应链!E:I,5,0)</f>
        <v>39.8064816973653</v>
      </c>
      <c r="M74" s="27">
        <f t="shared" ref="M74:M92" si="203">JH74/$JH$110</f>
        <v>0.00117564557379754</v>
      </c>
      <c r="N74" s="17"/>
      <c r="O74" s="26"/>
      <c r="P74" s="18"/>
      <c r="Q74" s="18"/>
      <c r="R74" s="40"/>
      <c r="S74" s="17"/>
      <c r="T74" s="17"/>
      <c r="U74" s="36"/>
      <c r="V74" s="17"/>
      <c r="W74" s="17"/>
      <c r="X74" s="26"/>
      <c r="Y74" s="18"/>
      <c r="Z74" s="18"/>
      <c r="AA74" s="40"/>
      <c r="AB74" s="17"/>
      <c r="AC74" s="17"/>
      <c r="AD74" s="36"/>
      <c r="AE74" s="17"/>
      <c r="AF74" s="17"/>
      <c r="AG74" s="26"/>
      <c r="AH74" s="18"/>
      <c r="AI74" s="18"/>
      <c r="AJ74" s="40"/>
      <c r="AK74" s="17"/>
      <c r="AL74" s="17"/>
      <c r="AM74" s="36"/>
      <c r="AN74" s="17"/>
      <c r="AO74" s="17"/>
      <c r="AP74" s="26"/>
      <c r="AQ74" s="18"/>
      <c r="AR74" s="18"/>
      <c r="AS74" s="40"/>
      <c r="AT74" s="17"/>
      <c r="AU74" s="17"/>
      <c r="AV74" s="36"/>
      <c r="AW74" s="17"/>
      <c r="AX74" s="17"/>
      <c r="AY74" s="26"/>
      <c r="AZ74" s="18"/>
      <c r="BA74" s="18"/>
      <c r="BB74" s="40"/>
      <c r="BC74" s="17"/>
      <c r="BD74" s="17"/>
      <c r="BE74" s="36"/>
      <c r="BF74" s="17"/>
      <c r="BG74" s="17"/>
      <c r="BH74" s="26"/>
      <c r="BI74" s="18"/>
      <c r="BJ74" s="18"/>
      <c r="BK74" s="40"/>
      <c r="BL74" s="17"/>
      <c r="BM74" s="17"/>
      <c r="BN74" s="36"/>
      <c r="BO74" s="17"/>
      <c r="BP74" s="17">
        <v>40</v>
      </c>
      <c r="BQ74" s="26">
        <f t="shared" si="180"/>
        <v>0.025</v>
      </c>
      <c r="BR74" s="17">
        <v>1</v>
      </c>
      <c r="BS74" s="18">
        <v>129</v>
      </c>
      <c r="BT74" s="40">
        <f t="shared" si="181"/>
        <v>129</v>
      </c>
      <c r="BU74" s="17">
        <f t="shared" si="182"/>
        <v>20</v>
      </c>
      <c r="BV74" s="36">
        <f t="shared" si="183"/>
        <v>0.155038759689922</v>
      </c>
      <c r="BW74" s="17">
        <v>124</v>
      </c>
      <c r="BX74" s="32">
        <v>0</v>
      </c>
      <c r="BY74" s="17">
        <v>0</v>
      </c>
      <c r="BZ74" s="18">
        <v>0</v>
      </c>
      <c r="CA74" s="40">
        <f t="shared" si="127"/>
        <v>0</v>
      </c>
      <c r="CB74" s="17">
        <f t="shared" si="128"/>
        <v>0</v>
      </c>
      <c r="CC74" s="36">
        <f t="shared" si="184"/>
        <v>0</v>
      </c>
      <c r="CD74" s="17">
        <v>323</v>
      </c>
      <c r="CE74" s="32">
        <v>0.0119047619047619</v>
      </c>
      <c r="CF74" s="18">
        <v>4</v>
      </c>
      <c r="CG74" s="18">
        <v>486</v>
      </c>
      <c r="CH74" s="40">
        <f t="shared" si="129"/>
        <v>121.5</v>
      </c>
      <c r="CI74" s="17">
        <f t="shared" si="130"/>
        <v>50</v>
      </c>
      <c r="CJ74" s="36">
        <f t="shared" si="131"/>
        <v>0.102880658436214</v>
      </c>
      <c r="CK74" s="17">
        <v>305</v>
      </c>
      <c r="CL74" s="32">
        <v>0</v>
      </c>
      <c r="CM74" s="18">
        <v>4</v>
      </c>
      <c r="CN74" s="18">
        <v>506</v>
      </c>
      <c r="CO74" s="40">
        <f t="shared" si="132"/>
        <v>126.5</v>
      </c>
      <c r="CP74" s="17">
        <f t="shared" si="133"/>
        <v>70</v>
      </c>
      <c r="CQ74" s="36">
        <f t="shared" si="134"/>
        <v>0.138339920948617</v>
      </c>
      <c r="CR74" s="17">
        <v>368</v>
      </c>
      <c r="CS74" s="32">
        <v>0.00840336134453781</v>
      </c>
      <c r="CT74" s="18">
        <v>3</v>
      </c>
      <c r="CU74" s="18">
        <v>354</v>
      </c>
      <c r="CV74" s="40">
        <f t="shared" si="135"/>
        <v>118</v>
      </c>
      <c r="CW74" s="17">
        <f t="shared" si="136"/>
        <v>27</v>
      </c>
      <c r="CX74" s="36">
        <f t="shared" si="137"/>
        <v>0.076271186440678</v>
      </c>
      <c r="CY74" s="132">
        <v>399</v>
      </c>
      <c r="CZ74" s="121">
        <v>0</v>
      </c>
      <c r="DA74" s="55">
        <v>2</v>
      </c>
      <c r="DB74" s="55">
        <v>258</v>
      </c>
      <c r="DC74" s="40">
        <f t="shared" si="138"/>
        <v>129</v>
      </c>
      <c r="DD74" s="17">
        <f t="shared" si="139"/>
        <v>40</v>
      </c>
      <c r="DE74" s="36">
        <f t="shared" si="140"/>
        <v>0.155038759689922</v>
      </c>
      <c r="DF74" s="122">
        <v>420</v>
      </c>
      <c r="DG74" s="123">
        <v>0.00476190476190476</v>
      </c>
      <c r="DH74" s="122">
        <v>2</v>
      </c>
      <c r="DI74" s="122">
        <v>258</v>
      </c>
      <c r="DJ74" s="40">
        <f t="shared" si="141"/>
        <v>129</v>
      </c>
      <c r="DK74" s="17">
        <f t="shared" si="142"/>
        <v>40</v>
      </c>
      <c r="DL74" s="36">
        <f t="shared" si="143"/>
        <v>0.155038759689922</v>
      </c>
      <c r="DM74" s="33">
        <v>402</v>
      </c>
      <c r="DN74" s="32">
        <v>0.00497512437810945</v>
      </c>
      <c r="DO74" s="17">
        <v>2</v>
      </c>
      <c r="DP74" s="18">
        <v>243</v>
      </c>
      <c r="DQ74" s="40">
        <f t="shared" si="144"/>
        <v>121.5</v>
      </c>
      <c r="DR74" s="17">
        <f t="shared" si="145"/>
        <v>25</v>
      </c>
      <c r="DS74" s="36">
        <f t="shared" si="146"/>
        <v>0.102880658436214</v>
      </c>
      <c r="DT74" s="126">
        <v>377</v>
      </c>
      <c r="DU74" s="32">
        <v>0.013262599469496</v>
      </c>
      <c r="DV74" s="17">
        <v>5</v>
      </c>
      <c r="DW74" s="18">
        <v>625</v>
      </c>
      <c r="DX74" s="40">
        <f t="shared" si="147"/>
        <v>125</v>
      </c>
      <c r="DY74" s="17">
        <f t="shared" si="148"/>
        <v>80</v>
      </c>
      <c r="DZ74" s="36">
        <f t="shared" si="149"/>
        <v>0.128</v>
      </c>
      <c r="EA74" s="33">
        <v>419</v>
      </c>
      <c r="EB74" s="32">
        <v>0.0167064439140811</v>
      </c>
      <c r="EC74" s="18">
        <v>7</v>
      </c>
      <c r="ED74" s="18">
        <v>826</v>
      </c>
      <c r="EE74" s="40">
        <f t="shared" si="150"/>
        <v>118</v>
      </c>
      <c r="EF74" s="17">
        <f t="shared" si="151"/>
        <v>63</v>
      </c>
      <c r="EG74" s="36">
        <f t="shared" si="152"/>
        <v>0.076271186440678</v>
      </c>
      <c r="EH74" s="18">
        <v>393</v>
      </c>
      <c r="EI74" s="26">
        <v>0.00763358778625954</v>
      </c>
      <c r="EJ74" s="18">
        <v>3</v>
      </c>
      <c r="EK74" s="18">
        <v>357</v>
      </c>
      <c r="EL74" s="40">
        <f t="shared" si="153"/>
        <v>119</v>
      </c>
      <c r="EM74" s="17">
        <f t="shared" si="154"/>
        <v>30</v>
      </c>
      <c r="EN74" s="36">
        <f t="shared" si="155"/>
        <v>0.0840336134453782</v>
      </c>
      <c r="EO74" s="18">
        <v>442</v>
      </c>
      <c r="EP74" s="26">
        <v>0.0135746606334842</v>
      </c>
      <c r="EQ74" s="18">
        <v>6</v>
      </c>
      <c r="ER74" s="18">
        <v>741</v>
      </c>
      <c r="ES74" s="40">
        <f t="shared" si="156"/>
        <v>123.5</v>
      </c>
      <c r="ET74" s="17">
        <f t="shared" si="157"/>
        <v>87</v>
      </c>
      <c r="EU74" s="36">
        <f t="shared" si="158"/>
        <v>0.117408906882591</v>
      </c>
      <c r="EV74" s="18">
        <v>476</v>
      </c>
      <c r="EW74" s="26">
        <v>0.00210084033613445</v>
      </c>
      <c r="EX74" s="18">
        <v>1</v>
      </c>
      <c r="EY74" s="18">
        <v>119</v>
      </c>
      <c r="EZ74" s="40">
        <f t="shared" si="159"/>
        <v>119</v>
      </c>
      <c r="FA74" s="17">
        <f t="shared" si="160"/>
        <v>10</v>
      </c>
      <c r="FB74" s="36">
        <f t="shared" si="161"/>
        <v>0.0840336134453782</v>
      </c>
      <c r="FC74" s="18">
        <v>705</v>
      </c>
      <c r="FD74" s="26">
        <v>0.0127659574468085</v>
      </c>
      <c r="FE74" s="18">
        <v>9</v>
      </c>
      <c r="FF74" s="18">
        <v>886</v>
      </c>
      <c r="FG74" s="40">
        <f t="shared" si="162"/>
        <v>98.4444444444444</v>
      </c>
      <c r="FH74" s="17">
        <f t="shared" si="163"/>
        <v>-95</v>
      </c>
      <c r="FI74" s="36">
        <f t="shared" si="164"/>
        <v>-0.107223476297968</v>
      </c>
      <c r="FJ74" s="18">
        <v>755</v>
      </c>
      <c r="FK74" s="26">
        <v>0.0158940397350993</v>
      </c>
      <c r="FL74" s="17">
        <v>12</v>
      </c>
      <c r="FM74" s="18">
        <v>1177</v>
      </c>
      <c r="FN74" s="40">
        <f t="shared" si="165"/>
        <v>98.0833333333333</v>
      </c>
      <c r="FO74" s="17">
        <f t="shared" si="166"/>
        <v>-131</v>
      </c>
      <c r="FP74" s="36">
        <f t="shared" si="167"/>
        <v>-0.111299915038233</v>
      </c>
      <c r="FQ74" s="18">
        <v>668</v>
      </c>
      <c r="FR74" s="26">
        <v>0.0179640718562874</v>
      </c>
      <c r="FS74" s="17">
        <v>12</v>
      </c>
      <c r="FT74" s="18">
        <v>1273</v>
      </c>
      <c r="FU74" s="40">
        <f t="shared" si="168"/>
        <v>106.083333333333</v>
      </c>
      <c r="FV74" s="17">
        <f t="shared" si="169"/>
        <v>-35.0000000000001</v>
      </c>
      <c r="FW74" s="36">
        <f t="shared" si="170"/>
        <v>-0.0274941084053418</v>
      </c>
      <c r="FX74" s="18">
        <v>616</v>
      </c>
      <c r="FY74" s="26">
        <v>0.00324675324675325</v>
      </c>
      <c r="FZ74" s="17">
        <v>2</v>
      </c>
      <c r="GA74" s="18">
        <v>270</v>
      </c>
      <c r="GB74" s="40">
        <f t="shared" si="171"/>
        <v>135</v>
      </c>
      <c r="GC74" s="17">
        <f t="shared" si="172"/>
        <v>52</v>
      </c>
      <c r="GD74" s="36">
        <f t="shared" si="173"/>
        <v>0.192592592592593</v>
      </c>
      <c r="GE74" s="18">
        <v>608</v>
      </c>
      <c r="GF74" s="26">
        <v>0.00164473684210526</v>
      </c>
      <c r="GG74" s="17">
        <v>1</v>
      </c>
      <c r="GH74" s="18">
        <v>99</v>
      </c>
      <c r="GI74" s="40">
        <f t="shared" si="174"/>
        <v>99</v>
      </c>
      <c r="GJ74" s="17">
        <f t="shared" si="175"/>
        <v>-10</v>
      </c>
      <c r="GK74" s="36">
        <f t="shared" si="176"/>
        <v>-0.101010101010101</v>
      </c>
      <c r="GL74" s="18">
        <v>609</v>
      </c>
      <c r="GM74" s="26">
        <v>0.00656814449917898</v>
      </c>
      <c r="GN74" s="17">
        <v>4</v>
      </c>
      <c r="GO74" s="18">
        <v>515</v>
      </c>
      <c r="GP74" s="40">
        <f t="shared" si="177"/>
        <v>128.75</v>
      </c>
      <c r="GQ74" s="17">
        <f t="shared" si="178"/>
        <v>79</v>
      </c>
      <c r="GR74" s="36">
        <f t="shared" si="179"/>
        <v>0.153398058252427</v>
      </c>
      <c r="GS74" s="18">
        <v>516</v>
      </c>
      <c r="GT74" s="26">
        <v>0.00193798449612403</v>
      </c>
      <c r="GU74" s="18">
        <v>1</v>
      </c>
      <c r="GV74" s="18">
        <v>129</v>
      </c>
      <c r="GW74" s="40">
        <f t="shared" si="185"/>
        <v>129</v>
      </c>
      <c r="GX74" s="17">
        <f t="shared" si="186"/>
        <v>20</v>
      </c>
      <c r="GY74" s="36">
        <f t="shared" si="187"/>
        <v>0.155038759689922</v>
      </c>
      <c r="GZ74" s="18">
        <v>449</v>
      </c>
      <c r="HA74" s="26">
        <v>0.0089086859688196</v>
      </c>
      <c r="HB74" s="18">
        <v>4</v>
      </c>
      <c r="HC74" s="18">
        <v>451</v>
      </c>
      <c r="HD74" s="40">
        <f t="shared" si="188"/>
        <v>112.75</v>
      </c>
      <c r="HE74" s="17">
        <f t="shared" si="189"/>
        <v>15</v>
      </c>
      <c r="HF74" s="36">
        <f t="shared" si="190"/>
        <v>0.0332594235033259</v>
      </c>
      <c r="HG74" s="18">
        <v>813</v>
      </c>
      <c r="HH74" s="26">
        <v>0.018450184501845</v>
      </c>
      <c r="HI74" s="18">
        <v>15</v>
      </c>
      <c r="HJ74" s="18">
        <v>1348</v>
      </c>
      <c r="HK74" s="40">
        <f t="shared" si="191"/>
        <v>89.8666666666667</v>
      </c>
      <c r="HL74" s="17">
        <f t="shared" si="192"/>
        <v>-287</v>
      </c>
      <c r="HM74" s="36">
        <f t="shared" si="193"/>
        <v>-0.212908011869436</v>
      </c>
      <c r="HN74" s="18">
        <v>643</v>
      </c>
      <c r="HO74" s="26">
        <v>0.015552099533437</v>
      </c>
      <c r="HP74" s="18">
        <v>10</v>
      </c>
      <c r="HQ74" s="18">
        <v>899</v>
      </c>
      <c r="HR74" s="40">
        <f t="shared" si="194"/>
        <v>89.9</v>
      </c>
      <c r="HS74" s="17">
        <f t="shared" si="195"/>
        <v>-191</v>
      </c>
      <c r="HT74" s="36">
        <f t="shared" si="196"/>
        <v>-0.212458286985539</v>
      </c>
      <c r="HU74" s="18">
        <v>585</v>
      </c>
      <c r="HV74" s="26">
        <v>0.00683760683760684</v>
      </c>
      <c r="HW74" s="17">
        <v>4</v>
      </c>
      <c r="HX74" s="18">
        <v>361</v>
      </c>
      <c r="HY74" s="40">
        <f t="shared" si="197"/>
        <v>90.25</v>
      </c>
      <c r="HZ74" s="17">
        <f t="shared" si="198"/>
        <v>-75</v>
      </c>
      <c r="IA74" s="36">
        <f t="shared" si="199"/>
        <v>-0.207756232686981</v>
      </c>
      <c r="IB74" s="18"/>
      <c r="IC74" s="26"/>
      <c r="ID74" s="17"/>
      <c r="IE74" s="18"/>
      <c r="IF74" s="40"/>
      <c r="IG74" s="17"/>
      <c r="IH74" s="17"/>
      <c r="II74" s="36"/>
      <c r="IJ74" s="17"/>
      <c r="IK74" s="17"/>
      <c r="IL74" s="17"/>
      <c r="IM74" s="17"/>
      <c r="IN74" s="18"/>
      <c r="IO74" s="18"/>
      <c r="IP74" s="17"/>
      <c r="IQ74" s="17"/>
      <c r="IR74" s="17"/>
      <c r="IS74" s="17"/>
      <c r="IT74" s="18"/>
      <c r="IU74" s="41"/>
      <c r="IV74" s="41"/>
      <c r="IW74" s="41"/>
      <c r="IX74" s="41"/>
      <c r="IY74" s="41"/>
      <c r="IZ74" s="41"/>
      <c r="JA74" s="41"/>
      <c r="JB74" s="18"/>
      <c r="JC74" s="41"/>
      <c r="JD74" s="41"/>
      <c r="JE74" s="41"/>
      <c r="JF74" s="18"/>
      <c r="JG74" s="18"/>
      <c r="JH74" s="18">
        <f t="shared" ref="JH74:JH90" si="204">P74+Y74+AH74+AQ74+AZ74+BI74+BR74+BY74+CF74+CM74+CT74+DA74+DH74+DO74+DV74+EC74+EJ74+EQ74+EX74+FE74+FL74+FS74+FZ74+GG74+GN74+GU74+HB74+HI74+HP74+HW74+ID74</f>
        <v>114</v>
      </c>
      <c r="JI74" s="18">
        <f t="shared" ref="JI74:JI90" si="205">Q74+Z74+AI74+AR74+BA74+BJ74+BS74+BZ74+CG74+CN74+CU74+DB74+DI74+DP74+DW74+ED74+EK74+ER74+EY74+FF74+FM74+FT74+GA74+GH74+GO74+GV74+HC74+HJ74+HQ74+HX74+IE74</f>
        <v>12310</v>
      </c>
      <c r="JJ74" s="17">
        <v>109</v>
      </c>
      <c r="JK74" s="17">
        <f t="shared" si="200"/>
        <v>-116</v>
      </c>
      <c r="JL74" s="36">
        <f t="shared" ref="JL74:JL90" si="206">IFERROR(JK74/JI74,0)</f>
        <v>-0.00942323314378555</v>
      </c>
      <c r="JM74" s="18">
        <f t="shared" si="201"/>
        <v>114</v>
      </c>
      <c r="JN74" s="42">
        <f t="shared" si="202"/>
        <v>12310</v>
      </c>
      <c r="JO74" s="43"/>
      <c r="JP74" s="43"/>
    </row>
    <row r="75" ht="16.5" spans="1:276">
      <c r="A75" s="16"/>
      <c r="B75" s="20" t="s">
        <v>236</v>
      </c>
      <c r="C75" s="18">
        <v>6939962747026</v>
      </c>
      <c r="D75" s="18">
        <v>614029593926</v>
      </c>
      <c r="E75" s="18">
        <v>21064011000418</v>
      </c>
      <c r="F75" s="22" t="s">
        <v>290</v>
      </c>
      <c r="G75" s="19" t="s">
        <v>291</v>
      </c>
      <c r="H75" s="17" t="s">
        <v>288</v>
      </c>
      <c r="I75" s="26">
        <f>VLOOKUP(C75,供应链!E:J,6,0)</f>
        <v>0.92</v>
      </c>
      <c r="J75" s="17">
        <f>VLOOKUP(C75,供应链!E:H,4,0)</f>
        <v>264</v>
      </c>
      <c r="K75" s="17">
        <f>VLOOKUP(C75,供应链!E:K,7,0)</f>
        <v>0</v>
      </c>
      <c r="L75" s="18">
        <f>VLOOKUP(C75,供应链!E:I,5,0)</f>
        <v>33.1301541771244</v>
      </c>
      <c r="M75" s="27">
        <f t="shared" si="203"/>
        <v>0.000773451035393119</v>
      </c>
      <c r="N75" s="17"/>
      <c r="O75" s="26"/>
      <c r="P75" s="18"/>
      <c r="Q75" s="18"/>
      <c r="R75" s="40"/>
      <c r="S75" s="17"/>
      <c r="T75" s="17"/>
      <c r="U75" s="36"/>
      <c r="V75" s="17"/>
      <c r="W75" s="17"/>
      <c r="X75" s="26"/>
      <c r="Y75" s="18"/>
      <c r="Z75" s="18"/>
      <c r="AA75" s="40"/>
      <c r="AB75" s="17"/>
      <c r="AC75" s="17"/>
      <c r="AD75" s="36"/>
      <c r="AE75" s="17"/>
      <c r="AF75" s="17"/>
      <c r="AG75" s="26"/>
      <c r="AH75" s="18"/>
      <c r="AI75" s="18"/>
      <c r="AJ75" s="40"/>
      <c r="AK75" s="17"/>
      <c r="AL75" s="17"/>
      <c r="AM75" s="36"/>
      <c r="AN75" s="17"/>
      <c r="AO75" s="17"/>
      <c r="AP75" s="26"/>
      <c r="AQ75" s="18"/>
      <c r="AR75" s="18"/>
      <c r="AS75" s="40"/>
      <c r="AT75" s="17"/>
      <c r="AU75" s="17"/>
      <c r="AV75" s="36"/>
      <c r="AW75" s="17"/>
      <c r="AX75" s="17"/>
      <c r="AY75" s="26"/>
      <c r="AZ75" s="18"/>
      <c r="BA75" s="18"/>
      <c r="BB75" s="40"/>
      <c r="BC75" s="17"/>
      <c r="BD75" s="17"/>
      <c r="BE75" s="36"/>
      <c r="BF75" s="17"/>
      <c r="BG75" s="17"/>
      <c r="BH75" s="26"/>
      <c r="BI75" s="18"/>
      <c r="BJ75" s="18"/>
      <c r="BK75" s="40"/>
      <c r="BL75" s="17"/>
      <c r="BM75" s="17"/>
      <c r="BN75" s="36"/>
      <c r="BO75" s="17"/>
      <c r="BP75" s="17">
        <v>82</v>
      </c>
      <c r="BQ75" s="26">
        <f t="shared" si="180"/>
        <v>0.0121951219512195</v>
      </c>
      <c r="BR75" s="17">
        <v>1</v>
      </c>
      <c r="BS75" s="18">
        <v>159</v>
      </c>
      <c r="BT75" s="40">
        <f t="shared" si="181"/>
        <v>159</v>
      </c>
      <c r="BU75" s="17">
        <f t="shared" si="182"/>
        <v>0</v>
      </c>
      <c r="BV75" s="36">
        <f t="shared" si="183"/>
        <v>0</v>
      </c>
      <c r="BW75" s="17">
        <v>113</v>
      </c>
      <c r="BX75" s="32">
        <v>0</v>
      </c>
      <c r="BY75" s="17">
        <v>2</v>
      </c>
      <c r="BZ75" s="18">
        <v>318</v>
      </c>
      <c r="CA75" s="40">
        <f t="shared" si="127"/>
        <v>159</v>
      </c>
      <c r="CB75" s="17">
        <f t="shared" si="128"/>
        <v>0</v>
      </c>
      <c r="CC75" s="36">
        <f t="shared" si="184"/>
        <v>0</v>
      </c>
      <c r="CD75" s="17">
        <v>122</v>
      </c>
      <c r="CE75" s="32">
        <v>0</v>
      </c>
      <c r="CF75" s="18">
        <v>3</v>
      </c>
      <c r="CG75" s="18">
        <v>477</v>
      </c>
      <c r="CH75" s="40">
        <f t="shared" si="129"/>
        <v>159</v>
      </c>
      <c r="CI75" s="17">
        <f t="shared" si="130"/>
        <v>0</v>
      </c>
      <c r="CJ75" s="36">
        <f t="shared" si="131"/>
        <v>0</v>
      </c>
      <c r="CK75" s="17">
        <v>130</v>
      </c>
      <c r="CL75" s="32">
        <v>0</v>
      </c>
      <c r="CM75" s="18">
        <v>0</v>
      </c>
      <c r="CN75" s="18">
        <v>0</v>
      </c>
      <c r="CO75" s="40">
        <f t="shared" si="132"/>
        <v>0</v>
      </c>
      <c r="CP75" s="17">
        <f t="shared" si="133"/>
        <v>0</v>
      </c>
      <c r="CQ75" s="36">
        <f t="shared" si="134"/>
        <v>0</v>
      </c>
      <c r="CR75" s="17">
        <v>127</v>
      </c>
      <c r="CS75" s="32">
        <v>0</v>
      </c>
      <c r="CT75" s="18">
        <v>2</v>
      </c>
      <c r="CU75" s="18">
        <v>418</v>
      </c>
      <c r="CV75" s="40">
        <f t="shared" si="135"/>
        <v>209</v>
      </c>
      <c r="CW75" s="17">
        <f t="shared" si="136"/>
        <v>100</v>
      </c>
      <c r="CX75" s="36">
        <f t="shared" si="137"/>
        <v>0.239234449760766</v>
      </c>
      <c r="CY75" s="132">
        <v>134</v>
      </c>
      <c r="CZ75" s="121">
        <v>0</v>
      </c>
      <c r="DA75" s="55">
        <v>2</v>
      </c>
      <c r="DB75" s="55">
        <v>403</v>
      </c>
      <c r="DC75" s="40">
        <f t="shared" si="138"/>
        <v>201.5</v>
      </c>
      <c r="DD75" s="17">
        <f t="shared" si="139"/>
        <v>85</v>
      </c>
      <c r="DE75" s="36">
        <f t="shared" si="140"/>
        <v>0.210918114143921</v>
      </c>
      <c r="DF75" s="122">
        <v>108</v>
      </c>
      <c r="DG75" s="123">
        <v>0.00925925925925926</v>
      </c>
      <c r="DH75" s="122">
        <v>1</v>
      </c>
      <c r="DI75" s="122">
        <v>194</v>
      </c>
      <c r="DJ75" s="40">
        <f t="shared" si="141"/>
        <v>194</v>
      </c>
      <c r="DK75" s="17">
        <f t="shared" si="142"/>
        <v>35</v>
      </c>
      <c r="DL75" s="36">
        <f t="shared" si="143"/>
        <v>0.180412371134021</v>
      </c>
      <c r="DM75" s="33">
        <v>88</v>
      </c>
      <c r="DN75" s="32">
        <v>0.0454545454545455</v>
      </c>
      <c r="DO75" s="17">
        <v>4</v>
      </c>
      <c r="DP75" s="18">
        <v>451</v>
      </c>
      <c r="DQ75" s="40">
        <f t="shared" si="144"/>
        <v>112.75</v>
      </c>
      <c r="DR75" s="17">
        <f t="shared" si="145"/>
        <v>-185</v>
      </c>
      <c r="DS75" s="36">
        <f t="shared" si="146"/>
        <v>-0.41019955654102</v>
      </c>
      <c r="DT75" s="126">
        <v>107</v>
      </c>
      <c r="DU75" s="32">
        <v>0.00934579439252336</v>
      </c>
      <c r="DV75" s="17">
        <v>1</v>
      </c>
      <c r="DW75" s="18">
        <v>159</v>
      </c>
      <c r="DX75" s="40">
        <f t="shared" si="147"/>
        <v>159</v>
      </c>
      <c r="DY75" s="17">
        <f t="shared" si="148"/>
        <v>0</v>
      </c>
      <c r="DZ75" s="36">
        <f t="shared" si="149"/>
        <v>0</v>
      </c>
      <c r="EA75" s="33">
        <v>106</v>
      </c>
      <c r="EB75" s="32">
        <v>0.0754716981132075</v>
      </c>
      <c r="EC75" s="18">
        <v>8</v>
      </c>
      <c r="ED75" s="18">
        <v>1252</v>
      </c>
      <c r="EE75" s="40">
        <f t="shared" si="150"/>
        <v>156.5</v>
      </c>
      <c r="EF75" s="17">
        <f t="shared" si="151"/>
        <v>-20</v>
      </c>
      <c r="EG75" s="36">
        <f t="shared" si="152"/>
        <v>-0.0159744408945687</v>
      </c>
      <c r="EH75" s="18">
        <v>109</v>
      </c>
      <c r="EI75" s="26">
        <v>0.018348623853211</v>
      </c>
      <c r="EJ75" s="18">
        <v>2</v>
      </c>
      <c r="EK75" s="18">
        <v>308</v>
      </c>
      <c r="EL75" s="40">
        <f t="shared" si="153"/>
        <v>154</v>
      </c>
      <c r="EM75" s="17">
        <f t="shared" si="154"/>
        <v>-10</v>
      </c>
      <c r="EN75" s="36">
        <f t="shared" si="155"/>
        <v>-0.0324675324675325</v>
      </c>
      <c r="EO75" s="18">
        <v>80</v>
      </c>
      <c r="EP75" s="26">
        <v>0.025</v>
      </c>
      <c r="EQ75" s="18">
        <v>2</v>
      </c>
      <c r="ER75" s="18">
        <v>303</v>
      </c>
      <c r="ES75" s="40">
        <f t="shared" si="156"/>
        <v>151.5</v>
      </c>
      <c r="ET75" s="17">
        <f t="shared" si="157"/>
        <v>-15</v>
      </c>
      <c r="EU75" s="36">
        <f t="shared" si="158"/>
        <v>-0.0495049504950495</v>
      </c>
      <c r="EV75" s="18">
        <v>110</v>
      </c>
      <c r="EW75" s="26">
        <v>0.0272727272727273</v>
      </c>
      <c r="EX75" s="18">
        <v>3</v>
      </c>
      <c r="EY75" s="18">
        <v>462</v>
      </c>
      <c r="EZ75" s="40">
        <f t="shared" si="159"/>
        <v>154</v>
      </c>
      <c r="FA75" s="17">
        <f t="shared" si="160"/>
        <v>-15</v>
      </c>
      <c r="FB75" s="36">
        <f t="shared" si="161"/>
        <v>-0.0324675324675325</v>
      </c>
      <c r="FC75" s="18">
        <v>170</v>
      </c>
      <c r="FD75" s="26">
        <v>0.0411764705882353</v>
      </c>
      <c r="FE75" s="18">
        <v>7</v>
      </c>
      <c r="FF75" s="18">
        <v>967</v>
      </c>
      <c r="FG75" s="40">
        <f t="shared" si="162"/>
        <v>138.142857142857</v>
      </c>
      <c r="FH75" s="17">
        <f t="shared" si="163"/>
        <v>-146</v>
      </c>
      <c r="FI75" s="36">
        <f t="shared" si="164"/>
        <v>-0.150982419855222</v>
      </c>
      <c r="FJ75" s="18">
        <v>199</v>
      </c>
      <c r="FK75" s="26">
        <v>0.0251256281407035</v>
      </c>
      <c r="FL75" s="17">
        <v>5</v>
      </c>
      <c r="FM75" s="18">
        <v>704</v>
      </c>
      <c r="FN75" s="40">
        <f t="shared" si="165"/>
        <v>140.8</v>
      </c>
      <c r="FO75" s="17">
        <f t="shared" si="166"/>
        <v>-90.9999999999999</v>
      </c>
      <c r="FP75" s="36">
        <f t="shared" si="167"/>
        <v>-0.129261363636364</v>
      </c>
      <c r="FQ75" s="18">
        <v>162</v>
      </c>
      <c r="FR75" s="26">
        <v>0.0246913580246914</v>
      </c>
      <c r="FS75" s="17">
        <v>4</v>
      </c>
      <c r="FT75" s="18">
        <v>561</v>
      </c>
      <c r="FU75" s="40">
        <f t="shared" si="168"/>
        <v>140.25</v>
      </c>
      <c r="FV75" s="17">
        <f t="shared" si="169"/>
        <v>-75</v>
      </c>
      <c r="FW75" s="36">
        <f t="shared" si="170"/>
        <v>-0.133689839572193</v>
      </c>
      <c r="FX75" s="18">
        <v>145</v>
      </c>
      <c r="FY75" s="26">
        <v>0.0344827586206897</v>
      </c>
      <c r="FZ75" s="17">
        <v>5</v>
      </c>
      <c r="GA75" s="18">
        <v>716</v>
      </c>
      <c r="GB75" s="40">
        <f t="shared" si="171"/>
        <v>143.2</v>
      </c>
      <c r="GC75" s="17">
        <f t="shared" si="172"/>
        <v>-79.0000000000001</v>
      </c>
      <c r="GD75" s="36">
        <f t="shared" si="173"/>
        <v>-0.110335195530726</v>
      </c>
      <c r="GE75" s="18">
        <v>105</v>
      </c>
      <c r="GF75" s="26">
        <v>0.0666666666666667</v>
      </c>
      <c r="GG75" s="17">
        <v>7</v>
      </c>
      <c r="GH75" s="18">
        <v>984</v>
      </c>
      <c r="GI75" s="40">
        <f t="shared" si="174"/>
        <v>140.571428571429</v>
      </c>
      <c r="GJ75" s="17">
        <f t="shared" si="175"/>
        <v>-129</v>
      </c>
      <c r="GK75" s="36">
        <f t="shared" si="176"/>
        <v>-0.13109756097561</v>
      </c>
      <c r="GL75" s="18">
        <v>144</v>
      </c>
      <c r="GM75" s="26">
        <v>0.0347222222222222</v>
      </c>
      <c r="GN75" s="17">
        <v>5</v>
      </c>
      <c r="GO75" s="18">
        <v>695</v>
      </c>
      <c r="GP75" s="40">
        <f t="shared" si="177"/>
        <v>139</v>
      </c>
      <c r="GQ75" s="17">
        <f t="shared" si="178"/>
        <v>-100</v>
      </c>
      <c r="GR75" s="36">
        <f t="shared" si="179"/>
        <v>-0.143884892086331</v>
      </c>
      <c r="GS75" s="18">
        <v>132</v>
      </c>
      <c r="GT75" s="26">
        <v>0.053030303030303</v>
      </c>
      <c r="GU75" s="18">
        <v>7</v>
      </c>
      <c r="GV75" s="18">
        <v>975</v>
      </c>
      <c r="GW75" s="40">
        <f t="shared" si="185"/>
        <v>139.285714285714</v>
      </c>
      <c r="GX75" s="17">
        <f t="shared" si="186"/>
        <v>-138</v>
      </c>
      <c r="GY75" s="36">
        <f t="shared" si="187"/>
        <v>-0.141538461538462</v>
      </c>
      <c r="GZ75" s="18">
        <v>103</v>
      </c>
      <c r="HA75" s="26">
        <v>0</v>
      </c>
      <c r="HB75" s="18">
        <v>0</v>
      </c>
      <c r="HC75" s="18">
        <v>0</v>
      </c>
      <c r="HD75" s="40">
        <f t="shared" si="188"/>
        <v>0</v>
      </c>
      <c r="HE75" s="17">
        <f t="shared" si="189"/>
        <v>0</v>
      </c>
      <c r="HF75" s="36">
        <f t="shared" si="190"/>
        <v>0</v>
      </c>
      <c r="HG75" s="18">
        <v>104</v>
      </c>
      <c r="HH75" s="26">
        <v>0</v>
      </c>
      <c r="HI75" s="18">
        <v>0</v>
      </c>
      <c r="HJ75" s="18">
        <v>0</v>
      </c>
      <c r="HK75" s="40">
        <f t="shared" si="191"/>
        <v>0</v>
      </c>
      <c r="HL75" s="17">
        <f t="shared" si="192"/>
        <v>0</v>
      </c>
      <c r="HM75" s="36">
        <f t="shared" si="193"/>
        <v>0</v>
      </c>
      <c r="HN75" s="18">
        <v>98</v>
      </c>
      <c r="HO75" s="26">
        <v>0.0204081632653061</v>
      </c>
      <c r="HP75" s="18">
        <v>2</v>
      </c>
      <c r="HQ75" s="18">
        <v>318</v>
      </c>
      <c r="HR75" s="40">
        <f t="shared" si="194"/>
        <v>159</v>
      </c>
      <c r="HS75" s="17">
        <f t="shared" si="195"/>
        <v>0</v>
      </c>
      <c r="HT75" s="36">
        <f t="shared" si="196"/>
        <v>0</v>
      </c>
      <c r="HU75" s="18">
        <v>108</v>
      </c>
      <c r="HV75" s="26">
        <v>0.0185185185185185</v>
      </c>
      <c r="HW75" s="17">
        <v>2</v>
      </c>
      <c r="HX75" s="18">
        <v>308</v>
      </c>
      <c r="HY75" s="40">
        <f t="shared" si="197"/>
        <v>154</v>
      </c>
      <c r="HZ75" s="17">
        <f t="shared" si="198"/>
        <v>-10</v>
      </c>
      <c r="IA75" s="36">
        <f t="shared" si="199"/>
        <v>-0.0324675324675325</v>
      </c>
      <c r="IB75" s="18"/>
      <c r="IC75" s="26"/>
      <c r="ID75" s="17"/>
      <c r="IE75" s="18"/>
      <c r="IF75" s="40"/>
      <c r="IG75" s="17"/>
      <c r="IH75" s="17"/>
      <c r="II75" s="36"/>
      <c r="IJ75" s="17"/>
      <c r="IK75" s="17"/>
      <c r="IL75" s="17"/>
      <c r="IM75" s="17"/>
      <c r="IN75" s="18"/>
      <c r="IO75" s="18"/>
      <c r="IP75" s="17"/>
      <c r="IQ75" s="17"/>
      <c r="IR75" s="17"/>
      <c r="IS75" s="17"/>
      <c r="IT75" s="18"/>
      <c r="IU75" s="41"/>
      <c r="IV75" s="41"/>
      <c r="IW75" s="41"/>
      <c r="IX75" s="41"/>
      <c r="IY75" s="41"/>
      <c r="IZ75" s="41"/>
      <c r="JA75" s="41"/>
      <c r="JB75" s="18"/>
      <c r="JC75" s="41"/>
      <c r="JD75" s="41"/>
      <c r="JE75" s="41"/>
      <c r="JF75" s="18"/>
      <c r="JG75" s="18"/>
      <c r="JH75" s="18">
        <f t="shared" si="204"/>
        <v>75</v>
      </c>
      <c r="JI75" s="18">
        <f t="shared" si="205"/>
        <v>11132</v>
      </c>
      <c r="JJ75" s="17">
        <v>159</v>
      </c>
      <c r="JK75" s="17">
        <f t="shared" si="200"/>
        <v>-792.999999999999</v>
      </c>
      <c r="JL75" s="36">
        <f t="shared" si="206"/>
        <v>-0.0712360761767876</v>
      </c>
      <c r="JM75" s="18">
        <f t="shared" si="201"/>
        <v>75</v>
      </c>
      <c r="JN75" s="42">
        <f t="shared" si="202"/>
        <v>11132</v>
      </c>
      <c r="JO75" s="43"/>
      <c r="JP75" s="43"/>
    </row>
    <row r="76" ht="16.5" spans="1:276">
      <c r="A76" s="16"/>
      <c r="B76" s="20" t="s">
        <v>39</v>
      </c>
      <c r="C76" s="18">
        <v>6939962768854</v>
      </c>
      <c r="D76" s="18">
        <v>614280786987</v>
      </c>
      <c r="E76" s="18">
        <v>21063510002839</v>
      </c>
      <c r="F76" s="22" t="s">
        <v>292</v>
      </c>
      <c r="G76" s="19" t="s">
        <v>293</v>
      </c>
      <c r="H76" s="17" t="s">
        <v>288</v>
      </c>
      <c r="I76" s="26">
        <f>VLOOKUP(C76,供应链!E:J,6,0)</f>
        <v>0.666666666666667</v>
      </c>
      <c r="J76" s="17">
        <f>VLOOKUP(C76,供应链!E:H,4,0)</f>
        <v>250</v>
      </c>
      <c r="K76" s="17">
        <f>VLOOKUP(C76,供应链!E:K,7,0)</f>
        <v>0</v>
      </c>
      <c r="L76" s="18">
        <f>VLOOKUP(C76,供应链!E:I,5,0)</f>
        <v>311.942959001783</v>
      </c>
      <c r="M76" s="27">
        <f t="shared" si="203"/>
        <v>0.000185628248494349</v>
      </c>
      <c r="N76" s="17"/>
      <c r="O76" s="26"/>
      <c r="P76" s="18"/>
      <c r="Q76" s="18"/>
      <c r="R76" s="40"/>
      <c r="S76" s="17"/>
      <c r="T76" s="17"/>
      <c r="U76" s="36"/>
      <c r="V76" s="17"/>
      <c r="W76" s="17"/>
      <c r="X76" s="26"/>
      <c r="Y76" s="18"/>
      <c r="Z76" s="18"/>
      <c r="AA76" s="40"/>
      <c r="AB76" s="17"/>
      <c r="AC76" s="17"/>
      <c r="AD76" s="36"/>
      <c r="AE76" s="17"/>
      <c r="AF76" s="17"/>
      <c r="AG76" s="26"/>
      <c r="AH76" s="18"/>
      <c r="AI76" s="18"/>
      <c r="AJ76" s="40"/>
      <c r="AK76" s="17"/>
      <c r="AL76" s="17"/>
      <c r="AM76" s="36"/>
      <c r="AN76" s="17"/>
      <c r="AO76" s="17"/>
      <c r="AP76" s="26"/>
      <c r="AQ76" s="18"/>
      <c r="AR76" s="18"/>
      <c r="AS76" s="40"/>
      <c r="AT76" s="17"/>
      <c r="AU76" s="17"/>
      <c r="AV76" s="36"/>
      <c r="AW76" s="17"/>
      <c r="AX76" s="17"/>
      <c r="AY76" s="26"/>
      <c r="AZ76" s="18"/>
      <c r="BA76" s="18"/>
      <c r="BB76" s="40"/>
      <c r="BC76" s="17"/>
      <c r="BD76" s="17"/>
      <c r="BE76" s="36"/>
      <c r="BF76" s="17"/>
      <c r="BG76" s="17"/>
      <c r="BH76" s="26"/>
      <c r="BI76" s="18"/>
      <c r="BJ76" s="18"/>
      <c r="BK76" s="40"/>
      <c r="BL76" s="17"/>
      <c r="BM76" s="17"/>
      <c r="BN76" s="36"/>
      <c r="BO76" s="17"/>
      <c r="BP76" s="17">
        <v>94</v>
      </c>
      <c r="BQ76" s="26">
        <f t="shared" si="180"/>
        <v>0.0106382978723404</v>
      </c>
      <c r="BR76" s="17">
        <v>1</v>
      </c>
      <c r="BS76" s="18">
        <v>249</v>
      </c>
      <c r="BT76" s="40">
        <f t="shared" si="181"/>
        <v>249</v>
      </c>
      <c r="BU76" s="17">
        <f t="shared" si="182"/>
        <v>50</v>
      </c>
      <c r="BV76" s="36">
        <f t="shared" si="183"/>
        <v>0.200803212851406</v>
      </c>
      <c r="BW76" s="17">
        <v>77</v>
      </c>
      <c r="BX76" s="32">
        <v>0.0354609929078014</v>
      </c>
      <c r="BY76" s="17">
        <v>0</v>
      </c>
      <c r="BZ76" s="18">
        <v>0</v>
      </c>
      <c r="CA76" s="40">
        <f t="shared" si="127"/>
        <v>0</v>
      </c>
      <c r="CB76" s="17">
        <f t="shared" si="128"/>
        <v>0</v>
      </c>
      <c r="CC76" s="36">
        <f t="shared" si="184"/>
        <v>0</v>
      </c>
      <c r="CD76" s="17">
        <v>84</v>
      </c>
      <c r="CE76" s="32">
        <v>0.016260162601626</v>
      </c>
      <c r="CF76" s="18">
        <v>1</v>
      </c>
      <c r="CG76" s="18">
        <v>249</v>
      </c>
      <c r="CH76" s="40">
        <f t="shared" si="129"/>
        <v>249</v>
      </c>
      <c r="CI76" s="17">
        <f t="shared" si="130"/>
        <v>50</v>
      </c>
      <c r="CJ76" s="36">
        <f t="shared" si="131"/>
        <v>0.200803212851406</v>
      </c>
      <c r="CK76" s="17">
        <v>125</v>
      </c>
      <c r="CL76" s="32">
        <v>0.0197368421052632</v>
      </c>
      <c r="CM76" s="18">
        <v>0</v>
      </c>
      <c r="CN76" s="18">
        <v>0</v>
      </c>
      <c r="CO76" s="40">
        <f t="shared" si="132"/>
        <v>0</v>
      </c>
      <c r="CP76" s="17">
        <f t="shared" si="133"/>
        <v>0</v>
      </c>
      <c r="CQ76" s="36">
        <f t="shared" si="134"/>
        <v>0</v>
      </c>
      <c r="CR76" s="17">
        <v>119</v>
      </c>
      <c r="CS76" s="32">
        <v>0.0133333333333333</v>
      </c>
      <c r="CT76" s="18">
        <v>1</v>
      </c>
      <c r="CU76" s="18">
        <v>249</v>
      </c>
      <c r="CV76" s="40">
        <f t="shared" si="135"/>
        <v>249</v>
      </c>
      <c r="CW76" s="17">
        <f t="shared" si="136"/>
        <v>50</v>
      </c>
      <c r="CX76" s="36">
        <f t="shared" si="137"/>
        <v>0.200803212851406</v>
      </c>
      <c r="CY76" s="132">
        <v>98</v>
      </c>
      <c r="CZ76" s="121">
        <v>0.00564971751412429</v>
      </c>
      <c r="DA76" s="55">
        <v>0</v>
      </c>
      <c r="DB76" s="55">
        <v>0</v>
      </c>
      <c r="DC76" s="40">
        <f t="shared" si="138"/>
        <v>0</v>
      </c>
      <c r="DD76" s="17">
        <f t="shared" si="139"/>
        <v>0</v>
      </c>
      <c r="DE76" s="36">
        <f t="shared" si="140"/>
        <v>0</v>
      </c>
      <c r="DF76" s="122">
        <v>102</v>
      </c>
      <c r="DG76" s="123">
        <v>0</v>
      </c>
      <c r="DH76" s="122">
        <v>0</v>
      </c>
      <c r="DI76" s="122">
        <v>0</v>
      </c>
      <c r="DJ76" s="40">
        <f t="shared" si="141"/>
        <v>0</v>
      </c>
      <c r="DK76" s="17">
        <f t="shared" si="142"/>
        <v>0</v>
      </c>
      <c r="DL76" s="36">
        <f t="shared" si="143"/>
        <v>0</v>
      </c>
      <c r="DM76" s="33">
        <v>123</v>
      </c>
      <c r="DN76" s="32">
        <v>0.024390243902439</v>
      </c>
      <c r="DO76" s="17">
        <v>3</v>
      </c>
      <c r="DP76" s="18">
        <v>612</v>
      </c>
      <c r="DQ76" s="40">
        <f t="shared" si="144"/>
        <v>204</v>
      </c>
      <c r="DR76" s="17">
        <f t="shared" si="145"/>
        <v>15</v>
      </c>
      <c r="DS76" s="36">
        <f t="shared" si="146"/>
        <v>0.0245098039215686</v>
      </c>
      <c r="DT76" s="126">
        <v>79</v>
      </c>
      <c r="DU76" s="32">
        <v>0</v>
      </c>
      <c r="DV76" s="17">
        <v>0</v>
      </c>
      <c r="DW76" s="18">
        <v>0</v>
      </c>
      <c r="DX76" s="40">
        <f t="shared" si="147"/>
        <v>0</v>
      </c>
      <c r="DY76" s="17">
        <f t="shared" si="148"/>
        <v>0</v>
      </c>
      <c r="DZ76" s="36">
        <f t="shared" si="149"/>
        <v>0</v>
      </c>
      <c r="EA76" s="33">
        <v>109</v>
      </c>
      <c r="EB76" s="32">
        <v>0.00917431192660551</v>
      </c>
      <c r="EC76" s="18">
        <v>1</v>
      </c>
      <c r="ED76" s="18">
        <v>234</v>
      </c>
      <c r="EE76" s="40">
        <f t="shared" si="150"/>
        <v>234</v>
      </c>
      <c r="EF76" s="17">
        <f t="shared" si="151"/>
        <v>35</v>
      </c>
      <c r="EG76" s="36">
        <f t="shared" si="152"/>
        <v>0.14957264957265</v>
      </c>
      <c r="EH76" s="18">
        <v>112</v>
      </c>
      <c r="EI76" s="26">
        <v>0</v>
      </c>
      <c r="EJ76" s="18">
        <v>0</v>
      </c>
      <c r="EK76" s="18">
        <v>0</v>
      </c>
      <c r="EL76" s="40">
        <f t="shared" si="153"/>
        <v>0</v>
      </c>
      <c r="EM76" s="17">
        <f t="shared" si="154"/>
        <v>0</v>
      </c>
      <c r="EN76" s="36">
        <f t="shared" si="155"/>
        <v>0</v>
      </c>
      <c r="EO76" s="18">
        <v>118</v>
      </c>
      <c r="EP76" s="26">
        <v>0.00847457627118644</v>
      </c>
      <c r="EQ76" s="18">
        <v>1</v>
      </c>
      <c r="ER76" s="18">
        <v>239</v>
      </c>
      <c r="ES76" s="40">
        <f t="shared" si="156"/>
        <v>239</v>
      </c>
      <c r="ET76" s="17">
        <f t="shared" si="157"/>
        <v>40</v>
      </c>
      <c r="EU76" s="36">
        <f t="shared" si="158"/>
        <v>0.167364016736402</v>
      </c>
      <c r="EV76" s="18">
        <v>99</v>
      </c>
      <c r="EW76" s="26">
        <v>0</v>
      </c>
      <c r="EX76" s="18">
        <v>0</v>
      </c>
      <c r="EY76" s="18">
        <v>0</v>
      </c>
      <c r="EZ76" s="40">
        <f t="shared" si="159"/>
        <v>0</v>
      </c>
      <c r="FA76" s="17">
        <f t="shared" si="160"/>
        <v>0</v>
      </c>
      <c r="FB76" s="36">
        <f t="shared" si="161"/>
        <v>0</v>
      </c>
      <c r="FC76" s="18">
        <v>166</v>
      </c>
      <c r="FD76" s="26">
        <v>0.00602409638554217</v>
      </c>
      <c r="FE76" s="18">
        <v>1</v>
      </c>
      <c r="FF76" s="18">
        <v>246</v>
      </c>
      <c r="FG76" s="40">
        <f t="shared" si="162"/>
        <v>246</v>
      </c>
      <c r="FH76" s="17">
        <f t="shared" si="163"/>
        <v>47</v>
      </c>
      <c r="FI76" s="36">
        <f t="shared" si="164"/>
        <v>0.191056910569106</v>
      </c>
      <c r="FJ76" s="18">
        <v>170</v>
      </c>
      <c r="FK76" s="26">
        <v>0.00588235294117647</v>
      </c>
      <c r="FL76" s="17">
        <v>1</v>
      </c>
      <c r="FM76" s="18">
        <v>239</v>
      </c>
      <c r="FN76" s="40">
        <f t="shared" si="165"/>
        <v>239</v>
      </c>
      <c r="FO76" s="17">
        <f t="shared" si="166"/>
        <v>40</v>
      </c>
      <c r="FP76" s="36">
        <f t="shared" si="167"/>
        <v>0.167364016736402</v>
      </c>
      <c r="FQ76" s="18">
        <v>148</v>
      </c>
      <c r="FR76" s="26">
        <v>0</v>
      </c>
      <c r="FS76" s="17">
        <v>0</v>
      </c>
      <c r="FT76" s="18">
        <v>0</v>
      </c>
      <c r="FU76" s="40">
        <f t="shared" si="168"/>
        <v>0</v>
      </c>
      <c r="FV76" s="17">
        <f t="shared" si="169"/>
        <v>0</v>
      </c>
      <c r="FW76" s="36">
        <f t="shared" si="170"/>
        <v>0</v>
      </c>
      <c r="FX76" s="18">
        <v>88</v>
      </c>
      <c r="FY76" s="26">
        <v>0.0113636363636364</v>
      </c>
      <c r="FZ76" s="17">
        <v>1</v>
      </c>
      <c r="GA76" s="18">
        <v>249</v>
      </c>
      <c r="GB76" s="40">
        <f t="shared" si="171"/>
        <v>249</v>
      </c>
      <c r="GC76" s="17">
        <f t="shared" si="172"/>
        <v>50</v>
      </c>
      <c r="GD76" s="36">
        <f t="shared" si="173"/>
        <v>0.200803212851406</v>
      </c>
      <c r="GE76" s="18">
        <v>112</v>
      </c>
      <c r="GF76" s="26">
        <v>0.00892857142857143</v>
      </c>
      <c r="GG76" s="17">
        <v>1</v>
      </c>
      <c r="GH76" s="18">
        <v>244</v>
      </c>
      <c r="GI76" s="40">
        <f t="shared" si="174"/>
        <v>244</v>
      </c>
      <c r="GJ76" s="17">
        <f t="shared" si="175"/>
        <v>45</v>
      </c>
      <c r="GK76" s="36">
        <f t="shared" si="176"/>
        <v>0.184426229508197</v>
      </c>
      <c r="GL76" s="18">
        <v>116</v>
      </c>
      <c r="GM76" s="26">
        <v>0.0172413793103448</v>
      </c>
      <c r="GN76" s="17">
        <v>2</v>
      </c>
      <c r="GO76" s="18">
        <v>525</v>
      </c>
      <c r="GP76" s="40">
        <f t="shared" si="177"/>
        <v>262.5</v>
      </c>
      <c r="GQ76" s="17">
        <f t="shared" si="178"/>
        <v>127</v>
      </c>
      <c r="GR76" s="36">
        <f t="shared" si="179"/>
        <v>0.241904761904762</v>
      </c>
      <c r="GS76" s="18">
        <v>139</v>
      </c>
      <c r="GT76" s="26">
        <v>0.0215827338129496</v>
      </c>
      <c r="GU76" s="18">
        <v>3</v>
      </c>
      <c r="GV76" s="18">
        <v>759</v>
      </c>
      <c r="GW76" s="40">
        <f t="shared" si="185"/>
        <v>253</v>
      </c>
      <c r="GX76" s="17">
        <f t="shared" si="186"/>
        <v>162</v>
      </c>
      <c r="GY76" s="36">
        <f t="shared" si="187"/>
        <v>0.213438735177866</v>
      </c>
      <c r="GZ76" s="18">
        <v>140</v>
      </c>
      <c r="HA76" s="26">
        <v>0</v>
      </c>
      <c r="HB76" s="18">
        <v>0</v>
      </c>
      <c r="HC76" s="18">
        <v>0</v>
      </c>
      <c r="HD76" s="40">
        <f t="shared" si="188"/>
        <v>0</v>
      </c>
      <c r="HE76" s="17">
        <f t="shared" si="189"/>
        <v>0</v>
      </c>
      <c r="HF76" s="36">
        <f t="shared" si="190"/>
        <v>0</v>
      </c>
      <c r="HG76" s="18">
        <v>109</v>
      </c>
      <c r="HH76" s="26">
        <v>0</v>
      </c>
      <c r="HI76" s="18">
        <v>0</v>
      </c>
      <c r="HJ76" s="18">
        <v>0</v>
      </c>
      <c r="HK76" s="40">
        <f t="shared" si="191"/>
        <v>0</v>
      </c>
      <c r="HL76" s="17">
        <f t="shared" si="192"/>
        <v>0</v>
      </c>
      <c r="HM76" s="36">
        <f t="shared" si="193"/>
        <v>0</v>
      </c>
      <c r="HN76" s="18">
        <v>115</v>
      </c>
      <c r="HO76" s="26">
        <v>0.00869565217391304</v>
      </c>
      <c r="HP76" s="18">
        <v>1</v>
      </c>
      <c r="HQ76" s="18">
        <v>249</v>
      </c>
      <c r="HR76" s="40">
        <f t="shared" si="194"/>
        <v>249</v>
      </c>
      <c r="HS76" s="17">
        <f t="shared" si="195"/>
        <v>50</v>
      </c>
      <c r="HT76" s="36">
        <f t="shared" si="196"/>
        <v>0.200803212851406</v>
      </c>
      <c r="HU76" s="18">
        <v>73</v>
      </c>
      <c r="HV76" s="26">
        <v>0</v>
      </c>
      <c r="HW76" s="17">
        <v>0</v>
      </c>
      <c r="HX76" s="18">
        <v>0</v>
      </c>
      <c r="HY76" s="40">
        <f t="shared" si="197"/>
        <v>0</v>
      </c>
      <c r="HZ76" s="17">
        <f t="shared" si="198"/>
        <v>0</v>
      </c>
      <c r="IA76" s="36">
        <f t="shared" si="199"/>
        <v>0</v>
      </c>
      <c r="IB76" s="18"/>
      <c r="IC76" s="26"/>
      <c r="ID76" s="17"/>
      <c r="IE76" s="18"/>
      <c r="IF76" s="40"/>
      <c r="IG76" s="17"/>
      <c r="IH76" s="17"/>
      <c r="II76" s="36"/>
      <c r="IJ76" s="17"/>
      <c r="IK76" s="17"/>
      <c r="IL76" s="17"/>
      <c r="IM76" s="17"/>
      <c r="IN76" s="18"/>
      <c r="IO76" s="18"/>
      <c r="IP76" s="17"/>
      <c r="IQ76" s="17"/>
      <c r="IR76" s="17"/>
      <c r="IS76" s="17"/>
      <c r="IT76" s="18"/>
      <c r="IU76" s="41"/>
      <c r="IV76" s="41"/>
      <c r="IW76" s="41"/>
      <c r="IX76" s="41"/>
      <c r="IY76" s="41"/>
      <c r="IZ76" s="41"/>
      <c r="JA76" s="41"/>
      <c r="JB76" s="18"/>
      <c r="JC76" s="41"/>
      <c r="JD76" s="41"/>
      <c r="JE76" s="41"/>
      <c r="JF76" s="18"/>
      <c r="JG76" s="18"/>
      <c r="JH76" s="18">
        <f t="shared" si="204"/>
        <v>18</v>
      </c>
      <c r="JI76" s="18">
        <f t="shared" si="205"/>
        <v>4343</v>
      </c>
      <c r="JJ76" s="17">
        <v>199</v>
      </c>
      <c r="JK76" s="17">
        <f t="shared" si="200"/>
        <v>761</v>
      </c>
      <c r="JL76" s="36">
        <f t="shared" si="206"/>
        <v>0.175224499194105</v>
      </c>
      <c r="JM76" s="18">
        <f t="shared" si="201"/>
        <v>18</v>
      </c>
      <c r="JN76" s="42">
        <f t="shared" si="202"/>
        <v>4343</v>
      </c>
      <c r="JO76" s="43"/>
      <c r="JP76" s="43"/>
    </row>
    <row r="77" ht="16.5" spans="1:276">
      <c r="A77" s="16"/>
      <c r="B77" s="20" t="s">
        <v>229</v>
      </c>
      <c r="C77" s="18">
        <v>6939962769738</v>
      </c>
      <c r="D77" s="18">
        <v>614528239521</v>
      </c>
      <c r="E77" s="18">
        <v>21064011002440</v>
      </c>
      <c r="F77" s="22" t="s">
        <v>294</v>
      </c>
      <c r="G77" s="19" t="s">
        <v>295</v>
      </c>
      <c r="H77" s="17" t="s">
        <v>288</v>
      </c>
      <c r="I77" s="26">
        <f>VLOOKUP(C77,供应链!E:J,6,0)</f>
        <v>0.958333333333333</v>
      </c>
      <c r="J77" s="17">
        <f>VLOOKUP(C77,供应链!E:H,4,0)</f>
        <v>912</v>
      </c>
      <c r="K77" s="17">
        <f>VLOOKUP(C77,供应链!E:K,7,0)</f>
        <v>48</v>
      </c>
      <c r="L77" s="18">
        <f>VLOOKUP(C77,供应链!E:I,5,0)</f>
        <v>21.1108434262686</v>
      </c>
      <c r="M77" s="27">
        <f t="shared" si="203"/>
        <v>0.0018769078458873</v>
      </c>
      <c r="N77" s="17"/>
      <c r="O77" s="26"/>
      <c r="P77" s="18"/>
      <c r="Q77" s="18"/>
      <c r="R77" s="40"/>
      <c r="S77" s="17"/>
      <c r="T77" s="17"/>
      <c r="U77" s="36"/>
      <c r="V77" s="17"/>
      <c r="W77" s="17"/>
      <c r="X77" s="26"/>
      <c r="Y77" s="18"/>
      <c r="Z77" s="18"/>
      <c r="AA77" s="40"/>
      <c r="AB77" s="17"/>
      <c r="AC77" s="17"/>
      <c r="AD77" s="36"/>
      <c r="AE77" s="17"/>
      <c r="AF77" s="17"/>
      <c r="AG77" s="26"/>
      <c r="AH77" s="18"/>
      <c r="AI77" s="18"/>
      <c r="AJ77" s="40"/>
      <c r="AK77" s="17"/>
      <c r="AL77" s="17"/>
      <c r="AM77" s="36"/>
      <c r="AN77" s="17"/>
      <c r="AO77" s="17"/>
      <c r="AP77" s="26"/>
      <c r="AQ77" s="18"/>
      <c r="AR77" s="18"/>
      <c r="AS77" s="40"/>
      <c r="AT77" s="17"/>
      <c r="AU77" s="17"/>
      <c r="AV77" s="36"/>
      <c r="AW77" s="17"/>
      <c r="AX77" s="17"/>
      <c r="AY77" s="26"/>
      <c r="AZ77" s="18"/>
      <c r="BA77" s="18"/>
      <c r="BB77" s="40"/>
      <c r="BC77" s="17"/>
      <c r="BD77" s="17"/>
      <c r="BE77" s="36"/>
      <c r="BF77" s="17"/>
      <c r="BG77" s="17"/>
      <c r="BH77" s="26"/>
      <c r="BI77" s="18"/>
      <c r="BJ77" s="18"/>
      <c r="BK77" s="40"/>
      <c r="BL77" s="17"/>
      <c r="BM77" s="17"/>
      <c r="BN77" s="36"/>
      <c r="BO77" s="17"/>
      <c r="BP77" s="17">
        <v>3</v>
      </c>
      <c r="BQ77" s="26">
        <f t="shared" si="180"/>
        <v>0</v>
      </c>
      <c r="BR77" s="17">
        <v>0</v>
      </c>
      <c r="BS77" s="18">
        <v>0</v>
      </c>
      <c r="BT77" s="40">
        <f t="shared" si="181"/>
        <v>0</v>
      </c>
      <c r="BU77" s="17">
        <f t="shared" si="182"/>
        <v>0</v>
      </c>
      <c r="BV77" s="36">
        <f t="shared" si="183"/>
        <v>0</v>
      </c>
      <c r="BW77" s="17">
        <v>1</v>
      </c>
      <c r="BX77" s="32">
        <v>0</v>
      </c>
      <c r="BY77" s="17">
        <v>0</v>
      </c>
      <c r="BZ77" s="18">
        <v>0</v>
      </c>
      <c r="CA77" s="40">
        <f t="shared" si="127"/>
        <v>0</v>
      </c>
      <c r="CB77" s="17">
        <f t="shared" si="128"/>
        <v>0</v>
      </c>
      <c r="CC77" s="36">
        <f t="shared" si="184"/>
        <v>0</v>
      </c>
      <c r="CD77" s="17">
        <v>0</v>
      </c>
      <c r="CE77" s="32">
        <v>0</v>
      </c>
      <c r="CF77" s="18">
        <v>0</v>
      </c>
      <c r="CG77" s="18">
        <v>0</v>
      </c>
      <c r="CH77" s="40">
        <f t="shared" si="129"/>
        <v>0</v>
      </c>
      <c r="CI77" s="17">
        <f t="shared" si="130"/>
        <v>0</v>
      </c>
      <c r="CJ77" s="36">
        <f t="shared" si="131"/>
        <v>0</v>
      </c>
      <c r="CK77" s="17">
        <v>1</v>
      </c>
      <c r="CL77" s="32">
        <v>0</v>
      </c>
      <c r="CM77" s="18">
        <v>0</v>
      </c>
      <c r="CN77" s="18">
        <v>0</v>
      </c>
      <c r="CO77" s="40">
        <f t="shared" si="132"/>
        <v>0</v>
      </c>
      <c r="CP77" s="17">
        <f t="shared" si="133"/>
        <v>0</v>
      </c>
      <c r="CQ77" s="36">
        <f t="shared" si="134"/>
        <v>0</v>
      </c>
      <c r="CR77" s="17">
        <v>0</v>
      </c>
      <c r="CS77" s="32">
        <v>0</v>
      </c>
      <c r="CT77" s="18">
        <v>0</v>
      </c>
      <c r="CU77" s="18">
        <v>0</v>
      </c>
      <c r="CV77" s="40">
        <f t="shared" si="135"/>
        <v>0</v>
      </c>
      <c r="CW77" s="17">
        <f t="shared" si="136"/>
        <v>0</v>
      </c>
      <c r="CX77" s="36">
        <f t="shared" si="137"/>
        <v>0</v>
      </c>
      <c r="CY77" s="132">
        <v>0</v>
      </c>
      <c r="CZ77" s="121">
        <v>0</v>
      </c>
      <c r="DA77" s="55">
        <v>0</v>
      </c>
      <c r="DB77" s="55">
        <v>0</v>
      </c>
      <c r="DC77" s="40">
        <f t="shared" si="138"/>
        <v>0</v>
      </c>
      <c r="DD77" s="17">
        <f t="shared" si="139"/>
        <v>0</v>
      </c>
      <c r="DE77" s="36">
        <f t="shared" si="140"/>
        <v>0</v>
      </c>
      <c r="DF77" s="122">
        <v>0</v>
      </c>
      <c r="DG77" s="123">
        <v>0</v>
      </c>
      <c r="DH77" s="122">
        <v>0</v>
      </c>
      <c r="DI77" s="122">
        <v>0</v>
      </c>
      <c r="DJ77" s="40">
        <f t="shared" si="141"/>
        <v>0</v>
      </c>
      <c r="DK77" s="17">
        <f t="shared" si="142"/>
        <v>0</v>
      </c>
      <c r="DL77" s="36">
        <f t="shared" si="143"/>
        <v>0</v>
      </c>
      <c r="DM77" s="33">
        <v>0</v>
      </c>
      <c r="DN77" s="32">
        <v>0</v>
      </c>
      <c r="DO77" s="17">
        <v>0</v>
      </c>
      <c r="DP77" s="18">
        <v>0</v>
      </c>
      <c r="DQ77" s="40">
        <f t="shared" si="144"/>
        <v>0</v>
      </c>
      <c r="DR77" s="17">
        <f t="shared" si="145"/>
        <v>0</v>
      </c>
      <c r="DS77" s="36">
        <f t="shared" si="146"/>
        <v>0</v>
      </c>
      <c r="DT77" s="126">
        <v>0</v>
      </c>
      <c r="DU77" s="32">
        <v>0</v>
      </c>
      <c r="DV77" s="17">
        <v>0</v>
      </c>
      <c r="DW77" s="18">
        <v>0</v>
      </c>
      <c r="DX77" s="40">
        <f t="shared" si="147"/>
        <v>0</v>
      </c>
      <c r="DY77" s="17">
        <f t="shared" si="148"/>
        <v>0</v>
      </c>
      <c r="DZ77" s="36">
        <f t="shared" si="149"/>
        <v>0</v>
      </c>
      <c r="EA77" s="33">
        <v>0</v>
      </c>
      <c r="EB77" s="32">
        <v>0</v>
      </c>
      <c r="EC77" s="18">
        <v>0</v>
      </c>
      <c r="ED77" s="18">
        <v>0</v>
      </c>
      <c r="EE77" s="40">
        <f t="shared" si="150"/>
        <v>0</v>
      </c>
      <c r="EF77" s="17">
        <f t="shared" si="151"/>
        <v>0</v>
      </c>
      <c r="EG77" s="36">
        <f t="shared" si="152"/>
        <v>0</v>
      </c>
      <c r="EH77" s="18">
        <v>8</v>
      </c>
      <c r="EI77" s="26">
        <v>0</v>
      </c>
      <c r="EJ77" s="18">
        <v>0</v>
      </c>
      <c r="EK77" s="18">
        <v>0</v>
      </c>
      <c r="EL77" s="40">
        <f t="shared" si="153"/>
        <v>0</v>
      </c>
      <c r="EM77" s="17">
        <f t="shared" si="154"/>
        <v>0</v>
      </c>
      <c r="EN77" s="36">
        <f t="shared" si="155"/>
        <v>0</v>
      </c>
      <c r="EO77" s="18">
        <v>356</v>
      </c>
      <c r="EP77" s="26">
        <v>0</v>
      </c>
      <c r="EQ77" s="18">
        <v>0</v>
      </c>
      <c r="ER77" s="18">
        <v>0</v>
      </c>
      <c r="ES77" s="40">
        <f t="shared" si="156"/>
        <v>0</v>
      </c>
      <c r="ET77" s="17">
        <f t="shared" si="157"/>
        <v>0</v>
      </c>
      <c r="EU77" s="36">
        <f t="shared" si="158"/>
        <v>0</v>
      </c>
      <c r="EV77" s="18">
        <v>79</v>
      </c>
      <c r="EW77" s="26">
        <v>0</v>
      </c>
      <c r="EX77" s="18">
        <v>0</v>
      </c>
      <c r="EY77" s="18">
        <v>0</v>
      </c>
      <c r="EZ77" s="40">
        <f t="shared" si="159"/>
        <v>0</v>
      </c>
      <c r="FA77" s="17">
        <f t="shared" si="160"/>
        <v>0</v>
      </c>
      <c r="FB77" s="36">
        <f t="shared" si="161"/>
        <v>0</v>
      </c>
      <c r="FC77" s="18">
        <v>151</v>
      </c>
      <c r="FD77" s="26">
        <v>0.033112582781457</v>
      </c>
      <c r="FE77" s="18">
        <v>5</v>
      </c>
      <c r="FF77" s="18">
        <v>601</v>
      </c>
      <c r="FG77" s="40">
        <f t="shared" si="162"/>
        <v>120.2</v>
      </c>
      <c r="FH77" s="17">
        <f t="shared" si="163"/>
        <v>6.00000000000001</v>
      </c>
      <c r="FI77" s="36">
        <f t="shared" si="164"/>
        <v>0.00998336106489187</v>
      </c>
      <c r="FJ77" s="18">
        <v>320</v>
      </c>
      <c r="FK77" s="26">
        <v>0.059375</v>
      </c>
      <c r="FL77" s="17">
        <v>19</v>
      </c>
      <c r="FM77" s="18">
        <v>2451</v>
      </c>
      <c r="FN77" s="40">
        <f t="shared" si="165"/>
        <v>129</v>
      </c>
      <c r="FO77" s="17">
        <f t="shared" si="166"/>
        <v>190</v>
      </c>
      <c r="FP77" s="36">
        <f t="shared" si="167"/>
        <v>0.0775193798449612</v>
      </c>
      <c r="FQ77" s="18">
        <v>483</v>
      </c>
      <c r="FR77" s="26">
        <v>0.0579710144927536</v>
      </c>
      <c r="FS77" s="17">
        <v>28</v>
      </c>
      <c r="FT77" s="18">
        <v>3612</v>
      </c>
      <c r="FU77" s="40">
        <f t="shared" si="168"/>
        <v>129</v>
      </c>
      <c r="FV77" s="17">
        <f t="shared" si="169"/>
        <v>280</v>
      </c>
      <c r="FW77" s="36">
        <f t="shared" si="170"/>
        <v>0.0775193798449612</v>
      </c>
      <c r="FX77" s="18">
        <v>391</v>
      </c>
      <c r="FY77" s="26">
        <v>0.0383631713554987</v>
      </c>
      <c r="FZ77" s="17">
        <v>15</v>
      </c>
      <c r="GA77" s="18">
        <v>1840</v>
      </c>
      <c r="GB77" s="40">
        <f t="shared" si="171"/>
        <v>122.666666666667</v>
      </c>
      <c r="GC77" s="17">
        <f t="shared" si="172"/>
        <v>55.0000000000001</v>
      </c>
      <c r="GD77" s="36">
        <f t="shared" si="173"/>
        <v>0.0298913043478261</v>
      </c>
      <c r="GE77" s="18">
        <v>406</v>
      </c>
      <c r="GF77" s="26">
        <v>0.0344827586206897</v>
      </c>
      <c r="GG77" s="17">
        <v>14</v>
      </c>
      <c r="GH77" s="18">
        <v>1806</v>
      </c>
      <c r="GI77" s="40">
        <f t="shared" si="174"/>
        <v>129</v>
      </c>
      <c r="GJ77" s="17">
        <f t="shared" si="175"/>
        <v>140</v>
      </c>
      <c r="GK77" s="36">
        <f t="shared" si="176"/>
        <v>0.0775193798449612</v>
      </c>
      <c r="GL77" s="18">
        <v>472</v>
      </c>
      <c r="GM77" s="26">
        <v>0.0529661016949153</v>
      </c>
      <c r="GN77" s="17">
        <v>25</v>
      </c>
      <c r="GO77" s="18">
        <v>3225</v>
      </c>
      <c r="GP77" s="40">
        <f t="shared" si="177"/>
        <v>129</v>
      </c>
      <c r="GQ77" s="17">
        <f t="shared" si="178"/>
        <v>250</v>
      </c>
      <c r="GR77" s="36">
        <f t="shared" si="179"/>
        <v>0.0775193798449612</v>
      </c>
      <c r="GS77" s="18">
        <v>384</v>
      </c>
      <c r="GT77" s="26">
        <v>0.0546875</v>
      </c>
      <c r="GU77" s="18">
        <v>21</v>
      </c>
      <c r="GV77" s="18">
        <v>2709</v>
      </c>
      <c r="GW77" s="40">
        <f t="shared" si="185"/>
        <v>129</v>
      </c>
      <c r="GX77" s="17">
        <f t="shared" si="186"/>
        <v>210</v>
      </c>
      <c r="GY77" s="36">
        <f t="shared" si="187"/>
        <v>0.0775193798449612</v>
      </c>
      <c r="GZ77" s="18">
        <v>346</v>
      </c>
      <c r="HA77" s="26">
        <v>0.0404624277456647</v>
      </c>
      <c r="HB77" s="18">
        <v>14</v>
      </c>
      <c r="HC77" s="18">
        <v>1811</v>
      </c>
      <c r="HD77" s="40">
        <f t="shared" si="188"/>
        <v>129.357142857143</v>
      </c>
      <c r="HE77" s="17">
        <f t="shared" si="189"/>
        <v>145</v>
      </c>
      <c r="HF77" s="36">
        <f t="shared" si="190"/>
        <v>0.0800662617338487</v>
      </c>
      <c r="HG77" s="18">
        <v>293</v>
      </c>
      <c r="HH77" s="26">
        <v>0.0341296928327645</v>
      </c>
      <c r="HI77" s="18">
        <v>10</v>
      </c>
      <c r="HJ77" s="18">
        <v>1290</v>
      </c>
      <c r="HK77" s="40">
        <f t="shared" si="191"/>
        <v>129</v>
      </c>
      <c r="HL77" s="17">
        <f t="shared" si="192"/>
        <v>100</v>
      </c>
      <c r="HM77" s="36">
        <f t="shared" si="193"/>
        <v>0.0775193798449612</v>
      </c>
      <c r="HN77" s="18">
        <v>316</v>
      </c>
      <c r="HO77" s="26">
        <v>0.0443037974683544</v>
      </c>
      <c r="HP77" s="18">
        <v>14</v>
      </c>
      <c r="HQ77" s="18">
        <v>1806</v>
      </c>
      <c r="HR77" s="40">
        <f t="shared" si="194"/>
        <v>129</v>
      </c>
      <c r="HS77" s="17">
        <f t="shared" si="195"/>
        <v>140</v>
      </c>
      <c r="HT77" s="36">
        <f t="shared" si="196"/>
        <v>0.0775193798449612</v>
      </c>
      <c r="HU77" s="18">
        <v>379</v>
      </c>
      <c r="HV77" s="26">
        <v>0.0448548812664908</v>
      </c>
      <c r="HW77" s="17">
        <v>17</v>
      </c>
      <c r="HX77" s="18">
        <v>2193</v>
      </c>
      <c r="HY77" s="40">
        <f t="shared" si="197"/>
        <v>129</v>
      </c>
      <c r="HZ77" s="17">
        <f t="shared" si="198"/>
        <v>170</v>
      </c>
      <c r="IA77" s="36">
        <f t="shared" si="199"/>
        <v>0.0775193798449612</v>
      </c>
      <c r="IB77" s="18"/>
      <c r="IC77" s="26"/>
      <c r="ID77" s="17"/>
      <c r="IE77" s="18"/>
      <c r="IF77" s="40"/>
      <c r="IG77" s="17"/>
      <c r="IH77" s="17"/>
      <c r="II77" s="36"/>
      <c r="IJ77" s="17"/>
      <c r="IK77" s="17"/>
      <c r="IL77" s="17"/>
      <c r="IM77" s="17"/>
      <c r="IN77" s="18"/>
      <c r="IO77" s="18"/>
      <c r="IP77" s="17"/>
      <c r="IQ77" s="17"/>
      <c r="IR77" s="17"/>
      <c r="IS77" s="17"/>
      <c r="IT77" s="18"/>
      <c r="IU77" s="41"/>
      <c r="IV77" s="41"/>
      <c r="IW77" s="41"/>
      <c r="IX77" s="41"/>
      <c r="IY77" s="41"/>
      <c r="IZ77" s="41"/>
      <c r="JA77" s="41"/>
      <c r="JB77" s="18"/>
      <c r="JC77" s="41"/>
      <c r="JD77" s="41"/>
      <c r="JE77" s="41"/>
      <c r="JF77" s="18"/>
      <c r="JG77" s="18"/>
      <c r="JH77" s="18">
        <f t="shared" si="204"/>
        <v>182</v>
      </c>
      <c r="JI77" s="18">
        <f t="shared" si="205"/>
        <v>23344</v>
      </c>
      <c r="JJ77" s="17">
        <v>119</v>
      </c>
      <c r="JK77" s="17">
        <f t="shared" si="200"/>
        <v>1686</v>
      </c>
      <c r="JL77" s="36">
        <f t="shared" si="206"/>
        <v>0.0722241261137765</v>
      </c>
      <c r="JM77" s="18">
        <f t="shared" si="201"/>
        <v>182</v>
      </c>
      <c r="JN77" s="42">
        <f t="shared" si="202"/>
        <v>23344</v>
      </c>
      <c r="JO77" s="43"/>
      <c r="JP77" s="43"/>
    </row>
    <row r="78" ht="16.5" spans="1:276">
      <c r="A78" s="16"/>
      <c r="B78" s="20" t="s">
        <v>211</v>
      </c>
      <c r="C78" s="18">
        <v>6939962766911</v>
      </c>
      <c r="D78" s="18">
        <v>612694816409</v>
      </c>
      <c r="E78" s="18">
        <v>21063410000301</v>
      </c>
      <c r="F78" s="22" t="s">
        <v>296</v>
      </c>
      <c r="G78" s="19" t="s">
        <v>297</v>
      </c>
      <c r="H78" s="17" t="s">
        <v>288</v>
      </c>
      <c r="I78" s="26">
        <f>VLOOKUP(C78,供应链!E:J,6,0)</f>
        <v>0.92</v>
      </c>
      <c r="J78" s="17">
        <f>VLOOKUP(C78,供应链!E:H,4,0)</f>
        <v>310</v>
      </c>
      <c r="K78" s="17">
        <f>VLOOKUP(C78,供应链!E:K,7,0)</f>
        <v>255</v>
      </c>
      <c r="L78" s="18">
        <f>VLOOKUP(C78,供应链!E:I,5,0)</f>
        <v>18.0502148835105</v>
      </c>
      <c r="M78" s="27">
        <f t="shared" si="203"/>
        <v>0.00141283722465143</v>
      </c>
      <c r="N78" s="17"/>
      <c r="O78" s="26"/>
      <c r="P78" s="18"/>
      <c r="Q78" s="18"/>
      <c r="R78" s="40"/>
      <c r="S78" s="17"/>
      <c r="T78" s="17"/>
      <c r="U78" s="36"/>
      <c r="V78" s="17"/>
      <c r="W78" s="17"/>
      <c r="X78" s="26"/>
      <c r="Y78" s="18"/>
      <c r="Z78" s="18"/>
      <c r="AA78" s="40"/>
      <c r="AB78" s="17"/>
      <c r="AC78" s="17"/>
      <c r="AD78" s="36"/>
      <c r="AE78" s="17"/>
      <c r="AF78" s="17"/>
      <c r="AG78" s="26"/>
      <c r="AH78" s="18"/>
      <c r="AI78" s="18"/>
      <c r="AJ78" s="40"/>
      <c r="AK78" s="17"/>
      <c r="AL78" s="17"/>
      <c r="AM78" s="36"/>
      <c r="AN78" s="17"/>
      <c r="AO78" s="17"/>
      <c r="AP78" s="26"/>
      <c r="AQ78" s="18"/>
      <c r="AR78" s="18"/>
      <c r="AS78" s="40"/>
      <c r="AT78" s="17"/>
      <c r="AU78" s="17"/>
      <c r="AV78" s="36"/>
      <c r="AW78" s="17"/>
      <c r="AX78" s="17"/>
      <c r="AY78" s="26"/>
      <c r="AZ78" s="18"/>
      <c r="BA78" s="18"/>
      <c r="BB78" s="40"/>
      <c r="BC78" s="17"/>
      <c r="BD78" s="17"/>
      <c r="BE78" s="36"/>
      <c r="BF78" s="17"/>
      <c r="BG78" s="17"/>
      <c r="BH78" s="26"/>
      <c r="BI78" s="18"/>
      <c r="BJ78" s="18"/>
      <c r="BK78" s="40"/>
      <c r="BL78" s="17"/>
      <c r="BM78" s="17"/>
      <c r="BN78" s="36"/>
      <c r="BO78" s="17"/>
      <c r="BP78" s="17">
        <v>309</v>
      </c>
      <c r="BQ78" s="26">
        <f t="shared" si="180"/>
        <v>0.0194174757281553</v>
      </c>
      <c r="BR78" s="17">
        <v>6</v>
      </c>
      <c r="BS78" s="18">
        <v>1614</v>
      </c>
      <c r="BT78" s="40">
        <f t="shared" si="181"/>
        <v>269</v>
      </c>
      <c r="BU78" s="17">
        <f t="shared" si="182"/>
        <v>180</v>
      </c>
      <c r="BV78" s="36">
        <f t="shared" si="183"/>
        <v>0.111524163568773</v>
      </c>
      <c r="BW78" s="17">
        <v>141</v>
      </c>
      <c r="BX78" s="32">
        <v>0</v>
      </c>
      <c r="BY78" s="17">
        <v>5</v>
      </c>
      <c r="BZ78" s="18">
        <v>1345</v>
      </c>
      <c r="CA78" s="40">
        <f t="shared" si="127"/>
        <v>269</v>
      </c>
      <c r="CB78" s="17">
        <f t="shared" si="128"/>
        <v>150</v>
      </c>
      <c r="CC78" s="36">
        <f t="shared" si="184"/>
        <v>0.111524163568773</v>
      </c>
      <c r="CD78" s="17">
        <v>123</v>
      </c>
      <c r="CE78" s="32">
        <v>0</v>
      </c>
      <c r="CF78" s="18">
        <v>2</v>
      </c>
      <c r="CG78" s="18">
        <v>513</v>
      </c>
      <c r="CH78" s="40">
        <f t="shared" si="129"/>
        <v>256.5</v>
      </c>
      <c r="CI78" s="17">
        <f t="shared" si="130"/>
        <v>35</v>
      </c>
      <c r="CJ78" s="36">
        <f t="shared" si="131"/>
        <v>0.0682261208576998</v>
      </c>
      <c r="CK78" s="17">
        <v>152</v>
      </c>
      <c r="CL78" s="32">
        <v>0</v>
      </c>
      <c r="CM78" s="18">
        <v>3</v>
      </c>
      <c r="CN78" s="18">
        <v>792</v>
      </c>
      <c r="CO78" s="40">
        <f t="shared" si="132"/>
        <v>264</v>
      </c>
      <c r="CP78" s="17">
        <f t="shared" si="133"/>
        <v>75</v>
      </c>
      <c r="CQ78" s="36">
        <f t="shared" si="134"/>
        <v>0.0946969696969697</v>
      </c>
      <c r="CR78" s="17">
        <v>150</v>
      </c>
      <c r="CS78" s="32">
        <v>0</v>
      </c>
      <c r="CT78" s="18">
        <v>2</v>
      </c>
      <c r="CU78" s="18">
        <v>538</v>
      </c>
      <c r="CV78" s="40">
        <f t="shared" si="135"/>
        <v>269</v>
      </c>
      <c r="CW78" s="17">
        <f t="shared" si="136"/>
        <v>60</v>
      </c>
      <c r="CX78" s="36">
        <f t="shared" si="137"/>
        <v>0.111524163568773</v>
      </c>
      <c r="CY78" s="132">
        <v>177</v>
      </c>
      <c r="CZ78" s="121">
        <v>0</v>
      </c>
      <c r="DA78" s="55">
        <v>1</v>
      </c>
      <c r="DB78" s="55">
        <v>268</v>
      </c>
      <c r="DC78" s="40">
        <f t="shared" si="138"/>
        <v>268</v>
      </c>
      <c r="DD78" s="17">
        <f t="shared" si="139"/>
        <v>29</v>
      </c>
      <c r="DE78" s="36">
        <f t="shared" si="140"/>
        <v>0.108208955223881</v>
      </c>
      <c r="DF78" s="122">
        <v>135</v>
      </c>
      <c r="DG78" s="123">
        <v>0.00740740740740741</v>
      </c>
      <c r="DH78" s="122">
        <v>1</v>
      </c>
      <c r="DI78" s="122">
        <v>269</v>
      </c>
      <c r="DJ78" s="40">
        <f t="shared" si="141"/>
        <v>269</v>
      </c>
      <c r="DK78" s="17">
        <f t="shared" si="142"/>
        <v>30</v>
      </c>
      <c r="DL78" s="36">
        <f t="shared" si="143"/>
        <v>0.111524163568773</v>
      </c>
      <c r="DM78" s="33">
        <v>134</v>
      </c>
      <c r="DN78" s="32">
        <v>0.0223880597014925</v>
      </c>
      <c r="DO78" s="17">
        <v>3</v>
      </c>
      <c r="DP78" s="18">
        <v>807</v>
      </c>
      <c r="DQ78" s="40">
        <f t="shared" si="144"/>
        <v>269</v>
      </c>
      <c r="DR78" s="17">
        <f t="shared" si="145"/>
        <v>90</v>
      </c>
      <c r="DS78" s="36">
        <f t="shared" si="146"/>
        <v>0.111524163568773</v>
      </c>
      <c r="DT78" s="126">
        <v>123</v>
      </c>
      <c r="DU78" s="32">
        <v>0</v>
      </c>
      <c r="DV78" s="17">
        <v>0</v>
      </c>
      <c r="DW78" s="18">
        <v>0</v>
      </c>
      <c r="DX78" s="40">
        <f t="shared" si="147"/>
        <v>0</v>
      </c>
      <c r="DY78" s="17">
        <f t="shared" si="148"/>
        <v>0</v>
      </c>
      <c r="DZ78" s="36">
        <f t="shared" si="149"/>
        <v>0</v>
      </c>
      <c r="EA78" s="33">
        <v>118</v>
      </c>
      <c r="EB78" s="32">
        <v>0</v>
      </c>
      <c r="EC78" s="18">
        <v>0</v>
      </c>
      <c r="ED78" s="18">
        <v>0</v>
      </c>
      <c r="EE78" s="40">
        <f t="shared" si="150"/>
        <v>0</v>
      </c>
      <c r="EF78" s="17">
        <f t="shared" si="151"/>
        <v>0</v>
      </c>
      <c r="EG78" s="36">
        <f t="shared" si="152"/>
        <v>0</v>
      </c>
      <c r="EH78" s="18">
        <v>100</v>
      </c>
      <c r="EI78" s="26">
        <v>0.03</v>
      </c>
      <c r="EJ78" s="18">
        <v>3</v>
      </c>
      <c r="EK78" s="18">
        <v>742</v>
      </c>
      <c r="EL78" s="40">
        <f t="shared" si="153"/>
        <v>247.333333333333</v>
      </c>
      <c r="EM78" s="17">
        <f t="shared" si="154"/>
        <v>25</v>
      </c>
      <c r="EN78" s="36">
        <f t="shared" si="155"/>
        <v>0.0336927223719677</v>
      </c>
      <c r="EO78" s="18">
        <v>94</v>
      </c>
      <c r="EP78" s="26">
        <v>0.0425531914893617</v>
      </c>
      <c r="EQ78" s="18">
        <v>4</v>
      </c>
      <c r="ER78" s="18">
        <v>946</v>
      </c>
      <c r="ES78" s="40">
        <f t="shared" si="156"/>
        <v>236.5</v>
      </c>
      <c r="ET78" s="17">
        <f t="shared" si="157"/>
        <v>-10</v>
      </c>
      <c r="EU78" s="36">
        <f t="shared" si="158"/>
        <v>-0.0105708245243129</v>
      </c>
      <c r="EV78" s="18">
        <v>124</v>
      </c>
      <c r="EW78" s="26">
        <v>0.032258064516129</v>
      </c>
      <c r="EX78" s="18">
        <v>4</v>
      </c>
      <c r="EY78" s="18">
        <v>926</v>
      </c>
      <c r="EZ78" s="40">
        <f t="shared" si="159"/>
        <v>231.5</v>
      </c>
      <c r="FA78" s="17">
        <f t="shared" si="160"/>
        <v>-30</v>
      </c>
      <c r="FB78" s="36">
        <f t="shared" si="161"/>
        <v>-0.0323974082073434</v>
      </c>
      <c r="FC78" s="18">
        <v>156</v>
      </c>
      <c r="FD78" s="26">
        <v>0.0128205128205128</v>
      </c>
      <c r="FE78" s="18">
        <v>2</v>
      </c>
      <c r="FF78" s="18">
        <v>488</v>
      </c>
      <c r="FG78" s="40">
        <f t="shared" si="162"/>
        <v>244</v>
      </c>
      <c r="FH78" s="17">
        <f t="shared" si="163"/>
        <v>10</v>
      </c>
      <c r="FI78" s="36">
        <f t="shared" si="164"/>
        <v>0.0204918032786885</v>
      </c>
      <c r="FJ78" s="18">
        <v>154</v>
      </c>
      <c r="FK78" s="26">
        <v>0</v>
      </c>
      <c r="FL78" s="17">
        <v>0</v>
      </c>
      <c r="FM78" s="18">
        <v>0</v>
      </c>
      <c r="FN78" s="40">
        <f t="shared" si="165"/>
        <v>0</v>
      </c>
      <c r="FO78" s="17">
        <f t="shared" si="166"/>
        <v>0</v>
      </c>
      <c r="FP78" s="36">
        <f t="shared" si="167"/>
        <v>0</v>
      </c>
      <c r="FQ78" s="18">
        <v>131</v>
      </c>
      <c r="FR78" s="26">
        <v>0.00763358778625954</v>
      </c>
      <c r="FS78" s="17">
        <v>1</v>
      </c>
      <c r="FT78" s="18">
        <v>249</v>
      </c>
      <c r="FU78" s="40">
        <f t="shared" si="168"/>
        <v>249</v>
      </c>
      <c r="FV78" s="17">
        <f t="shared" si="169"/>
        <v>10</v>
      </c>
      <c r="FW78" s="36">
        <f t="shared" si="170"/>
        <v>0.0401606425702811</v>
      </c>
      <c r="FX78" s="18">
        <v>118</v>
      </c>
      <c r="FY78" s="26">
        <v>0.0338983050847458</v>
      </c>
      <c r="FZ78" s="17">
        <v>4</v>
      </c>
      <c r="GA78" s="18">
        <v>1010</v>
      </c>
      <c r="GB78" s="40">
        <f t="shared" si="171"/>
        <v>252.5</v>
      </c>
      <c r="GC78" s="17">
        <f t="shared" si="172"/>
        <v>54</v>
      </c>
      <c r="GD78" s="36">
        <f t="shared" si="173"/>
        <v>0.0534653465346535</v>
      </c>
      <c r="GE78" s="18">
        <v>222</v>
      </c>
      <c r="GF78" s="26">
        <v>0.0585585585585586</v>
      </c>
      <c r="GG78" s="17">
        <v>13</v>
      </c>
      <c r="GH78" s="18">
        <v>3317</v>
      </c>
      <c r="GI78" s="40">
        <f t="shared" si="174"/>
        <v>255.153846153846</v>
      </c>
      <c r="GJ78" s="17">
        <f t="shared" si="175"/>
        <v>210</v>
      </c>
      <c r="GK78" s="36">
        <f t="shared" si="176"/>
        <v>0.0633102200783841</v>
      </c>
      <c r="GL78" s="18">
        <v>326</v>
      </c>
      <c r="GM78" s="26">
        <v>0.0245398773006135</v>
      </c>
      <c r="GN78" s="17">
        <v>8</v>
      </c>
      <c r="GO78" s="18">
        <v>2039</v>
      </c>
      <c r="GP78" s="40">
        <f t="shared" si="177"/>
        <v>254.875</v>
      </c>
      <c r="GQ78" s="17">
        <f t="shared" si="178"/>
        <v>127</v>
      </c>
      <c r="GR78" s="36">
        <f t="shared" si="179"/>
        <v>0.0622854340362923</v>
      </c>
      <c r="GS78" s="18">
        <v>551</v>
      </c>
      <c r="GT78" s="26">
        <v>0.0490018148820327</v>
      </c>
      <c r="GU78" s="18">
        <v>27</v>
      </c>
      <c r="GV78" s="18">
        <v>6786</v>
      </c>
      <c r="GW78" s="40">
        <f t="shared" si="185"/>
        <v>251.333333333333</v>
      </c>
      <c r="GX78" s="17">
        <f t="shared" si="186"/>
        <v>333</v>
      </c>
      <c r="GY78" s="36">
        <f t="shared" si="187"/>
        <v>0.0490716180371353</v>
      </c>
      <c r="GZ78" s="18">
        <v>929</v>
      </c>
      <c r="HA78" s="26">
        <v>0.0161463939720129</v>
      </c>
      <c r="HB78" s="18">
        <v>15</v>
      </c>
      <c r="HC78" s="18">
        <v>3840</v>
      </c>
      <c r="HD78" s="40">
        <f t="shared" si="188"/>
        <v>256</v>
      </c>
      <c r="HE78" s="17">
        <f t="shared" si="189"/>
        <v>255</v>
      </c>
      <c r="HF78" s="36">
        <f t="shared" si="190"/>
        <v>0.06640625</v>
      </c>
      <c r="HG78" s="18">
        <v>884</v>
      </c>
      <c r="HH78" s="26">
        <v>0.00678733031674208</v>
      </c>
      <c r="HI78" s="18">
        <v>6</v>
      </c>
      <c r="HJ78" s="18">
        <v>1504</v>
      </c>
      <c r="HK78" s="40">
        <f t="shared" si="191"/>
        <v>250.666666666667</v>
      </c>
      <c r="HL78" s="17">
        <f t="shared" si="192"/>
        <v>69.9999999999999</v>
      </c>
      <c r="HM78" s="36">
        <f t="shared" si="193"/>
        <v>0.0465425531914893</v>
      </c>
      <c r="HN78" s="18">
        <v>976</v>
      </c>
      <c r="HO78" s="26">
        <v>0.0174180327868852</v>
      </c>
      <c r="HP78" s="18">
        <v>17</v>
      </c>
      <c r="HQ78" s="18">
        <v>4353</v>
      </c>
      <c r="HR78" s="40">
        <f t="shared" si="194"/>
        <v>256.058823529412</v>
      </c>
      <c r="HS78" s="17">
        <f t="shared" si="195"/>
        <v>290</v>
      </c>
      <c r="HT78" s="36">
        <f t="shared" si="196"/>
        <v>0.0666207213416035</v>
      </c>
      <c r="HU78" s="18">
        <v>848</v>
      </c>
      <c r="HV78" s="26">
        <v>0.0117924528301887</v>
      </c>
      <c r="HW78" s="17">
        <v>10</v>
      </c>
      <c r="HX78" s="18">
        <v>2548</v>
      </c>
      <c r="HY78" s="40">
        <f t="shared" si="197"/>
        <v>254.8</v>
      </c>
      <c r="HZ78" s="17">
        <f t="shared" si="198"/>
        <v>158</v>
      </c>
      <c r="IA78" s="36">
        <f t="shared" si="199"/>
        <v>0.0620094191522763</v>
      </c>
      <c r="IB78" s="18"/>
      <c r="IC78" s="26"/>
      <c r="ID78" s="17"/>
      <c r="IE78" s="18"/>
      <c r="IF78" s="40"/>
      <c r="IG78" s="17"/>
      <c r="IH78" s="17"/>
      <c r="II78" s="36"/>
      <c r="IJ78" s="17"/>
      <c r="IK78" s="17"/>
      <c r="IL78" s="17"/>
      <c r="IM78" s="17"/>
      <c r="IN78" s="18"/>
      <c r="IO78" s="18"/>
      <c r="IP78" s="17"/>
      <c r="IQ78" s="17"/>
      <c r="IR78" s="17"/>
      <c r="IS78" s="17"/>
      <c r="IT78" s="18"/>
      <c r="IU78" s="41"/>
      <c r="IV78" s="41"/>
      <c r="IW78" s="41"/>
      <c r="IX78" s="41"/>
      <c r="IY78" s="41"/>
      <c r="IZ78" s="41"/>
      <c r="JA78" s="41"/>
      <c r="JB78" s="18"/>
      <c r="JC78" s="41"/>
      <c r="JD78" s="41"/>
      <c r="JE78" s="41"/>
      <c r="JF78" s="18"/>
      <c r="JG78" s="18"/>
      <c r="JH78" s="18">
        <f t="shared" si="204"/>
        <v>137</v>
      </c>
      <c r="JI78" s="18">
        <f t="shared" si="205"/>
        <v>34894</v>
      </c>
      <c r="JJ78" s="17">
        <v>239</v>
      </c>
      <c r="JK78" s="17">
        <f t="shared" si="200"/>
        <v>2151</v>
      </c>
      <c r="JL78" s="36">
        <f t="shared" si="206"/>
        <v>0.0616438356164384</v>
      </c>
      <c r="JM78" s="18">
        <f t="shared" si="201"/>
        <v>137</v>
      </c>
      <c r="JN78" s="42">
        <f t="shared" si="202"/>
        <v>34894</v>
      </c>
      <c r="JO78" s="43"/>
      <c r="JP78" s="43"/>
    </row>
    <row r="79" ht="16.5" spans="1:276">
      <c r="A79" s="16"/>
      <c r="B79" s="17" t="s">
        <v>236</v>
      </c>
      <c r="C79" s="18">
        <v>6939962770666</v>
      </c>
      <c r="D79" s="18">
        <v>614807187498</v>
      </c>
      <c r="E79" s="18">
        <v>21064011002500</v>
      </c>
      <c r="F79" s="22" t="s">
        <v>298</v>
      </c>
      <c r="G79" s="19" t="s">
        <v>299</v>
      </c>
      <c r="H79" s="17" t="s">
        <v>288</v>
      </c>
      <c r="I79" s="26">
        <f>VLOOKUP(C79,供应链!E:J,6,0)</f>
        <v>0.92</v>
      </c>
      <c r="J79" s="17">
        <f>VLOOKUP(C79,供应链!E:H,4,0)</f>
        <v>456</v>
      </c>
      <c r="K79" s="17">
        <f>VLOOKUP(C79,供应链!E:K,7,0)</f>
        <v>0</v>
      </c>
      <c r="L79" s="18">
        <f>VLOOKUP(C79,供应链!E:I,5,0)</f>
        <v>41.0019267822736</v>
      </c>
      <c r="M79" s="27">
        <f t="shared" si="203"/>
        <v>0</v>
      </c>
      <c r="N79" s="17"/>
      <c r="O79" s="26"/>
      <c r="P79" s="18"/>
      <c r="Q79" s="18"/>
      <c r="R79" s="40"/>
      <c r="S79" s="17"/>
      <c r="T79" s="17"/>
      <c r="U79" s="36"/>
      <c r="V79" s="17"/>
      <c r="W79" s="17"/>
      <c r="X79" s="26"/>
      <c r="Y79" s="18"/>
      <c r="Z79" s="18"/>
      <c r="AA79" s="40"/>
      <c r="AB79" s="17"/>
      <c r="AC79" s="17"/>
      <c r="AD79" s="36"/>
      <c r="AE79" s="17"/>
      <c r="AF79" s="17"/>
      <c r="AG79" s="26"/>
      <c r="AH79" s="18"/>
      <c r="AI79" s="18"/>
      <c r="AJ79" s="40"/>
      <c r="AK79" s="17"/>
      <c r="AL79" s="17"/>
      <c r="AM79" s="36"/>
      <c r="AN79" s="17"/>
      <c r="AO79" s="17"/>
      <c r="AP79" s="26"/>
      <c r="AQ79" s="18"/>
      <c r="AR79" s="18"/>
      <c r="AS79" s="40"/>
      <c r="AT79" s="17"/>
      <c r="AU79" s="17"/>
      <c r="AV79" s="36"/>
      <c r="AW79" s="17"/>
      <c r="AX79" s="17"/>
      <c r="AY79" s="26"/>
      <c r="AZ79" s="18"/>
      <c r="BA79" s="18"/>
      <c r="BB79" s="40"/>
      <c r="BC79" s="17"/>
      <c r="BD79" s="17"/>
      <c r="BE79" s="36"/>
      <c r="BF79" s="17"/>
      <c r="BG79" s="17"/>
      <c r="BH79" s="26"/>
      <c r="BI79" s="18"/>
      <c r="BJ79" s="18"/>
      <c r="BK79" s="40"/>
      <c r="BL79" s="17"/>
      <c r="BM79" s="17"/>
      <c r="BN79" s="36"/>
      <c r="BO79" s="17"/>
      <c r="BP79" s="17">
        <v>0</v>
      </c>
      <c r="BQ79" s="26">
        <f t="shared" si="180"/>
        <v>0</v>
      </c>
      <c r="BR79" s="17">
        <v>0</v>
      </c>
      <c r="BS79" s="18">
        <v>0</v>
      </c>
      <c r="BT79" s="40">
        <f t="shared" si="181"/>
        <v>0</v>
      </c>
      <c r="BU79" s="17">
        <f t="shared" si="182"/>
        <v>0</v>
      </c>
      <c r="BV79" s="36">
        <f t="shared" si="183"/>
        <v>0</v>
      </c>
      <c r="BW79" s="17">
        <v>0</v>
      </c>
      <c r="BX79" s="32">
        <v>0</v>
      </c>
      <c r="BY79" s="17">
        <v>0</v>
      </c>
      <c r="BZ79" s="18">
        <v>0</v>
      </c>
      <c r="CA79" s="40">
        <f t="shared" si="127"/>
        <v>0</v>
      </c>
      <c r="CB79" s="17">
        <f t="shared" si="128"/>
        <v>0</v>
      </c>
      <c r="CC79" s="36">
        <f t="shared" si="184"/>
        <v>0</v>
      </c>
      <c r="CD79" s="17">
        <v>0</v>
      </c>
      <c r="CE79" s="32">
        <v>0</v>
      </c>
      <c r="CF79" s="18">
        <v>0</v>
      </c>
      <c r="CG79" s="18">
        <v>0</v>
      </c>
      <c r="CH79" s="40">
        <f t="shared" si="129"/>
        <v>0</v>
      </c>
      <c r="CI79" s="17">
        <f t="shared" si="130"/>
        <v>0</v>
      </c>
      <c r="CJ79" s="36">
        <f t="shared" si="131"/>
        <v>0</v>
      </c>
      <c r="CK79" s="17">
        <v>0</v>
      </c>
      <c r="CL79" s="32">
        <v>0</v>
      </c>
      <c r="CM79" s="18">
        <v>0</v>
      </c>
      <c r="CN79" s="18">
        <v>0</v>
      </c>
      <c r="CO79" s="40">
        <f t="shared" si="132"/>
        <v>0</v>
      </c>
      <c r="CP79" s="17">
        <f t="shared" si="133"/>
        <v>0</v>
      </c>
      <c r="CQ79" s="36">
        <f t="shared" si="134"/>
        <v>0</v>
      </c>
      <c r="CR79" s="17">
        <v>0</v>
      </c>
      <c r="CS79" s="32">
        <v>0</v>
      </c>
      <c r="CT79" s="18">
        <v>0</v>
      </c>
      <c r="CU79" s="18">
        <v>0</v>
      </c>
      <c r="CV79" s="40">
        <f t="shared" si="135"/>
        <v>0</v>
      </c>
      <c r="CW79" s="17">
        <f t="shared" si="136"/>
        <v>0</v>
      </c>
      <c r="CX79" s="36">
        <f t="shared" si="137"/>
        <v>0</v>
      </c>
      <c r="CY79" s="132">
        <v>0</v>
      </c>
      <c r="CZ79" s="121">
        <v>0</v>
      </c>
      <c r="DA79" s="55">
        <v>0</v>
      </c>
      <c r="DB79" s="55">
        <v>0</v>
      </c>
      <c r="DC79" s="40">
        <f t="shared" si="138"/>
        <v>0</v>
      </c>
      <c r="DD79" s="17">
        <f t="shared" si="139"/>
        <v>0</v>
      </c>
      <c r="DE79" s="36">
        <f t="shared" si="140"/>
        <v>0</v>
      </c>
      <c r="DF79" s="122">
        <v>0</v>
      </c>
      <c r="DG79" s="123">
        <v>0</v>
      </c>
      <c r="DH79" s="122">
        <v>0</v>
      </c>
      <c r="DI79" s="122">
        <v>0</v>
      </c>
      <c r="DJ79" s="40">
        <f t="shared" si="141"/>
        <v>0</v>
      </c>
      <c r="DK79" s="17">
        <f t="shared" si="142"/>
        <v>0</v>
      </c>
      <c r="DL79" s="36">
        <f t="shared" si="143"/>
        <v>0</v>
      </c>
      <c r="DM79" s="33">
        <v>0</v>
      </c>
      <c r="DN79" s="32">
        <v>0</v>
      </c>
      <c r="DO79" s="17">
        <v>0</v>
      </c>
      <c r="DP79" s="18">
        <v>0</v>
      </c>
      <c r="DQ79" s="40">
        <f t="shared" si="144"/>
        <v>0</v>
      </c>
      <c r="DR79" s="17">
        <f t="shared" si="145"/>
        <v>0</v>
      </c>
      <c r="DS79" s="36">
        <f t="shared" si="146"/>
        <v>0</v>
      </c>
      <c r="DT79" s="126">
        <v>0</v>
      </c>
      <c r="DU79" s="32">
        <v>0</v>
      </c>
      <c r="DV79" s="17">
        <v>0</v>
      </c>
      <c r="DW79" s="18">
        <v>0</v>
      </c>
      <c r="DX79" s="40">
        <f t="shared" si="147"/>
        <v>0</v>
      </c>
      <c r="DY79" s="17">
        <f t="shared" si="148"/>
        <v>0</v>
      </c>
      <c r="DZ79" s="36">
        <f t="shared" si="149"/>
        <v>0</v>
      </c>
      <c r="EA79" s="33">
        <v>0</v>
      </c>
      <c r="EB79" s="32">
        <v>0</v>
      </c>
      <c r="EC79" s="18">
        <v>0</v>
      </c>
      <c r="ED79" s="18">
        <v>0</v>
      </c>
      <c r="EE79" s="40">
        <f t="shared" si="150"/>
        <v>0</v>
      </c>
      <c r="EF79" s="17">
        <f t="shared" si="151"/>
        <v>0</v>
      </c>
      <c r="EG79" s="36">
        <f t="shared" si="152"/>
        <v>0</v>
      </c>
      <c r="EH79" s="18">
        <v>0</v>
      </c>
      <c r="EI79" s="26">
        <v>0</v>
      </c>
      <c r="EJ79" s="18">
        <v>0</v>
      </c>
      <c r="EK79" s="18">
        <v>0</v>
      </c>
      <c r="EL79" s="40">
        <f t="shared" si="153"/>
        <v>0</v>
      </c>
      <c r="EM79" s="17">
        <f t="shared" si="154"/>
        <v>0</v>
      </c>
      <c r="EN79" s="36">
        <f t="shared" si="155"/>
        <v>0</v>
      </c>
      <c r="EO79" s="18">
        <v>0</v>
      </c>
      <c r="EP79" s="26">
        <v>0</v>
      </c>
      <c r="EQ79" s="18">
        <v>0</v>
      </c>
      <c r="ER79" s="18">
        <v>0</v>
      </c>
      <c r="ES79" s="40">
        <f t="shared" si="156"/>
        <v>0</v>
      </c>
      <c r="ET79" s="17">
        <f t="shared" si="157"/>
        <v>0</v>
      </c>
      <c r="EU79" s="36">
        <f t="shared" si="158"/>
        <v>0</v>
      </c>
      <c r="EV79" s="18">
        <v>0</v>
      </c>
      <c r="EW79" s="26">
        <v>0</v>
      </c>
      <c r="EX79" s="18">
        <v>0</v>
      </c>
      <c r="EY79" s="18">
        <v>0</v>
      </c>
      <c r="EZ79" s="40">
        <f t="shared" si="159"/>
        <v>0</v>
      </c>
      <c r="FA79" s="17">
        <f t="shared" si="160"/>
        <v>0</v>
      </c>
      <c r="FB79" s="36">
        <f t="shared" si="161"/>
        <v>0</v>
      </c>
      <c r="FC79" s="18">
        <v>0</v>
      </c>
      <c r="FD79" s="26">
        <v>0</v>
      </c>
      <c r="FE79" s="18">
        <v>0</v>
      </c>
      <c r="FF79" s="18">
        <v>0</v>
      </c>
      <c r="FG79" s="40">
        <f t="shared" si="162"/>
        <v>0</v>
      </c>
      <c r="FH79" s="17">
        <f t="shared" si="163"/>
        <v>0</v>
      </c>
      <c r="FI79" s="36">
        <f t="shared" si="164"/>
        <v>0</v>
      </c>
      <c r="FJ79" s="18">
        <v>0</v>
      </c>
      <c r="FK79" s="26">
        <v>0</v>
      </c>
      <c r="FL79" s="17">
        <v>0</v>
      </c>
      <c r="FM79" s="18">
        <v>0</v>
      </c>
      <c r="FN79" s="40">
        <f t="shared" si="165"/>
        <v>0</v>
      </c>
      <c r="FO79" s="17">
        <f t="shared" si="166"/>
        <v>0</v>
      </c>
      <c r="FP79" s="36">
        <f t="shared" si="167"/>
        <v>0</v>
      </c>
      <c r="FQ79" s="18">
        <v>1</v>
      </c>
      <c r="FR79" s="26">
        <v>0</v>
      </c>
      <c r="FS79" s="17">
        <v>0</v>
      </c>
      <c r="FT79" s="18">
        <v>0</v>
      </c>
      <c r="FU79" s="40">
        <f t="shared" si="168"/>
        <v>0</v>
      </c>
      <c r="FV79" s="17">
        <f t="shared" si="169"/>
        <v>0</v>
      </c>
      <c r="FW79" s="36">
        <f t="shared" si="170"/>
        <v>0</v>
      </c>
      <c r="FX79" s="18">
        <v>0</v>
      </c>
      <c r="FY79" s="26">
        <v>0</v>
      </c>
      <c r="FZ79" s="17">
        <v>0</v>
      </c>
      <c r="GA79" s="18">
        <v>0</v>
      </c>
      <c r="GB79" s="40">
        <f t="shared" si="171"/>
        <v>0</v>
      </c>
      <c r="GC79" s="17">
        <f t="shared" si="172"/>
        <v>0</v>
      </c>
      <c r="GD79" s="36">
        <f t="shared" si="173"/>
        <v>0</v>
      </c>
      <c r="GE79" s="18">
        <v>0</v>
      </c>
      <c r="GF79" s="26">
        <v>0</v>
      </c>
      <c r="GG79" s="17">
        <v>0</v>
      </c>
      <c r="GH79" s="18">
        <v>0</v>
      </c>
      <c r="GI79" s="40">
        <f t="shared" si="174"/>
        <v>0</v>
      </c>
      <c r="GJ79" s="17">
        <f t="shared" si="175"/>
        <v>0</v>
      </c>
      <c r="GK79" s="36">
        <f t="shared" si="176"/>
        <v>0</v>
      </c>
      <c r="GL79" s="18">
        <v>0</v>
      </c>
      <c r="GM79" s="26">
        <v>0</v>
      </c>
      <c r="GN79" s="17">
        <v>0</v>
      </c>
      <c r="GO79" s="18">
        <v>0</v>
      </c>
      <c r="GP79" s="40">
        <f t="shared" si="177"/>
        <v>0</v>
      </c>
      <c r="GQ79" s="17">
        <f t="shared" si="178"/>
        <v>0</v>
      </c>
      <c r="GR79" s="36">
        <f t="shared" si="179"/>
        <v>0</v>
      </c>
      <c r="GS79" s="18">
        <v>0</v>
      </c>
      <c r="GT79" s="26">
        <v>0</v>
      </c>
      <c r="GU79" s="18">
        <v>0</v>
      </c>
      <c r="GV79" s="18">
        <v>0</v>
      </c>
      <c r="GW79" s="40">
        <f t="shared" si="185"/>
        <v>0</v>
      </c>
      <c r="GX79" s="17">
        <f t="shared" si="186"/>
        <v>0</v>
      </c>
      <c r="GY79" s="36">
        <f t="shared" si="187"/>
        <v>0</v>
      </c>
      <c r="GZ79" s="18">
        <v>1</v>
      </c>
      <c r="HA79" s="26">
        <v>0</v>
      </c>
      <c r="HB79" s="18">
        <v>0</v>
      </c>
      <c r="HC79" s="18">
        <v>0</v>
      </c>
      <c r="HD79" s="40">
        <f t="shared" si="188"/>
        <v>0</v>
      </c>
      <c r="HE79" s="17">
        <f t="shared" si="189"/>
        <v>0</v>
      </c>
      <c r="HF79" s="36">
        <f t="shared" si="190"/>
        <v>0</v>
      </c>
      <c r="HG79" s="18">
        <v>3</v>
      </c>
      <c r="HH79" s="26">
        <v>0</v>
      </c>
      <c r="HI79" s="18">
        <v>0</v>
      </c>
      <c r="HJ79" s="18">
        <v>0</v>
      </c>
      <c r="HK79" s="40">
        <f t="shared" si="191"/>
        <v>0</v>
      </c>
      <c r="HL79" s="17">
        <f t="shared" si="192"/>
        <v>0</v>
      </c>
      <c r="HM79" s="36">
        <f t="shared" si="193"/>
        <v>0</v>
      </c>
      <c r="HN79" s="18">
        <v>1</v>
      </c>
      <c r="HO79" s="26">
        <v>0</v>
      </c>
      <c r="HP79" s="18">
        <v>0</v>
      </c>
      <c r="HQ79" s="18">
        <v>0</v>
      </c>
      <c r="HR79" s="40">
        <f t="shared" si="194"/>
        <v>0</v>
      </c>
      <c r="HS79" s="17">
        <f t="shared" si="195"/>
        <v>0</v>
      </c>
      <c r="HT79" s="36">
        <f t="shared" si="196"/>
        <v>0</v>
      </c>
      <c r="HU79" s="18">
        <v>3</v>
      </c>
      <c r="HV79" s="26">
        <v>0</v>
      </c>
      <c r="HW79" s="17">
        <v>0</v>
      </c>
      <c r="HX79" s="18">
        <v>0</v>
      </c>
      <c r="HY79" s="40">
        <f t="shared" si="197"/>
        <v>0</v>
      </c>
      <c r="HZ79" s="17">
        <f t="shared" si="198"/>
        <v>0</v>
      </c>
      <c r="IA79" s="36">
        <f t="shared" si="199"/>
        <v>0</v>
      </c>
      <c r="IB79" s="18"/>
      <c r="IC79" s="26"/>
      <c r="ID79" s="17"/>
      <c r="IE79" s="18"/>
      <c r="IF79" s="40"/>
      <c r="IG79" s="17"/>
      <c r="IH79" s="17"/>
      <c r="II79" s="36"/>
      <c r="IJ79" s="17"/>
      <c r="IK79" s="17"/>
      <c r="IL79" s="17"/>
      <c r="IM79" s="17"/>
      <c r="IN79" s="18"/>
      <c r="IO79" s="18"/>
      <c r="IP79" s="17"/>
      <c r="IQ79" s="17"/>
      <c r="IR79" s="17"/>
      <c r="IS79" s="17"/>
      <c r="IT79" s="18"/>
      <c r="IU79" s="41"/>
      <c r="IV79" s="41"/>
      <c r="IW79" s="41"/>
      <c r="IX79" s="41"/>
      <c r="IY79" s="41"/>
      <c r="IZ79" s="41"/>
      <c r="JA79" s="41"/>
      <c r="JB79" s="18"/>
      <c r="JC79" s="41"/>
      <c r="JD79" s="41"/>
      <c r="JE79" s="41"/>
      <c r="JF79" s="18"/>
      <c r="JG79" s="18"/>
      <c r="JH79" s="18">
        <f t="shared" si="204"/>
        <v>0</v>
      </c>
      <c r="JI79" s="18">
        <f t="shared" si="205"/>
        <v>0</v>
      </c>
      <c r="JJ79" s="17">
        <v>109</v>
      </c>
      <c r="JK79" s="17">
        <f t="shared" si="200"/>
        <v>0</v>
      </c>
      <c r="JL79" s="36">
        <f t="shared" si="206"/>
        <v>0</v>
      </c>
      <c r="JM79" s="18">
        <f t="shared" si="201"/>
        <v>0</v>
      </c>
      <c r="JN79" s="42">
        <f t="shared" si="202"/>
        <v>0</v>
      </c>
      <c r="JO79" s="43"/>
      <c r="JP79" s="43"/>
    </row>
    <row r="80" ht="16.5" spans="1:276">
      <c r="A80" s="16"/>
      <c r="B80" s="17" t="s">
        <v>39</v>
      </c>
      <c r="C80" s="18">
        <v>6939962766775</v>
      </c>
      <c r="D80" s="18">
        <v>614323113636</v>
      </c>
      <c r="E80" s="18">
        <v>21063510002736</v>
      </c>
      <c r="F80" s="22" t="s">
        <v>300</v>
      </c>
      <c r="G80" s="19" t="s">
        <v>301</v>
      </c>
      <c r="H80" s="17" t="s">
        <v>288</v>
      </c>
      <c r="I80" s="26">
        <f>VLOOKUP(C80,供应链!E:J,6,0)</f>
        <v>0</v>
      </c>
      <c r="J80" s="17">
        <f>VLOOKUP(C80,供应链!E:H,4,0)</f>
        <v>0</v>
      </c>
      <c r="K80" s="17">
        <f>VLOOKUP(C80,供应链!E:K,7,0)</f>
        <v>0</v>
      </c>
      <c r="L80" s="18" t="str">
        <f>VLOOKUP(C80,供应链!E:I,5,0)</f>
        <v>-</v>
      </c>
      <c r="M80" s="27">
        <f t="shared" si="203"/>
        <v>0</v>
      </c>
      <c r="N80" s="17"/>
      <c r="O80" s="26"/>
      <c r="P80" s="18"/>
      <c r="Q80" s="18"/>
      <c r="R80" s="40"/>
      <c r="S80" s="17"/>
      <c r="T80" s="17"/>
      <c r="U80" s="36"/>
      <c r="V80" s="17"/>
      <c r="W80" s="17"/>
      <c r="X80" s="26"/>
      <c r="Y80" s="18"/>
      <c r="Z80" s="18"/>
      <c r="AA80" s="40"/>
      <c r="AB80" s="17"/>
      <c r="AC80" s="17"/>
      <c r="AD80" s="36"/>
      <c r="AE80" s="17"/>
      <c r="AF80" s="17"/>
      <c r="AG80" s="26"/>
      <c r="AH80" s="18"/>
      <c r="AI80" s="18"/>
      <c r="AJ80" s="40"/>
      <c r="AK80" s="17"/>
      <c r="AL80" s="17"/>
      <c r="AM80" s="36"/>
      <c r="AN80" s="17"/>
      <c r="AO80" s="17"/>
      <c r="AP80" s="26"/>
      <c r="AQ80" s="18"/>
      <c r="AR80" s="18"/>
      <c r="AS80" s="40"/>
      <c r="AT80" s="17"/>
      <c r="AU80" s="17"/>
      <c r="AV80" s="36"/>
      <c r="AW80" s="17"/>
      <c r="AX80" s="17"/>
      <c r="AY80" s="26"/>
      <c r="AZ80" s="18"/>
      <c r="BA80" s="18"/>
      <c r="BB80" s="40"/>
      <c r="BC80" s="17"/>
      <c r="BD80" s="17"/>
      <c r="BE80" s="36"/>
      <c r="BF80" s="17"/>
      <c r="BG80" s="17"/>
      <c r="BH80" s="26"/>
      <c r="BI80" s="18"/>
      <c r="BJ80" s="18"/>
      <c r="BK80" s="40"/>
      <c r="BL80" s="17"/>
      <c r="BM80" s="17"/>
      <c r="BN80" s="36"/>
      <c r="BO80" s="17"/>
      <c r="BP80" s="17">
        <v>0</v>
      </c>
      <c r="BQ80" s="26">
        <f t="shared" si="180"/>
        <v>0</v>
      </c>
      <c r="BR80" s="17">
        <v>0</v>
      </c>
      <c r="BS80" s="18">
        <v>0</v>
      </c>
      <c r="BT80" s="40">
        <f t="shared" si="181"/>
        <v>0</v>
      </c>
      <c r="BU80" s="17">
        <f t="shared" si="182"/>
        <v>0</v>
      </c>
      <c r="BV80" s="36">
        <f t="shared" si="183"/>
        <v>0</v>
      </c>
      <c r="BW80" s="17">
        <v>0</v>
      </c>
      <c r="BX80" s="32">
        <v>0.0367892976588629</v>
      </c>
      <c r="BY80" s="17">
        <v>0</v>
      </c>
      <c r="BZ80" s="18">
        <v>0</v>
      </c>
      <c r="CA80" s="40">
        <f t="shared" si="127"/>
        <v>0</v>
      </c>
      <c r="CB80" s="17">
        <f t="shared" si="128"/>
        <v>0</v>
      </c>
      <c r="CC80" s="36">
        <f t="shared" si="184"/>
        <v>0</v>
      </c>
      <c r="CD80" s="17">
        <v>0</v>
      </c>
      <c r="CE80" s="32">
        <v>0.0166880616174583</v>
      </c>
      <c r="CF80" s="18">
        <v>0</v>
      </c>
      <c r="CG80" s="18">
        <v>0</v>
      </c>
      <c r="CH80" s="40">
        <f t="shared" si="129"/>
        <v>0</v>
      </c>
      <c r="CI80" s="17">
        <f t="shared" si="130"/>
        <v>0</v>
      </c>
      <c r="CJ80" s="36">
        <f t="shared" si="131"/>
        <v>0</v>
      </c>
      <c r="CK80" s="17">
        <v>0</v>
      </c>
      <c r="CL80" s="32">
        <v>0.0333935018050542</v>
      </c>
      <c r="CM80" s="18">
        <v>0</v>
      </c>
      <c r="CN80" s="18">
        <v>0</v>
      </c>
      <c r="CO80" s="40">
        <f t="shared" si="132"/>
        <v>0</v>
      </c>
      <c r="CP80" s="17">
        <f t="shared" si="133"/>
        <v>0</v>
      </c>
      <c r="CQ80" s="36">
        <f t="shared" si="134"/>
        <v>0</v>
      </c>
      <c r="CR80" s="17">
        <v>0</v>
      </c>
      <c r="CS80" s="32">
        <v>0.0283852954862727</v>
      </c>
      <c r="CT80" s="18">
        <v>0</v>
      </c>
      <c r="CU80" s="18">
        <v>0</v>
      </c>
      <c r="CV80" s="40">
        <f t="shared" si="135"/>
        <v>0</v>
      </c>
      <c r="CW80" s="17">
        <f t="shared" si="136"/>
        <v>0</v>
      </c>
      <c r="CX80" s="36">
        <f t="shared" si="137"/>
        <v>0</v>
      </c>
      <c r="CY80" s="132">
        <v>0</v>
      </c>
      <c r="CZ80" s="121">
        <v>0.0237437879624517</v>
      </c>
      <c r="DA80" s="55">
        <v>0</v>
      </c>
      <c r="DB80" s="55">
        <v>0</v>
      </c>
      <c r="DC80" s="40">
        <f t="shared" si="138"/>
        <v>0</v>
      </c>
      <c r="DD80" s="17">
        <f t="shared" si="139"/>
        <v>0</v>
      </c>
      <c r="DE80" s="36">
        <f t="shared" si="140"/>
        <v>0</v>
      </c>
      <c r="DF80" s="122">
        <v>0</v>
      </c>
      <c r="DG80" s="123">
        <v>0</v>
      </c>
      <c r="DH80" s="122">
        <v>0</v>
      </c>
      <c r="DI80" s="122">
        <v>0</v>
      </c>
      <c r="DJ80" s="40">
        <f t="shared" si="141"/>
        <v>0</v>
      </c>
      <c r="DK80" s="17">
        <f t="shared" si="142"/>
        <v>0</v>
      </c>
      <c r="DL80" s="36">
        <f t="shared" si="143"/>
        <v>0</v>
      </c>
      <c r="DM80" s="33">
        <v>0</v>
      </c>
      <c r="DN80" s="32">
        <v>0</v>
      </c>
      <c r="DO80" s="17">
        <v>0</v>
      </c>
      <c r="DP80" s="18">
        <v>0</v>
      </c>
      <c r="DQ80" s="40">
        <f t="shared" si="144"/>
        <v>0</v>
      </c>
      <c r="DR80" s="17">
        <f t="shared" si="145"/>
        <v>0</v>
      </c>
      <c r="DS80" s="36">
        <f t="shared" si="146"/>
        <v>0</v>
      </c>
      <c r="DT80" s="126">
        <v>0</v>
      </c>
      <c r="DU80" s="32">
        <v>0</v>
      </c>
      <c r="DV80" s="17">
        <v>0</v>
      </c>
      <c r="DW80" s="18">
        <v>0</v>
      </c>
      <c r="DX80" s="40">
        <f t="shared" si="147"/>
        <v>0</v>
      </c>
      <c r="DY80" s="17">
        <f t="shared" si="148"/>
        <v>0</v>
      </c>
      <c r="DZ80" s="36">
        <f t="shared" si="149"/>
        <v>0</v>
      </c>
      <c r="EA80" s="33">
        <v>0</v>
      </c>
      <c r="EB80" s="32">
        <v>0</v>
      </c>
      <c r="EC80" s="18">
        <v>0</v>
      </c>
      <c r="ED80" s="18">
        <v>0</v>
      </c>
      <c r="EE80" s="40">
        <f t="shared" si="150"/>
        <v>0</v>
      </c>
      <c r="EF80" s="17">
        <f t="shared" si="151"/>
        <v>0</v>
      </c>
      <c r="EG80" s="36">
        <f t="shared" si="152"/>
        <v>0</v>
      </c>
      <c r="EH80" s="18">
        <v>0</v>
      </c>
      <c r="EI80" s="26">
        <v>0</v>
      </c>
      <c r="EJ80" s="18">
        <v>0</v>
      </c>
      <c r="EK80" s="18">
        <v>0</v>
      </c>
      <c r="EL80" s="40">
        <f t="shared" si="153"/>
        <v>0</v>
      </c>
      <c r="EM80" s="17">
        <f t="shared" si="154"/>
        <v>0</v>
      </c>
      <c r="EN80" s="36">
        <f t="shared" si="155"/>
        <v>0</v>
      </c>
      <c r="EO80" s="18">
        <v>0</v>
      </c>
      <c r="EP80" s="26">
        <v>0</v>
      </c>
      <c r="EQ80" s="18">
        <v>0</v>
      </c>
      <c r="ER80" s="18">
        <v>0</v>
      </c>
      <c r="ES80" s="40">
        <f t="shared" si="156"/>
        <v>0</v>
      </c>
      <c r="ET80" s="17">
        <f t="shared" si="157"/>
        <v>0</v>
      </c>
      <c r="EU80" s="36">
        <f t="shared" si="158"/>
        <v>0</v>
      </c>
      <c r="EV80" s="18">
        <v>0</v>
      </c>
      <c r="EW80" s="26">
        <v>0</v>
      </c>
      <c r="EX80" s="18">
        <v>0</v>
      </c>
      <c r="EY80" s="18">
        <v>0</v>
      </c>
      <c r="EZ80" s="40">
        <f t="shared" si="159"/>
        <v>0</v>
      </c>
      <c r="FA80" s="17">
        <f t="shared" si="160"/>
        <v>0</v>
      </c>
      <c r="FB80" s="36">
        <f t="shared" si="161"/>
        <v>0</v>
      </c>
      <c r="FC80" s="18">
        <v>0</v>
      </c>
      <c r="FD80" s="26">
        <v>0</v>
      </c>
      <c r="FE80" s="18">
        <v>0</v>
      </c>
      <c r="FF80" s="18">
        <v>0</v>
      </c>
      <c r="FG80" s="40">
        <f t="shared" si="162"/>
        <v>0</v>
      </c>
      <c r="FH80" s="17">
        <f t="shared" si="163"/>
        <v>0</v>
      </c>
      <c r="FI80" s="36">
        <f t="shared" si="164"/>
        <v>0</v>
      </c>
      <c r="FJ80" s="18">
        <v>0</v>
      </c>
      <c r="FK80" s="26">
        <v>0</v>
      </c>
      <c r="FL80" s="17">
        <v>0</v>
      </c>
      <c r="FM80" s="18">
        <v>0</v>
      </c>
      <c r="FN80" s="40">
        <f t="shared" si="165"/>
        <v>0</v>
      </c>
      <c r="FO80" s="17">
        <f t="shared" si="166"/>
        <v>0</v>
      </c>
      <c r="FP80" s="36">
        <f t="shared" si="167"/>
        <v>0</v>
      </c>
      <c r="FQ80" s="18">
        <v>0</v>
      </c>
      <c r="FR80" s="26">
        <v>0</v>
      </c>
      <c r="FS80" s="17">
        <v>0</v>
      </c>
      <c r="FT80" s="18">
        <v>0</v>
      </c>
      <c r="FU80" s="40">
        <f t="shared" si="168"/>
        <v>0</v>
      </c>
      <c r="FV80" s="17">
        <f t="shared" si="169"/>
        <v>0</v>
      </c>
      <c r="FW80" s="36">
        <f t="shared" si="170"/>
        <v>0</v>
      </c>
      <c r="FX80" s="18">
        <v>0</v>
      </c>
      <c r="FY80" s="26">
        <v>0</v>
      </c>
      <c r="FZ80" s="17">
        <v>0</v>
      </c>
      <c r="GA80" s="18">
        <v>0</v>
      </c>
      <c r="GB80" s="40">
        <f t="shared" si="171"/>
        <v>0</v>
      </c>
      <c r="GC80" s="17">
        <f t="shared" si="172"/>
        <v>0</v>
      </c>
      <c r="GD80" s="36">
        <f t="shared" si="173"/>
        <v>0</v>
      </c>
      <c r="GE80" s="18">
        <v>0</v>
      </c>
      <c r="GF80" s="26">
        <v>0</v>
      </c>
      <c r="GG80" s="17">
        <v>0</v>
      </c>
      <c r="GH80" s="18">
        <v>0</v>
      </c>
      <c r="GI80" s="40">
        <f t="shared" si="174"/>
        <v>0</v>
      </c>
      <c r="GJ80" s="17">
        <f t="shared" si="175"/>
        <v>0</v>
      </c>
      <c r="GK80" s="36">
        <f t="shared" si="176"/>
        <v>0</v>
      </c>
      <c r="GL80" s="18">
        <v>0</v>
      </c>
      <c r="GM80" s="26">
        <v>0</v>
      </c>
      <c r="GN80" s="17">
        <v>0</v>
      </c>
      <c r="GO80" s="18">
        <v>0</v>
      </c>
      <c r="GP80" s="40">
        <f t="shared" si="177"/>
        <v>0</v>
      </c>
      <c r="GQ80" s="17">
        <f t="shared" si="178"/>
        <v>0</v>
      </c>
      <c r="GR80" s="36">
        <f t="shared" si="179"/>
        <v>0</v>
      </c>
      <c r="GS80" s="18">
        <v>0</v>
      </c>
      <c r="GT80" s="26">
        <v>0</v>
      </c>
      <c r="GU80" s="18">
        <v>0</v>
      </c>
      <c r="GV80" s="18">
        <v>0</v>
      </c>
      <c r="GW80" s="40">
        <f t="shared" si="185"/>
        <v>0</v>
      </c>
      <c r="GX80" s="17">
        <f t="shared" si="186"/>
        <v>0</v>
      </c>
      <c r="GY80" s="36">
        <f t="shared" si="187"/>
        <v>0</v>
      </c>
      <c r="GZ80" s="18">
        <v>0</v>
      </c>
      <c r="HA80" s="26">
        <v>0</v>
      </c>
      <c r="HB80" s="18">
        <v>0</v>
      </c>
      <c r="HC80" s="18">
        <v>0</v>
      </c>
      <c r="HD80" s="40">
        <f t="shared" si="188"/>
        <v>0</v>
      </c>
      <c r="HE80" s="17">
        <f t="shared" si="189"/>
        <v>0</v>
      </c>
      <c r="HF80" s="36">
        <f t="shared" si="190"/>
        <v>0</v>
      </c>
      <c r="HG80" s="18">
        <v>0</v>
      </c>
      <c r="HH80" s="26">
        <v>0</v>
      </c>
      <c r="HI80" s="18">
        <v>0</v>
      </c>
      <c r="HJ80" s="18">
        <v>0</v>
      </c>
      <c r="HK80" s="40">
        <f t="shared" si="191"/>
        <v>0</v>
      </c>
      <c r="HL80" s="17">
        <f t="shared" si="192"/>
        <v>0</v>
      </c>
      <c r="HM80" s="36">
        <f t="shared" si="193"/>
        <v>0</v>
      </c>
      <c r="HN80" s="18">
        <v>0</v>
      </c>
      <c r="HO80" s="26">
        <v>0</v>
      </c>
      <c r="HP80" s="18">
        <v>0</v>
      </c>
      <c r="HQ80" s="18">
        <v>0</v>
      </c>
      <c r="HR80" s="40">
        <f t="shared" si="194"/>
        <v>0</v>
      </c>
      <c r="HS80" s="17">
        <f t="shared" si="195"/>
        <v>0</v>
      </c>
      <c r="HT80" s="36">
        <f t="shared" si="196"/>
        <v>0</v>
      </c>
      <c r="HU80" s="18">
        <v>0</v>
      </c>
      <c r="HV80" s="26">
        <v>0</v>
      </c>
      <c r="HW80" s="17">
        <v>0</v>
      </c>
      <c r="HX80" s="18">
        <v>0</v>
      </c>
      <c r="HY80" s="40">
        <f t="shared" si="197"/>
        <v>0</v>
      </c>
      <c r="HZ80" s="17">
        <f t="shared" si="198"/>
        <v>0</v>
      </c>
      <c r="IA80" s="36">
        <f t="shared" si="199"/>
        <v>0</v>
      </c>
      <c r="IB80" s="18"/>
      <c r="IC80" s="26"/>
      <c r="ID80" s="17"/>
      <c r="IE80" s="18"/>
      <c r="IF80" s="40"/>
      <c r="IG80" s="17"/>
      <c r="IH80" s="17"/>
      <c r="II80" s="36"/>
      <c r="IJ80" s="17"/>
      <c r="IK80" s="17"/>
      <c r="IL80" s="17"/>
      <c r="IM80" s="17"/>
      <c r="IN80" s="18"/>
      <c r="IO80" s="18"/>
      <c r="IP80" s="17"/>
      <c r="IQ80" s="17"/>
      <c r="IR80" s="17"/>
      <c r="IS80" s="17"/>
      <c r="IT80" s="18"/>
      <c r="IU80" s="41"/>
      <c r="IV80" s="41"/>
      <c r="IW80" s="41"/>
      <c r="IX80" s="41"/>
      <c r="IY80" s="41"/>
      <c r="IZ80" s="41"/>
      <c r="JA80" s="41"/>
      <c r="JB80" s="18"/>
      <c r="JC80" s="41"/>
      <c r="JD80" s="41"/>
      <c r="JE80" s="41"/>
      <c r="JF80" s="18"/>
      <c r="JG80" s="18"/>
      <c r="JH80" s="18">
        <f t="shared" si="204"/>
        <v>0</v>
      </c>
      <c r="JI80" s="18">
        <f t="shared" si="205"/>
        <v>0</v>
      </c>
      <c r="JJ80" s="17">
        <v>129</v>
      </c>
      <c r="JK80" s="17">
        <f t="shared" si="200"/>
        <v>0</v>
      </c>
      <c r="JL80" s="36">
        <f t="shared" si="206"/>
        <v>0</v>
      </c>
      <c r="JM80" s="18">
        <f t="shared" si="201"/>
        <v>0</v>
      </c>
      <c r="JN80" s="42">
        <f t="shared" si="202"/>
        <v>0</v>
      </c>
      <c r="JO80" s="43"/>
      <c r="JP80" s="43"/>
    </row>
    <row r="81" ht="16.5" spans="1:276">
      <c r="A81" s="16"/>
      <c r="B81" s="17" t="s">
        <v>39</v>
      </c>
      <c r="C81" s="18">
        <v>6939962768908</v>
      </c>
      <c r="D81" s="18">
        <v>612695260465</v>
      </c>
      <c r="E81" s="18" t="s">
        <v>303</v>
      </c>
      <c r="F81" s="22" t="s">
        <v>304</v>
      </c>
      <c r="G81" s="19" t="s">
        <v>305</v>
      </c>
      <c r="H81" s="17" t="s">
        <v>288</v>
      </c>
      <c r="I81" s="26">
        <f>VLOOKUP(C81,供应链!E:J,6,0)</f>
        <v>0</v>
      </c>
      <c r="J81" s="17">
        <f>VLOOKUP(C81,供应链!E:H,4,0)</f>
        <v>0</v>
      </c>
      <c r="K81" s="17">
        <f>VLOOKUP(C81,供应链!E:K,7,0)</f>
        <v>0</v>
      </c>
      <c r="L81" s="18" t="str">
        <f>VLOOKUP(C81,供应链!E:I,5,0)</f>
        <v>-</v>
      </c>
      <c r="M81" s="27">
        <f t="shared" si="203"/>
        <v>0</v>
      </c>
      <c r="N81" s="17"/>
      <c r="O81" s="26"/>
      <c r="P81" s="18"/>
      <c r="Q81" s="18"/>
      <c r="R81" s="40"/>
      <c r="S81" s="17"/>
      <c r="T81" s="17"/>
      <c r="U81" s="36"/>
      <c r="V81" s="17"/>
      <c r="W81" s="17"/>
      <c r="X81" s="26"/>
      <c r="Y81" s="18"/>
      <c r="Z81" s="18"/>
      <c r="AA81" s="40"/>
      <c r="AB81" s="17"/>
      <c r="AC81" s="17"/>
      <c r="AD81" s="36"/>
      <c r="AE81" s="17"/>
      <c r="AF81" s="17"/>
      <c r="AG81" s="26"/>
      <c r="AH81" s="18"/>
      <c r="AI81" s="18"/>
      <c r="AJ81" s="40"/>
      <c r="AK81" s="17"/>
      <c r="AL81" s="17"/>
      <c r="AM81" s="36"/>
      <c r="AN81" s="17"/>
      <c r="AO81" s="17"/>
      <c r="AP81" s="26"/>
      <c r="AQ81" s="18"/>
      <c r="AR81" s="18"/>
      <c r="AS81" s="40"/>
      <c r="AT81" s="17"/>
      <c r="AU81" s="17"/>
      <c r="AV81" s="36"/>
      <c r="AW81" s="17"/>
      <c r="AX81" s="17"/>
      <c r="AY81" s="26"/>
      <c r="AZ81" s="18"/>
      <c r="BA81" s="18"/>
      <c r="BB81" s="40"/>
      <c r="BC81" s="17"/>
      <c r="BD81" s="17"/>
      <c r="BE81" s="36"/>
      <c r="BF81" s="17"/>
      <c r="BG81" s="17"/>
      <c r="BH81" s="26"/>
      <c r="BI81" s="18"/>
      <c r="BJ81" s="18"/>
      <c r="BK81" s="40"/>
      <c r="BL81" s="17"/>
      <c r="BM81" s="17"/>
      <c r="BN81" s="36"/>
      <c r="BO81" s="17"/>
      <c r="BP81" s="17">
        <v>0</v>
      </c>
      <c r="BQ81" s="26">
        <f t="shared" si="180"/>
        <v>0</v>
      </c>
      <c r="BR81" s="17">
        <v>0</v>
      </c>
      <c r="BS81" s="18">
        <v>0</v>
      </c>
      <c r="BT81" s="40">
        <f t="shared" si="181"/>
        <v>0</v>
      </c>
      <c r="BU81" s="17">
        <f t="shared" si="182"/>
        <v>0</v>
      </c>
      <c r="BV81" s="36">
        <f t="shared" si="183"/>
        <v>0</v>
      </c>
      <c r="BW81" s="17">
        <v>0</v>
      </c>
      <c r="BX81" s="32">
        <v>0</v>
      </c>
      <c r="BY81" s="17">
        <v>0</v>
      </c>
      <c r="BZ81" s="18">
        <v>0</v>
      </c>
      <c r="CA81" s="40">
        <f t="shared" si="127"/>
        <v>0</v>
      </c>
      <c r="CB81" s="17">
        <f t="shared" si="128"/>
        <v>0</v>
      </c>
      <c r="CC81" s="36">
        <f t="shared" si="184"/>
        <v>0</v>
      </c>
      <c r="CD81" s="17">
        <v>0</v>
      </c>
      <c r="CE81" s="32">
        <v>0</v>
      </c>
      <c r="CF81" s="18">
        <v>0</v>
      </c>
      <c r="CG81" s="18">
        <v>0</v>
      </c>
      <c r="CH81" s="40">
        <f t="shared" si="129"/>
        <v>0</v>
      </c>
      <c r="CI81" s="17">
        <f t="shared" si="130"/>
        <v>0</v>
      </c>
      <c r="CJ81" s="36">
        <f t="shared" si="131"/>
        <v>0</v>
      </c>
      <c r="CK81" s="17">
        <v>0</v>
      </c>
      <c r="CL81" s="32">
        <v>0</v>
      </c>
      <c r="CM81" s="18">
        <v>0</v>
      </c>
      <c r="CN81" s="18">
        <v>0</v>
      </c>
      <c r="CO81" s="40">
        <f t="shared" si="132"/>
        <v>0</v>
      </c>
      <c r="CP81" s="17">
        <f t="shared" si="133"/>
        <v>0</v>
      </c>
      <c r="CQ81" s="36">
        <f t="shared" si="134"/>
        <v>0</v>
      </c>
      <c r="CR81" s="17">
        <v>0</v>
      </c>
      <c r="CS81" s="32">
        <v>0</v>
      </c>
      <c r="CT81" s="18">
        <v>0</v>
      </c>
      <c r="CU81" s="18">
        <v>0</v>
      </c>
      <c r="CV81" s="40">
        <f t="shared" si="135"/>
        <v>0</v>
      </c>
      <c r="CW81" s="17">
        <f t="shared" si="136"/>
        <v>0</v>
      </c>
      <c r="CX81" s="36">
        <f t="shared" si="137"/>
        <v>0</v>
      </c>
      <c r="CY81" s="132">
        <v>0</v>
      </c>
      <c r="CZ81" s="121">
        <v>0</v>
      </c>
      <c r="DA81" s="55">
        <v>0</v>
      </c>
      <c r="DB81" s="55">
        <v>0</v>
      </c>
      <c r="DC81" s="40">
        <f t="shared" si="138"/>
        <v>0</v>
      </c>
      <c r="DD81" s="17">
        <f t="shared" si="139"/>
        <v>0</v>
      </c>
      <c r="DE81" s="36">
        <f t="shared" si="140"/>
        <v>0</v>
      </c>
      <c r="DF81" s="122">
        <v>0</v>
      </c>
      <c r="DG81" s="123">
        <v>0</v>
      </c>
      <c r="DH81" s="122">
        <v>0</v>
      </c>
      <c r="DI81" s="122">
        <v>0</v>
      </c>
      <c r="DJ81" s="40">
        <f t="shared" si="141"/>
        <v>0</v>
      </c>
      <c r="DK81" s="17">
        <f t="shared" si="142"/>
        <v>0</v>
      </c>
      <c r="DL81" s="36">
        <f t="shared" si="143"/>
        <v>0</v>
      </c>
      <c r="DM81" s="33">
        <v>0</v>
      </c>
      <c r="DN81" s="32">
        <v>0</v>
      </c>
      <c r="DO81" s="17">
        <v>0</v>
      </c>
      <c r="DP81" s="18">
        <v>0</v>
      </c>
      <c r="DQ81" s="40">
        <f t="shared" si="144"/>
        <v>0</v>
      </c>
      <c r="DR81" s="17">
        <f t="shared" si="145"/>
        <v>0</v>
      </c>
      <c r="DS81" s="36">
        <f t="shared" si="146"/>
        <v>0</v>
      </c>
      <c r="DT81" s="126">
        <v>0</v>
      </c>
      <c r="DU81" s="32">
        <v>0</v>
      </c>
      <c r="DV81" s="17">
        <v>0</v>
      </c>
      <c r="DW81" s="18">
        <v>0</v>
      </c>
      <c r="DX81" s="40">
        <f t="shared" si="147"/>
        <v>0</v>
      </c>
      <c r="DY81" s="17">
        <f t="shared" si="148"/>
        <v>0</v>
      </c>
      <c r="DZ81" s="36">
        <f t="shared" si="149"/>
        <v>0</v>
      </c>
      <c r="EA81" s="33">
        <v>0</v>
      </c>
      <c r="EB81" s="32">
        <v>0</v>
      </c>
      <c r="EC81" s="18">
        <v>0</v>
      </c>
      <c r="ED81" s="18">
        <v>0</v>
      </c>
      <c r="EE81" s="40">
        <f t="shared" si="150"/>
        <v>0</v>
      </c>
      <c r="EF81" s="17">
        <f t="shared" si="151"/>
        <v>0</v>
      </c>
      <c r="EG81" s="36">
        <f t="shared" si="152"/>
        <v>0</v>
      </c>
      <c r="EH81" s="18">
        <v>0</v>
      </c>
      <c r="EI81" s="26">
        <v>0</v>
      </c>
      <c r="EJ81" s="18">
        <v>0</v>
      </c>
      <c r="EK81" s="18">
        <v>0</v>
      </c>
      <c r="EL81" s="40">
        <f t="shared" si="153"/>
        <v>0</v>
      </c>
      <c r="EM81" s="17">
        <f t="shared" si="154"/>
        <v>0</v>
      </c>
      <c r="EN81" s="36">
        <f t="shared" si="155"/>
        <v>0</v>
      </c>
      <c r="EO81" s="18">
        <v>0</v>
      </c>
      <c r="EP81" s="26">
        <v>0</v>
      </c>
      <c r="EQ81" s="18">
        <v>0</v>
      </c>
      <c r="ER81" s="18">
        <v>0</v>
      </c>
      <c r="ES81" s="40">
        <f t="shared" si="156"/>
        <v>0</v>
      </c>
      <c r="ET81" s="17">
        <f t="shared" si="157"/>
        <v>0</v>
      </c>
      <c r="EU81" s="36">
        <f t="shared" si="158"/>
        <v>0</v>
      </c>
      <c r="EV81" s="18">
        <v>0</v>
      </c>
      <c r="EW81" s="26">
        <v>0</v>
      </c>
      <c r="EX81" s="18">
        <v>0</v>
      </c>
      <c r="EY81" s="18">
        <v>0</v>
      </c>
      <c r="EZ81" s="40">
        <f t="shared" si="159"/>
        <v>0</v>
      </c>
      <c r="FA81" s="17">
        <f t="shared" si="160"/>
        <v>0</v>
      </c>
      <c r="FB81" s="36">
        <f t="shared" si="161"/>
        <v>0</v>
      </c>
      <c r="FC81" s="18">
        <v>0</v>
      </c>
      <c r="FD81" s="26">
        <v>0</v>
      </c>
      <c r="FE81" s="18">
        <v>0</v>
      </c>
      <c r="FF81" s="18">
        <v>0</v>
      </c>
      <c r="FG81" s="40">
        <f t="shared" si="162"/>
        <v>0</v>
      </c>
      <c r="FH81" s="17">
        <f t="shared" si="163"/>
        <v>0</v>
      </c>
      <c r="FI81" s="36">
        <f t="shared" si="164"/>
        <v>0</v>
      </c>
      <c r="FJ81" s="18">
        <v>0</v>
      </c>
      <c r="FK81" s="26">
        <v>0</v>
      </c>
      <c r="FL81" s="17">
        <v>0</v>
      </c>
      <c r="FM81" s="18">
        <v>0</v>
      </c>
      <c r="FN81" s="40">
        <f t="shared" si="165"/>
        <v>0</v>
      </c>
      <c r="FO81" s="17">
        <f t="shared" si="166"/>
        <v>0</v>
      </c>
      <c r="FP81" s="36">
        <f t="shared" si="167"/>
        <v>0</v>
      </c>
      <c r="FQ81" s="18">
        <v>0</v>
      </c>
      <c r="FR81" s="26">
        <v>0</v>
      </c>
      <c r="FS81" s="17">
        <v>0</v>
      </c>
      <c r="FT81" s="18">
        <v>0</v>
      </c>
      <c r="FU81" s="40">
        <f t="shared" si="168"/>
        <v>0</v>
      </c>
      <c r="FV81" s="17">
        <f t="shared" si="169"/>
        <v>0</v>
      </c>
      <c r="FW81" s="36">
        <f t="shared" si="170"/>
        <v>0</v>
      </c>
      <c r="FX81" s="18">
        <v>0</v>
      </c>
      <c r="FY81" s="26">
        <v>0</v>
      </c>
      <c r="FZ81" s="17">
        <v>0</v>
      </c>
      <c r="GA81" s="18">
        <v>0</v>
      </c>
      <c r="GB81" s="40">
        <f t="shared" si="171"/>
        <v>0</v>
      </c>
      <c r="GC81" s="17">
        <f t="shared" si="172"/>
        <v>0</v>
      </c>
      <c r="GD81" s="36">
        <f t="shared" si="173"/>
        <v>0</v>
      </c>
      <c r="GE81" s="18">
        <v>0</v>
      </c>
      <c r="GF81" s="26">
        <v>0</v>
      </c>
      <c r="GG81" s="17">
        <v>0</v>
      </c>
      <c r="GH81" s="18">
        <v>0</v>
      </c>
      <c r="GI81" s="40">
        <f t="shared" si="174"/>
        <v>0</v>
      </c>
      <c r="GJ81" s="17">
        <f t="shared" si="175"/>
        <v>0</v>
      </c>
      <c r="GK81" s="36">
        <f t="shared" si="176"/>
        <v>0</v>
      </c>
      <c r="GL81" s="18">
        <v>0</v>
      </c>
      <c r="GM81" s="26">
        <v>0</v>
      </c>
      <c r="GN81" s="17">
        <v>0</v>
      </c>
      <c r="GO81" s="18">
        <v>0</v>
      </c>
      <c r="GP81" s="40">
        <f t="shared" si="177"/>
        <v>0</v>
      </c>
      <c r="GQ81" s="17">
        <f t="shared" si="178"/>
        <v>0</v>
      </c>
      <c r="GR81" s="36">
        <f t="shared" si="179"/>
        <v>0</v>
      </c>
      <c r="GS81" s="18">
        <v>0</v>
      </c>
      <c r="GT81" s="26">
        <v>0</v>
      </c>
      <c r="GU81" s="18">
        <v>0</v>
      </c>
      <c r="GV81" s="18">
        <v>0</v>
      </c>
      <c r="GW81" s="40">
        <f t="shared" si="185"/>
        <v>0</v>
      </c>
      <c r="GX81" s="17">
        <f t="shared" si="186"/>
        <v>0</v>
      </c>
      <c r="GY81" s="36">
        <f t="shared" si="187"/>
        <v>0</v>
      </c>
      <c r="GZ81" s="18">
        <v>0</v>
      </c>
      <c r="HA81" s="26">
        <v>0</v>
      </c>
      <c r="HB81" s="18">
        <v>0</v>
      </c>
      <c r="HC81" s="18">
        <v>0</v>
      </c>
      <c r="HD81" s="40">
        <f t="shared" si="188"/>
        <v>0</v>
      </c>
      <c r="HE81" s="17">
        <f t="shared" si="189"/>
        <v>0</v>
      </c>
      <c r="HF81" s="36">
        <f t="shared" si="190"/>
        <v>0</v>
      </c>
      <c r="HG81" s="18">
        <v>0</v>
      </c>
      <c r="HH81" s="26">
        <v>0</v>
      </c>
      <c r="HI81" s="18">
        <v>0</v>
      </c>
      <c r="HJ81" s="18">
        <v>0</v>
      </c>
      <c r="HK81" s="40">
        <f t="shared" si="191"/>
        <v>0</v>
      </c>
      <c r="HL81" s="17">
        <f t="shared" si="192"/>
        <v>0</v>
      </c>
      <c r="HM81" s="36">
        <f t="shared" si="193"/>
        <v>0</v>
      </c>
      <c r="HN81" s="18">
        <v>0</v>
      </c>
      <c r="HO81" s="26">
        <v>0</v>
      </c>
      <c r="HP81" s="18">
        <v>0</v>
      </c>
      <c r="HQ81" s="18">
        <v>0</v>
      </c>
      <c r="HR81" s="40">
        <f t="shared" si="194"/>
        <v>0</v>
      </c>
      <c r="HS81" s="17">
        <f t="shared" si="195"/>
        <v>0</v>
      </c>
      <c r="HT81" s="36">
        <f t="shared" si="196"/>
        <v>0</v>
      </c>
      <c r="HU81" s="18">
        <v>0</v>
      </c>
      <c r="HV81" s="26">
        <v>0</v>
      </c>
      <c r="HW81" s="17">
        <v>0</v>
      </c>
      <c r="HX81" s="18">
        <v>0</v>
      </c>
      <c r="HY81" s="40">
        <f t="shared" si="197"/>
        <v>0</v>
      </c>
      <c r="HZ81" s="17">
        <f t="shared" si="198"/>
        <v>0</v>
      </c>
      <c r="IA81" s="36">
        <f t="shared" si="199"/>
        <v>0</v>
      </c>
      <c r="IB81" s="18"/>
      <c r="IC81" s="26"/>
      <c r="ID81" s="17"/>
      <c r="IE81" s="18"/>
      <c r="IF81" s="40"/>
      <c r="IG81" s="17"/>
      <c r="IH81" s="17"/>
      <c r="II81" s="36"/>
      <c r="IJ81" s="17"/>
      <c r="IK81" s="17"/>
      <c r="IL81" s="17"/>
      <c r="IM81" s="17"/>
      <c r="IN81" s="18"/>
      <c r="IO81" s="18"/>
      <c r="IP81" s="17"/>
      <c r="IQ81" s="17"/>
      <c r="IR81" s="17"/>
      <c r="IS81" s="17"/>
      <c r="IT81" s="18"/>
      <c r="IU81" s="41"/>
      <c r="IV81" s="41"/>
      <c r="IW81" s="41"/>
      <c r="IX81" s="41"/>
      <c r="IY81" s="41"/>
      <c r="IZ81" s="41"/>
      <c r="JA81" s="41"/>
      <c r="JB81" s="18"/>
      <c r="JC81" s="41"/>
      <c r="JD81" s="41"/>
      <c r="JE81" s="41"/>
      <c r="JF81" s="18"/>
      <c r="JG81" s="18"/>
      <c r="JH81" s="18">
        <f t="shared" si="204"/>
        <v>0</v>
      </c>
      <c r="JI81" s="18">
        <f t="shared" si="205"/>
        <v>0</v>
      </c>
      <c r="JJ81" s="17">
        <v>89</v>
      </c>
      <c r="JK81" s="17">
        <f t="shared" si="200"/>
        <v>0</v>
      </c>
      <c r="JL81" s="36">
        <f t="shared" si="206"/>
        <v>0</v>
      </c>
      <c r="JM81" s="18">
        <f t="shared" si="201"/>
        <v>0</v>
      </c>
      <c r="JN81" s="42">
        <f t="shared" si="202"/>
        <v>0</v>
      </c>
      <c r="JO81" s="43"/>
      <c r="JP81" s="43"/>
    </row>
    <row r="82" ht="16.5" spans="1:276">
      <c r="A82" s="16"/>
      <c r="B82" s="20" t="s">
        <v>47</v>
      </c>
      <c r="C82" s="18">
        <v>6939962771502</v>
      </c>
      <c r="D82" s="18">
        <v>613500543615</v>
      </c>
      <c r="E82" s="18">
        <v>21062010001818</v>
      </c>
      <c r="F82" s="22" t="s">
        <v>306</v>
      </c>
      <c r="G82" s="19" t="s">
        <v>264</v>
      </c>
      <c r="H82" s="17" t="s">
        <v>288</v>
      </c>
      <c r="I82" s="26">
        <f>VLOOKUP(C82,供应链!E:J,6,0)</f>
        <v>1</v>
      </c>
      <c r="J82" s="17">
        <f>VLOOKUP(C82,供应链!E:H,4,0)</f>
        <v>1036</v>
      </c>
      <c r="K82" s="17">
        <f>VLOOKUP(C82,供应链!E:K,7,0)</f>
        <v>6</v>
      </c>
      <c r="L82" s="18">
        <f>VLOOKUP(C82,供应链!E:I,5,0)</f>
        <v>10.5392947794801</v>
      </c>
      <c r="M82" s="27">
        <f t="shared" si="203"/>
        <v>0.0109520666611666</v>
      </c>
      <c r="N82" s="17"/>
      <c r="O82" s="26"/>
      <c r="P82" s="18"/>
      <c r="Q82" s="18"/>
      <c r="R82" s="40"/>
      <c r="S82" s="17"/>
      <c r="T82" s="17"/>
      <c r="U82" s="36"/>
      <c r="V82" s="17"/>
      <c r="W82" s="17"/>
      <c r="X82" s="26"/>
      <c r="Y82" s="18"/>
      <c r="Z82" s="18"/>
      <c r="AA82" s="40"/>
      <c r="AB82" s="17"/>
      <c r="AC82" s="17"/>
      <c r="AD82" s="36"/>
      <c r="AE82" s="17"/>
      <c r="AF82" s="17"/>
      <c r="AG82" s="26"/>
      <c r="AH82" s="18"/>
      <c r="AI82" s="18"/>
      <c r="AJ82" s="40"/>
      <c r="AK82" s="17"/>
      <c r="AL82" s="17"/>
      <c r="AM82" s="36"/>
      <c r="AN82" s="17"/>
      <c r="AO82" s="17"/>
      <c r="AP82" s="26"/>
      <c r="AQ82" s="18"/>
      <c r="AR82" s="18"/>
      <c r="AS82" s="40"/>
      <c r="AT82" s="17"/>
      <c r="AU82" s="17"/>
      <c r="AV82" s="36"/>
      <c r="AW82" s="17"/>
      <c r="AX82" s="17"/>
      <c r="AY82" s="26"/>
      <c r="AZ82" s="18"/>
      <c r="BA82" s="18"/>
      <c r="BB82" s="40"/>
      <c r="BC82" s="17"/>
      <c r="BD82" s="17"/>
      <c r="BE82" s="36"/>
      <c r="BF82" s="17"/>
      <c r="BG82" s="17"/>
      <c r="BH82" s="26"/>
      <c r="BI82" s="18"/>
      <c r="BJ82" s="18"/>
      <c r="BK82" s="40"/>
      <c r="BL82" s="17"/>
      <c r="BM82" s="17"/>
      <c r="BN82" s="36"/>
      <c r="BO82" s="17"/>
      <c r="BP82" s="17">
        <v>76</v>
      </c>
      <c r="BQ82" s="26">
        <f t="shared" si="180"/>
        <v>0.0131578947368421</v>
      </c>
      <c r="BR82" s="17">
        <v>1</v>
      </c>
      <c r="BS82" s="18">
        <v>79</v>
      </c>
      <c r="BT82" s="40">
        <f t="shared" si="181"/>
        <v>79</v>
      </c>
      <c r="BU82" s="17">
        <f t="shared" si="182"/>
        <v>0</v>
      </c>
      <c r="BV82" s="36">
        <f t="shared" si="183"/>
        <v>0</v>
      </c>
      <c r="BW82" s="17">
        <v>299</v>
      </c>
      <c r="BX82" s="32">
        <v>0.0228802153432032</v>
      </c>
      <c r="BY82" s="17">
        <v>11</v>
      </c>
      <c r="BZ82" s="18">
        <v>953</v>
      </c>
      <c r="CA82" s="40">
        <f t="shared" si="127"/>
        <v>86.6363636363636</v>
      </c>
      <c r="CB82" s="17">
        <f t="shared" si="128"/>
        <v>84</v>
      </c>
      <c r="CC82" s="36">
        <f t="shared" si="184"/>
        <v>0.0881427072402939</v>
      </c>
      <c r="CD82" s="17">
        <v>779</v>
      </c>
      <c r="CE82" s="32">
        <v>0.0376940133037694</v>
      </c>
      <c r="CF82" s="18">
        <v>13</v>
      </c>
      <c r="CG82" s="18">
        <v>1025</v>
      </c>
      <c r="CH82" s="40">
        <f t="shared" si="129"/>
        <v>78.8461538461538</v>
      </c>
      <c r="CI82" s="17">
        <f t="shared" si="130"/>
        <v>-2.00000000000009</v>
      </c>
      <c r="CJ82" s="36">
        <f t="shared" si="131"/>
        <v>-0.00195121951219521</v>
      </c>
      <c r="CK82" s="17">
        <v>1108</v>
      </c>
      <c r="CL82" s="32">
        <v>0.0552147239263804</v>
      </c>
      <c r="CM82" s="18">
        <v>37</v>
      </c>
      <c r="CN82" s="18">
        <v>2909</v>
      </c>
      <c r="CO82" s="40">
        <f t="shared" si="132"/>
        <v>78.6216216216216</v>
      </c>
      <c r="CP82" s="17">
        <f t="shared" si="133"/>
        <v>-13.9999999999998</v>
      </c>
      <c r="CQ82" s="36">
        <f t="shared" si="134"/>
        <v>-0.00481265039532477</v>
      </c>
      <c r="CR82" s="17">
        <v>2149</v>
      </c>
      <c r="CS82" s="32">
        <v>0.0326797385620915</v>
      </c>
      <c r="CT82" s="18">
        <v>61</v>
      </c>
      <c r="CU82" s="18">
        <v>4726</v>
      </c>
      <c r="CV82" s="40">
        <f t="shared" si="135"/>
        <v>77.4754098360656</v>
      </c>
      <c r="CW82" s="17">
        <f t="shared" si="136"/>
        <v>-92.9999999999996</v>
      </c>
      <c r="CX82" s="36">
        <f t="shared" si="137"/>
        <v>-0.0196783749471011</v>
      </c>
      <c r="CY82" s="132">
        <v>1811</v>
      </c>
      <c r="CZ82" s="121">
        <v>0.0443599493029151</v>
      </c>
      <c r="DA82" s="55">
        <v>43</v>
      </c>
      <c r="DB82" s="55">
        <v>3344</v>
      </c>
      <c r="DC82" s="40">
        <f t="shared" si="138"/>
        <v>77.7674418604651</v>
      </c>
      <c r="DD82" s="17">
        <f t="shared" si="139"/>
        <v>-53.0000000000002</v>
      </c>
      <c r="DE82" s="36">
        <f t="shared" si="140"/>
        <v>-0.0158492822966508</v>
      </c>
      <c r="DF82" s="122">
        <v>1514</v>
      </c>
      <c r="DG82" s="123">
        <v>0.0264200792602378</v>
      </c>
      <c r="DH82" s="122">
        <v>40</v>
      </c>
      <c r="DI82" s="122">
        <v>3081</v>
      </c>
      <c r="DJ82" s="40">
        <f t="shared" si="141"/>
        <v>77.025</v>
      </c>
      <c r="DK82" s="17">
        <f t="shared" si="142"/>
        <v>-78.9999999999998</v>
      </c>
      <c r="DL82" s="36">
        <f t="shared" si="143"/>
        <v>-0.0256410256410256</v>
      </c>
      <c r="DM82" s="33">
        <v>2054</v>
      </c>
      <c r="DN82" s="32">
        <v>0.0155793573515093</v>
      </c>
      <c r="DO82" s="17">
        <v>32</v>
      </c>
      <c r="DP82" s="18">
        <v>2484</v>
      </c>
      <c r="DQ82" s="40">
        <f t="shared" si="144"/>
        <v>77.625</v>
      </c>
      <c r="DR82" s="17">
        <f t="shared" si="145"/>
        <v>-44</v>
      </c>
      <c r="DS82" s="36">
        <f t="shared" si="146"/>
        <v>-0.0177133655394525</v>
      </c>
      <c r="DT82" s="126">
        <v>2387</v>
      </c>
      <c r="DU82" s="32">
        <v>0.0188521156263092</v>
      </c>
      <c r="DV82" s="17">
        <v>45</v>
      </c>
      <c r="DW82" s="18">
        <v>3525</v>
      </c>
      <c r="DX82" s="40">
        <f t="shared" si="147"/>
        <v>78.3333333333333</v>
      </c>
      <c r="DY82" s="17">
        <f t="shared" si="148"/>
        <v>-30.0000000000002</v>
      </c>
      <c r="DZ82" s="36">
        <f t="shared" si="149"/>
        <v>-0.0085106382978724</v>
      </c>
      <c r="EA82" s="33">
        <v>2442</v>
      </c>
      <c r="EB82" s="32">
        <v>0.0225225225225225</v>
      </c>
      <c r="EC82" s="18">
        <v>55</v>
      </c>
      <c r="ED82" s="18">
        <v>4255</v>
      </c>
      <c r="EE82" s="40">
        <f t="shared" si="150"/>
        <v>77.3636363636364</v>
      </c>
      <c r="EF82" s="17">
        <f t="shared" si="151"/>
        <v>-90.0000000000002</v>
      </c>
      <c r="EG82" s="36">
        <f t="shared" si="152"/>
        <v>-0.0211515863689777</v>
      </c>
      <c r="EH82" s="18">
        <v>2125</v>
      </c>
      <c r="EI82" s="26">
        <v>0.0277647058823529</v>
      </c>
      <c r="EJ82" s="18">
        <v>59</v>
      </c>
      <c r="EK82" s="18">
        <v>4578</v>
      </c>
      <c r="EL82" s="40">
        <f t="shared" si="153"/>
        <v>77.593220338983</v>
      </c>
      <c r="EM82" s="17">
        <f t="shared" si="154"/>
        <v>-83.0000000000004</v>
      </c>
      <c r="EN82" s="36">
        <f t="shared" si="155"/>
        <v>-0.0181301878549586</v>
      </c>
      <c r="EO82" s="18">
        <v>2747</v>
      </c>
      <c r="EP82" s="26">
        <v>0.0214779759737896</v>
      </c>
      <c r="EQ82" s="18">
        <v>59</v>
      </c>
      <c r="ER82" s="18">
        <v>4600</v>
      </c>
      <c r="ES82" s="40">
        <f t="shared" si="156"/>
        <v>77.9661016949153</v>
      </c>
      <c r="ET82" s="17">
        <f t="shared" si="157"/>
        <v>-61.0000000000001</v>
      </c>
      <c r="EU82" s="36">
        <f t="shared" si="158"/>
        <v>-0.0132608695652174</v>
      </c>
      <c r="EV82" s="18">
        <v>3079</v>
      </c>
      <c r="EW82" s="26">
        <v>0.0204611886976291</v>
      </c>
      <c r="EX82" s="18">
        <v>63</v>
      </c>
      <c r="EY82" s="18">
        <v>4870</v>
      </c>
      <c r="EZ82" s="40">
        <f t="shared" si="159"/>
        <v>77.3015873015873</v>
      </c>
      <c r="FA82" s="17">
        <f t="shared" si="160"/>
        <v>-107</v>
      </c>
      <c r="FB82" s="36">
        <f t="shared" si="161"/>
        <v>-0.0219712525667351</v>
      </c>
      <c r="FC82" s="18">
        <v>3723</v>
      </c>
      <c r="FD82" s="26">
        <v>0.0271286596830513</v>
      </c>
      <c r="FE82" s="18">
        <v>101</v>
      </c>
      <c r="FF82" s="18">
        <v>7963</v>
      </c>
      <c r="FG82" s="40">
        <f t="shared" si="162"/>
        <v>78.8415841584158</v>
      </c>
      <c r="FH82" s="17">
        <f t="shared" si="163"/>
        <v>-16</v>
      </c>
      <c r="FI82" s="36">
        <f t="shared" si="164"/>
        <v>-0.00200929298003265</v>
      </c>
      <c r="FJ82" s="18">
        <v>3217</v>
      </c>
      <c r="FK82" s="26">
        <v>0.0195834628535903</v>
      </c>
      <c r="FL82" s="17">
        <v>63</v>
      </c>
      <c r="FM82" s="18">
        <v>4929</v>
      </c>
      <c r="FN82" s="40">
        <f t="shared" si="165"/>
        <v>78.2380952380952</v>
      </c>
      <c r="FO82" s="17">
        <f t="shared" si="166"/>
        <v>-47.9999999999998</v>
      </c>
      <c r="FP82" s="36">
        <f t="shared" si="167"/>
        <v>-0.00973828362751062</v>
      </c>
      <c r="FQ82" s="18">
        <v>2580</v>
      </c>
      <c r="FR82" s="26">
        <v>0.0124031007751938</v>
      </c>
      <c r="FS82" s="17">
        <v>32</v>
      </c>
      <c r="FT82" s="18">
        <v>2566</v>
      </c>
      <c r="FU82" s="40">
        <f t="shared" si="168"/>
        <v>80.1875</v>
      </c>
      <c r="FV82" s="17">
        <f t="shared" si="169"/>
        <v>38</v>
      </c>
      <c r="FW82" s="36">
        <f t="shared" si="170"/>
        <v>0.014809041309431</v>
      </c>
      <c r="FX82" s="18">
        <v>2438</v>
      </c>
      <c r="FY82" s="26">
        <v>0.0188679245283019</v>
      </c>
      <c r="FZ82" s="17">
        <v>46</v>
      </c>
      <c r="GA82" s="18">
        <v>4037</v>
      </c>
      <c r="GB82" s="40">
        <f t="shared" si="171"/>
        <v>87.7608695652174</v>
      </c>
      <c r="GC82" s="17">
        <f t="shared" si="172"/>
        <v>403</v>
      </c>
      <c r="GD82" s="36">
        <f t="shared" si="173"/>
        <v>0.0998266039137974</v>
      </c>
      <c r="GE82" s="18">
        <v>2013</v>
      </c>
      <c r="GF82" s="26">
        <v>0.0158966716343766</v>
      </c>
      <c r="GG82" s="17">
        <v>32</v>
      </c>
      <c r="GH82" s="18">
        <v>2783</v>
      </c>
      <c r="GI82" s="40">
        <f t="shared" si="174"/>
        <v>86.96875</v>
      </c>
      <c r="GJ82" s="17">
        <f t="shared" si="175"/>
        <v>255</v>
      </c>
      <c r="GK82" s="36">
        <f t="shared" si="176"/>
        <v>0.0916277398490837</v>
      </c>
      <c r="GL82" s="18">
        <v>2013</v>
      </c>
      <c r="GM82" s="26">
        <v>0.0158966716343766</v>
      </c>
      <c r="GN82" s="17">
        <v>32</v>
      </c>
      <c r="GO82" s="18">
        <v>2760</v>
      </c>
      <c r="GP82" s="40">
        <f t="shared" si="177"/>
        <v>86.25</v>
      </c>
      <c r="GQ82" s="17">
        <f t="shared" si="178"/>
        <v>232</v>
      </c>
      <c r="GR82" s="36">
        <f t="shared" si="179"/>
        <v>0.0840579710144927</v>
      </c>
      <c r="GS82" s="18">
        <v>2654</v>
      </c>
      <c r="GT82" s="26">
        <v>0.0173323285606631</v>
      </c>
      <c r="GU82" s="18">
        <v>46</v>
      </c>
      <c r="GV82" s="18">
        <v>3896</v>
      </c>
      <c r="GW82" s="40">
        <f t="shared" si="185"/>
        <v>84.695652173913</v>
      </c>
      <c r="GX82" s="17">
        <f t="shared" si="186"/>
        <v>262</v>
      </c>
      <c r="GY82" s="36">
        <f t="shared" si="187"/>
        <v>0.0672484599589323</v>
      </c>
      <c r="GZ82" s="18">
        <v>5902</v>
      </c>
      <c r="HA82" s="26">
        <v>0.0111826499491698</v>
      </c>
      <c r="HB82" s="18">
        <v>66</v>
      </c>
      <c r="HC82" s="18">
        <v>5404</v>
      </c>
      <c r="HD82" s="40">
        <f t="shared" si="188"/>
        <v>81.8787878787879</v>
      </c>
      <c r="HE82" s="17">
        <f t="shared" si="189"/>
        <v>190</v>
      </c>
      <c r="HF82" s="36">
        <f t="shared" si="190"/>
        <v>0.0351591413767579</v>
      </c>
      <c r="HG82" s="18">
        <v>3174</v>
      </c>
      <c r="HH82" s="26">
        <v>0.0151228733459357</v>
      </c>
      <c r="HI82" s="18">
        <v>48</v>
      </c>
      <c r="HJ82" s="18">
        <v>3933</v>
      </c>
      <c r="HK82" s="40">
        <f t="shared" si="191"/>
        <v>81.9375</v>
      </c>
      <c r="HL82" s="17">
        <f t="shared" si="192"/>
        <v>141</v>
      </c>
      <c r="HM82" s="36">
        <f t="shared" si="193"/>
        <v>0.0358504958047292</v>
      </c>
      <c r="HN82" s="18">
        <v>2683</v>
      </c>
      <c r="HO82" s="26">
        <v>0.0141632500931793</v>
      </c>
      <c r="HP82" s="18">
        <v>38</v>
      </c>
      <c r="HQ82" s="18">
        <v>3161</v>
      </c>
      <c r="HR82" s="40">
        <f t="shared" si="194"/>
        <v>83.1842105263158</v>
      </c>
      <c r="HS82" s="17">
        <f t="shared" si="195"/>
        <v>159</v>
      </c>
      <c r="HT82" s="36">
        <f t="shared" si="196"/>
        <v>0.0503005378044923</v>
      </c>
      <c r="HU82" s="18">
        <v>2643</v>
      </c>
      <c r="HV82" s="26">
        <v>0.0147559591373439</v>
      </c>
      <c r="HW82" s="17">
        <v>39</v>
      </c>
      <c r="HX82" s="18">
        <v>3274</v>
      </c>
      <c r="HY82" s="40">
        <f t="shared" si="197"/>
        <v>83.9487179487179</v>
      </c>
      <c r="HZ82" s="17">
        <f t="shared" si="198"/>
        <v>193</v>
      </c>
      <c r="IA82" s="36">
        <f t="shared" si="199"/>
        <v>0.0589492974954184</v>
      </c>
      <c r="IB82" s="18"/>
      <c r="IC82" s="26"/>
      <c r="ID82" s="17"/>
      <c r="IE82" s="18"/>
      <c r="IF82" s="40"/>
      <c r="IG82" s="17"/>
      <c r="IH82" s="17"/>
      <c r="II82" s="36"/>
      <c r="IJ82" s="17"/>
      <c r="IK82" s="17"/>
      <c r="IL82" s="17"/>
      <c r="IM82" s="17"/>
      <c r="IN82" s="18"/>
      <c r="IO82" s="18"/>
      <c r="IP82" s="17"/>
      <c r="IQ82" s="17"/>
      <c r="IR82" s="17"/>
      <c r="IS82" s="17"/>
      <c r="IT82" s="18"/>
      <c r="IU82" s="41"/>
      <c r="IV82" s="41"/>
      <c r="IW82" s="41"/>
      <c r="IX82" s="41"/>
      <c r="IY82" s="41"/>
      <c r="IZ82" s="41"/>
      <c r="JA82" s="41"/>
      <c r="JB82" s="18"/>
      <c r="JC82" s="41"/>
      <c r="JD82" s="41"/>
      <c r="JE82" s="41"/>
      <c r="JF82" s="18"/>
      <c r="JG82" s="18"/>
      <c r="JH82" s="18">
        <f t="shared" si="204"/>
        <v>1062</v>
      </c>
      <c r="JI82" s="18">
        <f t="shared" si="205"/>
        <v>85135</v>
      </c>
      <c r="JJ82" s="17">
        <v>79</v>
      </c>
      <c r="JK82" s="17">
        <f t="shared" si="200"/>
        <v>1237</v>
      </c>
      <c r="JL82" s="36">
        <f t="shared" si="206"/>
        <v>0.014529864333118</v>
      </c>
      <c r="JM82" s="18">
        <f t="shared" si="201"/>
        <v>1062</v>
      </c>
      <c r="JN82" s="42">
        <f t="shared" si="202"/>
        <v>85135</v>
      </c>
      <c r="JO82" s="43"/>
      <c r="JP82" s="43"/>
    </row>
    <row r="83" ht="16.5" spans="1:276">
      <c r="A83" s="16"/>
      <c r="B83" s="20" t="s">
        <v>45</v>
      </c>
      <c r="C83" s="18">
        <v>6939962756653</v>
      </c>
      <c r="D83" s="18">
        <v>613257566386</v>
      </c>
      <c r="E83" s="18">
        <v>21062010000818</v>
      </c>
      <c r="F83" s="22" t="s">
        <v>307</v>
      </c>
      <c r="G83" s="19" t="s">
        <v>308</v>
      </c>
      <c r="H83" s="17" t="s">
        <v>288</v>
      </c>
      <c r="I83" s="26">
        <f>VLOOKUP(C83,供应链!E:J,6,0)</f>
        <v>1</v>
      </c>
      <c r="J83" s="17">
        <f>VLOOKUP(C83,供应链!E:H,4,0)</f>
        <v>852</v>
      </c>
      <c r="K83" s="17">
        <f>VLOOKUP(C83,供应链!E:K,7,0)</f>
        <v>260</v>
      </c>
      <c r="L83" s="18">
        <f>VLOOKUP(C83,供应链!E:I,5,0)</f>
        <v>23.2439975668229</v>
      </c>
      <c r="M83" s="27">
        <f t="shared" si="203"/>
        <v>0.00408382146687567</v>
      </c>
      <c r="N83" s="17"/>
      <c r="O83" s="26"/>
      <c r="P83" s="18"/>
      <c r="Q83" s="18"/>
      <c r="R83" s="40"/>
      <c r="S83" s="17"/>
      <c r="T83" s="17"/>
      <c r="U83" s="36"/>
      <c r="V83" s="17"/>
      <c r="W83" s="17"/>
      <c r="X83" s="26"/>
      <c r="Y83" s="18"/>
      <c r="Z83" s="18"/>
      <c r="AA83" s="40"/>
      <c r="AB83" s="17"/>
      <c r="AC83" s="17"/>
      <c r="AD83" s="36"/>
      <c r="AE83" s="17"/>
      <c r="AF83" s="17"/>
      <c r="AG83" s="26"/>
      <c r="AH83" s="18"/>
      <c r="AI83" s="18"/>
      <c r="AJ83" s="40"/>
      <c r="AK83" s="17"/>
      <c r="AL83" s="17"/>
      <c r="AM83" s="36"/>
      <c r="AN83" s="17"/>
      <c r="AO83" s="17"/>
      <c r="AP83" s="26"/>
      <c r="AQ83" s="18"/>
      <c r="AR83" s="18"/>
      <c r="AS83" s="40"/>
      <c r="AT83" s="17"/>
      <c r="AU83" s="17"/>
      <c r="AV83" s="36"/>
      <c r="AW83" s="17"/>
      <c r="AX83" s="17"/>
      <c r="AY83" s="26"/>
      <c r="AZ83" s="18"/>
      <c r="BA83" s="18"/>
      <c r="BB83" s="40"/>
      <c r="BC83" s="17"/>
      <c r="BD83" s="17"/>
      <c r="BE83" s="36"/>
      <c r="BF83" s="17"/>
      <c r="BG83" s="17"/>
      <c r="BH83" s="26"/>
      <c r="BI83" s="18"/>
      <c r="BJ83" s="18"/>
      <c r="BK83" s="40"/>
      <c r="BL83" s="17"/>
      <c r="BM83" s="17"/>
      <c r="BN83" s="36"/>
      <c r="BO83" s="17"/>
      <c r="BP83" s="17">
        <v>4</v>
      </c>
      <c r="BQ83" s="26">
        <f t="shared" si="180"/>
        <v>0</v>
      </c>
      <c r="BR83" s="17">
        <v>0</v>
      </c>
      <c r="BS83" s="18">
        <v>0</v>
      </c>
      <c r="BT83" s="40">
        <f t="shared" si="181"/>
        <v>0</v>
      </c>
      <c r="BU83" s="17">
        <f t="shared" si="182"/>
        <v>0</v>
      </c>
      <c r="BV83" s="36">
        <f t="shared" si="183"/>
        <v>0</v>
      </c>
      <c r="BW83" s="17">
        <v>2</v>
      </c>
      <c r="BX83" s="32">
        <v>0</v>
      </c>
      <c r="BY83" s="17">
        <v>0</v>
      </c>
      <c r="BZ83" s="18">
        <v>0</v>
      </c>
      <c r="CA83" s="40">
        <f t="shared" si="127"/>
        <v>0</v>
      </c>
      <c r="CB83" s="17">
        <f t="shared" si="128"/>
        <v>0</v>
      </c>
      <c r="CC83" s="36">
        <f t="shared" si="184"/>
        <v>0</v>
      </c>
      <c r="CD83" s="17">
        <v>0</v>
      </c>
      <c r="CE83" s="32">
        <v>0</v>
      </c>
      <c r="CF83" s="18">
        <v>0</v>
      </c>
      <c r="CG83" s="18">
        <v>0</v>
      </c>
      <c r="CH83" s="40">
        <f t="shared" si="129"/>
        <v>0</v>
      </c>
      <c r="CI83" s="17">
        <f t="shared" si="130"/>
        <v>0</v>
      </c>
      <c r="CJ83" s="36">
        <f t="shared" si="131"/>
        <v>0</v>
      </c>
      <c r="CK83" s="17">
        <v>0</v>
      </c>
      <c r="CL83" s="32">
        <v>0</v>
      </c>
      <c r="CM83" s="18">
        <v>0</v>
      </c>
      <c r="CN83" s="18">
        <v>0</v>
      </c>
      <c r="CO83" s="40">
        <f t="shared" si="132"/>
        <v>0</v>
      </c>
      <c r="CP83" s="17">
        <f t="shared" si="133"/>
        <v>0</v>
      </c>
      <c r="CQ83" s="36">
        <f t="shared" si="134"/>
        <v>0</v>
      </c>
      <c r="CR83" s="17">
        <v>0</v>
      </c>
      <c r="CS83" s="32">
        <v>0</v>
      </c>
      <c r="CT83" s="18">
        <v>0</v>
      </c>
      <c r="CU83" s="18">
        <v>0</v>
      </c>
      <c r="CV83" s="40">
        <f t="shared" si="135"/>
        <v>0</v>
      </c>
      <c r="CW83" s="17">
        <f t="shared" si="136"/>
        <v>0</v>
      </c>
      <c r="CX83" s="36">
        <f t="shared" si="137"/>
        <v>0</v>
      </c>
      <c r="CY83" s="132">
        <v>0</v>
      </c>
      <c r="CZ83" s="121">
        <v>0</v>
      </c>
      <c r="DA83" s="55">
        <v>0</v>
      </c>
      <c r="DB83" s="55">
        <v>0</v>
      </c>
      <c r="DC83" s="40">
        <f t="shared" si="138"/>
        <v>0</v>
      </c>
      <c r="DD83" s="17">
        <f t="shared" si="139"/>
        <v>0</v>
      </c>
      <c r="DE83" s="36">
        <f t="shared" si="140"/>
        <v>0</v>
      </c>
      <c r="DF83" s="122">
        <v>0</v>
      </c>
      <c r="DG83" s="123">
        <v>0</v>
      </c>
      <c r="DH83" s="122">
        <v>0</v>
      </c>
      <c r="DI83" s="122">
        <v>0</v>
      </c>
      <c r="DJ83" s="40">
        <f t="shared" si="141"/>
        <v>0</v>
      </c>
      <c r="DK83" s="17">
        <f t="shared" si="142"/>
        <v>0</v>
      </c>
      <c r="DL83" s="36">
        <f t="shared" si="143"/>
        <v>0</v>
      </c>
      <c r="DM83" s="33">
        <v>0</v>
      </c>
      <c r="DN83" s="32">
        <v>0</v>
      </c>
      <c r="DO83" s="17">
        <v>0</v>
      </c>
      <c r="DP83" s="18">
        <v>0</v>
      </c>
      <c r="DQ83" s="40">
        <f t="shared" si="144"/>
        <v>0</v>
      </c>
      <c r="DR83" s="17">
        <f t="shared" si="145"/>
        <v>0</v>
      </c>
      <c r="DS83" s="36">
        <f t="shared" si="146"/>
        <v>0</v>
      </c>
      <c r="DT83" s="126">
        <v>0</v>
      </c>
      <c r="DU83" s="32">
        <v>0</v>
      </c>
      <c r="DV83" s="17">
        <v>0</v>
      </c>
      <c r="DW83" s="18">
        <v>0</v>
      </c>
      <c r="DX83" s="40">
        <f t="shared" si="147"/>
        <v>0</v>
      </c>
      <c r="DY83" s="17">
        <f t="shared" si="148"/>
        <v>0</v>
      </c>
      <c r="DZ83" s="36">
        <f t="shared" si="149"/>
        <v>0</v>
      </c>
      <c r="EA83" s="33">
        <v>1</v>
      </c>
      <c r="EB83" s="32">
        <v>0</v>
      </c>
      <c r="EC83" s="18">
        <v>0</v>
      </c>
      <c r="ED83" s="18">
        <v>0</v>
      </c>
      <c r="EE83" s="40">
        <f t="shared" si="150"/>
        <v>0</v>
      </c>
      <c r="EF83" s="17">
        <f t="shared" si="151"/>
        <v>0</v>
      </c>
      <c r="EG83" s="36">
        <f t="shared" si="152"/>
        <v>0</v>
      </c>
      <c r="EH83" s="18">
        <v>11</v>
      </c>
      <c r="EI83" s="26">
        <v>0</v>
      </c>
      <c r="EJ83" s="18">
        <v>0</v>
      </c>
      <c r="EK83" s="18">
        <v>0</v>
      </c>
      <c r="EL83" s="40">
        <f t="shared" si="153"/>
        <v>0</v>
      </c>
      <c r="EM83" s="17">
        <f t="shared" si="154"/>
        <v>0</v>
      </c>
      <c r="EN83" s="36">
        <f t="shared" si="155"/>
        <v>0</v>
      </c>
      <c r="EO83" s="18">
        <v>339</v>
      </c>
      <c r="EP83" s="26">
        <v>0</v>
      </c>
      <c r="EQ83" s="18">
        <v>0</v>
      </c>
      <c r="ER83" s="18">
        <v>0</v>
      </c>
      <c r="ES83" s="40">
        <f t="shared" si="156"/>
        <v>0</v>
      </c>
      <c r="ET83" s="17">
        <f t="shared" si="157"/>
        <v>0</v>
      </c>
      <c r="EU83" s="36">
        <f t="shared" si="158"/>
        <v>0</v>
      </c>
      <c r="EV83" s="18">
        <v>101</v>
      </c>
      <c r="EW83" s="26">
        <v>0</v>
      </c>
      <c r="EX83" s="18">
        <v>0</v>
      </c>
      <c r="EY83" s="18">
        <v>0</v>
      </c>
      <c r="EZ83" s="40">
        <f t="shared" si="159"/>
        <v>0</v>
      </c>
      <c r="FA83" s="17">
        <f t="shared" si="160"/>
        <v>0</v>
      </c>
      <c r="FB83" s="36">
        <f t="shared" si="161"/>
        <v>0</v>
      </c>
      <c r="FC83" s="18">
        <v>360</v>
      </c>
      <c r="FD83" s="26">
        <v>0.0805555555555556</v>
      </c>
      <c r="FE83" s="18">
        <v>29</v>
      </c>
      <c r="FF83" s="18">
        <v>3658</v>
      </c>
      <c r="FG83" s="40">
        <f t="shared" si="162"/>
        <v>126.137931034483</v>
      </c>
      <c r="FH83" s="17">
        <f t="shared" si="163"/>
        <v>-373</v>
      </c>
      <c r="FI83" s="36">
        <f t="shared" si="164"/>
        <v>-0.10196828868234</v>
      </c>
      <c r="FJ83" s="18">
        <v>629</v>
      </c>
      <c r="FK83" s="26">
        <v>0.0556438791732909</v>
      </c>
      <c r="FL83" s="17">
        <v>35</v>
      </c>
      <c r="FM83" s="18">
        <v>4320</v>
      </c>
      <c r="FN83" s="40">
        <f t="shared" si="165"/>
        <v>123.428571428571</v>
      </c>
      <c r="FO83" s="17">
        <f t="shared" si="166"/>
        <v>-545</v>
      </c>
      <c r="FP83" s="36">
        <f t="shared" si="167"/>
        <v>-0.126157407407407</v>
      </c>
      <c r="FQ83" s="18">
        <v>939</v>
      </c>
      <c r="FR83" s="26">
        <v>0.0415335463258786</v>
      </c>
      <c r="FS83" s="17">
        <v>39</v>
      </c>
      <c r="FT83" s="18">
        <v>5224</v>
      </c>
      <c r="FU83" s="40">
        <f t="shared" si="168"/>
        <v>133.948717948718</v>
      </c>
      <c r="FV83" s="17">
        <f t="shared" si="169"/>
        <v>-197</v>
      </c>
      <c r="FW83" s="36">
        <f t="shared" si="170"/>
        <v>-0.0377105666156202</v>
      </c>
      <c r="FX83" s="18">
        <v>868</v>
      </c>
      <c r="FY83" s="26">
        <v>0.0472350230414747</v>
      </c>
      <c r="FZ83" s="17">
        <v>41</v>
      </c>
      <c r="GA83" s="18">
        <v>5699</v>
      </c>
      <c r="GB83" s="40">
        <f t="shared" si="171"/>
        <v>139</v>
      </c>
      <c r="GC83" s="17">
        <f t="shared" si="172"/>
        <v>0</v>
      </c>
      <c r="GD83" s="36">
        <f t="shared" si="173"/>
        <v>0</v>
      </c>
      <c r="GE83" s="18">
        <v>1143</v>
      </c>
      <c r="GF83" s="26">
        <v>0.0454943132108486</v>
      </c>
      <c r="GG83" s="17">
        <v>52</v>
      </c>
      <c r="GH83" s="18">
        <v>7228</v>
      </c>
      <c r="GI83" s="40">
        <f t="shared" si="174"/>
        <v>139</v>
      </c>
      <c r="GJ83" s="17">
        <f t="shared" si="175"/>
        <v>0</v>
      </c>
      <c r="GK83" s="36">
        <f t="shared" si="176"/>
        <v>0</v>
      </c>
      <c r="GL83" s="18">
        <v>904</v>
      </c>
      <c r="GM83" s="26">
        <v>0.0398230088495575</v>
      </c>
      <c r="GN83" s="17">
        <v>36</v>
      </c>
      <c r="GO83" s="18">
        <v>5004</v>
      </c>
      <c r="GP83" s="40">
        <f t="shared" si="177"/>
        <v>139</v>
      </c>
      <c r="GQ83" s="17">
        <f t="shared" si="178"/>
        <v>0</v>
      </c>
      <c r="GR83" s="36">
        <f t="shared" si="179"/>
        <v>0</v>
      </c>
      <c r="GS83" s="18">
        <v>1202</v>
      </c>
      <c r="GT83" s="26">
        <v>0.0465890183028286</v>
      </c>
      <c r="GU83" s="18">
        <v>56</v>
      </c>
      <c r="GV83" s="18">
        <v>7786</v>
      </c>
      <c r="GW83" s="40">
        <f t="shared" si="185"/>
        <v>139.035714285714</v>
      </c>
      <c r="GX83" s="17">
        <f t="shared" si="186"/>
        <v>1.99999999999955</v>
      </c>
      <c r="GY83" s="36">
        <f t="shared" si="187"/>
        <v>0.000256871307474897</v>
      </c>
      <c r="GZ83" s="18">
        <v>985</v>
      </c>
      <c r="HA83" s="26">
        <v>0.0284263959390863</v>
      </c>
      <c r="HB83" s="18">
        <v>28</v>
      </c>
      <c r="HC83" s="18">
        <v>3893</v>
      </c>
      <c r="HD83" s="40">
        <f t="shared" si="188"/>
        <v>139.035714285714</v>
      </c>
      <c r="HE83" s="17">
        <f t="shared" si="189"/>
        <v>0.999999999999773</v>
      </c>
      <c r="HF83" s="36">
        <f t="shared" si="190"/>
        <v>0.000256871307474897</v>
      </c>
      <c r="HG83" s="18">
        <v>1090</v>
      </c>
      <c r="HH83" s="26">
        <v>0.0348623853211009</v>
      </c>
      <c r="HI83" s="18">
        <v>38</v>
      </c>
      <c r="HJ83" s="18">
        <v>5282</v>
      </c>
      <c r="HK83" s="40">
        <f t="shared" si="191"/>
        <v>139</v>
      </c>
      <c r="HL83" s="17">
        <f t="shared" si="192"/>
        <v>0</v>
      </c>
      <c r="HM83" s="36">
        <f t="shared" si="193"/>
        <v>0</v>
      </c>
      <c r="HN83" s="18">
        <v>992</v>
      </c>
      <c r="HO83" s="26">
        <v>0.0211693548387097</v>
      </c>
      <c r="HP83" s="18">
        <v>21</v>
      </c>
      <c r="HQ83" s="18">
        <v>2919</v>
      </c>
      <c r="HR83" s="40">
        <f t="shared" si="194"/>
        <v>139</v>
      </c>
      <c r="HS83" s="17">
        <f t="shared" si="195"/>
        <v>0</v>
      </c>
      <c r="HT83" s="36">
        <f t="shared" si="196"/>
        <v>0</v>
      </c>
      <c r="HU83" s="18">
        <v>948</v>
      </c>
      <c r="HV83" s="26">
        <v>0.0221518987341772</v>
      </c>
      <c r="HW83" s="17">
        <v>21</v>
      </c>
      <c r="HX83" s="18">
        <v>2919</v>
      </c>
      <c r="HY83" s="40">
        <f t="shared" si="197"/>
        <v>139</v>
      </c>
      <c r="HZ83" s="17">
        <f t="shared" si="198"/>
        <v>0</v>
      </c>
      <c r="IA83" s="36">
        <f t="shared" si="199"/>
        <v>0</v>
      </c>
      <c r="IB83" s="18"/>
      <c r="IC83" s="26"/>
      <c r="ID83" s="17"/>
      <c r="IE83" s="18"/>
      <c r="IF83" s="40"/>
      <c r="IG83" s="17"/>
      <c r="IH83" s="17"/>
      <c r="II83" s="36"/>
      <c r="IJ83" s="17"/>
      <c r="IK83" s="17"/>
      <c r="IL83" s="17"/>
      <c r="IM83" s="17"/>
      <c r="IN83" s="18"/>
      <c r="IO83" s="18"/>
      <c r="IP83" s="17"/>
      <c r="IQ83" s="17"/>
      <c r="IR83" s="17"/>
      <c r="IS83" s="17"/>
      <c r="IT83" s="18"/>
      <c r="IU83" s="41"/>
      <c r="IV83" s="41"/>
      <c r="IW83" s="41"/>
      <c r="IX83" s="41"/>
      <c r="IY83" s="41"/>
      <c r="IZ83" s="41"/>
      <c r="JA83" s="41"/>
      <c r="JB83" s="18"/>
      <c r="JC83" s="41"/>
      <c r="JD83" s="41"/>
      <c r="JE83" s="41"/>
      <c r="JF83" s="18"/>
      <c r="JG83" s="18"/>
      <c r="JH83" s="18">
        <f t="shared" si="204"/>
        <v>396</v>
      </c>
      <c r="JI83" s="18">
        <f t="shared" si="205"/>
        <v>53932</v>
      </c>
      <c r="JJ83" s="17">
        <v>139</v>
      </c>
      <c r="JK83" s="17">
        <f t="shared" si="200"/>
        <v>-1112</v>
      </c>
      <c r="JL83" s="36">
        <f t="shared" si="206"/>
        <v>-0.0206185567010309</v>
      </c>
      <c r="JM83" s="18">
        <f t="shared" si="201"/>
        <v>396</v>
      </c>
      <c r="JN83" s="42">
        <f t="shared" si="202"/>
        <v>53932</v>
      </c>
      <c r="JO83" s="43"/>
      <c r="JP83" s="43"/>
    </row>
    <row r="84" ht="16.5" spans="1:276">
      <c r="A84" s="16"/>
      <c r="B84" s="20" t="s">
        <v>35</v>
      </c>
      <c r="C84" s="18">
        <v>6939962769882</v>
      </c>
      <c r="D84" s="18">
        <v>614029913813</v>
      </c>
      <c r="E84" s="18">
        <v>21061010004270</v>
      </c>
      <c r="F84" s="22" t="s">
        <v>309</v>
      </c>
      <c r="G84" s="19" t="s">
        <v>310</v>
      </c>
      <c r="H84" s="17" t="s">
        <v>288</v>
      </c>
      <c r="I84" s="26">
        <f>VLOOKUP(C84,供应链!E:J,6,0)</f>
        <v>1</v>
      </c>
      <c r="J84" s="17">
        <f>VLOOKUP(C84,供应链!E:H,4,0)</f>
        <v>1282</v>
      </c>
      <c r="K84" s="17">
        <f>VLOOKUP(C84,供应链!E:K,7,0)</f>
        <v>0</v>
      </c>
      <c r="L84" s="18">
        <f>VLOOKUP(C84,供应链!E:I,5,0)</f>
        <v>28.8645866838212</v>
      </c>
      <c r="M84" s="27">
        <f t="shared" si="203"/>
        <v>0.00822951901658279</v>
      </c>
      <c r="N84" s="17"/>
      <c r="O84" s="26"/>
      <c r="P84" s="18"/>
      <c r="Q84" s="18"/>
      <c r="R84" s="40"/>
      <c r="S84" s="17"/>
      <c r="T84" s="17"/>
      <c r="U84" s="36"/>
      <c r="V84" s="17"/>
      <c r="W84" s="17"/>
      <c r="X84" s="26"/>
      <c r="Y84" s="18"/>
      <c r="Z84" s="18"/>
      <c r="AA84" s="40"/>
      <c r="AB84" s="17"/>
      <c r="AC84" s="17"/>
      <c r="AD84" s="36"/>
      <c r="AE84" s="17"/>
      <c r="AF84" s="17"/>
      <c r="AG84" s="26"/>
      <c r="AH84" s="18"/>
      <c r="AI84" s="18"/>
      <c r="AJ84" s="40"/>
      <c r="AK84" s="17"/>
      <c r="AL84" s="17"/>
      <c r="AM84" s="36"/>
      <c r="AN84" s="17"/>
      <c r="AO84" s="17"/>
      <c r="AP84" s="26"/>
      <c r="AQ84" s="18"/>
      <c r="AR84" s="18"/>
      <c r="AS84" s="40"/>
      <c r="AT84" s="17"/>
      <c r="AU84" s="17"/>
      <c r="AV84" s="36"/>
      <c r="AW84" s="17"/>
      <c r="AX84" s="17"/>
      <c r="AY84" s="26"/>
      <c r="AZ84" s="18"/>
      <c r="BA84" s="18"/>
      <c r="BB84" s="40"/>
      <c r="BC84" s="17"/>
      <c r="BD84" s="17"/>
      <c r="BE84" s="36"/>
      <c r="BF84" s="17"/>
      <c r="BG84" s="17"/>
      <c r="BH84" s="26"/>
      <c r="BI84" s="18"/>
      <c r="BJ84" s="18"/>
      <c r="BK84" s="40"/>
      <c r="BL84" s="17"/>
      <c r="BM84" s="17"/>
      <c r="BN84" s="36"/>
      <c r="BO84" s="17"/>
      <c r="BP84" s="17">
        <v>495</v>
      </c>
      <c r="BQ84" s="26">
        <f t="shared" si="180"/>
        <v>0.0363636363636364</v>
      </c>
      <c r="BR84" s="17">
        <v>18</v>
      </c>
      <c r="BS84" s="18">
        <v>2862</v>
      </c>
      <c r="BT84" s="40">
        <f t="shared" si="181"/>
        <v>159</v>
      </c>
      <c r="BU84" s="17">
        <f t="shared" si="182"/>
        <v>0</v>
      </c>
      <c r="BV84" s="36">
        <f t="shared" si="183"/>
        <v>0</v>
      </c>
      <c r="BW84" s="17">
        <v>743</v>
      </c>
      <c r="BX84" s="32">
        <v>0</v>
      </c>
      <c r="BY84" s="17">
        <v>17</v>
      </c>
      <c r="BZ84" s="18">
        <v>2688</v>
      </c>
      <c r="CA84" s="40">
        <f t="shared" si="127"/>
        <v>158.117647058824</v>
      </c>
      <c r="CB84" s="17">
        <f t="shared" si="128"/>
        <v>-14.9999999999999</v>
      </c>
      <c r="CC84" s="36">
        <f t="shared" si="184"/>
        <v>-0.0055803571428571</v>
      </c>
      <c r="CD84" s="17">
        <v>902</v>
      </c>
      <c r="CE84" s="32">
        <v>0</v>
      </c>
      <c r="CF84" s="18">
        <v>34</v>
      </c>
      <c r="CG84" s="18">
        <v>5159</v>
      </c>
      <c r="CH84" s="40">
        <f t="shared" si="129"/>
        <v>151.735294117647</v>
      </c>
      <c r="CI84" s="17">
        <f t="shared" si="130"/>
        <v>-247</v>
      </c>
      <c r="CJ84" s="36">
        <f t="shared" si="131"/>
        <v>-0.0478774956386896</v>
      </c>
      <c r="CK84" s="17">
        <v>815</v>
      </c>
      <c r="CL84" s="32">
        <v>0</v>
      </c>
      <c r="CM84" s="18">
        <v>45</v>
      </c>
      <c r="CN84" s="18">
        <v>6897</v>
      </c>
      <c r="CO84" s="40">
        <f t="shared" si="132"/>
        <v>153.266666666667</v>
      </c>
      <c r="CP84" s="17">
        <f t="shared" si="133"/>
        <v>-257.999999999999</v>
      </c>
      <c r="CQ84" s="36">
        <f t="shared" si="134"/>
        <v>-0.0374075685080469</v>
      </c>
      <c r="CR84" s="17">
        <v>1071</v>
      </c>
      <c r="CS84" s="32">
        <v>0</v>
      </c>
      <c r="CT84" s="18">
        <v>35</v>
      </c>
      <c r="CU84" s="18">
        <v>5466</v>
      </c>
      <c r="CV84" s="40">
        <f t="shared" si="135"/>
        <v>156.171428571429</v>
      </c>
      <c r="CW84" s="17">
        <f t="shared" si="136"/>
        <v>-98.9999999999998</v>
      </c>
      <c r="CX84" s="36">
        <f t="shared" si="137"/>
        <v>-0.0181119648737651</v>
      </c>
      <c r="CY84" s="132">
        <v>789</v>
      </c>
      <c r="CZ84" s="121">
        <v>0</v>
      </c>
      <c r="DA84" s="55">
        <v>35</v>
      </c>
      <c r="DB84" s="55">
        <v>5423</v>
      </c>
      <c r="DC84" s="40">
        <f t="shared" si="138"/>
        <v>154.942857142857</v>
      </c>
      <c r="DD84" s="17">
        <f t="shared" si="139"/>
        <v>-142</v>
      </c>
      <c r="DE84" s="36">
        <f t="shared" si="140"/>
        <v>-0.0261847685782777</v>
      </c>
      <c r="DF84" s="122">
        <v>829</v>
      </c>
      <c r="DG84" s="123">
        <v>0.0470446320868516</v>
      </c>
      <c r="DH84" s="122">
        <v>39</v>
      </c>
      <c r="DI84" s="122">
        <v>5921</v>
      </c>
      <c r="DJ84" s="40">
        <f t="shared" si="141"/>
        <v>151.820512820513</v>
      </c>
      <c r="DK84" s="17">
        <f t="shared" si="142"/>
        <v>-280</v>
      </c>
      <c r="DL84" s="36">
        <f t="shared" si="143"/>
        <v>-0.0472893092383044</v>
      </c>
      <c r="DM84" s="33">
        <v>1032</v>
      </c>
      <c r="DN84" s="32">
        <v>0.0368217054263566</v>
      </c>
      <c r="DO84" s="17">
        <v>38</v>
      </c>
      <c r="DP84" s="18">
        <v>5766</v>
      </c>
      <c r="DQ84" s="40">
        <f t="shared" si="144"/>
        <v>151.736842105263</v>
      </c>
      <c r="DR84" s="17">
        <f t="shared" si="145"/>
        <v>-276</v>
      </c>
      <c r="DS84" s="36">
        <f t="shared" si="146"/>
        <v>-0.0478668054110302</v>
      </c>
      <c r="DT84" s="126">
        <v>903</v>
      </c>
      <c r="DU84" s="32">
        <v>0.0299003322259136</v>
      </c>
      <c r="DV84" s="17">
        <v>27</v>
      </c>
      <c r="DW84" s="18">
        <v>4308</v>
      </c>
      <c r="DX84" s="40">
        <f t="shared" si="147"/>
        <v>159.555555555556</v>
      </c>
      <c r="DY84" s="17">
        <f t="shared" si="148"/>
        <v>14.9999999999997</v>
      </c>
      <c r="DZ84" s="36">
        <f t="shared" si="149"/>
        <v>0.00348189415041775</v>
      </c>
      <c r="EA84" s="33">
        <v>848</v>
      </c>
      <c r="EB84" s="32">
        <v>0.0235849056603774</v>
      </c>
      <c r="EC84" s="18">
        <v>20</v>
      </c>
      <c r="ED84" s="18">
        <v>3330</v>
      </c>
      <c r="EE84" s="40">
        <f t="shared" si="150"/>
        <v>166.5</v>
      </c>
      <c r="EF84" s="17">
        <f t="shared" si="151"/>
        <v>150</v>
      </c>
      <c r="EG84" s="36">
        <f t="shared" si="152"/>
        <v>0.045045045045045</v>
      </c>
      <c r="EH84" s="18">
        <v>771</v>
      </c>
      <c r="EI84" s="26">
        <v>0.0363164721141375</v>
      </c>
      <c r="EJ84" s="18">
        <v>28</v>
      </c>
      <c r="EK84" s="18">
        <v>4632</v>
      </c>
      <c r="EL84" s="40">
        <f t="shared" si="153"/>
        <v>165.428571428571</v>
      </c>
      <c r="EM84" s="17">
        <f t="shared" si="154"/>
        <v>180</v>
      </c>
      <c r="EN84" s="36">
        <f t="shared" si="155"/>
        <v>0.0388601036269429</v>
      </c>
      <c r="EO84" s="18">
        <v>790</v>
      </c>
      <c r="EP84" s="26">
        <v>0.0278481012658228</v>
      </c>
      <c r="EQ84" s="18">
        <v>22</v>
      </c>
      <c r="ER84" s="18">
        <v>3642</v>
      </c>
      <c r="ES84" s="40">
        <f t="shared" si="156"/>
        <v>165.545454545455</v>
      </c>
      <c r="ET84" s="17">
        <f t="shared" si="157"/>
        <v>144</v>
      </c>
      <c r="EU84" s="36">
        <f t="shared" si="158"/>
        <v>0.0395387149917627</v>
      </c>
      <c r="EV84" s="18">
        <v>688</v>
      </c>
      <c r="EW84" s="26">
        <v>0.0130813953488372</v>
      </c>
      <c r="EX84" s="18">
        <v>9</v>
      </c>
      <c r="EY84" s="18">
        <v>1501</v>
      </c>
      <c r="EZ84" s="40">
        <f t="shared" si="159"/>
        <v>166.777777777778</v>
      </c>
      <c r="FA84" s="17">
        <f t="shared" si="160"/>
        <v>69.9999999999999</v>
      </c>
      <c r="FB84" s="36">
        <f t="shared" si="161"/>
        <v>0.0466355762824783</v>
      </c>
      <c r="FC84" s="18">
        <v>1591</v>
      </c>
      <c r="FD84" s="26">
        <v>0.0471401634192332</v>
      </c>
      <c r="FE84" s="18">
        <v>75</v>
      </c>
      <c r="FF84" s="18">
        <v>10796</v>
      </c>
      <c r="FG84" s="40">
        <f t="shared" si="162"/>
        <v>143.946666666667</v>
      </c>
      <c r="FH84" s="17">
        <f t="shared" si="163"/>
        <v>-1129</v>
      </c>
      <c r="FI84" s="36">
        <f t="shared" si="164"/>
        <v>-0.104575768803261</v>
      </c>
      <c r="FJ84" s="18">
        <v>1238</v>
      </c>
      <c r="FK84" s="26">
        <v>0.0306946688206785</v>
      </c>
      <c r="FL84" s="17">
        <v>38</v>
      </c>
      <c r="FM84" s="18">
        <v>5820</v>
      </c>
      <c r="FN84" s="40">
        <f t="shared" si="165"/>
        <v>153.157894736842</v>
      </c>
      <c r="FO84" s="17">
        <f t="shared" si="166"/>
        <v>-222</v>
      </c>
      <c r="FP84" s="36">
        <f t="shared" si="167"/>
        <v>-0.0381443298969072</v>
      </c>
      <c r="FQ84" s="18">
        <v>1103</v>
      </c>
      <c r="FR84" s="26">
        <v>0.0244786944696283</v>
      </c>
      <c r="FS84" s="17">
        <v>27</v>
      </c>
      <c r="FT84" s="18">
        <v>4271</v>
      </c>
      <c r="FU84" s="40">
        <f t="shared" si="168"/>
        <v>158.185185185185</v>
      </c>
      <c r="FV84" s="17">
        <f t="shared" si="169"/>
        <v>-21.9999999999999</v>
      </c>
      <c r="FW84" s="36">
        <f t="shared" si="170"/>
        <v>-0.00515101849683911</v>
      </c>
      <c r="FX84" s="18">
        <v>881</v>
      </c>
      <c r="FY84" s="26">
        <v>0.0442678774120318</v>
      </c>
      <c r="FZ84" s="17">
        <v>39</v>
      </c>
      <c r="GA84" s="18">
        <v>6107</v>
      </c>
      <c r="GB84" s="40">
        <f t="shared" si="171"/>
        <v>156.589743589744</v>
      </c>
      <c r="GC84" s="17">
        <f t="shared" si="172"/>
        <v>-93.9999999999999</v>
      </c>
      <c r="GD84" s="36">
        <f t="shared" si="173"/>
        <v>-0.0153921729163255</v>
      </c>
      <c r="GE84" s="18">
        <v>941</v>
      </c>
      <c r="GF84" s="26">
        <v>0.048884165781084</v>
      </c>
      <c r="GG84" s="17">
        <v>46</v>
      </c>
      <c r="GH84" s="18">
        <v>7298</v>
      </c>
      <c r="GI84" s="40">
        <f t="shared" si="174"/>
        <v>158.652173913043</v>
      </c>
      <c r="GJ84" s="17">
        <f t="shared" si="175"/>
        <v>-16.0000000000004</v>
      </c>
      <c r="GK84" s="36">
        <f t="shared" si="176"/>
        <v>-0.0021923814743766</v>
      </c>
      <c r="GL84" s="18">
        <v>1049</v>
      </c>
      <c r="GM84" s="26">
        <v>0.0285986653956149</v>
      </c>
      <c r="GN84" s="17">
        <v>30</v>
      </c>
      <c r="GO84" s="18">
        <v>4696</v>
      </c>
      <c r="GP84" s="40">
        <f t="shared" si="177"/>
        <v>156.533333333333</v>
      </c>
      <c r="GQ84" s="17">
        <f t="shared" si="178"/>
        <v>-74.0000000000001</v>
      </c>
      <c r="GR84" s="36">
        <f t="shared" si="179"/>
        <v>-0.0157580919931857</v>
      </c>
      <c r="GS84" s="18">
        <v>930</v>
      </c>
      <c r="GT84" s="26">
        <v>0.0354838709677419</v>
      </c>
      <c r="GU84" s="18">
        <v>33</v>
      </c>
      <c r="GV84" s="18">
        <v>5092</v>
      </c>
      <c r="GW84" s="40">
        <f t="shared" si="185"/>
        <v>154.30303030303</v>
      </c>
      <c r="GX84" s="17">
        <f t="shared" si="186"/>
        <v>-155</v>
      </c>
      <c r="GY84" s="36">
        <f t="shared" si="187"/>
        <v>-0.0304399057344854</v>
      </c>
      <c r="GZ84" s="18">
        <v>816</v>
      </c>
      <c r="HA84" s="26">
        <v>0.0490196078431373</v>
      </c>
      <c r="HB84" s="18">
        <v>40</v>
      </c>
      <c r="HC84" s="18">
        <v>6153</v>
      </c>
      <c r="HD84" s="40">
        <f t="shared" si="188"/>
        <v>153.825</v>
      </c>
      <c r="HE84" s="17">
        <f t="shared" si="189"/>
        <v>-207</v>
      </c>
      <c r="HF84" s="36">
        <f t="shared" si="190"/>
        <v>-0.0336421257922965</v>
      </c>
      <c r="HG84" s="18">
        <v>782</v>
      </c>
      <c r="HH84" s="26">
        <v>0.0549872122762148</v>
      </c>
      <c r="HI84" s="18">
        <v>43</v>
      </c>
      <c r="HJ84" s="18">
        <v>6623</v>
      </c>
      <c r="HK84" s="40">
        <f t="shared" si="191"/>
        <v>154.023255813953</v>
      </c>
      <c r="HL84" s="17">
        <f t="shared" si="192"/>
        <v>-214</v>
      </c>
      <c r="HM84" s="36">
        <f t="shared" si="193"/>
        <v>-0.0323116412501888</v>
      </c>
      <c r="HN84" s="18">
        <v>838</v>
      </c>
      <c r="HO84" s="26">
        <v>0.035799522673031</v>
      </c>
      <c r="HP84" s="18">
        <v>30</v>
      </c>
      <c r="HQ84" s="18">
        <v>4646</v>
      </c>
      <c r="HR84" s="40">
        <f t="shared" si="194"/>
        <v>154.866666666667</v>
      </c>
      <c r="HS84" s="17">
        <f t="shared" si="195"/>
        <v>-124</v>
      </c>
      <c r="HT84" s="36">
        <f t="shared" si="196"/>
        <v>-0.0266896254842875</v>
      </c>
      <c r="HU84" s="18">
        <v>707</v>
      </c>
      <c r="HV84" s="26">
        <v>0.0424328147100424</v>
      </c>
      <c r="HW84" s="17">
        <v>30</v>
      </c>
      <c r="HX84" s="18">
        <v>4636</v>
      </c>
      <c r="HY84" s="40">
        <f t="shared" si="197"/>
        <v>154.533333333333</v>
      </c>
      <c r="HZ84" s="17">
        <f t="shared" si="198"/>
        <v>-134</v>
      </c>
      <c r="IA84" s="36">
        <f t="shared" si="199"/>
        <v>-0.0289042277825712</v>
      </c>
      <c r="IB84" s="18"/>
      <c r="IC84" s="26"/>
      <c r="ID84" s="17"/>
      <c r="IE84" s="18"/>
      <c r="IF84" s="40"/>
      <c r="IG84" s="17"/>
      <c r="IH84" s="17"/>
      <c r="II84" s="36"/>
      <c r="IJ84" s="17"/>
      <c r="IK84" s="17"/>
      <c r="IL84" s="17"/>
      <c r="IM84" s="17"/>
      <c r="IN84" s="18"/>
      <c r="IO84" s="18"/>
      <c r="IP84" s="17"/>
      <c r="IQ84" s="17"/>
      <c r="IR84" s="17"/>
      <c r="IS84" s="17"/>
      <c r="IT84" s="18"/>
      <c r="IU84" s="41"/>
      <c r="IV84" s="41"/>
      <c r="IW84" s="41"/>
      <c r="IX84" s="41"/>
      <c r="IY84" s="41"/>
      <c r="IZ84" s="41"/>
      <c r="JA84" s="41"/>
      <c r="JB84" s="18"/>
      <c r="JC84" s="41"/>
      <c r="JD84" s="41"/>
      <c r="JE84" s="41"/>
      <c r="JF84" s="18"/>
      <c r="JG84" s="18"/>
      <c r="JH84" s="18">
        <f t="shared" si="204"/>
        <v>798</v>
      </c>
      <c r="JI84" s="18">
        <f t="shared" si="205"/>
        <v>123733</v>
      </c>
      <c r="JJ84" s="17">
        <v>159</v>
      </c>
      <c r="JK84" s="17">
        <f t="shared" si="200"/>
        <v>-3148.99999999999</v>
      </c>
      <c r="JL84" s="36">
        <f t="shared" si="206"/>
        <v>-0.0254499608026961</v>
      </c>
      <c r="JM84" s="18">
        <f t="shared" si="201"/>
        <v>798</v>
      </c>
      <c r="JN84" s="42">
        <f t="shared" si="202"/>
        <v>123733</v>
      </c>
      <c r="JO84" s="43"/>
      <c r="JP84" s="43"/>
    </row>
    <row r="85" ht="16.5" spans="1:276">
      <c r="A85" s="16"/>
      <c r="B85" s="20" t="s">
        <v>45</v>
      </c>
      <c r="C85" s="18">
        <v>6939962769271</v>
      </c>
      <c r="D85" s="18">
        <v>614280942013</v>
      </c>
      <c r="E85" s="18">
        <v>21062010001661</v>
      </c>
      <c r="F85" s="22" t="s">
        <v>311</v>
      </c>
      <c r="G85" s="19" t="s">
        <v>312</v>
      </c>
      <c r="H85" s="17" t="s">
        <v>288</v>
      </c>
      <c r="I85" s="26">
        <f>VLOOKUP(C85,供应链!E:J,6,0)</f>
        <v>0.916666666666667</v>
      </c>
      <c r="J85" s="17">
        <f>VLOOKUP(C85,供应链!E:H,4,0)</f>
        <v>334</v>
      </c>
      <c r="K85" s="17">
        <f>VLOOKUP(C85,供应链!E:K,7,0)</f>
        <v>120</v>
      </c>
      <c r="L85" s="18">
        <f>VLOOKUP(C85,供应链!E:I,5,0)</f>
        <v>19.2538911306926</v>
      </c>
      <c r="M85" s="27">
        <f t="shared" si="203"/>
        <v>0.000855952479168385</v>
      </c>
      <c r="N85" s="17"/>
      <c r="O85" s="26"/>
      <c r="P85" s="18"/>
      <c r="Q85" s="18"/>
      <c r="R85" s="40"/>
      <c r="S85" s="17"/>
      <c r="T85" s="17"/>
      <c r="U85" s="36"/>
      <c r="V85" s="17"/>
      <c r="W85" s="17"/>
      <c r="X85" s="26"/>
      <c r="Y85" s="18"/>
      <c r="Z85" s="18"/>
      <c r="AA85" s="40"/>
      <c r="AB85" s="17"/>
      <c r="AC85" s="17"/>
      <c r="AD85" s="36"/>
      <c r="AE85" s="17"/>
      <c r="AF85" s="17"/>
      <c r="AG85" s="26"/>
      <c r="AH85" s="18"/>
      <c r="AI85" s="18"/>
      <c r="AJ85" s="40"/>
      <c r="AK85" s="17"/>
      <c r="AL85" s="17"/>
      <c r="AM85" s="36"/>
      <c r="AN85" s="17"/>
      <c r="AO85" s="17"/>
      <c r="AP85" s="26"/>
      <c r="AQ85" s="18"/>
      <c r="AR85" s="18"/>
      <c r="AS85" s="40"/>
      <c r="AT85" s="17"/>
      <c r="AU85" s="17"/>
      <c r="AV85" s="36"/>
      <c r="AW85" s="17"/>
      <c r="AX85" s="17"/>
      <c r="AY85" s="26"/>
      <c r="AZ85" s="18"/>
      <c r="BA85" s="18"/>
      <c r="BB85" s="40"/>
      <c r="BC85" s="17"/>
      <c r="BD85" s="17"/>
      <c r="BE85" s="36"/>
      <c r="BF85" s="17"/>
      <c r="BG85" s="17"/>
      <c r="BH85" s="26"/>
      <c r="BI85" s="18"/>
      <c r="BJ85" s="18"/>
      <c r="BK85" s="40"/>
      <c r="BL85" s="17"/>
      <c r="BM85" s="17"/>
      <c r="BN85" s="36"/>
      <c r="BO85" s="17"/>
      <c r="BP85" s="17">
        <v>0</v>
      </c>
      <c r="BQ85" s="26">
        <f t="shared" si="180"/>
        <v>0</v>
      </c>
      <c r="BR85" s="17">
        <v>0</v>
      </c>
      <c r="BS85" s="18">
        <v>0</v>
      </c>
      <c r="BT85" s="40">
        <f t="shared" si="181"/>
        <v>0</v>
      </c>
      <c r="BU85" s="17">
        <f t="shared" si="182"/>
        <v>0</v>
      </c>
      <c r="BV85" s="36">
        <f t="shared" si="183"/>
        <v>0</v>
      </c>
      <c r="BW85" s="17">
        <v>1</v>
      </c>
      <c r="BX85" s="32">
        <v>0</v>
      </c>
      <c r="BY85" s="17">
        <v>0</v>
      </c>
      <c r="BZ85" s="18">
        <v>0</v>
      </c>
      <c r="CA85" s="40">
        <f t="shared" si="127"/>
        <v>0</v>
      </c>
      <c r="CB85" s="17">
        <f t="shared" si="128"/>
        <v>0</v>
      </c>
      <c r="CC85" s="36">
        <f t="shared" si="184"/>
        <v>0</v>
      </c>
      <c r="CD85" s="17">
        <v>1</v>
      </c>
      <c r="CE85" s="32">
        <v>0</v>
      </c>
      <c r="CF85" s="18">
        <v>0</v>
      </c>
      <c r="CG85" s="18">
        <v>0</v>
      </c>
      <c r="CH85" s="40">
        <f t="shared" si="129"/>
        <v>0</v>
      </c>
      <c r="CI85" s="17">
        <f t="shared" si="130"/>
        <v>0</v>
      </c>
      <c r="CJ85" s="36">
        <f t="shared" si="131"/>
        <v>0</v>
      </c>
      <c r="CK85" s="17">
        <v>0</v>
      </c>
      <c r="CL85" s="32">
        <v>0</v>
      </c>
      <c r="CM85" s="18">
        <v>0</v>
      </c>
      <c r="CN85" s="18">
        <v>0</v>
      </c>
      <c r="CO85" s="40">
        <f t="shared" si="132"/>
        <v>0</v>
      </c>
      <c r="CP85" s="17">
        <f t="shared" si="133"/>
        <v>0</v>
      </c>
      <c r="CQ85" s="36">
        <f t="shared" si="134"/>
        <v>0</v>
      </c>
      <c r="CR85" s="17">
        <v>0</v>
      </c>
      <c r="CS85" s="32">
        <v>0</v>
      </c>
      <c r="CT85" s="18">
        <v>0</v>
      </c>
      <c r="CU85" s="18">
        <v>0</v>
      </c>
      <c r="CV85" s="40">
        <f t="shared" si="135"/>
        <v>0</v>
      </c>
      <c r="CW85" s="17">
        <f t="shared" si="136"/>
        <v>0</v>
      </c>
      <c r="CX85" s="36">
        <f t="shared" si="137"/>
        <v>0</v>
      </c>
      <c r="CY85" s="132">
        <v>0</v>
      </c>
      <c r="CZ85" s="121">
        <v>0</v>
      </c>
      <c r="DA85" s="55">
        <v>0</v>
      </c>
      <c r="DB85" s="55">
        <v>0</v>
      </c>
      <c r="DC85" s="40">
        <f t="shared" si="138"/>
        <v>0</v>
      </c>
      <c r="DD85" s="17">
        <f t="shared" si="139"/>
        <v>0</v>
      </c>
      <c r="DE85" s="36">
        <f t="shared" si="140"/>
        <v>0</v>
      </c>
      <c r="DF85" s="122">
        <v>0</v>
      </c>
      <c r="DG85" s="123">
        <v>0</v>
      </c>
      <c r="DH85" s="122">
        <v>0</v>
      </c>
      <c r="DI85" s="122">
        <v>0</v>
      </c>
      <c r="DJ85" s="40">
        <f t="shared" si="141"/>
        <v>0</v>
      </c>
      <c r="DK85" s="17">
        <f t="shared" si="142"/>
        <v>0</v>
      </c>
      <c r="DL85" s="36">
        <f t="shared" si="143"/>
        <v>0</v>
      </c>
      <c r="DM85" s="33">
        <v>0</v>
      </c>
      <c r="DN85" s="32">
        <v>0</v>
      </c>
      <c r="DO85" s="17">
        <v>0</v>
      </c>
      <c r="DP85" s="18">
        <v>0</v>
      </c>
      <c r="DQ85" s="40">
        <f t="shared" si="144"/>
        <v>0</v>
      </c>
      <c r="DR85" s="17">
        <f t="shared" si="145"/>
        <v>0</v>
      </c>
      <c r="DS85" s="36">
        <f t="shared" si="146"/>
        <v>0</v>
      </c>
      <c r="DT85" s="126">
        <v>0</v>
      </c>
      <c r="DU85" s="32">
        <v>0</v>
      </c>
      <c r="DV85" s="17">
        <v>0</v>
      </c>
      <c r="DW85" s="18">
        <v>0</v>
      </c>
      <c r="DX85" s="40">
        <f t="shared" si="147"/>
        <v>0</v>
      </c>
      <c r="DY85" s="17">
        <f t="shared" si="148"/>
        <v>0</v>
      </c>
      <c r="DZ85" s="36">
        <f t="shared" si="149"/>
        <v>0</v>
      </c>
      <c r="EA85" s="33">
        <v>0</v>
      </c>
      <c r="EB85" s="32">
        <v>0</v>
      </c>
      <c r="EC85" s="18">
        <v>0</v>
      </c>
      <c r="ED85" s="18">
        <v>0</v>
      </c>
      <c r="EE85" s="40">
        <f t="shared" si="150"/>
        <v>0</v>
      </c>
      <c r="EF85" s="17">
        <f t="shared" si="151"/>
        <v>0</v>
      </c>
      <c r="EG85" s="36">
        <f t="shared" si="152"/>
        <v>0</v>
      </c>
      <c r="EH85" s="18">
        <v>1</v>
      </c>
      <c r="EI85" s="26">
        <v>0</v>
      </c>
      <c r="EJ85" s="18">
        <v>0</v>
      </c>
      <c r="EK85" s="18">
        <v>0</v>
      </c>
      <c r="EL85" s="40">
        <f t="shared" si="153"/>
        <v>0</v>
      </c>
      <c r="EM85" s="17">
        <f t="shared" si="154"/>
        <v>0</v>
      </c>
      <c r="EN85" s="36">
        <f t="shared" si="155"/>
        <v>0</v>
      </c>
      <c r="EO85" s="18">
        <v>0</v>
      </c>
      <c r="EP85" s="26">
        <v>0</v>
      </c>
      <c r="EQ85" s="18">
        <v>0</v>
      </c>
      <c r="ER85" s="18">
        <v>0</v>
      </c>
      <c r="ES85" s="40">
        <f t="shared" si="156"/>
        <v>0</v>
      </c>
      <c r="ET85" s="17">
        <f t="shared" si="157"/>
        <v>0</v>
      </c>
      <c r="EU85" s="36">
        <f t="shared" si="158"/>
        <v>0</v>
      </c>
      <c r="EV85" s="18">
        <v>0</v>
      </c>
      <c r="EW85" s="26">
        <v>0</v>
      </c>
      <c r="EX85" s="18">
        <v>0</v>
      </c>
      <c r="EY85" s="18">
        <v>0</v>
      </c>
      <c r="EZ85" s="40">
        <f t="shared" si="159"/>
        <v>0</v>
      </c>
      <c r="FA85" s="17">
        <f t="shared" si="160"/>
        <v>0</v>
      </c>
      <c r="FB85" s="36">
        <f t="shared" si="161"/>
        <v>0</v>
      </c>
      <c r="FC85" s="18">
        <v>105</v>
      </c>
      <c r="FD85" s="26">
        <v>0.019047619047619</v>
      </c>
      <c r="FE85" s="18">
        <v>2</v>
      </c>
      <c r="FF85" s="18">
        <v>338</v>
      </c>
      <c r="FG85" s="40">
        <f t="shared" si="162"/>
        <v>169</v>
      </c>
      <c r="FH85" s="17">
        <f t="shared" si="163"/>
        <v>60</v>
      </c>
      <c r="FI85" s="36">
        <f t="shared" si="164"/>
        <v>0.177514792899408</v>
      </c>
      <c r="FJ85" s="18">
        <v>235</v>
      </c>
      <c r="FK85" s="26">
        <v>0.0638297872340425</v>
      </c>
      <c r="FL85" s="17">
        <v>15</v>
      </c>
      <c r="FM85" s="18">
        <v>2535</v>
      </c>
      <c r="FN85" s="40">
        <f t="shared" si="165"/>
        <v>169</v>
      </c>
      <c r="FO85" s="17">
        <f t="shared" si="166"/>
        <v>450</v>
      </c>
      <c r="FP85" s="36">
        <f t="shared" si="167"/>
        <v>0.177514792899408</v>
      </c>
      <c r="FQ85" s="18">
        <v>389</v>
      </c>
      <c r="FR85" s="26">
        <v>0.0231362467866324</v>
      </c>
      <c r="FS85" s="17">
        <v>9</v>
      </c>
      <c r="FT85" s="18">
        <v>1521</v>
      </c>
      <c r="FU85" s="40">
        <f t="shared" si="168"/>
        <v>169</v>
      </c>
      <c r="FV85" s="17">
        <f t="shared" si="169"/>
        <v>270</v>
      </c>
      <c r="FW85" s="36">
        <f t="shared" si="170"/>
        <v>0.177514792899408</v>
      </c>
      <c r="FX85" s="18">
        <v>479</v>
      </c>
      <c r="FY85" s="26">
        <v>0.00835073068893528</v>
      </c>
      <c r="FZ85" s="17">
        <v>4</v>
      </c>
      <c r="GA85" s="18">
        <v>676</v>
      </c>
      <c r="GB85" s="40">
        <f t="shared" si="171"/>
        <v>169</v>
      </c>
      <c r="GC85" s="17">
        <f t="shared" si="172"/>
        <v>120</v>
      </c>
      <c r="GD85" s="36">
        <f t="shared" si="173"/>
        <v>0.177514792899408</v>
      </c>
      <c r="GE85" s="18">
        <v>487</v>
      </c>
      <c r="GF85" s="26">
        <v>0.0184804928131417</v>
      </c>
      <c r="GG85" s="17">
        <v>9</v>
      </c>
      <c r="GH85" s="18">
        <v>1521</v>
      </c>
      <c r="GI85" s="40">
        <f t="shared" si="174"/>
        <v>169</v>
      </c>
      <c r="GJ85" s="17">
        <f t="shared" si="175"/>
        <v>270</v>
      </c>
      <c r="GK85" s="36">
        <f t="shared" si="176"/>
        <v>0.177514792899408</v>
      </c>
      <c r="GL85" s="18">
        <v>594</v>
      </c>
      <c r="GM85" s="26">
        <v>0.00841750841750842</v>
      </c>
      <c r="GN85" s="17">
        <v>5</v>
      </c>
      <c r="GO85" s="18">
        <v>845</v>
      </c>
      <c r="GP85" s="40">
        <f t="shared" si="177"/>
        <v>169</v>
      </c>
      <c r="GQ85" s="17">
        <f t="shared" si="178"/>
        <v>150</v>
      </c>
      <c r="GR85" s="36">
        <f t="shared" si="179"/>
        <v>0.177514792899408</v>
      </c>
      <c r="GS85" s="18">
        <v>529</v>
      </c>
      <c r="GT85" s="26">
        <v>0.0113421550094518</v>
      </c>
      <c r="GU85" s="18">
        <v>6</v>
      </c>
      <c r="GV85" s="18">
        <v>1014</v>
      </c>
      <c r="GW85" s="40">
        <f t="shared" si="185"/>
        <v>169</v>
      </c>
      <c r="GX85" s="17">
        <f t="shared" si="186"/>
        <v>180</v>
      </c>
      <c r="GY85" s="36">
        <f t="shared" si="187"/>
        <v>0.177514792899408</v>
      </c>
      <c r="GZ85" s="18">
        <v>579</v>
      </c>
      <c r="HA85" s="26">
        <v>0.00863557858376511</v>
      </c>
      <c r="HB85" s="18">
        <v>5</v>
      </c>
      <c r="HC85" s="18">
        <v>845</v>
      </c>
      <c r="HD85" s="40">
        <f t="shared" si="188"/>
        <v>169</v>
      </c>
      <c r="HE85" s="17">
        <f t="shared" si="189"/>
        <v>150</v>
      </c>
      <c r="HF85" s="36">
        <f t="shared" si="190"/>
        <v>0.177514792899408</v>
      </c>
      <c r="HG85" s="18">
        <v>548</v>
      </c>
      <c r="HH85" s="26">
        <v>0.0218978102189781</v>
      </c>
      <c r="HI85" s="18">
        <v>12</v>
      </c>
      <c r="HJ85" s="18">
        <v>2028</v>
      </c>
      <c r="HK85" s="40">
        <f t="shared" si="191"/>
        <v>169</v>
      </c>
      <c r="HL85" s="17">
        <f t="shared" si="192"/>
        <v>360</v>
      </c>
      <c r="HM85" s="36">
        <f t="shared" si="193"/>
        <v>0.177514792899408</v>
      </c>
      <c r="HN85" s="18">
        <v>645</v>
      </c>
      <c r="HO85" s="26">
        <v>0.013953488372093</v>
      </c>
      <c r="HP85" s="18">
        <v>9</v>
      </c>
      <c r="HQ85" s="18">
        <v>1521</v>
      </c>
      <c r="HR85" s="40">
        <f t="shared" si="194"/>
        <v>169</v>
      </c>
      <c r="HS85" s="17">
        <f t="shared" si="195"/>
        <v>270</v>
      </c>
      <c r="HT85" s="36">
        <f t="shared" si="196"/>
        <v>0.177514792899408</v>
      </c>
      <c r="HU85" s="18">
        <v>445</v>
      </c>
      <c r="HV85" s="26">
        <v>0.0157303370786517</v>
      </c>
      <c r="HW85" s="17">
        <v>7</v>
      </c>
      <c r="HX85" s="18">
        <v>1185</v>
      </c>
      <c r="HY85" s="40">
        <f t="shared" si="197"/>
        <v>169.285714285714</v>
      </c>
      <c r="HZ85" s="17">
        <f t="shared" si="198"/>
        <v>212</v>
      </c>
      <c r="IA85" s="36">
        <f t="shared" si="199"/>
        <v>0.178902953586498</v>
      </c>
      <c r="IB85" s="18"/>
      <c r="IC85" s="26"/>
      <c r="ID85" s="17"/>
      <c r="IE85" s="18"/>
      <c r="IF85" s="40"/>
      <c r="IG85" s="17"/>
      <c r="IH85" s="17"/>
      <c r="II85" s="36"/>
      <c r="IJ85" s="17"/>
      <c r="IK85" s="17"/>
      <c r="IL85" s="17"/>
      <c r="IM85" s="17"/>
      <c r="IN85" s="18"/>
      <c r="IO85" s="18"/>
      <c r="IP85" s="17"/>
      <c r="IQ85" s="17"/>
      <c r="IR85" s="17"/>
      <c r="IS85" s="17"/>
      <c r="IT85" s="18"/>
      <c r="IU85" s="41"/>
      <c r="IV85" s="41"/>
      <c r="IW85" s="41"/>
      <c r="IX85" s="41"/>
      <c r="IY85" s="41"/>
      <c r="IZ85" s="41"/>
      <c r="JA85" s="41"/>
      <c r="JB85" s="18"/>
      <c r="JC85" s="41"/>
      <c r="JD85" s="41"/>
      <c r="JE85" s="41"/>
      <c r="JF85" s="18"/>
      <c r="JG85" s="18"/>
      <c r="JH85" s="18">
        <f t="shared" si="204"/>
        <v>83</v>
      </c>
      <c r="JI85" s="18">
        <f t="shared" si="205"/>
        <v>14029</v>
      </c>
      <c r="JJ85" s="17">
        <v>139</v>
      </c>
      <c r="JK85" s="17">
        <f t="shared" si="200"/>
        <v>2492</v>
      </c>
      <c r="JL85" s="36">
        <f t="shared" si="206"/>
        <v>0.177632047900777</v>
      </c>
      <c r="JM85" s="18">
        <f t="shared" si="201"/>
        <v>83</v>
      </c>
      <c r="JN85" s="42">
        <f t="shared" si="202"/>
        <v>14029</v>
      </c>
      <c r="JO85" s="43"/>
      <c r="JP85" s="43"/>
    </row>
    <row r="86" ht="16.5" spans="1:276">
      <c r="A86" s="16"/>
      <c r="B86" s="20" t="s">
        <v>313</v>
      </c>
      <c r="C86" s="18">
        <v>6939962767574</v>
      </c>
      <c r="D86" s="18">
        <v>614280922360</v>
      </c>
      <c r="E86" s="18">
        <v>21062210000163</v>
      </c>
      <c r="F86" s="22" t="s">
        <v>314</v>
      </c>
      <c r="G86" s="19" t="s">
        <v>315</v>
      </c>
      <c r="H86" s="17" t="s">
        <v>288</v>
      </c>
      <c r="I86" s="26">
        <f>VLOOKUP(C86,供应链!E:J,6,0)</f>
        <v>1.04166666666667</v>
      </c>
      <c r="J86" s="17">
        <f>VLOOKUP(C86,供应链!E:H,4,0)</f>
        <v>689</v>
      </c>
      <c r="K86" s="17">
        <f>VLOOKUP(C86,供应链!E:K,7,0)</f>
        <v>422</v>
      </c>
      <c r="L86" s="18">
        <f>VLOOKUP(C86,供应链!E:I,5,0)</f>
        <v>30.2377353866264</v>
      </c>
      <c r="M86" s="27">
        <f t="shared" si="203"/>
        <v>0.000505321343123505</v>
      </c>
      <c r="N86" s="17"/>
      <c r="O86" s="26"/>
      <c r="P86" s="18"/>
      <c r="Q86" s="18"/>
      <c r="R86" s="40"/>
      <c r="S86" s="17"/>
      <c r="T86" s="17"/>
      <c r="U86" s="36"/>
      <c r="V86" s="17"/>
      <c r="W86" s="17"/>
      <c r="X86" s="26"/>
      <c r="Y86" s="18"/>
      <c r="Z86" s="18"/>
      <c r="AA86" s="40"/>
      <c r="AB86" s="17"/>
      <c r="AC86" s="17"/>
      <c r="AD86" s="36"/>
      <c r="AE86" s="17"/>
      <c r="AF86" s="17"/>
      <c r="AG86" s="26"/>
      <c r="AH86" s="18"/>
      <c r="AI86" s="18"/>
      <c r="AJ86" s="40"/>
      <c r="AK86" s="17"/>
      <c r="AL86" s="17"/>
      <c r="AM86" s="36"/>
      <c r="AN86" s="17"/>
      <c r="AO86" s="17"/>
      <c r="AP86" s="26"/>
      <c r="AQ86" s="18"/>
      <c r="AR86" s="18"/>
      <c r="AS86" s="40"/>
      <c r="AT86" s="17"/>
      <c r="AU86" s="17"/>
      <c r="AV86" s="36"/>
      <c r="AW86" s="17"/>
      <c r="AX86" s="17"/>
      <c r="AY86" s="26"/>
      <c r="AZ86" s="18"/>
      <c r="BA86" s="18"/>
      <c r="BB86" s="40"/>
      <c r="BC86" s="17"/>
      <c r="BD86" s="17"/>
      <c r="BE86" s="36"/>
      <c r="BF86" s="17"/>
      <c r="BG86" s="17"/>
      <c r="BH86" s="26"/>
      <c r="BI86" s="18"/>
      <c r="BJ86" s="18"/>
      <c r="BK86" s="40"/>
      <c r="BL86" s="17"/>
      <c r="BM86" s="17"/>
      <c r="BN86" s="36"/>
      <c r="BO86" s="17"/>
      <c r="BP86" s="17">
        <v>0</v>
      </c>
      <c r="BQ86" s="26">
        <f t="shared" si="180"/>
        <v>0</v>
      </c>
      <c r="BR86" s="17">
        <v>0</v>
      </c>
      <c r="BS86" s="18">
        <v>0</v>
      </c>
      <c r="BT86" s="40">
        <f t="shared" si="181"/>
        <v>0</v>
      </c>
      <c r="BU86" s="17">
        <f t="shared" si="182"/>
        <v>0</v>
      </c>
      <c r="BV86" s="36">
        <f t="shared" si="183"/>
        <v>0</v>
      </c>
      <c r="BW86" s="17">
        <v>2</v>
      </c>
      <c r="BX86" s="32">
        <v>0</v>
      </c>
      <c r="BY86" s="17">
        <v>0</v>
      </c>
      <c r="BZ86" s="18">
        <v>0</v>
      </c>
      <c r="CA86" s="40">
        <f t="shared" si="127"/>
        <v>0</v>
      </c>
      <c r="CB86" s="17">
        <f t="shared" si="128"/>
        <v>0</v>
      </c>
      <c r="CC86" s="36">
        <f t="shared" si="184"/>
        <v>0</v>
      </c>
      <c r="CD86" s="17">
        <v>1</v>
      </c>
      <c r="CE86" s="32">
        <v>0</v>
      </c>
      <c r="CF86" s="18">
        <v>0</v>
      </c>
      <c r="CG86" s="18">
        <v>0</v>
      </c>
      <c r="CH86" s="40">
        <f t="shared" si="129"/>
        <v>0</v>
      </c>
      <c r="CI86" s="17">
        <f t="shared" si="130"/>
        <v>0</v>
      </c>
      <c r="CJ86" s="36">
        <f t="shared" si="131"/>
        <v>0</v>
      </c>
      <c r="CK86" s="17">
        <v>0</v>
      </c>
      <c r="CL86" s="32">
        <v>0</v>
      </c>
      <c r="CM86" s="18">
        <v>0</v>
      </c>
      <c r="CN86" s="18">
        <v>0</v>
      </c>
      <c r="CO86" s="40">
        <f t="shared" si="132"/>
        <v>0</v>
      </c>
      <c r="CP86" s="17">
        <f t="shared" si="133"/>
        <v>0</v>
      </c>
      <c r="CQ86" s="36">
        <f t="shared" si="134"/>
        <v>0</v>
      </c>
      <c r="CR86" s="17">
        <v>0</v>
      </c>
      <c r="CS86" s="32">
        <v>0</v>
      </c>
      <c r="CT86" s="18">
        <v>0</v>
      </c>
      <c r="CU86" s="18">
        <v>0</v>
      </c>
      <c r="CV86" s="40">
        <f t="shared" si="135"/>
        <v>0</v>
      </c>
      <c r="CW86" s="17">
        <f t="shared" si="136"/>
        <v>0</v>
      </c>
      <c r="CX86" s="36">
        <f t="shared" si="137"/>
        <v>0</v>
      </c>
      <c r="CY86" s="132">
        <v>0</v>
      </c>
      <c r="CZ86" s="121">
        <v>0</v>
      </c>
      <c r="DA86" s="55">
        <v>0</v>
      </c>
      <c r="DB86" s="55">
        <v>0</v>
      </c>
      <c r="DC86" s="40">
        <f t="shared" si="138"/>
        <v>0</v>
      </c>
      <c r="DD86" s="17">
        <f t="shared" si="139"/>
        <v>0</v>
      </c>
      <c r="DE86" s="36">
        <f t="shared" si="140"/>
        <v>0</v>
      </c>
      <c r="DF86" s="122">
        <v>0</v>
      </c>
      <c r="DG86" s="123">
        <v>0</v>
      </c>
      <c r="DH86" s="122">
        <v>0</v>
      </c>
      <c r="DI86" s="122">
        <v>0</v>
      </c>
      <c r="DJ86" s="40">
        <f t="shared" si="141"/>
        <v>0</v>
      </c>
      <c r="DK86" s="17">
        <f t="shared" si="142"/>
        <v>0</v>
      </c>
      <c r="DL86" s="36">
        <f t="shared" si="143"/>
        <v>0</v>
      </c>
      <c r="DM86" s="33">
        <v>0</v>
      </c>
      <c r="DN86" s="32">
        <v>0</v>
      </c>
      <c r="DO86" s="17">
        <v>0</v>
      </c>
      <c r="DP86" s="18">
        <v>0</v>
      </c>
      <c r="DQ86" s="40">
        <f t="shared" si="144"/>
        <v>0</v>
      </c>
      <c r="DR86" s="17">
        <f t="shared" si="145"/>
        <v>0</v>
      </c>
      <c r="DS86" s="36">
        <f t="shared" si="146"/>
        <v>0</v>
      </c>
      <c r="DT86" s="126">
        <v>0</v>
      </c>
      <c r="DU86" s="32">
        <v>0</v>
      </c>
      <c r="DV86" s="17">
        <v>0</v>
      </c>
      <c r="DW86" s="18">
        <v>0</v>
      </c>
      <c r="DX86" s="40">
        <f t="shared" si="147"/>
        <v>0</v>
      </c>
      <c r="DY86" s="17">
        <f t="shared" si="148"/>
        <v>0</v>
      </c>
      <c r="DZ86" s="36">
        <f t="shared" si="149"/>
        <v>0</v>
      </c>
      <c r="EA86" s="33">
        <v>0</v>
      </c>
      <c r="EB86" s="32">
        <v>0</v>
      </c>
      <c r="EC86" s="18">
        <v>0</v>
      </c>
      <c r="ED86" s="18">
        <v>0</v>
      </c>
      <c r="EE86" s="40">
        <f t="shared" si="150"/>
        <v>0</v>
      </c>
      <c r="EF86" s="17">
        <f t="shared" si="151"/>
        <v>0</v>
      </c>
      <c r="EG86" s="36">
        <f t="shared" si="152"/>
        <v>0</v>
      </c>
      <c r="EH86" s="18">
        <v>1</v>
      </c>
      <c r="EI86" s="26">
        <v>0</v>
      </c>
      <c r="EJ86" s="18">
        <v>0</v>
      </c>
      <c r="EK86" s="18">
        <v>0</v>
      </c>
      <c r="EL86" s="40">
        <f t="shared" si="153"/>
        <v>0</v>
      </c>
      <c r="EM86" s="17">
        <f t="shared" si="154"/>
        <v>0</v>
      </c>
      <c r="EN86" s="36">
        <f t="shared" si="155"/>
        <v>0</v>
      </c>
      <c r="EO86" s="18">
        <v>0</v>
      </c>
      <c r="EP86" s="26">
        <v>0</v>
      </c>
      <c r="EQ86" s="18">
        <v>0</v>
      </c>
      <c r="ER86" s="18">
        <v>0</v>
      </c>
      <c r="ES86" s="40">
        <f t="shared" si="156"/>
        <v>0</v>
      </c>
      <c r="ET86" s="17">
        <f t="shared" si="157"/>
        <v>0</v>
      </c>
      <c r="EU86" s="36">
        <f t="shared" si="158"/>
        <v>0</v>
      </c>
      <c r="EV86" s="18">
        <v>0</v>
      </c>
      <c r="EW86" s="26">
        <v>0</v>
      </c>
      <c r="EX86" s="18">
        <v>0</v>
      </c>
      <c r="EY86" s="18">
        <v>0</v>
      </c>
      <c r="EZ86" s="40">
        <f t="shared" si="159"/>
        <v>0</v>
      </c>
      <c r="FA86" s="17">
        <f t="shared" si="160"/>
        <v>0</v>
      </c>
      <c r="FB86" s="36">
        <f t="shared" si="161"/>
        <v>0</v>
      </c>
      <c r="FC86" s="18">
        <v>105</v>
      </c>
      <c r="FD86" s="26">
        <v>0.019047619047619</v>
      </c>
      <c r="FE86" s="18">
        <v>2</v>
      </c>
      <c r="FF86" s="18">
        <v>598</v>
      </c>
      <c r="FG86" s="40">
        <f t="shared" si="162"/>
        <v>299</v>
      </c>
      <c r="FH86" s="17">
        <f t="shared" si="163"/>
        <v>120</v>
      </c>
      <c r="FI86" s="36">
        <f t="shared" si="164"/>
        <v>0.20066889632107</v>
      </c>
      <c r="FJ86" s="18">
        <v>277</v>
      </c>
      <c r="FK86" s="26">
        <v>0.0288808664259928</v>
      </c>
      <c r="FL86" s="17">
        <v>8</v>
      </c>
      <c r="FM86" s="18">
        <v>1972</v>
      </c>
      <c r="FN86" s="40">
        <f t="shared" si="165"/>
        <v>246.5</v>
      </c>
      <c r="FO86" s="17">
        <f t="shared" si="166"/>
        <v>60</v>
      </c>
      <c r="FP86" s="36">
        <f t="shared" si="167"/>
        <v>0.0304259634888438</v>
      </c>
      <c r="FQ86" s="18">
        <v>368</v>
      </c>
      <c r="FR86" s="26">
        <v>0.00271739130434783</v>
      </c>
      <c r="FS86" s="17">
        <v>1</v>
      </c>
      <c r="FT86" s="18">
        <v>146</v>
      </c>
      <c r="FU86" s="40">
        <f t="shared" si="168"/>
        <v>146</v>
      </c>
      <c r="FV86" s="17">
        <f t="shared" si="169"/>
        <v>-93</v>
      </c>
      <c r="FW86" s="36">
        <f t="shared" si="170"/>
        <v>-0.636986301369863</v>
      </c>
      <c r="FX86" s="18">
        <v>415</v>
      </c>
      <c r="FY86" s="26">
        <v>0.0168674698795181</v>
      </c>
      <c r="FZ86" s="17">
        <v>7</v>
      </c>
      <c r="GA86" s="18">
        <v>2093</v>
      </c>
      <c r="GB86" s="40">
        <f t="shared" si="171"/>
        <v>299</v>
      </c>
      <c r="GC86" s="17">
        <f t="shared" si="172"/>
        <v>420</v>
      </c>
      <c r="GD86" s="36">
        <f t="shared" si="173"/>
        <v>0.20066889632107</v>
      </c>
      <c r="GE86" s="18">
        <v>469</v>
      </c>
      <c r="GF86" s="26">
        <v>0.0127931769722814</v>
      </c>
      <c r="GG86" s="17">
        <v>6</v>
      </c>
      <c r="GH86" s="18">
        <v>1694</v>
      </c>
      <c r="GI86" s="40">
        <f t="shared" si="174"/>
        <v>282.333333333333</v>
      </c>
      <c r="GJ86" s="17">
        <f t="shared" si="175"/>
        <v>260</v>
      </c>
      <c r="GK86" s="36">
        <f t="shared" si="176"/>
        <v>0.153482880755608</v>
      </c>
      <c r="GL86" s="18">
        <v>719</v>
      </c>
      <c r="GM86" s="26">
        <v>0.00973574408901252</v>
      </c>
      <c r="GN86" s="17">
        <v>7</v>
      </c>
      <c r="GO86" s="18">
        <v>1953</v>
      </c>
      <c r="GP86" s="40">
        <f t="shared" si="177"/>
        <v>279</v>
      </c>
      <c r="GQ86" s="17">
        <f t="shared" si="178"/>
        <v>280</v>
      </c>
      <c r="GR86" s="36">
        <f t="shared" si="179"/>
        <v>0.14336917562724</v>
      </c>
      <c r="GS86" s="18">
        <v>488</v>
      </c>
      <c r="GT86" s="26">
        <v>0.0102459016393443</v>
      </c>
      <c r="GU86" s="18">
        <v>5</v>
      </c>
      <c r="GV86" s="18">
        <v>1395</v>
      </c>
      <c r="GW86" s="40">
        <f t="shared" si="185"/>
        <v>279</v>
      </c>
      <c r="GX86" s="17">
        <f t="shared" si="186"/>
        <v>200</v>
      </c>
      <c r="GY86" s="36">
        <f t="shared" si="187"/>
        <v>0.14336917562724</v>
      </c>
      <c r="GZ86" s="18">
        <v>362</v>
      </c>
      <c r="HA86" s="26">
        <v>0.0110497237569061</v>
      </c>
      <c r="HB86" s="18">
        <v>4</v>
      </c>
      <c r="HC86" s="18">
        <v>1116</v>
      </c>
      <c r="HD86" s="40">
        <f t="shared" si="188"/>
        <v>279</v>
      </c>
      <c r="HE86" s="17">
        <f t="shared" si="189"/>
        <v>160</v>
      </c>
      <c r="HF86" s="36">
        <f t="shared" si="190"/>
        <v>0.14336917562724</v>
      </c>
      <c r="HG86" s="18">
        <v>369</v>
      </c>
      <c r="HH86" s="26">
        <v>0.00542005420054201</v>
      </c>
      <c r="HI86" s="18">
        <v>2</v>
      </c>
      <c r="HJ86" s="18">
        <v>558</v>
      </c>
      <c r="HK86" s="40">
        <f t="shared" si="191"/>
        <v>279</v>
      </c>
      <c r="HL86" s="17">
        <f t="shared" si="192"/>
        <v>80</v>
      </c>
      <c r="HM86" s="36">
        <f t="shared" si="193"/>
        <v>0.14336917562724</v>
      </c>
      <c r="HN86" s="18">
        <v>335</v>
      </c>
      <c r="HO86" s="26">
        <v>0.00895522388059702</v>
      </c>
      <c r="HP86" s="18">
        <v>3</v>
      </c>
      <c r="HQ86" s="18">
        <v>837</v>
      </c>
      <c r="HR86" s="40">
        <f t="shared" si="194"/>
        <v>279</v>
      </c>
      <c r="HS86" s="17">
        <f t="shared" si="195"/>
        <v>120</v>
      </c>
      <c r="HT86" s="36">
        <f t="shared" si="196"/>
        <v>0.14336917562724</v>
      </c>
      <c r="HU86" s="18">
        <v>322</v>
      </c>
      <c r="HV86" s="26">
        <v>0.0124223602484472</v>
      </c>
      <c r="HW86" s="17">
        <v>4</v>
      </c>
      <c r="HX86" s="18">
        <v>1116</v>
      </c>
      <c r="HY86" s="40">
        <f t="shared" si="197"/>
        <v>279</v>
      </c>
      <c r="HZ86" s="17">
        <f t="shared" si="198"/>
        <v>160</v>
      </c>
      <c r="IA86" s="36">
        <f t="shared" si="199"/>
        <v>0.14336917562724</v>
      </c>
      <c r="IB86" s="18"/>
      <c r="IC86" s="26"/>
      <c r="ID86" s="17"/>
      <c r="IE86" s="18"/>
      <c r="IF86" s="40"/>
      <c r="IG86" s="17"/>
      <c r="IH86" s="17"/>
      <c r="II86" s="36"/>
      <c r="IJ86" s="17"/>
      <c r="IK86" s="17"/>
      <c r="IL86" s="17"/>
      <c r="IM86" s="17"/>
      <c r="IN86" s="18"/>
      <c r="IO86" s="18"/>
      <c r="IP86" s="17"/>
      <c r="IQ86" s="17"/>
      <c r="IR86" s="17"/>
      <c r="IS86" s="17"/>
      <c r="IT86" s="18"/>
      <c r="IU86" s="41"/>
      <c r="IV86" s="41"/>
      <c r="IW86" s="41"/>
      <c r="IX86" s="41"/>
      <c r="IY86" s="41"/>
      <c r="IZ86" s="41"/>
      <c r="JA86" s="41"/>
      <c r="JB86" s="18"/>
      <c r="JC86" s="41"/>
      <c r="JD86" s="41"/>
      <c r="JE86" s="41"/>
      <c r="JF86" s="18"/>
      <c r="JG86" s="18"/>
      <c r="JH86" s="18">
        <f t="shared" si="204"/>
        <v>49</v>
      </c>
      <c r="JI86" s="18">
        <f t="shared" si="205"/>
        <v>13478</v>
      </c>
      <c r="JJ86" s="17">
        <v>239</v>
      </c>
      <c r="JK86" s="17">
        <f t="shared" si="200"/>
        <v>1767</v>
      </c>
      <c r="JL86" s="36">
        <f t="shared" si="206"/>
        <v>0.131102537468467</v>
      </c>
      <c r="JM86" s="18">
        <f t="shared" si="201"/>
        <v>49</v>
      </c>
      <c r="JN86" s="42">
        <f t="shared" si="202"/>
        <v>13478</v>
      </c>
      <c r="JO86" s="43"/>
      <c r="JP86" s="43"/>
    </row>
    <row r="87" ht="16.5" spans="1:276">
      <c r="A87" s="16"/>
      <c r="B87" s="20" t="s">
        <v>46</v>
      </c>
      <c r="C87" s="18">
        <v>6939962770833</v>
      </c>
      <c r="D87" s="18">
        <v>614132454048</v>
      </c>
      <c r="E87" s="18">
        <v>21061220000634</v>
      </c>
      <c r="F87" s="22" t="s">
        <v>316</v>
      </c>
      <c r="G87" s="19" t="s">
        <v>317</v>
      </c>
      <c r="H87" s="17" t="s">
        <v>288</v>
      </c>
      <c r="I87" s="26">
        <f>VLOOKUP(C87,供应链!E:J,6,0)</f>
        <v>1</v>
      </c>
      <c r="J87" s="17">
        <f>VLOOKUP(C87,供应链!E:H,4,0)</f>
        <v>511</v>
      </c>
      <c r="K87" s="17">
        <f>VLOOKUP(C87,供应链!E:K,7,0)</f>
        <v>162</v>
      </c>
      <c r="L87" s="18">
        <f>VLOOKUP(C87,供应链!E:I,5,0)</f>
        <v>137.418363426815</v>
      </c>
      <c r="M87" s="27">
        <f t="shared" si="203"/>
        <v>4.1250721887633e-5</v>
      </c>
      <c r="N87" s="17"/>
      <c r="O87" s="26"/>
      <c r="P87" s="18"/>
      <c r="Q87" s="18"/>
      <c r="R87" s="40"/>
      <c r="S87" s="17"/>
      <c r="T87" s="17"/>
      <c r="U87" s="36"/>
      <c r="V87" s="17"/>
      <c r="W87" s="17"/>
      <c r="X87" s="26"/>
      <c r="Y87" s="18"/>
      <c r="Z87" s="18"/>
      <c r="AA87" s="40"/>
      <c r="AB87" s="17"/>
      <c r="AC87" s="17"/>
      <c r="AD87" s="36"/>
      <c r="AE87" s="17"/>
      <c r="AF87" s="17"/>
      <c r="AG87" s="26"/>
      <c r="AH87" s="18"/>
      <c r="AI87" s="18"/>
      <c r="AJ87" s="40"/>
      <c r="AK87" s="17"/>
      <c r="AL87" s="17"/>
      <c r="AM87" s="36"/>
      <c r="AN87" s="17"/>
      <c r="AO87" s="17"/>
      <c r="AP87" s="26"/>
      <c r="AQ87" s="18"/>
      <c r="AR87" s="18"/>
      <c r="AS87" s="40"/>
      <c r="AT87" s="17"/>
      <c r="AU87" s="17"/>
      <c r="AV87" s="36"/>
      <c r="AW87" s="17"/>
      <c r="AX87" s="17"/>
      <c r="AY87" s="26"/>
      <c r="AZ87" s="18"/>
      <c r="BA87" s="18"/>
      <c r="BB87" s="40"/>
      <c r="BC87" s="17"/>
      <c r="BD87" s="17"/>
      <c r="BE87" s="36"/>
      <c r="BF87" s="17"/>
      <c r="BG87" s="17"/>
      <c r="BH87" s="26"/>
      <c r="BI87" s="18"/>
      <c r="BJ87" s="18"/>
      <c r="BK87" s="40"/>
      <c r="BL87" s="17"/>
      <c r="BM87" s="17"/>
      <c r="BN87" s="36"/>
      <c r="BO87" s="17"/>
      <c r="BP87" s="17">
        <v>3</v>
      </c>
      <c r="BQ87" s="26">
        <f t="shared" si="180"/>
        <v>0</v>
      </c>
      <c r="BR87" s="17">
        <v>0</v>
      </c>
      <c r="BS87" s="18">
        <v>0</v>
      </c>
      <c r="BT87" s="40">
        <f t="shared" si="181"/>
        <v>0</v>
      </c>
      <c r="BU87" s="17">
        <f t="shared" si="182"/>
        <v>0</v>
      </c>
      <c r="BV87" s="36">
        <f t="shared" si="183"/>
        <v>0</v>
      </c>
      <c r="BW87" s="17">
        <v>0</v>
      </c>
      <c r="BX87" s="32">
        <v>0</v>
      </c>
      <c r="BY87" s="17">
        <v>0</v>
      </c>
      <c r="BZ87" s="18">
        <v>0</v>
      </c>
      <c r="CA87" s="40">
        <f t="shared" si="127"/>
        <v>0</v>
      </c>
      <c r="CB87" s="17">
        <f t="shared" si="128"/>
        <v>0</v>
      </c>
      <c r="CC87" s="36">
        <f t="shared" si="184"/>
        <v>0</v>
      </c>
      <c r="CD87" s="17">
        <v>0</v>
      </c>
      <c r="CE87" s="32">
        <v>0</v>
      </c>
      <c r="CF87" s="18">
        <v>0</v>
      </c>
      <c r="CG87" s="18">
        <v>0</v>
      </c>
      <c r="CH87" s="40">
        <f t="shared" si="129"/>
        <v>0</v>
      </c>
      <c r="CI87" s="17">
        <f t="shared" si="130"/>
        <v>0</v>
      </c>
      <c r="CJ87" s="36">
        <f t="shared" si="131"/>
        <v>0</v>
      </c>
      <c r="CK87" s="17">
        <v>0</v>
      </c>
      <c r="CL87" s="32">
        <v>0</v>
      </c>
      <c r="CM87" s="18">
        <v>0</v>
      </c>
      <c r="CN87" s="18">
        <v>0</v>
      </c>
      <c r="CO87" s="40">
        <f t="shared" si="132"/>
        <v>0</v>
      </c>
      <c r="CP87" s="17">
        <f t="shared" si="133"/>
        <v>0</v>
      </c>
      <c r="CQ87" s="36">
        <f t="shared" si="134"/>
        <v>0</v>
      </c>
      <c r="CR87" s="17">
        <v>0</v>
      </c>
      <c r="CS87" s="32">
        <v>0</v>
      </c>
      <c r="CT87" s="18">
        <v>0</v>
      </c>
      <c r="CU87" s="18">
        <v>0</v>
      </c>
      <c r="CV87" s="40">
        <f t="shared" si="135"/>
        <v>0</v>
      </c>
      <c r="CW87" s="17">
        <f t="shared" si="136"/>
        <v>0</v>
      </c>
      <c r="CX87" s="36">
        <f t="shared" si="137"/>
        <v>0</v>
      </c>
      <c r="CY87" s="132">
        <v>0</v>
      </c>
      <c r="CZ87" s="121">
        <v>0</v>
      </c>
      <c r="DA87" s="55">
        <v>0</v>
      </c>
      <c r="DB87" s="55">
        <v>0</v>
      </c>
      <c r="DC87" s="40">
        <f t="shared" si="138"/>
        <v>0</v>
      </c>
      <c r="DD87" s="17">
        <f t="shared" si="139"/>
        <v>0</v>
      </c>
      <c r="DE87" s="36">
        <f t="shared" si="140"/>
        <v>0</v>
      </c>
      <c r="DF87" s="122">
        <v>0</v>
      </c>
      <c r="DG87" s="123">
        <v>0</v>
      </c>
      <c r="DH87" s="122">
        <v>0</v>
      </c>
      <c r="DI87" s="122">
        <v>0</v>
      </c>
      <c r="DJ87" s="40">
        <f t="shared" si="141"/>
        <v>0</v>
      </c>
      <c r="DK87" s="17">
        <f t="shared" si="142"/>
        <v>0</v>
      </c>
      <c r="DL87" s="36">
        <f t="shared" si="143"/>
        <v>0</v>
      </c>
      <c r="DM87" s="33">
        <v>0</v>
      </c>
      <c r="DN87" s="32">
        <v>0</v>
      </c>
      <c r="DO87" s="17">
        <v>0</v>
      </c>
      <c r="DP87" s="18">
        <v>0</v>
      </c>
      <c r="DQ87" s="40">
        <f t="shared" si="144"/>
        <v>0</v>
      </c>
      <c r="DR87" s="17">
        <f t="shared" si="145"/>
        <v>0</v>
      </c>
      <c r="DS87" s="36">
        <f t="shared" si="146"/>
        <v>0</v>
      </c>
      <c r="DT87" s="126">
        <v>0</v>
      </c>
      <c r="DU87" s="32">
        <v>0</v>
      </c>
      <c r="DV87" s="17">
        <v>0</v>
      </c>
      <c r="DW87" s="18">
        <v>0</v>
      </c>
      <c r="DX87" s="40">
        <f t="shared" si="147"/>
        <v>0</v>
      </c>
      <c r="DY87" s="17">
        <f t="shared" si="148"/>
        <v>0</v>
      </c>
      <c r="DZ87" s="36">
        <f t="shared" si="149"/>
        <v>0</v>
      </c>
      <c r="EA87" s="33">
        <v>0</v>
      </c>
      <c r="EB87" s="32">
        <v>0</v>
      </c>
      <c r="EC87" s="18">
        <v>0</v>
      </c>
      <c r="ED87" s="18">
        <v>0</v>
      </c>
      <c r="EE87" s="40">
        <f t="shared" si="150"/>
        <v>0</v>
      </c>
      <c r="EF87" s="17">
        <f t="shared" si="151"/>
        <v>0</v>
      </c>
      <c r="EG87" s="36">
        <f t="shared" si="152"/>
        <v>0</v>
      </c>
      <c r="EH87" s="18">
        <v>0</v>
      </c>
      <c r="EI87" s="26">
        <v>0</v>
      </c>
      <c r="EJ87" s="18">
        <v>0</v>
      </c>
      <c r="EK87" s="18">
        <v>0</v>
      </c>
      <c r="EL87" s="40">
        <f t="shared" si="153"/>
        <v>0</v>
      </c>
      <c r="EM87" s="17">
        <f t="shared" si="154"/>
        <v>0</v>
      </c>
      <c r="EN87" s="36">
        <f t="shared" si="155"/>
        <v>0</v>
      </c>
      <c r="EO87" s="18">
        <v>0</v>
      </c>
      <c r="EP87" s="26">
        <v>0</v>
      </c>
      <c r="EQ87" s="18">
        <v>0</v>
      </c>
      <c r="ER87" s="18">
        <v>0</v>
      </c>
      <c r="ES87" s="40">
        <f t="shared" si="156"/>
        <v>0</v>
      </c>
      <c r="ET87" s="17">
        <f t="shared" si="157"/>
        <v>0</v>
      </c>
      <c r="EU87" s="36">
        <f t="shared" si="158"/>
        <v>0</v>
      </c>
      <c r="EV87" s="18">
        <v>0</v>
      </c>
      <c r="EW87" s="26">
        <v>0</v>
      </c>
      <c r="EX87" s="18">
        <v>0</v>
      </c>
      <c r="EY87" s="18">
        <v>0</v>
      </c>
      <c r="EZ87" s="40">
        <f t="shared" si="159"/>
        <v>0</v>
      </c>
      <c r="FA87" s="17">
        <f t="shared" si="160"/>
        <v>0</v>
      </c>
      <c r="FB87" s="36">
        <f t="shared" si="161"/>
        <v>0</v>
      </c>
      <c r="FC87" s="18">
        <v>0</v>
      </c>
      <c r="FD87" s="26">
        <v>0</v>
      </c>
      <c r="FE87" s="18">
        <v>0</v>
      </c>
      <c r="FF87" s="18">
        <v>0</v>
      </c>
      <c r="FG87" s="40">
        <f t="shared" si="162"/>
        <v>0</v>
      </c>
      <c r="FH87" s="17">
        <f t="shared" si="163"/>
        <v>0</v>
      </c>
      <c r="FI87" s="36">
        <f t="shared" si="164"/>
        <v>0</v>
      </c>
      <c r="FJ87" s="18">
        <v>0</v>
      </c>
      <c r="FK87" s="26">
        <v>0</v>
      </c>
      <c r="FL87" s="17">
        <v>0</v>
      </c>
      <c r="FM87" s="18">
        <v>0</v>
      </c>
      <c r="FN87" s="40">
        <f t="shared" si="165"/>
        <v>0</v>
      </c>
      <c r="FO87" s="17">
        <f t="shared" si="166"/>
        <v>0</v>
      </c>
      <c r="FP87" s="36">
        <f t="shared" si="167"/>
        <v>0</v>
      </c>
      <c r="FQ87" s="18">
        <v>0</v>
      </c>
      <c r="FR87" s="26">
        <v>0</v>
      </c>
      <c r="FS87" s="17">
        <v>0</v>
      </c>
      <c r="FT87" s="18">
        <v>0</v>
      </c>
      <c r="FU87" s="40">
        <f t="shared" si="168"/>
        <v>0</v>
      </c>
      <c r="FV87" s="17">
        <f t="shared" si="169"/>
        <v>0</v>
      </c>
      <c r="FW87" s="36">
        <f t="shared" si="170"/>
        <v>0</v>
      </c>
      <c r="FX87" s="18">
        <v>0</v>
      </c>
      <c r="FY87" s="26">
        <v>0</v>
      </c>
      <c r="FZ87" s="17">
        <v>0</v>
      </c>
      <c r="GA87" s="18">
        <v>0</v>
      </c>
      <c r="GB87" s="40">
        <f t="shared" si="171"/>
        <v>0</v>
      </c>
      <c r="GC87" s="17">
        <f t="shared" si="172"/>
        <v>0</v>
      </c>
      <c r="GD87" s="36">
        <f t="shared" si="173"/>
        <v>0</v>
      </c>
      <c r="GE87" s="18">
        <v>0</v>
      </c>
      <c r="GF87" s="26">
        <v>0</v>
      </c>
      <c r="GG87" s="17">
        <v>0</v>
      </c>
      <c r="GH87" s="18">
        <v>0</v>
      </c>
      <c r="GI87" s="40">
        <f t="shared" si="174"/>
        <v>0</v>
      </c>
      <c r="GJ87" s="17">
        <f t="shared" si="175"/>
        <v>0</v>
      </c>
      <c r="GK87" s="36">
        <f t="shared" si="176"/>
        <v>0</v>
      </c>
      <c r="GL87" s="18">
        <v>1</v>
      </c>
      <c r="GM87" s="26">
        <v>0</v>
      </c>
      <c r="GN87" s="17">
        <v>0</v>
      </c>
      <c r="GO87" s="18">
        <v>0</v>
      </c>
      <c r="GP87" s="40">
        <f t="shared" si="177"/>
        <v>0</v>
      </c>
      <c r="GQ87" s="17">
        <f t="shared" si="178"/>
        <v>0</v>
      </c>
      <c r="GR87" s="36">
        <f t="shared" si="179"/>
        <v>0</v>
      </c>
      <c r="GS87" s="18">
        <v>0</v>
      </c>
      <c r="GT87" s="26">
        <v>0</v>
      </c>
      <c r="GU87" s="18">
        <v>0</v>
      </c>
      <c r="GV87" s="18">
        <v>0</v>
      </c>
      <c r="GW87" s="40">
        <f t="shared" si="185"/>
        <v>0</v>
      </c>
      <c r="GX87" s="17">
        <f t="shared" si="186"/>
        <v>0</v>
      </c>
      <c r="GY87" s="36">
        <f t="shared" si="187"/>
        <v>0</v>
      </c>
      <c r="GZ87" s="18">
        <v>3</v>
      </c>
      <c r="HA87" s="26">
        <v>0</v>
      </c>
      <c r="HB87" s="18">
        <v>0</v>
      </c>
      <c r="HC87" s="18">
        <v>0</v>
      </c>
      <c r="HD87" s="40">
        <f t="shared" si="188"/>
        <v>0</v>
      </c>
      <c r="HE87" s="17">
        <f t="shared" si="189"/>
        <v>0</v>
      </c>
      <c r="HF87" s="36">
        <f t="shared" si="190"/>
        <v>0</v>
      </c>
      <c r="HG87" s="18">
        <v>23</v>
      </c>
      <c r="HH87" s="26">
        <v>0</v>
      </c>
      <c r="HI87" s="18">
        <v>0</v>
      </c>
      <c r="HJ87" s="18">
        <v>0</v>
      </c>
      <c r="HK87" s="40">
        <f t="shared" si="191"/>
        <v>0</v>
      </c>
      <c r="HL87" s="17">
        <f t="shared" si="192"/>
        <v>0</v>
      </c>
      <c r="HM87" s="36">
        <f t="shared" si="193"/>
        <v>0</v>
      </c>
      <c r="HN87" s="18">
        <v>42</v>
      </c>
      <c r="HO87" s="26">
        <v>0.0238095238095238</v>
      </c>
      <c r="HP87" s="18">
        <v>1</v>
      </c>
      <c r="HQ87" s="18">
        <v>99</v>
      </c>
      <c r="HR87" s="40">
        <f t="shared" si="194"/>
        <v>99</v>
      </c>
      <c r="HS87" s="17">
        <f t="shared" si="195"/>
        <v>20</v>
      </c>
      <c r="HT87" s="36">
        <f t="shared" si="196"/>
        <v>0.202020202020202</v>
      </c>
      <c r="HU87" s="18">
        <v>45</v>
      </c>
      <c r="HV87" s="26">
        <v>0.0666666666666667</v>
      </c>
      <c r="HW87" s="17">
        <v>3</v>
      </c>
      <c r="HX87" s="18">
        <v>297</v>
      </c>
      <c r="HY87" s="40">
        <f t="shared" si="197"/>
        <v>99</v>
      </c>
      <c r="HZ87" s="17">
        <f t="shared" si="198"/>
        <v>60</v>
      </c>
      <c r="IA87" s="36">
        <f t="shared" si="199"/>
        <v>0.202020202020202</v>
      </c>
      <c r="IB87" s="18"/>
      <c r="IC87" s="26"/>
      <c r="ID87" s="17"/>
      <c r="IE87" s="18"/>
      <c r="IF87" s="40"/>
      <c r="IG87" s="17"/>
      <c r="IH87" s="17"/>
      <c r="II87" s="36"/>
      <c r="IJ87" s="17"/>
      <c r="IK87" s="17"/>
      <c r="IL87" s="17"/>
      <c r="IM87" s="17"/>
      <c r="IN87" s="18"/>
      <c r="IO87" s="18"/>
      <c r="IP87" s="17"/>
      <c r="IQ87" s="17"/>
      <c r="IR87" s="17"/>
      <c r="IS87" s="17"/>
      <c r="IT87" s="18"/>
      <c r="IU87" s="41"/>
      <c r="IV87" s="41"/>
      <c r="IW87" s="41"/>
      <c r="IX87" s="41"/>
      <c r="IY87" s="41"/>
      <c r="IZ87" s="41"/>
      <c r="JA87" s="41"/>
      <c r="JB87" s="18"/>
      <c r="JC87" s="41"/>
      <c r="JD87" s="41"/>
      <c r="JE87" s="41"/>
      <c r="JF87" s="18"/>
      <c r="JG87" s="18"/>
      <c r="JH87" s="18">
        <f t="shared" si="204"/>
        <v>4</v>
      </c>
      <c r="JI87" s="18">
        <f t="shared" si="205"/>
        <v>396</v>
      </c>
      <c r="JJ87" s="17">
        <v>79</v>
      </c>
      <c r="JK87" s="17">
        <f t="shared" si="200"/>
        <v>80</v>
      </c>
      <c r="JL87" s="36">
        <f t="shared" si="206"/>
        <v>0.202020202020202</v>
      </c>
      <c r="JM87" s="18">
        <f t="shared" si="201"/>
        <v>4</v>
      </c>
      <c r="JN87" s="42">
        <f t="shared" si="202"/>
        <v>396</v>
      </c>
      <c r="JO87" s="43"/>
      <c r="JP87" s="43"/>
    </row>
    <row r="88" ht="16.5" spans="1:276">
      <c r="A88" s="16"/>
      <c r="B88" s="20" t="s">
        <v>44</v>
      </c>
      <c r="C88" s="18">
        <v>6939962764856</v>
      </c>
      <c r="D88" s="18">
        <v>613623516548</v>
      </c>
      <c r="E88" s="18">
        <v>21064110001100</v>
      </c>
      <c r="F88" s="22" t="s">
        <v>318</v>
      </c>
      <c r="G88" s="19" t="s">
        <v>319</v>
      </c>
      <c r="H88" s="17" t="s">
        <v>288</v>
      </c>
      <c r="I88" s="26">
        <f>VLOOKUP(C88,供应链!E:J,6,0)</f>
        <v>0</v>
      </c>
      <c r="J88" s="17">
        <f>VLOOKUP(C88,供应链!E:H,4,0)</f>
        <v>0</v>
      </c>
      <c r="K88" s="17">
        <f>VLOOKUP(C88,供应链!E:K,7,0)</f>
        <v>598</v>
      </c>
      <c r="L88" s="18" t="str">
        <f>VLOOKUP(C88,供应链!E:I,5,0)</f>
        <v>-</v>
      </c>
      <c r="M88" s="27">
        <f t="shared" si="203"/>
        <v>0</v>
      </c>
      <c r="N88" s="17"/>
      <c r="O88" s="26"/>
      <c r="P88" s="18"/>
      <c r="Q88" s="18"/>
      <c r="R88" s="40"/>
      <c r="S88" s="17"/>
      <c r="T88" s="17"/>
      <c r="U88" s="36"/>
      <c r="V88" s="17"/>
      <c r="W88" s="17"/>
      <c r="X88" s="26"/>
      <c r="Y88" s="18"/>
      <c r="Z88" s="18"/>
      <c r="AA88" s="40"/>
      <c r="AB88" s="17"/>
      <c r="AC88" s="17"/>
      <c r="AD88" s="36"/>
      <c r="AE88" s="17"/>
      <c r="AF88" s="17"/>
      <c r="AG88" s="26"/>
      <c r="AH88" s="18"/>
      <c r="AI88" s="18"/>
      <c r="AJ88" s="40"/>
      <c r="AK88" s="17"/>
      <c r="AL88" s="17"/>
      <c r="AM88" s="36"/>
      <c r="AN88" s="17"/>
      <c r="AO88" s="17"/>
      <c r="AP88" s="26"/>
      <c r="AQ88" s="18"/>
      <c r="AR88" s="18"/>
      <c r="AS88" s="40"/>
      <c r="AT88" s="17"/>
      <c r="AU88" s="17"/>
      <c r="AV88" s="36"/>
      <c r="AW88" s="17"/>
      <c r="AX88" s="17"/>
      <c r="AY88" s="26"/>
      <c r="AZ88" s="18"/>
      <c r="BA88" s="18"/>
      <c r="BB88" s="40"/>
      <c r="BC88" s="17"/>
      <c r="BD88" s="17"/>
      <c r="BE88" s="36"/>
      <c r="BF88" s="17"/>
      <c r="BG88" s="17"/>
      <c r="BH88" s="26"/>
      <c r="BI88" s="18"/>
      <c r="BJ88" s="18"/>
      <c r="BK88" s="40"/>
      <c r="BL88" s="17"/>
      <c r="BM88" s="17"/>
      <c r="BN88" s="36"/>
      <c r="BO88" s="17"/>
      <c r="BP88" s="17">
        <v>0</v>
      </c>
      <c r="BQ88" s="26">
        <f t="shared" si="180"/>
        <v>0</v>
      </c>
      <c r="BR88" s="17">
        <v>0</v>
      </c>
      <c r="BS88" s="18">
        <v>0</v>
      </c>
      <c r="BT88" s="40">
        <f t="shared" si="181"/>
        <v>0</v>
      </c>
      <c r="BU88" s="17">
        <f t="shared" si="182"/>
        <v>0</v>
      </c>
      <c r="BV88" s="36">
        <f t="shared" si="183"/>
        <v>0</v>
      </c>
      <c r="BW88" s="17">
        <v>0</v>
      </c>
      <c r="BX88" s="32">
        <v>0</v>
      </c>
      <c r="BY88" s="17">
        <v>0</v>
      </c>
      <c r="BZ88" s="18">
        <v>0</v>
      </c>
      <c r="CA88" s="40">
        <f t="shared" si="127"/>
        <v>0</v>
      </c>
      <c r="CB88" s="17">
        <f t="shared" si="128"/>
        <v>0</v>
      </c>
      <c r="CC88" s="36">
        <f t="shared" si="184"/>
        <v>0</v>
      </c>
      <c r="CD88" s="17">
        <v>0</v>
      </c>
      <c r="CE88" s="32">
        <v>0</v>
      </c>
      <c r="CF88" s="18">
        <v>0</v>
      </c>
      <c r="CG88" s="18">
        <v>0</v>
      </c>
      <c r="CH88" s="40">
        <f t="shared" si="129"/>
        <v>0</v>
      </c>
      <c r="CI88" s="17">
        <f t="shared" si="130"/>
        <v>0</v>
      </c>
      <c r="CJ88" s="36">
        <f t="shared" si="131"/>
        <v>0</v>
      </c>
      <c r="CK88" s="17">
        <v>0</v>
      </c>
      <c r="CL88" s="32">
        <v>0</v>
      </c>
      <c r="CM88" s="18">
        <v>0</v>
      </c>
      <c r="CN88" s="18">
        <v>0</v>
      </c>
      <c r="CO88" s="40">
        <f t="shared" si="132"/>
        <v>0</v>
      </c>
      <c r="CP88" s="17">
        <f t="shared" si="133"/>
        <v>0</v>
      </c>
      <c r="CQ88" s="36">
        <f t="shared" si="134"/>
        <v>0</v>
      </c>
      <c r="CR88" s="17">
        <v>0</v>
      </c>
      <c r="CS88" s="32">
        <v>0</v>
      </c>
      <c r="CT88" s="18">
        <v>0</v>
      </c>
      <c r="CU88" s="18">
        <v>0</v>
      </c>
      <c r="CV88" s="40">
        <f t="shared" si="135"/>
        <v>0</v>
      </c>
      <c r="CW88" s="17">
        <f t="shared" si="136"/>
        <v>0</v>
      </c>
      <c r="CX88" s="36">
        <f t="shared" si="137"/>
        <v>0</v>
      </c>
      <c r="CY88" s="132">
        <v>0</v>
      </c>
      <c r="CZ88" s="121">
        <v>0</v>
      </c>
      <c r="DA88" s="55">
        <v>0</v>
      </c>
      <c r="DB88" s="55">
        <v>0</v>
      </c>
      <c r="DC88" s="40">
        <f t="shared" si="138"/>
        <v>0</v>
      </c>
      <c r="DD88" s="17">
        <f t="shared" si="139"/>
        <v>0</v>
      </c>
      <c r="DE88" s="36">
        <f t="shared" si="140"/>
        <v>0</v>
      </c>
      <c r="DF88" s="122">
        <v>0</v>
      </c>
      <c r="DG88" s="123">
        <v>0</v>
      </c>
      <c r="DH88" s="122">
        <v>0</v>
      </c>
      <c r="DI88" s="122">
        <v>0</v>
      </c>
      <c r="DJ88" s="40">
        <f t="shared" si="141"/>
        <v>0</v>
      </c>
      <c r="DK88" s="17">
        <f t="shared" si="142"/>
        <v>0</v>
      </c>
      <c r="DL88" s="36">
        <f t="shared" si="143"/>
        <v>0</v>
      </c>
      <c r="DM88" s="33">
        <v>0</v>
      </c>
      <c r="DN88" s="32">
        <v>0</v>
      </c>
      <c r="DO88" s="17">
        <v>0</v>
      </c>
      <c r="DP88" s="18">
        <v>0</v>
      </c>
      <c r="DQ88" s="40">
        <f t="shared" si="144"/>
        <v>0</v>
      </c>
      <c r="DR88" s="17">
        <f t="shared" si="145"/>
        <v>0</v>
      </c>
      <c r="DS88" s="36">
        <f t="shared" si="146"/>
        <v>0</v>
      </c>
      <c r="DT88" s="126">
        <v>0</v>
      </c>
      <c r="DU88" s="32">
        <v>0</v>
      </c>
      <c r="DV88" s="17">
        <v>0</v>
      </c>
      <c r="DW88" s="18">
        <v>0</v>
      </c>
      <c r="DX88" s="40">
        <f t="shared" si="147"/>
        <v>0</v>
      </c>
      <c r="DY88" s="17">
        <f t="shared" si="148"/>
        <v>0</v>
      </c>
      <c r="DZ88" s="36">
        <f t="shared" si="149"/>
        <v>0</v>
      </c>
      <c r="EA88" s="33">
        <v>0</v>
      </c>
      <c r="EB88" s="32">
        <v>0</v>
      </c>
      <c r="EC88" s="18">
        <v>0</v>
      </c>
      <c r="ED88" s="18">
        <v>0</v>
      </c>
      <c r="EE88" s="40">
        <f t="shared" si="150"/>
        <v>0</v>
      </c>
      <c r="EF88" s="17">
        <f t="shared" si="151"/>
        <v>0</v>
      </c>
      <c r="EG88" s="36">
        <f t="shared" si="152"/>
        <v>0</v>
      </c>
      <c r="EH88" s="18">
        <v>0</v>
      </c>
      <c r="EI88" s="26">
        <v>0</v>
      </c>
      <c r="EJ88" s="18">
        <v>0</v>
      </c>
      <c r="EK88" s="18">
        <v>0</v>
      </c>
      <c r="EL88" s="40">
        <f t="shared" si="153"/>
        <v>0</v>
      </c>
      <c r="EM88" s="17">
        <f t="shared" si="154"/>
        <v>0</v>
      </c>
      <c r="EN88" s="36">
        <f t="shared" si="155"/>
        <v>0</v>
      </c>
      <c r="EO88" s="18">
        <v>0</v>
      </c>
      <c r="EP88" s="26">
        <v>0</v>
      </c>
      <c r="EQ88" s="18">
        <v>0</v>
      </c>
      <c r="ER88" s="18">
        <v>0</v>
      </c>
      <c r="ES88" s="40">
        <f t="shared" si="156"/>
        <v>0</v>
      </c>
      <c r="ET88" s="17">
        <f t="shared" si="157"/>
        <v>0</v>
      </c>
      <c r="EU88" s="36">
        <f t="shared" si="158"/>
        <v>0</v>
      </c>
      <c r="EV88" s="18">
        <v>0</v>
      </c>
      <c r="EW88" s="26">
        <v>0</v>
      </c>
      <c r="EX88" s="18">
        <v>0</v>
      </c>
      <c r="EY88" s="18">
        <v>0</v>
      </c>
      <c r="EZ88" s="40">
        <f t="shared" si="159"/>
        <v>0</v>
      </c>
      <c r="FA88" s="17">
        <f t="shared" si="160"/>
        <v>0</v>
      </c>
      <c r="FB88" s="36">
        <f t="shared" si="161"/>
        <v>0</v>
      </c>
      <c r="FC88" s="18">
        <v>0</v>
      </c>
      <c r="FD88" s="26">
        <v>0</v>
      </c>
      <c r="FE88" s="18">
        <v>0</v>
      </c>
      <c r="FF88" s="18">
        <v>0</v>
      </c>
      <c r="FG88" s="40">
        <f t="shared" si="162"/>
        <v>0</v>
      </c>
      <c r="FH88" s="17">
        <f t="shared" si="163"/>
        <v>0</v>
      </c>
      <c r="FI88" s="36">
        <f t="shared" si="164"/>
        <v>0</v>
      </c>
      <c r="FJ88" s="18">
        <v>0</v>
      </c>
      <c r="FK88" s="26">
        <v>0</v>
      </c>
      <c r="FL88" s="17">
        <v>0</v>
      </c>
      <c r="FM88" s="18">
        <v>0</v>
      </c>
      <c r="FN88" s="40">
        <f t="shared" si="165"/>
        <v>0</v>
      </c>
      <c r="FO88" s="17">
        <f t="shared" si="166"/>
        <v>0</v>
      </c>
      <c r="FP88" s="36">
        <f t="shared" si="167"/>
        <v>0</v>
      </c>
      <c r="FQ88" s="18">
        <v>0</v>
      </c>
      <c r="FR88" s="26">
        <v>0</v>
      </c>
      <c r="FS88" s="17">
        <v>0</v>
      </c>
      <c r="FT88" s="18">
        <v>0</v>
      </c>
      <c r="FU88" s="40">
        <f t="shared" si="168"/>
        <v>0</v>
      </c>
      <c r="FV88" s="17">
        <f t="shared" si="169"/>
        <v>0</v>
      </c>
      <c r="FW88" s="36">
        <f t="shared" si="170"/>
        <v>0</v>
      </c>
      <c r="FX88" s="18">
        <v>0</v>
      </c>
      <c r="FY88" s="26">
        <v>0</v>
      </c>
      <c r="FZ88" s="17">
        <v>0</v>
      </c>
      <c r="GA88" s="18">
        <v>0</v>
      </c>
      <c r="GB88" s="40">
        <f t="shared" si="171"/>
        <v>0</v>
      </c>
      <c r="GC88" s="17">
        <f t="shared" si="172"/>
        <v>0</v>
      </c>
      <c r="GD88" s="36">
        <f t="shared" si="173"/>
        <v>0</v>
      </c>
      <c r="GE88" s="18">
        <v>0</v>
      </c>
      <c r="GF88" s="26">
        <v>0</v>
      </c>
      <c r="GG88" s="17">
        <v>0</v>
      </c>
      <c r="GH88" s="18">
        <v>0</v>
      </c>
      <c r="GI88" s="40">
        <f t="shared" si="174"/>
        <v>0</v>
      </c>
      <c r="GJ88" s="17">
        <f t="shared" si="175"/>
        <v>0</v>
      </c>
      <c r="GK88" s="36">
        <f t="shared" si="176"/>
        <v>0</v>
      </c>
      <c r="GL88" s="18">
        <v>0</v>
      </c>
      <c r="GM88" s="26">
        <v>0</v>
      </c>
      <c r="GN88" s="17">
        <v>0</v>
      </c>
      <c r="GO88" s="18">
        <v>0</v>
      </c>
      <c r="GP88" s="40">
        <f t="shared" si="177"/>
        <v>0</v>
      </c>
      <c r="GQ88" s="17">
        <f t="shared" si="178"/>
        <v>0</v>
      </c>
      <c r="GR88" s="36">
        <f t="shared" si="179"/>
        <v>0</v>
      </c>
      <c r="GS88" s="18">
        <v>0</v>
      </c>
      <c r="GT88" s="26">
        <v>0</v>
      </c>
      <c r="GU88" s="18">
        <v>0</v>
      </c>
      <c r="GV88" s="18">
        <v>0</v>
      </c>
      <c r="GW88" s="40">
        <f t="shared" si="185"/>
        <v>0</v>
      </c>
      <c r="GX88" s="17">
        <f t="shared" si="186"/>
        <v>0</v>
      </c>
      <c r="GY88" s="36">
        <f t="shared" si="187"/>
        <v>0</v>
      </c>
      <c r="GZ88" s="18">
        <v>0</v>
      </c>
      <c r="HA88" s="26">
        <v>0</v>
      </c>
      <c r="HB88" s="18">
        <v>0</v>
      </c>
      <c r="HC88" s="18">
        <v>0</v>
      </c>
      <c r="HD88" s="40">
        <f t="shared" si="188"/>
        <v>0</v>
      </c>
      <c r="HE88" s="17">
        <f t="shared" si="189"/>
        <v>0</v>
      </c>
      <c r="HF88" s="36">
        <f t="shared" si="190"/>
        <v>0</v>
      </c>
      <c r="HG88" s="18">
        <v>0</v>
      </c>
      <c r="HH88" s="26">
        <v>0</v>
      </c>
      <c r="HI88" s="18">
        <v>0</v>
      </c>
      <c r="HJ88" s="18">
        <v>0</v>
      </c>
      <c r="HK88" s="40">
        <f t="shared" si="191"/>
        <v>0</v>
      </c>
      <c r="HL88" s="17">
        <f t="shared" si="192"/>
        <v>0</v>
      </c>
      <c r="HM88" s="36">
        <f t="shared" si="193"/>
        <v>0</v>
      </c>
      <c r="HN88" s="18">
        <v>0</v>
      </c>
      <c r="HO88" s="26">
        <v>0</v>
      </c>
      <c r="HP88" s="18">
        <v>0</v>
      </c>
      <c r="HQ88" s="18">
        <v>0</v>
      </c>
      <c r="HR88" s="40">
        <f t="shared" si="194"/>
        <v>0</v>
      </c>
      <c r="HS88" s="17">
        <f t="shared" si="195"/>
        <v>0</v>
      </c>
      <c r="HT88" s="36">
        <f t="shared" si="196"/>
        <v>0</v>
      </c>
      <c r="HU88" s="18">
        <v>0</v>
      </c>
      <c r="HV88" s="26">
        <v>0</v>
      </c>
      <c r="HW88" s="17">
        <v>0</v>
      </c>
      <c r="HX88" s="18">
        <v>0</v>
      </c>
      <c r="HY88" s="40">
        <f t="shared" si="197"/>
        <v>0</v>
      </c>
      <c r="HZ88" s="17">
        <f t="shared" si="198"/>
        <v>0</v>
      </c>
      <c r="IA88" s="36">
        <f t="shared" si="199"/>
        <v>0</v>
      </c>
      <c r="IB88" s="18"/>
      <c r="IC88" s="26"/>
      <c r="ID88" s="17"/>
      <c r="IE88" s="18"/>
      <c r="IF88" s="40"/>
      <c r="IG88" s="17"/>
      <c r="IH88" s="17"/>
      <c r="II88" s="36"/>
      <c r="IJ88" s="17"/>
      <c r="IK88" s="17"/>
      <c r="IL88" s="17"/>
      <c r="IM88" s="17"/>
      <c r="IN88" s="18"/>
      <c r="IO88" s="18"/>
      <c r="IP88" s="17"/>
      <c r="IQ88" s="17"/>
      <c r="IR88" s="17"/>
      <c r="IS88" s="17"/>
      <c r="IT88" s="18"/>
      <c r="IU88" s="41"/>
      <c r="IV88" s="41"/>
      <c r="IW88" s="41"/>
      <c r="IX88" s="41"/>
      <c r="IY88" s="41"/>
      <c r="IZ88" s="41"/>
      <c r="JA88" s="41"/>
      <c r="JB88" s="18"/>
      <c r="JC88" s="41"/>
      <c r="JD88" s="41"/>
      <c r="JE88" s="41"/>
      <c r="JF88" s="18"/>
      <c r="JG88" s="18"/>
      <c r="JH88" s="18">
        <f t="shared" si="204"/>
        <v>0</v>
      </c>
      <c r="JI88" s="18">
        <f t="shared" si="205"/>
        <v>0</v>
      </c>
      <c r="JJ88" s="17">
        <v>199</v>
      </c>
      <c r="JK88" s="17">
        <f t="shared" si="200"/>
        <v>0</v>
      </c>
      <c r="JL88" s="36">
        <f t="shared" si="206"/>
        <v>0</v>
      </c>
      <c r="JM88" s="18">
        <f t="shared" si="201"/>
        <v>0</v>
      </c>
      <c r="JN88" s="42">
        <f t="shared" si="202"/>
        <v>0</v>
      </c>
      <c r="JO88" s="43"/>
      <c r="JP88" s="43"/>
    </row>
    <row r="89" ht="16.5" spans="1:276">
      <c r="A89" s="16"/>
      <c r="B89" s="20" t="s">
        <v>37</v>
      </c>
      <c r="C89" s="18">
        <v>6939962760940</v>
      </c>
      <c r="D89" s="18">
        <v>613483544776</v>
      </c>
      <c r="E89" s="18" t="s">
        <v>320</v>
      </c>
      <c r="F89" s="22">
        <v>2236</v>
      </c>
      <c r="G89" s="19" t="s">
        <v>321</v>
      </c>
      <c r="H89" s="17" t="s">
        <v>288</v>
      </c>
      <c r="I89" s="26">
        <f>VLOOKUP(C89,供应链!E:J,6,0)</f>
        <v>1</v>
      </c>
      <c r="J89" s="17">
        <f>VLOOKUP(C89,供应链!E:H,4,0)</f>
        <v>135</v>
      </c>
      <c r="K89" s="17">
        <f>VLOOKUP(C89,供应链!E:K,7,0)</f>
        <v>0</v>
      </c>
      <c r="L89" s="18">
        <f>VLOOKUP(C89,供应链!E:I,5,0)</f>
        <v>16.9011565518064</v>
      </c>
      <c r="M89" s="27">
        <f t="shared" si="203"/>
        <v>0.000402194538404422</v>
      </c>
      <c r="N89" s="17"/>
      <c r="O89" s="26"/>
      <c r="P89" s="18"/>
      <c r="Q89" s="18"/>
      <c r="R89" s="40"/>
      <c r="S89" s="17"/>
      <c r="T89" s="17"/>
      <c r="U89" s="36"/>
      <c r="V89" s="17"/>
      <c r="W89" s="17"/>
      <c r="X89" s="26"/>
      <c r="Y89" s="18"/>
      <c r="Z89" s="18"/>
      <c r="AA89" s="40"/>
      <c r="AB89" s="17"/>
      <c r="AC89" s="17"/>
      <c r="AD89" s="36"/>
      <c r="AE89" s="17"/>
      <c r="AF89" s="17"/>
      <c r="AG89" s="26"/>
      <c r="AH89" s="18"/>
      <c r="AI89" s="18"/>
      <c r="AJ89" s="40"/>
      <c r="AK89" s="17"/>
      <c r="AL89" s="17"/>
      <c r="AM89" s="36"/>
      <c r="AN89" s="17"/>
      <c r="AO89" s="17"/>
      <c r="AP89" s="26"/>
      <c r="AQ89" s="18"/>
      <c r="AR89" s="18"/>
      <c r="AS89" s="40"/>
      <c r="AT89" s="17"/>
      <c r="AU89" s="17"/>
      <c r="AV89" s="36"/>
      <c r="AW89" s="17"/>
      <c r="AX89" s="17"/>
      <c r="AY89" s="26"/>
      <c r="AZ89" s="18"/>
      <c r="BA89" s="18"/>
      <c r="BB89" s="40"/>
      <c r="BC89" s="17"/>
      <c r="BD89" s="17"/>
      <c r="BE89" s="36"/>
      <c r="BF89" s="17"/>
      <c r="BG89" s="17"/>
      <c r="BH89" s="26"/>
      <c r="BI89" s="18"/>
      <c r="BJ89" s="18"/>
      <c r="BK89" s="40"/>
      <c r="BL89" s="17"/>
      <c r="BM89" s="17"/>
      <c r="BN89" s="36"/>
      <c r="BO89" s="17"/>
      <c r="BP89" s="17">
        <v>4</v>
      </c>
      <c r="BQ89" s="26">
        <f t="shared" si="180"/>
        <v>0</v>
      </c>
      <c r="BR89" s="17">
        <v>0</v>
      </c>
      <c r="BS89" s="18">
        <v>0</v>
      </c>
      <c r="BT89" s="40">
        <f t="shared" si="181"/>
        <v>0</v>
      </c>
      <c r="BU89" s="17">
        <f t="shared" si="182"/>
        <v>0</v>
      </c>
      <c r="BV89" s="36">
        <f t="shared" si="183"/>
        <v>0</v>
      </c>
      <c r="BW89" s="17">
        <v>1</v>
      </c>
      <c r="BX89" s="32">
        <v>0.0333333333333333</v>
      </c>
      <c r="BY89" s="17">
        <v>0</v>
      </c>
      <c r="BZ89" s="18">
        <v>0</v>
      </c>
      <c r="CA89" s="40">
        <f t="shared" si="127"/>
        <v>0</v>
      </c>
      <c r="CB89" s="17">
        <f t="shared" si="128"/>
        <v>0</v>
      </c>
      <c r="CC89" s="36">
        <f t="shared" si="184"/>
        <v>0</v>
      </c>
      <c r="CD89" s="17">
        <v>0</v>
      </c>
      <c r="CE89" s="32">
        <v>0.00869565217391304</v>
      </c>
      <c r="CF89" s="18">
        <v>0</v>
      </c>
      <c r="CG89" s="18">
        <v>0</v>
      </c>
      <c r="CH89" s="40">
        <f t="shared" si="129"/>
        <v>0</v>
      </c>
      <c r="CI89" s="17">
        <f t="shared" si="130"/>
        <v>0</v>
      </c>
      <c r="CJ89" s="36">
        <f t="shared" si="131"/>
        <v>0</v>
      </c>
      <c r="CK89" s="17">
        <v>1</v>
      </c>
      <c r="CL89" s="32">
        <v>0.054481546572935</v>
      </c>
      <c r="CM89" s="18">
        <v>0</v>
      </c>
      <c r="CN89" s="18">
        <v>0</v>
      </c>
      <c r="CO89" s="40">
        <f t="shared" si="132"/>
        <v>0</v>
      </c>
      <c r="CP89" s="17">
        <f t="shared" si="133"/>
        <v>0</v>
      </c>
      <c r="CQ89" s="36">
        <f t="shared" si="134"/>
        <v>0</v>
      </c>
      <c r="CR89" s="17">
        <v>0</v>
      </c>
      <c r="CS89" s="32">
        <v>0.04</v>
      </c>
      <c r="CT89" s="18">
        <v>0</v>
      </c>
      <c r="CU89" s="18">
        <v>0</v>
      </c>
      <c r="CV89" s="40">
        <f t="shared" si="135"/>
        <v>0</v>
      </c>
      <c r="CW89" s="17">
        <f t="shared" si="136"/>
        <v>0</v>
      </c>
      <c r="CX89" s="36">
        <f t="shared" si="137"/>
        <v>0</v>
      </c>
      <c r="CY89" s="132">
        <v>0</v>
      </c>
      <c r="CZ89" s="121">
        <v>0.0321969696969697</v>
      </c>
      <c r="DA89" s="55">
        <v>0</v>
      </c>
      <c r="DB89" s="55">
        <v>0</v>
      </c>
      <c r="DC89" s="40">
        <f t="shared" si="138"/>
        <v>0</v>
      </c>
      <c r="DD89" s="17">
        <f t="shared" si="139"/>
        <v>0</v>
      </c>
      <c r="DE89" s="36">
        <f t="shared" si="140"/>
        <v>0</v>
      </c>
      <c r="DF89" s="122">
        <v>2</v>
      </c>
      <c r="DG89" s="123">
        <v>0</v>
      </c>
      <c r="DH89" s="122">
        <v>0</v>
      </c>
      <c r="DI89" s="122">
        <v>0</v>
      </c>
      <c r="DJ89" s="40">
        <f t="shared" si="141"/>
        <v>0</v>
      </c>
      <c r="DK89" s="17">
        <f t="shared" si="142"/>
        <v>0</v>
      </c>
      <c r="DL89" s="36">
        <f t="shared" si="143"/>
        <v>0</v>
      </c>
      <c r="DM89" s="33">
        <v>2</v>
      </c>
      <c r="DN89" s="32">
        <v>0</v>
      </c>
      <c r="DO89" s="17">
        <v>0</v>
      </c>
      <c r="DP89" s="18">
        <v>0</v>
      </c>
      <c r="DQ89" s="40">
        <f t="shared" si="144"/>
        <v>0</v>
      </c>
      <c r="DR89" s="17">
        <f t="shared" si="145"/>
        <v>0</v>
      </c>
      <c r="DS89" s="36">
        <f t="shared" si="146"/>
        <v>0</v>
      </c>
      <c r="DT89" s="126">
        <v>0</v>
      </c>
      <c r="DU89" s="32">
        <v>0</v>
      </c>
      <c r="DV89" s="17">
        <v>0</v>
      </c>
      <c r="DW89" s="18">
        <v>0</v>
      </c>
      <c r="DX89" s="40">
        <f t="shared" si="147"/>
        <v>0</v>
      </c>
      <c r="DY89" s="17">
        <f t="shared" si="148"/>
        <v>0</v>
      </c>
      <c r="DZ89" s="36">
        <f t="shared" si="149"/>
        <v>0</v>
      </c>
      <c r="EA89" s="33">
        <v>0</v>
      </c>
      <c r="EB89" s="32">
        <v>0</v>
      </c>
      <c r="EC89" s="18">
        <v>0</v>
      </c>
      <c r="ED89" s="18">
        <v>0</v>
      </c>
      <c r="EE89" s="40">
        <f t="shared" si="150"/>
        <v>0</v>
      </c>
      <c r="EF89" s="17">
        <f t="shared" si="151"/>
        <v>0</v>
      </c>
      <c r="EG89" s="36">
        <f t="shared" si="152"/>
        <v>0</v>
      </c>
      <c r="EH89" s="18">
        <v>0</v>
      </c>
      <c r="EI89" s="26">
        <v>0</v>
      </c>
      <c r="EJ89" s="18">
        <v>0</v>
      </c>
      <c r="EK89" s="18">
        <v>0</v>
      </c>
      <c r="EL89" s="40">
        <f t="shared" si="153"/>
        <v>0</v>
      </c>
      <c r="EM89" s="17">
        <f t="shared" si="154"/>
        <v>0</v>
      </c>
      <c r="EN89" s="36">
        <f t="shared" si="155"/>
        <v>0</v>
      </c>
      <c r="EO89" s="18">
        <v>0</v>
      </c>
      <c r="EP89" s="26">
        <v>0</v>
      </c>
      <c r="EQ89" s="18">
        <v>0</v>
      </c>
      <c r="ER89" s="18">
        <v>0</v>
      </c>
      <c r="ES89" s="40">
        <f t="shared" si="156"/>
        <v>0</v>
      </c>
      <c r="ET89" s="17">
        <f t="shared" si="157"/>
        <v>0</v>
      </c>
      <c r="EU89" s="36">
        <f t="shared" si="158"/>
        <v>0</v>
      </c>
      <c r="EV89" s="18">
        <v>0</v>
      </c>
      <c r="EW89" s="26">
        <v>0</v>
      </c>
      <c r="EX89" s="18">
        <v>0</v>
      </c>
      <c r="EY89" s="18">
        <v>0</v>
      </c>
      <c r="EZ89" s="40">
        <f t="shared" si="159"/>
        <v>0</v>
      </c>
      <c r="FA89" s="17">
        <f t="shared" si="160"/>
        <v>0</v>
      </c>
      <c r="FB89" s="36">
        <f t="shared" si="161"/>
        <v>0</v>
      </c>
      <c r="FC89" s="18">
        <v>44</v>
      </c>
      <c r="FD89" s="26">
        <v>0.0227272727272727</v>
      </c>
      <c r="FE89" s="18">
        <v>1</v>
      </c>
      <c r="FF89" s="18">
        <v>299</v>
      </c>
      <c r="FG89" s="40">
        <f t="shared" si="162"/>
        <v>299</v>
      </c>
      <c r="FH89" s="17">
        <f t="shared" si="163"/>
        <v>30</v>
      </c>
      <c r="FI89" s="36">
        <f t="shared" si="164"/>
        <v>0.100334448160535</v>
      </c>
      <c r="FJ89" s="18">
        <v>110</v>
      </c>
      <c r="FK89" s="26">
        <v>0.0454545454545455</v>
      </c>
      <c r="FL89" s="17">
        <v>5</v>
      </c>
      <c r="FM89" s="18">
        <v>1495</v>
      </c>
      <c r="FN89" s="40">
        <f t="shared" si="165"/>
        <v>299</v>
      </c>
      <c r="FO89" s="17">
        <f t="shared" si="166"/>
        <v>150</v>
      </c>
      <c r="FP89" s="36">
        <f t="shared" si="167"/>
        <v>0.100334448160535</v>
      </c>
      <c r="FQ89" s="18">
        <v>149</v>
      </c>
      <c r="FR89" s="26">
        <v>0.0604026845637584</v>
      </c>
      <c r="FS89" s="17">
        <v>9</v>
      </c>
      <c r="FT89" s="18">
        <v>2663</v>
      </c>
      <c r="FU89" s="40">
        <f t="shared" si="168"/>
        <v>295.888888888889</v>
      </c>
      <c r="FV89" s="17">
        <f t="shared" si="169"/>
        <v>242</v>
      </c>
      <c r="FW89" s="36">
        <f t="shared" si="170"/>
        <v>0.0908749530604582</v>
      </c>
      <c r="FX89" s="18">
        <v>196</v>
      </c>
      <c r="FY89" s="26">
        <v>0.0306122448979592</v>
      </c>
      <c r="FZ89" s="17">
        <v>6</v>
      </c>
      <c r="GA89" s="18">
        <v>1794</v>
      </c>
      <c r="GB89" s="40">
        <f t="shared" si="171"/>
        <v>299</v>
      </c>
      <c r="GC89" s="17">
        <f t="shared" si="172"/>
        <v>180</v>
      </c>
      <c r="GD89" s="36">
        <f t="shared" si="173"/>
        <v>0.100334448160535</v>
      </c>
      <c r="GE89" s="18">
        <v>206</v>
      </c>
      <c r="GF89" s="26">
        <v>0.00485436893203883</v>
      </c>
      <c r="GG89" s="17">
        <v>1</v>
      </c>
      <c r="GH89" s="18">
        <v>299</v>
      </c>
      <c r="GI89" s="40">
        <f t="shared" si="174"/>
        <v>299</v>
      </c>
      <c r="GJ89" s="17">
        <f t="shared" si="175"/>
        <v>30</v>
      </c>
      <c r="GK89" s="36">
        <f t="shared" si="176"/>
        <v>0.100334448160535</v>
      </c>
      <c r="GL89" s="18">
        <v>164</v>
      </c>
      <c r="GM89" s="26">
        <v>0.024390243902439</v>
      </c>
      <c r="GN89" s="17">
        <v>4</v>
      </c>
      <c r="GO89" s="18">
        <v>1196</v>
      </c>
      <c r="GP89" s="40">
        <f t="shared" si="177"/>
        <v>299</v>
      </c>
      <c r="GQ89" s="17">
        <f t="shared" si="178"/>
        <v>120</v>
      </c>
      <c r="GR89" s="36">
        <f t="shared" si="179"/>
        <v>0.100334448160535</v>
      </c>
      <c r="GS89" s="18">
        <v>171</v>
      </c>
      <c r="GT89" s="26">
        <v>0.0175438596491228</v>
      </c>
      <c r="GU89" s="18">
        <v>3</v>
      </c>
      <c r="GV89" s="18">
        <v>897</v>
      </c>
      <c r="GW89" s="40">
        <f t="shared" si="185"/>
        <v>299</v>
      </c>
      <c r="GX89" s="17">
        <f t="shared" si="186"/>
        <v>90</v>
      </c>
      <c r="GY89" s="36">
        <f t="shared" si="187"/>
        <v>0.100334448160535</v>
      </c>
      <c r="GZ89" s="18">
        <v>101</v>
      </c>
      <c r="HA89" s="26">
        <v>0.0198019801980198</v>
      </c>
      <c r="HB89" s="18">
        <v>2</v>
      </c>
      <c r="HC89" s="18">
        <v>598</v>
      </c>
      <c r="HD89" s="40">
        <f t="shared" si="188"/>
        <v>299</v>
      </c>
      <c r="HE89" s="17">
        <f t="shared" si="189"/>
        <v>60</v>
      </c>
      <c r="HF89" s="36">
        <f t="shared" si="190"/>
        <v>0.100334448160535</v>
      </c>
      <c r="HG89" s="18">
        <v>106</v>
      </c>
      <c r="HH89" s="26">
        <v>0.00943396226415094</v>
      </c>
      <c r="HI89" s="18">
        <v>1</v>
      </c>
      <c r="HJ89" s="18">
        <v>299</v>
      </c>
      <c r="HK89" s="40">
        <f t="shared" si="191"/>
        <v>299</v>
      </c>
      <c r="HL89" s="17">
        <f t="shared" si="192"/>
        <v>30</v>
      </c>
      <c r="HM89" s="36">
        <f t="shared" si="193"/>
        <v>0.100334448160535</v>
      </c>
      <c r="HN89" s="18">
        <v>92</v>
      </c>
      <c r="HO89" s="26">
        <v>0.0326086956521739</v>
      </c>
      <c r="HP89" s="18">
        <v>3</v>
      </c>
      <c r="HQ89" s="18">
        <v>897</v>
      </c>
      <c r="HR89" s="40">
        <f t="shared" si="194"/>
        <v>299</v>
      </c>
      <c r="HS89" s="17">
        <f t="shared" si="195"/>
        <v>90</v>
      </c>
      <c r="HT89" s="36">
        <f t="shared" si="196"/>
        <v>0.100334448160535</v>
      </c>
      <c r="HU89" s="18">
        <v>131</v>
      </c>
      <c r="HV89" s="26">
        <v>0.0305343511450382</v>
      </c>
      <c r="HW89" s="17">
        <v>4</v>
      </c>
      <c r="HX89" s="18">
        <v>1196</v>
      </c>
      <c r="HY89" s="40">
        <f t="shared" si="197"/>
        <v>299</v>
      </c>
      <c r="HZ89" s="17">
        <f t="shared" si="198"/>
        <v>120</v>
      </c>
      <c r="IA89" s="36">
        <f t="shared" si="199"/>
        <v>0.100334448160535</v>
      </c>
      <c r="IB89" s="18"/>
      <c r="IC89" s="26"/>
      <c r="ID89" s="17"/>
      <c r="IE89" s="18"/>
      <c r="IF89" s="40"/>
      <c r="IG89" s="17"/>
      <c r="IH89" s="17"/>
      <c r="II89" s="36"/>
      <c r="IJ89" s="17"/>
      <c r="IK89" s="17"/>
      <c r="IL89" s="17"/>
      <c r="IM89" s="17"/>
      <c r="IN89" s="18"/>
      <c r="IO89" s="18"/>
      <c r="IP89" s="17"/>
      <c r="IQ89" s="17"/>
      <c r="IR89" s="17"/>
      <c r="IS89" s="17"/>
      <c r="IT89" s="18"/>
      <c r="IU89" s="41"/>
      <c r="IV89" s="41"/>
      <c r="IW89" s="41"/>
      <c r="IX89" s="41"/>
      <c r="IY89" s="41"/>
      <c r="IZ89" s="41"/>
      <c r="JA89" s="41"/>
      <c r="JB89" s="18"/>
      <c r="JC89" s="41"/>
      <c r="JD89" s="41"/>
      <c r="JE89" s="41"/>
      <c r="JF89" s="18"/>
      <c r="JG89" s="18"/>
      <c r="JH89" s="18">
        <f t="shared" si="204"/>
        <v>39</v>
      </c>
      <c r="JI89" s="18">
        <f t="shared" si="205"/>
        <v>11633</v>
      </c>
      <c r="JJ89" s="17">
        <v>269</v>
      </c>
      <c r="JK89" s="17">
        <f t="shared" si="200"/>
        <v>1142</v>
      </c>
      <c r="JL89" s="36">
        <f t="shared" si="206"/>
        <v>0.098169001977134</v>
      </c>
      <c r="JM89" s="18">
        <f t="shared" si="201"/>
        <v>39</v>
      </c>
      <c r="JN89" s="42">
        <f t="shared" si="202"/>
        <v>11633</v>
      </c>
      <c r="JO89" s="43"/>
      <c r="JP89" s="43"/>
    </row>
    <row r="90" ht="16.5" spans="1:276">
      <c r="A90" s="16"/>
      <c r="B90" s="20" t="s">
        <v>322</v>
      </c>
      <c r="C90" s="18">
        <v>6939962770901</v>
      </c>
      <c r="D90" s="18">
        <v>615935055307</v>
      </c>
      <c r="E90" s="18">
        <v>21061011000755</v>
      </c>
      <c r="F90" s="22" t="s">
        <v>323</v>
      </c>
      <c r="G90" s="19" t="s">
        <v>324</v>
      </c>
      <c r="H90" s="17" t="s">
        <v>288</v>
      </c>
      <c r="I90" s="26">
        <f>VLOOKUP(C90,供应链!E:J,6,0)</f>
        <v>0</v>
      </c>
      <c r="J90" s="17">
        <f>VLOOKUP(C90,供应链!E:H,4,0)</f>
        <v>32</v>
      </c>
      <c r="K90" s="17">
        <f>VLOOKUP(C90,供应链!E:K,7,0)</f>
        <v>560</v>
      </c>
      <c r="L90" s="18">
        <f>VLOOKUP(C90,供应链!E:I,5,0)</f>
        <v>0</v>
      </c>
      <c r="M90" s="27">
        <f t="shared" si="203"/>
        <v>0</v>
      </c>
      <c r="N90" s="17"/>
      <c r="O90" s="26"/>
      <c r="P90" s="18"/>
      <c r="Q90" s="18"/>
      <c r="R90" s="40"/>
      <c r="S90" s="17"/>
      <c r="T90" s="17"/>
      <c r="U90" s="36"/>
      <c r="V90" s="17"/>
      <c r="W90" s="17"/>
      <c r="X90" s="26"/>
      <c r="Y90" s="18"/>
      <c r="Z90" s="18"/>
      <c r="AA90" s="40"/>
      <c r="AB90" s="17"/>
      <c r="AC90" s="17"/>
      <c r="AD90" s="36"/>
      <c r="AE90" s="17"/>
      <c r="AF90" s="17"/>
      <c r="AG90" s="26"/>
      <c r="AH90" s="18"/>
      <c r="AI90" s="18"/>
      <c r="AJ90" s="40"/>
      <c r="AK90" s="17"/>
      <c r="AL90" s="17"/>
      <c r="AM90" s="36"/>
      <c r="AN90" s="17"/>
      <c r="AO90" s="17"/>
      <c r="AP90" s="26"/>
      <c r="AQ90" s="18"/>
      <c r="AR90" s="18"/>
      <c r="AS90" s="40"/>
      <c r="AT90" s="17"/>
      <c r="AU90" s="17"/>
      <c r="AV90" s="36"/>
      <c r="AW90" s="17"/>
      <c r="AX90" s="17"/>
      <c r="AY90" s="26"/>
      <c r="AZ90" s="18"/>
      <c r="BA90" s="18"/>
      <c r="BB90" s="40"/>
      <c r="BC90" s="17"/>
      <c r="BD90" s="17"/>
      <c r="BE90" s="36"/>
      <c r="BF90" s="17"/>
      <c r="BG90" s="17"/>
      <c r="BH90" s="26"/>
      <c r="BI90" s="18"/>
      <c r="BJ90" s="18"/>
      <c r="BK90" s="40"/>
      <c r="BL90" s="17"/>
      <c r="BM90" s="17"/>
      <c r="BN90" s="36"/>
      <c r="BO90" s="17"/>
      <c r="BP90" s="17">
        <v>0</v>
      </c>
      <c r="BQ90" s="26">
        <f t="shared" si="180"/>
        <v>0</v>
      </c>
      <c r="BR90" s="17">
        <v>0</v>
      </c>
      <c r="BS90" s="18">
        <v>0</v>
      </c>
      <c r="BT90" s="40">
        <f t="shared" si="181"/>
        <v>0</v>
      </c>
      <c r="BU90" s="17">
        <f t="shared" si="182"/>
        <v>0</v>
      </c>
      <c r="BV90" s="36">
        <f t="shared" si="183"/>
        <v>0</v>
      </c>
      <c r="BW90" s="17">
        <v>0</v>
      </c>
      <c r="BX90" s="32">
        <v>0.0233029381965552</v>
      </c>
      <c r="BY90" s="17">
        <v>0</v>
      </c>
      <c r="BZ90" s="18">
        <v>0</v>
      </c>
      <c r="CA90" s="40">
        <f t="shared" si="127"/>
        <v>0</v>
      </c>
      <c r="CB90" s="17">
        <f t="shared" si="128"/>
        <v>0</v>
      </c>
      <c r="CC90" s="36">
        <f t="shared" si="184"/>
        <v>0</v>
      </c>
      <c r="CD90" s="17">
        <v>0</v>
      </c>
      <c r="CE90" s="32">
        <v>0.0191616766467066</v>
      </c>
      <c r="CF90" s="18">
        <v>0</v>
      </c>
      <c r="CG90" s="18">
        <v>0</v>
      </c>
      <c r="CH90" s="40">
        <f t="shared" si="129"/>
        <v>0</v>
      </c>
      <c r="CI90" s="17">
        <f t="shared" si="130"/>
        <v>0</v>
      </c>
      <c r="CJ90" s="36">
        <f t="shared" si="131"/>
        <v>0</v>
      </c>
      <c r="CK90" s="17">
        <v>0</v>
      </c>
      <c r="CL90" s="32">
        <v>0.018450184501845</v>
      </c>
      <c r="CM90" s="18">
        <v>0</v>
      </c>
      <c r="CN90" s="18">
        <v>0</v>
      </c>
      <c r="CO90" s="40">
        <f t="shared" si="132"/>
        <v>0</v>
      </c>
      <c r="CP90" s="17">
        <f t="shared" si="133"/>
        <v>0</v>
      </c>
      <c r="CQ90" s="36">
        <f t="shared" si="134"/>
        <v>0</v>
      </c>
      <c r="CR90" s="17">
        <v>0</v>
      </c>
      <c r="CS90" s="32">
        <v>0.021978021978022</v>
      </c>
      <c r="CT90" s="18">
        <v>0</v>
      </c>
      <c r="CU90" s="18">
        <v>0</v>
      </c>
      <c r="CV90" s="40">
        <f t="shared" si="135"/>
        <v>0</v>
      </c>
      <c r="CW90" s="17">
        <f t="shared" si="136"/>
        <v>0</v>
      </c>
      <c r="CX90" s="36">
        <f t="shared" si="137"/>
        <v>0</v>
      </c>
      <c r="CY90" s="132">
        <v>0</v>
      </c>
      <c r="CZ90" s="121">
        <v>0.0278833967046895</v>
      </c>
      <c r="DA90" s="55">
        <v>0</v>
      </c>
      <c r="DB90" s="55">
        <v>0</v>
      </c>
      <c r="DC90" s="40">
        <f t="shared" si="138"/>
        <v>0</v>
      </c>
      <c r="DD90" s="17">
        <f t="shared" si="139"/>
        <v>0</v>
      </c>
      <c r="DE90" s="36">
        <f t="shared" si="140"/>
        <v>0</v>
      </c>
      <c r="DF90" s="122">
        <v>0</v>
      </c>
      <c r="DG90" s="123">
        <v>0</v>
      </c>
      <c r="DH90" s="122">
        <v>0</v>
      </c>
      <c r="DI90" s="122">
        <v>0</v>
      </c>
      <c r="DJ90" s="40">
        <f t="shared" si="141"/>
        <v>0</v>
      </c>
      <c r="DK90" s="17">
        <f t="shared" si="142"/>
        <v>0</v>
      </c>
      <c r="DL90" s="36">
        <f t="shared" si="143"/>
        <v>0</v>
      </c>
      <c r="DM90" s="33">
        <v>0</v>
      </c>
      <c r="DN90" s="32">
        <v>0</v>
      </c>
      <c r="DO90" s="17">
        <v>0</v>
      </c>
      <c r="DP90" s="18">
        <v>0</v>
      </c>
      <c r="DQ90" s="40">
        <f t="shared" si="144"/>
        <v>0</v>
      </c>
      <c r="DR90" s="17">
        <f t="shared" si="145"/>
        <v>0</v>
      </c>
      <c r="DS90" s="36">
        <f t="shared" si="146"/>
        <v>0</v>
      </c>
      <c r="DT90" s="126">
        <v>0</v>
      </c>
      <c r="DU90" s="32">
        <v>0</v>
      </c>
      <c r="DV90" s="17">
        <v>0</v>
      </c>
      <c r="DW90" s="18">
        <v>0</v>
      </c>
      <c r="DX90" s="40">
        <f t="shared" si="147"/>
        <v>0</v>
      </c>
      <c r="DY90" s="17">
        <f t="shared" si="148"/>
        <v>0</v>
      </c>
      <c r="DZ90" s="36">
        <f t="shared" si="149"/>
        <v>0</v>
      </c>
      <c r="EA90" s="33">
        <v>0</v>
      </c>
      <c r="EB90" s="32">
        <v>0</v>
      </c>
      <c r="EC90" s="18">
        <v>0</v>
      </c>
      <c r="ED90" s="18">
        <v>0</v>
      </c>
      <c r="EE90" s="40">
        <f t="shared" si="150"/>
        <v>0</v>
      </c>
      <c r="EF90" s="17">
        <f t="shared" si="151"/>
        <v>0</v>
      </c>
      <c r="EG90" s="36">
        <f t="shared" si="152"/>
        <v>0</v>
      </c>
      <c r="EH90" s="18">
        <v>0</v>
      </c>
      <c r="EI90" s="26">
        <v>0</v>
      </c>
      <c r="EJ90" s="18">
        <v>0</v>
      </c>
      <c r="EK90" s="18">
        <v>0</v>
      </c>
      <c r="EL90" s="40">
        <f t="shared" si="153"/>
        <v>0</v>
      </c>
      <c r="EM90" s="17">
        <f t="shared" si="154"/>
        <v>0</v>
      </c>
      <c r="EN90" s="36">
        <f t="shared" si="155"/>
        <v>0</v>
      </c>
      <c r="EO90" s="18">
        <v>0</v>
      </c>
      <c r="EP90" s="26">
        <v>0</v>
      </c>
      <c r="EQ90" s="18">
        <v>0</v>
      </c>
      <c r="ER90" s="18">
        <v>0</v>
      </c>
      <c r="ES90" s="40">
        <f t="shared" si="156"/>
        <v>0</v>
      </c>
      <c r="ET90" s="17">
        <f t="shared" si="157"/>
        <v>0</v>
      </c>
      <c r="EU90" s="36">
        <f t="shared" si="158"/>
        <v>0</v>
      </c>
      <c r="EV90" s="18">
        <v>0</v>
      </c>
      <c r="EW90" s="26">
        <v>0</v>
      </c>
      <c r="EX90" s="18">
        <v>0</v>
      </c>
      <c r="EY90" s="18">
        <v>0</v>
      </c>
      <c r="EZ90" s="40">
        <f t="shared" si="159"/>
        <v>0</v>
      </c>
      <c r="FA90" s="17">
        <f t="shared" si="160"/>
        <v>0</v>
      </c>
      <c r="FB90" s="36">
        <f t="shared" si="161"/>
        <v>0</v>
      </c>
      <c r="FC90" s="18">
        <v>0</v>
      </c>
      <c r="FD90" s="26">
        <v>0</v>
      </c>
      <c r="FE90" s="18">
        <v>0</v>
      </c>
      <c r="FF90" s="18">
        <v>0</v>
      </c>
      <c r="FG90" s="40">
        <f t="shared" si="162"/>
        <v>0</v>
      </c>
      <c r="FH90" s="17">
        <f t="shared" si="163"/>
        <v>0</v>
      </c>
      <c r="FI90" s="36">
        <f t="shared" si="164"/>
        <v>0</v>
      </c>
      <c r="FJ90" s="18">
        <v>0</v>
      </c>
      <c r="FK90" s="26">
        <v>0</v>
      </c>
      <c r="FL90" s="17">
        <v>0</v>
      </c>
      <c r="FM90" s="18">
        <v>0</v>
      </c>
      <c r="FN90" s="40">
        <f t="shared" si="165"/>
        <v>0</v>
      </c>
      <c r="FO90" s="17">
        <f t="shared" si="166"/>
        <v>0</v>
      </c>
      <c r="FP90" s="36">
        <f t="shared" si="167"/>
        <v>0</v>
      </c>
      <c r="FQ90" s="18">
        <v>0</v>
      </c>
      <c r="FR90" s="26">
        <v>0</v>
      </c>
      <c r="FS90" s="17">
        <v>0</v>
      </c>
      <c r="FT90" s="18">
        <v>0</v>
      </c>
      <c r="FU90" s="40">
        <f t="shared" si="168"/>
        <v>0</v>
      </c>
      <c r="FV90" s="17">
        <f t="shared" si="169"/>
        <v>0</v>
      </c>
      <c r="FW90" s="36">
        <f t="shared" si="170"/>
        <v>0</v>
      </c>
      <c r="FX90" s="18">
        <v>0</v>
      </c>
      <c r="FY90" s="26">
        <v>0</v>
      </c>
      <c r="FZ90" s="17">
        <v>0</v>
      </c>
      <c r="GA90" s="18">
        <v>0</v>
      </c>
      <c r="GB90" s="40">
        <f t="shared" si="171"/>
        <v>0</v>
      </c>
      <c r="GC90" s="17">
        <f t="shared" si="172"/>
        <v>0</v>
      </c>
      <c r="GD90" s="36">
        <f t="shared" si="173"/>
        <v>0</v>
      </c>
      <c r="GE90" s="18">
        <v>0</v>
      </c>
      <c r="GF90" s="26">
        <v>0</v>
      </c>
      <c r="GG90" s="17">
        <v>0</v>
      </c>
      <c r="GH90" s="18">
        <v>0</v>
      </c>
      <c r="GI90" s="40">
        <f t="shared" si="174"/>
        <v>0</v>
      </c>
      <c r="GJ90" s="17">
        <f t="shared" si="175"/>
        <v>0</v>
      </c>
      <c r="GK90" s="36">
        <f t="shared" si="176"/>
        <v>0</v>
      </c>
      <c r="GL90" s="18">
        <v>0</v>
      </c>
      <c r="GM90" s="26">
        <v>0</v>
      </c>
      <c r="GN90" s="17">
        <v>0</v>
      </c>
      <c r="GO90" s="18">
        <v>0</v>
      </c>
      <c r="GP90" s="40">
        <f t="shared" si="177"/>
        <v>0</v>
      </c>
      <c r="GQ90" s="17">
        <f t="shared" si="178"/>
        <v>0</v>
      </c>
      <c r="GR90" s="36">
        <f t="shared" si="179"/>
        <v>0</v>
      </c>
      <c r="GS90" s="18">
        <v>0</v>
      </c>
      <c r="GT90" s="26">
        <v>0</v>
      </c>
      <c r="GU90" s="18">
        <v>0</v>
      </c>
      <c r="GV90" s="18">
        <v>0</v>
      </c>
      <c r="GW90" s="40">
        <f t="shared" si="185"/>
        <v>0</v>
      </c>
      <c r="GX90" s="17">
        <f t="shared" si="186"/>
        <v>0</v>
      </c>
      <c r="GY90" s="36">
        <f t="shared" si="187"/>
        <v>0</v>
      </c>
      <c r="GZ90" s="18">
        <v>0</v>
      </c>
      <c r="HA90" s="26">
        <v>0</v>
      </c>
      <c r="HB90" s="18">
        <v>0</v>
      </c>
      <c r="HC90" s="18">
        <v>0</v>
      </c>
      <c r="HD90" s="40">
        <f t="shared" si="188"/>
        <v>0</v>
      </c>
      <c r="HE90" s="17">
        <f t="shared" si="189"/>
        <v>0</v>
      </c>
      <c r="HF90" s="36">
        <f t="shared" si="190"/>
        <v>0</v>
      </c>
      <c r="HG90" s="18">
        <v>0</v>
      </c>
      <c r="HH90" s="26">
        <v>0</v>
      </c>
      <c r="HI90" s="18">
        <v>0</v>
      </c>
      <c r="HJ90" s="18">
        <v>0</v>
      </c>
      <c r="HK90" s="40">
        <f t="shared" si="191"/>
        <v>0</v>
      </c>
      <c r="HL90" s="17">
        <f t="shared" si="192"/>
        <v>0</v>
      </c>
      <c r="HM90" s="36">
        <f t="shared" si="193"/>
        <v>0</v>
      </c>
      <c r="HN90" s="18">
        <v>0</v>
      </c>
      <c r="HO90" s="26">
        <v>0</v>
      </c>
      <c r="HP90" s="18">
        <v>0</v>
      </c>
      <c r="HQ90" s="18">
        <v>0</v>
      </c>
      <c r="HR90" s="40">
        <f t="shared" si="194"/>
        <v>0</v>
      </c>
      <c r="HS90" s="17">
        <f t="shared" si="195"/>
        <v>0</v>
      </c>
      <c r="HT90" s="36">
        <f t="shared" si="196"/>
        <v>0</v>
      </c>
      <c r="HU90" s="18">
        <v>0</v>
      </c>
      <c r="HV90" s="26">
        <v>0</v>
      </c>
      <c r="HW90" s="17">
        <v>0</v>
      </c>
      <c r="HX90" s="18">
        <v>0</v>
      </c>
      <c r="HY90" s="40">
        <f t="shared" si="197"/>
        <v>0</v>
      </c>
      <c r="HZ90" s="17">
        <f t="shared" si="198"/>
        <v>0</v>
      </c>
      <c r="IA90" s="36">
        <f t="shared" si="199"/>
        <v>0</v>
      </c>
      <c r="IB90" s="18"/>
      <c r="IC90" s="26"/>
      <c r="ID90" s="17"/>
      <c r="IE90" s="18"/>
      <c r="IF90" s="40"/>
      <c r="IG90" s="17"/>
      <c r="IH90" s="17"/>
      <c r="II90" s="36"/>
      <c r="IJ90" s="17"/>
      <c r="IK90" s="17"/>
      <c r="IL90" s="17"/>
      <c r="IM90" s="17"/>
      <c r="IN90" s="18"/>
      <c r="IO90" s="18"/>
      <c r="IP90" s="17"/>
      <c r="IQ90" s="17"/>
      <c r="IR90" s="17"/>
      <c r="IS90" s="17"/>
      <c r="IT90" s="18"/>
      <c r="IU90" s="41"/>
      <c r="IV90" s="41"/>
      <c r="IW90" s="41"/>
      <c r="IX90" s="41"/>
      <c r="IY90" s="41"/>
      <c r="IZ90" s="41"/>
      <c r="JA90" s="41"/>
      <c r="JB90" s="18"/>
      <c r="JC90" s="41"/>
      <c r="JD90" s="41"/>
      <c r="JE90" s="41"/>
      <c r="JF90" s="18"/>
      <c r="JG90" s="18"/>
      <c r="JH90" s="18">
        <f t="shared" si="204"/>
        <v>0</v>
      </c>
      <c r="JI90" s="18">
        <f t="shared" si="205"/>
        <v>0</v>
      </c>
      <c r="JJ90" s="17">
        <v>119</v>
      </c>
      <c r="JK90" s="17">
        <f t="shared" si="200"/>
        <v>0</v>
      </c>
      <c r="JL90" s="36">
        <f t="shared" si="206"/>
        <v>0</v>
      </c>
      <c r="JM90" s="18">
        <f t="shared" si="201"/>
        <v>0</v>
      </c>
      <c r="JN90" s="42">
        <f t="shared" si="202"/>
        <v>0</v>
      </c>
      <c r="JO90" s="43"/>
      <c r="JP90" s="43"/>
    </row>
    <row r="91" ht="16.5" spans="1:276">
      <c r="A91" s="16"/>
      <c r="B91" s="20" t="s">
        <v>51</v>
      </c>
      <c r="C91" s="18">
        <v>6939962753539</v>
      </c>
      <c r="D91" s="18">
        <v>582303873121</v>
      </c>
      <c r="E91" s="18">
        <v>21065213000082</v>
      </c>
      <c r="F91" s="22" t="s">
        <v>325</v>
      </c>
      <c r="G91" s="19" t="s">
        <v>326</v>
      </c>
      <c r="H91" s="17" t="s">
        <v>129</v>
      </c>
      <c r="I91" s="26">
        <f>VLOOKUP(C91,供应链!E:J,6,0)</f>
        <v>1</v>
      </c>
      <c r="J91" s="17">
        <f>VLOOKUP(C91,供应链!E:H,4,0)</f>
        <v>896</v>
      </c>
      <c r="K91" s="17">
        <f>VLOOKUP(C91,供应链!E:K,7,0)</f>
        <v>0</v>
      </c>
      <c r="L91" s="18">
        <f>VLOOKUP(C91,供应链!E:I,5,0)</f>
        <v>49.3405008522355</v>
      </c>
      <c r="M91" s="27">
        <f t="shared" si="203"/>
        <v>0.0119936473888293</v>
      </c>
      <c r="N91" s="17">
        <v>323</v>
      </c>
      <c r="O91" s="26">
        <v>0.0247678018575851</v>
      </c>
      <c r="P91" s="18">
        <v>8</v>
      </c>
      <c r="Q91" s="18">
        <v>669</v>
      </c>
      <c r="R91" s="40">
        <v>83.625</v>
      </c>
      <c r="S91" s="17">
        <v>89</v>
      </c>
      <c r="T91" s="17">
        <f t="shared" ref="T91:T109" si="207">(R91-S91)*P91</f>
        <v>-43</v>
      </c>
      <c r="U91" s="36">
        <f t="shared" ref="U91:U109" si="208">IFERROR(T91/Q91,0)</f>
        <v>-0.0642750373692078</v>
      </c>
      <c r="V91" s="17">
        <v>410</v>
      </c>
      <c r="W91" s="17">
        <v>357</v>
      </c>
      <c r="X91" s="26">
        <v>0.0224089635854342</v>
      </c>
      <c r="Y91" s="18">
        <v>8</v>
      </c>
      <c r="Z91" s="18">
        <v>707</v>
      </c>
      <c r="AA91" s="40">
        <v>88.375</v>
      </c>
      <c r="AB91" s="17">
        <v>89</v>
      </c>
      <c r="AC91" s="17">
        <f t="shared" ref="AC91:AC109" si="209">(AA91-AB91)*Y91</f>
        <v>-5</v>
      </c>
      <c r="AD91" s="36">
        <f t="shared" ref="AD91:AD109" si="210">IFERROR(AC91/Z91,0)</f>
        <v>-0.00707213578500707</v>
      </c>
      <c r="AE91" s="17">
        <v>660</v>
      </c>
      <c r="AF91" s="17">
        <v>412</v>
      </c>
      <c r="AG91" s="26">
        <v>0.0364077669902913</v>
      </c>
      <c r="AH91" s="18">
        <v>15</v>
      </c>
      <c r="AI91" s="18">
        <v>1272</v>
      </c>
      <c r="AJ91" s="40">
        <v>84.8</v>
      </c>
      <c r="AK91" s="17">
        <v>89</v>
      </c>
      <c r="AL91" s="17">
        <v>-63</v>
      </c>
      <c r="AM91" s="36">
        <v>-0.0495283018867925</v>
      </c>
      <c r="AN91" s="17">
        <v>688</v>
      </c>
      <c r="AO91" s="17">
        <v>612</v>
      </c>
      <c r="AP91" s="26">
        <v>0.0359477124183007</v>
      </c>
      <c r="AQ91" s="18">
        <v>22</v>
      </c>
      <c r="AR91" s="18">
        <v>1991</v>
      </c>
      <c r="AS91" s="40">
        <v>90.5</v>
      </c>
      <c r="AT91" s="17">
        <v>89</v>
      </c>
      <c r="AU91" s="17">
        <f t="shared" ref="AU91:AU109" si="211">(AS91-AT91)*AQ91</f>
        <v>33</v>
      </c>
      <c r="AV91" s="36">
        <f t="shared" ref="AV91:AV109" si="212">IFERROR(AU91/AR91,0)</f>
        <v>0.0165745856353591</v>
      </c>
      <c r="AW91" s="17">
        <v>709</v>
      </c>
      <c r="AX91" s="17">
        <v>504</v>
      </c>
      <c r="AY91" s="26">
        <v>0.0178571428571429</v>
      </c>
      <c r="AZ91" s="18">
        <v>9</v>
      </c>
      <c r="BA91" s="18">
        <v>800</v>
      </c>
      <c r="BB91" s="40">
        <v>88.8888888888889</v>
      </c>
      <c r="BC91" s="17">
        <v>89</v>
      </c>
      <c r="BD91" s="17">
        <f t="shared" ref="BD91:BD109" si="213">(BB91-BC91)*AZ91</f>
        <v>-0.999999999999901</v>
      </c>
      <c r="BE91" s="36">
        <f t="shared" ref="BE91:BE109" si="214">IFERROR(BD91/BA91,0)</f>
        <v>-0.00124999999999988</v>
      </c>
      <c r="BF91" s="17">
        <v>688</v>
      </c>
      <c r="BG91" s="17">
        <v>458</v>
      </c>
      <c r="BH91" s="26">
        <v>0.0414847161572052</v>
      </c>
      <c r="BI91" s="18">
        <v>19</v>
      </c>
      <c r="BJ91" s="18">
        <v>1647</v>
      </c>
      <c r="BK91" s="40">
        <v>86.6842105263158</v>
      </c>
      <c r="BL91" s="17">
        <v>89</v>
      </c>
      <c r="BM91" s="17">
        <f t="shared" ref="BM91:BM109" si="215">(BK91-BL91)*BI91</f>
        <v>-43.9999999999999</v>
      </c>
      <c r="BN91" s="36">
        <f t="shared" ref="BN91:BN109" si="216">IFERROR(BM91/BJ91,0)</f>
        <v>-0.0267152398299939</v>
      </c>
      <c r="BO91" s="17">
        <v>665</v>
      </c>
      <c r="BP91" s="17">
        <v>468</v>
      </c>
      <c r="BQ91" s="26">
        <f t="shared" si="180"/>
        <v>0.0384615384615385</v>
      </c>
      <c r="BR91" s="17">
        <v>18</v>
      </c>
      <c r="BS91" s="18">
        <v>1587</v>
      </c>
      <c r="BT91" s="40">
        <f t="shared" si="181"/>
        <v>88.1666666666667</v>
      </c>
      <c r="BU91" s="17">
        <f t="shared" si="182"/>
        <v>-14.9999999999999</v>
      </c>
      <c r="BV91" s="36">
        <f t="shared" si="183"/>
        <v>-0.00945179584120978</v>
      </c>
      <c r="BW91" s="17">
        <v>480</v>
      </c>
      <c r="BX91" s="32">
        <v>0.0277392510402219</v>
      </c>
      <c r="BY91" s="17">
        <v>16</v>
      </c>
      <c r="BZ91" s="18">
        <v>1479</v>
      </c>
      <c r="CA91" s="40">
        <f t="shared" si="127"/>
        <v>92.4375</v>
      </c>
      <c r="CB91" s="17">
        <f t="shared" si="128"/>
        <v>55</v>
      </c>
      <c r="CC91" s="36">
        <f t="shared" si="184"/>
        <v>0.0371872887085869</v>
      </c>
      <c r="CD91" s="17">
        <v>2300</v>
      </c>
      <c r="CE91" s="32">
        <v>0.0453333333333333</v>
      </c>
      <c r="CF91" s="18">
        <v>20</v>
      </c>
      <c r="CG91" s="18">
        <v>1735</v>
      </c>
      <c r="CH91" s="40">
        <f t="shared" si="129"/>
        <v>86.75</v>
      </c>
      <c r="CI91" s="17">
        <f t="shared" si="130"/>
        <v>-45</v>
      </c>
      <c r="CJ91" s="36">
        <f t="shared" si="131"/>
        <v>-0.0259365994236311</v>
      </c>
      <c r="CK91" s="17">
        <v>569</v>
      </c>
      <c r="CL91" s="32">
        <v>0.0274170274170274</v>
      </c>
      <c r="CM91" s="18">
        <v>31</v>
      </c>
      <c r="CN91" s="18">
        <v>2425</v>
      </c>
      <c r="CO91" s="40">
        <f t="shared" si="132"/>
        <v>78.2258064516129</v>
      </c>
      <c r="CP91" s="17">
        <f t="shared" si="133"/>
        <v>-334</v>
      </c>
      <c r="CQ91" s="36">
        <f t="shared" si="134"/>
        <v>-0.137731958762887</v>
      </c>
      <c r="CR91" s="17">
        <v>625</v>
      </c>
      <c r="CS91" s="32">
        <v>0.0375838926174497</v>
      </c>
      <c r="CT91" s="18">
        <v>25</v>
      </c>
      <c r="CU91" s="18">
        <v>1946</v>
      </c>
      <c r="CV91" s="40">
        <f t="shared" si="135"/>
        <v>77.84</v>
      </c>
      <c r="CW91" s="17">
        <f t="shared" si="136"/>
        <v>-279</v>
      </c>
      <c r="CX91" s="36">
        <f t="shared" si="137"/>
        <v>-0.143371017471737</v>
      </c>
      <c r="CY91" s="132">
        <v>528</v>
      </c>
      <c r="CZ91" s="121">
        <v>0.0311231393775372</v>
      </c>
      <c r="DA91" s="55">
        <v>17</v>
      </c>
      <c r="DB91" s="55">
        <v>1303</v>
      </c>
      <c r="DC91" s="40">
        <f t="shared" si="138"/>
        <v>76.6470588235294</v>
      </c>
      <c r="DD91" s="17">
        <f t="shared" si="139"/>
        <v>-210</v>
      </c>
      <c r="DE91" s="36">
        <f t="shared" si="140"/>
        <v>-0.161166538756715</v>
      </c>
      <c r="DF91" s="122">
        <v>485</v>
      </c>
      <c r="DG91" s="123">
        <v>0.0618556701030928</v>
      </c>
      <c r="DH91" s="122">
        <v>30</v>
      </c>
      <c r="DI91" s="122">
        <v>2264</v>
      </c>
      <c r="DJ91" s="40">
        <f t="shared" si="141"/>
        <v>75.4666666666667</v>
      </c>
      <c r="DK91" s="17">
        <f t="shared" si="142"/>
        <v>-406</v>
      </c>
      <c r="DL91" s="36">
        <f t="shared" si="143"/>
        <v>-0.179328621908127</v>
      </c>
      <c r="DM91" s="33">
        <v>543</v>
      </c>
      <c r="DN91" s="32">
        <v>0.0478821362799263</v>
      </c>
      <c r="DO91" s="17">
        <v>26</v>
      </c>
      <c r="DP91" s="18">
        <v>1999</v>
      </c>
      <c r="DQ91" s="40">
        <f t="shared" si="144"/>
        <v>76.8846153846154</v>
      </c>
      <c r="DR91" s="17">
        <f t="shared" si="145"/>
        <v>-315</v>
      </c>
      <c r="DS91" s="36">
        <f t="shared" si="146"/>
        <v>-0.157578789394697</v>
      </c>
      <c r="DT91" s="126">
        <v>520</v>
      </c>
      <c r="DU91" s="32">
        <v>0.0557692307692308</v>
      </c>
      <c r="DV91" s="17">
        <v>29</v>
      </c>
      <c r="DW91" s="18">
        <v>2257</v>
      </c>
      <c r="DX91" s="40">
        <f t="shared" si="147"/>
        <v>77.8275862068966</v>
      </c>
      <c r="DY91" s="17">
        <f t="shared" si="148"/>
        <v>-324</v>
      </c>
      <c r="DZ91" s="36">
        <f t="shared" si="149"/>
        <v>-0.143553389455029</v>
      </c>
      <c r="EA91" s="33">
        <v>473</v>
      </c>
      <c r="EB91" s="32">
        <v>0.0359408033826638</v>
      </c>
      <c r="EC91" s="18">
        <v>17</v>
      </c>
      <c r="ED91" s="18">
        <v>1333</v>
      </c>
      <c r="EE91" s="40">
        <f t="shared" si="150"/>
        <v>78.4117647058823</v>
      </c>
      <c r="EF91" s="17">
        <f t="shared" si="151"/>
        <v>-180</v>
      </c>
      <c r="EG91" s="36">
        <f t="shared" si="152"/>
        <v>-0.13503375843961</v>
      </c>
      <c r="EH91" s="18">
        <v>576</v>
      </c>
      <c r="EI91" s="26">
        <v>0.0590277777777778</v>
      </c>
      <c r="EJ91" s="18">
        <v>34</v>
      </c>
      <c r="EK91" s="18">
        <v>2667</v>
      </c>
      <c r="EL91" s="40">
        <f t="shared" si="153"/>
        <v>78.4411764705882</v>
      </c>
      <c r="EM91" s="17">
        <f t="shared" si="154"/>
        <v>-359</v>
      </c>
      <c r="EN91" s="36">
        <f t="shared" si="155"/>
        <v>-0.134608173978253</v>
      </c>
      <c r="EO91" s="18">
        <v>747</v>
      </c>
      <c r="EP91" s="26">
        <v>0.0736278447121821</v>
      </c>
      <c r="EQ91" s="18">
        <v>55</v>
      </c>
      <c r="ER91" s="18">
        <v>4245</v>
      </c>
      <c r="ES91" s="40">
        <f t="shared" si="156"/>
        <v>77.1818181818182</v>
      </c>
      <c r="ET91" s="17">
        <f t="shared" si="157"/>
        <v>-650</v>
      </c>
      <c r="EU91" s="36">
        <f t="shared" si="158"/>
        <v>-0.153121319199058</v>
      </c>
      <c r="EV91" s="18">
        <v>804</v>
      </c>
      <c r="EW91" s="26">
        <v>0.0671641791044776</v>
      </c>
      <c r="EX91" s="18">
        <v>54</v>
      </c>
      <c r="EY91" s="18">
        <v>4465</v>
      </c>
      <c r="EZ91" s="40">
        <f t="shared" si="159"/>
        <v>82.6851851851852</v>
      </c>
      <c r="FA91" s="17">
        <f t="shared" si="160"/>
        <v>-341</v>
      </c>
      <c r="FB91" s="36">
        <f t="shared" si="161"/>
        <v>-0.0763717805151175</v>
      </c>
      <c r="FC91" s="18">
        <v>1115</v>
      </c>
      <c r="FD91" s="26">
        <v>0.0493273542600897</v>
      </c>
      <c r="FE91" s="18">
        <v>55</v>
      </c>
      <c r="FF91" s="18">
        <v>4265</v>
      </c>
      <c r="FG91" s="40">
        <f t="shared" si="162"/>
        <v>77.5454545454545</v>
      </c>
      <c r="FH91" s="17">
        <f t="shared" si="163"/>
        <v>-630</v>
      </c>
      <c r="FI91" s="36">
        <f t="shared" si="164"/>
        <v>-0.147713950762016</v>
      </c>
      <c r="FJ91" s="18">
        <v>1265</v>
      </c>
      <c r="FK91" s="26">
        <v>0.058498023715415</v>
      </c>
      <c r="FL91" s="17">
        <v>74</v>
      </c>
      <c r="FM91" s="18">
        <v>5803</v>
      </c>
      <c r="FN91" s="40">
        <f t="shared" si="165"/>
        <v>78.4189189189189</v>
      </c>
      <c r="FO91" s="17">
        <f t="shared" si="166"/>
        <v>-783</v>
      </c>
      <c r="FP91" s="36">
        <f t="shared" si="167"/>
        <v>-0.134930208512838</v>
      </c>
      <c r="FQ91" s="18">
        <v>1256</v>
      </c>
      <c r="FR91" s="26">
        <v>0.0382165605095541</v>
      </c>
      <c r="FS91" s="17">
        <v>48</v>
      </c>
      <c r="FT91" s="18">
        <v>3743</v>
      </c>
      <c r="FU91" s="40">
        <f t="shared" si="168"/>
        <v>77.9791666666667</v>
      </c>
      <c r="FV91" s="17">
        <f t="shared" si="169"/>
        <v>-529</v>
      </c>
      <c r="FW91" s="36">
        <f t="shared" si="170"/>
        <v>-0.141330483569329</v>
      </c>
      <c r="FX91" s="18">
        <v>894</v>
      </c>
      <c r="FY91" s="26">
        <v>0.0503355704697987</v>
      </c>
      <c r="FZ91" s="17">
        <v>45</v>
      </c>
      <c r="GA91" s="18">
        <v>3568</v>
      </c>
      <c r="GB91" s="40">
        <f t="shared" si="171"/>
        <v>79.2888888888889</v>
      </c>
      <c r="GC91" s="17">
        <f t="shared" si="172"/>
        <v>-437</v>
      </c>
      <c r="GD91" s="36">
        <f t="shared" si="173"/>
        <v>-0.122477578475336</v>
      </c>
      <c r="GE91" s="18">
        <v>1028</v>
      </c>
      <c r="GF91" s="26">
        <v>0.0749027237354086</v>
      </c>
      <c r="GG91" s="17">
        <v>77</v>
      </c>
      <c r="GH91" s="18">
        <v>5928</v>
      </c>
      <c r="GI91" s="40">
        <f t="shared" si="174"/>
        <v>76.987012987013</v>
      </c>
      <c r="GJ91" s="17">
        <f t="shared" si="175"/>
        <v>-925</v>
      </c>
      <c r="GK91" s="36">
        <f t="shared" si="176"/>
        <v>-0.156039136302294</v>
      </c>
      <c r="GL91" s="18">
        <v>1200</v>
      </c>
      <c r="GM91" s="26">
        <v>0.05</v>
      </c>
      <c r="GN91" s="17">
        <v>60</v>
      </c>
      <c r="GO91" s="18">
        <v>4680</v>
      </c>
      <c r="GP91" s="40">
        <f t="shared" si="177"/>
        <v>78</v>
      </c>
      <c r="GQ91" s="17">
        <f t="shared" si="178"/>
        <v>-660</v>
      </c>
      <c r="GR91" s="36">
        <f t="shared" si="179"/>
        <v>-0.141025641025641</v>
      </c>
      <c r="GS91" s="18">
        <v>1567</v>
      </c>
      <c r="GT91" s="26">
        <v>0.0625398851308232</v>
      </c>
      <c r="GU91" s="18">
        <v>98</v>
      </c>
      <c r="GV91" s="18">
        <v>7581</v>
      </c>
      <c r="GW91" s="40">
        <f t="shared" si="185"/>
        <v>77.3571428571429</v>
      </c>
      <c r="GX91" s="17">
        <f t="shared" si="186"/>
        <v>-1141</v>
      </c>
      <c r="GY91" s="36">
        <f t="shared" si="187"/>
        <v>-0.15050784856879</v>
      </c>
      <c r="GZ91" s="18">
        <v>918</v>
      </c>
      <c r="HA91" s="26">
        <v>0.0413943355119826</v>
      </c>
      <c r="HB91" s="18">
        <v>38</v>
      </c>
      <c r="HC91" s="18">
        <v>3283</v>
      </c>
      <c r="HD91" s="40">
        <f t="shared" si="188"/>
        <v>86.3947368421053</v>
      </c>
      <c r="HE91" s="17">
        <f t="shared" si="189"/>
        <v>-99.0000000000001</v>
      </c>
      <c r="HF91" s="36">
        <f t="shared" si="190"/>
        <v>-0.0301553457203777</v>
      </c>
      <c r="HG91" s="18">
        <v>29598</v>
      </c>
      <c r="HH91" s="26">
        <v>0.00337860666261234</v>
      </c>
      <c r="HI91" s="18">
        <v>100</v>
      </c>
      <c r="HJ91" s="18">
        <v>8636</v>
      </c>
      <c r="HK91" s="40">
        <f t="shared" si="191"/>
        <v>86.36</v>
      </c>
      <c r="HL91" s="17">
        <f t="shared" si="192"/>
        <v>-264</v>
      </c>
      <c r="HM91" s="36">
        <f t="shared" si="193"/>
        <v>-0.0305697081982399</v>
      </c>
      <c r="HN91" s="18">
        <v>675</v>
      </c>
      <c r="HO91" s="26">
        <v>0.0340740740740741</v>
      </c>
      <c r="HP91" s="18">
        <v>23</v>
      </c>
      <c r="HQ91" s="18">
        <v>1975</v>
      </c>
      <c r="HR91" s="40">
        <f t="shared" si="194"/>
        <v>85.8695652173913</v>
      </c>
      <c r="HS91" s="17">
        <f t="shared" si="195"/>
        <v>-72.0000000000002</v>
      </c>
      <c r="HT91" s="36">
        <f t="shared" si="196"/>
        <v>-0.0364556962025317</v>
      </c>
      <c r="HU91" s="18">
        <v>29437</v>
      </c>
      <c r="HV91" s="26">
        <v>0.00312531847674695</v>
      </c>
      <c r="HW91" s="17">
        <v>92</v>
      </c>
      <c r="HX91" s="18">
        <v>7766</v>
      </c>
      <c r="HY91" s="40">
        <f t="shared" si="197"/>
        <v>84.4130434782609</v>
      </c>
      <c r="HZ91" s="17">
        <f t="shared" si="198"/>
        <v>-422</v>
      </c>
      <c r="IA91" s="36">
        <f t="shared" si="199"/>
        <v>-0.0543394282771053</v>
      </c>
      <c r="IB91" s="18"/>
      <c r="IC91" s="26"/>
      <c r="ID91" s="17"/>
      <c r="IE91" s="18"/>
      <c r="IF91" s="40"/>
      <c r="IG91" s="17"/>
      <c r="IH91" s="17"/>
      <c r="II91" s="36"/>
      <c r="IJ91" s="17"/>
      <c r="IK91" s="17"/>
      <c r="IL91" s="17">
        <v>353</v>
      </c>
      <c r="IM91" s="17">
        <v>26610.14</v>
      </c>
      <c r="IN91" s="18">
        <v>466</v>
      </c>
      <c r="IO91" s="18">
        <v>37635.51</v>
      </c>
      <c r="IP91" s="17">
        <v>889</v>
      </c>
      <c r="IQ91" s="17">
        <v>71719</v>
      </c>
      <c r="IR91" s="17"/>
      <c r="IS91" s="17"/>
      <c r="IT91" s="18"/>
      <c r="IU91" s="41"/>
      <c r="IV91" s="41"/>
      <c r="IW91" s="41"/>
      <c r="IX91" s="41"/>
      <c r="IY91" s="41"/>
      <c r="IZ91" s="41"/>
      <c r="JA91" s="41"/>
      <c r="JB91" s="18"/>
      <c r="JC91" s="41"/>
      <c r="JD91" s="41"/>
      <c r="JE91" s="41"/>
      <c r="JF91" s="18"/>
      <c r="JG91" s="18"/>
      <c r="JH91" s="18">
        <f t="shared" ref="JH91:JH114" si="217">P91+Y91+AH91+AQ91+AZ91+BI91+BR91+BY91+CF91+CM91+CT91+DA91+DH91+DO91+DV91+EC91+EJ91+EQ91+EX91+FE91+FL91+FS91+FZ91+GG91+GN91+GU91+HB91+HI91+HP91+HW91+ID91</f>
        <v>1163</v>
      </c>
      <c r="JI91" s="18">
        <f t="shared" ref="JI91:JI114" si="218">Q91+Z91+AI91+AR91+BA91+BJ91+BS91+BZ91+CG91+CN91+CU91+DB91+DI91+DP91+DW91+ED91+EK91+ER91+EY91+FF91+FM91+FT91+GA91+GH91+GO91+GV91+HC91+HJ91+HQ91+HX91+IE91</f>
        <v>94019</v>
      </c>
      <c r="JJ91" s="17">
        <v>89</v>
      </c>
      <c r="JK91" s="17">
        <f t="shared" si="200"/>
        <v>-9487.99999999999</v>
      </c>
      <c r="JL91" s="36">
        <f t="shared" ref="JL91:JL109" si="219">IFERROR(JK91/JI91,0)</f>
        <v>-0.100915772343888</v>
      </c>
      <c r="JM91" s="18">
        <f t="shared" si="201"/>
        <v>2871</v>
      </c>
      <c r="JN91" s="42">
        <f t="shared" si="202"/>
        <v>229983.65</v>
      </c>
      <c r="JO91" s="43"/>
      <c r="JP91" s="43"/>
    </row>
    <row r="92" ht="16.5" spans="1:276">
      <c r="A92" s="16"/>
      <c r="B92" s="17" t="s">
        <v>51</v>
      </c>
      <c r="C92" s="18">
        <v>6939962763736</v>
      </c>
      <c r="D92" s="18">
        <v>598807265830</v>
      </c>
      <c r="E92" s="18">
        <v>21065213000142</v>
      </c>
      <c r="F92" s="22" t="s">
        <v>327</v>
      </c>
      <c r="G92" s="19" t="s">
        <v>328</v>
      </c>
      <c r="H92" s="17" t="s">
        <v>129</v>
      </c>
      <c r="I92" s="26">
        <f>VLOOKUP(C92,供应链!E:J,6,0)</f>
        <v>1</v>
      </c>
      <c r="J92" s="17">
        <f>VLOOKUP(C92,供应链!E:H,4,0)</f>
        <v>620</v>
      </c>
      <c r="K92" s="17">
        <f>VLOOKUP(C92,供应链!E:K,7,0)</f>
        <v>144</v>
      </c>
      <c r="L92" s="18">
        <f>VLOOKUP(C92,供应链!E:I,5,0)</f>
        <v>40.7338163122225</v>
      </c>
      <c r="M92" s="27">
        <f t="shared" si="203"/>
        <v>0.00997236201633529</v>
      </c>
      <c r="N92" s="17">
        <v>876</v>
      </c>
      <c r="O92" s="26">
        <v>0.0399543378995434</v>
      </c>
      <c r="P92" s="18">
        <v>35</v>
      </c>
      <c r="Q92" s="18">
        <v>3618</v>
      </c>
      <c r="R92" s="40">
        <v>103.371428571429</v>
      </c>
      <c r="S92" s="17">
        <v>109</v>
      </c>
      <c r="T92" s="17">
        <f t="shared" si="207"/>
        <v>-196.999999999985</v>
      </c>
      <c r="U92" s="36">
        <f t="shared" si="208"/>
        <v>-0.0544499723604159</v>
      </c>
      <c r="V92" s="17">
        <v>1208</v>
      </c>
      <c r="W92" s="17">
        <v>781</v>
      </c>
      <c r="X92" s="26">
        <v>0.030729833546735</v>
      </c>
      <c r="Y92" s="18">
        <v>24</v>
      </c>
      <c r="Z92" s="18">
        <v>2496</v>
      </c>
      <c r="AA92" s="40">
        <v>104.010416666667</v>
      </c>
      <c r="AB92" s="17">
        <v>109</v>
      </c>
      <c r="AC92" s="17">
        <f t="shared" si="209"/>
        <v>-119.749999999992</v>
      </c>
      <c r="AD92" s="36">
        <f t="shared" si="210"/>
        <v>-0.0479767628205096</v>
      </c>
      <c r="AE92" s="17">
        <v>1164</v>
      </c>
      <c r="AF92" s="17">
        <v>850</v>
      </c>
      <c r="AG92" s="26">
        <v>0.0388235294117647</v>
      </c>
      <c r="AH92" s="18">
        <v>33</v>
      </c>
      <c r="AI92" s="18">
        <v>3531</v>
      </c>
      <c r="AJ92" s="40">
        <v>107</v>
      </c>
      <c r="AK92" s="17">
        <v>109</v>
      </c>
      <c r="AL92" s="17">
        <v>-66</v>
      </c>
      <c r="AM92" s="36">
        <v>-0.0186915887850467</v>
      </c>
      <c r="AN92" s="17">
        <v>1102</v>
      </c>
      <c r="AO92" s="17">
        <v>1204</v>
      </c>
      <c r="AP92" s="26">
        <v>0.0340531561461794</v>
      </c>
      <c r="AQ92" s="18">
        <v>41</v>
      </c>
      <c r="AR92" s="18">
        <v>3900</v>
      </c>
      <c r="AS92" s="40">
        <v>95.1219512195122</v>
      </c>
      <c r="AT92" s="17">
        <v>109</v>
      </c>
      <c r="AU92" s="17">
        <f t="shared" si="211"/>
        <v>-569</v>
      </c>
      <c r="AV92" s="36">
        <f t="shared" si="212"/>
        <v>-0.145897435897436</v>
      </c>
      <c r="AW92" s="17">
        <v>1026</v>
      </c>
      <c r="AX92" s="17">
        <v>1130</v>
      </c>
      <c r="AY92" s="26">
        <v>0.0451327433628319</v>
      </c>
      <c r="AZ92" s="18">
        <v>51</v>
      </c>
      <c r="BA92" s="18">
        <v>4875</v>
      </c>
      <c r="BB92" s="40">
        <v>95.5882352941177</v>
      </c>
      <c r="BC92" s="17">
        <v>109</v>
      </c>
      <c r="BD92" s="17">
        <f t="shared" si="213"/>
        <v>-683.999999999998</v>
      </c>
      <c r="BE92" s="36">
        <f t="shared" si="214"/>
        <v>-0.140307692307692</v>
      </c>
      <c r="BF92" s="17">
        <v>934</v>
      </c>
      <c r="BG92" s="17">
        <v>1214</v>
      </c>
      <c r="BH92" s="26">
        <v>0.0329489291598023</v>
      </c>
      <c r="BI92" s="18">
        <v>40</v>
      </c>
      <c r="BJ92" s="18">
        <v>3836</v>
      </c>
      <c r="BK92" s="40">
        <v>95.9</v>
      </c>
      <c r="BL92" s="17">
        <v>109</v>
      </c>
      <c r="BM92" s="17">
        <f t="shared" si="215"/>
        <v>-524</v>
      </c>
      <c r="BN92" s="36">
        <f t="shared" si="216"/>
        <v>-0.13660062565172</v>
      </c>
      <c r="BO92" s="17">
        <v>866</v>
      </c>
      <c r="BP92" s="17">
        <v>1257</v>
      </c>
      <c r="BQ92" s="26">
        <f t="shared" si="180"/>
        <v>0.0326173428798727</v>
      </c>
      <c r="BR92" s="17">
        <v>41</v>
      </c>
      <c r="BS92" s="18">
        <v>3903</v>
      </c>
      <c r="BT92" s="40">
        <f t="shared" si="181"/>
        <v>95.1951219512195</v>
      </c>
      <c r="BU92" s="17">
        <f t="shared" si="182"/>
        <v>-566</v>
      </c>
      <c r="BV92" s="36">
        <f t="shared" si="183"/>
        <v>-0.145016653856008</v>
      </c>
      <c r="BW92" s="17">
        <v>987</v>
      </c>
      <c r="BX92" s="32">
        <v>0.0337470907680372</v>
      </c>
      <c r="BY92" s="17">
        <v>23</v>
      </c>
      <c r="BZ92" s="18">
        <v>2312</v>
      </c>
      <c r="CA92" s="40">
        <f t="shared" si="127"/>
        <v>100.521739130435</v>
      </c>
      <c r="CB92" s="17">
        <f t="shared" si="128"/>
        <v>-195</v>
      </c>
      <c r="CC92" s="36">
        <f t="shared" si="184"/>
        <v>-0.0843425605536332</v>
      </c>
      <c r="CD92" s="17">
        <v>835</v>
      </c>
      <c r="CE92" s="32">
        <v>0.0391670798215171</v>
      </c>
      <c r="CF92" s="18">
        <v>16</v>
      </c>
      <c r="CG92" s="18">
        <v>1687</v>
      </c>
      <c r="CH92" s="40">
        <f t="shared" si="129"/>
        <v>105.4375</v>
      </c>
      <c r="CI92" s="17">
        <f t="shared" si="130"/>
        <v>-57</v>
      </c>
      <c r="CJ92" s="36">
        <f t="shared" si="131"/>
        <v>-0.033787788974511</v>
      </c>
      <c r="CK92" s="17">
        <v>813</v>
      </c>
      <c r="CL92" s="32">
        <v>0.0274815422477441</v>
      </c>
      <c r="CM92" s="18">
        <v>15</v>
      </c>
      <c r="CN92" s="18">
        <v>1595</v>
      </c>
      <c r="CO92" s="40">
        <f t="shared" si="132"/>
        <v>106.333333333333</v>
      </c>
      <c r="CP92" s="17">
        <f t="shared" si="133"/>
        <v>-40.0000000000001</v>
      </c>
      <c r="CQ92" s="36">
        <f t="shared" si="134"/>
        <v>-0.0250783699059562</v>
      </c>
      <c r="CR92" s="17">
        <v>910</v>
      </c>
      <c r="CS92" s="32">
        <v>0.0261106780982073</v>
      </c>
      <c r="CT92" s="18">
        <v>20</v>
      </c>
      <c r="CU92" s="18">
        <v>2076</v>
      </c>
      <c r="CV92" s="40">
        <f t="shared" si="135"/>
        <v>103.8</v>
      </c>
      <c r="CW92" s="17">
        <f t="shared" si="136"/>
        <v>-104</v>
      </c>
      <c r="CX92" s="36">
        <f t="shared" si="137"/>
        <v>-0.0500963391136802</v>
      </c>
      <c r="CY92" s="132">
        <v>789</v>
      </c>
      <c r="CZ92" s="121">
        <v>0.0338631651693158</v>
      </c>
      <c r="DA92" s="55">
        <v>22</v>
      </c>
      <c r="DB92" s="55">
        <v>2255</v>
      </c>
      <c r="DC92" s="40">
        <f t="shared" si="138"/>
        <v>102.5</v>
      </c>
      <c r="DD92" s="17">
        <f t="shared" si="139"/>
        <v>-143</v>
      </c>
      <c r="DE92" s="36">
        <f t="shared" si="140"/>
        <v>-0.0634146341463415</v>
      </c>
      <c r="DF92" s="122">
        <v>725</v>
      </c>
      <c r="DG92" s="123">
        <v>0.0110344827586207</v>
      </c>
      <c r="DH92" s="122">
        <v>8</v>
      </c>
      <c r="DI92" s="122">
        <v>822</v>
      </c>
      <c r="DJ92" s="40">
        <f t="shared" si="141"/>
        <v>102.75</v>
      </c>
      <c r="DK92" s="17">
        <f t="shared" si="142"/>
        <v>-50</v>
      </c>
      <c r="DL92" s="36">
        <f t="shared" si="143"/>
        <v>-0.0608272506082725</v>
      </c>
      <c r="DM92" s="33">
        <v>716</v>
      </c>
      <c r="DN92" s="32">
        <v>0.0209497206703911</v>
      </c>
      <c r="DO92" s="17">
        <v>15</v>
      </c>
      <c r="DP92" s="18">
        <v>1571</v>
      </c>
      <c r="DQ92" s="40">
        <f t="shared" si="144"/>
        <v>104.733333333333</v>
      </c>
      <c r="DR92" s="17">
        <f t="shared" si="145"/>
        <v>-64</v>
      </c>
      <c r="DS92" s="36">
        <f t="shared" si="146"/>
        <v>-0.0407383831954169</v>
      </c>
      <c r="DT92" s="126">
        <v>743</v>
      </c>
      <c r="DU92" s="32">
        <v>0.0282637954239569</v>
      </c>
      <c r="DV92" s="17">
        <v>21</v>
      </c>
      <c r="DW92" s="18">
        <v>2186</v>
      </c>
      <c r="DX92" s="40">
        <f t="shared" si="147"/>
        <v>104.095238095238</v>
      </c>
      <c r="DY92" s="17">
        <f t="shared" si="148"/>
        <v>-103</v>
      </c>
      <c r="DZ92" s="36">
        <f t="shared" si="149"/>
        <v>-0.0471180237877401</v>
      </c>
      <c r="EA92" s="33">
        <v>608</v>
      </c>
      <c r="EB92" s="32">
        <v>0.0230263157894737</v>
      </c>
      <c r="EC92" s="18">
        <v>14</v>
      </c>
      <c r="ED92" s="18">
        <v>1502</v>
      </c>
      <c r="EE92" s="40">
        <f t="shared" si="150"/>
        <v>107.285714285714</v>
      </c>
      <c r="EF92" s="17">
        <f t="shared" si="151"/>
        <v>-23.9999999999999</v>
      </c>
      <c r="EG92" s="36">
        <f t="shared" si="152"/>
        <v>-0.0159786950732356</v>
      </c>
      <c r="EH92" s="18">
        <v>522</v>
      </c>
      <c r="EI92" s="26">
        <v>0.0153256704980843</v>
      </c>
      <c r="EJ92" s="18">
        <v>8</v>
      </c>
      <c r="EK92" s="18">
        <v>837</v>
      </c>
      <c r="EL92" s="40">
        <f t="shared" si="153"/>
        <v>104.625</v>
      </c>
      <c r="EM92" s="17">
        <f t="shared" si="154"/>
        <v>-35</v>
      </c>
      <c r="EN92" s="36">
        <f t="shared" si="155"/>
        <v>-0.041816009557945</v>
      </c>
      <c r="EO92" s="18">
        <v>606</v>
      </c>
      <c r="EP92" s="26">
        <v>0.0280528052805281</v>
      </c>
      <c r="EQ92" s="18">
        <v>17</v>
      </c>
      <c r="ER92" s="18">
        <v>1783</v>
      </c>
      <c r="ES92" s="40">
        <f t="shared" si="156"/>
        <v>104.882352941176</v>
      </c>
      <c r="ET92" s="17">
        <f t="shared" si="157"/>
        <v>-70.0000000000001</v>
      </c>
      <c r="EU92" s="36">
        <f t="shared" si="158"/>
        <v>-0.0392596747055525</v>
      </c>
      <c r="EV92" s="18">
        <v>616</v>
      </c>
      <c r="EW92" s="26">
        <v>0.025974025974026</v>
      </c>
      <c r="EX92" s="18">
        <v>16</v>
      </c>
      <c r="EY92" s="18">
        <v>1670</v>
      </c>
      <c r="EZ92" s="40">
        <f t="shared" si="159"/>
        <v>104.375</v>
      </c>
      <c r="FA92" s="17">
        <f t="shared" si="160"/>
        <v>-74</v>
      </c>
      <c r="FB92" s="36">
        <f t="shared" si="161"/>
        <v>-0.044311377245509</v>
      </c>
      <c r="FC92" s="18">
        <v>1353</v>
      </c>
      <c r="FD92" s="26">
        <v>0.0288248337028825</v>
      </c>
      <c r="FE92" s="18">
        <v>39</v>
      </c>
      <c r="FF92" s="18">
        <v>4162</v>
      </c>
      <c r="FG92" s="40">
        <f t="shared" si="162"/>
        <v>106.717948717949</v>
      </c>
      <c r="FH92" s="17">
        <f t="shared" si="163"/>
        <v>-89.0000000000001</v>
      </c>
      <c r="FI92" s="36">
        <f t="shared" si="164"/>
        <v>-0.0213839500240269</v>
      </c>
      <c r="FJ92" s="18">
        <v>1310</v>
      </c>
      <c r="FK92" s="26">
        <v>0.0259541984732824</v>
      </c>
      <c r="FL92" s="17">
        <v>34</v>
      </c>
      <c r="FM92" s="18">
        <v>3525</v>
      </c>
      <c r="FN92" s="40">
        <f t="shared" si="165"/>
        <v>103.676470588235</v>
      </c>
      <c r="FO92" s="17">
        <f t="shared" si="166"/>
        <v>-181</v>
      </c>
      <c r="FP92" s="36">
        <f t="shared" si="167"/>
        <v>-0.0513475177304965</v>
      </c>
      <c r="FQ92" s="18">
        <v>1294</v>
      </c>
      <c r="FR92" s="26">
        <v>0.0262751159196291</v>
      </c>
      <c r="FS92" s="17">
        <v>34</v>
      </c>
      <c r="FT92" s="18">
        <v>3610</v>
      </c>
      <c r="FU92" s="40">
        <f t="shared" si="168"/>
        <v>106.176470588235</v>
      </c>
      <c r="FV92" s="17">
        <f t="shared" si="169"/>
        <v>-96.0000000000001</v>
      </c>
      <c r="FW92" s="36">
        <f t="shared" si="170"/>
        <v>-0.0265927977839336</v>
      </c>
      <c r="FX92" s="18">
        <v>871</v>
      </c>
      <c r="FY92" s="26">
        <v>0.0195177956371986</v>
      </c>
      <c r="FZ92" s="17">
        <v>17</v>
      </c>
      <c r="GA92" s="18">
        <v>1823</v>
      </c>
      <c r="GB92" s="40">
        <f t="shared" si="171"/>
        <v>107.235294117647</v>
      </c>
      <c r="GC92" s="17">
        <f t="shared" si="172"/>
        <v>-30</v>
      </c>
      <c r="GD92" s="36">
        <f t="shared" si="173"/>
        <v>-0.0164563905650028</v>
      </c>
      <c r="GE92" s="18">
        <v>802</v>
      </c>
      <c r="GF92" s="26">
        <v>0.0336658354114713</v>
      </c>
      <c r="GG92" s="17">
        <v>27</v>
      </c>
      <c r="GH92" s="18">
        <v>2874</v>
      </c>
      <c r="GI92" s="40">
        <f t="shared" si="174"/>
        <v>106.444444444444</v>
      </c>
      <c r="GJ92" s="17">
        <f t="shared" si="175"/>
        <v>-69</v>
      </c>
      <c r="GK92" s="36">
        <f t="shared" si="176"/>
        <v>-0.024008350730689</v>
      </c>
      <c r="GL92" s="18">
        <v>895</v>
      </c>
      <c r="GM92" s="26">
        <v>0.0312849162011173</v>
      </c>
      <c r="GN92" s="17">
        <v>28</v>
      </c>
      <c r="GO92" s="18">
        <v>2990</v>
      </c>
      <c r="GP92" s="40">
        <f t="shared" si="177"/>
        <v>106.785714285714</v>
      </c>
      <c r="GQ92" s="17">
        <f t="shared" si="178"/>
        <v>-61.9999999999998</v>
      </c>
      <c r="GR92" s="36">
        <f t="shared" si="179"/>
        <v>-0.0207357859531772</v>
      </c>
      <c r="GS92" s="18">
        <v>1033</v>
      </c>
      <c r="GT92" s="26">
        <v>0.0290416263310745</v>
      </c>
      <c r="GU92" s="18">
        <v>30</v>
      </c>
      <c r="GV92" s="18">
        <v>3241</v>
      </c>
      <c r="GW92" s="40">
        <f t="shared" si="185"/>
        <v>108.033333333333</v>
      </c>
      <c r="GX92" s="17">
        <f t="shared" si="186"/>
        <v>-29.0000000000001</v>
      </c>
      <c r="GY92" s="36">
        <f t="shared" si="187"/>
        <v>-0.00894785560012344</v>
      </c>
      <c r="GZ92" s="18">
        <v>756</v>
      </c>
      <c r="HA92" s="26">
        <v>0.0529100529100529</v>
      </c>
      <c r="HB92" s="18">
        <v>40</v>
      </c>
      <c r="HC92" s="18">
        <v>3681</v>
      </c>
      <c r="HD92" s="40">
        <f t="shared" si="188"/>
        <v>92.025</v>
      </c>
      <c r="HE92" s="17">
        <f t="shared" si="189"/>
        <v>-679</v>
      </c>
      <c r="HF92" s="36">
        <f t="shared" si="190"/>
        <v>-0.184460744362945</v>
      </c>
      <c r="HG92" s="18">
        <v>24843</v>
      </c>
      <c r="HH92" s="26">
        <v>0.0037032564505092</v>
      </c>
      <c r="HI92" s="18">
        <v>92</v>
      </c>
      <c r="HJ92" s="18">
        <v>8764</v>
      </c>
      <c r="HK92" s="40">
        <f t="shared" si="191"/>
        <v>95.2608695652174</v>
      </c>
      <c r="HL92" s="17">
        <f t="shared" si="192"/>
        <v>-1264</v>
      </c>
      <c r="HM92" s="36">
        <f t="shared" si="193"/>
        <v>-0.144226380648106</v>
      </c>
      <c r="HN92" s="18">
        <v>608</v>
      </c>
      <c r="HO92" s="26">
        <v>0.0427631578947368</v>
      </c>
      <c r="HP92" s="18">
        <v>26</v>
      </c>
      <c r="HQ92" s="18">
        <v>2460</v>
      </c>
      <c r="HR92" s="40">
        <f t="shared" si="194"/>
        <v>94.6153846153846</v>
      </c>
      <c r="HS92" s="17">
        <f t="shared" si="195"/>
        <v>-374</v>
      </c>
      <c r="HT92" s="36">
        <f t="shared" si="196"/>
        <v>-0.152032520325203</v>
      </c>
      <c r="HU92" s="18">
        <v>23007</v>
      </c>
      <c r="HV92" s="26">
        <v>0.00608510453340288</v>
      </c>
      <c r="HW92" s="17">
        <v>140</v>
      </c>
      <c r="HX92" s="18">
        <v>13143</v>
      </c>
      <c r="HY92" s="40">
        <f t="shared" si="197"/>
        <v>93.8785714285714</v>
      </c>
      <c r="HZ92" s="17">
        <f t="shared" si="198"/>
        <v>-2117</v>
      </c>
      <c r="IA92" s="36">
        <f t="shared" si="199"/>
        <v>-0.16107433614852</v>
      </c>
      <c r="IB92" s="18"/>
      <c r="IC92" s="26"/>
      <c r="ID92" s="17"/>
      <c r="IE92" s="18"/>
      <c r="IF92" s="40"/>
      <c r="IG92" s="17"/>
      <c r="IH92" s="17"/>
      <c r="II92" s="36"/>
      <c r="IJ92" s="17"/>
      <c r="IK92" s="17"/>
      <c r="IL92" s="17">
        <v>610</v>
      </c>
      <c r="IM92" s="17">
        <v>62934.39</v>
      </c>
      <c r="IN92" s="18">
        <v>817</v>
      </c>
      <c r="IO92" s="18">
        <v>85253.38</v>
      </c>
      <c r="IP92" s="17">
        <v>1499</v>
      </c>
      <c r="IQ92" s="17">
        <v>152433</v>
      </c>
      <c r="IR92" s="17"/>
      <c r="IS92" s="17"/>
      <c r="IT92" s="18"/>
      <c r="IU92" s="41"/>
      <c r="IV92" s="41"/>
      <c r="IW92" s="41"/>
      <c r="IX92" s="41"/>
      <c r="IY92" s="41"/>
      <c r="IZ92" s="41"/>
      <c r="JA92" s="41"/>
      <c r="JB92" s="18"/>
      <c r="JC92" s="41"/>
      <c r="JD92" s="41"/>
      <c r="JE92" s="41"/>
      <c r="JF92" s="18"/>
      <c r="JG92" s="18"/>
      <c r="JH92" s="18">
        <f t="shared" si="217"/>
        <v>967</v>
      </c>
      <c r="JI92" s="18">
        <f t="shared" si="218"/>
        <v>96728</v>
      </c>
      <c r="JJ92" s="17">
        <v>109</v>
      </c>
      <c r="JK92" s="17">
        <f t="shared" si="200"/>
        <v>-8675.00000000001</v>
      </c>
      <c r="JL92" s="36">
        <f t="shared" si="219"/>
        <v>-0.0896844760565711</v>
      </c>
      <c r="JM92" s="18">
        <f t="shared" si="201"/>
        <v>3893</v>
      </c>
      <c r="JN92" s="42">
        <f t="shared" si="202"/>
        <v>397348.77</v>
      </c>
      <c r="JO92" s="43"/>
      <c r="JP92" s="43"/>
    </row>
    <row r="93" ht="16.5" spans="1:276">
      <c r="A93" s="16" t="s">
        <v>126</v>
      </c>
      <c r="B93" s="17" t="s">
        <v>51</v>
      </c>
      <c r="C93" s="18">
        <v>6939962746593</v>
      </c>
      <c r="D93" s="18">
        <v>568451088013</v>
      </c>
      <c r="E93" s="18">
        <v>21065210000104</v>
      </c>
      <c r="F93" s="17" t="s">
        <v>329</v>
      </c>
      <c r="G93" s="19" t="s">
        <v>330</v>
      </c>
      <c r="H93" s="17" t="s">
        <v>129</v>
      </c>
      <c r="I93" s="26">
        <f>VLOOKUP(C93,供应链!E:J,6,0)</f>
        <v>1</v>
      </c>
      <c r="J93" s="17">
        <f>VLOOKUP(C93,供应链!E:H,4,0)</f>
        <v>685</v>
      </c>
      <c r="K93" s="17">
        <f>VLOOKUP(C93,供应链!E:K,7,0)</f>
        <v>648</v>
      </c>
      <c r="L93" s="18">
        <f>VLOOKUP(C93,供应链!E:I,5,0)</f>
        <v>63.3314796594944</v>
      </c>
      <c r="M93" s="27">
        <f t="shared" ref="M91:M100" si="220">JH93/$JH$110</f>
        <v>0.00782732447817837</v>
      </c>
      <c r="N93" s="17">
        <v>738</v>
      </c>
      <c r="O93" s="26">
        <v>0.0284552845528455</v>
      </c>
      <c r="P93" s="18">
        <v>21</v>
      </c>
      <c r="Q93" s="18">
        <v>2834</v>
      </c>
      <c r="R93" s="40">
        <v>134.952380952381</v>
      </c>
      <c r="S93" s="17">
        <v>119</v>
      </c>
      <c r="T93" s="17">
        <f t="shared" si="207"/>
        <v>335.000000000001</v>
      </c>
      <c r="U93" s="36">
        <f t="shared" si="208"/>
        <v>0.118207480592802</v>
      </c>
      <c r="V93" s="17">
        <v>3462</v>
      </c>
      <c r="W93" s="17">
        <v>673</v>
      </c>
      <c r="X93" s="26">
        <v>0.0237741456166419</v>
      </c>
      <c r="Y93" s="18">
        <v>16</v>
      </c>
      <c r="Z93" s="18">
        <v>2162</v>
      </c>
      <c r="AA93" s="40">
        <v>135.140625</v>
      </c>
      <c r="AB93" s="17">
        <v>119</v>
      </c>
      <c r="AC93" s="17">
        <f t="shared" si="209"/>
        <v>258.25</v>
      </c>
      <c r="AD93" s="36">
        <f t="shared" si="210"/>
        <v>0.119449583718779</v>
      </c>
      <c r="AE93" s="17">
        <v>3442</v>
      </c>
      <c r="AF93" s="17">
        <v>638</v>
      </c>
      <c r="AG93" s="26">
        <v>0.0297805642633229</v>
      </c>
      <c r="AH93" s="18">
        <v>19</v>
      </c>
      <c r="AI93" s="18">
        <v>2568</v>
      </c>
      <c r="AJ93" s="40">
        <v>135.157894736842</v>
      </c>
      <c r="AK93" s="17">
        <v>119</v>
      </c>
      <c r="AL93" s="17">
        <v>307</v>
      </c>
      <c r="AM93" s="36">
        <v>0.119548286604361</v>
      </c>
      <c r="AN93" s="17">
        <v>3404</v>
      </c>
      <c r="AO93" s="17">
        <v>925</v>
      </c>
      <c r="AP93" s="26">
        <v>0.0227027027027027</v>
      </c>
      <c r="AQ93" s="18">
        <v>21</v>
      </c>
      <c r="AR93" s="18">
        <v>2869</v>
      </c>
      <c r="AS93" s="40">
        <v>136.619047619048</v>
      </c>
      <c r="AT93" s="17">
        <v>119</v>
      </c>
      <c r="AU93" s="17">
        <f t="shared" si="211"/>
        <v>370.000000000008</v>
      </c>
      <c r="AV93" s="36">
        <f t="shared" si="212"/>
        <v>0.128964796096203</v>
      </c>
      <c r="AW93" s="17">
        <v>3366</v>
      </c>
      <c r="AX93" s="17">
        <v>794</v>
      </c>
      <c r="AY93" s="26">
        <v>0.0251889168765743</v>
      </c>
      <c r="AZ93" s="18">
        <v>20</v>
      </c>
      <c r="BA93" s="18">
        <v>2717</v>
      </c>
      <c r="BB93" s="40">
        <v>135.85</v>
      </c>
      <c r="BC93" s="17">
        <v>119</v>
      </c>
      <c r="BD93" s="17">
        <f t="shared" si="213"/>
        <v>337</v>
      </c>
      <c r="BE93" s="36">
        <f t="shared" si="214"/>
        <v>0.124033860875966</v>
      </c>
      <c r="BF93" s="17">
        <v>3324</v>
      </c>
      <c r="BG93" s="17">
        <v>856</v>
      </c>
      <c r="BH93" s="26">
        <v>0.0268691588785047</v>
      </c>
      <c r="BI93" s="18">
        <v>23</v>
      </c>
      <c r="BJ93" s="18">
        <v>3135</v>
      </c>
      <c r="BK93" s="40">
        <v>136.304347826087</v>
      </c>
      <c r="BL93" s="17">
        <v>119</v>
      </c>
      <c r="BM93" s="17">
        <f t="shared" si="215"/>
        <v>398.000000000001</v>
      </c>
      <c r="BN93" s="36">
        <f t="shared" si="216"/>
        <v>0.12695374800638</v>
      </c>
      <c r="BO93" s="17">
        <v>3274</v>
      </c>
      <c r="BP93" s="17">
        <v>732</v>
      </c>
      <c r="BQ93" s="26">
        <f t="shared" si="180"/>
        <v>0.0286885245901639</v>
      </c>
      <c r="BR93" s="17">
        <v>21</v>
      </c>
      <c r="BS93" s="18">
        <v>2814</v>
      </c>
      <c r="BT93" s="40">
        <f t="shared" si="181"/>
        <v>134</v>
      </c>
      <c r="BU93" s="17">
        <f t="shared" si="182"/>
        <v>315</v>
      </c>
      <c r="BV93" s="36">
        <f t="shared" si="183"/>
        <v>0.111940298507463</v>
      </c>
      <c r="BW93" s="17">
        <v>721</v>
      </c>
      <c r="BX93" s="32">
        <v>0.0478082191780822</v>
      </c>
      <c r="BY93" s="17">
        <v>20</v>
      </c>
      <c r="BZ93" s="18">
        <v>2819</v>
      </c>
      <c r="CA93" s="40">
        <f t="shared" si="127"/>
        <v>140.95</v>
      </c>
      <c r="CB93" s="17">
        <f t="shared" si="128"/>
        <v>439</v>
      </c>
      <c r="CC93" s="36">
        <f t="shared" si="184"/>
        <v>0.155728981908478</v>
      </c>
      <c r="CD93" s="17">
        <v>750</v>
      </c>
      <c r="CE93" s="32">
        <v>0.0553571428571429</v>
      </c>
      <c r="CF93" s="18">
        <v>34</v>
      </c>
      <c r="CG93" s="18">
        <v>4660</v>
      </c>
      <c r="CH93" s="40">
        <f t="shared" si="129"/>
        <v>137.058823529412</v>
      </c>
      <c r="CI93" s="17">
        <f t="shared" si="130"/>
        <v>614</v>
      </c>
      <c r="CJ93" s="36">
        <f t="shared" si="131"/>
        <v>0.131759656652361</v>
      </c>
      <c r="CK93" s="17">
        <v>693</v>
      </c>
      <c r="CL93" s="32">
        <v>0.0473041709053917</v>
      </c>
      <c r="CM93" s="18">
        <v>19</v>
      </c>
      <c r="CN93" s="18">
        <v>2578</v>
      </c>
      <c r="CO93" s="40">
        <f t="shared" si="132"/>
        <v>135.684210526316</v>
      </c>
      <c r="CP93" s="17">
        <f t="shared" si="133"/>
        <v>317</v>
      </c>
      <c r="CQ93" s="36">
        <f t="shared" si="134"/>
        <v>0.122963537626067</v>
      </c>
      <c r="CR93" s="17">
        <v>745</v>
      </c>
      <c r="CS93" s="32">
        <v>0.0495692912195859</v>
      </c>
      <c r="CT93" s="18">
        <v>28</v>
      </c>
      <c r="CU93" s="18">
        <v>4456</v>
      </c>
      <c r="CV93" s="40">
        <f t="shared" si="135"/>
        <v>159.142857142857</v>
      </c>
      <c r="CW93" s="17">
        <f t="shared" si="136"/>
        <v>1124</v>
      </c>
      <c r="CX93" s="36">
        <f t="shared" si="137"/>
        <v>0.252244165170557</v>
      </c>
      <c r="CY93" s="132">
        <v>739</v>
      </c>
      <c r="CZ93" s="121">
        <v>0.0544412607449857</v>
      </c>
      <c r="DA93" s="55">
        <v>23</v>
      </c>
      <c r="DB93" s="55">
        <v>3150</v>
      </c>
      <c r="DC93" s="40">
        <f t="shared" si="138"/>
        <v>136.95652173913</v>
      </c>
      <c r="DD93" s="17">
        <f t="shared" si="139"/>
        <v>413</v>
      </c>
      <c r="DE93" s="36">
        <f t="shared" si="140"/>
        <v>0.131111111111111</v>
      </c>
      <c r="DF93" s="122">
        <v>775</v>
      </c>
      <c r="DG93" s="123">
        <v>0.0296774193548387</v>
      </c>
      <c r="DH93" s="122">
        <v>23</v>
      </c>
      <c r="DI93" s="122">
        <v>3140</v>
      </c>
      <c r="DJ93" s="40">
        <f t="shared" si="141"/>
        <v>136.521739130435</v>
      </c>
      <c r="DK93" s="17">
        <f t="shared" si="142"/>
        <v>403</v>
      </c>
      <c r="DL93" s="36">
        <f t="shared" si="143"/>
        <v>0.128343949044586</v>
      </c>
      <c r="DM93" s="33">
        <v>872</v>
      </c>
      <c r="DN93" s="32">
        <v>0.0378440366972477</v>
      </c>
      <c r="DO93" s="17">
        <v>33</v>
      </c>
      <c r="DP93" s="18">
        <v>4443</v>
      </c>
      <c r="DQ93" s="40">
        <f t="shared" si="144"/>
        <v>134.636363636364</v>
      </c>
      <c r="DR93" s="17">
        <f t="shared" si="145"/>
        <v>516</v>
      </c>
      <c r="DS93" s="36">
        <f t="shared" si="146"/>
        <v>0.116137744767049</v>
      </c>
      <c r="DT93" s="126">
        <v>732</v>
      </c>
      <c r="DU93" s="32">
        <v>0.0204918032786885</v>
      </c>
      <c r="DV93" s="17">
        <v>15</v>
      </c>
      <c r="DW93" s="18">
        <v>2001</v>
      </c>
      <c r="DX93" s="40">
        <f t="shared" si="147"/>
        <v>133.4</v>
      </c>
      <c r="DY93" s="17">
        <f t="shared" si="148"/>
        <v>216</v>
      </c>
      <c r="DZ93" s="36">
        <f t="shared" si="149"/>
        <v>0.107946026986507</v>
      </c>
      <c r="EA93" s="33">
        <v>675</v>
      </c>
      <c r="EB93" s="32">
        <v>0.0414814814814815</v>
      </c>
      <c r="EC93" s="18">
        <v>28</v>
      </c>
      <c r="ED93" s="18">
        <v>3827</v>
      </c>
      <c r="EE93" s="40">
        <f t="shared" si="150"/>
        <v>136.678571428571</v>
      </c>
      <c r="EF93" s="17">
        <f t="shared" si="151"/>
        <v>495</v>
      </c>
      <c r="EG93" s="36">
        <f t="shared" si="152"/>
        <v>0.129344133786255</v>
      </c>
      <c r="EH93" s="18">
        <v>597</v>
      </c>
      <c r="EI93" s="26">
        <v>0.0284757118927973</v>
      </c>
      <c r="EJ93" s="18">
        <v>17</v>
      </c>
      <c r="EK93" s="18">
        <v>2295</v>
      </c>
      <c r="EL93" s="40">
        <f t="shared" si="153"/>
        <v>135</v>
      </c>
      <c r="EM93" s="17">
        <f t="shared" si="154"/>
        <v>272</v>
      </c>
      <c r="EN93" s="36">
        <f t="shared" si="155"/>
        <v>0.118518518518519</v>
      </c>
      <c r="EO93" s="18">
        <v>621</v>
      </c>
      <c r="EP93" s="26">
        <v>0.0273752012882448</v>
      </c>
      <c r="EQ93" s="18">
        <v>17</v>
      </c>
      <c r="ER93" s="18">
        <v>2369</v>
      </c>
      <c r="ES93" s="40">
        <f t="shared" si="156"/>
        <v>139.352941176471</v>
      </c>
      <c r="ET93" s="17">
        <f t="shared" si="157"/>
        <v>346</v>
      </c>
      <c r="EU93" s="36">
        <f t="shared" si="158"/>
        <v>0.146053186998734</v>
      </c>
      <c r="EV93" s="18">
        <v>656</v>
      </c>
      <c r="EW93" s="26">
        <v>0.0228658536585366</v>
      </c>
      <c r="EX93" s="18">
        <v>15</v>
      </c>
      <c r="EY93" s="18">
        <v>2007</v>
      </c>
      <c r="EZ93" s="40">
        <f t="shared" si="159"/>
        <v>133.8</v>
      </c>
      <c r="FA93" s="17">
        <f t="shared" si="160"/>
        <v>222</v>
      </c>
      <c r="FB93" s="36">
        <f t="shared" si="161"/>
        <v>0.110612855007474</v>
      </c>
      <c r="FC93" s="18">
        <v>991</v>
      </c>
      <c r="FD93" s="26">
        <v>0.0433905146316852</v>
      </c>
      <c r="FE93" s="18">
        <v>43</v>
      </c>
      <c r="FF93" s="18">
        <v>5296</v>
      </c>
      <c r="FG93" s="40">
        <f t="shared" si="162"/>
        <v>123.162790697674</v>
      </c>
      <c r="FH93" s="17">
        <f t="shared" si="163"/>
        <v>179</v>
      </c>
      <c r="FI93" s="36">
        <f t="shared" si="164"/>
        <v>0.0337990936555892</v>
      </c>
      <c r="FJ93" s="18">
        <v>892</v>
      </c>
      <c r="FK93" s="26">
        <v>0.0280269058295964</v>
      </c>
      <c r="FL93" s="17">
        <v>25</v>
      </c>
      <c r="FM93" s="18">
        <v>3110</v>
      </c>
      <c r="FN93" s="40">
        <f t="shared" si="165"/>
        <v>124.4</v>
      </c>
      <c r="FO93" s="17">
        <f t="shared" si="166"/>
        <v>135</v>
      </c>
      <c r="FP93" s="36">
        <f t="shared" si="167"/>
        <v>0.0434083601286174</v>
      </c>
      <c r="FQ93" s="18">
        <v>814</v>
      </c>
      <c r="FR93" s="26">
        <v>0.0319410319410319</v>
      </c>
      <c r="FS93" s="17">
        <v>26</v>
      </c>
      <c r="FT93" s="18">
        <v>3337</v>
      </c>
      <c r="FU93" s="40">
        <f t="shared" si="168"/>
        <v>128.346153846154</v>
      </c>
      <c r="FV93" s="17">
        <f t="shared" si="169"/>
        <v>243</v>
      </c>
      <c r="FW93" s="36">
        <f t="shared" si="170"/>
        <v>0.0728198981120767</v>
      </c>
      <c r="FX93" s="18">
        <v>730</v>
      </c>
      <c r="FY93" s="26">
        <v>0.0356164383561644</v>
      </c>
      <c r="FZ93" s="17">
        <v>26</v>
      </c>
      <c r="GA93" s="18">
        <v>3366</v>
      </c>
      <c r="GB93" s="40">
        <f t="shared" si="171"/>
        <v>129.461538461538</v>
      </c>
      <c r="GC93" s="17">
        <f t="shared" si="172"/>
        <v>272</v>
      </c>
      <c r="GD93" s="36">
        <f t="shared" si="173"/>
        <v>0.0808080808080807</v>
      </c>
      <c r="GE93" s="18">
        <v>744</v>
      </c>
      <c r="GF93" s="26">
        <v>0.021505376344086</v>
      </c>
      <c r="GG93" s="17">
        <v>16</v>
      </c>
      <c r="GH93" s="18">
        <v>2117</v>
      </c>
      <c r="GI93" s="40">
        <f t="shared" si="174"/>
        <v>132.3125</v>
      </c>
      <c r="GJ93" s="17">
        <f t="shared" si="175"/>
        <v>213</v>
      </c>
      <c r="GK93" s="36">
        <f t="shared" si="176"/>
        <v>0.100614076523382</v>
      </c>
      <c r="GL93" s="18">
        <v>777</v>
      </c>
      <c r="GM93" s="26">
        <v>0.045045045045045</v>
      </c>
      <c r="GN93" s="17">
        <v>35</v>
      </c>
      <c r="GO93" s="18">
        <v>4438</v>
      </c>
      <c r="GP93" s="40">
        <f t="shared" si="177"/>
        <v>126.8</v>
      </c>
      <c r="GQ93" s="17">
        <f t="shared" si="178"/>
        <v>273</v>
      </c>
      <c r="GR93" s="36">
        <f t="shared" si="179"/>
        <v>0.0615141955835962</v>
      </c>
      <c r="GS93" s="18">
        <v>816</v>
      </c>
      <c r="GT93" s="26">
        <v>0.0416666666666667</v>
      </c>
      <c r="GU93" s="18">
        <v>34</v>
      </c>
      <c r="GV93" s="18">
        <v>4392</v>
      </c>
      <c r="GW93" s="40">
        <f t="shared" si="185"/>
        <v>129.176470588235</v>
      </c>
      <c r="GX93" s="17">
        <f t="shared" si="186"/>
        <v>346</v>
      </c>
      <c r="GY93" s="36">
        <f t="shared" si="187"/>
        <v>0.0787795992714026</v>
      </c>
      <c r="GZ93" s="18">
        <v>609</v>
      </c>
      <c r="HA93" s="26">
        <v>0.0394088669950739</v>
      </c>
      <c r="HB93" s="18">
        <v>24</v>
      </c>
      <c r="HC93" s="18">
        <v>3230</v>
      </c>
      <c r="HD93" s="40">
        <f t="shared" si="188"/>
        <v>134.583333333333</v>
      </c>
      <c r="HE93" s="17">
        <f t="shared" si="189"/>
        <v>374</v>
      </c>
      <c r="HF93" s="36">
        <f t="shared" si="190"/>
        <v>0.115789473684211</v>
      </c>
      <c r="HG93" s="18">
        <v>22791</v>
      </c>
      <c r="HH93" s="26">
        <v>0.00298363389057084</v>
      </c>
      <c r="HI93" s="18">
        <v>68</v>
      </c>
      <c r="HJ93" s="18">
        <v>9193</v>
      </c>
      <c r="HK93" s="40">
        <f t="shared" si="191"/>
        <v>135.191176470588</v>
      </c>
      <c r="HL93" s="17">
        <f t="shared" si="192"/>
        <v>1101</v>
      </c>
      <c r="HM93" s="36">
        <f t="shared" si="193"/>
        <v>0.119765038616338</v>
      </c>
      <c r="HN93" s="18">
        <v>525</v>
      </c>
      <c r="HO93" s="26">
        <v>0.0323809523809524</v>
      </c>
      <c r="HP93" s="18">
        <v>17</v>
      </c>
      <c r="HQ93" s="18">
        <v>2305</v>
      </c>
      <c r="HR93" s="40">
        <f t="shared" si="194"/>
        <v>135.588235294118</v>
      </c>
      <c r="HS93" s="17">
        <f t="shared" si="195"/>
        <v>282</v>
      </c>
      <c r="HT93" s="36">
        <f t="shared" si="196"/>
        <v>0.12234273318872</v>
      </c>
      <c r="HU93" s="18">
        <v>18690</v>
      </c>
      <c r="HV93" s="26">
        <v>0.00171214553237025</v>
      </c>
      <c r="HW93" s="17">
        <v>32</v>
      </c>
      <c r="HX93" s="18">
        <v>4408</v>
      </c>
      <c r="HY93" s="40">
        <f t="shared" si="197"/>
        <v>137.75</v>
      </c>
      <c r="HZ93" s="17">
        <f t="shared" si="198"/>
        <v>600</v>
      </c>
      <c r="IA93" s="36">
        <f t="shared" si="199"/>
        <v>0.136116152450091</v>
      </c>
      <c r="IB93" s="18"/>
      <c r="IC93" s="26"/>
      <c r="ID93" s="17"/>
      <c r="IE93" s="18"/>
      <c r="IF93" s="40"/>
      <c r="IG93" s="17"/>
      <c r="IH93" s="17"/>
      <c r="II93" s="36"/>
      <c r="IJ93" s="17"/>
      <c r="IK93" s="17"/>
      <c r="IL93" s="17">
        <v>760</v>
      </c>
      <c r="IM93" s="17">
        <v>79039.34</v>
      </c>
      <c r="IN93" s="18">
        <v>826</v>
      </c>
      <c r="IO93" s="18">
        <v>82413.74</v>
      </c>
      <c r="IP93" s="17">
        <v>1169</v>
      </c>
      <c r="IQ93" s="17">
        <v>138294</v>
      </c>
      <c r="IR93" s="17"/>
      <c r="IS93" s="17"/>
      <c r="IT93" s="18"/>
      <c r="IU93" s="41"/>
      <c r="IV93" s="41"/>
      <c r="IW93" s="41"/>
      <c r="IX93" s="41"/>
      <c r="IY93" s="41"/>
      <c r="IZ93" s="41"/>
      <c r="JA93" s="41"/>
      <c r="JB93" s="18"/>
      <c r="JC93" s="41"/>
      <c r="JD93" s="41"/>
      <c r="JE93" s="41"/>
      <c r="JF93" s="18"/>
      <c r="JG93" s="18"/>
      <c r="JH93" s="18">
        <f t="shared" si="217"/>
        <v>759</v>
      </c>
      <c r="JI93" s="18">
        <f t="shared" si="218"/>
        <v>102036</v>
      </c>
      <c r="JJ93" s="17">
        <v>119</v>
      </c>
      <c r="JK93" s="17">
        <f t="shared" si="200"/>
        <v>11715</v>
      </c>
      <c r="JL93" s="36">
        <f t="shared" si="219"/>
        <v>0.114812419146184</v>
      </c>
      <c r="JM93" s="18">
        <f t="shared" si="201"/>
        <v>3514</v>
      </c>
      <c r="JN93" s="42">
        <f t="shared" si="202"/>
        <v>401783.08</v>
      </c>
      <c r="JO93" s="43"/>
      <c r="JP93" s="43"/>
    </row>
    <row r="94" ht="16.5" spans="1:276">
      <c r="A94" s="16"/>
      <c r="B94" s="17" t="s">
        <v>51</v>
      </c>
      <c r="C94" s="18">
        <v>6939962756165</v>
      </c>
      <c r="D94" s="18">
        <v>582427366837</v>
      </c>
      <c r="E94" s="18">
        <v>21065211000082</v>
      </c>
      <c r="F94" s="17" t="s">
        <v>333</v>
      </c>
      <c r="G94" s="19" t="s">
        <v>334</v>
      </c>
      <c r="H94" s="17" t="s">
        <v>129</v>
      </c>
      <c r="I94" s="26">
        <f>VLOOKUP(C94,供应链!E:J,6,0)</f>
        <v>1</v>
      </c>
      <c r="J94" s="17">
        <f>VLOOKUP(C94,供应链!E:H,4,0)</f>
        <v>899</v>
      </c>
      <c r="K94" s="17">
        <f>VLOOKUP(C94,供应链!E:K,7,0)</f>
        <v>0</v>
      </c>
      <c r="L94" s="18">
        <f>VLOOKUP(C94,供应链!E:I,5,0)</f>
        <v>30.9583155685284</v>
      </c>
      <c r="M94" s="27">
        <f t="shared" si="220"/>
        <v>0.0199034733107829</v>
      </c>
      <c r="N94" s="17">
        <v>1229</v>
      </c>
      <c r="O94" s="26">
        <v>0.0447518307567128</v>
      </c>
      <c r="P94" s="18">
        <v>55</v>
      </c>
      <c r="Q94" s="18">
        <v>2560</v>
      </c>
      <c r="R94" s="40">
        <v>46.5454545454545</v>
      </c>
      <c r="S94" s="17">
        <v>49</v>
      </c>
      <c r="T94" s="17">
        <f t="shared" si="207"/>
        <v>-135.000000000003</v>
      </c>
      <c r="U94" s="36">
        <f t="shared" si="208"/>
        <v>-0.052734375000001</v>
      </c>
      <c r="V94" s="17">
        <v>1552</v>
      </c>
      <c r="W94" s="17">
        <v>1235</v>
      </c>
      <c r="X94" s="26">
        <v>0.0469635627530364</v>
      </c>
      <c r="Y94" s="18">
        <v>58</v>
      </c>
      <c r="Z94" s="18">
        <v>2613</v>
      </c>
      <c r="AA94" s="40">
        <v>45.0474137931034</v>
      </c>
      <c r="AB94" s="17">
        <v>49</v>
      </c>
      <c r="AC94" s="17">
        <f t="shared" si="209"/>
        <v>-229.250000000003</v>
      </c>
      <c r="AD94" s="36">
        <f t="shared" si="210"/>
        <v>-0.087734404898585</v>
      </c>
      <c r="AE94" s="17">
        <v>2662</v>
      </c>
      <c r="AF94" s="17">
        <v>1209</v>
      </c>
      <c r="AG94" s="26">
        <v>0.04383788254756</v>
      </c>
      <c r="AH94" s="18">
        <v>53</v>
      </c>
      <c r="AI94" s="18">
        <v>2427</v>
      </c>
      <c r="AJ94" s="40">
        <v>45.7924528301887</v>
      </c>
      <c r="AK94" s="17">
        <v>49</v>
      </c>
      <c r="AL94" s="17">
        <v>-170</v>
      </c>
      <c r="AM94" s="36">
        <v>-0.0700453234445818</v>
      </c>
      <c r="AN94" s="17">
        <v>1496</v>
      </c>
      <c r="AO94" s="17">
        <v>1435</v>
      </c>
      <c r="AP94" s="26">
        <v>0.0334494773519164</v>
      </c>
      <c r="AQ94" s="18">
        <v>48</v>
      </c>
      <c r="AR94" s="18">
        <v>2361</v>
      </c>
      <c r="AS94" s="40">
        <v>49.1875</v>
      </c>
      <c r="AT94" s="17">
        <v>49</v>
      </c>
      <c r="AU94" s="17">
        <f t="shared" si="211"/>
        <v>9</v>
      </c>
      <c r="AV94" s="36">
        <f t="shared" si="212"/>
        <v>0.00381194409148666</v>
      </c>
      <c r="AW94" s="17">
        <v>1408</v>
      </c>
      <c r="AX94" s="17">
        <v>1281</v>
      </c>
      <c r="AY94" s="26">
        <v>0.0374707259953162</v>
      </c>
      <c r="AZ94" s="18">
        <v>48</v>
      </c>
      <c r="BA94" s="18">
        <v>2380</v>
      </c>
      <c r="BB94" s="40">
        <v>49.5833333333333</v>
      </c>
      <c r="BC94" s="17">
        <v>49</v>
      </c>
      <c r="BD94" s="17">
        <f t="shared" si="213"/>
        <v>27.9999999999984</v>
      </c>
      <c r="BE94" s="36">
        <f t="shared" si="214"/>
        <v>0.0117647058823523</v>
      </c>
      <c r="BF94" s="17">
        <v>1232</v>
      </c>
      <c r="BG94" s="17">
        <v>1268</v>
      </c>
      <c r="BH94" s="26">
        <v>0.0252365930599369</v>
      </c>
      <c r="BI94" s="18">
        <v>32</v>
      </c>
      <c r="BJ94" s="18">
        <v>1582</v>
      </c>
      <c r="BK94" s="40">
        <v>49.4375</v>
      </c>
      <c r="BL94" s="17">
        <v>49</v>
      </c>
      <c r="BM94" s="17">
        <f t="shared" si="215"/>
        <v>14</v>
      </c>
      <c r="BN94" s="36">
        <f t="shared" si="216"/>
        <v>0.00884955752212389</v>
      </c>
      <c r="BO94" s="17">
        <v>1214</v>
      </c>
      <c r="BP94" s="17">
        <v>2480</v>
      </c>
      <c r="BQ94" s="26">
        <f t="shared" si="180"/>
        <v>0.0419354838709677</v>
      </c>
      <c r="BR94" s="17">
        <v>104</v>
      </c>
      <c r="BS94" s="18">
        <v>4863</v>
      </c>
      <c r="BT94" s="40">
        <f t="shared" si="181"/>
        <v>46.7596153846154</v>
      </c>
      <c r="BU94" s="17">
        <f t="shared" si="182"/>
        <v>-233</v>
      </c>
      <c r="BV94" s="36">
        <f t="shared" si="183"/>
        <v>-0.0479128110220028</v>
      </c>
      <c r="BW94" s="17">
        <v>2578</v>
      </c>
      <c r="BX94" s="32">
        <v>0</v>
      </c>
      <c r="BY94" s="17">
        <v>87</v>
      </c>
      <c r="BZ94" s="18">
        <v>4057</v>
      </c>
      <c r="CA94" s="40">
        <f t="shared" si="127"/>
        <v>46.632183908046</v>
      </c>
      <c r="CB94" s="17">
        <f t="shared" si="128"/>
        <v>-206</v>
      </c>
      <c r="CC94" s="36">
        <f t="shared" si="184"/>
        <v>-0.0507764357899927</v>
      </c>
      <c r="CD94" s="17">
        <v>2017</v>
      </c>
      <c r="CE94" s="32">
        <v>0</v>
      </c>
      <c r="CF94" s="18">
        <v>79</v>
      </c>
      <c r="CG94" s="18">
        <v>3711</v>
      </c>
      <c r="CH94" s="40">
        <f t="shared" si="129"/>
        <v>46.9746835443038</v>
      </c>
      <c r="CI94" s="17">
        <f t="shared" si="130"/>
        <v>-160</v>
      </c>
      <c r="CJ94" s="36">
        <f t="shared" si="131"/>
        <v>-0.0431150633252492</v>
      </c>
      <c r="CK94" s="17">
        <v>2438</v>
      </c>
      <c r="CL94" s="32">
        <v>0</v>
      </c>
      <c r="CM94" s="18">
        <v>67</v>
      </c>
      <c r="CN94" s="18">
        <v>3209</v>
      </c>
      <c r="CO94" s="40">
        <f t="shared" si="132"/>
        <v>47.8955223880597</v>
      </c>
      <c r="CP94" s="17">
        <f t="shared" si="133"/>
        <v>-73.9999999999999</v>
      </c>
      <c r="CQ94" s="36">
        <f t="shared" si="134"/>
        <v>-0.023060143346837</v>
      </c>
      <c r="CR94" s="17">
        <v>2566</v>
      </c>
      <c r="CS94" s="32">
        <v>0</v>
      </c>
      <c r="CT94" s="18">
        <v>67</v>
      </c>
      <c r="CU94" s="18">
        <v>3190</v>
      </c>
      <c r="CV94" s="40">
        <f t="shared" si="135"/>
        <v>47.6119402985075</v>
      </c>
      <c r="CW94" s="17">
        <f t="shared" si="136"/>
        <v>-93</v>
      </c>
      <c r="CX94" s="36">
        <f t="shared" si="137"/>
        <v>-0.029153605015674</v>
      </c>
      <c r="CY94" s="132">
        <v>1447</v>
      </c>
      <c r="CZ94" s="121">
        <v>0</v>
      </c>
      <c r="DA94" s="55">
        <v>49</v>
      </c>
      <c r="DB94" s="55">
        <v>2360</v>
      </c>
      <c r="DC94" s="40">
        <f t="shared" si="138"/>
        <v>48.1632653061224</v>
      </c>
      <c r="DD94" s="17">
        <f t="shared" si="139"/>
        <v>-41.0000000000001</v>
      </c>
      <c r="DE94" s="36">
        <f t="shared" si="140"/>
        <v>-0.0173728813559322</v>
      </c>
      <c r="DF94" s="122">
        <v>2001</v>
      </c>
      <c r="DG94" s="123">
        <v>0.0429785107446277</v>
      </c>
      <c r="DH94" s="122">
        <v>86</v>
      </c>
      <c r="DI94" s="122">
        <v>3943</v>
      </c>
      <c r="DJ94" s="40">
        <f t="shared" si="141"/>
        <v>45.8488372093023</v>
      </c>
      <c r="DK94" s="17">
        <f t="shared" si="142"/>
        <v>-271</v>
      </c>
      <c r="DL94" s="36">
        <f t="shared" si="143"/>
        <v>-0.0687293938625412</v>
      </c>
      <c r="DM94" s="33">
        <v>2276</v>
      </c>
      <c r="DN94" s="32">
        <v>0.0408611599297012</v>
      </c>
      <c r="DO94" s="17">
        <v>93</v>
      </c>
      <c r="DP94" s="18">
        <v>4295</v>
      </c>
      <c r="DQ94" s="40">
        <f t="shared" si="144"/>
        <v>46.1827956989247</v>
      </c>
      <c r="DR94" s="17">
        <f t="shared" si="145"/>
        <v>-262</v>
      </c>
      <c r="DS94" s="36">
        <f t="shared" si="146"/>
        <v>-0.061001164144354</v>
      </c>
      <c r="DT94" s="126">
        <v>2011</v>
      </c>
      <c r="DU94" s="32">
        <v>0.0397812033814023</v>
      </c>
      <c r="DV94" s="17">
        <v>80</v>
      </c>
      <c r="DW94" s="18">
        <v>3791</v>
      </c>
      <c r="DX94" s="40">
        <f t="shared" si="147"/>
        <v>47.3875</v>
      </c>
      <c r="DY94" s="17">
        <f t="shared" si="148"/>
        <v>-129</v>
      </c>
      <c r="DZ94" s="36">
        <f t="shared" si="149"/>
        <v>-0.0340279609601688</v>
      </c>
      <c r="EA94" s="33">
        <v>1884</v>
      </c>
      <c r="EB94" s="32">
        <v>0.0339702760084926</v>
      </c>
      <c r="EC94" s="18">
        <v>64</v>
      </c>
      <c r="ED94" s="18">
        <v>3112.72727272727</v>
      </c>
      <c r="EE94" s="40">
        <f t="shared" si="150"/>
        <v>48.6363636363636</v>
      </c>
      <c r="EF94" s="17">
        <f t="shared" si="151"/>
        <v>-23.2727272727275</v>
      </c>
      <c r="EG94" s="36">
        <f t="shared" si="152"/>
        <v>-0.00747663551401876</v>
      </c>
      <c r="EH94" s="18">
        <v>1637</v>
      </c>
      <c r="EI94" s="26">
        <v>0.0372632864996946</v>
      </c>
      <c r="EJ94" s="18">
        <v>61</v>
      </c>
      <c r="EK94" s="18">
        <v>2971</v>
      </c>
      <c r="EL94" s="40">
        <f t="shared" si="153"/>
        <v>48.7049180327869</v>
      </c>
      <c r="EM94" s="17">
        <f t="shared" si="154"/>
        <v>-18</v>
      </c>
      <c r="EN94" s="36">
        <f t="shared" si="155"/>
        <v>-0.00605856613934702</v>
      </c>
      <c r="EO94" s="18">
        <v>1897</v>
      </c>
      <c r="EP94" s="26">
        <v>0.0274117026884555</v>
      </c>
      <c r="EQ94" s="18">
        <v>52</v>
      </c>
      <c r="ER94" s="18">
        <v>2509</v>
      </c>
      <c r="ES94" s="40">
        <f t="shared" si="156"/>
        <v>48.25</v>
      </c>
      <c r="ET94" s="17">
        <f t="shared" si="157"/>
        <v>-39</v>
      </c>
      <c r="EU94" s="36">
        <f t="shared" si="158"/>
        <v>-0.0155440414507772</v>
      </c>
      <c r="EV94" s="18">
        <v>1848</v>
      </c>
      <c r="EW94" s="26">
        <v>0.0162337662337662</v>
      </c>
      <c r="EX94" s="18">
        <v>30</v>
      </c>
      <c r="EY94" s="18">
        <v>1443</v>
      </c>
      <c r="EZ94" s="40">
        <f t="shared" si="159"/>
        <v>48.1</v>
      </c>
      <c r="FA94" s="17">
        <f t="shared" si="160"/>
        <v>-27</v>
      </c>
      <c r="FB94" s="36">
        <f t="shared" si="161"/>
        <v>-0.0187110187110187</v>
      </c>
      <c r="FC94" s="18">
        <v>2960</v>
      </c>
      <c r="FD94" s="26">
        <v>0.0246621621621622</v>
      </c>
      <c r="FE94" s="18">
        <v>73</v>
      </c>
      <c r="FF94" s="18">
        <v>3511</v>
      </c>
      <c r="FG94" s="40">
        <f t="shared" si="162"/>
        <v>48.0958904109589</v>
      </c>
      <c r="FH94" s="17">
        <f t="shared" si="163"/>
        <v>-66.0000000000002</v>
      </c>
      <c r="FI94" s="36">
        <f t="shared" si="164"/>
        <v>-0.0187980632298491</v>
      </c>
      <c r="FJ94" s="18">
        <v>1928</v>
      </c>
      <c r="FK94" s="26">
        <v>0.0306016597510373</v>
      </c>
      <c r="FL94" s="17">
        <v>59</v>
      </c>
      <c r="FM94" s="18">
        <v>2748</v>
      </c>
      <c r="FN94" s="40">
        <f t="shared" si="165"/>
        <v>46.5762711864407</v>
      </c>
      <c r="FO94" s="17">
        <f t="shared" si="166"/>
        <v>-143</v>
      </c>
      <c r="FP94" s="36">
        <f t="shared" si="167"/>
        <v>-0.052037845705968</v>
      </c>
      <c r="FQ94" s="18">
        <v>1500</v>
      </c>
      <c r="FR94" s="26">
        <v>0.042</v>
      </c>
      <c r="FS94" s="17">
        <v>63</v>
      </c>
      <c r="FT94" s="18">
        <v>2988</v>
      </c>
      <c r="FU94" s="40">
        <f t="shared" si="168"/>
        <v>47.4285714285714</v>
      </c>
      <c r="FV94" s="17">
        <f t="shared" si="169"/>
        <v>-98.9999999999999</v>
      </c>
      <c r="FW94" s="36">
        <f t="shared" si="170"/>
        <v>-0.0331325301204819</v>
      </c>
      <c r="FX94" s="18">
        <v>1320</v>
      </c>
      <c r="FY94" s="26">
        <v>0.025</v>
      </c>
      <c r="FZ94" s="17">
        <v>33</v>
      </c>
      <c r="GA94" s="18">
        <v>1677</v>
      </c>
      <c r="GB94" s="40">
        <f t="shared" si="171"/>
        <v>50.8181818181818</v>
      </c>
      <c r="GC94" s="17">
        <f t="shared" si="172"/>
        <v>60.0000000000001</v>
      </c>
      <c r="GD94" s="36">
        <f t="shared" si="173"/>
        <v>0.0357781753130591</v>
      </c>
      <c r="GE94" s="18">
        <v>1065</v>
      </c>
      <c r="GF94" s="26">
        <v>0.0422535211267606</v>
      </c>
      <c r="GG94" s="17">
        <v>45</v>
      </c>
      <c r="GH94" s="18">
        <v>2210</v>
      </c>
      <c r="GI94" s="40">
        <f t="shared" si="174"/>
        <v>49.1111111111111</v>
      </c>
      <c r="GJ94" s="17">
        <f t="shared" si="175"/>
        <v>5.00000000000014</v>
      </c>
      <c r="GK94" s="36">
        <f t="shared" si="176"/>
        <v>0.00226244343891409</v>
      </c>
      <c r="GL94" s="18">
        <v>1182</v>
      </c>
      <c r="GM94" s="26">
        <v>0.0397631133671743</v>
      </c>
      <c r="GN94" s="17">
        <v>47</v>
      </c>
      <c r="GO94" s="18">
        <v>2238</v>
      </c>
      <c r="GP94" s="40">
        <f t="shared" si="177"/>
        <v>47.6170212765957</v>
      </c>
      <c r="GQ94" s="17">
        <f t="shared" si="178"/>
        <v>-65.0000000000001</v>
      </c>
      <c r="GR94" s="36">
        <f t="shared" si="179"/>
        <v>-0.0290437890974084</v>
      </c>
      <c r="GS94" s="18">
        <v>1245</v>
      </c>
      <c r="GT94" s="26">
        <v>0.0433734939759036</v>
      </c>
      <c r="GU94" s="18">
        <v>54</v>
      </c>
      <c r="GV94" s="18">
        <v>2488</v>
      </c>
      <c r="GW94" s="40">
        <f t="shared" si="185"/>
        <v>46.0740740740741</v>
      </c>
      <c r="GX94" s="17">
        <f t="shared" si="186"/>
        <v>-158</v>
      </c>
      <c r="GY94" s="36">
        <f t="shared" si="187"/>
        <v>-0.0635048231511254</v>
      </c>
      <c r="GZ94" s="18">
        <v>905</v>
      </c>
      <c r="HA94" s="26">
        <v>0.0353591160220995</v>
      </c>
      <c r="HB94" s="18">
        <v>32</v>
      </c>
      <c r="HC94" s="18">
        <v>1547</v>
      </c>
      <c r="HD94" s="40">
        <f t="shared" si="188"/>
        <v>48.34375</v>
      </c>
      <c r="HE94" s="17">
        <f t="shared" si="189"/>
        <v>-21</v>
      </c>
      <c r="HF94" s="36">
        <f t="shared" si="190"/>
        <v>-0.0135746606334842</v>
      </c>
      <c r="HG94" s="18">
        <v>32172</v>
      </c>
      <c r="HH94" s="26">
        <v>0.00360561979360935</v>
      </c>
      <c r="HI94" s="18">
        <v>116</v>
      </c>
      <c r="HJ94" s="18">
        <v>5700</v>
      </c>
      <c r="HK94" s="40">
        <f t="shared" si="191"/>
        <v>49.1379310344828</v>
      </c>
      <c r="HL94" s="17">
        <f t="shared" si="192"/>
        <v>16.0000000000003</v>
      </c>
      <c r="HM94" s="36">
        <f t="shared" si="193"/>
        <v>0.00280701754385971</v>
      </c>
      <c r="HN94" s="18">
        <v>1047</v>
      </c>
      <c r="HO94" s="26">
        <v>0.0372492836676218</v>
      </c>
      <c r="HP94" s="18">
        <v>39</v>
      </c>
      <c r="HQ94" s="18">
        <v>1883</v>
      </c>
      <c r="HR94" s="40">
        <f t="shared" si="194"/>
        <v>48.2820512820513</v>
      </c>
      <c r="HS94" s="17">
        <f t="shared" si="195"/>
        <v>-27.9999999999999</v>
      </c>
      <c r="HT94" s="36">
        <f t="shared" si="196"/>
        <v>-0.0148698884758364</v>
      </c>
      <c r="HU94" s="18">
        <v>41112</v>
      </c>
      <c r="HV94" s="26">
        <v>0.00379451255107998</v>
      </c>
      <c r="HW94" s="17">
        <v>156</v>
      </c>
      <c r="HX94" s="18">
        <v>7481</v>
      </c>
      <c r="HY94" s="40">
        <f t="shared" si="197"/>
        <v>47.9551282051282</v>
      </c>
      <c r="HZ94" s="17">
        <f t="shared" si="198"/>
        <v>-163</v>
      </c>
      <c r="IA94" s="36">
        <f t="shared" si="199"/>
        <v>-0.0217885309450608</v>
      </c>
      <c r="IB94" s="18"/>
      <c r="IC94" s="26"/>
      <c r="ID94" s="17"/>
      <c r="IE94" s="18"/>
      <c r="IF94" s="40"/>
      <c r="IG94" s="17"/>
      <c r="IH94" s="17"/>
      <c r="II94" s="36"/>
      <c r="IJ94" s="17"/>
      <c r="IK94" s="17"/>
      <c r="IL94" s="17">
        <v>457</v>
      </c>
      <c r="IM94" s="17">
        <v>21479.65</v>
      </c>
      <c r="IN94" s="18">
        <v>836</v>
      </c>
      <c r="IO94" s="18">
        <v>45478.28</v>
      </c>
      <c r="IP94" s="17">
        <v>2505</v>
      </c>
      <c r="IQ94" s="17">
        <v>125800</v>
      </c>
      <c r="IR94" s="17"/>
      <c r="IS94" s="17"/>
      <c r="IT94" s="18"/>
      <c r="IU94" s="41"/>
      <c r="IV94" s="41"/>
      <c r="IW94" s="41"/>
      <c r="IX94" s="41"/>
      <c r="IY94" s="41"/>
      <c r="IZ94" s="41"/>
      <c r="JA94" s="41"/>
      <c r="JB94" s="18"/>
      <c r="JC94" s="41"/>
      <c r="JD94" s="41"/>
      <c r="JE94" s="41"/>
      <c r="JF94" s="18"/>
      <c r="JG94" s="18"/>
      <c r="JH94" s="18">
        <f t="shared" si="217"/>
        <v>1930</v>
      </c>
      <c r="JI94" s="18">
        <f t="shared" si="218"/>
        <v>91848.7272727273</v>
      </c>
      <c r="JJ94" s="17">
        <v>49</v>
      </c>
      <c r="JK94" s="17">
        <f t="shared" si="200"/>
        <v>-2721.27272727273</v>
      </c>
      <c r="JL94" s="36">
        <f t="shared" si="219"/>
        <v>-0.029627767396193</v>
      </c>
      <c r="JM94" s="18">
        <f t="shared" si="201"/>
        <v>5728</v>
      </c>
      <c r="JN94" s="42">
        <f t="shared" si="202"/>
        <v>284606.657272727</v>
      </c>
      <c r="JO94" s="43"/>
      <c r="JP94" s="43"/>
    </row>
    <row r="95" ht="16.5" spans="1:276">
      <c r="A95" s="16"/>
      <c r="B95" s="17" t="s">
        <v>51</v>
      </c>
      <c r="C95" s="18">
        <v>6939962756172</v>
      </c>
      <c r="D95" s="18">
        <v>582297793725</v>
      </c>
      <c r="E95" s="18">
        <v>21065210000349</v>
      </c>
      <c r="F95" s="17" t="s">
        <v>335</v>
      </c>
      <c r="G95" s="19" t="s">
        <v>336</v>
      </c>
      <c r="H95" s="17" t="s">
        <v>129</v>
      </c>
      <c r="I95" s="26">
        <f>VLOOKUP(C95,供应链!E:J,6,0)</f>
        <v>0.96</v>
      </c>
      <c r="J95" s="17">
        <f>VLOOKUP(C95,供应链!E:H,4,0)</f>
        <v>3324</v>
      </c>
      <c r="K95" s="17">
        <f>VLOOKUP(C95,供应链!E:K,7,0)</f>
        <v>0</v>
      </c>
      <c r="L95" s="18">
        <f>VLOOKUP(C95,供应链!E:I,5,0)</f>
        <v>17.8937357569668</v>
      </c>
      <c r="M95" s="27">
        <f t="shared" si="220"/>
        <v>0.0843267882187938</v>
      </c>
      <c r="N95" s="17">
        <v>5372</v>
      </c>
      <c r="O95" s="26">
        <v>0.0593819806403574</v>
      </c>
      <c r="P95" s="18">
        <v>319</v>
      </c>
      <c r="Q95" s="18">
        <v>21473</v>
      </c>
      <c r="R95" s="40">
        <v>67.3134796238244</v>
      </c>
      <c r="S95" s="17">
        <v>69</v>
      </c>
      <c r="T95" s="17">
        <f t="shared" si="207"/>
        <v>-538.000000000014</v>
      </c>
      <c r="U95" s="36">
        <f t="shared" si="208"/>
        <v>-0.0250547198807812</v>
      </c>
      <c r="V95" s="17">
        <v>13626</v>
      </c>
      <c r="W95" s="17">
        <v>6757</v>
      </c>
      <c r="X95" s="26">
        <v>0.0624537516649401</v>
      </c>
      <c r="Y95" s="18">
        <v>422</v>
      </c>
      <c r="Z95" s="18">
        <v>28344</v>
      </c>
      <c r="AA95" s="40">
        <v>67.1658767772512</v>
      </c>
      <c r="AB95" s="17">
        <v>69</v>
      </c>
      <c r="AC95" s="17">
        <f t="shared" si="209"/>
        <v>-773.999999999994</v>
      </c>
      <c r="AD95" s="36">
        <f t="shared" si="210"/>
        <v>-0.0273073666384418</v>
      </c>
      <c r="AE95" s="17">
        <v>11770</v>
      </c>
      <c r="AF95" s="17">
        <v>6624</v>
      </c>
      <c r="AG95" s="26">
        <v>0.0522342995169082</v>
      </c>
      <c r="AH95" s="18">
        <v>346</v>
      </c>
      <c r="AI95" s="18">
        <v>23259</v>
      </c>
      <c r="AJ95" s="40">
        <v>67.2225433526011</v>
      </c>
      <c r="AK95" s="17">
        <v>69</v>
      </c>
      <c r="AL95" s="17">
        <v>-615.000000000002</v>
      </c>
      <c r="AM95" s="36">
        <v>-0.0264413775312783</v>
      </c>
      <c r="AN95" s="17">
        <v>11282</v>
      </c>
      <c r="AO95" s="17">
        <v>7928</v>
      </c>
      <c r="AP95" s="26">
        <v>0.0504540867810293</v>
      </c>
      <c r="AQ95" s="18">
        <v>400</v>
      </c>
      <c r="AR95" s="18">
        <v>27406</v>
      </c>
      <c r="AS95" s="40">
        <v>68.515</v>
      </c>
      <c r="AT95" s="17">
        <v>69</v>
      </c>
      <c r="AU95" s="17">
        <f t="shared" si="211"/>
        <v>-194</v>
      </c>
      <c r="AV95" s="36">
        <f t="shared" si="212"/>
        <v>-0.00707874188133984</v>
      </c>
      <c r="AW95" s="17">
        <v>10586</v>
      </c>
      <c r="AX95" s="17">
        <v>7041</v>
      </c>
      <c r="AY95" s="26">
        <v>0.0498508734554751</v>
      </c>
      <c r="AZ95" s="18">
        <v>351</v>
      </c>
      <c r="BA95" s="18">
        <v>23896</v>
      </c>
      <c r="BB95" s="40">
        <v>68.0797720797721</v>
      </c>
      <c r="BC95" s="17">
        <v>69</v>
      </c>
      <c r="BD95" s="17">
        <f t="shared" si="213"/>
        <v>-322.999999999993</v>
      </c>
      <c r="BE95" s="36">
        <f t="shared" si="214"/>
        <v>-0.0135169065952458</v>
      </c>
      <c r="BF95" s="17">
        <v>10406</v>
      </c>
      <c r="BG95" s="17">
        <v>5297</v>
      </c>
      <c r="BH95" s="26">
        <v>0.0505946762318293</v>
      </c>
      <c r="BI95" s="18">
        <v>268</v>
      </c>
      <c r="BJ95" s="18">
        <v>18284</v>
      </c>
      <c r="BK95" s="40">
        <v>68.2238805970149</v>
      </c>
      <c r="BL95" s="17">
        <v>69</v>
      </c>
      <c r="BM95" s="17">
        <f t="shared" si="215"/>
        <v>-208.000000000008</v>
      </c>
      <c r="BN95" s="36">
        <f t="shared" si="216"/>
        <v>-0.0113760665062354</v>
      </c>
      <c r="BO95" s="17">
        <v>10236</v>
      </c>
      <c r="BP95" s="17">
        <v>7017</v>
      </c>
      <c r="BQ95" s="26">
        <f t="shared" si="180"/>
        <v>0.0578594841100185</v>
      </c>
      <c r="BR95" s="17">
        <v>406</v>
      </c>
      <c r="BS95" s="18">
        <v>27131</v>
      </c>
      <c r="BT95" s="40">
        <f t="shared" si="181"/>
        <v>66.8251231527094</v>
      </c>
      <c r="BU95" s="17">
        <f t="shared" si="182"/>
        <v>-882.999999999997</v>
      </c>
      <c r="BV95" s="36">
        <f t="shared" si="183"/>
        <v>-0.0325457963215509</v>
      </c>
      <c r="BW95" s="17">
        <v>7300</v>
      </c>
      <c r="BX95" s="32">
        <v>0.0050761421319797</v>
      </c>
      <c r="BY95" s="17">
        <v>349</v>
      </c>
      <c r="BZ95" s="18">
        <v>24089</v>
      </c>
      <c r="CA95" s="40">
        <f t="shared" si="127"/>
        <v>69.0229226361031</v>
      </c>
      <c r="CB95" s="17">
        <f t="shared" si="128"/>
        <v>7.99999999999812</v>
      </c>
      <c r="CC95" s="36">
        <f t="shared" si="184"/>
        <v>0.000332101789198311</v>
      </c>
      <c r="CD95" s="17">
        <v>6160</v>
      </c>
      <c r="CE95" s="32">
        <v>0</v>
      </c>
      <c r="CF95" s="18">
        <v>341</v>
      </c>
      <c r="CG95" s="18">
        <v>22911</v>
      </c>
      <c r="CH95" s="40">
        <f t="shared" si="129"/>
        <v>67.1876832844575</v>
      </c>
      <c r="CI95" s="17">
        <f t="shared" si="130"/>
        <v>-618</v>
      </c>
      <c r="CJ95" s="36">
        <f t="shared" si="131"/>
        <v>-0.0269739426476365</v>
      </c>
      <c r="CK95" s="17">
        <v>5898</v>
      </c>
      <c r="CL95" s="32">
        <v>0.00584795321637427</v>
      </c>
      <c r="CM95" s="18">
        <v>279</v>
      </c>
      <c r="CN95" s="18">
        <v>18932</v>
      </c>
      <c r="CO95" s="40">
        <f t="shared" si="132"/>
        <v>67.8566308243728</v>
      </c>
      <c r="CP95" s="17">
        <f t="shared" si="133"/>
        <v>-319.000000000001</v>
      </c>
      <c r="CQ95" s="36">
        <f t="shared" si="134"/>
        <v>-0.0168497781533911</v>
      </c>
      <c r="CR95" s="17">
        <v>6617</v>
      </c>
      <c r="CS95" s="32">
        <v>0</v>
      </c>
      <c r="CT95" s="18">
        <v>328</v>
      </c>
      <c r="CU95" s="18">
        <v>22294</v>
      </c>
      <c r="CV95" s="40">
        <f t="shared" si="135"/>
        <v>67.969512195122</v>
      </c>
      <c r="CW95" s="17">
        <f t="shared" si="136"/>
        <v>-338</v>
      </c>
      <c r="CX95" s="36">
        <f t="shared" si="137"/>
        <v>-0.0151610298735086</v>
      </c>
      <c r="CY95" s="132">
        <v>4886</v>
      </c>
      <c r="CZ95" s="121">
        <v>0.00684931506849315</v>
      </c>
      <c r="DA95" s="55">
        <v>266</v>
      </c>
      <c r="DB95" s="55">
        <v>17950</v>
      </c>
      <c r="DC95" s="40">
        <f t="shared" si="138"/>
        <v>67.4812030075188</v>
      </c>
      <c r="DD95" s="17">
        <f t="shared" si="139"/>
        <v>-403.999999999999</v>
      </c>
      <c r="DE95" s="36">
        <f t="shared" si="140"/>
        <v>-0.0225069637883008</v>
      </c>
      <c r="DF95" s="122">
        <v>5620</v>
      </c>
      <c r="DG95" s="123">
        <v>0.0516014234875445</v>
      </c>
      <c r="DH95" s="122">
        <v>290</v>
      </c>
      <c r="DI95" s="122">
        <v>19474</v>
      </c>
      <c r="DJ95" s="40">
        <f t="shared" si="141"/>
        <v>67.151724137931</v>
      </c>
      <c r="DK95" s="17">
        <f t="shared" si="142"/>
        <v>-535.999999999998</v>
      </c>
      <c r="DL95" s="36">
        <f t="shared" si="143"/>
        <v>-0.0275238779911676</v>
      </c>
      <c r="DM95" s="33">
        <v>6174</v>
      </c>
      <c r="DN95" s="32">
        <v>0.0476190476190476</v>
      </c>
      <c r="DO95" s="17">
        <v>294</v>
      </c>
      <c r="DP95" s="18">
        <v>19760</v>
      </c>
      <c r="DQ95" s="40">
        <f t="shared" si="144"/>
        <v>67.2108843537415</v>
      </c>
      <c r="DR95" s="17">
        <f t="shared" si="145"/>
        <v>-526.000000000002</v>
      </c>
      <c r="DS95" s="36">
        <f t="shared" si="146"/>
        <v>-0.0266194331983806</v>
      </c>
      <c r="DT95" s="126">
        <v>5429</v>
      </c>
      <c r="DU95" s="32">
        <v>0.0502855037760177</v>
      </c>
      <c r="DV95" s="17">
        <v>263</v>
      </c>
      <c r="DW95" s="18">
        <v>17597</v>
      </c>
      <c r="DX95" s="40">
        <f t="shared" si="147"/>
        <v>66.9087452471483</v>
      </c>
      <c r="DY95" s="17">
        <f t="shared" si="148"/>
        <v>-550</v>
      </c>
      <c r="DZ95" s="36">
        <f t="shared" si="149"/>
        <v>-0.0312553276126612</v>
      </c>
      <c r="EA95" s="33">
        <v>5121</v>
      </c>
      <c r="EB95" s="32">
        <v>0.0558484670962703</v>
      </c>
      <c r="EC95" s="18">
        <v>286</v>
      </c>
      <c r="ED95" s="18">
        <v>19368.5555555556</v>
      </c>
      <c r="EE95" s="40">
        <f t="shared" si="150"/>
        <v>67.7222222222222</v>
      </c>
      <c r="EF95" s="17">
        <f t="shared" si="151"/>
        <v>-365.444444444443</v>
      </c>
      <c r="EG95" s="36">
        <f t="shared" si="152"/>
        <v>-0.0188679245283018</v>
      </c>
      <c r="EH95" s="18">
        <v>4616</v>
      </c>
      <c r="EI95" s="26">
        <v>0.0511265164644714</v>
      </c>
      <c r="EJ95" s="18">
        <v>236</v>
      </c>
      <c r="EK95" s="18">
        <v>16003</v>
      </c>
      <c r="EL95" s="40">
        <f t="shared" si="153"/>
        <v>67.8093220338983</v>
      </c>
      <c r="EM95" s="17">
        <f t="shared" si="154"/>
        <v>-280.999999999998</v>
      </c>
      <c r="EN95" s="36">
        <f t="shared" si="155"/>
        <v>-0.0175592076485658</v>
      </c>
      <c r="EO95" s="18">
        <v>4516</v>
      </c>
      <c r="EP95" s="26">
        <v>0.0515943312666076</v>
      </c>
      <c r="EQ95" s="18">
        <v>233</v>
      </c>
      <c r="ER95" s="18">
        <v>15766</v>
      </c>
      <c r="ES95" s="40">
        <f t="shared" si="156"/>
        <v>67.6652360515021</v>
      </c>
      <c r="ET95" s="17">
        <f t="shared" si="157"/>
        <v>-310.999999999999</v>
      </c>
      <c r="EU95" s="36">
        <f t="shared" si="158"/>
        <v>-0.019725992642395</v>
      </c>
      <c r="EV95" s="18">
        <v>4208</v>
      </c>
      <c r="EW95" s="26">
        <v>0.0365969581749049</v>
      </c>
      <c r="EX95" s="18">
        <v>154</v>
      </c>
      <c r="EY95" s="18">
        <v>10525</v>
      </c>
      <c r="EZ95" s="40">
        <f t="shared" si="159"/>
        <v>68.3441558441558</v>
      </c>
      <c r="FA95" s="17">
        <f t="shared" si="160"/>
        <v>-100.999999999999</v>
      </c>
      <c r="FB95" s="36">
        <f t="shared" si="161"/>
        <v>-0.00959619952494053</v>
      </c>
      <c r="FC95" s="18">
        <v>6764</v>
      </c>
      <c r="FD95" s="26">
        <v>0.0683027794204613</v>
      </c>
      <c r="FE95" s="18">
        <v>462</v>
      </c>
      <c r="FF95" s="18">
        <v>29199</v>
      </c>
      <c r="FG95" s="40">
        <f t="shared" si="162"/>
        <v>63.2012987012987</v>
      </c>
      <c r="FH95" s="17">
        <f t="shared" si="163"/>
        <v>-2679</v>
      </c>
      <c r="FI95" s="36">
        <f t="shared" si="164"/>
        <v>-0.0917497174560772</v>
      </c>
      <c r="FJ95" s="18">
        <v>5608</v>
      </c>
      <c r="FK95" s="26">
        <v>0.0509985734664765</v>
      </c>
      <c r="FL95" s="17">
        <v>286</v>
      </c>
      <c r="FM95" s="18">
        <v>18005</v>
      </c>
      <c r="FN95" s="40">
        <f t="shared" si="165"/>
        <v>62.9545454545455</v>
      </c>
      <c r="FO95" s="17">
        <f t="shared" si="166"/>
        <v>-1729</v>
      </c>
      <c r="FP95" s="36">
        <f t="shared" si="167"/>
        <v>-0.096028880866426</v>
      </c>
      <c r="FQ95" s="18">
        <v>4728</v>
      </c>
      <c r="FR95" s="26">
        <v>0.0484348561759729</v>
      </c>
      <c r="FS95" s="17">
        <v>229</v>
      </c>
      <c r="FT95" s="18">
        <v>14656</v>
      </c>
      <c r="FU95" s="40">
        <f t="shared" si="168"/>
        <v>64</v>
      </c>
      <c r="FV95" s="17">
        <f t="shared" si="169"/>
        <v>-1145</v>
      </c>
      <c r="FW95" s="36">
        <f t="shared" si="170"/>
        <v>-0.078125</v>
      </c>
      <c r="FX95" s="18">
        <v>3373</v>
      </c>
      <c r="FY95" s="26">
        <v>0.0504002371775867</v>
      </c>
      <c r="FZ95" s="17">
        <v>170</v>
      </c>
      <c r="GA95" s="18">
        <v>10824</v>
      </c>
      <c r="GB95" s="40">
        <f t="shared" si="171"/>
        <v>63.6705882352941</v>
      </c>
      <c r="GC95" s="17">
        <f t="shared" si="172"/>
        <v>-906</v>
      </c>
      <c r="GD95" s="36">
        <f t="shared" si="173"/>
        <v>-0.0837028824833703</v>
      </c>
      <c r="GE95" s="18">
        <v>3067</v>
      </c>
      <c r="GF95" s="26">
        <v>0.0671666123247473</v>
      </c>
      <c r="GG95" s="17">
        <v>206</v>
      </c>
      <c r="GH95" s="18">
        <v>13244</v>
      </c>
      <c r="GI95" s="40">
        <f t="shared" si="174"/>
        <v>64.2912621359223</v>
      </c>
      <c r="GJ95" s="17">
        <f t="shared" si="175"/>
        <v>-970.000000000001</v>
      </c>
      <c r="GK95" s="36">
        <f t="shared" si="176"/>
        <v>-0.0732407127755966</v>
      </c>
      <c r="GL95" s="18">
        <v>3206</v>
      </c>
      <c r="GM95" s="26">
        <v>0.0511540860885839</v>
      </c>
      <c r="GN95" s="17">
        <v>164</v>
      </c>
      <c r="GO95" s="18">
        <v>10536</v>
      </c>
      <c r="GP95" s="40">
        <f t="shared" si="177"/>
        <v>64.2439024390244</v>
      </c>
      <c r="GQ95" s="17">
        <f t="shared" si="178"/>
        <v>-779.999999999999</v>
      </c>
      <c r="GR95" s="36">
        <f t="shared" si="179"/>
        <v>-0.0740318906605922</v>
      </c>
      <c r="GS95" s="18">
        <v>3492</v>
      </c>
      <c r="GT95" s="26">
        <v>0.0469644902634593</v>
      </c>
      <c r="GU95" s="18">
        <v>164</v>
      </c>
      <c r="GV95" s="18">
        <v>10437</v>
      </c>
      <c r="GW95" s="40">
        <f t="shared" si="185"/>
        <v>63.640243902439</v>
      </c>
      <c r="GX95" s="17">
        <f t="shared" si="186"/>
        <v>-879</v>
      </c>
      <c r="GY95" s="36">
        <f t="shared" si="187"/>
        <v>-0.0842196033342915</v>
      </c>
      <c r="GZ95" s="18">
        <v>2275</v>
      </c>
      <c r="HA95" s="26">
        <v>0.0404395604395604</v>
      </c>
      <c r="HB95" s="18">
        <v>92</v>
      </c>
      <c r="HC95" s="18">
        <v>6268</v>
      </c>
      <c r="HD95" s="40">
        <f t="shared" si="188"/>
        <v>68.1304347826087</v>
      </c>
      <c r="HE95" s="17">
        <f t="shared" si="189"/>
        <v>-79.9999999999994</v>
      </c>
      <c r="HF95" s="36">
        <f t="shared" si="190"/>
        <v>-0.0127632418634332</v>
      </c>
      <c r="HG95" s="18">
        <v>65903</v>
      </c>
      <c r="HH95" s="26">
        <v>0.00437005902614448</v>
      </c>
      <c r="HI95" s="18">
        <v>288</v>
      </c>
      <c r="HJ95" s="18">
        <v>19504</v>
      </c>
      <c r="HK95" s="40">
        <f t="shared" si="191"/>
        <v>67.7222222222222</v>
      </c>
      <c r="HL95" s="17">
        <f t="shared" si="192"/>
        <v>-367.999999999998</v>
      </c>
      <c r="HM95" s="36">
        <f t="shared" si="193"/>
        <v>-0.0188679245283018</v>
      </c>
      <c r="HN95" s="18">
        <v>1438</v>
      </c>
      <c r="HO95" s="26">
        <v>0.045201668984701</v>
      </c>
      <c r="HP95" s="18">
        <v>65</v>
      </c>
      <c r="HQ95" s="18">
        <v>4384</v>
      </c>
      <c r="HR95" s="40">
        <f t="shared" si="194"/>
        <v>67.4461538461538</v>
      </c>
      <c r="HS95" s="17">
        <f t="shared" si="195"/>
        <v>-101</v>
      </c>
      <c r="HT95" s="36">
        <f t="shared" si="196"/>
        <v>-0.0230383211678832</v>
      </c>
      <c r="HU95" s="18">
        <v>48529</v>
      </c>
      <c r="HV95" s="26">
        <v>0.00453337179830617</v>
      </c>
      <c r="HW95" s="17">
        <v>220</v>
      </c>
      <c r="HX95" s="18">
        <v>14987</v>
      </c>
      <c r="HY95" s="40">
        <f t="shared" si="197"/>
        <v>68.1227272727273</v>
      </c>
      <c r="HZ95" s="17">
        <f t="shared" si="198"/>
        <v>-193</v>
      </c>
      <c r="IA95" s="36">
        <f t="shared" si="199"/>
        <v>-0.012877827450457</v>
      </c>
      <c r="IB95" s="18"/>
      <c r="IC95" s="26"/>
      <c r="ID95" s="17"/>
      <c r="IE95" s="18"/>
      <c r="IF95" s="40"/>
      <c r="IG95" s="17"/>
      <c r="IH95" s="17"/>
      <c r="II95" s="36"/>
      <c r="IJ95" s="17"/>
      <c r="IK95" s="17"/>
      <c r="IL95" s="17">
        <v>5542</v>
      </c>
      <c r="IM95" s="17">
        <v>362876.73</v>
      </c>
      <c r="IN95" s="18">
        <v>3089</v>
      </c>
      <c r="IO95" s="18">
        <v>216649.15</v>
      </c>
      <c r="IP95" s="17">
        <v>10435</v>
      </c>
      <c r="IQ95" s="17">
        <v>716538</v>
      </c>
      <c r="IR95" s="17"/>
      <c r="IS95" s="17"/>
      <c r="IT95" s="18"/>
      <c r="IU95" s="41"/>
      <c r="IV95" s="41"/>
      <c r="IW95" s="41"/>
      <c r="IX95" s="41"/>
      <c r="IY95" s="41"/>
      <c r="IZ95" s="41"/>
      <c r="JA95" s="41"/>
      <c r="JB95" s="18"/>
      <c r="JC95" s="41"/>
      <c r="JD95" s="41"/>
      <c r="JE95" s="41"/>
      <c r="JF95" s="18"/>
      <c r="JG95" s="18"/>
      <c r="JH95" s="18">
        <f t="shared" si="217"/>
        <v>8177</v>
      </c>
      <c r="JI95" s="18">
        <f t="shared" si="218"/>
        <v>546506.555555556</v>
      </c>
      <c r="JJ95" s="17">
        <v>69</v>
      </c>
      <c r="JK95" s="17">
        <f t="shared" si="200"/>
        <v>-17706.4444444444</v>
      </c>
      <c r="JL95" s="36">
        <f t="shared" si="219"/>
        <v>-0.0323993267133727</v>
      </c>
      <c r="JM95" s="18">
        <f t="shared" si="201"/>
        <v>27243</v>
      </c>
      <c r="JN95" s="42">
        <f t="shared" si="202"/>
        <v>1842570.43555556</v>
      </c>
      <c r="JO95" s="43"/>
      <c r="JP95" s="43"/>
    </row>
    <row r="96" ht="16.5" spans="1:276">
      <c r="A96" s="16"/>
      <c r="B96" s="17" t="s">
        <v>51</v>
      </c>
      <c r="C96" s="18">
        <v>6939962756189</v>
      </c>
      <c r="D96" s="18">
        <v>582120168125</v>
      </c>
      <c r="E96" s="18">
        <v>21065210000350</v>
      </c>
      <c r="F96" s="18" t="s">
        <v>337</v>
      </c>
      <c r="G96" s="19" t="s">
        <v>338</v>
      </c>
      <c r="H96" s="17" t="s">
        <v>129</v>
      </c>
      <c r="I96" s="26">
        <f>VLOOKUP(C96,供应链!E:J,6,0)</f>
        <v>0</v>
      </c>
      <c r="J96" s="17">
        <f>VLOOKUP(C96,供应链!E:H,4,0)</f>
        <v>0</v>
      </c>
      <c r="K96" s="17">
        <f>VLOOKUP(C96,供应链!E:K,7,0)</f>
        <v>0</v>
      </c>
      <c r="L96" s="18" t="str">
        <f>VLOOKUP(C96,供应链!E:I,5,0)</f>
        <v>-</v>
      </c>
      <c r="M96" s="27">
        <f t="shared" si="220"/>
        <v>0</v>
      </c>
      <c r="N96" s="17">
        <v>7</v>
      </c>
      <c r="O96" s="26">
        <v>0</v>
      </c>
      <c r="P96" s="18">
        <v>0</v>
      </c>
      <c r="Q96" s="18">
        <v>0</v>
      </c>
      <c r="R96" s="40">
        <v>0</v>
      </c>
      <c r="S96" s="17">
        <v>99</v>
      </c>
      <c r="T96" s="17">
        <f t="shared" si="207"/>
        <v>0</v>
      </c>
      <c r="U96" s="36">
        <f t="shared" si="208"/>
        <v>0</v>
      </c>
      <c r="V96" s="17">
        <v>4</v>
      </c>
      <c r="W96" s="17">
        <v>15</v>
      </c>
      <c r="X96" s="26">
        <v>0</v>
      </c>
      <c r="Y96" s="18">
        <v>0</v>
      </c>
      <c r="Z96" s="18">
        <v>0</v>
      </c>
      <c r="AA96" s="40">
        <v>0</v>
      </c>
      <c r="AB96" s="17">
        <v>99</v>
      </c>
      <c r="AC96" s="17">
        <f t="shared" si="209"/>
        <v>0</v>
      </c>
      <c r="AD96" s="36">
        <f t="shared" si="210"/>
        <v>0</v>
      </c>
      <c r="AE96" s="17">
        <v>4</v>
      </c>
      <c r="AF96" s="17">
        <v>18</v>
      </c>
      <c r="AG96" s="26">
        <v>0</v>
      </c>
      <c r="AH96" s="18">
        <v>0</v>
      </c>
      <c r="AI96" s="18">
        <v>0</v>
      </c>
      <c r="AJ96" s="40">
        <v>0</v>
      </c>
      <c r="AK96" s="17">
        <v>99</v>
      </c>
      <c r="AL96" s="17">
        <v>0</v>
      </c>
      <c r="AM96" s="36">
        <v>0</v>
      </c>
      <c r="AN96" s="17">
        <v>4</v>
      </c>
      <c r="AO96" s="17">
        <v>22</v>
      </c>
      <c r="AP96" s="26">
        <v>0</v>
      </c>
      <c r="AQ96" s="18">
        <v>0</v>
      </c>
      <c r="AR96" s="18">
        <v>0</v>
      </c>
      <c r="AS96" s="40">
        <v>0</v>
      </c>
      <c r="AT96" s="17">
        <v>99</v>
      </c>
      <c r="AU96" s="17">
        <f t="shared" si="211"/>
        <v>0</v>
      </c>
      <c r="AV96" s="36">
        <f t="shared" si="212"/>
        <v>0</v>
      </c>
      <c r="AW96" s="17">
        <v>4</v>
      </c>
      <c r="AX96" s="17">
        <v>24</v>
      </c>
      <c r="AY96" s="26">
        <v>0</v>
      </c>
      <c r="AZ96" s="18">
        <v>0</v>
      </c>
      <c r="BA96" s="18">
        <v>0</v>
      </c>
      <c r="BB96" s="40">
        <v>0</v>
      </c>
      <c r="BC96" s="17">
        <v>99</v>
      </c>
      <c r="BD96" s="17">
        <f t="shared" si="213"/>
        <v>0</v>
      </c>
      <c r="BE96" s="36">
        <f t="shared" si="214"/>
        <v>0</v>
      </c>
      <c r="BF96" s="17">
        <v>4</v>
      </c>
      <c r="BG96" s="17">
        <v>15</v>
      </c>
      <c r="BH96" s="26">
        <v>0</v>
      </c>
      <c r="BI96" s="18">
        <v>0</v>
      </c>
      <c r="BJ96" s="18">
        <v>0</v>
      </c>
      <c r="BK96" s="40">
        <v>0</v>
      </c>
      <c r="BL96" s="17">
        <v>99</v>
      </c>
      <c r="BM96" s="17">
        <f t="shared" si="215"/>
        <v>0</v>
      </c>
      <c r="BN96" s="36">
        <f t="shared" si="216"/>
        <v>0</v>
      </c>
      <c r="BO96" s="17">
        <v>4</v>
      </c>
      <c r="BP96" s="17">
        <v>15</v>
      </c>
      <c r="BQ96" s="26">
        <f t="shared" si="180"/>
        <v>0</v>
      </c>
      <c r="BR96" s="17">
        <v>0</v>
      </c>
      <c r="BS96" s="18">
        <v>0</v>
      </c>
      <c r="BT96" s="40">
        <f t="shared" si="181"/>
        <v>0</v>
      </c>
      <c r="BU96" s="17">
        <f t="shared" si="182"/>
        <v>0</v>
      </c>
      <c r="BV96" s="36">
        <f t="shared" si="183"/>
        <v>0</v>
      </c>
      <c r="BW96" s="17">
        <v>14</v>
      </c>
      <c r="BX96" s="32">
        <v>0.00719424460431655</v>
      </c>
      <c r="BY96" s="17">
        <v>0</v>
      </c>
      <c r="BZ96" s="18">
        <v>0</v>
      </c>
      <c r="CA96" s="40">
        <f t="shared" si="127"/>
        <v>0</v>
      </c>
      <c r="CB96" s="17">
        <f t="shared" si="128"/>
        <v>0</v>
      </c>
      <c r="CC96" s="36">
        <f t="shared" si="184"/>
        <v>0</v>
      </c>
      <c r="CD96" s="17">
        <v>9</v>
      </c>
      <c r="CE96" s="32">
        <v>0.00378787878787879</v>
      </c>
      <c r="CF96" s="18">
        <v>0</v>
      </c>
      <c r="CG96" s="18">
        <v>0</v>
      </c>
      <c r="CH96" s="40">
        <f t="shared" si="129"/>
        <v>0</v>
      </c>
      <c r="CI96" s="17">
        <f t="shared" si="130"/>
        <v>0</v>
      </c>
      <c r="CJ96" s="36">
        <f t="shared" si="131"/>
        <v>0</v>
      </c>
      <c r="CK96" s="17">
        <v>15</v>
      </c>
      <c r="CL96" s="32">
        <v>0</v>
      </c>
      <c r="CM96" s="18">
        <v>0</v>
      </c>
      <c r="CN96" s="18">
        <v>0</v>
      </c>
      <c r="CO96" s="40">
        <f t="shared" si="132"/>
        <v>0</v>
      </c>
      <c r="CP96" s="17">
        <f t="shared" si="133"/>
        <v>0</v>
      </c>
      <c r="CQ96" s="36">
        <f t="shared" si="134"/>
        <v>0</v>
      </c>
      <c r="CR96" s="17">
        <v>18</v>
      </c>
      <c r="CS96" s="32">
        <v>0.00740740740740741</v>
      </c>
      <c r="CT96" s="18">
        <v>0</v>
      </c>
      <c r="CU96" s="18">
        <v>0</v>
      </c>
      <c r="CV96" s="40">
        <f t="shared" si="135"/>
        <v>0</v>
      </c>
      <c r="CW96" s="17">
        <f t="shared" si="136"/>
        <v>0</v>
      </c>
      <c r="CX96" s="36">
        <f t="shared" si="137"/>
        <v>0</v>
      </c>
      <c r="CY96" s="132">
        <v>20</v>
      </c>
      <c r="CZ96" s="121">
        <v>0</v>
      </c>
      <c r="DA96" s="55">
        <v>0</v>
      </c>
      <c r="DB96" s="55">
        <v>0</v>
      </c>
      <c r="DC96" s="40">
        <f t="shared" si="138"/>
        <v>0</v>
      </c>
      <c r="DD96" s="17">
        <f t="shared" si="139"/>
        <v>0</v>
      </c>
      <c r="DE96" s="36">
        <f t="shared" si="140"/>
        <v>0</v>
      </c>
      <c r="DF96" s="122">
        <v>11</v>
      </c>
      <c r="DG96" s="123">
        <v>0</v>
      </c>
      <c r="DH96" s="122">
        <v>0</v>
      </c>
      <c r="DI96" s="122">
        <v>0</v>
      </c>
      <c r="DJ96" s="40">
        <f t="shared" si="141"/>
        <v>0</v>
      </c>
      <c r="DK96" s="17">
        <f t="shared" si="142"/>
        <v>0</v>
      </c>
      <c r="DL96" s="36">
        <f t="shared" si="143"/>
        <v>0</v>
      </c>
      <c r="DM96" s="33">
        <v>9</v>
      </c>
      <c r="DN96" s="32">
        <v>0</v>
      </c>
      <c r="DO96" s="17">
        <v>0</v>
      </c>
      <c r="DP96" s="18">
        <v>0</v>
      </c>
      <c r="DQ96" s="40">
        <f t="shared" si="144"/>
        <v>0</v>
      </c>
      <c r="DR96" s="17">
        <f t="shared" si="145"/>
        <v>0</v>
      </c>
      <c r="DS96" s="36">
        <f t="shared" si="146"/>
        <v>0</v>
      </c>
      <c r="DT96" s="126">
        <v>6</v>
      </c>
      <c r="DU96" s="32">
        <v>0</v>
      </c>
      <c r="DV96" s="17">
        <v>0</v>
      </c>
      <c r="DW96" s="18">
        <v>0</v>
      </c>
      <c r="DX96" s="40">
        <f t="shared" si="147"/>
        <v>0</v>
      </c>
      <c r="DY96" s="17">
        <f t="shared" si="148"/>
        <v>0</v>
      </c>
      <c r="DZ96" s="36">
        <f t="shared" si="149"/>
        <v>0</v>
      </c>
      <c r="EA96" s="33">
        <v>9</v>
      </c>
      <c r="EB96" s="32">
        <v>0</v>
      </c>
      <c r="EC96" s="18">
        <v>0</v>
      </c>
      <c r="ED96" s="18">
        <v>0</v>
      </c>
      <c r="EE96" s="40">
        <f t="shared" si="150"/>
        <v>0</v>
      </c>
      <c r="EF96" s="17">
        <f t="shared" si="151"/>
        <v>0</v>
      </c>
      <c r="EG96" s="36">
        <f t="shared" si="152"/>
        <v>0</v>
      </c>
      <c r="EH96" s="18">
        <v>12</v>
      </c>
      <c r="EI96" s="26">
        <v>0</v>
      </c>
      <c r="EJ96" s="18">
        <v>0</v>
      </c>
      <c r="EK96" s="18">
        <v>0</v>
      </c>
      <c r="EL96" s="40">
        <f t="shared" si="153"/>
        <v>0</v>
      </c>
      <c r="EM96" s="17">
        <f t="shared" si="154"/>
        <v>0</v>
      </c>
      <c r="EN96" s="36">
        <f t="shared" si="155"/>
        <v>0</v>
      </c>
      <c r="EO96" s="18">
        <v>22</v>
      </c>
      <c r="EP96" s="26">
        <v>0</v>
      </c>
      <c r="EQ96" s="18">
        <v>0</v>
      </c>
      <c r="ER96" s="18">
        <v>0</v>
      </c>
      <c r="ES96" s="40">
        <f t="shared" si="156"/>
        <v>0</v>
      </c>
      <c r="ET96" s="17">
        <f t="shared" si="157"/>
        <v>0</v>
      </c>
      <c r="EU96" s="36">
        <f t="shared" si="158"/>
        <v>0</v>
      </c>
      <c r="EV96" s="18">
        <v>15</v>
      </c>
      <c r="EW96" s="26">
        <v>0</v>
      </c>
      <c r="EX96" s="18">
        <v>0</v>
      </c>
      <c r="EY96" s="18">
        <v>0</v>
      </c>
      <c r="EZ96" s="40">
        <f t="shared" si="159"/>
        <v>0</v>
      </c>
      <c r="FA96" s="17">
        <f t="shared" si="160"/>
        <v>0</v>
      </c>
      <c r="FB96" s="36">
        <f t="shared" si="161"/>
        <v>0</v>
      </c>
      <c r="FC96" s="18">
        <v>21</v>
      </c>
      <c r="FD96" s="26">
        <v>0</v>
      </c>
      <c r="FE96" s="18">
        <v>0</v>
      </c>
      <c r="FF96" s="18">
        <v>0</v>
      </c>
      <c r="FG96" s="40">
        <f t="shared" si="162"/>
        <v>0</v>
      </c>
      <c r="FH96" s="17">
        <f t="shared" si="163"/>
        <v>0</v>
      </c>
      <c r="FI96" s="36">
        <f t="shared" si="164"/>
        <v>0</v>
      </c>
      <c r="FJ96" s="18">
        <v>8</v>
      </c>
      <c r="FK96" s="26">
        <v>0</v>
      </c>
      <c r="FL96" s="17">
        <v>0</v>
      </c>
      <c r="FM96" s="18">
        <v>0</v>
      </c>
      <c r="FN96" s="40">
        <f t="shared" si="165"/>
        <v>0</v>
      </c>
      <c r="FO96" s="17">
        <f t="shared" si="166"/>
        <v>0</v>
      </c>
      <c r="FP96" s="36">
        <f t="shared" si="167"/>
        <v>0</v>
      </c>
      <c r="FQ96" s="18">
        <v>8</v>
      </c>
      <c r="FR96" s="26">
        <v>0</v>
      </c>
      <c r="FS96" s="17">
        <v>0</v>
      </c>
      <c r="FT96" s="18">
        <v>0</v>
      </c>
      <c r="FU96" s="40">
        <f t="shared" si="168"/>
        <v>0</v>
      </c>
      <c r="FV96" s="17">
        <f t="shared" si="169"/>
        <v>0</v>
      </c>
      <c r="FW96" s="36">
        <f t="shared" si="170"/>
        <v>0</v>
      </c>
      <c r="FX96" s="18">
        <v>6</v>
      </c>
      <c r="FY96" s="26">
        <v>0</v>
      </c>
      <c r="FZ96" s="17">
        <v>0</v>
      </c>
      <c r="GA96" s="18">
        <v>0</v>
      </c>
      <c r="GB96" s="40">
        <f t="shared" si="171"/>
        <v>0</v>
      </c>
      <c r="GC96" s="17">
        <f t="shared" si="172"/>
        <v>0</v>
      </c>
      <c r="GD96" s="36">
        <f t="shared" si="173"/>
        <v>0</v>
      </c>
      <c r="GE96" s="18">
        <v>9</v>
      </c>
      <c r="GF96" s="26">
        <v>0</v>
      </c>
      <c r="GG96" s="17">
        <v>0</v>
      </c>
      <c r="GH96" s="18">
        <v>0</v>
      </c>
      <c r="GI96" s="40">
        <f t="shared" si="174"/>
        <v>0</v>
      </c>
      <c r="GJ96" s="17">
        <f t="shared" si="175"/>
        <v>0</v>
      </c>
      <c r="GK96" s="36">
        <f t="shared" si="176"/>
        <v>0</v>
      </c>
      <c r="GL96" s="18">
        <v>13</v>
      </c>
      <c r="GM96" s="26">
        <v>0</v>
      </c>
      <c r="GN96" s="17">
        <v>0</v>
      </c>
      <c r="GO96" s="18">
        <v>0</v>
      </c>
      <c r="GP96" s="40">
        <f t="shared" si="177"/>
        <v>0</v>
      </c>
      <c r="GQ96" s="17">
        <f t="shared" si="178"/>
        <v>0</v>
      </c>
      <c r="GR96" s="36">
        <f t="shared" si="179"/>
        <v>0</v>
      </c>
      <c r="GS96" s="18">
        <v>9</v>
      </c>
      <c r="GT96" s="26">
        <v>0</v>
      </c>
      <c r="GU96" s="18">
        <v>0</v>
      </c>
      <c r="GV96" s="18">
        <v>0</v>
      </c>
      <c r="GW96" s="40">
        <f t="shared" si="185"/>
        <v>0</v>
      </c>
      <c r="GX96" s="17">
        <f t="shared" si="186"/>
        <v>0</v>
      </c>
      <c r="GY96" s="36">
        <f t="shared" si="187"/>
        <v>0</v>
      </c>
      <c r="GZ96" s="18">
        <v>8</v>
      </c>
      <c r="HA96" s="26">
        <v>0</v>
      </c>
      <c r="HB96" s="18">
        <v>0</v>
      </c>
      <c r="HC96" s="18">
        <v>0</v>
      </c>
      <c r="HD96" s="40">
        <f t="shared" si="188"/>
        <v>0</v>
      </c>
      <c r="HE96" s="17">
        <f t="shared" si="189"/>
        <v>0</v>
      </c>
      <c r="HF96" s="36">
        <f t="shared" si="190"/>
        <v>0</v>
      </c>
      <c r="HG96" s="18">
        <v>419</v>
      </c>
      <c r="HH96" s="26">
        <v>0</v>
      </c>
      <c r="HI96" s="18">
        <v>0</v>
      </c>
      <c r="HJ96" s="18">
        <v>0</v>
      </c>
      <c r="HK96" s="40">
        <f t="shared" si="191"/>
        <v>0</v>
      </c>
      <c r="HL96" s="17">
        <f t="shared" si="192"/>
        <v>0</v>
      </c>
      <c r="HM96" s="36">
        <f t="shared" si="193"/>
        <v>0</v>
      </c>
      <c r="HN96" s="18">
        <v>11</v>
      </c>
      <c r="HO96" s="26">
        <v>0</v>
      </c>
      <c r="HP96" s="18">
        <v>0</v>
      </c>
      <c r="HQ96" s="18">
        <v>0</v>
      </c>
      <c r="HR96" s="40">
        <f t="shared" si="194"/>
        <v>0</v>
      </c>
      <c r="HS96" s="17">
        <f t="shared" si="195"/>
        <v>0</v>
      </c>
      <c r="HT96" s="36">
        <f t="shared" si="196"/>
        <v>0</v>
      </c>
      <c r="HU96" s="18">
        <v>175</v>
      </c>
      <c r="HV96" s="26">
        <v>0</v>
      </c>
      <c r="HW96" s="17">
        <v>0</v>
      </c>
      <c r="HX96" s="18">
        <v>0</v>
      </c>
      <c r="HY96" s="40">
        <f t="shared" si="197"/>
        <v>0</v>
      </c>
      <c r="HZ96" s="17">
        <f t="shared" si="198"/>
        <v>0</v>
      </c>
      <c r="IA96" s="36">
        <f t="shared" si="199"/>
        <v>0</v>
      </c>
      <c r="IB96" s="18"/>
      <c r="IC96" s="26"/>
      <c r="ID96" s="17"/>
      <c r="IE96" s="18"/>
      <c r="IF96" s="40"/>
      <c r="IG96" s="17"/>
      <c r="IH96" s="17"/>
      <c r="II96" s="36"/>
      <c r="IJ96" s="17"/>
      <c r="IK96" s="17"/>
      <c r="IL96" s="17">
        <v>71</v>
      </c>
      <c r="IM96" s="17">
        <v>5277.97</v>
      </c>
      <c r="IN96" s="18">
        <v>18</v>
      </c>
      <c r="IO96" s="18">
        <v>1761.17</v>
      </c>
      <c r="IP96" s="17">
        <v>14</v>
      </c>
      <c r="IQ96" s="17">
        <v>1371</v>
      </c>
      <c r="IR96" s="17"/>
      <c r="IS96" s="17"/>
      <c r="IT96" s="18"/>
      <c r="IU96" s="41"/>
      <c r="IV96" s="41"/>
      <c r="IW96" s="41"/>
      <c r="IX96" s="41"/>
      <c r="IY96" s="41"/>
      <c r="IZ96" s="41"/>
      <c r="JA96" s="41"/>
      <c r="JB96" s="18"/>
      <c r="JC96" s="41"/>
      <c r="JD96" s="41"/>
      <c r="JE96" s="41"/>
      <c r="JF96" s="18"/>
      <c r="JG96" s="18"/>
      <c r="JH96" s="18">
        <f t="shared" si="217"/>
        <v>0</v>
      </c>
      <c r="JI96" s="18">
        <f t="shared" si="218"/>
        <v>0</v>
      </c>
      <c r="JJ96" s="17">
        <v>99</v>
      </c>
      <c r="JK96" s="17">
        <f t="shared" si="200"/>
        <v>0</v>
      </c>
      <c r="JL96" s="36">
        <f t="shared" si="219"/>
        <v>0</v>
      </c>
      <c r="JM96" s="18">
        <f t="shared" si="201"/>
        <v>103</v>
      </c>
      <c r="JN96" s="42">
        <f t="shared" si="202"/>
        <v>8410.14</v>
      </c>
      <c r="JO96" s="43"/>
      <c r="JP96" s="43"/>
    </row>
    <row r="97" ht="16.5" spans="1:276">
      <c r="A97" s="16"/>
      <c r="B97" s="17" t="s">
        <v>51</v>
      </c>
      <c r="C97" s="18">
        <v>6939962759364</v>
      </c>
      <c r="D97" s="18">
        <v>585922492040</v>
      </c>
      <c r="E97" s="18">
        <v>21065210000488</v>
      </c>
      <c r="F97" s="17" t="s">
        <v>339</v>
      </c>
      <c r="G97" s="19" t="s">
        <v>340</v>
      </c>
      <c r="H97" s="17" t="s">
        <v>129</v>
      </c>
      <c r="I97" s="26">
        <f>VLOOKUP(C97,供应链!E:J,6,0)</f>
        <v>0.583333333333333</v>
      </c>
      <c r="J97" s="17">
        <f>VLOOKUP(C97,供应链!E:H,4,0)</f>
        <v>34</v>
      </c>
      <c r="K97" s="17">
        <f>VLOOKUP(C97,供应链!E:K,7,0)</f>
        <v>0</v>
      </c>
      <c r="L97" s="18">
        <f>VLOOKUP(C97,供应链!E:I,5,0)</f>
        <v>54.2141230068337</v>
      </c>
      <c r="M97" s="27">
        <f t="shared" si="220"/>
        <v>0.000226878970381982</v>
      </c>
      <c r="N97" s="17">
        <v>197</v>
      </c>
      <c r="O97" s="26">
        <v>0</v>
      </c>
      <c r="P97" s="18">
        <v>0</v>
      </c>
      <c r="Q97" s="18">
        <v>0</v>
      </c>
      <c r="R97" s="40">
        <v>0</v>
      </c>
      <c r="S97" s="17">
        <v>299</v>
      </c>
      <c r="T97" s="17">
        <f t="shared" si="207"/>
        <v>0</v>
      </c>
      <c r="U97" s="36">
        <f t="shared" si="208"/>
        <v>0</v>
      </c>
      <c r="V97" s="17">
        <v>58</v>
      </c>
      <c r="W97" s="17">
        <v>179</v>
      </c>
      <c r="X97" s="26">
        <v>0.00558659217877095</v>
      </c>
      <c r="Y97" s="18">
        <v>1</v>
      </c>
      <c r="Z97" s="18">
        <v>239</v>
      </c>
      <c r="AA97" s="40">
        <v>239</v>
      </c>
      <c r="AB97" s="17">
        <v>299</v>
      </c>
      <c r="AC97" s="17">
        <f t="shared" si="209"/>
        <v>-60</v>
      </c>
      <c r="AD97" s="36">
        <f t="shared" si="210"/>
        <v>-0.251046025104602</v>
      </c>
      <c r="AE97" s="17">
        <v>69</v>
      </c>
      <c r="AF97" s="17">
        <v>187</v>
      </c>
      <c r="AG97" s="26">
        <v>0</v>
      </c>
      <c r="AH97" s="18">
        <v>0</v>
      </c>
      <c r="AI97" s="18">
        <v>0</v>
      </c>
      <c r="AJ97" s="40">
        <v>0</v>
      </c>
      <c r="AK97" s="17">
        <v>299</v>
      </c>
      <c r="AL97" s="17">
        <v>0</v>
      </c>
      <c r="AM97" s="36">
        <v>0</v>
      </c>
      <c r="AN97" s="17">
        <v>69</v>
      </c>
      <c r="AO97" s="17">
        <v>209</v>
      </c>
      <c r="AP97" s="26">
        <v>0</v>
      </c>
      <c r="AQ97" s="18">
        <v>0</v>
      </c>
      <c r="AR97" s="18">
        <v>0</v>
      </c>
      <c r="AS97" s="40">
        <v>0</v>
      </c>
      <c r="AT97" s="17">
        <v>299</v>
      </c>
      <c r="AU97" s="17">
        <f t="shared" si="211"/>
        <v>0</v>
      </c>
      <c r="AV97" s="36">
        <f t="shared" si="212"/>
        <v>0</v>
      </c>
      <c r="AW97" s="17">
        <v>73</v>
      </c>
      <c r="AX97" s="17">
        <v>191</v>
      </c>
      <c r="AY97" s="26">
        <v>0</v>
      </c>
      <c r="AZ97" s="18">
        <v>0</v>
      </c>
      <c r="BA97" s="18">
        <v>0</v>
      </c>
      <c r="BB97" s="40">
        <v>0</v>
      </c>
      <c r="BC97" s="17">
        <v>299</v>
      </c>
      <c r="BD97" s="17">
        <f t="shared" si="213"/>
        <v>0</v>
      </c>
      <c r="BE97" s="36">
        <f t="shared" si="214"/>
        <v>0</v>
      </c>
      <c r="BF97" s="17">
        <v>73</v>
      </c>
      <c r="BG97" s="17">
        <v>190</v>
      </c>
      <c r="BH97" s="26">
        <v>0.0105263157894737</v>
      </c>
      <c r="BI97" s="18">
        <v>2</v>
      </c>
      <c r="BJ97" s="18">
        <v>503</v>
      </c>
      <c r="BK97" s="40">
        <v>251.5</v>
      </c>
      <c r="BL97" s="17">
        <v>299</v>
      </c>
      <c r="BM97" s="17">
        <f t="shared" si="215"/>
        <v>-95</v>
      </c>
      <c r="BN97" s="36">
        <f t="shared" si="216"/>
        <v>-0.188866799204771</v>
      </c>
      <c r="BO97" s="17">
        <v>71</v>
      </c>
      <c r="BP97" s="17">
        <v>178</v>
      </c>
      <c r="BQ97" s="26">
        <f t="shared" si="180"/>
        <v>0.0112359550561798</v>
      </c>
      <c r="BR97" s="17">
        <v>2</v>
      </c>
      <c r="BS97" s="18">
        <v>518</v>
      </c>
      <c r="BT97" s="40">
        <f t="shared" si="181"/>
        <v>259</v>
      </c>
      <c r="BU97" s="17">
        <f t="shared" si="182"/>
        <v>-80</v>
      </c>
      <c r="BV97" s="36">
        <f t="shared" si="183"/>
        <v>-0.154440154440154</v>
      </c>
      <c r="BW97" s="17">
        <v>197</v>
      </c>
      <c r="BX97" s="32">
        <v>0.0348899624261943</v>
      </c>
      <c r="BY97" s="17">
        <v>1</v>
      </c>
      <c r="BZ97" s="18">
        <v>244</v>
      </c>
      <c r="CA97" s="40">
        <f t="shared" si="127"/>
        <v>244</v>
      </c>
      <c r="CB97" s="17">
        <f t="shared" si="128"/>
        <v>-55</v>
      </c>
      <c r="CC97" s="36">
        <f t="shared" si="184"/>
        <v>-0.225409836065574</v>
      </c>
      <c r="CD97" s="17">
        <v>191</v>
      </c>
      <c r="CE97" s="32">
        <v>0.0354957160342717</v>
      </c>
      <c r="CF97" s="18">
        <v>0</v>
      </c>
      <c r="CG97" s="18">
        <v>0</v>
      </c>
      <c r="CH97" s="40">
        <f t="shared" si="129"/>
        <v>0</v>
      </c>
      <c r="CI97" s="17">
        <f t="shared" si="130"/>
        <v>0</v>
      </c>
      <c r="CJ97" s="36">
        <f t="shared" si="131"/>
        <v>0</v>
      </c>
      <c r="CK97" s="17">
        <v>171</v>
      </c>
      <c r="CL97" s="32">
        <v>0.0246666666666667</v>
      </c>
      <c r="CM97" s="18">
        <v>1</v>
      </c>
      <c r="CN97" s="18">
        <v>259</v>
      </c>
      <c r="CO97" s="40">
        <f t="shared" si="132"/>
        <v>259</v>
      </c>
      <c r="CP97" s="17">
        <f t="shared" si="133"/>
        <v>-40</v>
      </c>
      <c r="CQ97" s="36">
        <f t="shared" si="134"/>
        <v>-0.154440154440154</v>
      </c>
      <c r="CR97" s="17">
        <v>177</v>
      </c>
      <c r="CS97" s="32">
        <v>0.0338983050847458</v>
      </c>
      <c r="CT97" s="18">
        <v>0</v>
      </c>
      <c r="CU97" s="18">
        <v>0</v>
      </c>
      <c r="CV97" s="40">
        <f t="shared" si="135"/>
        <v>0</v>
      </c>
      <c r="CW97" s="17">
        <f t="shared" si="136"/>
        <v>0</v>
      </c>
      <c r="CX97" s="36">
        <f t="shared" si="137"/>
        <v>0</v>
      </c>
      <c r="CY97" s="132">
        <v>146</v>
      </c>
      <c r="CZ97" s="121">
        <v>0.0213498622589532</v>
      </c>
      <c r="DA97" s="55">
        <v>1</v>
      </c>
      <c r="DB97" s="55">
        <v>249</v>
      </c>
      <c r="DC97" s="40">
        <f t="shared" si="138"/>
        <v>249</v>
      </c>
      <c r="DD97" s="17">
        <f t="shared" si="139"/>
        <v>-50</v>
      </c>
      <c r="DE97" s="36">
        <f t="shared" si="140"/>
        <v>-0.200803212851406</v>
      </c>
      <c r="DF97" s="122">
        <v>201</v>
      </c>
      <c r="DG97" s="123">
        <v>0.00497512437810945</v>
      </c>
      <c r="DH97" s="122">
        <v>1</v>
      </c>
      <c r="DI97" s="122">
        <v>259</v>
      </c>
      <c r="DJ97" s="40">
        <f t="shared" si="141"/>
        <v>259</v>
      </c>
      <c r="DK97" s="17">
        <f t="shared" si="142"/>
        <v>-40</v>
      </c>
      <c r="DL97" s="36">
        <f t="shared" si="143"/>
        <v>-0.154440154440154</v>
      </c>
      <c r="DM97" s="33">
        <v>195</v>
      </c>
      <c r="DN97" s="32">
        <v>0</v>
      </c>
      <c r="DO97" s="17">
        <v>0</v>
      </c>
      <c r="DP97" s="18">
        <v>0</v>
      </c>
      <c r="DQ97" s="40">
        <f t="shared" si="144"/>
        <v>0</v>
      </c>
      <c r="DR97" s="17">
        <f t="shared" si="145"/>
        <v>0</v>
      </c>
      <c r="DS97" s="36">
        <f t="shared" si="146"/>
        <v>0</v>
      </c>
      <c r="DT97" s="126">
        <v>192</v>
      </c>
      <c r="DU97" s="32">
        <v>0</v>
      </c>
      <c r="DV97" s="17">
        <v>0</v>
      </c>
      <c r="DW97" s="18">
        <v>0</v>
      </c>
      <c r="DX97" s="40">
        <f t="shared" si="147"/>
        <v>0</v>
      </c>
      <c r="DY97" s="17">
        <f t="shared" si="148"/>
        <v>0</v>
      </c>
      <c r="DZ97" s="36">
        <f t="shared" si="149"/>
        <v>0</v>
      </c>
      <c r="EA97" s="33">
        <v>222</v>
      </c>
      <c r="EB97" s="32">
        <v>0.00900900900900901</v>
      </c>
      <c r="EC97" s="18">
        <v>2</v>
      </c>
      <c r="ED97" s="18">
        <v>503</v>
      </c>
      <c r="EE97" s="40">
        <f t="shared" si="150"/>
        <v>251.5</v>
      </c>
      <c r="EF97" s="17">
        <f t="shared" si="151"/>
        <v>-95</v>
      </c>
      <c r="EG97" s="36">
        <f t="shared" si="152"/>
        <v>-0.188866799204771</v>
      </c>
      <c r="EH97" s="18">
        <v>137</v>
      </c>
      <c r="EI97" s="26">
        <v>0</v>
      </c>
      <c r="EJ97" s="18">
        <v>0</v>
      </c>
      <c r="EK97" s="18">
        <v>0</v>
      </c>
      <c r="EL97" s="40">
        <f t="shared" si="153"/>
        <v>0</v>
      </c>
      <c r="EM97" s="17">
        <f t="shared" si="154"/>
        <v>0</v>
      </c>
      <c r="EN97" s="36">
        <f t="shared" si="155"/>
        <v>0</v>
      </c>
      <c r="EO97" s="18">
        <v>171</v>
      </c>
      <c r="EP97" s="26">
        <v>0.00584795321637427</v>
      </c>
      <c r="EQ97" s="18">
        <v>1</v>
      </c>
      <c r="ER97" s="18">
        <v>259</v>
      </c>
      <c r="ES97" s="40">
        <f t="shared" si="156"/>
        <v>259</v>
      </c>
      <c r="ET97" s="17">
        <f t="shared" si="157"/>
        <v>-40</v>
      </c>
      <c r="EU97" s="36">
        <f t="shared" si="158"/>
        <v>-0.154440154440154</v>
      </c>
      <c r="EV97" s="18">
        <v>164</v>
      </c>
      <c r="EW97" s="26">
        <v>0</v>
      </c>
      <c r="EX97" s="18">
        <v>0</v>
      </c>
      <c r="EY97" s="18">
        <v>0</v>
      </c>
      <c r="EZ97" s="40">
        <f t="shared" si="159"/>
        <v>0</v>
      </c>
      <c r="FA97" s="17">
        <f t="shared" si="160"/>
        <v>0</v>
      </c>
      <c r="FB97" s="36">
        <f t="shared" si="161"/>
        <v>0</v>
      </c>
      <c r="FC97" s="18">
        <v>325</v>
      </c>
      <c r="FD97" s="26">
        <v>0.00615384615384615</v>
      </c>
      <c r="FE97" s="18">
        <v>2</v>
      </c>
      <c r="FF97" s="18">
        <v>478</v>
      </c>
      <c r="FG97" s="40">
        <f t="shared" si="162"/>
        <v>239</v>
      </c>
      <c r="FH97" s="17">
        <f t="shared" si="163"/>
        <v>-120</v>
      </c>
      <c r="FI97" s="36">
        <f t="shared" si="164"/>
        <v>-0.251046025104602</v>
      </c>
      <c r="FJ97" s="18">
        <v>224</v>
      </c>
      <c r="FK97" s="26">
        <v>0</v>
      </c>
      <c r="FL97" s="17">
        <v>0</v>
      </c>
      <c r="FM97" s="18">
        <v>0</v>
      </c>
      <c r="FN97" s="40">
        <f t="shared" si="165"/>
        <v>0</v>
      </c>
      <c r="FO97" s="17">
        <f t="shared" si="166"/>
        <v>0</v>
      </c>
      <c r="FP97" s="36">
        <f t="shared" si="167"/>
        <v>0</v>
      </c>
      <c r="FQ97" s="18">
        <v>222</v>
      </c>
      <c r="FR97" s="26">
        <v>0.0045045045045045</v>
      </c>
      <c r="FS97" s="17">
        <v>1</v>
      </c>
      <c r="FT97" s="18">
        <v>246</v>
      </c>
      <c r="FU97" s="40">
        <f t="shared" si="168"/>
        <v>246</v>
      </c>
      <c r="FV97" s="17">
        <f t="shared" si="169"/>
        <v>-53</v>
      </c>
      <c r="FW97" s="36">
        <f t="shared" si="170"/>
        <v>-0.215447154471545</v>
      </c>
      <c r="FX97" s="18">
        <v>195</v>
      </c>
      <c r="FY97" s="26">
        <v>0.0102564102564103</v>
      </c>
      <c r="FZ97" s="17">
        <v>2</v>
      </c>
      <c r="GA97" s="18">
        <v>525</v>
      </c>
      <c r="GB97" s="40">
        <f t="shared" si="171"/>
        <v>262.5</v>
      </c>
      <c r="GC97" s="17">
        <f t="shared" si="172"/>
        <v>-73</v>
      </c>
      <c r="GD97" s="36">
        <f t="shared" si="173"/>
        <v>-0.139047619047619</v>
      </c>
      <c r="GE97" s="18">
        <v>176</v>
      </c>
      <c r="GF97" s="26">
        <v>0</v>
      </c>
      <c r="GG97" s="17">
        <v>0</v>
      </c>
      <c r="GH97" s="18">
        <v>0</v>
      </c>
      <c r="GI97" s="40">
        <f t="shared" si="174"/>
        <v>0</v>
      </c>
      <c r="GJ97" s="17">
        <f t="shared" si="175"/>
        <v>0</v>
      </c>
      <c r="GK97" s="36">
        <f t="shared" si="176"/>
        <v>0</v>
      </c>
      <c r="GL97" s="18">
        <v>238</v>
      </c>
      <c r="GM97" s="26">
        <v>0.00420168067226891</v>
      </c>
      <c r="GN97" s="17">
        <v>1</v>
      </c>
      <c r="GO97" s="18">
        <v>245</v>
      </c>
      <c r="GP97" s="40">
        <f t="shared" si="177"/>
        <v>245</v>
      </c>
      <c r="GQ97" s="17">
        <f t="shared" si="178"/>
        <v>-54</v>
      </c>
      <c r="GR97" s="36">
        <f t="shared" si="179"/>
        <v>-0.220408163265306</v>
      </c>
      <c r="GS97" s="18">
        <v>209</v>
      </c>
      <c r="GT97" s="26">
        <v>0</v>
      </c>
      <c r="GU97" s="18">
        <v>0</v>
      </c>
      <c r="GV97" s="18">
        <v>0</v>
      </c>
      <c r="GW97" s="40">
        <f t="shared" si="185"/>
        <v>0</v>
      </c>
      <c r="GX97" s="17">
        <f t="shared" si="186"/>
        <v>0</v>
      </c>
      <c r="GY97" s="36">
        <f t="shared" si="187"/>
        <v>0</v>
      </c>
      <c r="GZ97" s="18">
        <v>154</v>
      </c>
      <c r="HA97" s="26">
        <v>0</v>
      </c>
      <c r="HB97" s="18">
        <v>0</v>
      </c>
      <c r="HC97" s="18">
        <v>0</v>
      </c>
      <c r="HD97" s="40">
        <f t="shared" si="188"/>
        <v>0</v>
      </c>
      <c r="HE97" s="17">
        <f t="shared" si="189"/>
        <v>0</v>
      </c>
      <c r="HF97" s="36">
        <f t="shared" si="190"/>
        <v>0</v>
      </c>
      <c r="HG97" s="18">
        <v>3931</v>
      </c>
      <c r="HH97" s="26">
        <v>0.00101755278555075</v>
      </c>
      <c r="HI97" s="18">
        <v>4</v>
      </c>
      <c r="HJ97" s="18">
        <v>996</v>
      </c>
      <c r="HK97" s="40">
        <f t="shared" si="191"/>
        <v>249</v>
      </c>
      <c r="HL97" s="17">
        <f t="shared" si="192"/>
        <v>-200</v>
      </c>
      <c r="HM97" s="36">
        <f t="shared" si="193"/>
        <v>-0.200803212851406</v>
      </c>
      <c r="HN97" s="18">
        <v>107</v>
      </c>
      <c r="HO97" s="26">
        <v>0</v>
      </c>
      <c r="HP97" s="18">
        <v>0</v>
      </c>
      <c r="HQ97" s="18">
        <v>0</v>
      </c>
      <c r="HR97" s="40">
        <f t="shared" si="194"/>
        <v>0</v>
      </c>
      <c r="HS97" s="17">
        <f t="shared" si="195"/>
        <v>0</v>
      </c>
      <c r="HT97" s="36">
        <f t="shared" si="196"/>
        <v>0</v>
      </c>
      <c r="HU97" s="18">
        <v>3318</v>
      </c>
      <c r="HV97" s="26">
        <v>0</v>
      </c>
      <c r="HW97" s="17">
        <v>0</v>
      </c>
      <c r="HX97" s="18">
        <v>0</v>
      </c>
      <c r="HY97" s="40">
        <f t="shared" si="197"/>
        <v>0</v>
      </c>
      <c r="HZ97" s="17">
        <f t="shared" si="198"/>
        <v>0</v>
      </c>
      <c r="IA97" s="36">
        <f t="shared" si="199"/>
        <v>0</v>
      </c>
      <c r="IB97" s="18"/>
      <c r="IC97" s="26"/>
      <c r="ID97" s="17"/>
      <c r="IE97" s="18"/>
      <c r="IF97" s="40"/>
      <c r="IG97" s="17"/>
      <c r="IH97" s="17"/>
      <c r="II97" s="36"/>
      <c r="IJ97" s="17"/>
      <c r="IK97" s="17"/>
      <c r="IL97" s="17">
        <v>30</v>
      </c>
      <c r="IM97" s="17">
        <v>5770.59</v>
      </c>
      <c r="IN97" s="18">
        <v>30</v>
      </c>
      <c r="IO97" s="18">
        <v>6318.86</v>
      </c>
      <c r="IP97" s="17">
        <v>32</v>
      </c>
      <c r="IQ97" s="17">
        <v>6579</v>
      </c>
      <c r="IR97" s="17"/>
      <c r="IS97" s="17"/>
      <c r="IT97" s="16"/>
      <c r="IU97" s="16"/>
      <c r="IV97" s="16"/>
      <c r="IW97" s="16"/>
      <c r="IX97" s="41"/>
      <c r="IY97" s="41"/>
      <c r="IZ97" s="41"/>
      <c r="JA97" s="41"/>
      <c r="JB97" s="18"/>
      <c r="JC97" s="41"/>
      <c r="JD97" s="41"/>
      <c r="JE97" s="41"/>
      <c r="JF97" s="18"/>
      <c r="JG97" s="18"/>
      <c r="JH97" s="18">
        <f t="shared" si="217"/>
        <v>22</v>
      </c>
      <c r="JI97" s="18">
        <f t="shared" si="218"/>
        <v>5523</v>
      </c>
      <c r="JJ97" s="17">
        <v>299</v>
      </c>
      <c r="JK97" s="17">
        <f t="shared" si="200"/>
        <v>-1055</v>
      </c>
      <c r="JL97" s="36">
        <f t="shared" si="219"/>
        <v>-0.191019373528879</v>
      </c>
      <c r="JM97" s="18">
        <f t="shared" si="201"/>
        <v>114</v>
      </c>
      <c r="JN97" s="42">
        <f t="shared" si="202"/>
        <v>24191.45</v>
      </c>
      <c r="JO97" s="43"/>
      <c r="JP97" s="43"/>
    </row>
    <row r="98" ht="16.5" spans="1:276">
      <c r="A98" s="16"/>
      <c r="B98" s="17" t="s">
        <v>51</v>
      </c>
      <c r="C98" s="18">
        <v>6939962761398</v>
      </c>
      <c r="D98" s="18">
        <v>599175167991</v>
      </c>
      <c r="E98" s="18">
        <v>21065210000589</v>
      </c>
      <c r="F98" s="17" t="s">
        <v>341</v>
      </c>
      <c r="G98" s="19" t="s">
        <v>342</v>
      </c>
      <c r="H98" s="17" t="s">
        <v>129</v>
      </c>
      <c r="I98" s="26">
        <f>VLOOKUP(C98,供应链!E:J,6,0)</f>
        <v>0</v>
      </c>
      <c r="J98" s="17">
        <f>VLOOKUP(C98,供应链!E:H,4,0)</f>
        <v>36</v>
      </c>
      <c r="K98" s="17">
        <f>VLOOKUP(C98,供应链!E:K,7,0)</f>
        <v>0</v>
      </c>
      <c r="L98" s="18" t="str">
        <f>VLOOKUP(C98,供应链!E:I,5,0)</f>
        <v>-</v>
      </c>
      <c r="M98" s="27">
        <f t="shared" si="220"/>
        <v>0.000556884745483046</v>
      </c>
      <c r="N98" s="17">
        <v>284</v>
      </c>
      <c r="O98" s="26">
        <v>0.0140845070422535</v>
      </c>
      <c r="P98" s="18">
        <v>4</v>
      </c>
      <c r="Q98" s="18">
        <v>636</v>
      </c>
      <c r="R98" s="40">
        <v>159</v>
      </c>
      <c r="S98" s="17">
        <v>159</v>
      </c>
      <c r="T98" s="17">
        <f t="shared" si="207"/>
        <v>0</v>
      </c>
      <c r="U98" s="36">
        <f t="shared" si="208"/>
        <v>0</v>
      </c>
      <c r="V98" s="17">
        <v>99</v>
      </c>
      <c r="W98" s="17">
        <v>282</v>
      </c>
      <c r="X98" s="26">
        <v>0.0106382978723404</v>
      </c>
      <c r="Y98" s="18">
        <v>3</v>
      </c>
      <c r="Z98" s="18">
        <v>472</v>
      </c>
      <c r="AA98" s="40">
        <v>157.25</v>
      </c>
      <c r="AB98" s="17">
        <v>159</v>
      </c>
      <c r="AC98" s="17">
        <f t="shared" si="209"/>
        <v>-5.25</v>
      </c>
      <c r="AD98" s="36">
        <f t="shared" si="210"/>
        <v>-0.0111228813559322</v>
      </c>
      <c r="AE98" s="17">
        <v>96</v>
      </c>
      <c r="AF98" s="17">
        <v>299</v>
      </c>
      <c r="AG98" s="26">
        <v>0.00668896321070234</v>
      </c>
      <c r="AH98" s="18">
        <v>2</v>
      </c>
      <c r="AI98" s="18">
        <v>318</v>
      </c>
      <c r="AJ98" s="40">
        <v>159</v>
      </c>
      <c r="AK98" s="17">
        <v>159</v>
      </c>
      <c r="AL98" s="17">
        <v>0</v>
      </c>
      <c r="AM98" s="36">
        <v>0</v>
      </c>
      <c r="AN98" s="17">
        <v>94</v>
      </c>
      <c r="AO98" s="17">
        <v>356</v>
      </c>
      <c r="AP98" s="26">
        <v>0.0252808988764045</v>
      </c>
      <c r="AQ98" s="18">
        <v>9</v>
      </c>
      <c r="AR98" s="18">
        <v>1431</v>
      </c>
      <c r="AS98" s="40">
        <v>159</v>
      </c>
      <c r="AT98" s="17">
        <v>159</v>
      </c>
      <c r="AU98" s="17">
        <f t="shared" si="211"/>
        <v>0</v>
      </c>
      <c r="AV98" s="36">
        <f t="shared" si="212"/>
        <v>0</v>
      </c>
      <c r="AW98" s="17">
        <v>86</v>
      </c>
      <c r="AX98" s="17">
        <v>308</v>
      </c>
      <c r="AY98" s="26">
        <v>0.00974025974025974</v>
      </c>
      <c r="AZ98" s="18">
        <v>3</v>
      </c>
      <c r="BA98" s="18">
        <v>447</v>
      </c>
      <c r="BB98" s="40">
        <v>149</v>
      </c>
      <c r="BC98" s="17">
        <v>159</v>
      </c>
      <c r="BD98" s="17">
        <f t="shared" si="213"/>
        <v>-30</v>
      </c>
      <c r="BE98" s="36">
        <f t="shared" si="214"/>
        <v>-0.0671140939597315</v>
      </c>
      <c r="BF98" s="17">
        <v>85</v>
      </c>
      <c r="BG98" s="17">
        <v>262</v>
      </c>
      <c r="BH98" s="26">
        <v>0.0114503816793893</v>
      </c>
      <c r="BI98" s="18">
        <v>3</v>
      </c>
      <c r="BJ98" s="18">
        <v>467</v>
      </c>
      <c r="BK98" s="40">
        <v>155.666666666667</v>
      </c>
      <c r="BL98" s="17">
        <v>159</v>
      </c>
      <c r="BM98" s="17">
        <f t="shared" si="215"/>
        <v>-9.99999999999901</v>
      </c>
      <c r="BN98" s="36">
        <f t="shared" si="216"/>
        <v>-0.0214132762312613</v>
      </c>
      <c r="BO98" s="17">
        <v>82</v>
      </c>
      <c r="BP98" s="17">
        <v>264</v>
      </c>
      <c r="BQ98" s="26">
        <f t="shared" si="180"/>
        <v>0.0151515151515152</v>
      </c>
      <c r="BR98" s="17">
        <v>4</v>
      </c>
      <c r="BS98" s="18">
        <v>621</v>
      </c>
      <c r="BT98" s="40">
        <f t="shared" si="181"/>
        <v>155.25</v>
      </c>
      <c r="BU98" s="17">
        <f t="shared" si="182"/>
        <v>-15</v>
      </c>
      <c r="BV98" s="36">
        <f t="shared" si="183"/>
        <v>-0.0241545893719807</v>
      </c>
      <c r="BW98" s="17">
        <v>278</v>
      </c>
      <c r="BX98" s="32">
        <v>0.0174524615785361</v>
      </c>
      <c r="BY98" s="17">
        <v>2</v>
      </c>
      <c r="BZ98" s="18">
        <v>318</v>
      </c>
      <c r="CA98" s="40">
        <f t="shared" si="127"/>
        <v>159</v>
      </c>
      <c r="CB98" s="17">
        <f t="shared" si="128"/>
        <v>0</v>
      </c>
      <c r="CC98" s="36">
        <f t="shared" si="184"/>
        <v>0</v>
      </c>
      <c r="CD98" s="17">
        <v>264</v>
      </c>
      <c r="CE98" s="32">
        <v>0.02358624609264</v>
      </c>
      <c r="CF98" s="18">
        <v>1</v>
      </c>
      <c r="CG98" s="18">
        <v>144</v>
      </c>
      <c r="CH98" s="40">
        <f t="shared" si="129"/>
        <v>144</v>
      </c>
      <c r="CI98" s="17">
        <f t="shared" si="130"/>
        <v>-15</v>
      </c>
      <c r="CJ98" s="36">
        <f t="shared" si="131"/>
        <v>-0.104166666666667</v>
      </c>
      <c r="CK98" s="17">
        <v>260</v>
      </c>
      <c r="CL98" s="32">
        <v>0.014752040175769</v>
      </c>
      <c r="CM98" s="18">
        <v>0</v>
      </c>
      <c r="CN98" s="18">
        <v>0</v>
      </c>
      <c r="CO98" s="40">
        <f t="shared" si="132"/>
        <v>0</v>
      </c>
      <c r="CP98" s="17">
        <f t="shared" si="133"/>
        <v>0</v>
      </c>
      <c r="CQ98" s="36">
        <f t="shared" si="134"/>
        <v>0</v>
      </c>
      <c r="CR98" s="17">
        <v>270</v>
      </c>
      <c r="CS98" s="32">
        <v>0.0213950762016413</v>
      </c>
      <c r="CT98" s="18">
        <v>2</v>
      </c>
      <c r="CU98" s="18">
        <v>318</v>
      </c>
      <c r="CV98" s="40">
        <f t="shared" si="135"/>
        <v>159</v>
      </c>
      <c r="CW98" s="17">
        <f t="shared" si="136"/>
        <v>0</v>
      </c>
      <c r="CX98" s="36">
        <f t="shared" si="137"/>
        <v>0</v>
      </c>
      <c r="CY98" s="132">
        <v>223</v>
      </c>
      <c r="CZ98" s="121">
        <v>0.01504</v>
      </c>
      <c r="DA98" s="55">
        <v>0</v>
      </c>
      <c r="DB98" s="55">
        <v>0</v>
      </c>
      <c r="DC98" s="40">
        <f t="shared" si="138"/>
        <v>0</v>
      </c>
      <c r="DD98" s="17">
        <f t="shared" si="139"/>
        <v>0</v>
      </c>
      <c r="DE98" s="36">
        <f t="shared" si="140"/>
        <v>0</v>
      </c>
      <c r="DF98" s="122">
        <v>709</v>
      </c>
      <c r="DG98" s="123">
        <v>0</v>
      </c>
      <c r="DH98" s="122">
        <v>0</v>
      </c>
      <c r="DI98" s="122">
        <v>0</v>
      </c>
      <c r="DJ98" s="40">
        <f t="shared" si="141"/>
        <v>0</v>
      </c>
      <c r="DK98" s="17">
        <f t="shared" si="142"/>
        <v>0</v>
      </c>
      <c r="DL98" s="36">
        <f t="shared" si="143"/>
        <v>0</v>
      </c>
      <c r="DM98" s="33">
        <v>305</v>
      </c>
      <c r="DN98" s="32">
        <v>0.00327868852459016</v>
      </c>
      <c r="DO98" s="17">
        <v>1</v>
      </c>
      <c r="DP98" s="18">
        <v>159</v>
      </c>
      <c r="DQ98" s="40">
        <f t="shared" si="144"/>
        <v>159</v>
      </c>
      <c r="DR98" s="17">
        <f t="shared" si="145"/>
        <v>0</v>
      </c>
      <c r="DS98" s="36">
        <f t="shared" si="146"/>
        <v>0</v>
      </c>
      <c r="DT98" s="126">
        <v>233</v>
      </c>
      <c r="DU98" s="32">
        <v>0.00858369098712446</v>
      </c>
      <c r="DV98" s="17">
        <v>2</v>
      </c>
      <c r="DW98" s="18">
        <v>318</v>
      </c>
      <c r="DX98" s="40">
        <f t="shared" si="147"/>
        <v>159</v>
      </c>
      <c r="DY98" s="17">
        <f t="shared" si="148"/>
        <v>0</v>
      </c>
      <c r="DZ98" s="36">
        <f t="shared" si="149"/>
        <v>0</v>
      </c>
      <c r="EA98" s="33">
        <v>265</v>
      </c>
      <c r="EB98" s="32">
        <v>0.00377358490566038</v>
      </c>
      <c r="EC98" s="18">
        <v>1</v>
      </c>
      <c r="ED98" s="18">
        <v>159</v>
      </c>
      <c r="EE98" s="40">
        <f t="shared" si="150"/>
        <v>159</v>
      </c>
      <c r="EF98" s="17">
        <f t="shared" si="151"/>
        <v>0</v>
      </c>
      <c r="EG98" s="36">
        <f t="shared" si="152"/>
        <v>0</v>
      </c>
      <c r="EH98" s="18">
        <v>190</v>
      </c>
      <c r="EI98" s="26">
        <v>0.0105263157894737</v>
      </c>
      <c r="EJ98" s="18">
        <v>2</v>
      </c>
      <c r="EK98" s="18">
        <v>318</v>
      </c>
      <c r="EL98" s="40">
        <f t="shared" si="153"/>
        <v>159</v>
      </c>
      <c r="EM98" s="17">
        <f t="shared" si="154"/>
        <v>0</v>
      </c>
      <c r="EN98" s="36">
        <f t="shared" si="155"/>
        <v>0</v>
      </c>
      <c r="EO98" s="18">
        <v>206</v>
      </c>
      <c r="EP98" s="26">
        <v>0.00970873786407767</v>
      </c>
      <c r="EQ98" s="18">
        <v>2</v>
      </c>
      <c r="ER98" s="18">
        <v>308</v>
      </c>
      <c r="ES98" s="40">
        <f t="shared" si="156"/>
        <v>154</v>
      </c>
      <c r="ET98" s="17">
        <f t="shared" si="157"/>
        <v>-10</v>
      </c>
      <c r="EU98" s="36">
        <f t="shared" si="158"/>
        <v>-0.0324675324675325</v>
      </c>
      <c r="EV98" s="18">
        <v>178</v>
      </c>
      <c r="EW98" s="26">
        <v>0.00561797752808989</v>
      </c>
      <c r="EX98" s="18">
        <v>1</v>
      </c>
      <c r="EY98" s="18">
        <v>159</v>
      </c>
      <c r="EZ98" s="40">
        <f t="shared" si="159"/>
        <v>159</v>
      </c>
      <c r="FA98" s="17">
        <f t="shared" si="160"/>
        <v>0</v>
      </c>
      <c r="FB98" s="36">
        <f t="shared" si="161"/>
        <v>0</v>
      </c>
      <c r="FC98" s="18">
        <v>445</v>
      </c>
      <c r="FD98" s="26">
        <v>0.0157303370786517</v>
      </c>
      <c r="FE98" s="18">
        <v>7</v>
      </c>
      <c r="FF98" s="18">
        <v>970</v>
      </c>
      <c r="FG98" s="40">
        <f t="shared" si="162"/>
        <v>138.571428571429</v>
      </c>
      <c r="FH98" s="17">
        <f t="shared" si="163"/>
        <v>-143</v>
      </c>
      <c r="FI98" s="36">
        <f t="shared" si="164"/>
        <v>-0.147422680412371</v>
      </c>
      <c r="FJ98" s="18">
        <v>272</v>
      </c>
      <c r="FK98" s="26">
        <v>0</v>
      </c>
      <c r="FL98" s="17">
        <v>0</v>
      </c>
      <c r="FM98" s="18">
        <v>0</v>
      </c>
      <c r="FN98" s="40">
        <f t="shared" si="165"/>
        <v>0</v>
      </c>
      <c r="FO98" s="17">
        <f t="shared" si="166"/>
        <v>0</v>
      </c>
      <c r="FP98" s="36">
        <f t="shared" si="167"/>
        <v>0</v>
      </c>
      <c r="FQ98" s="18">
        <v>235</v>
      </c>
      <c r="FR98" s="26">
        <v>0.00425531914893617</v>
      </c>
      <c r="FS98" s="17">
        <v>1</v>
      </c>
      <c r="FT98" s="18">
        <v>169</v>
      </c>
      <c r="FU98" s="40">
        <f t="shared" si="168"/>
        <v>169</v>
      </c>
      <c r="FV98" s="17">
        <f t="shared" si="169"/>
        <v>10</v>
      </c>
      <c r="FW98" s="36">
        <f t="shared" si="170"/>
        <v>0.0591715976331361</v>
      </c>
      <c r="FX98" s="18">
        <v>208</v>
      </c>
      <c r="FY98" s="26">
        <v>0.00480769230769231</v>
      </c>
      <c r="FZ98" s="17">
        <v>1</v>
      </c>
      <c r="GA98" s="18">
        <v>144</v>
      </c>
      <c r="GB98" s="40">
        <f t="shared" si="171"/>
        <v>144</v>
      </c>
      <c r="GC98" s="17">
        <f t="shared" si="172"/>
        <v>-15</v>
      </c>
      <c r="GD98" s="36">
        <f t="shared" si="173"/>
        <v>-0.104166666666667</v>
      </c>
      <c r="GE98" s="18">
        <v>191</v>
      </c>
      <c r="GF98" s="26">
        <v>0</v>
      </c>
      <c r="GG98" s="17">
        <v>0</v>
      </c>
      <c r="GH98" s="18">
        <v>0</v>
      </c>
      <c r="GI98" s="40">
        <f t="shared" si="174"/>
        <v>0</v>
      </c>
      <c r="GJ98" s="17">
        <f t="shared" si="175"/>
        <v>0</v>
      </c>
      <c r="GK98" s="36">
        <f t="shared" si="176"/>
        <v>0</v>
      </c>
      <c r="GL98" s="18">
        <v>212</v>
      </c>
      <c r="GM98" s="26">
        <v>0.00471698113207547</v>
      </c>
      <c r="GN98" s="17">
        <v>1</v>
      </c>
      <c r="GO98" s="18">
        <v>144</v>
      </c>
      <c r="GP98" s="40">
        <f t="shared" si="177"/>
        <v>144</v>
      </c>
      <c r="GQ98" s="17">
        <f t="shared" si="178"/>
        <v>-15</v>
      </c>
      <c r="GR98" s="36">
        <f t="shared" si="179"/>
        <v>-0.104166666666667</v>
      </c>
      <c r="GS98" s="18">
        <v>234</v>
      </c>
      <c r="GT98" s="26">
        <v>0</v>
      </c>
      <c r="GU98" s="18">
        <v>0</v>
      </c>
      <c r="GV98" s="18">
        <v>0</v>
      </c>
      <c r="GW98" s="40">
        <f t="shared" si="185"/>
        <v>0</v>
      </c>
      <c r="GX98" s="17">
        <f t="shared" si="186"/>
        <v>0</v>
      </c>
      <c r="GY98" s="36">
        <f t="shared" si="187"/>
        <v>0</v>
      </c>
      <c r="GZ98" s="18">
        <v>157</v>
      </c>
      <c r="HA98" s="26">
        <v>0</v>
      </c>
      <c r="HB98" s="18">
        <v>0</v>
      </c>
      <c r="HC98" s="18">
        <v>0</v>
      </c>
      <c r="HD98" s="40">
        <f t="shared" si="188"/>
        <v>0</v>
      </c>
      <c r="HE98" s="17">
        <f t="shared" si="189"/>
        <v>0</v>
      </c>
      <c r="HF98" s="36">
        <f t="shared" si="190"/>
        <v>0</v>
      </c>
      <c r="HG98" s="18">
        <v>6143</v>
      </c>
      <c r="HH98" s="26">
        <v>0</v>
      </c>
      <c r="HI98" s="18">
        <v>0</v>
      </c>
      <c r="HJ98" s="18">
        <v>0</v>
      </c>
      <c r="HK98" s="40">
        <f t="shared" si="191"/>
        <v>0</v>
      </c>
      <c r="HL98" s="17">
        <f t="shared" si="192"/>
        <v>0</v>
      </c>
      <c r="HM98" s="36">
        <f t="shared" si="193"/>
        <v>0</v>
      </c>
      <c r="HN98" s="18">
        <v>125</v>
      </c>
      <c r="HO98" s="26">
        <v>0.016</v>
      </c>
      <c r="HP98" s="18">
        <v>2</v>
      </c>
      <c r="HQ98" s="18">
        <v>268</v>
      </c>
      <c r="HR98" s="40">
        <f t="shared" si="194"/>
        <v>134</v>
      </c>
      <c r="HS98" s="17">
        <f t="shared" si="195"/>
        <v>-50</v>
      </c>
      <c r="HT98" s="36">
        <f t="shared" si="196"/>
        <v>-0.186567164179104</v>
      </c>
      <c r="HU98" s="18">
        <v>3829</v>
      </c>
      <c r="HV98" s="26">
        <v>0</v>
      </c>
      <c r="HW98" s="17">
        <v>0</v>
      </c>
      <c r="HX98" s="18">
        <v>0</v>
      </c>
      <c r="HY98" s="40">
        <f t="shared" si="197"/>
        <v>0</v>
      </c>
      <c r="HZ98" s="17">
        <f t="shared" si="198"/>
        <v>0</v>
      </c>
      <c r="IA98" s="36">
        <f t="shared" si="199"/>
        <v>0</v>
      </c>
      <c r="IB98" s="18"/>
      <c r="IC98" s="26"/>
      <c r="ID98" s="17"/>
      <c r="IE98" s="18"/>
      <c r="IF98" s="40"/>
      <c r="IG98" s="17"/>
      <c r="IH98" s="17"/>
      <c r="II98" s="36"/>
      <c r="IJ98" s="17"/>
      <c r="IK98" s="17"/>
      <c r="IL98" s="17">
        <v>75</v>
      </c>
      <c r="IM98" s="17">
        <v>11499.81</v>
      </c>
      <c r="IN98" s="18">
        <v>137</v>
      </c>
      <c r="IO98" s="18">
        <v>21505.16</v>
      </c>
      <c r="IP98" s="17">
        <v>235</v>
      </c>
      <c r="IQ98" s="17">
        <v>36362</v>
      </c>
      <c r="IR98" s="17"/>
      <c r="IS98" s="17"/>
      <c r="IT98" s="16"/>
      <c r="IU98" s="16"/>
      <c r="IV98" s="16"/>
      <c r="IW98" s="16"/>
      <c r="IX98" s="41"/>
      <c r="IY98" s="41"/>
      <c r="IZ98" s="41"/>
      <c r="JA98" s="41"/>
      <c r="JB98" s="18"/>
      <c r="JC98" s="41"/>
      <c r="JD98" s="41"/>
      <c r="JE98" s="41"/>
      <c r="JF98" s="18"/>
      <c r="JG98" s="18"/>
      <c r="JH98" s="18">
        <f t="shared" si="217"/>
        <v>54</v>
      </c>
      <c r="JI98" s="18">
        <f t="shared" si="218"/>
        <v>8288</v>
      </c>
      <c r="JJ98" s="17">
        <v>159</v>
      </c>
      <c r="JK98" s="17">
        <f t="shared" si="200"/>
        <v>-297.999999999999</v>
      </c>
      <c r="JL98" s="36">
        <f t="shared" si="219"/>
        <v>-0.0359555984555984</v>
      </c>
      <c r="JM98" s="18">
        <f t="shared" si="201"/>
        <v>501</v>
      </c>
      <c r="JN98" s="42">
        <f t="shared" si="202"/>
        <v>77654.97</v>
      </c>
      <c r="JO98" s="43"/>
      <c r="JP98" s="43"/>
    </row>
    <row r="99" ht="16.5" spans="1:276">
      <c r="A99" s="16"/>
      <c r="B99" s="17" t="s">
        <v>51</v>
      </c>
      <c r="C99" s="18">
        <v>6939962762173</v>
      </c>
      <c r="D99" s="18">
        <v>599190595495</v>
      </c>
      <c r="E99" s="18">
        <v>21065210000648</v>
      </c>
      <c r="F99" s="17" t="s">
        <v>343</v>
      </c>
      <c r="G99" s="19" t="s">
        <v>344</v>
      </c>
      <c r="H99" s="17" t="s">
        <v>129</v>
      </c>
      <c r="I99" s="26">
        <f>VLOOKUP(C99,供应链!E:J,6,0)</f>
        <v>0.28</v>
      </c>
      <c r="J99" s="17">
        <f>VLOOKUP(C99,供应链!E:H,4,0)</f>
        <v>29</v>
      </c>
      <c r="K99" s="17">
        <f>VLOOKUP(C99,供应链!E:K,7,0)</f>
        <v>0</v>
      </c>
      <c r="L99" s="18">
        <f>VLOOKUP(C99,供应链!E:I,5,0)</f>
        <v>283.255813953488</v>
      </c>
      <c r="M99" s="27">
        <f t="shared" si="220"/>
        <v>0.0134374226548965</v>
      </c>
      <c r="N99" s="17">
        <v>1483</v>
      </c>
      <c r="O99" s="26">
        <v>0.0330411328388402</v>
      </c>
      <c r="P99" s="18">
        <v>49</v>
      </c>
      <c r="Q99" s="18">
        <v>4712</v>
      </c>
      <c r="R99" s="40">
        <v>96.1632653061225</v>
      </c>
      <c r="S99" s="17">
        <v>99</v>
      </c>
      <c r="T99" s="17">
        <f t="shared" si="207"/>
        <v>-138.999999999998</v>
      </c>
      <c r="U99" s="36">
        <f t="shared" si="208"/>
        <v>-0.0294991511035649</v>
      </c>
      <c r="V99" s="17">
        <v>5676</v>
      </c>
      <c r="W99" s="17">
        <v>1617</v>
      </c>
      <c r="X99" s="26">
        <v>0.0278293135435993</v>
      </c>
      <c r="Y99" s="18">
        <v>45</v>
      </c>
      <c r="Z99" s="18">
        <v>4213</v>
      </c>
      <c r="AA99" s="40">
        <v>93.6333333333333</v>
      </c>
      <c r="AB99" s="17">
        <v>99</v>
      </c>
      <c r="AC99" s="17">
        <f t="shared" si="209"/>
        <v>-241.500000000002</v>
      </c>
      <c r="AD99" s="36">
        <f t="shared" si="210"/>
        <v>-0.0573225729883697</v>
      </c>
      <c r="AE99" s="17">
        <v>5732</v>
      </c>
      <c r="AF99" s="17">
        <v>1645</v>
      </c>
      <c r="AG99" s="26">
        <v>0.035258358662614</v>
      </c>
      <c r="AH99" s="18">
        <v>58</v>
      </c>
      <c r="AI99" s="18">
        <v>5516</v>
      </c>
      <c r="AJ99" s="40">
        <v>95.1034482758621</v>
      </c>
      <c r="AK99" s="17">
        <v>99</v>
      </c>
      <c r="AL99" s="17">
        <v>-226</v>
      </c>
      <c r="AM99" s="36">
        <v>-0.0409717186366933</v>
      </c>
      <c r="AN99" s="17">
        <v>5652</v>
      </c>
      <c r="AO99" s="17">
        <v>1986</v>
      </c>
      <c r="AP99" s="26">
        <v>0.0281973816717019</v>
      </c>
      <c r="AQ99" s="18">
        <v>56</v>
      </c>
      <c r="AR99" s="18">
        <v>5956</v>
      </c>
      <c r="AS99" s="40">
        <v>106.357142857143</v>
      </c>
      <c r="AT99" s="17">
        <v>99</v>
      </c>
      <c r="AU99" s="17">
        <f t="shared" si="211"/>
        <v>412.000000000008</v>
      </c>
      <c r="AV99" s="36">
        <f t="shared" si="212"/>
        <v>0.0691739422431176</v>
      </c>
      <c r="AW99" s="17">
        <v>5570</v>
      </c>
      <c r="AX99" s="17">
        <v>1717</v>
      </c>
      <c r="AY99" s="26">
        <v>0.0297029702970297</v>
      </c>
      <c r="AZ99" s="18">
        <v>51</v>
      </c>
      <c r="BA99" s="18">
        <v>5468</v>
      </c>
      <c r="BB99" s="40">
        <v>107.21568627451</v>
      </c>
      <c r="BC99" s="17">
        <v>99</v>
      </c>
      <c r="BD99" s="17">
        <f t="shared" si="213"/>
        <v>419.00000000001</v>
      </c>
      <c r="BE99" s="36">
        <f t="shared" si="214"/>
        <v>0.0766276517922477</v>
      </c>
      <c r="BF99" s="17">
        <v>5466</v>
      </c>
      <c r="BG99" s="17">
        <v>1594</v>
      </c>
      <c r="BH99" s="26">
        <v>0.020702634880803</v>
      </c>
      <c r="BI99" s="18">
        <v>33</v>
      </c>
      <c r="BJ99" s="18">
        <v>3517</v>
      </c>
      <c r="BK99" s="40">
        <v>106.575757575758</v>
      </c>
      <c r="BL99" s="17">
        <v>99</v>
      </c>
      <c r="BM99" s="17">
        <f t="shared" si="215"/>
        <v>250.000000000014</v>
      </c>
      <c r="BN99" s="36">
        <f t="shared" si="216"/>
        <v>0.0710833096389008</v>
      </c>
      <c r="BO99" s="17">
        <v>5406</v>
      </c>
      <c r="BP99" s="17">
        <v>1787</v>
      </c>
      <c r="BQ99" s="26">
        <f t="shared" si="180"/>
        <v>0.029658645775042</v>
      </c>
      <c r="BR99" s="17">
        <v>53</v>
      </c>
      <c r="BS99" s="18">
        <v>5553</v>
      </c>
      <c r="BT99" s="40">
        <f t="shared" si="181"/>
        <v>104.77358490566</v>
      </c>
      <c r="BU99" s="17">
        <f t="shared" si="182"/>
        <v>306</v>
      </c>
      <c r="BV99" s="36">
        <f t="shared" si="183"/>
        <v>0.0551053484602917</v>
      </c>
      <c r="BW99" s="17">
        <v>1863</v>
      </c>
      <c r="BX99" s="32">
        <v>0.00261780104712042</v>
      </c>
      <c r="BY99" s="17">
        <v>65</v>
      </c>
      <c r="BZ99" s="18">
        <v>6330</v>
      </c>
      <c r="CA99" s="40">
        <f t="shared" si="127"/>
        <v>97.3846153846154</v>
      </c>
      <c r="CB99" s="17">
        <f t="shared" si="128"/>
        <v>-105</v>
      </c>
      <c r="CC99" s="36">
        <f t="shared" si="184"/>
        <v>-0.0165876777251185</v>
      </c>
      <c r="CD99" s="17">
        <v>1634</v>
      </c>
      <c r="CE99" s="32">
        <v>0.00274725274725275</v>
      </c>
      <c r="CF99" s="18">
        <v>58</v>
      </c>
      <c r="CG99" s="18">
        <v>5522</v>
      </c>
      <c r="CH99" s="40">
        <f t="shared" si="129"/>
        <v>95.2068965517241</v>
      </c>
      <c r="CI99" s="17">
        <f t="shared" si="130"/>
        <v>-220</v>
      </c>
      <c r="CJ99" s="36">
        <f t="shared" si="131"/>
        <v>-0.0398406374501992</v>
      </c>
      <c r="CK99" s="17">
        <v>1500</v>
      </c>
      <c r="CL99" s="32">
        <v>0</v>
      </c>
      <c r="CM99" s="18">
        <v>37</v>
      </c>
      <c r="CN99" s="18">
        <v>3996</v>
      </c>
      <c r="CO99" s="40">
        <f t="shared" si="132"/>
        <v>108</v>
      </c>
      <c r="CP99" s="17">
        <f t="shared" si="133"/>
        <v>333</v>
      </c>
      <c r="CQ99" s="36">
        <f t="shared" si="134"/>
        <v>0.0833333333333333</v>
      </c>
      <c r="CR99" s="17">
        <v>1711</v>
      </c>
      <c r="CS99" s="32">
        <v>0.00240384615384615</v>
      </c>
      <c r="CT99" s="18">
        <v>58</v>
      </c>
      <c r="CU99" s="18">
        <v>6343</v>
      </c>
      <c r="CV99" s="40">
        <f t="shared" si="135"/>
        <v>109.362068965517</v>
      </c>
      <c r="CW99" s="17">
        <f t="shared" si="136"/>
        <v>601</v>
      </c>
      <c r="CX99" s="36">
        <f t="shared" si="137"/>
        <v>0.0947501182405801</v>
      </c>
      <c r="CY99" s="132">
        <v>1452</v>
      </c>
      <c r="CZ99" s="121">
        <v>0.0191570881226054</v>
      </c>
      <c r="DA99" s="55">
        <v>31</v>
      </c>
      <c r="DB99" s="55">
        <v>3255</v>
      </c>
      <c r="DC99" s="40">
        <f t="shared" si="138"/>
        <v>105</v>
      </c>
      <c r="DD99" s="17">
        <f t="shared" si="139"/>
        <v>186</v>
      </c>
      <c r="DE99" s="36">
        <f t="shared" si="140"/>
        <v>0.0571428571428571</v>
      </c>
      <c r="DF99" s="122">
        <v>1506</v>
      </c>
      <c r="DG99" s="123">
        <v>0.0212483399734396</v>
      </c>
      <c r="DH99" s="122">
        <v>32</v>
      </c>
      <c r="DI99" s="122">
        <v>3367</v>
      </c>
      <c r="DJ99" s="40">
        <f t="shared" si="141"/>
        <v>105.21875</v>
      </c>
      <c r="DK99" s="17">
        <f t="shared" si="142"/>
        <v>199</v>
      </c>
      <c r="DL99" s="36">
        <f t="shared" si="143"/>
        <v>0.0591030591030591</v>
      </c>
      <c r="DM99" s="33">
        <v>1685</v>
      </c>
      <c r="DN99" s="32">
        <v>0.029080118694362</v>
      </c>
      <c r="DO99" s="17">
        <v>49</v>
      </c>
      <c r="DP99" s="18">
        <v>4731</v>
      </c>
      <c r="DQ99" s="40">
        <f t="shared" si="144"/>
        <v>96.5510204081633</v>
      </c>
      <c r="DR99" s="17">
        <f t="shared" si="145"/>
        <v>-120</v>
      </c>
      <c r="DS99" s="36">
        <f t="shared" si="146"/>
        <v>-0.0253646163601775</v>
      </c>
      <c r="DT99" s="126">
        <v>1618</v>
      </c>
      <c r="DU99" s="32">
        <v>0.0327564894932015</v>
      </c>
      <c r="DV99" s="17">
        <v>53</v>
      </c>
      <c r="DW99" s="18">
        <v>5085</v>
      </c>
      <c r="DX99" s="40">
        <f t="shared" si="147"/>
        <v>95.9433962264151</v>
      </c>
      <c r="DY99" s="17">
        <f t="shared" si="148"/>
        <v>-162</v>
      </c>
      <c r="DZ99" s="36">
        <f t="shared" si="149"/>
        <v>-0.0318584070796461</v>
      </c>
      <c r="EA99" s="33">
        <v>1463</v>
      </c>
      <c r="EB99" s="32">
        <v>0.0334928229665072</v>
      </c>
      <c r="EC99" s="18">
        <v>49</v>
      </c>
      <c r="ED99" s="18">
        <v>4632</v>
      </c>
      <c r="EE99" s="40">
        <f t="shared" si="150"/>
        <v>94.530612244898</v>
      </c>
      <c r="EF99" s="17">
        <f t="shared" si="151"/>
        <v>-219</v>
      </c>
      <c r="EG99" s="36">
        <f t="shared" si="152"/>
        <v>-0.0472797927461141</v>
      </c>
      <c r="EH99" s="18">
        <v>1427</v>
      </c>
      <c r="EI99" s="26">
        <v>0.0399439383321654</v>
      </c>
      <c r="EJ99" s="18">
        <v>57</v>
      </c>
      <c r="EK99" s="18">
        <v>5522</v>
      </c>
      <c r="EL99" s="40">
        <f t="shared" si="153"/>
        <v>96.8771929824561</v>
      </c>
      <c r="EM99" s="17">
        <f t="shared" si="154"/>
        <v>-121</v>
      </c>
      <c r="EN99" s="36">
        <f t="shared" si="155"/>
        <v>-0.0219123505976096</v>
      </c>
      <c r="EO99" s="18">
        <v>1307</v>
      </c>
      <c r="EP99" s="26">
        <v>0.0313695485845448</v>
      </c>
      <c r="EQ99" s="18">
        <v>41</v>
      </c>
      <c r="ER99" s="18">
        <v>4020</v>
      </c>
      <c r="ES99" s="40">
        <f t="shared" si="156"/>
        <v>98.0487804878049</v>
      </c>
      <c r="ET99" s="17">
        <f t="shared" si="157"/>
        <v>-39.0000000000001</v>
      </c>
      <c r="EU99" s="36">
        <f t="shared" si="158"/>
        <v>-0.00970149253731345</v>
      </c>
      <c r="EV99" s="18">
        <v>1304</v>
      </c>
      <c r="EW99" s="26">
        <v>0.0245398773006135</v>
      </c>
      <c r="EX99" s="18">
        <v>32</v>
      </c>
      <c r="EY99" s="18">
        <v>3112</v>
      </c>
      <c r="EZ99" s="40">
        <f t="shared" si="159"/>
        <v>97.25</v>
      </c>
      <c r="FA99" s="17">
        <f t="shared" si="160"/>
        <v>-56</v>
      </c>
      <c r="FB99" s="36">
        <f t="shared" si="161"/>
        <v>-0.0179948586118252</v>
      </c>
      <c r="FC99" s="18">
        <v>2239</v>
      </c>
      <c r="FD99" s="26">
        <v>0.0227780259044216</v>
      </c>
      <c r="FE99" s="18">
        <v>51</v>
      </c>
      <c r="FF99" s="18">
        <v>5024</v>
      </c>
      <c r="FG99" s="40">
        <f t="shared" si="162"/>
        <v>98.5098039215686</v>
      </c>
      <c r="FH99" s="17">
        <f t="shared" si="163"/>
        <v>-24.9999999999997</v>
      </c>
      <c r="FI99" s="36">
        <f t="shared" si="164"/>
        <v>-0.00497611464968147</v>
      </c>
      <c r="FJ99" s="18">
        <v>1920</v>
      </c>
      <c r="FK99" s="26">
        <v>0.0234375</v>
      </c>
      <c r="FL99" s="17">
        <v>45</v>
      </c>
      <c r="FM99" s="18">
        <v>4517</v>
      </c>
      <c r="FN99" s="40">
        <f t="shared" si="165"/>
        <v>100.377777777778</v>
      </c>
      <c r="FO99" s="17">
        <f t="shared" si="166"/>
        <v>62.0000000000001</v>
      </c>
      <c r="FP99" s="36">
        <f t="shared" si="167"/>
        <v>0.0137259242860306</v>
      </c>
      <c r="FQ99" s="18">
        <v>1721</v>
      </c>
      <c r="FR99" s="26">
        <v>0.0174317257408483</v>
      </c>
      <c r="FS99" s="17">
        <v>30</v>
      </c>
      <c r="FT99" s="18">
        <v>3010</v>
      </c>
      <c r="FU99" s="40">
        <f t="shared" si="168"/>
        <v>100.333333333333</v>
      </c>
      <c r="FV99" s="17">
        <f t="shared" si="169"/>
        <v>39.9999999999999</v>
      </c>
      <c r="FW99" s="36">
        <f t="shared" si="170"/>
        <v>0.0132890365448505</v>
      </c>
      <c r="FX99" s="18">
        <v>1297</v>
      </c>
      <c r="FY99" s="26">
        <v>0.023130300693909</v>
      </c>
      <c r="FZ99" s="17">
        <v>30</v>
      </c>
      <c r="GA99" s="18">
        <v>2980</v>
      </c>
      <c r="GB99" s="40">
        <f t="shared" si="171"/>
        <v>99.3333333333333</v>
      </c>
      <c r="GC99" s="17">
        <f t="shared" si="172"/>
        <v>9.99999999999986</v>
      </c>
      <c r="GD99" s="36">
        <f t="shared" si="173"/>
        <v>0.00335570469798653</v>
      </c>
      <c r="GE99" s="18">
        <v>1299</v>
      </c>
      <c r="GF99" s="26">
        <v>0.014626635873749</v>
      </c>
      <c r="GG99" s="17">
        <v>19</v>
      </c>
      <c r="GH99" s="18">
        <v>1863</v>
      </c>
      <c r="GI99" s="40">
        <f t="shared" si="174"/>
        <v>98.0526315789474</v>
      </c>
      <c r="GJ99" s="17">
        <f t="shared" si="175"/>
        <v>-18</v>
      </c>
      <c r="GK99" s="36">
        <f t="shared" si="176"/>
        <v>-0.00966183574879225</v>
      </c>
      <c r="GL99" s="18">
        <v>1386</v>
      </c>
      <c r="GM99" s="26">
        <v>0.0202020202020202</v>
      </c>
      <c r="GN99" s="17">
        <v>28</v>
      </c>
      <c r="GO99" s="18">
        <v>2839</v>
      </c>
      <c r="GP99" s="40">
        <f t="shared" si="177"/>
        <v>101.392857142857</v>
      </c>
      <c r="GQ99" s="17">
        <f t="shared" si="178"/>
        <v>66.9999999999999</v>
      </c>
      <c r="GR99" s="36">
        <f t="shared" si="179"/>
        <v>0.0235998591053187</v>
      </c>
      <c r="GS99" s="18">
        <v>1534</v>
      </c>
      <c r="GT99" s="26">
        <v>0.0215123859191656</v>
      </c>
      <c r="GU99" s="18">
        <v>33</v>
      </c>
      <c r="GV99" s="18">
        <v>3297</v>
      </c>
      <c r="GW99" s="40">
        <f t="shared" si="185"/>
        <v>99.9090909090909</v>
      </c>
      <c r="GX99" s="17">
        <f t="shared" si="186"/>
        <v>29.9999999999999</v>
      </c>
      <c r="GY99" s="36">
        <f t="shared" si="187"/>
        <v>0.00909918107370334</v>
      </c>
      <c r="GZ99" s="18">
        <v>930</v>
      </c>
      <c r="HA99" s="26">
        <v>0.0193548387096774</v>
      </c>
      <c r="HB99" s="18">
        <v>18</v>
      </c>
      <c r="HC99" s="18">
        <v>1845</v>
      </c>
      <c r="HD99" s="40">
        <f t="shared" si="188"/>
        <v>102.5</v>
      </c>
      <c r="HE99" s="17">
        <f t="shared" si="189"/>
        <v>63</v>
      </c>
      <c r="HF99" s="36">
        <f t="shared" si="190"/>
        <v>0.0341463414634146</v>
      </c>
      <c r="HG99" s="18">
        <v>25866</v>
      </c>
      <c r="HH99" s="26">
        <v>0.00231964741359313</v>
      </c>
      <c r="HI99" s="18">
        <v>60</v>
      </c>
      <c r="HJ99" s="18">
        <v>6357</v>
      </c>
      <c r="HK99" s="40">
        <f t="shared" si="191"/>
        <v>105.95</v>
      </c>
      <c r="HL99" s="17">
        <f t="shared" si="192"/>
        <v>417</v>
      </c>
      <c r="HM99" s="36">
        <f t="shared" si="193"/>
        <v>0.0655969797074092</v>
      </c>
      <c r="HN99" s="18">
        <v>535</v>
      </c>
      <c r="HO99" s="26">
        <v>0.0336448598130841</v>
      </c>
      <c r="HP99" s="18">
        <v>18</v>
      </c>
      <c r="HQ99" s="18">
        <v>1954</v>
      </c>
      <c r="HR99" s="40">
        <f t="shared" si="194"/>
        <v>108.555555555556</v>
      </c>
      <c r="HS99" s="17">
        <f t="shared" si="195"/>
        <v>172</v>
      </c>
      <c r="HT99" s="36">
        <f t="shared" si="196"/>
        <v>0.0880245649948823</v>
      </c>
      <c r="HU99" s="18">
        <v>19048</v>
      </c>
      <c r="HV99" s="26">
        <v>0.00335993280134397</v>
      </c>
      <c r="HW99" s="17">
        <v>64</v>
      </c>
      <c r="HX99" s="18">
        <v>6704</v>
      </c>
      <c r="HY99" s="40">
        <f t="shared" si="197"/>
        <v>104.75</v>
      </c>
      <c r="HZ99" s="17">
        <f t="shared" si="198"/>
        <v>368</v>
      </c>
      <c r="IA99" s="36">
        <f t="shared" si="199"/>
        <v>0.0548926014319809</v>
      </c>
      <c r="IB99" s="18"/>
      <c r="IC99" s="26"/>
      <c r="ID99" s="17"/>
      <c r="IE99" s="18"/>
      <c r="IF99" s="40"/>
      <c r="IG99" s="17"/>
      <c r="IH99" s="17"/>
      <c r="II99" s="36"/>
      <c r="IJ99" s="17"/>
      <c r="IK99" s="17"/>
      <c r="IL99" s="17">
        <v>892</v>
      </c>
      <c r="IM99" s="17">
        <v>87532.78</v>
      </c>
      <c r="IN99" s="18">
        <v>1306</v>
      </c>
      <c r="IO99" s="18">
        <v>126502.54</v>
      </c>
      <c r="IP99" s="17">
        <v>2228</v>
      </c>
      <c r="IQ99" s="17">
        <v>213880</v>
      </c>
      <c r="IR99" s="17"/>
      <c r="IS99" s="17"/>
      <c r="IT99" s="16"/>
      <c r="IU99" s="16"/>
      <c r="IV99" s="16"/>
      <c r="IW99" s="16"/>
      <c r="IX99" s="41"/>
      <c r="IY99" s="41"/>
      <c r="IZ99" s="41"/>
      <c r="JA99" s="41"/>
      <c r="JB99" s="18"/>
      <c r="JC99" s="41"/>
      <c r="JD99" s="41"/>
      <c r="JE99" s="41"/>
      <c r="JF99" s="18"/>
      <c r="JG99" s="18"/>
      <c r="JH99" s="18">
        <f t="shared" si="217"/>
        <v>1303</v>
      </c>
      <c r="JI99" s="18">
        <f t="shared" si="218"/>
        <v>131240</v>
      </c>
      <c r="JJ99" s="17">
        <v>99</v>
      </c>
      <c r="JK99" s="17">
        <f t="shared" si="200"/>
        <v>2243</v>
      </c>
      <c r="JL99" s="36">
        <f t="shared" si="219"/>
        <v>0.0170908259676928</v>
      </c>
      <c r="JM99" s="18">
        <f t="shared" si="201"/>
        <v>5729</v>
      </c>
      <c r="JN99" s="42">
        <f t="shared" si="202"/>
        <v>559155.32</v>
      </c>
      <c r="JO99" s="43"/>
      <c r="JP99" s="43"/>
    </row>
    <row r="100" ht="16.5" spans="1:276">
      <c r="A100" s="16"/>
      <c r="B100" s="17" t="s">
        <v>51</v>
      </c>
      <c r="C100" s="18">
        <v>6939962762401</v>
      </c>
      <c r="D100" s="18">
        <v>599177647280</v>
      </c>
      <c r="E100" s="18">
        <v>21065210000608</v>
      </c>
      <c r="F100" s="17" t="s">
        <v>345</v>
      </c>
      <c r="G100" s="19" t="s">
        <v>346</v>
      </c>
      <c r="H100" s="17" t="s">
        <v>129</v>
      </c>
      <c r="I100" s="26">
        <f>VLOOKUP(C100,供应链!E:J,6,0)</f>
        <v>0.958333333333333</v>
      </c>
      <c r="J100" s="17">
        <f>VLOOKUP(C100,供应链!E:H,4,0)</f>
        <v>962</v>
      </c>
      <c r="K100" s="17">
        <f>VLOOKUP(C100,供应链!E:K,7,0)</f>
        <v>0</v>
      </c>
      <c r="L100" s="18">
        <f>VLOOKUP(C100,供应链!E:I,5,0)</f>
        <v>14.81117619889</v>
      </c>
      <c r="M100" s="27">
        <f t="shared" si="220"/>
        <v>0.028442372741523</v>
      </c>
      <c r="N100" s="17">
        <v>2961</v>
      </c>
      <c r="O100" s="26">
        <v>0.0236406619385343</v>
      </c>
      <c r="P100" s="18">
        <v>70</v>
      </c>
      <c r="Q100" s="18">
        <v>6159</v>
      </c>
      <c r="R100" s="40">
        <v>87.9857142857143</v>
      </c>
      <c r="S100" s="17">
        <v>99</v>
      </c>
      <c r="T100" s="17">
        <f t="shared" si="207"/>
        <v>-770.999999999999</v>
      </c>
      <c r="U100" s="36">
        <f t="shared" si="208"/>
        <v>-0.12518265952265</v>
      </c>
      <c r="V100" s="17">
        <v>5946</v>
      </c>
      <c r="W100" s="17">
        <v>3321</v>
      </c>
      <c r="X100" s="26">
        <v>0.0186690755796447</v>
      </c>
      <c r="Y100" s="18">
        <v>62</v>
      </c>
      <c r="Z100" s="18">
        <v>5386</v>
      </c>
      <c r="AA100" s="40">
        <v>86.875</v>
      </c>
      <c r="AB100" s="17">
        <v>99</v>
      </c>
      <c r="AC100" s="17">
        <f t="shared" si="209"/>
        <v>-751.75</v>
      </c>
      <c r="AD100" s="36">
        <f t="shared" si="210"/>
        <v>-0.139574823616784</v>
      </c>
      <c r="AE100" s="17">
        <v>5980</v>
      </c>
      <c r="AF100" s="17">
        <v>3313</v>
      </c>
      <c r="AG100" s="26">
        <v>0.0238454572894657</v>
      </c>
      <c r="AH100" s="18">
        <v>79</v>
      </c>
      <c r="AI100" s="18">
        <v>6859</v>
      </c>
      <c r="AJ100" s="40">
        <v>86.8227848101266</v>
      </c>
      <c r="AK100" s="17">
        <v>99</v>
      </c>
      <c r="AL100" s="17">
        <v>-962</v>
      </c>
      <c r="AM100" s="36">
        <v>-0.140253681294649</v>
      </c>
      <c r="AN100" s="17">
        <v>5870</v>
      </c>
      <c r="AO100" s="17">
        <v>4250</v>
      </c>
      <c r="AP100" s="26">
        <v>0.0181176470588235</v>
      </c>
      <c r="AQ100" s="18">
        <v>77</v>
      </c>
      <c r="AR100" s="18">
        <v>6907</v>
      </c>
      <c r="AS100" s="40">
        <v>89.7012987012987</v>
      </c>
      <c r="AT100" s="17">
        <v>99</v>
      </c>
      <c r="AU100" s="17">
        <f t="shared" si="211"/>
        <v>-716</v>
      </c>
      <c r="AV100" s="36">
        <f t="shared" si="212"/>
        <v>-0.103662950629796</v>
      </c>
      <c r="AW100" s="17">
        <v>5730</v>
      </c>
      <c r="AX100" s="17">
        <v>3847</v>
      </c>
      <c r="AY100" s="26">
        <v>0.0239147387574734</v>
      </c>
      <c r="AZ100" s="18">
        <v>92</v>
      </c>
      <c r="BA100" s="18">
        <v>8061</v>
      </c>
      <c r="BB100" s="40">
        <v>87.6195652173913</v>
      </c>
      <c r="BC100" s="17">
        <v>99</v>
      </c>
      <c r="BD100" s="17">
        <f t="shared" si="213"/>
        <v>-1047</v>
      </c>
      <c r="BE100" s="36">
        <f t="shared" si="214"/>
        <v>-0.129884629698549</v>
      </c>
      <c r="BF100" s="17">
        <v>5548</v>
      </c>
      <c r="BG100" s="17">
        <v>4001</v>
      </c>
      <c r="BH100" s="26">
        <v>0.0187453136715821</v>
      </c>
      <c r="BI100" s="18">
        <v>75</v>
      </c>
      <c r="BJ100" s="18">
        <v>6573</v>
      </c>
      <c r="BK100" s="40">
        <v>87.64</v>
      </c>
      <c r="BL100" s="17">
        <v>99</v>
      </c>
      <c r="BM100" s="17">
        <f t="shared" si="215"/>
        <v>-852</v>
      </c>
      <c r="BN100" s="36">
        <f t="shared" si="216"/>
        <v>-0.1296211775445</v>
      </c>
      <c r="BO100" s="17">
        <v>5416</v>
      </c>
      <c r="BP100" s="17">
        <v>4131</v>
      </c>
      <c r="BQ100" s="26">
        <f t="shared" si="180"/>
        <v>0.0222706366497216</v>
      </c>
      <c r="BR100" s="17">
        <v>92</v>
      </c>
      <c r="BS100" s="18">
        <v>8012</v>
      </c>
      <c r="BT100" s="40">
        <f t="shared" si="181"/>
        <v>87.0869565217391</v>
      </c>
      <c r="BU100" s="17">
        <f t="shared" si="182"/>
        <v>-1096</v>
      </c>
      <c r="BV100" s="36">
        <f t="shared" si="183"/>
        <v>-0.136794807788318</v>
      </c>
      <c r="BW100" s="17">
        <v>3839</v>
      </c>
      <c r="BX100" s="32">
        <v>0</v>
      </c>
      <c r="BY100" s="17">
        <v>67</v>
      </c>
      <c r="BZ100" s="18">
        <v>6031</v>
      </c>
      <c r="CA100" s="40">
        <f t="shared" si="127"/>
        <v>90.0149253731343</v>
      </c>
      <c r="CB100" s="17">
        <f t="shared" si="128"/>
        <v>-602</v>
      </c>
      <c r="CC100" s="36">
        <f t="shared" si="184"/>
        <v>-0.099817609020063</v>
      </c>
      <c r="CD100" s="17">
        <v>3519</v>
      </c>
      <c r="CE100" s="32">
        <v>0.0119760479041916</v>
      </c>
      <c r="CF100" s="18">
        <v>83</v>
      </c>
      <c r="CG100" s="18">
        <v>7199</v>
      </c>
      <c r="CH100" s="40">
        <f t="shared" si="129"/>
        <v>86.7349397590361</v>
      </c>
      <c r="CI100" s="17">
        <f t="shared" si="130"/>
        <v>-1018</v>
      </c>
      <c r="CJ100" s="36">
        <f t="shared" si="131"/>
        <v>-0.141408528962356</v>
      </c>
      <c r="CK100" s="17">
        <v>3186</v>
      </c>
      <c r="CL100" s="32">
        <v>0.0115606936416185</v>
      </c>
      <c r="CM100" s="18">
        <v>47</v>
      </c>
      <c r="CN100" s="18">
        <v>4559</v>
      </c>
      <c r="CO100" s="40">
        <f t="shared" si="132"/>
        <v>97</v>
      </c>
      <c r="CP100" s="17">
        <f t="shared" si="133"/>
        <v>-94</v>
      </c>
      <c r="CQ100" s="36">
        <f t="shared" si="134"/>
        <v>-0.0206185567010309</v>
      </c>
      <c r="CR100" s="17">
        <v>3412</v>
      </c>
      <c r="CS100" s="32">
        <v>0</v>
      </c>
      <c r="CT100" s="18">
        <v>73</v>
      </c>
      <c r="CU100" s="18">
        <v>7037</v>
      </c>
      <c r="CV100" s="40">
        <f t="shared" si="135"/>
        <v>96.3972602739726</v>
      </c>
      <c r="CW100" s="17">
        <f t="shared" si="136"/>
        <v>-190</v>
      </c>
      <c r="CX100" s="36">
        <f t="shared" si="137"/>
        <v>-0.0270001421060111</v>
      </c>
      <c r="CY100" s="132">
        <v>3125</v>
      </c>
      <c r="CZ100" s="121">
        <v>0.0118343195266272</v>
      </c>
      <c r="DA100" s="55">
        <v>47</v>
      </c>
      <c r="DB100" s="55">
        <v>4573</v>
      </c>
      <c r="DC100" s="40">
        <f t="shared" si="138"/>
        <v>97.2978723404255</v>
      </c>
      <c r="DD100" s="17">
        <f t="shared" si="139"/>
        <v>-80.0000000000002</v>
      </c>
      <c r="DE100" s="36">
        <f t="shared" si="140"/>
        <v>-0.0174939864421606</v>
      </c>
      <c r="DF100" s="122">
        <v>3267</v>
      </c>
      <c r="DG100" s="123">
        <v>0.0156106519742883</v>
      </c>
      <c r="DH100" s="122">
        <v>51</v>
      </c>
      <c r="DI100" s="122">
        <v>5000</v>
      </c>
      <c r="DJ100" s="40">
        <f t="shared" si="141"/>
        <v>98.0392156862745</v>
      </c>
      <c r="DK100" s="17">
        <f t="shared" si="142"/>
        <v>-48.9999999999996</v>
      </c>
      <c r="DL100" s="36">
        <f t="shared" si="143"/>
        <v>-0.00979999999999993</v>
      </c>
      <c r="DM100" s="33">
        <v>3525</v>
      </c>
      <c r="DN100" s="32">
        <v>0.0204255319148936</v>
      </c>
      <c r="DO100" s="17">
        <v>72</v>
      </c>
      <c r="DP100" s="18">
        <v>6366</v>
      </c>
      <c r="DQ100" s="40">
        <f t="shared" si="144"/>
        <v>88.4166666666667</v>
      </c>
      <c r="DR100" s="17">
        <f t="shared" si="145"/>
        <v>-762</v>
      </c>
      <c r="DS100" s="36">
        <f t="shared" si="146"/>
        <v>-0.119698397737983</v>
      </c>
      <c r="DT100" s="126">
        <v>3291</v>
      </c>
      <c r="DU100" s="32">
        <v>0.0218778486782133</v>
      </c>
      <c r="DV100" s="17">
        <v>72</v>
      </c>
      <c r="DW100" s="18">
        <v>6241</v>
      </c>
      <c r="DX100" s="40">
        <f t="shared" si="147"/>
        <v>86.6805555555556</v>
      </c>
      <c r="DY100" s="17">
        <f t="shared" si="148"/>
        <v>-887</v>
      </c>
      <c r="DZ100" s="36">
        <f t="shared" si="149"/>
        <v>-0.142124659509694</v>
      </c>
      <c r="EA100" s="33">
        <v>3087</v>
      </c>
      <c r="EB100" s="32">
        <v>0.0249433106575964</v>
      </c>
      <c r="EC100" s="18">
        <v>77</v>
      </c>
      <c r="ED100" s="18">
        <v>6708.74683544304</v>
      </c>
      <c r="EE100" s="40">
        <f t="shared" si="150"/>
        <v>87.126582278481</v>
      </c>
      <c r="EF100" s="17">
        <f t="shared" si="151"/>
        <v>-914.253164556962</v>
      </c>
      <c r="EG100" s="36">
        <f t="shared" si="152"/>
        <v>-0.136277785849194</v>
      </c>
      <c r="EH100" s="18">
        <v>2781</v>
      </c>
      <c r="EI100" s="26">
        <v>0.0208558072635743</v>
      </c>
      <c r="EJ100" s="18">
        <v>58</v>
      </c>
      <c r="EK100" s="18">
        <v>5008</v>
      </c>
      <c r="EL100" s="40">
        <f t="shared" si="153"/>
        <v>86.3448275862069</v>
      </c>
      <c r="EM100" s="17">
        <f t="shared" si="154"/>
        <v>-734</v>
      </c>
      <c r="EN100" s="36">
        <f t="shared" si="155"/>
        <v>-0.146565495207668</v>
      </c>
      <c r="EO100" s="18">
        <v>2786</v>
      </c>
      <c r="EP100" s="26">
        <v>0.0233309404163676</v>
      </c>
      <c r="EQ100" s="18">
        <v>65</v>
      </c>
      <c r="ER100" s="18">
        <v>5651</v>
      </c>
      <c r="ES100" s="40">
        <f t="shared" si="156"/>
        <v>86.9384615384615</v>
      </c>
      <c r="ET100" s="17">
        <f t="shared" si="157"/>
        <v>-784</v>
      </c>
      <c r="EU100" s="36">
        <f t="shared" si="158"/>
        <v>-0.138736506812953</v>
      </c>
      <c r="EV100" s="18">
        <v>2940</v>
      </c>
      <c r="EW100" s="26">
        <v>0.0163265306122449</v>
      </c>
      <c r="EX100" s="18">
        <v>48</v>
      </c>
      <c r="EY100" s="18">
        <v>4244</v>
      </c>
      <c r="EZ100" s="40">
        <f t="shared" si="159"/>
        <v>88.4166666666667</v>
      </c>
      <c r="FA100" s="17">
        <f t="shared" si="160"/>
        <v>-508</v>
      </c>
      <c r="FB100" s="36">
        <f t="shared" si="161"/>
        <v>-0.119698397737983</v>
      </c>
      <c r="FC100" s="18">
        <v>5048</v>
      </c>
      <c r="FD100" s="26">
        <v>0.0285261489698891</v>
      </c>
      <c r="FE100" s="18">
        <v>144</v>
      </c>
      <c r="FF100" s="18">
        <v>11176</v>
      </c>
      <c r="FG100" s="40">
        <f t="shared" si="162"/>
        <v>77.6111111111111</v>
      </c>
      <c r="FH100" s="17">
        <f t="shared" si="163"/>
        <v>-3080</v>
      </c>
      <c r="FI100" s="36">
        <f t="shared" si="164"/>
        <v>-0.275590551181102</v>
      </c>
      <c r="FJ100" s="18">
        <v>4564</v>
      </c>
      <c r="FK100" s="26">
        <v>0.03045574057844</v>
      </c>
      <c r="FL100" s="17">
        <v>139</v>
      </c>
      <c r="FM100" s="18">
        <v>10765</v>
      </c>
      <c r="FN100" s="40">
        <f t="shared" si="165"/>
        <v>77.4460431654676</v>
      </c>
      <c r="FO100" s="17">
        <f t="shared" si="166"/>
        <v>-2996</v>
      </c>
      <c r="FP100" s="36">
        <f t="shared" si="167"/>
        <v>-0.278309335810497</v>
      </c>
      <c r="FQ100" s="18">
        <v>4013</v>
      </c>
      <c r="FR100" s="26">
        <v>0.033640667829554</v>
      </c>
      <c r="FS100" s="17">
        <v>135</v>
      </c>
      <c r="FT100" s="18">
        <v>10439</v>
      </c>
      <c r="FU100" s="40">
        <f t="shared" si="168"/>
        <v>77.3259259259259</v>
      </c>
      <c r="FV100" s="17">
        <f t="shared" si="169"/>
        <v>-2926</v>
      </c>
      <c r="FW100" s="36">
        <f t="shared" si="170"/>
        <v>-0.280295047418335</v>
      </c>
      <c r="FX100" s="18">
        <v>3223</v>
      </c>
      <c r="FY100" s="26">
        <v>0.0322680732237046</v>
      </c>
      <c r="FZ100" s="17">
        <v>104</v>
      </c>
      <c r="GA100" s="18">
        <v>8253</v>
      </c>
      <c r="GB100" s="40">
        <f t="shared" si="171"/>
        <v>79.3557692307692</v>
      </c>
      <c r="GC100" s="17">
        <f t="shared" si="172"/>
        <v>-2043</v>
      </c>
      <c r="GD100" s="36">
        <f t="shared" si="173"/>
        <v>-0.247546346782988</v>
      </c>
      <c r="GE100" s="18">
        <v>3116</v>
      </c>
      <c r="GF100" s="26">
        <v>0.0372272143774069</v>
      </c>
      <c r="GG100" s="17">
        <v>116</v>
      </c>
      <c r="GH100" s="18">
        <v>9097</v>
      </c>
      <c r="GI100" s="40">
        <f t="shared" si="174"/>
        <v>78.4224137931034</v>
      </c>
      <c r="GJ100" s="17">
        <f t="shared" si="175"/>
        <v>-2387</v>
      </c>
      <c r="GK100" s="36">
        <f t="shared" si="176"/>
        <v>-0.262394195888755</v>
      </c>
      <c r="GL100" s="18">
        <v>3533</v>
      </c>
      <c r="GM100" s="26">
        <v>0.0356637418624399</v>
      </c>
      <c r="GN100" s="17">
        <v>126</v>
      </c>
      <c r="GO100" s="18">
        <v>9790</v>
      </c>
      <c r="GP100" s="40">
        <f t="shared" si="177"/>
        <v>77.6984126984127</v>
      </c>
      <c r="GQ100" s="17">
        <f t="shared" si="178"/>
        <v>-2684</v>
      </c>
      <c r="GR100" s="36">
        <f t="shared" si="179"/>
        <v>-0.274157303370787</v>
      </c>
      <c r="GS100" s="18">
        <v>5992</v>
      </c>
      <c r="GT100" s="26">
        <v>0.0262016021361816</v>
      </c>
      <c r="GU100" s="18">
        <v>157</v>
      </c>
      <c r="GV100" s="18">
        <v>12186</v>
      </c>
      <c r="GW100" s="40">
        <f t="shared" si="185"/>
        <v>77.6178343949045</v>
      </c>
      <c r="GX100" s="17">
        <f t="shared" si="186"/>
        <v>-3357</v>
      </c>
      <c r="GY100" s="36">
        <f t="shared" si="187"/>
        <v>-0.275480059084195</v>
      </c>
      <c r="GZ100" s="18">
        <v>2811</v>
      </c>
      <c r="HA100" s="26">
        <v>0.0170757737459979</v>
      </c>
      <c r="HB100" s="18">
        <v>48</v>
      </c>
      <c r="HC100" s="18">
        <v>4599</v>
      </c>
      <c r="HD100" s="40">
        <f t="shared" si="188"/>
        <v>95.8125</v>
      </c>
      <c r="HE100" s="17">
        <f t="shared" si="189"/>
        <v>-153</v>
      </c>
      <c r="HF100" s="36">
        <f t="shared" si="190"/>
        <v>-0.0332681017612524</v>
      </c>
      <c r="HG100" s="18">
        <v>90551</v>
      </c>
      <c r="HH100" s="26">
        <v>0.00247374407792294</v>
      </c>
      <c r="HI100" s="18">
        <v>224</v>
      </c>
      <c r="HJ100" s="18">
        <v>19657</v>
      </c>
      <c r="HK100" s="40">
        <f t="shared" si="191"/>
        <v>87.7544642857143</v>
      </c>
      <c r="HL100" s="17">
        <f t="shared" si="192"/>
        <v>-2519</v>
      </c>
      <c r="HM100" s="36">
        <f t="shared" si="193"/>
        <v>-0.128147733631785</v>
      </c>
      <c r="HN100" s="18">
        <v>2068</v>
      </c>
      <c r="HO100" s="26">
        <v>0.0319148936170213</v>
      </c>
      <c r="HP100" s="18">
        <v>66</v>
      </c>
      <c r="HQ100" s="18">
        <v>5761</v>
      </c>
      <c r="HR100" s="40">
        <f t="shared" si="194"/>
        <v>87.2878787878788</v>
      </c>
      <c r="HS100" s="17">
        <f t="shared" si="195"/>
        <v>-773</v>
      </c>
      <c r="HT100" s="36">
        <f t="shared" si="196"/>
        <v>-0.134178094080889</v>
      </c>
      <c r="HU100" s="18">
        <v>74379</v>
      </c>
      <c r="HV100" s="26">
        <v>0.00258137377485581</v>
      </c>
      <c r="HW100" s="17">
        <v>192</v>
      </c>
      <c r="HX100" s="18">
        <v>16805</v>
      </c>
      <c r="HY100" s="40">
        <f t="shared" si="197"/>
        <v>87.5260416666667</v>
      </c>
      <c r="HZ100" s="17">
        <f t="shared" si="198"/>
        <v>-2203</v>
      </c>
      <c r="IA100" s="36">
        <f t="shared" si="199"/>
        <v>-0.131091936923535</v>
      </c>
      <c r="IB100" s="18"/>
      <c r="IC100" s="26"/>
      <c r="ID100" s="17"/>
      <c r="IE100" s="18"/>
      <c r="IF100" s="40"/>
      <c r="IG100" s="17"/>
      <c r="IH100" s="17"/>
      <c r="II100" s="36"/>
      <c r="IJ100" s="17"/>
      <c r="IK100" s="17"/>
      <c r="IL100" s="17">
        <v>2687</v>
      </c>
      <c r="IM100" s="17">
        <v>207311.25</v>
      </c>
      <c r="IN100" s="18">
        <v>535</v>
      </c>
      <c r="IO100" s="18">
        <v>46382.7</v>
      </c>
      <c r="IP100" s="17">
        <v>2375</v>
      </c>
      <c r="IQ100" s="17">
        <v>203121</v>
      </c>
      <c r="IR100" s="17"/>
      <c r="IS100" s="17"/>
      <c r="IT100" s="16"/>
      <c r="IU100" s="16"/>
      <c r="IV100" s="16"/>
      <c r="IW100" s="16"/>
      <c r="IX100" s="41"/>
      <c r="IY100" s="41"/>
      <c r="IZ100" s="41"/>
      <c r="JA100" s="41"/>
      <c r="JB100" s="18"/>
      <c r="JC100" s="41"/>
      <c r="JD100" s="41"/>
      <c r="JE100" s="41"/>
      <c r="JF100" s="18"/>
      <c r="JG100" s="18"/>
      <c r="JH100" s="18">
        <f t="shared" si="217"/>
        <v>2758</v>
      </c>
      <c r="JI100" s="18">
        <f t="shared" si="218"/>
        <v>235102.746835443</v>
      </c>
      <c r="JJ100" s="17">
        <v>99</v>
      </c>
      <c r="JK100" s="17">
        <f t="shared" si="200"/>
        <v>-37939.253164557</v>
      </c>
      <c r="JL100" s="36">
        <f t="shared" si="219"/>
        <v>-0.161373074858679</v>
      </c>
      <c r="JM100" s="18">
        <f t="shared" si="201"/>
        <v>8355</v>
      </c>
      <c r="JN100" s="42">
        <f t="shared" si="202"/>
        <v>691917.696835443</v>
      </c>
      <c r="JO100" s="43"/>
      <c r="JP100" s="43"/>
    </row>
    <row r="101" ht="16.5" spans="1:276">
      <c r="A101" s="16"/>
      <c r="B101" s="17" t="s">
        <v>51</v>
      </c>
      <c r="C101" s="18">
        <v>6939962759371</v>
      </c>
      <c r="D101" s="18">
        <v>586271078406</v>
      </c>
      <c r="E101" s="18">
        <v>21065211000122</v>
      </c>
      <c r="F101" s="17" t="s">
        <v>347</v>
      </c>
      <c r="G101" s="19" t="s">
        <v>348</v>
      </c>
      <c r="H101" s="17" t="s">
        <v>129</v>
      </c>
      <c r="I101" s="26">
        <f>VLOOKUP(C101,供应链!E:J,6,0)</f>
        <v>0.875</v>
      </c>
      <c r="J101" s="17">
        <f>VLOOKUP(C101,供应链!E:H,4,0)</f>
        <v>104</v>
      </c>
      <c r="K101" s="17">
        <f>VLOOKUP(C101,供应链!E:K,7,0)</f>
        <v>0</v>
      </c>
      <c r="L101" s="18">
        <f>VLOOKUP(C101,供应链!E:I,5,0)</f>
        <v>72.5822532402792</v>
      </c>
      <c r="M101" s="27">
        <f t="shared" ref="M101:M108" si="221">JH101/$JH$110</f>
        <v>0.000752825674449303</v>
      </c>
      <c r="N101" s="17">
        <v>320</v>
      </c>
      <c r="O101" s="26">
        <v>0.015625</v>
      </c>
      <c r="P101" s="18">
        <v>5</v>
      </c>
      <c r="Q101" s="18">
        <v>480</v>
      </c>
      <c r="R101" s="40">
        <v>96</v>
      </c>
      <c r="S101" s="17">
        <v>139</v>
      </c>
      <c r="T101" s="17">
        <f t="shared" si="207"/>
        <v>-215</v>
      </c>
      <c r="U101" s="36">
        <f t="shared" si="208"/>
        <v>-0.447916666666667</v>
      </c>
      <c r="V101" s="17">
        <v>182</v>
      </c>
      <c r="W101" s="17">
        <v>323</v>
      </c>
      <c r="X101" s="26">
        <v>0.0154798761609907</v>
      </c>
      <c r="Y101" s="18">
        <v>5</v>
      </c>
      <c r="Z101" s="18">
        <v>485</v>
      </c>
      <c r="AA101" s="40">
        <v>97</v>
      </c>
      <c r="AB101" s="17">
        <v>139</v>
      </c>
      <c r="AC101" s="17">
        <f t="shared" si="209"/>
        <v>-210</v>
      </c>
      <c r="AD101" s="36">
        <f t="shared" si="210"/>
        <v>-0.43298969072165</v>
      </c>
      <c r="AE101" s="17">
        <v>172</v>
      </c>
      <c r="AF101" s="17">
        <v>303</v>
      </c>
      <c r="AG101" s="26">
        <v>0.0165016501650165</v>
      </c>
      <c r="AH101" s="18">
        <v>5</v>
      </c>
      <c r="AI101" s="18">
        <v>466</v>
      </c>
      <c r="AJ101" s="40">
        <v>93.2</v>
      </c>
      <c r="AK101" s="17">
        <v>139</v>
      </c>
      <c r="AL101" s="17">
        <v>-229</v>
      </c>
      <c r="AM101" s="36">
        <v>-0.491416309012876</v>
      </c>
      <c r="AN101" s="17">
        <v>162</v>
      </c>
      <c r="AO101" s="17">
        <v>392</v>
      </c>
      <c r="AP101" s="26">
        <v>0.00255102040816327</v>
      </c>
      <c r="AQ101" s="18">
        <v>1</v>
      </c>
      <c r="AR101" s="18">
        <v>129</v>
      </c>
      <c r="AS101" s="40">
        <v>129</v>
      </c>
      <c r="AT101" s="17">
        <v>139</v>
      </c>
      <c r="AU101" s="17">
        <f t="shared" si="211"/>
        <v>-10</v>
      </c>
      <c r="AV101" s="36">
        <f t="shared" si="212"/>
        <v>-0.0775193798449612</v>
      </c>
      <c r="AW101" s="17">
        <v>160</v>
      </c>
      <c r="AX101" s="17">
        <v>319</v>
      </c>
      <c r="AY101" s="26">
        <v>0.00940438871473354</v>
      </c>
      <c r="AZ101" s="18">
        <v>3</v>
      </c>
      <c r="BA101" s="18">
        <v>377</v>
      </c>
      <c r="BB101" s="40">
        <v>125.666666666667</v>
      </c>
      <c r="BC101" s="17">
        <v>139</v>
      </c>
      <c r="BD101" s="17">
        <f t="shared" si="213"/>
        <v>-39.999999999999</v>
      </c>
      <c r="BE101" s="36">
        <f t="shared" si="214"/>
        <v>-0.106100795755966</v>
      </c>
      <c r="BF101" s="17">
        <v>152</v>
      </c>
      <c r="BG101" s="17">
        <v>283</v>
      </c>
      <c r="BH101" s="26">
        <v>0.00706713780918728</v>
      </c>
      <c r="BI101" s="18">
        <v>2</v>
      </c>
      <c r="BJ101" s="18">
        <v>244</v>
      </c>
      <c r="BK101" s="40">
        <v>122</v>
      </c>
      <c r="BL101" s="17">
        <v>139</v>
      </c>
      <c r="BM101" s="17">
        <f t="shared" si="215"/>
        <v>-34</v>
      </c>
      <c r="BN101" s="36">
        <f t="shared" si="216"/>
        <v>-0.139344262295082</v>
      </c>
      <c r="BO101" s="17">
        <v>148</v>
      </c>
      <c r="BP101" s="17">
        <v>410</v>
      </c>
      <c r="BQ101" s="26">
        <f t="shared" si="180"/>
        <v>0.0048780487804878</v>
      </c>
      <c r="BR101" s="17">
        <v>2</v>
      </c>
      <c r="BS101" s="18">
        <v>252</v>
      </c>
      <c r="BT101" s="40">
        <f t="shared" si="181"/>
        <v>126</v>
      </c>
      <c r="BU101" s="17">
        <f t="shared" si="182"/>
        <v>-26</v>
      </c>
      <c r="BV101" s="36">
        <f t="shared" si="183"/>
        <v>-0.103174603174603</v>
      </c>
      <c r="BW101" s="17">
        <v>382</v>
      </c>
      <c r="BX101" s="32">
        <v>0.0491071428571429</v>
      </c>
      <c r="BY101" s="17">
        <v>1</v>
      </c>
      <c r="BZ101" s="18">
        <v>129</v>
      </c>
      <c r="CA101" s="40">
        <f t="shared" si="127"/>
        <v>129</v>
      </c>
      <c r="CB101" s="17">
        <f t="shared" si="128"/>
        <v>-10</v>
      </c>
      <c r="CC101" s="36">
        <f t="shared" si="184"/>
        <v>-0.0775193798449612</v>
      </c>
      <c r="CD101" s="17">
        <v>364</v>
      </c>
      <c r="CE101" s="32">
        <v>0.0520833333333333</v>
      </c>
      <c r="CF101" s="18">
        <v>1</v>
      </c>
      <c r="CG101" s="18">
        <v>114</v>
      </c>
      <c r="CH101" s="40">
        <f t="shared" si="129"/>
        <v>114</v>
      </c>
      <c r="CI101" s="17">
        <f t="shared" si="130"/>
        <v>-25</v>
      </c>
      <c r="CJ101" s="36">
        <f t="shared" si="131"/>
        <v>-0.219298245614035</v>
      </c>
      <c r="CK101" s="17">
        <v>417</v>
      </c>
      <c r="CL101" s="32">
        <v>0.032520325203252</v>
      </c>
      <c r="CM101" s="18">
        <v>0</v>
      </c>
      <c r="CN101" s="18">
        <v>0</v>
      </c>
      <c r="CO101" s="40">
        <f t="shared" si="132"/>
        <v>0</v>
      </c>
      <c r="CP101" s="17">
        <f t="shared" si="133"/>
        <v>0</v>
      </c>
      <c r="CQ101" s="36">
        <f t="shared" si="134"/>
        <v>0</v>
      </c>
      <c r="CR101" s="17">
        <v>416</v>
      </c>
      <c r="CS101" s="32">
        <v>0.0328054298642534</v>
      </c>
      <c r="CT101" s="18">
        <v>1</v>
      </c>
      <c r="CU101" s="18">
        <v>129</v>
      </c>
      <c r="CV101" s="40">
        <f t="shared" si="135"/>
        <v>129</v>
      </c>
      <c r="CW101" s="17">
        <f t="shared" si="136"/>
        <v>-10</v>
      </c>
      <c r="CX101" s="36">
        <f t="shared" si="137"/>
        <v>-0.0775193798449612</v>
      </c>
      <c r="CY101" s="132">
        <v>261</v>
      </c>
      <c r="CZ101" s="121">
        <v>0.0174165457184325</v>
      </c>
      <c r="DA101" s="55">
        <v>5</v>
      </c>
      <c r="DB101" s="55">
        <v>633</v>
      </c>
      <c r="DC101" s="40">
        <f t="shared" si="138"/>
        <v>126.6</v>
      </c>
      <c r="DD101" s="17">
        <f t="shared" si="139"/>
        <v>-62</v>
      </c>
      <c r="DE101" s="36">
        <f t="shared" si="140"/>
        <v>-0.0979462875197473</v>
      </c>
      <c r="DF101" s="122">
        <v>335</v>
      </c>
      <c r="DG101" s="123">
        <v>0.00597014925373134</v>
      </c>
      <c r="DH101" s="122">
        <v>2</v>
      </c>
      <c r="DI101" s="122">
        <v>258</v>
      </c>
      <c r="DJ101" s="40">
        <f t="shared" si="141"/>
        <v>129</v>
      </c>
      <c r="DK101" s="17">
        <f t="shared" si="142"/>
        <v>-20</v>
      </c>
      <c r="DL101" s="36">
        <f t="shared" si="143"/>
        <v>-0.0775193798449612</v>
      </c>
      <c r="DM101" s="33">
        <v>377</v>
      </c>
      <c r="DN101" s="32">
        <v>0.0026525198938992</v>
      </c>
      <c r="DO101" s="17">
        <v>1</v>
      </c>
      <c r="DP101" s="18">
        <v>129</v>
      </c>
      <c r="DQ101" s="40">
        <f t="shared" si="144"/>
        <v>129</v>
      </c>
      <c r="DR101" s="17">
        <f t="shared" si="145"/>
        <v>-10</v>
      </c>
      <c r="DS101" s="36">
        <f t="shared" si="146"/>
        <v>-0.0775193798449612</v>
      </c>
      <c r="DT101" s="126">
        <v>360</v>
      </c>
      <c r="DU101" s="32">
        <v>0</v>
      </c>
      <c r="DV101" s="17">
        <v>0</v>
      </c>
      <c r="DW101" s="18">
        <v>0</v>
      </c>
      <c r="DX101" s="40">
        <f t="shared" si="147"/>
        <v>0</v>
      </c>
      <c r="DY101" s="17">
        <f t="shared" si="148"/>
        <v>0</v>
      </c>
      <c r="DZ101" s="36">
        <f t="shared" si="149"/>
        <v>0</v>
      </c>
      <c r="EA101" s="33">
        <v>313</v>
      </c>
      <c r="EB101" s="32">
        <v>0.00319488817891374</v>
      </c>
      <c r="EC101" s="18">
        <v>1</v>
      </c>
      <c r="ED101" s="18">
        <v>129</v>
      </c>
      <c r="EE101" s="40">
        <f t="shared" si="150"/>
        <v>129</v>
      </c>
      <c r="EF101" s="17">
        <f t="shared" si="151"/>
        <v>-10</v>
      </c>
      <c r="EG101" s="36">
        <f t="shared" si="152"/>
        <v>-0.0775193798449612</v>
      </c>
      <c r="EH101" s="18">
        <v>286</v>
      </c>
      <c r="EI101" s="26">
        <v>0</v>
      </c>
      <c r="EJ101" s="18">
        <v>0</v>
      </c>
      <c r="EK101" s="18">
        <v>0</v>
      </c>
      <c r="EL101" s="40">
        <f t="shared" si="153"/>
        <v>0</v>
      </c>
      <c r="EM101" s="17">
        <f t="shared" si="154"/>
        <v>0</v>
      </c>
      <c r="EN101" s="36">
        <f t="shared" si="155"/>
        <v>0</v>
      </c>
      <c r="EO101" s="18">
        <v>295</v>
      </c>
      <c r="EP101" s="26">
        <v>0.0101694915254237</v>
      </c>
      <c r="EQ101" s="18">
        <v>3</v>
      </c>
      <c r="ER101" s="18">
        <v>367</v>
      </c>
      <c r="ES101" s="40">
        <f t="shared" si="156"/>
        <v>122.333333333333</v>
      </c>
      <c r="ET101" s="17">
        <f t="shared" si="157"/>
        <v>-50</v>
      </c>
      <c r="EU101" s="36">
        <f t="shared" si="158"/>
        <v>-0.136239782016349</v>
      </c>
      <c r="EV101" s="18">
        <v>267</v>
      </c>
      <c r="EW101" s="26">
        <v>0.0149812734082397</v>
      </c>
      <c r="EX101" s="18">
        <v>4</v>
      </c>
      <c r="EY101" s="18">
        <v>516</v>
      </c>
      <c r="EZ101" s="40">
        <f t="shared" si="159"/>
        <v>129</v>
      </c>
      <c r="FA101" s="17">
        <f t="shared" si="160"/>
        <v>-40</v>
      </c>
      <c r="FB101" s="36">
        <f t="shared" si="161"/>
        <v>-0.0775193798449612</v>
      </c>
      <c r="FC101" s="18">
        <v>523</v>
      </c>
      <c r="FD101" s="26">
        <v>0.00764818355640535</v>
      </c>
      <c r="FE101" s="18">
        <v>4</v>
      </c>
      <c r="FF101" s="18">
        <v>408</v>
      </c>
      <c r="FG101" s="40">
        <f t="shared" si="162"/>
        <v>102</v>
      </c>
      <c r="FH101" s="17">
        <f t="shared" si="163"/>
        <v>-148</v>
      </c>
      <c r="FI101" s="36">
        <f t="shared" si="164"/>
        <v>-0.362745098039216</v>
      </c>
      <c r="FJ101" s="18">
        <v>411</v>
      </c>
      <c r="FK101" s="26">
        <v>0.0170316301703163</v>
      </c>
      <c r="FL101" s="17">
        <v>7</v>
      </c>
      <c r="FM101" s="18">
        <v>764</v>
      </c>
      <c r="FN101" s="40">
        <f t="shared" si="165"/>
        <v>109.142857142857</v>
      </c>
      <c r="FO101" s="17">
        <f t="shared" si="166"/>
        <v>-209</v>
      </c>
      <c r="FP101" s="36">
        <f t="shared" si="167"/>
        <v>-0.273560209424084</v>
      </c>
      <c r="FQ101" s="18">
        <v>367</v>
      </c>
      <c r="FR101" s="26">
        <v>0.0163487738419619</v>
      </c>
      <c r="FS101" s="17">
        <v>6</v>
      </c>
      <c r="FT101" s="18">
        <v>647</v>
      </c>
      <c r="FU101" s="40">
        <f t="shared" si="168"/>
        <v>107.833333333333</v>
      </c>
      <c r="FV101" s="17">
        <f t="shared" si="169"/>
        <v>-187</v>
      </c>
      <c r="FW101" s="36">
        <f t="shared" si="170"/>
        <v>-0.28902627511592</v>
      </c>
      <c r="FX101" s="18">
        <v>310</v>
      </c>
      <c r="FY101" s="26">
        <v>0</v>
      </c>
      <c r="FZ101" s="17">
        <v>0</v>
      </c>
      <c r="GA101" s="18">
        <v>0</v>
      </c>
      <c r="GB101" s="40">
        <f t="shared" si="171"/>
        <v>0</v>
      </c>
      <c r="GC101" s="17">
        <f t="shared" si="172"/>
        <v>0</v>
      </c>
      <c r="GD101" s="36">
        <f t="shared" si="173"/>
        <v>0</v>
      </c>
      <c r="GE101" s="18">
        <v>263</v>
      </c>
      <c r="GF101" s="26">
        <v>0.00760456273764259</v>
      </c>
      <c r="GG101" s="17">
        <v>2</v>
      </c>
      <c r="GH101" s="18">
        <v>238</v>
      </c>
      <c r="GI101" s="40">
        <f t="shared" si="174"/>
        <v>119</v>
      </c>
      <c r="GJ101" s="17">
        <f t="shared" si="175"/>
        <v>-40</v>
      </c>
      <c r="GK101" s="36">
        <f t="shared" si="176"/>
        <v>-0.168067226890756</v>
      </c>
      <c r="GL101" s="18">
        <v>283</v>
      </c>
      <c r="GM101" s="26">
        <v>0.00353356890459364</v>
      </c>
      <c r="GN101" s="17">
        <v>1</v>
      </c>
      <c r="GO101" s="18">
        <v>104</v>
      </c>
      <c r="GP101" s="40">
        <f t="shared" si="177"/>
        <v>104</v>
      </c>
      <c r="GQ101" s="17">
        <f t="shared" si="178"/>
        <v>-35</v>
      </c>
      <c r="GR101" s="36">
        <f t="shared" si="179"/>
        <v>-0.336538461538462</v>
      </c>
      <c r="GS101" s="18">
        <v>331</v>
      </c>
      <c r="GT101" s="26">
        <v>0.00906344410876133</v>
      </c>
      <c r="GU101" s="18">
        <v>3</v>
      </c>
      <c r="GV101" s="18">
        <v>341</v>
      </c>
      <c r="GW101" s="40">
        <f t="shared" si="185"/>
        <v>113.666666666667</v>
      </c>
      <c r="GX101" s="17">
        <f t="shared" si="186"/>
        <v>-76</v>
      </c>
      <c r="GY101" s="36">
        <f t="shared" si="187"/>
        <v>-0.222873900293255</v>
      </c>
      <c r="GZ101" s="18">
        <v>226</v>
      </c>
      <c r="HA101" s="26">
        <v>0.0132743362831858</v>
      </c>
      <c r="HB101" s="18">
        <v>3</v>
      </c>
      <c r="HC101" s="18">
        <v>377</v>
      </c>
      <c r="HD101" s="40">
        <f t="shared" si="188"/>
        <v>125.666666666667</v>
      </c>
      <c r="HE101" s="17">
        <f t="shared" si="189"/>
        <v>-40</v>
      </c>
      <c r="HF101" s="36">
        <f t="shared" si="190"/>
        <v>-0.106100795755968</v>
      </c>
      <c r="HG101" s="18">
        <v>6153</v>
      </c>
      <c r="HH101" s="26">
        <v>0.000650089387290752</v>
      </c>
      <c r="HI101" s="18">
        <v>4</v>
      </c>
      <c r="HJ101" s="18">
        <v>516</v>
      </c>
      <c r="HK101" s="40">
        <f t="shared" si="191"/>
        <v>129</v>
      </c>
      <c r="HL101" s="17">
        <f t="shared" si="192"/>
        <v>-40</v>
      </c>
      <c r="HM101" s="36">
        <f t="shared" si="193"/>
        <v>-0.0775193798449612</v>
      </c>
      <c r="HN101" s="18">
        <v>103</v>
      </c>
      <c r="HO101" s="26">
        <v>0.00970873786407767</v>
      </c>
      <c r="HP101" s="18">
        <v>1</v>
      </c>
      <c r="HQ101" s="18">
        <v>129</v>
      </c>
      <c r="HR101" s="40">
        <f t="shared" si="194"/>
        <v>129</v>
      </c>
      <c r="HS101" s="17">
        <f t="shared" si="195"/>
        <v>-10</v>
      </c>
      <c r="HT101" s="36">
        <f t="shared" si="196"/>
        <v>-0.0775193798449612</v>
      </c>
      <c r="HU101" s="18">
        <v>3382</v>
      </c>
      <c r="HV101" s="26">
        <v>0</v>
      </c>
      <c r="HW101" s="17">
        <v>0</v>
      </c>
      <c r="HX101" s="18">
        <v>0</v>
      </c>
      <c r="HY101" s="40">
        <f t="shared" si="197"/>
        <v>0</v>
      </c>
      <c r="HZ101" s="17">
        <f t="shared" si="198"/>
        <v>0</v>
      </c>
      <c r="IA101" s="36">
        <f t="shared" si="199"/>
        <v>0</v>
      </c>
      <c r="IB101" s="18"/>
      <c r="IC101" s="26"/>
      <c r="ID101" s="17"/>
      <c r="IE101" s="18"/>
      <c r="IF101" s="40"/>
      <c r="IG101" s="17"/>
      <c r="IH101" s="17"/>
      <c r="II101" s="36"/>
      <c r="IJ101" s="17"/>
      <c r="IK101" s="17"/>
      <c r="IL101" s="17">
        <v>37</v>
      </c>
      <c r="IM101" s="17">
        <v>3778.46</v>
      </c>
      <c r="IN101" s="18">
        <v>65</v>
      </c>
      <c r="IO101" s="18">
        <v>6554.16</v>
      </c>
      <c r="IP101" s="17">
        <v>76</v>
      </c>
      <c r="IQ101" s="17">
        <v>7261</v>
      </c>
      <c r="IR101" s="17"/>
      <c r="IS101" s="17"/>
      <c r="IT101" s="16"/>
      <c r="IU101" s="16"/>
      <c r="IV101" s="16"/>
      <c r="IW101" s="16"/>
      <c r="IX101" s="41"/>
      <c r="IY101" s="41"/>
      <c r="IZ101" s="41"/>
      <c r="JA101" s="41"/>
      <c r="JB101" s="18"/>
      <c r="JC101" s="41"/>
      <c r="JD101" s="41"/>
      <c r="JE101" s="41"/>
      <c r="JF101" s="18"/>
      <c r="JG101" s="18"/>
      <c r="JH101" s="18">
        <f t="shared" si="217"/>
        <v>73</v>
      </c>
      <c r="JI101" s="18">
        <f t="shared" si="218"/>
        <v>8361</v>
      </c>
      <c r="JJ101" s="17">
        <v>139</v>
      </c>
      <c r="JK101" s="17">
        <f t="shared" si="200"/>
        <v>-1786</v>
      </c>
      <c r="JL101" s="36">
        <f t="shared" si="219"/>
        <v>-0.213610812103815</v>
      </c>
      <c r="JM101" s="18">
        <f t="shared" si="201"/>
        <v>251</v>
      </c>
      <c r="JN101" s="42">
        <f t="shared" si="202"/>
        <v>25954.62</v>
      </c>
      <c r="JO101" s="43"/>
      <c r="JP101" s="43"/>
    </row>
    <row r="102" ht="16.5" spans="1:276">
      <c r="A102" s="16"/>
      <c r="B102" s="17" t="s">
        <v>51</v>
      </c>
      <c r="C102" s="18">
        <v>6939962759395</v>
      </c>
      <c r="D102" s="18">
        <v>587912885172</v>
      </c>
      <c r="E102" s="18">
        <v>21065212000210</v>
      </c>
      <c r="F102" s="17" t="s">
        <v>349</v>
      </c>
      <c r="G102" s="19" t="s">
        <v>350</v>
      </c>
      <c r="H102" s="17" t="s">
        <v>129</v>
      </c>
      <c r="I102" s="26">
        <f>VLOOKUP(C102,供应链!E:J,6,0)</f>
        <v>0.25</v>
      </c>
      <c r="J102" s="17">
        <f>VLOOKUP(C102,供应链!E:H,4,0)</f>
        <v>24</v>
      </c>
      <c r="K102" s="17">
        <f>VLOOKUP(C102,供应链!E:K,7,0)</f>
        <v>0</v>
      </c>
      <c r="L102" s="18">
        <f>VLOOKUP(C102,供应链!E:I,5,0)</f>
        <v>103.917525773196</v>
      </c>
      <c r="M102" s="27">
        <f t="shared" si="221"/>
        <v>0.000443445260292055</v>
      </c>
      <c r="N102" s="17">
        <v>200</v>
      </c>
      <c r="O102" s="26">
        <v>0.005</v>
      </c>
      <c r="P102" s="18">
        <v>1</v>
      </c>
      <c r="Q102" s="18">
        <v>99</v>
      </c>
      <c r="R102" s="40">
        <v>99</v>
      </c>
      <c r="S102" s="17">
        <v>119</v>
      </c>
      <c r="T102" s="17">
        <f t="shared" si="207"/>
        <v>-20</v>
      </c>
      <c r="U102" s="36">
        <f t="shared" si="208"/>
        <v>-0.202020202020202</v>
      </c>
      <c r="V102" s="17">
        <v>212</v>
      </c>
      <c r="W102" s="17">
        <v>194</v>
      </c>
      <c r="X102" s="26">
        <v>0.0154639175257732</v>
      </c>
      <c r="Y102" s="18">
        <v>3</v>
      </c>
      <c r="Z102" s="18">
        <v>285</v>
      </c>
      <c r="AA102" s="40">
        <v>94.8333333333333</v>
      </c>
      <c r="AB102" s="17">
        <v>119</v>
      </c>
      <c r="AC102" s="17">
        <f t="shared" si="209"/>
        <v>-72.5000000000001</v>
      </c>
      <c r="AD102" s="36">
        <f t="shared" si="210"/>
        <v>-0.254385964912281</v>
      </c>
      <c r="AE102" s="17">
        <v>209</v>
      </c>
      <c r="AF102" s="17">
        <v>194</v>
      </c>
      <c r="AG102" s="26">
        <v>0.0257731958762887</v>
      </c>
      <c r="AH102" s="18">
        <v>5</v>
      </c>
      <c r="AI102" s="18">
        <v>473</v>
      </c>
      <c r="AJ102" s="40">
        <v>94.6</v>
      </c>
      <c r="AK102" s="17">
        <v>119</v>
      </c>
      <c r="AL102" s="17">
        <v>-122</v>
      </c>
      <c r="AM102" s="36">
        <v>-0.257928118393235</v>
      </c>
      <c r="AN102" s="17">
        <v>204</v>
      </c>
      <c r="AO102" s="17">
        <v>208</v>
      </c>
      <c r="AP102" s="26">
        <v>0.00961538461538462</v>
      </c>
      <c r="AQ102" s="18">
        <v>2</v>
      </c>
      <c r="AR102" s="18">
        <v>248</v>
      </c>
      <c r="AS102" s="40">
        <v>124</v>
      </c>
      <c r="AT102" s="17">
        <v>119</v>
      </c>
      <c r="AU102" s="17">
        <f t="shared" si="211"/>
        <v>10</v>
      </c>
      <c r="AV102" s="36">
        <f t="shared" si="212"/>
        <v>0.0403225806451613</v>
      </c>
      <c r="AW102" s="17">
        <v>202</v>
      </c>
      <c r="AX102" s="17">
        <v>168</v>
      </c>
      <c r="AY102" s="26">
        <v>0</v>
      </c>
      <c r="AZ102" s="18">
        <v>0</v>
      </c>
      <c r="BA102" s="18">
        <v>0</v>
      </c>
      <c r="BB102" s="40">
        <v>0</v>
      </c>
      <c r="BC102" s="17">
        <v>119</v>
      </c>
      <c r="BD102" s="17">
        <f t="shared" si="213"/>
        <v>0</v>
      </c>
      <c r="BE102" s="36">
        <f t="shared" si="214"/>
        <v>0</v>
      </c>
      <c r="BF102" s="17">
        <v>202</v>
      </c>
      <c r="BG102" s="17">
        <v>176</v>
      </c>
      <c r="BH102" s="26">
        <v>0</v>
      </c>
      <c r="BI102" s="18">
        <v>0</v>
      </c>
      <c r="BJ102" s="18">
        <v>0</v>
      </c>
      <c r="BK102" s="40">
        <v>0</v>
      </c>
      <c r="BL102" s="17">
        <v>119</v>
      </c>
      <c r="BM102" s="17">
        <f t="shared" si="215"/>
        <v>0</v>
      </c>
      <c r="BN102" s="36">
        <f t="shared" si="216"/>
        <v>0</v>
      </c>
      <c r="BO102" s="17">
        <v>202</v>
      </c>
      <c r="BP102" s="17">
        <v>309</v>
      </c>
      <c r="BQ102" s="26">
        <f t="shared" si="180"/>
        <v>0.00323624595469256</v>
      </c>
      <c r="BR102" s="17">
        <v>1</v>
      </c>
      <c r="BS102" s="18">
        <v>129</v>
      </c>
      <c r="BT102" s="40">
        <f t="shared" si="181"/>
        <v>129</v>
      </c>
      <c r="BU102" s="17">
        <f t="shared" si="182"/>
        <v>10</v>
      </c>
      <c r="BV102" s="36">
        <f t="shared" si="183"/>
        <v>0.0775193798449612</v>
      </c>
      <c r="BW102" s="17">
        <v>183</v>
      </c>
      <c r="BX102" s="32">
        <v>0.0430725053840632</v>
      </c>
      <c r="BY102" s="17">
        <v>0</v>
      </c>
      <c r="BZ102" s="18">
        <v>0</v>
      </c>
      <c r="CA102" s="40">
        <f t="shared" si="127"/>
        <v>0</v>
      </c>
      <c r="CB102" s="17">
        <f t="shared" si="128"/>
        <v>0</v>
      </c>
      <c r="CC102" s="36">
        <f t="shared" si="184"/>
        <v>0</v>
      </c>
      <c r="CD102" s="17">
        <v>167</v>
      </c>
      <c r="CE102" s="32">
        <v>0.0400333611342786</v>
      </c>
      <c r="CF102" s="18">
        <v>2</v>
      </c>
      <c r="CG102" s="18">
        <v>243</v>
      </c>
      <c r="CH102" s="40">
        <f t="shared" si="129"/>
        <v>121.5</v>
      </c>
      <c r="CI102" s="17">
        <f t="shared" si="130"/>
        <v>5</v>
      </c>
      <c r="CJ102" s="36">
        <f t="shared" si="131"/>
        <v>0.0205761316872428</v>
      </c>
      <c r="CK102" s="17">
        <v>173</v>
      </c>
      <c r="CL102" s="32">
        <v>0.0226244343891403</v>
      </c>
      <c r="CM102" s="18">
        <v>2</v>
      </c>
      <c r="CN102" s="18">
        <v>258</v>
      </c>
      <c r="CO102" s="40">
        <f t="shared" si="132"/>
        <v>129</v>
      </c>
      <c r="CP102" s="17">
        <f t="shared" si="133"/>
        <v>20</v>
      </c>
      <c r="CQ102" s="36">
        <f t="shared" si="134"/>
        <v>0.0775193798449612</v>
      </c>
      <c r="CR102" s="17">
        <v>173</v>
      </c>
      <c r="CS102" s="32">
        <v>0.024411508282476</v>
      </c>
      <c r="CT102" s="18">
        <v>0</v>
      </c>
      <c r="CU102" s="18">
        <v>0</v>
      </c>
      <c r="CV102" s="40">
        <f t="shared" si="135"/>
        <v>0</v>
      </c>
      <c r="CW102" s="17">
        <f t="shared" si="136"/>
        <v>0</v>
      </c>
      <c r="CX102" s="36">
        <f t="shared" si="137"/>
        <v>0</v>
      </c>
      <c r="CY102" s="132">
        <v>169</v>
      </c>
      <c r="CZ102" s="121">
        <v>0.0285388127853881</v>
      </c>
      <c r="DA102" s="55">
        <v>2</v>
      </c>
      <c r="DB102" s="55">
        <v>236</v>
      </c>
      <c r="DC102" s="40">
        <f t="shared" si="138"/>
        <v>118</v>
      </c>
      <c r="DD102" s="17">
        <f t="shared" si="139"/>
        <v>-2</v>
      </c>
      <c r="DE102" s="36">
        <f t="shared" si="140"/>
        <v>-0.00847457627118644</v>
      </c>
      <c r="DF102" s="122">
        <v>122</v>
      </c>
      <c r="DG102" s="123">
        <v>0.00819672131147541</v>
      </c>
      <c r="DH102" s="122">
        <v>1</v>
      </c>
      <c r="DI102" s="122">
        <v>129</v>
      </c>
      <c r="DJ102" s="40">
        <f t="shared" si="141"/>
        <v>129</v>
      </c>
      <c r="DK102" s="17">
        <f t="shared" si="142"/>
        <v>10</v>
      </c>
      <c r="DL102" s="36">
        <f t="shared" si="143"/>
        <v>0.0775193798449612</v>
      </c>
      <c r="DM102" s="33">
        <v>155</v>
      </c>
      <c r="DN102" s="32">
        <v>0</v>
      </c>
      <c r="DO102" s="17">
        <v>0</v>
      </c>
      <c r="DP102" s="18">
        <v>0</v>
      </c>
      <c r="DQ102" s="40">
        <f t="shared" si="144"/>
        <v>0</v>
      </c>
      <c r="DR102" s="17">
        <f t="shared" si="145"/>
        <v>0</v>
      </c>
      <c r="DS102" s="36">
        <f t="shared" si="146"/>
        <v>0</v>
      </c>
      <c r="DT102" s="126">
        <v>134</v>
      </c>
      <c r="DU102" s="32">
        <v>0</v>
      </c>
      <c r="DV102" s="17">
        <v>0</v>
      </c>
      <c r="DW102" s="18">
        <v>0</v>
      </c>
      <c r="DX102" s="40">
        <f t="shared" si="147"/>
        <v>0</v>
      </c>
      <c r="DY102" s="17">
        <f t="shared" si="148"/>
        <v>0</v>
      </c>
      <c r="DZ102" s="36">
        <f t="shared" si="149"/>
        <v>0</v>
      </c>
      <c r="EA102" s="33">
        <v>131</v>
      </c>
      <c r="EB102" s="32">
        <v>0.00763358778625954</v>
      </c>
      <c r="EC102" s="18">
        <v>1</v>
      </c>
      <c r="ED102" s="18">
        <v>129</v>
      </c>
      <c r="EE102" s="40">
        <f t="shared" si="150"/>
        <v>129</v>
      </c>
      <c r="EF102" s="17">
        <f t="shared" si="151"/>
        <v>10</v>
      </c>
      <c r="EG102" s="36">
        <f t="shared" si="152"/>
        <v>0.0775193798449612</v>
      </c>
      <c r="EH102" s="18">
        <v>122</v>
      </c>
      <c r="EI102" s="26">
        <v>0.00819672131147541</v>
      </c>
      <c r="EJ102" s="18">
        <v>1</v>
      </c>
      <c r="EK102" s="18">
        <v>129</v>
      </c>
      <c r="EL102" s="40">
        <f t="shared" si="153"/>
        <v>129</v>
      </c>
      <c r="EM102" s="17">
        <f t="shared" si="154"/>
        <v>10</v>
      </c>
      <c r="EN102" s="36">
        <f t="shared" si="155"/>
        <v>0.0775193798449612</v>
      </c>
      <c r="EO102" s="18">
        <v>122</v>
      </c>
      <c r="EP102" s="26">
        <v>0.00819672131147541</v>
      </c>
      <c r="EQ102" s="18">
        <v>1</v>
      </c>
      <c r="ER102" s="18">
        <v>129</v>
      </c>
      <c r="ES102" s="40">
        <f t="shared" si="156"/>
        <v>129</v>
      </c>
      <c r="ET102" s="17">
        <f t="shared" si="157"/>
        <v>10</v>
      </c>
      <c r="EU102" s="36">
        <f t="shared" si="158"/>
        <v>0.0775193798449612</v>
      </c>
      <c r="EV102" s="18">
        <v>145</v>
      </c>
      <c r="EW102" s="26">
        <v>0</v>
      </c>
      <c r="EX102" s="18">
        <v>0</v>
      </c>
      <c r="EY102" s="18">
        <v>0</v>
      </c>
      <c r="EZ102" s="40">
        <f t="shared" si="159"/>
        <v>0</v>
      </c>
      <c r="FA102" s="17">
        <f t="shared" si="160"/>
        <v>0</v>
      </c>
      <c r="FB102" s="36">
        <f t="shared" si="161"/>
        <v>0</v>
      </c>
      <c r="FC102" s="18">
        <v>237</v>
      </c>
      <c r="FD102" s="26">
        <v>0.00421940928270042</v>
      </c>
      <c r="FE102" s="18">
        <v>1</v>
      </c>
      <c r="FF102" s="18">
        <v>119</v>
      </c>
      <c r="FG102" s="40">
        <f t="shared" si="162"/>
        <v>119</v>
      </c>
      <c r="FH102" s="17">
        <f t="shared" si="163"/>
        <v>0</v>
      </c>
      <c r="FI102" s="36">
        <f t="shared" si="164"/>
        <v>0</v>
      </c>
      <c r="FJ102" s="18">
        <v>200</v>
      </c>
      <c r="FK102" s="26">
        <v>0.01</v>
      </c>
      <c r="FL102" s="17">
        <v>2</v>
      </c>
      <c r="FM102" s="18">
        <v>215</v>
      </c>
      <c r="FN102" s="40">
        <f t="shared" si="165"/>
        <v>107.5</v>
      </c>
      <c r="FO102" s="17">
        <f t="shared" si="166"/>
        <v>-23</v>
      </c>
      <c r="FP102" s="36">
        <f t="shared" si="167"/>
        <v>-0.106976744186047</v>
      </c>
      <c r="FQ102" s="18">
        <v>163</v>
      </c>
      <c r="FR102" s="26">
        <v>0</v>
      </c>
      <c r="FS102" s="17">
        <v>0</v>
      </c>
      <c r="FT102" s="18">
        <v>0</v>
      </c>
      <c r="FU102" s="40">
        <f t="shared" si="168"/>
        <v>0</v>
      </c>
      <c r="FV102" s="17">
        <f t="shared" si="169"/>
        <v>0</v>
      </c>
      <c r="FW102" s="36">
        <f t="shared" si="170"/>
        <v>0</v>
      </c>
      <c r="FX102" s="18">
        <v>148</v>
      </c>
      <c r="FY102" s="26">
        <v>0.0135135135135135</v>
      </c>
      <c r="FZ102" s="17">
        <v>2</v>
      </c>
      <c r="GA102" s="18">
        <v>212</v>
      </c>
      <c r="GB102" s="40">
        <f t="shared" si="171"/>
        <v>106</v>
      </c>
      <c r="GC102" s="17">
        <f t="shared" si="172"/>
        <v>-26</v>
      </c>
      <c r="GD102" s="36">
        <f t="shared" si="173"/>
        <v>-0.122641509433962</v>
      </c>
      <c r="GE102" s="18">
        <v>144</v>
      </c>
      <c r="GF102" s="26">
        <v>0.00694444444444444</v>
      </c>
      <c r="GG102" s="17">
        <v>1</v>
      </c>
      <c r="GH102" s="18">
        <v>101</v>
      </c>
      <c r="GI102" s="40">
        <f t="shared" si="174"/>
        <v>101</v>
      </c>
      <c r="GJ102" s="17">
        <f t="shared" si="175"/>
        <v>-18</v>
      </c>
      <c r="GK102" s="36">
        <f t="shared" si="176"/>
        <v>-0.178217821782178</v>
      </c>
      <c r="GL102" s="18">
        <v>172</v>
      </c>
      <c r="GM102" s="26">
        <v>0.0174418604651163</v>
      </c>
      <c r="GN102" s="17">
        <v>3</v>
      </c>
      <c r="GO102" s="18">
        <v>342</v>
      </c>
      <c r="GP102" s="40">
        <f t="shared" si="177"/>
        <v>114</v>
      </c>
      <c r="GQ102" s="17">
        <f t="shared" si="178"/>
        <v>-15</v>
      </c>
      <c r="GR102" s="36">
        <f t="shared" si="179"/>
        <v>-0.043859649122807</v>
      </c>
      <c r="GS102" s="18">
        <v>151</v>
      </c>
      <c r="GT102" s="26">
        <v>0.0132450331125828</v>
      </c>
      <c r="GU102" s="18">
        <v>2</v>
      </c>
      <c r="GV102" s="18">
        <v>228</v>
      </c>
      <c r="GW102" s="40">
        <f t="shared" si="185"/>
        <v>114</v>
      </c>
      <c r="GX102" s="17">
        <f t="shared" si="186"/>
        <v>-10</v>
      </c>
      <c r="GY102" s="36">
        <f t="shared" si="187"/>
        <v>-0.043859649122807</v>
      </c>
      <c r="GZ102" s="18">
        <v>125</v>
      </c>
      <c r="HA102" s="26">
        <v>0.008</v>
      </c>
      <c r="HB102" s="18">
        <v>1</v>
      </c>
      <c r="HC102" s="18">
        <v>119</v>
      </c>
      <c r="HD102" s="40">
        <f t="shared" si="188"/>
        <v>119</v>
      </c>
      <c r="HE102" s="17">
        <f t="shared" si="189"/>
        <v>0</v>
      </c>
      <c r="HF102" s="36">
        <f t="shared" si="190"/>
        <v>0</v>
      </c>
      <c r="HG102" s="18">
        <v>4510</v>
      </c>
      <c r="HH102" s="26">
        <v>0.00177383592017738</v>
      </c>
      <c r="HI102" s="18">
        <v>8</v>
      </c>
      <c r="HJ102" s="18">
        <v>1032</v>
      </c>
      <c r="HK102" s="40">
        <f t="shared" si="191"/>
        <v>129</v>
      </c>
      <c r="HL102" s="17">
        <f t="shared" si="192"/>
        <v>80</v>
      </c>
      <c r="HM102" s="36">
        <f t="shared" si="193"/>
        <v>0.0775193798449612</v>
      </c>
      <c r="HN102" s="18">
        <v>103</v>
      </c>
      <c r="HO102" s="26">
        <v>0.00970873786407767</v>
      </c>
      <c r="HP102" s="18">
        <v>1</v>
      </c>
      <c r="HQ102" s="18">
        <v>129</v>
      </c>
      <c r="HR102" s="40">
        <f t="shared" si="194"/>
        <v>129</v>
      </c>
      <c r="HS102" s="17">
        <f t="shared" si="195"/>
        <v>10</v>
      </c>
      <c r="HT102" s="36">
        <f t="shared" si="196"/>
        <v>0.0775193798449612</v>
      </c>
      <c r="HU102" s="18">
        <v>3086</v>
      </c>
      <c r="HV102" s="26">
        <v>0</v>
      </c>
      <c r="HW102" s="17">
        <v>0</v>
      </c>
      <c r="HX102" s="18">
        <v>0</v>
      </c>
      <c r="HY102" s="40">
        <f t="shared" si="197"/>
        <v>0</v>
      </c>
      <c r="HZ102" s="17">
        <f t="shared" si="198"/>
        <v>0</v>
      </c>
      <c r="IA102" s="36">
        <f t="shared" si="199"/>
        <v>0</v>
      </c>
      <c r="IB102" s="18"/>
      <c r="IC102" s="26"/>
      <c r="ID102" s="17"/>
      <c r="IE102" s="18"/>
      <c r="IF102" s="40"/>
      <c r="IG102" s="17"/>
      <c r="IH102" s="17"/>
      <c r="II102" s="36"/>
      <c r="IJ102" s="17"/>
      <c r="IK102" s="17"/>
      <c r="IL102" s="17">
        <v>45</v>
      </c>
      <c r="IM102" s="17">
        <v>4593.64</v>
      </c>
      <c r="IN102" s="18">
        <v>110</v>
      </c>
      <c r="IO102" s="18">
        <v>11022.63</v>
      </c>
      <c r="IP102" s="17">
        <v>118</v>
      </c>
      <c r="IQ102" s="17">
        <v>11513</v>
      </c>
      <c r="IR102" s="17"/>
      <c r="IS102" s="17"/>
      <c r="IT102" s="16"/>
      <c r="IU102" s="16"/>
      <c r="IV102" s="16"/>
      <c r="IW102" s="16"/>
      <c r="IX102" s="41"/>
      <c r="IY102" s="41"/>
      <c r="IZ102" s="41"/>
      <c r="JA102" s="41"/>
      <c r="JB102" s="18"/>
      <c r="JC102" s="41"/>
      <c r="JD102" s="41"/>
      <c r="JE102" s="41"/>
      <c r="JF102" s="18"/>
      <c r="JG102" s="18"/>
      <c r="JH102" s="18">
        <f t="shared" si="217"/>
        <v>43</v>
      </c>
      <c r="JI102" s="18">
        <f t="shared" si="218"/>
        <v>4984</v>
      </c>
      <c r="JJ102" s="17">
        <v>119</v>
      </c>
      <c r="JK102" s="17">
        <f t="shared" si="200"/>
        <v>-133</v>
      </c>
      <c r="JL102" s="36">
        <f t="shared" si="219"/>
        <v>-0.0266853932584269</v>
      </c>
      <c r="JM102" s="18">
        <f t="shared" si="201"/>
        <v>316</v>
      </c>
      <c r="JN102" s="42">
        <f t="shared" si="202"/>
        <v>32113.27</v>
      </c>
      <c r="JO102" s="43"/>
      <c r="JP102" s="43"/>
    </row>
    <row r="103" ht="16.5" spans="1:276">
      <c r="A103" s="16"/>
      <c r="B103" s="17" t="s">
        <v>51</v>
      </c>
      <c r="C103" s="18">
        <v>6939962756493</v>
      </c>
      <c r="D103" s="18">
        <v>598810581770</v>
      </c>
      <c r="E103" s="18">
        <v>21065212000149</v>
      </c>
      <c r="F103" s="17" t="s">
        <v>351</v>
      </c>
      <c r="G103" s="19" t="s">
        <v>352</v>
      </c>
      <c r="H103" s="17" t="s">
        <v>129</v>
      </c>
      <c r="I103" s="26">
        <f>VLOOKUP(C103,供应链!E:J,6,0)</f>
        <v>0.08</v>
      </c>
      <c r="J103" s="17">
        <f>VLOOKUP(C103,供应链!E:H,4,0)</f>
        <v>8</v>
      </c>
      <c r="K103" s="17">
        <f>VLOOKUP(C103,供应链!E:K,7,0)</f>
        <v>0</v>
      </c>
      <c r="L103" s="18">
        <f>VLOOKUP(C103,供应链!E:I,5,0)</f>
        <v>14.4827586206897</v>
      </c>
      <c r="M103" s="27">
        <f t="shared" si="221"/>
        <v>0.00670324230674037</v>
      </c>
      <c r="N103" s="17">
        <v>629</v>
      </c>
      <c r="O103" s="26">
        <v>0.0524642289348172</v>
      </c>
      <c r="P103" s="18">
        <v>33</v>
      </c>
      <c r="Q103" s="18">
        <v>1624</v>
      </c>
      <c r="R103" s="40">
        <v>49.2121212121212</v>
      </c>
      <c r="S103" s="17">
        <v>59</v>
      </c>
      <c r="T103" s="17">
        <f t="shared" si="207"/>
        <v>-323.000000000001</v>
      </c>
      <c r="U103" s="36">
        <f t="shared" si="208"/>
        <v>-0.198891625615764</v>
      </c>
      <c r="V103" s="17">
        <v>2324</v>
      </c>
      <c r="W103" s="17">
        <v>554</v>
      </c>
      <c r="X103" s="26">
        <v>0.036101083032491</v>
      </c>
      <c r="Y103" s="18">
        <v>20</v>
      </c>
      <c r="Z103" s="18">
        <v>992</v>
      </c>
      <c r="AA103" s="40">
        <v>49.6125</v>
      </c>
      <c r="AB103" s="17">
        <v>59</v>
      </c>
      <c r="AC103" s="17">
        <f t="shared" si="209"/>
        <v>-187.75</v>
      </c>
      <c r="AD103" s="36">
        <f t="shared" si="210"/>
        <v>-0.189264112903226</v>
      </c>
      <c r="AE103" s="17">
        <v>2392</v>
      </c>
      <c r="AF103" s="17">
        <v>595</v>
      </c>
      <c r="AG103" s="26">
        <v>0.0403361344537815</v>
      </c>
      <c r="AH103" s="18">
        <v>24</v>
      </c>
      <c r="AI103" s="18">
        <v>1161</v>
      </c>
      <c r="AJ103" s="40">
        <v>48.375</v>
      </c>
      <c r="AK103" s="17">
        <v>59</v>
      </c>
      <c r="AL103" s="17">
        <v>-255</v>
      </c>
      <c r="AM103" s="36">
        <v>-0.219638242894057</v>
      </c>
      <c r="AN103" s="17">
        <v>2372</v>
      </c>
      <c r="AO103" s="17">
        <v>818</v>
      </c>
      <c r="AP103" s="26">
        <v>0.0366748166259169</v>
      </c>
      <c r="AQ103" s="18">
        <v>30</v>
      </c>
      <c r="AR103" s="18">
        <v>1457</v>
      </c>
      <c r="AS103" s="40">
        <v>48.5666666666667</v>
      </c>
      <c r="AT103" s="17">
        <v>59</v>
      </c>
      <c r="AU103" s="17">
        <f t="shared" si="211"/>
        <v>-312.999999999999</v>
      </c>
      <c r="AV103" s="36">
        <f t="shared" si="212"/>
        <v>-0.214824982841454</v>
      </c>
      <c r="AW103" s="17">
        <v>2402</v>
      </c>
      <c r="AX103" s="17">
        <v>730</v>
      </c>
      <c r="AY103" s="26">
        <v>0.0493150684931507</v>
      </c>
      <c r="AZ103" s="18">
        <v>36</v>
      </c>
      <c r="BA103" s="18">
        <v>1781</v>
      </c>
      <c r="BB103" s="40">
        <v>49.4722222222222</v>
      </c>
      <c r="BC103" s="17">
        <v>59</v>
      </c>
      <c r="BD103" s="17">
        <f t="shared" si="213"/>
        <v>-343.000000000001</v>
      </c>
      <c r="BE103" s="36">
        <f t="shared" si="214"/>
        <v>-0.192588433464346</v>
      </c>
      <c r="BF103" s="17">
        <v>2344</v>
      </c>
      <c r="BG103" s="17">
        <v>755</v>
      </c>
      <c r="BH103" s="26">
        <v>0.0304635761589404</v>
      </c>
      <c r="BI103" s="18">
        <v>23</v>
      </c>
      <c r="BJ103" s="18">
        <v>1120</v>
      </c>
      <c r="BK103" s="40">
        <v>48.695652173913</v>
      </c>
      <c r="BL103" s="17">
        <v>59</v>
      </c>
      <c r="BM103" s="17">
        <f t="shared" si="215"/>
        <v>-237.000000000001</v>
      </c>
      <c r="BN103" s="36">
        <f t="shared" si="216"/>
        <v>-0.211607142857144</v>
      </c>
      <c r="BO103" s="17">
        <v>2292</v>
      </c>
      <c r="BP103" s="17">
        <v>789</v>
      </c>
      <c r="BQ103" s="26">
        <f t="shared" si="180"/>
        <v>0.0367553865652725</v>
      </c>
      <c r="BR103" s="17">
        <v>29</v>
      </c>
      <c r="BS103" s="18">
        <v>1411</v>
      </c>
      <c r="BT103" s="40">
        <f t="shared" si="181"/>
        <v>48.6551724137931</v>
      </c>
      <c r="BU103" s="17">
        <f t="shared" si="182"/>
        <v>-300</v>
      </c>
      <c r="BV103" s="36">
        <f t="shared" si="183"/>
        <v>-0.212615166548547</v>
      </c>
      <c r="BW103" s="17">
        <v>672</v>
      </c>
      <c r="BX103" s="32">
        <v>0.0161676646706587</v>
      </c>
      <c r="BY103" s="17">
        <v>33</v>
      </c>
      <c r="BZ103" s="18">
        <v>1628</v>
      </c>
      <c r="CA103" s="40">
        <f t="shared" si="127"/>
        <v>49.3333333333333</v>
      </c>
      <c r="CB103" s="17">
        <f t="shared" si="128"/>
        <v>-319</v>
      </c>
      <c r="CC103" s="36">
        <f t="shared" si="184"/>
        <v>-0.195945945945946</v>
      </c>
      <c r="CD103" s="17">
        <v>672</v>
      </c>
      <c r="CE103" s="32">
        <v>0.0143184421534937</v>
      </c>
      <c r="CF103" s="18">
        <v>35</v>
      </c>
      <c r="CG103" s="18">
        <v>1729</v>
      </c>
      <c r="CH103" s="40">
        <f t="shared" si="129"/>
        <v>49.4</v>
      </c>
      <c r="CI103" s="17">
        <f t="shared" si="130"/>
        <v>-336</v>
      </c>
      <c r="CJ103" s="36">
        <f t="shared" si="131"/>
        <v>-0.194331983805668</v>
      </c>
      <c r="CK103" s="17">
        <v>615</v>
      </c>
      <c r="CL103" s="32">
        <v>0.0158610271903323</v>
      </c>
      <c r="CM103" s="18">
        <v>20</v>
      </c>
      <c r="CN103" s="18">
        <v>1169</v>
      </c>
      <c r="CO103" s="40">
        <f t="shared" si="132"/>
        <v>58.45</v>
      </c>
      <c r="CP103" s="17">
        <f t="shared" si="133"/>
        <v>-10.9999999999999</v>
      </c>
      <c r="CQ103" s="36">
        <f t="shared" si="134"/>
        <v>-0.00940975192472194</v>
      </c>
      <c r="CR103" s="17">
        <v>884</v>
      </c>
      <c r="CS103" s="32">
        <v>0.0152542372881356</v>
      </c>
      <c r="CT103" s="18">
        <v>29</v>
      </c>
      <c r="CU103" s="18">
        <v>1708</v>
      </c>
      <c r="CV103" s="40">
        <f t="shared" si="135"/>
        <v>58.8965517241379</v>
      </c>
      <c r="CW103" s="17">
        <f t="shared" si="136"/>
        <v>-3.00000000000006</v>
      </c>
      <c r="CX103" s="36">
        <f t="shared" si="137"/>
        <v>-0.00175644028103048</v>
      </c>
      <c r="CY103" s="132">
        <v>689</v>
      </c>
      <c r="CZ103" s="121">
        <v>0.0169811320754717</v>
      </c>
      <c r="DA103" s="55">
        <v>12</v>
      </c>
      <c r="DB103" s="55">
        <v>704</v>
      </c>
      <c r="DC103" s="40">
        <f t="shared" si="138"/>
        <v>58.6666666666667</v>
      </c>
      <c r="DD103" s="17">
        <f t="shared" si="139"/>
        <v>-4.00000000000003</v>
      </c>
      <c r="DE103" s="36">
        <f t="shared" si="140"/>
        <v>-0.00568181818181822</v>
      </c>
      <c r="DF103" s="122">
        <v>604</v>
      </c>
      <c r="DG103" s="123">
        <v>0.0231788079470199</v>
      </c>
      <c r="DH103" s="122">
        <v>14</v>
      </c>
      <c r="DI103" s="122">
        <v>819</v>
      </c>
      <c r="DJ103" s="40">
        <f t="shared" si="141"/>
        <v>58.5</v>
      </c>
      <c r="DK103" s="17">
        <f t="shared" si="142"/>
        <v>-7</v>
      </c>
      <c r="DL103" s="36">
        <f t="shared" si="143"/>
        <v>-0.00854700854700855</v>
      </c>
      <c r="DM103" s="33">
        <v>569</v>
      </c>
      <c r="DN103" s="32">
        <v>0.0228471001757469</v>
      </c>
      <c r="DO103" s="17">
        <v>13</v>
      </c>
      <c r="DP103" s="18">
        <v>753</v>
      </c>
      <c r="DQ103" s="40">
        <f t="shared" si="144"/>
        <v>57.9230769230769</v>
      </c>
      <c r="DR103" s="17">
        <f t="shared" si="145"/>
        <v>-14</v>
      </c>
      <c r="DS103" s="36">
        <f t="shared" si="146"/>
        <v>-0.0185922974767597</v>
      </c>
      <c r="DT103" s="126">
        <v>593</v>
      </c>
      <c r="DU103" s="32">
        <v>0.0185497470489039</v>
      </c>
      <c r="DV103" s="17">
        <v>11</v>
      </c>
      <c r="DW103" s="18">
        <v>636</v>
      </c>
      <c r="DX103" s="40">
        <f t="shared" si="147"/>
        <v>57.8181818181818</v>
      </c>
      <c r="DY103" s="17">
        <f t="shared" si="148"/>
        <v>-13</v>
      </c>
      <c r="DZ103" s="36">
        <f t="shared" si="149"/>
        <v>-0.020440251572327</v>
      </c>
      <c r="EA103" s="33">
        <v>524</v>
      </c>
      <c r="EB103" s="32">
        <v>0.0267175572519084</v>
      </c>
      <c r="EC103" s="18">
        <v>14</v>
      </c>
      <c r="ED103" s="18">
        <v>802</v>
      </c>
      <c r="EE103" s="40">
        <f t="shared" si="150"/>
        <v>57.2857142857143</v>
      </c>
      <c r="EF103" s="17">
        <f t="shared" si="151"/>
        <v>-24</v>
      </c>
      <c r="EG103" s="36">
        <f t="shared" si="152"/>
        <v>-0.029925187032419</v>
      </c>
      <c r="EH103" s="18">
        <v>471</v>
      </c>
      <c r="EI103" s="26">
        <v>0.0339702760084926</v>
      </c>
      <c r="EJ103" s="18">
        <v>16</v>
      </c>
      <c r="EK103" s="18">
        <v>951</v>
      </c>
      <c r="EL103" s="40">
        <f t="shared" si="153"/>
        <v>59.4375</v>
      </c>
      <c r="EM103" s="17">
        <f t="shared" si="154"/>
        <v>7</v>
      </c>
      <c r="EN103" s="36">
        <f t="shared" si="155"/>
        <v>0.00736067297581493</v>
      </c>
      <c r="EO103" s="18">
        <v>502</v>
      </c>
      <c r="EP103" s="26">
        <v>0.0199203187250996</v>
      </c>
      <c r="EQ103" s="18">
        <v>10</v>
      </c>
      <c r="ER103" s="18">
        <v>594</v>
      </c>
      <c r="ES103" s="40">
        <f t="shared" si="156"/>
        <v>59.4</v>
      </c>
      <c r="ET103" s="17">
        <f t="shared" si="157"/>
        <v>3.99999999999999</v>
      </c>
      <c r="EU103" s="36">
        <f t="shared" si="158"/>
        <v>0.00673400673400671</v>
      </c>
      <c r="EV103" s="18">
        <v>464</v>
      </c>
      <c r="EW103" s="26">
        <v>0.0129310344827586</v>
      </c>
      <c r="EX103" s="18">
        <v>6</v>
      </c>
      <c r="EY103" s="18">
        <v>365</v>
      </c>
      <c r="EZ103" s="40">
        <f t="shared" si="159"/>
        <v>60.8333333333333</v>
      </c>
      <c r="FA103" s="17">
        <f t="shared" si="160"/>
        <v>11</v>
      </c>
      <c r="FB103" s="36">
        <f t="shared" si="161"/>
        <v>0.0301369863013699</v>
      </c>
      <c r="FC103" s="18">
        <v>942</v>
      </c>
      <c r="FD103" s="26">
        <v>0.0360934182590234</v>
      </c>
      <c r="FE103" s="18">
        <v>34</v>
      </c>
      <c r="FF103" s="18">
        <v>1797</v>
      </c>
      <c r="FG103" s="40">
        <f t="shared" si="162"/>
        <v>52.8529411764706</v>
      </c>
      <c r="FH103" s="17">
        <f t="shared" si="163"/>
        <v>-209</v>
      </c>
      <c r="FI103" s="36">
        <f t="shared" si="164"/>
        <v>-0.116304952698943</v>
      </c>
      <c r="FJ103" s="18">
        <v>952</v>
      </c>
      <c r="FK103" s="26">
        <v>0.0357142857142857</v>
      </c>
      <c r="FL103" s="17">
        <v>34</v>
      </c>
      <c r="FM103" s="18">
        <v>1821</v>
      </c>
      <c r="FN103" s="40">
        <f t="shared" si="165"/>
        <v>53.5588235294118</v>
      </c>
      <c r="FO103" s="17">
        <f t="shared" si="166"/>
        <v>-185</v>
      </c>
      <c r="FP103" s="36">
        <f t="shared" si="167"/>
        <v>-0.101592531576057</v>
      </c>
      <c r="FQ103" s="18">
        <v>863</v>
      </c>
      <c r="FR103" s="26">
        <v>0.033603707995365</v>
      </c>
      <c r="FS103" s="17">
        <v>29</v>
      </c>
      <c r="FT103" s="18">
        <v>1601</v>
      </c>
      <c r="FU103" s="40">
        <f t="shared" si="168"/>
        <v>55.2068965517241</v>
      </c>
      <c r="FV103" s="17">
        <f t="shared" si="169"/>
        <v>-110</v>
      </c>
      <c r="FW103" s="36">
        <f t="shared" si="170"/>
        <v>-0.0687070580886946</v>
      </c>
      <c r="FX103" s="18">
        <v>699</v>
      </c>
      <c r="FY103" s="26">
        <v>0.0243204577968526</v>
      </c>
      <c r="FZ103" s="17">
        <v>17</v>
      </c>
      <c r="GA103" s="18">
        <v>926</v>
      </c>
      <c r="GB103" s="40">
        <f t="shared" si="171"/>
        <v>54.4705882352941</v>
      </c>
      <c r="GC103" s="17">
        <f t="shared" si="172"/>
        <v>-77</v>
      </c>
      <c r="GD103" s="36">
        <f t="shared" si="173"/>
        <v>-0.0831533477321815</v>
      </c>
      <c r="GE103" s="18">
        <v>611</v>
      </c>
      <c r="GF103" s="26">
        <v>0.0294599018003273</v>
      </c>
      <c r="GG103" s="17">
        <v>18</v>
      </c>
      <c r="GH103" s="18">
        <v>1024</v>
      </c>
      <c r="GI103" s="40">
        <f t="shared" si="174"/>
        <v>56.8888888888889</v>
      </c>
      <c r="GJ103" s="17">
        <f t="shared" si="175"/>
        <v>-38.0000000000001</v>
      </c>
      <c r="GK103" s="36">
        <f t="shared" si="176"/>
        <v>-0.0371093750000001</v>
      </c>
      <c r="GL103" s="18">
        <v>617</v>
      </c>
      <c r="GM103" s="26">
        <v>0.0356564019448947</v>
      </c>
      <c r="GN103" s="17">
        <v>22</v>
      </c>
      <c r="GO103" s="18">
        <v>1256</v>
      </c>
      <c r="GP103" s="40">
        <f t="shared" si="177"/>
        <v>57.0909090909091</v>
      </c>
      <c r="GQ103" s="17">
        <f t="shared" si="178"/>
        <v>-41.9999999999999</v>
      </c>
      <c r="GR103" s="36">
        <f t="shared" si="179"/>
        <v>-0.0334394904458598</v>
      </c>
      <c r="GS103" s="18">
        <v>643</v>
      </c>
      <c r="GT103" s="26">
        <v>0.0342146189735614</v>
      </c>
      <c r="GU103" s="18">
        <v>22</v>
      </c>
      <c r="GV103" s="18">
        <v>1221</v>
      </c>
      <c r="GW103" s="40">
        <f t="shared" si="185"/>
        <v>55.5</v>
      </c>
      <c r="GX103" s="17">
        <f t="shared" si="186"/>
        <v>-77</v>
      </c>
      <c r="GY103" s="36">
        <f t="shared" si="187"/>
        <v>-0.0630630630630631</v>
      </c>
      <c r="GZ103" s="18">
        <v>432</v>
      </c>
      <c r="HA103" s="26">
        <v>0.0208333333333333</v>
      </c>
      <c r="HB103" s="18">
        <v>9</v>
      </c>
      <c r="HC103" s="18">
        <v>542</v>
      </c>
      <c r="HD103" s="40">
        <f t="shared" si="188"/>
        <v>60.2222222222222</v>
      </c>
      <c r="HE103" s="17">
        <f t="shared" si="189"/>
        <v>11</v>
      </c>
      <c r="HF103" s="36">
        <f t="shared" si="190"/>
        <v>0.0202952029520295</v>
      </c>
      <c r="HG103" s="18">
        <v>16623</v>
      </c>
      <c r="HH103" s="26">
        <v>0.00120315225891837</v>
      </c>
      <c r="HI103" s="18">
        <v>20</v>
      </c>
      <c r="HJ103" s="18">
        <v>1157</v>
      </c>
      <c r="HK103" s="40">
        <f t="shared" si="191"/>
        <v>57.85</v>
      </c>
      <c r="HL103" s="17">
        <f t="shared" si="192"/>
        <v>-23</v>
      </c>
      <c r="HM103" s="36">
        <f t="shared" si="193"/>
        <v>-0.0198789974070873</v>
      </c>
      <c r="HN103" s="18">
        <v>362</v>
      </c>
      <c r="HO103" s="26">
        <v>0.0248618784530387</v>
      </c>
      <c r="HP103" s="18">
        <v>9</v>
      </c>
      <c r="HQ103" s="18">
        <v>517</v>
      </c>
      <c r="HR103" s="40">
        <f t="shared" si="194"/>
        <v>57.4444444444444</v>
      </c>
      <c r="HS103" s="17">
        <f t="shared" si="195"/>
        <v>-14</v>
      </c>
      <c r="HT103" s="36">
        <f t="shared" si="196"/>
        <v>-0.0270793036750484</v>
      </c>
      <c r="HU103" s="18">
        <v>12586</v>
      </c>
      <c r="HV103" s="26">
        <v>0.00222469410456062</v>
      </c>
      <c r="HW103" s="17">
        <v>28</v>
      </c>
      <c r="HX103" s="18">
        <v>1585</v>
      </c>
      <c r="HY103" s="40">
        <f t="shared" si="197"/>
        <v>56.6071428571429</v>
      </c>
      <c r="HZ103" s="17">
        <f t="shared" si="198"/>
        <v>-67.0000000000001</v>
      </c>
      <c r="IA103" s="36">
        <f t="shared" si="199"/>
        <v>-0.0422712933753944</v>
      </c>
      <c r="IB103" s="18"/>
      <c r="IC103" s="26"/>
      <c r="ID103" s="17"/>
      <c r="IE103" s="18"/>
      <c r="IF103" s="40"/>
      <c r="IG103" s="17"/>
      <c r="IH103" s="17"/>
      <c r="II103" s="36"/>
      <c r="IJ103" s="17"/>
      <c r="IK103" s="17"/>
      <c r="IL103" s="17">
        <v>564</v>
      </c>
      <c r="IM103" s="17">
        <v>26742.7</v>
      </c>
      <c r="IN103" s="18">
        <v>429</v>
      </c>
      <c r="IO103" s="18">
        <v>22850.56</v>
      </c>
      <c r="IP103" s="17">
        <v>912</v>
      </c>
      <c r="IQ103" s="17">
        <v>47148</v>
      </c>
      <c r="IR103" s="17"/>
      <c r="IS103" s="17"/>
      <c r="IT103" s="16"/>
      <c r="IU103" s="16"/>
      <c r="IV103" s="16"/>
      <c r="IW103" s="16"/>
      <c r="IX103" s="41"/>
      <c r="IY103" s="41"/>
      <c r="IZ103" s="41"/>
      <c r="JA103" s="41"/>
      <c r="JB103" s="18"/>
      <c r="JC103" s="41"/>
      <c r="JD103" s="41"/>
      <c r="JE103" s="41"/>
      <c r="JF103" s="18"/>
      <c r="JG103" s="18"/>
      <c r="JH103" s="18">
        <f t="shared" si="217"/>
        <v>650</v>
      </c>
      <c r="JI103" s="18">
        <f t="shared" si="218"/>
        <v>34851</v>
      </c>
      <c r="JJ103" s="17">
        <v>59</v>
      </c>
      <c r="JK103" s="17">
        <f t="shared" si="200"/>
        <v>-3499</v>
      </c>
      <c r="JL103" s="36">
        <f t="shared" si="219"/>
        <v>-0.100398840779318</v>
      </c>
      <c r="JM103" s="18">
        <f t="shared" si="201"/>
        <v>2555</v>
      </c>
      <c r="JN103" s="42">
        <f t="shared" si="202"/>
        <v>131592.26</v>
      </c>
      <c r="JO103" s="43"/>
      <c r="JP103" s="43"/>
    </row>
    <row r="104" ht="16.5" spans="1:276">
      <c r="A104" s="16"/>
      <c r="B104" s="17" t="s">
        <v>51</v>
      </c>
      <c r="C104" s="18">
        <v>6939962765983</v>
      </c>
      <c r="D104" s="18">
        <v>599004698044</v>
      </c>
      <c r="E104" s="18">
        <v>21065212000269</v>
      </c>
      <c r="F104" s="17" t="s">
        <v>353</v>
      </c>
      <c r="G104" s="19" t="s">
        <v>354</v>
      </c>
      <c r="H104" s="17" t="s">
        <v>129</v>
      </c>
      <c r="I104" s="26">
        <f>VLOOKUP(C104,供应链!E:J,6,0)</f>
        <v>0.875</v>
      </c>
      <c r="J104" s="17">
        <f>VLOOKUP(C104,供应链!E:H,4,0)</f>
        <v>398</v>
      </c>
      <c r="K104" s="17">
        <f>VLOOKUP(C104,供应链!E:K,7,0)</f>
        <v>0</v>
      </c>
      <c r="L104" s="18">
        <f>VLOOKUP(C104,供应链!E:I,5,0)</f>
        <v>31.3621013133208</v>
      </c>
      <c r="M104" s="27">
        <f t="shared" si="221"/>
        <v>0.00958048015840277</v>
      </c>
      <c r="N104" s="17">
        <v>866</v>
      </c>
      <c r="O104" s="26">
        <v>0.058891454965358</v>
      </c>
      <c r="P104" s="18">
        <v>51</v>
      </c>
      <c r="Q104" s="18">
        <v>2465</v>
      </c>
      <c r="R104" s="40">
        <v>48.3333333333333</v>
      </c>
      <c r="S104" s="17">
        <v>59</v>
      </c>
      <c r="T104" s="17">
        <f t="shared" si="207"/>
        <v>-544.000000000002</v>
      </c>
      <c r="U104" s="36">
        <f t="shared" si="208"/>
        <v>-0.220689655172414</v>
      </c>
      <c r="V104" s="17">
        <v>1651</v>
      </c>
      <c r="W104" s="17">
        <v>1160</v>
      </c>
      <c r="X104" s="26">
        <v>0.0517241379310345</v>
      </c>
      <c r="Y104" s="18">
        <v>60</v>
      </c>
      <c r="Z104" s="18">
        <v>2891</v>
      </c>
      <c r="AA104" s="40">
        <v>48.175</v>
      </c>
      <c r="AB104" s="17">
        <v>59</v>
      </c>
      <c r="AC104" s="17">
        <f t="shared" si="209"/>
        <v>-649.5</v>
      </c>
      <c r="AD104" s="36">
        <f t="shared" si="210"/>
        <v>-0.224662746454514</v>
      </c>
      <c r="AE104" s="17">
        <v>1473</v>
      </c>
      <c r="AF104" s="17">
        <v>1390</v>
      </c>
      <c r="AG104" s="26">
        <v>0.0503597122302158</v>
      </c>
      <c r="AH104" s="18">
        <v>70</v>
      </c>
      <c r="AI104" s="18">
        <v>3360</v>
      </c>
      <c r="AJ104" s="40">
        <v>48</v>
      </c>
      <c r="AK104" s="17">
        <v>59</v>
      </c>
      <c r="AL104" s="17">
        <v>-770</v>
      </c>
      <c r="AM104" s="36">
        <v>-0.229166666666667</v>
      </c>
      <c r="AN104" s="17">
        <v>1326</v>
      </c>
      <c r="AO104" s="17">
        <v>1437</v>
      </c>
      <c r="AP104" s="26">
        <v>0.0327070285316632</v>
      </c>
      <c r="AQ104" s="18">
        <v>47</v>
      </c>
      <c r="AR104" s="18">
        <v>2295</v>
      </c>
      <c r="AS104" s="40">
        <v>48.8297872340426</v>
      </c>
      <c r="AT104" s="17">
        <v>59</v>
      </c>
      <c r="AU104" s="17">
        <f t="shared" si="211"/>
        <v>-477.999999999998</v>
      </c>
      <c r="AV104" s="36">
        <f t="shared" si="212"/>
        <v>-0.208278867102396</v>
      </c>
      <c r="AW104" s="17">
        <v>1332</v>
      </c>
      <c r="AX104" s="17">
        <v>1275</v>
      </c>
      <c r="AY104" s="26">
        <v>0.032156862745098</v>
      </c>
      <c r="AZ104" s="18">
        <v>41</v>
      </c>
      <c r="BA104" s="18">
        <v>1995</v>
      </c>
      <c r="BB104" s="40">
        <v>48.6585365853659</v>
      </c>
      <c r="BC104" s="17">
        <v>59</v>
      </c>
      <c r="BD104" s="17">
        <f t="shared" si="213"/>
        <v>-423.999999999998</v>
      </c>
      <c r="BE104" s="36">
        <f t="shared" si="214"/>
        <v>-0.212531328320801</v>
      </c>
      <c r="BF104" s="17">
        <v>1194</v>
      </c>
      <c r="BG104" s="17">
        <v>1223</v>
      </c>
      <c r="BH104" s="26">
        <v>0.0278004905968929</v>
      </c>
      <c r="BI104" s="18">
        <v>34</v>
      </c>
      <c r="BJ104" s="18">
        <v>1643</v>
      </c>
      <c r="BK104" s="40">
        <v>48.3235294117647</v>
      </c>
      <c r="BL104" s="17">
        <v>59</v>
      </c>
      <c r="BM104" s="17">
        <f t="shared" si="215"/>
        <v>-363</v>
      </c>
      <c r="BN104" s="36">
        <f t="shared" si="216"/>
        <v>-0.220937309799148</v>
      </c>
      <c r="BO104" s="17">
        <v>1084</v>
      </c>
      <c r="BP104" s="17">
        <v>1341</v>
      </c>
      <c r="BQ104" s="26">
        <f t="shared" si="180"/>
        <v>0.046234153616704</v>
      </c>
      <c r="BR104" s="17">
        <v>62</v>
      </c>
      <c r="BS104" s="18">
        <v>3014</v>
      </c>
      <c r="BT104" s="40">
        <f t="shared" si="181"/>
        <v>48.6129032258064</v>
      </c>
      <c r="BU104" s="17">
        <f t="shared" si="182"/>
        <v>-644</v>
      </c>
      <c r="BV104" s="36">
        <f t="shared" si="183"/>
        <v>-0.213669542136696</v>
      </c>
      <c r="BW104" s="17">
        <v>1393</v>
      </c>
      <c r="BX104" s="32">
        <v>0.0168067226890756</v>
      </c>
      <c r="BY104" s="17">
        <v>60</v>
      </c>
      <c r="BZ104" s="18">
        <v>2978</v>
      </c>
      <c r="CA104" s="40">
        <f t="shared" si="127"/>
        <v>49.6333333333333</v>
      </c>
      <c r="CB104" s="17">
        <f t="shared" si="128"/>
        <v>-562</v>
      </c>
      <c r="CC104" s="36">
        <f t="shared" si="184"/>
        <v>-0.188717259905977</v>
      </c>
      <c r="CD104" s="17">
        <v>1199</v>
      </c>
      <c r="CE104" s="32">
        <v>0.0147058823529412</v>
      </c>
      <c r="CF104" s="18">
        <v>48</v>
      </c>
      <c r="CG104" s="18">
        <v>2316</v>
      </c>
      <c r="CH104" s="40">
        <f t="shared" si="129"/>
        <v>48.25</v>
      </c>
      <c r="CI104" s="17">
        <f t="shared" si="130"/>
        <v>-516</v>
      </c>
      <c r="CJ104" s="36">
        <f t="shared" si="131"/>
        <v>-0.22279792746114</v>
      </c>
      <c r="CK104" s="17">
        <v>1105</v>
      </c>
      <c r="CL104" s="32">
        <v>0.00869565217391304</v>
      </c>
      <c r="CM104" s="18">
        <v>25</v>
      </c>
      <c r="CN104" s="18">
        <v>1480</v>
      </c>
      <c r="CO104" s="40">
        <f t="shared" si="132"/>
        <v>59.2</v>
      </c>
      <c r="CP104" s="17">
        <f t="shared" si="133"/>
        <v>5.00000000000007</v>
      </c>
      <c r="CQ104" s="36">
        <f t="shared" si="134"/>
        <v>0.00337837837837843</v>
      </c>
      <c r="CR104" s="17">
        <v>1147</v>
      </c>
      <c r="CS104" s="32">
        <v>0</v>
      </c>
      <c r="CT104" s="18">
        <v>28</v>
      </c>
      <c r="CU104" s="18">
        <v>1642</v>
      </c>
      <c r="CV104" s="40">
        <f t="shared" si="135"/>
        <v>58.6428571428571</v>
      </c>
      <c r="CW104" s="17">
        <f t="shared" si="136"/>
        <v>-9.99999999999991</v>
      </c>
      <c r="CX104" s="36">
        <f t="shared" si="137"/>
        <v>-0.00609013398294757</v>
      </c>
      <c r="CY104" s="132">
        <v>876</v>
      </c>
      <c r="CZ104" s="121">
        <v>0</v>
      </c>
      <c r="DA104" s="55">
        <v>25</v>
      </c>
      <c r="DB104" s="55">
        <v>1489</v>
      </c>
      <c r="DC104" s="40">
        <f t="shared" si="138"/>
        <v>59.56</v>
      </c>
      <c r="DD104" s="17">
        <f t="shared" si="139"/>
        <v>14.0000000000001</v>
      </c>
      <c r="DE104" s="36">
        <f t="shared" si="140"/>
        <v>0.00940228341168573</v>
      </c>
      <c r="DF104" s="122">
        <v>841</v>
      </c>
      <c r="DG104" s="123">
        <v>0.0190249702734839</v>
      </c>
      <c r="DH104" s="122">
        <v>16</v>
      </c>
      <c r="DI104" s="122">
        <v>924</v>
      </c>
      <c r="DJ104" s="40">
        <f t="shared" si="141"/>
        <v>57.75</v>
      </c>
      <c r="DK104" s="17">
        <f t="shared" si="142"/>
        <v>-20</v>
      </c>
      <c r="DL104" s="36">
        <f t="shared" si="143"/>
        <v>-0.0216450216450216</v>
      </c>
      <c r="DM104" s="33">
        <v>877</v>
      </c>
      <c r="DN104" s="32">
        <v>0.0205245153933865</v>
      </c>
      <c r="DO104" s="17">
        <v>18</v>
      </c>
      <c r="DP104" s="18">
        <v>1055</v>
      </c>
      <c r="DQ104" s="40">
        <f t="shared" si="144"/>
        <v>58.6111111111111</v>
      </c>
      <c r="DR104" s="17">
        <f t="shared" si="145"/>
        <v>-6.99999999999994</v>
      </c>
      <c r="DS104" s="36">
        <f t="shared" si="146"/>
        <v>-0.00663507109004734</v>
      </c>
      <c r="DT104" s="126">
        <v>832</v>
      </c>
      <c r="DU104" s="32">
        <v>0.0204326923076923</v>
      </c>
      <c r="DV104" s="17">
        <v>17</v>
      </c>
      <c r="DW104" s="18">
        <v>981</v>
      </c>
      <c r="DX104" s="40">
        <f t="shared" si="147"/>
        <v>57.7058823529412</v>
      </c>
      <c r="DY104" s="17">
        <f t="shared" si="148"/>
        <v>-22</v>
      </c>
      <c r="DZ104" s="36">
        <f t="shared" si="149"/>
        <v>-0.0224260958205913</v>
      </c>
      <c r="EA104" s="33">
        <v>735</v>
      </c>
      <c r="EB104" s="32">
        <v>0.0122448979591837</v>
      </c>
      <c r="EC104" s="18">
        <v>9</v>
      </c>
      <c r="ED104" s="18">
        <v>527</v>
      </c>
      <c r="EE104" s="40">
        <f t="shared" si="150"/>
        <v>58.5555555555556</v>
      </c>
      <c r="EF104" s="17">
        <f t="shared" si="151"/>
        <v>-3.99999999999999</v>
      </c>
      <c r="EG104" s="36">
        <f t="shared" si="152"/>
        <v>-0.00759013282732445</v>
      </c>
      <c r="EH104" s="18">
        <v>658</v>
      </c>
      <c r="EI104" s="26">
        <v>0.0151975683890578</v>
      </c>
      <c r="EJ104" s="18">
        <v>10</v>
      </c>
      <c r="EK104" s="18">
        <v>600</v>
      </c>
      <c r="EL104" s="40">
        <f t="shared" si="153"/>
        <v>60</v>
      </c>
      <c r="EM104" s="17">
        <f t="shared" si="154"/>
        <v>10</v>
      </c>
      <c r="EN104" s="36">
        <f t="shared" si="155"/>
        <v>0.0166666666666667</v>
      </c>
      <c r="EO104" s="18">
        <v>696</v>
      </c>
      <c r="EP104" s="26">
        <v>0.0330459770114943</v>
      </c>
      <c r="EQ104" s="18">
        <v>23</v>
      </c>
      <c r="ER104" s="18">
        <v>1344</v>
      </c>
      <c r="ES104" s="40">
        <f t="shared" si="156"/>
        <v>58.4347826086956</v>
      </c>
      <c r="ET104" s="17">
        <f t="shared" si="157"/>
        <v>-13.0000000000001</v>
      </c>
      <c r="EU104" s="36">
        <f t="shared" si="158"/>
        <v>-0.00967261904761911</v>
      </c>
      <c r="EV104" s="18">
        <v>653</v>
      </c>
      <c r="EW104" s="26">
        <v>0.0183767228177642</v>
      </c>
      <c r="EX104" s="18">
        <v>12</v>
      </c>
      <c r="EY104" s="18">
        <v>727</v>
      </c>
      <c r="EZ104" s="40">
        <f t="shared" si="159"/>
        <v>60.5833333333333</v>
      </c>
      <c r="FA104" s="17">
        <f t="shared" si="160"/>
        <v>19</v>
      </c>
      <c r="FB104" s="36">
        <f t="shared" si="161"/>
        <v>0.0261348005502064</v>
      </c>
      <c r="FC104" s="18">
        <v>1197</v>
      </c>
      <c r="FD104" s="26">
        <v>0.0317460317460317</v>
      </c>
      <c r="FE104" s="18">
        <v>38</v>
      </c>
      <c r="FF104" s="18">
        <v>2022</v>
      </c>
      <c r="FG104" s="40">
        <f t="shared" si="162"/>
        <v>53.2105263157895</v>
      </c>
      <c r="FH104" s="17">
        <f t="shared" si="163"/>
        <v>-220</v>
      </c>
      <c r="FI104" s="36">
        <f t="shared" si="164"/>
        <v>-0.108803165182987</v>
      </c>
      <c r="FJ104" s="18">
        <v>1117</v>
      </c>
      <c r="FK104" s="26">
        <v>0.0304386750223814</v>
      </c>
      <c r="FL104" s="17">
        <v>34</v>
      </c>
      <c r="FM104" s="18">
        <v>1822</v>
      </c>
      <c r="FN104" s="40">
        <f t="shared" si="165"/>
        <v>53.5882352941176</v>
      </c>
      <c r="FO104" s="17">
        <f t="shared" si="166"/>
        <v>-184</v>
      </c>
      <c r="FP104" s="36">
        <f t="shared" si="167"/>
        <v>-0.100987925356751</v>
      </c>
      <c r="FQ104" s="18">
        <v>955</v>
      </c>
      <c r="FR104" s="26">
        <v>0.0240837696335079</v>
      </c>
      <c r="FS104" s="17">
        <v>23</v>
      </c>
      <c r="FT104" s="18">
        <v>1274</v>
      </c>
      <c r="FU104" s="40">
        <f t="shared" si="168"/>
        <v>55.3913043478261</v>
      </c>
      <c r="FV104" s="17">
        <f t="shared" si="169"/>
        <v>-83</v>
      </c>
      <c r="FW104" s="36">
        <f t="shared" si="170"/>
        <v>-0.065149136577708</v>
      </c>
      <c r="FX104" s="18">
        <v>761</v>
      </c>
      <c r="FY104" s="26">
        <v>0.0131406044678055</v>
      </c>
      <c r="FZ104" s="17">
        <v>10</v>
      </c>
      <c r="GA104" s="18">
        <v>542</v>
      </c>
      <c r="GB104" s="40">
        <f t="shared" si="171"/>
        <v>54.2</v>
      </c>
      <c r="GC104" s="17">
        <f t="shared" si="172"/>
        <v>-48</v>
      </c>
      <c r="GD104" s="36">
        <f t="shared" si="173"/>
        <v>-0.088560885608856</v>
      </c>
      <c r="GE104" s="18">
        <v>736</v>
      </c>
      <c r="GF104" s="26">
        <v>0.0326086956521739</v>
      </c>
      <c r="GG104" s="17">
        <v>24</v>
      </c>
      <c r="GH104" s="18">
        <v>1342</v>
      </c>
      <c r="GI104" s="40">
        <f t="shared" si="174"/>
        <v>55.9166666666667</v>
      </c>
      <c r="GJ104" s="17">
        <f t="shared" si="175"/>
        <v>-74.0000000000001</v>
      </c>
      <c r="GK104" s="36">
        <f t="shared" si="176"/>
        <v>-0.0551415797317437</v>
      </c>
      <c r="GL104" s="18">
        <v>772</v>
      </c>
      <c r="GM104" s="26">
        <v>0.0310880829015544</v>
      </c>
      <c r="GN104" s="17">
        <v>24</v>
      </c>
      <c r="GO104" s="18">
        <v>1310</v>
      </c>
      <c r="GP104" s="40">
        <f t="shared" si="177"/>
        <v>54.5833333333333</v>
      </c>
      <c r="GQ104" s="17">
        <f t="shared" si="178"/>
        <v>-106</v>
      </c>
      <c r="GR104" s="36">
        <f t="shared" si="179"/>
        <v>-0.0809160305343511</v>
      </c>
      <c r="GS104" s="18">
        <v>847</v>
      </c>
      <c r="GT104" s="26">
        <v>0.0295159386068477</v>
      </c>
      <c r="GU104" s="18">
        <v>25</v>
      </c>
      <c r="GV104" s="18">
        <v>1324</v>
      </c>
      <c r="GW104" s="40">
        <f t="shared" si="185"/>
        <v>52.96</v>
      </c>
      <c r="GX104" s="17">
        <f t="shared" si="186"/>
        <v>-151</v>
      </c>
      <c r="GY104" s="36">
        <f t="shared" si="187"/>
        <v>-0.11404833836858</v>
      </c>
      <c r="GZ104" s="18">
        <v>539</v>
      </c>
      <c r="HA104" s="26">
        <v>0.0185528756957328</v>
      </c>
      <c r="HB104" s="18">
        <v>10</v>
      </c>
      <c r="HC104" s="18">
        <v>584</v>
      </c>
      <c r="HD104" s="40">
        <f t="shared" si="188"/>
        <v>58.4</v>
      </c>
      <c r="HE104" s="17">
        <f t="shared" si="189"/>
        <v>-6.00000000000001</v>
      </c>
      <c r="HF104" s="36">
        <f t="shared" si="190"/>
        <v>-0.0102739726027397</v>
      </c>
      <c r="HG104" s="18">
        <v>18897</v>
      </c>
      <c r="HH104" s="26">
        <v>0.00317510715986665</v>
      </c>
      <c r="HI104" s="18">
        <v>60</v>
      </c>
      <c r="HJ104" s="18">
        <v>3377</v>
      </c>
      <c r="HK104" s="40">
        <f t="shared" si="191"/>
        <v>56.2833333333333</v>
      </c>
      <c r="HL104" s="17">
        <f t="shared" si="192"/>
        <v>-163</v>
      </c>
      <c r="HM104" s="36">
        <f t="shared" si="193"/>
        <v>-0.0482676932188333</v>
      </c>
      <c r="HN104" s="18">
        <v>469</v>
      </c>
      <c r="HO104" s="26">
        <v>0.0191897654584222</v>
      </c>
      <c r="HP104" s="18">
        <v>9</v>
      </c>
      <c r="HQ104" s="18">
        <v>526</v>
      </c>
      <c r="HR104" s="40">
        <f t="shared" si="194"/>
        <v>58.4444444444444</v>
      </c>
      <c r="HS104" s="17">
        <f t="shared" si="195"/>
        <v>-5.00000000000001</v>
      </c>
      <c r="HT104" s="36">
        <f t="shared" si="196"/>
        <v>-0.00950570342205326</v>
      </c>
      <c r="HU104" s="18">
        <v>14080</v>
      </c>
      <c r="HV104" s="26">
        <v>0.00113636363636364</v>
      </c>
      <c r="HW104" s="17">
        <v>16</v>
      </c>
      <c r="HX104" s="18">
        <v>943</v>
      </c>
      <c r="HY104" s="40">
        <f t="shared" si="197"/>
        <v>58.9375</v>
      </c>
      <c r="HZ104" s="17">
        <f t="shared" si="198"/>
        <v>-1</v>
      </c>
      <c r="IA104" s="36">
        <f t="shared" si="199"/>
        <v>-0.00106044538706257</v>
      </c>
      <c r="IB104" s="18"/>
      <c r="IC104" s="26"/>
      <c r="ID104" s="17"/>
      <c r="IE104" s="18"/>
      <c r="IF104" s="40"/>
      <c r="IG104" s="17"/>
      <c r="IH104" s="17"/>
      <c r="II104" s="36"/>
      <c r="IJ104" s="17"/>
      <c r="IK104" s="17"/>
      <c r="IL104" s="17">
        <v>535</v>
      </c>
      <c r="IM104" s="17">
        <v>25197.72</v>
      </c>
      <c r="IN104" s="18">
        <v>567</v>
      </c>
      <c r="IO104" s="18">
        <v>29720.69</v>
      </c>
      <c r="IP104" s="17">
        <v>970</v>
      </c>
      <c r="IQ104" s="17">
        <v>49264</v>
      </c>
      <c r="IR104" s="17"/>
      <c r="IS104" s="17"/>
      <c r="IT104" s="16"/>
      <c r="IU104" s="16"/>
      <c r="IV104" s="16"/>
      <c r="IW104" s="16"/>
      <c r="IX104" s="41"/>
      <c r="IY104" s="41"/>
      <c r="IZ104" s="41"/>
      <c r="JA104" s="41"/>
      <c r="JB104" s="18"/>
      <c r="JC104" s="41"/>
      <c r="JD104" s="41"/>
      <c r="JE104" s="41"/>
      <c r="JF104" s="18"/>
      <c r="JG104" s="18"/>
      <c r="JH104" s="18">
        <f t="shared" si="217"/>
        <v>929</v>
      </c>
      <c r="JI104" s="18">
        <f t="shared" si="218"/>
        <v>48792</v>
      </c>
      <c r="JJ104" s="17">
        <v>59</v>
      </c>
      <c r="JK104" s="17">
        <f t="shared" si="200"/>
        <v>-6019</v>
      </c>
      <c r="JL104" s="36">
        <f t="shared" si="219"/>
        <v>-0.12336038694868</v>
      </c>
      <c r="JM104" s="18">
        <f t="shared" si="201"/>
        <v>3001</v>
      </c>
      <c r="JN104" s="42">
        <f t="shared" si="202"/>
        <v>152974.41</v>
      </c>
      <c r="JO104" s="43"/>
      <c r="JP104" s="43"/>
    </row>
    <row r="105" ht="16.5" spans="1:276">
      <c r="A105" s="16"/>
      <c r="B105" s="17" t="s">
        <v>49</v>
      </c>
      <c r="C105" s="18">
        <v>6939962744384</v>
      </c>
      <c r="D105" s="18">
        <v>564683564412</v>
      </c>
      <c r="E105" s="18">
        <v>21062110000185</v>
      </c>
      <c r="F105" s="22" t="s">
        <v>355</v>
      </c>
      <c r="G105" s="19" t="s">
        <v>356</v>
      </c>
      <c r="H105" s="17" t="s">
        <v>129</v>
      </c>
      <c r="I105" s="26">
        <f>VLOOKUP(C105,供应链!E:J,6,0)</f>
        <v>1.04166666666667</v>
      </c>
      <c r="J105" s="17">
        <f>VLOOKUP(C105,供应链!E:H,4,0)</f>
        <v>778</v>
      </c>
      <c r="K105" s="17">
        <f>VLOOKUP(C105,供应链!E:K,7,0)</f>
        <v>652</v>
      </c>
      <c r="L105" s="18">
        <f>VLOOKUP(C105,供应链!E:I,5,0)</f>
        <v>26.1927748364995</v>
      </c>
      <c r="M105" s="27">
        <f t="shared" si="221"/>
        <v>0.00687855787476281</v>
      </c>
      <c r="N105" s="17">
        <v>3286</v>
      </c>
      <c r="O105" s="26">
        <v>0.0121728545343883</v>
      </c>
      <c r="P105" s="18">
        <v>40</v>
      </c>
      <c r="Q105" s="18">
        <v>12089</v>
      </c>
      <c r="R105" s="40">
        <v>302.225</v>
      </c>
      <c r="S105" s="17">
        <v>299</v>
      </c>
      <c r="T105" s="17">
        <f t="shared" si="207"/>
        <v>129.000000000001</v>
      </c>
      <c r="U105" s="36">
        <f t="shared" si="208"/>
        <v>0.0106708578046158</v>
      </c>
      <c r="V105" s="17">
        <v>1055</v>
      </c>
      <c r="W105" s="17">
        <v>3279</v>
      </c>
      <c r="X105" s="26">
        <v>0.00609942055504727</v>
      </c>
      <c r="Y105" s="18">
        <v>20</v>
      </c>
      <c r="Z105" s="18">
        <v>6291</v>
      </c>
      <c r="AA105" s="40">
        <v>314.55</v>
      </c>
      <c r="AB105" s="17">
        <v>299</v>
      </c>
      <c r="AC105" s="17">
        <f t="shared" si="209"/>
        <v>311</v>
      </c>
      <c r="AD105" s="36">
        <f t="shared" si="210"/>
        <v>0.0494357017962169</v>
      </c>
      <c r="AE105" s="17">
        <v>1230</v>
      </c>
      <c r="AF105" s="17">
        <v>1866</v>
      </c>
      <c r="AG105" s="26">
        <v>0.0101822079314041</v>
      </c>
      <c r="AH105" s="18">
        <v>19</v>
      </c>
      <c r="AI105" s="18">
        <v>6011</v>
      </c>
      <c r="AJ105" s="40">
        <v>316.368421052632</v>
      </c>
      <c r="AK105" s="17">
        <v>299</v>
      </c>
      <c r="AL105" s="17">
        <v>330</v>
      </c>
      <c r="AM105" s="36">
        <v>0.0548993511894859</v>
      </c>
      <c r="AN105" s="17">
        <v>1202</v>
      </c>
      <c r="AO105" s="17">
        <v>2036</v>
      </c>
      <c r="AP105" s="26">
        <v>0.00834970530451866</v>
      </c>
      <c r="AQ105" s="18">
        <v>17</v>
      </c>
      <c r="AR105" s="18">
        <v>5370</v>
      </c>
      <c r="AS105" s="40">
        <v>315.882352941176</v>
      </c>
      <c r="AT105" s="17">
        <v>299</v>
      </c>
      <c r="AU105" s="17">
        <f t="shared" si="211"/>
        <v>286.999999999992</v>
      </c>
      <c r="AV105" s="36">
        <f t="shared" si="212"/>
        <v>0.0534450651769073</v>
      </c>
      <c r="AW105" s="17">
        <v>1176</v>
      </c>
      <c r="AX105" s="17">
        <v>2784</v>
      </c>
      <c r="AY105" s="26">
        <v>0.00790229885057471</v>
      </c>
      <c r="AZ105" s="18">
        <v>22</v>
      </c>
      <c r="BA105" s="18">
        <v>6918</v>
      </c>
      <c r="BB105" s="40">
        <v>314.454545454545</v>
      </c>
      <c r="BC105" s="17">
        <v>299</v>
      </c>
      <c r="BD105" s="17">
        <f t="shared" si="213"/>
        <v>339.99999999999</v>
      </c>
      <c r="BE105" s="36">
        <f t="shared" si="214"/>
        <v>0.0491471523561708</v>
      </c>
      <c r="BF105" s="17">
        <v>1150</v>
      </c>
      <c r="BG105" s="17">
        <v>1809</v>
      </c>
      <c r="BH105" s="26">
        <v>0.0110558319513543</v>
      </c>
      <c r="BI105" s="18">
        <v>20</v>
      </c>
      <c r="BJ105" s="18">
        <v>6275</v>
      </c>
      <c r="BK105" s="40">
        <v>313.75</v>
      </c>
      <c r="BL105" s="17">
        <v>299</v>
      </c>
      <c r="BM105" s="17">
        <f t="shared" si="215"/>
        <v>295</v>
      </c>
      <c r="BN105" s="36">
        <f t="shared" si="216"/>
        <v>0.0470119521912351</v>
      </c>
      <c r="BO105" s="17">
        <v>1112</v>
      </c>
      <c r="BP105" s="17">
        <v>1510</v>
      </c>
      <c r="BQ105" s="26">
        <f t="shared" si="180"/>
        <v>0.0105960264900662</v>
      </c>
      <c r="BR105" s="17">
        <v>16</v>
      </c>
      <c r="BS105" s="18">
        <v>5005</v>
      </c>
      <c r="BT105" s="40">
        <f t="shared" si="181"/>
        <v>312.8125</v>
      </c>
      <c r="BU105" s="17">
        <f t="shared" si="182"/>
        <v>221</v>
      </c>
      <c r="BV105" s="36">
        <f t="shared" si="183"/>
        <v>0.0441558441558442</v>
      </c>
      <c r="BW105" s="17">
        <v>1670</v>
      </c>
      <c r="BX105" s="32">
        <v>0.0253164556962025</v>
      </c>
      <c r="BY105" s="17">
        <v>27</v>
      </c>
      <c r="BZ105" s="18">
        <v>8455</v>
      </c>
      <c r="CA105" s="40">
        <f t="shared" si="127"/>
        <v>313.148148148148</v>
      </c>
      <c r="CB105" s="17">
        <f t="shared" si="128"/>
        <v>382</v>
      </c>
      <c r="CC105" s="36">
        <f t="shared" si="184"/>
        <v>0.0451803666469545</v>
      </c>
      <c r="CD105" s="17">
        <v>1746</v>
      </c>
      <c r="CE105" s="32">
        <v>0.0819672131147541</v>
      </c>
      <c r="CF105" s="18">
        <v>25</v>
      </c>
      <c r="CG105" s="18">
        <v>7815</v>
      </c>
      <c r="CH105" s="40">
        <f t="shared" si="129"/>
        <v>312.6</v>
      </c>
      <c r="CI105" s="17">
        <f t="shared" si="130"/>
        <v>340.000000000001</v>
      </c>
      <c r="CJ105" s="36">
        <f t="shared" si="131"/>
        <v>0.0435060780550225</v>
      </c>
      <c r="CK105" s="17">
        <v>1324</v>
      </c>
      <c r="CL105" s="32">
        <v>0</v>
      </c>
      <c r="CM105" s="18">
        <v>21</v>
      </c>
      <c r="CN105" s="18">
        <v>6685</v>
      </c>
      <c r="CO105" s="40">
        <f t="shared" si="132"/>
        <v>318.333333333333</v>
      </c>
      <c r="CP105" s="17">
        <f t="shared" si="133"/>
        <v>406</v>
      </c>
      <c r="CQ105" s="36">
        <f t="shared" si="134"/>
        <v>0.0607329842931937</v>
      </c>
      <c r="CR105" s="17">
        <v>1180</v>
      </c>
      <c r="CS105" s="32">
        <v>0.0136986301369863</v>
      </c>
      <c r="CT105" s="18">
        <v>18</v>
      </c>
      <c r="CU105" s="18">
        <v>5655</v>
      </c>
      <c r="CV105" s="40">
        <f t="shared" si="135"/>
        <v>314.166666666667</v>
      </c>
      <c r="CW105" s="17">
        <f t="shared" si="136"/>
        <v>273</v>
      </c>
      <c r="CX105" s="36">
        <f t="shared" si="137"/>
        <v>0.0482758620689656</v>
      </c>
      <c r="CY105" s="132">
        <v>1060</v>
      </c>
      <c r="CZ105" s="121">
        <v>0</v>
      </c>
      <c r="DA105" s="55">
        <v>18</v>
      </c>
      <c r="DB105" s="55">
        <v>5664</v>
      </c>
      <c r="DC105" s="40">
        <f t="shared" si="138"/>
        <v>314.666666666667</v>
      </c>
      <c r="DD105" s="17">
        <f t="shared" si="139"/>
        <v>282</v>
      </c>
      <c r="DE105" s="36">
        <f t="shared" si="140"/>
        <v>0.0497881355932204</v>
      </c>
      <c r="DF105" s="122">
        <v>1009</v>
      </c>
      <c r="DG105" s="123">
        <v>0.00991080277502478</v>
      </c>
      <c r="DH105" s="122">
        <v>10</v>
      </c>
      <c r="DI105" s="122">
        <v>3132</v>
      </c>
      <c r="DJ105" s="40">
        <f t="shared" si="141"/>
        <v>313.2</v>
      </c>
      <c r="DK105" s="17">
        <f t="shared" si="142"/>
        <v>142</v>
      </c>
      <c r="DL105" s="36">
        <f t="shared" si="143"/>
        <v>0.045338441890166</v>
      </c>
      <c r="DM105" s="33">
        <v>1378</v>
      </c>
      <c r="DN105" s="32">
        <v>0.00943396226415094</v>
      </c>
      <c r="DO105" s="17">
        <v>13</v>
      </c>
      <c r="DP105" s="18">
        <v>4047</v>
      </c>
      <c r="DQ105" s="40">
        <f t="shared" si="144"/>
        <v>311.307692307692</v>
      </c>
      <c r="DR105" s="17">
        <f t="shared" si="145"/>
        <v>160</v>
      </c>
      <c r="DS105" s="36">
        <f t="shared" si="146"/>
        <v>0.0395354583642205</v>
      </c>
      <c r="DT105" s="126">
        <v>1418</v>
      </c>
      <c r="DU105" s="32">
        <v>0.00634696755994358</v>
      </c>
      <c r="DV105" s="17">
        <v>9</v>
      </c>
      <c r="DW105" s="18">
        <v>2734</v>
      </c>
      <c r="DX105" s="40">
        <f t="shared" si="147"/>
        <v>303.777777777778</v>
      </c>
      <c r="DY105" s="17">
        <f t="shared" si="148"/>
        <v>42.9999999999999</v>
      </c>
      <c r="DZ105" s="36">
        <f t="shared" si="149"/>
        <v>0.0157278712509144</v>
      </c>
      <c r="EA105" s="33">
        <v>1121</v>
      </c>
      <c r="EB105" s="32">
        <v>0.0133809099018733</v>
      </c>
      <c r="EC105" s="18">
        <v>15</v>
      </c>
      <c r="ED105" s="18">
        <v>4596</v>
      </c>
      <c r="EE105" s="40">
        <f t="shared" si="150"/>
        <v>306.4</v>
      </c>
      <c r="EF105" s="17">
        <f t="shared" si="151"/>
        <v>111</v>
      </c>
      <c r="EG105" s="36">
        <f t="shared" si="152"/>
        <v>0.0241514360313315</v>
      </c>
      <c r="EH105" s="18">
        <v>850</v>
      </c>
      <c r="EI105" s="26">
        <v>0.02</v>
      </c>
      <c r="EJ105" s="18">
        <v>17</v>
      </c>
      <c r="EK105" s="18">
        <v>5193</v>
      </c>
      <c r="EL105" s="40">
        <f t="shared" si="153"/>
        <v>305.470588235294</v>
      </c>
      <c r="EM105" s="17">
        <f t="shared" si="154"/>
        <v>110</v>
      </c>
      <c r="EN105" s="36">
        <f t="shared" si="155"/>
        <v>0.0211823608704026</v>
      </c>
      <c r="EO105" s="18">
        <v>884</v>
      </c>
      <c r="EP105" s="26">
        <v>0.00904977375565611</v>
      </c>
      <c r="EQ105" s="18">
        <v>8</v>
      </c>
      <c r="ER105" s="18">
        <v>2418</v>
      </c>
      <c r="ES105" s="40">
        <f t="shared" si="156"/>
        <v>302.25</v>
      </c>
      <c r="ET105" s="17">
        <f t="shared" si="157"/>
        <v>26</v>
      </c>
      <c r="EU105" s="36">
        <f t="shared" si="158"/>
        <v>0.010752688172043</v>
      </c>
      <c r="EV105" s="18">
        <v>953</v>
      </c>
      <c r="EW105" s="26">
        <v>0.012591815320042</v>
      </c>
      <c r="EX105" s="18">
        <v>12</v>
      </c>
      <c r="EY105" s="18">
        <v>3673</v>
      </c>
      <c r="EZ105" s="40">
        <f t="shared" si="159"/>
        <v>306.083333333333</v>
      </c>
      <c r="FA105" s="17">
        <f t="shared" si="160"/>
        <v>84.9999999999998</v>
      </c>
      <c r="FB105" s="36">
        <f t="shared" si="161"/>
        <v>0.0231418459025319</v>
      </c>
      <c r="FC105" s="18">
        <v>1954</v>
      </c>
      <c r="FD105" s="26">
        <v>0.018935516888434</v>
      </c>
      <c r="FE105" s="18">
        <v>37</v>
      </c>
      <c r="FF105" s="18">
        <v>11019</v>
      </c>
      <c r="FG105" s="40">
        <f t="shared" si="162"/>
        <v>297.810810810811</v>
      </c>
      <c r="FH105" s="17">
        <f t="shared" si="163"/>
        <v>-43.9999999999991</v>
      </c>
      <c r="FI105" s="36">
        <f t="shared" si="164"/>
        <v>-0.00399310282239759</v>
      </c>
      <c r="FJ105" s="18">
        <v>1992</v>
      </c>
      <c r="FK105" s="26">
        <v>0.0160642570281124</v>
      </c>
      <c r="FL105" s="17">
        <v>32</v>
      </c>
      <c r="FM105" s="18">
        <v>9427</v>
      </c>
      <c r="FN105" s="40">
        <f t="shared" si="165"/>
        <v>294.59375</v>
      </c>
      <c r="FO105" s="17">
        <f t="shared" si="166"/>
        <v>-141</v>
      </c>
      <c r="FP105" s="36">
        <f t="shared" si="167"/>
        <v>-0.0149570382942612</v>
      </c>
      <c r="FQ105" s="18">
        <v>2021</v>
      </c>
      <c r="FR105" s="26">
        <v>0.0178129638792677</v>
      </c>
      <c r="FS105" s="17">
        <v>36</v>
      </c>
      <c r="FT105" s="18">
        <v>10794</v>
      </c>
      <c r="FU105" s="40">
        <f t="shared" si="168"/>
        <v>299.833333333333</v>
      </c>
      <c r="FV105" s="17">
        <f t="shared" si="169"/>
        <v>29.9999999999993</v>
      </c>
      <c r="FW105" s="36">
        <f t="shared" si="170"/>
        <v>0.00277932184546964</v>
      </c>
      <c r="FX105" s="18">
        <v>1800</v>
      </c>
      <c r="FY105" s="26">
        <v>0.0211111111111111</v>
      </c>
      <c r="FZ105" s="17">
        <v>38</v>
      </c>
      <c r="GA105" s="18">
        <v>11192</v>
      </c>
      <c r="GB105" s="40">
        <f t="shared" si="171"/>
        <v>294.526315789474</v>
      </c>
      <c r="GC105" s="17">
        <f t="shared" si="172"/>
        <v>-169.999999999999</v>
      </c>
      <c r="GD105" s="36">
        <f t="shared" si="173"/>
        <v>-0.0151894210150107</v>
      </c>
      <c r="GE105" s="18">
        <v>1517</v>
      </c>
      <c r="GF105" s="26">
        <v>0.029004614370468</v>
      </c>
      <c r="GG105" s="17">
        <v>44</v>
      </c>
      <c r="GH105" s="18">
        <v>12994</v>
      </c>
      <c r="GI105" s="40">
        <f t="shared" si="174"/>
        <v>295.318181818182</v>
      </c>
      <c r="GJ105" s="17">
        <f t="shared" si="175"/>
        <v>-162</v>
      </c>
      <c r="GK105" s="36">
        <f t="shared" si="176"/>
        <v>-0.0124672925965831</v>
      </c>
      <c r="GL105" s="18">
        <v>1593</v>
      </c>
      <c r="GM105" s="26">
        <v>0.026993094789705</v>
      </c>
      <c r="GN105" s="17">
        <v>43</v>
      </c>
      <c r="GO105" s="18">
        <v>12682</v>
      </c>
      <c r="GP105" s="40">
        <f t="shared" si="177"/>
        <v>294.93023255814</v>
      </c>
      <c r="GQ105" s="17">
        <f t="shared" si="178"/>
        <v>-174.999999999999</v>
      </c>
      <c r="GR105" s="36">
        <f t="shared" si="179"/>
        <v>-0.0137990853177732</v>
      </c>
      <c r="GS105" s="18">
        <v>1668</v>
      </c>
      <c r="GT105" s="26">
        <v>0.0287769784172662</v>
      </c>
      <c r="GU105" s="18">
        <v>48</v>
      </c>
      <c r="GV105" s="18">
        <v>13827</v>
      </c>
      <c r="GW105" s="40">
        <f t="shared" si="185"/>
        <v>288.0625</v>
      </c>
      <c r="GX105" s="17">
        <f t="shared" si="186"/>
        <v>-525</v>
      </c>
      <c r="GY105" s="36">
        <f t="shared" ref="GY105:GY110" si="222">IFERROR(GX105/GV105,0)</f>
        <v>-0.0379691907138208</v>
      </c>
      <c r="GZ105" s="18">
        <v>1218</v>
      </c>
      <c r="HA105" s="26">
        <v>0.00574712643678161</v>
      </c>
      <c r="HB105" s="18">
        <v>7</v>
      </c>
      <c r="HC105" s="18">
        <v>2088</v>
      </c>
      <c r="HD105" s="40">
        <f t="shared" si="188"/>
        <v>298.285714285714</v>
      </c>
      <c r="HE105" s="17">
        <f t="shared" si="189"/>
        <v>-5.00000000000006</v>
      </c>
      <c r="HF105" s="36">
        <f t="shared" si="190"/>
        <v>-0.0023946360153257</v>
      </c>
      <c r="HG105" s="18">
        <v>963</v>
      </c>
      <c r="HH105" s="26">
        <v>0.0155763239875389</v>
      </c>
      <c r="HI105" s="18">
        <v>15</v>
      </c>
      <c r="HJ105" s="18">
        <v>4544</v>
      </c>
      <c r="HK105" s="40">
        <f t="shared" si="191"/>
        <v>302.933333333333</v>
      </c>
      <c r="HL105" s="17">
        <f t="shared" si="192"/>
        <v>59.0000000000001</v>
      </c>
      <c r="HM105" s="36">
        <f t="shared" ref="HM105:HM110" si="223">IFERROR(HL105/HJ105,0)</f>
        <v>0.0129841549295775</v>
      </c>
      <c r="HN105" s="18">
        <v>960</v>
      </c>
      <c r="HO105" s="26">
        <v>0.009375</v>
      </c>
      <c r="HP105" s="18">
        <v>9</v>
      </c>
      <c r="HQ105" s="18">
        <v>2702</v>
      </c>
      <c r="HR105" s="40">
        <f t="shared" si="194"/>
        <v>300.222222222222</v>
      </c>
      <c r="HS105" s="17">
        <f t="shared" si="195"/>
        <v>11.0000000000001</v>
      </c>
      <c r="HT105" s="36">
        <f t="shared" ref="HT105:HT110" si="224">IFERROR(HS105/HQ105,0)</f>
        <v>0.00407105847520357</v>
      </c>
      <c r="HU105" s="18">
        <v>941</v>
      </c>
      <c r="HV105" s="26">
        <v>0.0116896918172157</v>
      </c>
      <c r="HW105" s="17">
        <v>11</v>
      </c>
      <c r="HX105" s="18">
        <v>3367</v>
      </c>
      <c r="HY105" s="40">
        <f t="shared" si="197"/>
        <v>306.090909090909</v>
      </c>
      <c r="HZ105" s="17">
        <f t="shared" si="198"/>
        <v>77.9999999999997</v>
      </c>
      <c r="IA105" s="36">
        <f t="shared" ref="IA105:IA110" si="225">IFERROR(HZ105/HX105,0)</f>
        <v>0.0231660231660231</v>
      </c>
      <c r="IB105" s="18"/>
      <c r="IC105" s="26"/>
      <c r="ID105" s="17"/>
      <c r="IE105" s="18"/>
      <c r="IF105" s="40"/>
      <c r="IG105" s="17"/>
      <c r="IH105" s="17"/>
      <c r="II105" s="36"/>
      <c r="IJ105" s="17"/>
      <c r="IK105" s="17"/>
      <c r="IL105" s="17">
        <v>400</v>
      </c>
      <c r="IM105" s="17">
        <v>110564.83</v>
      </c>
      <c r="IN105" s="18">
        <v>1623</v>
      </c>
      <c r="IO105" s="18">
        <v>473288.52</v>
      </c>
      <c r="IP105" s="17">
        <v>956</v>
      </c>
      <c r="IQ105" s="17">
        <v>299594</v>
      </c>
      <c r="IR105" s="17"/>
      <c r="IS105" s="17"/>
      <c r="IT105" s="16"/>
      <c r="IU105" s="16"/>
      <c r="IV105" s="16"/>
      <c r="IW105" s="16"/>
      <c r="IX105" s="41"/>
      <c r="IY105" s="41"/>
      <c r="IZ105" s="41"/>
      <c r="JA105" s="41"/>
      <c r="JB105" s="18"/>
      <c r="JC105" s="41"/>
      <c r="JD105" s="41"/>
      <c r="JE105" s="41"/>
      <c r="JF105" s="18"/>
      <c r="JG105" s="18"/>
      <c r="JH105" s="18">
        <f t="shared" si="217"/>
        <v>667</v>
      </c>
      <c r="JI105" s="18">
        <f t="shared" si="218"/>
        <v>202662</v>
      </c>
      <c r="JJ105" s="17">
        <v>299</v>
      </c>
      <c r="JK105" s="17">
        <f t="shared" si="200"/>
        <v>3228.99999999998</v>
      </c>
      <c r="JL105" s="36">
        <f t="shared" si="219"/>
        <v>0.0159329326662126</v>
      </c>
      <c r="JM105" s="18">
        <f t="shared" si="201"/>
        <v>3646</v>
      </c>
      <c r="JN105" s="42">
        <f t="shared" si="202"/>
        <v>1086109.35</v>
      </c>
      <c r="JO105" s="43"/>
      <c r="JP105" s="43"/>
    </row>
    <row r="106" customFormat="1" ht="16.5" spans="1:276">
      <c r="A106" s="16"/>
      <c r="B106" s="20" t="s">
        <v>37</v>
      </c>
      <c r="C106" s="18">
        <v>6939962761640</v>
      </c>
      <c r="D106" s="18">
        <v>599169543311</v>
      </c>
      <c r="E106" s="18">
        <v>21066010002433</v>
      </c>
      <c r="F106" s="17" t="s">
        <v>357</v>
      </c>
      <c r="G106" s="19" t="s">
        <v>358</v>
      </c>
      <c r="H106" s="26" t="s">
        <v>490</v>
      </c>
      <c r="I106" s="26">
        <f>VLOOKUP(C106,供应链!E:J,6,0)</f>
        <v>0</v>
      </c>
      <c r="J106" s="17">
        <f>VLOOKUP(C106,供应链!E:H,4,0)</f>
        <v>0</v>
      </c>
      <c r="K106" s="17">
        <f>VLOOKUP(C106,供应链!E:K,7,0)</f>
        <v>0</v>
      </c>
      <c r="L106" s="18" t="str">
        <f>VLOOKUP(C106,供应链!E:I,5,0)</f>
        <v>-</v>
      </c>
      <c r="M106" s="27">
        <f t="shared" si="221"/>
        <v>0.000340318455572973</v>
      </c>
      <c r="N106" s="17">
        <v>163</v>
      </c>
      <c r="O106" s="26">
        <v>0.0122699386503067</v>
      </c>
      <c r="P106" s="18">
        <v>2</v>
      </c>
      <c r="Q106" s="18">
        <v>418</v>
      </c>
      <c r="R106" s="40">
        <v>209</v>
      </c>
      <c r="S106" s="17">
        <v>249</v>
      </c>
      <c r="T106" s="17">
        <f t="shared" si="207"/>
        <v>-80</v>
      </c>
      <c r="U106" s="36">
        <f t="shared" si="208"/>
        <v>-0.191387559808612</v>
      </c>
      <c r="V106" s="17">
        <v>158</v>
      </c>
      <c r="W106" s="17">
        <v>273</v>
      </c>
      <c r="X106" s="26">
        <v>0.0256410256410256</v>
      </c>
      <c r="Y106" s="18">
        <v>7</v>
      </c>
      <c r="Z106" s="18">
        <v>1443</v>
      </c>
      <c r="AA106" s="40">
        <v>206.142857142857</v>
      </c>
      <c r="AB106" s="17">
        <v>249</v>
      </c>
      <c r="AC106" s="17">
        <f t="shared" si="209"/>
        <v>-300.000000000001</v>
      </c>
      <c r="AD106" s="36">
        <f t="shared" si="210"/>
        <v>-0.207900207900209</v>
      </c>
      <c r="AE106" s="17">
        <v>144</v>
      </c>
      <c r="AF106" s="17">
        <v>139</v>
      </c>
      <c r="AG106" s="26">
        <v>0.0359712230215827</v>
      </c>
      <c r="AH106" s="18">
        <v>5</v>
      </c>
      <c r="AI106" s="18">
        <v>1003</v>
      </c>
      <c r="AJ106" s="40">
        <v>200.6</v>
      </c>
      <c r="AK106" s="17">
        <v>249</v>
      </c>
      <c r="AL106" s="17">
        <v>-242</v>
      </c>
      <c r="AM106" s="36">
        <v>-0.241276171485543</v>
      </c>
      <c r="AN106" s="17">
        <v>134</v>
      </c>
      <c r="AO106" s="17">
        <v>144</v>
      </c>
      <c r="AP106" s="26">
        <v>0</v>
      </c>
      <c r="AQ106" s="18">
        <v>0</v>
      </c>
      <c r="AR106" s="18">
        <v>0</v>
      </c>
      <c r="AS106" s="40">
        <v>0</v>
      </c>
      <c r="AT106" s="17">
        <v>249</v>
      </c>
      <c r="AU106" s="17">
        <f t="shared" si="211"/>
        <v>0</v>
      </c>
      <c r="AV106" s="36">
        <f t="shared" si="212"/>
        <v>0</v>
      </c>
      <c r="AW106" s="17">
        <v>134</v>
      </c>
      <c r="AX106" s="17">
        <v>115</v>
      </c>
      <c r="AY106" s="26">
        <v>0</v>
      </c>
      <c r="AZ106" s="18">
        <v>0</v>
      </c>
      <c r="BA106" s="18">
        <v>0</v>
      </c>
      <c r="BB106" s="40">
        <v>0</v>
      </c>
      <c r="BC106" s="17">
        <v>249</v>
      </c>
      <c r="BD106" s="17">
        <f t="shared" si="213"/>
        <v>0</v>
      </c>
      <c r="BE106" s="36">
        <f t="shared" si="214"/>
        <v>0</v>
      </c>
      <c r="BF106" s="17">
        <v>134</v>
      </c>
      <c r="BG106" s="17">
        <v>133</v>
      </c>
      <c r="BH106" s="26">
        <v>0.0225563909774436</v>
      </c>
      <c r="BI106" s="18">
        <v>3</v>
      </c>
      <c r="BJ106" s="18">
        <v>677</v>
      </c>
      <c r="BK106" s="40">
        <v>225.666666666667</v>
      </c>
      <c r="BL106" s="17">
        <v>249</v>
      </c>
      <c r="BM106" s="17">
        <f t="shared" si="215"/>
        <v>-69.999999999999</v>
      </c>
      <c r="BN106" s="36">
        <f t="shared" si="216"/>
        <v>-0.103397341211225</v>
      </c>
      <c r="BO106" s="17">
        <v>128</v>
      </c>
      <c r="BP106" s="17">
        <v>120</v>
      </c>
      <c r="BQ106" s="26">
        <f t="shared" si="180"/>
        <v>0.0333333333333333</v>
      </c>
      <c r="BR106" s="17">
        <v>4</v>
      </c>
      <c r="BS106" s="18">
        <v>896</v>
      </c>
      <c r="BT106" s="40">
        <f t="shared" si="181"/>
        <v>224</v>
      </c>
      <c r="BU106" s="17">
        <f t="shared" si="182"/>
        <v>-100</v>
      </c>
      <c r="BV106" s="36">
        <f t="shared" si="183"/>
        <v>-0.111607142857143</v>
      </c>
      <c r="BW106" s="17">
        <v>119</v>
      </c>
      <c r="BX106" s="32">
        <v>0.00833333333333333</v>
      </c>
      <c r="BY106" s="17">
        <v>2</v>
      </c>
      <c r="BZ106" s="18">
        <v>448</v>
      </c>
      <c r="CA106" s="40">
        <f t="shared" si="127"/>
        <v>224</v>
      </c>
      <c r="CB106" s="17">
        <f t="shared" si="128"/>
        <v>-50</v>
      </c>
      <c r="CC106" s="36">
        <f t="shared" si="184"/>
        <v>-0.111607142857143</v>
      </c>
      <c r="CD106" s="17">
        <v>136</v>
      </c>
      <c r="CE106" s="32">
        <v>0.010752688172043</v>
      </c>
      <c r="CF106" s="18">
        <v>2</v>
      </c>
      <c r="CG106" s="18">
        <v>448</v>
      </c>
      <c r="CH106" s="40">
        <f t="shared" si="129"/>
        <v>224</v>
      </c>
      <c r="CI106" s="17">
        <f t="shared" si="130"/>
        <v>-50</v>
      </c>
      <c r="CJ106" s="36">
        <f t="shared" si="131"/>
        <v>-0.111607142857143</v>
      </c>
      <c r="CK106" s="17">
        <v>115</v>
      </c>
      <c r="CL106" s="32">
        <v>0</v>
      </c>
      <c r="CM106" s="18">
        <v>1</v>
      </c>
      <c r="CN106" s="18">
        <v>229</v>
      </c>
      <c r="CO106" s="40">
        <f t="shared" si="132"/>
        <v>229</v>
      </c>
      <c r="CP106" s="17">
        <f t="shared" si="133"/>
        <v>-20</v>
      </c>
      <c r="CQ106" s="36">
        <f t="shared" si="134"/>
        <v>-0.0873362445414847</v>
      </c>
      <c r="CR106" s="17">
        <v>106</v>
      </c>
      <c r="CS106" s="32">
        <v>0.0101010101010101</v>
      </c>
      <c r="CT106" s="18">
        <v>0</v>
      </c>
      <c r="CU106" s="18">
        <v>0</v>
      </c>
      <c r="CV106" s="40">
        <f t="shared" si="135"/>
        <v>0</v>
      </c>
      <c r="CW106" s="17">
        <f t="shared" si="136"/>
        <v>0</v>
      </c>
      <c r="CX106" s="36">
        <f t="shared" si="137"/>
        <v>0</v>
      </c>
      <c r="CY106" s="132">
        <v>103</v>
      </c>
      <c r="CZ106" s="121">
        <v>0.00961538461538462</v>
      </c>
      <c r="DA106" s="55">
        <v>0</v>
      </c>
      <c r="DB106" s="55">
        <v>0</v>
      </c>
      <c r="DC106" s="40">
        <f t="shared" si="138"/>
        <v>0</v>
      </c>
      <c r="DD106" s="17">
        <f t="shared" si="139"/>
        <v>0</v>
      </c>
      <c r="DE106" s="36">
        <f t="shared" si="140"/>
        <v>0</v>
      </c>
      <c r="DF106" s="122">
        <v>95</v>
      </c>
      <c r="DG106" s="123">
        <v>0.0210526315789474</v>
      </c>
      <c r="DH106" s="122">
        <v>2</v>
      </c>
      <c r="DI106" s="122">
        <v>448</v>
      </c>
      <c r="DJ106" s="40">
        <f t="shared" si="141"/>
        <v>224</v>
      </c>
      <c r="DK106" s="17">
        <f t="shared" si="142"/>
        <v>-50</v>
      </c>
      <c r="DL106" s="36">
        <f t="shared" si="143"/>
        <v>-0.111607142857143</v>
      </c>
      <c r="DM106" s="33">
        <v>89</v>
      </c>
      <c r="DN106" s="32">
        <v>0.0112359550561798</v>
      </c>
      <c r="DO106" s="17">
        <v>1</v>
      </c>
      <c r="DP106" s="18">
        <v>209</v>
      </c>
      <c r="DQ106" s="40">
        <f t="shared" si="144"/>
        <v>209</v>
      </c>
      <c r="DR106" s="17">
        <f t="shared" si="145"/>
        <v>-40</v>
      </c>
      <c r="DS106" s="36">
        <f t="shared" si="146"/>
        <v>-0.191387559808612</v>
      </c>
      <c r="DT106" s="126">
        <v>91</v>
      </c>
      <c r="DU106" s="32">
        <v>0.010989010989011</v>
      </c>
      <c r="DV106" s="17">
        <v>1</v>
      </c>
      <c r="DW106" s="18">
        <v>229</v>
      </c>
      <c r="DX106" s="40">
        <f t="shared" si="147"/>
        <v>229</v>
      </c>
      <c r="DY106" s="17">
        <f t="shared" si="148"/>
        <v>-20</v>
      </c>
      <c r="DZ106" s="36">
        <f t="shared" si="149"/>
        <v>-0.0873362445414847</v>
      </c>
      <c r="EA106" s="33">
        <v>69</v>
      </c>
      <c r="EB106" s="32">
        <v>0</v>
      </c>
      <c r="EC106" s="18">
        <v>0</v>
      </c>
      <c r="ED106" s="18">
        <v>0</v>
      </c>
      <c r="EE106" s="40">
        <f t="shared" si="150"/>
        <v>0</v>
      </c>
      <c r="EF106" s="17">
        <f t="shared" si="151"/>
        <v>0</v>
      </c>
      <c r="EG106" s="36">
        <f t="shared" si="152"/>
        <v>0</v>
      </c>
      <c r="EH106" s="18">
        <v>49</v>
      </c>
      <c r="EI106" s="26">
        <v>0.0204081632653061</v>
      </c>
      <c r="EJ106" s="18">
        <v>1</v>
      </c>
      <c r="EK106" s="18">
        <v>239</v>
      </c>
      <c r="EL106" s="40">
        <f t="shared" si="153"/>
        <v>239</v>
      </c>
      <c r="EM106" s="17">
        <f t="shared" si="154"/>
        <v>-10</v>
      </c>
      <c r="EN106" s="36">
        <f t="shared" si="155"/>
        <v>-0.0418410041841004</v>
      </c>
      <c r="EO106" s="18">
        <v>54</v>
      </c>
      <c r="EP106" s="26">
        <v>0.0185185185185185</v>
      </c>
      <c r="EQ106" s="18">
        <v>1</v>
      </c>
      <c r="ER106" s="18">
        <v>239</v>
      </c>
      <c r="ES106" s="40">
        <f t="shared" si="156"/>
        <v>239</v>
      </c>
      <c r="ET106" s="17">
        <f t="shared" si="157"/>
        <v>-10</v>
      </c>
      <c r="EU106" s="36">
        <f t="shared" si="158"/>
        <v>-0.0418410041841004</v>
      </c>
      <c r="EV106" s="18">
        <v>58</v>
      </c>
      <c r="EW106" s="26">
        <v>0</v>
      </c>
      <c r="EX106" s="18">
        <v>0</v>
      </c>
      <c r="EY106" s="18">
        <v>0</v>
      </c>
      <c r="EZ106" s="40">
        <f t="shared" si="159"/>
        <v>0</v>
      </c>
      <c r="FA106" s="17">
        <f t="shared" si="160"/>
        <v>0</v>
      </c>
      <c r="FB106" s="36">
        <f t="shared" si="161"/>
        <v>0</v>
      </c>
      <c r="FC106" s="18">
        <v>86</v>
      </c>
      <c r="FD106" s="26">
        <v>0.0116279069767442</v>
      </c>
      <c r="FE106" s="18">
        <v>1</v>
      </c>
      <c r="FF106" s="18">
        <v>201</v>
      </c>
      <c r="FG106" s="40">
        <f t="shared" si="162"/>
        <v>201</v>
      </c>
      <c r="FH106" s="17">
        <f t="shared" si="163"/>
        <v>-48</v>
      </c>
      <c r="FI106" s="36">
        <f t="shared" si="164"/>
        <v>-0.238805970149254</v>
      </c>
      <c r="FJ106" s="18">
        <v>88</v>
      </c>
      <c r="FK106" s="26">
        <v>0</v>
      </c>
      <c r="FL106" s="17">
        <v>0</v>
      </c>
      <c r="FM106" s="18">
        <v>0</v>
      </c>
      <c r="FN106" s="40">
        <f t="shared" si="165"/>
        <v>0</v>
      </c>
      <c r="FO106" s="17">
        <f t="shared" si="166"/>
        <v>0</v>
      </c>
      <c r="FP106" s="36">
        <f t="shared" si="167"/>
        <v>0</v>
      </c>
      <c r="FQ106" s="18">
        <v>82</v>
      </c>
      <c r="FR106" s="26">
        <v>0</v>
      </c>
      <c r="FS106" s="17">
        <v>0</v>
      </c>
      <c r="FT106" s="18">
        <v>0</v>
      </c>
      <c r="FU106" s="40">
        <f t="shared" si="168"/>
        <v>0</v>
      </c>
      <c r="FV106" s="17">
        <f t="shared" si="169"/>
        <v>0</v>
      </c>
      <c r="FW106" s="36">
        <f t="shared" si="170"/>
        <v>0</v>
      </c>
      <c r="FX106" s="18">
        <v>92</v>
      </c>
      <c r="FY106" s="26">
        <v>0</v>
      </c>
      <c r="FZ106" s="17">
        <v>0</v>
      </c>
      <c r="GA106" s="18">
        <v>0</v>
      </c>
      <c r="GB106" s="40">
        <f t="shared" si="171"/>
        <v>0</v>
      </c>
      <c r="GC106" s="17">
        <f t="shared" si="172"/>
        <v>0</v>
      </c>
      <c r="GD106" s="36">
        <f t="shared" si="173"/>
        <v>0</v>
      </c>
      <c r="GE106" s="18">
        <v>58</v>
      </c>
      <c r="GF106" s="26">
        <v>0</v>
      </c>
      <c r="GG106" s="17">
        <v>0</v>
      </c>
      <c r="GH106" s="18">
        <v>0</v>
      </c>
      <c r="GI106" s="40">
        <f t="shared" si="174"/>
        <v>0</v>
      </c>
      <c r="GJ106" s="17">
        <f t="shared" si="175"/>
        <v>0</v>
      </c>
      <c r="GK106" s="36">
        <f t="shared" si="176"/>
        <v>0</v>
      </c>
      <c r="GL106" s="18">
        <v>68</v>
      </c>
      <c r="GM106" s="26">
        <v>0</v>
      </c>
      <c r="GN106" s="17">
        <v>0</v>
      </c>
      <c r="GO106" s="18">
        <v>0</v>
      </c>
      <c r="GP106" s="40">
        <f t="shared" si="177"/>
        <v>0</v>
      </c>
      <c r="GQ106" s="17">
        <f t="shared" si="178"/>
        <v>0</v>
      </c>
      <c r="GR106" s="36">
        <f t="shared" si="179"/>
        <v>0</v>
      </c>
      <c r="GS106" s="18">
        <v>60</v>
      </c>
      <c r="GT106" s="26">
        <v>0</v>
      </c>
      <c r="GU106" s="18">
        <v>0</v>
      </c>
      <c r="GV106" s="18">
        <v>0</v>
      </c>
      <c r="GW106" s="40">
        <f t="shared" si="185"/>
        <v>0</v>
      </c>
      <c r="GX106" s="17">
        <f t="shared" si="186"/>
        <v>0</v>
      </c>
      <c r="GY106" s="36">
        <f t="shared" si="222"/>
        <v>0</v>
      </c>
      <c r="GZ106" s="18">
        <v>56</v>
      </c>
      <c r="HA106" s="26">
        <v>0</v>
      </c>
      <c r="HB106" s="18">
        <v>0</v>
      </c>
      <c r="HC106" s="18">
        <v>0</v>
      </c>
      <c r="HD106" s="40">
        <f t="shared" si="188"/>
        <v>0</v>
      </c>
      <c r="HE106" s="17">
        <f t="shared" si="189"/>
        <v>0</v>
      </c>
      <c r="HF106" s="36">
        <f t="shared" si="190"/>
        <v>0</v>
      </c>
      <c r="HG106" s="18">
        <v>44</v>
      </c>
      <c r="HH106" s="26">
        <v>0</v>
      </c>
      <c r="HI106" s="18">
        <v>0</v>
      </c>
      <c r="HJ106" s="18">
        <v>0</v>
      </c>
      <c r="HK106" s="40">
        <f t="shared" si="191"/>
        <v>0</v>
      </c>
      <c r="HL106" s="17">
        <f t="shared" si="192"/>
        <v>0</v>
      </c>
      <c r="HM106" s="36">
        <f t="shared" si="223"/>
        <v>0</v>
      </c>
      <c r="HN106" s="18">
        <v>35</v>
      </c>
      <c r="HO106" s="26">
        <v>0</v>
      </c>
      <c r="HP106" s="18">
        <v>0</v>
      </c>
      <c r="HQ106" s="18">
        <v>0</v>
      </c>
      <c r="HR106" s="40">
        <f t="shared" si="194"/>
        <v>0</v>
      </c>
      <c r="HS106" s="17">
        <f t="shared" si="195"/>
        <v>0</v>
      </c>
      <c r="HT106" s="36">
        <f t="shared" si="224"/>
        <v>0</v>
      </c>
      <c r="HU106" s="18">
        <v>31</v>
      </c>
      <c r="HV106" s="26">
        <v>0</v>
      </c>
      <c r="HW106" s="17">
        <v>0</v>
      </c>
      <c r="HX106" s="18">
        <v>0</v>
      </c>
      <c r="HY106" s="40">
        <f t="shared" si="197"/>
        <v>0</v>
      </c>
      <c r="HZ106" s="17">
        <f t="shared" si="198"/>
        <v>0</v>
      </c>
      <c r="IA106" s="36">
        <f t="shared" si="225"/>
        <v>0</v>
      </c>
      <c r="IB106" s="18"/>
      <c r="IC106" s="26"/>
      <c r="ID106" s="17"/>
      <c r="IE106" s="18"/>
      <c r="IF106" s="40"/>
      <c r="IG106" s="17"/>
      <c r="IH106" s="17"/>
      <c r="II106" s="36"/>
      <c r="IJ106" s="17"/>
      <c r="IK106" s="17"/>
      <c r="IL106" s="17">
        <v>265</v>
      </c>
      <c r="IM106" s="17">
        <v>53084.19</v>
      </c>
      <c r="IN106" s="18">
        <v>125</v>
      </c>
      <c r="IO106" s="18">
        <v>26162.81</v>
      </c>
      <c r="IP106" s="17">
        <v>230</v>
      </c>
      <c r="IQ106" s="17">
        <v>49514</v>
      </c>
      <c r="IR106" s="17"/>
      <c r="IS106" s="17"/>
      <c r="IT106" s="16"/>
      <c r="IU106" s="16"/>
      <c r="IV106" s="16"/>
      <c r="IW106" s="16"/>
      <c r="IX106" s="41"/>
      <c r="IY106" s="41"/>
      <c r="IZ106" s="41"/>
      <c r="JA106" s="41"/>
      <c r="JB106" s="18"/>
      <c r="JC106" s="41"/>
      <c r="JD106" s="41"/>
      <c r="JE106" s="41"/>
      <c r="JF106" s="18"/>
      <c r="JG106" s="18"/>
      <c r="JH106" s="18">
        <f t="shared" si="217"/>
        <v>33</v>
      </c>
      <c r="JI106" s="18">
        <f t="shared" si="218"/>
        <v>7127</v>
      </c>
      <c r="JJ106" s="17">
        <v>249</v>
      </c>
      <c r="JK106" s="17">
        <f t="shared" si="200"/>
        <v>-1090</v>
      </c>
      <c r="JL106" s="36">
        <f t="shared" si="219"/>
        <v>-0.152939525747159</v>
      </c>
      <c r="JM106" s="18">
        <f t="shared" si="201"/>
        <v>653</v>
      </c>
      <c r="JN106" s="42">
        <f t="shared" si="202"/>
        <v>135888</v>
      </c>
      <c r="JO106" s="43"/>
      <c r="JP106" s="43"/>
    </row>
    <row r="107" customFormat="1" ht="16.5" spans="1:276">
      <c r="A107" s="16"/>
      <c r="B107" s="20" t="s">
        <v>39</v>
      </c>
      <c r="C107" s="18">
        <v>6939962763712</v>
      </c>
      <c r="D107" s="18">
        <v>598982766491</v>
      </c>
      <c r="E107" s="18">
        <v>21063510002456</v>
      </c>
      <c r="F107" s="17" t="s">
        <v>359</v>
      </c>
      <c r="G107" s="19" t="s">
        <v>360</v>
      </c>
      <c r="H107" s="26" t="s">
        <v>490</v>
      </c>
      <c r="I107" s="26">
        <f>VLOOKUP(C107,供应链!E:J,6,0)</f>
        <v>0</v>
      </c>
      <c r="J107" s="17">
        <f>VLOOKUP(C107,供应链!E:H,4,0)</f>
        <v>0</v>
      </c>
      <c r="K107" s="17">
        <f>VLOOKUP(C107,供应链!E:K,7,0)</f>
        <v>0</v>
      </c>
      <c r="L107" s="18" t="str">
        <f>VLOOKUP(C107,供应链!E:I,5,0)</f>
        <v>-</v>
      </c>
      <c r="M107" s="27">
        <f t="shared" si="221"/>
        <v>0.000391881857932514</v>
      </c>
      <c r="N107" s="17">
        <v>49</v>
      </c>
      <c r="O107" s="26">
        <v>0.0204081632653061</v>
      </c>
      <c r="P107" s="18">
        <v>1</v>
      </c>
      <c r="Q107" s="18">
        <v>69</v>
      </c>
      <c r="R107" s="40">
        <v>69</v>
      </c>
      <c r="S107" s="17">
        <v>99</v>
      </c>
      <c r="T107" s="17">
        <f t="shared" si="207"/>
        <v>-30</v>
      </c>
      <c r="U107" s="36">
        <f t="shared" si="208"/>
        <v>-0.434782608695652</v>
      </c>
      <c r="V107" s="17">
        <v>87</v>
      </c>
      <c r="W107" s="17">
        <v>42</v>
      </c>
      <c r="X107" s="26">
        <v>0.0476190476190476</v>
      </c>
      <c r="Y107" s="18">
        <v>2</v>
      </c>
      <c r="Z107" s="18">
        <v>130</v>
      </c>
      <c r="AA107" s="40">
        <v>65</v>
      </c>
      <c r="AB107" s="17">
        <v>99</v>
      </c>
      <c r="AC107" s="17">
        <f t="shared" si="209"/>
        <v>-68</v>
      </c>
      <c r="AD107" s="36">
        <f t="shared" si="210"/>
        <v>-0.523076923076923</v>
      </c>
      <c r="AE107" s="17">
        <v>85</v>
      </c>
      <c r="AF107" s="17">
        <v>47</v>
      </c>
      <c r="AG107" s="26">
        <v>0.0212765957446809</v>
      </c>
      <c r="AH107" s="18">
        <v>1</v>
      </c>
      <c r="AI107" s="18">
        <v>67</v>
      </c>
      <c r="AJ107" s="40">
        <v>67</v>
      </c>
      <c r="AK107" s="17">
        <v>99</v>
      </c>
      <c r="AL107" s="17">
        <v>-32</v>
      </c>
      <c r="AM107" s="36">
        <v>-0.477611940298507</v>
      </c>
      <c r="AN107" s="17">
        <v>84</v>
      </c>
      <c r="AO107" s="17">
        <v>70</v>
      </c>
      <c r="AP107" s="26">
        <v>0</v>
      </c>
      <c r="AQ107" s="18">
        <v>0</v>
      </c>
      <c r="AR107" s="18">
        <v>0</v>
      </c>
      <c r="AS107" s="40">
        <v>0</v>
      </c>
      <c r="AT107" s="17">
        <v>99</v>
      </c>
      <c r="AU107" s="17">
        <f t="shared" si="211"/>
        <v>0</v>
      </c>
      <c r="AV107" s="36">
        <f t="shared" si="212"/>
        <v>0</v>
      </c>
      <c r="AW107" s="17">
        <v>84</v>
      </c>
      <c r="AX107" s="17">
        <v>59</v>
      </c>
      <c r="AY107" s="26">
        <v>0.0338983050847458</v>
      </c>
      <c r="AZ107" s="18">
        <v>2</v>
      </c>
      <c r="BA107" s="18">
        <v>195</v>
      </c>
      <c r="BB107" s="40">
        <v>97.5</v>
      </c>
      <c r="BC107" s="17">
        <v>99</v>
      </c>
      <c r="BD107" s="17">
        <f t="shared" si="213"/>
        <v>-3</v>
      </c>
      <c r="BE107" s="36">
        <f t="shared" si="214"/>
        <v>-0.0153846153846154</v>
      </c>
      <c r="BF107" s="17">
        <v>82</v>
      </c>
      <c r="BG107" s="17">
        <v>54</v>
      </c>
      <c r="BH107" s="26">
        <v>0</v>
      </c>
      <c r="BI107" s="18">
        <v>0</v>
      </c>
      <c r="BJ107" s="18">
        <v>0</v>
      </c>
      <c r="BK107" s="40">
        <v>0</v>
      </c>
      <c r="BL107" s="17">
        <v>99</v>
      </c>
      <c r="BM107" s="17">
        <f t="shared" si="215"/>
        <v>0</v>
      </c>
      <c r="BN107" s="36">
        <f t="shared" si="216"/>
        <v>0</v>
      </c>
      <c r="BO107" s="17">
        <v>82</v>
      </c>
      <c r="BP107" s="17">
        <v>55</v>
      </c>
      <c r="BQ107" s="26">
        <f t="shared" si="180"/>
        <v>0.0181818181818182</v>
      </c>
      <c r="BR107" s="17">
        <v>1</v>
      </c>
      <c r="BS107" s="18">
        <v>69</v>
      </c>
      <c r="BT107" s="40">
        <f t="shared" si="181"/>
        <v>69</v>
      </c>
      <c r="BU107" s="17">
        <f t="shared" si="182"/>
        <v>-30</v>
      </c>
      <c r="BV107" s="36">
        <f t="shared" si="183"/>
        <v>-0.434782608695652</v>
      </c>
      <c r="BW107" s="17">
        <v>79</v>
      </c>
      <c r="BX107" s="32">
        <v>0</v>
      </c>
      <c r="BY107" s="17">
        <v>2</v>
      </c>
      <c r="BZ107" s="18">
        <v>135</v>
      </c>
      <c r="CA107" s="40">
        <f t="shared" si="127"/>
        <v>67.5</v>
      </c>
      <c r="CB107" s="17">
        <f t="shared" si="128"/>
        <v>-63</v>
      </c>
      <c r="CC107" s="36">
        <f t="shared" si="184"/>
        <v>-0.466666666666667</v>
      </c>
      <c r="CD107" s="17">
        <v>61</v>
      </c>
      <c r="CE107" s="32">
        <v>0.0199004975124378</v>
      </c>
      <c r="CF107" s="18">
        <v>5</v>
      </c>
      <c r="CG107" s="18">
        <v>337</v>
      </c>
      <c r="CH107" s="40">
        <f t="shared" si="129"/>
        <v>67.4</v>
      </c>
      <c r="CI107" s="17">
        <f t="shared" si="130"/>
        <v>-158</v>
      </c>
      <c r="CJ107" s="36">
        <f t="shared" si="131"/>
        <v>-0.468842729970326</v>
      </c>
      <c r="CK107" s="17">
        <v>71</v>
      </c>
      <c r="CL107" s="32">
        <v>0</v>
      </c>
      <c r="CM107" s="18">
        <v>0</v>
      </c>
      <c r="CN107" s="18">
        <v>0</v>
      </c>
      <c r="CO107" s="40">
        <f t="shared" si="132"/>
        <v>0</v>
      </c>
      <c r="CP107" s="17">
        <f t="shared" si="133"/>
        <v>0</v>
      </c>
      <c r="CQ107" s="36">
        <f t="shared" si="134"/>
        <v>0</v>
      </c>
      <c r="CR107" s="17">
        <v>73</v>
      </c>
      <c r="CS107" s="32">
        <v>0.0221238938053097</v>
      </c>
      <c r="CT107" s="18">
        <v>1</v>
      </c>
      <c r="CU107" s="18">
        <v>58</v>
      </c>
      <c r="CV107" s="40">
        <f t="shared" si="135"/>
        <v>58</v>
      </c>
      <c r="CW107" s="17">
        <f t="shared" si="136"/>
        <v>-41</v>
      </c>
      <c r="CX107" s="36">
        <f t="shared" si="137"/>
        <v>-0.706896551724138</v>
      </c>
      <c r="CY107" s="132">
        <v>63</v>
      </c>
      <c r="CZ107" s="121">
        <v>0.00884955752212389</v>
      </c>
      <c r="DA107" s="55">
        <v>0</v>
      </c>
      <c r="DB107" s="55">
        <v>0</v>
      </c>
      <c r="DC107" s="40">
        <f t="shared" si="138"/>
        <v>0</v>
      </c>
      <c r="DD107" s="17">
        <f t="shared" si="139"/>
        <v>0</v>
      </c>
      <c r="DE107" s="36">
        <f t="shared" si="140"/>
        <v>0</v>
      </c>
      <c r="DF107" s="122">
        <v>67</v>
      </c>
      <c r="DG107" s="123">
        <v>0.0447761194029851</v>
      </c>
      <c r="DH107" s="122">
        <v>3</v>
      </c>
      <c r="DI107" s="122">
        <v>194</v>
      </c>
      <c r="DJ107" s="40">
        <f t="shared" si="141"/>
        <v>64.6666666666667</v>
      </c>
      <c r="DK107" s="17">
        <f t="shared" si="142"/>
        <v>-103</v>
      </c>
      <c r="DL107" s="36">
        <f t="shared" si="143"/>
        <v>-0.530927835051546</v>
      </c>
      <c r="DM107" s="33">
        <v>63</v>
      </c>
      <c r="DN107" s="32">
        <v>0.0317460317460317</v>
      </c>
      <c r="DO107" s="17">
        <v>2</v>
      </c>
      <c r="DP107" s="18">
        <v>117</v>
      </c>
      <c r="DQ107" s="40">
        <f t="shared" si="144"/>
        <v>58.5</v>
      </c>
      <c r="DR107" s="17">
        <f t="shared" si="145"/>
        <v>-81</v>
      </c>
      <c r="DS107" s="36">
        <f t="shared" si="146"/>
        <v>-0.692307692307692</v>
      </c>
      <c r="DT107" s="126">
        <v>59</v>
      </c>
      <c r="DU107" s="32">
        <v>0.0169491525423729</v>
      </c>
      <c r="DV107" s="17">
        <v>1</v>
      </c>
      <c r="DW107" s="18">
        <v>69</v>
      </c>
      <c r="DX107" s="40">
        <f t="shared" si="147"/>
        <v>69</v>
      </c>
      <c r="DY107" s="17">
        <f t="shared" si="148"/>
        <v>-30</v>
      </c>
      <c r="DZ107" s="36">
        <f t="shared" si="149"/>
        <v>-0.434782608695652</v>
      </c>
      <c r="EA107" s="33">
        <v>28</v>
      </c>
      <c r="EB107" s="32">
        <v>0.0357142857142857</v>
      </c>
      <c r="EC107" s="18">
        <v>1</v>
      </c>
      <c r="ED107" s="18">
        <v>64</v>
      </c>
      <c r="EE107" s="40">
        <f t="shared" si="150"/>
        <v>64</v>
      </c>
      <c r="EF107" s="17">
        <f t="shared" si="151"/>
        <v>-35</v>
      </c>
      <c r="EG107" s="36">
        <f t="shared" si="152"/>
        <v>-0.546875</v>
      </c>
      <c r="EH107" s="18">
        <v>38</v>
      </c>
      <c r="EI107" s="26">
        <v>0.0263157894736842</v>
      </c>
      <c r="EJ107" s="18">
        <v>1</v>
      </c>
      <c r="EK107" s="18">
        <v>74</v>
      </c>
      <c r="EL107" s="40">
        <f t="shared" si="153"/>
        <v>74</v>
      </c>
      <c r="EM107" s="17">
        <f t="shared" si="154"/>
        <v>-25</v>
      </c>
      <c r="EN107" s="36">
        <f t="shared" si="155"/>
        <v>-0.337837837837838</v>
      </c>
      <c r="EO107" s="18">
        <v>40</v>
      </c>
      <c r="EP107" s="26">
        <v>0</v>
      </c>
      <c r="EQ107" s="18">
        <v>0</v>
      </c>
      <c r="ER107" s="18">
        <v>0</v>
      </c>
      <c r="ES107" s="40">
        <f t="shared" si="156"/>
        <v>0</v>
      </c>
      <c r="ET107" s="17">
        <f t="shared" si="157"/>
        <v>0</v>
      </c>
      <c r="EU107" s="36">
        <f t="shared" si="158"/>
        <v>0</v>
      </c>
      <c r="EV107" s="18">
        <v>47</v>
      </c>
      <c r="EW107" s="26">
        <v>0.0212765957446809</v>
      </c>
      <c r="EX107" s="18">
        <v>1</v>
      </c>
      <c r="EY107" s="18">
        <v>69</v>
      </c>
      <c r="EZ107" s="40">
        <f t="shared" si="159"/>
        <v>69</v>
      </c>
      <c r="FA107" s="17">
        <f t="shared" si="160"/>
        <v>-30</v>
      </c>
      <c r="FB107" s="36">
        <f t="shared" si="161"/>
        <v>-0.434782608695652</v>
      </c>
      <c r="FC107" s="18">
        <v>55</v>
      </c>
      <c r="FD107" s="26">
        <v>0.0181818181818182</v>
      </c>
      <c r="FE107" s="18">
        <v>1</v>
      </c>
      <c r="FF107" s="18">
        <v>63</v>
      </c>
      <c r="FG107" s="40">
        <f t="shared" si="162"/>
        <v>63</v>
      </c>
      <c r="FH107" s="17">
        <f t="shared" si="163"/>
        <v>-36</v>
      </c>
      <c r="FI107" s="36">
        <f t="shared" si="164"/>
        <v>-0.571428571428571</v>
      </c>
      <c r="FJ107" s="18">
        <v>36</v>
      </c>
      <c r="FK107" s="26">
        <v>0.0277777777777778</v>
      </c>
      <c r="FL107" s="17">
        <v>1</v>
      </c>
      <c r="FM107" s="18">
        <v>69</v>
      </c>
      <c r="FN107" s="40">
        <f t="shared" si="165"/>
        <v>69</v>
      </c>
      <c r="FO107" s="17">
        <f t="shared" si="166"/>
        <v>-30</v>
      </c>
      <c r="FP107" s="36">
        <f t="shared" si="167"/>
        <v>-0.434782608695652</v>
      </c>
      <c r="FQ107" s="18">
        <v>55</v>
      </c>
      <c r="FR107" s="26">
        <v>0.0181818181818182</v>
      </c>
      <c r="FS107" s="17">
        <v>1</v>
      </c>
      <c r="FT107" s="18">
        <v>69</v>
      </c>
      <c r="FU107" s="40">
        <f t="shared" si="168"/>
        <v>69</v>
      </c>
      <c r="FV107" s="17">
        <f t="shared" si="169"/>
        <v>-30</v>
      </c>
      <c r="FW107" s="36">
        <f t="shared" si="170"/>
        <v>-0.434782608695652</v>
      </c>
      <c r="FX107" s="18">
        <v>43</v>
      </c>
      <c r="FY107" s="26">
        <v>0.0232558139534884</v>
      </c>
      <c r="FZ107" s="17">
        <v>1</v>
      </c>
      <c r="GA107" s="18">
        <v>69</v>
      </c>
      <c r="GB107" s="40">
        <f t="shared" si="171"/>
        <v>69</v>
      </c>
      <c r="GC107" s="17">
        <f t="shared" si="172"/>
        <v>-30</v>
      </c>
      <c r="GD107" s="36">
        <f t="shared" si="173"/>
        <v>-0.434782608695652</v>
      </c>
      <c r="GE107" s="18">
        <v>36</v>
      </c>
      <c r="GF107" s="26">
        <v>0.0277777777777778</v>
      </c>
      <c r="GG107" s="17">
        <v>1</v>
      </c>
      <c r="GH107" s="18">
        <v>69</v>
      </c>
      <c r="GI107" s="40">
        <f t="shared" si="174"/>
        <v>69</v>
      </c>
      <c r="GJ107" s="17">
        <f t="shared" si="175"/>
        <v>-30</v>
      </c>
      <c r="GK107" s="36">
        <f t="shared" si="176"/>
        <v>-0.434782608695652</v>
      </c>
      <c r="GL107" s="18">
        <v>60</v>
      </c>
      <c r="GM107" s="26">
        <v>0.0666666666666667</v>
      </c>
      <c r="GN107" s="17">
        <v>4</v>
      </c>
      <c r="GO107" s="18">
        <v>286</v>
      </c>
      <c r="GP107" s="40">
        <f t="shared" si="177"/>
        <v>71.5</v>
      </c>
      <c r="GQ107" s="17">
        <f t="shared" si="178"/>
        <v>-110</v>
      </c>
      <c r="GR107" s="36">
        <f t="shared" si="179"/>
        <v>-0.384615384615385</v>
      </c>
      <c r="GS107" s="18">
        <v>42</v>
      </c>
      <c r="GT107" s="26">
        <v>0.0238095238095238</v>
      </c>
      <c r="GU107" s="18">
        <v>1</v>
      </c>
      <c r="GV107" s="18">
        <v>69</v>
      </c>
      <c r="GW107" s="40">
        <f t="shared" si="185"/>
        <v>69</v>
      </c>
      <c r="GX107" s="17">
        <f t="shared" si="186"/>
        <v>-30</v>
      </c>
      <c r="GY107" s="36">
        <f t="shared" si="222"/>
        <v>-0.434782608695652</v>
      </c>
      <c r="GZ107" s="18">
        <v>30</v>
      </c>
      <c r="HA107" s="26">
        <v>0.0666666666666667</v>
      </c>
      <c r="HB107" s="18">
        <v>2</v>
      </c>
      <c r="HC107" s="18">
        <v>131</v>
      </c>
      <c r="HD107" s="40">
        <f t="shared" si="188"/>
        <v>65.5</v>
      </c>
      <c r="HE107" s="17">
        <f t="shared" si="189"/>
        <v>-67</v>
      </c>
      <c r="HF107" s="36">
        <f t="shared" si="190"/>
        <v>-0.511450381679389</v>
      </c>
      <c r="HG107" s="18">
        <v>40</v>
      </c>
      <c r="HH107" s="26">
        <v>0.05</v>
      </c>
      <c r="HI107" s="18">
        <v>2</v>
      </c>
      <c r="HJ107" s="18">
        <v>134</v>
      </c>
      <c r="HK107" s="40">
        <f t="shared" si="191"/>
        <v>67</v>
      </c>
      <c r="HL107" s="17">
        <f t="shared" si="192"/>
        <v>-64</v>
      </c>
      <c r="HM107" s="36">
        <f t="shared" si="223"/>
        <v>-0.477611940298507</v>
      </c>
      <c r="HN107" s="18">
        <v>40</v>
      </c>
      <c r="HO107" s="26">
        <v>0</v>
      </c>
      <c r="HP107" s="18">
        <v>0</v>
      </c>
      <c r="HQ107" s="18">
        <v>0</v>
      </c>
      <c r="HR107" s="40">
        <f t="shared" si="194"/>
        <v>0</v>
      </c>
      <c r="HS107" s="17">
        <f t="shared" si="195"/>
        <v>0</v>
      </c>
      <c r="HT107" s="36">
        <f t="shared" si="224"/>
        <v>0</v>
      </c>
      <c r="HU107" s="18">
        <v>23</v>
      </c>
      <c r="HV107" s="26">
        <v>0</v>
      </c>
      <c r="HW107" s="17">
        <v>0</v>
      </c>
      <c r="HX107" s="18">
        <v>0</v>
      </c>
      <c r="HY107" s="40">
        <f t="shared" si="197"/>
        <v>0</v>
      </c>
      <c r="HZ107" s="17">
        <f t="shared" si="198"/>
        <v>0</v>
      </c>
      <c r="IA107" s="36">
        <f t="shared" si="225"/>
        <v>0</v>
      </c>
      <c r="IB107" s="18"/>
      <c r="IC107" s="26"/>
      <c r="ID107" s="17"/>
      <c r="IE107" s="18"/>
      <c r="IF107" s="40"/>
      <c r="IG107" s="17"/>
      <c r="IH107" s="17"/>
      <c r="II107" s="36"/>
      <c r="IJ107" s="17"/>
      <c r="IK107" s="17"/>
      <c r="IL107" s="17">
        <v>51</v>
      </c>
      <c r="IM107" s="17">
        <v>4908.1</v>
      </c>
      <c r="IN107" s="18">
        <v>9</v>
      </c>
      <c r="IO107" s="18">
        <v>866</v>
      </c>
      <c r="IP107" s="17">
        <v>20</v>
      </c>
      <c r="IQ107" s="17">
        <v>1552</v>
      </c>
      <c r="IR107" s="17"/>
      <c r="IS107" s="17"/>
      <c r="IT107" s="16"/>
      <c r="IU107" s="16"/>
      <c r="IV107" s="16"/>
      <c r="IW107" s="16"/>
      <c r="IX107" s="41"/>
      <c r="IY107" s="41"/>
      <c r="IZ107" s="41"/>
      <c r="JA107" s="41"/>
      <c r="JB107" s="18"/>
      <c r="JC107" s="41"/>
      <c r="JD107" s="41"/>
      <c r="JE107" s="41"/>
      <c r="JF107" s="18"/>
      <c r="JG107" s="18"/>
      <c r="JH107" s="18">
        <f t="shared" si="217"/>
        <v>38</v>
      </c>
      <c r="JI107" s="18">
        <f t="shared" si="218"/>
        <v>2606</v>
      </c>
      <c r="JJ107" s="17">
        <v>99</v>
      </c>
      <c r="JK107" s="17">
        <f t="shared" si="200"/>
        <v>-1156</v>
      </c>
      <c r="JL107" s="36">
        <f t="shared" si="219"/>
        <v>-0.44359171143515</v>
      </c>
      <c r="JM107" s="18">
        <f t="shared" si="201"/>
        <v>118</v>
      </c>
      <c r="JN107" s="42">
        <f t="shared" si="202"/>
        <v>9932.1</v>
      </c>
      <c r="JO107" s="43"/>
      <c r="JP107" s="43"/>
    </row>
    <row r="108" customFormat="1" ht="16.5" spans="1:276">
      <c r="A108" s="16"/>
      <c r="B108" s="20" t="s">
        <v>211</v>
      </c>
      <c r="C108" s="18">
        <v>6939962755380</v>
      </c>
      <c r="D108" s="18">
        <v>585896268442</v>
      </c>
      <c r="E108" s="18">
        <v>21063510001496</v>
      </c>
      <c r="F108" s="17" t="s">
        <v>361</v>
      </c>
      <c r="G108" s="19" t="s">
        <v>362</v>
      </c>
      <c r="H108" s="26" t="s">
        <v>490</v>
      </c>
      <c r="I108" s="26">
        <f>VLOOKUP(C108,供应链!E:J,6,0)</f>
        <v>0</v>
      </c>
      <c r="J108" s="17">
        <f>VLOOKUP(C108,供应链!E:H,4,0)</f>
        <v>0</v>
      </c>
      <c r="K108" s="17">
        <f>VLOOKUP(C108,供应链!E:K,7,0)</f>
        <v>0</v>
      </c>
      <c r="L108" s="18" t="str">
        <f>VLOOKUP(C108,供应链!E:I,5,0)</f>
        <v>-</v>
      </c>
      <c r="M108" s="27">
        <f t="shared" si="221"/>
        <v>0.000113439485190991</v>
      </c>
      <c r="N108" s="17">
        <v>174</v>
      </c>
      <c r="O108" s="26">
        <v>0</v>
      </c>
      <c r="P108" s="18">
        <v>0</v>
      </c>
      <c r="Q108" s="18">
        <v>0</v>
      </c>
      <c r="R108" s="40">
        <v>0</v>
      </c>
      <c r="S108" s="17">
        <v>599</v>
      </c>
      <c r="T108" s="17">
        <f t="shared" si="207"/>
        <v>0</v>
      </c>
      <c r="U108" s="36">
        <f t="shared" si="208"/>
        <v>0</v>
      </c>
      <c r="V108" s="17">
        <v>50</v>
      </c>
      <c r="W108" s="17">
        <v>150</v>
      </c>
      <c r="X108" s="26">
        <v>0</v>
      </c>
      <c r="Y108" s="18">
        <v>0</v>
      </c>
      <c r="Z108" s="18">
        <v>0</v>
      </c>
      <c r="AA108" s="40">
        <v>0</v>
      </c>
      <c r="AB108" s="17">
        <v>599</v>
      </c>
      <c r="AC108" s="17">
        <f t="shared" si="209"/>
        <v>0</v>
      </c>
      <c r="AD108" s="36">
        <f t="shared" si="210"/>
        <v>0</v>
      </c>
      <c r="AE108" s="17">
        <v>50</v>
      </c>
      <c r="AF108" s="17">
        <v>147</v>
      </c>
      <c r="AG108" s="26">
        <v>0.00680272108843537</v>
      </c>
      <c r="AH108" s="18">
        <v>1</v>
      </c>
      <c r="AI108" s="18">
        <v>599</v>
      </c>
      <c r="AJ108" s="40">
        <v>599</v>
      </c>
      <c r="AK108" s="17">
        <v>599</v>
      </c>
      <c r="AL108" s="17">
        <v>0</v>
      </c>
      <c r="AM108" s="36">
        <v>0</v>
      </c>
      <c r="AN108" s="17">
        <v>49</v>
      </c>
      <c r="AO108" s="17">
        <v>178</v>
      </c>
      <c r="AP108" s="26">
        <v>0.0112359550561798</v>
      </c>
      <c r="AQ108" s="18">
        <v>2</v>
      </c>
      <c r="AR108" s="18">
        <v>1198</v>
      </c>
      <c r="AS108" s="40">
        <v>599</v>
      </c>
      <c r="AT108" s="17">
        <v>599</v>
      </c>
      <c r="AU108" s="17">
        <f t="shared" si="211"/>
        <v>0</v>
      </c>
      <c r="AV108" s="36">
        <f t="shared" si="212"/>
        <v>0</v>
      </c>
      <c r="AW108" s="17">
        <v>47</v>
      </c>
      <c r="AX108" s="17">
        <v>159</v>
      </c>
      <c r="AY108" s="26">
        <v>0.00628930817610063</v>
      </c>
      <c r="AZ108" s="18">
        <v>1</v>
      </c>
      <c r="BA108" s="18">
        <v>599</v>
      </c>
      <c r="BB108" s="40">
        <v>599</v>
      </c>
      <c r="BC108" s="17">
        <v>599</v>
      </c>
      <c r="BD108" s="17">
        <f t="shared" si="213"/>
        <v>0</v>
      </c>
      <c r="BE108" s="36">
        <f t="shared" si="214"/>
        <v>0</v>
      </c>
      <c r="BF108" s="17">
        <v>46</v>
      </c>
      <c r="BG108" s="17">
        <v>146</v>
      </c>
      <c r="BH108" s="26">
        <v>0</v>
      </c>
      <c r="BI108" s="18">
        <v>0</v>
      </c>
      <c r="BJ108" s="18">
        <v>0</v>
      </c>
      <c r="BK108" s="40">
        <v>0</v>
      </c>
      <c r="BL108" s="17">
        <v>599</v>
      </c>
      <c r="BM108" s="17">
        <f t="shared" si="215"/>
        <v>0</v>
      </c>
      <c r="BN108" s="36">
        <f t="shared" si="216"/>
        <v>0</v>
      </c>
      <c r="BO108" s="17">
        <v>46</v>
      </c>
      <c r="BP108" s="17">
        <v>131</v>
      </c>
      <c r="BQ108" s="26">
        <f t="shared" si="180"/>
        <v>0</v>
      </c>
      <c r="BR108" s="17">
        <v>0</v>
      </c>
      <c r="BS108" s="18">
        <v>0</v>
      </c>
      <c r="BT108" s="40">
        <f t="shared" si="181"/>
        <v>0</v>
      </c>
      <c r="BU108" s="17">
        <f t="shared" si="182"/>
        <v>0</v>
      </c>
      <c r="BV108" s="36">
        <f t="shared" si="183"/>
        <v>0</v>
      </c>
      <c r="BW108" s="17">
        <v>120</v>
      </c>
      <c r="BX108" s="32">
        <v>0</v>
      </c>
      <c r="BY108" s="17">
        <v>1</v>
      </c>
      <c r="BZ108" s="18">
        <v>599</v>
      </c>
      <c r="CA108" s="40">
        <f t="shared" si="127"/>
        <v>599</v>
      </c>
      <c r="CB108" s="17">
        <f t="shared" si="128"/>
        <v>0</v>
      </c>
      <c r="CC108" s="36">
        <f t="shared" si="184"/>
        <v>0</v>
      </c>
      <c r="CD108" s="17">
        <v>93</v>
      </c>
      <c r="CE108" s="32">
        <v>0</v>
      </c>
      <c r="CF108" s="18">
        <v>1</v>
      </c>
      <c r="CG108" s="18">
        <v>599</v>
      </c>
      <c r="CH108" s="40">
        <f t="shared" si="129"/>
        <v>599</v>
      </c>
      <c r="CI108" s="17">
        <f t="shared" si="130"/>
        <v>0</v>
      </c>
      <c r="CJ108" s="36">
        <f t="shared" si="131"/>
        <v>0</v>
      </c>
      <c r="CK108" s="17">
        <v>101</v>
      </c>
      <c r="CL108" s="32">
        <v>0</v>
      </c>
      <c r="CM108" s="18">
        <v>0</v>
      </c>
      <c r="CN108" s="18">
        <v>0</v>
      </c>
      <c r="CO108" s="40">
        <f t="shared" si="132"/>
        <v>0</v>
      </c>
      <c r="CP108" s="17">
        <f t="shared" si="133"/>
        <v>0</v>
      </c>
      <c r="CQ108" s="36">
        <f t="shared" si="134"/>
        <v>0</v>
      </c>
      <c r="CR108" s="17">
        <v>99</v>
      </c>
      <c r="CS108" s="32">
        <v>0</v>
      </c>
      <c r="CT108" s="18">
        <v>1</v>
      </c>
      <c r="CU108" s="18">
        <v>584</v>
      </c>
      <c r="CV108" s="40">
        <f t="shared" si="135"/>
        <v>584</v>
      </c>
      <c r="CW108" s="17">
        <f t="shared" si="136"/>
        <v>-15</v>
      </c>
      <c r="CX108" s="36">
        <f t="shared" si="137"/>
        <v>-0.0256849315068493</v>
      </c>
      <c r="CY108" s="132">
        <v>104</v>
      </c>
      <c r="CZ108" s="121">
        <v>0</v>
      </c>
      <c r="DA108" s="55">
        <v>1</v>
      </c>
      <c r="DB108" s="55">
        <v>599</v>
      </c>
      <c r="DC108" s="40">
        <f t="shared" si="138"/>
        <v>599</v>
      </c>
      <c r="DD108" s="17">
        <f t="shared" si="139"/>
        <v>0</v>
      </c>
      <c r="DE108" s="36">
        <f t="shared" si="140"/>
        <v>0</v>
      </c>
      <c r="DF108" s="122">
        <v>78</v>
      </c>
      <c r="DG108" s="123">
        <v>0</v>
      </c>
      <c r="DH108" s="122">
        <v>0</v>
      </c>
      <c r="DI108" s="122">
        <v>0</v>
      </c>
      <c r="DJ108" s="40">
        <f t="shared" si="141"/>
        <v>0</v>
      </c>
      <c r="DK108" s="17">
        <f t="shared" si="142"/>
        <v>0</v>
      </c>
      <c r="DL108" s="36">
        <f t="shared" si="143"/>
        <v>0</v>
      </c>
      <c r="DM108" s="33">
        <v>103</v>
      </c>
      <c r="DN108" s="32">
        <v>0.00970873786407767</v>
      </c>
      <c r="DO108" s="17">
        <v>1</v>
      </c>
      <c r="DP108" s="18">
        <v>599</v>
      </c>
      <c r="DQ108" s="40">
        <f t="shared" si="144"/>
        <v>599</v>
      </c>
      <c r="DR108" s="17">
        <f t="shared" si="145"/>
        <v>0</v>
      </c>
      <c r="DS108" s="36">
        <f t="shared" si="146"/>
        <v>0</v>
      </c>
      <c r="DT108" s="126">
        <v>103</v>
      </c>
      <c r="DU108" s="32">
        <v>0</v>
      </c>
      <c r="DV108" s="17">
        <v>0</v>
      </c>
      <c r="DW108" s="18">
        <v>0</v>
      </c>
      <c r="DX108" s="40">
        <f t="shared" si="147"/>
        <v>0</v>
      </c>
      <c r="DY108" s="17">
        <f t="shared" si="148"/>
        <v>0</v>
      </c>
      <c r="DZ108" s="36">
        <f t="shared" si="149"/>
        <v>0</v>
      </c>
      <c r="EA108" s="33">
        <v>97</v>
      </c>
      <c r="EB108" s="32">
        <v>0</v>
      </c>
      <c r="EC108" s="18">
        <v>0</v>
      </c>
      <c r="ED108" s="18">
        <v>0</v>
      </c>
      <c r="EE108" s="40">
        <f t="shared" si="150"/>
        <v>0</v>
      </c>
      <c r="EF108" s="17">
        <f t="shared" si="151"/>
        <v>0</v>
      </c>
      <c r="EG108" s="36">
        <f t="shared" si="152"/>
        <v>0</v>
      </c>
      <c r="EH108" s="18">
        <v>85</v>
      </c>
      <c r="EI108" s="26">
        <v>0.0117647058823529</v>
      </c>
      <c r="EJ108" s="18">
        <v>1</v>
      </c>
      <c r="EK108" s="18">
        <v>589</v>
      </c>
      <c r="EL108" s="40">
        <f t="shared" si="153"/>
        <v>589</v>
      </c>
      <c r="EM108" s="17">
        <f t="shared" si="154"/>
        <v>-10</v>
      </c>
      <c r="EN108" s="36">
        <f t="shared" si="155"/>
        <v>-0.0169779286926995</v>
      </c>
      <c r="EO108" s="18">
        <v>77</v>
      </c>
      <c r="EP108" s="26">
        <v>0</v>
      </c>
      <c r="EQ108" s="18">
        <v>0</v>
      </c>
      <c r="ER108" s="18">
        <v>0</v>
      </c>
      <c r="ES108" s="40">
        <f t="shared" si="156"/>
        <v>0</v>
      </c>
      <c r="ET108" s="17">
        <f t="shared" si="157"/>
        <v>0</v>
      </c>
      <c r="EU108" s="36">
        <f t="shared" si="158"/>
        <v>0</v>
      </c>
      <c r="EV108" s="18">
        <v>106</v>
      </c>
      <c r="EW108" s="26">
        <v>0</v>
      </c>
      <c r="EX108" s="18">
        <v>0</v>
      </c>
      <c r="EY108" s="18">
        <v>0</v>
      </c>
      <c r="EZ108" s="40">
        <f t="shared" si="159"/>
        <v>0</v>
      </c>
      <c r="FA108" s="17">
        <f t="shared" si="160"/>
        <v>0</v>
      </c>
      <c r="FB108" s="36">
        <f t="shared" si="161"/>
        <v>0</v>
      </c>
      <c r="FC108" s="18">
        <v>147</v>
      </c>
      <c r="FD108" s="26">
        <v>0</v>
      </c>
      <c r="FE108" s="18">
        <v>0</v>
      </c>
      <c r="FF108" s="18">
        <v>0</v>
      </c>
      <c r="FG108" s="40">
        <f t="shared" si="162"/>
        <v>0</v>
      </c>
      <c r="FH108" s="17">
        <f t="shared" si="163"/>
        <v>0</v>
      </c>
      <c r="FI108" s="36">
        <f t="shared" si="164"/>
        <v>0</v>
      </c>
      <c r="FJ108" s="18">
        <v>107</v>
      </c>
      <c r="FK108" s="26">
        <v>0.00934579439252336</v>
      </c>
      <c r="FL108" s="17">
        <v>1</v>
      </c>
      <c r="FM108" s="18">
        <v>589</v>
      </c>
      <c r="FN108" s="40">
        <f t="shared" si="165"/>
        <v>589</v>
      </c>
      <c r="FO108" s="17">
        <f t="shared" si="166"/>
        <v>-10</v>
      </c>
      <c r="FP108" s="36">
        <f t="shared" si="167"/>
        <v>-0.0169779286926995</v>
      </c>
      <c r="FQ108" s="18">
        <v>107</v>
      </c>
      <c r="FR108" s="26">
        <v>0</v>
      </c>
      <c r="FS108" s="17">
        <v>0</v>
      </c>
      <c r="FT108" s="18">
        <v>0</v>
      </c>
      <c r="FU108" s="40">
        <f t="shared" si="168"/>
        <v>0</v>
      </c>
      <c r="FV108" s="17">
        <f t="shared" si="169"/>
        <v>0</v>
      </c>
      <c r="FW108" s="36">
        <f t="shared" si="170"/>
        <v>0</v>
      </c>
      <c r="FX108" s="18">
        <v>148</v>
      </c>
      <c r="FY108" s="26">
        <v>0</v>
      </c>
      <c r="FZ108" s="17">
        <v>0</v>
      </c>
      <c r="GA108" s="18">
        <v>0</v>
      </c>
      <c r="GB108" s="40">
        <f t="shared" si="171"/>
        <v>0</v>
      </c>
      <c r="GC108" s="17">
        <f t="shared" si="172"/>
        <v>0</v>
      </c>
      <c r="GD108" s="36">
        <f t="shared" si="173"/>
        <v>0</v>
      </c>
      <c r="GE108" s="18">
        <v>128</v>
      </c>
      <c r="GF108" s="26">
        <v>0</v>
      </c>
      <c r="GG108" s="17">
        <v>0</v>
      </c>
      <c r="GH108" s="18">
        <v>0</v>
      </c>
      <c r="GI108" s="40">
        <f t="shared" si="174"/>
        <v>0</v>
      </c>
      <c r="GJ108" s="17">
        <f t="shared" si="175"/>
        <v>0</v>
      </c>
      <c r="GK108" s="36">
        <f t="shared" si="176"/>
        <v>0</v>
      </c>
      <c r="GL108" s="18">
        <v>108</v>
      </c>
      <c r="GM108" s="26">
        <v>0</v>
      </c>
      <c r="GN108" s="17">
        <v>0</v>
      </c>
      <c r="GO108" s="18">
        <v>0</v>
      </c>
      <c r="GP108" s="40">
        <f t="shared" si="177"/>
        <v>0</v>
      </c>
      <c r="GQ108" s="17">
        <f t="shared" si="178"/>
        <v>0</v>
      </c>
      <c r="GR108" s="36">
        <f t="shared" si="179"/>
        <v>0</v>
      </c>
      <c r="GS108" s="18">
        <v>126</v>
      </c>
      <c r="GT108" s="26">
        <v>0</v>
      </c>
      <c r="GU108" s="18">
        <v>0</v>
      </c>
      <c r="GV108" s="18">
        <v>0</v>
      </c>
      <c r="GW108" s="40">
        <f t="shared" si="185"/>
        <v>0</v>
      </c>
      <c r="GX108" s="17">
        <f t="shared" si="186"/>
        <v>0</v>
      </c>
      <c r="GY108" s="36">
        <f t="shared" si="222"/>
        <v>0</v>
      </c>
      <c r="GZ108" s="18">
        <v>81</v>
      </c>
      <c r="HA108" s="26">
        <v>0</v>
      </c>
      <c r="HB108" s="18">
        <v>0</v>
      </c>
      <c r="HC108" s="18">
        <v>0</v>
      </c>
      <c r="HD108" s="40">
        <f t="shared" si="188"/>
        <v>0</v>
      </c>
      <c r="HE108" s="17">
        <f t="shared" si="189"/>
        <v>0</v>
      </c>
      <c r="HF108" s="36">
        <f t="shared" si="190"/>
        <v>0</v>
      </c>
      <c r="HG108" s="18">
        <v>81</v>
      </c>
      <c r="HH108" s="26">
        <v>0</v>
      </c>
      <c r="HI108" s="18">
        <v>0</v>
      </c>
      <c r="HJ108" s="18">
        <v>0</v>
      </c>
      <c r="HK108" s="40">
        <f t="shared" si="191"/>
        <v>0</v>
      </c>
      <c r="HL108" s="17">
        <f t="shared" si="192"/>
        <v>0</v>
      </c>
      <c r="HM108" s="36">
        <f t="shared" si="223"/>
        <v>0</v>
      </c>
      <c r="HN108" s="18">
        <v>92</v>
      </c>
      <c r="HO108" s="26">
        <v>0</v>
      </c>
      <c r="HP108" s="18">
        <v>0</v>
      </c>
      <c r="HQ108" s="18">
        <v>0</v>
      </c>
      <c r="HR108" s="40">
        <f t="shared" si="194"/>
        <v>0</v>
      </c>
      <c r="HS108" s="17">
        <f t="shared" si="195"/>
        <v>0</v>
      </c>
      <c r="HT108" s="36">
        <f t="shared" si="224"/>
        <v>0</v>
      </c>
      <c r="HU108" s="18">
        <v>63</v>
      </c>
      <c r="HV108" s="26">
        <v>0</v>
      </c>
      <c r="HW108" s="17">
        <v>0</v>
      </c>
      <c r="HX108" s="18">
        <v>0</v>
      </c>
      <c r="HY108" s="40">
        <f t="shared" si="197"/>
        <v>0</v>
      </c>
      <c r="HZ108" s="17">
        <f t="shared" si="198"/>
        <v>0</v>
      </c>
      <c r="IA108" s="36">
        <f t="shared" si="225"/>
        <v>0</v>
      </c>
      <c r="IB108" s="18"/>
      <c r="IC108" s="26"/>
      <c r="ID108" s="17"/>
      <c r="IE108" s="18"/>
      <c r="IF108" s="40"/>
      <c r="IG108" s="17"/>
      <c r="IH108" s="17"/>
      <c r="II108" s="36"/>
      <c r="IJ108" s="17"/>
      <c r="IK108" s="17"/>
      <c r="IL108" s="17">
        <v>55</v>
      </c>
      <c r="IM108" s="17">
        <v>32412.83</v>
      </c>
      <c r="IN108" s="18">
        <v>11</v>
      </c>
      <c r="IO108" s="18">
        <v>6660.08</v>
      </c>
      <c r="IP108" s="17">
        <v>21</v>
      </c>
      <c r="IQ108" s="17">
        <v>13064</v>
      </c>
      <c r="IR108" s="17"/>
      <c r="IS108" s="17"/>
      <c r="IT108" s="16"/>
      <c r="IU108" s="16"/>
      <c r="IV108" s="16"/>
      <c r="IW108" s="16"/>
      <c r="IX108" s="41"/>
      <c r="IY108" s="41"/>
      <c r="IZ108" s="41"/>
      <c r="JA108" s="41"/>
      <c r="JB108" s="18"/>
      <c r="JC108" s="41"/>
      <c r="JD108" s="41"/>
      <c r="JE108" s="41"/>
      <c r="JF108" s="18"/>
      <c r="JG108" s="18"/>
      <c r="JH108" s="18">
        <f t="shared" si="217"/>
        <v>11</v>
      </c>
      <c r="JI108" s="18">
        <f t="shared" si="218"/>
        <v>6554</v>
      </c>
      <c r="JJ108" s="17">
        <v>599</v>
      </c>
      <c r="JK108" s="17">
        <f t="shared" si="200"/>
        <v>-34.9999999999994</v>
      </c>
      <c r="JL108" s="36">
        <f t="shared" si="219"/>
        <v>-0.00534025022886778</v>
      </c>
      <c r="JM108" s="18">
        <f t="shared" si="201"/>
        <v>98</v>
      </c>
      <c r="JN108" s="42">
        <f t="shared" si="202"/>
        <v>58690.91</v>
      </c>
      <c r="JO108" s="43"/>
      <c r="JP108" s="43"/>
    </row>
    <row r="109" ht="16.5" spans="1:276">
      <c r="A109" s="16"/>
      <c r="B109" s="17" t="s">
        <v>35</v>
      </c>
      <c r="C109" s="18">
        <v>6939962758855</v>
      </c>
      <c r="D109" s="18">
        <v>575518578696</v>
      </c>
      <c r="E109" s="18">
        <v>21061010002910</v>
      </c>
      <c r="F109" s="17" t="s">
        <v>363</v>
      </c>
      <c r="G109" s="19" t="s">
        <v>364</v>
      </c>
      <c r="H109" s="26" t="s">
        <v>490</v>
      </c>
      <c r="I109" s="26">
        <f>VLOOKUP(C109,供应链!E:J,6,0)</f>
        <v>0</v>
      </c>
      <c r="J109" s="17">
        <f>VLOOKUP(C109,供应链!E:H,4,0)</f>
        <v>0</v>
      </c>
      <c r="K109" s="17">
        <f>VLOOKUP(C109,供应链!E:K,7,0)</f>
        <v>0</v>
      </c>
      <c r="L109" s="18" t="str">
        <f>VLOOKUP(C109,供应链!E:I,5,0)</f>
        <v>-</v>
      </c>
      <c r="M109" s="27">
        <f t="shared" ref="M109:M127" si="226">JH109/$JH$110</f>
        <v>0.000763138354921211</v>
      </c>
      <c r="N109" s="17">
        <v>199</v>
      </c>
      <c r="O109" s="26">
        <v>0.0100502512562814</v>
      </c>
      <c r="P109" s="18">
        <v>2</v>
      </c>
      <c r="Q109" s="18">
        <v>494</v>
      </c>
      <c r="R109" s="40">
        <v>247</v>
      </c>
      <c r="S109" s="17">
        <v>259</v>
      </c>
      <c r="T109" s="17">
        <f t="shared" si="207"/>
        <v>-24</v>
      </c>
      <c r="U109" s="36">
        <f t="shared" si="208"/>
        <v>-0.048582995951417</v>
      </c>
      <c r="V109" s="17">
        <v>290</v>
      </c>
      <c r="W109" s="17">
        <v>177</v>
      </c>
      <c r="X109" s="26">
        <v>0.0282485875706215</v>
      </c>
      <c r="Y109" s="18">
        <v>5</v>
      </c>
      <c r="Z109" s="18">
        <v>1289</v>
      </c>
      <c r="AA109" s="40">
        <v>257.8</v>
      </c>
      <c r="AB109" s="17">
        <v>259</v>
      </c>
      <c r="AC109" s="17">
        <f t="shared" si="209"/>
        <v>-5.99999999999994</v>
      </c>
      <c r="AD109" s="36">
        <f t="shared" si="210"/>
        <v>-0.00465477114041889</v>
      </c>
      <c r="AE109" s="17">
        <v>284</v>
      </c>
      <c r="AF109" s="17">
        <v>210</v>
      </c>
      <c r="AG109" s="26">
        <v>0.019047619047619</v>
      </c>
      <c r="AH109" s="18">
        <v>4</v>
      </c>
      <c r="AI109" s="18">
        <v>1036</v>
      </c>
      <c r="AJ109" s="40">
        <v>259</v>
      </c>
      <c r="AK109" s="17">
        <v>259</v>
      </c>
      <c r="AL109" s="17">
        <v>0</v>
      </c>
      <c r="AM109" s="36">
        <v>0</v>
      </c>
      <c r="AN109" s="17">
        <v>297</v>
      </c>
      <c r="AO109" s="17">
        <v>250</v>
      </c>
      <c r="AP109" s="26">
        <v>0.016</v>
      </c>
      <c r="AQ109" s="18">
        <v>4</v>
      </c>
      <c r="AR109" s="18">
        <v>1066</v>
      </c>
      <c r="AS109" s="40">
        <v>266.5</v>
      </c>
      <c r="AT109" s="17">
        <v>259</v>
      </c>
      <c r="AU109" s="17">
        <f t="shared" si="211"/>
        <v>30</v>
      </c>
      <c r="AV109" s="36">
        <f t="shared" si="212"/>
        <v>0.0281425891181989</v>
      </c>
      <c r="AW109" s="17">
        <v>289</v>
      </c>
      <c r="AX109" s="17">
        <v>217</v>
      </c>
      <c r="AY109" s="26">
        <v>0.0184331797235023</v>
      </c>
      <c r="AZ109" s="18">
        <v>4</v>
      </c>
      <c r="BA109" s="18">
        <v>1089</v>
      </c>
      <c r="BB109" s="40">
        <v>272.25</v>
      </c>
      <c r="BC109" s="17">
        <v>259</v>
      </c>
      <c r="BD109" s="17">
        <f t="shared" si="213"/>
        <v>53</v>
      </c>
      <c r="BE109" s="36">
        <f t="shared" si="214"/>
        <v>0.0486685032139578</v>
      </c>
      <c r="BF109" s="17">
        <v>291</v>
      </c>
      <c r="BG109" s="17">
        <v>228</v>
      </c>
      <c r="BH109" s="26">
        <v>0.0043859649122807</v>
      </c>
      <c r="BI109" s="18">
        <v>1</v>
      </c>
      <c r="BJ109" s="18">
        <v>279</v>
      </c>
      <c r="BK109" s="40">
        <v>279</v>
      </c>
      <c r="BL109" s="17">
        <v>259</v>
      </c>
      <c r="BM109" s="17">
        <f t="shared" si="215"/>
        <v>20</v>
      </c>
      <c r="BN109" s="36">
        <f t="shared" si="216"/>
        <v>0.0716845878136201</v>
      </c>
      <c r="BO109" s="17">
        <v>289</v>
      </c>
      <c r="BP109" s="17">
        <v>192</v>
      </c>
      <c r="BQ109" s="26">
        <f t="shared" si="180"/>
        <v>0.00520833333333333</v>
      </c>
      <c r="BR109" s="17">
        <v>1</v>
      </c>
      <c r="BS109" s="18">
        <v>279</v>
      </c>
      <c r="BT109" s="40">
        <f t="shared" si="181"/>
        <v>279</v>
      </c>
      <c r="BU109" s="17">
        <f t="shared" si="182"/>
        <v>20</v>
      </c>
      <c r="BV109" s="36">
        <f t="shared" si="183"/>
        <v>0.0716845878136201</v>
      </c>
      <c r="BW109" s="17">
        <v>171</v>
      </c>
      <c r="BX109" s="32">
        <v>0</v>
      </c>
      <c r="BY109" s="17">
        <v>0</v>
      </c>
      <c r="BZ109" s="18">
        <v>0</v>
      </c>
      <c r="CA109" s="40">
        <f t="shared" si="127"/>
        <v>0</v>
      </c>
      <c r="CB109" s="17">
        <f t="shared" si="128"/>
        <v>0</v>
      </c>
      <c r="CC109" s="36">
        <f t="shared" si="184"/>
        <v>0</v>
      </c>
      <c r="CD109" s="17">
        <v>201</v>
      </c>
      <c r="CE109" s="32">
        <v>0</v>
      </c>
      <c r="CF109" s="18">
        <v>4</v>
      </c>
      <c r="CG109" s="18">
        <v>1096</v>
      </c>
      <c r="CH109" s="40">
        <f t="shared" si="129"/>
        <v>274</v>
      </c>
      <c r="CI109" s="17">
        <f t="shared" si="130"/>
        <v>60</v>
      </c>
      <c r="CJ109" s="36">
        <f t="shared" si="131"/>
        <v>0.0547445255474453</v>
      </c>
      <c r="CK109" s="17">
        <v>218</v>
      </c>
      <c r="CL109" s="32">
        <v>0</v>
      </c>
      <c r="CM109" s="18">
        <v>0</v>
      </c>
      <c r="CN109" s="18">
        <v>0</v>
      </c>
      <c r="CO109" s="40">
        <f t="shared" si="132"/>
        <v>0</v>
      </c>
      <c r="CP109" s="17">
        <f t="shared" si="133"/>
        <v>0</v>
      </c>
      <c r="CQ109" s="36">
        <f t="shared" si="134"/>
        <v>0</v>
      </c>
      <c r="CR109" s="17">
        <v>226</v>
      </c>
      <c r="CS109" s="32">
        <v>0</v>
      </c>
      <c r="CT109" s="18">
        <v>5</v>
      </c>
      <c r="CU109" s="18">
        <v>1360</v>
      </c>
      <c r="CV109" s="40">
        <f t="shared" si="135"/>
        <v>272</v>
      </c>
      <c r="CW109" s="17">
        <f t="shared" si="136"/>
        <v>65</v>
      </c>
      <c r="CX109" s="36">
        <f t="shared" si="137"/>
        <v>0.0477941176470588</v>
      </c>
      <c r="CY109" s="132">
        <v>226</v>
      </c>
      <c r="CZ109" s="121">
        <v>0</v>
      </c>
      <c r="DA109" s="55">
        <v>2</v>
      </c>
      <c r="DB109" s="55">
        <v>528</v>
      </c>
      <c r="DC109" s="40">
        <f t="shared" si="138"/>
        <v>264</v>
      </c>
      <c r="DD109" s="17">
        <f t="shared" si="139"/>
        <v>10</v>
      </c>
      <c r="DE109" s="36">
        <f t="shared" si="140"/>
        <v>0.0189393939393939</v>
      </c>
      <c r="DF109" s="122">
        <v>184</v>
      </c>
      <c r="DG109" s="123">
        <v>0.0108695652173913</v>
      </c>
      <c r="DH109" s="122">
        <v>2</v>
      </c>
      <c r="DI109" s="122">
        <v>551</v>
      </c>
      <c r="DJ109" s="40">
        <f t="shared" si="141"/>
        <v>275.5</v>
      </c>
      <c r="DK109" s="17">
        <f t="shared" si="142"/>
        <v>33</v>
      </c>
      <c r="DL109" s="36">
        <f t="shared" si="143"/>
        <v>0.0598911070780399</v>
      </c>
      <c r="DM109" s="33">
        <v>189</v>
      </c>
      <c r="DN109" s="32">
        <v>0.0158730158730159</v>
      </c>
      <c r="DO109" s="17">
        <v>3</v>
      </c>
      <c r="DP109" s="18">
        <v>817</v>
      </c>
      <c r="DQ109" s="40">
        <f t="shared" si="144"/>
        <v>272.333333333333</v>
      </c>
      <c r="DR109" s="17">
        <f t="shared" si="145"/>
        <v>39.9999999999999</v>
      </c>
      <c r="DS109" s="36">
        <f t="shared" si="146"/>
        <v>0.0489596083231333</v>
      </c>
      <c r="DT109" s="126">
        <v>171</v>
      </c>
      <c r="DU109" s="32">
        <v>0.00584795321637427</v>
      </c>
      <c r="DV109" s="17">
        <v>1</v>
      </c>
      <c r="DW109" s="18">
        <v>264</v>
      </c>
      <c r="DX109" s="40">
        <f t="shared" si="147"/>
        <v>264</v>
      </c>
      <c r="DY109" s="17">
        <f t="shared" si="148"/>
        <v>5</v>
      </c>
      <c r="DZ109" s="36">
        <f t="shared" si="149"/>
        <v>0.0189393939393939</v>
      </c>
      <c r="EA109" s="33">
        <v>186</v>
      </c>
      <c r="EB109" s="32">
        <v>0.00537634408602151</v>
      </c>
      <c r="EC109" s="18">
        <v>1</v>
      </c>
      <c r="ED109" s="18">
        <v>279</v>
      </c>
      <c r="EE109" s="40">
        <f t="shared" si="150"/>
        <v>279</v>
      </c>
      <c r="EF109" s="17">
        <f t="shared" si="151"/>
        <v>20</v>
      </c>
      <c r="EG109" s="36">
        <f t="shared" si="152"/>
        <v>0.0716845878136201</v>
      </c>
      <c r="EH109" s="18">
        <v>152</v>
      </c>
      <c r="EI109" s="26">
        <v>0.0197368421052632</v>
      </c>
      <c r="EJ109" s="18">
        <v>3</v>
      </c>
      <c r="EK109" s="18">
        <v>813</v>
      </c>
      <c r="EL109" s="40">
        <f t="shared" si="153"/>
        <v>271</v>
      </c>
      <c r="EM109" s="17">
        <f t="shared" si="154"/>
        <v>36</v>
      </c>
      <c r="EN109" s="36">
        <f t="shared" si="155"/>
        <v>0.044280442804428</v>
      </c>
      <c r="EO109" s="18">
        <v>170</v>
      </c>
      <c r="EP109" s="26">
        <v>0.0294117647058824</v>
      </c>
      <c r="EQ109" s="18">
        <v>5</v>
      </c>
      <c r="ER109" s="18">
        <v>1355</v>
      </c>
      <c r="ES109" s="40">
        <f t="shared" si="156"/>
        <v>271</v>
      </c>
      <c r="ET109" s="17">
        <f t="shared" si="157"/>
        <v>60</v>
      </c>
      <c r="EU109" s="36">
        <f t="shared" si="158"/>
        <v>0.044280442804428</v>
      </c>
      <c r="EV109" s="18">
        <v>170</v>
      </c>
      <c r="EW109" s="26">
        <v>0.0176470588235294</v>
      </c>
      <c r="EX109" s="18">
        <v>3</v>
      </c>
      <c r="EY109" s="18">
        <v>812</v>
      </c>
      <c r="EZ109" s="40">
        <f t="shared" si="159"/>
        <v>270.666666666667</v>
      </c>
      <c r="FA109" s="17">
        <f t="shared" si="160"/>
        <v>35.0000000000001</v>
      </c>
      <c r="FB109" s="36">
        <f t="shared" si="161"/>
        <v>0.0431034482758621</v>
      </c>
      <c r="FC109" s="18">
        <v>232</v>
      </c>
      <c r="FD109" s="26">
        <v>0.0129310344827586</v>
      </c>
      <c r="FE109" s="18">
        <v>3</v>
      </c>
      <c r="FF109" s="18">
        <v>762</v>
      </c>
      <c r="FG109" s="40">
        <f t="shared" si="162"/>
        <v>254</v>
      </c>
      <c r="FH109" s="17">
        <f t="shared" si="163"/>
        <v>-15</v>
      </c>
      <c r="FI109" s="36">
        <f t="shared" si="164"/>
        <v>-0.0196850393700787</v>
      </c>
      <c r="FJ109" s="18">
        <v>246</v>
      </c>
      <c r="FK109" s="26">
        <v>0.024390243902439</v>
      </c>
      <c r="FL109" s="17">
        <v>6</v>
      </c>
      <c r="FM109" s="18">
        <v>1539</v>
      </c>
      <c r="FN109" s="40">
        <f t="shared" si="165"/>
        <v>256.5</v>
      </c>
      <c r="FO109" s="17">
        <f t="shared" si="166"/>
        <v>-15</v>
      </c>
      <c r="FP109" s="36">
        <f t="shared" si="167"/>
        <v>-0.00974658869395711</v>
      </c>
      <c r="FQ109" s="18">
        <v>251</v>
      </c>
      <c r="FR109" s="26">
        <v>0.00398406374501992</v>
      </c>
      <c r="FS109" s="17">
        <v>1</v>
      </c>
      <c r="FT109" s="18">
        <v>259</v>
      </c>
      <c r="FU109" s="40">
        <f t="shared" si="168"/>
        <v>259</v>
      </c>
      <c r="FV109" s="17">
        <f t="shared" si="169"/>
        <v>0</v>
      </c>
      <c r="FW109" s="36">
        <f t="shared" si="170"/>
        <v>0</v>
      </c>
      <c r="FX109" s="18">
        <v>230</v>
      </c>
      <c r="FY109" s="26">
        <v>0.0130434782608696</v>
      </c>
      <c r="FZ109" s="17">
        <v>3</v>
      </c>
      <c r="GA109" s="18">
        <v>777</v>
      </c>
      <c r="GB109" s="40">
        <f t="shared" si="171"/>
        <v>259</v>
      </c>
      <c r="GC109" s="17">
        <f t="shared" si="172"/>
        <v>0</v>
      </c>
      <c r="GD109" s="36">
        <f t="shared" si="173"/>
        <v>0</v>
      </c>
      <c r="GE109" s="18">
        <v>169</v>
      </c>
      <c r="GF109" s="26">
        <v>0.00591715976331361</v>
      </c>
      <c r="GG109" s="17">
        <v>1</v>
      </c>
      <c r="GH109" s="18">
        <v>259</v>
      </c>
      <c r="GI109" s="40">
        <f t="shared" si="174"/>
        <v>259</v>
      </c>
      <c r="GJ109" s="17">
        <f t="shared" si="175"/>
        <v>0</v>
      </c>
      <c r="GK109" s="36">
        <f t="shared" si="176"/>
        <v>0</v>
      </c>
      <c r="GL109" s="18">
        <v>208</v>
      </c>
      <c r="GM109" s="26">
        <v>0.0192307692307692</v>
      </c>
      <c r="GN109" s="17">
        <v>4</v>
      </c>
      <c r="GO109" s="18">
        <v>1016</v>
      </c>
      <c r="GP109" s="40">
        <f t="shared" si="177"/>
        <v>254</v>
      </c>
      <c r="GQ109" s="17">
        <f t="shared" si="178"/>
        <v>-20</v>
      </c>
      <c r="GR109" s="36">
        <f t="shared" si="179"/>
        <v>-0.0196850393700787</v>
      </c>
      <c r="GS109" s="18">
        <v>167</v>
      </c>
      <c r="GT109" s="26">
        <v>0.0119760479041916</v>
      </c>
      <c r="GU109" s="18">
        <v>2</v>
      </c>
      <c r="GV109" s="18">
        <v>518</v>
      </c>
      <c r="GW109" s="40">
        <f t="shared" si="185"/>
        <v>259</v>
      </c>
      <c r="GX109" s="17">
        <f t="shared" si="186"/>
        <v>0</v>
      </c>
      <c r="GY109" s="36">
        <f t="shared" si="222"/>
        <v>0</v>
      </c>
      <c r="GZ109" s="18">
        <v>109</v>
      </c>
      <c r="HA109" s="26">
        <v>0.00917431192660551</v>
      </c>
      <c r="HB109" s="18">
        <v>1</v>
      </c>
      <c r="HC109" s="18">
        <v>269</v>
      </c>
      <c r="HD109" s="40">
        <f t="shared" si="188"/>
        <v>269</v>
      </c>
      <c r="HE109" s="17">
        <f t="shared" si="189"/>
        <v>10</v>
      </c>
      <c r="HF109" s="36">
        <f t="shared" si="190"/>
        <v>0.0371747211895911</v>
      </c>
      <c r="HG109" s="18">
        <v>134</v>
      </c>
      <c r="HH109" s="26">
        <v>0.0149253731343284</v>
      </c>
      <c r="HI109" s="18">
        <v>2</v>
      </c>
      <c r="HJ109" s="18">
        <v>518</v>
      </c>
      <c r="HK109" s="40">
        <f t="shared" si="191"/>
        <v>259</v>
      </c>
      <c r="HL109" s="17">
        <f t="shared" si="192"/>
        <v>0</v>
      </c>
      <c r="HM109" s="36">
        <f t="shared" si="223"/>
        <v>0</v>
      </c>
      <c r="HN109" s="18">
        <v>117</v>
      </c>
      <c r="HO109" s="26">
        <v>0.00854700854700855</v>
      </c>
      <c r="HP109" s="18">
        <v>1</v>
      </c>
      <c r="HQ109" s="18">
        <v>279</v>
      </c>
      <c r="HR109" s="40">
        <f t="shared" si="194"/>
        <v>279</v>
      </c>
      <c r="HS109" s="17">
        <f t="shared" si="195"/>
        <v>20</v>
      </c>
      <c r="HT109" s="36">
        <f t="shared" si="224"/>
        <v>0.0716845878136201</v>
      </c>
      <c r="HU109" s="18">
        <v>102</v>
      </c>
      <c r="HV109" s="26">
        <v>0</v>
      </c>
      <c r="HW109" s="17">
        <v>0</v>
      </c>
      <c r="HX109" s="18">
        <v>0</v>
      </c>
      <c r="HY109" s="40">
        <f t="shared" si="197"/>
        <v>0</v>
      </c>
      <c r="HZ109" s="17">
        <f t="shared" si="198"/>
        <v>0</v>
      </c>
      <c r="IA109" s="36">
        <f t="shared" si="225"/>
        <v>0</v>
      </c>
      <c r="IB109" s="18"/>
      <c r="IC109" s="26"/>
      <c r="ID109" s="17"/>
      <c r="IE109" s="18"/>
      <c r="IF109" s="40"/>
      <c r="IG109" s="17"/>
      <c r="IH109" s="17"/>
      <c r="II109" s="36"/>
      <c r="IJ109" s="17"/>
      <c r="IK109" s="17"/>
      <c r="IL109" s="17">
        <v>38</v>
      </c>
      <c r="IM109" s="17">
        <v>11081</v>
      </c>
      <c r="IN109" s="18">
        <v>6</v>
      </c>
      <c r="IO109" s="18">
        <v>1619.34</v>
      </c>
      <c r="IP109" s="17">
        <v>35</v>
      </c>
      <c r="IQ109" s="17">
        <v>9626</v>
      </c>
      <c r="IR109" s="17"/>
      <c r="IS109" s="17"/>
      <c r="IT109" s="16"/>
      <c r="IU109" s="16"/>
      <c r="IV109" s="16"/>
      <c r="IW109" s="16"/>
      <c r="IX109" s="41"/>
      <c r="IY109" s="41"/>
      <c r="IZ109" s="41"/>
      <c r="JA109" s="41"/>
      <c r="JB109" s="18"/>
      <c r="JC109" s="41"/>
      <c r="JD109" s="41"/>
      <c r="JE109" s="41"/>
      <c r="JF109" s="18"/>
      <c r="JG109" s="18"/>
      <c r="JH109" s="18">
        <f t="shared" si="217"/>
        <v>74</v>
      </c>
      <c r="JI109" s="18">
        <f t="shared" si="218"/>
        <v>19603</v>
      </c>
      <c r="JJ109" s="17">
        <v>259</v>
      </c>
      <c r="JK109" s="17">
        <f t="shared" si="200"/>
        <v>437.000000000001</v>
      </c>
      <c r="JL109" s="36">
        <f t="shared" si="219"/>
        <v>0.0222925062490436</v>
      </c>
      <c r="JM109" s="18">
        <f t="shared" si="201"/>
        <v>153</v>
      </c>
      <c r="JN109" s="42">
        <f t="shared" si="202"/>
        <v>41929.34</v>
      </c>
      <c r="JO109" s="43"/>
      <c r="JP109" s="43"/>
    </row>
    <row r="110" ht="16.5" spans="1:276">
      <c r="A110" s="12" t="s">
        <v>365</v>
      </c>
      <c r="B110" s="12"/>
      <c r="C110" s="12"/>
      <c r="D110" s="12"/>
      <c r="E110" s="12"/>
      <c r="F110" s="12"/>
      <c r="G110" s="53"/>
      <c r="H110" s="12"/>
      <c r="I110" s="44">
        <f>供应链!J2</f>
        <v>0.919980727721246</v>
      </c>
      <c r="J110" s="12"/>
      <c r="K110" s="12">
        <f>SUM(K5:K109)</f>
        <v>8041</v>
      </c>
      <c r="L110" s="12"/>
      <c r="M110" s="54">
        <f>SUM(M5:M109)</f>
        <v>1</v>
      </c>
      <c r="N110" s="12">
        <v>104015</v>
      </c>
      <c r="O110" s="44">
        <v>0.0441282507330673</v>
      </c>
      <c r="P110" s="12">
        <f>SUM(P5:P109)</f>
        <v>4371</v>
      </c>
      <c r="Q110" s="12">
        <f>SUM(Q5:Q109)</f>
        <v>587880</v>
      </c>
      <c r="R110" s="12"/>
      <c r="S110" s="12">
        <f>SUM(Q5:Q109)</f>
        <v>587880</v>
      </c>
      <c r="T110" s="12">
        <f>SUM(T5:T109)</f>
        <v>-77066.9999999999</v>
      </c>
      <c r="U110" s="59">
        <f>T110/S110</f>
        <v>-0.131093080220453</v>
      </c>
      <c r="V110" s="12">
        <f>SUM(V5:V109)</f>
        <v>161394</v>
      </c>
      <c r="W110" s="12">
        <v>103983</v>
      </c>
      <c r="X110" s="44">
        <v>0.0404970043180135</v>
      </c>
      <c r="Y110" s="12">
        <f>SUM(Y5:Y109)</f>
        <v>3948</v>
      </c>
      <c r="Z110" s="12">
        <f>SUM(Z5:Z109)</f>
        <v>503534</v>
      </c>
      <c r="AA110" s="12"/>
      <c r="AB110" s="12">
        <f>SUM(Z5:Z109)</f>
        <v>503534</v>
      </c>
      <c r="AC110" s="12">
        <f ca="1">SUM(AC5:AC109)</f>
        <v>-64303.9999999999</v>
      </c>
      <c r="AD110" s="59">
        <f ca="1">AC110/AB110</f>
        <v>-0.127705378385571</v>
      </c>
      <c r="AE110" s="12">
        <f>SUM(AE5:AE109)</f>
        <v>156966</v>
      </c>
      <c r="AF110" s="12">
        <v>99450</v>
      </c>
      <c r="AG110" s="44">
        <v>0.0406535947712418</v>
      </c>
      <c r="AH110" s="12">
        <f>SUM(AH5:AH109)</f>
        <v>3748</v>
      </c>
      <c r="AI110" s="12">
        <f>SUM(AI5:AI109)</f>
        <v>494598</v>
      </c>
      <c r="AJ110" s="12"/>
      <c r="AK110" s="12">
        <f>SUM(AI5:AI109)</f>
        <v>494598</v>
      </c>
      <c r="AL110" s="12">
        <f>SUM(AL5:AL109)</f>
        <v>-60920</v>
      </c>
      <c r="AM110" s="59">
        <f>AL110/AK110</f>
        <v>-0.123170736638644</v>
      </c>
      <c r="AN110" s="12">
        <f>SUM(AN5:AN109)</f>
        <v>152481</v>
      </c>
      <c r="AO110" s="12">
        <v>116336</v>
      </c>
      <c r="AP110" s="44">
        <v>0.0336009489753817</v>
      </c>
      <c r="AQ110" s="12">
        <f>SUM(AQ5:AQ109)</f>
        <v>3575</v>
      </c>
      <c r="AR110" s="12">
        <f>SUM(AR5:AR109)</f>
        <v>470590</v>
      </c>
      <c r="AS110" s="12"/>
      <c r="AT110" s="12">
        <f>SUM(AR5:AR109)</f>
        <v>470590</v>
      </c>
      <c r="AU110" s="12">
        <f>SUM(AU5:AU109)</f>
        <v>-39409.0000000001</v>
      </c>
      <c r="AV110" s="59">
        <f>AU110/AT110</f>
        <v>-0.083743810960709</v>
      </c>
      <c r="AW110" s="12">
        <f>SUM(AW5:AW109)</f>
        <v>150942</v>
      </c>
      <c r="AX110" s="12">
        <v>105949</v>
      </c>
      <c r="AY110" s="44">
        <v>0.0347431311291282</v>
      </c>
      <c r="AZ110" s="12">
        <f>SUM(AZ5:AZ109)</f>
        <v>3320</v>
      </c>
      <c r="BA110" s="12">
        <f>SUM(BA5:BA109)</f>
        <v>438274</v>
      </c>
      <c r="BB110" s="12"/>
      <c r="BC110" s="12">
        <f>SUM(BA5:BA109)</f>
        <v>438274</v>
      </c>
      <c r="BD110" s="12">
        <f>SUM(BD5:BD109)</f>
        <v>-38658</v>
      </c>
      <c r="BE110" s="59">
        <f>BD110/BC110</f>
        <v>-0.088205095442577</v>
      </c>
      <c r="BF110" s="12">
        <f>SUM(BF5:BF109)</f>
        <v>151609</v>
      </c>
      <c r="BG110" s="12">
        <v>107567</v>
      </c>
      <c r="BH110" s="44">
        <v>0.0311898630620915</v>
      </c>
      <c r="BI110" s="12">
        <f>SUM(BI5:BI109)</f>
        <v>3015</v>
      </c>
      <c r="BJ110" s="12">
        <f>SUM(BJ5:BJ109)</f>
        <v>399924</v>
      </c>
      <c r="BK110" s="12"/>
      <c r="BL110" s="12">
        <f>SUM(BJ5:BJ109)</f>
        <v>399924</v>
      </c>
      <c r="BM110" s="12">
        <f>SUM(BM5:BM109)</f>
        <v>-32206.9999999999</v>
      </c>
      <c r="BN110" s="59">
        <f>BM110/BL110</f>
        <v>-0.0805328012322339</v>
      </c>
      <c r="BO110" s="12">
        <f>SUM(BO5:BO109)</f>
        <v>151861</v>
      </c>
      <c r="BP110" s="12">
        <v>161234</v>
      </c>
      <c r="BQ110" s="44">
        <v>0.0270786558666286</v>
      </c>
      <c r="BR110" s="12">
        <f>SUM(BR5:BR109)</f>
        <v>3127</v>
      </c>
      <c r="BS110" s="12">
        <f>SUM(BS5:BS109)</f>
        <v>386431</v>
      </c>
      <c r="BT110" s="12"/>
      <c r="BU110" s="12"/>
      <c r="BV110" s="59"/>
      <c r="BW110" s="12">
        <v>159637</v>
      </c>
      <c r="BX110" s="44">
        <v>0.0345972424939081</v>
      </c>
      <c r="BY110" s="12">
        <f t="shared" ref="BY110:CC110" si="227">SUM(BY5:BY109)</f>
        <v>3265</v>
      </c>
      <c r="BZ110" s="12">
        <f t="shared" si="227"/>
        <v>424119</v>
      </c>
      <c r="CA110" s="30"/>
      <c r="CB110" s="12">
        <f t="shared" si="227"/>
        <v>-10184</v>
      </c>
      <c r="CC110" s="36">
        <f t="shared" si="184"/>
        <v>-0.0240121286714342</v>
      </c>
      <c r="CD110" s="12">
        <v>118320</v>
      </c>
      <c r="CE110" s="44">
        <v>0.0238843813387424</v>
      </c>
      <c r="CF110" s="12">
        <f t="shared" ref="CF110:CI110" si="228">SUM(CF5:CF109)</f>
        <v>3469</v>
      </c>
      <c r="CG110" s="12">
        <f t="shared" si="228"/>
        <v>421424</v>
      </c>
      <c r="CH110" s="12"/>
      <c r="CI110" s="12">
        <f t="shared" si="228"/>
        <v>-38251</v>
      </c>
      <c r="CJ110" s="36">
        <f t="shared" si="131"/>
        <v>-0.0907660693268537</v>
      </c>
      <c r="CK110" s="12">
        <v>106339</v>
      </c>
      <c r="CL110" s="44">
        <v>0.0276944488851691</v>
      </c>
      <c r="CM110" s="12">
        <f>SUM(CM5:CM109)</f>
        <v>3196</v>
      </c>
      <c r="CN110" s="12">
        <f>SUM(CN5:CN109)</f>
        <v>401293</v>
      </c>
      <c r="CO110" s="12"/>
      <c r="CP110" s="12"/>
      <c r="CQ110" s="36">
        <f t="shared" si="134"/>
        <v>0</v>
      </c>
      <c r="CR110" s="12">
        <v>106669</v>
      </c>
      <c r="CS110" s="44">
        <v>0.028461877396432</v>
      </c>
      <c r="CT110" s="12">
        <f>SUM(CT5:CT109)</f>
        <v>3253</v>
      </c>
      <c r="CU110" s="12">
        <f>SUM(CU5:CU109)</f>
        <v>408270</v>
      </c>
      <c r="CV110" s="12"/>
      <c r="CW110" s="12"/>
      <c r="CX110" s="36">
        <f t="shared" si="137"/>
        <v>0</v>
      </c>
      <c r="CY110" s="133">
        <v>106732</v>
      </c>
      <c r="CZ110" s="44">
        <v>0.0304219915301878</v>
      </c>
      <c r="DA110" s="12">
        <f>SUM(DA5:DA109)</f>
        <v>2889</v>
      </c>
      <c r="DB110" s="12">
        <f>SUM(DB5:DB109)</f>
        <v>363600</v>
      </c>
      <c r="DC110" s="12"/>
      <c r="DD110" s="12"/>
      <c r="DE110" s="36">
        <f t="shared" si="140"/>
        <v>0</v>
      </c>
      <c r="DF110" s="12">
        <v>107307</v>
      </c>
      <c r="DG110" s="44">
        <v>0.0316568350620183</v>
      </c>
      <c r="DH110" s="12">
        <f>SUM(DH5:DH109)</f>
        <v>3122</v>
      </c>
      <c r="DI110" s="12">
        <f>SUM(DI5:DI109)</f>
        <v>389343</v>
      </c>
      <c r="DJ110" s="12"/>
      <c r="DK110" s="12"/>
      <c r="DL110" s="36">
        <f t="shared" si="143"/>
        <v>0</v>
      </c>
      <c r="DM110" s="12">
        <v>99904</v>
      </c>
      <c r="DN110" s="44">
        <v>0.0318061631652324</v>
      </c>
      <c r="DO110" s="12">
        <f>SUM(DO5:DO109)</f>
        <v>3504</v>
      </c>
      <c r="DP110" s="12">
        <f>SUM(DP5:DP109)</f>
        <v>423504</v>
      </c>
      <c r="DQ110" s="12"/>
      <c r="DR110" s="12"/>
      <c r="DS110" s="36">
        <f t="shared" si="146"/>
        <v>0</v>
      </c>
      <c r="DT110" s="58"/>
      <c r="DU110" s="44">
        <v>0.0333720371556694</v>
      </c>
      <c r="DV110" s="12">
        <f>SUM(DV5:DV109)</f>
        <v>3145</v>
      </c>
      <c r="DW110" s="12">
        <f>SUM(DW5:DW109)</f>
        <v>393964</v>
      </c>
      <c r="DX110" s="12"/>
      <c r="DY110" s="12"/>
      <c r="DZ110" s="36">
        <f t="shared" si="149"/>
        <v>0</v>
      </c>
      <c r="EA110" s="12">
        <v>96181</v>
      </c>
      <c r="EB110" s="44">
        <v>0.0319917655254156</v>
      </c>
      <c r="EC110" s="12">
        <f>SUM(EC5:EC109)</f>
        <v>2942</v>
      </c>
      <c r="ED110" s="12">
        <f>SUM(ED5:ED109)</f>
        <v>374427.058476581</v>
      </c>
      <c r="EE110" s="12"/>
      <c r="EF110" s="12"/>
      <c r="EG110" s="36">
        <f t="shared" si="152"/>
        <v>0</v>
      </c>
      <c r="EH110" s="12">
        <v>97879</v>
      </c>
      <c r="EI110" s="44">
        <v>0.0313550404070332</v>
      </c>
      <c r="EJ110" s="12">
        <f>SUM(EJ5:EJ109)</f>
        <v>2467</v>
      </c>
      <c r="EK110" s="12">
        <f>SUM(EK5:EK109)</f>
        <v>308810</v>
      </c>
      <c r="EL110" s="12"/>
      <c r="EM110" s="12">
        <f>SUM(EM5:EM109)</f>
        <v>-24279</v>
      </c>
      <c r="EN110" s="59" t="e">
        <f>EM110/#REF!</f>
        <v>#REF!</v>
      </c>
      <c r="EO110" s="134">
        <v>70360</v>
      </c>
      <c r="EP110" s="44">
        <v>0.0329716150149587</v>
      </c>
      <c r="EQ110" s="12">
        <f t="shared" ref="EQ110:ET110" si="229">SUM(EQ5:EQ109)</f>
        <v>2448</v>
      </c>
      <c r="ER110" s="12">
        <f t="shared" si="229"/>
        <v>302066</v>
      </c>
      <c r="ES110" s="12"/>
      <c r="ET110" s="12">
        <f t="shared" si="229"/>
        <v>-23992</v>
      </c>
      <c r="EU110" s="59" t="e">
        <f>ET110/#REF!</f>
        <v>#REF!</v>
      </c>
      <c r="EV110" s="12">
        <v>85475</v>
      </c>
      <c r="EW110" s="44">
        <v>0.032851711026616</v>
      </c>
      <c r="EX110" s="12">
        <f>SUM(EX5:EX109)</f>
        <v>1905</v>
      </c>
      <c r="EY110" s="12">
        <f>SUM(EY5:EY109)</f>
        <v>229394</v>
      </c>
      <c r="EZ110" s="12"/>
      <c r="FA110" s="12">
        <f>SUM(FA5:FA109)</f>
        <v>-18399</v>
      </c>
      <c r="FB110" s="59" t="e">
        <f>FA110/#REF!</f>
        <v>#REF!</v>
      </c>
      <c r="FC110" s="12">
        <v>94345</v>
      </c>
      <c r="FD110" s="44">
        <v>0.0320419736075044</v>
      </c>
      <c r="FE110" s="12">
        <f>SUM(FE5:FE109)</f>
        <v>5261</v>
      </c>
      <c r="FF110" s="12">
        <f>SUM(FF5:FF109)</f>
        <v>651633</v>
      </c>
      <c r="FG110" s="12"/>
      <c r="FH110" s="12">
        <f>SUM(FH5:FH109)</f>
        <v>-77006</v>
      </c>
      <c r="FI110" s="59" t="e">
        <f>FH110/#REF!</f>
        <v>#REF!</v>
      </c>
      <c r="FJ110" s="12">
        <v>100264</v>
      </c>
      <c r="FK110" s="44">
        <v>0.0357855262108035</v>
      </c>
      <c r="FL110" s="12">
        <f>SUM(FL5:FL109)</f>
        <v>4337</v>
      </c>
      <c r="FM110" s="12">
        <f>SUM(FM5:FM109)</f>
        <v>530275</v>
      </c>
      <c r="FN110" s="12"/>
      <c r="FO110" s="12">
        <f>SUM(FO5:FO109)</f>
        <v>-59618</v>
      </c>
      <c r="FP110" s="24">
        <f t="shared" si="167"/>
        <v>-0.112428456932724</v>
      </c>
      <c r="FQ110" s="12">
        <v>107339</v>
      </c>
      <c r="FR110" s="44">
        <v>0.0362030576025489</v>
      </c>
      <c r="FS110" s="12">
        <f>SUM(FS5:FS109)</f>
        <v>4043</v>
      </c>
      <c r="FT110" s="12">
        <f>SUM(FT5:FT109)</f>
        <v>499370</v>
      </c>
      <c r="FU110" s="12"/>
      <c r="FV110" s="12">
        <f>SUM(FV5:FV109)</f>
        <v>-51567</v>
      </c>
      <c r="FW110" s="24">
        <f t="shared" si="170"/>
        <v>-0.103264112782105</v>
      </c>
      <c r="FX110" s="12">
        <v>95289</v>
      </c>
      <c r="FY110" s="44">
        <v>0.032616566445235</v>
      </c>
      <c r="FZ110" s="12">
        <f>SUM(FZ5:FZ109)</f>
        <v>2778</v>
      </c>
      <c r="GA110" s="12">
        <f>SUM(GA5:GA109)</f>
        <v>366123</v>
      </c>
      <c r="GB110" s="12"/>
      <c r="GC110" s="12">
        <f>SUM(GC5:GC109)</f>
        <v>-30519</v>
      </c>
      <c r="GD110" s="24">
        <f t="shared" si="173"/>
        <v>-0.0833572324055031</v>
      </c>
      <c r="GE110" s="12">
        <v>82517</v>
      </c>
      <c r="GF110" s="44">
        <v>0.0254371826411527</v>
      </c>
      <c r="GG110" s="12">
        <f>SUM(GG5:GG109)</f>
        <v>3245</v>
      </c>
      <c r="GH110" s="12">
        <f>SUM(GH5:GH109)</f>
        <v>406625</v>
      </c>
      <c r="GI110" s="12"/>
      <c r="GJ110" s="12">
        <f>SUM(GJ5:GJ109)</f>
        <v>-37406</v>
      </c>
      <c r="GK110" s="24">
        <f t="shared" si="176"/>
        <v>-0.0919913925607132</v>
      </c>
      <c r="GL110" s="12">
        <v>78302</v>
      </c>
      <c r="GM110" s="44">
        <v>0.033511276851166</v>
      </c>
      <c r="GN110" s="12">
        <f t="shared" ref="GN110:GQ110" si="230">SUM(GN5:GN109)</f>
        <v>3277</v>
      </c>
      <c r="GO110" s="12">
        <f t="shared" si="230"/>
        <v>414951</v>
      </c>
      <c r="GP110" s="12"/>
      <c r="GQ110" s="12">
        <f t="shared" si="230"/>
        <v>-37648</v>
      </c>
      <c r="GR110" s="24">
        <f t="shared" si="179"/>
        <v>-0.0907287848444756</v>
      </c>
      <c r="GS110" s="12">
        <v>85870</v>
      </c>
      <c r="GT110" s="44">
        <v>0.0372190520554326</v>
      </c>
      <c r="GU110" s="12">
        <f>SUM(GU5:GU109)</f>
        <v>3669</v>
      </c>
      <c r="GV110" s="12">
        <f>SUM(GV5:GV109)</f>
        <v>463567</v>
      </c>
      <c r="GW110" s="40">
        <f t="shared" si="185"/>
        <v>126.346961024802</v>
      </c>
      <c r="GX110" s="12">
        <f>SUM(GX5:GX109)</f>
        <v>-45514</v>
      </c>
      <c r="GY110" s="24">
        <f t="shared" si="222"/>
        <v>-0.098182139798562</v>
      </c>
      <c r="GZ110" s="12">
        <v>117414</v>
      </c>
      <c r="HA110" s="44">
        <v>0.0249629516071337</v>
      </c>
      <c r="HB110" s="12">
        <f>SUM(HB5:HB109)</f>
        <v>2254</v>
      </c>
      <c r="HC110" s="12">
        <f>SUM(HC5:HC109)</f>
        <v>301810</v>
      </c>
      <c r="HD110" s="40">
        <f t="shared" si="188"/>
        <v>133.899733806566</v>
      </c>
      <c r="HE110" s="12">
        <f>SUM(HE5:HE109)</f>
        <v>-20336</v>
      </c>
      <c r="HF110" s="24">
        <f t="shared" si="190"/>
        <v>-0.0673801398230675</v>
      </c>
      <c r="HG110" s="12">
        <v>101749</v>
      </c>
      <c r="HH110" s="44">
        <v>0.0345261378490206</v>
      </c>
      <c r="HI110" s="12">
        <f>SUM(HI5:HI109)</f>
        <v>2840</v>
      </c>
      <c r="HJ110" s="12">
        <f>SUM(HJ5:HJ109)</f>
        <v>335130</v>
      </c>
      <c r="HK110" s="40">
        <f t="shared" si="191"/>
        <v>118.003521126761</v>
      </c>
      <c r="HL110" s="12">
        <f>SUM(HL5:HL109)</f>
        <v>-22062</v>
      </c>
      <c r="HM110" s="24">
        <f t="shared" si="223"/>
        <v>-0.0658311699937338</v>
      </c>
      <c r="HN110" s="12">
        <v>100005</v>
      </c>
      <c r="HO110" s="44">
        <v>0.0334383280835958</v>
      </c>
      <c r="HP110" s="12">
        <f>SUM(HP5:HP109)</f>
        <v>2070</v>
      </c>
      <c r="HQ110" s="12">
        <f>SUM(HQ5:HQ109)</f>
        <v>273594</v>
      </c>
      <c r="HR110" s="40">
        <f t="shared" si="194"/>
        <v>132.171014492754</v>
      </c>
      <c r="HS110" s="12">
        <f>SUM(HS5:HS109)</f>
        <v>-20138</v>
      </c>
      <c r="HT110" s="24">
        <f t="shared" si="224"/>
        <v>-0.0736054153234355</v>
      </c>
      <c r="HU110" s="12">
        <v>91570</v>
      </c>
      <c r="HV110" s="44">
        <v>0.0321611881620618</v>
      </c>
      <c r="HW110" s="12">
        <f>SUM(HW5:HW109)</f>
        <v>2485</v>
      </c>
      <c r="HX110" s="12">
        <f>SUM(HX5:HX109)</f>
        <v>289945</v>
      </c>
      <c r="HY110" s="40">
        <f t="shared" si="197"/>
        <v>116.678068410463</v>
      </c>
      <c r="HZ110" s="12">
        <f>SUM(HZ5:HZ109)</f>
        <v>-20506</v>
      </c>
      <c r="IA110" s="24">
        <f t="shared" si="225"/>
        <v>-0.0707237579540947</v>
      </c>
      <c r="IB110" s="12">
        <v>87444</v>
      </c>
      <c r="IC110" s="44">
        <v>0.0257879328484516</v>
      </c>
      <c r="ID110" s="12">
        <f>SUM(ID5:ID109)</f>
        <v>0</v>
      </c>
      <c r="IE110" s="12">
        <f>SUM(IE5:IE109)</f>
        <v>0</v>
      </c>
      <c r="IF110" s="12"/>
      <c r="IG110" s="12">
        <f>SUM(IE5:IE109)</f>
        <v>0</v>
      </c>
      <c r="IH110" s="12">
        <f>SUM(IH5:IH109)</f>
        <v>0</v>
      </c>
      <c r="II110" s="59" t="e">
        <f>IH110/IG110</f>
        <v>#DIV/0!</v>
      </c>
      <c r="IJ110" s="12">
        <f>SUM(IJ5:IJ109)</f>
        <v>0</v>
      </c>
      <c r="IK110" s="12"/>
      <c r="IL110" s="12">
        <f t="shared" ref="IL110:JI110" si="231">SUM(IL5:IL109)</f>
        <v>115776</v>
      </c>
      <c r="IM110" s="12">
        <f t="shared" si="231"/>
        <v>16882852.98</v>
      </c>
      <c r="IN110" s="12">
        <f t="shared" si="231"/>
        <v>63410</v>
      </c>
      <c r="IO110" s="12">
        <f t="shared" si="231"/>
        <v>8805393.36</v>
      </c>
      <c r="IP110" s="12">
        <v>107781</v>
      </c>
      <c r="IQ110" s="12">
        <v>14035072</v>
      </c>
      <c r="IR110" s="12">
        <f t="shared" si="231"/>
        <v>0</v>
      </c>
      <c r="IS110" s="12">
        <f t="shared" si="231"/>
        <v>0</v>
      </c>
      <c r="IT110" s="12">
        <f t="shared" si="231"/>
        <v>0</v>
      </c>
      <c r="IU110" s="12">
        <f t="shared" si="231"/>
        <v>0</v>
      </c>
      <c r="IV110" s="12">
        <f t="shared" si="231"/>
        <v>0</v>
      </c>
      <c r="IW110" s="12">
        <f t="shared" si="231"/>
        <v>0</v>
      </c>
      <c r="IX110" s="12">
        <f t="shared" si="231"/>
        <v>0</v>
      </c>
      <c r="IY110" s="12">
        <f t="shared" si="231"/>
        <v>0</v>
      </c>
      <c r="IZ110" s="12">
        <f t="shared" si="231"/>
        <v>0</v>
      </c>
      <c r="JA110" s="12">
        <f t="shared" si="231"/>
        <v>0</v>
      </c>
      <c r="JB110" s="12">
        <f t="shared" si="231"/>
        <v>0</v>
      </c>
      <c r="JC110" s="12">
        <f t="shared" si="231"/>
        <v>0</v>
      </c>
      <c r="JD110" s="12">
        <f t="shared" si="231"/>
        <v>0</v>
      </c>
      <c r="JE110" s="12">
        <f t="shared" si="231"/>
        <v>0</v>
      </c>
      <c r="JF110" s="12">
        <f t="shared" si="231"/>
        <v>0</v>
      </c>
      <c r="JG110" s="12">
        <f t="shared" si="231"/>
        <v>0</v>
      </c>
      <c r="JH110" s="12">
        <f t="shared" si="231"/>
        <v>96968</v>
      </c>
      <c r="JI110" s="12">
        <f t="shared" si="231"/>
        <v>12254468.0584766</v>
      </c>
      <c r="JJ110" s="12">
        <f>SUM(JI5:JI109)</f>
        <v>12254468.0584766</v>
      </c>
      <c r="JK110" s="12">
        <f>SUM(JK5:JK109)</f>
        <v>-1125455.94152342</v>
      </c>
      <c r="JL110" s="59">
        <f>JK110/JJ110</f>
        <v>-0.0918404565708527</v>
      </c>
      <c r="JM110" s="12">
        <f>IN110+IP110+IR110+IT110+IV110+IX110+JH110+IZ110+JB110+JD110+JF110+IL110+'3月'!JP110</f>
        <v>1292601.74</v>
      </c>
      <c r="JN110" s="12">
        <f>SUM(JN5:JN109)</f>
        <v>51548697.3984766</v>
      </c>
      <c r="JO110" s="12">
        <v>14200000</v>
      </c>
      <c r="JP110" s="44">
        <f>JI110/JO110</f>
        <v>0.862990708343421</v>
      </c>
    </row>
    <row r="112" ht="16.5" spans="26:204">
      <c r="Z112" s="56"/>
      <c r="GV112" s="60"/>
    </row>
    <row r="113" ht="16.5" spans="26:204">
      <c r="Z113" s="56"/>
      <c r="GV113" s="61"/>
    </row>
    <row r="114" ht="16.5" spans="26:26">
      <c r="Z114" s="56"/>
    </row>
    <row r="115" spans="26:26">
      <c r="Z115" s="57"/>
    </row>
    <row r="116" spans="26:26">
      <c r="Z116" s="57"/>
    </row>
  </sheetData>
  <autoFilter ref="A4:JS110">
    <extLst/>
  </autoFilter>
  <mergeCells count="59">
    <mergeCell ref="N3:V3"/>
    <mergeCell ref="W3:AE3"/>
    <mergeCell ref="AF3:AN3"/>
    <mergeCell ref="AO3:AW3"/>
    <mergeCell ref="AX3:BF3"/>
    <mergeCell ref="BG3:BO3"/>
    <mergeCell ref="BP3:BV3"/>
    <mergeCell ref="BW3:CC3"/>
    <mergeCell ref="CD3:CJ3"/>
    <mergeCell ref="CK3:CQ3"/>
    <mergeCell ref="CR3:CX3"/>
    <mergeCell ref="CY3:DE3"/>
    <mergeCell ref="DF3:DL3"/>
    <mergeCell ref="DM3:DR3"/>
    <mergeCell ref="DT3:DZ3"/>
    <mergeCell ref="EA3:EG3"/>
    <mergeCell ref="EH3:EN3"/>
    <mergeCell ref="EO3:EU3"/>
    <mergeCell ref="EX3:FB3"/>
    <mergeCell ref="FE3:FI3"/>
    <mergeCell ref="FL3:FP3"/>
    <mergeCell ref="FS3:FW3"/>
    <mergeCell ref="FX3:GD3"/>
    <mergeCell ref="GE3:GK3"/>
    <mergeCell ref="GL3:GR3"/>
    <mergeCell ref="GS3:GY3"/>
    <mergeCell ref="GZ3:HF3"/>
    <mergeCell ref="HG3:HM3"/>
    <mergeCell ref="HN3:HT3"/>
    <mergeCell ref="HU3:IA3"/>
    <mergeCell ref="IB3:IJ3"/>
    <mergeCell ref="IL3:IM3"/>
    <mergeCell ref="IN3:IO3"/>
    <mergeCell ref="IP3:IQ3"/>
    <mergeCell ref="IR3:IS3"/>
    <mergeCell ref="IT3:IU3"/>
    <mergeCell ref="IV3:IW3"/>
    <mergeCell ref="IX3:IY3"/>
    <mergeCell ref="IZ3:JA3"/>
    <mergeCell ref="JB3:JC3"/>
    <mergeCell ref="JD3:JE3"/>
    <mergeCell ref="JF3:JG3"/>
    <mergeCell ref="JH3:JL3"/>
    <mergeCell ref="JM3:JN3"/>
    <mergeCell ref="A3:A4"/>
    <mergeCell ref="B3:B4"/>
    <mergeCell ref="C3:C4"/>
    <mergeCell ref="D3:D4"/>
    <mergeCell ref="E3:E4"/>
    <mergeCell ref="F3:F4"/>
    <mergeCell ref="G3:G4"/>
    <mergeCell ref="H3:H4"/>
    <mergeCell ref="I3:I4"/>
    <mergeCell ref="J3:J4"/>
    <mergeCell ref="K3:K4"/>
    <mergeCell ref="L3:L4"/>
    <mergeCell ref="M3:M4"/>
    <mergeCell ref="JO5:JP109"/>
    <mergeCell ref="A1:JP2"/>
  </mergeCells>
  <conditionalFormatting sqref="IB35">
    <cfRule type="cellIs" dxfId="0" priority="356" operator="lessThan">
      <formula>200</formula>
    </cfRule>
  </conditionalFormatting>
  <conditionalFormatting sqref="IL35:IM35">
    <cfRule type="cellIs" dxfId="0" priority="359" operator="lessThan">
      <formula>200</formula>
    </cfRule>
  </conditionalFormatting>
  <conditionalFormatting sqref="C91">
    <cfRule type="duplicateValues" dxfId="1" priority="414"/>
  </conditionalFormatting>
  <conditionalFormatting sqref="E91">
    <cfRule type="duplicateValues" dxfId="1" priority="415"/>
  </conditionalFormatting>
  <conditionalFormatting sqref="IL93:IM93">
    <cfRule type="cellIs" dxfId="0" priority="423" operator="lessThan">
      <formula>200</formula>
    </cfRule>
  </conditionalFormatting>
  <conditionalFormatting sqref="C96">
    <cfRule type="duplicateValues" dxfId="1" priority="419"/>
  </conditionalFormatting>
  <conditionalFormatting sqref="E96">
    <cfRule type="duplicateValues" dxfId="1" priority="420"/>
  </conditionalFormatting>
  <conditionalFormatting sqref="IL96:IM96">
    <cfRule type="cellIs" dxfId="0" priority="418" operator="lessThan">
      <formula>200</formula>
    </cfRule>
  </conditionalFormatting>
  <conditionalFormatting sqref="IL105:IM105">
    <cfRule type="cellIs" dxfId="0" priority="396" operator="lessThan">
      <formula>200</formula>
    </cfRule>
  </conditionalFormatting>
  <conditionalFormatting sqref="H106">
    <cfRule type="cellIs" dxfId="2" priority="10" operator="lessThan">
      <formula>0.9</formula>
    </cfRule>
  </conditionalFormatting>
  <conditionalFormatting sqref="I106">
    <cfRule type="cellIs" dxfId="2" priority="236" operator="lessThan">
      <formula>0.9</formula>
    </cfRule>
  </conditionalFormatting>
  <conditionalFormatting sqref="L106">
    <cfRule type="colorScale" priority="235">
      <colorScale>
        <cfvo type="num" val="0"/>
        <cfvo type="num" val="20"/>
        <cfvo type="num" val="35"/>
        <color rgb="FF00B050"/>
        <color rgb="FFFFFF00"/>
        <color theme="9" tint="0.399914548173467"/>
      </colorScale>
    </cfRule>
  </conditionalFormatting>
  <conditionalFormatting sqref="N106">
    <cfRule type="cellIs" dxfId="0" priority="183" operator="lessThan">
      <formula>200</formula>
    </cfRule>
  </conditionalFormatting>
  <conditionalFormatting sqref="P106">
    <cfRule type="colorScale" priority="201">
      <colorScale>
        <cfvo type="num" val="0"/>
        <cfvo type="num" val="10"/>
        <cfvo type="num" val="100"/>
        <color rgb="FF00B050"/>
        <color rgb="FFFFFF00"/>
        <color theme="9" tint="0.399884029663991"/>
      </colorScale>
    </cfRule>
  </conditionalFormatting>
  <conditionalFormatting sqref="V106">
    <cfRule type="cellIs" dxfId="0" priority="200" operator="lessThan">
      <formula>200</formula>
    </cfRule>
  </conditionalFormatting>
  <conditionalFormatting sqref="Y106">
    <cfRule type="colorScale" priority="237">
      <colorScale>
        <cfvo type="num" val="0"/>
        <cfvo type="num" val="10"/>
        <cfvo type="num" val="100"/>
        <color rgb="FF00B050"/>
        <color rgb="FFFFFF00"/>
        <color theme="9" tint="0.399884029663991"/>
      </colorScale>
    </cfRule>
  </conditionalFormatting>
  <conditionalFormatting sqref="AE106">
    <cfRule type="cellIs" dxfId="0" priority="234" operator="lessThan">
      <formula>200</formula>
    </cfRule>
  </conditionalFormatting>
  <conditionalFormatting sqref="AH106">
    <cfRule type="colorScale" priority="199">
      <colorScale>
        <cfvo type="num" val="0"/>
        <cfvo type="num" val="10"/>
        <cfvo type="num" val="100"/>
        <color rgb="FF00B050"/>
        <color rgb="FFFFFF00"/>
        <color theme="9" tint="0.399884029663991"/>
      </colorScale>
    </cfRule>
  </conditionalFormatting>
  <conditionalFormatting sqref="AN106">
    <cfRule type="cellIs" dxfId="0" priority="198" operator="lessThan">
      <formula>200</formula>
    </cfRule>
  </conditionalFormatting>
  <conditionalFormatting sqref="AQ106">
    <cfRule type="colorScale" priority="173">
      <colorScale>
        <cfvo type="num" val="0"/>
        <cfvo type="num" val="10"/>
        <cfvo type="num" val="100"/>
        <color rgb="FF00B050"/>
        <color rgb="FFFFFF00"/>
        <color theme="9" tint="0.399884029663991"/>
      </colorScale>
    </cfRule>
  </conditionalFormatting>
  <conditionalFormatting sqref="AW106">
    <cfRule type="cellIs" dxfId="0" priority="194" operator="lessThan">
      <formula>200</formula>
    </cfRule>
  </conditionalFormatting>
  <conditionalFormatting sqref="AZ106">
    <cfRule type="colorScale" priority="166">
      <colorScale>
        <cfvo type="num" val="0"/>
        <cfvo type="num" val="10"/>
        <cfvo type="num" val="100"/>
        <color rgb="FF00B050"/>
        <color rgb="FFFFFF00"/>
        <color theme="9" tint="0.399884029663991"/>
      </colorScale>
    </cfRule>
  </conditionalFormatting>
  <conditionalFormatting sqref="BF106">
    <cfRule type="cellIs" dxfId="0" priority="165" operator="lessThan">
      <formula>200</formula>
    </cfRule>
  </conditionalFormatting>
  <conditionalFormatting sqref="BI106">
    <cfRule type="colorScale" priority="193">
      <colorScale>
        <cfvo type="num" val="0"/>
        <cfvo type="num" val="10"/>
        <cfvo type="num" val="100"/>
        <color rgb="FF00B050"/>
        <color rgb="FFFFFF00"/>
        <color theme="9" tint="0.399884029663991"/>
      </colorScale>
    </cfRule>
  </conditionalFormatting>
  <conditionalFormatting sqref="BO106">
    <cfRule type="cellIs" dxfId="0" priority="170" operator="lessThan">
      <formula>200</formula>
    </cfRule>
  </conditionalFormatting>
  <conditionalFormatting sqref="BR106">
    <cfRule type="colorScale" priority="192">
      <colorScale>
        <cfvo type="num" val="0"/>
        <cfvo type="num" val="10"/>
        <cfvo type="num" val="100"/>
        <color rgb="FF00B050"/>
        <color rgb="FFFFFF00"/>
        <color theme="9" tint="0.399884029663991"/>
      </colorScale>
    </cfRule>
  </conditionalFormatting>
  <conditionalFormatting sqref="BW106">
    <cfRule type="cellIs" dxfId="0" priority="191" operator="lessThan">
      <formula>200</formula>
    </cfRule>
  </conditionalFormatting>
  <conditionalFormatting sqref="BY106">
    <cfRule type="colorScale" priority="190">
      <colorScale>
        <cfvo type="num" val="0"/>
        <cfvo type="num" val="10"/>
        <cfvo type="num" val="100"/>
        <color rgb="FF00B050"/>
        <color rgb="FFFFFF00"/>
        <color theme="9" tint="0.399884029663991"/>
      </colorScale>
    </cfRule>
  </conditionalFormatting>
  <conditionalFormatting sqref="CD106">
    <cfRule type="cellIs" dxfId="0" priority="188" operator="lessThan">
      <formula>200</formula>
    </cfRule>
  </conditionalFormatting>
  <conditionalFormatting sqref="CF106">
    <cfRule type="colorScale" priority="217">
      <colorScale>
        <cfvo type="num" val="0"/>
        <cfvo type="num" val="10"/>
        <cfvo type="num" val="100"/>
        <color rgb="FF00B050"/>
        <color rgb="FFFFFF00"/>
        <color theme="9" tint="0.399884029663991"/>
      </colorScale>
    </cfRule>
  </conditionalFormatting>
  <conditionalFormatting sqref="CK106">
    <cfRule type="cellIs" dxfId="0" priority="187" operator="lessThan">
      <formula>200</formula>
    </cfRule>
  </conditionalFormatting>
  <conditionalFormatting sqref="CM106">
    <cfRule type="colorScale" priority="215">
      <colorScale>
        <cfvo type="num" val="0"/>
        <cfvo type="num" val="10"/>
        <cfvo type="num" val="100"/>
        <color rgb="FF00B050"/>
        <color rgb="FFFFFF00"/>
        <color theme="9" tint="0.399884029663991"/>
      </colorScale>
    </cfRule>
  </conditionalFormatting>
  <conditionalFormatting sqref="CR106">
    <cfRule type="cellIs" dxfId="0" priority="186" operator="lessThan">
      <formula>200</formula>
    </cfRule>
  </conditionalFormatting>
  <conditionalFormatting sqref="CT106">
    <cfRule type="colorScale" priority="213">
      <colorScale>
        <cfvo type="num" val="0"/>
        <cfvo type="num" val="10"/>
        <cfvo type="num" val="100"/>
        <color rgb="FF00B050"/>
        <color rgb="FFFFFF00"/>
        <color theme="9" tint="0.399884029663991"/>
      </colorScale>
    </cfRule>
  </conditionalFormatting>
  <conditionalFormatting sqref="DF106">
    <cfRule type="cellIs" dxfId="0" priority="185" operator="lessThan">
      <formula>200</formula>
    </cfRule>
  </conditionalFormatting>
  <conditionalFormatting sqref="DH106">
    <cfRule type="colorScale" priority="210">
      <colorScale>
        <cfvo type="num" val="0"/>
        <cfvo type="num" val="10"/>
        <cfvo type="num" val="100"/>
        <color rgb="FF00B050"/>
        <color rgb="FFFFFF00"/>
        <color theme="9" tint="0.399884029663991"/>
      </colorScale>
    </cfRule>
  </conditionalFormatting>
  <conditionalFormatting sqref="DM106">
    <cfRule type="cellIs" dxfId="0" priority="3" operator="lessThan">
      <formula>200</formula>
    </cfRule>
  </conditionalFormatting>
  <conditionalFormatting sqref="DO106">
    <cfRule type="colorScale" priority="226">
      <colorScale>
        <cfvo type="num" val="0"/>
        <cfvo type="num" val="10"/>
        <cfvo type="num" val="100"/>
        <color rgb="FF00B050"/>
        <color rgb="FFFFFF00"/>
        <color theme="9" tint="0.399884029663991"/>
      </colorScale>
    </cfRule>
  </conditionalFormatting>
  <conditionalFormatting sqref="DV106">
    <cfRule type="colorScale" priority="224">
      <colorScale>
        <cfvo type="num" val="0"/>
        <cfvo type="num" val="10"/>
        <cfvo type="num" val="100"/>
        <color rgb="FF00B050"/>
        <color rgb="FFFFFF00"/>
        <color theme="9" tint="0.399884029663991"/>
      </colorScale>
    </cfRule>
  </conditionalFormatting>
  <conditionalFormatting sqref="EA106">
    <cfRule type="cellIs" dxfId="0" priority="163" operator="lessThan">
      <formula>200</formula>
    </cfRule>
  </conditionalFormatting>
  <conditionalFormatting sqref="EC106">
    <cfRule type="colorScale" priority="222">
      <colorScale>
        <cfvo type="num" val="0"/>
        <cfvo type="num" val="10"/>
        <cfvo type="num" val="100"/>
        <color rgb="FF00B050"/>
        <color rgb="FFFFFF00"/>
        <color theme="9" tint="0.399884029663991"/>
      </colorScale>
    </cfRule>
  </conditionalFormatting>
  <conditionalFormatting sqref="EJ106">
    <cfRule type="colorScale" priority="220">
      <colorScale>
        <cfvo type="num" val="0"/>
        <cfvo type="num" val="10"/>
        <cfvo type="num" val="100"/>
        <color rgb="FF00B050"/>
        <color rgb="FFFFFF00"/>
        <color theme="9" tint="0.399884029663991"/>
      </colorScale>
    </cfRule>
  </conditionalFormatting>
  <conditionalFormatting sqref="EQ106">
    <cfRule type="colorScale" priority="230">
      <colorScale>
        <cfvo type="num" val="0"/>
        <cfvo type="num" val="10"/>
        <cfvo type="num" val="100"/>
        <color rgb="FF00B050"/>
        <color rgb="FFFFFF00"/>
        <color theme="9" tint="0.399884029663991"/>
      </colorScale>
    </cfRule>
  </conditionalFormatting>
  <conditionalFormatting sqref="EX106">
    <cfRule type="colorScale" priority="228">
      <colorScale>
        <cfvo type="num" val="0"/>
        <cfvo type="num" val="10"/>
        <cfvo type="num" val="100"/>
        <color rgb="FF00B050"/>
        <color rgb="FFFFFF00"/>
        <color theme="9" tint="0.399884029663991"/>
      </colorScale>
    </cfRule>
  </conditionalFormatting>
  <conditionalFormatting sqref="FE106">
    <cfRule type="colorScale" priority="219">
      <colorScale>
        <cfvo type="num" val="0"/>
        <cfvo type="num" val="10"/>
        <cfvo type="num" val="100"/>
        <color rgb="FF00B050"/>
        <color rgb="FFFFFF00"/>
        <color theme="9" tint="0.399884029663991"/>
      </colorScale>
    </cfRule>
  </conditionalFormatting>
  <conditionalFormatting sqref="FL106">
    <cfRule type="colorScale" priority="197">
      <colorScale>
        <cfvo type="num" val="0"/>
        <cfvo type="num" val="10"/>
        <cfvo type="num" val="100"/>
        <color rgb="FF00B050"/>
        <color rgb="FFFFFF00"/>
        <color theme="9" tint="0.399884029663991"/>
      </colorScale>
    </cfRule>
  </conditionalFormatting>
  <conditionalFormatting sqref="FS106">
    <cfRule type="colorScale" priority="181">
      <colorScale>
        <cfvo type="num" val="0"/>
        <cfvo type="num" val="10"/>
        <cfvo type="num" val="100"/>
        <color rgb="FF00B050"/>
        <color rgb="FFFFFF00"/>
        <color theme="9" tint="0.399884029663991"/>
      </colorScale>
    </cfRule>
  </conditionalFormatting>
  <conditionalFormatting sqref="FZ106">
    <cfRule type="colorScale" priority="179">
      <colorScale>
        <cfvo type="num" val="0"/>
        <cfvo type="num" val="10"/>
        <cfvo type="num" val="100"/>
        <color rgb="FF00B050"/>
        <color rgb="FFFFFF00"/>
        <color theme="9" tint="0.399884029663991"/>
      </colorScale>
    </cfRule>
  </conditionalFormatting>
  <conditionalFormatting sqref="GG106">
    <cfRule type="colorScale" priority="209">
      <colorScale>
        <cfvo type="num" val="0"/>
        <cfvo type="num" val="10"/>
        <cfvo type="num" val="100"/>
        <color rgb="FF00B050"/>
        <color rgb="FFFFFF00"/>
        <color theme="9" tint="0.399884029663991"/>
      </colorScale>
    </cfRule>
  </conditionalFormatting>
  <conditionalFormatting sqref="GN106">
    <cfRule type="colorScale" priority="207">
      <colorScale>
        <cfvo type="num" val="0"/>
        <cfvo type="num" val="10"/>
        <cfvo type="num" val="100"/>
        <color rgb="FF00B050"/>
        <color rgb="FFFFFF00"/>
        <color theme="9" tint="0.399884029663991"/>
      </colorScale>
    </cfRule>
  </conditionalFormatting>
  <conditionalFormatting sqref="GU106">
    <cfRule type="colorScale" priority="206">
      <colorScale>
        <cfvo type="num" val="0"/>
        <cfvo type="num" val="10"/>
        <cfvo type="num" val="100"/>
        <color rgb="FF00B050"/>
        <color rgb="FFFFFF00"/>
        <color theme="9" tint="0.399884029663991"/>
      </colorScale>
    </cfRule>
  </conditionalFormatting>
  <conditionalFormatting sqref="HB106">
    <cfRule type="colorScale" priority="174">
      <colorScale>
        <cfvo type="num" val="0"/>
        <cfvo type="num" val="10"/>
        <cfvo type="num" val="100"/>
        <color rgb="FF00B050"/>
        <color rgb="FFFFFF00"/>
        <color theme="9" tint="0.399884029663991"/>
      </colorScale>
    </cfRule>
  </conditionalFormatting>
  <conditionalFormatting sqref="HG106">
    <cfRule type="cellIs" dxfId="0" priority="233" operator="lessThan">
      <formula>200</formula>
    </cfRule>
  </conditionalFormatting>
  <conditionalFormatting sqref="HI106">
    <cfRule type="colorScale" priority="205">
      <colorScale>
        <cfvo type="num" val="0"/>
        <cfvo type="num" val="10"/>
        <cfvo type="num" val="100"/>
        <color rgb="FF00B050"/>
        <color rgb="FFFFFF00"/>
        <color theme="9" tint="0.399884029663991"/>
      </colorScale>
    </cfRule>
  </conditionalFormatting>
  <conditionalFormatting sqref="HN106">
    <cfRule type="cellIs" dxfId="0" priority="178" operator="lessThan">
      <formula>200</formula>
    </cfRule>
  </conditionalFormatting>
  <conditionalFormatting sqref="HP106">
    <cfRule type="colorScale" priority="167">
      <colorScale>
        <cfvo type="num" val="0"/>
        <cfvo type="num" val="10"/>
        <cfvo type="num" val="100"/>
        <color rgb="FF00B050"/>
        <color rgb="FFFFFF00"/>
        <color theme="9" tint="0.399884029663991"/>
      </colorScale>
    </cfRule>
  </conditionalFormatting>
  <conditionalFormatting sqref="HU106">
    <cfRule type="cellIs" dxfId="0" priority="203" operator="lessThan">
      <formula>200</formula>
    </cfRule>
  </conditionalFormatting>
  <conditionalFormatting sqref="HW106">
    <cfRule type="colorScale" priority="202">
      <colorScale>
        <cfvo type="num" val="0"/>
        <cfvo type="num" val="10"/>
        <cfvo type="num" val="100"/>
        <color rgb="FF00B050"/>
        <color rgb="FFFFFF00"/>
        <color theme="9" tint="0.399884029663991"/>
      </colorScale>
    </cfRule>
  </conditionalFormatting>
  <conditionalFormatting sqref="IB106">
    <cfRule type="cellIs" dxfId="0" priority="180" operator="lessThan">
      <formula>200</formula>
    </cfRule>
  </conditionalFormatting>
  <conditionalFormatting sqref="ID106">
    <cfRule type="colorScale" priority="232">
      <colorScale>
        <cfvo type="num" val="0"/>
        <cfvo type="num" val="10"/>
        <cfvo type="num" val="100"/>
        <color rgb="FF00B050"/>
        <color rgb="FFFFFF00"/>
        <color theme="9" tint="0.399884029663991"/>
      </colorScale>
    </cfRule>
  </conditionalFormatting>
  <conditionalFormatting sqref="IJ106:IK106">
    <cfRule type="cellIs" dxfId="0" priority="195" operator="lessThan">
      <formula>200</formula>
    </cfRule>
  </conditionalFormatting>
  <conditionalFormatting sqref="IL106:IM106">
    <cfRule type="cellIs" dxfId="0" priority="231" operator="lessThan">
      <formula>200</formula>
    </cfRule>
  </conditionalFormatting>
  <conditionalFormatting sqref="H107">
    <cfRule type="cellIs" dxfId="2" priority="12" operator="lessThan">
      <formula>0.9</formula>
    </cfRule>
  </conditionalFormatting>
  <conditionalFormatting sqref="I107">
    <cfRule type="cellIs" dxfId="2" priority="161" operator="lessThan">
      <formula>0.9</formula>
    </cfRule>
  </conditionalFormatting>
  <conditionalFormatting sqref="L107">
    <cfRule type="colorScale" priority="160">
      <colorScale>
        <cfvo type="num" val="0"/>
        <cfvo type="num" val="20"/>
        <cfvo type="num" val="35"/>
        <color rgb="FF00B050"/>
        <color rgb="FFFFFF00"/>
        <color theme="9" tint="0.399914548173467"/>
      </colorScale>
    </cfRule>
  </conditionalFormatting>
  <conditionalFormatting sqref="N107">
    <cfRule type="cellIs" dxfId="0" priority="108" operator="lessThan">
      <formula>200</formula>
    </cfRule>
  </conditionalFormatting>
  <conditionalFormatting sqref="P107">
    <cfRule type="colorScale" priority="126">
      <colorScale>
        <cfvo type="num" val="0"/>
        <cfvo type="num" val="10"/>
        <cfvo type="num" val="100"/>
        <color rgb="FF00B050"/>
        <color rgb="FFFFFF00"/>
        <color theme="9" tint="0.399884029663991"/>
      </colorScale>
    </cfRule>
  </conditionalFormatting>
  <conditionalFormatting sqref="V107">
    <cfRule type="cellIs" dxfId="0" priority="125" operator="lessThan">
      <formula>200</formula>
    </cfRule>
  </conditionalFormatting>
  <conditionalFormatting sqref="Y107">
    <cfRule type="colorScale" priority="162">
      <colorScale>
        <cfvo type="num" val="0"/>
        <cfvo type="num" val="10"/>
        <cfvo type="num" val="100"/>
        <color rgb="FF00B050"/>
        <color rgb="FFFFFF00"/>
        <color theme="9" tint="0.399884029663991"/>
      </colorScale>
    </cfRule>
  </conditionalFormatting>
  <conditionalFormatting sqref="AE107">
    <cfRule type="cellIs" dxfId="0" priority="159" operator="lessThan">
      <formula>200</formula>
    </cfRule>
  </conditionalFormatting>
  <conditionalFormatting sqref="AH107">
    <cfRule type="colorScale" priority="124">
      <colorScale>
        <cfvo type="num" val="0"/>
        <cfvo type="num" val="10"/>
        <cfvo type="num" val="100"/>
        <color rgb="FF00B050"/>
        <color rgb="FFFFFF00"/>
        <color theme="9" tint="0.399884029663991"/>
      </colorScale>
    </cfRule>
  </conditionalFormatting>
  <conditionalFormatting sqref="AN107">
    <cfRule type="cellIs" dxfId="0" priority="123" operator="lessThan">
      <formula>200</formula>
    </cfRule>
  </conditionalFormatting>
  <conditionalFormatting sqref="AQ107">
    <cfRule type="colorScale" priority="98">
      <colorScale>
        <cfvo type="num" val="0"/>
        <cfvo type="num" val="10"/>
        <cfvo type="num" val="100"/>
        <color rgb="FF00B050"/>
        <color rgb="FFFFFF00"/>
        <color theme="9" tint="0.399884029663991"/>
      </colorScale>
    </cfRule>
  </conditionalFormatting>
  <conditionalFormatting sqref="AW107">
    <cfRule type="cellIs" dxfId="0" priority="119" operator="lessThan">
      <formula>200</formula>
    </cfRule>
  </conditionalFormatting>
  <conditionalFormatting sqref="AZ107">
    <cfRule type="colorScale" priority="91">
      <colorScale>
        <cfvo type="num" val="0"/>
        <cfvo type="num" val="10"/>
        <cfvo type="num" val="100"/>
        <color rgb="FF00B050"/>
        <color rgb="FFFFFF00"/>
        <color theme="9" tint="0.399884029663991"/>
      </colorScale>
    </cfRule>
  </conditionalFormatting>
  <conditionalFormatting sqref="BF107">
    <cfRule type="cellIs" dxfId="0" priority="90" operator="lessThan">
      <formula>200</formula>
    </cfRule>
  </conditionalFormatting>
  <conditionalFormatting sqref="BI107">
    <cfRule type="colorScale" priority="118">
      <colorScale>
        <cfvo type="num" val="0"/>
        <cfvo type="num" val="10"/>
        <cfvo type="num" val="100"/>
        <color rgb="FF00B050"/>
        <color rgb="FFFFFF00"/>
        <color theme="9" tint="0.399884029663991"/>
      </colorScale>
    </cfRule>
  </conditionalFormatting>
  <conditionalFormatting sqref="BO107">
    <cfRule type="cellIs" dxfId="0" priority="95" operator="lessThan">
      <formula>200</formula>
    </cfRule>
  </conditionalFormatting>
  <conditionalFormatting sqref="BR107">
    <cfRule type="colorScale" priority="117">
      <colorScale>
        <cfvo type="num" val="0"/>
        <cfvo type="num" val="10"/>
        <cfvo type="num" val="100"/>
        <color rgb="FF00B050"/>
        <color rgb="FFFFFF00"/>
        <color theme="9" tint="0.399884029663991"/>
      </colorScale>
    </cfRule>
  </conditionalFormatting>
  <conditionalFormatting sqref="BW107">
    <cfRule type="cellIs" dxfId="0" priority="116" operator="lessThan">
      <formula>200</formula>
    </cfRule>
  </conditionalFormatting>
  <conditionalFormatting sqref="BY107">
    <cfRule type="colorScale" priority="115">
      <colorScale>
        <cfvo type="num" val="0"/>
        <cfvo type="num" val="10"/>
        <cfvo type="num" val="100"/>
        <color rgb="FF00B050"/>
        <color rgb="FFFFFF00"/>
        <color theme="9" tint="0.399884029663991"/>
      </colorScale>
    </cfRule>
  </conditionalFormatting>
  <conditionalFormatting sqref="CD107">
    <cfRule type="cellIs" dxfId="0" priority="113" operator="lessThan">
      <formula>200</formula>
    </cfRule>
  </conditionalFormatting>
  <conditionalFormatting sqref="CF107">
    <cfRule type="colorScale" priority="142">
      <colorScale>
        <cfvo type="num" val="0"/>
        <cfvo type="num" val="10"/>
        <cfvo type="num" val="100"/>
        <color rgb="FF00B050"/>
        <color rgb="FFFFFF00"/>
        <color theme="9" tint="0.399884029663991"/>
      </colorScale>
    </cfRule>
  </conditionalFormatting>
  <conditionalFormatting sqref="CK107">
    <cfRule type="cellIs" dxfId="0" priority="112" operator="lessThan">
      <formula>200</formula>
    </cfRule>
  </conditionalFormatting>
  <conditionalFormatting sqref="CM107">
    <cfRule type="colorScale" priority="140">
      <colorScale>
        <cfvo type="num" val="0"/>
        <cfvo type="num" val="10"/>
        <cfvo type="num" val="100"/>
        <color rgb="FF00B050"/>
        <color rgb="FFFFFF00"/>
        <color theme="9" tint="0.399884029663991"/>
      </colorScale>
    </cfRule>
  </conditionalFormatting>
  <conditionalFormatting sqref="CR107">
    <cfRule type="cellIs" dxfId="0" priority="111" operator="lessThan">
      <formula>200</formula>
    </cfRule>
  </conditionalFormatting>
  <conditionalFormatting sqref="CT107">
    <cfRule type="colorScale" priority="138">
      <colorScale>
        <cfvo type="num" val="0"/>
        <cfvo type="num" val="10"/>
        <cfvo type="num" val="100"/>
        <color rgb="FF00B050"/>
        <color rgb="FFFFFF00"/>
        <color theme="9" tint="0.399884029663991"/>
      </colorScale>
    </cfRule>
  </conditionalFormatting>
  <conditionalFormatting sqref="DF107">
    <cfRule type="cellIs" dxfId="0" priority="110" operator="lessThan">
      <formula>200</formula>
    </cfRule>
  </conditionalFormatting>
  <conditionalFormatting sqref="DH107">
    <cfRule type="colorScale" priority="135">
      <colorScale>
        <cfvo type="num" val="0"/>
        <cfvo type="num" val="10"/>
        <cfvo type="num" val="100"/>
        <color rgb="FF00B050"/>
        <color rgb="FFFFFF00"/>
        <color theme="9" tint="0.399884029663991"/>
      </colorScale>
    </cfRule>
  </conditionalFormatting>
  <conditionalFormatting sqref="DM107">
    <cfRule type="cellIs" dxfId="0" priority="2" operator="lessThan">
      <formula>200</formula>
    </cfRule>
  </conditionalFormatting>
  <conditionalFormatting sqref="DO107">
    <cfRule type="colorScale" priority="151">
      <colorScale>
        <cfvo type="num" val="0"/>
        <cfvo type="num" val="10"/>
        <cfvo type="num" val="100"/>
        <color rgb="FF00B050"/>
        <color rgb="FFFFFF00"/>
        <color theme="9" tint="0.399884029663991"/>
      </colorScale>
    </cfRule>
  </conditionalFormatting>
  <conditionalFormatting sqref="DV107">
    <cfRule type="colorScale" priority="149">
      <colorScale>
        <cfvo type="num" val="0"/>
        <cfvo type="num" val="10"/>
        <cfvo type="num" val="100"/>
        <color rgb="FF00B050"/>
        <color rgb="FFFFFF00"/>
        <color theme="9" tint="0.399884029663991"/>
      </colorScale>
    </cfRule>
  </conditionalFormatting>
  <conditionalFormatting sqref="EA107">
    <cfRule type="cellIs" dxfId="0" priority="88" operator="lessThan">
      <formula>200</formula>
    </cfRule>
  </conditionalFormatting>
  <conditionalFormatting sqref="EC107">
    <cfRule type="colorScale" priority="147">
      <colorScale>
        <cfvo type="num" val="0"/>
        <cfvo type="num" val="10"/>
        <cfvo type="num" val="100"/>
        <color rgb="FF00B050"/>
        <color rgb="FFFFFF00"/>
        <color theme="9" tint="0.399884029663991"/>
      </colorScale>
    </cfRule>
  </conditionalFormatting>
  <conditionalFormatting sqref="EJ107">
    <cfRule type="colorScale" priority="145">
      <colorScale>
        <cfvo type="num" val="0"/>
        <cfvo type="num" val="10"/>
        <cfvo type="num" val="100"/>
        <color rgb="FF00B050"/>
        <color rgb="FFFFFF00"/>
        <color theme="9" tint="0.399884029663991"/>
      </colorScale>
    </cfRule>
  </conditionalFormatting>
  <conditionalFormatting sqref="EQ107">
    <cfRule type="colorScale" priority="155">
      <colorScale>
        <cfvo type="num" val="0"/>
        <cfvo type="num" val="10"/>
        <cfvo type="num" val="100"/>
        <color rgb="FF00B050"/>
        <color rgb="FFFFFF00"/>
        <color theme="9" tint="0.399884029663991"/>
      </colorScale>
    </cfRule>
  </conditionalFormatting>
  <conditionalFormatting sqref="EX107">
    <cfRule type="colorScale" priority="153">
      <colorScale>
        <cfvo type="num" val="0"/>
        <cfvo type="num" val="10"/>
        <cfvo type="num" val="100"/>
        <color rgb="FF00B050"/>
        <color rgb="FFFFFF00"/>
        <color theme="9" tint="0.399884029663991"/>
      </colorScale>
    </cfRule>
  </conditionalFormatting>
  <conditionalFormatting sqref="FE107">
    <cfRule type="colorScale" priority="144">
      <colorScale>
        <cfvo type="num" val="0"/>
        <cfvo type="num" val="10"/>
        <cfvo type="num" val="100"/>
        <color rgb="FF00B050"/>
        <color rgb="FFFFFF00"/>
        <color theme="9" tint="0.399884029663991"/>
      </colorScale>
    </cfRule>
  </conditionalFormatting>
  <conditionalFormatting sqref="FL107">
    <cfRule type="colorScale" priority="122">
      <colorScale>
        <cfvo type="num" val="0"/>
        <cfvo type="num" val="10"/>
        <cfvo type="num" val="100"/>
        <color rgb="FF00B050"/>
        <color rgb="FFFFFF00"/>
        <color theme="9" tint="0.399884029663991"/>
      </colorScale>
    </cfRule>
  </conditionalFormatting>
  <conditionalFormatting sqref="FS107">
    <cfRule type="colorScale" priority="106">
      <colorScale>
        <cfvo type="num" val="0"/>
        <cfvo type="num" val="10"/>
        <cfvo type="num" val="100"/>
        <color rgb="FF00B050"/>
        <color rgb="FFFFFF00"/>
        <color theme="9" tint="0.399884029663991"/>
      </colorScale>
    </cfRule>
  </conditionalFormatting>
  <conditionalFormatting sqref="FZ107">
    <cfRule type="colorScale" priority="104">
      <colorScale>
        <cfvo type="num" val="0"/>
        <cfvo type="num" val="10"/>
        <cfvo type="num" val="100"/>
        <color rgb="FF00B050"/>
        <color rgb="FFFFFF00"/>
        <color theme="9" tint="0.399884029663991"/>
      </colorScale>
    </cfRule>
  </conditionalFormatting>
  <conditionalFormatting sqref="GG107">
    <cfRule type="colorScale" priority="134">
      <colorScale>
        <cfvo type="num" val="0"/>
        <cfvo type="num" val="10"/>
        <cfvo type="num" val="100"/>
        <color rgb="FF00B050"/>
        <color rgb="FFFFFF00"/>
        <color theme="9" tint="0.399884029663991"/>
      </colorScale>
    </cfRule>
  </conditionalFormatting>
  <conditionalFormatting sqref="GN107">
    <cfRule type="colorScale" priority="132">
      <colorScale>
        <cfvo type="num" val="0"/>
        <cfvo type="num" val="10"/>
        <cfvo type="num" val="100"/>
        <color rgb="FF00B050"/>
        <color rgb="FFFFFF00"/>
        <color theme="9" tint="0.399884029663991"/>
      </colorScale>
    </cfRule>
  </conditionalFormatting>
  <conditionalFormatting sqref="GU107">
    <cfRule type="colorScale" priority="131">
      <colorScale>
        <cfvo type="num" val="0"/>
        <cfvo type="num" val="10"/>
        <cfvo type="num" val="100"/>
        <color rgb="FF00B050"/>
        <color rgb="FFFFFF00"/>
        <color theme="9" tint="0.399884029663991"/>
      </colorScale>
    </cfRule>
  </conditionalFormatting>
  <conditionalFormatting sqref="HB107">
    <cfRule type="colorScale" priority="99">
      <colorScale>
        <cfvo type="num" val="0"/>
        <cfvo type="num" val="10"/>
        <cfvo type="num" val="100"/>
        <color rgb="FF00B050"/>
        <color rgb="FFFFFF00"/>
        <color theme="9" tint="0.399884029663991"/>
      </colorScale>
    </cfRule>
  </conditionalFormatting>
  <conditionalFormatting sqref="HG107">
    <cfRule type="cellIs" dxfId="0" priority="158" operator="lessThan">
      <formula>200</formula>
    </cfRule>
  </conditionalFormatting>
  <conditionalFormatting sqref="HI107">
    <cfRule type="colorScale" priority="130">
      <colorScale>
        <cfvo type="num" val="0"/>
        <cfvo type="num" val="10"/>
        <cfvo type="num" val="100"/>
        <color rgb="FF00B050"/>
        <color rgb="FFFFFF00"/>
        <color theme="9" tint="0.399884029663991"/>
      </colorScale>
    </cfRule>
  </conditionalFormatting>
  <conditionalFormatting sqref="HN107">
    <cfRule type="cellIs" dxfId="0" priority="103" operator="lessThan">
      <formula>200</formula>
    </cfRule>
  </conditionalFormatting>
  <conditionalFormatting sqref="HP107">
    <cfRule type="colorScale" priority="92">
      <colorScale>
        <cfvo type="num" val="0"/>
        <cfvo type="num" val="10"/>
        <cfvo type="num" val="100"/>
        <color rgb="FF00B050"/>
        <color rgb="FFFFFF00"/>
        <color theme="9" tint="0.399884029663991"/>
      </colorScale>
    </cfRule>
  </conditionalFormatting>
  <conditionalFormatting sqref="HU107">
    <cfRule type="cellIs" dxfId="0" priority="128" operator="lessThan">
      <formula>200</formula>
    </cfRule>
  </conditionalFormatting>
  <conditionalFormatting sqref="HW107">
    <cfRule type="colorScale" priority="127">
      <colorScale>
        <cfvo type="num" val="0"/>
        <cfvo type="num" val="10"/>
        <cfvo type="num" val="100"/>
        <color rgb="FF00B050"/>
        <color rgb="FFFFFF00"/>
        <color theme="9" tint="0.399884029663991"/>
      </colorScale>
    </cfRule>
  </conditionalFormatting>
  <conditionalFormatting sqref="IB107">
    <cfRule type="cellIs" dxfId="0" priority="105" operator="lessThan">
      <formula>200</formula>
    </cfRule>
  </conditionalFormatting>
  <conditionalFormatting sqref="ID107">
    <cfRule type="colorScale" priority="157">
      <colorScale>
        <cfvo type="num" val="0"/>
        <cfvo type="num" val="10"/>
        <cfvo type="num" val="100"/>
        <color rgb="FF00B050"/>
        <color rgb="FFFFFF00"/>
        <color theme="9" tint="0.399884029663991"/>
      </colorScale>
    </cfRule>
  </conditionalFormatting>
  <conditionalFormatting sqref="IJ107:IK107">
    <cfRule type="cellIs" dxfId="0" priority="120" operator="lessThan">
      <formula>200</formula>
    </cfRule>
  </conditionalFormatting>
  <conditionalFormatting sqref="IL107:IM107">
    <cfRule type="cellIs" dxfId="0" priority="156" operator="lessThan">
      <formula>200</formula>
    </cfRule>
  </conditionalFormatting>
  <conditionalFormatting sqref="H108">
    <cfRule type="cellIs" dxfId="2" priority="11" operator="lessThan">
      <formula>0.9</formula>
    </cfRule>
  </conditionalFormatting>
  <conditionalFormatting sqref="I108">
    <cfRule type="cellIs" dxfId="2" priority="86" operator="lessThan">
      <formula>0.9</formula>
    </cfRule>
  </conditionalFormatting>
  <conditionalFormatting sqref="L108">
    <cfRule type="colorScale" priority="85">
      <colorScale>
        <cfvo type="num" val="0"/>
        <cfvo type="num" val="20"/>
        <cfvo type="num" val="35"/>
        <color rgb="FF00B050"/>
        <color rgb="FFFFFF00"/>
        <color theme="9" tint="0.399914548173467"/>
      </colorScale>
    </cfRule>
  </conditionalFormatting>
  <conditionalFormatting sqref="N108">
    <cfRule type="cellIs" dxfId="0" priority="33" operator="lessThan">
      <formula>200</formula>
    </cfRule>
  </conditionalFormatting>
  <conditionalFormatting sqref="P108">
    <cfRule type="colorScale" priority="51">
      <colorScale>
        <cfvo type="num" val="0"/>
        <cfvo type="num" val="10"/>
        <cfvo type="num" val="100"/>
        <color rgb="FF00B050"/>
        <color rgb="FFFFFF00"/>
        <color theme="9" tint="0.399884029663991"/>
      </colorScale>
    </cfRule>
  </conditionalFormatting>
  <conditionalFormatting sqref="V108">
    <cfRule type="cellIs" dxfId="0" priority="50" operator="lessThan">
      <formula>200</formula>
    </cfRule>
  </conditionalFormatting>
  <conditionalFormatting sqref="Y108">
    <cfRule type="colorScale" priority="87">
      <colorScale>
        <cfvo type="num" val="0"/>
        <cfvo type="num" val="10"/>
        <cfvo type="num" val="100"/>
        <color rgb="FF00B050"/>
        <color rgb="FFFFFF00"/>
        <color theme="9" tint="0.399884029663991"/>
      </colorScale>
    </cfRule>
  </conditionalFormatting>
  <conditionalFormatting sqref="AE108">
    <cfRule type="cellIs" dxfId="0" priority="84" operator="lessThan">
      <formula>200</formula>
    </cfRule>
  </conditionalFormatting>
  <conditionalFormatting sqref="AH108">
    <cfRule type="colorScale" priority="49">
      <colorScale>
        <cfvo type="num" val="0"/>
        <cfvo type="num" val="10"/>
        <cfvo type="num" val="100"/>
        <color rgb="FF00B050"/>
        <color rgb="FFFFFF00"/>
        <color theme="9" tint="0.399884029663991"/>
      </colorScale>
    </cfRule>
  </conditionalFormatting>
  <conditionalFormatting sqref="AN108">
    <cfRule type="cellIs" dxfId="0" priority="48" operator="lessThan">
      <formula>200</formula>
    </cfRule>
  </conditionalFormatting>
  <conditionalFormatting sqref="AQ108">
    <cfRule type="colorScale" priority="23">
      <colorScale>
        <cfvo type="num" val="0"/>
        <cfvo type="num" val="10"/>
        <cfvo type="num" val="100"/>
        <color rgb="FF00B050"/>
        <color rgb="FFFFFF00"/>
        <color theme="9" tint="0.399884029663991"/>
      </colorScale>
    </cfRule>
  </conditionalFormatting>
  <conditionalFormatting sqref="AW108">
    <cfRule type="cellIs" dxfId="0" priority="44" operator="lessThan">
      <formula>200</formula>
    </cfRule>
  </conditionalFormatting>
  <conditionalFormatting sqref="AZ108">
    <cfRule type="colorScale" priority="16">
      <colorScale>
        <cfvo type="num" val="0"/>
        <cfvo type="num" val="10"/>
        <cfvo type="num" val="100"/>
        <color rgb="FF00B050"/>
        <color rgb="FFFFFF00"/>
        <color theme="9" tint="0.399884029663991"/>
      </colorScale>
    </cfRule>
  </conditionalFormatting>
  <conditionalFormatting sqref="BF108">
    <cfRule type="cellIs" dxfId="0" priority="15" operator="lessThan">
      <formula>200</formula>
    </cfRule>
  </conditionalFormatting>
  <conditionalFormatting sqref="BI108">
    <cfRule type="colorScale" priority="43">
      <colorScale>
        <cfvo type="num" val="0"/>
        <cfvo type="num" val="10"/>
        <cfvo type="num" val="100"/>
        <color rgb="FF00B050"/>
        <color rgb="FFFFFF00"/>
        <color theme="9" tint="0.399884029663991"/>
      </colorScale>
    </cfRule>
  </conditionalFormatting>
  <conditionalFormatting sqref="BO108">
    <cfRule type="cellIs" dxfId="0" priority="20" operator="lessThan">
      <formula>200</formula>
    </cfRule>
  </conditionalFormatting>
  <conditionalFormatting sqref="BR108">
    <cfRule type="colorScale" priority="42">
      <colorScale>
        <cfvo type="num" val="0"/>
        <cfvo type="num" val="10"/>
        <cfvo type="num" val="100"/>
        <color rgb="FF00B050"/>
        <color rgb="FFFFFF00"/>
        <color theme="9" tint="0.399884029663991"/>
      </colorScale>
    </cfRule>
  </conditionalFormatting>
  <conditionalFormatting sqref="BW108">
    <cfRule type="cellIs" dxfId="0" priority="41" operator="lessThan">
      <formula>200</formula>
    </cfRule>
  </conditionalFormatting>
  <conditionalFormatting sqref="BY108">
    <cfRule type="colorScale" priority="40">
      <colorScale>
        <cfvo type="num" val="0"/>
        <cfvo type="num" val="10"/>
        <cfvo type="num" val="100"/>
        <color rgb="FF00B050"/>
        <color rgb="FFFFFF00"/>
        <color theme="9" tint="0.399884029663991"/>
      </colorScale>
    </cfRule>
  </conditionalFormatting>
  <conditionalFormatting sqref="CD108">
    <cfRule type="cellIs" dxfId="0" priority="38" operator="lessThan">
      <formula>200</formula>
    </cfRule>
  </conditionalFormatting>
  <conditionalFormatting sqref="CF108">
    <cfRule type="colorScale" priority="67">
      <colorScale>
        <cfvo type="num" val="0"/>
        <cfvo type="num" val="10"/>
        <cfvo type="num" val="100"/>
        <color rgb="FF00B050"/>
        <color rgb="FFFFFF00"/>
        <color theme="9" tint="0.399884029663991"/>
      </colorScale>
    </cfRule>
  </conditionalFormatting>
  <conditionalFormatting sqref="CK108">
    <cfRule type="cellIs" dxfId="0" priority="37" operator="lessThan">
      <formula>200</formula>
    </cfRule>
  </conditionalFormatting>
  <conditionalFormatting sqref="CM108">
    <cfRule type="colorScale" priority="65">
      <colorScale>
        <cfvo type="num" val="0"/>
        <cfvo type="num" val="10"/>
        <cfvo type="num" val="100"/>
        <color rgb="FF00B050"/>
        <color rgb="FFFFFF00"/>
        <color theme="9" tint="0.399884029663991"/>
      </colorScale>
    </cfRule>
  </conditionalFormatting>
  <conditionalFormatting sqref="CR108">
    <cfRule type="cellIs" dxfId="0" priority="36" operator="lessThan">
      <formula>200</formula>
    </cfRule>
  </conditionalFormatting>
  <conditionalFormatting sqref="CT108">
    <cfRule type="colorScale" priority="63">
      <colorScale>
        <cfvo type="num" val="0"/>
        <cfvo type="num" val="10"/>
        <cfvo type="num" val="100"/>
        <color rgb="FF00B050"/>
        <color rgb="FFFFFF00"/>
        <color theme="9" tint="0.399884029663991"/>
      </colorScale>
    </cfRule>
  </conditionalFormatting>
  <conditionalFormatting sqref="DF108">
    <cfRule type="cellIs" dxfId="0" priority="35" operator="lessThan">
      <formula>200</formula>
    </cfRule>
  </conditionalFormatting>
  <conditionalFormatting sqref="DH108">
    <cfRule type="colorScale" priority="60">
      <colorScale>
        <cfvo type="num" val="0"/>
        <cfvo type="num" val="10"/>
        <cfvo type="num" val="100"/>
        <color rgb="FF00B050"/>
        <color rgb="FFFFFF00"/>
        <color theme="9" tint="0.399884029663991"/>
      </colorScale>
    </cfRule>
  </conditionalFormatting>
  <conditionalFormatting sqref="DM108">
    <cfRule type="cellIs" dxfId="0" priority="1" operator="lessThan">
      <formula>200</formula>
    </cfRule>
  </conditionalFormatting>
  <conditionalFormatting sqref="DO108">
    <cfRule type="colorScale" priority="76">
      <colorScale>
        <cfvo type="num" val="0"/>
        <cfvo type="num" val="10"/>
        <cfvo type="num" val="100"/>
        <color rgb="FF00B050"/>
        <color rgb="FFFFFF00"/>
        <color theme="9" tint="0.399884029663991"/>
      </colorScale>
    </cfRule>
  </conditionalFormatting>
  <conditionalFormatting sqref="DV108">
    <cfRule type="colorScale" priority="74">
      <colorScale>
        <cfvo type="num" val="0"/>
        <cfvo type="num" val="10"/>
        <cfvo type="num" val="100"/>
        <color rgb="FF00B050"/>
        <color rgb="FFFFFF00"/>
        <color theme="9" tint="0.399884029663991"/>
      </colorScale>
    </cfRule>
  </conditionalFormatting>
  <conditionalFormatting sqref="EA108">
    <cfRule type="cellIs" dxfId="0" priority="13" operator="lessThan">
      <formula>200</formula>
    </cfRule>
  </conditionalFormatting>
  <conditionalFormatting sqref="EC108">
    <cfRule type="colorScale" priority="72">
      <colorScale>
        <cfvo type="num" val="0"/>
        <cfvo type="num" val="10"/>
        <cfvo type="num" val="100"/>
        <color rgb="FF00B050"/>
        <color rgb="FFFFFF00"/>
        <color theme="9" tint="0.399884029663991"/>
      </colorScale>
    </cfRule>
  </conditionalFormatting>
  <conditionalFormatting sqref="EJ108">
    <cfRule type="colorScale" priority="70">
      <colorScale>
        <cfvo type="num" val="0"/>
        <cfvo type="num" val="10"/>
        <cfvo type="num" val="100"/>
        <color rgb="FF00B050"/>
        <color rgb="FFFFFF00"/>
        <color theme="9" tint="0.399884029663991"/>
      </colorScale>
    </cfRule>
  </conditionalFormatting>
  <conditionalFormatting sqref="EQ108">
    <cfRule type="colorScale" priority="80">
      <colorScale>
        <cfvo type="num" val="0"/>
        <cfvo type="num" val="10"/>
        <cfvo type="num" val="100"/>
        <color rgb="FF00B050"/>
        <color rgb="FFFFFF00"/>
        <color theme="9" tint="0.399884029663991"/>
      </colorScale>
    </cfRule>
  </conditionalFormatting>
  <conditionalFormatting sqref="EX108">
    <cfRule type="colorScale" priority="78">
      <colorScale>
        <cfvo type="num" val="0"/>
        <cfvo type="num" val="10"/>
        <cfvo type="num" val="100"/>
        <color rgb="FF00B050"/>
        <color rgb="FFFFFF00"/>
        <color theme="9" tint="0.399884029663991"/>
      </colorScale>
    </cfRule>
  </conditionalFormatting>
  <conditionalFormatting sqref="FE108">
    <cfRule type="colorScale" priority="69">
      <colorScale>
        <cfvo type="num" val="0"/>
        <cfvo type="num" val="10"/>
        <cfvo type="num" val="100"/>
        <color rgb="FF00B050"/>
        <color rgb="FFFFFF00"/>
        <color theme="9" tint="0.399884029663991"/>
      </colorScale>
    </cfRule>
  </conditionalFormatting>
  <conditionalFormatting sqref="FL108">
    <cfRule type="colorScale" priority="47">
      <colorScale>
        <cfvo type="num" val="0"/>
        <cfvo type="num" val="10"/>
        <cfvo type="num" val="100"/>
        <color rgb="FF00B050"/>
        <color rgb="FFFFFF00"/>
        <color theme="9" tint="0.399884029663991"/>
      </colorScale>
    </cfRule>
  </conditionalFormatting>
  <conditionalFormatting sqref="FS108">
    <cfRule type="colorScale" priority="31">
      <colorScale>
        <cfvo type="num" val="0"/>
        <cfvo type="num" val="10"/>
        <cfvo type="num" val="100"/>
        <color rgb="FF00B050"/>
        <color rgb="FFFFFF00"/>
        <color theme="9" tint="0.399884029663991"/>
      </colorScale>
    </cfRule>
  </conditionalFormatting>
  <conditionalFormatting sqref="FZ108">
    <cfRule type="colorScale" priority="29">
      <colorScale>
        <cfvo type="num" val="0"/>
        <cfvo type="num" val="10"/>
        <cfvo type="num" val="100"/>
        <color rgb="FF00B050"/>
        <color rgb="FFFFFF00"/>
        <color theme="9" tint="0.399884029663991"/>
      </colorScale>
    </cfRule>
  </conditionalFormatting>
  <conditionalFormatting sqref="GG108">
    <cfRule type="colorScale" priority="59">
      <colorScale>
        <cfvo type="num" val="0"/>
        <cfvo type="num" val="10"/>
        <cfvo type="num" val="100"/>
        <color rgb="FF00B050"/>
        <color rgb="FFFFFF00"/>
        <color theme="9" tint="0.399884029663991"/>
      </colorScale>
    </cfRule>
  </conditionalFormatting>
  <conditionalFormatting sqref="GN108">
    <cfRule type="colorScale" priority="57">
      <colorScale>
        <cfvo type="num" val="0"/>
        <cfvo type="num" val="10"/>
        <cfvo type="num" val="100"/>
        <color rgb="FF00B050"/>
        <color rgb="FFFFFF00"/>
        <color theme="9" tint="0.399884029663991"/>
      </colorScale>
    </cfRule>
  </conditionalFormatting>
  <conditionalFormatting sqref="GU108">
    <cfRule type="colorScale" priority="56">
      <colorScale>
        <cfvo type="num" val="0"/>
        <cfvo type="num" val="10"/>
        <cfvo type="num" val="100"/>
        <color rgb="FF00B050"/>
        <color rgb="FFFFFF00"/>
        <color theme="9" tint="0.399884029663991"/>
      </colorScale>
    </cfRule>
  </conditionalFormatting>
  <conditionalFormatting sqref="HB108">
    <cfRule type="colorScale" priority="24">
      <colorScale>
        <cfvo type="num" val="0"/>
        <cfvo type="num" val="10"/>
        <cfvo type="num" val="100"/>
        <color rgb="FF00B050"/>
        <color rgb="FFFFFF00"/>
        <color theme="9" tint="0.399884029663991"/>
      </colorScale>
    </cfRule>
  </conditionalFormatting>
  <conditionalFormatting sqref="HG108">
    <cfRule type="cellIs" dxfId="0" priority="83" operator="lessThan">
      <formula>200</formula>
    </cfRule>
  </conditionalFormatting>
  <conditionalFormatting sqref="HI108">
    <cfRule type="colorScale" priority="55">
      <colorScale>
        <cfvo type="num" val="0"/>
        <cfvo type="num" val="10"/>
        <cfvo type="num" val="100"/>
        <color rgb="FF00B050"/>
        <color rgb="FFFFFF00"/>
        <color theme="9" tint="0.399884029663991"/>
      </colorScale>
    </cfRule>
  </conditionalFormatting>
  <conditionalFormatting sqref="HN108">
    <cfRule type="cellIs" dxfId="0" priority="28" operator="lessThan">
      <formula>200</formula>
    </cfRule>
  </conditionalFormatting>
  <conditionalFormatting sqref="HP108">
    <cfRule type="colorScale" priority="17">
      <colorScale>
        <cfvo type="num" val="0"/>
        <cfvo type="num" val="10"/>
        <cfvo type="num" val="100"/>
        <color rgb="FF00B050"/>
        <color rgb="FFFFFF00"/>
        <color theme="9" tint="0.399884029663991"/>
      </colorScale>
    </cfRule>
  </conditionalFormatting>
  <conditionalFormatting sqref="HU108">
    <cfRule type="cellIs" dxfId="0" priority="53" operator="lessThan">
      <formula>200</formula>
    </cfRule>
  </conditionalFormatting>
  <conditionalFormatting sqref="HW108">
    <cfRule type="colorScale" priority="52">
      <colorScale>
        <cfvo type="num" val="0"/>
        <cfvo type="num" val="10"/>
        <cfvo type="num" val="100"/>
        <color rgb="FF00B050"/>
        <color rgb="FFFFFF00"/>
        <color theme="9" tint="0.399884029663991"/>
      </colorScale>
    </cfRule>
  </conditionalFormatting>
  <conditionalFormatting sqref="IB108">
    <cfRule type="cellIs" dxfId="0" priority="30" operator="lessThan">
      <formula>200</formula>
    </cfRule>
  </conditionalFormatting>
  <conditionalFormatting sqref="ID108">
    <cfRule type="colorScale" priority="82">
      <colorScale>
        <cfvo type="num" val="0"/>
        <cfvo type="num" val="10"/>
        <cfvo type="num" val="100"/>
        <color rgb="FF00B050"/>
        <color rgb="FFFFFF00"/>
        <color theme="9" tint="0.399884029663991"/>
      </colorScale>
    </cfRule>
  </conditionalFormatting>
  <conditionalFormatting sqref="IJ108:IK108">
    <cfRule type="cellIs" dxfId="0" priority="45" operator="lessThan">
      <formula>200</formula>
    </cfRule>
  </conditionalFormatting>
  <conditionalFormatting sqref="IL108:IM108">
    <cfRule type="cellIs" dxfId="0" priority="81" operator="lessThan">
      <formula>200</formula>
    </cfRule>
  </conditionalFormatting>
  <conditionalFormatting sqref="H109">
    <cfRule type="cellIs" dxfId="2" priority="355" operator="lessThan">
      <formula>0.9</formula>
    </cfRule>
  </conditionalFormatting>
  <conditionalFormatting sqref="IB109">
    <cfRule type="cellIs" dxfId="0" priority="351" operator="lessThan">
      <formula>200</formula>
    </cfRule>
  </conditionalFormatting>
  <conditionalFormatting sqref="IL109:IM109">
    <cfRule type="cellIs" dxfId="0" priority="354" operator="lessThan">
      <formula>200</formula>
    </cfRule>
  </conditionalFormatting>
  <conditionalFormatting sqref="C94:C95">
    <cfRule type="duplicateValues" dxfId="1" priority="516"/>
  </conditionalFormatting>
  <conditionalFormatting sqref="E94:E95">
    <cfRule type="duplicateValues" dxfId="1" priority="517"/>
  </conditionalFormatting>
  <conditionalFormatting sqref="I5:I105 I109">
    <cfRule type="cellIs" dxfId="2" priority="520" operator="lessThan">
      <formula>0.9</formula>
    </cfRule>
  </conditionalFormatting>
  <conditionalFormatting sqref="L5:L105 L109">
    <cfRule type="colorScale" priority="519">
      <colorScale>
        <cfvo type="num" val="0"/>
        <cfvo type="num" val="20"/>
        <cfvo type="num" val="35"/>
        <color rgb="FF00B050"/>
        <color rgb="FFFFFF00"/>
        <color theme="9" tint="0.399914548173467"/>
      </colorScale>
    </cfRule>
  </conditionalFormatting>
  <conditionalFormatting sqref="N5:N105 N109">
    <cfRule type="cellIs" dxfId="0" priority="367" operator="lessThan">
      <formula>200</formula>
    </cfRule>
  </conditionalFormatting>
  <conditionalFormatting sqref="P5:P105 P109">
    <cfRule type="colorScale" priority="391">
      <colorScale>
        <cfvo type="num" val="0"/>
        <cfvo type="num" val="10"/>
        <cfvo type="num" val="100"/>
        <color rgb="FF00B050"/>
        <color rgb="FFFFFF00"/>
        <color theme="9" tint="0.399884029663991"/>
      </colorScale>
    </cfRule>
  </conditionalFormatting>
  <conditionalFormatting sqref="V5:V105 V109">
    <cfRule type="cellIs" dxfId="0" priority="390" operator="lessThan">
      <formula>200</formula>
    </cfRule>
  </conditionalFormatting>
  <conditionalFormatting sqref="Y5:Y105 Y109">
    <cfRule type="colorScale" priority="521">
      <colorScale>
        <cfvo type="num" val="0"/>
        <cfvo type="num" val="10"/>
        <cfvo type="num" val="100"/>
        <color rgb="FF00B050"/>
        <color rgb="FFFFFF00"/>
        <color theme="9" tint="0.399884029663991"/>
      </colorScale>
    </cfRule>
  </conditionalFormatting>
  <conditionalFormatting sqref="AE5:AE105 AE109">
    <cfRule type="cellIs" dxfId="0" priority="518" operator="lessThan">
      <formula>200</formula>
    </cfRule>
  </conditionalFormatting>
  <conditionalFormatting sqref="AH5:AH105 AH109">
    <cfRule type="colorScale" priority="389">
      <colorScale>
        <cfvo type="num" val="0"/>
        <cfvo type="num" val="10"/>
        <cfvo type="num" val="100"/>
        <color rgb="FF00B050"/>
        <color rgb="FFFFFF00"/>
        <color theme="9" tint="0.399884029663991"/>
      </colorScale>
    </cfRule>
  </conditionalFormatting>
  <conditionalFormatting sqref="AN5:AN105 AN109">
    <cfRule type="cellIs" dxfId="0" priority="388" operator="lessThan">
      <formula>200</formula>
    </cfRule>
  </conditionalFormatting>
  <conditionalFormatting sqref="AQ5:AQ105 AQ109">
    <cfRule type="colorScale" priority="342">
      <colorScale>
        <cfvo type="num" val="0"/>
        <cfvo type="num" val="10"/>
        <cfvo type="num" val="100"/>
        <color rgb="FF00B050"/>
        <color rgb="FFFFFF00"/>
        <color theme="9" tint="0.399884029663991"/>
      </colorScale>
    </cfRule>
  </conditionalFormatting>
  <conditionalFormatting sqref="AW5:AW105 AW109">
    <cfRule type="cellIs" dxfId="0" priority="378" operator="lessThan">
      <formula>200</formula>
    </cfRule>
  </conditionalFormatting>
  <conditionalFormatting sqref="AZ5:AZ105 AZ109">
    <cfRule type="colorScale" priority="324">
      <colorScale>
        <cfvo type="num" val="0"/>
        <cfvo type="num" val="10"/>
        <cfvo type="num" val="100"/>
        <color rgb="FF00B050"/>
        <color rgb="FFFFFF00"/>
        <color theme="9" tint="0.399884029663991"/>
      </colorScale>
    </cfRule>
  </conditionalFormatting>
  <conditionalFormatting sqref="BF5:BF105 BF109">
    <cfRule type="cellIs" dxfId="0" priority="323" operator="lessThan">
      <formula>200</formula>
    </cfRule>
  </conditionalFormatting>
  <conditionalFormatting sqref="BI5:BI105 BI109">
    <cfRule type="colorScale" priority="377">
      <colorScale>
        <cfvo type="num" val="0"/>
        <cfvo type="num" val="10"/>
        <cfvo type="num" val="100"/>
        <color rgb="FF00B050"/>
        <color rgb="FFFFFF00"/>
        <color theme="9" tint="0.399884029663991"/>
      </colorScale>
    </cfRule>
  </conditionalFormatting>
  <conditionalFormatting sqref="BO5:BO105 BO109">
    <cfRule type="cellIs" dxfId="0" priority="339" operator="lessThan">
      <formula>200</formula>
    </cfRule>
  </conditionalFormatting>
  <conditionalFormatting sqref="BR5:BR105 BR109">
    <cfRule type="colorScale" priority="376">
      <colorScale>
        <cfvo type="num" val="0"/>
        <cfvo type="num" val="10"/>
        <cfvo type="num" val="100"/>
        <color rgb="FF00B050"/>
        <color rgb="FFFFFF00"/>
        <color theme="9" tint="0.399884029663991"/>
      </colorScale>
    </cfRule>
  </conditionalFormatting>
  <conditionalFormatting sqref="BW5:BW105 BW109">
    <cfRule type="cellIs" dxfId="0" priority="375" operator="lessThan">
      <formula>200</formula>
    </cfRule>
  </conditionalFormatting>
  <conditionalFormatting sqref="BY5:BY105 BY109">
    <cfRule type="colorScale" priority="374">
      <colorScale>
        <cfvo type="num" val="0"/>
        <cfvo type="num" val="10"/>
        <cfvo type="num" val="100"/>
        <color rgb="FF00B050"/>
        <color rgb="FFFFFF00"/>
        <color theme="9" tint="0.399884029663991"/>
      </colorScale>
    </cfRule>
  </conditionalFormatting>
  <conditionalFormatting sqref="CD5:CD105 CD109">
    <cfRule type="cellIs" dxfId="0" priority="372" operator="lessThan">
      <formula>200</formula>
    </cfRule>
  </conditionalFormatting>
  <conditionalFormatting sqref="CF5:CF105 CF109">
    <cfRule type="colorScale" priority="410">
      <colorScale>
        <cfvo type="num" val="0"/>
        <cfvo type="num" val="10"/>
        <cfvo type="num" val="100"/>
        <color rgb="FF00B050"/>
        <color rgb="FFFFFF00"/>
        <color theme="9" tint="0.399884029663991"/>
      </colorScale>
    </cfRule>
  </conditionalFormatting>
  <conditionalFormatting sqref="CK5:CK105 CK109">
    <cfRule type="cellIs" dxfId="0" priority="371" operator="lessThan">
      <formula>200</formula>
    </cfRule>
  </conditionalFormatting>
  <conditionalFormatting sqref="CM5:CM105 CM109">
    <cfRule type="colorScale" priority="408">
      <colorScale>
        <cfvo type="num" val="0"/>
        <cfvo type="num" val="10"/>
        <cfvo type="num" val="100"/>
        <color rgb="FF00B050"/>
        <color rgb="FFFFFF00"/>
        <color theme="9" tint="0.399884029663991"/>
      </colorScale>
    </cfRule>
  </conditionalFormatting>
  <conditionalFormatting sqref="CR5:CR105 CR109">
    <cfRule type="cellIs" dxfId="0" priority="370" operator="lessThan">
      <formula>200</formula>
    </cfRule>
  </conditionalFormatting>
  <conditionalFormatting sqref="CT5:CT105 CT109">
    <cfRule type="colorScale" priority="406">
      <colorScale>
        <cfvo type="num" val="0"/>
        <cfvo type="num" val="10"/>
        <cfvo type="num" val="100"/>
        <color rgb="FF00B050"/>
        <color rgb="FFFFFF00"/>
        <color theme="9" tint="0.399884029663991"/>
      </colorScale>
    </cfRule>
  </conditionalFormatting>
  <conditionalFormatting sqref="DF5:DF105 DF109">
    <cfRule type="cellIs" dxfId="0" priority="369" operator="lessThan">
      <formula>200</formula>
    </cfRule>
  </conditionalFormatting>
  <conditionalFormatting sqref="DH5:DH105 DH109">
    <cfRule type="colorScale" priority="403">
      <colorScale>
        <cfvo type="num" val="0"/>
        <cfvo type="num" val="10"/>
        <cfvo type="num" val="100"/>
        <color rgb="FF00B050"/>
        <color rgb="FFFFFF00"/>
        <color theme="9" tint="0.399884029663991"/>
      </colorScale>
    </cfRule>
  </conditionalFormatting>
  <conditionalFormatting sqref="DM5:DM105 DM109">
    <cfRule type="cellIs" dxfId="0" priority="4" operator="lessThan">
      <formula>200</formula>
    </cfRule>
  </conditionalFormatting>
  <conditionalFormatting sqref="DO5:DO105 DO109">
    <cfRule type="colorScale" priority="432">
      <colorScale>
        <cfvo type="num" val="0"/>
        <cfvo type="num" val="10"/>
        <cfvo type="num" val="100"/>
        <color rgb="FF00B050"/>
        <color rgb="FFFFFF00"/>
        <color theme="9" tint="0.399884029663991"/>
      </colorScale>
    </cfRule>
  </conditionalFormatting>
  <conditionalFormatting sqref="DV5:DV105 DV109">
    <cfRule type="colorScale" priority="430">
      <colorScale>
        <cfvo type="num" val="0"/>
        <cfvo type="num" val="10"/>
        <cfvo type="num" val="100"/>
        <color rgb="FF00B050"/>
        <color rgb="FFFFFF00"/>
        <color theme="9" tint="0.399884029663991"/>
      </colorScale>
    </cfRule>
  </conditionalFormatting>
  <conditionalFormatting sqref="EA5:EA105 EA109">
    <cfRule type="cellIs" dxfId="0" priority="321" operator="lessThan">
      <formula>200</formula>
    </cfRule>
  </conditionalFormatting>
  <conditionalFormatting sqref="EC5:EC105 EC109">
    <cfRule type="colorScale" priority="428">
      <colorScale>
        <cfvo type="num" val="0"/>
        <cfvo type="num" val="10"/>
        <cfvo type="num" val="100"/>
        <color rgb="FF00B050"/>
        <color rgb="FFFFFF00"/>
        <color theme="9" tint="0.399884029663991"/>
      </colorScale>
    </cfRule>
  </conditionalFormatting>
  <conditionalFormatting sqref="EJ5:EJ105 EJ109">
    <cfRule type="colorScale" priority="426">
      <colorScale>
        <cfvo type="num" val="0"/>
        <cfvo type="num" val="10"/>
        <cfvo type="num" val="100"/>
        <color rgb="FF00B050"/>
        <color rgb="FFFFFF00"/>
        <color theme="9" tint="0.399884029663991"/>
      </colorScale>
    </cfRule>
  </conditionalFormatting>
  <conditionalFormatting sqref="EQ5:EQ105 EQ109">
    <cfRule type="colorScale" priority="512">
      <colorScale>
        <cfvo type="num" val="0"/>
        <cfvo type="num" val="10"/>
        <cfvo type="num" val="100"/>
        <color rgb="FF00B050"/>
        <color rgb="FFFFFF00"/>
        <color theme="9" tint="0.399884029663991"/>
      </colorScale>
    </cfRule>
  </conditionalFormatting>
  <conditionalFormatting sqref="EX5:EX105 EX109">
    <cfRule type="colorScale" priority="510">
      <colorScale>
        <cfvo type="num" val="0"/>
        <cfvo type="num" val="10"/>
        <cfvo type="num" val="100"/>
        <color rgb="FF00B050"/>
        <color rgb="FFFFFF00"/>
        <color theme="9" tint="0.399884029663991"/>
      </colorScale>
    </cfRule>
  </conditionalFormatting>
  <conditionalFormatting sqref="FE5:FE105 FE109">
    <cfRule type="colorScale" priority="425">
      <colorScale>
        <cfvo type="num" val="0"/>
        <cfvo type="num" val="10"/>
        <cfvo type="num" val="100"/>
        <color rgb="FF00B050"/>
        <color rgb="FFFFFF00"/>
        <color theme="9" tint="0.399884029663991"/>
      </colorScale>
    </cfRule>
  </conditionalFormatting>
  <conditionalFormatting sqref="FL5:FL105 FL109">
    <cfRule type="colorScale" priority="381">
      <colorScale>
        <cfvo type="num" val="0"/>
        <cfvo type="num" val="10"/>
        <cfvo type="num" val="100"/>
        <color rgb="FF00B050"/>
        <color rgb="FFFFFF00"/>
        <color theme="9" tint="0.399884029663991"/>
      </colorScale>
    </cfRule>
  </conditionalFormatting>
  <conditionalFormatting sqref="FS5:FS105 FS109">
    <cfRule type="colorScale" priority="365">
      <colorScale>
        <cfvo type="num" val="0"/>
        <cfvo type="num" val="10"/>
        <cfvo type="num" val="100"/>
        <color rgb="FF00B050"/>
        <color rgb="FFFFFF00"/>
        <color theme="9" tint="0.399884029663991"/>
      </colorScale>
    </cfRule>
  </conditionalFormatting>
  <conditionalFormatting sqref="FZ5:FZ105 FZ109">
    <cfRule type="colorScale" priority="362">
      <colorScale>
        <cfvo type="num" val="0"/>
        <cfvo type="num" val="10"/>
        <cfvo type="num" val="100"/>
        <color rgb="FF00B050"/>
        <color rgb="FFFFFF00"/>
        <color theme="9" tint="0.399884029663991"/>
      </colorScale>
    </cfRule>
  </conditionalFormatting>
  <conditionalFormatting sqref="GG5:GG105 GG109">
    <cfRule type="colorScale" priority="402">
      <colorScale>
        <cfvo type="num" val="0"/>
        <cfvo type="num" val="10"/>
        <cfvo type="num" val="100"/>
        <color rgb="FF00B050"/>
        <color rgb="FFFFFF00"/>
        <color theme="9" tint="0.399884029663991"/>
      </colorScale>
    </cfRule>
  </conditionalFormatting>
  <conditionalFormatting sqref="GN5:GN105 GN109">
    <cfRule type="colorScale" priority="400">
      <colorScale>
        <cfvo type="num" val="0"/>
        <cfvo type="num" val="10"/>
        <cfvo type="num" val="100"/>
        <color rgb="FF00B050"/>
        <color rgb="FFFFFF00"/>
        <color theme="9" tint="0.399884029663991"/>
      </colorScale>
    </cfRule>
  </conditionalFormatting>
  <conditionalFormatting sqref="GU5:GU105 GU109">
    <cfRule type="colorScale" priority="399">
      <colorScale>
        <cfvo type="num" val="0"/>
        <cfvo type="num" val="10"/>
        <cfvo type="num" val="100"/>
        <color rgb="FF00B050"/>
        <color rgb="FFFFFF00"/>
        <color theme="9" tint="0.399884029663991"/>
      </colorScale>
    </cfRule>
  </conditionalFormatting>
  <conditionalFormatting sqref="HB5:HB105 HB109">
    <cfRule type="colorScale" priority="343">
      <colorScale>
        <cfvo type="num" val="0"/>
        <cfvo type="num" val="10"/>
        <cfvo type="num" val="100"/>
        <color rgb="FF00B050"/>
        <color rgb="FFFFFF00"/>
        <color theme="9" tint="0.399884029663991"/>
      </colorScale>
    </cfRule>
  </conditionalFormatting>
  <conditionalFormatting sqref="HG5:HG105 HG109">
    <cfRule type="cellIs" dxfId="0" priority="515" operator="lessThan">
      <formula>200</formula>
    </cfRule>
  </conditionalFormatting>
  <conditionalFormatting sqref="HI5:HI105 HI109">
    <cfRule type="colorScale" priority="398">
      <colorScale>
        <cfvo type="num" val="0"/>
        <cfvo type="num" val="10"/>
        <cfvo type="num" val="100"/>
        <color rgb="FF00B050"/>
        <color rgb="FFFFFF00"/>
        <color theme="9" tint="0.399884029663991"/>
      </colorScale>
    </cfRule>
  </conditionalFormatting>
  <conditionalFormatting sqref="HN5:HN105 HN109">
    <cfRule type="cellIs" dxfId="0" priority="361" operator="lessThan">
      <formula>200</formula>
    </cfRule>
  </conditionalFormatting>
  <conditionalFormatting sqref="HP5:HP105 HP109">
    <cfRule type="colorScale" priority="325">
      <colorScale>
        <cfvo type="num" val="0"/>
        <cfvo type="num" val="10"/>
        <cfvo type="num" val="100"/>
        <color rgb="FF00B050"/>
        <color rgb="FFFFFF00"/>
        <color theme="9" tint="0.399884029663991"/>
      </colorScale>
    </cfRule>
  </conditionalFormatting>
  <conditionalFormatting sqref="HU109 HU5:HU105">
    <cfRule type="cellIs" dxfId="0" priority="393" operator="lessThan">
      <formula>200</formula>
    </cfRule>
  </conditionalFormatting>
  <conditionalFormatting sqref="HW5:HW105 HW109">
    <cfRule type="colorScale" priority="392">
      <colorScale>
        <cfvo type="num" val="0"/>
        <cfvo type="num" val="10"/>
        <cfvo type="num" val="100"/>
        <color rgb="FF00B050"/>
        <color rgb="FFFFFF00"/>
        <color theme="9" tint="0.399884029663991"/>
      </colorScale>
    </cfRule>
  </conditionalFormatting>
  <conditionalFormatting sqref="IB5:IB34 IB36:IB105">
    <cfRule type="cellIs" dxfId="0" priority="364" operator="lessThan">
      <formula>200</formula>
    </cfRule>
  </conditionalFormatting>
  <conditionalFormatting sqref="ID5:ID105 ID109">
    <cfRule type="colorScale" priority="514">
      <colorScale>
        <cfvo type="num" val="0"/>
        <cfvo type="num" val="10"/>
        <cfvo type="num" val="100"/>
        <color rgb="FF00B050"/>
        <color rgb="FFFFFF00"/>
        <color theme="9" tint="0.399884029663991"/>
      </colorScale>
    </cfRule>
  </conditionalFormatting>
  <conditionalFormatting sqref="IJ5:IK105 IJ109:IK109">
    <cfRule type="cellIs" dxfId="0" priority="379" operator="lessThan">
      <formula>200</formula>
    </cfRule>
  </conditionalFormatting>
  <conditionalFormatting sqref="IL5:IM14 IL20:IM34 IL36:IM70 IL73:IM90 IL97:IM104 IL94:IM95">
    <cfRule type="cellIs" dxfId="0" priority="513" operator="lessThan">
      <formula>200</formula>
    </cfRule>
  </conditionalFormatting>
  <conditionalFormatting sqref="IL15:IM19">
    <cfRule type="cellIs" dxfId="0" priority="384" operator="lessThan">
      <formula>200</formula>
    </cfRule>
  </conditionalFormatting>
  <conditionalFormatting sqref="IL71:IM72">
    <cfRule type="cellIs" dxfId="0" priority="387" operator="lessThan">
      <formula>200</formula>
    </cfRule>
  </conditionalFormatting>
  <conditionalFormatting sqref="IL91:IM92">
    <cfRule type="cellIs" dxfId="0" priority="413" operator="lessThan">
      <formula>200</formula>
    </cfRule>
  </conditionalFormatting>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D116"/>
  <sheetViews>
    <sheetView zoomScale="90" zoomScaleNormal="90" topLeftCell="GQ1" workbookViewId="0">
      <pane ySplit="4" topLeftCell="A5" activePane="bottomLeft" state="frozen"/>
      <selection/>
      <selection pane="bottomLeft" activeCell="GY24" sqref="GY24"/>
    </sheetView>
  </sheetViews>
  <sheetFormatPr defaultColWidth="9" defaultRowHeight="16.5"/>
  <cols>
    <col min="1" max="1" width="9" hidden="1" customWidth="1"/>
    <col min="2" max="2" width="9" customWidth="1"/>
    <col min="3" max="3" width="15.3833333333333" hidden="1" customWidth="1"/>
    <col min="4" max="4" width="14.3833333333333" hidden="1" customWidth="1"/>
    <col min="5" max="5" width="16.5" hidden="1" customWidth="1"/>
    <col min="6" max="6" width="17.5" customWidth="1"/>
    <col min="7" max="7" width="13.7666666666667" hidden="1" customWidth="1"/>
    <col min="9" max="9" width="10.5083333333333" customWidth="1"/>
    <col min="10" max="16" width="9" customWidth="1"/>
    <col min="17" max="17" width="10.3833333333333" customWidth="1"/>
    <col min="18" max="18" width="9" customWidth="1"/>
    <col min="19" max="20" width="9.94166666666667" customWidth="1"/>
    <col min="21" max="25" width="9" customWidth="1"/>
    <col min="26" max="27" width="9.94166666666667" customWidth="1"/>
    <col min="28" max="32" width="9" customWidth="1"/>
    <col min="33" max="34" width="9.94166666666667" customWidth="1"/>
    <col min="35" max="39" width="9" customWidth="1"/>
    <col min="40" max="41" width="9.94166666666667" customWidth="1"/>
    <col min="42" max="46" width="9" customWidth="1"/>
    <col min="47" max="48" width="9.94166666666667" customWidth="1"/>
    <col min="49" max="53" width="9" customWidth="1"/>
    <col min="54" max="55" width="9.94166666666667" customWidth="1"/>
    <col min="56" max="61" width="9" customWidth="1"/>
    <col min="62" max="76" width="8.375" customWidth="1"/>
    <col min="77" max="90" width="8.375" style="112" customWidth="1"/>
    <col min="91" max="91" width="8.375" style="113" customWidth="1"/>
    <col min="92" max="94" width="8.375" customWidth="1"/>
    <col min="95" max="97" width="8.375" style="112" customWidth="1"/>
    <col min="98" max="101" width="8.375" customWidth="1"/>
    <col min="102" max="104" width="8.375" style="112" customWidth="1"/>
    <col min="105" max="108" width="8.375" customWidth="1"/>
    <col min="109" max="111" width="8.375" style="112" customWidth="1"/>
    <col min="112" max="112" width="11.4583333333333" style="9" customWidth="1"/>
    <col min="113" max="115" width="8.375" customWidth="1"/>
    <col min="116" max="118" width="8.375" style="112" customWidth="1"/>
    <col min="119" max="122" width="8.375" customWidth="1"/>
    <col min="123" max="125" width="8.375" style="112" customWidth="1"/>
    <col min="126" max="129" width="8.375" customWidth="1"/>
    <col min="130" max="132" width="8.375" style="112" customWidth="1"/>
    <col min="133" max="136" width="8.375" customWidth="1"/>
    <col min="137" max="139" width="8.375" style="112" customWidth="1"/>
    <col min="140" max="143" width="8.375" customWidth="1"/>
    <col min="144" max="146" width="8.375" style="112" customWidth="1"/>
    <col min="147" max="150" width="8.375" customWidth="1"/>
    <col min="151" max="153" width="8.375" style="112" customWidth="1"/>
    <col min="154" max="157" width="8.375" customWidth="1"/>
    <col min="158" max="160" width="8.375" style="112" customWidth="1"/>
    <col min="161" max="164" width="8.375" customWidth="1"/>
    <col min="165" max="167" width="8.375" style="112" customWidth="1"/>
    <col min="168" max="171" width="8.375" customWidth="1"/>
    <col min="172" max="174" width="8.375" style="112" customWidth="1"/>
    <col min="175" max="194" width="8.375" customWidth="1"/>
    <col min="195" max="195" width="11.4333333333333" customWidth="1"/>
    <col min="196" max="231" width="8.375" customWidth="1"/>
    <col min="232" max="232" width="9.69166666666667" customWidth="1"/>
    <col min="233" max="235" width="8.375" customWidth="1"/>
    <col min="236" max="236" width="9.4" customWidth="1"/>
    <col min="237" max="237" width="8.375" customWidth="1"/>
    <col min="238" max="238" width="9.55833333333333" customWidth="1"/>
    <col min="239" max="253" width="8.375" customWidth="1"/>
    <col min="254" max="254" width="11.4333333333333" customWidth="1"/>
    <col min="255" max="255" width="12.3" customWidth="1"/>
    <col min="256" max="256" width="10" customWidth="1"/>
    <col min="257" max="257" width="9" customWidth="1"/>
    <col min="258" max="258" width="9.725"/>
    <col min="259" max="259" width="14.5333333333333" customWidth="1"/>
    <col min="260" max="260" width="11"/>
    <col min="262" max="262" width="13.7666666666667" customWidth="1"/>
    <col min="263" max="263" width="13.525" customWidth="1"/>
    <col min="264" max="264" width="11.5" customWidth="1"/>
    <col min="265" max="265" width="12.625"/>
  </cols>
  <sheetData>
    <row r="1" ht="14" customHeight="1" spans="1:261">
      <c r="A1" s="10" t="s">
        <v>61</v>
      </c>
      <c r="B1" s="10"/>
      <c r="C1" s="10"/>
      <c r="D1" s="10"/>
      <c r="E1" s="10"/>
      <c r="F1" s="10"/>
      <c r="G1" s="11"/>
      <c r="H1" s="10"/>
      <c r="I1" s="10"/>
      <c r="J1" s="10"/>
      <c r="K1" s="10"/>
      <c r="L1" s="10"/>
      <c r="M1" s="10"/>
      <c r="N1" s="10"/>
      <c r="O1" s="10"/>
      <c r="P1" s="10"/>
      <c r="Q1" s="10"/>
      <c r="R1" s="10"/>
      <c r="S1" s="10"/>
      <c r="T1" s="10"/>
      <c r="U1" s="10"/>
      <c r="V1" s="10"/>
      <c r="W1" s="10"/>
      <c r="X1" s="28"/>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14"/>
      <c r="BY1" s="10"/>
      <c r="BZ1" s="10"/>
      <c r="CA1" s="10"/>
      <c r="CB1" s="10"/>
      <c r="CC1" s="10"/>
      <c r="CD1" s="10"/>
      <c r="CE1" s="10"/>
      <c r="CF1" s="10"/>
      <c r="CG1" s="10"/>
      <c r="CH1" s="10"/>
      <c r="CI1" s="10"/>
      <c r="CJ1" s="10"/>
      <c r="CK1" s="10"/>
      <c r="CL1" s="10"/>
      <c r="CM1" s="118"/>
      <c r="CN1" s="10"/>
      <c r="CO1" s="10"/>
      <c r="CP1" s="28"/>
      <c r="CQ1" s="10"/>
      <c r="CR1" s="10"/>
      <c r="CS1" s="10"/>
      <c r="CT1" s="10"/>
      <c r="CU1" s="10"/>
      <c r="CV1" s="10"/>
      <c r="CW1" s="28"/>
      <c r="CX1" s="10"/>
      <c r="CY1" s="10"/>
      <c r="CZ1" s="10"/>
      <c r="DA1" s="10"/>
      <c r="DB1" s="10"/>
      <c r="DC1" s="10"/>
      <c r="DD1" s="28"/>
      <c r="DE1" s="10"/>
      <c r="DF1" s="10"/>
      <c r="DG1" s="10"/>
      <c r="DH1" s="124"/>
      <c r="DI1" s="10"/>
      <c r="DJ1" s="10"/>
      <c r="DK1" s="10"/>
      <c r="DL1" s="10"/>
      <c r="DM1" s="10"/>
      <c r="DN1" s="10"/>
      <c r="DO1" s="10"/>
      <c r="DP1" s="10"/>
      <c r="DQ1" s="10"/>
      <c r="DR1" s="10"/>
      <c r="DS1" s="10"/>
      <c r="DT1" s="10"/>
      <c r="DU1" s="10"/>
      <c r="DV1" s="10"/>
      <c r="DW1" s="10"/>
      <c r="DX1" s="10"/>
      <c r="DY1" s="10"/>
      <c r="DZ1" s="10"/>
      <c r="EA1" s="10"/>
      <c r="EB1" s="10"/>
      <c r="EC1" s="10"/>
      <c r="ED1" s="10"/>
      <c r="EE1" s="10"/>
      <c r="EF1" s="28"/>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28"/>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0"/>
      <c r="IS1" s="10"/>
      <c r="IT1" s="10"/>
      <c r="IU1" s="10"/>
      <c r="IV1" s="10"/>
      <c r="IW1" s="10"/>
      <c r="IX1" s="10"/>
      <c r="IY1" s="10"/>
      <c r="IZ1" s="10"/>
      <c r="JA1" s="10"/>
    </row>
    <row r="2" ht="13.5" spans="1:261">
      <c r="A2" s="10"/>
      <c r="B2" s="10"/>
      <c r="C2" s="10"/>
      <c r="D2" s="10"/>
      <c r="E2" s="10"/>
      <c r="F2" s="10"/>
      <c r="G2" s="11"/>
      <c r="H2" s="10"/>
      <c r="I2" s="10"/>
      <c r="J2" s="10"/>
      <c r="K2" s="10"/>
      <c r="L2" s="10"/>
      <c r="M2" s="10"/>
      <c r="N2" s="10"/>
      <c r="O2" s="10"/>
      <c r="P2" s="10"/>
      <c r="Q2" s="10"/>
      <c r="R2" s="10"/>
      <c r="S2" s="10"/>
      <c r="T2" s="10"/>
      <c r="U2" s="10"/>
      <c r="V2" s="10"/>
      <c r="W2" s="10"/>
      <c r="X2" s="28"/>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14"/>
      <c r="BY2" s="10"/>
      <c r="BZ2" s="10"/>
      <c r="CA2" s="10"/>
      <c r="CB2" s="10"/>
      <c r="CC2" s="10"/>
      <c r="CD2" s="10"/>
      <c r="CE2" s="10"/>
      <c r="CF2" s="10"/>
      <c r="CG2" s="10"/>
      <c r="CH2" s="10"/>
      <c r="CI2" s="10"/>
      <c r="CJ2" s="10"/>
      <c r="CK2" s="10"/>
      <c r="CL2" s="10"/>
      <c r="CM2" s="118"/>
      <c r="CN2" s="10"/>
      <c r="CO2" s="10"/>
      <c r="CP2" s="28"/>
      <c r="CQ2" s="10"/>
      <c r="CR2" s="10"/>
      <c r="CS2" s="10"/>
      <c r="CT2" s="10"/>
      <c r="CU2" s="10"/>
      <c r="CV2" s="10"/>
      <c r="CW2" s="28"/>
      <c r="CX2" s="10"/>
      <c r="CY2" s="10"/>
      <c r="CZ2" s="10"/>
      <c r="DA2" s="10"/>
      <c r="DB2" s="10"/>
      <c r="DC2" s="10"/>
      <c r="DD2" s="28"/>
      <c r="DE2" s="10"/>
      <c r="DF2" s="10"/>
      <c r="DG2" s="10"/>
      <c r="DH2" s="124"/>
      <c r="DI2" s="10"/>
      <c r="DJ2" s="10"/>
      <c r="DK2" s="10"/>
      <c r="DL2" s="10"/>
      <c r="DM2" s="10"/>
      <c r="DN2" s="10"/>
      <c r="DO2" s="10"/>
      <c r="DP2" s="10"/>
      <c r="DQ2" s="10"/>
      <c r="DR2" s="10"/>
      <c r="DS2" s="10"/>
      <c r="DT2" s="10"/>
      <c r="DU2" s="10"/>
      <c r="DV2" s="10"/>
      <c r="DW2" s="10"/>
      <c r="DX2" s="10"/>
      <c r="DY2" s="10"/>
      <c r="DZ2" s="10"/>
      <c r="EA2" s="10"/>
      <c r="EB2" s="10"/>
      <c r="EC2" s="10"/>
      <c r="ED2" s="10"/>
      <c r="EE2" s="10"/>
      <c r="EF2" s="28"/>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28"/>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c r="JA2" s="10"/>
    </row>
    <row r="3" spans="1:261">
      <c r="A3" s="12" t="s">
        <v>62</v>
      </c>
      <c r="B3" s="13" t="s">
        <v>63</v>
      </c>
      <c r="C3" s="13" t="s">
        <v>64</v>
      </c>
      <c r="D3" s="13" t="s">
        <v>366</v>
      </c>
      <c r="E3" s="13" t="s">
        <v>65</v>
      </c>
      <c r="F3" s="13" t="s">
        <v>66</v>
      </c>
      <c r="G3" s="14" t="s">
        <v>67</v>
      </c>
      <c r="H3" s="13" t="s">
        <v>68</v>
      </c>
      <c r="I3" s="13" t="s">
        <v>69</v>
      </c>
      <c r="J3" s="13" t="s">
        <v>70</v>
      </c>
      <c r="K3" s="23" t="s">
        <v>71</v>
      </c>
      <c r="L3" s="23" t="s">
        <v>72</v>
      </c>
      <c r="M3" s="24" t="s">
        <v>73</v>
      </c>
      <c r="N3" s="25" t="s">
        <v>74</v>
      </c>
      <c r="O3" s="25"/>
      <c r="P3" s="25"/>
      <c r="Q3" s="25"/>
      <c r="R3" s="25"/>
      <c r="S3" s="13"/>
      <c r="T3" s="13"/>
      <c r="U3" s="12" t="s">
        <v>75</v>
      </c>
      <c r="V3" s="12"/>
      <c r="W3" s="12"/>
      <c r="X3" s="12"/>
      <c r="Y3" s="12"/>
      <c r="Z3" s="13"/>
      <c r="AA3" s="13"/>
      <c r="AB3" s="31" t="s">
        <v>76</v>
      </c>
      <c r="AC3" s="25"/>
      <c r="AD3" s="25"/>
      <c r="AE3" s="25"/>
      <c r="AF3" s="25"/>
      <c r="AG3" s="13"/>
      <c r="AH3" s="13"/>
      <c r="AI3" s="12" t="s">
        <v>77</v>
      </c>
      <c r="AJ3" s="12"/>
      <c r="AK3" s="12"/>
      <c r="AL3" s="12"/>
      <c r="AM3" s="12"/>
      <c r="AN3" s="13"/>
      <c r="AO3" s="13"/>
      <c r="AP3" s="12" t="s">
        <v>78</v>
      </c>
      <c r="AQ3" s="12"/>
      <c r="AR3" s="13"/>
      <c r="AS3" s="13"/>
      <c r="AT3" s="13"/>
      <c r="AU3" s="13"/>
      <c r="AV3" s="13"/>
      <c r="AW3" s="13" t="s">
        <v>79</v>
      </c>
      <c r="AX3" s="13"/>
      <c r="AY3" s="13"/>
      <c r="AZ3" s="13"/>
      <c r="BA3" s="13"/>
      <c r="BB3" s="13"/>
      <c r="BC3" s="13"/>
      <c r="BD3" s="13" t="s">
        <v>80</v>
      </c>
      <c r="BE3" s="13"/>
      <c r="BF3" s="13"/>
      <c r="BG3" s="13"/>
      <c r="BH3" s="13"/>
      <c r="BI3" s="13"/>
      <c r="BJ3" s="13"/>
      <c r="BK3" s="13" t="s">
        <v>81</v>
      </c>
      <c r="BL3" s="13"/>
      <c r="BM3" s="13"/>
      <c r="BN3" s="13"/>
      <c r="BO3" s="13"/>
      <c r="BP3" s="13"/>
      <c r="BQ3" s="13"/>
      <c r="BR3" s="13" t="s">
        <v>82</v>
      </c>
      <c r="BS3" s="13"/>
      <c r="BT3" s="13"/>
      <c r="BU3" s="13"/>
      <c r="BV3" s="13"/>
      <c r="BW3" s="13"/>
      <c r="BX3" s="37"/>
      <c r="BY3" s="13" t="s">
        <v>83</v>
      </c>
      <c r="BZ3" s="13"/>
      <c r="CA3" s="13"/>
      <c r="CB3" s="13"/>
      <c r="CC3" s="13"/>
      <c r="CD3" s="13"/>
      <c r="CE3" s="13"/>
      <c r="CF3" s="13" t="s">
        <v>84</v>
      </c>
      <c r="CG3" s="13"/>
      <c r="CH3" s="13"/>
      <c r="CI3" s="13"/>
      <c r="CJ3" s="13"/>
      <c r="CK3" s="13"/>
      <c r="CL3" s="13"/>
      <c r="CM3" s="119" t="s">
        <v>85</v>
      </c>
      <c r="CN3" s="13"/>
      <c r="CO3" s="13"/>
      <c r="CP3" s="13"/>
      <c r="CQ3" s="13"/>
      <c r="CR3" s="13"/>
      <c r="CS3" s="13"/>
      <c r="CT3" s="13" t="s">
        <v>86</v>
      </c>
      <c r="CU3" s="13"/>
      <c r="CV3" s="13"/>
      <c r="CW3" s="13"/>
      <c r="CX3" s="13"/>
      <c r="CY3" s="13"/>
      <c r="CZ3" s="13"/>
      <c r="DA3" s="13" t="s">
        <v>87</v>
      </c>
      <c r="DB3" s="13"/>
      <c r="DC3" s="13"/>
      <c r="DD3" s="13"/>
      <c r="DE3" s="13"/>
      <c r="DF3" s="13"/>
      <c r="DG3" s="13"/>
      <c r="DH3" s="125" t="s">
        <v>88</v>
      </c>
      <c r="DI3" s="125"/>
      <c r="DJ3" s="125"/>
      <c r="DK3" s="125"/>
      <c r="DL3" s="13"/>
      <c r="DM3" s="13"/>
      <c r="DN3" s="13"/>
      <c r="DO3" s="13" t="s">
        <v>89</v>
      </c>
      <c r="DP3" s="13"/>
      <c r="DQ3" s="13"/>
      <c r="DR3" s="13"/>
      <c r="DS3" s="13"/>
      <c r="DT3" s="13"/>
      <c r="DU3" s="13"/>
      <c r="DV3" s="37" t="s">
        <v>90</v>
      </c>
      <c r="DW3" s="38"/>
      <c r="DX3" s="38"/>
      <c r="DY3" s="38"/>
      <c r="DZ3" s="13"/>
      <c r="EA3" s="13"/>
      <c r="EB3" s="13"/>
      <c r="EC3" s="37" t="s">
        <v>91</v>
      </c>
      <c r="ED3" s="38"/>
      <c r="EE3" s="38"/>
      <c r="EF3" s="38"/>
      <c r="EG3" s="13"/>
      <c r="EH3" s="13"/>
      <c r="EI3" s="13"/>
      <c r="EJ3" s="13"/>
      <c r="EK3" s="13"/>
      <c r="EL3" s="13" t="s">
        <v>92</v>
      </c>
      <c r="EM3" s="12"/>
      <c r="EN3" s="13"/>
      <c r="EO3" s="13"/>
      <c r="EP3" s="13"/>
      <c r="EQ3" s="13"/>
      <c r="ER3" s="13"/>
      <c r="ES3" s="13" t="s">
        <v>93</v>
      </c>
      <c r="ET3" s="12"/>
      <c r="EU3" s="13"/>
      <c r="EV3" s="13"/>
      <c r="EW3" s="13"/>
      <c r="EX3" s="13"/>
      <c r="EY3" s="13"/>
      <c r="EZ3" s="13" t="s">
        <v>94</v>
      </c>
      <c r="FA3" s="12"/>
      <c r="FB3" s="13"/>
      <c r="FC3" s="13"/>
      <c r="FD3" s="13"/>
      <c r="FE3" s="13"/>
      <c r="FF3" s="13"/>
      <c r="FG3" s="13" t="s">
        <v>95</v>
      </c>
      <c r="FH3" s="12"/>
      <c r="FI3" s="13"/>
      <c r="FJ3" s="13"/>
      <c r="FK3" s="13"/>
      <c r="FL3" s="37" t="s">
        <v>96</v>
      </c>
      <c r="FM3" s="38"/>
      <c r="FN3" s="38"/>
      <c r="FO3" s="38"/>
      <c r="FP3" s="13"/>
      <c r="FQ3" s="13"/>
      <c r="FR3" s="13"/>
      <c r="FS3" s="38" t="s">
        <v>97</v>
      </c>
      <c r="FT3" s="38"/>
      <c r="FU3" s="38"/>
      <c r="FV3" s="38"/>
      <c r="FW3" s="38"/>
      <c r="FX3" s="13"/>
      <c r="FY3" s="13"/>
      <c r="FZ3" s="38" t="s">
        <v>98</v>
      </c>
      <c r="GA3" s="38"/>
      <c r="GB3" s="38"/>
      <c r="GC3" s="38"/>
      <c r="GD3" s="38"/>
      <c r="GE3" s="13"/>
      <c r="GF3" s="13"/>
      <c r="GG3" s="38" t="s">
        <v>99</v>
      </c>
      <c r="GH3" s="38"/>
      <c r="GI3" s="38"/>
      <c r="GJ3" s="38"/>
      <c r="GK3" s="38"/>
      <c r="GL3" s="13"/>
      <c r="GM3" s="13"/>
      <c r="GN3" s="38" t="s">
        <v>100</v>
      </c>
      <c r="GO3" s="38"/>
      <c r="GP3" s="38"/>
      <c r="GQ3" s="38"/>
      <c r="GR3" s="38"/>
      <c r="GS3" s="13"/>
      <c r="GT3" s="13"/>
      <c r="GU3" s="38" t="s">
        <v>101</v>
      </c>
      <c r="GV3" s="38"/>
      <c r="GW3" s="38"/>
      <c r="GX3" s="38"/>
      <c r="GY3" s="38"/>
      <c r="GZ3" s="13"/>
      <c r="HA3" s="13"/>
      <c r="HB3" s="38" t="s">
        <v>102</v>
      </c>
      <c r="HC3" s="38"/>
      <c r="HD3" s="38"/>
      <c r="HE3" s="38"/>
      <c r="HF3" s="38"/>
      <c r="HG3" s="13"/>
      <c r="HH3" s="13"/>
      <c r="HI3" s="37" t="s">
        <v>103</v>
      </c>
      <c r="HJ3" s="38"/>
      <c r="HK3" s="38"/>
      <c r="HL3" s="38"/>
      <c r="HM3" s="38"/>
      <c r="HN3" s="13"/>
      <c r="HO3" s="13"/>
      <c r="HP3" s="37" t="s">
        <v>104</v>
      </c>
      <c r="HQ3" s="38"/>
      <c r="HR3" s="38"/>
      <c r="HS3" s="38"/>
      <c r="HT3" s="38"/>
      <c r="HU3" s="13"/>
      <c r="HV3" s="13"/>
      <c r="HW3" s="13" t="s">
        <v>105</v>
      </c>
      <c r="HX3" s="13"/>
      <c r="HY3" s="13" t="s">
        <v>106</v>
      </c>
      <c r="HZ3" s="13"/>
      <c r="IA3" s="13" t="s">
        <v>31</v>
      </c>
      <c r="IB3" s="13"/>
      <c r="IC3" s="13" t="s">
        <v>107</v>
      </c>
      <c r="ID3" s="13"/>
      <c r="IE3" s="12" t="s">
        <v>108</v>
      </c>
      <c r="IF3" s="12"/>
      <c r="IG3" s="12" t="s">
        <v>109</v>
      </c>
      <c r="IH3" s="12"/>
      <c r="II3" s="12" t="s">
        <v>110</v>
      </c>
      <c r="IJ3" s="12"/>
      <c r="IK3" s="12" t="s">
        <v>111</v>
      </c>
      <c r="IL3" s="12"/>
      <c r="IM3" s="12" t="s">
        <v>112</v>
      </c>
      <c r="IN3" s="12"/>
      <c r="IO3" s="12" t="s">
        <v>113</v>
      </c>
      <c r="IP3" s="12"/>
      <c r="IQ3" s="12" t="s">
        <v>114</v>
      </c>
      <c r="IR3" s="12"/>
      <c r="IS3" s="31" t="s">
        <v>115</v>
      </c>
      <c r="IT3" s="25"/>
      <c r="IU3" s="25"/>
      <c r="IV3" s="25"/>
      <c r="IW3" s="29"/>
      <c r="IX3" s="12" t="s">
        <v>116</v>
      </c>
      <c r="IY3" s="12"/>
      <c r="IZ3" s="13" t="s">
        <v>117</v>
      </c>
      <c r="JA3" s="13" t="s">
        <v>118</v>
      </c>
    </row>
    <row r="4" spans="1:261">
      <c r="A4" s="12"/>
      <c r="B4" s="13"/>
      <c r="C4" s="13"/>
      <c r="D4" s="13"/>
      <c r="E4" s="13"/>
      <c r="F4" s="13"/>
      <c r="G4" s="15"/>
      <c r="H4" s="13"/>
      <c r="I4" s="13"/>
      <c r="J4" s="13"/>
      <c r="K4" s="23"/>
      <c r="L4" s="23"/>
      <c r="M4" s="24"/>
      <c r="N4" s="24" t="s">
        <v>119</v>
      </c>
      <c r="O4" s="24" t="s">
        <v>120</v>
      </c>
      <c r="P4" s="12" t="s">
        <v>121</v>
      </c>
      <c r="Q4" s="12" t="s">
        <v>28</v>
      </c>
      <c r="R4" s="13" t="s">
        <v>122</v>
      </c>
      <c r="S4" s="35" t="s">
        <v>123</v>
      </c>
      <c r="T4" s="35" t="s">
        <v>124</v>
      </c>
      <c r="U4" s="13" t="s">
        <v>119</v>
      </c>
      <c r="V4" s="13" t="s">
        <v>120</v>
      </c>
      <c r="W4" s="12" t="s">
        <v>121</v>
      </c>
      <c r="X4" s="30" t="s">
        <v>28</v>
      </c>
      <c r="Y4" s="13" t="s">
        <v>122</v>
      </c>
      <c r="Z4" s="35" t="s">
        <v>123</v>
      </c>
      <c r="AA4" s="35" t="s">
        <v>124</v>
      </c>
      <c r="AB4" s="13" t="s">
        <v>119</v>
      </c>
      <c r="AC4" s="13" t="s">
        <v>120</v>
      </c>
      <c r="AD4" s="12" t="s">
        <v>121</v>
      </c>
      <c r="AE4" s="12" t="s">
        <v>28</v>
      </c>
      <c r="AF4" s="13" t="s">
        <v>122</v>
      </c>
      <c r="AG4" s="35" t="s">
        <v>123</v>
      </c>
      <c r="AH4" s="35" t="s">
        <v>124</v>
      </c>
      <c r="AI4" s="13" t="s">
        <v>119</v>
      </c>
      <c r="AJ4" s="13" t="s">
        <v>120</v>
      </c>
      <c r="AK4" s="12" t="s">
        <v>121</v>
      </c>
      <c r="AL4" s="12" t="s">
        <v>28</v>
      </c>
      <c r="AM4" s="13" t="s">
        <v>122</v>
      </c>
      <c r="AN4" s="35" t="s">
        <v>123</v>
      </c>
      <c r="AO4" s="35" t="s">
        <v>124</v>
      </c>
      <c r="AP4" s="13" t="s">
        <v>119</v>
      </c>
      <c r="AQ4" s="13" t="s">
        <v>120</v>
      </c>
      <c r="AR4" s="13" t="s">
        <v>121</v>
      </c>
      <c r="AS4" s="12" t="s">
        <v>28</v>
      </c>
      <c r="AT4" s="13" t="s">
        <v>122</v>
      </c>
      <c r="AU4" s="35" t="s">
        <v>123</v>
      </c>
      <c r="AV4" s="35" t="s">
        <v>124</v>
      </c>
      <c r="AW4" s="13" t="s">
        <v>119</v>
      </c>
      <c r="AX4" s="13" t="s">
        <v>120</v>
      </c>
      <c r="AY4" s="13" t="s">
        <v>121</v>
      </c>
      <c r="AZ4" s="12" t="s">
        <v>28</v>
      </c>
      <c r="BA4" s="13" t="s">
        <v>122</v>
      </c>
      <c r="BB4" s="35" t="s">
        <v>123</v>
      </c>
      <c r="BC4" s="35" t="s">
        <v>124</v>
      </c>
      <c r="BD4" s="13" t="s">
        <v>119</v>
      </c>
      <c r="BE4" s="13" t="s">
        <v>120</v>
      </c>
      <c r="BF4" s="13" t="s">
        <v>121</v>
      </c>
      <c r="BG4" s="12" t="s">
        <v>28</v>
      </c>
      <c r="BH4" s="13" t="s">
        <v>122</v>
      </c>
      <c r="BI4" s="35" t="s">
        <v>123</v>
      </c>
      <c r="BJ4" s="35" t="s">
        <v>124</v>
      </c>
      <c r="BK4" s="13" t="s">
        <v>119</v>
      </c>
      <c r="BL4" s="13" t="s">
        <v>120</v>
      </c>
      <c r="BM4" s="13" t="s">
        <v>121</v>
      </c>
      <c r="BN4" s="12" t="s">
        <v>28</v>
      </c>
      <c r="BO4" s="13" t="s">
        <v>122</v>
      </c>
      <c r="BP4" s="35" t="s">
        <v>123</v>
      </c>
      <c r="BQ4" s="35" t="s">
        <v>124</v>
      </c>
      <c r="BR4" s="13" t="s">
        <v>119</v>
      </c>
      <c r="BS4" s="13" t="s">
        <v>120</v>
      </c>
      <c r="BT4" s="13" t="s">
        <v>121</v>
      </c>
      <c r="BU4" s="12" t="s">
        <v>28</v>
      </c>
      <c r="BV4" s="13" t="s">
        <v>122</v>
      </c>
      <c r="BW4" s="35" t="s">
        <v>123</v>
      </c>
      <c r="BX4" s="115" t="s">
        <v>124</v>
      </c>
      <c r="BY4" s="13" t="s">
        <v>119</v>
      </c>
      <c r="BZ4" s="13" t="s">
        <v>120</v>
      </c>
      <c r="CA4" s="13" t="s">
        <v>121</v>
      </c>
      <c r="CB4" s="30" t="s">
        <v>28</v>
      </c>
      <c r="CC4" s="13" t="s">
        <v>122</v>
      </c>
      <c r="CD4" s="35" t="s">
        <v>123</v>
      </c>
      <c r="CE4" s="35" t="s">
        <v>124</v>
      </c>
      <c r="CF4" s="13" t="s">
        <v>119</v>
      </c>
      <c r="CG4" s="13" t="s">
        <v>120</v>
      </c>
      <c r="CH4" s="13" t="s">
        <v>121</v>
      </c>
      <c r="CI4" s="12" t="s">
        <v>28</v>
      </c>
      <c r="CJ4" s="13" t="s">
        <v>122</v>
      </c>
      <c r="CK4" s="35" t="s">
        <v>123</v>
      </c>
      <c r="CL4" s="35" t="s">
        <v>124</v>
      </c>
      <c r="CM4" s="119" t="s">
        <v>119</v>
      </c>
      <c r="CN4" s="13" t="s">
        <v>120</v>
      </c>
      <c r="CO4" s="13" t="s">
        <v>121</v>
      </c>
      <c r="CP4" s="30" t="s">
        <v>28</v>
      </c>
      <c r="CQ4" s="13" t="s">
        <v>122</v>
      </c>
      <c r="CR4" s="35" t="s">
        <v>123</v>
      </c>
      <c r="CS4" s="35" t="s">
        <v>124</v>
      </c>
      <c r="CT4" s="13" t="s">
        <v>119</v>
      </c>
      <c r="CU4" s="13" t="s">
        <v>120</v>
      </c>
      <c r="CV4" s="13" t="s">
        <v>121</v>
      </c>
      <c r="CW4" s="30" t="s">
        <v>28</v>
      </c>
      <c r="CX4" s="13" t="s">
        <v>122</v>
      </c>
      <c r="CY4" s="35" t="s">
        <v>123</v>
      </c>
      <c r="CZ4" s="35" t="s">
        <v>124</v>
      </c>
      <c r="DA4" s="13" t="s">
        <v>119</v>
      </c>
      <c r="DB4" s="13" t="s">
        <v>120</v>
      </c>
      <c r="DC4" s="13" t="s">
        <v>121</v>
      </c>
      <c r="DD4" s="30" t="s">
        <v>28</v>
      </c>
      <c r="DE4" s="13" t="s">
        <v>122</v>
      </c>
      <c r="DF4" s="35" t="s">
        <v>123</v>
      </c>
      <c r="DG4" s="35" t="s">
        <v>124</v>
      </c>
      <c r="DH4" s="125" t="s">
        <v>119</v>
      </c>
      <c r="DI4" s="125" t="s">
        <v>120</v>
      </c>
      <c r="DJ4" s="125" t="s">
        <v>121</v>
      </c>
      <c r="DK4" s="127" t="s">
        <v>28</v>
      </c>
      <c r="DL4" s="13" t="s">
        <v>122</v>
      </c>
      <c r="DM4" s="35" t="s">
        <v>123</v>
      </c>
      <c r="DN4" s="35" t="s">
        <v>124</v>
      </c>
      <c r="DO4" s="13" t="s">
        <v>119</v>
      </c>
      <c r="DP4" s="13" t="s">
        <v>120</v>
      </c>
      <c r="DQ4" s="13" t="s">
        <v>121</v>
      </c>
      <c r="DR4" s="12" t="s">
        <v>28</v>
      </c>
      <c r="DS4" s="13" t="s">
        <v>122</v>
      </c>
      <c r="DT4" s="35" t="s">
        <v>123</v>
      </c>
      <c r="DU4" s="35" t="s">
        <v>124</v>
      </c>
      <c r="DV4" s="13" t="s">
        <v>119</v>
      </c>
      <c r="DW4" s="13" t="s">
        <v>120</v>
      </c>
      <c r="DX4" s="13" t="s">
        <v>121</v>
      </c>
      <c r="DY4" s="12" t="s">
        <v>28</v>
      </c>
      <c r="DZ4" s="13" t="s">
        <v>122</v>
      </c>
      <c r="EA4" s="35" t="s">
        <v>123</v>
      </c>
      <c r="EB4" s="35" t="s">
        <v>124</v>
      </c>
      <c r="EC4" s="13" t="s">
        <v>119</v>
      </c>
      <c r="ED4" s="13" t="s">
        <v>120</v>
      </c>
      <c r="EE4" s="13" t="s">
        <v>121</v>
      </c>
      <c r="EF4" s="30" t="s">
        <v>28</v>
      </c>
      <c r="EG4" s="13" t="s">
        <v>122</v>
      </c>
      <c r="EH4" s="35" t="s">
        <v>123</v>
      </c>
      <c r="EI4" s="35" t="s">
        <v>124</v>
      </c>
      <c r="EJ4" s="13" t="s">
        <v>119</v>
      </c>
      <c r="EK4" s="13" t="s">
        <v>120</v>
      </c>
      <c r="EL4" s="13" t="s">
        <v>121</v>
      </c>
      <c r="EM4" s="12" t="s">
        <v>28</v>
      </c>
      <c r="EN4" s="13" t="s">
        <v>122</v>
      </c>
      <c r="EO4" s="35" t="s">
        <v>123</v>
      </c>
      <c r="EP4" s="35" t="s">
        <v>124</v>
      </c>
      <c r="EQ4" s="13" t="s">
        <v>119</v>
      </c>
      <c r="ER4" s="13" t="s">
        <v>120</v>
      </c>
      <c r="ES4" s="13" t="s">
        <v>121</v>
      </c>
      <c r="ET4" s="12" t="s">
        <v>28</v>
      </c>
      <c r="EU4" s="13" t="s">
        <v>122</v>
      </c>
      <c r="EV4" s="35" t="s">
        <v>123</v>
      </c>
      <c r="EW4" s="35" t="s">
        <v>124</v>
      </c>
      <c r="EX4" s="13" t="s">
        <v>119</v>
      </c>
      <c r="EY4" s="13" t="s">
        <v>120</v>
      </c>
      <c r="EZ4" s="13" t="s">
        <v>121</v>
      </c>
      <c r="FA4" s="12" t="s">
        <v>28</v>
      </c>
      <c r="FB4" s="13" t="s">
        <v>122</v>
      </c>
      <c r="FC4" s="35" t="s">
        <v>123</v>
      </c>
      <c r="FD4" s="35" t="s">
        <v>124</v>
      </c>
      <c r="FE4" s="13" t="s">
        <v>119</v>
      </c>
      <c r="FF4" s="13" t="s">
        <v>120</v>
      </c>
      <c r="FG4" s="13" t="s">
        <v>121</v>
      </c>
      <c r="FH4" s="12" t="s">
        <v>28</v>
      </c>
      <c r="FI4" s="13" t="s">
        <v>122</v>
      </c>
      <c r="FJ4" s="35" t="s">
        <v>123</v>
      </c>
      <c r="FK4" s="35" t="s">
        <v>124</v>
      </c>
      <c r="FL4" s="13" t="s">
        <v>119</v>
      </c>
      <c r="FM4" s="13" t="s">
        <v>120</v>
      </c>
      <c r="FN4" s="13" t="s">
        <v>121</v>
      </c>
      <c r="FO4" s="12" t="s">
        <v>28</v>
      </c>
      <c r="FP4" s="13" t="s">
        <v>122</v>
      </c>
      <c r="FQ4" s="35" t="s">
        <v>123</v>
      </c>
      <c r="FR4" s="35" t="s">
        <v>124</v>
      </c>
      <c r="FS4" s="13" t="s">
        <v>119</v>
      </c>
      <c r="FT4" s="13" t="s">
        <v>120</v>
      </c>
      <c r="FU4" s="13" t="s">
        <v>121</v>
      </c>
      <c r="FV4" s="12" t="s">
        <v>28</v>
      </c>
      <c r="FW4" s="13" t="s">
        <v>122</v>
      </c>
      <c r="FX4" s="35" t="s">
        <v>123</v>
      </c>
      <c r="FY4" s="35" t="s">
        <v>124</v>
      </c>
      <c r="FZ4" s="13" t="s">
        <v>119</v>
      </c>
      <c r="GA4" s="13" t="s">
        <v>120</v>
      </c>
      <c r="GB4" s="13" t="s">
        <v>121</v>
      </c>
      <c r="GC4" s="12" t="s">
        <v>28</v>
      </c>
      <c r="GD4" s="13" t="s">
        <v>122</v>
      </c>
      <c r="GE4" s="35" t="s">
        <v>123</v>
      </c>
      <c r="GF4" s="35" t="s">
        <v>124</v>
      </c>
      <c r="GG4" s="13" t="s">
        <v>119</v>
      </c>
      <c r="GH4" s="13" t="s">
        <v>120</v>
      </c>
      <c r="GI4" s="13" t="s">
        <v>121</v>
      </c>
      <c r="GJ4" s="13" t="s">
        <v>28</v>
      </c>
      <c r="GK4" s="13" t="s">
        <v>122</v>
      </c>
      <c r="GL4" s="35" t="s">
        <v>123</v>
      </c>
      <c r="GM4" s="35" t="s">
        <v>124</v>
      </c>
      <c r="GN4" s="13" t="s">
        <v>119</v>
      </c>
      <c r="GO4" s="13" t="s">
        <v>120</v>
      </c>
      <c r="GP4" s="13" t="s">
        <v>121</v>
      </c>
      <c r="GQ4" s="12" t="s">
        <v>28</v>
      </c>
      <c r="GR4" s="13" t="s">
        <v>122</v>
      </c>
      <c r="GS4" s="35" t="s">
        <v>123</v>
      </c>
      <c r="GT4" s="35" t="s">
        <v>124</v>
      </c>
      <c r="GU4" s="13" t="s">
        <v>119</v>
      </c>
      <c r="GV4" s="13" t="s">
        <v>120</v>
      </c>
      <c r="GW4" s="13" t="s">
        <v>121</v>
      </c>
      <c r="GX4" s="30" t="s">
        <v>28</v>
      </c>
      <c r="GY4" s="13" t="s">
        <v>122</v>
      </c>
      <c r="GZ4" s="35" t="s">
        <v>123</v>
      </c>
      <c r="HA4" s="35" t="s">
        <v>124</v>
      </c>
      <c r="HB4" s="13" t="s">
        <v>119</v>
      </c>
      <c r="HC4" s="13" t="s">
        <v>120</v>
      </c>
      <c r="HD4" s="13" t="s">
        <v>121</v>
      </c>
      <c r="HE4" s="12" t="s">
        <v>28</v>
      </c>
      <c r="HF4" s="13" t="s">
        <v>122</v>
      </c>
      <c r="HG4" s="35" t="s">
        <v>123</v>
      </c>
      <c r="HH4" s="35" t="s">
        <v>124</v>
      </c>
      <c r="HI4" s="13" t="s">
        <v>119</v>
      </c>
      <c r="HJ4" s="13" t="s">
        <v>120</v>
      </c>
      <c r="HK4" s="13" t="s">
        <v>121</v>
      </c>
      <c r="HL4" s="12" t="s">
        <v>28</v>
      </c>
      <c r="HM4" s="13" t="s">
        <v>122</v>
      </c>
      <c r="HN4" s="35" t="s">
        <v>123</v>
      </c>
      <c r="HO4" s="35" t="s">
        <v>124</v>
      </c>
      <c r="HP4" s="13" t="s">
        <v>119</v>
      </c>
      <c r="HQ4" s="13" t="s">
        <v>120</v>
      </c>
      <c r="HR4" s="13" t="s">
        <v>121</v>
      </c>
      <c r="HS4" s="13" t="s">
        <v>28</v>
      </c>
      <c r="HT4" s="13" t="s">
        <v>122</v>
      </c>
      <c r="HU4" s="35" t="s">
        <v>123</v>
      </c>
      <c r="HV4" s="35" t="s">
        <v>124</v>
      </c>
      <c r="HW4" s="13" t="s">
        <v>121</v>
      </c>
      <c r="HX4" s="13" t="s">
        <v>28</v>
      </c>
      <c r="HY4" s="13" t="s">
        <v>121</v>
      </c>
      <c r="HZ4" s="13" t="s">
        <v>28</v>
      </c>
      <c r="IA4" s="13" t="s">
        <v>121</v>
      </c>
      <c r="IB4" s="13" t="s">
        <v>28</v>
      </c>
      <c r="IC4" s="12" t="s">
        <v>121</v>
      </c>
      <c r="ID4" s="30" t="s">
        <v>28</v>
      </c>
      <c r="IE4" s="12" t="s">
        <v>121</v>
      </c>
      <c r="IF4" s="30" t="s">
        <v>28</v>
      </c>
      <c r="IG4" s="12" t="s">
        <v>121</v>
      </c>
      <c r="IH4" s="12" t="s">
        <v>28</v>
      </c>
      <c r="II4" s="12" t="s">
        <v>121</v>
      </c>
      <c r="IJ4" s="12" t="s">
        <v>28</v>
      </c>
      <c r="IK4" s="12" t="s">
        <v>121</v>
      </c>
      <c r="IL4" s="12" t="s">
        <v>28</v>
      </c>
      <c r="IM4" s="12" t="s">
        <v>121</v>
      </c>
      <c r="IN4" s="12" t="s">
        <v>28</v>
      </c>
      <c r="IO4" s="12" t="s">
        <v>121</v>
      </c>
      <c r="IP4" s="12" t="s">
        <v>28</v>
      </c>
      <c r="IQ4" s="12" t="s">
        <v>121</v>
      </c>
      <c r="IR4" s="12" t="s">
        <v>28</v>
      </c>
      <c r="IS4" s="12" t="s">
        <v>121</v>
      </c>
      <c r="IT4" s="12" t="s">
        <v>28</v>
      </c>
      <c r="IU4" s="34" t="s">
        <v>125</v>
      </c>
      <c r="IV4" s="35" t="s">
        <v>123</v>
      </c>
      <c r="IW4" s="35" t="s">
        <v>124</v>
      </c>
      <c r="IX4" s="12" t="s">
        <v>121</v>
      </c>
      <c r="IY4" s="12" t="s">
        <v>28</v>
      </c>
      <c r="IZ4" s="13"/>
      <c r="JA4" s="13"/>
    </row>
    <row r="5" spans="1:261">
      <c r="A5" s="16" t="s">
        <v>126</v>
      </c>
      <c r="B5" s="17" t="s">
        <v>35</v>
      </c>
      <c r="C5" s="18">
        <v>6939962741710</v>
      </c>
      <c r="D5" s="18">
        <v>522077267046</v>
      </c>
      <c r="E5" s="18">
        <v>21061011000035</v>
      </c>
      <c r="F5" s="17" t="s">
        <v>127</v>
      </c>
      <c r="G5" s="19" t="s">
        <v>128</v>
      </c>
      <c r="H5" s="17" t="s">
        <v>129</v>
      </c>
      <c r="I5" s="26">
        <f>VLOOKUP(C5,供应链!E:J,6,0)</f>
        <v>1</v>
      </c>
      <c r="J5" s="17">
        <f>VLOOKUP(C5,供应链!E:H,4,0)</f>
        <v>5135</v>
      </c>
      <c r="K5" s="17">
        <f>VLOOKUP(C5,供应链!E:K,7,0)</f>
        <v>0</v>
      </c>
      <c r="L5" s="18">
        <f>VLOOKUP(C5,供应链!E:I,5,0)</f>
        <v>30.7594665906012</v>
      </c>
      <c r="M5" s="27">
        <f t="shared" ref="M5:M68" si="0">IS5/$IS$110</f>
        <v>0.0735364297208812</v>
      </c>
      <c r="N5" s="17">
        <v>3908</v>
      </c>
      <c r="O5" s="26">
        <v>0.0662743091095189</v>
      </c>
      <c r="P5" s="18">
        <v>259</v>
      </c>
      <c r="Q5" s="18">
        <v>24116</v>
      </c>
      <c r="R5" s="40">
        <v>99</v>
      </c>
      <c r="S5" s="17">
        <f>(R5-$IU5)*P5</f>
        <v>-1554</v>
      </c>
      <c r="T5" s="36">
        <f>IFERROR(S5/Q5,0)</f>
        <v>-0.0644385470227235</v>
      </c>
      <c r="U5" s="17">
        <v>3829</v>
      </c>
      <c r="V5" s="26">
        <v>0.0694698354661792</v>
      </c>
      <c r="W5" s="18">
        <v>266</v>
      </c>
      <c r="X5" s="18">
        <v>24561</v>
      </c>
      <c r="Y5" s="40">
        <v>99</v>
      </c>
      <c r="Z5" s="17">
        <f>(Y5-$IU5)*W5</f>
        <v>-1596</v>
      </c>
      <c r="AA5" s="36">
        <f>IFERROR(Z5/X5,0)</f>
        <v>-0.0649810675461097</v>
      </c>
      <c r="AB5" s="17">
        <v>3792</v>
      </c>
      <c r="AC5" s="26">
        <v>0.0556434599156118</v>
      </c>
      <c r="AD5" s="18">
        <v>211</v>
      </c>
      <c r="AE5" s="18">
        <v>19558</v>
      </c>
      <c r="AF5" s="40">
        <v>99</v>
      </c>
      <c r="AG5" s="17">
        <f t="shared" ref="AG5:AG68" si="1">(AF5-$IU5)*AD5</f>
        <v>-1266</v>
      </c>
      <c r="AH5" s="36">
        <f t="shared" ref="AH5:AH68" si="2">IFERROR(AG5/AE5,0)</f>
        <v>-0.0647305450455057</v>
      </c>
      <c r="AI5" s="17">
        <v>3644</v>
      </c>
      <c r="AJ5" s="26">
        <v>0.0592755214050494</v>
      </c>
      <c r="AK5" s="18">
        <v>216</v>
      </c>
      <c r="AL5" s="18">
        <v>19649</v>
      </c>
      <c r="AM5" s="40">
        <v>99</v>
      </c>
      <c r="AN5" s="17">
        <f>(AM5-$IU5)*AK5</f>
        <v>-1296</v>
      </c>
      <c r="AO5" s="36">
        <f>IFERROR(AN5/AL5,0)</f>
        <v>-0.0659575550918622</v>
      </c>
      <c r="AP5" s="17">
        <v>4758</v>
      </c>
      <c r="AQ5" s="26">
        <v>0.0620008406893653</v>
      </c>
      <c r="AR5" s="18">
        <v>295</v>
      </c>
      <c r="AS5" s="18">
        <v>27142</v>
      </c>
      <c r="AT5" s="40">
        <v>99</v>
      </c>
      <c r="AU5" s="17">
        <f>(AT5-$IU5)*AR5</f>
        <v>-1770</v>
      </c>
      <c r="AV5" s="36">
        <f>IFERROR(AU5/AS5,0)</f>
        <v>-0.0652125856605998</v>
      </c>
      <c r="AW5" s="17">
        <v>3962</v>
      </c>
      <c r="AX5" s="26">
        <v>0.0545179202423019</v>
      </c>
      <c r="AY5" s="18">
        <v>216</v>
      </c>
      <c r="AZ5" s="18">
        <v>19954</v>
      </c>
      <c r="BA5" s="40">
        <v>99</v>
      </c>
      <c r="BB5" s="17">
        <f>(BA5-$IU5)*AY5</f>
        <v>-1296</v>
      </c>
      <c r="BC5" s="36">
        <f>IFERROR(BB5/AZ5,0)</f>
        <v>-0.0649493835822391</v>
      </c>
      <c r="BD5" s="17">
        <v>4003</v>
      </c>
      <c r="BE5" s="26">
        <v>0.0662003497376967</v>
      </c>
      <c r="BF5" s="17">
        <v>265</v>
      </c>
      <c r="BG5" s="18">
        <v>24336</v>
      </c>
      <c r="BH5" s="40">
        <v>99</v>
      </c>
      <c r="BI5" s="17">
        <f>(BH5-$IU5)*BF5</f>
        <v>-1590</v>
      </c>
      <c r="BJ5" s="36">
        <f>IFERROR(BI5/BG5,0)</f>
        <v>-0.0653353057199211</v>
      </c>
      <c r="BK5" s="17">
        <v>3672</v>
      </c>
      <c r="BL5" s="32">
        <v>0.0558278867102397</v>
      </c>
      <c r="BM5" s="17">
        <v>205</v>
      </c>
      <c r="BN5" s="18">
        <v>18698</v>
      </c>
      <c r="BO5" s="40">
        <v>99</v>
      </c>
      <c r="BP5" s="17">
        <f>(BO5-$IU5)*BM5</f>
        <v>-1230</v>
      </c>
      <c r="BQ5" s="36">
        <f>IFERROR(BP5/BN5,0)</f>
        <v>-0.0657824366242379</v>
      </c>
      <c r="BR5" s="17">
        <v>3496</v>
      </c>
      <c r="BS5" s="32">
        <v>0.0666475972540046</v>
      </c>
      <c r="BT5" s="18">
        <v>233</v>
      </c>
      <c r="BU5" s="18">
        <v>21879</v>
      </c>
      <c r="BV5" s="40">
        <v>99</v>
      </c>
      <c r="BW5" s="17">
        <f>(BV5-$IU5)*BT5</f>
        <v>-1398</v>
      </c>
      <c r="BX5" s="116">
        <f>IFERROR(BW5/BU5,0)</f>
        <v>-0.0638968874262992</v>
      </c>
      <c r="BY5" s="112">
        <v>3501</v>
      </c>
      <c r="BZ5" s="117">
        <v>0.0662667809197372</v>
      </c>
      <c r="CA5" s="112">
        <v>232</v>
      </c>
      <c r="CB5" s="112">
        <v>21425</v>
      </c>
      <c r="CC5" s="40">
        <v>99</v>
      </c>
      <c r="CD5" s="17">
        <f t="shared" ref="CD5:CD68" si="3">(CC5-$IU5)*CA5</f>
        <v>-1392</v>
      </c>
      <c r="CE5" s="36">
        <f t="shared" ref="CE5:CE68" si="4">IFERROR(CD5/CB5,0)</f>
        <v>-0.0649708284714119</v>
      </c>
      <c r="CF5" s="112">
        <v>3547</v>
      </c>
      <c r="CG5" s="117">
        <v>0.0504651818438117</v>
      </c>
      <c r="CH5" s="112">
        <v>179</v>
      </c>
      <c r="CI5" s="112">
        <v>16493</v>
      </c>
      <c r="CJ5" s="40">
        <v>99</v>
      </c>
      <c r="CK5" s="17">
        <f t="shared" ref="CK5:CK68" si="5">(CJ5-$IU5)*CH5</f>
        <v>-1074</v>
      </c>
      <c r="CL5" s="36">
        <f t="shared" ref="CL5:CL68" si="6">IFERROR(CK5/CI5,0)</f>
        <v>-0.0651185351361184</v>
      </c>
      <c r="CM5" s="120">
        <v>3380</v>
      </c>
      <c r="CN5" s="121">
        <v>0.05</v>
      </c>
      <c r="CO5" s="55">
        <v>169</v>
      </c>
      <c r="CP5" s="55">
        <v>15749</v>
      </c>
      <c r="CQ5" s="40">
        <v>99</v>
      </c>
      <c r="CR5" s="17">
        <f t="shared" ref="CR5:CR68" si="7">(CQ5-$IU5)*CO5</f>
        <v>-1014</v>
      </c>
      <c r="CS5" s="36">
        <f t="shared" ref="CS5:CS68" si="8">IFERROR(CR5/CP5,0)</f>
        <v>-0.0643850403200203</v>
      </c>
      <c r="CT5" s="122">
        <v>3839</v>
      </c>
      <c r="CU5" s="123">
        <v>0.0698098463141443</v>
      </c>
      <c r="CV5" s="122">
        <v>268</v>
      </c>
      <c r="CW5" s="122">
        <v>23842</v>
      </c>
      <c r="CX5" s="40">
        <v>99</v>
      </c>
      <c r="CY5" s="17">
        <f t="shared" ref="CY5:CY68" si="9">(CX5-$IU5)*CV5</f>
        <v>-1608</v>
      </c>
      <c r="CZ5" s="36">
        <f t="shared" ref="CZ5:CZ68" si="10">IFERROR(CY5/CW5,0)</f>
        <v>-0.0674440063753041</v>
      </c>
      <c r="DA5" s="112">
        <v>3910</v>
      </c>
      <c r="DB5" s="117">
        <v>0.0547314578005115</v>
      </c>
      <c r="DC5" s="112">
        <v>214</v>
      </c>
      <c r="DD5" s="112">
        <v>19956</v>
      </c>
      <c r="DE5" s="40">
        <v>99</v>
      </c>
      <c r="DF5" s="17">
        <f t="shared" ref="DF5:DF68" si="11">(DE5-$IU5)*DC5</f>
        <v>-1284</v>
      </c>
      <c r="DG5" s="36">
        <f t="shared" ref="DG5:DG68" si="12">IFERROR(DF5/DD5,0)</f>
        <v>-0.0643415514131088</v>
      </c>
      <c r="DH5" s="126">
        <v>3772</v>
      </c>
      <c r="DI5" s="32">
        <v>0.0617709437963945</v>
      </c>
      <c r="DJ5" s="17">
        <v>233</v>
      </c>
      <c r="DK5" s="18">
        <v>21554</v>
      </c>
      <c r="DL5" s="40">
        <v>99</v>
      </c>
      <c r="DM5" s="17">
        <f t="shared" ref="DM5:DM68" si="13">(DL5-$IU5)*DJ5</f>
        <v>-1398</v>
      </c>
      <c r="DN5" s="36">
        <f t="shared" ref="DN5:DN68" si="14">IFERROR(DM5/DK5,0)</f>
        <v>-0.0648603507469611</v>
      </c>
      <c r="DO5" s="33">
        <v>4409</v>
      </c>
      <c r="DP5" s="32">
        <v>0.0458153776366523</v>
      </c>
      <c r="DQ5" s="18">
        <v>202</v>
      </c>
      <c r="DR5" s="18">
        <v>18582</v>
      </c>
      <c r="DS5" s="40">
        <v>99</v>
      </c>
      <c r="DT5" s="17">
        <f t="shared" ref="DT5:DT68" si="15">(DS5-$IU5)*DQ5</f>
        <v>-1212</v>
      </c>
      <c r="DU5" s="36">
        <f t="shared" ref="DU5:DU68" si="16">IFERROR(DT5/DR5,0)</f>
        <v>-0.0652244107200517</v>
      </c>
      <c r="DV5" s="18">
        <v>3902</v>
      </c>
      <c r="DW5" s="26">
        <v>0.0509994874423373</v>
      </c>
      <c r="DX5" s="18">
        <v>199</v>
      </c>
      <c r="DY5" s="18">
        <v>18391</v>
      </c>
      <c r="DZ5" s="40">
        <v>99</v>
      </c>
      <c r="EA5" s="17">
        <f t="shared" ref="EA5:EA68" si="17">(DZ5-$IU5)*DX5</f>
        <v>-1194</v>
      </c>
      <c r="EB5" s="36">
        <f t="shared" ref="EB5:EB68" si="18">IFERROR(EA5/DY5,0)</f>
        <v>-0.0649230601924854</v>
      </c>
      <c r="EC5" s="18">
        <v>3313</v>
      </c>
      <c r="ED5" s="26">
        <v>0.0482945970419559</v>
      </c>
      <c r="EE5" s="18">
        <v>160</v>
      </c>
      <c r="EF5" s="18">
        <v>14979</v>
      </c>
      <c r="EG5" s="40">
        <v>99</v>
      </c>
      <c r="EH5" s="17">
        <f t="shared" ref="EH5:EH68" si="19">(EG5-$IU5)*EE5</f>
        <v>-960</v>
      </c>
      <c r="EI5" s="36">
        <f t="shared" ref="EI5:EI68" si="20">IFERROR(EH5/EF5,0)</f>
        <v>-0.0640897256158622</v>
      </c>
      <c r="EJ5" s="18">
        <v>3377</v>
      </c>
      <c r="EK5" s="26">
        <v>0.0728457210541901</v>
      </c>
      <c r="EL5" s="18">
        <v>246</v>
      </c>
      <c r="EM5" s="18">
        <v>22931</v>
      </c>
      <c r="EN5" s="40">
        <v>99</v>
      </c>
      <c r="EO5" s="17">
        <f t="shared" ref="EO5:EO68" si="21">(EN5-$IU5)*EL5</f>
        <v>-1476</v>
      </c>
      <c r="EP5" s="36">
        <f t="shared" ref="EP5:EP68" si="22">IFERROR(EO5/EM5,0)</f>
        <v>-0.0643670140857355</v>
      </c>
      <c r="EQ5" s="18">
        <v>3594</v>
      </c>
      <c r="ER5" s="26">
        <v>0.0676126878130217</v>
      </c>
      <c r="ES5" s="18">
        <v>243</v>
      </c>
      <c r="ET5" s="18">
        <v>22266</v>
      </c>
      <c r="EU5" s="40">
        <v>99</v>
      </c>
      <c r="EV5" s="17">
        <f t="shared" ref="EV5:EV68" si="23">(EU5-$IU5)*ES5</f>
        <v>-1458</v>
      </c>
      <c r="EW5" s="36">
        <f t="shared" ref="EW5:EW68" si="24">IFERROR(EV5/ET5,0)</f>
        <v>-0.0654810024252223</v>
      </c>
      <c r="EX5" s="18">
        <v>3564</v>
      </c>
      <c r="EY5" s="26">
        <v>0.0726711560044893</v>
      </c>
      <c r="EZ5" s="17">
        <v>259</v>
      </c>
      <c r="FA5" s="18">
        <v>24500</v>
      </c>
      <c r="FB5" s="40">
        <v>99</v>
      </c>
      <c r="FC5" s="17">
        <f t="shared" ref="FC5:FC68" si="25">(FB5-$IU5)*EZ5</f>
        <v>-1554</v>
      </c>
      <c r="FD5" s="36">
        <f t="shared" ref="FD5:FD68" si="26">IFERROR(FC5/FA5,0)</f>
        <v>-0.0634285714285714</v>
      </c>
      <c r="FE5" s="18">
        <v>3193</v>
      </c>
      <c r="FF5" s="26">
        <v>0.0573128719072972</v>
      </c>
      <c r="FG5" s="17">
        <v>183</v>
      </c>
      <c r="FH5" s="18">
        <v>16916</v>
      </c>
      <c r="FI5" s="40">
        <v>99</v>
      </c>
      <c r="FJ5" s="17">
        <f t="shared" ref="FJ5:FJ68" si="27">(FI5-$IU5)*FG5</f>
        <v>-1098</v>
      </c>
      <c r="FK5" s="36">
        <f t="shared" ref="FK5:FK68" si="28">IFERROR(FJ5/FH5,0)</f>
        <v>-0.0649089619295342</v>
      </c>
      <c r="FL5" s="18">
        <v>2455</v>
      </c>
      <c r="FM5" s="26">
        <v>0.0484725050916497</v>
      </c>
      <c r="FN5" s="17">
        <v>119</v>
      </c>
      <c r="FO5" s="18">
        <v>11190</v>
      </c>
      <c r="FP5" s="40">
        <v>99</v>
      </c>
      <c r="FQ5" s="17">
        <f t="shared" ref="FQ5:FQ68" si="29">(FP5-$IU5)*FN5</f>
        <v>-714</v>
      </c>
      <c r="FR5" s="36">
        <f t="shared" ref="FR5:FR68" si="30">IFERROR(FQ5/FO5,0)</f>
        <v>-0.0638069705093834</v>
      </c>
      <c r="FS5" s="18">
        <v>2355</v>
      </c>
      <c r="FT5" s="26">
        <v>0.053927813163482</v>
      </c>
      <c r="FU5" s="17">
        <v>127</v>
      </c>
      <c r="FV5" s="18">
        <v>11905</v>
      </c>
      <c r="FW5" s="40">
        <f>IFERROR(FV5/FU5,0)</f>
        <v>93.740157480315</v>
      </c>
      <c r="FX5" s="17">
        <f>(FW5-$IU5)*FU5</f>
        <v>-1430</v>
      </c>
      <c r="FY5" s="36">
        <f>IFERROR(FX5/FV5,0)</f>
        <v>-0.120117597648047</v>
      </c>
      <c r="FZ5" s="18">
        <v>4440</v>
      </c>
      <c r="GA5" s="26">
        <v>0.0664414414414414</v>
      </c>
      <c r="GB5" s="17">
        <v>295</v>
      </c>
      <c r="GC5" s="18">
        <v>26465</v>
      </c>
      <c r="GD5" s="40">
        <f>IFERROR(GC5/GB5,0)</f>
        <v>89.7118644067797</v>
      </c>
      <c r="GE5" s="17">
        <f>(GD5-$IU5)*GB5</f>
        <v>-4510</v>
      </c>
      <c r="GF5" s="36">
        <f>IFERROR(GE5/GC5,0)</f>
        <v>-0.170413754014736</v>
      </c>
      <c r="GG5" s="18">
        <v>4207</v>
      </c>
      <c r="GH5" s="26">
        <v>0.0584739719515094</v>
      </c>
      <c r="GI5" s="18">
        <v>246</v>
      </c>
      <c r="GJ5" s="18">
        <v>22844</v>
      </c>
      <c r="GK5" s="40">
        <f>IFERROR(GJ5/GI5,0)</f>
        <v>92.8617886178862</v>
      </c>
      <c r="GL5" s="17">
        <f>(GK5-$IU5)*GI5</f>
        <v>-2986</v>
      </c>
      <c r="GM5" s="36">
        <f>IFERROR(GL5/GJ5,0)</f>
        <v>-0.130712659779373</v>
      </c>
      <c r="GN5" s="18">
        <v>4112</v>
      </c>
      <c r="GO5" s="26">
        <v>0.0651750972762646</v>
      </c>
      <c r="GP5" s="18">
        <v>268</v>
      </c>
      <c r="GQ5" s="18">
        <v>24538</v>
      </c>
      <c r="GR5" s="40">
        <f>IFERROR(GQ5/GP5,0)</f>
        <v>91.5597014925373</v>
      </c>
      <c r="GS5" s="17">
        <f>(GR5-$IU5)*GP5</f>
        <v>-3602</v>
      </c>
      <c r="GT5" s="36">
        <f>IFERROR(GS5/GQ5,0)</f>
        <v>-0.146792729643818</v>
      </c>
      <c r="GU5" s="18">
        <v>3737</v>
      </c>
      <c r="GV5" s="26">
        <v>0.0476317902060476</v>
      </c>
      <c r="GW5" s="18">
        <v>178</v>
      </c>
      <c r="GX5" s="18">
        <v>16395</v>
      </c>
      <c r="GY5" s="40">
        <f>IFERROR(GX5/GW5,0)</f>
        <v>92.1067415730337</v>
      </c>
      <c r="GZ5" s="17">
        <f>(GY5-$IU5)*GW5</f>
        <v>-2295</v>
      </c>
      <c r="HA5" s="36">
        <f>IFERROR(GZ5/GX5,0)</f>
        <v>-0.139981701738335</v>
      </c>
      <c r="HB5" s="18">
        <v>3349</v>
      </c>
      <c r="HC5" s="26">
        <v>0.0495670349358017</v>
      </c>
      <c r="HD5" s="18">
        <v>166</v>
      </c>
      <c r="HE5" s="18">
        <v>15294</v>
      </c>
      <c r="HF5" s="40">
        <f>IFERROR(HE5/HD5,0)</f>
        <v>92.1325301204819</v>
      </c>
      <c r="HG5" s="17">
        <f>(HF5-$IU5)*HD5</f>
        <v>-2136</v>
      </c>
      <c r="HH5" s="36">
        <f>IFERROR(HG5/HE5,0)</f>
        <v>-0.139662612789329</v>
      </c>
      <c r="HI5" s="18">
        <v>3571</v>
      </c>
      <c r="HJ5" s="26">
        <v>0.0403248389806777</v>
      </c>
      <c r="HK5" s="17">
        <v>144</v>
      </c>
      <c r="HL5" s="18">
        <v>13279</v>
      </c>
      <c r="HM5" s="40">
        <f>IFERROR(HL5/HK5,0)</f>
        <v>92.2152777777778</v>
      </c>
      <c r="HN5" s="17">
        <f>(HM5-$IU5)*HK5</f>
        <v>-1841</v>
      </c>
      <c r="HO5" s="36">
        <f>IFERROR(HN5/HL5,0)</f>
        <v>-0.13863995782815</v>
      </c>
      <c r="HP5" s="18">
        <v>4426</v>
      </c>
      <c r="HQ5" s="26">
        <v>0.0293718933574333</v>
      </c>
      <c r="HR5" s="17">
        <v>130</v>
      </c>
      <c r="HS5" s="18">
        <v>12078</v>
      </c>
      <c r="HT5" s="40">
        <f>IFERROR(HS5/HR5,0)</f>
        <v>92.9076923076923</v>
      </c>
      <c r="HU5" s="17">
        <f>(HT5-$IU5)*HR5</f>
        <v>-1572</v>
      </c>
      <c r="HV5" s="36">
        <f>IFERROR(HU5/HS5,0)</f>
        <v>-0.130153999006458</v>
      </c>
      <c r="HW5" s="17">
        <v>14758</v>
      </c>
      <c r="HX5" s="17">
        <v>1615816.99916667</v>
      </c>
      <c r="HY5" s="18">
        <v>3353</v>
      </c>
      <c r="HZ5" s="18">
        <v>332416.75</v>
      </c>
      <c r="IA5" s="17">
        <v>7925</v>
      </c>
      <c r="IB5" s="17">
        <v>781950</v>
      </c>
      <c r="IC5" s="17">
        <v>7154</v>
      </c>
      <c r="ID5" s="17">
        <v>674704</v>
      </c>
      <c r="IE5" s="18"/>
      <c r="IF5" s="41"/>
      <c r="IG5" s="41"/>
      <c r="IH5" s="41"/>
      <c r="II5" s="41"/>
      <c r="IJ5" s="41"/>
      <c r="IK5" s="41"/>
      <c r="IL5" s="41"/>
      <c r="IM5" s="18"/>
      <c r="IN5" s="41"/>
      <c r="IO5" s="41"/>
      <c r="IP5" s="41"/>
      <c r="IQ5" s="18"/>
      <c r="IR5" s="18"/>
      <c r="IS5" s="18">
        <f>P5+W5+AD5+AK5+AR5+AY5+BF5+BM5+BT5+CA5+CH5+CO5+CV5+DC5+DJ5+DQ5+DX5+EE5+EL5+ES5+EZ5+FG5+FN5+FU5+GB5+GI5+GP5+GW5+HD5+HK5+HR5</f>
        <v>6626</v>
      </c>
      <c r="IT5" s="18">
        <f t="shared" ref="IT5:IT68" si="31">Q5+X5+AE5+AL5+AS5+AZ5+BG5+BN5+BU5+CB5+CI5+CP5+CW5+DD5+DK5+DR5+DY5+EF5+EM5+ET5+FA5+FH5+FO5+FV5+GC5+GJ5+GQ5+GX5+HE5+HL5+HS5</f>
        <v>611465</v>
      </c>
      <c r="IU5" s="17">
        <v>105</v>
      </c>
      <c r="IV5" s="17">
        <f t="shared" ref="IV5:IV68" si="32">IFERROR((IT5/IS5-IU5)*IS5,0)</f>
        <v>-84265</v>
      </c>
      <c r="IW5" s="36">
        <f t="shared" ref="IW5:IW68" si="33">IFERROR(IV5/IT5,0)</f>
        <v>-0.137808378239147</v>
      </c>
      <c r="IX5" s="18">
        <f t="shared" ref="IX5:IX68" si="34">HY5+IA5+IC5+IE5+IG5+II5+IS5+IK5+IM5+IO5+IQ5+HW5</f>
        <v>39816</v>
      </c>
      <c r="IY5" s="42">
        <f t="shared" ref="IY5:IY68" si="35">HZ5+IB5+ID5+IF5+IT5+IH5+IJ5+IL5+IN5+IP5+IR5+HX5</f>
        <v>4016352.74916667</v>
      </c>
      <c r="IZ5" s="43" t="s">
        <v>496</v>
      </c>
      <c r="JA5" s="43"/>
    </row>
    <row r="6" spans="1:261">
      <c r="A6" s="16" t="s">
        <v>126</v>
      </c>
      <c r="B6" s="17" t="s">
        <v>35</v>
      </c>
      <c r="C6" s="18">
        <v>6939962740379</v>
      </c>
      <c r="D6" s="18">
        <v>564467887701</v>
      </c>
      <c r="E6" s="18">
        <v>21061010000091</v>
      </c>
      <c r="F6" s="17" t="s">
        <v>131</v>
      </c>
      <c r="G6" s="19" t="s">
        <v>132</v>
      </c>
      <c r="H6" s="17" t="s">
        <v>129</v>
      </c>
      <c r="I6" s="26">
        <f>VLOOKUP(C6,供应链!E:J,6,0)</f>
        <v>0.96</v>
      </c>
      <c r="J6" s="17">
        <f>VLOOKUP(C6,供应链!E:H,4,0)</f>
        <v>376</v>
      </c>
      <c r="K6" s="17">
        <f>VLOOKUP(C6,供应链!E:K,7,0)</f>
        <v>0</v>
      </c>
      <c r="L6" s="18">
        <f>VLOOKUP(C6,供应链!E:I,5,0)</f>
        <v>12.2618215699977</v>
      </c>
      <c r="M6" s="27">
        <f t="shared" si="0"/>
        <v>0.0104211752954886</v>
      </c>
      <c r="N6" s="17">
        <v>757</v>
      </c>
      <c r="O6" s="26">
        <v>0.0369881109643329</v>
      </c>
      <c r="P6" s="18">
        <v>28</v>
      </c>
      <c r="Q6" s="18">
        <v>4315</v>
      </c>
      <c r="R6" s="40">
        <f t="shared" ref="R6:R37" si="36">IFERROR(Q6/P6,0)</f>
        <v>154.107142857143</v>
      </c>
      <c r="S6" s="17">
        <f t="shared" ref="S6:S37" si="37">(R6-$IU6)*P6</f>
        <v>-137</v>
      </c>
      <c r="T6" s="36">
        <f t="shared" ref="T6:T37" si="38">IFERROR(S6/Q6,0)</f>
        <v>-0.0317497103128621</v>
      </c>
      <c r="U6" s="17">
        <v>656</v>
      </c>
      <c r="V6" s="26">
        <v>0.0396341463414634</v>
      </c>
      <c r="W6" s="18">
        <v>26</v>
      </c>
      <c r="X6" s="18">
        <v>4038</v>
      </c>
      <c r="Y6" s="40">
        <f t="shared" ref="Y6:Y37" si="39">IFERROR(X6/W6,0)</f>
        <v>155.307692307692</v>
      </c>
      <c r="Z6" s="17">
        <f t="shared" ref="Z6:Z37" si="40">(Y6-$IU6)*W6</f>
        <v>-95.9999999999997</v>
      </c>
      <c r="AA6" s="36">
        <f t="shared" ref="AA6:AA37" si="41">IFERROR(Z6/X6,0)</f>
        <v>-0.0237741456166418</v>
      </c>
      <c r="AB6" s="17">
        <v>624</v>
      </c>
      <c r="AC6" s="26">
        <v>0.0400641025641026</v>
      </c>
      <c r="AD6" s="18">
        <v>25</v>
      </c>
      <c r="AE6" s="18">
        <v>3843</v>
      </c>
      <c r="AF6" s="40">
        <f t="shared" ref="AF5:AF68" si="42">IFERROR(AE6/AD6,0)</f>
        <v>153.72</v>
      </c>
      <c r="AG6" s="17">
        <f t="shared" si="1"/>
        <v>-132</v>
      </c>
      <c r="AH6" s="36">
        <f t="shared" si="2"/>
        <v>-0.0343481654957065</v>
      </c>
      <c r="AI6" s="17">
        <v>686</v>
      </c>
      <c r="AJ6" s="26">
        <v>0.0364431486880466</v>
      </c>
      <c r="AK6" s="18">
        <v>25</v>
      </c>
      <c r="AL6" s="18">
        <v>3764</v>
      </c>
      <c r="AM6" s="40">
        <f t="shared" ref="AM6:AM37" si="43">IFERROR(AL6/AK6,0)</f>
        <v>150.56</v>
      </c>
      <c r="AN6" s="17">
        <f t="shared" ref="AN6:AN37" si="44">(AM6-$IU6)*AK6</f>
        <v>-211</v>
      </c>
      <c r="AO6" s="36">
        <f t="shared" ref="AO6:AO37" si="45">IFERROR(AN6/AL6,0)</f>
        <v>-0.05605738575983</v>
      </c>
      <c r="AP6" s="17">
        <v>766</v>
      </c>
      <c r="AQ6" s="26">
        <v>0.0156657963446475</v>
      </c>
      <c r="AR6" s="18">
        <v>12</v>
      </c>
      <c r="AS6" s="18">
        <v>1960</v>
      </c>
      <c r="AT6" s="40">
        <f t="shared" ref="AT6:AT37" si="46">IFERROR(AS6/AR6,0)</f>
        <v>163.333333333333</v>
      </c>
      <c r="AU6" s="17">
        <f t="shared" ref="AU6:AU37" si="47">(AT6-$IU6)*AR6</f>
        <v>52.0000000000001</v>
      </c>
      <c r="AV6" s="36">
        <f t="shared" ref="AV6:AV37" si="48">IFERROR(AU6/AS6,0)</f>
        <v>0.026530612244898</v>
      </c>
      <c r="AW6" s="17">
        <v>591</v>
      </c>
      <c r="AX6" s="26">
        <v>0.0203045685279188</v>
      </c>
      <c r="AY6" s="18">
        <v>12</v>
      </c>
      <c r="AZ6" s="18">
        <v>1958</v>
      </c>
      <c r="BA6" s="40">
        <f t="shared" ref="BA6:BA37" si="49">IFERROR(AZ6/AY6,0)</f>
        <v>163.166666666667</v>
      </c>
      <c r="BB6" s="17">
        <f t="shared" ref="BB6:BB37" si="50">(BA6-$IU6)*AY6</f>
        <v>49.9999999999999</v>
      </c>
      <c r="BC6" s="36">
        <f t="shared" ref="BC6:BC37" si="51">IFERROR(BB6/AZ6,0)</f>
        <v>0.0255362614913176</v>
      </c>
      <c r="BD6" s="17">
        <v>647</v>
      </c>
      <c r="BE6" s="26">
        <v>0.0170015455950541</v>
      </c>
      <c r="BF6" s="17">
        <v>11</v>
      </c>
      <c r="BG6" s="18">
        <v>1774</v>
      </c>
      <c r="BH6" s="40">
        <f t="shared" ref="BH6:BH37" si="52">IFERROR(BG6/BF6,0)</f>
        <v>161.272727272727</v>
      </c>
      <c r="BI6" s="17">
        <f t="shared" ref="BI6:BI37" si="53">(BH6-$IU6)*BF6</f>
        <v>25.0000000000001</v>
      </c>
      <c r="BJ6" s="36">
        <f t="shared" ref="BJ6:BJ37" si="54">IFERROR(BI6/BG6,0)</f>
        <v>0.0140924464487035</v>
      </c>
      <c r="BK6" s="17">
        <v>584</v>
      </c>
      <c r="BL6" s="32">
        <v>0.035958904109589</v>
      </c>
      <c r="BM6" s="17">
        <v>21</v>
      </c>
      <c r="BN6" s="18">
        <v>2988</v>
      </c>
      <c r="BO6" s="40">
        <f t="shared" ref="BO6:BO37" si="55">IFERROR(BN6/BM6,0)</f>
        <v>142.285714285714</v>
      </c>
      <c r="BP6" s="17">
        <f t="shared" ref="BP6:BP37" si="56">(BO6-$IU6)*BM6</f>
        <v>-351</v>
      </c>
      <c r="BQ6" s="36">
        <f t="shared" ref="BQ6:BQ37" si="57">IFERROR(BP6/BN6,0)</f>
        <v>-0.117469879518072</v>
      </c>
      <c r="BR6" s="17">
        <v>686</v>
      </c>
      <c r="BS6" s="32">
        <v>0.0947521865889213</v>
      </c>
      <c r="BT6" s="18">
        <v>65</v>
      </c>
      <c r="BU6" s="18">
        <v>9309</v>
      </c>
      <c r="BV6" s="40">
        <f t="shared" ref="BV6:BV37" si="58">IFERROR(BU6/BT6,0)</f>
        <v>143.215384615385</v>
      </c>
      <c r="BW6" s="17">
        <f t="shared" ref="BW6:BW37" si="59">(BV6-$IU6)*BT6</f>
        <v>-1026</v>
      </c>
      <c r="BX6" s="116">
        <f t="shared" ref="BX6:BX37" si="60">IFERROR(BW6/BU6,0)</f>
        <v>-0.110215920077345</v>
      </c>
      <c r="BY6" s="112">
        <v>667</v>
      </c>
      <c r="BZ6" s="117">
        <v>0.0344827586206897</v>
      </c>
      <c r="CA6" s="112">
        <v>23</v>
      </c>
      <c r="CB6" s="112">
        <v>3554</v>
      </c>
      <c r="CC6" s="40">
        <f t="shared" ref="CC5:CC68" si="61">IFERROR(CB6/CA6,0)</f>
        <v>154.521739130435</v>
      </c>
      <c r="CD6" s="17">
        <f t="shared" si="3"/>
        <v>-102.999999999995</v>
      </c>
      <c r="CE6" s="36">
        <f t="shared" si="4"/>
        <v>-0.0289814293753503</v>
      </c>
      <c r="CF6" s="112">
        <v>586</v>
      </c>
      <c r="CG6" s="117">
        <v>0.0358361774744027</v>
      </c>
      <c r="CH6" s="112">
        <v>21</v>
      </c>
      <c r="CI6" s="112">
        <v>3086</v>
      </c>
      <c r="CJ6" s="40">
        <f t="shared" ref="CJ5:CJ68" si="62">IFERROR(CI6/CH6,0)</f>
        <v>146.952380952381</v>
      </c>
      <c r="CK6" s="17">
        <f t="shared" si="5"/>
        <v>-252.999999999999</v>
      </c>
      <c r="CL6" s="36">
        <f t="shared" si="6"/>
        <v>-0.0819831497083601</v>
      </c>
      <c r="CM6" s="120">
        <v>561</v>
      </c>
      <c r="CN6" s="121">
        <v>0.0374331550802139</v>
      </c>
      <c r="CO6" s="55">
        <v>21</v>
      </c>
      <c r="CP6" s="55">
        <v>3251</v>
      </c>
      <c r="CQ6" s="40">
        <f t="shared" ref="CQ5:CQ68" si="63">IFERROR(CP6/CO6,0)</f>
        <v>154.809523809524</v>
      </c>
      <c r="CR6" s="17">
        <f t="shared" si="7"/>
        <v>-87.9999999999961</v>
      </c>
      <c r="CS6" s="36">
        <f t="shared" si="8"/>
        <v>-0.0270685942786823</v>
      </c>
      <c r="CT6" s="122">
        <v>719</v>
      </c>
      <c r="CU6" s="123">
        <v>0.0347705146036161</v>
      </c>
      <c r="CV6" s="122">
        <v>25</v>
      </c>
      <c r="CW6" s="122">
        <v>3831</v>
      </c>
      <c r="CX6" s="40">
        <f t="shared" ref="CX5:CX68" si="64">IFERROR(CW6/CV6,0)</f>
        <v>153.24</v>
      </c>
      <c r="CY6" s="17">
        <f t="shared" si="9"/>
        <v>-144</v>
      </c>
      <c r="CZ6" s="36">
        <f t="shared" si="10"/>
        <v>-0.0375880971025841</v>
      </c>
      <c r="DA6" s="112">
        <v>656</v>
      </c>
      <c r="DB6" s="117">
        <v>0.0274390243902439</v>
      </c>
      <c r="DC6" s="112">
        <v>18</v>
      </c>
      <c r="DD6" s="112">
        <v>2764</v>
      </c>
      <c r="DE6" s="40">
        <f t="shared" ref="DE5:DE68" si="65">IFERROR(DD6/DC6,0)</f>
        <v>153.555555555556</v>
      </c>
      <c r="DF6" s="17">
        <f t="shared" si="11"/>
        <v>-97.999999999992</v>
      </c>
      <c r="DG6" s="36">
        <f t="shared" si="12"/>
        <v>-0.0354558610709088</v>
      </c>
      <c r="DH6" s="126">
        <v>592</v>
      </c>
      <c r="DI6" s="32">
        <v>0.0320945945945946</v>
      </c>
      <c r="DJ6" s="17">
        <v>19</v>
      </c>
      <c r="DK6" s="18">
        <v>2991</v>
      </c>
      <c r="DL6" s="40">
        <f t="shared" ref="DL5:DL68" si="66">IFERROR(DK6/DJ6,0)</f>
        <v>157.421052631579</v>
      </c>
      <c r="DM6" s="17">
        <f t="shared" si="13"/>
        <v>-29.9999999999992</v>
      </c>
      <c r="DN6" s="36">
        <f t="shared" si="14"/>
        <v>-0.0100300902708122</v>
      </c>
      <c r="DO6" s="33">
        <v>657</v>
      </c>
      <c r="DP6" s="32">
        <v>0.0487062404870624</v>
      </c>
      <c r="DQ6" s="18">
        <v>32</v>
      </c>
      <c r="DR6" s="18">
        <v>4891</v>
      </c>
      <c r="DS6" s="40">
        <f t="shared" ref="DS5:DS68" si="67">IFERROR(DR6/DQ6,0)</f>
        <v>152.84375</v>
      </c>
      <c r="DT6" s="17">
        <f t="shared" si="15"/>
        <v>-197</v>
      </c>
      <c r="DU6" s="36">
        <f t="shared" si="16"/>
        <v>-0.0402780617460642</v>
      </c>
      <c r="DV6" s="18">
        <v>757</v>
      </c>
      <c r="DW6" s="26">
        <v>0.0303830911492734</v>
      </c>
      <c r="DX6" s="18">
        <v>23</v>
      </c>
      <c r="DY6" s="18">
        <v>3526</v>
      </c>
      <c r="DZ6" s="40">
        <f t="shared" ref="DZ5:DZ68" si="68">IFERROR(DY6/DX6,0)</f>
        <v>153.304347826087</v>
      </c>
      <c r="EA6" s="17">
        <f t="shared" si="17"/>
        <v>-130.999999999999</v>
      </c>
      <c r="EB6" s="36">
        <f t="shared" si="18"/>
        <v>-0.0371525808281336</v>
      </c>
      <c r="EC6" s="18">
        <v>620</v>
      </c>
      <c r="ED6" s="26">
        <v>0.0274193548387097</v>
      </c>
      <c r="EE6" s="18">
        <v>17</v>
      </c>
      <c r="EF6" s="18">
        <v>2553</v>
      </c>
      <c r="EG6" s="40">
        <f t="shared" ref="EG5:EG68" si="69">IFERROR(EF6/EE6,0)</f>
        <v>150.176470588235</v>
      </c>
      <c r="EH6" s="17">
        <f t="shared" si="19"/>
        <v>-150.000000000005</v>
      </c>
      <c r="EI6" s="36">
        <f t="shared" si="20"/>
        <v>-0.0587544065804955</v>
      </c>
      <c r="EJ6" s="18">
        <v>583</v>
      </c>
      <c r="EK6" s="26">
        <v>0.0514579759862779</v>
      </c>
      <c r="EL6" s="18">
        <v>30</v>
      </c>
      <c r="EM6" s="18">
        <v>4326</v>
      </c>
      <c r="EN6" s="40">
        <f t="shared" ref="EN5:EN68" si="70">IFERROR(EM6/EL6,0)</f>
        <v>144.2</v>
      </c>
      <c r="EO6" s="17">
        <f t="shared" si="21"/>
        <v>-444</v>
      </c>
      <c r="EP6" s="36">
        <f t="shared" si="22"/>
        <v>-0.102635228848821</v>
      </c>
      <c r="EQ6" s="18">
        <v>592</v>
      </c>
      <c r="ER6" s="26">
        <v>0.0641891891891892</v>
      </c>
      <c r="ES6" s="18">
        <v>38</v>
      </c>
      <c r="ET6" s="18">
        <v>5506</v>
      </c>
      <c r="EU6" s="40">
        <f t="shared" ref="EU6:EU69" si="71">IFERROR(ET6/ES6,0)</f>
        <v>144.894736842105</v>
      </c>
      <c r="EV6" s="17">
        <f t="shared" si="23"/>
        <v>-536</v>
      </c>
      <c r="EW6" s="36">
        <f t="shared" si="24"/>
        <v>-0.0973483472575373</v>
      </c>
      <c r="EX6" s="18">
        <v>616</v>
      </c>
      <c r="EY6" s="26">
        <v>0.0633116883116883</v>
      </c>
      <c r="EZ6" s="17">
        <v>39</v>
      </c>
      <c r="FA6" s="18">
        <v>5597</v>
      </c>
      <c r="FB6" s="40">
        <f t="shared" ref="FB6:FB69" si="72">IFERROR(FA6/EZ6,0)</f>
        <v>143.512820512821</v>
      </c>
      <c r="FC6" s="17">
        <f t="shared" si="25"/>
        <v>-604</v>
      </c>
      <c r="FD6" s="36">
        <f t="shared" si="26"/>
        <v>-0.107914954439878</v>
      </c>
      <c r="FE6" s="18">
        <v>599</v>
      </c>
      <c r="FF6" s="26">
        <v>0.0684474123539232</v>
      </c>
      <c r="FG6" s="17">
        <v>41</v>
      </c>
      <c r="FH6" s="18">
        <v>5973</v>
      </c>
      <c r="FI6" s="40">
        <f t="shared" ref="FI6:FI69" si="73">IFERROR(FH6/FG6,0)</f>
        <v>145.682926829268</v>
      </c>
      <c r="FJ6" s="17">
        <f t="shared" si="27"/>
        <v>-546</v>
      </c>
      <c r="FK6" s="36">
        <f t="shared" si="28"/>
        <v>-0.0914113510798593</v>
      </c>
      <c r="FL6" s="18">
        <v>685</v>
      </c>
      <c r="FM6" s="26">
        <v>0.0510948905109489</v>
      </c>
      <c r="FN6" s="17">
        <v>35</v>
      </c>
      <c r="FO6" s="18">
        <v>5019</v>
      </c>
      <c r="FP6" s="40">
        <f t="shared" ref="FP6:FP69" si="74">IFERROR(FO6/FN6,0)</f>
        <v>143.4</v>
      </c>
      <c r="FQ6" s="17">
        <f t="shared" si="29"/>
        <v>-546</v>
      </c>
      <c r="FR6" s="36">
        <f t="shared" si="30"/>
        <v>-0.108786610878661</v>
      </c>
      <c r="FS6" s="18">
        <v>650</v>
      </c>
      <c r="FT6" s="26">
        <v>0.04</v>
      </c>
      <c r="FU6" s="17">
        <v>26</v>
      </c>
      <c r="FV6" s="18">
        <v>3761</v>
      </c>
      <c r="FW6" s="40">
        <f>IFERROR(FV6/FU6,0)</f>
        <v>144.653846153846</v>
      </c>
      <c r="FX6" s="17">
        <f t="shared" ref="FX6:FX37" si="75">(FW6-$IU6)*FU6</f>
        <v>-373</v>
      </c>
      <c r="FY6" s="36">
        <f t="shared" ref="FY6:FY37" si="76">IFERROR(FX6/FV6,0)</f>
        <v>-0.0991757511300186</v>
      </c>
      <c r="FZ6" s="18">
        <v>1057</v>
      </c>
      <c r="GA6" s="26">
        <v>0.053926206244087</v>
      </c>
      <c r="GB6" s="17">
        <v>57</v>
      </c>
      <c r="GC6" s="18">
        <v>7844</v>
      </c>
      <c r="GD6" s="40">
        <f t="shared" ref="GD6:GD37" si="77">IFERROR(GC6/GB6,0)</f>
        <v>137.614035087719</v>
      </c>
      <c r="GE6" s="17">
        <f t="shared" ref="GE6:GE37" si="78">(GD6-$IU6)*GB6</f>
        <v>-1219</v>
      </c>
      <c r="GF6" s="36">
        <f t="shared" ref="GF6:GF37" si="79">IFERROR(GE6/GC6,0)</f>
        <v>-0.155405405405405</v>
      </c>
      <c r="GG6" s="18">
        <v>1019</v>
      </c>
      <c r="GH6" s="26">
        <v>0.0578999018645731</v>
      </c>
      <c r="GI6" s="18">
        <v>59</v>
      </c>
      <c r="GJ6" s="18">
        <v>8059</v>
      </c>
      <c r="GK6" s="40">
        <f t="shared" ref="GK6:GK37" si="80">IFERROR(GJ6/GI6,0)</f>
        <v>136.593220338983</v>
      </c>
      <c r="GL6" s="17">
        <f t="shared" ref="GL6:GL37" si="81">(GK6-$IU6)*GI6</f>
        <v>-1322</v>
      </c>
      <c r="GM6" s="36">
        <f t="shared" ref="GM6:GM37" si="82">IFERROR(GL6/GJ6,0)</f>
        <v>-0.164040203499193</v>
      </c>
      <c r="GN6" s="18">
        <v>1040</v>
      </c>
      <c r="GO6" s="26">
        <v>0.0644230769230769</v>
      </c>
      <c r="GP6" s="18">
        <v>67</v>
      </c>
      <c r="GQ6" s="18">
        <v>9136</v>
      </c>
      <c r="GR6" s="40">
        <f t="shared" ref="GR6:GR37" si="83">IFERROR(GQ6/GP6,0)</f>
        <v>136.358208955224</v>
      </c>
      <c r="GS6" s="17">
        <f t="shared" ref="GS6:GS37" si="84">(GR6-$IU6)*GP6</f>
        <v>-1517</v>
      </c>
      <c r="GT6" s="36">
        <f t="shared" ref="GT6:GT37" si="85">IFERROR(GS6/GQ6,0)</f>
        <v>-0.166046409807355</v>
      </c>
      <c r="GU6" s="18">
        <v>813</v>
      </c>
      <c r="GV6" s="26">
        <v>0.039360393603936</v>
      </c>
      <c r="GW6" s="18">
        <v>32</v>
      </c>
      <c r="GX6" s="18">
        <v>4632</v>
      </c>
      <c r="GY6" s="40">
        <f t="shared" ref="GY6:GY37" si="86">IFERROR(GX6/GW6,0)</f>
        <v>144.75</v>
      </c>
      <c r="GZ6" s="17">
        <f t="shared" ref="GZ6:GZ37" si="87">(GY6-$IU6)*GW6</f>
        <v>-456</v>
      </c>
      <c r="HA6" s="36">
        <f t="shared" ref="HA6:HA37" si="88">IFERROR(GZ6/GX6,0)</f>
        <v>-0.0984455958549223</v>
      </c>
      <c r="HB6" s="18">
        <v>743</v>
      </c>
      <c r="HC6" s="26">
        <v>0.0471063257065949</v>
      </c>
      <c r="HD6" s="18">
        <v>35</v>
      </c>
      <c r="HE6" s="18">
        <v>4974</v>
      </c>
      <c r="HF6" s="40">
        <f t="shared" ref="HF6:HF37" si="89">IFERROR(HE6/HD6,0)</f>
        <v>142.114285714286</v>
      </c>
      <c r="HG6" s="17">
        <f t="shared" ref="HG6:HG37" si="90">(HF6-$IU6)*HD6</f>
        <v>-591</v>
      </c>
      <c r="HH6" s="36">
        <f t="shared" ref="HH6:HH37" si="91">IFERROR(HG6/HE6,0)</f>
        <v>-0.118817852834741</v>
      </c>
      <c r="HI6" s="18">
        <v>751</v>
      </c>
      <c r="HJ6" s="26">
        <v>0.0399467376830892</v>
      </c>
      <c r="HK6" s="17">
        <v>30</v>
      </c>
      <c r="HL6" s="18">
        <v>4274</v>
      </c>
      <c r="HM6" s="40">
        <f t="shared" ref="HM6:HM37" si="92">IFERROR(HL6/HK6,0)</f>
        <v>142.466666666667</v>
      </c>
      <c r="HN6" s="17">
        <f t="shared" ref="HN6:HN37" si="93">(HM6-$IU6)*HK6</f>
        <v>-496</v>
      </c>
      <c r="HO6" s="36">
        <f t="shared" ref="HO6:HO37" si="94">IFERROR(HN6/HL6,0)</f>
        <v>-0.116050538137576</v>
      </c>
      <c r="HP6" s="18">
        <v>1079</v>
      </c>
      <c r="HQ6" s="26">
        <v>0.0240963855421687</v>
      </c>
      <c r="HR6" s="17">
        <v>26</v>
      </c>
      <c r="HS6" s="18">
        <v>3749</v>
      </c>
      <c r="HT6" s="40">
        <f t="shared" ref="HT6:HT37" si="95">IFERROR(HS6/HR6,0)</f>
        <v>144.192307692308</v>
      </c>
      <c r="HU6" s="17">
        <f t="shared" ref="HU6:HU37" si="96">(HT6-$IU6)*HR6</f>
        <v>-385</v>
      </c>
      <c r="HV6" s="36">
        <f t="shared" ref="HV6:HV37" si="97">IFERROR(HU6/HS6,0)</f>
        <v>-0.102694051747133</v>
      </c>
      <c r="HW6" s="17">
        <v>473</v>
      </c>
      <c r="HX6" s="17">
        <v>75308.21</v>
      </c>
      <c r="HY6" s="18">
        <v>1034</v>
      </c>
      <c r="HZ6" s="18">
        <v>158000.82</v>
      </c>
      <c r="IA6" s="17">
        <v>1799</v>
      </c>
      <c r="IB6" s="17">
        <v>272219</v>
      </c>
      <c r="IC6" s="17">
        <v>986</v>
      </c>
      <c r="ID6" s="17">
        <v>154826</v>
      </c>
      <c r="IE6" s="18"/>
      <c r="IF6" s="41"/>
      <c r="IG6" s="41"/>
      <c r="IH6" s="41"/>
      <c r="II6" s="41"/>
      <c r="IJ6" s="41"/>
      <c r="IK6" s="41"/>
      <c r="IL6" s="41"/>
      <c r="IM6" s="18"/>
      <c r="IN6" s="41"/>
      <c r="IO6" s="41"/>
      <c r="IP6" s="41"/>
      <c r="IQ6" s="18"/>
      <c r="IR6" s="18"/>
      <c r="IS6" s="18">
        <f t="shared" ref="IS5:IS68" si="98">P6+W6+AD6+AK6+AR6+AY6+BF6+BM6+BT6+CA6+CH6+CO6+CV6+DC6+DJ6+DQ6+DX6+EE6+EL6+ES6+EZ6+FG6+FN6+FU6+GB6+GI6+GP6+GW6+HD6+HK6+HR6</f>
        <v>939</v>
      </c>
      <c r="IT6" s="18">
        <f t="shared" si="31"/>
        <v>137246</v>
      </c>
      <c r="IU6" s="17">
        <v>159</v>
      </c>
      <c r="IV6" s="17">
        <f t="shared" si="32"/>
        <v>-12055</v>
      </c>
      <c r="IW6" s="36">
        <f t="shared" si="33"/>
        <v>-0.0878349824402896</v>
      </c>
      <c r="IX6" s="18">
        <f t="shared" si="34"/>
        <v>5231</v>
      </c>
      <c r="IY6" s="42">
        <f t="shared" si="35"/>
        <v>797600.03</v>
      </c>
      <c r="IZ6" s="43"/>
      <c r="JA6" s="43"/>
    </row>
    <row r="7" spans="1:261">
      <c r="A7" s="16" t="s">
        <v>133</v>
      </c>
      <c r="B7" s="17" t="s">
        <v>35</v>
      </c>
      <c r="C7" s="18">
        <v>6939962742878</v>
      </c>
      <c r="D7" s="18">
        <v>530832231819</v>
      </c>
      <c r="E7" s="18">
        <v>21061010000465</v>
      </c>
      <c r="F7" s="17" t="s">
        <v>134</v>
      </c>
      <c r="G7" s="19" t="s">
        <v>135</v>
      </c>
      <c r="H7" s="17" t="s">
        <v>129</v>
      </c>
      <c r="I7" s="26">
        <f>VLOOKUP(C7,供应链!E:J,6,0)</f>
        <v>0</v>
      </c>
      <c r="J7" s="17">
        <f>VLOOKUP(C7,供应链!E:H,4,0)</f>
        <v>0</v>
      </c>
      <c r="K7" s="17">
        <f>VLOOKUP(C7,供应链!E:K,7,0)</f>
        <v>0</v>
      </c>
      <c r="L7" s="18" t="str">
        <f>VLOOKUP(C7,供应链!E:I,5,0)</f>
        <v>-</v>
      </c>
      <c r="M7" s="27">
        <f t="shared" si="0"/>
        <v>0.0034737250984962</v>
      </c>
      <c r="N7" s="17">
        <v>336</v>
      </c>
      <c r="O7" s="26">
        <v>0.068452380952381</v>
      </c>
      <c r="P7" s="18">
        <v>23</v>
      </c>
      <c r="Q7" s="18">
        <v>3762</v>
      </c>
      <c r="R7" s="40">
        <f t="shared" si="36"/>
        <v>163.565217391304</v>
      </c>
      <c r="S7" s="17">
        <f t="shared" si="37"/>
        <v>-355</v>
      </c>
      <c r="T7" s="36">
        <f t="shared" si="38"/>
        <v>-0.0943646996278576</v>
      </c>
      <c r="U7" s="17">
        <v>342</v>
      </c>
      <c r="V7" s="26">
        <v>0.0350877192982456</v>
      </c>
      <c r="W7" s="18">
        <v>12</v>
      </c>
      <c r="X7" s="18">
        <v>1978</v>
      </c>
      <c r="Y7" s="40">
        <f t="shared" si="39"/>
        <v>164.833333333333</v>
      </c>
      <c r="Z7" s="17">
        <f t="shared" si="40"/>
        <v>-170</v>
      </c>
      <c r="AA7" s="36">
        <f t="shared" si="41"/>
        <v>-0.0859453993933265</v>
      </c>
      <c r="AB7" s="17">
        <v>331</v>
      </c>
      <c r="AC7" s="26">
        <v>0.0574018126888218</v>
      </c>
      <c r="AD7" s="18">
        <v>19</v>
      </c>
      <c r="AE7" s="18">
        <v>3166</v>
      </c>
      <c r="AF7" s="40">
        <f t="shared" si="42"/>
        <v>166.631578947368</v>
      </c>
      <c r="AG7" s="17">
        <f t="shared" si="1"/>
        <v>-235.000000000008</v>
      </c>
      <c r="AH7" s="36">
        <f t="shared" si="2"/>
        <v>-0.0742261528742918</v>
      </c>
      <c r="AI7" s="17">
        <v>374</v>
      </c>
      <c r="AJ7" s="26">
        <v>0.0320855614973262</v>
      </c>
      <c r="AK7" s="18">
        <v>12</v>
      </c>
      <c r="AL7" s="18">
        <v>1947</v>
      </c>
      <c r="AM7" s="40">
        <f t="shared" si="43"/>
        <v>162.25</v>
      </c>
      <c r="AN7" s="17">
        <f t="shared" si="44"/>
        <v>-201</v>
      </c>
      <c r="AO7" s="36">
        <f t="shared" si="45"/>
        <v>-0.103235747303544</v>
      </c>
      <c r="AP7" s="17">
        <v>359</v>
      </c>
      <c r="AQ7" s="26">
        <v>0.0222841225626741</v>
      </c>
      <c r="AR7" s="18">
        <v>8</v>
      </c>
      <c r="AS7" s="18">
        <v>1372</v>
      </c>
      <c r="AT7" s="40">
        <f t="shared" si="46"/>
        <v>171.5</v>
      </c>
      <c r="AU7" s="17">
        <f t="shared" si="47"/>
        <v>-60</v>
      </c>
      <c r="AV7" s="36">
        <f t="shared" si="48"/>
        <v>-0.043731778425656</v>
      </c>
      <c r="AW7" s="17">
        <v>302</v>
      </c>
      <c r="AX7" s="26">
        <v>0.0165562913907285</v>
      </c>
      <c r="AY7" s="18">
        <v>5</v>
      </c>
      <c r="AZ7" s="18">
        <v>850</v>
      </c>
      <c r="BA7" s="40">
        <f t="shared" si="49"/>
        <v>170</v>
      </c>
      <c r="BB7" s="17">
        <f t="shared" si="50"/>
        <v>-45</v>
      </c>
      <c r="BC7" s="36">
        <f t="shared" si="51"/>
        <v>-0.0529411764705882</v>
      </c>
      <c r="BD7" s="17">
        <v>319</v>
      </c>
      <c r="BE7" s="26">
        <v>0.0721003134796238</v>
      </c>
      <c r="BF7" s="17">
        <v>23</v>
      </c>
      <c r="BG7" s="18">
        <v>4154</v>
      </c>
      <c r="BH7" s="40">
        <f t="shared" si="52"/>
        <v>180.608695652174</v>
      </c>
      <c r="BI7" s="17">
        <f t="shared" si="53"/>
        <v>36.9999999999999</v>
      </c>
      <c r="BJ7" s="36">
        <f t="shared" si="54"/>
        <v>0.00890707751564753</v>
      </c>
      <c r="BK7" s="17">
        <v>255</v>
      </c>
      <c r="BL7" s="32">
        <v>0.0549019607843137</v>
      </c>
      <c r="BM7" s="17">
        <v>14</v>
      </c>
      <c r="BN7" s="18">
        <v>2425</v>
      </c>
      <c r="BO7" s="40">
        <f t="shared" si="55"/>
        <v>173.214285714286</v>
      </c>
      <c r="BP7" s="17">
        <f t="shared" si="56"/>
        <v>-80.9999999999999</v>
      </c>
      <c r="BQ7" s="36">
        <f t="shared" si="57"/>
        <v>-0.0334020618556701</v>
      </c>
      <c r="BR7" s="17">
        <v>249</v>
      </c>
      <c r="BS7" s="32">
        <v>0.036144578313253</v>
      </c>
      <c r="BT7" s="18">
        <v>9</v>
      </c>
      <c r="BU7" s="18">
        <v>1566</v>
      </c>
      <c r="BV7" s="40">
        <f t="shared" si="58"/>
        <v>174</v>
      </c>
      <c r="BW7" s="17">
        <f t="shared" si="59"/>
        <v>-45</v>
      </c>
      <c r="BX7" s="116">
        <f t="shared" si="60"/>
        <v>-0.028735632183908</v>
      </c>
      <c r="BY7" s="112">
        <v>231</v>
      </c>
      <c r="BZ7" s="117">
        <v>0.025974025974026</v>
      </c>
      <c r="CA7" s="112">
        <v>6</v>
      </c>
      <c r="CB7" s="112">
        <v>1076</v>
      </c>
      <c r="CC7" s="40">
        <f t="shared" si="61"/>
        <v>179.333333333333</v>
      </c>
      <c r="CD7" s="17">
        <f t="shared" si="3"/>
        <v>1.99999999999801</v>
      </c>
      <c r="CE7" s="36">
        <f t="shared" si="4"/>
        <v>0.0018587360594777</v>
      </c>
      <c r="CF7" s="112">
        <v>240</v>
      </c>
      <c r="CG7" s="117">
        <v>0.0375</v>
      </c>
      <c r="CH7" s="112">
        <v>9</v>
      </c>
      <c r="CI7" s="112">
        <v>1529</v>
      </c>
      <c r="CJ7" s="40">
        <f t="shared" si="62"/>
        <v>169.888888888889</v>
      </c>
      <c r="CK7" s="17">
        <f t="shared" si="5"/>
        <v>-81.999999999999</v>
      </c>
      <c r="CL7" s="36">
        <f t="shared" si="6"/>
        <v>-0.0536298234139954</v>
      </c>
      <c r="CM7" s="120">
        <v>235</v>
      </c>
      <c r="CN7" s="121">
        <v>0.0170212765957447</v>
      </c>
      <c r="CO7" s="55">
        <v>4</v>
      </c>
      <c r="CP7" s="55">
        <v>686</v>
      </c>
      <c r="CQ7" s="40">
        <f t="shared" si="63"/>
        <v>171.5</v>
      </c>
      <c r="CR7" s="17">
        <f t="shared" si="7"/>
        <v>-30</v>
      </c>
      <c r="CS7" s="36">
        <f t="shared" si="8"/>
        <v>-0.043731778425656</v>
      </c>
      <c r="CT7" s="122">
        <v>239</v>
      </c>
      <c r="CU7" s="123">
        <v>0.0460251046025105</v>
      </c>
      <c r="CV7" s="122">
        <v>11</v>
      </c>
      <c r="CW7" s="122">
        <v>1887</v>
      </c>
      <c r="CX7" s="40">
        <f t="shared" si="64"/>
        <v>171.545454545455</v>
      </c>
      <c r="CY7" s="17">
        <f t="shared" si="9"/>
        <v>-81.9999999999951</v>
      </c>
      <c r="CZ7" s="36">
        <f t="shared" si="10"/>
        <v>-0.0434552199258056</v>
      </c>
      <c r="DA7" s="112">
        <v>229</v>
      </c>
      <c r="DB7" s="117">
        <v>0.0305676855895196</v>
      </c>
      <c r="DC7" s="112">
        <v>7</v>
      </c>
      <c r="DD7" s="112">
        <v>1208</v>
      </c>
      <c r="DE7" s="40">
        <f t="shared" si="65"/>
        <v>172.571428571429</v>
      </c>
      <c r="DF7" s="17">
        <f t="shared" si="11"/>
        <v>-44.9999999999969</v>
      </c>
      <c r="DG7" s="36">
        <f t="shared" si="12"/>
        <v>-0.0372516556291365</v>
      </c>
      <c r="DH7" s="126">
        <v>202</v>
      </c>
      <c r="DI7" s="32">
        <v>0.0198019801980198</v>
      </c>
      <c r="DJ7" s="17">
        <v>4</v>
      </c>
      <c r="DK7" s="18">
        <v>686</v>
      </c>
      <c r="DL7" s="40">
        <f t="shared" si="66"/>
        <v>171.5</v>
      </c>
      <c r="DM7" s="17">
        <f t="shared" si="13"/>
        <v>-30</v>
      </c>
      <c r="DN7" s="36">
        <f t="shared" si="14"/>
        <v>-0.043731778425656</v>
      </c>
      <c r="DO7" s="33">
        <v>233</v>
      </c>
      <c r="DP7" s="32">
        <v>0.0343347639484979</v>
      </c>
      <c r="DQ7" s="18">
        <v>8</v>
      </c>
      <c r="DR7" s="18">
        <v>1328</v>
      </c>
      <c r="DS7" s="40">
        <f t="shared" si="67"/>
        <v>166</v>
      </c>
      <c r="DT7" s="17">
        <f t="shared" si="15"/>
        <v>-104</v>
      </c>
      <c r="DU7" s="36">
        <f t="shared" si="16"/>
        <v>-0.0783132530120482</v>
      </c>
      <c r="DV7" s="18">
        <v>210</v>
      </c>
      <c r="DW7" s="26">
        <v>0.0476190476190476</v>
      </c>
      <c r="DX7" s="18">
        <v>10</v>
      </c>
      <c r="DY7" s="18">
        <v>1750</v>
      </c>
      <c r="DZ7" s="40">
        <f t="shared" si="68"/>
        <v>175</v>
      </c>
      <c r="EA7" s="17">
        <f t="shared" si="17"/>
        <v>-40</v>
      </c>
      <c r="EB7" s="36">
        <f t="shared" si="18"/>
        <v>-0.0228571428571429</v>
      </c>
      <c r="EC7" s="18">
        <v>202</v>
      </c>
      <c r="ED7" s="26">
        <v>0.0396039603960396</v>
      </c>
      <c r="EE7" s="18">
        <v>8</v>
      </c>
      <c r="EF7" s="18">
        <v>1422</v>
      </c>
      <c r="EG7" s="40">
        <f t="shared" si="69"/>
        <v>177.75</v>
      </c>
      <c r="EH7" s="17">
        <f t="shared" si="19"/>
        <v>-10</v>
      </c>
      <c r="EI7" s="36">
        <f t="shared" si="20"/>
        <v>-0.0070323488045007</v>
      </c>
      <c r="EJ7" s="18">
        <v>167</v>
      </c>
      <c r="EK7" s="26">
        <v>0.0479041916167665</v>
      </c>
      <c r="EL7" s="18">
        <v>8</v>
      </c>
      <c r="EM7" s="18">
        <v>1379</v>
      </c>
      <c r="EN7" s="40">
        <f t="shared" si="70"/>
        <v>172.375</v>
      </c>
      <c r="EO7" s="17">
        <f t="shared" si="21"/>
        <v>-53</v>
      </c>
      <c r="EP7" s="36">
        <f t="shared" si="22"/>
        <v>-0.0384336475707034</v>
      </c>
      <c r="EQ7" s="18">
        <v>177</v>
      </c>
      <c r="ER7" s="26">
        <v>0.0112994350282486</v>
      </c>
      <c r="ES7" s="18">
        <v>2</v>
      </c>
      <c r="ET7" s="18">
        <v>343</v>
      </c>
      <c r="EU7" s="40">
        <f t="shared" si="71"/>
        <v>171.5</v>
      </c>
      <c r="EV7" s="17">
        <f t="shared" si="23"/>
        <v>-15</v>
      </c>
      <c r="EW7" s="36">
        <f t="shared" si="24"/>
        <v>-0.043731778425656</v>
      </c>
      <c r="EX7" s="18">
        <v>193</v>
      </c>
      <c r="EY7" s="26">
        <v>0.0466321243523316</v>
      </c>
      <c r="EZ7" s="17">
        <v>9</v>
      </c>
      <c r="FA7" s="18">
        <v>1581</v>
      </c>
      <c r="FB7" s="40">
        <f t="shared" si="72"/>
        <v>175.666666666667</v>
      </c>
      <c r="FC7" s="17">
        <f t="shared" si="25"/>
        <v>-30.0000000000001</v>
      </c>
      <c r="FD7" s="36">
        <f t="shared" si="26"/>
        <v>-0.0189753320683113</v>
      </c>
      <c r="FE7" s="18">
        <v>194</v>
      </c>
      <c r="FF7" s="26">
        <v>0.0257731958762887</v>
      </c>
      <c r="FG7" s="17">
        <v>5</v>
      </c>
      <c r="FH7" s="18">
        <v>850</v>
      </c>
      <c r="FI7" s="40">
        <f t="shared" si="73"/>
        <v>170</v>
      </c>
      <c r="FJ7" s="17">
        <f t="shared" si="27"/>
        <v>-45</v>
      </c>
      <c r="FK7" s="36">
        <f t="shared" si="28"/>
        <v>-0.0529411764705882</v>
      </c>
      <c r="FL7" s="18">
        <v>209</v>
      </c>
      <c r="FM7" s="26">
        <v>0.0143540669856459</v>
      </c>
      <c r="FN7" s="17">
        <v>3</v>
      </c>
      <c r="FO7" s="18">
        <v>537</v>
      </c>
      <c r="FP7" s="40">
        <f t="shared" si="74"/>
        <v>179</v>
      </c>
      <c r="FQ7" s="17">
        <f t="shared" si="29"/>
        <v>0</v>
      </c>
      <c r="FR7" s="36">
        <f t="shared" si="30"/>
        <v>0</v>
      </c>
      <c r="FS7" s="18">
        <v>209</v>
      </c>
      <c r="FT7" s="26">
        <v>0.00478468899521531</v>
      </c>
      <c r="FU7" s="17">
        <v>1</v>
      </c>
      <c r="FV7" s="18">
        <v>169</v>
      </c>
      <c r="FW7" s="40">
        <f t="shared" ref="FW7:FW38" si="99">IFERROR(FV7/FU7,0)</f>
        <v>169</v>
      </c>
      <c r="FX7" s="17">
        <f t="shared" si="75"/>
        <v>-10</v>
      </c>
      <c r="FY7" s="36">
        <f t="shared" si="76"/>
        <v>-0.0591715976331361</v>
      </c>
      <c r="FZ7" s="18">
        <v>296</v>
      </c>
      <c r="GA7" s="26">
        <v>0.0371621621621622</v>
      </c>
      <c r="GB7" s="17">
        <v>11</v>
      </c>
      <c r="GC7" s="18">
        <v>1779</v>
      </c>
      <c r="GD7" s="40">
        <f t="shared" si="77"/>
        <v>161.727272727273</v>
      </c>
      <c r="GE7" s="17">
        <f t="shared" si="78"/>
        <v>-190</v>
      </c>
      <c r="GF7" s="36">
        <f t="shared" si="79"/>
        <v>-0.106801573917931</v>
      </c>
      <c r="GG7" s="18">
        <v>280</v>
      </c>
      <c r="GH7" s="26">
        <v>0.0357142857142857</v>
      </c>
      <c r="GI7" s="18">
        <v>10</v>
      </c>
      <c r="GJ7" s="18">
        <v>1491</v>
      </c>
      <c r="GK7" s="40">
        <f t="shared" si="80"/>
        <v>149.1</v>
      </c>
      <c r="GL7" s="17">
        <f t="shared" si="81"/>
        <v>-299</v>
      </c>
      <c r="GM7" s="36">
        <f t="shared" si="82"/>
        <v>-0.200536552649229</v>
      </c>
      <c r="GN7" s="18">
        <v>278</v>
      </c>
      <c r="GO7" s="26">
        <v>0.0611510791366906</v>
      </c>
      <c r="GP7" s="18">
        <v>17</v>
      </c>
      <c r="GQ7" s="18">
        <v>2629</v>
      </c>
      <c r="GR7" s="40">
        <f t="shared" si="83"/>
        <v>154.647058823529</v>
      </c>
      <c r="GS7" s="17">
        <f t="shared" si="84"/>
        <v>-414</v>
      </c>
      <c r="GT7" s="36">
        <f t="shared" si="85"/>
        <v>-0.157474324838342</v>
      </c>
      <c r="GU7" s="18">
        <v>238</v>
      </c>
      <c r="GV7" s="26">
        <v>0.0504201680672269</v>
      </c>
      <c r="GW7" s="18">
        <v>12</v>
      </c>
      <c r="GX7" s="18">
        <v>1878</v>
      </c>
      <c r="GY7" s="40">
        <f t="shared" si="86"/>
        <v>156.5</v>
      </c>
      <c r="GZ7" s="17">
        <f t="shared" si="87"/>
        <v>-270</v>
      </c>
      <c r="HA7" s="36">
        <f t="shared" si="88"/>
        <v>-0.143769968051118</v>
      </c>
      <c r="HB7" s="18">
        <v>260</v>
      </c>
      <c r="HC7" s="26">
        <v>0.0769230769230769</v>
      </c>
      <c r="HD7" s="18">
        <v>20</v>
      </c>
      <c r="HE7" s="18">
        <v>3237</v>
      </c>
      <c r="HF7" s="40">
        <f t="shared" si="89"/>
        <v>161.85</v>
      </c>
      <c r="HG7" s="17">
        <f t="shared" si="90"/>
        <v>-343</v>
      </c>
      <c r="HH7" s="36">
        <f t="shared" si="91"/>
        <v>-0.105962310781588</v>
      </c>
      <c r="HI7" s="18">
        <v>242</v>
      </c>
      <c r="HJ7" s="26">
        <v>0.0619834710743802</v>
      </c>
      <c r="HK7" s="17">
        <v>15</v>
      </c>
      <c r="HL7" s="18">
        <v>2303</v>
      </c>
      <c r="HM7" s="40">
        <f t="shared" si="92"/>
        <v>153.533333333333</v>
      </c>
      <c r="HN7" s="17">
        <f t="shared" si="93"/>
        <v>-382</v>
      </c>
      <c r="HO7" s="36">
        <f t="shared" si="94"/>
        <v>-0.165870603560573</v>
      </c>
      <c r="HP7" s="18">
        <v>297</v>
      </c>
      <c r="HQ7" s="26">
        <v>0.0269360269360269</v>
      </c>
      <c r="HR7" s="17">
        <v>8</v>
      </c>
      <c r="HS7" s="18">
        <v>1197</v>
      </c>
      <c r="HT7" s="40">
        <f t="shared" si="95"/>
        <v>149.625</v>
      </c>
      <c r="HU7" s="17">
        <f t="shared" si="96"/>
        <v>-235</v>
      </c>
      <c r="HV7" s="36">
        <f t="shared" si="97"/>
        <v>-0.196324143692565</v>
      </c>
      <c r="HW7" s="17">
        <v>444</v>
      </c>
      <c r="HX7" s="17">
        <v>75149.96</v>
      </c>
      <c r="HY7" s="18">
        <v>292</v>
      </c>
      <c r="HZ7" s="18">
        <v>48012.58</v>
      </c>
      <c r="IA7" s="17">
        <v>373</v>
      </c>
      <c r="IB7" s="17">
        <v>65342</v>
      </c>
      <c r="IC7" s="17">
        <v>411</v>
      </c>
      <c r="ID7" s="17">
        <v>69235</v>
      </c>
      <c r="IE7" s="18"/>
      <c r="IF7" s="41"/>
      <c r="IG7" s="41"/>
      <c r="IH7" s="41"/>
      <c r="II7" s="41"/>
      <c r="IJ7" s="41"/>
      <c r="IK7" s="41"/>
      <c r="IL7" s="41"/>
      <c r="IM7" s="18"/>
      <c r="IN7" s="41"/>
      <c r="IO7" s="41"/>
      <c r="IP7" s="41"/>
      <c r="IQ7" s="18"/>
      <c r="IR7" s="18"/>
      <c r="IS7" s="18">
        <f t="shared" si="98"/>
        <v>313</v>
      </c>
      <c r="IT7" s="18">
        <f t="shared" si="31"/>
        <v>52165</v>
      </c>
      <c r="IU7" s="17">
        <v>179</v>
      </c>
      <c r="IV7" s="17">
        <f t="shared" si="32"/>
        <v>-3862</v>
      </c>
      <c r="IW7" s="36">
        <f t="shared" si="33"/>
        <v>-0.0740343141953417</v>
      </c>
      <c r="IX7" s="18">
        <f t="shared" si="34"/>
        <v>1833</v>
      </c>
      <c r="IY7" s="42">
        <f t="shared" si="35"/>
        <v>309904.54</v>
      </c>
      <c r="IZ7" s="43"/>
      <c r="JA7" s="43"/>
    </row>
    <row r="8" spans="1:261">
      <c r="A8" s="16" t="s">
        <v>133</v>
      </c>
      <c r="B8" s="17" t="s">
        <v>35</v>
      </c>
      <c r="C8" s="18">
        <v>6939962747989</v>
      </c>
      <c r="D8" s="18">
        <v>565267840875</v>
      </c>
      <c r="E8" s="18">
        <v>21061010001504</v>
      </c>
      <c r="F8" s="17" t="s">
        <v>137</v>
      </c>
      <c r="G8" s="19" t="s">
        <v>138</v>
      </c>
      <c r="H8" s="17" t="s">
        <v>129</v>
      </c>
      <c r="I8" s="26">
        <f>VLOOKUP(C8,供应链!E:J,6,0)</f>
        <v>1</v>
      </c>
      <c r="J8" s="17">
        <f>VLOOKUP(C8,供应链!E:H,4,0)</f>
        <v>447</v>
      </c>
      <c r="K8" s="17">
        <f>VLOOKUP(C8,供应链!E:K,7,0)</f>
        <v>17</v>
      </c>
      <c r="L8" s="18">
        <f>VLOOKUP(C8,供应链!E:I,5,0)</f>
        <v>33.2461658067708</v>
      </c>
      <c r="M8" s="27">
        <f t="shared" si="0"/>
        <v>0.00693635203373842</v>
      </c>
      <c r="N8" s="17">
        <v>523</v>
      </c>
      <c r="O8" s="26">
        <v>0.0554493307839388</v>
      </c>
      <c r="P8" s="18">
        <v>29</v>
      </c>
      <c r="Q8" s="18">
        <v>5613</v>
      </c>
      <c r="R8" s="40">
        <f t="shared" si="36"/>
        <v>193.551724137931</v>
      </c>
      <c r="S8" s="17">
        <f t="shared" si="37"/>
        <v>-448</v>
      </c>
      <c r="T8" s="36">
        <f t="shared" si="38"/>
        <v>-0.0798147158382326</v>
      </c>
      <c r="U8" s="17">
        <v>500</v>
      </c>
      <c r="V8" s="26">
        <v>0.038</v>
      </c>
      <c r="W8" s="18">
        <v>19</v>
      </c>
      <c r="X8" s="18">
        <v>3705</v>
      </c>
      <c r="Y8" s="40">
        <f t="shared" si="39"/>
        <v>195</v>
      </c>
      <c r="Z8" s="17">
        <f t="shared" si="40"/>
        <v>-266</v>
      </c>
      <c r="AA8" s="36">
        <f t="shared" si="41"/>
        <v>-0.0717948717948718</v>
      </c>
      <c r="AB8" s="17">
        <v>405</v>
      </c>
      <c r="AC8" s="26">
        <v>0.0444444444444444</v>
      </c>
      <c r="AD8" s="18">
        <v>18</v>
      </c>
      <c r="AE8" s="18">
        <v>3506</v>
      </c>
      <c r="AF8" s="40">
        <f t="shared" si="42"/>
        <v>194.777777777778</v>
      </c>
      <c r="AG8" s="17">
        <f t="shared" si="1"/>
        <v>-255.999999999996</v>
      </c>
      <c r="AH8" s="36">
        <f t="shared" si="2"/>
        <v>-0.0730176839703354</v>
      </c>
      <c r="AI8" s="17">
        <v>468</v>
      </c>
      <c r="AJ8" s="26">
        <v>0.0384615384615385</v>
      </c>
      <c r="AK8" s="18">
        <v>18</v>
      </c>
      <c r="AL8" s="18">
        <v>3512</v>
      </c>
      <c r="AM8" s="40">
        <f t="shared" si="43"/>
        <v>195.111111111111</v>
      </c>
      <c r="AN8" s="17">
        <f t="shared" si="44"/>
        <v>-250</v>
      </c>
      <c r="AO8" s="36">
        <f t="shared" si="45"/>
        <v>-0.0711845102505695</v>
      </c>
      <c r="AP8" s="17">
        <v>578</v>
      </c>
      <c r="AQ8" s="26">
        <v>0.0397923875432526</v>
      </c>
      <c r="AR8" s="18">
        <v>23</v>
      </c>
      <c r="AS8" s="18">
        <v>4591</v>
      </c>
      <c r="AT8" s="40">
        <f t="shared" si="46"/>
        <v>199.608695652174</v>
      </c>
      <c r="AU8" s="17">
        <f t="shared" si="47"/>
        <v>-216</v>
      </c>
      <c r="AV8" s="36">
        <f t="shared" si="48"/>
        <v>-0.0470485732955783</v>
      </c>
      <c r="AW8" s="17">
        <v>411</v>
      </c>
      <c r="AX8" s="26">
        <v>0.102189781021898</v>
      </c>
      <c r="AY8" s="18">
        <v>42</v>
      </c>
      <c r="AZ8" s="18">
        <v>8510</v>
      </c>
      <c r="BA8" s="40">
        <f t="shared" si="49"/>
        <v>202.619047619048</v>
      </c>
      <c r="BB8" s="17">
        <f t="shared" si="50"/>
        <v>-268</v>
      </c>
      <c r="BC8" s="36">
        <f t="shared" si="51"/>
        <v>-0.0314923619271445</v>
      </c>
      <c r="BD8" s="17">
        <v>454</v>
      </c>
      <c r="BE8" s="26">
        <v>0.0330396475770925</v>
      </c>
      <c r="BF8" s="17">
        <v>15</v>
      </c>
      <c r="BG8" s="18">
        <v>3084</v>
      </c>
      <c r="BH8" s="40">
        <f t="shared" si="52"/>
        <v>205.6</v>
      </c>
      <c r="BI8" s="17">
        <f t="shared" si="53"/>
        <v>-51.0000000000001</v>
      </c>
      <c r="BJ8" s="36">
        <f t="shared" si="54"/>
        <v>-0.0165369649805448</v>
      </c>
      <c r="BK8" s="17">
        <v>361</v>
      </c>
      <c r="BL8" s="32">
        <v>0.0443213296398892</v>
      </c>
      <c r="BM8" s="17">
        <v>16</v>
      </c>
      <c r="BN8" s="18">
        <v>3394</v>
      </c>
      <c r="BO8" s="40">
        <f t="shared" si="55"/>
        <v>212.125</v>
      </c>
      <c r="BP8" s="17">
        <f t="shared" si="56"/>
        <v>50</v>
      </c>
      <c r="BQ8" s="36">
        <f t="shared" si="57"/>
        <v>0.0147318797878609</v>
      </c>
      <c r="BR8" s="17">
        <v>330</v>
      </c>
      <c r="BS8" s="32">
        <v>0.0303030303030303</v>
      </c>
      <c r="BT8" s="18">
        <v>10</v>
      </c>
      <c r="BU8" s="18">
        <v>2035</v>
      </c>
      <c r="BV8" s="40">
        <f t="shared" si="58"/>
        <v>203.5</v>
      </c>
      <c r="BW8" s="17">
        <f t="shared" si="59"/>
        <v>-55</v>
      </c>
      <c r="BX8" s="116">
        <f t="shared" si="60"/>
        <v>-0.027027027027027</v>
      </c>
      <c r="BY8" s="112">
        <v>313</v>
      </c>
      <c r="BZ8" s="117">
        <v>0.0287539936102236</v>
      </c>
      <c r="CA8" s="112">
        <v>9</v>
      </c>
      <c r="CB8" s="112">
        <v>1841</v>
      </c>
      <c r="CC8" s="40">
        <f t="shared" si="61"/>
        <v>204.555555555556</v>
      </c>
      <c r="CD8" s="17">
        <f t="shared" si="3"/>
        <v>-39.999999999996</v>
      </c>
      <c r="CE8" s="36">
        <f t="shared" si="4"/>
        <v>-0.0217273221075481</v>
      </c>
      <c r="CF8" s="112">
        <v>271</v>
      </c>
      <c r="CG8" s="117">
        <v>0.03690036900369</v>
      </c>
      <c r="CH8" s="112">
        <v>10</v>
      </c>
      <c r="CI8" s="112">
        <v>2040</v>
      </c>
      <c r="CJ8" s="40">
        <f t="shared" si="62"/>
        <v>204</v>
      </c>
      <c r="CK8" s="17">
        <f t="shared" si="5"/>
        <v>-50</v>
      </c>
      <c r="CL8" s="36">
        <f t="shared" si="6"/>
        <v>-0.0245098039215686</v>
      </c>
      <c r="CM8" s="120">
        <v>256</v>
      </c>
      <c r="CN8" s="121">
        <v>0.02734375</v>
      </c>
      <c r="CO8" s="55">
        <v>7</v>
      </c>
      <c r="CP8" s="55">
        <v>1429</v>
      </c>
      <c r="CQ8" s="40">
        <f t="shared" si="63"/>
        <v>204.142857142857</v>
      </c>
      <c r="CR8" s="17">
        <f t="shared" si="7"/>
        <v>-34.000000000001</v>
      </c>
      <c r="CS8" s="36">
        <f t="shared" si="8"/>
        <v>-0.0237928621413583</v>
      </c>
      <c r="CT8" s="122">
        <v>261</v>
      </c>
      <c r="CU8" s="123">
        <v>0.0498084291187739</v>
      </c>
      <c r="CV8" s="122">
        <v>13</v>
      </c>
      <c r="CW8" s="122">
        <v>2632</v>
      </c>
      <c r="CX8" s="40">
        <f t="shared" si="64"/>
        <v>202.461538461538</v>
      </c>
      <c r="CY8" s="17">
        <f t="shared" si="9"/>
        <v>-85.000000000006</v>
      </c>
      <c r="CZ8" s="36">
        <f t="shared" si="10"/>
        <v>-0.03229483282675</v>
      </c>
      <c r="DA8" s="112">
        <v>269</v>
      </c>
      <c r="DB8" s="117">
        <v>0.0408921933085502</v>
      </c>
      <c r="DC8" s="112">
        <v>11</v>
      </c>
      <c r="DD8" s="112">
        <v>2268</v>
      </c>
      <c r="DE8" s="40">
        <f t="shared" si="65"/>
        <v>206.181818181818</v>
      </c>
      <c r="DF8" s="17">
        <f t="shared" si="11"/>
        <v>-31.0000000000021</v>
      </c>
      <c r="DG8" s="36">
        <f t="shared" si="12"/>
        <v>-0.0136684303350979</v>
      </c>
      <c r="DH8" s="126">
        <v>262</v>
      </c>
      <c r="DI8" s="32">
        <v>0.0305343511450382</v>
      </c>
      <c r="DJ8" s="17">
        <v>8</v>
      </c>
      <c r="DK8" s="18">
        <v>1627</v>
      </c>
      <c r="DL8" s="40">
        <f t="shared" si="66"/>
        <v>203.375</v>
      </c>
      <c r="DM8" s="17">
        <f t="shared" si="13"/>
        <v>-45</v>
      </c>
      <c r="DN8" s="36">
        <f t="shared" si="14"/>
        <v>-0.0276582667486171</v>
      </c>
      <c r="DO8" s="33">
        <v>275</v>
      </c>
      <c r="DP8" s="32">
        <v>0.0545454545454545</v>
      </c>
      <c r="DQ8" s="18">
        <v>15</v>
      </c>
      <c r="DR8" s="18">
        <v>3073</v>
      </c>
      <c r="DS8" s="40">
        <f t="shared" si="67"/>
        <v>204.866666666667</v>
      </c>
      <c r="DT8" s="17">
        <f t="shared" si="15"/>
        <v>-61.9999999999952</v>
      </c>
      <c r="DU8" s="36">
        <f t="shared" si="16"/>
        <v>-0.0201757240481598</v>
      </c>
      <c r="DV8" s="18">
        <v>293</v>
      </c>
      <c r="DW8" s="26">
        <v>0.037542662116041</v>
      </c>
      <c r="DX8" s="18">
        <v>11</v>
      </c>
      <c r="DY8" s="18">
        <v>2226</v>
      </c>
      <c r="DZ8" s="40">
        <f t="shared" si="68"/>
        <v>202.363636363636</v>
      </c>
      <c r="EA8" s="17">
        <f t="shared" si="17"/>
        <v>-73.000000000004</v>
      </c>
      <c r="EB8" s="36">
        <f t="shared" si="18"/>
        <v>-0.0327942497753836</v>
      </c>
      <c r="EC8" s="18">
        <v>246</v>
      </c>
      <c r="ED8" s="26">
        <v>0.032520325203252</v>
      </c>
      <c r="EE8" s="18">
        <v>8</v>
      </c>
      <c r="EF8" s="18">
        <v>1622</v>
      </c>
      <c r="EG8" s="40">
        <f t="shared" si="69"/>
        <v>202.75</v>
      </c>
      <c r="EH8" s="17">
        <f t="shared" si="19"/>
        <v>-50</v>
      </c>
      <c r="EI8" s="36">
        <f t="shared" si="20"/>
        <v>-0.030826140567201</v>
      </c>
      <c r="EJ8" s="18">
        <v>222</v>
      </c>
      <c r="EK8" s="26">
        <v>0.0585585585585586</v>
      </c>
      <c r="EL8" s="18">
        <v>13</v>
      </c>
      <c r="EM8" s="18">
        <v>2665</v>
      </c>
      <c r="EN8" s="40">
        <f t="shared" si="70"/>
        <v>205</v>
      </c>
      <c r="EO8" s="17">
        <f t="shared" si="21"/>
        <v>-52</v>
      </c>
      <c r="EP8" s="36">
        <f t="shared" si="22"/>
        <v>-0.0195121951219512</v>
      </c>
      <c r="EQ8" s="18">
        <v>242</v>
      </c>
      <c r="ER8" s="26">
        <v>0.0578512396694215</v>
      </c>
      <c r="ES8" s="18">
        <v>14</v>
      </c>
      <c r="ET8" s="18">
        <v>2671</v>
      </c>
      <c r="EU8" s="40">
        <f t="shared" si="71"/>
        <v>190.785714285714</v>
      </c>
      <c r="EV8" s="17">
        <f t="shared" si="23"/>
        <v>-255</v>
      </c>
      <c r="EW8" s="36">
        <f t="shared" si="24"/>
        <v>-0.095469861475103</v>
      </c>
      <c r="EX8" s="18">
        <v>280</v>
      </c>
      <c r="EY8" s="26">
        <v>0.05</v>
      </c>
      <c r="EZ8" s="17">
        <v>14</v>
      </c>
      <c r="FA8" s="18">
        <v>2708</v>
      </c>
      <c r="FB8" s="40">
        <f t="shared" si="72"/>
        <v>193.428571428571</v>
      </c>
      <c r="FC8" s="17">
        <f t="shared" si="25"/>
        <v>-218</v>
      </c>
      <c r="FD8" s="36">
        <f t="shared" si="26"/>
        <v>-0.0805022156573117</v>
      </c>
      <c r="FE8" s="18">
        <v>284</v>
      </c>
      <c r="FF8" s="26">
        <v>0.0669014084507042</v>
      </c>
      <c r="FG8" s="17">
        <v>19</v>
      </c>
      <c r="FH8" s="18">
        <v>3705</v>
      </c>
      <c r="FI8" s="40">
        <f t="shared" si="73"/>
        <v>195</v>
      </c>
      <c r="FJ8" s="17">
        <f t="shared" si="27"/>
        <v>-266</v>
      </c>
      <c r="FK8" s="36">
        <f t="shared" si="28"/>
        <v>-0.0717948717948718</v>
      </c>
      <c r="FL8" s="18">
        <v>256</v>
      </c>
      <c r="FM8" s="26">
        <v>0.03125</v>
      </c>
      <c r="FN8" s="17">
        <v>8</v>
      </c>
      <c r="FO8" s="18">
        <v>1554</v>
      </c>
      <c r="FP8" s="40">
        <f t="shared" si="74"/>
        <v>194.25</v>
      </c>
      <c r="FQ8" s="17">
        <f t="shared" si="29"/>
        <v>-118</v>
      </c>
      <c r="FR8" s="36">
        <f t="shared" si="30"/>
        <v>-0.0759330759330759</v>
      </c>
      <c r="FS8" s="18">
        <v>279</v>
      </c>
      <c r="FT8" s="26">
        <v>0.010752688172043</v>
      </c>
      <c r="FU8" s="17">
        <v>3</v>
      </c>
      <c r="FV8" s="18">
        <v>577</v>
      </c>
      <c r="FW8" s="40">
        <f t="shared" si="99"/>
        <v>192.333333333333</v>
      </c>
      <c r="FX8" s="17">
        <f t="shared" si="75"/>
        <v>-50</v>
      </c>
      <c r="FY8" s="36">
        <f t="shared" si="76"/>
        <v>-0.0866551126516464</v>
      </c>
      <c r="FZ8" s="18">
        <v>535</v>
      </c>
      <c r="GA8" s="26">
        <v>0.0803738317757009</v>
      </c>
      <c r="GB8" s="17">
        <v>43</v>
      </c>
      <c r="GC8" s="18">
        <v>7364</v>
      </c>
      <c r="GD8" s="40">
        <f t="shared" si="77"/>
        <v>171.255813953488</v>
      </c>
      <c r="GE8" s="17">
        <f t="shared" si="78"/>
        <v>-1623</v>
      </c>
      <c r="GF8" s="36">
        <f t="shared" si="79"/>
        <v>-0.220396523628463</v>
      </c>
      <c r="GG8" s="18">
        <v>544</v>
      </c>
      <c r="GH8" s="26">
        <v>0.0698529411764706</v>
      </c>
      <c r="GI8" s="18">
        <v>38</v>
      </c>
      <c r="GJ8" s="18">
        <v>6899</v>
      </c>
      <c r="GK8" s="40">
        <f t="shared" si="80"/>
        <v>181.552631578947</v>
      </c>
      <c r="GL8" s="17">
        <f t="shared" si="81"/>
        <v>-1043</v>
      </c>
      <c r="GM8" s="36">
        <f t="shared" si="82"/>
        <v>-0.151181330627627</v>
      </c>
      <c r="GN8" s="18">
        <v>474</v>
      </c>
      <c r="GO8" s="26">
        <v>0.116033755274262</v>
      </c>
      <c r="GP8" s="18">
        <v>55</v>
      </c>
      <c r="GQ8" s="18">
        <v>9521</v>
      </c>
      <c r="GR8" s="40">
        <f t="shared" si="83"/>
        <v>173.109090909091</v>
      </c>
      <c r="GS8" s="17">
        <f t="shared" si="84"/>
        <v>-1974</v>
      </c>
      <c r="GT8" s="36">
        <f t="shared" si="85"/>
        <v>-0.207331162692995</v>
      </c>
      <c r="GU8" s="18">
        <v>561</v>
      </c>
      <c r="GV8" s="26">
        <v>0.0677361853832442</v>
      </c>
      <c r="GW8" s="18">
        <v>38</v>
      </c>
      <c r="GX8" s="18">
        <v>6568</v>
      </c>
      <c r="GY8" s="40">
        <f t="shared" si="86"/>
        <v>172.842105263158</v>
      </c>
      <c r="GZ8" s="17">
        <f t="shared" si="87"/>
        <v>-1374</v>
      </c>
      <c r="HA8" s="36">
        <f t="shared" si="88"/>
        <v>-0.209196102314251</v>
      </c>
      <c r="HB8" s="18">
        <v>468</v>
      </c>
      <c r="HC8" s="26">
        <v>0.061965811965812</v>
      </c>
      <c r="HD8" s="18">
        <v>29</v>
      </c>
      <c r="HE8" s="18">
        <v>4923</v>
      </c>
      <c r="HF8" s="40">
        <f t="shared" si="89"/>
        <v>169.758620689655</v>
      </c>
      <c r="HG8" s="17">
        <f t="shared" si="90"/>
        <v>-1138</v>
      </c>
      <c r="HH8" s="36">
        <f t="shared" si="91"/>
        <v>-0.231159861872842</v>
      </c>
      <c r="HI8" s="18">
        <v>541</v>
      </c>
      <c r="HJ8" s="26">
        <v>0.077634011090573</v>
      </c>
      <c r="HK8" s="17">
        <v>42</v>
      </c>
      <c r="HL8" s="18">
        <v>7251</v>
      </c>
      <c r="HM8" s="40">
        <f t="shared" si="92"/>
        <v>172.642857142857</v>
      </c>
      <c r="HN8" s="17">
        <f t="shared" si="93"/>
        <v>-1527</v>
      </c>
      <c r="HO8" s="36">
        <f t="shared" si="94"/>
        <v>-0.210591642532065</v>
      </c>
      <c r="HP8" s="18">
        <v>936</v>
      </c>
      <c r="HQ8" s="26">
        <v>0.0288461538461538</v>
      </c>
      <c r="HR8" s="17">
        <v>27</v>
      </c>
      <c r="HS8" s="18">
        <v>4583</v>
      </c>
      <c r="HT8" s="40">
        <f t="shared" si="95"/>
        <v>169.740740740741</v>
      </c>
      <c r="HU8" s="17">
        <f t="shared" si="96"/>
        <v>-1060</v>
      </c>
      <c r="HV8" s="36">
        <f t="shared" si="97"/>
        <v>-0.231289548330788</v>
      </c>
      <c r="HW8" s="17">
        <v>677</v>
      </c>
      <c r="HX8" s="17">
        <v>138800.62</v>
      </c>
      <c r="HY8" s="18">
        <v>336</v>
      </c>
      <c r="HZ8" s="18">
        <v>66028.47</v>
      </c>
      <c r="IA8" s="17">
        <v>525</v>
      </c>
      <c r="IB8" s="17">
        <v>105233</v>
      </c>
      <c r="IC8" s="17">
        <v>522</v>
      </c>
      <c r="ID8" s="17">
        <v>103025</v>
      </c>
      <c r="IE8" s="18"/>
      <c r="IF8" s="41"/>
      <c r="IG8" s="41"/>
      <c r="IH8" s="41"/>
      <c r="II8" s="41"/>
      <c r="IJ8" s="41"/>
      <c r="IK8" s="41"/>
      <c r="IL8" s="41"/>
      <c r="IM8" s="18"/>
      <c r="IN8" s="41"/>
      <c r="IO8" s="41"/>
      <c r="IP8" s="41"/>
      <c r="IQ8" s="18"/>
      <c r="IR8" s="18"/>
      <c r="IS8" s="18">
        <f t="shared" si="98"/>
        <v>625</v>
      </c>
      <c r="IT8" s="18">
        <f t="shared" si="31"/>
        <v>117697</v>
      </c>
      <c r="IU8" s="17">
        <v>209</v>
      </c>
      <c r="IV8" s="17">
        <f t="shared" si="32"/>
        <v>-12928</v>
      </c>
      <c r="IW8" s="36">
        <f t="shared" si="33"/>
        <v>-0.109841372337443</v>
      </c>
      <c r="IX8" s="18">
        <f t="shared" si="34"/>
        <v>2685</v>
      </c>
      <c r="IY8" s="42">
        <f t="shared" si="35"/>
        <v>530784.09</v>
      </c>
      <c r="IZ8" s="43"/>
      <c r="JA8" s="43"/>
    </row>
    <row r="9" spans="1:261">
      <c r="A9" s="16" t="s">
        <v>139</v>
      </c>
      <c r="B9" s="17" t="s">
        <v>35</v>
      </c>
      <c r="C9" s="18">
        <v>6939962746371</v>
      </c>
      <c r="D9" s="18">
        <v>532235108147</v>
      </c>
      <c r="E9" s="18">
        <v>21061010001183</v>
      </c>
      <c r="F9" s="17" t="s">
        <v>140</v>
      </c>
      <c r="G9" s="19" t="s">
        <v>141</v>
      </c>
      <c r="H9" s="17" t="s">
        <v>129</v>
      </c>
      <c r="I9" s="26">
        <f>VLOOKUP(C9,供应链!E:J,6,0)</f>
        <v>0.96</v>
      </c>
      <c r="J9" s="17">
        <f>VLOOKUP(C9,供应链!E:H,4,0)</f>
        <v>360</v>
      </c>
      <c r="K9" s="17">
        <f>VLOOKUP(C9,供应链!E:K,7,0)</f>
        <v>0</v>
      </c>
      <c r="L9" s="18">
        <f>VLOOKUP(C9,供应链!E:I,5,0)</f>
        <v>35.958904109589</v>
      </c>
      <c r="M9" s="27">
        <f t="shared" si="0"/>
        <v>0.00400643693468731</v>
      </c>
      <c r="N9" s="17">
        <v>798</v>
      </c>
      <c r="O9" s="26">
        <v>0.0288220551378446</v>
      </c>
      <c r="P9" s="18">
        <v>23</v>
      </c>
      <c r="Q9" s="18">
        <v>6013</v>
      </c>
      <c r="R9" s="40">
        <f t="shared" si="36"/>
        <v>261.434782608696</v>
      </c>
      <c r="S9" s="17">
        <f t="shared" si="37"/>
        <v>-634.000000000001</v>
      </c>
      <c r="T9" s="36">
        <f t="shared" si="38"/>
        <v>-0.105438217196075</v>
      </c>
      <c r="U9" s="17">
        <v>622</v>
      </c>
      <c r="V9" s="26">
        <v>0.0241157556270096</v>
      </c>
      <c r="W9" s="18">
        <v>15</v>
      </c>
      <c r="X9" s="18">
        <v>3960</v>
      </c>
      <c r="Y9" s="40">
        <f t="shared" si="39"/>
        <v>264</v>
      </c>
      <c r="Z9" s="17">
        <f t="shared" si="40"/>
        <v>-375</v>
      </c>
      <c r="AA9" s="36">
        <f t="shared" si="41"/>
        <v>-0.0946969696969697</v>
      </c>
      <c r="AB9" s="17">
        <v>649</v>
      </c>
      <c r="AC9" s="26">
        <v>0.0354391371340524</v>
      </c>
      <c r="AD9" s="18">
        <v>23</v>
      </c>
      <c r="AE9" s="18">
        <v>6022</v>
      </c>
      <c r="AF9" s="40">
        <f t="shared" si="42"/>
        <v>261.826086956522</v>
      </c>
      <c r="AG9" s="17">
        <f t="shared" si="1"/>
        <v>-624.999999999995</v>
      </c>
      <c r="AH9" s="36">
        <f t="shared" si="2"/>
        <v>-0.103786117568913</v>
      </c>
      <c r="AI9" s="17">
        <v>620</v>
      </c>
      <c r="AJ9" s="26">
        <v>0.0451612903225806</v>
      </c>
      <c r="AK9" s="18">
        <v>28</v>
      </c>
      <c r="AL9" s="18">
        <v>7298</v>
      </c>
      <c r="AM9" s="40">
        <f t="shared" si="43"/>
        <v>260.642857142857</v>
      </c>
      <c r="AN9" s="17">
        <f t="shared" si="44"/>
        <v>-793.999999999999</v>
      </c>
      <c r="AO9" s="36">
        <f t="shared" si="45"/>
        <v>-0.108796930665936</v>
      </c>
      <c r="AP9" s="17">
        <v>703</v>
      </c>
      <c r="AQ9" s="26">
        <v>0.0142247510668563</v>
      </c>
      <c r="AR9" s="18">
        <v>10</v>
      </c>
      <c r="AS9" s="18">
        <v>2828</v>
      </c>
      <c r="AT9" s="40">
        <f t="shared" si="46"/>
        <v>282.8</v>
      </c>
      <c r="AU9" s="17">
        <f t="shared" si="47"/>
        <v>-61.9999999999999</v>
      </c>
      <c r="AV9" s="36">
        <f t="shared" si="48"/>
        <v>-0.0219236209335219</v>
      </c>
      <c r="AW9" s="17">
        <v>556</v>
      </c>
      <c r="AX9" s="26">
        <v>0.0233812949640288</v>
      </c>
      <c r="AY9" s="18">
        <v>13</v>
      </c>
      <c r="AZ9" s="18">
        <v>3702</v>
      </c>
      <c r="BA9" s="40">
        <f t="shared" si="49"/>
        <v>284.769230769231</v>
      </c>
      <c r="BB9" s="17">
        <f t="shared" si="50"/>
        <v>-54.9999999999999</v>
      </c>
      <c r="BC9" s="36">
        <f t="shared" si="51"/>
        <v>-0.0148568341437061</v>
      </c>
      <c r="BD9" s="17">
        <v>590</v>
      </c>
      <c r="BE9" s="26">
        <v>0.0254237288135593</v>
      </c>
      <c r="BF9" s="17">
        <v>15</v>
      </c>
      <c r="BG9" s="18">
        <v>4085</v>
      </c>
      <c r="BH9" s="40">
        <f t="shared" si="52"/>
        <v>272.333333333333</v>
      </c>
      <c r="BI9" s="17">
        <f t="shared" si="53"/>
        <v>-250</v>
      </c>
      <c r="BJ9" s="36">
        <f t="shared" si="54"/>
        <v>-0.0611995104039168</v>
      </c>
      <c r="BK9" s="17">
        <v>358</v>
      </c>
      <c r="BL9" s="32">
        <v>0.0335195530726257</v>
      </c>
      <c r="BM9" s="17">
        <v>12</v>
      </c>
      <c r="BN9" s="18">
        <v>3456</v>
      </c>
      <c r="BO9" s="40">
        <f t="shared" si="55"/>
        <v>288</v>
      </c>
      <c r="BP9" s="17">
        <f t="shared" si="56"/>
        <v>-12</v>
      </c>
      <c r="BQ9" s="36">
        <f t="shared" si="57"/>
        <v>-0.00347222222222222</v>
      </c>
      <c r="BR9" s="17">
        <v>362</v>
      </c>
      <c r="BS9" s="32">
        <v>0.0248618784530387</v>
      </c>
      <c r="BT9" s="18">
        <v>9</v>
      </c>
      <c r="BU9" s="18">
        <v>2541</v>
      </c>
      <c r="BV9" s="40">
        <f t="shared" si="58"/>
        <v>282.333333333333</v>
      </c>
      <c r="BW9" s="17">
        <f t="shared" si="59"/>
        <v>-60.0000000000002</v>
      </c>
      <c r="BX9" s="116">
        <f t="shared" si="60"/>
        <v>-0.0236127508854782</v>
      </c>
      <c r="BY9" s="112">
        <v>360</v>
      </c>
      <c r="BZ9" s="117">
        <v>0.0388888888888889</v>
      </c>
      <c r="CA9" s="112">
        <v>14</v>
      </c>
      <c r="CB9" s="112">
        <v>3876</v>
      </c>
      <c r="CC9" s="40">
        <f t="shared" si="61"/>
        <v>276.857142857143</v>
      </c>
      <c r="CD9" s="17">
        <f t="shared" si="3"/>
        <v>-169.999999999998</v>
      </c>
      <c r="CE9" s="36">
        <f t="shared" si="4"/>
        <v>-0.0438596491228065</v>
      </c>
      <c r="CF9" s="112">
        <v>311</v>
      </c>
      <c r="CG9" s="117">
        <v>0.0418006430868167</v>
      </c>
      <c r="CH9" s="112">
        <v>13</v>
      </c>
      <c r="CI9" s="112">
        <v>3557</v>
      </c>
      <c r="CJ9" s="40">
        <f t="shared" si="62"/>
        <v>273.615384615385</v>
      </c>
      <c r="CK9" s="17">
        <f t="shared" si="5"/>
        <v>-199.999999999995</v>
      </c>
      <c r="CL9" s="36">
        <f t="shared" si="6"/>
        <v>-0.0562271577171761</v>
      </c>
      <c r="CM9" s="120">
        <v>298</v>
      </c>
      <c r="CN9" s="121">
        <v>0.0167785234899329</v>
      </c>
      <c r="CO9" s="55">
        <v>5</v>
      </c>
      <c r="CP9" s="55">
        <v>1405</v>
      </c>
      <c r="CQ9" s="40">
        <f t="shared" si="63"/>
        <v>281</v>
      </c>
      <c r="CR9" s="17">
        <f t="shared" si="7"/>
        <v>-40</v>
      </c>
      <c r="CS9" s="36">
        <f t="shared" si="8"/>
        <v>-0.0284697508896797</v>
      </c>
      <c r="CT9" s="122">
        <v>262</v>
      </c>
      <c r="CU9" s="123">
        <v>0.0114503816793893</v>
      </c>
      <c r="CV9" s="122">
        <v>3</v>
      </c>
      <c r="CW9" s="122">
        <v>860</v>
      </c>
      <c r="CX9" s="40">
        <f t="shared" si="64"/>
        <v>286.666666666667</v>
      </c>
      <c r="CY9" s="17">
        <f t="shared" si="9"/>
        <v>-6.99999999999892</v>
      </c>
      <c r="CZ9" s="36">
        <f t="shared" si="10"/>
        <v>-0.00813953488371967</v>
      </c>
      <c r="DA9" s="112">
        <v>253</v>
      </c>
      <c r="DB9" s="117">
        <v>0.0197628458498024</v>
      </c>
      <c r="DC9" s="112">
        <v>5</v>
      </c>
      <c r="DD9" s="112">
        <v>1355</v>
      </c>
      <c r="DE9" s="40">
        <f t="shared" si="65"/>
        <v>271</v>
      </c>
      <c r="DF9" s="17">
        <f t="shared" si="11"/>
        <v>-90</v>
      </c>
      <c r="DG9" s="36">
        <f t="shared" si="12"/>
        <v>-0.0664206642066421</v>
      </c>
      <c r="DH9" s="126">
        <v>252</v>
      </c>
      <c r="DI9" s="32">
        <v>0.0317460317460317</v>
      </c>
      <c r="DJ9" s="17">
        <v>8</v>
      </c>
      <c r="DK9" s="18">
        <v>2227</v>
      </c>
      <c r="DL9" s="40">
        <f t="shared" si="66"/>
        <v>278.375</v>
      </c>
      <c r="DM9" s="17">
        <f t="shared" si="13"/>
        <v>-85</v>
      </c>
      <c r="DN9" s="36">
        <f t="shared" si="14"/>
        <v>-0.0381679389312977</v>
      </c>
      <c r="DO9" s="33">
        <v>224</v>
      </c>
      <c r="DP9" s="32">
        <v>0.0446428571428571</v>
      </c>
      <c r="DQ9" s="18">
        <v>10</v>
      </c>
      <c r="DR9" s="18">
        <v>2726</v>
      </c>
      <c r="DS9" s="40">
        <f t="shared" si="67"/>
        <v>272.6</v>
      </c>
      <c r="DT9" s="17">
        <f t="shared" si="15"/>
        <v>-164</v>
      </c>
      <c r="DU9" s="36">
        <f t="shared" si="16"/>
        <v>-0.0601614086573734</v>
      </c>
      <c r="DV9" s="18">
        <v>244</v>
      </c>
      <c r="DW9" s="26">
        <v>0.040983606557377</v>
      </c>
      <c r="DX9" s="18">
        <v>10</v>
      </c>
      <c r="DY9" s="18">
        <v>2600</v>
      </c>
      <c r="DZ9" s="40">
        <f t="shared" si="68"/>
        <v>260</v>
      </c>
      <c r="EA9" s="17">
        <f t="shared" si="17"/>
        <v>-290</v>
      </c>
      <c r="EB9" s="36">
        <f t="shared" si="18"/>
        <v>-0.111538461538462</v>
      </c>
      <c r="EC9" s="18">
        <v>261</v>
      </c>
      <c r="ED9" s="26">
        <v>0.0306513409961686</v>
      </c>
      <c r="EE9" s="18">
        <v>8</v>
      </c>
      <c r="EF9" s="18">
        <v>2252</v>
      </c>
      <c r="EG9" s="40">
        <f t="shared" si="69"/>
        <v>281.5</v>
      </c>
      <c r="EH9" s="17">
        <f t="shared" si="19"/>
        <v>-60</v>
      </c>
      <c r="EI9" s="36">
        <f t="shared" si="20"/>
        <v>-0.0266429840142096</v>
      </c>
      <c r="EJ9" s="18">
        <v>245</v>
      </c>
      <c r="EK9" s="26">
        <v>0.036734693877551</v>
      </c>
      <c r="EL9" s="18">
        <v>9</v>
      </c>
      <c r="EM9" s="18">
        <v>2326</v>
      </c>
      <c r="EN9" s="40">
        <f t="shared" si="70"/>
        <v>258.444444444444</v>
      </c>
      <c r="EO9" s="17">
        <f t="shared" si="21"/>
        <v>-275</v>
      </c>
      <c r="EP9" s="36">
        <f t="shared" si="22"/>
        <v>-0.11822871883061</v>
      </c>
      <c r="EQ9" s="18">
        <v>252</v>
      </c>
      <c r="ER9" s="26">
        <v>0.0476190476190476</v>
      </c>
      <c r="ES9" s="18">
        <v>12</v>
      </c>
      <c r="ET9" s="18">
        <v>3098</v>
      </c>
      <c r="EU9" s="40">
        <f t="shared" si="71"/>
        <v>258.166666666667</v>
      </c>
      <c r="EV9" s="17">
        <f t="shared" si="23"/>
        <v>-370</v>
      </c>
      <c r="EW9" s="36">
        <f t="shared" si="24"/>
        <v>-0.119431891542931</v>
      </c>
      <c r="EX9" s="18">
        <v>242</v>
      </c>
      <c r="EY9" s="26">
        <v>0.0247933884297521</v>
      </c>
      <c r="EZ9" s="17">
        <v>6</v>
      </c>
      <c r="FA9" s="18">
        <v>1554</v>
      </c>
      <c r="FB9" s="40">
        <f t="shared" si="72"/>
        <v>259</v>
      </c>
      <c r="FC9" s="17">
        <f t="shared" si="25"/>
        <v>-180</v>
      </c>
      <c r="FD9" s="36">
        <f t="shared" si="26"/>
        <v>-0.115830115830116</v>
      </c>
      <c r="FE9" s="18">
        <v>253</v>
      </c>
      <c r="FF9" s="26">
        <v>0.0395256916996047</v>
      </c>
      <c r="FG9" s="17">
        <v>10</v>
      </c>
      <c r="FH9" s="18">
        <v>2565</v>
      </c>
      <c r="FI9" s="40">
        <f t="shared" si="73"/>
        <v>256.5</v>
      </c>
      <c r="FJ9" s="17">
        <f t="shared" si="27"/>
        <v>-325</v>
      </c>
      <c r="FK9" s="36">
        <f t="shared" si="28"/>
        <v>-0.126705653021442</v>
      </c>
      <c r="FL9" s="18">
        <v>261</v>
      </c>
      <c r="FM9" s="26">
        <v>0.0498084291187739</v>
      </c>
      <c r="FN9" s="17">
        <v>13</v>
      </c>
      <c r="FO9" s="18">
        <v>3247</v>
      </c>
      <c r="FP9" s="40">
        <f t="shared" si="74"/>
        <v>249.769230769231</v>
      </c>
      <c r="FQ9" s="17">
        <f t="shared" si="29"/>
        <v>-510</v>
      </c>
      <c r="FR9" s="36">
        <f t="shared" si="30"/>
        <v>-0.157068062827225</v>
      </c>
      <c r="FS9" s="18">
        <v>270</v>
      </c>
      <c r="FT9" s="26">
        <v>0.0407407407407407</v>
      </c>
      <c r="FU9" s="17">
        <v>11</v>
      </c>
      <c r="FV9" s="18">
        <v>2809</v>
      </c>
      <c r="FW9" s="40">
        <f t="shared" si="99"/>
        <v>255.363636363636</v>
      </c>
      <c r="FX9" s="17">
        <f t="shared" si="75"/>
        <v>-370</v>
      </c>
      <c r="FY9" s="36">
        <f t="shared" si="76"/>
        <v>-0.131719473122107</v>
      </c>
      <c r="FZ9" s="18">
        <v>555</v>
      </c>
      <c r="GA9" s="26">
        <v>0.027027027027027</v>
      </c>
      <c r="GB9" s="17">
        <v>15</v>
      </c>
      <c r="GC9" s="18">
        <v>4006</v>
      </c>
      <c r="GD9" s="40">
        <f t="shared" si="77"/>
        <v>267.066666666667</v>
      </c>
      <c r="GE9" s="17">
        <f t="shared" si="78"/>
        <v>-329</v>
      </c>
      <c r="GF9" s="36">
        <f t="shared" si="79"/>
        <v>-0.082126809785322</v>
      </c>
      <c r="GG9" s="18">
        <v>480</v>
      </c>
      <c r="GH9" s="26">
        <v>0.025</v>
      </c>
      <c r="GI9" s="18">
        <v>12</v>
      </c>
      <c r="GJ9" s="18">
        <v>3218</v>
      </c>
      <c r="GK9" s="40">
        <f t="shared" si="80"/>
        <v>268.166666666667</v>
      </c>
      <c r="GL9" s="17">
        <f t="shared" si="81"/>
        <v>-250</v>
      </c>
      <c r="GM9" s="36">
        <f t="shared" si="82"/>
        <v>-0.0776880049720323</v>
      </c>
      <c r="GN9" s="18">
        <v>443</v>
      </c>
      <c r="GO9" s="26">
        <v>0.0270880361173815</v>
      </c>
      <c r="GP9" s="18">
        <v>12</v>
      </c>
      <c r="GQ9" s="18">
        <v>3303</v>
      </c>
      <c r="GR9" s="40">
        <f t="shared" si="83"/>
        <v>275.25</v>
      </c>
      <c r="GS9" s="17">
        <f t="shared" si="84"/>
        <v>-165</v>
      </c>
      <c r="GT9" s="36">
        <f t="shared" si="85"/>
        <v>-0.0499545867393279</v>
      </c>
      <c r="GU9" s="18">
        <v>402</v>
      </c>
      <c r="GV9" s="26">
        <v>0.0298507462686567</v>
      </c>
      <c r="GW9" s="18">
        <v>12</v>
      </c>
      <c r="GX9" s="18">
        <v>3252</v>
      </c>
      <c r="GY9" s="40">
        <f t="shared" si="86"/>
        <v>271</v>
      </c>
      <c r="GZ9" s="17">
        <f t="shared" si="87"/>
        <v>-216</v>
      </c>
      <c r="HA9" s="36">
        <f t="shared" si="88"/>
        <v>-0.0664206642066421</v>
      </c>
      <c r="HB9" s="18">
        <v>376</v>
      </c>
      <c r="HC9" s="26">
        <v>0.0345744680851064</v>
      </c>
      <c r="HD9" s="18">
        <v>13</v>
      </c>
      <c r="HE9" s="18">
        <v>3506</v>
      </c>
      <c r="HF9" s="40">
        <f t="shared" si="89"/>
        <v>269.692307692308</v>
      </c>
      <c r="HG9" s="17">
        <f t="shared" si="90"/>
        <v>-251</v>
      </c>
      <c r="HH9" s="36">
        <f t="shared" si="91"/>
        <v>-0.071591557330291</v>
      </c>
      <c r="HI9" s="18">
        <v>354</v>
      </c>
      <c r="HJ9" s="26">
        <v>0.019774011299435</v>
      </c>
      <c r="HK9" s="17">
        <v>7</v>
      </c>
      <c r="HL9" s="18">
        <v>1938</v>
      </c>
      <c r="HM9" s="40">
        <f t="shared" si="92"/>
        <v>276.857142857143</v>
      </c>
      <c r="HN9" s="17">
        <f t="shared" si="93"/>
        <v>-85.0000000000002</v>
      </c>
      <c r="HO9" s="36">
        <f t="shared" si="94"/>
        <v>-0.0438596491228071</v>
      </c>
      <c r="HP9" s="18">
        <v>509</v>
      </c>
      <c r="HQ9" s="26">
        <v>0.00982318271119843</v>
      </c>
      <c r="HR9" s="17">
        <v>5</v>
      </c>
      <c r="HS9" s="18">
        <v>1355</v>
      </c>
      <c r="HT9" s="40">
        <f t="shared" si="95"/>
        <v>271</v>
      </c>
      <c r="HU9" s="17">
        <f t="shared" si="96"/>
        <v>-90</v>
      </c>
      <c r="HV9" s="36">
        <f t="shared" si="97"/>
        <v>-0.0664206642066421</v>
      </c>
      <c r="HW9" s="17">
        <v>1606</v>
      </c>
      <c r="HX9" s="17">
        <v>421335.81</v>
      </c>
      <c r="HY9" s="18">
        <v>426</v>
      </c>
      <c r="HZ9" s="18">
        <v>116874.07</v>
      </c>
      <c r="IA9" s="17">
        <v>730</v>
      </c>
      <c r="IB9" s="17">
        <v>197383</v>
      </c>
      <c r="IC9" s="17">
        <v>633</v>
      </c>
      <c r="ID9" s="17">
        <v>172204</v>
      </c>
      <c r="IE9" s="18"/>
      <c r="IF9" s="41"/>
      <c r="IG9" s="41"/>
      <c r="IH9" s="41"/>
      <c r="II9" s="41"/>
      <c r="IJ9" s="41"/>
      <c r="IK9" s="41"/>
      <c r="IL9" s="41"/>
      <c r="IM9" s="18"/>
      <c r="IN9" s="41"/>
      <c r="IO9" s="41"/>
      <c r="IP9" s="41"/>
      <c r="IQ9" s="18"/>
      <c r="IR9" s="18"/>
      <c r="IS9" s="18">
        <f t="shared" si="98"/>
        <v>361</v>
      </c>
      <c r="IT9" s="18">
        <f t="shared" si="31"/>
        <v>96940</v>
      </c>
      <c r="IU9" s="17">
        <v>289</v>
      </c>
      <c r="IV9" s="17">
        <f t="shared" si="32"/>
        <v>-7389</v>
      </c>
      <c r="IW9" s="36">
        <f t="shared" si="33"/>
        <v>-0.0762224056117186</v>
      </c>
      <c r="IX9" s="18">
        <f t="shared" si="34"/>
        <v>3756</v>
      </c>
      <c r="IY9" s="42">
        <f t="shared" si="35"/>
        <v>1004736.88</v>
      </c>
      <c r="IZ9" s="43"/>
      <c r="JA9" s="43"/>
    </row>
    <row r="10" spans="1:261">
      <c r="A10" s="16" t="s">
        <v>139</v>
      </c>
      <c r="B10" s="17" t="s">
        <v>35</v>
      </c>
      <c r="C10" s="18">
        <v>6939962758275</v>
      </c>
      <c r="D10" s="18">
        <v>575248048529</v>
      </c>
      <c r="E10" s="18">
        <v>21061010002783</v>
      </c>
      <c r="F10" s="17" t="s">
        <v>142</v>
      </c>
      <c r="G10" s="19" t="s">
        <v>143</v>
      </c>
      <c r="H10" s="17" t="s">
        <v>129</v>
      </c>
      <c r="I10" s="26">
        <f>VLOOKUP(C10,供应链!E:J,6,0)</f>
        <v>1</v>
      </c>
      <c r="J10" s="17">
        <f>VLOOKUP(C10,供应链!E:H,4,0)</f>
        <v>700</v>
      </c>
      <c r="K10" s="17">
        <f>VLOOKUP(C10,供应链!E:K,7,0)</f>
        <v>63</v>
      </c>
      <c r="L10" s="18">
        <f>VLOOKUP(C10,供应链!E:I,5,0)</f>
        <v>35.9429316338355</v>
      </c>
      <c r="M10" s="27">
        <f t="shared" si="0"/>
        <v>0.00731368958437379</v>
      </c>
      <c r="N10" s="17">
        <v>1392</v>
      </c>
      <c r="O10" s="26">
        <v>0.0352011494252874</v>
      </c>
      <c r="P10" s="18">
        <v>49</v>
      </c>
      <c r="Q10" s="18">
        <v>12934</v>
      </c>
      <c r="R10" s="40">
        <f t="shared" si="36"/>
        <v>263.959183673469</v>
      </c>
      <c r="S10" s="17">
        <f t="shared" si="37"/>
        <v>-1717</v>
      </c>
      <c r="T10" s="36">
        <f t="shared" si="38"/>
        <v>-0.132750889129426</v>
      </c>
      <c r="U10" s="17">
        <v>1098</v>
      </c>
      <c r="V10" s="26">
        <v>0.029143897996357</v>
      </c>
      <c r="W10" s="18">
        <v>32</v>
      </c>
      <c r="X10" s="18">
        <v>8471</v>
      </c>
      <c r="Y10" s="40">
        <f t="shared" si="39"/>
        <v>264.71875</v>
      </c>
      <c r="Z10" s="17">
        <f t="shared" si="40"/>
        <v>-1097</v>
      </c>
      <c r="AA10" s="36">
        <f t="shared" si="41"/>
        <v>-0.129500649273994</v>
      </c>
      <c r="AB10" s="17">
        <v>1006</v>
      </c>
      <c r="AC10" s="26">
        <v>0.025844930417495</v>
      </c>
      <c r="AD10" s="18">
        <v>26</v>
      </c>
      <c r="AE10" s="18">
        <v>6859</v>
      </c>
      <c r="AF10" s="40">
        <f t="shared" si="42"/>
        <v>263.807692307692</v>
      </c>
      <c r="AG10" s="17">
        <f t="shared" si="1"/>
        <v>-915.000000000009</v>
      </c>
      <c r="AH10" s="36">
        <f t="shared" si="2"/>
        <v>-0.133401370462168</v>
      </c>
      <c r="AI10" s="17">
        <v>968</v>
      </c>
      <c r="AJ10" s="26">
        <v>0.0216942148760331</v>
      </c>
      <c r="AK10" s="18">
        <v>21</v>
      </c>
      <c r="AL10" s="18">
        <v>5526</v>
      </c>
      <c r="AM10" s="40">
        <f t="shared" si="43"/>
        <v>263.142857142857</v>
      </c>
      <c r="AN10" s="17">
        <f t="shared" si="44"/>
        <v>-753</v>
      </c>
      <c r="AO10" s="36">
        <f t="shared" si="45"/>
        <v>-0.136264929424538</v>
      </c>
      <c r="AP10" s="17">
        <v>1074</v>
      </c>
      <c r="AQ10" s="26">
        <v>0.0204841713221601</v>
      </c>
      <c r="AR10" s="18">
        <v>22</v>
      </c>
      <c r="AS10" s="18">
        <v>6140</v>
      </c>
      <c r="AT10" s="40">
        <f t="shared" si="46"/>
        <v>279.090909090909</v>
      </c>
      <c r="AU10" s="17">
        <f t="shared" si="47"/>
        <v>-438.000000000001</v>
      </c>
      <c r="AV10" s="36">
        <f t="shared" si="48"/>
        <v>-0.0713355048859936</v>
      </c>
      <c r="AW10" s="17">
        <v>691</v>
      </c>
      <c r="AX10" s="26">
        <v>0.0217076700434153</v>
      </c>
      <c r="AY10" s="18">
        <v>15</v>
      </c>
      <c r="AZ10" s="18">
        <v>4201</v>
      </c>
      <c r="BA10" s="40">
        <f t="shared" si="49"/>
        <v>280.066666666667</v>
      </c>
      <c r="BB10" s="17">
        <f t="shared" si="50"/>
        <v>-284</v>
      </c>
      <c r="BC10" s="36">
        <f t="shared" si="51"/>
        <v>-0.0676029516781719</v>
      </c>
      <c r="BD10" s="17">
        <v>883</v>
      </c>
      <c r="BE10" s="26">
        <v>0.014722536806342</v>
      </c>
      <c r="BF10" s="17">
        <v>13</v>
      </c>
      <c r="BG10" s="18">
        <v>3636</v>
      </c>
      <c r="BH10" s="40">
        <f t="shared" si="52"/>
        <v>279.692307692308</v>
      </c>
      <c r="BI10" s="17">
        <f t="shared" si="53"/>
        <v>-251</v>
      </c>
      <c r="BJ10" s="36">
        <f t="shared" si="54"/>
        <v>-0.0690319031903191</v>
      </c>
      <c r="BK10" s="17">
        <v>608</v>
      </c>
      <c r="BL10" s="32">
        <v>0.0115131578947368</v>
      </c>
      <c r="BM10" s="17">
        <v>7</v>
      </c>
      <c r="BN10" s="18">
        <v>1983</v>
      </c>
      <c r="BO10" s="40">
        <f t="shared" si="55"/>
        <v>283.285714285714</v>
      </c>
      <c r="BP10" s="17">
        <f t="shared" si="56"/>
        <v>-110</v>
      </c>
      <c r="BQ10" s="36">
        <f t="shared" si="57"/>
        <v>-0.0554715078164398</v>
      </c>
      <c r="BR10" s="17">
        <v>568</v>
      </c>
      <c r="BS10" s="32">
        <v>0.0211267605633803</v>
      </c>
      <c r="BT10" s="18">
        <v>12</v>
      </c>
      <c r="BU10" s="18">
        <v>3448</v>
      </c>
      <c r="BV10" s="40">
        <f t="shared" si="58"/>
        <v>287.333333333333</v>
      </c>
      <c r="BW10" s="17">
        <f t="shared" si="59"/>
        <v>-140</v>
      </c>
      <c r="BX10" s="116">
        <f t="shared" si="60"/>
        <v>-0.0406032482598609</v>
      </c>
      <c r="BY10" s="112">
        <v>575</v>
      </c>
      <c r="BZ10" s="117">
        <v>0.0243478260869565</v>
      </c>
      <c r="CA10" s="112">
        <v>14</v>
      </c>
      <c r="CB10" s="112">
        <v>3701</v>
      </c>
      <c r="CC10" s="40">
        <f t="shared" si="61"/>
        <v>264.357142857143</v>
      </c>
      <c r="CD10" s="17">
        <f t="shared" si="3"/>
        <v>-484.999999999998</v>
      </c>
      <c r="CE10" s="36">
        <f t="shared" si="4"/>
        <v>-0.131045663334233</v>
      </c>
      <c r="CF10" s="112">
        <v>585</v>
      </c>
      <c r="CG10" s="117">
        <v>0.0273504273504274</v>
      </c>
      <c r="CH10" s="112">
        <v>16</v>
      </c>
      <c r="CI10" s="112">
        <v>4267</v>
      </c>
      <c r="CJ10" s="40">
        <f t="shared" si="62"/>
        <v>266.6875</v>
      </c>
      <c r="CK10" s="17">
        <f t="shared" si="5"/>
        <v>-517</v>
      </c>
      <c r="CL10" s="36">
        <f t="shared" si="6"/>
        <v>-0.121162409186782</v>
      </c>
      <c r="CM10" s="120">
        <v>503</v>
      </c>
      <c r="CN10" s="121">
        <v>0.0298210735586481</v>
      </c>
      <c r="CO10" s="55">
        <v>15</v>
      </c>
      <c r="CP10" s="55">
        <v>3980</v>
      </c>
      <c r="CQ10" s="40">
        <f t="shared" si="63"/>
        <v>265.333333333333</v>
      </c>
      <c r="CR10" s="17">
        <f t="shared" si="7"/>
        <v>-505.000000000005</v>
      </c>
      <c r="CS10" s="36">
        <f t="shared" si="8"/>
        <v>-0.126884422110554</v>
      </c>
      <c r="CT10" s="122">
        <v>583</v>
      </c>
      <c r="CU10" s="123">
        <v>0.0205831903945112</v>
      </c>
      <c r="CV10" s="122">
        <v>12</v>
      </c>
      <c r="CW10" s="122">
        <v>3163</v>
      </c>
      <c r="CX10" s="40">
        <f t="shared" si="64"/>
        <v>263.583333333333</v>
      </c>
      <c r="CY10" s="17">
        <f t="shared" si="9"/>
        <v>-425.000000000004</v>
      </c>
      <c r="CZ10" s="36">
        <f t="shared" si="10"/>
        <v>-0.134366108125199</v>
      </c>
      <c r="DA10" s="112">
        <v>578</v>
      </c>
      <c r="DB10" s="117">
        <v>0.0207612456747405</v>
      </c>
      <c r="DC10" s="112">
        <v>12</v>
      </c>
      <c r="DD10" s="112">
        <v>3198</v>
      </c>
      <c r="DE10" s="40">
        <f t="shared" si="65"/>
        <v>266.5</v>
      </c>
      <c r="DF10" s="17">
        <f t="shared" si="11"/>
        <v>-390</v>
      </c>
      <c r="DG10" s="36">
        <f t="shared" si="12"/>
        <v>-0.121951219512195</v>
      </c>
      <c r="DH10" s="126">
        <v>568</v>
      </c>
      <c r="DI10" s="32">
        <v>0.0369718309859155</v>
      </c>
      <c r="DJ10" s="17">
        <v>21</v>
      </c>
      <c r="DK10" s="18">
        <v>5550</v>
      </c>
      <c r="DL10" s="40">
        <f t="shared" si="66"/>
        <v>264.285714285714</v>
      </c>
      <c r="DM10" s="17">
        <f t="shared" si="13"/>
        <v>-729.000000000006</v>
      </c>
      <c r="DN10" s="36">
        <f t="shared" si="14"/>
        <v>-0.131351351351352</v>
      </c>
      <c r="DO10" s="33">
        <v>547</v>
      </c>
      <c r="DP10" s="32">
        <v>0.00731261425959781</v>
      </c>
      <c r="DQ10" s="18">
        <v>4</v>
      </c>
      <c r="DR10" s="18">
        <v>1051</v>
      </c>
      <c r="DS10" s="40">
        <f t="shared" si="67"/>
        <v>262.75</v>
      </c>
      <c r="DT10" s="17">
        <f t="shared" si="15"/>
        <v>-145</v>
      </c>
      <c r="DU10" s="36">
        <f t="shared" si="16"/>
        <v>-0.137963843958135</v>
      </c>
      <c r="DV10" s="18">
        <v>496</v>
      </c>
      <c r="DW10" s="26">
        <v>0.032258064516129</v>
      </c>
      <c r="DX10" s="18">
        <v>16</v>
      </c>
      <c r="DY10" s="18">
        <v>4245</v>
      </c>
      <c r="DZ10" s="40">
        <f t="shared" si="68"/>
        <v>265.3125</v>
      </c>
      <c r="EA10" s="17">
        <f t="shared" si="17"/>
        <v>-539</v>
      </c>
      <c r="EB10" s="36">
        <f t="shared" si="18"/>
        <v>-0.126972909305065</v>
      </c>
      <c r="EC10" s="18">
        <v>677</v>
      </c>
      <c r="ED10" s="26">
        <v>0.0384047267355982</v>
      </c>
      <c r="EE10" s="18">
        <v>26</v>
      </c>
      <c r="EF10" s="18">
        <v>6823</v>
      </c>
      <c r="EG10" s="40">
        <f t="shared" si="69"/>
        <v>262.423076923077</v>
      </c>
      <c r="EH10" s="17">
        <f t="shared" si="19"/>
        <v>-950.999999999998</v>
      </c>
      <c r="EI10" s="36">
        <f t="shared" si="20"/>
        <v>-0.139381503737359</v>
      </c>
      <c r="EJ10" s="18">
        <v>500</v>
      </c>
      <c r="EK10" s="26">
        <v>0.036</v>
      </c>
      <c r="EL10" s="18">
        <v>18</v>
      </c>
      <c r="EM10" s="18">
        <v>4766</v>
      </c>
      <c r="EN10" s="40">
        <f t="shared" si="70"/>
        <v>264.777777777778</v>
      </c>
      <c r="EO10" s="17">
        <f t="shared" si="21"/>
        <v>-616</v>
      </c>
      <c r="EP10" s="36">
        <f t="shared" si="22"/>
        <v>-0.129248845992447</v>
      </c>
      <c r="EQ10" s="18">
        <v>451</v>
      </c>
      <c r="ER10" s="26">
        <v>0.0288248337028825</v>
      </c>
      <c r="ES10" s="18">
        <v>13</v>
      </c>
      <c r="ET10" s="18">
        <v>3419</v>
      </c>
      <c r="EU10" s="40">
        <f t="shared" si="71"/>
        <v>263</v>
      </c>
      <c r="EV10" s="17">
        <f t="shared" si="23"/>
        <v>-468</v>
      </c>
      <c r="EW10" s="36">
        <f t="shared" si="24"/>
        <v>-0.136882129277567</v>
      </c>
      <c r="EX10" s="18">
        <v>477</v>
      </c>
      <c r="EY10" s="26">
        <v>0.0356394129979036</v>
      </c>
      <c r="EZ10" s="17">
        <v>17</v>
      </c>
      <c r="FA10" s="18">
        <v>4338</v>
      </c>
      <c r="FB10" s="40">
        <f t="shared" si="72"/>
        <v>255.176470588235</v>
      </c>
      <c r="FC10" s="17">
        <f t="shared" si="25"/>
        <v>-745</v>
      </c>
      <c r="FD10" s="36">
        <f t="shared" si="26"/>
        <v>-0.171738128169663</v>
      </c>
      <c r="FE10" s="18">
        <v>472</v>
      </c>
      <c r="FF10" s="26">
        <v>0.0423728813559322</v>
      </c>
      <c r="FG10" s="17">
        <v>20</v>
      </c>
      <c r="FH10" s="18">
        <v>5324</v>
      </c>
      <c r="FI10" s="40">
        <f t="shared" si="73"/>
        <v>266.2</v>
      </c>
      <c r="FJ10" s="17">
        <f t="shared" si="27"/>
        <v>-656</v>
      </c>
      <c r="FK10" s="36">
        <f t="shared" si="28"/>
        <v>-0.123215627347859</v>
      </c>
      <c r="FL10" s="18">
        <v>450</v>
      </c>
      <c r="FM10" s="26">
        <v>0.04</v>
      </c>
      <c r="FN10" s="17">
        <v>18</v>
      </c>
      <c r="FO10" s="18">
        <v>4289</v>
      </c>
      <c r="FP10" s="40">
        <f t="shared" si="74"/>
        <v>238.277777777778</v>
      </c>
      <c r="FQ10" s="17">
        <f t="shared" si="29"/>
        <v>-1093</v>
      </c>
      <c r="FR10" s="36">
        <f t="shared" si="30"/>
        <v>-0.254837957565866</v>
      </c>
      <c r="FS10" s="18">
        <v>529</v>
      </c>
      <c r="FT10" s="26">
        <v>0.0056710775047259</v>
      </c>
      <c r="FU10" s="17">
        <v>3</v>
      </c>
      <c r="FV10" s="18">
        <v>683</v>
      </c>
      <c r="FW10" s="40">
        <f t="shared" si="99"/>
        <v>227.666666666667</v>
      </c>
      <c r="FX10" s="17">
        <f t="shared" si="75"/>
        <v>-214</v>
      </c>
      <c r="FY10" s="36">
        <f t="shared" si="76"/>
        <v>-0.313323572474378</v>
      </c>
      <c r="FZ10" s="18">
        <v>1091</v>
      </c>
      <c r="GA10" s="26">
        <v>0.138405132905591</v>
      </c>
      <c r="GB10" s="17">
        <v>151</v>
      </c>
      <c r="GC10" s="18">
        <v>22889</v>
      </c>
      <c r="GD10" s="40">
        <f t="shared" si="77"/>
        <v>151.582781456954</v>
      </c>
      <c r="GE10" s="17">
        <f t="shared" si="78"/>
        <v>-22260</v>
      </c>
      <c r="GF10" s="36">
        <f t="shared" si="79"/>
        <v>-0.972519550875967</v>
      </c>
      <c r="GG10" s="18">
        <v>954</v>
      </c>
      <c r="GH10" s="26">
        <v>0.0241090146750524</v>
      </c>
      <c r="GI10" s="18">
        <v>23</v>
      </c>
      <c r="GJ10" s="18">
        <v>6055</v>
      </c>
      <c r="GK10" s="40">
        <f t="shared" si="80"/>
        <v>263.260869565217</v>
      </c>
      <c r="GL10" s="17">
        <f t="shared" si="81"/>
        <v>-822</v>
      </c>
      <c r="GM10" s="36">
        <f t="shared" si="82"/>
        <v>-0.135755573905863</v>
      </c>
      <c r="GN10" s="18">
        <v>881</v>
      </c>
      <c r="GO10" s="26">
        <v>0.0283768444948922</v>
      </c>
      <c r="GP10" s="18">
        <v>25</v>
      </c>
      <c r="GQ10" s="18">
        <v>6608</v>
      </c>
      <c r="GR10" s="40">
        <f t="shared" si="83"/>
        <v>264.32</v>
      </c>
      <c r="GS10" s="17">
        <f t="shared" si="84"/>
        <v>-867</v>
      </c>
      <c r="GT10" s="36">
        <f t="shared" si="85"/>
        <v>-0.131204600484262</v>
      </c>
      <c r="GU10" s="18">
        <v>794</v>
      </c>
      <c r="GV10" s="26">
        <v>0.017632241813602</v>
      </c>
      <c r="GW10" s="18">
        <v>14</v>
      </c>
      <c r="GX10" s="18">
        <v>3881</v>
      </c>
      <c r="GY10" s="40">
        <f t="shared" si="86"/>
        <v>277.214285714286</v>
      </c>
      <c r="GZ10" s="17">
        <f t="shared" si="87"/>
        <v>-305</v>
      </c>
      <c r="HA10" s="36">
        <f t="shared" si="88"/>
        <v>-0.0785879927853646</v>
      </c>
      <c r="HB10" s="18">
        <v>551</v>
      </c>
      <c r="HC10" s="26">
        <v>0.0199637023593466</v>
      </c>
      <c r="HD10" s="18">
        <v>11</v>
      </c>
      <c r="HE10" s="18">
        <v>3129</v>
      </c>
      <c r="HF10" s="40">
        <f t="shared" si="89"/>
        <v>284.454545454545</v>
      </c>
      <c r="HG10" s="17">
        <f t="shared" si="90"/>
        <v>-160</v>
      </c>
      <c r="HH10" s="36">
        <f t="shared" si="91"/>
        <v>-0.0511345477788431</v>
      </c>
      <c r="HI10" s="18">
        <v>706</v>
      </c>
      <c r="HJ10" s="26">
        <v>0.00991501416430595</v>
      </c>
      <c r="HK10" s="17">
        <v>7</v>
      </c>
      <c r="HL10" s="18">
        <v>1993</v>
      </c>
      <c r="HM10" s="40">
        <f t="shared" si="92"/>
        <v>284.714285714286</v>
      </c>
      <c r="HN10" s="17">
        <f t="shared" si="93"/>
        <v>-99.9999999999999</v>
      </c>
      <c r="HO10" s="36">
        <f t="shared" si="94"/>
        <v>-0.0501756146512794</v>
      </c>
      <c r="HP10" s="18">
        <v>751</v>
      </c>
      <c r="HQ10" s="26">
        <v>0.00798934753661784</v>
      </c>
      <c r="HR10" s="17">
        <v>6</v>
      </c>
      <c r="HS10" s="18">
        <v>1756</v>
      </c>
      <c r="HT10" s="40">
        <f t="shared" si="95"/>
        <v>292.666666666667</v>
      </c>
      <c r="HU10" s="17">
        <f t="shared" si="96"/>
        <v>-37.9999999999999</v>
      </c>
      <c r="HV10" s="36">
        <f t="shared" si="97"/>
        <v>-0.0216400911161731</v>
      </c>
      <c r="HW10" s="17">
        <v>1062</v>
      </c>
      <c r="HX10" s="17">
        <v>273868.13</v>
      </c>
      <c r="HY10" s="18">
        <v>598</v>
      </c>
      <c r="HZ10" s="18">
        <v>169069.5</v>
      </c>
      <c r="IA10" s="17">
        <v>953</v>
      </c>
      <c r="IB10" s="17">
        <v>263381</v>
      </c>
      <c r="IC10" s="17">
        <v>690</v>
      </c>
      <c r="ID10" s="17">
        <v>190669</v>
      </c>
      <c r="IE10" s="16"/>
      <c r="IF10" s="16"/>
      <c r="IG10" s="16"/>
      <c r="IH10" s="16"/>
      <c r="II10" s="41"/>
      <c r="IJ10" s="41"/>
      <c r="IK10" s="41"/>
      <c r="IL10" s="41"/>
      <c r="IM10" s="18"/>
      <c r="IN10" s="41"/>
      <c r="IO10" s="41"/>
      <c r="IP10" s="41"/>
      <c r="IQ10" s="18"/>
      <c r="IR10" s="18"/>
      <c r="IS10" s="18">
        <f t="shared" si="98"/>
        <v>659</v>
      </c>
      <c r="IT10" s="18">
        <f t="shared" si="31"/>
        <v>158306</v>
      </c>
      <c r="IU10" s="17">
        <v>299</v>
      </c>
      <c r="IV10" s="17">
        <f t="shared" si="32"/>
        <v>-38735</v>
      </c>
      <c r="IW10" s="36">
        <f t="shared" si="33"/>
        <v>-0.244684345508067</v>
      </c>
      <c r="IX10" s="18">
        <f t="shared" si="34"/>
        <v>3962</v>
      </c>
      <c r="IY10" s="42">
        <f t="shared" si="35"/>
        <v>1055293.63</v>
      </c>
      <c r="IZ10" s="43"/>
      <c r="JA10" s="43"/>
    </row>
    <row r="11" spans="1:261">
      <c r="A11" s="16" t="s">
        <v>133</v>
      </c>
      <c r="B11" s="17" t="s">
        <v>35</v>
      </c>
      <c r="C11" s="18">
        <v>6939962753867</v>
      </c>
      <c r="D11" s="18">
        <v>576493751485</v>
      </c>
      <c r="E11" s="18" t="s">
        <v>144</v>
      </c>
      <c r="F11" s="17" t="s">
        <v>145</v>
      </c>
      <c r="G11" s="19" t="s">
        <v>146</v>
      </c>
      <c r="H11" s="17" t="s">
        <v>129</v>
      </c>
      <c r="I11" s="26">
        <f>VLOOKUP(C11,供应链!E:J,6,0)</f>
        <v>0</v>
      </c>
      <c r="J11" s="17">
        <f>VLOOKUP(C11,供应链!E:H,4,0)</f>
        <v>3</v>
      </c>
      <c r="K11" s="17">
        <f>VLOOKUP(C11,供应链!E:K,7,0)</f>
        <v>0</v>
      </c>
      <c r="L11" s="18" t="str">
        <f>VLOOKUP(C11,供应链!E:I,5,0)</f>
        <v>-</v>
      </c>
      <c r="M11" s="27">
        <f t="shared" si="0"/>
        <v>0.00110981632539815</v>
      </c>
      <c r="N11" s="17">
        <v>348</v>
      </c>
      <c r="O11" s="26">
        <v>0.028735632183908</v>
      </c>
      <c r="P11" s="18">
        <v>10</v>
      </c>
      <c r="Q11" s="18">
        <v>3400</v>
      </c>
      <c r="R11" s="40">
        <f t="shared" si="36"/>
        <v>340</v>
      </c>
      <c r="S11" s="17">
        <f t="shared" si="37"/>
        <v>-390</v>
      </c>
      <c r="T11" s="36">
        <f t="shared" si="38"/>
        <v>-0.114705882352941</v>
      </c>
      <c r="U11" s="17">
        <v>302</v>
      </c>
      <c r="V11" s="26">
        <v>0.00662251655629139</v>
      </c>
      <c r="W11" s="18">
        <v>2</v>
      </c>
      <c r="X11" s="18">
        <v>698</v>
      </c>
      <c r="Y11" s="40">
        <f t="shared" si="39"/>
        <v>349</v>
      </c>
      <c r="Z11" s="17">
        <f t="shared" si="40"/>
        <v>-60</v>
      </c>
      <c r="AA11" s="36">
        <f t="shared" si="41"/>
        <v>-0.0859598853868195</v>
      </c>
      <c r="AB11" s="17">
        <v>401</v>
      </c>
      <c r="AC11" s="26">
        <v>0.0324189526184539</v>
      </c>
      <c r="AD11" s="18">
        <v>13</v>
      </c>
      <c r="AE11" s="18">
        <v>4637</v>
      </c>
      <c r="AF11" s="40">
        <f t="shared" si="42"/>
        <v>356.692307692308</v>
      </c>
      <c r="AG11" s="17">
        <f t="shared" si="1"/>
        <v>-289.999999999996</v>
      </c>
      <c r="AH11" s="36">
        <f t="shared" si="2"/>
        <v>-0.0625404356264817</v>
      </c>
      <c r="AI11" s="17">
        <v>369</v>
      </c>
      <c r="AJ11" s="26">
        <v>0.02710027100271</v>
      </c>
      <c r="AK11" s="18">
        <v>10</v>
      </c>
      <c r="AL11" s="18">
        <v>3590</v>
      </c>
      <c r="AM11" s="40">
        <f t="shared" si="43"/>
        <v>359</v>
      </c>
      <c r="AN11" s="17">
        <f t="shared" si="44"/>
        <v>-200</v>
      </c>
      <c r="AO11" s="36">
        <f t="shared" si="45"/>
        <v>-0.0557103064066852</v>
      </c>
      <c r="AP11" s="17">
        <v>401</v>
      </c>
      <c r="AQ11" s="26">
        <v>0.0199501246882793</v>
      </c>
      <c r="AR11" s="18">
        <v>8</v>
      </c>
      <c r="AS11" s="18">
        <v>2863</v>
      </c>
      <c r="AT11" s="40">
        <f t="shared" si="46"/>
        <v>357.875</v>
      </c>
      <c r="AU11" s="17">
        <f t="shared" si="47"/>
        <v>-169</v>
      </c>
      <c r="AV11" s="36">
        <f t="shared" si="48"/>
        <v>-0.0590289905693329</v>
      </c>
      <c r="AW11" s="17">
        <v>346</v>
      </c>
      <c r="AX11" s="26">
        <v>0.0173410404624277</v>
      </c>
      <c r="AY11" s="18">
        <v>6</v>
      </c>
      <c r="AZ11" s="18">
        <v>2109</v>
      </c>
      <c r="BA11" s="40">
        <f t="shared" si="49"/>
        <v>351.5</v>
      </c>
      <c r="BB11" s="17">
        <f t="shared" si="50"/>
        <v>-165</v>
      </c>
      <c r="BC11" s="36">
        <f t="shared" si="51"/>
        <v>-0.0782361308677098</v>
      </c>
      <c r="BD11" s="17">
        <v>361</v>
      </c>
      <c r="BE11" s="26">
        <v>0.0138504155124654</v>
      </c>
      <c r="BF11" s="17">
        <v>5</v>
      </c>
      <c r="BG11" s="18">
        <v>1760</v>
      </c>
      <c r="BH11" s="40">
        <f t="shared" si="52"/>
        <v>352</v>
      </c>
      <c r="BI11" s="17">
        <f t="shared" si="53"/>
        <v>-135</v>
      </c>
      <c r="BJ11" s="36">
        <f t="shared" si="54"/>
        <v>-0.0767045454545455</v>
      </c>
      <c r="BK11" s="17">
        <v>312</v>
      </c>
      <c r="BL11" s="32">
        <v>0.00641025641025641</v>
      </c>
      <c r="BM11" s="17">
        <v>2</v>
      </c>
      <c r="BN11" s="18">
        <v>698</v>
      </c>
      <c r="BO11" s="40">
        <f t="shared" si="55"/>
        <v>349</v>
      </c>
      <c r="BP11" s="17">
        <f t="shared" si="56"/>
        <v>-60</v>
      </c>
      <c r="BQ11" s="36">
        <f t="shared" si="57"/>
        <v>-0.0859598853868195</v>
      </c>
      <c r="BR11" s="17">
        <v>272</v>
      </c>
      <c r="BS11" s="32">
        <v>0.0110294117647059</v>
      </c>
      <c r="BT11" s="18">
        <v>3</v>
      </c>
      <c r="BU11" s="18">
        <v>1057</v>
      </c>
      <c r="BV11" s="40">
        <f t="shared" si="58"/>
        <v>352.333333333333</v>
      </c>
      <c r="BW11" s="17">
        <f t="shared" si="59"/>
        <v>-80.0000000000001</v>
      </c>
      <c r="BX11" s="116">
        <f t="shared" si="60"/>
        <v>-0.0756859035004731</v>
      </c>
      <c r="BY11" s="112">
        <v>236</v>
      </c>
      <c r="BZ11" s="117">
        <v>0.0296610169491525</v>
      </c>
      <c r="CA11" s="112">
        <v>7</v>
      </c>
      <c r="CB11" s="112">
        <v>2454</v>
      </c>
      <c r="CC11" s="40">
        <f t="shared" si="61"/>
        <v>350.571428571429</v>
      </c>
      <c r="CD11" s="17">
        <f t="shared" si="3"/>
        <v>-198.999999999997</v>
      </c>
      <c r="CE11" s="36">
        <f t="shared" si="4"/>
        <v>-0.0810920945395261</v>
      </c>
      <c r="CF11" s="112">
        <v>267</v>
      </c>
      <c r="CG11" s="117">
        <v>0.0149812734082397</v>
      </c>
      <c r="CH11" s="112">
        <v>4</v>
      </c>
      <c r="CI11" s="112">
        <v>1427</v>
      </c>
      <c r="CJ11" s="40">
        <f t="shared" si="62"/>
        <v>356.75</v>
      </c>
      <c r="CK11" s="17">
        <f t="shared" si="5"/>
        <v>-89</v>
      </c>
      <c r="CL11" s="36">
        <f t="shared" si="6"/>
        <v>-0.0623686054660126</v>
      </c>
      <c r="CM11" s="120">
        <v>225</v>
      </c>
      <c r="CN11" s="121">
        <v>0.00888888888888889</v>
      </c>
      <c r="CO11" s="55">
        <v>2</v>
      </c>
      <c r="CP11" s="55">
        <v>718</v>
      </c>
      <c r="CQ11" s="40">
        <f t="shared" si="63"/>
        <v>359</v>
      </c>
      <c r="CR11" s="17">
        <f t="shared" si="7"/>
        <v>-40</v>
      </c>
      <c r="CS11" s="36">
        <f t="shared" si="8"/>
        <v>-0.0557103064066852</v>
      </c>
      <c r="CT11" s="122">
        <v>210</v>
      </c>
      <c r="CU11" s="123">
        <v>0.0285714285714286</v>
      </c>
      <c r="CV11" s="122">
        <v>6</v>
      </c>
      <c r="CW11" s="122">
        <v>2119</v>
      </c>
      <c r="CX11" s="40">
        <f t="shared" si="64"/>
        <v>353.166666666667</v>
      </c>
      <c r="CY11" s="17">
        <f t="shared" si="9"/>
        <v>-154.999999999998</v>
      </c>
      <c r="CZ11" s="36">
        <f t="shared" si="10"/>
        <v>-0.07314771118452</v>
      </c>
      <c r="DA11" s="112">
        <v>203</v>
      </c>
      <c r="DB11" s="117">
        <v>0.00985221674876847</v>
      </c>
      <c r="DC11" s="112">
        <v>2</v>
      </c>
      <c r="DD11" s="112">
        <v>718</v>
      </c>
      <c r="DE11" s="40">
        <f t="shared" si="65"/>
        <v>359</v>
      </c>
      <c r="DF11" s="17">
        <f t="shared" si="11"/>
        <v>-40</v>
      </c>
      <c r="DG11" s="36">
        <f t="shared" si="12"/>
        <v>-0.0557103064066852</v>
      </c>
      <c r="DH11" s="126">
        <v>192</v>
      </c>
      <c r="DI11" s="32">
        <v>0.00520833333333333</v>
      </c>
      <c r="DJ11" s="17">
        <v>1</v>
      </c>
      <c r="DK11" s="18">
        <v>367</v>
      </c>
      <c r="DL11" s="40">
        <f t="shared" si="66"/>
        <v>367</v>
      </c>
      <c r="DM11" s="17">
        <f t="shared" si="13"/>
        <v>-12</v>
      </c>
      <c r="DN11" s="36">
        <f t="shared" si="14"/>
        <v>-0.0326975476839237</v>
      </c>
      <c r="DO11" s="33">
        <v>163</v>
      </c>
      <c r="DP11" s="32">
        <v>0.0184049079754601</v>
      </c>
      <c r="DQ11" s="18">
        <v>3</v>
      </c>
      <c r="DR11" s="18">
        <v>1092</v>
      </c>
      <c r="DS11" s="40">
        <f t="shared" si="67"/>
        <v>364</v>
      </c>
      <c r="DT11" s="17">
        <f t="shared" si="15"/>
        <v>-45</v>
      </c>
      <c r="DU11" s="36">
        <f t="shared" si="16"/>
        <v>-0.0412087912087912</v>
      </c>
      <c r="DV11" s="18">
        <v>197</v>
      </c>
      <c r="DW11" s="26">
        <v>0.0050761421319797</v>
      </c>
      <c r="DX11" s="18">
        <v>1</v>
      </c>
      <c r="DY11" s="18">
        <v>339</v>
      </c>
      <c r="DZ11" s="40">
        <f t="shared" si="68"/>
        <v>339</v>
      </c>
      <c r="EA11" s="17">
        <f t="shared" si="17"/>
        <v>-40</v>
      </c>
      <c r="EB11" s="36">
        <f t="shared" si="18"/>
        <v>-0.117994100294985</v>
      </c>
      <c r="EC11" s="18">
        <v>150</v>
      </c>
      <c r="ED11" s="26">
        <v>0.02</v>
      </c>
      <c r="EE11" s="18">
        <v>3</v>
      </c>
      <c r="EF11" s="18">
        <v>1052</v>
      </c>
      <c r="EG11" s="40">
        <f t="shared" si="69"/>
        <v>350.666666666667</v>
      </c>
      <c r="EH11" s="17">
        <f t="shared" si="19"/>
        <v>-84.9999999999989</v>
      </c>
      <c r="EI11" s="36">
        <f t="shared" si="20"/>
        <v>-0.0807984790874514</v>
      </c>
      <c r="EJ11" s="18">
        <v>157</v>
      </c>
      <c r="EK11" s="26">
        <v>0.00636942675159236</v>
      </c>
      <c r="EL11" s="18">
        <v>1</v>
      </c>
      <c r="EM11" s="18">
        <v>359</v>
      </c>
      <c r="EN11" s="40">
        <f t="shared" si="70"/>
        <v>359</v>
      </c>
      <c r="EO11" s="17">
        <f t="shared" si="21"/>
        <v>-20</v>
      </c>
      <c r="EP11" s="36">
        <f t="shared" si="22"/>
        <v>-0.0557103064066852</v>
      </c>
      <c r="EQ11" s="18">
        <v>159</v>
      </c>
      <c r="ER11" s="26">
        <v>0.00628930817610063</v>
      </c>
      <c r="ES11" s="18">
        <v>1</v>
      </c>
      <c r="ET11" s="18">
        <v>359</v>
      </c>
      <c r="EU11" s="40">
        <f t="shared" si="71"/>
        <v>359</v>
      </c>
      <c r="EV11" s="17">
        <f t="shared" si="23"/>
        <v>-20</v>
      </c>
      <c r="EW11" s="36">
        <f t="shared" si="24"/>
        <v>-0.0557103064066852</v>
      </c>
      <c r="EX11" s="18">
        <v>170</v>
      </c>
      <c r="EY11" s="26">
        <v>0.0294117647058824</v>
      </c>
      <c r="EZ11" s="17">
        <v>5</v>
      </c>
      <c r="FA11" s="18">
        <v>1767</v>
      </c>
      <c r="FB11" s="40">
        <f t="shared" si="72"/>
        <v>353.4</v>
      </c>
      <c r="FC11" s="17">
        <f t="shared" si="25"/>
        <v>-128</v>
      </c>
      <c r="FD11" s="36">
        <f t="shared" si="26"/>
        <v>-0.0724391624221846</v>
      </c>
      <c r="FE11" s="18">
        <v>147</v>
      </c>
      <c r="FF11" s="26">
        <v>0.00680272108843537</v>
      </c>
      <c r="FG11" s="17">
        <v>1</v>
      </c>
      <c r="FH11" s="18">
        <v>359</v>
      </c>
      <c r="FI11" s="40">
        <f t="shared" si="73"/>
        <v>359</v>
      </c>
      <c r="FJ11" s="17">
        <f t="shared" si="27"/>
        <v>-20</v>
      </c>
      <c r="FK11" s="36">
        <f t="shared" si="28"/>
        <v>-0.0557103064066852</v>
      </c>
      <c r="FL11" s="18">
        <v>142</v>
      </c>
      <c r="FM11" s="26">
        <v>0.00704225352112676</v>
      </c>
      <c r="FN11" s="17">
        <v>1</v>
      </c>
      <c r="FO11" s="18">
        <v>339</v>
      </c>
      <c r="FP11" s="40">
        <f t="shared" si="74"/>
        <v>339</v>
      </c>
      <c r="FQ11" s="17">
        <f t="shared" si="29"/>
        <v>-40</v>
      </c>
      <c r="FR11" s="36">
        <f t="shared" si="30"/>
        <v>-0.117994100294985</v>
      </c>
      <c r="FS11" s="18">
        <v>164</v>
      </c>
      <c r="FT11" s="26">
        <v>0</v>
      </c>
      <c r="FU11" s="17">
        <v>0</v>
      </c>
      <c r="FV11" s="18">
        <v>0</v>
      </c>
      <c r="FW11" s="40">
        <f t="shared" si="99"/>
        <v>0</v>
      </c>
      <c r="FX11" s="17">
        <f t="shared" si="75"/>
        <v>0</v>
      </c>
      <c r="FY11" s="36">
        <f t="shared" si="76"/>
        <v>0</v>
      </c>
      <c r="FZ11" s="18">
        <v>269</v>
      </c>
      <c r="GA11" s="26">
        <v>0</v>
      </c>
      <c r="GB11" s="17">
        <v>0</v>
      </c>
      <c r="GC11" s="18">
        <v>0</v>
      </c>
      <c r="GD11" s="40">
        <f t="shared" si="77"/>
        <v>0</v>
      </c>
      <c r="GE11" s="17">
        <f t="shared" si="78"/>
        <v>0</v>
      </c>
      <c r="GF11" s="36">
        <f t="shared" si="79"/>
        <v>0</v>
      </c>
      <c r="GG11" s="18">
        <v>217</v>
      </c>
      <c r="GH11" s="26">
        <v>0</v>
      </c>
      <c r="GI11" s="18">
        <v>0</v>
      </c>
      <c r="GJ11" s="18">
        <v>0</v>
      </c>
      <c r="GK11" s="40">
        <f t="shared" si="80"/>
        <v>0</v>
      </c>
      <c r="GL11" s="17">
        <f t="shared" si="81"/>
        <v>0</v>
      </c>
      <c r="GM11" s="36">
        <f t="shared" si="82"/>
        <v>0</v>
      </c>
      <c r="GN11" s="18">
        <v>186</v>
      </c>
      <c r="GO11" s="26">
        <v>0</v>
      </c>
      <c r="GP11" s="18">
        <v>0</v>
      </c>
      <c r="GQ11" s="18">
        <v>0</v>
      </c>
      <c r="GR11" s="40">
        <f t="shared" si="83"/>
        <v>0</v>
      </c>
      <c r="GS11" s="17">
        <f t="shared" si="84"/>
        <v>0</v>
      </c>
      <c r="GT11" s="36">
        <f t="shared" si="85"/>
        <v>0</v>
      </c>
      <c r="GU11" s="18">
        <v>181</v>
      </c>
      <c r="GV11" s="26">
        <v>0.00552486187845304</v>
      </c>
      <c r="GW11" s="18">
        <v>1</v>
      </c>
      <c r="GX11" s="18">
        <v>359</v>
      </c>
      <c r="GY11" s="40">
        <f t="shared" si="86"/>
        <v>359</v>
      </c>
      <c r="GZ11" s="17">
        <f t="shared" si="87"/>
        <v>-20</v>
      </c>
      <c r="HA11" s="36">
        <f t="shared" si="88"/>
        <v>-0.0557103064066852</v>
      </c>
      <c r="HB11" s="18">
        <v>134</v>
      </c>
      <c r="HC11" s="26">
        <v>0.00746268656716418</v>
      </c>
      <c r="HD11" s="18">
        <v>1</v>
      </c>
      <c r="HE11" s="18">
        <v>359</v>
      </c>
      <c r="HF11" s="40">
        <f t="shared" si="89"/>
        <v>359</v>
      </c>
      <c r="HG11" s="17">
        <f t="shared" si="90"/>
        <v>-20</v>
      </c>
      <c r="HH11" s="36">
        <f t="shared" si="91"/>
        <v>-0.0557103064066852</v>
      </c>
      <c r="HI11" s="18">
        <v>135</v>
      </c>
      <c r="HJ11" s="26">
        <v>0</v>
      </c>
      <c r="HK11" s="17">
        <v>0</v>
      </c>
      <c r="HL11" s="18">
        <v>0</v>
      </c>
      <c r="HM11" s="40">
        <f t="shared" si="92"/>
        <v>0</v>
      </c>
      <c r="HN11" s="17">
        <f t="shared" si="93"/>
        <v>0</v>
      </c>
      <c r="HO11" s="36">
        <f t="shared" si="94"/>
        <v>0</v>
      </c>
      <c r="HP11" s="18">
        <v>176</v>
      </c>
      <c r="HQ11" s="26">
        <v>0.00568181818181818</v>
      </c>
      <c r="HR11" s="17">
        <v>1</v>
      </c>
      <c r="HS11" s="18">
        <v>359</v>
      </c>
      <c r="HT11" s="40">
        <f t="shared" si="95"/>
        <v>359</v>
      </c>
      <c r="HU11" s="17">
        <f t="shared" si="96"/>
        <v>-20</v>
      </c>
      <c r="HV11" s="36">
        <f t="shared" si="97"/>
        <v>-0.0557103064066852</v>
      </c>
      <c r="HW11" s="17">
        <v>241</v>
      </c>
      <c r="HX11" s="17">
        <v>85089.54</v>
      </c>
      <c r="HY11" s="18">
        <v>44</v>
      </c>
      <c r="HZ11" s="18">
        <v>16417.21</v>
      </c>
      <c r="IA11" s="17">
        <v>146</v>
      </c>
      <c r="IB11" s="17">
        <v>53603</v>
      </c>
      <c r="IC11" s="17">
        <v>185</v>
      </c>
      <c r="ID11" s="17">
        <v>68201</v>
      </c>
      <c r="IE11" s="16"/>
      <c r="IF11" s="16"/>
      <c r="IG11" s="16"/>
      <c r="IH11" s="16"/>
      <c r="II11" s="41"/>
      <c r="IJ11" s="41"/>
      <c r="IK11" s="41"/>
      <c r="IL11" s="41"/>
      <c r="IM11" s="18"/>
      <c r="IN11" s="41"/>
      <c r="IO11" s="41"/>
      <c r="IP11" s="41"/>
      <c r="IQ11" s="18"/>
      <c r="IR11" s="18"/>
      <c r="IS11" s="18">
        <f t="shared" si="98"/>
        <v>100</v>
      </c>
      <c r="IT11" s="18">
        <f t="shared" si="31"/>
        <v>35358</v>
      </c>
      <c r="IU11" s="17">
        <v>379</v>
      </c>
      <c r="IV11" s="17">
        <f t="shared" si="32"/>
        <v>-2542</v>
      </c>
      <c r="IW11" s="36">
        <f t="shared" si="33"/>
        <v>-0.0718932066293343</v>
      </c>
      <c r="IX11" s="18">
        <f t="shared" si="34"/>
        <v>716</v>
      </c>
      <c r="IY11" s="42">
        <f t="shared" si="35"/>
        <v>258668.75</v>
      </c>
      <c r="IZ11" s="43"/>
      <c r="JA11" s="43"/>
    </row>
    <row r="12" spans="1:261">
      <c r="A12" s="16"/>
      <c r="B12" s="20" t="s">
        <v>35</v>
      </c>
      <c r="C12" s="18">
        <v>6939962731049</v>
      </c>
      <c r="D12" s="18">
        <v>581837220580</v>
      </c>
      <c r="E12" s="18">
        <v>21061011000009</v>
      </c>
      <c r="F12" s="17" t="s">
        <v>147</v>
      </c>
      <c r="G12" s="19" t="s">
        <v>148</v>
      </c>
      <c r="H12" s="17" t="s">
        <v>129</v>
      </c>
      <c r="I12" s="26">
        <f>VLOOKUP(C12,供应链!E:J,6,0)</f>
        <v>1.04166666666667</v>
      </c>
      <c r="J12" s="17">
        <f>VLOOKUP(C12,供应链!E:H,4,0)</f>
        <v>327</v>
      </c>
      <c r="K12" s="17">
        <f>VLOOKUP(C12,供应链!E:K,7,0)</f>
        <v>12</v>
      </c>
      <c r="L12" s="18">
        <f>VLOOKUP(C12,供应链!E:I,5,0)</f>
        <v>38.9016393442623</v>
      </c>
      <c r="M12" s="27">
        <f t="shared" si="0"/>
        <v>0.00405082958770323</v>
      </c>
      <c r="N12" s="17">
        <v>476</v>
      </c>
      <c r="O12" s="26">
        <v>0.0420168067226891</v>
      </c>
      <c r="P12" s="18">
        <v>20</v>
      </c>
      <c r="Q12" s="18">
        <v>3037</v>
      </c>
      <c r="R12" s="40">
        <f t="shared" si="36"/>
        <v>151.85</v>
      </c>
      <c r="S12" s="17">
        <f t="shared" si="37"/>
        <v>56.9999999999999</v>
      </c>
      <c r="T12" s="36">
        <f t="shared" si="38"/>
        <v>0.0187685215673362</v>
      </c>
      <c r="U12" s="17">
        <v>447</v>
      </c>
      <c r="V12" s="26">
        <v>0.0268456375838926</v>
      </c>
      <c r="W12" s="18">
        <v>12</v>
      </c>
      <c r="X12" s="18">
        <v>1868</v>
      </c>
      <c r="Y12" s="40">
        <f t="shared" si="39"/>
        <v>155.666666666667</v>
      </c>
      <c r="Z12" s="17">
        <f t="shared" si="40"/>
        <v>79.9999999999999</v>
      </c>
      <c r="AA12" s="36">
        <f t="shared" si="41"/>
        <v>0.0428265524625267</v>
      </c>
      <c r="AB12" s="17">
        <v>410</v>
      </c>
      <c r="AC12" s="26">
        <v>0.0317073170731707</v>
      </c>
      <c r="AD12" s="18">
        <v>13</v>
      </c>
      <c r="AE12" s="18">
        <v>1965</v>
      </c>
      <c r="AF12" s="40">
        <f t="shared" si="42"/>
        <v>151.153846153846</v>
      </c>
      <c r="AG12" s="17">
        <f t="shared" si="1"/>
        <v>27.9999999999979</v>
      </c>
      <c r="AH12" s="36">
        <f t="shared" si="2"/>
        <v>0.0142493638676834</v>
      </c>
      <c r="AI12" s="17">
        <v>396</v>
      </c>
      <c r="AJ12" s="26">
        <v>0.0277777777777778</v>
      </c>
      <c r="AK12" s="18">
        <v>11</v>
      </c>
      <c r="AL12" s="18">
        <v>1642</v>
      </c>
      <c r="AM12" s="40">
        <f t="shared" si="43"/>
        <v>149.272727272727</v>
      </c>
      <c r="AN12" s="17">
        <f t="shared" si="44"/>
        <v>3.00000000000009</v>
      </c>
      <c r="AO12" s="36">
        <f t="shared" si="45"/>
        <v>0.00182704019488434</v>
      </c>
      <c r="AP12" s="17">
        <v>459</v>
      </c>
      <c r="AQ12" s="26">
        <v>0.028322440087146</v>
      </c>
      <c r="AR12" s="18">
        <v>13</v>
      </c>
      <c r="AS12" s="18">
        <v>2080</v>
      </c>
      <c r="AT12" s="40">
        <f t="shared" si="46"/>
        <v>160</v>
      </c>
      <c r="AU12" s="17">
        <f t="shared" si="47"/>
        <v>143</v>
      </c>
      <c r="AV12" s="36">
        <f t="shared" si="48"/>
        <v>0.06875</v>
      </c>
      <c r="AW12" s="17">
        <v>396</v>
      </c>
      <c r="AX12" s="26">
        <v>0.0126262626262626</v>
      </c>
      <c r="AY12" s="18">
        <v>5</v>
      </c>
      <c r="AZ12" s="18">
        <v>845</v>
      </c>
      <c r="BA12" s="40">
        <f t="shared" si="49"/>
        <v>169</v>
      </c>
      <c r="BB12" s="17">
        <f t="shared" si="50"/>
        <v>100</v>
      </c>
      <c r="BC12" s="36">
        <f t="shared" si="51"/>
        <v>0.118343195266272</v>
      </c>
      <c r="BD12" s="17">
        <v>369</v>
      </c>
      <c r="BE12" s="26">
        <v>0.016260162601626</v>
      </c>
      <c r="BF12" s="17">
        <v>6</v>
      </c>
      <c r="BG12" s="18">
        <v>981</v>
      </c>
      <c r="BH12" s="40">
        <f t="shared" si="52"/>
        <v>163.5</v>
      </c>
      <c r="BI12" s="17">
        <f t="shared" si="53"/>
        <v>87</v>
      </c>
      <c r="BJ12" s="36">
        <f t="shared" si="54"/>
        <v>0.0886850152905199</v>
      </c>
      <c r="BK12" s="17">
        <v>332</v>
      </c>
      <c r="BL12" s="32">
        <v>0.0210843373493976</v>
      </c>
      <c r="BM12" s="17">
        <v>7</v>
      </c>
      <c r="BN12" s="18">
        <v>1124</v>
      </c>
      <c r="BO12" s="40">
        <f t="shared" si="55"/>
        <v>160.571428571429</v>
      </c>
      <c r="BP12" s="17">
        <f t="shared" si="56"/>
        <v>81.0000000000001</v>
      </c>
      <c r="BQ12" s="36">
        <f t="shared" si="57"/>
        <v>0.0720640569395019</v>
      </c>
      <c r="BR12" s="17">
        <v>348</v>
      </c>
      <c r="BS12" s="32">
        <v>0.0172413793103448</v>
      </c>
      <c r="BT12" s="18">
        <v>6</v>
      </c>
      <c r="BU12" s="18">
        <v>973</v>
      </c>
      <c r="BV12" s="40">
        <f t="shared" si="58"/>
        <v>162.166666666667</v>
      </c>
      <c r="BW12" s="17">
        <f t="shared" si="59"/>
        <v>78.9999999999999</v>
      </c>
      <c r="BX12" s="116">
        <f t="shared" si="60"/>
        <v>0.0811921891058581</v>
      </c>
      <c r="BY12" s="112">
        <v>294</v>
      </c>
      <c r="BZ12" s="117">
        <v>0.0136054421768707</v>
      </c>
      <c r="CA12" s="112">
        <v>4</v>
      </c>
      <c r="CB12" s="112">
        <v>646</v>
      </c>
      <c r="CC12" s="40">
        <f t="shared" si="61"/>
        <v>161.5</v>
      </c>
      <c r="CD12" s="17">
        <f t="shared" si="3"/>
        <v>50</v>
      </c>
      <c r="CE12" s="36">
        <f t="shared" si="4"/>
        <v>0.0773993808049536</v>
      </c>
      <c r="CF12" s="112">
        <v>308</v>
      </c>
      <c r="CG12" s="117">
        <v>0.0194805194805195</v>
      </c>
      <c r="CH12" s="112">
        <v>6</v>
      </c>
      <c r="CI12" s="112">
        <v>974</v>
      </c>
      <c r="CJ12" s="40">
        <f t="shared" si="62"/>
        <v>162.333333333333</v>
      </c>
      <c r="CK12" s="17">
        <f t="shared" si="5"/>
        <v>79.999999999998</v>
      </c>
      <c r="CL12" s="36">
        <f t="shared" si="6"/>
        <v>0.082135523613961</v>
      </c>
      <c r="CM12" s="120">
        <v>400</v>
      </c>
      <c r="CN12" s="121">
        <v>0.0425</v>
      </c>
      <c r="CO12" s="55">
        <v>17</v>
      </c>
      <c r="CP12" s="55">
        <v>2649</v>
      </c>
      <c r="CQ12" s="40">
        <f t="shared" si="63"/>
        <v>155.823529411765</v>
      </c>
      <c r="CR12" s="17">
        <f t="shared" si="7"/>
        <v>116.000000000005</v>
      </c>
      <c r="CS12" s="36">
        <f t="shared" si="8"/>
        <v>0.0437901094752756</v>
      </c>
      <c r="CT12" s="122">
        <v>374</v>
      </c>
      <c r="CU12" s="123">
        <v>0.0213903743315508</v>
      </c>
      <c r="CV12" s="122">
        <v>8</v>
      </c>
      <c r="CW12" s="122">
        <v>1229</v>
      </c>
      <c r="CX12" s="40">
        <f t="shared" si="64"/>
        <v>153.625</v>
      </c>
      <c r="CY12" s="17">
        <f t="shared" si="9"/>
        <v>37</v>
      </c>
      <c r="CZ12" s="36">
        <f t="shared" si="10"/>
        <v>0.0301057770545159</v>
      </c>
      <c r="DA12" s="112">
        <v>377</v>
      </c>
      <c r="DB12" s="117">
        <v>0.0450928381962865</v>
      </c>
      <c r="DC12" s="112">
        <v>17</v>
      </c>
      <c r="DD12" s="112">
        <v>2618</v>
      </c>
      <c r="DE12" s="40">
        <f t="shared" si="65"/>
        <v>154</v>
      </c>
      <c r="DF12" s="17">
        <f t="shared" si="11"/>
        <v>85</v>
      </c>
      <c r="DG12" s="36">
        <f t="shared" si="12"/>
        <v>0.0324675324675325</v>
      </c>
      <c r="DH12" s="126">
        <v>359</v>
      </c>
      <c r="DI12" s="32">
        <v>0.0334261838440111</v>
      </c>
      <c r="DJ12" s="17">
        <v>12</v>
      </c>
      <c r="DK12" s="18">
        <v>1832</v>
      </c>
      <c r="DL12" s="40">
        <f t="shared" si="66"/>
        <v>152.666666666667</v>
      </c>
      <c r="DM12" s="17">
        <f t="shared" si="13"/>
        <v>44.000000000004</v>
      </c>
      <c r="DN12" s="36">
        <f t="shared" si="14"/>
        <v>0.0240174672489105</v>
      </c>
      <c r="DO12" s="33">
        <v>494</v>
      </c>
      <c r="DP12" s="32">
        <v>0.0465587044534413</v>
      </c>
      <c r="DQ12" s="18">
        <v>23</v>
      </c>
      <c r="DR12" s="18">
        <v>3565</v>
      </c>
      <c r="DS12" s="40">
        <f t="shared" si="67"/>
        <v>155</v>
      </c>
      <c r="DT12" s="17">
        <f t="shared" si="15"/>
        <v>138</v>
      </c>
      <c r="DU12" s="36">
        <f t="shared" si="16"/>
        <v>0.0387096774193548</v>
      </c>
      <c r="DV12" s="18">
        <v>489</v>
      </c>
      <c r="DW12" s="26">
        <v>0.0429447852760736</v>
      </c>
      <c r="DX12" s="18">
        <v>21</v>
      </c>
      <c r="DY12" s="18">
        <v>3268</v>
      </c>
      <c r="DZ12" s="40">
        <f t="shared" si="68"/>
        <v>155.619047619048</v>
      </c>
      <c r="EA12" s="17">
        <f t="shared" si="17"/>
        <v>139.000000000008</v>
      </c>
      <c r="EB12" s="36">
        <f t="shared" si="18"/>
        <v>0.0425336597307245</v>
      </c>
      <c r="EC12" s="18">
        <v>389</v>
      </c>
      <c r="ED12" s="26">
        <v>0.0205655526992288</v>
      </c>
      <c r="EE12" s="18">
        <v>8</v>
      </c>
      <c r="EF12" s="18">
        <v>1242</v>
      </c>
      <c r="EG12" s="40">
        <f t="shared" si="69"/>
        <v>155.25</v>
      </c>
      <c r="EH12" s="17">
        <f t="shared" si="19"/>
        <v>50</v>
      </c>
      <c r="EI12" s="36">
        <f t="shared" si="20"/>
        <v>0.0402576489533011</v>
      </c>
      <c r="EJ12" s="18">
        <v>368</v>
      </c>
      <c r="EK12" s="26">
        <v>0.0380434782608696</v>
      </c>
      <c r="EL12" s="18">
        <v>14</v>
      </c>
      <c r="EM12" s="18">
        <v>2116</v>
      </c>
      <c r="EN12" s="40">
        <f t="shared" si="70"/>
        <v>151.142857142857</v>
      </c>
      <c r="EO12" s="17">
        <f t="shared" si="21"/>
        <v>29.9999999999999</v>
      </c>
      <c r="EP12" s="36">
        <f t="shared" si="22"/>
        <v>0.0141776937618147</v>
      </c>
      <c r="EQ12" s="18">
        <v>370</v>
      </c>
      <c r="ER12" s="26">
        <v>0.0432432432432432</v>
      </c>
      <c r="ES12" s="18">
        <v>16</v>
      </c>
      <c r="ET12" s="18">
        <v>2467</v>
      </c>
      <c r="EU12" s="40">
        <f t="shared" si="71"/>
        <v>154.1875</v>
      </c>
      <c r="EV12" s="17">
        <f t="shared" si="23"/>
        <v>83</v>
      </c>
      <c r="EW12" s="36">
        <f t="shared" si="24"/>
        <v>0.0336441021483583</v>
      </c>
      <c r="EX12" s="18">
        <v>481</v>
      </c>
      <c r="EY12" s="26">
        <v>0.0415800415800416</v>
      </c>
      <c r="EZ12" s="17">
        <v>20</v>
      </c>
      <c r="FA12" s="18">
        <v>3032</v>
      </c>
      <c r="FB12" s="40">
        <f t="shared" si="72"/>
        <v>151.6</v>
      </c>
      <c r="FC12" s="17">
        <f t="shared" si="25"/>
        <v>51.9999999999999</v>
      </c>
      <c r="FD12" s="36">
        <f t="shared" si="26"/>
        <v>0.0171503957783641</v>
      </c>
      <c r="FE12" s="18">
        <v>461</v>
      </c>
      <c r="FF12" s="26">
        <v>0.017353579175705</v>
      </c>
      <c r="FG12" s="17">
        <v>8</v>
      </c>
      <c r="FH12" s="18">
        <v>1242</v>
      </c>
      <c r="FI12" s="40">
        <f t="shared" si="73"/>
        <v>155.25</v>
      </c>
      <c r="FJ12" s="17">
        <f t="shared" si="27"/>
        <v>50</v>
      </c>
      <c r="FK12" s="36">
        <f t="shared" si="28"/>
        <v>0.0402576489533011</v>
      </c>
      <c r="FL12" s="18">
        <v>344</v>
      </c>
      <c r="FM12" s="26">
        <v>0.0174418604651163</v>
      </c>
      <c r="FN12" s="17">
        <v>6</v>
      </c>
      <c r="FO12" s="18">
        <v>919</v>
      </c>
      <c r="FP12" s="40">
        <f t="shared" si="74"/>
        <v>153.166666666667</v>
      </c>
      <c r="FQ12" s="17">
        <f t="shared" si="29"/>
        <v>24.9999999999999</v>
      </c>
      <c r="FR12" s="36">
        <f t="shared" si="30"/>
        <v>0.0272034820457018</v>
      </c>
      <c r="FS12" s="18">
        <v>384</v>
      </c>
      <c r="FT12" s="26">
        <v>0.0208333333333333</v>
      </c>
      <c r="FU12" s="17">
        <v>8</v>
      </c>
      <c r="FV12" s="18">
        <v>1240</v>
      </c>
      <c r="FW12" s="40">
        <f t="shared" si="99"/>
        <v>155</v>
      </c>
      <c r="FX12" s="17">
        <f t="shared" si="75"/>
        <v>48</v>
      </c>
      <c r="FY12" s="36">
        <f t="shared" si="76"/>
        <v>0.0387096774193548</v>
      </c>
      <c r="FZ12" s="18">
        <v>730</v>
      </c>
      <c r="GA12" s="26">
        <v>0.026027397260274</v>
      </c>
      <c r="GB12" s="17">
        <v>19</v>
      </c>
      <c r="GC12" s="18">
        <v>2869</v>
      </c>
      <c r="GD12" s="40">
        <f t="shared" si="77"/>
        <v>151</v>
      </c>
      <c r="GE12" s="17">
        <f t="shared" si="78"/>
        <v>38</v>
      </c>
      <c r="GF12" s="36">
        <f t="shared" si="79"/>
        <v>0.0132450331125828</v>
      </c>
      <c r="GG12" s="18">
        <v>688</v>
      </c>
      <c r="GH12" s="26">
        <v>0.0319767441860465</v>
      </c>
      <c r="GI12" s="18">
        <v>22</v>
      </c>
      <c r="GJ12" s="18">
        <v>3339</v>
      </c>
      <c r="GK12" s="40">
        <f t="shared" si="80"/>
        <v>151.772727272727</v>
      </c>
      <c r="GL12" s="17">
        <f t="shared" si="81"/>
        <v>61.0000000000002</v>
      </c>
      <c r="GM12" s="36">
        <f t="shared" si="82"/>
        <v>0.0182689427972447</v>
      </c>
      <c r="GN12" s="18">
        <v>704</v>
      </c>
      <c r="GO12" s="26">
        <v>0.0213068181818182</v>
      </c>
      <c r="GP12" s="18">
        <v>15</v>
      </c>
      <c r="GQ12" s="18">
        <v>2396</v>
      </c>
      <c r="GR12" s="40">
        <f t="shared" si="83"/>
        <v>159.733333333333</v>
      </c>
      <c r="GS12" s="17">
        <f t="shared" si="84"/>
        <v>161</v>
      </c>
      <c r="GT12" s="36">
        <f t="shared" si="85"/>
        <v>0.0671953255425709</v>
      </c>
      <c r="GU12" s="18">
        <v>623</v>
      </c>
      <c r="GV12" s="26">
        <v>0.0192616372391653</v>
      </c>
      <c r="GW12" s="18">
        <v>12</v>
      </c>
      <c r="GX12" s="18">
        <v>1912</v>
      </c>
      <c r="GY12" s="40">
        <f t="shared" si="86"/>
        <v>159.333333333333</v>
      </c>
      <c r="GZ12" s="17">
        <f t="shared" si="87"/>
        <v>124</v>
      </c>
      <c r="HA12" s="36">
        <f t="shared" si="88"/>
        <v>0.0648535564853557</v>
      </c>
      <c r="HB12" s="18">
        <v>430</v>
      </c>
      <c r="HC12" s="26">
        <v>0.00697674418604651</v>
      </c>
      <c r="HD12" s="18">
        <v>3</v>
      </c>
      <c r="HE12" s="18">
        <v>477</v>
      </c>
      <c r="HF12" s="40">
        <f t="shared" si="89"/>
        <v>159</v>
      </c>
      <c r="HG12" s="17">
        <f t="shared" si="90"/>
        <v>30</v>
      </c>
      <c r="HH12" s="36">
        <f t="shared" si="91"/>
        <v>0.0628930817610063</v>
      </c>
      <c r="HI12" s="18">
        <v>434</v>
      </c>
      <c r="HJ12" s="26">
        <v>0.0230414746543779</v>
      </c>
      <c r="HK12" s="17">
        <v>10</v>
      </c>
      <c r="HL12" s="18">
        <v>1599</v>
      </c>
      <c r="HM12" s="40">
        <f t="shared" si="92"/>
        <v>159.9</v>
      </c>
      <c r="HN12" s="17">
        <f t="shared" si="93"/>
        <v>109</v>
      </c>
      <c r="HO12" s="36">
        <f t="shared" si="94"/>
        <v>0.0681676047529706</v>
      </c>
      <c r="HP12" s="18">
        <v>589</v>
      </c>
      <c r="HQ12" s="26">
        <v>0.00509337860780985</v>
      </c>
      <c r="HR12" s="17">
        <v>3</v>
      </c>
      <c r="HS12" s="18">
        <v>513</v>
      </c>
      <c r="HT12" s="40">
        <f t="shared" si="95"/>
        <v>171</v>
      </c>
      <c r="HU12" s="17">
        <f t="shared" si="96"/>
        <v>66</v>
      </c>
      <c r="HV12" s="36">
        <f t="shared" si="97"/>
        <v>0.128654970760234</v>
      </c>
      <c r="HW12" s="17">
        <v>438</v>
      </c>
      <c r="HX12" s="17">
        <v>66967.03</v>
      </c>
      <c r="HY12" s="18">
        <v>263</v>
      </c>
      <c r="HZ12" s="18">
        <v>43205.6</v>
      </c>
      <c r="IA12" s="17">
        <v>313</v>
      </c>
      <c r="IB12" s="17">
        <v>52421</v>
      </c>
      <c r="IC12" s="17">
        <v>338</v>
      </c>
      <c r="ID12" s="17">
        <v>53856</v>
      </c>
      <c r="IE12" s="16"/>
      <c r="IF12" s="16"/>
      <c r="IG12" s="16"/>
      <c r="IH12" s="16"/>
      <c r="II12" s="41"/>
      <c r="IJ12" s="41"/>
      <c r="IK12" s="41"/>
      <c r="IL12" s="41"/>
      <c r="IM12" s="18"/>
      <c r="IN12" s="41"/>
      <c r="IO12" s="41"/>
      <c r="IP12" s="41"/>
      <c r="IQ12" s="18"/>
      <c r="IR12" s="18"/>
      <c r="IS12" s="18">
        <f t="shared" si="98"/>
        <v>365</v>
      </c>
      <c r="IT12" s="18">
        <f t="shared" si="31"/>
        <v>56659</v>
      </c>
      <c r="IU12" s="17">
        <v>149</v>
      </c>
      <c r="IV12" s="17">
        <f t="shared" si="32"/>
        <v>2274</v>
      </c>
      <c r="IW12" s="36">
        <f t="shared" si="33"/>
        <v>0.0401348417727105</v>
      </c>
      <c r="IX12" s="18">
        <f t="shared" si="34"/>
        <v>1717</v>
      </c>
      <c r="IY12" s="42">
        <f t="shared" si="35"/>
        <v>273108.63</v>
      </c>
      <c r="IZ12" s="43"/>
      <c r="JA12" s="43"/>
    </row>
    <row r="13" spans="1:261">
      <c r="A13" s="16"/>
      <c r="B13" s="20" t="s">
        <v>35</v>
      </c>
      <c r="C13" s="18">
        <v>6939962759098</v>
      </c>
      <c r="D13" s="18">
        <v>584740907378</v>
      </c>
      <c r="E13" s="18">
        <v>21061010002767</v>
      </c>
      <c r="F13" s="17" t="s">
        <v>149</v>
      </c>
      <c r="G13" s="19" t="s">
        <v>150</v>
      </c>
      <c r="H13" s="17" t="s">
        <v>129</v>
      </c>
      <c r="I13" s="26">
        <f>VLOOKUP(C13,供应链!E:J,6,0)</f>
        <v>1</v>
      </c>
      <c r="J13" s="17">
        <f>VLOOKUP(C13,供应链!E:H,4,0)</f>
        <v>2324</v>
      </c>
      <c r="K13" s="17">
        <f>VLOOKUP(C13,供应链!E:K,7,0)</f>
        <v>2</v>
      </c>
      <c r="L13" s="18">
        <f>VLOOKUP(C13,供应链!E:I,5,0)</f>
        <v>18.6701627514085</v>
      </c>
      <c r="M13" s="27">
        <f t="shared" si="0"/>
        <v>0.0503634648465679</v>
      </c>
      <c r="N13" s="17">
        <v>2081</v>
      </c>
      <c r="O13" s="26">
        <v>0.0893801057184046</v>
      </c>
      <c r="P13" s="18">
        <v>186</v>
      </c>
      <c r="Q13" s="18">
        <v>26629</v>
      </c>
      <c r="R13" s="40">
        <f t="shared" si="36"/>
        <v>143.166666666667</v>
      </c>
      <c r="S13" s="17">
        <f t="shared" si="37"/>
        <v>-4805</v>
      </c>
      <c r="T13" s="36">
        <f t="shared" si="38"/>
        <v>-0.180442374854482</v>
      </c>
      <c r="U13" s="17">
        <v>1981</v>
      </c>
      <c r="V13" s="26">
        <v>0.0625946491670873</v>
      </c>
      <c r="W13" s="18">
        <v>124</v>
      </c>
      <c r="X13" s="18">
        <v>17693</v>
      </c>
      <c r="Y13" s="40">
        <f t="shared" si="39"/>
        <v>142.685483870968</v>
      </c>
      <c r="Z13" s="17">
        <f t="shared" si="40"/>
        <v>-3263</v>
      </c>
      <c r="AA13" s="36">
        <f t="shared" si="41"/>
        <v>-0.184423218221896</v>
      </c>
      <c r="AB13" s="17">
        <v>2108</v>
      </c>
      <c r="AC13" s="26">
        <v>0.0649905123339658</v>
      </c>
      <c r="AD13" s="18">
        <v>137</v>
      </c>
      <c r="AE13" s="18">
        <v>19507</v>
      </c>
      <c r="AF13" s="40">
        <f t="shared" si="42"/>
        <v>142.386861313869</v>
      </c>
      <c r="AG13" s="17">
        <f t="shared" si="1"/>
        <v>-3645.99999999995</v>
      </c>
      <c r="AH13" s="36">
        <f t="shared" si="2"/>
        <v>-0.186907264059053</v>
      </c>
      <c r="AI13" s="17">
        <v>2175</v>
      </c>
      <c r="AJ13" s="26">
        <v>0.0574712643678161</v>
      </c>
      <c r="AK13" s="18">
        <v>125</v>
      </c>
      <c r="AL13" s="18">
        <v>18052</v>
      </c>
      <c r="AM13" s="40">
        <f t="shared" si="43"/>
        <v>144.416</v>
      </c>
      <c r="AN13" s="17">
        <f t="shared" si="44"/>
        <v>-3073</v>
      </c>
      <c r="AO13" s="36">
        <f t="shared" si="45"/>
        <v>-0.170230445380013</v>
      </c>
      <c r="AP13" s="17">
        <v>3789</v>
      </c>
      <c r="AQ13" s="26">
        <v>0.0337820005278438</v>
      </c>
      <c r="AR13" s="18">
        <v>128</v>
      </c>
      <c r="AS13" s="18">
        <v>18798</v>
      </c>
      <c r="AT13" s="40">
        <f t="shared" si="46"/>
        <v>146.859375</v>
      </c>
      <c r="AU13" s="17">
        <f t="shared" si="47"/>
        <v>-2834</v>
      </c>
      <c r="AV13" s="36">
        <f t="shared" si="48"/>
        <v>-0.15076071922545</v>
      </c>
      <c r="AW13" s="17">
        <v>2578</v>
      </c>
      <c r="AX13" s="26">
        <v>0.0407292474786656</v>
      </c>
      <c r="AY13" s="18">
        <v>105</v>
      </c>
      <c r="AZ13" s="18">
        <v>15531</v>
      </c>
      <c r="BA13" s="40">
        <f t="shared" si="49"/>
        <v>147.914285714286</v>
      </c>
      <c r="BB13" s="17">
        <f t="shared" si="50"/>
        <v>-2214</v>
      </c>
      <c r="BC13" s="36">
        <f t="shared" si="51"/>
        <v>-0.142553602472474</v>
      </c>
      <c r="BD13" s="17">
        <v>2905</v>
      </c>
      <c r="BE13" s="26">
        <v>0.0633390705679862</v>
      </c>
      <c r="BF13" s="17">
        <v>184</v>
      </c>
      <c r="BG13" s="18">
        <v>25518</v>
      </c>
      <c r="BH13" s="40">
        <f t="shared" si="52"/>
        <v>138.684782608696</v>
      </c>
      <c r="BI13" s="17">
        <f t="shared" si="53"/>
        <v>-5578</v>
      </c>
      <c r="BJ13" s="36">
        <f t="shared" si="54"/>
        <v>-0.218590798651932</v>
      </c>
      <c r="BK13" s="17">
        <v>1819</v>
      </c>
      <c r="BL13" s="32">
        <v>0.0434304562946674</v>
      </c>
      <c r="BM13" s="17">
        <v>79</v>
      </c>
      <c r="BN13" s="18">
        <v>11873</v>
      </c>
      <c r="BO13" s="40">
        <f t="shared" si="55"/>
        <v>150.291139240506</v>
      </c>
      <c r="BP13" s="17">
        <f t="shared" si="56"/>
        <v>-1478</v>
      </c>
      <c r="BQ13" s="36">
        <f t="shared" si="57"/>
        <v>-0.124484123641876</v>
      </c>
      <c r="BR13" s="17">
        <v>1503</v>
      </c>
      <c r="BS13" s="32">
        <v>0.0399201596806387</v>
      </c>
      <c r="BT13" s="18">
        <v>60</v>
      </c>
      <c r="BU13" s="18">
        <v>9110</v>
      </c>
      <c r="BV13" s="40">
        <f t="shared" si="58"/>
        <v>151.833333333333</v>
      </c>
      <c r="BW13" s="17">
        <f t="shared" si="59"/>
        <v>-1030</v>
      </c>
      <c r="BX13" s="116">
        <f t="shared" si="60"/>
        <v>-0.113062568605928</v>
      </c>
      <c r="BY13" s="112">
        <v>1475</v>
      </c>
      <c r="BZ13" s="117">
        <v>0.0603389830508475</v>
      </c>
      <c r="CA13" s="112">
        <v>89</v>
      </c>
      <c r="CB13" s="112">
        <v>12699</v>
      </c>
      <c r="CC13" s="40">
        <f t="shared" si="61"/>
        <v>142.685393258427</v>
      </c>
      <c r="CD13" s="17">
        <f t="shared" si="3"/>
        <v>-2342</v>
      </c>
      <c r="CE13" s="36">
        <f t="shared" si="4"/>
        <v>-0.184423970391369</v>
      </c>
      <c r="CF13" s="112">
        <v>1807</v>
      </c>
      <c r="CG13" s="117">
        <v>0.0558937465412286</v>
      </c>
      <c r="CH13" s="112">
        <v>101</v>
      </c>
      <c r="CI13" s="112">
        <v>14612</v>
      </c>
      <c r="CJ13" s="40">
        <f t="shared" si="62"/>
        <v>144.673267326733</v>
      </c>
      <c r="CK13" s="17">
        <f t="shared" si="5"/>
        <v>-2456.99999999997</v>
      </c>
      <c r="CL13" s="36">
        <f t="shared" si="6"/>
        <v>-0.168149466192169</v>
      </c>
      <c r="CM13" s="120">
        <v>1770</v>
      </c>
      <c r="CN13" s="121">
        <v>0.0672316384180791</v>
      </c>
      <c r="CO13" s="55">
        <v>119</v>
      </c>
      <c r="CP13" s="55">
        <v>16441</v>
      </c>
      <c r="CQ13" s="40">
        <f t="shared" si="63"/>
        <v>138.159663865546</v>
      </c>
      <c r="CR13" s="17">
        <f t="shared" si="7"/>
        <v>-3670.00000000003</v>
      </c>
      <c r="CS13" s="36">
        <f t="shared" si="8"/>
        <v>-0.223222431725566</v>
      </c>
      <c r="CT13" s="122">
        <v>2755</v>
      </c>
      <c r="CU13" s="123">
        <v>0.0911070780399274</v>
      </c>
      <c r="CV13" s="122">
        <v>251</v>
      </c>
      <c r="CW13" s="122">
        <v>33344</v>
      </c>
      <c r="CX13" s="40">
        <f t="shared" si="64"/>
        <v>132.844621513944</v>
      </c>
      <c r="CY13" s="17">
        <f t="shared" si="9"/>
        <v>-9075.00000000006</v>
      </c>
      <c r="CZ13" s="36">
        <f t="shared" si="10"/>
        <v>-0.272162907869483</v>
      </c>
      <c r="DA13" s="112">
        <v>2896</v>
      </c>
      <c r="DB13" s="117">
        <v>0.0890883977900552</v>
      </c>
      <c r="DC13" s="112">
        <v>258</v>
      </c>
      <c r="DD13" s="112">
        <v>34307</v>
      </c>
      <c r="DE13" s="40">
        <f t="shared" si="65"/>
        <v>132.972868217054</v>
      </c>
      <c r="DF13" s="17">
        <f t="shared" si="11"/>
        <v>-9295.00000000006</v>
      </c>
      <c r="DG13" s="36">
        <f t="shared" si="12"/>
        <v>-0.270935960591135</v>
      </c>
      <c r="DH13" s="126">
        <v>2566</v>
      </c>
      <c r="DI13" s="32">
        <v>0.08846453624318</v>
      </c>
      <c r="DJ13" s="17">
        <v>227</v>
      </c>
      <c r="DK13" s="18">
        <v>30183</v>
      </c>
      <c r="DL13" s="40">
        <f t="shared" si="66"/>
        <v>132.964757709251</v>
      </c>
      <c r="DM13" s="17">
        <f t="shared" si="13"/>
        <v>-8180.00000000003</v>
      </c>
      <c r="DN13" s="36">
        <f t="shared" si="14"/>
        <v>-0.271013484411756</v>
      </c>
      <c r="DO13" s="33">
        <v>2912</v>
      </c>
      <c r="DP13" s="32">
        <v>0.0882554945054945</v>
      </c>
      <c r="DQ13" s="18">
        <v>257</v>
      </c>
      <c r="DR13" s="18">
        <v>34207</v>
      </c>
      <c r="DS13" s="40">
        <f t="shared" si="67"/>
        <v>133.101167315175</v>
      </c>
      <c r="DT13" s="17">
        <f t="shared" si="15"/>
        <v>-9226.00000000003</v>
      </c>
      <c r="DU13" s="36">
        <f t="shared" si="16"/>
        <v>-0.269710877890491</v>
      </c>
      <c r="DV13" s="18">
        <v>3099</v>
      </c>
      <c r="DW13" s="26">
        <v>0.0742174895127461</v>
      </c>
      <c r="DX13" s="18">
        <v>230</v>
      </c>
      <c r="DY13" s="18">
        <v>30451</v>
      </c>
      <c r="DZ13" s="40">
        <f t="shared" si="68"/>
        <v>132.395652173913</v>
      </c>
      <c r="EA13" s="17">
        <f t="shared" si="17"/>
        <v>-8419.00000000001</v>
      </c>
      <c r="EB13" s="36">
        <f t="shared" si="18"/>
        <v>-0.276476962989722</v>
      </c>
      <c r="EC13" s="18">
        <v>2721</v>
      </c>
      <c r="ED13" s="26">
        <v>0.0720323410510842</v>
      </c>
      <c r="EE13" s="18">
        <v>196</v>
      </c>
      <c r="EF13" s="18">
        <v>25942</v>
      </c>
      <c r="EG13" s="40">
        <f t="shared" si="69"/>
        <v>132.357142857143</v>
      </c>
      <c r="EH13" s="17">
        <f t="shared" si="19"/>
        <v>-7181.99999999997</v>
      </c>
      <c r="EI13" s="36">
        <f t="shared" si="20"/>
        <v>-0.276848354020506</v>
      </c>
      <c r="EJ13" s="18">
        <v>2004</v>
      </c>
      <c r="EK13" s="26">
        <v>0.0568862275449102</v>
      </c>
      <c r="EL13" s="18">
        <v>114</v>
      </c>
      <c r="EM13" s="18">
        <v>16153</v>
      </c>
      <c r="EN13" s="40">
        <f t="shared" si="70"/>
        <v>141.69298245614</v>
      </c>
      <c r="EO13" s="17">
        <f t="shared" si="21"/>
        <v>-3113</v>
      </c>
      <c r="EP13" s="36">
        <f t="shared" si="22"/>
        <v>-0.192719618646691</v>
      </c>
      <c r="EQ13" s="18">
        <v>1621</v>
      </c>
      <c r="ER13" s="26">
        <v>0.0549043800123381</v>
      </c>
      <c r="ES13" s="18">
        <v>89</v>
      </c>
      <c r="ET13" s="18">
        <v>12790</v>
      </c>
      <c r="EU13" s="40">
        <f t="shared" si="71"/>
        <v>143.707865168539</v>
      </c>
      <c r="EV13" s="17">
        <f t="shared" si="23"/>
        <v>-2251</v>
      </c>
      <c r="EW13" s="36">
        <f t="shared" si="24"/>
        <v>-0.175996872556685</v>
      </c>
      <c r="EX13" s="18">
        <v>2002</v>
      </c>
      <c r="EY13" s="26">
        <v>0.0629370629370629</v>
      </c>
      <c r="EZ13" s="17">
        <v>126</v>
      </c>
      <c r="FA13" s="18">
        <v>18014</v>
      </c>
      <c r="FB13" s="40">
        <f t="shared" si="72"/>
        <v>142.968253968254</v>
      </c>
      <c r="FC13" s="17">
        <f t="shared" si="25"/>
        <v>-3280</v>
      </c>
      <c r="FD13" s="36">
        <f t="shared" si="26"/>
        <v>-0.182080603974686</v>
      </c>
      <c r="FE13" s="18">
        <v>1801</v>
      </c>
      <c r="FF13" s="26">
        <v>0.0488617434758468</v>
      </c>
      <c r="FG13" s="17">
        <v>88</v>
      </c>
      <c r="FH13" s="18">
        <v>12611</v>
      </c>
      <c r="FI13" s="40">
        <f t="shared" si="73"/>
        <v>143.306818181818</v>
      </c>
      <c r="FJ13" s="17">
        <f t="shared" si="27"/>
        <v>-2261</v>
      </c>
      <c r="FK13" s="36">
        <f t="shared" si="28"/>
        <v>-0.179287923241614</v>
      </c>
      <c r="FL13" s="18">
        <v>1551</v>
      </c>
      <c r="FM13" s="26">
        <v>0.0599613152804642</v>
      </c>
      <c r="FN13" s="17">
        <v>93</v>
      </c>
      <c r="FO13" s="18">
        <v>13444</v>
      </c>
      <c r="FP13" s="40">
        <f t="shared" si="74"/>
        <v>144.559139784946</v>
      </c>
      <c r="FQ13" s="17">
        <f t="shared" si="29"/>
        <v>-2273</v>
      </c>
      <c r="FR13" s="36">
        <f t="shared" si="30"/>
        <v>-0.169071704849747</v>
      </c>
      <c r="FS13" s="18">
        <v>1464</v>
      </c>
      <c r="FT13" s="26">
        <v>0.0327868852459016</v>
      </c>
      <c r="FU13" s="17">
        <v>48</v>
      </c>
      <c r="FV13" s="18">
        <v>6823</v>
      </c>
      <c r="FW13" s="40">
        <f t="shared" si="99"/>
        <v>142.145833333333</v>
      </c>
      <c r="FX13" s="17">
        <f t="shared" si="75"/>
        <v>-1289</v>
      </c>
      <c r="FY13" s="36">
        <f t="shared" si="76"/>
        <v>-0.188919829986809</v>
      </c>
      <c r="FZ13" s="18">
        <v>3315</v>
      </c>
      <c r="GA13" s="26">
        <v>0.0624434389140271</v>
      </c>
      <c r="GB13" s="17">
        <v>207</v>
      </c>
      <c r="GC13" s="18">
        <v>27880</v>
      </c>
      <c r="GD13" s="40">
        <f t="shared" si="77"/>
        <v>134.685990338164</v>
      </c>
      <c r="GE13" s="17">
        <f t="shared" si="78"/>
        <v>-7103</v>
      </c>
      <c r="GF13" s="36">
        <f t="shared" si="79"/>
        <v>-0.254770444763271</v>
      </c>
      <c r="GG13" s="18">
        <v>2599</v>
      </c>
      <c r="GH13" s="26">
        <v>0.0665640631011928</v>
      </c>
      <c r="GI13" s="18">
        <v>173</v>
      </c>
      <c r="GJ13" s="18">
        <v>23672</v>
      </c>
      <c r="GK13" s="40">
        <f t="shared" si="80"/>
        <v>136.832369942197</v>
      </c>
      <c r="GL13" s="17">
        <f t="shared" si="81"/>
        <v>-5565</v>
      </c>
      <c r="GM13" s="36">
        <f t="shared" si="82"/>
        <v>-0.235087867522812</v>
      </c>
      <c r="GN13" s="18">
        <v>2665</v>
      </c>
      <c r="GO13" s="26">
        <v>0.0562851782363977</v>
      </c>
      <c r="GP13" s="18">
        <v>150</v>
      </c>
      <c r="GQ13" s="18">
        <v>20298</v>
      </c>
      <c r="GR13" s="40">
        <f t="shared" si="83"/>
        <v>135.32</v>
      </c>
      <c r="GS13" s="17">
        <f t="shared" si="84"/>
        <v>-5052</v>
      </c>
      <c r="GT13" s="36">
        <f t="shared" si="85"/>
        <v>-0.248891516405557</v>
      </c>
      <c r="GU13" s="18">
        <v>2885</v>
      </c>
      <c r="GV13" s="26">
        <v>0.052686308492201</v>
      </c>
      <c r="GW13" s="18">
        <v>152</v>
      </c>
      <c r="GX13" s="18">
        <v>21093</v>
      </c>
      <c r="GY13" s="40">
        <f t="shared" si="86"/>
        <v>138.769736842105</v>
      </c>
      <c r="GZ13" s="17">
        <f t="shared" si="87"/>
        <v>-4595</v>
      </c>
      <c r="HA13" s="36">
        <f t="shared" si="88"/>
        <v>-0.217844782629308</v>
      </c>
      <c r="HB13" s="18">
        <v>2860</v>
      </c>
      <c r="HC13" s="26">
        <v>0.0538461538461538</v>
      </c>
      <c r="HD13" s="18">
        <v>154</v>
      </c>
      <c r="HE13" s="18">
        <v>20381</v>
      </c>
      <c r="HF13" s="40">
        <f t="shared" si="89"/>
        <v>132.344155844156</v>
      </c>
      <c r="HG13" s="17">
        <f t="shared" si="90"/>
        <v>-5645</v>
      </c>
      <c r="HH13" s="36">
        <f t="shared" si="91"/>
        <v>-0.27697365193072</v>
      </c>
      <c r="HI13" s="18">
        <v>2574</v>
      </c>
      <c r="HJ13" s="26">
        <v>0.0574980574980575</v>
      </c>
      <c r="HK13" s="17">
        <v>148</v>
      </c>
      <c r="HL13" s="18">
        <v>19811</v>
      </c>
      <c r="HM13" s="40">
        <f t="shared" si="92"/>
        <v>133.858108108108</v>
      </c>
      <c r="HN13" s="17">
        <f t="shared" si="93"/>
        <v>-5201</v>
      </c>
      <c r="HO13" s="36">
        <f t="shared" si="94"/>
        <v>-0.26253091716723</v>
      </c>
      <c r="HP13" s="18">
        <v>3415</v>
      </c>
      <c r="HQ13" s="26">
        <v>0.04099560761347</v>
      </c>
      <c r="HR13" s="17">
        <v>140</v>
      </c>
      <c r="HS13" s="18">
        <v>18387</v>
      </c>
      <c r="HT13" s="40">
        <f t="shared" si="95"/>
        <v>131.335714285714</v>
      </c>
      <c r="HU13" s="17">
        <f t="shared" si="96"/>
        <v>-5273</v>
      </c>
      <c r="HV13" s="36">
        <f t="shared" si="97"/>
        <v>-0.286778702344047</v>
      </c>
      <c r="HW13" s="17">
        <v>3386</v>
      </c>
      <c r="HX13" s="17">
        <v>642687.1</v>
      </c>
      <c r="HY13" s="18">
        <v>3450</v>
      </c>
      <c r="HZ13" s="18">
        <v>547362.985</v>
      </c>
      <c r="IA13" s="17">
        <v>2799</v>
      </c>
      <c r="IB13" s="17">
        <v>429555</v>
      </c>
      <c r="IC13" s="17">
        <v>3791</v>
      </c>
      <c r="ID13" s="17">
        <v>562191</v>
      </c>
      <c r="IE13" s="16"/>
      <c r="IF13" s="16"/>
      <c r="IG13" s="16"/>
      <c r="IH13" s="16"/>
      <c r="II13" s="41"/>
      <c r="IJ13" s="41"/>
      <c r="IK13" s="41"/>
      <c r="IL13" s="41"/>
      <c r="IM13" s="18"/>
      <c r="IN13" s="41"/>
      <c r="IO13" s="41"/>
      <c r="IP13" s="41"/>
      <c r="IQ13" s="18"/>
      <c r="IR13" s="18"/>
      <c r="IS13" s="18">
        <f t="shared" si="98"/>
        <v>4538</v>
      </c>
      <c r="IT13" s="18">
        <f t="shared" si="31"/>
        <v>626254</v>
      </c>
      <c r="IU13" s="17">
        <v>169</v>
      </c>
      <c r="IV13" s="17">
        <f t="shared" si="32"/>
        <v>-140668</v>
      </c>
      <c r="IW13" s="36">
        <f t="shared" si="33"/>
        <v>-0.224618126191609</v>
      </c>
      <c r="IX13" s="18">
        <f t="shared" si="34"/>
        <v>17964</v>
      </c>
      <c r="IY13" s="42">
        <f t="shared" si="35"/>
        <v>2808050.085</v>
      </c>
      <c r="IZ13" s="43"/>
      <c r="JA13" s="43"/>
    </row>
    <row r="14" spans="1:261">
      <c r="A14" s="16"/>
      <c r="B14" s="20" t="s">
        <v>35</v>
      </c>
      <c r="C14" s="18">
        <v>6939962760834</v>
      </c>
      <c r="D14" s="18">
        <v>585858484327</v>
      </c>
      <c r="E14" s="18">
        <v>21061010003316</v>
      </c>
      <c r="F14" s="17" t="s">
        <v>151</v>
      </c>
      <c r="G14" s="19" t="s">
        <v>152</v>
      </c>
      <c r="H14" s="17" t="s">
        <v>129</v>
      </c>
      <c r="I14" s="26">
        <f>VLOOKUP(C14,供应链!E:J,6,0)</f>
        <v>0.958333333333333</v>
      </c>
      <c r="J14" s="17">
        <f>VLOOKUP(C14,供应链!E:H,4,0)</f>
        <v>230</v>
      </c>
      <c r="K14" s="17">
        <f>VLOOKUP(C14,供应链!E:K,7,0)</f>
        <v>87</v>
      </c>
      <c r="L14" s="18">
        <f>VLOOKUP(C14,供应链!E:I,5,0)</f>
        <v>25.1710761452295</v>
      </c>
      <c r="M14" s="27">
        <f t="shared" si="0"/>
        <v>0.00340713611897231</v>
      </c>
      <c r="N14" s="17">
        <v>426</v>
      </c>
      <c r="O14" s="26">
        <v>0.028169014084507</v>
      </c>
      <c r="P14" s="18">
        <v>12</v>
      </c>
      <c r="Q14" s="18">
        <v>2348</v>
      </c>
      <c r="R14" s="40">
        <f t="shared" si="36"/>
        <v>195.666666666667</v>
      </c>
      <c r="S14" s="17">
        <f t="shared" si="37"/>
        <v>-160</v>
      </c>
      <c r="T14" s="36">
        <f t="shared" si="38"/>
        <v>-0.0681431005110733</v>
      </c>
      <c r="U14" s="17">
        <v>381</v>
      </c>
      <c r="V14" s="26">
        <v>0.020997375328084</v>
      </c>
      <c r="W14" s="18">
        <v>8</v>
      </c>
      <c r="X14" s="18">
        <v>1573</v>
      </c>
      <c r="Y14" s="40">
        <f t="shared" si="39"/>
        <v>196.625</v>
      </c>
      <c r="Z14" s="17">
        <f t="shared" si="40"/>
        <v>-99</v>
      </c>
      <c r="AA14" s="36">
        <f t="shared" si="41"/>
        <v>-0.0629370629370629</v>
      </c>
      <c r="AB14" s="17">
        <v>334</v>
      </c>
      <c r="AC14" s="26">
        <v>0.0389221556886228</v>
      </c>
      <c r="AD14" s="18">
        <v>13</v>
      </c>
      <c r="AE14" s="18">
        <v>2560</v>
      </c>
      <c r="AF14" s="40">
        <f t="shared" si="42"/>
        <v>196.923076923077</v>
      </c>
      <c r="AG14" s="17">
        <f t="shared" si="1"/>
        <v>-156.999999999999</v>
      </c>
      <c r="AH14" s="36">
        <f t="shared" si="2"/>
        <v>-0.0613281249999997</v>
      </c>
      <c r="AI14" s="17">
        <v>365</v>
      </c>
      <c r="AJ14" s="26">
        <v>0.0328767123287671</v>
      </c>
      <c r="AK14" s="18">
        <v>12</v>
      </c>
      <c r="AL14" s="18">
        <v>2353</v>
      </c>
      <c r="AM14" s="40">
        <f t="shared" si="43"/>
        <v>196.083333333333</v>
      </c>
      <c r="AN14" s="17">
        <f t="shared" si="44"/>
        <v>-155</v>
      </c>
      <c r="AO14" s="36">
        <f t="shared" si="45"/>
        <v>-0.0658733531661708</v>
      </c>
      <c r="AP14" s="17">
        <v>434</v>
      </c>
      <c r="AQ14" s="26">
        <v>0.0207373271889401</v>
      </c>
      <c r="AR14" s="18">
        <v>9</v>
      </c>
      <c r="AS14" s="18">
        <v>1822</v>
      </c>
      <c r="AT14" s="40">
        <f t="shared" si="46"/>
        <v>202.444444444444</v>
      </c>
      <c r="AU14" s="17">
        <f t="shared" si="47"/>
        <v>-58.9999999999999</v>
      </c>
      <c r="AV14" s="36">
        <f t="shared" si="48"/>
        <v>-0.0323819978046103</v>
      </c>
      <c r="AW14" s="17">
        <v>353</v>
      </c>
      <c r="AX14" s="26">
        <v>0.0396600566572238</v>
      </c>
      <c r="AY14" s="18">
        <v>14</v>
      </c>
      <c r="AZ14" s="18">
        <v>2810</v>
      </c>
      <c r="BA14" s="40">
        <f t="shared" si="49"/>
        <v>200.714285714286</v>
      </c>
      <c r="BB14" s="17">
        <f t="shared" si="50"/>
        <v>-116</v>
      </c>
      <c r="BC14" s="36">
        <f t="shared" si="51"/>
        <v>-0.0412811387900355</v>
      </c>
      <c r="BD14" s="17">
        <v>346</v>
      </c>
      <c r="BE14" s="26">
        <v>0.0289017341040462</v>
      </c>
      <c r="BF14" s="17">
        <v>10</v>
      </c>
      <c r="BG14" s="18">
        <v>2087</v>
      </c>
      <c r="BH14" s="40">
        <f t="shared" si="52"/>
        <v>208.7</v>
      </c>
      <c r="BI14" s="17">
        <f t="shared" si="53"/>
        <v>-3.00000000000011</v>
      </c>
      <c r="BJ14" s="36">
        <f t="shared" si="54"/>
        <v>-0.00143747005270729</v>
      </c>
      <c r="BK14" s="17">
        <v>324</v>
      </c>
      <c r="BL14" s="32">
        <v>0.0185185185185185</v>
      </c>
      <c r="BM14" s="17">
        <v>6</v>
      </c>
      <c r="BN14" s="18">
        <v>1234</v>
      </c>
      <c r="BO14" s="40">
        <f t="shared" si="55"/>
        <v>205.666666666667</v>
      </c>
      <c r="BP14" s="17">
        <f t="shared" si="56"/>
        <v>-20.0000000000001</v>
      </c>
      <c r="BQ14" s="36">
        <f t="shared" si="57"/>
        <v>-0.0162074554294976</v>
      </c>
      <c r="BR14" s="17">
        <v>310</v>
      </c>
      <c r="BS14" s="32">
        <v>0.0225806451612903</v>
      </c>
      <c r="BT14" s="18">
        <v>7</v>
      </c>
      <c r="BU14" s="18">
        <v>1429</v>
      </c>
      <c r="BV14" s="40">
        <f t="shared" si="58"/>
        <v>204.142857142857</v>
      </c>
      <c r="BW14" s="17">
        <f t="shared" si="59"/>
        <v>-34</v>
      </c>
      <c r="BX14" s="116">
        <f t="shared" si="60"/>
        <v>-0.0237928621413576</v>
      </c>
      <c r="BY14" s="112">
        <v>298</v>
      </c>
      <c r="BZ14" s="117">
        <v>0.0302013422818792</v>
      </c>
      <c r="CA14" s="112">
        <v>9</v>
      </c>
      <c r="CB14" s="112">
        <v>1827</v>
      </c>
      <c r="CC14" s="40">
        <f t="shared" si="61"/>
        <v>203</v>
      </c>
      <c r="CD14" s="17">
        <f t="shared" si="3"/>
        <v>-54</v>
      </c>
      <c r="CE14" s="36">
        <f t="shared" si="4"/>
        <v>-0.0295566502463054</v>
      </c>
      <c r="CF14" s="112">
        <v>297</v>
      </c>
      <c r="CG14" s="117">
        <v>0.0269360269360269</v>
      </c>
      <c r="CH14" s="112">
        <v>8</v>
      </c>
      <c r="CI14" s="112">
        <v>1634</v>
      </c>
      <c r="CJ14" s="40">
        <f t="shared" si="62"/>
        <v>204.25</v>
      </c>
      <c r="CK14" s="17">
        <f t="shared" si="5"/>
        <v>-38</v>
      </c>
      <c r="CL14" s="36">
        <f t="shared" si="6"/>
        <v>-0.0232558139534884</v>
      </c>
      <c r="CM14" s="120">
        <v>232</v>
      </c>
      <c r="CN14" s="121">
        <v>0.0431034482758621</v>
      </c>
      <c r="CO14" s="55">
        <v>10</v>
      </c>
      <c r="CP14" s="55">
        <v>2055</v>
      </c>
      <c r="CQ14" s="40">
        <f t="shared" si="63"/>
        <v>205.5</v>
      </c>
      <c r="CR14" s="17">
        <f t="shared" si="7"/>
        <v>-35</v>
      </c>
      <c r="CS14" s="36">
        <f t="shared" si="8"/>
        <v>-0.0170316301703163</v>
      </c>
      <c r="CT14" s="122">
        <v>273</v>
      </c>
      <c r="CU14" s="123">
        <v>0.021978021978022</v>
      </c>
      <c r="CV14" s="122">
        <v>6</v>
      </c>
      <c r="CW14" s="122">
        <v>1237</v>
      </c>
      <c r="CX14" s="40">
        <f t="shared" si="64"/>
        <v>206.166666666667</v>
      </c>
      <c r="CY14" s="17">
        <f t="shared" si="9"/>
        <v>-16.999999999998</v>
      </c>
      <c r="CZ14" s="36">
        <f t="shared" si="10"/>
        <v>-0.0137429264349216</v>
      </c>
      <c r="DA14" s="112">
        <v>284</v>
      </c>
      <c r="DB14" s="117">
        <v>0.0140845070422535</v>
      </c>
      <c r="DC14" s="112">
        <v>4</v>
      </c>
      <c r="DD14" s="112">
        <v>821</v>
      </c>
      <c r="DE14" s="40">
        <f t="shared" si="65"/>
        <v>205.25</v>
      </c>
      <c r="DF14" s="17">
        <f t="shared" si="11"/>
        <v>-15</v>
      </c>
      <c r="DG14" s="36">
        <f t="shared" si="12"/>
        <v>-0.0182704019488429</v>
      </c>
      <c r="DH14" s="126">
        <v>229</v>
      </c>
      <c r="DI14" s="32">
        <v>0.0349344978165939</v>
      </c>
      <c r="DJ14" s="17">
        <v>8</v>
      </c>
      <c r="DK14" s="18">
        <v>1656</v>
      </c>
      <c r="DL14" s="40">
        <f t="shared" si="66"/>
        <v>207</v>
      </c>
      <c r="DM14" s="17">
        <f t="shared" si="13"/>
        <v>-16</v>
      </c>
      <c r="DN14" s="36">
        <f t="shared" si="14"/>
        <v>-0.00966183574879227</v>
      </c>
      <c r="DO14" s="33">
        <v>263</v>
      </c>
      <c r="DP14" s="32">
        <v>0.0152091254752852</v>
      </c>
      <c r="DQ14" s="18">
        <v>4</v>
      </c>
      <c r="DR14" s="18">
        <v>836</v>
      </c>
      <c r="DS14" s="40">
        <f t="shared" si="67"/>
        <v>209</v>
      </c>
      <c r="DT14" s="17">
        <f t="shared" si="15"/>
        <v>0</v>
      </c>
      <c r="DU14" s="36">
        <f t="shared" si="16"/>
        <v>0</v>
      </c>
      <c r="DV14" s="18">
        <v>278</v>
      </c>
      <c r="DW14" s="26">
        <v>0.0215827338129496</v>
      </c>
      <c r="DX14" s="18">
        <v>6</v>
      </c>
      <c r="DY14" s="18">
        <v>1231</v>
      </c>
      <c r="DZ14" s="40">
        <f t="shared" si="68"/>
        <v>205.166666666667</v>
      </c>
      <c r="EA14" s="17">
        <f t="shared" si="17"/>
        <v>-22.999999999998</v>
      </c>
      <c r="EB14" s="36">
        <f t="shared" si="18"/>
        <v>-0.0186839967506076</v>
      </c>
      <c r="EC14" s="18">
        <v>251</v>
      </c>
      <c r="ED14" s="26">
        <v>0.0318725099601594</v>
      </c>
      <c r="EE14" s="18">
        <v>8</v>
      </c>
      <c r="EF14" s="18">
        <v>1654</v>
      </c>
      <c r="EG14" s="40">
        <f t="shared" si="69"/>
        <v>206.75</v>
      </c>
      <c r="EH14" s="17">
        <f t="shared" si="19"/>
        <v>-18</v>
      </c>
      <c r="EI14" s="36">
        <f t="shared" si="20"/>
        <v>-0.0108827085852479</v>
      </c>
      <c r="EJ14" s="18">
        <v>208</v>
      </c>
      <c r="EK14" s="26">
        <v>0.0336538461538462</v>
      </c>
      <c r="EL14" s="18">
        <v>7</v>
      </c>
      <c r="EM14" s="18">
        <v>1453</v>
      </c>
      <c r="EN14" s="40">
        <f t="shared" si="70"/>
        <v>207.571428571429</v>
      </c>
      <c r="EO14" s="17">
        <f t="shared" si="21"/>
        <v>-9.99999999999991</v>
      </c>
      <c r="EP14" s="36">
        <f t="shared" si="22"/>
        <v>-0.00688231245698549</v>
      </c>
      <c r="EQ14" s="18">
        <v>201</v>
      </c>
      <c r="ER14" s="26">
        <v>0.0348258706467662</v>
      </c>
      <c r="ES14" s="18">
        <v>7</v>
      </c>
      <c r="ET14" s="18">
        <v>1443</v>
      </c>
      <c r="EU14" s="40">
        <f t="shared" si="71"/>
        <v>206.142857142857</v>
      </c>
      <c r="EV14" s="17">
        <f t="shared" si="23"/>
        <v>-20</v>
      </c>
      <c r="EW14" s="36">
        <f t="shared" si="24"/>
        <v>-0.0138600138600139</v>
      </c>
      <c r="EX14" s="18">
        <v>282</v>
      </c>
      <c r="EY14" s="26">
        <v>0.0319148936170213</v>
      </c>
      <c r="EZ14" s="17">
        <v>9</v>
      </c>
      <c r="FA14" s="18">
        <v>1846</v>
      </c>
      <c r="FB14" s="40">
        <f t="shared" si="72"/>
        <v>205.111111111111</v>
      </c>
      <c r="FC14" s="17">
        <f t="shared" si="25"/>
        <v>-35</v>
      </c>
      <c r="FD14" s="36">
        <f t="shared" si="26"/>
        <v>-0.0189599133261105</v>
      </c>
      <c r="FE14" s="18">
        <v>223</v>
      </c>
      <c r="FF14" s="26">
        <v>0.0224215246636771</v>
      </c>
      <c r="FG14" s="17">
        <v>5</v>
      </c>
      <c r="FH14" s="18">
        <v>1010</v>
      </c>
      <c r="FI14" s="40">
        <f t="shared" si="73"/>
        <v>202</v>
      </c>
      <c r="FJ14" s="17">
        <f t="shared" si="27"/>
        <v>-35</v>
      </c>
      <c r="FK14" s="36">
        <f t="shared" si="28"/>
        <v>-0.0346534653465347</v>
      </c>
      <c r="FL14" s="18">
        <v>227</v>
      </c>
      <c r="FM14" s="26">
        <v>0.00881057268722467</v>
      </c>
      <c r="FN14" s="17">
        <v>2</v>
      </c>
      <c r="FO14" s="18">
        <v>398</v>
      </c>
      <c r="FP14" s="40">
        <f t="shared" si="74"/>
        <v>199</v>
      </c>
      <c r="FQ14" s="17">
        <f t="shared" si="29"/>
        <v>-20</v>
      </c>
      <c r="FR14" s="36">
        <f t="shared" si="30"/>
        <v>-0.050251256281407</v>
      </c>
      <c r="FS14" s="18">
        <v>234</v>
      </c>
      <c r="FT14" s="26">
        <v>0.00427350427350427</v>
      </c>
      <c r="FU14" s="17">
        <v>1</v>
      </c>
      <c r="FV14" s="18">
        <v>209</v>
      </c>
      <c r="FW14" s="40">
        <f t="shared" si="99"/>
        <v>209</v>
      </c>
      <c r="FX14" s="17">
        <f t="shared" si="75"/>
        <v>0</v>
      </c>
      <c r="FY14" s="36">
        <f t="shared" si="76"/>
        <v>0</v>
      </c>
      <c r="FZ14" s="18">
        <v>420</v>
      </c>
      <c r="GA14" s="26">
        <v>0.0595238095238095</v>
      </c>
      <c r="GB14" s="17">
        <v>25</v>
      </c>
      <c r="GC14" s="18">
        <v>4493</v>
      </c>
      <c r="GD14" s="40">
        <f t="shared" si="77"/>
        <v>179.72</v>
      </c>
      <c r="GE14" s="17">
        <f t="shared" si="78"/>
        <v>-732</v>
      </c>
      <c r="GF14" s="36">
        <f t="shared" si="79"/>
        <v>-0.162920097930113</v>
      </c>
      <c r="GG14" s="18">
        <v>431</v>
      </c>
      <c r="GH14" s="26">
        <v>0.0394431554524362</v>
      </c>
      <c r="GI14" s="18">
        <v>17</v>
      </c>
      <c r="GJ14" s="18">
        <v>3076</v>
      </c>
      <c r="GK14" s="40">
        <f t="shared" si="80"/>
        <v>180.941176470588</v>
      </c>
      <c r="GL14" s="17">
        <f t="shared" si="81"/>
        <v>-477</v>
      </c>
      <c r="GM14" s="36">
        <f t="shared" si="82"/>
        <v>-0.155071521456437</v>
      </c>
      <c r="GN14" s="18">
        <v>416</v>
      </c>
      <c r="GO14" s="26">
        <v>0.0360576923076923</v>
      </c>
      <c r="GP14" s="18">
        <v>15</v>
      </c>
      <c r="GQ14" s="18">
        <v>2709</v>
      </c>
      <c r="GR14" s="40">
        <f t="shared" si="83"/>
        <v>180.6</v>
      </c>
      <c r="GS14" s="17">
        <f t="shared" si="84"/>
        <v>-426</v>
      </c>
      <c r="GT14" s="36">
        <f t="shared" si="85"/>
        <v>-0.157253599114064</v>
      </c>
      <c r="GU14" s="18">
        <v>420</v>
      </c>
      <c r="GV14" s="26">
        <v>0.0428571428571429</v>
      </c>
      <c r="GW14" s="18">
        <v>18</v>
      </c>
      <c r="GX14" s="18">
        <v>3250</v>
      </c>
      <c r="GY14" s="40">
        <f t="shared" si="86"/>
        <v>180.555555555556</v>
      </c>
      <c r="GZ14" s="17">
        <f t="shared" si="87"/>
        <v>-512</v>
      </c>
      <c r="HA14" s="36">
        <f t="shared" si="88"/>
        <v>-0.157538461538462</v>
      </c>
      <c r="HB14" s="18">
        <v>359</v>
      </c>
      <c r="HC14" s="26">
        <v>0.0473537604456825</v>
      </c>
      <c r="HD14" s="18">
        <v>17</v>
      </c>
      <c r="HE14" s="18">
        <v>3171</v>
      </c>
      <c r="HF14" s="40">
        <f t="shared" si="89"/>
        <v>186.529411764706</v>
      </c>
      <c r="HG14" s="17">
        <f t="shared" si="90"/>
        <v>-382</v>
      </c>
      <c r="HH14" s="36">
        <f t="shared" si="91"/>
        <v>-0.120466729738253</v>
      </c>
      <c r="HI14" s="18">
        <v>415</v>
      </c>
      <c r="HJ14" s="26">
        <v>0.0385542168674699</v>
      </c>
      <c r="HK14" s="17">
        <v>16</v>
      </c>
      <c r="HL14" s="18">
        <v>2898</v>
      </c>
      <c r="HM14" s="40">
        <f t="shared" si="92"/>
        <v>181.125</v>
      </c>
      <c r="HN14" s="17">
        <f t="shared" si="93"/>
        <v>-446</v>
      </c>
      <c r="HO14" s="36">
        <f t="shared" si="94"/>
        <v>-0.153899240855763</v>
      </c>
      <c r="HP14" s="18">
        <v>560</v>
      </c>
      <c r="HQ14" s="26">
        <v>0.025</v>
      </c>
      <c r="HR14" s="17">
        <v>14</v>
      </c>
      <c r="HS14" s="18">
        <v>2531</v>
      </c>
      <c r="HT14" s="40">
        <f t="shared" si="95"/>
        <v>180.785714285714</v>
      </c>
      <c r="HU14" s="17">
        <f t="shared" si="96"/>
        <v>-395</v>
      </c>
      <c r="HV14" s="36">
        <f t="shared" si="97"/>
        <v>-0.156064796523113</v>
      </c>
      <c r="HW14" s="17">
        <v>336</v>
      </c>
      <c r="HX14" s="17">
        <v>67171.74</v>
      </c>
      <c r="HY14" s="18">
        <v>270</v>
      </c>
      <c r="HZ14" s="18">
        <v>55027.01</v>
      </c>
      <c r="IA14" s="17">
        <v>508</v>
      </c>
      <c r="IB14" s="17">
        <v>103825</v>
      </c>
      <c r="IC14" s="17">
        <v>467</v>
      </c>
      <c r="ID14" s="17">
        <v>94765</v>
      </c>
      <c r="IE14" s="16"/>
      <c r="IF14" s="16"/>
      <c r="IG14" s="16"/>
      <c r="IH14" s="16"/>
      <c r="II14" s="41"/>
      <c r="IJ14" s="41"/>
      <c r="IK14" s="41"/>
      <c r="IL14" s="41"/>
      <c r="IM14" s="18"/>
      <c r="IN14" s="41"/>
      <c r="IO14" s="41"/>
      <c r="IP14" s="41"/>
      <c r="IQ14" s="18"/>
      <c r="IR14" s="18"/>
      <c r="IS14" s="18">
        <f t="shared" si="98"/>
        <v>307</v>
      </c>
      <c r="IT14" s="18">
        <f t="shared" si="31"/>
        <v>59654</v>
      </c>
      <c r="IU14" s="17">
        <v>209</v>
      </c>
      <c r="IV14" s="17">
        <f t="shared" si="32"/>
        <v>-4509</v>
      </c>
      <c r="IW14" s="36">
        <f t="shared" si="33"/>
        <v>-0.0755858785663996</v>
      </c>
      <c r="IX14" s="18">
        <f t="shared" si="34"/>
        <v>1888</v>
      </c>
      <c r="IY14" s="42">
        <f t="shared" si="35"/>
        <v>380442.75</v>
      </c>
      <c r="IZ14" s="43"/>
      <c r="JA14" s="43"/>
    </row>
    <row r="15" spans="1:261">
      <c r="A15" s="16" t="s">
        <v>133</v>
      </c>
      <c r="B15" s="17" t="s">
        <v>35</v>
      </c>
      <c r="C15" s="21">
        <v>6939962741451</v>
      </c>
      <c r="D15" s="18">
        <v>591229387549</v>
      </c>
      <c r="E15" s="21">
        <v>21061010000202</v>
      </c>
      <c r="F15" s="22" t="s">
        <v>153</v>
      </c>
      <c r="G15" s="19" t="s">
        <v>154</v>
      </c>
      <c r="H15" s="17" t="s">
        <v>129</v>
      </c>
      <c r="I15" s="26">
        <f>VLOOKUP(C15,供应链!E:J,6,0)</f>
        <v>1</v>
      </c>
      <c r="J15" s="17">
        <f>VLOOKUP(C15,供应链!E:H,4,0)</f>
        <v>823</v>
      </c>
      <c r="K15" s="17">
        <f>VLOOKUP(C15,供应链!E:K,7,0)</f>
        <v>0</v>
      </c>
      <c r="L15" s="18">
        <f>VLOOKUP(C15,供应链!E:I,5,0)</f>
        <v>27.7834935536765</v>
      </c>
      <c r="M15" s="27">
        <f t="shared" si="0"/>
        <v>0.0109982797846956</v>
      </c>
      <c r="N15" s="17">
        <v>1224</v>
      </c>
      <c r="O15" s="26">
        <v>0.0580065359477124</v>
      </c>
      <c r="P15" s="18">
        <v>71</v>
      </c>
      <c r="Q15" s="18">
        <v>13751</v>
      </c>
      <c r="R15" s="40">
        <f t="shared" si="36"/>
        <v>193.676056338028</v>
      </c>
      <c r="S15" s="17">
        <f t="shared" si="37"/>
        <v>-2508</v>
      </c>
      <c r="T15" s="36">
        <f t="shared" si="38"/>
        <v>-0.182386735510145</v>
      </c>
      <c r="U15" s="17">
        <v>1111</v>
      </c>
      <c r="V15" s="26">
        <v>0.0522052205220522</v>
      </c>
      <c r="W15" s="18">
        <v>58</v>
      </c>
      <c r="X15" s="18">
        <v>11204</v>
      </c>
      <c r="Y15" s="40">
        <f t="shared" si="39"/>
        <v>193.172413793103</v>
      </c>
      <c r="Z15" s="17">
        <f t="shared" si="40"/>
        <v>-2078</v>
      </c>
      <c r="AA15" s="36">
        <f t="shared" si="41"/>
        <v>-0.185469475187433</v>
      </c>
      <c r="AB15" s="17">
        <v>1116</v>
      </c>
      <c r="AC15" s="26">
        <v>0.0528673835125448</v>
      </c>
      <c r="AD15" s="18">
        <v>59</v>
      </c>
      <c r="AE15" s="18">
        <v>11395</v>
      </c>
      <c r="AF15" s="40">
        <f t="shared" si="42"/>
        <v>193.135593220339</v>
      </c>
      <c r="AG15" s="17">
        <f t="shared" si="1"/>
        <v>-2116</v>
      </c>
      <c r="AH15" s="36">
        <f t="shared" si="2"/>
        <v>-0.185695480473892</v>
      </c>
      <c r="AI15" s="17">
        <v>1089</v>
      </c>
      <c r="AJ15" s="26">
        <v>0.0348943985307622</v>
      </c>
      <c r="AK15" s="18">
        <v>38</v>
      </c>
      <c r="AL15" s="18">
        <v>7371</v>
      </c>
      <c r="AM15" s="40">
        <f t="shared" si="43"/>
        <v>193.973684210526</v>
      </c>
      <c r="AN15" s="17">
        <f t="shared" si="44"/>
        <v>-1331</v>
      </c>
      <c r="AO15" s="36">
        <f t="shared" si="45"/>
        <v>-0.180572513905847</v>
      </c>
      <c r="AP15" s="17">
        <v>1062</v>
      </c>
      <c r="AQ15" s="26">
        <v>0.0357815442561205</v>
      </c>
      <c r="AR15" s="18">
        <v>38</v>
      </c>
      <c r="AS15" s="18">
        <v>7949</v>
      </c>
      <c r="AT15" s="40">
        <f t="shared" si="46"/>
        <v>209.184210526316</v>
      </c>
      <c r="AU15" s="17">
        <f t="shared" si="47"/>
        <v>-753</v>
      </c>
      <c r="AV15" s="36">
        <f t="shared" si="48"/>
        <v>-0.0947288967165682</v>
      </c>
      <c r="AW15" s="17">
        <v>762</v>
      </c>
      <c r="AX15" s="26">
        <v>0.0406824146981627</v>
      </c>
      <c r="AY15" s="18">
        <v>31</v>
      </c>
      <c r="AZ15" s="18">
        <v>6498</v>
      </c>
      <c r="BA15" s="40">
        <f t="shared" si="49"/>
        <v>209.612903225806</v>
      </c>
      <c r="BB15" s="17">
        <f t="shared" si="50"/>
        <v>-601</v>
      </c>
      <c r="BC15" s="36">
        <f t="shared" si="51"/>
        <v>-0.0924899969221298</v>
      </c>
      <c r="BD15" s="17">
        <v>750</v>
      </c>
      <c r="BE15" s="26">
        <v>0.044</v>
      </c>
      <c r="BF15" s="17">
        <v>33</v>
      </c>
      <c r="BG15" s="18">
        <v>6871</v>
      </c>
      <c r="BH15" s="40">
        <f t="shared" si="52"/>
        <v>208.212121212121</v>
      </c>
      <c r="BI15" s="17">
        <f t="shared" si="53"/>
        <v>-686</v>
      </c>
      <c r="BJ15" s="36">
        <f t="shared" si="54"/>
        <v>-0.0998399068548974</v>
      </c>
      <c r="BK15" s="17">
        <v>490</v>
      </c>
      <c r="BL15" s="32">
        <v>0.0244897959183673</v>
      </c>
      <c r="BM15" s="17">
        <v>12</v>
      </c>
      <c r="BN15" s="18">
        <v>2781</v>
      </c>
      <c r="BO15" s="40">
        <f t="shared" si="55"/>
        <v>231.75</v>
      </c>
      <c r="BP15" s="17">
        <f t="shared" si="56"/>
        <v>33</v>
      </c>
      <c r="BQ15" s="36">
        <f t="shared" si="57"/>
        <v>0.011866235167206</v>
      </c>
      <c r="BR15" s="17">
        <v>513</v>
      </c>
      <c r="BS15" s="32">
        <v>0.0350877192982456</v>
      </c>
      <c r="BT15" s="18">
        <v>18</v>
      </c>
      <c r="BU15" s="18">
        <v>3813</v>
      </c>
      <c r="BV15" s="40">
        <f t="shared" si="58"/>
        <v>211.833333333333</v>
      </c>
      <c r="BW15" s="17">
        <f t="shared" si="59"/>
        <v>-309</v>
      </c>
      <c r="BX15" s="116">
        <f t="shared" si="60"/>
        <v>-0.081038552321007</v>
      </c>
      <c r="BY15" s="112">
        <v>578</v>
      </c>
      <c r="BZ15" s="117">
        <v>0.0519031141868512</v>
      </c>
      <c r="CA15" s="112">
        <v>30</v>
      </c>
      <c r="CB15" s="112">
        <v>6407</v>
      </c>
      <c r="CC15" s="40">
        <f t="shared" si="61"/>
        <v>213.566666666667</v>
      </c>
      <c r="CD15" s="17">
        <f t="shared" si="3"/>
        <v>-462.99999999999</v>
      </c>
      <c r="CE15" s="36">
        <f t="shared" si="4"/>
        <v>-0.0722647104729187</v>
      </c>
      <c r="CF15" s="112">
        <v>585</v>
      </c>
      <c r="CG15" s="117">
        <v>0.041025641025641</v>
      </c>
      <c r="CH15" s="112">
        <v>24</v>
      </c>
      <c r="CI15" s="112">
        <v>4961</v>
      </c>
      <c r="CJ15" s="40">
        <f t="shared" si="62"/>
        <v>206.708333333333</v>
      </c>
      <c r="CK15" s="17">
        <f t="shared" si="5"/>
        <v>-535.000000000008</v>
      </c>
      <c r="CL15" s="36">
        <f t="shared" si="6"/>
        <v>-0.10784116105624</v>
      </c>
      <c r="CM15" s="120">
        <v>537</v>
      </c>
      <c r="CN15" s="121">
        <v>0.037243947858473</v>
      </c>
      <c r="CO15" s="55">
        <v>20</v>
      </c>
      <c r="CP15" s="55">
        <v>4070</v>
      </c>
      <c r="CQ15" s="40">
        <f t="shared" si="63"/>
        <v>203.5</v>
      </c>
      <c r="CR15" s="17">
        <f t="shared" si="7"/>
        <v>-510</v>
      </c>
      <c r="CS15" s="36">
        <f t="shared" si="8"/>
        <v>-0.125307125307125</v>
      </c>
      <c r="CT15" s="122">
        <v>528</v>
      </c>
      <c r="CU15" s="123">
        <v>0.0359848484848485</v>
      </c>
      <c r="CV15" s="122">
        <v>19</v>
      </c>
      <c r="CW15" s="122">
        <v>3886</v>
      </c>
      <c r="CX15" s="40">
        <f t="shared" si="64"/>
        <v>204.526315789474</v>
      </c>
      <c r="CY15" s="17">
        <f t="shared" si="9"/>
        <v>-464.999999999994</v>
      </c>
      <c r="CZ15" s="36">
        <f t="shared" si="10"/>
        <v>-0.119660319094183</v>
      </c>
      <c r="DA15" s="112">
        <v>550</v>
      </c>
      <c r="DB15" s="117">
        <v>0.0454545454545455</v>
      </c>
      <c r="DC15" s="112">
        <v>25</v>
      </c>
      <c r="DD15" s="112">
        <v>5116</v>
      </c>
      <c r="DE15" s="40">
        <f t="shared" si="65"/>
        <v>204.64</v>
      </c>
      <c r="DF15" s="17">
        <f t="shared" si="11"/>
        <v>-609</v>
      </c>
      <c r="DG15" s="36">
        <f t="shared" si="12"/>
        <v>-0.11903831118061</v>
      </c>
      <c r="DH15" s="126">
        <v>501</v>
      </c>
      <c r="DI15" s="32">
        <v>0.031936127744511</v>
      </c>
      <c r="DJ15" s="17">
        <v>16</v>
      </c>
      <c r="DK15" s="18">
        <v>3280</v>
      </c>
      <c r="DL15" s="40">
        <f t="shared" si="66"/>
        <v>205</v>
      </c>
      <c r="DM15" s="17">
        <f t="shared" si="13"/>
        <v>-384</v>
      </c>
      <c r="DN15" s="36">
        <f t="shared" si="14"/>
        <v>-0.117073170731707</v>
      </c>
      <c r="DO15" s="33">
        <v>557</v>
      </c>
      <c r="DP15" s="32">
        <v>0.0538599640933573</v>
      </c>
      <c r="DQ15" s="18">
        <v>30</v>
      </c>
      <c r="DR15" s="18">
        <v>6126</v>
      </c>
      <c r="DS15" s="40">
        <f t="shared" si="67"/>
        <v>204.2</v>
      </c>
      <c r="DT15" s="17">
        <f t="shared" si="15"/>
        <v>-744</v>
      </c>
      <c r="DU15" s="36">
        <f t="shared" si="16"/>
        <v>-0.121449559255632</v>
      </c>
      <c r="DV15" s="18">
        <v>630</v>
      </c>
      <c r="DW15" s="26">
        <v>0.0412698412698413</v>
      </c>
      <c r="DX15" s="18">
        <v>26</v>
      </c>
      <c r="DY15" s="18">
        <v>5334</v>
      </c>
      <c r="DZ15" s="40">
        <f t="shared" si="68"/>
        <v>205.153846153846</v>
      </c>
      <c r="EA15" s="17">
        <f t="shared" si="17"/>
        <v>-620.000000000004</v>
      </c>
      <c r="EB15" s="36">
        <f t="shared" si="18"/>
        <v>-0.11623547056618</v>
      </c>
      <c r="EC15" s="18">
        <v>635</v>
      </c>
      <c r="ED15" s="26">
        <v>0.0409448818897638</v>
      </c>
      <c r="EE15" s="18">
        <v>26</v>
      </c>
      <c r="EF15" s="18">
        <v>5009</v>
      </c>
      <c r="EG15" s="40">
        <f t="shared" si="69"/>
        <v>192.653846153846</v>
      </c>
      <c r="EH15" s="17">
        <f t="shared" si="19"/>
        <v>-945.000000000004</v>
      </c>
      <c r="EI15" s="36">
        <f t="shared" si="20"/>
        <v>-0.188660411259733</v>
      </c>
      <c r="EJ15" s="18">
        <v>589</v>
      </c>
      <c r="EK15" s="26">
        <v>0.0560271646859083</v>
      </c>
      <c r="EL15" s="18">
        <v>33</v>
      </c>
      <c r="EM15" s="18">
        <v>6510</v>
      </c>
      <c r="EN15" s="40">
        <f t="shared" si="70"/>
        <v>197.272727272727</v>
      </c>
      <c r="EO15" s="17">
        <f t="shared" si="21"/>
        <v>-1047</v>
      </c>
      <c r="EP15" s="36">
        <f t="shared" si="22"/>
        <v>-0.160829493087558</v>
      </c>
      <c r="EQ15" s="18">
        <v>678</v>
      </c>
      <c r="ER15" s="26">
        <v>0.0486725663716814</v>
      </c>
      <c r="ES15" s="18">
        <v>33</v>
      </c>
      <c r="ET15" s="18">
        <v>6354</v>
      </c>
      <c r="EU15" s="40">
        <f t="shared" si="71"/>
        <v>192.545454545455</v>
      </c>
      <c r="EV15" s="17">
        <f t="shared" si="23"/>
        <v>-1203</v>
      </c>
      <c r="EW15" s="36">
        <f t="shared" si="24"/>
        <v>-0.18932955618508</v>
      </c>
      <c r="EX15" s="18">
        <v>666</v>
      </c>
      <c r="EY15" s="26">
        <v>0.0510510510510511</v>
      </c>
      <c r="EZ15" s="17">
        <v>34</v>
      </c>
      <c r="FA15" s="18">
        <v>6466</v>
      </c>
      <c r="FB15" s="40">
        <f t="shared" si="72"/>
        <v>190.176470588235</v>
      </c>
      <c r="FC15" s="17">
        <f t="shared" si="25"/>
        <v>-1320</v>
      </c>
      <c r="FD15" s="36">
        <f t="shared" si="26"/>
        <v>-0.204144757191463</v>
      </c>
      <c r="FE15" s="18">
        <v>862</v>
      </c>
      <c r="FF15" s="26">
        <v>0.0614849187935035</v>
      </c>
      <c r="FG15" s="17">
        <v>53</v>
      </c>
      <c r="FH15" s="18">
        <v>10349</v>
      </c>
      <c r="FI15" s="40">
        <f t="shared" si="73"/>
        <v>195.264150943396</v>
      </c>
      <c r="FJ15" s="17">
        <f t="shared" si="27"/>
        <v>-1788</v>
      </c>
      <c r="FK15" s="36">
        <f t="shared" si="28"/>
        <v>-0.172770315972558</v>
      </c>
      <c r="FL15" s="18">
        <v>972</v>
      </c>
      <c r="FM15" s="26">
        <v>0.0390946502057613</v>
      </c>
      <c r="FN15" s="17">
        <v>38</v>
      </c>
      <c r="FO15" s="18">
        <v>7472</v>
      </c>
      <c r="FP15" s="40">
        <f t="shared" si="74"/>
        <v>196.631578947368</v>
      </c>
      <c r="FQ15" s="17">
        <f t="shared" si="29"/>
        <v>-1230</v>
      </c>
      <c r="FR15" s="36">
        <f t="shared" si="30"/>
        <v>-0.164614561027837</v>
      </c>
      <c r="FS15" s="18">
        <v>763</v>
      </c>
      <c r="FT15" s="26">
        <v>0.036697247706422</v>
      </c>
      <c r="FU15" s="17">
        <v>28</v>
      </c>
      <c r="FV15" s="18">
        <v>5478</v>
      </c>
      <c r="FW15" s="40">
        <f t="shared" si="99"/>
        <v>195.642857142857</v>
      </c>
      <c r="FX15" s="17">
        <f t="shared" si="75"/>
        <v>-934</v>
      </c>
      <c r="FY15" s="36">
        <f t="shared" si="76"/>
        <v>-0.170500182548375</v>
      </c>
      <c r="FZ15" s="18">
        <v>1026</v>
      </c>
      <c r="GA15" s="26">
        <v>0.0399610136452242</v>
      </c>
      <c r="GB15" s="17">
        <v>41</v>
      </c>
      <c r="GC15" s="18">
        <v>8228</v>
      </c>
      <c r="GD15" s="40">
        <f t="shared" si="77"/>
        <v>200.682926829268</v>
      </c>
      <c r="GE15" s="17">
        <f t="shared" si="78"/>
        <v>-1161</v>
      </c>
      <c r="GF15" s="36">
        <f t="shared" si="79"/>
        <v>-0.14110354885756</v>
      </c>
      <c r="GG15" s="18">
        <v>935</v>
      </c>
      <c r="GH15" s="26">
        <v>0.0342245989304813</v>
      </c>
      <c r="GI15" s="18">
        <v>32</v>
      </c>
      <c r="GJ15" s="18">
        <v>6397</v>
      </c>
      <c r="GK15" s="40">
        <f t="shared" si="80"/>
        <v>199.90625</v>
      </c>
      <c r="GL15" s="17">
        <f t="shared" si="81"/>
        <v>-931</v>
      </c>
      <c r="GM15" s="36">
        <f t="shared" si="82"/>
        <v>-0.145536970454901</v>
      </c>
      <c r="GN15" s="18">
        <v>951</v>
      </c>
      <c r="GO15" s="26">
        <v>0.0525762355415352</v>
      </c>
      <c r="GP15" s="18">
        <v>50</v>
      </c>
      <c r="GQ15" s="18">
        <v>9989</v>
      </c>
      <c r="GR15" s="40">
        <f t="shared" si="83"/>
        <v>199.78</v>
      </c>
      <c r="GS15" s="17">
        <f t="shared" si="84"/>
        <v>-1461</v>
      </c>
      <c r="GT15" s="36">
        <f t="shared" si="85"/>
        <v>-0.146260886975673</v>
      </c>
      <c r="GU15" s="18">
        <v>944</v>
      </c>
      <c r="GV15" s="26">
        <v>0.0286016949152542</v>
      </c>
      <c r="GW15" s="18">
        <v>27</v>
      </c>
      <c r="GX15" s="18">
        <v>5819</v>
      </c>
      <c r="GY15" s="40">
        <f t="shared" si="86"/>
        <v>215.518518518519</v>
      </c>
      <c r="GZ15" s="17">
        <f t="shared" si="87"/>
        <v>-364</v>
      </c>
      <c r="HA15" s="36">
        <f t="shared" si="88"/>
        <v>-0.0625537033854615</v>
      </c>
      <c r="HB15" s="18">
        <v>926</v>
      </c>
      <c r="HC15" s="26">
        <v>0.0151187904967603</v>
      </c>
      <c r="HD15" s="18">
        <v>14</v>
      </c>
      <c r="HE15" s="18">
        <v>2988</v>
      </c>
      <c r="HF15" s="40">
        <f t="shared" si="89"/>
        <v>213.428571428571</v>
      </c>
      <c r="HG15" s="17">
        <f t="shared" si="90"/>
        <v>-218</v>
      </c>
      <c r="HH15" s="36">
        <f t="shared" si="91"/>
        <v>-0.0729585006693441</v>
      </c>
      <c r="HI15" s="18">
        <v>850</v>
      </c>
      <c r="HJ15" s="26">
        <v>0.0282352941176471</v>
      </c>
      <c r="HK15" s="17">
        <v>24</v>
      </c>
      <c r="HL15" s="18">
        <v>5238</v>
      </c>
      <c r="HM15" s="40">
        <f t="shared" si="92"/>
        <v>218.25</v>
      </c>
      <c r="HN15" s="17">
        <f t="shared" si="93"/>
        <v>-258</v>
      </c>
      <c r="HO15" s="36">
        <f t="shared" si="94"/>
        <v>-0.0492554410080183</v>
      </c>
      <c r="HP15" s="18">
        <v>1159</v>
      </c>
      <c r="HQ15" s="26">
        <v>0.00862812769628991</v>
      </c>
      <c r="HR15" s="17">
        <v>10</v>
      </c>
      <c r="HS15" s="18">
        <v>2179</v>
      </c>
      <c r="HT15" s="40">
        <f t="shared" si="95"/>
        <v>217.9</v>
      </c>
      <c r="HU15" s="17">
        <f t="shared" si="96"/>
        <v>-111</v>
      </c>
      <c r="HV15" s="36">
        <f t="shared" si="97"/>
        <v>-0.0509407985314364</v>
      </c>
      <c r="HW15" s="17">
        <v>1834</v>
      </c>
      <c r="HX15" s="17">
        <v>366837.03</v>
      </c>
      <c r="HY15" s="18">
        <v>845</v>
      </c>
      <c r="HZ15" s="18">
        <v>175988.11</v>
      </c>
      <c r="IA15" s="17">
        <v>1812</v>
      </c>
      <c r="IB15" s="17">
        <v>373313</v>
      </c>
      <c r="IC15" s="18">
        <v>1080</v>
      </c>
      <c r="ID15" s="17">
        <v>230926</v>
      </c>
      <c r="IE15" s="18"/>
      <c r="IF15" s="41"/>
      <c r="IG15" s="41"/>
      <c r="IH15" s="41"/>
      <c r="II15" s="41"/>
      <c r="IJ15" s="41"/>
      <c r="IK15" s="41"/>
      <c r="IL15" s="41"/>
      <c r="IM15" s="18"/>
      <c r="IN15" s="41"/>
      <c r="IO15" s="41"/>
      <c r="IP15" s="41"/>
      <c r="IQ15" s="18"/>
      <c r="IR15" s="18"/>
      <c r="IS15" s="18">
        <f t="shared" si="98"/>
        <v>991</v>
      </c>
      <c r="IT15" s="18">
        <f t="shared" si="31"/>
        <v>199289</v>
      </c>
      <c r="IU15" s="17">
        <v>229</v>
      </c>
      <c r="IV15" s="17">
        <f t="shared" si="32"/>
        <v>-27650</v>
      </c>
      <c r="IW15" s="36">
        <f t="shared" si="33"/>
        <v>-0.138743232190437</v>
      </c>
      <c r="IX15" s="18">
        <f t="shared" si="34"/>
        <v>6562</v>
      </c>
      <c r="IY15" s="42">
        <f t="shared" si="35"/>
        <v>1346353.14</v>
      </c>
      <c r="IZ15" s="43"/>
      <c r="JA15" s="43"/>
    </row>
    <row r="16" spans="1:261">
      <c r="A16" s="16"/>
      <c r="B16" s="17" t="s">
        <v>35</v>
      </c>
      <c r="C16" s="21">
        <v>6939962759043</v>
      </c>
      <c r="D16" s="18">
        <v>599127447725</v>
      </c>
      <c r="E16" s="21">
        <v>21061010002803</v>
      </c>
      <c r="F16" s="22" t="s">
        <v>155</v>
      </c>
      <c r="G16" s="19" t="s">
        <v>156</v>
      </c>
      <c r="H16" s="17" t="s">
        <v>129</v>
      </c>
      <c r="I16" s="26">
        <f>VLOOKUP(C16,供应链!E:J,6,0)</f>
        <v>0.958333333333333</v>
      </c>
      <c r="J16" s="17">
        <f>VLOOKUP(C16,供应链!E:H,4,0)</f>
        <v>174</v>
      </c>
      <c r="K16" s="17">
        <f>VLOOKUP(C16,供应链!E:K,7,0)</f>
        <v>0</v>
      </c>
      <c r="L16" s="18">
        <f>VLOOKUP(C16,供应链!E:I,5,0)</f>
        <v>94.4430085293358</v>
      </c>
      <c r="M16" s="27">
        <f t="shared" si="0"/>
        <v>0.00103212918262028</v>
      </c>
      <c r="N16" s="17">
        <v>576</v>
      </c>
      <c r="O16" s="26">
        <v>0.0208333333333333</v>
      </c>
      <c r="P16" s="18">
        <v>12</v>
      </c>
      <c r="Q16" s="18">
        <v>3787</v>
      </c>
      <c r="R16" s="40">
        <f t="shared" si="36"/>
        <v>315.583333333333</v>
      </c>
      <c r="S16" s="17">
        <f t="shared" si="37"/>
        <v>-281</v>
      </c>
      <c r="T16" s="36">
        <f t="shared" si="38"/>
        <v>-0.0742012146818062</v>
      </c>
      <c r="U16" s="17">
        <v>528</v>
      </c>
      <c r="V16" s="26">
        <v>0.0113636363636364</v>
      </c>
      <c r="W16" s="18">
        <v>6</v>
      </c>
      <c r="X16" s="18">
        <v>1899</v>
      </c>
      <c r="Y16" s="40">
        <f t="shared" si="39"/>
        <v>316.5</v>
      </c>
      <c r="Z16" s="17">
        <f t="shared" si="40"/>
        <v>-135</v>
      </c>
      <c r="AA16" s="36">
        <f t="shared" si="41"/>
        <v>-0.0710900473933649</v>
      </c>
      <c r="AB16" s="17">
        <v>387</v>
      </c>
      <c r="AC16" s="26">
        <v>0.0103359173126615</v>
      </c>
      <c r="AD16" s="18">
        <v>4</v>
      </c>
      <c r="AE16" s="18">
        <v>1251</v>
      </c>
      <c r="AF16" s="40">
        <f t="shared" si="42"/>
        <v>312.75</v>
      </c>
      <c r="AG16" s="17">
        <f t="shared" si="1"/>
        <v>-105</v>
      </c>
      <c r="AH16" s="36">
        <f t="shared" si="2"/>
        <v>-0.0839328537170264</v>
      </c>
      <c r="AI16" s="17">
        <v>420</v>
      </c>
      <c r="AJ16" s="26">
        <v>0.0166666666666667</v>
      </c>
      <c r="AK16" s="18">
        <v>7</v>
      </c>
      <c r="AL16" s="18">
        <v>2193</v>
      </c>
      <c r="AM16" s="40">
        <f t="shared" si="43"/>
        <v>313.285714285714</v>
      </c>
      <c r="AN16" s="17">
        <f t="shared" si="44"/>
        <v>-180</v>
      </c>
      <c r="AO16" s="36">
        <f t="shared" si="45"/>
        <v>-0.0820793433652531</v>
      </c>
      <c r="AP16" s="17">
        <v>532</v>
      </c>
      <c r="AQ16" s="26">
        <v>0.0018796992481203</v>
      </c>
      <c r="AR16" s="18">
        <v>1</v>
      </c>
      <c r="AS16" s="18">
        <v>324</v>
      </c>
      <c r="AT16" s="40">
        <f t="shared" si="46"/>
        <v>324</v>
      </c>
      <c r="AU16" s="17">
        <f t="shared" si="47"/>
        <v>-15</v>
      </c>
      <c r="AV16" s="36">
        <f t="shared" si="48"/>
        <v>-0.0462962962962963</v>
      </c>
      <c r="AW16" s="17">
        <v>343</v>
      </c>
      <c r="AX16" s="26">
        <v>0.0087463556851312</v>
      </c>
      <c r="AY16" s="18">
        <v>3</v>
      </c>
      <c r="AZ16" s="18">
        <v>972</v>
      </c>
      <c r="BA16" s="40">
        <f t="shared" si="49"/>
        <v>324</v>
      </c>
      <c r="BB16" s="17">
        <f t="shared" si="50"/>
        <v>-45</v>
      </c>
      <c r="BC16" s="36">
        <f t="shared" si="51"/>
        <v>-0.0462962962962963</v>
      </c>
      <c r="BD16" s="17">
        <v>368</v>
      </c>
      <c r="BE16" s="26">
        <v>0.00271739130434783</v>
      </c>
      <c r="BF16" s="17">
        <v>1</v>
      </c>
      <c r="BG16" s="18">
        <v>359</v>
      </c>
      <c r="BH16" s="40">
        <f t="shared" si="52"/>
        <v>359</v>
      </c>
      <c r="BI16" s="17">
        <f t="shared" si="53"/>
        <v>20</v>
      </c>
      <c r="BJ16" s="36">
        <f t="shared" si="54"/>
        <v>0.0557103064066852</v>
      </c>
      <c r="BK16" s="17">
        <v>257</v>
      </c>
      <c r="BL16" s="32">
        <v>0.00778210116731518</v>
      </c>
      <c r="BM16" s="17">
        <v>2</v>
      </c>
      <c r="BN16" s="18">
        <v>668</v>
      </c>
      <c r="BO16" s="40">
        <f t="shared" si="55"/>
        <v>334</v>
      </c>
      <c r="BP16" s="17">
        <f t="shared" si="56"/>
        <v>-10</v>
      </c>
      <c r="BQ16" s="36">
        <f t="shared" si="57"/>
        <v>-0.0149700598802395</v>
      </c>
      <c r="BR16" s="17">
        <v>289</v>
      </c>
      <c r="BS16" s="32">
        <v>0.0103806228373702</v>
      </c>
      <c r="BT16" s="18">
        <v>3</v>
      </c>
      <c r="BU16" s="18">
        <v>1007</v>
      </c>
      <c r="BV16" s="40">
        <f t="shared" si="58"/>
        <v>335.666666666667</v>
      </c>
      <c r="BW16" s="17">
        <f t="shared" si="59"/>
        <v>-9.99999999999994</v>
      </c>
      <c r="BX16" s="116">
        <f t="shared" si="60"/>
        <v>-0.00993048659384304</v>
      </c>
      <c r="BY16" s="112">
        <v>0</v>
      </c>
      <c r="BZ16" s="117">
        <v>0</v>
      </c>
      <c r="CA16" s="112">
        <v>0</v>
      </c>
      <c r="CB16" s="112">
        <v>0</v>
      </c>
      <c r="CC16" s="40">
        <f t="shared" si="61"/>
        <v>0</v>
      </c>
      <c r="CD16" s="17">
        <f t="shared" si="3"/>
        <v>0</v>
      </c>
      <c r="CE16" s="36">
        <f t="shared" si="4"/>
        <v>0</v>
      </c>
      <c r="CF16" s="112">
        <v>255</v>
      </c>
      <c r="CG16" s="117">
        <v>0.00784313725490196</v>
      </c>
      <c r="CH16" s="112">
        <v>2</v>
      </c>
      <c r="CI16" s="112">
        <v>678</v>
      </c>
      <c r="CJ16" s="40">
        <f t="shared" si="62"/>
        <v>339</v>
      </c>
      <c r="CK16" s="17">
        <f t="shared" si="5"/>
        <v>0</v>
      </c>
      <c r="CL16" s="36">
        <f t="shared" si="6"/>
        <v>0</v>
      </c>
      <c r="CM16" s="120">
        <v>213</v>
      </c>
      <c r="CN16" s="121">
        <v>0.00938967136150235</v>
      </c>
      <c r="CO16" s="55">
        <v>2</v>
      </c>
      <c r="CP16" s="55">
        <v>663</v>
      </c>
      <c r="CQ16" s="40">
        <f t="shared" si="63"/>
        <v>331.5</v>
      </c>
      <c r="CR16" s="17">
        <f t="shared" si="7"/>
        <v>-15</v>
      </c>
      <c r="CS16" s="36">
        <f t="shared" si="8"/>
        <v>-0.0226244343891403</v>
      </c>
      <c r="CT16" s="122">
        <v>196</v>
      </c>
      <c r="CU16" s="123">
        <v>0.0102040816326531</v>
      </c>
      <c r="CV16" s="122">
        <v>2</v>
      </c>
      <c r="CW16" s="122">
        <v>668</v>
      </c>
      <c r="CX16" s="40">
        <f t="shared" si="64"/>
        <v>334</v>
      </c>
      <c r="CY16" s="17">
        <f t="shared" si="9"/>
        <v>-10</v>
      </c>
      <c r="CZ16" s="36">
        <f t="shared" si="10"/>
        <v>-0.0149700598802395</v>
      </c>
      <c r="DA16" s="112">
        <v>215</v>
      </c>
      <c r="DB16" s="117">
        <v>0.00930232558139535</v>
      </c>
      <c r="DC16" s="112">
        <v>2</v>
      </c>
      <c r="DD16" s="112">
        <v>668</v>
      </c>
      <c r="DE16" s="40">
        <f t="shared" si="65"/>
        <v>334</v>
      </c>
      <c r="DF16" s="17">
        <f t="shared" si="11"/>
        <v>-10</v>
      </c>
      <c r="DG16" s="36">
        <f t="shared" si="12"/>
        <v>-0.0149700598802395</v>
      </c>
      <c r="DH16" s="126">
        <v>228</v>
      </c>
      <c r="DI16" s="32">
        <v>0.0175438596491228</v>
      </c>
      <c r="DJ16" s="17">
        <v>4</v>
      </c>
      <c r="DK16" s="18">
        <v>1356</v>
      </c>
      <c r="DL16" s="40">
        <f t="shared" si="66"/>
        <v>339</v>
      </c>
      <c r="DM16" s="17">
        <f t="shared" si="13"/>
        <v>0</v>
      </c>
      <c r="DN16" s="36">
        <f t="shared" si="14"/>
        <v>0</v>
      </c>
      <c r="DO16" s="33">
        <v>188</v>
      </c>
      <c r="DP16" s="32">
        <v>0.0212765957446809</v>
      </c>
      <c r="DQ16" s="18">
        <v>4</v>
      </c>
      <c r="DR16" s="18">
        <v>1351</v>
      </c>
      <c r="DS16" s="40">
        <f t="shared" si="67"/>
        <v>337.75</v>
      </c>
      <c r="DT16" s="17">
        <f t="shared" si="15"/>
        <v>-5</v>
      </c>
      <c r="DU16" s="36">
        <f t="shared" si="16"/>
        <v>-0.00370096225018505</v>
      </c>
      <c r="DV16" s="18">
        <v>197</v>
      </c>
      <c r="DW16" s="26">
        <v>0.0152284263959391</v>
      </c>
      <c r="DX16" s="18">
        <v>3</v>
      </c>
      <c r="DY16" s="18">
        <v>994</v>
      </c>
      <c r="DZ16" s="40">
        <f t="shared" si="68"/>
        <v>331.333333333333</v>
      </c>
      <c r="EA16" s="17">
        <f t="shared" si="17"/>
        <v>-23.0000000000011</v>
      </c>
      <c r="EB16" s="36">
        <f t="shared" si="18"/>
        <v>-0.023138832997989</v>
      </c>
      <c r="EC16" s="18">
        <v>177</v>
      </c>
      <c r="ED16" s="26">
        <v>0.0112994350282486</v>
      </c>
      <c r="EE16" s="18">
        <v>2</v>
      </c>
      <c r="EF16" s="18">
        <v>668</v>
      </c>
      <c r="EG16" s="40">
        <f t="shared" si="69"/>
        <v>334</v>
      </c>
      <c r="EH16" s="17">
        <f t="shared" si="19"/>
        <v>-10</v>
      </c>
      <c r="EI16" s="36">
        <f t="shared" si="20"/>
        <v>-0.0149700598802395</v>
      </c>
      <c r="EJ16" s="18">
        <v>173</v>
      </c>
      <c r="EK16" s="26">
        <v>0.00578034682080925</v>
      </c>
      <c r="EL16" s="18">
        <v>1</v>
      </c>
      <c r="EM16" s="18">
        <v>319</v>
      </c>
      <c r="EN16" s="40">
        <f t="shared" si="70"/>
        <v>319</v>
      </c>
      <c r="EO16" s="17">
        <f t="shared" si="21"/>
        <v>-20</v>
      </c>
      <c r="EP16" s="36">
        <f t="shared" si="22"/>
        <v>-0.0626959247648903</v>
      </c>
      <c r="EQ16" s="18">
        <v>137</v>
      </c>
      <c r="ER16" s="26">
        <v>0.0072992700729927</v>
      </c>
      <c r="ES16" s="18">
        <v>1</v>
      </c>
      <c r="ET16" s="18">
        <v>329</v>
      </c>
      <c r="EU16" s="40">
        <f t="shared" si="71"/>
        <v>329</v>
      </c>
      <c r="EV16" s="17">
        <f t="shared" si="23"/>
        <v>-10</v>
      </c>
      <c r="EW16" s="36">
        <f t="shared" si="24"/>
        <v>-0.0303951367781155</v>
      </c>
      <c r="EX16" s="18">
        <v>144</v>
      </c>
      <c r="EY16" s="26">
        <v>0.0138888888888889</v>
      </c>
      <c r="EZ16" s="17">
        <v>2</v>
      </c>
      <c r="FA16" s="18">
        <v>658</v>
      </c>
      <c r="FB16" s="40">
        <f t="shared" si="72"/>
        <v>329</v>
      </c>
      <c r="FC16" s="17">
        <f t="shared" si="25"/>
        <v>-20</v>
      </c>
      <c r="FD16" s="36">
        <f t="shared" si="26"/>
        <v>-0.0303951367781155</v>
      </c>
      <c r="FE16" s="18">
        <v>147</v>
      </c>
      <c r="FF16" s="26">
        <v>0</v>
      </c>
      <c r="FG16" s="17">
        <v>0</v>
      </c>
      <c r="FH16" s="18">
        <v>0</v>
      </c>
      <c r="FI16" s="40">
        <f t="shared" si="73"/>
        <v>0</v>
      </c>
      <c r="FJ16" s="17">
        <f t="shared" si="27"/>
        <v>0</v>
      </c>
      <c r="FK16" s="36">
        <f t="shared" si="28"/>
        <v>0</v>
      </c>
      <c r="FL16" s="18">
        <v>157</v>
      </c>
      <c r="FM16" s="26">
        <v>0.00636942675159236</v>
      </c>
      <c r="FN16" s="17">
        <v>1</v>
      </c>
      <c r="FO16" s="18">
        <v>329</v>
      </c>
      <c r="FP16" s="40">
        <f t="shared" si="74"/>
        <v>329</v>
      </c>
      <c r="FQ16" s="17">
        <f t="shared" si="29"/>
        <v>-10</v>
      </c>
      <c r="FR16" s="36">
        <f t="shared" si="30"/>
        <v>-0.0303951367781155</v>
      </c>
      <c r="FS16" s="18">
        <v>205</v>
      </c>
      <c r="FT16" s="26">
        <v>0.0146341463414634</v>
      </c>
      <c r="FU16" s="17">
        <v>3</v>
      </c>
      <c r="FV16" s="18">
        <v>947</v>
      </c>
      <c r="FW16" s="40">
        <f t="shared" si="99"/>
        <v>315.666666666667</v>
      </c>
      <c r="FX16" s="17">
        <f t="shared" si="75"/>
        <v>-69.9999999999999</v>
      </c>
      <c r="FY16" s="36">
        <f t="shared" si="76"/>
        <v>-0.0739176346356916</v>
      </c>
      <c r="FZ16" s="18">
        <v>514</v>
      </c>
      <c r="GA16" s="26">
        <v>0.0116731517509728</v>
      </c>
      <c r="GB16" s="17">
        <v>6</v>
      </c>
      <c r="GC16" s="18">
        <v>2014</v>
      </c>
      <c r="GD16" s="40">
        <f t="shared" si="77"/>
        <v>335.666666666667</v>
      </c>
      <c r="GE16" s="17">
        <f t="shared" si="78"/>
        <v>-19.9999999999999</v>
      </c>
      <c r="GF16" s="36">
        <f t="shared" si="79"/>
        <v>-0.00993048659384304</v>
      </c>
      <c r="GG16" s="18">
        <v>359</v>
      </c>
      <c r="GH16" s="26">
        <v>0.011142061281337</v>
      </c>
      <c r="GI16" s="18">
        <v>4</v>
      </c>
      <c r="GJ16" s="18">
        <v>1286</v>
      </c>
      <c r="GK16" s="40">
        <f t="shared" si="80"/>
        <v>321.5</v>
      </c>
      <c r="GL16" s="17">
        <f t="shared" si="81"/>
        <v>-70</v>
      </c>
      <c r="GM16" s="36">
        <f t="shared" si="82"/>
        <v>-0.0544323483670296</v>
      </c>
      <c r="GN16" s="18">
        <v>295</v>
      </c>
      <c r="GO16" s="26">
        <v>0.0101694915254237</v>
      </c>
      <c r="GP16" s="18">
        <v>3</v>
      </c>
      <c r="GQ16" s="18">
        <v>979</v>
      </c>
      <c r="GR16" s="40">
        <f t="shared" si="83"/>
        <v>326.333333333333</v>
      </c>
      <c r="GS16" s="17">
        <f t="shared" si="84"/>
        <v>-38.0000000000001</v>
      </c>
      <c r="GT16" s="36">
        <f t="shared" si="85"/>
        <v>-0.0388151174668029</v>
      </c>
      <c r="GU16" s="18">
        <v>266</v>
      </c>
      <c r="GV16" s="26">
        <v>0.018796992481203</v>
      </c>
      <c r="GW16" s="18">
        <v>5</v>
      </c>
      <c r="GX16" s="18">
        <v>1617</v>
      </c>
      <c r="GY16" s="40">
        <f t="shared" si="86"/>
        <v>323.4</v>
      </c>
      <c r="GZ16" s="17">
        <f t="shared" si="87"/>
        <v>-78.0000000000001</v>
      </c>
      <c r="HA16" s="36">
        <f t="shared" si="88"/>
        <v>-0.0482374768089055</v>
      </c>
      <c r="HB16" s="18">
        <v>224</v>
      </c>
      <c r="HC16" s="26">
        <v>0.00446428571428571</v>
      </c>
      <c r="HD16" s="18">
        <v>1</v>
      </c>
      <c r="HE16" s="18">
        <v>319</v>
      </c>
      <c r="HF16" s="40">
        <f t="shared" si="89"/>
        <v>319</v>
      </c>
      <c r="HG16" s="17">
        <f t="shared" si="90"/>
        <v>-20</v>
      </c>
      <c r="HH16" s="36">
        <f t="shared" si="91"/>
        <v>-0.0626959247648903</v>
      </c>
      <c r="HI16" s="18">
        <v>229</v>
      </c>
      <c r="HJ16" s="26">
        <v>0.0174672489082969</v>
      </c>
      <c r="HK16" s="17">
        <v>4</v>
      </c>
      <c r="HL16" s="18">
        <v>1331</v>
      </c>
      <c r="HM16" s="40">
        <f t="shared" si="92"/>
        <v>332.75</v>
      </c>
      <c r="HN16" s="17">
        <f t="shared" si="93"/>
        <v>-25</v>
      </c>
      <c r="HO16" s="36">
        <f t="shared" si="94"/>
        <v>-0.0187828700225394</v>
      </c>
      <c r="HP16" s="18">
        <v>274</v>
      </c>
      <c r="HQ16" s="26">
        <v>0.0072992700729927</v>
      </c>
      <c r="HR16" s="17">
        <v>2</v>
      </c>
      <c r="HS16" s="18">
        <v>638</v>
      </c>
      <c r="HT16" s="40">
        <f t="shared" si="95"/>
        <v>319</v>
      </c>
      <c r="HU16" s="17">
        <f t="shared" si="96"/>
        <v>-40</v>
      </c>
      <c r="HV16" s="36">
        <f t="shared" si="97"/>
        <v>-0.0626959247648903</v>
      </c>
      <c r="HW16" s="17">
        <v>233</v>
      </c>
      <c r="HX16" s="17">
        <v>71423.18</v>
      </c>
      <c r="HY16" s="18">
        <v>27</v>
      </c>
      <c r="HZ16" s="18">
        <v>9200</v>
      </c>
      <c r="IA16" s="17">
        <v>196</v>
      </c>
      <c r="IB16" s="17">
        <v>66000</v>
      </c>
      <c r="IC16" s="18">
        <v>93</v>
      </c>
      <c r="ID16" s="17">
        <v>31114</v>
      </c>
      <c r="IE16" s="18"/>
      <c r="IF16" s="41"/>
      <c r="IG16" s="41"/>
      <c r="IH16" s="41"/>
      <c r="II16" s="41"/>
      <c r="IJ16" s="41"/>
      <c r="IK16" s="41"/>
      <c r="IL16" s="41"/>
      <c r="IM16" s="18"/>
      <c r="IN16" s="41"/>
      <c r="IO16" s="41"/>
      <c r="IP16" s="41"/>
      <c r="IQ16" s="18"/>
      <c r="IR16" s="18"/>
      <c r="IS16" s="18">
        <f t="shared" si="98"/>
        <v>93</v>
      </c>
      <c r="IT16" s="18">
        <f t="shared" si="31"/>
        <v>30272</v>
      </c>
      <c r="IU16" s="17">
        <v>339</v>
      </c>
      <c r="IV16" s="17">
        <f t="shared" si="32"/>
        <v>-1255</v>
      </c>
      <c r="IW16" s="36">
        <f t="shared" si="33"/>
        <v>-0.0414574524312897</v>
      </c>
      <c r="IX16" s="18">
        <f t="shared" si="34"/>
        <v>642</v>
      </c>
      <c r="IY16" s="42">
        <f t="shared" si="35"/>
        <v>208009.18</v>
      </c>
      <c r="IZ16" s="43"/>
      <c r="JA16" s="43"/>
    </row>
    <row r="17" spans="1:261">
      <c r="A17" s="16"/>
      <c r="B17" s="17" t="s">
        <v>35</v>
      </c>
      <c r="C17" s="21">
        <v>6939962763910</v>
      </c>
      <c r="D17" s="18">
        <v>598515428966</v>
      </c>
      <c r="E17" s="21">
        <v>21061010003591</v>
      </c>
      <c r="F17" s="22" t="s">
        <v>157</v>
      </c>
      <c r="G17" s="19" t="s">
        <v>158</v>
      </c>
      <c r="H17" s="17" t="s">
        <v>129</v>
      </c>
      <c r="I17" s="26">
        <f>VLOOKUP(C17,供应链!E:J,6,0)</f>
        <v>1</v>
      </c>
      <c r="J17" s="17">
        <f>VLOOKUP(C17,供应链!E:H,4,0)</f>
        <v>421</v>
      </c>
      <c r="K17" s="17">
        <f>VLOOKUP(C17,供应链!E:K,7,0)</f>
        <v>1</v>
      </c>
      <c r="L17" s="18">
        <f>VLOOKUP(C17,供应链!E:I,5,0)</f>
        <v>45.9647302904564</v>
      </c>
      <c r="M17" s="27">
        <f t="shared" si="0"/>
        <v>0.00241939958936796</v>
      </c>
      <c r="N17" s="17">
        <v>877</v>
      </c>
      <c r="O17" s="26">
        <v>0.0114025085518814</v>
      </c>
      <c r="P17" s="18">
        <v>10</v>
      </c>
      <c r="Q17" s="18">
        <v>2713</v>
      </c>
      <c r="R17" s="40">
        <f t="shared" si="36"/>
        <v>271.3</v>
      </c>
      <c r="S17" s="17">
        <f t="shared" si="37"/>
        <v>-76.9999999999999</v>
      </c>
      <c r="T17" s="36">
        <f t="shared" si="38"/>
        <v>-0.0283818650939918</v>
      </c>
      <c r="U17" s="17">
        <v>682</v>
      </c>
      <c r="V17" s="26">
        <v>0.0117302052785924</v>
      </c>
      <c r="W17" s="18">
        <v>8</v>
      </c>
      <c r="X17" s="18">
        <v>2197</v>
      </c>
      <c r="Y17" s="40">
        <f t="shared" si="39"/>
        <v>274.625</v>
      </c>
      <c r="Z17" s="17">
        <f t="shared" si="40"/>
        <v>-35</v>
      </c>
      <c r="AA17" s="36">
        <f t="shared" si="41"/>
        <v>-0.0159308147473828</v>
      </c>
      <c r="AB17" s="17">
        <v>648</v>
      </c>
      <c r="AC17" s="26">
        <v>0.0169753086419753</v>
      </c>
      <c r="AD17" s="18">
        <v>11</v>
      </c>
      <c r="AE17" s="18">
        <v>3030</v>
      </c>
      <c r="AF17" s="40">
        <f t="shared" si="42"/>
        <v>275.454545454545</v>
      </c>
      <c r="AG17" s="17">
        <f t="shared" si="1"/>
        <v>-39.0000000000052</v>
      </c>
      <c r="AH17" s="36">
        <f t="shared" si="2"/>
        <v>-0.0128712871287146</v>
      </c>
      <c r="AI17" s="17">
        <v>643</v>
      </c>
      <c r="AJ17" s="26">
        <v>0.0046656298600311</v>
      </c>
      <c r="AK17" s="18">
        <v>3</v>
      </c>
      <c r="AL17" s="18">
        <v>797</v>
      </c>
      <c r="AM17" s="40">
        <f t="shared" si="43"/>
        <v>265.666666666667</v>
      </c>
      <c r="AN17" s="17">
        <f t="shared" si="44"/>
        <v>-39.9999999999999</v>
      </c>
      <c r="AO17" s="36">
        <f t="shared" si="45"/>
        <v>-0.0501882057716436</v>
      </c>
      <c r="AP17" s="17">
        <v>760</v>
      </c>
      <c r="AQ17" s="26">
        <v>0.0105263157894737</v>
      </c>
      <c r="AR17" s="18">
        <v>8</v>
      </c>
      <c r="AS17" s="18">
        <v>2237</v>
      </c>
      <c r="AT17" s="40">
        <f t="shared" si="46"/>
        <v>279.625</v>
      </c>
      <c r="AU17" s="17">
        <f t="shared" si="47"/>
        <v>5</v>
      </c>
      <c r="AV17" s="36">
        <f t="shared" si="48"/>
        <v>0.00223513634331694</v>
      </c>
      <c r="AW17" s="17">
        <v>523</v>
      </c>
      <c r="AX17" s="26">
        <v>0.00573613766730402</v>
      </c>
      <c r="AY17" s="18">
        <v>3</v>
      </c>
      <c r="AZ17" s="18">
        <v>822</v>
      </c>
      <c r="BA17" s="40">
        <f t="shared" si="49"/>
        <v>274</v>
      </c>
      <c r="BB17" s="17">
        <f t="shared" si="50"/>
        <v>-15</v>
      </c>
      <c r="BC17" s="36">
        <f t="shared" si="51"/>
        <v>-0.0182481751824818</v>
      </c>
      <c r="BD17" s="17">
        <v>586</v>
      </c>
      <c r="BE17" s="26">
        <v>0.0102389078498294</v>
      </c>
      <c r="BF17" s="17">
        <v>6</v>
      </c>
      <c r="BG17" s="18">
        <v>1653</v>
      </c>
      <c r="BH17" s="40">
        <f t="shared" si="52"/>
        <v>275.5</v>
      </c>
      <c r="BI17" s="17">
        <f t="shared" si="53"/>
        <v>-21</v>
      </c>
      <c r="BJ17" s="36">
        <f t="shared" si="54"/>
        <v>-0.0127041742286751</v>
      </c>
      <c r="BK17" s="17">
        <v>521</v>
      </c>
      <c r="BL17" s="32">
        <v>0.00383877159309021</v>
      </c>
      <c r="BM17" s="17">
        <v>2</v>
      </c>
      <c r="BN17" s="18">
        <v>578</v>
      </c>
      <c r="BO17" s="40">
        <f t="shared" si="55"/>
        <v>289</v>
      </c>
      <c r="BP17" s="17">
        <f t="shared" si="56"/>
        <v>20</v>
      </c>
      <c r="BQ17" s="36">
        <f t="shared" si="57"/>
        <v>0.0346020761245675</v>
      </c>
      <c r="BR17" s="17">
        <v>472</v>
      </c>
      <c r="BS17" s="32">
        <v>0.00423728813559322</v>
      </c>
      <c r="BT17" s="18">
        <v>2</v>
      </c>
      <c r="BU17" s="18">
        <v>568</v>
      </c>
      <c r="BV17" s="40">
        <f t="shared" si="58"/>
        <v>284</v>
      </c>
      <c r="BW17" s="17">
        <f t="shared" si="59"/>
        <v>10</v>
      </c>
      <c r="BX17" s="116">
        <f t="shared" si="60"/>
        <v>0.0176056338028169</v>
      </c>
      <c r="BY17" s="112">
        <v>499</v>
      </c>
      <c r="BZ17" s="117">
        <v>0.0140280561122244</v>
      </c>
      <c r="CA17" s="112">
        <v>7</v>
      </c>
      <c r="CB17" s="112">
        <v>1984</v>
      </c>
      <c r="CC17" s="40">
        <f t="shared" si="61"/>
        <v>283.428571428571</v>
      </c>
      <c r="CD17" s="17">
        <f t="shared" si="3"/>
        <v>30.9999999999969</v>
      </c>
      <c r="CE17" s="36">
        <f t="shared" si="4"/>
        <v>0.0156249999999985</v>
      </c>
      <c r="CF17" s="112">
        <v>458</v>
      </c>
      <c r="CG17" s="117">
        <v>0.0152838427947598</v>
      </c>
      <c r="CH17" s="112">
        <v>7</v>
      </c>
      <c r="CI17" s="112">
        <v>1893</v>
      </c>
      <c r="CJ17" s="40">
        <f t="shared" si="62"/>
        <v>270.428571428571</v>
      </c>
      <c r="CK17" s="17">
        <f t="shared" si="5"/>
        <v>-60.0000000000031</v>
      </c>
      <c r="CL17" s="36">
        <f t="shared" si="6"/>
        <v>-0.0316957210776561</v>
      </c>
      <c r="CM17" s="120">
        <v>392</v>
      </c>
      <c r="CN17" s="121">
        <v>0.0204081632653061</v>
      </c>
      <c r="CO17" s="55">
        <v>8</v>
      </c>
      <c r="CP17" s="55">
        <v>2230</v>
      </c>
      <c r="CQ17" s="40">
        <f t="shared" si="63"/>
        <v>278.75</v>
      </c>
      <c r="CR17" s="17">
        <f t="shared" si="7"/>
        <v>-2</v>
      </c>
      <c r="CS17" s="36">
        <f t="shared" si="8"/>
        <v>-0.000896860986547085</v>
      </c>
      <c r="CT17" s="122">
        <v>385</v>
      </c>
      <c r="CU17" s="123">
        <v>0.0181818181818182</v>
      </c>
      <c r="CV17" s="122">
        <v>7</v>
      </c>
      <c r="CW17" s="122">
        <v>1905</v>
      </c>
      <c r="CX17" s="40">
        <f t="shared" si="64"/>
        <v>272.142857142857</v>
      </c>
      <c r="CY17" s="17">
        <f t="shared" si="9"/>
        <v>-48.000000000001</v>
      </c>
      <c r="CZ17" s="36">
        <f t="shared" si="10"/>
        <v>-0.0251968503937013</v>
      </c>
      <c r="DA17" s="112">
        <v>400</v>
      </c>
      <c r="DB17" s="117">
        <v>0.005</v>
      </c>
      <c r="DC17" s="112">
        <v>2</v>
      </c>
      <c r="DD17" s="112">
        <v>558</v>
      </c>
      <c r="DE17" s="40">
        <f t="shared" si="65"/>
        <v>279</v>
      </c>
      <c r="DF17" s="17">
        <f t="shared" si="11"/>
        <v>0</v>
      </c>
      <c r="DG17" s="36">
        <f t="shared" si="12"/>
        <v>0</v>
      </c>
      <c r="DH17" s="126">
        <v>409</v>
      </c>
      <c r="DI17" s="32">
        <v>0.0146699266503667</v>
      </c>
      <c r="DJ17" s="17">
        <v>6</v>
      </c>
      <c r="DK17" s="18">
        <v>1644</v>
      </c>
      <c r="DL17" s="40">
        <f t="shared" si="66"/>
        <v>274</v>
      </c>
      <c r="DM17" s="17">
        <f t="shared" si="13"/>
        <v>-30</v>
      </c>
      <c r="DN17" s="36">
        <f t="shared" si="14"/>
        <v>-0.0182481751824818</v>
      </c>
      <c r="DO17" s="33">
        <v>438</v>
      </c>
      <c r="DP17" s="32">
        <v>0.0205479452054795</v>
      </c>
      <c r="DQ17" s="18">
        <v>9</v>
      </c>
      <c r="DR17" s="18">
        <v>2434</v>
      </c>
      <c r="DS17" s="40">
        <f t="shared" si="67"/>
        <v>270.444444444444</v>
      </c>
      <c r="DT17" s="17">
        <f t="shared" si="15"/>
        <v>-77.000000000004</v>
      </c>
      <c r="DU17" s="36">
        <f t="shared" si="16"/>
        <v>-0.0316351684470025</v>
      </c>
      <c r="DV17" s="18">
        <v>425</v>
      </c>
      <c r="DW17" s="26">
        <v>0.00941176470588235</v>
      </c>
      <c r="DX17" s="18">
        <v>4</v>
      </c>
      <c r="DY17" s="18">
        <v>1086</v>
      </c>
      <c r="DZ17" s="40">
        <f t="shared" si="68"/>
        <v>271.5</v>
      </c>
      <c r="EA17" s="17">
        <f t="shared" si="17"/>
        <v>-30</v>
      </c>
      <c r="EB17" s="36">
        <f t="shared" si="18"/>
        <v>-0.0276243093922652</v>
      </c>
      <c r="EC17" s="18">
        <v>433</v>
      </c>
      <c r="ED17" s="26">
        <v>0.0254041570438799</v>
      </c>
      <c r="EE17" s="18">
        <v>11</v>
      </c>
      <c r="EF17" s="18">
        <v>3045</v>
      </c>
      <c r="EG17" s="40">
        <f t="shared" si="69"/>
        <v>276.818181818182</v>
      </c>
      <c r="EH17" s="17">
        <f t="shared" si="19"/>
        <v>-23.9999999999982</v>
      </c>
      <c r="EI17" s="36">
        <f t="shared" si="20"/>
        <v>-0.00788177339901418</v>
      </c>
      <c r="EJ17" s="18">
        <v>375</v>
      </c>
      <c r="EK17" s="26">
        <v>0.0106666666666667</v>
      </c>
      <c r="EL17" s="18">
        <v>4</v>
      </c>
      <c r="EM17" s="18">
        <v>1120</v>
      </c>
      <c r="EN17" s="40">
        <f t="shared" si="70"/>
        <v>280</v>
      </c>
      <c r="EO17" s="17">
        <f t="shared" si="21"/>
        <v>4</v>
      </c>
      <c r="EP17" s="36">
        <f t="shared" si="22"/>
        <v>0.00357142857142857</v>
      </c>
      <c r="EQ17" s="18">
        <v>377</v>
      </c>
      <c r="ER17" s="26">
        <v>0.0106100795755968</v>
      </c>
      <c r="ES17" s="18">
        <v>4</v>
      </c>
      <c r="ET17" s="18">
        <v>1101</v>
      </c>
      <c r="EU17" s="40">
        <f t="shared" si="71"/>
        <v>275.25</v>
      </c>
      <c r="EV17" s="17">
        <f t="shared" si="23"/>
        <v>-15</v>
      </c>
      <c r="EW17" s="36">
        <f t="shared" si="24"/>
        <v>-0.0136239782016349</v>
      </c>
      <c r="EX17" s="18">
        <v>428</v>
      </c>
      <c r="EY17" s="26">
        <v>0.0116822429906542</v>
      </c>
      <c r="EZ17" s="17">
        <v>5</v>
      </c>
      <c r="FA17" s="18">
        <v>1385</v>
      </c>
      <c r="FB17" s="40">
        <f t="shared" si="72"/>
        <v>277</v>
      </c>
      <c r="FC17" s="17">
        <f t="shared" si="25"/>
        <v>-10</v>
      </c>
      <c r="FD17" s="36">
        <f t="shared" si="26"/>
        <v>-0.0072202166064982</v>
      </c>
      <c r="FE17" s="18">
        <v>414</v>
      </c>
      <c r="FF17" s="26">
        <v>0.00966183574879227</v>
      </c>
      <c r="FG17" s="17">
        <v>4</v>
      </c>
      <c r="FH17" s="18">
        <v>1086</v>
      </c>
      <c r="FI17" s="40">
        <f t="shared" si="73"/>
        <v>271.5</v>
      </c>
      <c r="FJ17" s="17">
        <f t="shared" si="27"/>
        <v>-30</v>
      </c>
      <c r="FK17" s="36">
        <f t="shared" si="28"/>
        <v>-0.0276243093922652</v>
      </c>
      <c r="FL17" s="18">
        <v>490</v>
      </c>
      <c r="FM17" s="26">
        <v>0.0183673469387755</v>
      </c>
      <c r="FN17" s="17">
        <v>9</v>
      </c>
      <c r="FO17" s="18">
        <v>2501</v>
      </c>
      <c r="FP17" s="40">
        <f t="shared" si="74"/>
        <v>277.888888888889</v>
      </c>
      <c r="FQ17" s="17">
        <f t="shared" si="29"/>
        <v>-9.99999999999977</v>
      </c>
      <c r="FR17" s="36">
        <f t="shared" si="30"/>
        <v>-0.00399840063974401</v>
      </c>
      <c r="FS17" s="18">
        <v>486</v>
      </c>
      <c r="FT17" s="26">
        <v>0.00617283950617284</v>
      </c>
      <c r="FU17" s="17">
        <v>3</v>
      </c>
      <c r="FV17" s="18">
        <v>812</v>
      </c>
      <c r="FW17" s="40">
        <f t="shared" si="99"/>
        <v>270.666666666667</v>
      </c>
      <c r="FX17" s="17">
        <f t="shared" si="75"/>
        <v>-24.9999999999999</v>
      </c>
      <c r="FY17" s="36">
        <f t="shared" si="76"/>
        <v>-0.0307881773399014</v>
      </c>
      <c r="FZ17" s="18">
        <v>835</v>
      </c>
      <c r="GA17" s="26">
        <v>0.0167664670658683</v>
      </c>
      <c r="GB17" s="17">
        <v>14</v>
      </c>
      <c r="GC17" s="18">
        <v>3653</v>
      </c>
      <c r="GD17" s="40">
        <f t="shared" si="77"/>
        <v>260.928571428571</v>
      </c>
      <c r="GE17" s="17">
        <f t="shared" si="78"/>
        <v>-253</v>
      </c>
      <c r="GF17" s="36">
        <f t="shared" si="79"/>
        <v>-0.06925814399124</v>
      </c>
      <c r="GG17" s="18">
        <v>713</v>
      </c>
      <c r="GH17" s="26">
        <v>0.0252454417952314</v>
      </c>
      <c r="GI17" s="18">
        <v>18</v>
      </c>
      <c r="GJ17" s="18">
        <v>4760</v>
      </c>
      <c r="GK17" s="40">
        <f t="shared" si="80"/>
        <v>264.444444444444</v>
      </c>
      <c r="GL17" s="17">
        <f t="shared" si="81"/>
        <v>-262</v>
      </c>
      <c r="GM17" s="36">
        <f t="shared" si="82"/>
        <v>-0.0550420168067226</v>
      </c>
      <c r="GN17" s="18">
        <v>587</v>
      </c>
      <c r="GO17" s="26">
        <v>0.0170357751277683</v>
      </c>
      <c r="GP17" s="18">
        <v>10</v>
      </c>
      <c r="GQ17" s="18">
        <v>2641</v>
      </c>
      <c r="GR17" s="40">
        <f t="shared" si="83"/>
        <v>264.1</v>
      </c>
      <c r="GS17" s="17">
        <f t="shared" si="84"/>
        <v>-149</v>
      </c>
      <c r="GT17" s="36">
        <f t="shared" si="85"/>
        <v>-0.056418023475956</v>
      </c>
      <c r="GU17" s="18">
        <v>562</v>
      </c>
      <c r="GV17" s="26">
        <v>0.00889679715302491</v>
      </c>
      <c r="GW17" s="18">
        <v>5</v>
      </c>
      <c r="GX17" s="18">
        <v>1293</v>
      </c>
      <c r="GY17" s="40">
        <f t="shared" si="86"/>
        <v>258.6</v>
      </c>
      <c r="GZ17" s="17">
        <f t="shared" si="87"/>
        <v>-102</v>
      </c>
      <c r="HA17" s="36">
        <f t="shared" si="88"/>
        <v>-0.0788863109048723</v>
      </c>
      <c r="HB17" s="18">
        <v>600</v>
      </c>
      <c r="HC17" s="26">
        <v>0.0166666666666667</v>
      </c>
      <c r="HD17" s="18">
        <v>10</v>
      </c>
      <c r="HE17" s="18">
        <v>2663</v>
      </c>
      <c r="HF17" s="40">
        <f t="shared" si="89"/>
        <v>266.3</v>
      </c>
      <c r="HG17" s="17">
        <f t="shared" si="90"/>
        <v>-127</v>
      </c>
      <c r="HH17" s="36">
        <f t="shared" si="91"/>
        <v>-0.0476905745399924</v>
      </c>
      <c r="HI17" s="18">
        <v>593</v>
      </c>
      <c r="HJ17" s="26">
        <v>0.0168634064080944</v>
      </c>
      <c r="HK17" s="17">
        <v>10</v>
      </c>
      <c r="HL17" s="18">
        <v>2608</v>
      </c>
      <c r="HM17" s="40">
        <f t="shared" si="92"/>
        <v>260.8</v>
      </c>
      <c r="HN17" s="17">
        <f t="shared" si="93"/>
        <v>-182</v>
      </c>
      <c r="HO17" s="36">
        <f t="shared" si="94"/>
        <v>-0.0697852760736196</v>
      </c>
      <c r="HP17" s="18">
        <v>775</v>
      </c>
      <c r="HQ17" s="26">
        <v>0.0103225806451613</v>
      </c>
      <c r="HR17" s="17">
        <v>8</v>
      </c>
      <c r="HS17" s="18">
        <v>2154</v>
      </c>
      <c r="HT17" s="40">
        <f t="shared" si="95"/>
        <v>269.25</v>
      </c>
      <c r="HU17" s="17">
        <f t="shared" si="96"/>
        <v>-78</v>
      </c>
      <c r="HV17" s="36">
        <f t="shared" si="97"/>
        <v>-0.0362116991643454</v>
      </c>
      <c r="HW17" s="17">
        <v>646</v>
      </c>
      <c r="HX17" s="17">
        <v>184187.66</v>
      </c>
      <c r="HY17" s="18">
        <v>181</v>
      </c>
      <c r="HZ17" s="18">
        <v>51223.82</v>
      </c>
      <c r="IA17" s="17">
        <v>399</v>
      </c>
      <c r="IB17" s="17">
        <v>111460</v>
      </c>
      <c r="IC17" s="18">
        <v>370</v>
      </c>
      <c r="ID17" s="17">
        <v>104251</v>
      </c>
      <c r="IE17" s="18"/>
      <c r="IF17" s="41"/>
      <c r="IG17" s="41"/>
      <c r="IH17" s="41"/>
      <c r="II17" s="41"/>
      <c r="IJ17" s="41"/>
      <c r="IK17" s="41"/>
      <c r="IL17" s="41"/>
      <c r="IM17" s="18"/>
      <c r="IN17" s="41"/>
      <c r="IO17" s="41"/>
      <c r="IP17" s="41"/>
      <c r="IQ17" s="18"/>
      <c r="IR17" s="18"/>
      <c r="IS17" s="18">
        <f t="shared" si="98"/>
        <v>218</v>
      </c>
      <c r="IT17" s="18">
        <f t="shared" si="31"/>
        <v>59151</v>
      </c>
      <c r="IU17" s="17">
        <v>279</v>
      </c>
      <c r="IV17" s="17">
        <f t="shared" si="32"/>
        <v>-1671</v>
      </c>
      <c r="IW17" s="36">
        <f t="shared" si="33"/>
        <v>-0.0282497337323122</v>
      </c>
      <c r="IX17" s="18">
        <f t="shared" si="34"/>
        <v>1814</v>
      </c>
      <c r="IY17" s="42">
        <f t="shared" si="35"/>
        <v>510273.48</v>
      </c>
      <c r="IZ17" s="43"/>
      <c r="JA17" s="43"/>
    </row>
    <row r="18" spans="1:261">
      <c r="A18" s="16"/>
      <c r="B18" s="17" t="s">
        <v>35</v>
      </c>
      <c r="C18" s="21">
        <v>6939962759814</v>
      </c>
      <c r="D18" s="18">
        <v>598554948218</v>
      </c>
      <c r="E18" s="21">
        <v>21061010003070</v>
      </c>
      <c r="F18" s="22" t="s">
        <v>159</v>
      </c>
      <c r="G18" s="19" t="s">
        <v>160</v>
      </c>
      <c r="H18" s="17" t="s">
        <v>129</v>
      </c>
      <c r="I18" s="26">
        <f>VLOOKUP(C18,供应链!E:J,6,0)</f>
        <v>1</v>
      </c>
      <c r="J18" s="17">
        <f>VLOOKUP(C18,供应链!E:H,4,0)</f>
        <v>1594</v>
      </c>
      <c r="K18" s="17">
        <f>VLOOKUP(C18,供应链!E:K,7,0)</f>
        <v>0</v>
      </c>
      <c r="L18" s="18">
        <f>VLOOKUP(C18,供应链!E:I,5,0)</f>
        <v>31.7683569171198</v>
      </c>
      <c r="M18" s="27">
        <f t="shared" si="0"/>
        <v>0.0182231840630376</v>
      </c>
      <c r="N18" s="17">
        <v>1554</v>
      </c>
      <c r="O18" s="26">
        <v>0.0727155727155727</v>
      </c>
      <c r="P18" s="18">
        <v>113</v>
      </c>
      <c r="Q18" s="18">
        <v>18639</v>
      </c>
      <c r="R18" s="40">
        <f t="shared" si="36"/>
        <v>164.946902654867</v>
      </c>
      <c r="S18" s="17">
        <f t="shared" si="37"/>
        <v>-2718</v>
      </c>
      <c r="T18" s="36">
        <f t="shared" si="38"/>
        <v>-0.145823273780782</v>
      </c>
      <c r="U18" s="17">
        <v>1315</v>
      </c>
      <c r="V18" s="26">
        <v>0.0638783269961977</v>
      </c>
      <c r="W18" s="18">
        <v>84</v>
      </c>
      <c r="X18" s="18">
        <v>13830</v>
      </c>
      <c r="Y18" s="40">
        <f t="shared" si="39"/>
        <v>164.642857142857</v>
      </c>
      <c r="Z18" s="17">
        <f t="shared" si="40"/>
        <v>-2046</v>
      </c>
      <c r="AA18" s="36">
        <f t="shared" si="41"/>
        <v>-0.147939262472885</v>
      </c>
      <c r="AB18" s="17">
        <v>1388</v>
      </c>
      <c r="AC18" s="26">
        <v>0.0619596541786743</v>
      </c>
      <c r="AD18" s="18">
        <v>86</v>
      </c>
      <c r="AE18" s="18">
        <v>14067</v>
      </c>
      <c r="AF18" s="40">
        <f t="shared" si="42"/>
        <v>163.56976744186</v>
      </c>
      <c r="AG18" s="17">
        <f t="shared" si="1"/>
        <v>-2187.00000000004</v>
      </c>
      <c r="AH18" s="36">
        <f t="shared" si="2"/>
        <v>-0.155470249520156</v>
      </c>
      <c r="AI18" s="17">
        <v>1417</v>
      </c>
      <c r="AJ18" s="26">
        <v>0.0564573041637262</v>
      </c>
      <c r="AK18" s="18">
        <v>80</v>
      </c>
      <c r="AL18" s="18">
        <v>13145</v>
      </c>
      <c r="AM18" s="40">
        <f t="shared" si="43"/>
        <v>164.3125</v>
      </c>
      <c r="AN18" s="17">
        <f t="shared" si="44"/>
        <v>-1975</v>
      </c>
      <c r="AO18" s="36">
        <f t="shared" si="45"/>
        <v>-0.150247242297452</v>
      </c>
      <c r="AP18" s="17">
        <v>1437</v>
      </c>
      <c r="AQ18" s="26">
        <v>0.0361864996520529</v>
      </c>
      <c r="AR18" s="18">
        <v>52</v>
      </c>
      <c r="AS18" s="18">
        <v>9526</v>
      </c>
      <c r="AT18" s="40">
        <f t="shared" si="46"/>
        <v>183.192307692308</v>
      </c>
      <c r="AU18" s="17">
        <f t="shared" si="47"/>
        <v>-302.000000000001</v>
      </c>
      <c r="AV18" s="36">
        <f t="shared" si="48"/>
        <v>-0.0317027083770733</v>
      </c>
      <c r="AW18" s="17">
        <v>1023</v>
      </c>
      <c r="AX18" s="26">
        <v>0.0400782013685239</v>
      </c>
      <c r="AY18" s="18">
        <v>41</v>
      </c>
      <c r="AZ18" s="18">
        <v>7407</v>
      </c>
      <c r="BA18" s="40">
        <f t="shared" si="49"/>
        <v>180.658536585366</v>
      </c>
      <c r="BB18" s="17">
        <f t="shared" si="50"/>
        <v>-342</v>
      </c>
      <c r="BC18" s="36">
        <f t="shared" si="51"/>
        <v>-0.0461725394896719</v>
      </c>
      <c r="BD18" s="17">
        <v>943</v>
      </c>
      <c r="BE18" s="26">
        <v>0.0360551431601273</v>
      </c>
      <c r="BF18" s="17">
        <v>34</v>
      </c>
      <c r="BG18" s="18">
        <v>6155</v>
      </c>
      <c r="BH18" s="40">
        <f t="shared" si="52"/>
        <v>181.029411764706</v>
      </c>
      <c r="BI18" s="17">
        <f t="shared" si="53"/>
        <v>-271</v>
      </c>
      <c r="BJ18" s="36">
        <f t="shared" si="54"/>
        <v>-0.0440292445166531</v>
      </c>
      <c r="BK18" s="17">
        <v>1071</v>
      </c>
      <c r="BL18" s="32">
        <v>0.0522875816993464</v>
      </c>
      <c r="BM18" s="17">
        <v>56</v>
      </c>
      <c r="BN18" s="18">
        <v>9424</v>
      </c>
      <c r="BO18" s="40">
        <f t="shared" si="55"/>
        <v>168.285714285714</v>
      </c>
      <c r="BP18" s="17">
        <f t="shared" si="56"/>
        <v>-1160</v>
      </c>
      <c r="BQ18" s="36">
        <f t="shared" si="57"/>
        <v>-0.123089983022071</v>
      </c>
      <c r="BR18" s="17">
        <v>982</v>
      </c>
      <c r="BS18" s="32">
        <v>0.044806517311609</v>
      </c>
      <c r="BT18" s="18">
        <v>44</v>
      </c>
      <c r="BU18" s="18">
        <v>7203</v>
      </c>
      <c r="BV18" s="40">
        <f t="shared" si="58"/>
        <v>163.704545454545</v>
      </c>
      <c r="BW18" s="17">
        <f t="shared" si="59"/>
        <v>-1113</v>
      </c>
      <c r="BX18" s="116">
        <f t="shared" si="60"/>
        <v>-0.154518950437318</v>
      </c>
      <c r="BY18" s="112">
        <v>1042</v>
      </c>
      <c r="BZ18" s="117">
        <v>0.0719769673704415</v>
      </c>
      <c r="CA18" s="112">
        <v>75</v>
      </c>
      <c r="CB18" s="112">
        <v>12538</v>
      </c>
      <c r="CC18" s="40">
        <f t="shared" si="61"/>
        <v>167.173333333333</v>
      </c>
      <c r="CD18" s="17">
        <f t="shared" si="3"/>
        <v>-1637.00000000002</v>
      </c>
      <c r="CE18" s="36">
        <f t="shared" si="4"/>
        <v>-0.130563088211838</v>
      </c>
      <c r="CF18" s="112">
        <v>1122</v>
      </c>
      <c r="CG18" s="117">
        <v>0.0784313725490196</v>
      </c>
      <c r="CH18" s="112">
        <v>88</v>
      </c>
      <c r="CI18" s="112">
        <v>14414</v>
      </c>
      <c r="CJ18" s="40">
        <f t="shared" si="62"/>
        <v>163.795454545455</v>
      </c>
      <c r="CK18" s="17">
        <f t="shared" si="5"/>
        <v>-2217.99999999996</v>
      </c>
      <c r="CL18" s="36">
        <f t="shared" si="6"/>
        <v>-0.1538781739975</v>
      </c>
      <c r="CM18" s="120">
        <v>1190</v>
      </c>
      <c r="CN18" s="121">
        <v>0.0831932773109244</v>
      </c>
      <c r="CO18" s="55">
        <v>99</v>
      </c>
      <c r="CP18" s="55">
        <v>16253</v>
      </c>
      <c r="CQ18" s="40">
        <f t="shared" si="63"/>
        <v>164.171717171717</v>
      </c>
      <c r="CR18" s="17">
        <f t="shared" si="7"/>
        <v>-2458.00000000002</v>
      </c>
      <c r="CS18" s="36">
        <f t="shared" si="8"/>
        <v>-0.15123361840891</v>
      </c>
      <c r="CT18" s="122">
        <v>1176</v>
      </c>
      <c r="CU18" s="123">
        <v>0.0476190476190476</v>
      </c>
      <c r="CV18" s="122">
        <v>56</v>
      </c>
      <c r="CW18" s="122">
        <v>9437</v>
      </c>
      <c r="CX18" s="40">
        <f t="shared" si="64"/>
        <v>168.517857142857</v>
      </c>
      <c r="CY18" s="17">
        <f t="shared" si="9"/>
        <v>-1147.00000000001</v>
      </c>
      <c r="CZ18" s="36">
        <f t="shared" si="10"/>
        <v>-0.121542863198051</v>
      </c>
      <c r="DA18" s="112">
        <v>910</v>
      </c>
      <c r="DB18" s="117">
        <v>0.0483516483516484</v>
      </c>
      <c r="DC18" s="112">
        <v>44</v>
      </c>
      <c r="DD18" s="112">
        <v>7619</v>
      </c>
      <c r="DE18" s="40">
        <f t="shared" si="65"/>
        <v>173.159090909091</v>
      </c>
      <c r="DF18" s="17">
        <f t="shared" si="11"/>
        <v>-696.999999999996</v>
      </c>
      <c r="DG18" s="36">
        <f t="shared" si="12"/>
        <v>-0.0914818217613855</v>
      </c>
      <c r="DH18" s="126">
        <v>862</v>
      </c>
      <c r="DI18" s="32">
        <v>0.0417633410672854</v>
      </c>
      <c r="DJ18" s="17">
        <v>36</v>
      </c>
      <c r="DK18" s="18">
        <v>6259</v>
      </c>
      <c r="DL18" s="40">
        <f t="shared" si="66"/>
        <v>173.861111111111</v>
      </c>
      <c r="DM18" s="17">
        <f t="shared" si="13"/>
        <v>-545.000000000004</v>
      </c>
      <c r="DN18" s="36">
        <f t="shared" si="14"/>
        <v>-0.0870746125579172</v>
      </c>
      <c r="DO18" s="33">
        <v>1009</v>
      </c>
      <c r="DP18" s="32">
        <v>0.0614469772051536</v>
      </c>
      <c r="DQ18" s="18">
        <v>62</v>
      </c>
      <c r="DR18" s="18">
        <v>10810</v>
      </c>
      <c r="DS18" s="40">
        <f t="shared" si="67"/>
        <v>174.354838709677</v>
      </c>
      <c r="DT18" s="17">
        <f t="shared" si="15"/>
        <v>-908.000000000025</v>
      </c>
      <c r="DU18" s="36">
        <f t="shared" si="16"/>
        <v>-0.0839962997224815</v>
      </c>
      <c r="DV18" s="18">
        <v>1081</v>
      </c>
      <c r="DW18" s="26">
        <v>0.0499537465309898</v>
      </c>
      <c r="DX18" s="18">
        <v>54</v>
      </c>
      <c r="DY18" s="18">
        <v>9349</v>
      </c>
      <c r="DZ18" s="40">
        <f t="shared" si="68"/>
        <v>173.12962962963</v>
      </c>
      <c r="EA18" s="17">
        <f t="shared" si="17"/>
        <v>-856.999999999981</v>
      </c>
      <c r="EB18" s="36">
        <f t="shared" si="18"/>
        <v>-0.0916675580275945</v>
      </c>
      <c r="EC18" s="18">
        <v>852</v>
      </c>
      <c r="ED18" s="26">
        <v>0.0328638497652582</v>
      </c>
      <c r="EE18" s="18">
        <v>28</v>
      </c>
      <c r="EF18" s="18">
        <v>4908</v>
      </c>
      <c r="EG18" s="40">
        <f t="shared" si="69"/>
        <v>175.285714285714</v>
      </c>
      <c r="EH18" s="17">
        <f t="shared" si="19"/>
        <v>-384.000000000008</v>
      </c>
      <c r="EI18" s="36">
        <f t="shared" si="20"/>
        <v>-0.0782396088019577</v>
      </c>
      <c r="EJ18" s="18">
        <v>698</v>
      </c>
      <c r="EK18" s="26">
        <v>0.0530085959885387</v>
      </c>
      <c r="EL18" s="18">
        <v>37</v>
      </c>
      <c r="EM18" s="18">
        <v>6520</v>
      </c>
      <c r="EN18" s="40">
        <f t="shared" si="70"/>
        <v>176.216216216216</v>
      </c>
      <c r="EO18" s="17">
        <f t="shared" si="21"/>
        <v>-473</v>
      </c>
      <c r="EP18" s="36">
        <f t="shared" si="22"/>
        <v>-0.0725460122699386</v>
      </c>
      <c r="EQ18" s="18">
        <v>680</v>
      </c>
      <c r="ER18" s="26">
        <v>0.0514705882352941</v>
      </c>
      <c r="ES18" s="18">
        <v>35</v>
      </c>
      <c r="ET18" s="18">
        <v>6176</v>
      </c>
      <c r="EU18" s="40">
        <f t="shared" si="71"/>
        <v>176.457142857143</v>
      </c>
      <c r="EV18" s="17">
        <f t="shared" si="23"/>
        <v>-439</v>
      </c>
      <c r="EW18" s="36">
        <f t="shared" si="24"/>
        <v>-0.0710816062176166</v>
      </c>
      <c r="EX18" s="18">
        <v>716</v>
      </c>
      <c r="EY18" s="26">
        <v>0.058659217877095</v>
      </c>
      <c r="EZ18" s="17">
        <v>42</v>
      </c>
      <c r="FA18" s="18">
        <v>7304</v>
      </c>
      <c r="FB18" s="40">
        <f t="shared" si="72"/>
        <v>173.904761904762</v>
      </c>
      <c r="FC18" s="17">
        <f t="shared" si="25"/>
        <v>-634</v>
      </c>
      <c r="FD18" s="36">
        <f t="shared" si="26"/>
        <v>-0.0868017524644031</v>
      </c>
      <c r="FE18" s="18">
        <v>795</v>
      </c>
      <c r="FF18" s="26">
        <v>0.0616352201257862</v>
      </c>
      <c r="FG18" s="17">
        <v>49</v>
      </c>
      <c r="FH18" s="18">
        <v>8571</v>
      </c>
      <c r="FI18" s="40">
        <f t="shared" si="73"/>
        <v>174.918367346939</v>
      </c>
      <c r="FJ18" s="17">
        <f t="shared" si="27"/>
        <v>-690</v>
      </c>
      <c r="FK18" s="36">
        <f t="shared" si="28"/>
        <v>-0.0805040252012601</v>
      </c>
      <c r="FL18" s="18">
        <v>921</v>
      </c>
      <c r="FM18" s="26">
        <v>0.0477741585233442</v>
      </c>
      <c r="FN18" s="17">
        <v>44</v>
      </c>
      <c r="FO18" s="18">
        <v>7671</v>
      </c>
      <c r="FP18" s="40">
        <f t="shared" si="74"/>
        <v>174.340909090909</v>
      </c>
      <c r="FQ18" s="17">
        <f t="shared" si="29"/>
        <v>-645</v>
      </c>
      <c r="FR18" s="36">
        <f t="shared" si="30"/>
        <v>-0.0840829096597575</v>
      </c>
      <c r="FS18" s="18">
        <v>949</v>
      </c>
      <c r="FT18" s="26">
        <v>0.0242360379346681</v>
      </c>
      <c r="FU18" s="17">
        <v>23</v>
      </c>
      <c r="FV18" s="18">
        <v>4007</v>
      </c>
      <c r="FW18" s="40">
        <f t="shared" si="99"/>
        <v>174.217391304348</v>
      </c>
      <c r="FX18" s="17">
        <f t="shared" si="75"/>
        <v>-340</v>
      </c>
      <c r="FY18" s="36">
        <f t="shared" si="76"/>
        <v>-0.084851509857749</v>
      </c>
      <c r="FZ18" s="18">
        <v>1764</v>
      </c>
      <c r="GA18" s="26">
        <v>0.0493197278911565</v>
      </c>
      <c r="GB18" s="17">
        <v>87</v>
      </c>
      <c r="GC18" s="18">
        <v>14644</v>
      </c>
      <c r="GD18" s="40">
        <f t="shared" si="77"/>
        <v>168.32183908046</v>
      </c>
      <c r="GE18" s="17">
        <f t="shared" si="78"/>
        <v>-1799</v>
      </c>
      <c r="GF18" s="36">
        <f t="shared" si="79"/>
        <v>-0.122848948374761</v>
      </c>
      <c r="GG18" s="18">
        <v>1545</v>
      </c>
      <c r="GH18" s="26">
        <v>0.0420711974110032</v>
      </c>
      <c r="GI18" s="18">
        <v>65</v>
      </c>
      <c r="GJ18" s="18">
        <v>11245</v>
      </c>
      <c r="GK18" s="40">
        <f t="shared" si="80"/>
        <v>173</v>
      </c>
      <c r="GL18" s="17">
        <f t="shared" si="81"/>
        <v>-1040</v>
      </c>
      <c r="GM18" s="36">
        <f t="shared" si="82"/>
        <v>-0.092485549132948</v>
      </c>
      <c r="GN18" s="18">
        <v>1165</v>
      </c>
      <c r="GO18" s="26">
        <v>0.0317596566523605</v>
      </c>
      <c r="GP18" s="18">
        <v>37</v>
      </c>
      <c r="GQ18" s="18">
        <v>6625</v>
      </c>
      <c r="GR18" s="40">
        <f t="shared" si="83"/>
        <v>179.054054054054</v>
      </c>
      <c r="GS18" s="17">
        <f t="shared" si="84"/>
        <v>-368</v>
      </c>
      <c r="GT18" s="36">
        <f t="shared" si="85"/>
        <v>-0.0555471698113207</v>
      </c>
      <c r="GU18" s="18">
        <v>915</v>
      </c>
      <c r="GV18" s="26">
        <v>0.0284153005464481</v>
      </c>
      <c r="GW18" s="18">
        <v>26</v>
      </c>
      <c r="GX18" s="18">
        <v>4641</v>
      </c>
      <c r="GY18" s="40">
        <f t="shared" si="86"/>
        <v>178.5</v>
      </c>
      <c r="GZ18" s="17">
        <f t="shared" si="87"/>
        <v>-273</v>
      </c>
      <c r="HA18" s="36">
        <f t="shared" si="88"/>
        <v>-0.0588235294117647</v>
      </c>
      <c r="HB18" s="18">
        <v>732</v>
      </c>
      <c r="HC18" s="26">
        <v>0.0286885245901639</v>
      </c>
      <c r="HD18" s="18">
        <v>21</v>
      </c>
      <c r="HE18" s="18">
        <v>3773</v>
      </c>
      <c r="HF18" s="40">
        <f t="shared" si="89"/>
        <v>179.666666666667</v>
      </c>
      <c r="HG18" s="17">
        <f t="shared" si="90"/>
        <v>-196</v>
      </c>
      <c r="HH18" s="36">
        <f t="shared" si="91"/>
        <v>-0.051948051948052</v>
      </c>
      <c r="HI18" s="18">
        <v>753</v>
      </c>
      <c r="HJ18" s="26">
        <v>0.0411686586985392</v>
      </c>
      <c r="HK18" s="17">
        <v>31</v>
      </c>
      <c r="HL18" s="18">
        <v>5664</v>
      </c>
      <c r="HM18" s="40">
        <f t="shared" si="92"/>
        <v>182.709677419355</v>
      </c>
      <c r="HN18" s="17">
        <f t="shared" si="93"/>
        <v>-195</v>
      </c>
      <c r="HO18" s="36">
        <f t="shared" si="94"/>
        <v>-0.0344279661016949</v>
      </c>
      <c r="HP18" s="18">
        <v>1147</v>
      </c>
      <c r="HQ18" s="26">
        <v>0.011333914559721</v>
      </c>
      <c r="HR18" s="17">
        <v>13</v>
      </c>
      <c r="HS18" s="18">
        <v>2380</v>
      </c>
      <c r="HT18" s="40">
        <f t="shared" si="95"/>
        <v>183.076923076923</v>
      </c>
      <c r="HU18" s="17">
        <f t="shared" si="96"/>
        <v>-77.0000000000001</v>
      </c>
      <c r="HV18" s="36">
        <f t="shared" si="97"/>
        <v>-0.0323529411764706</v>
      </c>
      <c r="HW18" s="17">
        <v>2352</v>
      </c>
      <c r="HX18" s="17">
        <v>413449.44</v>
      </c>
      <c r="HY18" s="18">
        <v>1051</v>
      </c>
      <c r="HZ18" s="18">
        <v>185285.41</v>
      </c>
      <c r="IA18" s="17">
        <v>3129</v>
      </c>
      <c r="IB18" s="17">
        <v>531283</v>
      </c>
      <c r="IC18" s="18">
        <v>2766</v>
      </c>
      <c r="ID18" s="17">
        <v>481223</v>
      </c>
      <c r="IE18" s="18"/>
      <c r="IF18" s="41"/>
      <c r="IG18" s="41"/>
      <c r="IH18" s="41"/>
      <c r="II18" s="41"/>
      <c r="IJ18" s="41"/>
      <c r="IK18" s="41"/>
      <c r="IL18" s="41"/>
      <c r="IM18" s="18"/>
      <c r="IN18" s="41"/>
      <c r="IO18" s="41"/>
      <c r="IP18" s="41"/>
      <c r="IQ18" s="18"/>
      <c r="IR18" s="18"/>
      <c r="IS18" s="18">
        <f t="shared" si="98"/>
        <v>1642</v>
      </c>
      <c r="IT18" s="18">
        <f t="shared" si="31"/>
        <v>280204</v>
      </c>
      <c r="IU18" s="17">
        <v>189</v>
      </c>
      <c r="IV18" s="17">
        <f t="shared" si="32"/>
        <v>-30134</v>
      </c>
      <c r="IW18" s="36">
        <f t="shared" si="33"/>
        <v>-0.10754307575909</v>
      </c>
      <c r="IX18" s="18">
        <f t="shared" si="34"/>
        <v>10940</v>
      </c>
      <c r="IY18" s="42">
        <f t="shared" si="35"/>
        <v>1891444.85</v>
      </c>
      <c r="IZ18" s="43"/>
      <c r="JA18" s="43"/>
    </row>
    <row r="19" spans="1:261">
      <c r="A19" s="16"/>
      <c r="B19" s="17" t="s">
        <v>35</v>
      </c>
      <c r="C19" s="21">
        <v>6939962766423</v>
      </c>
      <c r="D19" s="21">
        <v>608585595158</v>
      </c>
      <c r="E19" s="21">
        <v>21061011000715</v>
      </c>
      <c r="F19" s="18" t="s">
        <v>161</v>
      </c>
      <c r="G19" s="19" t="s">
        <v>162</v>
      </c>
      <c r="H19" s="17" t="s">
        <v>129</v>
      </c>
      <c r="I19" s="26">
        <f>VLOOKUP(C19,供应链!E:J,6,0)</f>
        <v>1</v>
      </c>
      <c r="J19" s="17">
        <f>VLOOKUP(C19,供应链!E:H,4,0)</f>
        <v>859</v>
      </c>
      <c r="K19" s="17">
        <f>VLOOKUP(C19,供应链!E:K,7,0)</f>
        <v>168</v>
      </c>
      <c r="L19" s="18">
        <f>VLOOKUP(C19,供应链!E:I,5,0)</f>
        <v>62.231219379423</v>
      </c>
      <c r="M19" s="27">
        <f t="shared" si="0"/>
        <v>0.00841240774651795</v>
      </c>
      <c r="N19" s="17">
        <v>1455</v>
      </c>
      <c r="O19" s="26">
        <v>0.022680412371134</v>
      </c>
      <c r="P19" s="18">
        <v>33</v>
      </c>
      <c r="Q19" s="18">
        <v>2794</v>
      </c>
      <c r="R19" s="40">
        <f t="shared" si="36"/>
        <v>84.6666666666667</v>
      </c>
      <c r="S19" s="17">
        <f t="shared" si="37"/>
        <v>-1133</v>
      </c>
      <c r="T19" s="36">
        <f t="shared" si="38"/>
        <v>-0.405511811023622</v>
      </c>
      <c r="U19" s="17">
        <v>1314</v>
      </c>
      <c r="V19" s="26">
        <v>0.0205479452054795</v>
      </c>
      <c r="W19" s="18">
        <v>27</v>
      </c>
      <c r="X19" s="18">
        <v>2253</v>
      </c>
      <c r="Y19" s="40">
        <f t="shared" si="39"/>
        <v>83.4444444444444</v>
      </c>
      <c r="Z19" s="17">
        <f t="shared" si="40"/>
        <v>-960</v>
      </c>
      <c r="AA19" s="36">
        <f t="shared" si="41"/>
        <v>-0.426098535286285</v>
      </c>
      <c r="AB19" s="17">
        <v>1657</v>
      </c>
      <c r="AC19" s="26">
        <v>0.0187085093542547</v>
      </c>
      <c r="AD19" s="18">
        <v>31</v>
      </c>
      <c r="AE19" s="18">
        <v>2585</v>
      </c>
      <c r="AF19" s="40">
        <f t="shared" si="42"/>
        <v>83.3870967741936</v>
      </c>
      <c r="AG19" s="17">
        <f t="shared" si="1"/>
        <v>-1104</v>
      </c>
      <c r="AH19" s="36">
        <f t="shared" si="2"/>
        <v>-0.427079303675048</v>
      </c>
      <c r="AI19" s="17">
        <v>1613</v>
      </c>
      <c r="AJ19" s="26">
        <v>0.018598884066956</v>
      </c>
      <c r="AK19" s="18">
        <v>30</v>
      </c>
      <c r="AL19" s="18">
        <v>2569</v>
      </c>
      <c r="AM19" s="40">
        <f t="shared" si="43"/>
        <v>85.6333333333333</v>
      </c>
      <c r="AN19" s="17">
        <f t="shared" si="44"/>
        <v>-1001</v>
      </c>
      <c r="AO19" s="36">
        <f t="shared" si="45"/>
        <v>-0.389645776566757</v>
      </c>
      <c r="AP19" s="17">
        <v>1500</v>
      </c>
      <c r="AQ19" s="26">
        <v>0.02</v>
      </c>
      <c r="AR19" s="18">
        <v>30</v>
      </c>
      <c r="AS19" s="18">
        <v>2824</v>
      </c>
      <c r="AT19" s="40">
        <f t="shared" si="46"/>
        <v>94.1333333333333</v>
      </c>
      <c r="AU19" s="17">
        <f t="shared" si="47"/>
        <v>-746</v>
      </c>
      <c r="AV19" s="36">
        <f t="shared" si="48"/>
        <v>-0.264164305949008</v>
      </c>
      <c r="AW19" s="17">
        <v>1244</v>
      </c>
      <c r="AX19" s="26">
        <v>0.0160771704180064</v>
      </c>
      <c r="AY19" s="18">
        <v>20</v>
      </c>
      <c r="AZ19" s="18">
        <v>1918</v>
      </c>
      <c r="BA19" s="40">
        <f t="shared" si="49"/>
        <v>95.9</v>
      </c>
      <c r="BB19" s="17">
        <f t="shared" si="50"/>
        <v>-462</v>
      </c>
      <c r="BC19" s="36">
        <f t="shared" si="51"/>
        <v>-0.240875912408759</v>
      </c>
      <c r="BD19" s="17">
        <v>1179</v>
      </c>
      <c r="BE19" s="26">
        <v>0.0186598812553011</v>
      </c>
      <c r="BF19" s="17">
        <v>22</v>
      </c>
      <c r="BG19" s="18">
        <v>2065</v>
      </c>
      <c r="BH19" s="40">
        <f t="shared" si="52"/>
        <v>93.8636363636364</v>
      </c>
      <c r="BI19" s="17">
        <f t="shared" si="53"/>
        <v>-553</v>
      </c>
      <c r="BJ19" s="36">
        <f t="shared" si="54"/>
        <v>-0.267796610169492</v>
      </c>
      <c r="BK19" s="17">
        <v>1037</v>
      </c>
      <c r="BL19" s="32">
        <v>0.0125361620057859</v>
      </c>
      <c r="BM19" s="17">
        <v>13</v>
      </c>
      <c r="BN19" s="18">
        <v>1197</v>
      </c>
      <c r="BO19" s="40">
        <f t="shared" si="55"/>
        <v>92.0769230769231</v>
      </c>
      <c r="BP19" s="17">
        <f t="shared" si="56"/>
        <v>-350</v>
      </c>
      <c r="BQ19" s="36">
        <f t="shared" si="57"/>
        <v>-0.292397660818713</v>
      </c>
      <c r="BR19" s="17">
        <v>1121</v>
      </c>
      <c r="BS19" s="32">
        <v>0.0124888492417484</v>
      </c>
      <c r="BT19" s="18">
        <v>14</v>
      </c>
      <c r="BU19" s="18">
        <v>1338</v>
      </c>
      <c r="BV19" s="40">
        <f t="shared" si="58"/>
        <v>95.5714285714286</v>
      </c>
      <c r="BW19" s="17">
        <f t="shared" si="59"/>
        <v>-328</v>
      </c>
      <c r="BX19" s="116">
        <f t="shared" si="60"/>
        <v>-0.245142002989537</v>
      </c>
      <c r="BY19" s="112">
        <v>1169</v>
      </c>
      <c r="BZ19" s="117">
        <v>0.0136869118905047</v>
      </c>
      <c r="CA19" s="112">
        <v>16</v>
      </c>
      <c r="CB19" s="112">
        <v>1475</v>
      </c>
      <c r="CC19" s="40">
        <f t="shared" si="61"/>
        <v>92.1875</v>
      </c>
      <c r="CD19" s="17">
        <f t="shared" si="3"/>
        <v>-429</v>
      </c>
      <c r="CE19" s="36">
        <f t="shared" si="4"/>
        <v>-0.290847457627119</v>
      </c>
      <c r="CF19" s="112">
        <v>1153</v>
      </c>
      <c r="CG19" s="117">
        <v>0.0138768430182134</v>
      </c>
      <c r="CH19" s="112">
        <v>16</v>
      </c>
      <c r="CI19" s="112">
        <v>1413</v>
      </c>
      <c r="CJ19" s="40">
        <f t="shared" si="62"/>
        <v>88.3125</v>
      </c>
      <c r="CK19" s="17">
        <f t="shared" si="5"/>
        <v>-491</v>
      </c>
      <c r="CL19" s="36">
        <f t="shared" si="6"/>
        <v>-0.347487615003539</v>
      </c>
      <c r="CM19" s="120">
        <v>1327</v>
      </c>
      <c r="CN19" s="121">
        <v>0.0173323285606631</v>
      </c>
      <c r="CO19" s="55">
        <v>23</v>
      </c>
      <c r="CP19" s="55">
        <v>2180</v>
      </c>
      <c r="CQ19" s="40">
        <f t="shared" si="63"/>
        <v>94.7826086956522</v>
      </c>
      <c r="CR19" s="17">
        <f t="shared" si="7"/>
        <v>-556.999999999999</v>
      </c>
      <c r="CS19" s="36">
        <f t="shared" si="8"/>
        <v>-0.255504587155963</v>
      </c>
      <c r="CT19" s="122">
        <v>1125</v>
      </c>
      <c r="CU19" s="123">
        <v>0.0151111111111111</v>
      </c>
      <c r="CV19" s="122">
        <v>17</v>
      </c>
      <c r="CW19" s="122">
        <v>1594</v>
      </c>
      <c r="CX19" s="40">
        <f t="shared" si="64"/>
        <v>93.7647058823529</v>
      </c>
      <c r="CY19" s="17">
        <f t="shared" si="9"/>
        <v>-429.000000000001</v>
      </c>
      <c r="CZ19" s="36">
        <f t="shared" si="10"/>
        <v>-0.26913425345044</v>
      </c>
      <c r="DA19" s="112">
        <v>1213</v>
      </c>
      <c r="DB19" s="117">
        <v>0.0164880461665293</v>
      </c>
      <c r="DC19" s="112">
        <v>20</v>
      </c>
      <c r="DD19" s="112">
        <v>1955</v>
      </c>
      <c r="DE19" s="40">
        <f t="shared" si="65"/>
        <v>97.75</v>
      </c>
      <c r="DF19" s="17">
        <f t="shared" si="11"/>
        <v>-425</v>
      </c>
      <c r="DG19" s="36">
        <f t="shared" si="12"/>
        <v>-0.217391304347826</v>
      </c>
      <c r="DH19" s="126">
        <v>1062</v>
      </c>
      <c r="DI19" s="32">
        <v>0.0131826741996234</v>
      </c>
      <c r="DJ19" s="17">
        <v>14</v>
      </c>
      <c r="DK19" s="18">
        <v>1316</v>
      </c>
      <c r="DL19" s="40">
        <f t="shared" si="66"/>
        <v>94</v>
      </c>
      <c r="DM19" s="17">
        <f t="shared" si="13"/>
        <v>-350</v>
      </c>
      <c r="DN19" s="36">
        <f t="shared" si="14"/>
        <v>-0.265957446808511</v>
      </c>
      <c r="DO19" s="33">
        <v>1180</v>
      </c>
      <c r="DP19" s="32">
        <v>0.0211864406779661</v>
      </c>
      <c r="DQ19" s="18">
        <v>25</v>
      </c>
      <c r="DR19" s="18">
        <v>2340</v>
      </c>
      <c r="DS19" s="40">
        <f t="shared" si="67"/>
        <v>93.6</v>
      </c>
      <c r="DT19" s="17">
        <f t="shared" si="15"/>
        <v>-635</v>
      </c>
      <c r="DU19" s="36">
        <f t="shared" si="16"/>
        <v>-0.271367521367521</v>
      </c>
      <c r="DV19" s="18">
        <v>1506</v>
      </c>
      <c r="DW19" s="26">
        <v>0.0179282868525896</v>
      </c>
      <c r="DX19" s="18">
        <v>27</v>
      </c>
      <c r="DY19" s="18">
        <v>2563</v>
      </c>
      <c r="DZ19" s="40">
        <f t="shared" si="68"/>
        <v>94.9259259259259</v>
      </c>
      <c r="EA19" s="17">
        <f t="shared" si="17"/>
        <v>-650.000000000001</v>
      </c>
      <c r="EB19" s="36">
        <f t="shared" si="18"/>
        <v>-0.253609051892314</v>
      </c>
      <c r="EC19" s="18">
        <v>1183</v>
      </c>
      <c r="ED19" s="26">
        <v>0.0143702451394759</v>
      </c>
      <c r="EE19" s="18">
        <v>17</v>
      </c>
      <c r="EF19" s="18">
        <v>1626</v>
      </c>
      <c r="EG19" s="40">
        <f t="shared" si="69"/>
        <v>95.6470588235294</v>
      </c>
      <c r="EH19" s="17">
        <f t="shared" si="19"/>
        <v>-397</v>
      </c>
      <c r="EI19" s="36">
        <f t="shared" si="20"/>
        <v>-0.244157441574416</v>
      </c>
      <c r="EJ19" s="18">
        <v>1098</v>
      </c>
      <c r="EK19" s="26">
        <v>0.0136612021857923</v>
      </c>
      <c r="EL19" s="18">
        <v>15</v>
      </c>
      <c r="EM19" s="18">
        <v>1329</v>
      </c>
      <c r="EN19" s="40">
        <f t="shared" si="70"/>
        <v>88.6</v>
      </c>
      <c r="EO19" s="17">
        <f t="shared" si="21"/>
        <v>-456</v>
      </c>
      <c r="EP19" s="36">
        <f t="shared" si="22"/>
        <v>-0.343115124153499</v>
      </c>
      <c r="EQ19" s="18">
        <v>1035</v>
      </c>
      <c r="ER19" s="26">
        <v>0.0144927536231884</v>
      </c>
      <c r="ES19" s="18">
        <v>15</v>
      </c>
      <c r="ET19" s="18">
        <v>1245</v>
      </c>
      <c r="EU19" s="40">
        <f t="shared" si="71"/>
        <v>83</v>
      </c>
      <c r="EV19" s="17">
        <f t="shared" si="23"/>
        <v>-540</v>
      </c>
      <c r="EW19" s="36">
        <f t="shared" si="24"/>
        <v>-0.433734939759036</v>
      </c>
      <c r="EX19" s="18">
        <v>1394</v>
      </c>
      <c r="EY19" s="26">
        <v>0.024390243902439</v>
      </c>
      <c r="EZ19" s="17">
        <v>34</v>
      </c>
      <c r="FA19" s="18">
        <v>2857</v>
      </c>
      <c r="FB19" s="40">
        <f t="shared" si="72"/>
        <v>84.0294117647059</v>
      </c>
      <c r="FC19" s="17">
        <f t="shared" si="25"/>
        <v>-1189</v>
      </c>
      <c r="FD19" s="36">
        <f t="shared" si="26"/>
        <v>-0.416170808540427</v>
      </c>
      <c r="FE19" s="18">
        <v>1091</v>
      </c>
      <c r="FF19" s="26">
        <v>0.0073327222731439</v>
      </c>
      <c r="FG19" s="17">
        <v>8</v>
      </c>
      <c r="FH19" s="18">
        <v>694</v>
      </c>
      <c r="FI19" s="40">
        <f t="shared" si="73"/>
        <v>86.75</v>
      </c>
      <c r="FJ19" s="17">
        <f t="shared" si="27"/>
        <v>-258</v>
      </c>
      <c r="FK19" s="36">
        <f t="shared" si="28"/>
        <v>-0.371757925072046</v>
      </c>
      <c r="FL19" s="18">
        <v>1279</v>
      </c>
      <c r="FM19" s="26">
        <v>0.017982799061767</v>
      </c>
      <c r="FN19" s="17">
        <v>23</v>
      </c>
      <c r="FO19" s="18">
        <v>1919</v>
      </c>
      <c r="FP19" s="40">
        <f t="shared" si="74"/>
        <v>83.4347826086957</v>
      </c>
      <c r="FQ19" s="17">
        <f t="shared" si="29"/>
        <v>-818</v>
      </c>
      <c r="FR19" s="36">
        <f t="shared" si="30"/>
        <v>-0.426263678999479</v>
      </c>
      <c r="FS19" s="18">
        <v>1194</v>
      </c>
      <c r="FT19" s="26">
        <v>0.0100502512562814</v>
      </c>
      <c r="FU19" s="17">
        <v>12</v>
      </c>
      <c r="FV19" s="18">
        <v>1030</v>
      </c>
      <c r="FW19" s="40">
        <f t="shared" si="99"/>
        <v>85.8333333333333</v>
      </c>
      <c r="FX19" s="17">
        <f t="shared" si="75"/>
        <v>-398</v>
      </c>
      <c r="FY19" s="36">
        <f t="shared" si="76"/>
        <v>-0.386407766990291</v>
      </c>
      <c r="FZ19" s="18">
        <v>2004</v>
      </c>
      <c r="GA19" s="26">
        <v>0.0244510978043912</v>
      </c>
      <c r="GB19" s="17">
        <v>49</v>
      </c>
      <c r="GC19" s="18">
        <v>3955</v>
      </c>
      <c r="GD19" s="40">
        <f t="shared" si="77"/>
        <v>80.7142857142857</v>
      </c>
      <c r="GE19" s="17">
        <f t="shared" si="78"/>
        <v>-1876</v>
      </c>
      <c r="GF19" s="36">
        <f t="shared" si="79"/>
        <v>-0.474336283185841</v>
      </c>
      <c r="GG19" s="18">
        <v>2311</v>
      </c>
      <c r="GH19" s="26">
        <v>0.0173085244482908</v>
      </c>
      <c r="GI19" s="18">
        <v>40</v>
      </c>
      <c r="GJ19" s="18">
        <v>3281</v>
      </c>
      <c r="GK19" s="40">
        <f t="shared" si="80"/>
        <v>82.025</v>
      </c>
      <c r="GL19" s="17">
        <f t="shared" si="81"/>
        <v>-1479</v>
      </c>
      <c r="GM19" s="36">
        <f t="shared" si="82"/>
        <v>-0.450777202072539</v>
      </c>
      <c r="GN19" s="18">
        <v>1916</v>
      </c>
      <c r="GO19" s="26">
        <v>0.0193110647181628</v>
      </c>
      <c r="GP19" s="18">
        <v>37</v>
      </c>
      <c r="GQ19" s="18">
        <v>3046</v>
      </c>
      <c r="GR19" s="40">
        <f t="shared" si="83"/>
        <v>82.3243243243243</v>
      </c>
      <c r="GS19" s="17">
        <f t="shared" si="84"/>
        <v>-1357</v>
      </c>
      <c r="GT19" s="36">
        <f t="shared" si="85"/>
        <v>-0.445502298095863</v>
      </c>
      <c r="GU19" s="18">
        <v>2275</v>
      </c>
      <c r="GV19" s="26">
        <v>0.0171428571428571</v>
      </c>
      <c r="GW19" s="18">
        <v>39</v>
      </c>
      <c r="GX19" s="18">
        <v>3179</v>
      </c>
      <c r="GY19" s="40">
        <f t="shared" si="86"/>
        <v>81.5128205128205</v>
      </c>
      <c r="GZ19" s="17">
        <f t="shared" si="87"/>
        <v>-1462</v>
      </c>
      <c r="HA19" s="36">
        <f t="shared" si="88"/>
        <v>-0.459893048128342</v>
      </c>
      <c r="HB19" s="18">
        <v>1941</v>
      </c>
      <c r="HC19" s="26">
        <v>0.0154559505409583</v>
      </c>
      <c r="HD19" s="18">
        <v>30</v>
      </c>
      <c r="HE19" s="18">
        <v>2428</v>
      </c>
      <c r="HF19" s="40">
        <f t="shared" si="89"/>
        <v>80.9333333333333</v>
      </c>
      <c r="HG19" s="17">
        <f t="shared" si="90"/>
        <v>-1142</v>
      </c>
      <c r="HH19" s="36">
        <f t="shared" si="91"/>
        <v>-0.470345963756178</v>
      </c>
      <c r="HI19" s="18">
        <v>1854</v>
      </c>
      <c r="HJ19" s="26">
        <v>0.0167206040992449</v>
      </c>
      <c r="HK19" s="17">
        <v>31</v>
      </c>
      <c r="HL19" s="18">
        <v>2514</v>
      </c>
      <c r="HM19" s="40">
        <f t="shared" si="92"/>
        <v>81.0967741935484</v>
      </c>
      <c r="HN19" s="17">
        <f t="shared" si="93"/>
        <v>-1175</v>
      </c>
      <c r="HO19" s="36">
        <f t="shared" si="94"/>
        <v>-0.467382657120127</v>
      </c>
      <c r="HP19" s="18">
        <v>2469</v>
      </c>
      <c r="HQ19" s="26">
        <v>0.0121506682867558</v>
      </c>
      <c r="HR19" s="17">
        <v>30</v>
      </c>
      <c r="HS19" s="18">
        <v>2475</v>
      </c>
      <c r="HT19" s="40">
        <f t="shared" si="95"/>
        <v>82.5</v>
      </c>
      <c r="HU19" s="17">
        <f t="shared" si="96"/>
        <v>-1095</v>
      </c>
      <c r="HV19" s="36">
        <f t="shared" si="97"/>
        <v>-0.442424242424242</v>
      </c>
      <c r="HW19" s="17">
        <v>290</v>
      </c>
      <c r="HX19" s="17">
        <v>28490.3</v>
      </c>
      <c r="HY19" s="18">
        <v>374</v>
      </c>
      <c r="HZ19" s="18">
        <v>40049.9</v>
      </c>
      <c r="IA19" s="17">
        <v>749</v>
      </c>
      <c r="IB19" s="17">
        <v>73993</v>
      </c>
      <c r="IC19" s="18">
        <v>846</v>
      </c>
      <c r="ID19" s="17">
        <v>80716</v>
      </c>
      <c r="IE19" s="18"/>
      <c r="IF19" s="41"/>
      <c r="IG19" s="41"/>
      <c r="IH19" s="41"/>
      <c r="II19" s="41"/>
      <c r="IJ19" s="41"/>
      <c r="IK19" s="41"/>
      <c r="IL19" s="41"/>
      <c r="IM19" s="18"/>
      <c r="IN19" s="41"/>
      <c r="IO19" s="41"/>
      <c r="IP19" s="41"/>
      <c r="IQ19" s="18"/>
      <c r="IR19" s="18"/>
      <c r="IS19" s="18">
        <f t="shared" si="98"/>
        <v>758</v>
      </c>
      <c r="IT19" s="18">
        <f t="shared" si="31"/>
        <v>65957</v>
      </c>
      <c r="IU19" s="17">
        <v>119</v>
      </c>
      <c r="IV19" s="17">
        <f t="shared" si="32"/>
        <v>-24245</v>
      </c>
      <c r="IW19" s="36">
        <f t="shared" si="33"/>
        <v>-0.367587973983049</v>
      </c>
      <c r="IX19" s="18">
        <f t="shared" si="34"/>
        <v>3017</v>
      </c>
      <c r="IY19" s="42">
        <f t="shared" si="35"/>
        <v>289206.2</v>
      </c>
      <c r="IZ19" s="43"/>
      <c r="JA19" s="43"/>
    </row>
    <row r="20" spans="1:261">
      <c r="A20" s="16" t="s">
        <v>126</v>
      </c>
      <c r="B20" s="17" t="s">
        <v>37</v>
      </c>
      <c r="C20" s="18">
        <v>6939962741307</v>
      </c>
      <c r="D20" s="18">
        <v>564920263994</v>
      </c>
      <c r="E20" s="18">
        <v>21066010001275</v>
      </c>
      <c r="F20" s="17" t="s">
        <v>163</v>
      </c>
      <c r="G20" s="19" t="s">
        <v>164</v>
      </c>
      <c r="H20" s="17" t="s">
        <v>129</v>
      </c>
      <c r="I20" s="26">
        <f>VLOOKUP(C20,供应链!E:J,6,0)</f>
        <v>1</v>
      </c>
      <c r="J20" s="17">
        <f>VLOOKUP(C20,供应链!E:H,4,0)</f>
        <v>1034</v>
      </c>
      <c r="K20" s="17">
        <f>VLOOKUP(C20,供应链!E:K,7,0)</f>
        <v>736</v>
      </c>
      <c r="L20" s="18">
        <f>VLOOKUP(C20,供应链!E:I,5,0)</f>
        <v>43.9432219243602</v>
      </c>
      <c r="M20" s="27">
        <f t="shared" si="0"/>
        <v>0.0145274956994617</v>
      </c>
      <c r="N20" s="17">
        <v>983</v>
      </c>
      <c r="O20" s="26">
        <v>0.0528992878942014</v>
      </c>
      <c r="P20" s="18">
        <v>52</v>
      </c>
      <c r="Q20" s="18">
        <v>8134</v>
      </c>
      <c r="R20" s="40">
        <f t="shared" si="36"/>
        <v>156.423076923077</v>
      </c>
      <c r="S20" s="17">
        <f t="shared" si="37"/>
        <v>-653.999999999999</v>
      </c>
      <c r="T20" s="36">
        <f t="shared" si="38"/>
        <v>-0.0804032456356036</v>
      </c>
      <c r="U20" s="17">
        <v>949</v>
      </c>
      <c r="V20" s="26">
        <v>0.0379346680716544</v>
      </c>
      <c r="W20" s="18">
        <v>36</v>
      </c>
      <c r="X20" s="18">
        <v>5477</v>
      </c>
      <c r="Y20" s="40">
        <f t="shared" si="39"/>
        <v>152.138888888889</v>
      </c>
      <c r="Z20" s="17">
        <f t="shared" si="40"/>
        <v>-607</v>
      </c>
      <c r="AA20" s="36">
        <f t="shared" si="41"/>
        <v>-0.110827095125068</v>
      </c>
      <c r="AB20" s="17">
        <v>1043</v>
      </c>
      <c r="AC20" s="26">
        <v>0.0383509108341323</v>
      </c>
      <c r="AD20" s="18">
        <v>40</v>
      </c>
      <c r="AE20" s="18">
        <v>6153</v>
      </c>
      <c r="AF20" s="40">
        <f t="shared" si="42"/>
        <v>153.825</v>
      </c>
      <c r="AG20" s="17">
        <f t="shared" si="1"/>
        <v>-607</v>
      </c>
      <c r="AH20" s="36">
        <f t="shared" si="2"/>
        <v>-0.0986510645213718</v>
      </c>
      <c r="AI20" s="17">
        <v>958</v>
      </c>
      <c r="AJ20" s="26">
        <v>0.0292275574112735</v>
      </c>
      <c r="AK20" s="18">
        <v>28</v>
      </c>
      <c r="AL20" s="18">
        <v>4386</v>
      </c>
      <c r="AM20" s="40">
        <f t="shared" si="43"/>
        <v>156.642857142857</v>
      </c>
      <c r="AN20" s="17">
        <f t="shared" si="44"/>
        <v>-346</v>
      </c>
      <c r="AO20" s="36">
        <f t="shared" si="45"/>
        <v>-0.0788873689010488</v>
      </c>
      <c r="AP20" s="17">
        <v>948</v>
      </c>
      <c r="AQ20" s="26">
        <v>0.0284810126582278</v>
      </c>
      <c r="AR20" s="18">
        <v>27</v>
      </c>
      <c r="AS20" s="18">
        <v>4113</v>
      </c>
      <c r="AT20" s="40">
        <f t="shared" si="46"/>
        <v>152.333333333333</v>
      </c>
      <c r="AU20" s="17">
        <f t="shared" si="47"/>
        <v>-450</v>
      </c>
      <c r="AV20" s="36">
        <f t="shared" si="48"/>
        <v>-0.109409190371991</v>
      </c>
      <c r="AW20" s="17">
        <v>809</v>
      </c>
      <c r="AX20" s="26">
        <v>0.034610630407911</v>
      </c>
      <c r="AY20" s="18">
        <v>28</v>
      </c>
      <c r="AZ20" s="18">
        <v>4297</v>
      </c>
      <c r="BA20" s="40">
        <f t="shared" si="49"/>
        <v>153.464285714286</v>
      </c>
      <c r="BB20" s="17">
        <f t="shared" si="50"/>
        <v>-435</v>
      </c>
      <c r="BC20" s="36">
        <f t="shared" si="51"/>
        <v>-0.101233418664184</v>
      </c>
      <c r="BD20" s="17">
        <v>963</v>
      </c>
      <c r="BE20" s="26">
        <v>0.0415368639667705</v>
      </c>
      <c r="BF20" s="17">
        <v>40</v>
      </c>
      <c r="BG20" s="18">
        <v>6055</v>
      </c>
      <c r="BH20" s="40">
        <f t="shared" si="52"/>
        <v>151.375</v>
      </c>
      <c r="BI20" s="17">
        <f t="shared" si="53"/>
        <v>-705</v>
      </c>
      <c r="BJ20" s="36">
        <f t="shared" si="54"/>
        <v>-0.116432700247729</v>
      </c>
      <c r="BK20" s="17">
        <v>755</v>
      </c>
      <c r="BL20" s="32">
        <v>0.023841059602649</v>
      </c>
      <c r="BM20" s="17">
        <v>18</v>
      </c>
      <c r="BN20" s="18">
        <v>2774</v>
      </c>
      <c r="BO20" s="40">
        <f t="shared" si="55"/>
        <v>154.111111111111</v>
      </c>
      <c r="BP20" s="17">
        <f t="shared" si="56"/>
        <v>-268</v>
      </c>
      <c r="BQ20" s="36">
        <f t="shared" si="57"/>
        <v>-0.0966113914924297</v>
      </c>
      <c r="BR20" s="17">
        <v>795</v>
      </c>
      <c r="BS20" s="32">
        <v>0.0238993710691824</v>
      </c>
      <c r="BT20" s="18">
        <v>19</v>
      </c>
      <c r="BU20" s="18">
        <v>2887</v>
      </c>
      <c r="BV20" s="40">
        <f t="shared" si="58"/>
        <v>151.947368421053</v>
      </c>
      <c r="BW20" s="17">
        <f t="shared" si="59"/>
        <v>-324</v>
      </c>
      <c r="BX20" s="116">
        <f t="shared" si="60"/>
        <v>-0.112227225493592</v>
      </c>
      <c r="BY20" s="112">
        <v>777</v>
      </c>
      <c r="BZ20" s="117">
        <v>0.027027027027027</v>
      </c>
      <c r="CA20" s="112">
        <v>21</v>
      </c>
      <c r="CB20" s="112">
        <v>3216</v>
      </c>
      <c r="CC20" s="40">
        <f t="shared" si="61"/>
        <v>153.142857142857</v>
      </c>
      <c r="CD20" s="17">
        <f t="shared" si="3"/>
        <v>-333.000000000003</v>
      </c>
      <c r="CE20" s="36">
        <f t="shared" si="4"/>
        <v>-0.103544776119404</v>
      </c>
      <c r="CF20" s="112">
        <v>860</v>
      </c>
      <c r="CG20" s="117">
        <v>0.0651162790697674</v>
      </c>
      <c r="CH20" s="112">
        <v>56</v>
      </c>
      <c r="CI20" s="112">
        <v>8184</v>
      </c>
      <c r="CJ20" s="40">
        <f t="shared" si="62"/>
        <v>146.142857142857</v>
      </c>
      <c r="CK20" s="17">
        <f t="shared" si="5"/>
        <v>-1280.00000000001</v>
      </c>
      <c r="CL20" s="36">
        <f t="shared" si="6"/>
        <v>-0.156402737047899</v>
      </c>
      <c r="CM20" s="120">
        <v>912</v>
      </c>
      <c r="CN20" s="121">
        <v>0.0493421052631579</v>
      </c>
      <c r="CO20" s="55">
        <v>45</v>
      </c>
      <c r="CP20" s="55">
        <v>6473</v>
      </c>
      <c r="CQ20" s="40">
        <f t="shared" si="63"/>
        <v>143.844444444444</v>
      </c>
      <c r="CR20" s="17">
        <f t="shared" si="7"/>
        <v>-1132.00000000002</v>
      </c>
      <c r="CS20" s="36">
        <f t="shared" si="8"/>
        <v>-0.174880271898659</v>
      </c>
      <c r="CT20" s="122">
        <v>1110</v>
      </c>
      <c r="CU20" s="123">
        <v>0.0495495495495496</v>
      </c>
      <c r="CV20" s="122">
        <v>55</v>
      </c>
      <c r="CW20" s="122">
        <v>7946</v>
      </c>
      <c r="CX20" s="40">
        <f t="shared" si="64"/>
        <v>144.472727272727</v>
      </c>
      <c r="CY20" s="17">
        <f t="shared" si="9"/>
        <v>-1349.00000000001</v>
      </c>
      <c r="CZ20" s="36">
        <f t="shared" si="10"/>
        <v>-0.169770953939091</v>
      </c>
      <c r="DA20" s="112">
        <v>982</v>
      </c>
      <c r="DB20" s="117">
        <v>0.0407331975560081</v>
      </c>
      <c r="DC20" s="112">
        <v>40</v>
      </c>
      <c r="DD20" s="112">
        <v>5865</v>
      </c>
      <c r="DE20" s="40">
        <f t="shared" si="65"/>
        <v>146.625</v>
      </c>
      <c r="DF20" s="17">
        <f t="shared" si="11"/>
        <v>-895</v>
      </c>
      <c r="DG20" s="36">
        <f t="shared" si="12"/>
        <v>-0.152600170502984</v>
      </c>
      <c r="DH20" s="126">
        <v>753</v>
      </c>
      <c r="DI20" s="32">
        <v>0.0332005312084993</v>
      </c>
      <c r="DJ20" s="17">
        <v>25</v>
      </c>
      <c r="DK20" s="18">
        <v>3879</v>
      </c>
      <c r="DL20" s="40">
        <f t="shared" si="66"/>
        <v>155.16</v>
      </c>
      <c r="DM20" s="17">
        <f t="shared" si="13"/>
        <v>-346</v>
      </c>
      <c r="DN20" s="36">
        <f t="shared" si="14"/>
        <v>-0.0891982469708688</v>
      </c>
      <c r="DO20" s="33">
        <v>901</v>
      </c>
      <c r="DP20" s="32">
        <v>0.0377358490566038</v>
      </c>
      <c r="DQ20" s="18">
        <v>34</v>
      </c>
      <c r="DR20" s="18">
        <v>5184</v>
      </c>
      <c r="DS20" s="40">
        <f t="shared" si="67"/>
        <v>152.470588235294</v>
      </c>
      <c r="DT20" s="17">
        <f t="shared" si="15"/>
        <v>-562.000000000004</v>
      </c>
      <c r="DU20" s="36">
        <f t="shared" si="16"/>
        <v>-0.108410493827161</v>
      </c>
      <c r="DV20" s="18">
        <v>1038</v>
      </c>
      <c r="DW20" s="26">
        <v>0.0317919075144509</v>
      </c>
      <c r="DX20" s="18">
        <v>33</v>
      </c>
      <c r="DY20" s="18">
        <v>5066</v>
      </c>
      <c r="DZ20" s="40">
        <f t="shared" si="68"/>
        <v>153.515151515152</v>
      </c>
      <c r="EA20" s="17">
        <f t="shared" si="17"/>
        <v>-510.999999999984</v>
      </c>
      <c r="EB20" s="36">
        <f t="shared" si="18"/>
        <v>-0.100868535333593</v>
      </c>
      <c r="EC20" s="18">
        <v>847</v>
      </c>
      <c r="ED20" s="26">
        <v>0.0436835891381346</v>
      </c>
      <c r="EE20" s="18">
        <v>37</v>
      </c>
      <c r="EF20" s="18">
        <v>5719</v>
      </c>
      <c r="EG20" s="40">
        <f t="shared" si="69"/>
        <v>154.567567567568</v>
      </c>
      <c r="EH20" s="17">
        <f t="shared" si="19"/>
        <v>-533.999999999984</v>
      </c>
      <c r="EI20" s="36">
        <f t="shared" si="20"/>
        <v>-0.093372967301973</v>
      </c>
      <c r="EJ20" s="18">
        <v>925</v>
      </c>
      <c r="EK20" s="26">
        <v>0.0378378378378378</v>
      </c>
      <c r="EL20" s="18">
        <v>35</v>
      </c>
      <c r="EM20" s="18">
        <v>5281</v>
      </c>
      <c r="EN20" s="40">
        <f t="shared" si="70"/>
        <v>150.885714285714</v>
      </c>
      <c r="EO20" s="17">
        <f t="shared" si="21"/>
        <v>-634</v>
      </c>
      <c r="EP20" s="36">
        <f t="shared" si="22"/>
        <v>-0.120053020261314</v>
      </c>
      <c r="EQ20" s="18">
        <v>832</v>
      </c>
      <c r="ER20" s="26">
        <v>0.0372596153846154</v>
      </c>
      <c r="ES20" s="18">
        <v>31</v>
      </c>
      <c r="ET20" s="18">
        <v>4726</v>
      </c>
      <c r="EU20" s="40">
        <f t="shared" si="71"/>
        <v>152.451612903226</v>
      </c>
      <c r="EV20" s="17">
        <f t="shared" si="23"/>
        <v>-513</v>
      </c>
      <c r="EW20" s="36">
        <f t="shared" si="24"/>
        <v>-0.108548455353364</v>
      </c>
      <c r="EX20" s="18">
        <v>1010</v>
      </c>
      <c r="EY20" s="26">
        <v>0.0386138613861386</v>
      </c>
      <c r="EZ20" s="17">
        <v>39</v>
      </c>
      <c r="FA20" s="18">
        <v>5971</v>
      </c>
      <c r="FB20" s="40">
        <f t="shared" si="72"/>
        <v>153.102564102564</v>
      </c>
      <c r="FC20" s="17">
        <f t="shared" si="25"/>
        <v>-619.999999999999</v>
      </c>
      <c r="FD20" s="36">
        <f t="shared" si="26"/>
        <v>-0.103835203483504</v>
      </c>
      <c r="FE20" s="18">
        <v>1078</v>
      </c>
      <c r="FF20" s="26">
        <v>0.0426716141001855</v>
      </c>
      <c r="FG20" s="17">
        <v>46</v>
      </c>
      <c r="FH20" s="18">
        <v>7059</v>
      </c>
      <c r="FI20" s="40">
        <f t="shared" si="73"/>
        <v>153.45652173913</v>
      </c>
      <c r="FJ20" s="17">
        <f t="shared" si="27"/>
        <v>-715</v>
      </c>
      <c r="FK20" s="36">
        <f t="shared" si="28"/>
        <v>-0.101289134438306</v>
      </c>
      <c r="FL20" s="18">
        <v>1022</v>
      </c>
      <c r="FM20" s="26">
        <v>0.0293542074363992</v>
      </c>
      <c r="FN20" s="17">
        <v>30</v>
      </c>
      <c r="FO20" s="18">
        <v>4642</v>
      </c>
      <c r="FP20" s="40">
        <f t="shared" si="74"/>
        <v>154.733333333333</v>
      </c>
      <c r="FQ20" s="17">
        <f t="shared" si="29"/>
        <v>-428</v>
      </c>
      <c r="FR20" s="36">
        <f t="shared" si="30"/>
        <v>-0.092201637225334</v>
      </c>
      <c r="FS20" s="18">
        <v>864</v>
      </c>
      <c r="FT20" s="26">
        <v>0.0231481481481481</v>
      </c>
      <c r="FU20" s="17">
        <v>20</v>
      </c>
      <c r="FV20" s="18">
        <v>3106</v>
      </c>
      <c r="FW20" s="40">
        <f t="shared" si="99"/>
        <v>155.3</v>
      </c>
      <c r="FX20" s="17">
        <f t="shared" si="75"/>
        <v>-274</v>
      </c>
      <c r="FY20" s="36">
        <f t="shared" si="76"/>
        <v>-0.0882163554410817</v>
      </c>
      <c r="FZ20" s="18">
        <v>1468</v>
      </c>
      <c r="GA20" s="26">
        <v>0.0579019073569482</v>
      </c>
      <c r="GB20" s="17">
        <v>85</v>
      </c>
      <c r="GC20" s="18">
        <v>11540</v>
      </c>
      <c r="GD20" s="40">
        <f t="shared" si="77"/>
        <v>135.764705882353</v>
      </c>
      <c r="GE20" s="17">
        <f t="shared" si="78"/>
        <v>-2825</v>
      </c>
      <c r="GF20" s="36">
        <f t="shared" si="79"/>
        <v>-0.244800693240901</v>
      </c>
      <c r="GG20" s="18">
        <v>1575</v>
      </c>
      <c r="GH20" s="26">
        <v>0.0552380952380952</v>
      </c>
      <c r="GI20" s="18">
        <v>87</v>
      </c>
      <c r="GJ20" s="18">
        <v>12170</v>
      </c>
      <c r="GK20" s="40">
        <f t="shared" si="80"/>
        <v>139.885057471264</v>
      </c>
      <c r="GL20" s="17">
        <f t="shared" si="81"/>
        <v>-2533</v>
      </c>
      <c r="GM20" s="36">
        <f t="shared" si="82"/>
        <v>-0.208134757600657</v>
      </c>
      <c r="GN20" s="18">
        <v>1449</v>
      </c>
      <c r="GO20" s="26">
        <v>0.0469289164941339</v>
      </c>
      <c r="GP20" s="18">
        <v>68</v>
      </c>
      <c r="GQ20" s="18">
        <v>9892</v>
      </c>
      <c r="GR20" s="40">
        <f t="shared" si="83"/>
        <v>145.470588235294</v>
      </c>
      <c r="GS20" s="17">
        <f t="shared" si="84"/>
        <v>-1600</v>
      </c>
      <c r="GT20" s="36">
        <f t="shared" si="85"/>
        <v>-0.161746866154468</v>
      </c>
      <c r="GU20" s="18">
        <v>1237</v>
      </c>
      <c r="GV20" s="26">
        <v>0.0274858528698464</v>
      </c>
      <c r="GW20" s="18">
        <v>34</v>
      </c>
      <c r="GX20" s="18">
        <v>5027</v>
      </c>
      <c r="GY20" s="40">
        <f t="shared" si="86"/>
        <v>147.852941176471</v>
      </c>
      <c r="GZ20" s="17">
        <f t="shared" si="87"/>
        <v>-719</v>
      </c>
      <c r="HA20" s="36">
        <f t="shared" si="88"/>
        <v>-0.143027650686294</v>
      </c>
      <c r="HB20" s="18">
        <v>1176</v>
      </c>
      <c r="HC20" s="26">
        <v>0.0442176870748299</v>
      </c>
      <c r="HD20" s="18">
        <v>52</v>
      </c>
      <c r="HE20" s="18">
        <v>7330</v>
      </c>
      <c r="HF20" s="40">
        <f t="shared" si="89"/>
        <v>140.961538461538</v>
      </c>
      <c r="HG20" s="17">
        <f t="shared" si="90"/>
        <v>-1458</v>
      </c>
      <c r="HH20" s="36">
        <f t="shared" si="91"/>
        <v>-0.198908594815825</v>
      </c>
      <c r="HI20" s="18">
        <v>1821</v>
      </c>
      <c r="HJ20" s="26">
        <v>0.0521691378363537</v>
      </c>
      <c r="HK20" s="17">
        <v>95</v>
      </c>
      <c r="HL20" s="18">
        <v>13379</v>
      </c>
      <c r="HM20" s="40">
        <f t="shared" si="92"/>
        <v>140.831578947368</v>
      </c>
      <c r="HN20" s="17">
        <f t="shared" si="93"/>
        <v>-2676</v>
      </c>
      <c r="HO20" s="36">
        <f t="shared" si="94"/>
        <v>-0.200014948800359</v>
      </c>
      <c r="HP20" s="18">
        <v>2136</v>
      </c>
      <c r="HQ20" s="26">
        <v>0.024812734082397</v>
      </c>
      <c r="HR20" s="17">
        <v>53</v>
      </c>
      <c r="HS20" s="18">
        <v>7597</v>
      </c>
      <c r="HT20" s="40">
        <f t="shared" si="95"/>
        <v>143.339622641509</v>
      </c>
      <c r="HU20" s="17">
        <f t="shared" si="96"/>
        <v>-1360</v>
      </c>
      <c r="HV20" s="36">
        <f t="shared" si="97"/>
        <v>-0.17901803343425</v>
      </c>
      <c r="HW20" s="17">
        <v>943</v>
      </c>
      <c r="HX20" s="17">
        <v>161561.1</v>
      </c>
      <c r="HY20" s="18">
        <v>1372</v>
      </c>
      <c r="HZ20" s="18">
        <v>217868.61</v>
      </c>
      <c r="IA20" s="17">
        <v>461</v>
      </c>
      <c r="IB20" s="17">
        <v>72795</v>
      </c>
      <c r="IC20" s="17">
        <v>547</v>
      </c>
      <c r="ID20" s="17">
        <v>80873</v>
      </c>
      <c r="IE20" s="18"/>
      <c r="IF20" s="41"/>
      <c r="IG20" s="41"/>
      <c r="IH20" s="41"/>
      <c r="II20" s="41"/>
      <c r="IJ20" s="41"/>
      <c r="IK20" s="41"/>
      <c r="IL20" s="41"/>
      <c r="IM20" s="18"/>
      <c r="IN20" s="41"/>
      <c r="IO20" s="41"/>
      <c r="IP20" s="41"/>
      <c r="IQ20" s="18"/>
      <c r="IR20" s="18"/>
      <c r="IS20" s="18">
        <f t="shared" si="98"/>
        <v>1309</v>
      </c>
      <c r="IT20" s="18">
        <f t="shared" si="31"/>
        <v>193528</v>
      </c>
      <c r="IU20" s="17">
        <v>169</v>
      </c>
      <c r="IV20" s="17">
        <f t="shared" si="32"/>
        <v>-27693</v>
      </c>
      <c r="IW20" s="36">
        <f t="shared" si="33"/>
        <v>-0.143095572733661</v>
      </c>
      <c r="IX20" s="18">
        <f t="shared" si="34"/>
        <v>4632</v>
      </c>
      <c r="IY20" s="42">
        <f t="shared" si="35"/>
        <v>726625.71</v>
      </c>
      <c r="IZ20" s="43"/>
      <c r="JA20" s="43"/>
    </row>
    <row r="21" spans="1:261">
      <c r="A21" s="16" t="s">
        <v>126</v>
      </c>
      <c r="B21" s="17" t="s">
        <v>37</v>
      </c>
      <c r="C21" s="18">
        <v>6939962739281</v>
      </c>
      <c r="D21" s="18">
        <v>564469023994</v>
      </c>
      <c r="E21" s="18">
        <v>21066010001274</v>
      </c>
      <c r="F21" s="17" t="s">
        <v>165</v>
      </c>
      <c r="G21" s="19" t="s">
        <v>166</v>
      </c>
      <c r="H21" s="17" t="s">
        <v>129</v>
      </c>
      <c r="I21" s="26">
        <f>VLOOKUP(C21,供应链!E:J,6,0)</f>
        <v>1</v>
      </c>
      <c r="J21" s="17">
        <f>VLOOKUP(C21,供应链!E:H,4,0)</f>
        <v>2288</v>
      </c>
      <c r="K21" s="17">
        <f>VLOOKUP(C21,供应链!E:K,7,0)</f>
        <v>247</v>
      </c>
      <c r="L21" s="18">
        <f>VLOOKUP(C21,供应链!E:I,5,0)</f>
        <v>28.668862752034</v>
      </c>
      <c r="M21" s="27">
        <f t="shared" si="0"/>
        <v>0.0253593030353477</v>
      </c>
      <c r="N21" s="17">
        <v>1383</v>
      </c>
      <c r="O21" s="26">
        <v>0.0860448300795372</v>
      </c>
      <c r="P21" s="18">
        <v>119</v>
      </c>
      <c r="Q21" s="18">
        <v>19304</v>
      </c>
      <c r="R21" s="40">
        <f t="shared" si="36"/>
        <v>162.218487394958</v>
      </c>
      <c r="S21" s="17">
        <f t="shared" si="37"/>
        <v>-1997</v>
      </c>
      <c r="T21" s="36">
        <f t="shared" si="38"/>
        <v>-0.103450062163282</v>
      </c>
      <c r="U21" s="17">
        <v>1100</v>
      </c>
      <c r="V21" s="26">
        <v>0.0745454545454545</v>
      </c>
      <c r="W21" s="18">
        <v>82</v>
      </c>
      <c r="X21" s="18">
        <v>13361</v>
      </c>
      <c r="Y21" s="40">
        <f t="shared" si="39"/>
        <v>162.939024390244</v>
      </c>
      <c r="Z21" s="17">
        <f t="shared" si="40"/>
        <v>-1317</v>
      </c>
      <c r="AA21" s="36">
        <f t="shared" si="41"/>
        <v>-0.0985704662824639</v>
      </c>
      <c r="AB21" s="17">
        <v>1122</v>
      </c>
      <c r="AC21" s="26">
        <v>0.0588235294117647</v>
      </c>
      <c r="AD21" s="18">
        <v>66</v>
      </c>
      <c r="AE21" s="18">
        <v>10791</v>
      </c>
      <c r="AF21" s="40">
        <f t="shared" si="42"/>
        <v>163.5</v>
      </c>
      <c r="AG21" s="17">
        <f t="shared" si="1"/>
        <v>-1023</v>
      </c>
      <c r="AH21" s="36">
        <f t="shared" si="2"/>
        <v>-0.0948012232415902</v>
      </c>
      <c r="AI21" s="17">
        <v>1159</v>
      </c>
      <c r="AJ21" s="26">
        <v>0.0595340811044003</v>
      </c>
      <c r="AK21" s="18">
        <v>69</v>
      </c>
      <c r="AL21" s="18">
        <v>11226</v>
      </c>
      <c r="AM21" s="40">
        <f t="shared" si="43"/>
        <v>162.695652173913</v>
      </c>
      <c r="AN21" s="17">
        <f t="shared" si="44"/>
        <v>-1125</v>
      </c>
      <c r="AO21" s="36">
        <f t="shared" si="45"/>
        <v>-0.100213789417424</v>
      </c>
      <c r="AP21" s="17">
        <v>1248</v>
      </c>
      <c r="AQ21" s="26">
        <v>0.0568910256410256</v>
      </c>
      <c r="AR21" s="18">
        <v>71</v>
      </c>
      <c r="AS21" s="18">
        <v>12066</v>
      </c>
      <c r="AT21" s="40">
        <f t="shared" si="46"/>
        <v>169.943661971831</v>
      </c>
      <c r="AU21" s="17">
        <f t="shared" si="47"/>
        <v>-643.000000000001</v>
      </c>
      <c r="AV21" s="36">
        <f t="shared" si="48"/>
        <v>-0.0532902370296702</v>
      </c>
      <c r="AW21" s="17">
        <v>970</v>
      </c>
      <c r="AX21" s="26">
        <v>0.0680412371134021</v>
      </c>
      <c r="AY21" s="18">
        <v>66</v>
      </c>
      <c r="AZ21" s="18">
        <v>11250</v>
      </c>
      <c r="BA21" s="40">
        <f t="shared" si="49"/>
        <v>170.454545454545</v>
      </c>
      <c r="BB21" s="17">
        <f t="shared" si="50"/>
        <v>-563.999999999999</v>
      </c>
      <c r="BC21" s="36">
        <f t="shared" si="51"/>
        <v>-0.0501333333333333</v>
      </c>
      <c r="BD21" s="17">
        <v>1079</v>
      </c>
      <c r="BE21" s="26">
        <v>0.0787766450417053</v>
      </c>
      <c r="BF21" s="17">
        <v>85</v>
      </c>
      <c r="BG21" s="18">
        <v>14507</v>
      </c>
      <c r="BH21" s="40">
        <f t="shared" si="52"/>
        <v>170.670588235294</v>
      </c>
      <c r="BI21" s="17">
        <f t="shared" si="53"/>
        <v>-708.000000000001</v>
      </c>
      <c r="BJ21" s="36">
        <f t="shared" si="54"/>
        <v>-0.0488040256427932</v>
      </c>
      <c r="BK21" s="17">
        <v>919</v>
      </c>
      <c r="BL21" s="32">
        <v>0.0794341675734494</v>
      </c>
      <c r="BM21" s="17">
        <v>73</v>
      </c>
      <c r="BN21" s="18">
        <v>12016</v>
      </c>
      <c r="BO21" s="40">
        <f t="shared" si="55"/>
        <v>164.602739726027</v>
      </c>
      <c r="BP21" s="17">
        <f t="shared" si="56"/>
        <v>-1051</v>
      </c>
      <c r="BQ21" s="36">
        <f t="shared" si="57"/>
        <v>-0.0874667110519307</v>
      </c>
      <c r="BR21" s="17">
        <v>889</v>
      </c>
      <c r="BS21" s="32">
        <v>0.0854893138357705</v>
      </c>
      <c r="BT21" s="18">
        <v>76</v>
      </c>
      <c r="BU21" s="18">
        <v>12266</v>
      </c>
      <c r="BV21" s="40">
        <f t="shared" si="58"/>
        <v>161.394736842105</v>
      </c>
      <c r="BW21" s="17">
        <f t="shared" si="59"/>
        <v>-1338</v>
      </c>
      <c r="BX21" s="116">
        <f t="shared" si="60"/>
        <v>-0.10908201532692</v>
      </c>
      <c r="BY21" s="112">
        <v>893</v>
      </c>
      <c r="BZ21" s="117">
        <v>0.070548712206047</v>
      </c>
      <c r="CA21" s="112">
        <v>63</v>
      </c>
      <c r="CB21" s="112">
        <v>10347</v>
      </c>
      <c r="CC21" s="40">
        <f t="shared" si="61"/>
        <v>164.238095238095</v>
      </c>
      <c r="CD21" s="17">
        <f t="shared" si="3"/>
        <v>-930.000000000014</v>
      </c>
      <c r="CE21" s="36">
        <f t="shared" si="4"/>
        <v>-0.089881124963759</v>
      </c>
      <c r="CF21" s="112">
        <v>848</v>
      </c>
      <c r="CG21" s="117">
        <v>0.0754716981132075</v>
      </c>
      <c r="CH21" s="112">
        <v>64</v>
      </c>
      <c r="CI21" s="112">
        <v>10505</v>
      </c>
      <c r="CJ21" s="40">
        <f t="shared" si="62"/>
        <v>164.140625</v>
      </c>
      <c r="CK21" s="17">
        <f t="shared" si="5"/>
        <v>-951</v>
      </c>
      <c r="CL21" s="36">
        <f t="shared" si="6"/>
        <v>-0.0905283198476916</v>
      </c>
      <c r="CM21" s="120">
        <v>924</v>
      </c>
      <c r="CN21" s="121">
        <v>0.0638528138528139</v>
      </c>
      <c r="CO21" s="55">
        <v>59</v>
      </c>
      <c r="CP21" s="55">
        <v>9668</v>
      </c>
      <c r="CQ21" s="40">
        <f t="shared" si="63"/>
        <v>163.864406779661</v>
      </c>
      <c r="CR21" s="17">
        <f t="shared" si="7"/>
        <v>-893</v>
      </c>
      <c r="CS21" s="36">
        <f t="shared" si="8"/>
        <v>-0.0923665701282582</v>
      </c>
      <c r="CT21" s="122">
        <v>1039</v>
      </c>
      <c r="CU21" s="123">
        <v>0.0510105871029836</v>
      </c>
      <c r="CV21" s="122">
        <v>53</v>
      </c>
      <c r="CW21" s="122">
        <v>8710</v>
      </c>
      <c r="CX21" s="40">
        <f t="shared" si="64"/>
        <v>164.339622641509</v>
      </c>
      <c r="CY21" s="17">
        <f t="shared" si="9"/>
        <v>-777.000000000023</v>
      </c>
      <c r="CZ21" s="36">
        <f t="shared" si="10"/>
        <v>-0.0892078071182575</v>
      </c>
      <c r="DA21" s="112">
        <v>944</v>
      </c>
      <c r="DB21" s="117">
        <v>0.0699152542372881</v>
      </c>
      <c r="DC21" s="112">
        <v>66</v>
      </c>
      <c r="DD21" s="112">
        <v>10907</v>
      </c>
      <c r="DE21" s="40">
        <f t="shared" si="65"/>
        <v>165.257575757576</v>
      </c>
      <c r="DF21" s="17">
        <f t="shared" si="11"/>
        <v>-906.999999999984</v>
      </c>
      <c r="DG21" s="36">
        <f t="shared" si="12"/>
        <v>-0.0831576052076633</v>
      </c>
      <c r="DH21" s="126">
        <v>995</v>
      </c>
      <c r="DI21" s="32">
        <v>0.0733668341708543</v>
      </c>
      <c r="DJ21" s="17">
        <v>73</v>
      </c>
      <c r="DK21" s="18">
        <v>12030</v>
      </c>
      <c r="DL21" s="40">
        <f t="shared" si="66"/>
        <v>164.794520547945</v>
      </c>
      <c r="DM21" s="17">
        <f t="shared" si="13"/>
        <v>-1037.00000000001</v>
      </c>
      <c r="DN21" s="36">
        <f t="shared" si="14"/>
        <v>-0.0862011637572747</v>
      </c>
      <c r="DO21" s="33">
        <v>974</v>
      </c>
      <c r="DP21" s="32">
        <v>0.0677618069815195</v>
      </c>
      <c r="DQ21" s="18">
        <v>66</v>
      </c>
      <c r="DR21" s="18">
        <v>10852</v>
      </c>
      <c r="DS21" s="40">
        <f t="shared" si="67"/>
        <v>164.424242424242</v>
      </c>
      <c r="DT21" s="17">
        <f t="shared" si="15"/>
        <v>-962.000000000027</v>
      </c>
      <c r="DU21" s="36">
        <f t="shared" si="16"/>
        <v>-0.0886472539624058</v>
      </c>
      <c r="DV21" s="18">
        <v>1016</v>
      </c>
      <c r="DW21" s="26">
        <v>0.0600393700787402</v>
      </c>
      <c r="DX21" s="18">
        <v>61</v>
      </c>
      <c r="DY21" s="18">
        <v>9922</v>
      </c>
      <c r="DZ21" s="40">
        <f t="shared" si="68"/>
        <v>162.655737704918</v>
      </c>
      <c r="EA21" s="17">
        <f t="shared" si="17"/>
        <v>-997.000000000001</v>
      </c>
      <c r="EB21" s="36">
        <f t="shared" si="18"/>
        <v>-0.100483773432776</v>
      </c>
      <c r="EC21" s="18">
        <v>856</v>
      </c>
      <c r="ED21" s="26">
        <v>0.0852803738317757</v>
      </c>
      <c r="EE21" s="18">
        <v>73</v>
      </c>
      <c r="EF21" s="18">
        <v>12078</v>
      </c>
      <c r="EG21" s="40">
        <f t="shared" si="69"/>
        <v>165.452054794521</v>
      </c>
      <c r="EH21" s="17">
        <f t="shared" si="19"/>
        <v>-988.999999999968</v>
      </c>
      <c r="EI21" s="36">
        <f t="shared" si="20"/>
        <v>-0.081884417949989</v>
      </c>
      <c r="EJ21" s="18">
        <v>926</v>
      </c>
      <c r="EK21" s="26">
        <v>0.0539956803455724</v>
      </c>
      <c r="EL21" s="18">
        <v>50</v>
      </c>
      <c r="EM21" s="18">
        <v>8237</v>
      </c>
      <c r="EN21" s="40">
        <f t="shared" si="70"/>
        <v>164.74</v>
      </c>
      <c r="EO21" s="17">
        <f t="shared" si="21"/>
        <v>-713</v>
      </c>
      <c r="EP21" s="36">
        <f t="shared" si="22"/>
        <v>-0.0865606410100764</v>
      </c>
      <c r="EQ21" s="18">
        <v>966</v>
      </c>
      <c r="ER21" s="26">
        <v>0.0734989648033126</v>
      </c>
      <c r="ES21" s="18">
        <v>71</v>
      </c>
      <c r="ET21" s="18">
        <v>11537</v>
      </c>
      <c r="EU21" s="40">
        <f t="shared" si="71"/>
        <v>162.492957746479</v>
      </c>
      <c r="EV21" s="17">
        <f t="shared" si="23"/>
        <v>-1172</v>
      </c>
      <c r="EW21" s="36">
        <f t="shared" si="24"/>
        <v>-0.101586200918783</v>
      </c>
      <c r="EX21" s="18">
        <v>1131</v>
      </c>
      <c r="EY21" s="26">
        <v>0.0822281167108753</v>
      </c>
      <c r="EZ21" s="17">
        <v>93</v>
      </c>
      <c r="FA21" s="18">
        <v>15290</v>
      </c>
      <c r="FB21" s="40">
        <f t="shared" si="72"/>
        <v>164.408602150538</v>
      </c>
      <c r="FC21" s="17">
        <f t="shared" si="25"/>
        <v>-1357</v>
      </c>
      <c r="FD21" s="36">
        <f t="shared" si="26"/>
        <v>-0.088750817527796</v>
      </c>
      <c r="FE21" s="18">
        <v>1331</v>
      </c>
      <c r="FF21" s="26">
        <v>0.0398196844477836</v>
      </c>
      <c r="FG21" s="17">
        <v>53</v>
      </c>
      <c r="FH21" s="18">
        <v>8866</v>
      </c>
      <c r="FI21" s="40">
        <f t="shared" si="73"/>
        <v>167.283018867925</v>
      </c>
      <c r="FJ21" s="17">
        <f t="shared" si="27"/>
        <v>-620.999999999999</v>
      </c>
      <c r="FK21" s="36">
        <f t="shared" si="28"/>
        <v>-0.0700428603654409</v>
      </c>
      <c r="FL21" s="18">
        <v>1278</v>
      </c>
      <c r="FM21" s="26">
        <v>0.0438184663536776</v>
      </c>
      <c r="FN21" s="17">
        <v>56</v>
      </c>
      <c r="FO21" s="18">
        <v>9589</v>
      </c>
      <c r="FP21" s="40">
        <f t="shared" si="74"/>
        <v>171.232142857143</v>
      </c>
      <c r="FQ21" s="17">
        <f t="shared" si="29"/>
        <v>-435</v>
      </c>
      <c r="FR21" s="36">
        <f t="shared" si="30"/>
        <v>-0.0453644801334863</v>
      </c>
      <c r="FS21" s="18">
        <v>1348</v>
      </c>
      <c r="FT21" s="26">
        <v>0.0356083086053412</v>
      </c>
      <c r="FU21" s="17">
        <v>48</v>
      </c>
      <c r="FV21" s="18">
        <v>8225</v>
      </c>
      <c r="FW21" s="40">
        <f t="shared" si="99"/>
        <v>171.354166666667</v>
      </c>
      <c r="FX21" s="17">
        <f t="shared" si="75"/>
        <v>-367</v>
      </c>
      <c r="FY21" s="36">
        <f t="shared" si="76"/>
        <v>-0.0446200607902736</v>
      </c>
      <c r="FZ21" s="18">
        <v>2259</v>
      </c>
      <c r="GA21" s="26">
        <v>0.067286409915892</v>
      </c>
      <c r="GB21" s="17">
        <v>152</v>
      </c>
      <c r="GC21" s="18">
        <v>24515</v>
      </c>
      <c r="GD21" s="40">
        <f t="shared" si="77"/>
        <v>161.282894736842</v>
      </c>
      <c r="GE21" s="17">
        <f t="shared" si="78"/>
        <v>-2693</v>
      </c>
      <c r="GF21" s="36">
        <f t="shared" si="79"/>
        <v>-0.109851111564348</v>
      </c>
      <c r="GG21" s="18">
        <v>2047</v>
      </c>
      <c r="GH21" s="26">
        <v>0.0473864191499756</v>
      </c>
      <c r="GI21" s="18">
        <v>97</v>
      </c>
      <c r="GJ21" s="18">
        <v>16200</v>
      </c>
      <c r="GK21" s="40">
        <f t="shared" si="80"/>
        <v>167.010309278351</v>
      </c>
      <c r="GL21" s="17">
        <f t="shared" si="81"/>
        <v>-1163</v>
      </c>
      <c r="GM21" s="36">
        <f t="shared" si="82"/>
        <v>-0.0717901234567901</v>
      </c>
      <c r="GN21" s="18">
        <v>1913</v>
      </c>
      <c r="GO21" s="26">
        <v>0.0522739153162572</v>
      </c>
      <c r="GP21" s="18">
        <v>100</v>
      </c>
      <c r="GQ21" s="18">
        <v>17122</v>
      </c>
      <c r="GR21" s="40">
        <f t="shared" si="83"/>
        <v>171.22</v>
      </c>
      <c r="GS21" s="17">
        <f t="shared" si="84"/>
        <v>-778</v>
      </c>
      <c r="GT21" s="36">
        <f t="shared" si="85"/>
        <v>-0.0454386169839972</v>
      </c>
      <c r="GU21" s="18">
        <v>1972</v>
      </c>
      <c r="GV21" s="26">
        <v>0.0471602434077079</v>
      </c>
      <c r="GW21" s="18">
        <v>93</v>
      </c>
      <c r="GX21" s="18">
        <v>15714</v>
      </c>
      <c r="GY21" s="40">
        <f t="shared" si="86"/>
        <v>168.967741935484</v>
      </c>
      <c r="GZ21" s="17">
        <f t="shared" si="87"/>
        <v>-933</v>
      </c>
      <c r="HA21" s="36">
        <f t="shared" si="88"/>
        <v>-0.0593738067964872</v>
      </c>
      <c r="HB21" s="18">
        <v>1597</v>
      </c>
      <c r="HC21" s="26">
        <v>0.0432060112711334</v>
      </c>
      <c r="HD21" s="18">
        <v>69</v>
      </c>
      <c r="HE21" s="18">
        <v>11759</v>
      </c>
      <c r="HF21" s="40">
        <f t="shared" si="89"/>
        <v>170.420289855072</v>
      </c>
      <c r="HG21" s="17">
        <f t="shared" si="90"/>
        <v>-592</v>
      </c>
      <c r="HH21" s="36">
        <f t="shared" si="91"/>
        <v>-0.0503444170422655</v>
      </c>
      <c r="HI21" s="18">
        <v>1638</v>
      </c>
      <c r="HJ21" s="26">
        <v>0.0500610500610501</v>
      </c>
      <c r="HK21" s="17">
        <v>82</v>
      </c>
      <c r="HL21" s="18">
        <v>14073</v>
      </c>
      <c r="HM21" s="40">
        <f t="shared" si="92"/>
        <v>171.621951219512</v>
      </c>
      <c r="HN21" s="17">
        <f t="shared" si="93"/>
        <v>-605</v>
      </c>
      <c r="HO21" s="36">
        <f t="shared" si="94"/>
        <v>-0.0429901229304342</v>
      </c>
      <c r="HP21" s="18">
        <v>1812</v>
      </c>
      <c r="HQ21" s="26">
        <v>0.0198675496688742</v>
      </c>
      <c r="HR21" s="17">
        <v>36</v>
      </c>
      <c r="HS21" s="18">
        <v>6128</v>
      </c>
      <c r="HT21" s="40">
        <f t="shared" si="95"/>
        <v>170.222222222222</v>
      </c>
      <c r="HU21" s="17">
        <f t="shared" si="96"/>
        <v>-316</v>
      </c>
      <c r="HV21" s="36">
        <f t="shared" si="97"/>
        <v>-0.0515665796344647</v>
      </c>
      <c r="HW21" s="17">
        <v>11655</v>
      </c>
      <c r="HX21" s="17">
        <v>2108816.81916667</v>
      </c>
      <c r="HY21" s="18">
        <v>5186</v>
      </c>
      <c r="HZ21" s="18">
        <v>928099.265</v>
      </c>
      <c r="IA21" s="17">
        <v>3643</v>
      </c>
      <c r="IB21" s="17">
        <v>626849</v>
      </c>
      <c r="IC21" s="17">
        <v>2776</v>
      </c>
      <c r="ID21" s="17">
        <v>472201</v>
      </c>
      <c r="IE21" s="18"/>
      <c r="IF21" s="41"/>
      <c r="IG21" s="41"/>
      <c r="IH21" s="41"/>
      <c r="II21" s="41"/>
      <c r="IJ21" s="41"/>
      <c r="IK21" s="41"/>
      <c r="IL21" s="41"/>
      <c r="IM21" s="18"/>
      <c r="IN21" s="41"/>
      <c r="IO21" s="41"/>
      <c r="IP21" s="41"/>
      <c r="IQ21" s="18"/>
      <c r="IR21" s="18"/>
      <c r="IS21" s="18">
        <f t="shared" si="98"/>
        <v>2285</v>
      </c>
      <c r="IT21" s="18">
        <f t="shared" si="31"/>
        <v>379061</v>
      </c>
      <c r="IU21" s="17">
        <v>179</v>
      </c>
      <c r="IV21" s="17">
        <f t="shared" si="32"/>
        <v>-29954</v>
      </c>
      <c r="IW21" s="36">
        <f t="shared" si="33"/>
        <v>-0.079021582278314</v>
      </c>
      <c r="IX21" s="18">
        <f t="shared" si="34"/>
        <v>25545</v>
      </c>
      <c r="IY21" s="42">
        <f t="shared" si="35"/>
        <v>4515027.08416667</v>
      </c>
      <c r="IZ21" s="43"/>
      <c r="JA21" s="43"/>
    </row>
    <row r="22" spans="1:261">
      <c r="A22" s="16" t="s">
        <v>133</v>
      </c>
      <c r="B22" s="17" t="s">
        <v>37</v>
      </c>
      <c r="C22" s="18">
        <v>6939962760605</v>
      </c>
      <c r="D22" s="18">
        <v>577942435907</v>
      </c>
      <c r="E22" s="18">
        <v>21066010002313</v>
      </c>
      <c r="F22" s="17" t="s">
        <v>167</v>
      </c>
      <c r="G22" s="19" t="s">
        <v>168</v>
      </c>
      <c r="H22" s="17" t="s">
        <v>129</v>
      </c>
      <c r="I22" s="26">
        <f>VLOOKUP(C22,供应链!E:J,6,0)</f>
        <v>0.88</v>
      </c>
      <c r="J22" s="17">
        <f>VLOOKUP(C22,供应链!E:H,4,0)</f>
        <v>173</v>
      </c>
      <c r="K22" s="17">
        <f>VLOOKUP(C22,供应链!E:K,7,0)</f>
        <v>1</v>
      </c>
      <c r="L22" s="18">
        <f>VLOOKUP(C22,供应链!E:I,5,0)</f>
        <v>15.624064651302</v>
      </c>
      <c r="M22" s="27">
        <f t="shared" si="0"/>
        <v>0.00608179346318184</v>
      </c>
      <c r="N22" s="17">
        <v>372</v>
      </c>
      <c r="O22" s="26">
        <v>0.032258064516129</v>
      </c>
      <c r="P22" s="18">
        <v>12</v>
      </c>
      <c r="Q22" s="18">
        <v>1963</v>
      </c>
      <c r="R22" s="40">
        <f t="shared" si="36"/>
        <v>163.583333333333</v>
      </c>
      <c r="S22" s="17">
        <f t="shared" si="37"/>
        <v>-305</v>
      </c>
      <c r="T22" s="36">
        <f t="shared" si="38"/>
        <v>-0.155374426897606</v>
      </c>
      <c r="U22" s="17">
        <v>308</v>
      </c>
      <c r="V22" s="26">
        <v>0.0292207792207792</v>
      </c>
      <c r="W22" s="18">
        <v>9</v>
      </c>
      <c r="X22" s="18">
        <v>1482</v>
      </c>
      <c r="Y22" s="40">
        <f t="shared" si="39"/>
        <v>164.666666666667</v>
      </c>
      <c r="Z22" s="17">
        <f t="shared" si="40"/>
        <v>-219</v>
      </c>
      <c r="AA22" s="36">
        <f t="shared" si="41"/>
        <v>-0.147773279352227</v>
      </c>
      <c r="AB22" s="17">
        <v>289</v>
      </c>
      <c r="AC22" s="26">
        <v>0.0380622837370242</v>
      </c>
      <c r="AD22" s="18">
        <v>11</v>
      </c>
      <c r="AE22" s="18">
        <v>1809</v>
      </c>
      <c r="AF22" s="40">
        <f t="shared" si="42"/>
        <v>164.454545454545</v>
      </c>
      <c r="AG22" s="17">
        <f t="shared" si="1"/>
        <v>-270.000000000005</v>
      </c>
      <c r="AH22" s="36">
        <f t="shared" si="2"/>
        <v>-0.149253731343286</v>
      </c>
      <c r="AI22" s="17">
        <v>294</v>
      </c>
      <c r="AJ22" s="26">
        <v>0.0442176870748299</v>
      </c>
      <c r="AK22" s="18">
        <v>13</v>
      </c>
      <c r="AL22" s="18">
        <v>2097</v>
      </c>
      <c r="AM22" s="40">
        <f t="shared" si="43"/>
        <v>161.307692307692</v>
      </c>
      <c r="AN22" s="17">
        <f t="shared" si="44"/>
        <v>-360</v>
      </c>
      <c r="AO22" s="36">
        <f t="shared" si="45"/>
        <v>-0.171673819742489</v>
      </c>
      <c r="AP22" s="17">
        <v>339</v>
      </c>
      <c r="AQ22" s="26">
        <v>0.0265486725663717</v>
      </c>
      <c r="AR22" s="18">
        <v>9</v>
      </c>
      <c r="AS22" s="18">
        <v>1642</v>
      </c>
      <c r="AT22" s="40">
        <f t="shared" si="46"/>
        <v>182.444444444444</v>
      </c>
      <c r="AU22" s="17">
        <f t="shared" si="47"/>
        <v>-58.9999999999999</v>
      </c>
      <c r="AV22" s="36">
        <f t="shared" si="48"/>
        <v>-0.0359317904993909</v>
      </c>
      <c r="AW22" s="17">
        <v>291</v>
      </c>
      <c r="AX22" s="26">
        <v>0.0343642611683849</v>
      </c>
      <c r="AY22" s="18">
        <v>10</v>
      </c>
      <c r="AZ22" s="18">
        <v>1816</v>
      </c>
      <c r="BA22" s="40">
        <f t="shared" si="49"/>
        <v>181.6</v>
      </c>
      <c r="BB22" s="17">
        <f t="shared" si="50"/>
        <v>-74.0000000000001</v>
      </c>
      <c r="BC22" s="36">
        <f t="shared" si="51"/>
        <v>-0.0407488986784141</v>
      </c>
      <c r="BD22" s="17">
        <v>303</v>
      </c>
      <c r="BE22" s="26">
        <v>0.033003300330033</v>
      </c>
      <c r="BF22" s="17">
        <v>10</v>
      </c>
      <c r="BG22" s="18">
        <v>1793</v>
      </c>
      <c r="BH22" s="40">
        <f t="shared" si="52"/>
        <v>179.3</v>
      </c>
      <c r="BI22" s="17">
        <f t="shared" si="53"/>
        <v>-96.9999999999999</v>
      </c>
      <c r="BJ22" s="36">
        <f t="shared" si="54"/>
        <v>-0.0540992749581706</v>
      </c>
      <c r="BK22" s="17">
        <v>234</v>
      </c>
      <c r="BL22" s="32">
        <v>0.0341880341880342</v>
      </c>
      <c r="BM22" s="17">
        <v>8</v>
      </c>
      <c r="BN22" s="18">
        <v>1403</v>
      </c>
      <c r="BO22" s="40">
        <f t="shared" si="55"/>
        <v>175.375</v>
      </c>
      <c r="BP22" s="17">
        <f t="shared" si="56"/>
        <v>-109</v>
      </c>
      <c r="BQ22" s="36">
        <f t="shared" si="57"/>
        <v>-0.0776906628652887</v>
      </c>
      <c r="BR22" s="17">
        <v>333</v>
      </c>
      <c r="BS22" s="32">
        <v>0.018018018018018</v>
      </c>
      <c r="BT22" s="18">
        <v>6</v>
      </c>
      <c r="BU22" s="18">
        <v>1020</v>
      </c>
      <c r="BV22" s="40">
        <f t="shared" si="58"/>
        <v>170</v>
      </c>
      <c r="BW22" s="17">
        <f t="shared" si="59"/>
        <v>-114</v>
      </c>
      <c r="BX22" s="116">
        <f t="shared" si="60"/>
        <v>-0.111764705882353</v>
      </c>
      <c r="BY22" s="112">
        <v>344</v>
      </c>
      <c r="BZ22" s="117">
        <v>0.0261627906976744</v>
      </c>
      <c r="CA22" s="112">
        <v>9</v>
      </c>
      <c r="CB22" s="112">
        <v>1560</v>
      </c>
      <c r="CC22" s="40">
        <f t="shared" si="61"/>
        <v>173.333333333333</v>
      </c>
      <c r="CD22" s="17">
        <f t="shared" si="3"/>
        <v>-141.000000000003</v>
      </c>
      <c r="CE22" s="36">
        <f t="shared" si="4"/>
        <v>-0.0903846153846173</v>
      </c>
      <c r="CF22" s="112">
        <v>371</v>
      </c>
      <c r="CG22" s="117">
        <v>0.032345013477089</v>
      </c>
      <c r="CH22" s="112">
        <v>12</v>
      </c>
      <c r="CI22" s="112">
        <v>2048</v>
      </c>
      <c r="CJ22" s="40">
        <f t="shared" si="62"/>
        <v>170.666666666667</v>
      </c>
      <c r="CK22" s="17">
        <f t="shared" si="5"/>
        <v>-219.999999999996</v>
      </c>
      <c r="CL22" s="36">
        <f t="shared" si="6"/>
        <v>-0.107421874999998</v>
      </c>
      <c r="CM22" s="120">
        <v>322</v>
      </c>
      <c r="CN22" s="121">
        <v>0.0279503105590062</v>
      </c>
      <c r="CO22" s="55">
        <v>9</v>
      </c>
      <c r="CP22" s="55">
        <v>1575</v>
      </c>
      <c r="CQ22" s="40">
        <f t="shared" si="63"/>
        <v>175</v>
      </c>
      <c r="CR22" s="17">
        <f t="shared" si="7"/>
        <v>-126</v>
      </c>
      <c r="CS22" s="36">
        <f t="shared" si="8"/>
        <v>-0.08</v>
      </c>
      <c r="CT22" s="122">
        <v>296</v>
      </c>
      <c r="CU22" s="123">
        <v>0.0540540540540541</v>
      </c>
      <c r="CV22" s="122">
        <v>16</v>
      </c>
      <c r="CW22" s="122">
        <v>2774</v>
      </c>
      <c r="CX22" s="40">
        <f t="shared" si="64"/>
        <v>173.375</v>
      </c>
      <c r="CY22" s="17">
        <f t="shared" si="9"/>
        <v>-250</v>
      </c>
      <c r="CZ22" s="36">
        <f t="shared" si="10"/>
        <v>-0.0901225666906993</v>
      </c>
      <c r="DA22" s="112">
        <v>278</v>
      </c>
      <c r="DB22" s="117">
        <v>0.0431654676258993</v>
      </c>
      <c r="DC22" s="112">
        <v>12</v>
      </c>
      <c r="DD22" s="112">
        <v>2079</v>
      </c>
      <c r="DE22" s="40">
        <f t="shared" si="65"/>
        <v>173.25</v>
      </c>
      <c r="DF22" s="17">
        <f t="shared" si="11"/>
        <v>-189</v>
      </c>
      <c r="DG22" s="36">
        <f t="shared" si="12"/>
        <v>-0.0909090909090909</v>
      </c>
      <c r="DH22" s="126">
        <v>225</v>
      </c>
      <c r="DI22" s="32">
        <v>0.0133333333333333</v>
      </c>
      <c r="DJ22" s="17">
        <v>3</v>
      </c>
      <c r="DK22" s="18">
        <v>547</v>
      </c>
      <c r="DL22" s="40">
        <f t="shared" si="66"/>
        <v>182.333333333333</v>
      </c>
      <c r="DM22" s="17">
        <f t="shared" si="13"/>
        <v>-20.000000000001</v>
      </c>
      <c r="DN22" s="36">
        <f t="shared" si="14"/>
        <v>-0.0365630712979908</v>
      </c>
      <c r="DO22" s="33">
        <v>284</v>
      </c>
      <c r="DP22" s="32">
        <v>0.0528169014084507</v>
      </c>
      <c r="DQ22" s="18">
        <v>15</v>
      </c>
      <c r="DR22" s="18">
        <v>2765</v>
      </c>
      <c r="DS22" s="40">
        <f t="shared" si="67"/>
        <v>184.333333333333</v>
      </c>
      <c r="DT22" s="17">
        <f t="shared" si="15"/>
        <v>-70.000000000005</v>
      </c>
      <c r="DU22" s="36">
        <f t="shared" si="16"/>
        <v>-0.0253164556962043</v>
      </c>
      <c r="DV22" s="18">
        <v>243</v>
      </c>
      <c r="DW22" s="26">
        <v>0.0288065843621399</v>
      </c>
      <c r="DX22" s="18">
        <v>7</v>
      </c>
      <c r="DY22" s="18">
        <v>1213</v>
      </c>
      <c r="DZ22" s="40">
        <f t="shared" si="68"/>
        <v>173.285714285714</v>
      </c>
      <c r="EA22" s="17">
        <f t="shared" si="17"/>
        <v>-110.000000000002</v>
      </c>
      <c r="EB22" s="36">
        <f t="shared" si="18"/>
        <v>-0.0906842539159127</v>
      </c>
      <c r="EC22" s="18">
        <v>244</v>
      </c>
      <c r="ED22" s="26">
        <v>0.0286885245901639</v>
      </c>
      <c r="EE22" s="18">
        <v>7</v>
      </c>
      <c r="EF22" s="18">
        <v>1232</v>
      </c>
      <c r="EG22" s="40">
        <f t="shared" si="69"/>
        <v>176</v>
      </c>
      <c r="EH22" s="17">
        <f t="shared" si="19"/>
        <v>-91</v>
      </c>
      <c r="EI22" s="36">
        <f t="shared" si="20"/>
        <v>-0.0738636363636364</v>
      </c>
      <c r="EJ22" s="18">
        <v>223</v>
      </c>
      <c r="EK22" s="26">
        <v>0.00896860986547085</v>
      </c>
      <c r="EL22" s="18">
        <v>2</v>
      </c>
      <c r="EM22" s="18">
        <v>343</v>
      </c>
      <c r="EN22" s="40">
        <f t="shared" si="70"/>
        <v>171.5</v>
      </c>
      <c r="EO22" s="17">
        <f t="shared" si="21"/>
        <v>-35</v>
      </c>
      <c r="EP22" s="36">
        <f t="shared" si="22"/>
        <v>-0.102040816326531</v>
      </c>
      <c r="EQ22" s="18">
        <v>257</v>
      </c>
      <c r="ER22" s="26">
        <v>0.0466926070038911</v>
      </c>
      <c r="ES22" s="18">
        <v>12</v>
      </c>
      <c r="ET22" s="18">
        <v>2000</v>
      </c>
      <c r="EU22" s="40">
        <f t="shared" si="71"/>
        <v>166.666666666667</v>
      </c>
      <c r="EV22" s="17">
        <f t="shared" si="23"/>
        <v>-268</v>
      </c>
      <c r="EW22" s="36">
        <f t="shared" si="24"/>
        <v>-0.134</v>
      </c>
      <c r="EX22" s="18">
        <v>850</v>
      </c>
      <c r="EY22" s="26">
        <v>0.218823529411765</v>
      </c>
      <c r="EZ22" s="17">
        <v>186</v>
      </c>
      <c r="FA22" s="18">
        <v>26164</v>
      </c>
      <c r="FB22" s="40">
        <f t="shared" si="72"/>
        <v>140.666666666667</v>
      </c>
      <c r="FC22" s="17">
        <f t="shared" si="25"/>
        <v>-8990</v>
      </c>
      <c r="FD22" s="36">
        <f t="shared" si="26"/>
        <v>-0.343601895734597</v>
      </c>
      <c r="FE22" s="18">
        <v>1097</v>
      </c>
      <c r="FF22" s="26">
        <v>0.0938924339106655</v>
      </c>
      <c r="FG22" s="17">
        <v>103</v>
      </c>
      <c r="FH22" s="18">
        <v>14847</v>
      </c>
      <c r="FI22" s="40">
        <f t="shared" si="73"/>
        <v>144.145631067961</v>
      </c>
      <c r="FJ22" s="17">
        <f t="shared" si="27"/>
        <v>-4620</v>
      </c>
      <c r="FK22" s="36">
        <f t="shared" si="28"/>
        <v>-0.311173974540311</v>
      </c>
      <c r="FL22" s="18">
        <v>378</v>
      </c>
      <c r="FM22" s="26">
        <v>0.0343915343915344</v>
      </c>
      <c r="FN22" s="17">
        <v>13</v>
      </c>
      <c r="FO22" s="18">
        <v>2094</v>
      </c>
      <c r="FP22" s="40">
        <f t="shared" si="74"/>
        <v>161.076923076923</v>
      </c>
      <c r="FQ22" s="17">
        <f t="shared" si="29"/>
        <v>-363</v>
      </c>
      <c r="FR22" s="36">
        <f t="shared" si="30"/>
        <v>-0.173352435530086</v>
      </c>
      <c r="FS22" s="18">
        <v>324</v>
      </c>
      <c r="FT22" s="26">
        <v>0.00925925925925926</v>
      </c>
      <c r="FU22" s="17">
        <v>3</v>
      </c>
      <c r="FV22" s="18">
        <v>487</v>
      </c>
      <c r="FW22" s="40">
        <f t="shared" si="99"/>
        <v>162.333333333333</v>
      </c>
      <c r="FX22" s="17">
        <f t="shared" si="75"/>
        <v>-80</v>
      </c>
      <c r="FY22" s="36">
        <f t="shared" si="76"/>
        <v>-0.164271047227926</v>
      </c>
      <c r="FZ22" s="18">
        <v>447</v>
      </c>
      <c r="GA22" s="26">
        <v>0.0223713646532438</v>
      </c>
      <c r="GB22" s="17">
        <v>10</v>
      </c>
      <c r="GC22" s="18">
        <v>1721</v>
      </c>
      <c r="GD22" s="40">
        <f t="shared" si="77"/>
        <v>172.1</v>
      </c>
      <c r="GE22" s="17">
        <f t="shared" si="78"/>
        <v>-169</v>
      </c>
      <c r="GF22" s="36">
        <f t="shared" si="79"/>
        <v>-0.0981987216734457</v>
      </c>
      <c r="GG22" s="18">
        <v>368</v>
      </c>
      <c r="GH22" s="26">
        <v>0.0190217391304348</v>
      </c>
      <c r="GI22" s="18">
        <v>7</v>
      </c>
      <c r="GJ22" s="18">
        <v>1246</v>
      </c>
      <c r="GK22" s="40">
        <f t="shared" si="80"/>
        <v>178</v>
      </c>
      <c r="GL22" s="17">
        <f t="shared" si="81"/>
        <v>-77</v>
      </c>
      <c r="GM22" s="36">
        <f t="shared" si="82"/>
        <v>-0.0617977528089888</v>
      </c>
      <c r="GN22" s="18">
        <v>359</v>
      </c>
      <c r="GO22" s="26">
        <v>0.0389972144846797</v>
      </c>
      <c r="GP22" s="18">
        <v>14</v>
      </c>
      <c r="GQ22" s="18">
        <v>2551</v>
      </c>
      <c r="GR22" s="40">
        <f t="shared" si="83"/>
        <v>182.214285714286</v>
      </c>
      <c r="GS22" s="17">
        <f t="shared" si="84"/>
        <v>-94.9999999999999</v>
      </c>
      <c r="GT22" s="36">
        <f t="shared" si="85"/>
        <v>-0.0372402979223833</v>
      </c>
      <c r="GU22" s="18">
        <v>405</v>
      </c>
      <c r="GV22" s="26">
        <v>0.0296296296296296</v>
      </c>
      <c r="GW22" s="18">
        <v>12</v>
      </c>
      <c r="GX22" s="18">
        <v>2165</v>
      </c>
      <c r="GY22" s="40">
        <f t="shared" si="86"/>
        <v>180.416666666667</v>
      </c>
      <c r="GZ22" s="17">
        <f t="shared" si="87"/>
        <v>-103</v>
      </c>
      <c r="HA22" s="36">
        <f t="shared" si="88"/>
        <v>-0.0475750577367206</v>
      </c>
      <c r="HB22" s="18">
        <v>308</v>
      </c>
      <c r="HC22" s="26">
        <v>0.00974025974025974</v>
      </c>
      <c r="HD22" s="18">
        <v>3</v>
      </c>
      <c r="HE22" s="18">
        <v>607</v>
      </c>
      <c r="HF22" s="40">
        <f t="shared" si="89"/>
        <v>202.333333333333</v>
      </c>
      <c r="HG22" s="17">
        <f t="shared" si="90"/>
        <v>40</v>
      </c>
      <c r="HH22" s="36">
        <f t="shared" si="91"/>
        <v>0.0658978583196047</v>
      </c>
      <c r="HI22" s="18">
        <v>282</v>
      </c>
      <c r="HJ22" s="26">
        <v>0.00354609929078014</v>
      </c>
      <c r="HK22" s="17">
        <v>1</v>
      </c>
      <c r="HL22" s="18">
        <v>214</v>
      </c>
      <c r="HM22" s="40">
        <f t="shared" si="92"/>
        <v>214</v>
      </c>
      <c r="HN22" s="17">
        <f t="shared" si="93"/>
        <v>25</v>
      </c>
      <c r="HO22" s="36">
        <f t="shared" si="94"/>
        <v>0.116822429906542</v>
      </c>
      <c r="HP22" s="18">
        <v>359</v>
      </c>
      <c r="HQ22" s="26">
        <v>0.011142061281337</v>
      </c>
      <c r="HR22" s="17">
        <v>4</v>
      </c>
      <c r="HS22" s="18">
        <v>771</v>
      </c>
      <c r="HT22" s="40">
        <f t="shared" si="95"/>
        <v>192.75</v>
      </c>
      <c r="HU22" s="17">
        <f t="shared" si="96"/>
        <v>15</v>
      </c>
      <c r="HV22" s="36">
        <f t="shared" si="97"/>
        <v>0.0194552529182879</v>
      </c>
      <c r="HW22" s="17">
        <v>827</v>
      </c>
      <c r="HX22" s="17">
        <v>153934.45</v>
      </c>
      <c r="HY22" s="18">
        <v>391</v>
      </c>
      <c r="HZ22" s="18">
        <v>73929.69</v>
      </c>
      <c r="IA22" s="17">
        <v>738</v>
      </c>
      <c r="IB22" s="17">
        <v>131956</v>
      </c>
      <c r="IC22" s="17">
        <v>530</v>
      </c>
      <c r="ID22" s="17">
        <v>94079</v>
      </c>
      <c r="IE22" s="16"/>
      <c r="IF22" s="16"/>
      <c r="IG22" s="16"/>
      <c r="IH22" s="16"/>
      <c r="II22" s="41"/>
      <c r="IJ22" s="41"/>
      <c r="IK22" s="41"/>
      <c r="IL22" s="41"/>
      <c r="IM22" s="18"/>
      <c r="IN22" s="41"/>
      <c r="IO22" s="41"/>
      <c r="IP22" s="41"/>
      <c r="IQ22" s="18"/>
      <c r="IR22" s="18"/>
      <c r="IS22" s="18">
        <f t="shared" si="98"/>
        <v>548</v>
      </c>
      <c r="IT22" s="18">
        <f t="shared" si="31"/>
        <v>86028</v>
      </c>
      <c r="IU22" s="17">
        <v>189</v>
      </c>
      <c r="IV22" s="17">
        <f t="shared" si="32"/>
        <v>-17544</v>
      </c>
      <c r="IW22" s="36">
        <f t="shared" si="33"/>
        <v>-0.203933603012973</v>
      </c>
      <c r="IX22" s="18">
        <f t="shared" si="34"/>
        <v>3034</v>
      </c>
      <c r="IY22" s="42">
        <f t="shared" si="35"/>
        <v>539927.14</v>
      </c>
      <c r="IZ22" s="43"/>
      <c r="JA22" s="43"/>
    </row>
    <row r="23" spans="1:261">
      <c r="A23" s="16" t="s">
        <v>139</v>
      </c>
      <c r="B23" s="17" t="s">
        <v>37</v>
      </c>
      <c r="C23" s="18">
        <v>6939962745992</v>
      </c>
      <c r="D23" s="18">
        <v>564921643615</v>
      </c>
      <c r="E23" s="18">
        <v>21066010001053</v>
      </c>
      <c r="F23" s="17" t="s">
        <v>169</v>
      </c>
      <c r="G23" s="19" t="s">
        <v>170</v>
      </c>
      <c r="H23" s="17" t="s">
        <v>129</v>
      </c>
      <c r="I23" s="26">
        <f>VLOOKUP(C23,供应链!E:J,6,0)</f>
        <v>1</v>
      </c>
      <c r="J23" s="17">
        <f>VLOOKUP(C23,供应链!E:H,4,0)</f>
        <v>822</v>
      </c>
      <c r="K23" s="17">
        <f>VLOOKUP(C23,供应链!E:K,7,0)</f>
        <v>157</v>
      </c>
      <c r="L23" s="18">
        <f>VLOOKUP(C23,供应链!E:I,5,0)</f>
        <v>58.0535571542766</v>
      </c>
      <c r="M23" s="27">
        <f t="shared" si="0"/>
        <v>0.00581543754508629</v>
      </c>
      <c r="N23" s="17">
        <v>720</v>
      </c>
      <c r="O23" s="26">
        <v>0.0680555555555555</v>
      </c>
      <c r="P23" s="18">
        <v>49</v>
      </c>
      <c r="Q23" s="18">
        <v>11050</v>
      </c>
      <c r="R23" s="40">
        <f t="shared" si="36"/>
        <v>225.510204081633</v>
      </c>
      <c r="S23" s="17">
        <f t="shared" si="37"/>
        <v>-1641</v>
      </c>
      <c r="T23" s="36">
        <f t="shared" si="38"/>
        <v>-0.148506787330317</v>
      </c>
      <c r="U23" s="17">
        <v>589</v>
      </c>
      <c r="V23" s="26">
        <v>0.066213921901528</v>
      </c>
      <c r="W23" s="18">
        <v>39</v>
      </c>
      <c r="X23" s="18">
        <v>8668</v>
      </c>
      <c r="Y23" s="40">
        <f t="shared" si="39"/>
        <v>222.25641025641</v>
      </c>
      <c r="Z23" s="17">
        <f t="shared" si="40"/>
        <v>-1433</v>
      </c>
      <c r="AA23" s="36">
        <f t="shared" si="41"/>
        <v>-0.165320719889248</v>
      </c>
      <c r="AB23" s="17">
        <v>566</v>
      </c>
      <c r="AC23" s="26">
        <v>0.0706713780918728</v>
      </c>
      <c r="AD23" s="18">
        <v>40</v>
      </c>
      <c r="AE23" s="18">
        <v>8942</v>
      </c>
      <c r="AF23" s="40">
        <f t="shared" si="42"/>
        <v>223.55</v>
      </c>
      <c r="AG23" s="17">
        <f t="shared" si="1"/>
        <v>-1418</v>
      </c>
      <c r="AH23" s="36">
        <f t="shared" si="2"/>
        <v>-0.158577499440841</v>
      </c>
      <c r="AI23" s="17">
        <v>626</v>
      </c>
      <c r="AJ23" s="26">
        <v>0.0463258785942492</v>
      </c>
      <c r="AK23" s="18">
        <v>29</v>
      </c>
      <c r="AL23" s="18">
        <v>6552</v>
      </c>
      <c r="AM23" s="40">
        <f t="shared" si="43"/>
        <v>225.931034482759</v>
      </c>
      <c r="AN23" s="17">
        <f t="shared" si="44"/>
        <v>-959</v>
      </c>
      <c r="AO23" s="36">
        <f t="shared" si="45"/>
        <v>-0.146367521367521</v>
      </c>
      <c r="AP23" s="17">
        <v>605</v>
      </c>
      <c r="AQ23" s="26">
        <v>0.0148760330578512</v>
      </c>
      <c r="AR23" s="18">
        <v>9</v>
      </c>
      <c r="AS23" s="18">
        <v>2254</v>
      </c>
      <c r="AT23" s="40">
        <f t="shared" si="46"/>
        <v>250.444444444444</v>
      </c>
      <c r="AU23" s="17">
        <f t="shared" si="47"/>
        <v>-76.9999999999999</v>
      </c>
      <c r="AV23" s="36">
        <f t="shared" si="48"/>
        <v>-0.0341614906832298</v>
      </c>
      <c r="AW23" s="17">
        <v>455</v>
      </c>
      <c r="AX23" s="26">
        <v>0.0263736263736264</v>
      </c>
      <c r="AY23" s="18">
        <v>12</v>
      </c>
      <c r="AZ23" s="18">
        <v>3053</v>
      </c>
      <c r="BA23" s="40">
        <f t="shared" si="49"/>
        <v>254.416666666667</v>
      </c>
      <c r="BB23" s="17">
        <f t="shared" si="50"/>
        <v>-55.0000000000001</v>
      </c>
      <c r="BC23" s="36">
        <f t="shared" si="51"/>
        <v>-0.0180150671470685</v>
      </c>
      <c r="BD23" s="17">
        <v>447</v>
      </c>
      <c r="BE23" s="26">
        <v>0.0223713646532438</v>
      </c>
      <c r="BF23" s="17">
        <v>10</v>
      </c>
      <c r="BG23" s="18">
        <v>2505</v>
      </c>
      <c r="BH23" s="40">
        <f t="shared" si="52"/>
        <v>250.5</v>
      </c>
      <c r="BI23" s="17">
        <f t="shared" si="53"/>
        <v>-85</v>
      </c>
      <c r="BJ23" s="36">
        <f t="shared" si="54"/>
        <v>-0.0339321357285429</v>
      </c>
      <c r="BK23" s="17">
        <v>341</v>
      </c>
      <c r="BL23" s="32">
        <v>0.032258064516129</v>
      </c>
      <c r="BM23" s="17">
        <v>11</v>
      </c>
      <c r="BN23" s="18">
        <v>2684</v>
      </c>
      <c r="BO23" s="40">
        <f t="shared" si="55"/>
        <v>244</v>
      </c>
      <c r="BP23" s="17">
        <f t="shared" si="56"/>
        <v>-165</v>
      </c>
      <c r="BQ23" s="36">
        <f t="shared" si="57"/>
        <v>-0.0614754098360656</v>
      </c>
      <c r="BR23" s="17">
        <v>407</v>
      </c>
      <c r="BS23" s="32">
        <v>0.0417690417690418</v>
      </c>
      <c r="BT23" s="18">
        <v>17</v>
      </c>
      <c r="BU23" s="18">
        <v>4131</v>
      </c>
      <c r="BV23" s="40">
        <f t="shared" si="58"/>
        <v>243</v>
      </c>
      <c r="BW23" s="17">
        <f t="shared" si="59"/>
        <v>-272</v>
      </c>
      <c r="BX23" s="116">
        <f t="shared" si="60"/>
        <v>-0.065843621399177</v>
      </c>
      <c r="BY23" s="112">
        <v>378</v>
      </c>
      <c r="BZ23" s="117">
        <v>0.0291005291005291</v>
      </c>
      <c r="CA23" s="112">
        <v>11</v>
      </c>
      <c r="CB23" s="112">
        <v>2712</v>
      </c>
      <c r="CC23" s="40">
        <f t="shared" si="61"/>
        <v>246.545454545455</v>
      </c>
      <c r="CD23" s="17">
        <f t="shared" si="3"/>
        <v>-136.999999999995</v>
      </c>
      <c r="CE23" s="36">
        <f t="shared" si="4"/>
        <v>-0.0505162241887888</v>
      </c>
      <c r="CF23" s="112">
        <v>343</v>
      </c>
      <c r="CG23" s="117">
        <v>0.0349854227405248</v>
      </c>
      <c r="CH23" s="112">
        <v>12</v>
      </c>
      <c r="CI23" s="112">
        <v>2941</v>
      </c>
      <c r="CJ23" s="40">
        <f t="shared" si="62"/>
        <v>245.083333333333</v>
      </c>
      <c r="CK23" s="17">
        <f t="shared" si="5"/>
        <v>-167.000000000004</v>
      </c>
      <c r="CL23" s="36">
        <f t="shared" si="6"/>
        <v>-0.0567834070044216</v>
      </c>
      <c r="CM23" s="120">
        <v>304</v>
      </c>
      <c r="CN23" s="121">
        <v>0.0394736842105263</v>
      </c>
      <c r="CO23" s="55">
        <v>12</v>
      </c>
      <c r="CP23" s="55">
        <v>2916</v>
      </c>
      <c r="CQ23" s="40">
        <f t="shared" si="63"/>
        <v>243</v>
      </c>
      <c r="CR23" s="17">
        <f t="shared" si="7"/>
        <v>-192</v>
      </c>
      <c r="CS23" s="36">
        <f t="shared" si="8"/>
        <v>-0.065843621399177</v>
      </c>
      <c r="CT23" s="122">
        <v>370</v>
      </c>
      <c r="CU23" s="123">
        <v>0.0540540540540541</v>
      </c>
      <c r="CV23" s="122">
        <v>20</v>
      </c>
      <c r="CW23" s="122">
        <v>4895</v>
      </c>
      <c r="CX23" s="40">
        <f t="shared" si="64"/>
        <v>244.75</v>
      </c>
      <c r="CY23" s="17">
        <f t="shared" si="9"/>
        <v>-285</v>
      </c>
      <c r="CZ23" s="36">
        <f t="shared" si="10"/>
        <v>-0.0582226762002043</v>
      </c>
      <c r="DA23" s="112">
        <v>373</v>
      </c>
      <c r="DB23" s="117">
        <v>0.0268096514745308</v>
      </c>
      <c r="DC23" s="112">
        <v>10</v>
      </c>
      <c r="DD23" s="112">
        <v>2381</v>
      </c>
      <c r="DE23" s="40">
        <f t="shared" si="65"/>
        <v>238.1</v>
      </c>
      <c r="DF23" s="17">
        <f t="shared" si="11"/>
        <v>-209</v>
      </c>
      <c r="DG23" s="36">
        <f t="shared" si="12"/>
        <v>-0.0877782444351113</v>
      </c>
      <c r="DH23" s="126">
        <v>377</v>
      </c>
      <c r="DI23" s="32">
        <v>0.0397877984084881</v>
      </c>
      <c r="DJ23" s="17">
        <v>15</v>
      </c>
      <c r="DK23" s="18">
        <v>3503</v>
      </c>
      <c r="DL23" s="40">
        <f t="shared" si="66"/>
        <v>233.533333333333</v>
      </c>
      <c r="DM23" s="17">
        <f t="shared" si="13"/>
        <v>-382.000000000005</v>
      </c>
      <c r="DN23" s="36">
        <f t="shared" si="14"/>
        <v>-0.109049386240367</v>
      </c>
      <c r="DO23" s="33">
        <v>295</v>
      </c>
      <c r="DP23" s="32">
        <v>0.0542372881355932</v>
      </c>
      <c r="DQ23" s="18">
        <v>16</v>
      </c>
      <c r="DR23" s="18">
        <v>3754</v>
      </c>
      <c r="DS23" s="40">
        <f t="shared" si="67"/>
        <v>234.625</v>
      </c>
      <c r="DT23" s="17">
        <f t="shared" si="15"/>
        <v>-390</v>
      </c>
      <c r="DU23" s="36">
        <f t="shared" si="16"/>
        <v>-0.103889184869473</v>
      </c>
      <c r="DV23" s="18">
        <v>366</v>
      </c>
      <c r="DW23" s="26">
        <v>0.0300546448087432</v>
      </c>
      <c r="DX23" s="18">
        <v>11</v>
      </c>
      <c r="DY23" s="18">
        <v>2604</v>
      </c>
      <c r="DZ23" s="40">
        <f t="shared" si="68"/>
        <v>236.727272727273</v>
      </c>
      <c r="EA23" s="17">
        <f t="shared" si="17"/>
        <v>-244.999999999997</v>
      </c>
      <c r="EB23" s="36">
        <f t="shared" si="18"/>
        <v>-0.0940860215053752</v>
      </c>
      <c r="EC23" s="18">
        <v>331</v>
      </c>
      <c r="ED23" s="26">
        <v>0.0422960725075529</v>
      </c>
      <c r="EE23" s="18">
        <v>14</v>
      </c>
      <c r="EF23" s="18">
        <v>3262</v>
      </c>
      <c r="EG23" s="40">
        <f t="shared" si="69"/>
        <v>233</v>
      </c>
      <c r="EH23" s="17">
        <f t="shared" si="19"/>
        <v>-364</v>
      </c>
      <c r="EI23" s="36">
        <f t="shared" si="20"/>
        <v>-0.111587982832618</v>
      </c>
      <c r="EJ23" s="18">
        <v>290</v>
      </c>
      <c r="EK23" s="26">
        <v>0.0379310344827586</v>
      </c>
      <c r="EL23" s="18">
        <v>11</v>
      </c>
      <c r="EM23" s="18">
        <v>2626</v>
      </c>
      <c r="EN23" s="40">
        <f t="shared" si="70"/>
        <v>238.727272727273</v>
      </c>
      <c r="EO23" s="17">
        <f t="shared" si="21"/>
        <v>-223</v>
      </c>
      <c r="EP23" s="36">
        <f t="shared" si="22"/>
        <v>-0.0849200304645849</v>
      </c>
      <c r="EQ23" s="18">
        <v>238</v>
      </c>
      <c r="ER23" s="26">
        <v>0.0504201680672269</v>
      </c>
      <c r="ES23" s="18">
        <v>12</v>
      </c>
      <c r="ET23" s="18">
        <v>2958</v>
      </c>
      <c r="EU23" s="40">
        <f t="shared" si="71"/>
        <v>246.5</v>
      </c>
      <c r="EV23" s="17">
        <f t="shared" si="23"/>
        <v>-150</v>
      </c>
      <c r="EW23" s="36">
        <f t="shared" si="24"/>
        <v>-0.050709939148073</v>
      </c>
      <c r="EX23" s="18">
        <v>246</v>
      </c>
      <c r="EY23" s="26">
        <v>0.0487804878048781</v>
      </c>
      <c r="EZ23" s="17">
        <v>12</v>
      </c>
      <c r="FA23" s="18">
        <v>2971</v>
      </c>
      <c r="FB23" s="40">
        <f t="shared" si="72"/>
        <v>247.583333333333</v>
      </c>
      <c r="FC23" s="17">
        <f t="shared" si="25"/>
        <v>-137</v>
      </c>
      <c r="FD23" s="36">
        <f t="shared" si="26"/>
        <v>-0.0461124200605856</v>
      </c>
      <c r="FE23" s="18">
        <v>302</v>
      </c>
      <c r="FF23" s="26">
        <v>0.0298013245033113</v>
      </c>
      <c r="FG23" s="17">
        <v>9</v>
      </c>
      <c r="FH23" s="18">
        <v>2137</v>
      </c>
      <c r="FI23" s="40">
        <f t="shared" si="73"/>
        <v>237.444444444444</v>
      </c>
      <c r="FJ23" s="17">
        <f t="shared" si="27"/>
        <v>-194</v>
      </c>
      <c r="FK23" s="36">
        <f t="shared" si="28"/>
        <v>-0.0907814693495554</v>
      </c>
      <c r="FL23" s="18">
        <v>291</v>
      </c>
      <c r="FM23" s="26">
        <v>0.0309278350515464</v>
      </c>
      <c r="FN23" s="17">
        <v>9</v>
      </c>
      <c r="FO23" s="18">
        <v>2141</v>
      </c>
      <c r="FP23" s="40">
        <f t="shared" si="74"/>
        <v>237.888888888889</v>
      </c>
      <c r="FQ23" s="17">
        <f t="shared" si="29"/>
        <v>-190</v>
      </c>
      <c r="FR23" s="36">
        <f t="shared" si="30"/>
        <v>-0.0887435777673984</v>
      </c>
      <c r="FS23" s="18">
        <v>310</v>
      </c>
      <c r="FT23" s="26">
        <v>0.0258064516129032</v>
      </c>
      <c r="FU23" s="17">
        <v>8</v>
      </c>
      <c r="FV23" s="18">
        <v>1862</v>
      </c>
      <c r="FW23" s="40">
        <f t="shared" si="99"/>
        <v>232.75</v>
      </c>
      <c r="FX23" s="17">
        <f t="shared" si="75"/>
        <v>-210</v>
      </c>
      <c r="FY23" s="36">
        <f t="shared" si="76"/>
        <v>-0.112781954887218</v>
      </c>
      <c r="FZ23" s="18">
        <v>434</v>
      </c>
      <c r="GA23" s="26">
        <v>0.0552995391705069</v>
      </c>
      <c r="GB23" s="17">
        <v>24</v>
      </c>
      <c r="GC23" s="18">
        <v>5381</v>
      </c>
      <c r="GD23" s="40">
        <f t="shared" si="77"/>
        <v>224.208333333333</v>
      </c>
      <c r="GE23" s="17">
        <f t="shared" si="78"/>
        <v>-835</v>
      </c>
      <c r="GF23" s="36">
        <f t="shared" si="79"/>
        <v>-0.155175617914886</v>
      </c>
      <c r="GG23" s="18">
        <v>462</v>
      </c>
      <c r="GH23" s="26">
        <v>0.0454545454545455</v>
      </c>
      <c r="GI23" s="18">
        <v>21</v>
      </c>
      <c r="GJ23" s="18">
        <v>4882</v>
      </c>
      <c r="GK23" s="40">
        <f t="shared" si="80"/>
        <v>232.47619047619</v>
      </c>
      <c r="GL23" s="17">
        <f t="shared" si="81"/>
        <v>-557</v>
      </c>
      <c r="GM23" s="36">
        <f t="shared" si="82"/>
        <v>-0.114092585006145</v>
      </c>
      <c r="GN23" s="18">
        <v>472</v>
      </c>
      <c r="GO23" s="26">
        <v>0.0614406779661017</v>
      </c>
      <c r="GP23" s="18">
        <v>29</v>
      </c>
      <c r="GQ23" s="18">
        <v>6824</v>
      </c>
      <c r="GR23" s="40">
        <f t="shared" si="83"/>
        <v>235.310344827586</v>
      </c>
      <c r="GS23" s="17">
        <f t="shared" si="84"/>
        <v>-687</v>
      </c>
      <c r="GT23" s="36">
        <f t="shared" si="85"/>
        <v>-0.100674091441969</v>
      </c>
      <c r="GU23" s="18">
        <v>394</v>
      </c>
      <c r="GV23" s="26">
        <v>0.0634517766497462</v>
      </c>
      <c r="GW23" s="18">
        <v>25</v>
      </c>
      <c r="GX23" s="18">
        <v>5883</v>
      </c>
      <c r="GY23" s="40">
        <f t="shared" si="86"/>
        <v>235.32</v>
      </c>
      <c r="GZ23" s="17">
        <f t="shared" si="87"/>
        <v>-592</v>
      </c>
      <c r="HA23" s="36">
        <f t="shared" si="88"/>
        <v>-0.10062893081761</v>
      </c>
      <c r="HB23" s="18">
        <v>348</v>
      </c>
      <c r="HC23" s="26">
        <v>0.0201149425287356</v>
      </c>
      <c r="HD23" s="18">
        <v>7</v>
      </c>
      <c r="HE23" s="18">
        <v>1605</v>
      </c>
      <c r="HF23" s="40">
        <f t="shared" si="89"/>
        <v>229.285714285714</v>
      </c>
      <c r="HG23" s="17">
        <f t="shared" si="90"/>
        <v>-208</v>
      </c>
      <c r="HH23" s="36">
        <f t="shared" si="91"/>
        <v>-0.129595015576324</v>
      </c>
      <c r="HI23" s="18">
        <v>339</v>
      </c>
      <c r="HJ23" s="26">
        <v>0.0442477876106195</v>
      </c>
      <c r="HK23" s="17">
        <v>15</v>
      </c>
      <c r="HL23" s="18">
        <v>3487</v>
      </c>
      <c r="HM23" s="40">
        <f t="shared" si="92"/>
        <v>232.466666666667</v>
      </c>
      <c r="HN23" s="17">
        <f t="shared" si="93"/>
        <v>-398</v>
      </c>
      <c r="HO23" s="36">
        <f t="shared" si="94"/>
        <v>-0.114138227702896</v>
      </c>
      <c r="HP23" s="18">
        <v>573</v>
      </c>
      <c r="HQ23" s="26">
        <v>0.0087260034904014</v>
      </c>
      <c r="HR23" s="17">
        <v>5</v>
      </c>
      <c r="HS23" s="18">
        <v>1215</v>
      </c>
      <c r="HT23" s="40">
        <f t="shared" si="95"/>
        <v>243</v>
      </c>
      <c r="HU23" s="17">
        <f t="shared" si="96"/>
        <v>-80</v>
      </c>
      <c r="HV23" s="36">
        <f t="shared" si="97"/>
        <v>-0.065843621399177</v>
      </c>
      <c r="HW23" s="17">
        <v>1142</v>
      </c>
      <c r="HX23" s="17">
        <v>272161.02</v>
      </c>
      <c r="HY23" s="18">
        <v>636</v>
      </c>
      <c r="HZ23" s="18">
        <v>159286.31</v>
      </c>
      <c r="IA23" s="17">
        <v>1324</v>
      </c>
      <c r="IB23" s="17">
        <v>317830</v>
      </c>
      <c r="IC23" s="17">
        <v>855</v>
      </c>
      <c r="ID23" s="17">
        <v>206589</v>
      </c>
      <c r="IE23" s="18"/>
      <c r="IF23" s="41"/>
      <c r="IG23" s="41"/>
      <c r="IH23" s="41"/>
      <c r="II23" s="41"/>
      <c r="IJ23" s="41"/>
      <c r="IK23" s="41"/>
      <c r="IL23" s="41"/>
      <c r="IM23" s="18"/>
      <c r="IN23" s="41"/>
      <c r="IO23" s="41"/>
      <c r="IP23" s="41"/>
      <c r="IQ23" s="18"/>
      <c r="IR23" s="18"/>
      <c r="IS23" s="18">
        <f t="shared" si="98"/>
        <v>524</v>
      </c>
      <c r="IT23" s="18">
        <f t="shared" si="31"/>
        <v>122779</v>
      </c>
      <c r="IU23" s="17">
        <v>259</v>
      </c>
      <c r="IV23" s="17">
        <f t="shared" si="32"/>
        <v>-12937</v>
      </c>
      <c r="IW23" s="36">
        <f t="shared" si="33"/>
        <v>-0.105368181855203</v>
      </c>
      <c r="IX23" s="18">
        <f t="shared" si="34"/>
        <v>4481</v>
      </c>
      <c r="IY23" s="42">
        <f t="shared" si="35"/>
        <v>1078645.33</v>
      </c>
      <c r="IZ23" s="43"/>
      <c r="JA23" s="43"/>
    </row>
    <row r="24" spans="1:261">
      <c r="A24" s="16"/>
      <c r="B24" s="20" t="s">
        <v>37</v>
      </c>
      <c r="C24" s="18">
        <v>6939962755359</v>
      </c>
      <c r="D24" s="18">
        <v>586358663372</v>
      </c>
      <c r="E24" s="18">
        <v>21066010002753</v>
      </c>
      <c r="F24" s="17" t="s">
        <v>171</v>
      </c>
      <c r="G24" s="19" t="s">
        <v>172</v>
      </c>
      <c r="H24" s="17" t="s">
        <v>129</v>
      </c>
      <c r="I24" s="26">
        <f>VLOOKUP(C24,供应链!E:J,6,0)</f>
        <v>0.541666666666667</v>
      </c>
      <c r="J24" s="17">
        <f>VLOOKUP(C24,供应链!E:H,4,0)</f>
        <v>29</v>
      </c>
      <c r="K24" s="17">
        <f>VLOOKUP(C24,供应链!E:K,7,0)</f>
        <v>0</v>
      </c>
      <c r="L24" s="18">
        <f>VLOOKUP(C24,供应链!E:I,5,0)</f>
        <v>56.4411492122335</v>
      </c>
      <c r="M24" s="27">
        <f t="shared" si="0"/>
        <v>0.000199766938571666</v>
      </c>
      <c r="N24" s="17">
        <v>116</v>
      </c>
      <c r="O24" s="26">
        <v>0.00862068965517241</v>
      </c>
      <c r="P24" s="18">
        <v>1</v>
      </c>
      <c r="Q24" s="18">
        <v>359</v>
      </c>
      <c r="R24" s="40">
        <f t="shared" si="36"/>
        <v>359</v>
      </c>
      <c r="S24" s="17">
        <f t="shared" si="37"/>
        <v>-40</v>
      </c>
      <c r="T24" s="36">
        <f t="shared" si="38"/>
        <v>-0.11142061281337</v>
      </c>
      <c r="U24" s="17">
        <v>94</v>
      </c>
      <c r="V24" s="26">
        <v>0.0106382978723404</v>
      </c>
      <c r="W24" s="18">
        <v>1</v>
      </c>
      <c r="X24" s="18">
        <v>359</v>
      </c>
      <c r="Y24" s="40">
        <f t="shared" si="39"/>
        <v>359</v>
      </c>
      <c r="Z24" s="17">
        <f t="shared" si="40"/>
        <v>-40</v>
      </c>
      <c r="AA24" s="36">
        <f t="shared" si="41"/>
        <v>-0.11142061281337</v>
      </c>
      <c r="AB24" s="17">
        <v>91</v>
      </c>
      <c r="AC24" s="26">
        <v>0.032967032967033</v>
      </c>
      <c r="AD24" s="18">
        <v>3</v>
      </c>
      <c r="AE24" s="18">
        <v>1088</v>
      </c>
      <c r="AF24" s="40">
        <f t="shared" si="42"/>
        <v>362.666666666667</v>
      </c>
      <c r="AG24" s="17">
        <f t="shared" si="1"/>
        <v>-108.999999999999</v>
      </c>
      <c r="AH24" s="36">
        <f t="shared" si="2"/>
        <v>-0.100183823529411</v>
      </c>
      <c r="AI24" s="17">
        <v>117</v>
      </c>
      <c r="AJ24" s="26">
        <v>0</v>
      </c>
      <c r="AK24" s="18">
        <v>0</v>
      </c>
      <c r="AL24" s="18">
        <v>0</v>
      </c>
      <c r="AM24" s="40">
        <f t="shared" si="43"/>
        <v>0</v>
      </c>
      <c r="AN24" s="17">
        <f t="shared" si="44"/>
        <v>0</v>
      </c>
      <c r="AO24" s="36">
        <f t="shared" si="45"/>
        <v>0</v>
      </c>
      <c r="AP24" s="17">
        <v>119</v>
      </c>
      <c r="AQ24" s="26">
        <v>0</v>
      </c>
      <c r="AR24" s="18">
        <v>0</v>
      </c>
      <c r="AS24" s="18">
        <v>0</v>
      </c>
      <c r="AT24" s="40">
        <f t="shared" si="46"/>
        <v>0</v>
      </c>
      <c r="AU24" s="17">
        <f t="shared" si="47"/>
        <v>0</v>
      </c>
      <c r="AV24" s="36">
        <f t="shared" si="48"/>
        <v>0</v>
      </c>
      <c r="AW24" s="17">
        <v>84</v>
      </c>
      <c r="AX24" s="26">
        <v>0</v>
      </c>
      <c r="AY24" s="18">
        <v>0</v>
      </c>
      <c r="AZ24" s="18">
        <v>0</v>
      </c>
      <c r="BA24" s="40">
        <f t="shared" si="49"/>
        <v>0</v>
      </c>
      <c r="BB24" s="17">
        <f t="shared" si="50"/>
        <v>0</v>
      </c>
      <c r="BC24" s="36">
        <f t="shared" si="51"/>
        <v>0</v>
      </c>
      <c r="BD24" s="17">
        <v>111</v>
      </c>
      <c r="BE24" s="26">
        <v>0</v>
      </c>
      <c r="BF24" s="17">
        <v>0</v>
      </c>
      <c r="BG24" s="18">
        <v>0</v>
      </c>
      <c r="BH24" s="40">
        <f t="shared" si="52"/>
        <v>0</v>
      </c>
      <c r="BI24" s="17">
        <f t="shared" si="53"/>
        <v>0</v>
      </c>
      <c r="BJ24" s="36">
        <f t="shared" si="54"/>
        <v>0</v>
      </c>
      <c r="BK24" s="17">
        <v>90</v>
      </c>
      <c r="BL24" s="32">
        <v>0.0222222222222222</v>
      </c>
      <c r="BM24" s="17">
        <v>2</v>
      </c>
      <c r="BN24" s="18">
        <v>798</v>
      </c>
      <c r="BO24" s="40">
        <f t="shared" si="55"/>
        <v>399</v>
      </c>
      <c r="BP24" s="17">
        <f t="shared" si="56"/>
        <v>0</v>
      </c>
      <c r="BQ24" s="36">
        <f t="shared" si="57"/>
        <v>0</v>
      </c>
      <c r="BR24" s="17">
        <v>99</v>
      </c>
      <c r="BS24" s="32">
        <v>0</v>
      </c>
      <c r="BT24" s="18">
        <v>0</v>
      </c>
      <c r="BU24" s="18">
        <v>0</v>
      </c>
      <c r="BV24" s="40">
        <f t="shared" si="58"/>
        <v>0</v>
      </c>
      <c r="BW24" s="17">
        <f t="shared" si="59"/>
        <v>0</v>
      </c>
      <c r="BX24" s="116">
        <f t="shared" si="60"/>
        <v>0</v>
      </c>
      <c r="BY24" s="112">
        <v>0</v>
      </c>
      <c r="BZ24" s="117">
        <v>0</v>
      </c>
      <c r="CA24" s="112">
        <v>0</v>
      </c>
      <c r="CB24" s="112">
        <v>0</v>
      </c>
      <c r="CC24" s="40">
        <f t="shared" si="61"/>
        <v>0</v>
      </c>
      <c r="CD24" s="17">
        <f t="shared" si="3"/>
        <v>0</v>
      </c>
      <c r="CE24" s="36">
        <f t="shared" si="4"/>
        <v>0</v>
      </c>
      <c r="CF24" s="112">
        <v>98</v>
      </c>
      <c r="CG24" s="117">
        <v>0</v>
      </c>
      <c r="CH24" s="112">
        <v>0</v>
      </c>
      <c r="CI24" s="112">
        <v>0</v>
      </c>
      <c r="CJ24" s="40">
        <f t="shared" si="62"/>
        <v>0</v>
      </c>
      <c r="CK24" s="17">
        <f t="shared" si="5"/>
        <v>0</v>
      </c>
      <c r="CL24" s="36">
        <f t="shared" si="6"/>
        <v>0</v>
      </c>
      <c r="CM24" s="120">
        <v>0</v>
      </c>
      <c r="CN24" s="121">
        <v>0</v>
      </c>
      <c r="CO24" s="55">
        <v>0</v>
      </c>
      <c r="CP24" s="55">
        <v>0</v>
      </c>
      <c r="CQ24" s="40">
        <f t="shared" si="63"/>
        <v>0</v>
      </c>
      <c r="CR24" s="17">
        <f t="shared" si="7"/>
        <v>0</v>
      </c>
      <c r="CS24" s="36">
        <f t="shared" si="8"/>
        <v>0</v>
      </c>
      <c r="CT24" s="122">
        <v>87</v>
      </c>
      <c r="CU24" s="123">
        <v>0.0229885057471264</v>
      </c>
      <c r="CV24" s="122">
        <v>2</v>
      </c>
      <c r="CW24" s="122">
        <v>728</v>
      </c>
      <c r="CX24" s="40">
        <f t="shared" si="64"/>
        <v>364</v>
      </c>
      <c r="CY24" s="17">
        <f t="shared" si="9"/>
        <v>-70</v>
      </c>
      <c r="CZ24" s="36">
        <f t="shared" si="10"/>
        <v>-0.0961538461538462</v>
      </c>
      <c r="DA24" s="112">
        <v>83</v>
      </c>
      <c r="DB24" s="117">
        <v>0</v>
      </c>
      <c r="DC24" s="112">
        <v>0</v>
      </c>
      <c r="DD24" s="112">
        <v>0</v>
      </c>
      <c r="DE24" s="40">
        <f t="shared" si="65"/>
        <v>0</v>
      </c>
      <c r="DF24" s="17">
        <f t="shared" si="11"/>
        <v>0</v>
      </c>
      <c r="DG24" s="36">
        <f t="shared" si="12"/>
        <v>0</v>
      </c>
      <c r="DH24" s="126">
        <v>85</v>
      </c>
      <c r="DI24" s="32">
        <v>0</v>
      </c>
      <c r="DJ24" s="17">
        <v>0</v>
      </c>
      <c r="DK24" s="18">
        <v>0</v>
      </c>
      <c r="DL24" s="40">
        <f t="shared" si="66"/>
        <v>0</v>
      </c>
      <c r="DM24" s="17">
        <f t="shared" si="13"/>
        <v>0</v>
      </c>
      <c r="DN24" s="36">
        <f t="shared" si="14"/>
        <v>0</v>
      </c>
      <c r="DO24" s="33">
        <v>104</v>
      </c>
      <c r="DP24" s="32">
        <v>0</v>
      </c>
      <c r="DQ24" s="18">
        <v>0</v>
      </c>
      <c r="DR24" s="18">
        <v>0</v>
      </c>
      <c r="DS24" s="40">
        <f t="shared" si="67"/>
        <v>0</v>
      </c>
      <c r="DT24" s="17">
        <f t="shared" si="15"/>
        <v>0</v>
      </c>
      <c r="DU24" s="36">
        <f t="shared" si="16"/>
        <v>0</v>
      </c>
      <c r="DV24" s="18">
        <v>99</v>
      </c>
      <c r="DW24" s="26">
        <v>0.0202020202020202</v>
      </c>
      <c r="DX24" s="18">
        <v>2</v>
      </c>
      <c r="DY24" s="18">
        <v>738</v>
      </c>
      <c r="DZ24" s="40">
        <f t="shared" si="68"/>
        <v>369</v>
      </c>
      <c r="EA24" s="17">
        <f t="shared" si="17"/>
        <v>-60</v>
      </c>
      <c r="EB24" s="36">
        <f t="shared" si="18"/>
        <v>-0.0813008130081301</v>
      </c>
      <c r="EC24" s="18">
        <v>110</v>
      </c>
      <c r="ED24" s="26">
        <v>0.00909090909090909</v>
      </c>
      <c r="EE24" s="18">
        <v>1</v>
      </c>
      <c r="EF24" s="18">
        <v>369</v>
      </c>
      <c r="EG24" s="40">
        <f t="shared" si="69"/>
        <v>369</v>
      </c>
      <c r="EH24" s="17">
        <f t="shared" si="19"/>
        <v>-30</v>
      </c>
      <c r="EI24" s="36">
        <f t="shared" si="20"/>
        <v>-0.0813008130081301</v>
      </c>
      <c r="EJ24" s="18">
        <v>92</v>
      </c>
      <c r="EK24" s="26">
        <v>0.0108695652173913</v>
      </c>
      <c r="EL24" s="18">
        <v>1</v>
      </c>
      <c r="EM24" s="18">
        <v>369</v>
      </c>
      <c r="EN24" s="40">
        <f t="shared" si="70"/>
        <v>369</v>
      </c>
      <c r="EO24" s="17">
        <f t="shared" si="21"/>
        <v>-30</v>
      </c>
      <c r="EP24" s="36">
        <f t="shared" si="22"/>
        <v>-0.0813008130081301</v>
      </c>
      <c r="EQ24" s="18">
        <v>102</v>
      </c>
      <c r="ER24" s="26">
        <v>0</v>
      </c>
      <c r="ES24" s="18">
        <v>0</v>
      </c>
      <c r="ET24" s="18">
        <v>0</v>
      </c>
      <c r="EU24" s="40">
        <f t="shared" si="71"/>
        <v>0</v>
      </c>
      <c r="EV24" s="17">
        <f t="shared" si="23"/>
        <v>0</v>
      </c>
      <c r="EW24" s="36">
        <f t="shared" si="24"/>
        <v>0</v>
      </c>
      <c r="EX24" s="18">
        <v>97</v>
      </c>
      <c r="EY24" s="26">
        <v>0.0103092783505155</v>
      </c>
      <c r="EZ24" s="17">
        <v>1</v>
      </c>
      <c r="FA24" s="18">
        <v>369</v>
      </c>
      <c r="FB24" s="40">
        <f t="shared" si="72"/>
        <v>369</v>
      </c>
      <c r="FC24" s="17">
        <f t="shared" si="25"/>
        <v>-30</v>
      </c>
      <c r="FD24" s="36">
        <f t="shared" si="26"/>
        <v>-0.0813008130081301</v>
      </c>
      <c r="FE24" s="18">
        <v>90</v>
      </c>
      <c r="FF24" s="26">
        <v>0</v>
      </c>
      <c r="FG24" s="17">
        <v>0</v>
      </c>
      <c r="FH24" s="18">
        <v>0</v>
      </c>
      <c r="FI24" s="40">
        <f t="shared" si="73"/>
        <v>0</v>
      </c>
      <c r="FJ24" s="17">
        <f t="shared" si="27"/>
        <v>0</v>
      </c>
      <c r="FK24" s="36">
        <f t="shared" si="28"/>
        <v>0</v>
      </c>
      <c r="FL24" s="18">
        <v>119</v>
      </c>
      <c r="FM24" s="26">
        <v>0</v>
      </c>
      <c r="FN24" s="17">
        <v>0</v>
      </c>
      <c r="FO24" s="18">
        <v>0</v>
      </c>
      <c r="FP24" s="40">
        <f t="shared" si="74"/>
        <v>0</v>
      </c>
      <c r="FQ24" s="17">
        <f t="shared" si="29"/>
        <v>0</v>
      </c>
      <c r="FR24" s="36">
        <f t="shared" si="30"/>
        <v>0</v>
      </c>
      <c r="FS24" s="18">
        <v>102</v>
      </c>
      <c r="FT24" s="26">
        <v>0</v>
      </c>
      <c r="FU24" s="17">
        <v>0</v>
      </c>
      <c r="FV24" s="18">
        <v>0</v>
      </c>
      <c r="FW24" s="40">
        <f t="shared" si="99"/>
        <v>0</v>
      </c>
      <c r="FX24" s="17">
        <f t="shared" si="75"/>
        <v>0</v>
      </c>
      <c r="FY24" s="36">
        <f t="shared" si="76"/>
        <v>0</v>
      </c>
      <c r="FZ24" s="18">
        <v>146</v>
      </c>
      <c r="GA24" s="26">
        <v>0.0136986301369863</v>
      </c>
      <c r="GB24" s="17">
        <v>2</v>
      </c>
      <c r="GC24" s="18">
        <v>769</v>
      </c>
      <c r="GD24" s="40">
        <f t="shared" si="77"/>
        <v>384.5</v>
      </c>
      <c r="GE24" s="17">
        <f t="shared" si="78"/>
        <v>-29</v>
      </c>
      <c r="GF24" s="36">
        <f t="shared" si="79"/>
        <v>-0.0377113133940182</v>
      </c>
      <c r="GG24" s="18">
        <v>149</v>
      </c>
      <c r="GH24" s="26">
        <v>0</v>
      </c>
      <c r="GI24" s="18">
        <v>0</v>
      </c>
      <c r="GJ24" s="18">
        <v>0</v>
      </c>
      <c r="GK24" s="40">
        <f t="shared" si="80"/>
        <v>0</v>
      </c>
      <c r="GL24" s="17">
        <f t="shared" si="81"/>
        <v>0</v>
      </c>
      <c r="GM24" s="36">
        <f t="shared" si="82"/>
        <v>0</v>
      </c>
      <c r="GN24" s="18">
        <v>142</v>
      </c>
      <c r="GO24" s="26">
        <v>0.00704225352112676</v>
      </c>
      <c r="GP24" s="18">
        <v>1</v>
      </c>
      <c r="GQ24" s="18">
        <v>359</v>
      </c>
      <c r="GR24" s="40">
        <f t="shared" si="83"/>
        <v>359</v>
      </c>
      <c r="GS24" s="17">
        <f t="shared" si="84"/>
        <v>-40</v>
      </c>
      <c r="GT24" s="36">
        <f t="shared" si="85"/>
        <v>-0.11142061281337</v>
      </c>
      <c r="GU24" s="18">
        <v>116</v>
      </c>
      <c r="GV24" s="26">
        <v>0</v>
      </c>
      <c r="GW24" s="18">
        <v>0</v>
      </c>
      <c r="GX24" s="18">
        <v>0</v>
      </c>
      <c r="GY24" s="40">
        <f t="shared" si="86"/>
        <v>0</v>
      </c>
      <c r="GZ24" s="17">
        <f t="shared" si="87"/>
        <v>0</v>
      </c>
      <c r="HA24" s="36">
        <f t="shared" si="88"/>
        <v>0</v>
      </c>
      <c r="HB24" s="18">
        <v>96</v>
      </c>
      <c r="HC24" s="26">
        <v>0</v>
      </c>
      <c r="HD24" s="18">
        <v>0</v>
      </c>
      <c r="HE24" s="18">
        <v>0</v>
      </c>
      <c r="HF24" s="40">
        <f t="shared" si="89"/>
        <v>0</v>
      </c>
      <c r="HG24" s="17">
        <f t="shared" si="90"/>
        <v>0</v>
      </c>
      <c r="HH24" s="36">
        <f t="shared" si="91"/>
        <v>0</v>
      </c>
      <c r="HI24" s="18">
        <v>108</v>
      </c>
      <c r="HJ24" s="26">
        <v>0.00925925925925926</v>
      </c>
      <c r="HK24" s="17">
        <v>1</v>
      </c>
      <c r="HL24" s="18">
        <v>359</v>
      </c>
      <c r="HM24" s="40">
        <f t="shared" si="92"/>
        <v>359</v>
      </c>
      <c r="HN24" s="17">
        <f t="shared" si="93"/>
        <v>-40</v>
      </c>
      <c r="HO24" s="36">
        <f t="shared" si="94"/>
        <v>-0.11142061281337</v>
      </c>
      <c r="HP24" s="18">
        <v>133</v>
      </c>
      <c r="HQ24" s="26">
        <v>0</v>
      </c>
      <c r="HR24" s="17">
        <v>0</v>
      </c>
      <c r="HS24" s="18">
        <v>0</v>
      </c>
      <c r="HT24" s="40">
        <f t="shared" si="95"/>
        <v>0</v>
      </c>
      <c r="HU24" s="17">
        <f t="shared" si="96"/>
        <v>0</v>
      </c>
      <c r="HV24" s="36">
        <f t="shared" si="97"/>
        <v>0</v>
      </c>
      <c r="HW24" s="17">
        <v>72</v>
      </c>
      <c r="HX24" s="17">
        <v>24446.23</v>
      </c>
      <c r="HY24" s="18">
        <v>19</v>
      </c>
      <c r="HZ24" s="18">
        <v>7488.79</v>
      </c>
      <c r="IA24" s="17">
        <v>10</v>
      </c>
      <c r="IB24" s="17">
        <v>3980</v>
      </c>
      <c r="IC24" s="17">
        <v>22</v>
      </c>
      <c r="ID24" s="17">
        <v>8535</v>
      </c>
      <c r="IE24" s="16"/>
      <c r="IF24" s="16"/>
      <c r="IG24" s="16"/>
      <c r="IH24" s="16"/>
      <c r="II24" s="41"/>
      <c r="IJ24" s="41"/>
      <c r="IK24" s="41"/>
      <c r="IL24" s="41"/>
      <c r="IM24" s="18"/>
      <c r="IN24" s="41"/>
      <c r="IO24" s="41"/>
      <c r="IP24" s="41"/>
      <c r="IQ24" s="18"/>
      <c r="IR24" s="18"/>
      <c r="IS24" s="18">
        <f t="shared" si="98"/>
        <v>18</v>
      </c>
      <c r="IT24" s="18">
        <f t="shared" si="31"/>
        <v>6664</v>
      </c>
      <c r="IU24" s="17">
        <v>399</v>
      </c>
      <c r="IV24" s="17">
        <f t="shared" si="32"/>
        <v>-518</v>
      </c>
      <c r="IW24" s="36">
        <f t="shared" si="33"/>
        <v>-0.0777310924369748</v>
      </c>
      <c r="IX24" s="18">
        <f t="shared" si="34"/>
        <v>141</v>
      </c>
      <c r="IY24" s="42">
        <f t="shared" si="35"/>
        <v>51114.02</v>
      </c>
      <c r="IZ24" s="43"/>
      <c r="JA24" s="43"/>
    </row>
    <row r="25" spans="1:261">
      <c r="A25" s="16"/>
      <c r="B25" s="20" t="s">
        <v>37</v>
      </c>
      <c r="C25" s="18">
        <v>6939962762180</v>
      </c>
      <c r="D25" s="18">
        <v>598788741660</v>
      </c>
      <c r="E25" s="18">
        <v>21066010002513</v>
      </c>
      <c r="F25" s="17" t="s">
        <v>173</v>
      </c>
      <c r="G25" s="19" t="s">
        <v>174</v>
      </c>
      <c r="H25" s="17" t="s">
        <v>129</v>
      </c>
      <c r="I25" s="26">
        <f>VLOOKUP(C25,供应链!E:J,6,0)</f>
        <v>0.916666666666667</v>
      </c>
      <c r="J25" s="17">
        <f>VLOOKUP(C25,供应链!E:H,4,0)</f>
        <v>139</v>
      </c>
      <c r="K25" s="17">
        <f>VLOOKUP(C25,供应链!E:K,7,0)</f>
        <v>0</v>
      </c>
      <c r="L25" s="18">
        <f>VLOOKUP(C25,供应链!E:I,5,0)</f>
        <v>25.9882478632479</v>
      </c>
      <c r="M25" s="27">
        <f t="shared" si="0"/>
        <v>0.00243049775262194</v>
      </c>
      <c r="N25" s="17">
        <v>429</v>
      </c>
      <c r="O25" s="26">
        <v>0.0256410256410256</v>
      </c>
      <c r="P25" s="18">
        <v>11</v>
      </c>
      <c r="Q25" s="18">
        <v>2806</v>
      </c>
      <c r="R25" s="40">
        <f t="shared" si="36"/>
        <v>255.090909090909</v>
      </c>
      <c r="S25" s="17">
        <f t="shared" si="37"/>
        <v>-263</v>
      </c>
      <c r="T25" s="36">
        <f t="shared" si="38"/>
        <v>-0.093727726300784</v>
      </c>
      <c r="U25" s="17">
        <v>468</v>
      </c>
      <c r="V25" s="26">
        <v>0.0170940170940171</v>
      </c>
      <c r="W25" s="18">
        <v>8</v>
      </c>
      <c r="X25" s="18">
        <v>2017</v>
      </c>
      <c r="Y25" s="40">
        <f t="shared" si="39"/>
        <v>252.125</v>
      </c>
      <c r="Z25" s="17">
        <f t="shared" si="40"/>
        <v>-215</v>
      </c>
      <c r="AA25" s="36">
        <f t="shared" si="41"/>
        <v>-0.10659395141299</v>
      </c>
      <c r="AB25" s="17">
        <v>513</v>
      </c>
      <c r="AC25" s="26">
        <v>0.0175438596491228</v>
      </c>
      <c r="AD25" s="18">
        <v>9</v>
      </c>
      <c r="AE25" s="18">
        <v>2272</v>
      </c>
      <c r="AF25" s="40">
        <f t="shared" si="42"/>
        <v>252.444444444444</v>
      </c>
      <c r="AG25" s="17">
        <f t="shared" si="1"/>
        <v>-239.000000000004</v>
      </c>
      <c r="AH25" s="36">
        <f t="shared" si="2"/>
        <v>-0.105193661971833</v>
      </c>
      <c r="AI25" s="17">
        <v>606</v>
      </c>
      <c r="AJ25" s="26">
        <v>0.0132013201320132</v>
      </c>
      <c r="AK25" s="18">
        <v>8</v>
      </c>
      <c r="AL25" s="18">
        <v>2012</v>
      </c>
      <c r="AM25" s="40">
        <f t="shared" si="43"/>
        <v>251.5</v>
      </c>
      <c r="AN25" s="17">
        <f t="shared" si="44"/>
        <v>-220</v>
      </c>
      <c r="AO25" s="36">
        <f t="shared" si="45"/>
        <v>-0.10934393638171</v>
      </c>
      <c r="AP25" s="17">
        <v>645</v>
      </c>
      <c r="AQ25" s="26">
        <v>0.0186046511627907</v>
      </c>
      <c r="AR25" s="18">
        <v>12</v>
      </c>
      <c r="AS25" s="18">
        <v>3243</v>
      </c>
      <c r="AT25" s="40">
        <f t="shared" si="46"/>
        <v>270.25</v>
      </c>
      <c r="AU25" s="17">
        <f t="shared" si="47"/>
        <v>-105</v>
      </c>
      <c r="AV25" s="36">
        <f t="shared" si="48"/>
        <v>-0.032377428307123</v>
      </c>
      <c r="AW25" s="17">
        <v>522</v>
      </c>
      <c r="AX25" s="26">
        <v>0.00957854406130268</v>
      </c>
      <c r="AY25" s="18">
        <v>5</v>
      </c>
      <c r="AZ25" s="18">
        <v>1360</v>
      </c>
      <c r="BA25" s="40">
        <f t="shared" si="49"/>
        <v>272</v>
      </c>
      <c r="BB25" s="17">
        <f t="shared" si="50"/>
        <v>-35</v>
      </c>
      <c r="BC25" s="36">
        <f t="shared" si="51"/>
        <v>-0.0257352941176471</v>
      </c>
      <c r="BD25" s="17">
        <v>581</v>
      </c>
      <c r="BE25" s="26">
        <v>0.0206540447504303</v>
      </c>
      <c r="BF25" s="17">
        <v>12</v>
      </c>
      <c r="BG25" s="18">
        <v>3205</v>
      </c>
      <c r="BH25" s="40">
        <f t="shared" si="52"/>
        <v>267.083333333333</v>
      </c>
      <c r="BI25" s="17">
        <f t="shared" si="53"/>
        <v>-143</v>
      </c>
      <c r="BJ25" s="36">
        <f t="shared" si="54"/>
        <v>-0.0446177847113885</v>
      </c>
      <c r="BK25" s="17">
        <v>480</v>
      </c>
      <c r="BL25" s="32">
        <v>0.0125</v>
      </c>
      <c r="BM25" s="17">
        <v>6</v>
      </c>
      <c r="BN25" s="18">
        <v>1644</v>
      </c>
      <c r="BO25" s="40">
        <f t="shared" si="55"/>
        <v>274</v>
      </c>
      <c r="BP25" s="17">
        <f t="shared" si="56"/>
        <v>-30</v>
      </c>
      <c r="BQ25" s="36">
        <f t="shared" si="57"/>
        <v>-0.0182481751824818</v>
      </c>
      <c r="BR25" s="17">
        <v>563</v>
      </c>
      <c r="BS25" s="32">
        <v>0.00710479573712256</v>
      </c>
      <c r="BT25" s="18">
        <v>4</v>
      </c>
      <c r="BU25" s="18">
        <v>1096</v>
      </c>
      <c r="BV25" s="40">
        <f t="shared" si="58"/>
        <v>274</v>
      </c>
      <c r="BW25" s="17">
        <f t="shared" si="59"/>
        <v>-20</v>
      </c>
      <c r="BX25" s="116">
        <f t="shared" si="60"/>
        <v>-0.0182481751824818</v>
      </c>
      <c r="BY25" s="112">
        <v>474</v>
      </c>
      <c r="BZ25" s="117">
        <v>0.0147679324894515</v>
      </c>
      <c r="CA25" s="112">
        <v>7</v>
      </c>
      <c r="CB25" s="112">
        <v>1933</v>
      </c>
      <c r="CC25" s="40">
        <f t="shared" si="61"/>
        <v>276.142857142857</v>
      </c>
      <c r="CD25" s="17">
        <f t="shared" si="3"/>
        <v>-20.000000000001</v>
      </c>
      <c r="CE25" s="36">
        <f t="shared" si="4"/>
        <v>-0.0103466114847393</v>
      </c>
      <c r="CF25" s="112">
        <v>440</v>
      </c>
      <c r="CG25" s="117">
        <v>0.00454545454545455</v>
      </c>
      <c r="CH25" s="112">
        <v>2</v>
      </c>
      <c r="CI25" s="112">
        <v>558</v>
      </c>
      <c r="CJ25" s="40">
        <f t="shared" si="62"/>
        <v>279</v>
      </c>
      <c r="CK25" s="17">
        <f t="shared" si="5"/>
        <v>0</v>
      </c>
      <c r="CL25" s="36">
        <f t="shared" si="6"/>
        <v>0</v>
      </c>
      <c r="CM25" s="120">
        <v>434</v>
      </c>
      <c r="CN25" s="121">
        <v>0.0161290322580645</v>
      </c>
      <c r="CO25" s="55">
        <v>7</v>
      </c>
      <c r="CP25" s="55">
        <v>1925</v>
      </c>
      <c r="CQ25" s="40">
        <f t="shared" si="63"/>
        <v>275</v>
      </c>
      <c r="CR25" s="17">
        <f t="shared" si="7"/>
        <v>-28</v>
      </c>
      <c r="CS25" s="36">
        <f t="shared" si="8"/>
        <v>-0.0145454545454545</v>
      </c>
      <c r="CT25" s="122">
        <v>401</v>
      </c>
      <c r="CU25" s="123">
        <v>0.0124688279301746</v>
      </c>
      <c r="CV25" s="122">
        <v>5</v>
      </c>
      <c r="CW25" s="122">
        <v>1380</v>
      </c>
      <c r="CX25" s="40">
        <f t="shared" si="64"/>
        <v>276</v>
      </c>
      <c r="CY25" s="17">
        <f t="shared" si="9"/>
        <v>-15</v>
      </c>
      <c r="CZ25" s="36">
        <f t="shared" si="10"/>
        <v>-0.0108695652173913</v>
      </c>
      <c r="DA25" s="112">
        <v>438</v>
      </c>
      <c r="DB25" s="117">
        <v>0.0205479452054795</v>
      </c>
      <c r="DC25" s="112">
        <v>9</v>
      </c>
      <c r="DD25" s="112">
        <v>2466</v>
      </c>
      <c r="DE25" s="40">
        <f t="shared" si="65"/>
        <v>274</v>
      </c>
      <c r="DF25" s="17">
        <f t="shared" si="11"/>
        <v>-45</v>
      </c>
      <c r="DG25" s="36">
        <f t="shared" si="12"/>
        <v>-0.0182481751824818</v>
      </c>
      <c r="DH25" s="126">
        <v>442</v>
      </c>
      <c r="DI25" s="32">
        <v>0.00226244343891403</v>
      </c>
      <c r="DJ25" s="17">
        <v>1</v>
      </c>
      <c r="DK25" s="18">
        <v>269</v>
      </c>
      <c r="DL25" s="40">
        <f t="shared" si="66"/>
        <v>269</v>
      </c>
      <c r="DM25" s="17">
        <f t="shared" si="13"/>
        <v>-10</v>
      </c>
      <c r="DN25" s="36">
        <f t="shared" si="14"/>
        <v>-0.0371747211895911</v>
      </c>
      <c r="DO25" s="33">
        <v>405</v>
      </c>
      <c r="DP25" s="32">
        <v>0.0172839506172839</v>
      </c>
      <c r="DQ25" s="18">
        <v>7</v>
      </c>
      <c r="DR25" s="18">
        <v>1914</v>
      </c>
      <c r="DS25" s="40">
        <f t="shared" si="67"/>
        <v>273.428571428571</v>
      </c>
      <c r="DT25" s="17">
        <f t="shared" si="15"/>
        <v>-39.0000000000031</v>
      </c>
      <c r="DU25" s="36">
        <f t="shared" si="16"/>
        <v>-0.0203761755485909</v>
      </c>
      <c r="DV25" s="18">
        <v>444</v>
      </c>
      <c r="DW25" s="26">
        <v>0.00900900900900901</v>
      </c>
      <c r="DX25" s="18">
        <v>4</v>
      </c>
      <c r="DY25" s="18">
        <v>1099</v>
      </c>
      <c r="DZ25" s="40">
        <f t="shared" si="68"/>
        <v>274.75</v>
      </c>
      <c r="EA25" s="17">
        <f t="shared" si="17"/>
        <v>-17</v>
      </c>
      <c r="EB25" s="36">
        <f t="shared" si="18"/>
        <v>-0.0154686078252957</v>
      </c>
      <c r="EC25" s="18">
        <v>395</v>
      </c>
      <c r="ED25" s="26">
        <v>0.00759493670886076</v>
      </c>
      <c r="EE25" s="18">
        <v>3</v>
      </c>
      <c r="EF25" s="18">
        <v>817</v>
      </c>
      <c r="EG25" s="40">
        <f t="shared" si="69"/>
        <v>272.333333333333</v>
      </c>
      <c r="EH25" s="17">
        <f t="shared" si="19"/>
        <v>-20.0000000000011</v>
      </c>
      <c r="EI25" s="36">
        <f t="shared" si="20"/>
        <v>-0.024479804161568</v>
      </c>
      <c r="EJ25" s="18">
        <v>421</v>
      </c>
      <c r="EK25" s="26">
        <v>0.00475059382422803</v>
      </c>
      <c r="EL25" s="18">
        <v>2</v>
      </c>
      <c r="EM25" s="18">
        <v>558</v>
      </c>
      <c r="EN25" s="40">
        <f t="shared" si="70"/>
        <v>279</v>
      </c>
      <c r="EO25" s="17">
        <f t="shared" si="21"/>
        <v>0</v>
      </c>
      <c r="EP25" s="36">
        <f t="shared" si="22"/>
        <v>0</v>
      </c>
      <c r="EQ25" s="18">
        <v>637</v>
      </c>
      <c r="ER25" s="26">
        <v>0.00627943485086342</v>
      </c>
      <c r="ES25" s="18">
        <v>4</v>
      </c>
      <c r="ET25" s="18">
        <v>1056</v>
      </c>
      <c r="EU25" s="40">
        <f t="shared" si="71"/>
        <v>264</v>
      </c>
      <c r="EV25" s="17">
        <f t="shared" si="23"/>
        <v>-60</v>
      </c>
      <c r="EW25" s="36">
        <f t="shared" si="24"/>
        <v>-0.0568181818181818</v>
      </c>
      <c r="EX25" s="18">
        <v>507</v>
      </c>
      <c r="EY25" s="26">
        <v>0.0216962524654832</v>
      </c>
      <c r="EZ25" s="17">
        <v>11</v>
      </c>
      <c r="FA25" s="18">
        <v>2934</v>
      </c>
      <c r="FB25" s="40">
        <f t="shared" si="72"/>
        <v>266.727272727273</v>
      </c>
      <c r="FC25" s="17">
        <f t="shared" si="25"/>
        <v>-135</v>
      </c>
      <c r="FD25" s="36">
        <f t="shared" si="26"/>
        <v>-0.0460122699386502</v>
      </c>
      <c r="FE25" s="18">
        <v>395</v>
      </c>
      <c r="FF25" s="26">
        <v>0.030379746835443</v>
      </c>
      <c r="FG25" s="17">
        <v>12</v>
      </c>
      <c r="FH25" s="18">
        <v>3181</v>
      </c>
      <c r="FI25" s="40">
        <f t="shared" si="73"/>
        <v>265.083333333333</v>
      </c>
      <c r="FJ25" s="17">
        <f t="shared" si="27"/>
        <v>-167</v>
      </c>
      <c r="FK25" s="36">
        <f t="shared" si="28"/>
        <v>-0.0524992140836216</v>
      </c>
      <c r="FL25" s="18">
        <v>383</v>
      </c>
      <c r="FM25" s="26">
        <v>0.0234986945169713</v>
      </c>
      <c r="FN25" s="17">
        <v>9</v>
      </c>
      <c r="FO25" s="18">
        <v>2361</v>
      </c>
      <c r="FP25" s="40">
        <f t="shared" si="74"/>
        <v>262.333333333333</v>
      </c>
      <c r="FQ25" s="17">
        <f t="shared" si="29"/>
        <v>-150</v>
      </c>
      <c r="FR25" s="36">
        <f t="shared" si="30"/>
        <v>-0.0635324015247777</v>
      </c>
      <c r="FS25" s="18">
        <v>379</v>
      </c>
      <c r="FT25" s="26">
        <v>0.0105540897097625</v>
      </c>
      <c r="FU25" s="17">
        <v>4</v>
      </c>
      <c r="FV25" s="18">
        <v>1056</v>
      </c>
      <c r="FW25" s="40">
        <f t="shared" si="99"/>
        <v>264</v>
      </c>
      <c r="FX25" s="17">
        <f t="shared" si="75"/>
        <v>-60</v>
      </c>
      <c r="FY25" s="36">
        <f t="shared" si="76"/>
        <v>-0.0568181818181818</v>
      </c>
      <c r="FZ25" s="18">
        <v>518</v>
      </c>
      <c r="GA25" s="26">
        <v>0.0154440154440154</v>
      </c>
      <c r="GB25" s="17">
        <v>8</v>
      </c>
      <c r="GC25" s="18">
        <v>2156</v>
      </c>
      <c r="GD25" s="40">
        <f t="shared" si="77"/>
        <v>269.5</v>
      </c>
      <c r="GE25" s="17">
        <f t="shared" si="78"/>
        <v>-76</v>
      </c>
      <c r="GF25" s="36">
        <f t="shared" si="79"/>
        <v>-0.0352504638218924</v>
      </c>
      <c r="GG25" s="18">
        <v>463</v>
      </c>
      <c r="GH25" s="26">
        <v>0.019438444924406</v>
      </c>
      <c r="GI25" s="18">
        <v>9</v>
      </c>
      <c r="GJ25" s="18">
        <v>2393</v>
      </c>
      <c r="GK25" s="40">
        <f t="shared" si="80"/>
        <v>265.888888888889</v>
      </c>
      <c r="GL25" s="17">
        <f t="shared" si="81"/>
        <v>-118</v>
      </c>
      <c r="GM25" s="36">
        <f t="shared" si="82"/>
        <v>-0.0493104889260342</v>
      </c>
      <c r="GN25" s="18">
        <v>506</v>
      </c>
      <c r="GO25" s="26">
        <v>0.0237154150197628</v>
      </c>
      <c r="GP25" s="18">
        <v>12</v>
      </c>
      <c r="GQ25" s="18">
        <v>3115</v>
      </c>
      <c r="GR25" s="40">
        <f t="shared" si="83"/>
        <v>259.583333333333</v>
      </c>
      <c r="GS25" s="17">
        <f t="shared" si="84"/>
        <v>-233</v>
      </c>
      <c r="GT25" s="36">
        <f t="shared" si="85"/>
        <v>-0.0747993579454254</v>
      </c>
      <c r="GU25" s="18">
        <v>588</v>
      </c>
      <c r="GV25" s="26">
        <v>0.0204081632653061</v>
      </c>
      <c r="GW25" s="18">
        <v>12</v>
      </c>
      <c r="GX25" s="18">
        <v>3132</v>
      </c>
      <c r="GY25" s="40">
        <f t="shared" si="86"/>
        <v>261</v>
      </c>
      <c r="GZ25" s="17">
        <f t="shared" si="87"/>
        <v>-216</v>
      </c>
      <c r="HA25" s="36">
        <f t="shared" si="88"/>
        <v>-0.0689655172413793</v>
      </c>
      <c r="HB25" s="18">
        <v>425</v>
      </c>
      <c r="HC25" s="26">
        <v>0.0141176470588235</v>
      </c>
      <c r="HD25" s="18">
        <v>6</v>
      </c>
      <c r="HE25" s="18">
        <v>1594</v>
      </c>
      <c r="HF25" s="40">
        <f t="shared" si="89"/>
        <v>265.666666666667</v>
      </c>
      <c r="HG25" s="17">
        <f t="shared" si="90"/>
        <v>-79.9999999999999</v>
      </c>
      <c r="HH25" s="36">
        <f t="shared" si="91"/>
        <v>-0.0501882057716436</v>
      </c>
      <c r="HI25" s="18">
        <v>485</v>
      </c>
      <c r="HJ25" s="26">
        <v>0.00824742268041237</v>
      </c>
      <c r="HK25" s="17">
        <v>4</v>
      </c>
      <c r="HL25" s="18">
        <v>1080</v>
      </c>
      <c r="HM25" s="40">
        <f t="shared" si="92"/>
        <v>270</v>
      </c>
      <c r="HN25" s="17">
        <f t="shared" si="93"/>
        <v>-36</v>
      </c>
      <c r="HO25" s="36">
        <f t="shared" si="94"/>
        <v>-0.0333333333333333</v>
      </c>
      <c r="HP25" s="18">
        <v>568</v>
      </c>
      <c r="HQ25" s="26">
        <v>0.0105633802816901</v>
      </c>
      <c r="HR25" s="17">
        <v>6</v>
      </c>
      <c r="HS25" s="18">
        <v>1574</v>
      </c>
      <c r="HT25" s="40">
        <f t="shared" si="95"/>
        <v>262.333333333333</v>
      </c>
      <c r="HU25" s="17">
        <f t="shared" si="96"/>
        <v>-100</v>
      </c>
      <c r="HV25" s="36">
        <f t="shared" si="97"/>
        <v>-0.0635324015247777</v>
      </c>
      <c r="HW25" s="17">
        <v>321</v>
      </c>
      <c r="HX25" s="17">
        <v>88956.76</v>
      </c>
      <c r="HY25" s="18">
        <v>416</v>
      </c>
      <c r="HZ25" s="18">
        <v>122841.68</v>
      </c>
      <c r="IA25" s="17">
        <v>256</v>
      </c>
      <c r="IB25" s="17">
        <v>73936</v>
      </c>
      <c r="IC25" s="17">
        <v>307</v>
      </c>
      <c r="ID25" s="17">
        <v>81533</v>
      </c>
      <c r="IE25" s="16"/>
      <c r="IF25" s="16"/>
      <c r="IG25" s="16"/>
      <c r="IH25" s="16"/>
      <c r="II25" s="41"/>
      <c r="IJ25" s="41"/>
      <c r="IK25" s="41"/>
      <c r="IL25" s="41"/>
      <c r="IM25" s="18"/>
      <c r="IN25" s="41"/>
      <c r="IO25" s="41"/>
      <c r="IP25" s="41"/>
      <c r="IQ25" s="18"/>
      <c r="IR25" s="18"/>
      <c r="IS25" s="18">
        <f t="shared" si="98"/>
        <v>219</v>
      </c>
      <c r="IT25" s="18">
        <f t="shared" si="31"/>
        <v>58206</v>
      </c>
      <c r="IU25" s="17">
        <v>279</v>
      </c>
      <c r="IV25" s="17">
        <f t="shared" si="32"/>
        <v>-2895</v>
      </c>
      <c r="IW25" s="36">
        <f t="shared" si="33"/>
        <v>-0.0497371405009793</v>
      </c>
      <c r="IX25" s="18">
        <f t="shared" si="34"/>
        <v>1519</v>
      </c>
      <c r="IY25" s="42">
        <f t="shared" si="35"/>
        <v>425473.44</v>
      </c>
      <c r="IZ25" s="43"/>
      <c r="JA25" s="43"/>
    </row>
    <row r="26" spans="1:261">
      <c r="A26" s="16"/>
      <c r="B26" s="20" t="s">
        <v>37</v>
      </c>
      <c r="C26" s="18">
        <v>6939962758039</v>
      </c>
      <c r="D26" s="18">
        <v>607856672627</v>
      </c>
      <c r="E26" s="18">
        <v>21066010002093</v>
      </c>
      <c r="F26" s="17" t="s">
        <v>175</v>
      </c>
      <c r="G26" s="19" t="s">
        <v>176</v>
      </c>
      <c r="H26" s="17" t="s">
        <v>129</v>
      </c>
      <c r="I26" s="26">
        <f>VLOOKUP(C26,供应链!E:J,6,0)</f>
        <v>0.625</v>
      </c>
      <c r="J26" s="17">
        <f>VLOOKUP(C26,供应链!E:H,4,0)</f>
        <v>534</v>
      </c>
      <c r="K26" s="17">
        <f>VLOOKUP(C26,供应链!E:K,7,0)</f>
        <v>0</v>
      </c>
      <c r="L26" s="18">
        <f>VLOOKUP(C26,供应链!E:I,5,0)</f>
        <v>7.29389573644672</v>
      </c>
      <c r="M26" s="27">
        <f t="shared" si="0"/>
        <v>0.0190999389601021</v>
      </c>
      <c r="N26" s="17">
        <v>1253</v>
      </c>
      <c r="O26" s="26">
        <v>0.0726256983240224</v>
      </c>
      <c r="P26" s="18">
        <v>91</v>
      </c>
      <c r="Q26" s="18">
        <v>12211</v>
      </c>
      <c r="R26" s="40">
        <f t="shared" si="36"/>
        <v>134.186813186813</v>
      </c>
      <c r="S26" s="17">
        <f t="shared" si="37"/>
        <v>-2258</v>
      </c>
      <c r="T26" s="36">
        <f t="shared" si="38"/>
        <v>-0.184915240357055</v>
      </c>
      <c r="U26" s="17">
        <v>1259</v>
      </c>
      <c r="V26" s="26">
        <v>0.0913423351866561</v>
      </c>
      <c r="W26" s="18">
        <v>115</v>
      </c>
      <c r="X26" s="18">
        <v>15424</v>
      </c>
      <c r="Y26" s="40">
        <f t="shared" si="39"/>
        <v>134.121739130435</v>
      </c>
      <c r="Z26" s="17">
        <f t="shared" si="40"/>
        <v>-2861</v>
      </c>
      <c r="AA26" s="36">
        <f t="shared" si="41"/>
        <v>-0.185490145228216</v>
      </c>
      <c r="AB26" s="17">
        <v>1224</v>
      </c>
      <c r="AC26" s="26">
        <v>0.0857843137254902</v>
      </c>
      <c r="AD26" s="18">
        <v>105</v>
      </c>
      <c r="AE26" s="18">
        <v>14165</v>
      </c>
      <c r="AF26" s="40">
        <f t="shared" si="42"/>
        <v>134.904761904762</v>
      </c>
      <c r="AG26" s="17">
        <f t="shared" si="1"/>
        <v>-2529.99999999999</v>
      </c>
      <c r="AH26" s="36">
        <f t="shared" si="2"/>
        <v>-0.17860924814684</v>
      </c>
      <c r="AI26" s="17">
        <v>1315</v>
      </c>
      <c r="AJ26" s="26">
        <v>0.0699619771863118</v>
      </c>
      <c r="AK26" s="18">
        <v>92</v>
      </c>
      <c r="AL26" s="18">
        <v>12415</v>
      </c>
      <c r="AM26" s="40">
        <f t="shared" si="43"/>
        <v>134.945652173913</v>
      </c>
      <c r="AN26" s="17">
        <f t="shared" si="44"/>
        <v>-2213</v>
      </c>
      <c r="AO26" s="36">
        <f t="shared" si="45"/>
        <v>-0.178252114377769</v>
      </c>
      <c r="AP26" s="17">
        <v>1229</v>
      </c>
      <c r="AQ26" s="26">
        <v>0.0545158665581774</v>
      </c>
      <c r="AR26" s="18">
        <v>67</v>
      </c>
      <c r="AS26" s="18">
        <v>9651</v>
      </c>
      <c r="AT26" s="40">
        <f t="shared" si="46"/>
        <v>144.044776119403</v>
      </c>
      <c r="AU26" s="17">
        <f t="shared" si="47"/>
        <v>-1002</v>
      </c>
      <c r="AV26" s="36">
        <f t="shared" si="48"/>
        <v>-0.103823437985701</v>
      </c>
      <c r="AW26" s="17">
        <v>938</v>
      </c>
      <c r="AX26" s="26">
        <v>0.0660980810234542</v>
      </c>
      <c r="AY26" s="18">
        <v>62</v>
      </c>
      <c r="AZ26" s="18">
        <v>9038</v>
      </c>
      <c r="BA26" s="40">
        <f t="shared" si="49"/>
        <v>145.774193548387</v>
      </c>
      <c r="BB26" s="17">
        <f t="shared" si="50"/>
        <v>-820</v>
      </c>
      <c r="BC26" s="36">
        <f t="shared" si="51"/>
        <v>-0.0907280371763664</v>
      </c>
      <c r="BD26" s="17">
        <v>1011</v>
      </c>
      <c r="BE26" s="26">
        <v>0.0534124629080119</v>
      </c>
      <c r="BF26" s="17">
        <v>54</v>
      </c>
      <c r="BG26" s="18">
        <v>7782</v>
      </c>
      <c r="BH26" s="40">
        <f t="shared" si="52"/>
        <v>144.111111111111</v>
      </c>
      <c r="BI26" s="17">
        <f t="shared" si="53"/>
        <v>-804</v>
      </c>
      <c r="BJ26" s="36">
        <f t="shared" si="54"/>
        <v>-0.10331534309946</v>
      </c>
      <c r="BK26" s="17">
        <v>761</v>
      </c>
      <c r="BL26" s="32">
        <v>0.0630749014454665</v>
      </c>
      <c r="BM26" s="17">
        <v>48</v>
      </c>
      <c r="BN26" s="18">
        <v>7056</v>
      </c>
      <c r="BO26" s="40">
        <f t="shared" si="55"/>
        <v>147</v>
      </c>
      <c r="BP26" s="17">
        <f t="shared" si="56"/>
        <v>-576</v>
      </c>
      <c r="BQ26" s="36">
        <f t="shared" si="57"/>
        <v>-0.0816326530612245</v>
      </c>
      <c r="BR26" s="17">
        <v>851</v>
      </c>
      <c r="BS26" s="32">
        <v>0.0705052878965922</v>
      </c>
      <c r="BT26" s="18">
        <v>60</v>
      </c>
      <c r="BU26" s="18">
        <v>8653</v>
      </c>
      <c r="BV26" s="40">
        <f t="shared" si="58"/>
        <v>144.216666666667</v>
      </c>
      <c r="BW26" s="17">
        <f t="shared" si="59"/>
        <v>-887</v>
      </c>
      <c r="BX26" s="116">
        <f t="shared" si="60"/>
        <v>-0.102507800762741</v>
      </c>
      <c r="BY26" s="112">
        <v>905</v>
      </c>
      <c r="BZ26" s="117">
        <v>0.0574585635359116</v>
      </c>
      <c r="CA26" s="112">
        <v>52</v>
      </c>
      <c r="CB26" s="112">
        <v>7453</v>
      </c>
      <c r="CC26" s="40">
        <f t="shared" si="61"/>
        <v>143.326923076923</v>
      </c>
      <c r="CD26" s="17">
        <f t="shared" si="3"/>
        <v>-815.000000000004</v>
      </c>
      <c r="CE26" s="36">
        <f t="shared" si="4"/>
        <v>-0.109351938816584</v>
      </c>
      <c r="CF26" s="112">
        <v>805</v>
      </c>
      <c r="CG26" s="117">
        <v>0.0459627329192547</v>
      </c>
      <c r="CH26" s="112">
        <v>37</v>
      </c>
      <c r="CI26" s="112">
        <v>5424</v>
      </c>
      <c r="CJ26" s="40">
        <f t="shared" si="62"/>
        <v>146.594594594595</v>
      </c>
      <c r="CK26" s="17">
        <f t="shared" si="5"/>
        <v>-458.999999999985</v>
      </c>
      <c r="CL26" s="36">
        <f t="shared" si="6"/>
        <v>-0.0846238938053069</v>
      </c>
      <c r="CM26" s="120">
        <v>671</v>
      </c>
      <c r="CN26" s="121">
        <v>0.0596125186289121</v>
      </c>
      <c r="CO26" s="55">
        <v>40</v>
      </c>
      <c r="CP26" s="55">
        <v>5816</v>
      </c>
      <c r="CQ26" s="40">
        <f t="shared" si="63"/>
        <v>145.4</v>
      </c>
      <c r="CR26" s="17">
        <f t="shared" si="7"/>
        <v>-544</v>
      </c>
      <c r="CS26" s="36">
        <f t="shared" si="8"/>
        <v>-0.09353507565337</v>
      </c>
      <c r="CT26" s="122">
        <v>753</v>
      </c>
      <c r="CU26" s="123">
        <v>0.0664010624169987</v>
      </c>
      <c r="CV26" s="122">
        <v>50</v>
      </c>
      <c r="CW26" s="122">
        <v>7283</v>
      </c>
      <c r="CX26" s="40">
        <f t="shared" si="64"/>
        <v>145.66</v>
      </c>
      <c r="CY26" s="17">
        <f t="shared" si="9"/>
        <v>-667</v>
      </c>
      <c r="CZ26" s="36">
        <f t="shared" si="10"/>
        <v>-0.0915831388164218</v>
      </c>
      <c r="DA26" s="112">
        <v>831</v>
      </c>
      <c r="DB26" s="117">
        <v>0.049338146811071</v>
      </c>
      <c r="DC26" s="112">
        <v>41</v>
      </c>
      <c r="DD26" s="112">
        <v>5926</v>
      </c>
      <c r="DE26" s="40">
        <f t="shared" si="65"/>
        <v>144.536585365854</v>
      </c>
      <c r="DF26" s="17">
        <f t="shared" si="11"/>
        <v>-592.999999999986</v>
      </c>
      <c r="DG26" s="36">
        <f t="shared" si="12"/>
        <v>-0.100067499156258</v>
      </c>
      <c r="DH26" s="126">
        <v>827</v>
      </c>
      <c r="DI26" s="32">
        <v>0.0556227327690447</v>
      </c>
      <c r="DJ26" s="17">
        <v>46</v>
      </c>
      <c r="DK26" s="18">
        <v>6809</v>
      </c>
      <c r="DL26" s="40">
        <f t="shared" si="66"/>
        <v>148.021739130435</v>
      </c>
      <c r="DM26" s="17">
        <f t="shared" si="13"/>
        <v>-504.99999999999</v>
      </c>
      <c r="DN26" s="36">
        <f t="shared" si="14"/>
        <v>-0.0741665442796284</v>
      </c>
      <c r="DO26" s="33">
        <v>766</v>
      </c>
      <c r="DP26" s="32">
        <v>0.0417754569190601</v>
      </c>
      <c r="DQ26" s="18">
        <v>32</v>
      </c>
      <c r="DR26" s="18">
        <v>4685</v>
      </c>
      <c r="DS26" s="40">
        <f t="shared" si="67"/>
        <v>146.40625</v>
      </c>
      <c r="DT26" s="17">
        <f t="shared" si="15"/>
        <v>-403</v>
      </c>
      <c r="DU26" s="36">
        <f t="shared" si="16"/>
        <v>-0.0860192102454642</v>
      </c>
      <c r="DV26" s="18">
        <v>741</v>
      </c>
      <c r="DW26" s="26">
        <v>0.0499325236167341</v>
      </c>
      <c r="DX26" s="18">
        <v>37</v>
      </c>
      <c r="DY26" s="18">
        <v>5414</v>
      </c>
      <c r="DZ26" s="40">
        <f t="shared" si="68"/>
        <v>146.324324324324</v>
      </c>
      <c r="EA26" s="17">
        <f t="shared" si="17"/>
        <v>-469.000000000012</v>
      </c>
      <c r="EB26" s="36">
        <f t="shared" si="18"/>
        <v>-0.0866272626523849</v>
      </c>
      <c r="EC26" s="18">
        <v>667</v>
      </c>
      <c r="ED26" s="26">
        <v>0.0569715142428786</v>
      </c>
      <c r="EE26" s="18">
        <v>38</v>
      </c>
      <c r="EF26" s="18">
        <v>5521</v>
      </c>
      <c r="EG26" s="40">
        <f t="shared" si="69"/>
        <v>145.289473684211</v>
      </c>
      <c r="EH26" s="17">
        <f t="shared" si="19"/>
        <v>-520.999999999982</v>
      </c>
      <c r="EI26" s="36">
        <f t="shared" si="20"/>
        <v>-0.094366962506789</v>
      </c>
      <c r="EJ26" s="18">
        <v>587</v>
      </c>
      <c r="EK26" s="26">
        <v>0.0545144804088586</v>
      </c>
      <c r="EL26" s="18">
        <v>32</v>
      </c>
      <c r="EM26" s="18">
        <v>4614</v>
      </c>
      <c r="EN26" s="40">
        <f t="shared" si="70"/>
        <v>144.1875</v>
      </c>
      <c r="EO26" s="17">
        <f t="shared" si="21"/>
        <v>-474</v>
      </c>
      <c r="EP26" s="36">
        <f t="shared" si="22"/>
        <v>-0.102730819245774</v>
      </c>
      <c r="EQ26" s="18">
        <v>559</v>
      </c>
      <c r="ER26" s="26">
        <v>0.0572450805008945</v>
      </c>
      <c r="ES26" s="18">
        <v>32</v>
      </c>
      <c r="ET26" s="18">
        <v>4652</v>
      </c>
      <c r="EU26" s="40">
        <f t="shared" si="71"/>
        <v>145.375</v>
      </c>
      <c r="EV26" s="17">
        <f t="shared" si="23"/>
        <v>-436</v>
      </c>
      <c r="EW26" s="36">
        <f t="shared" si="24"/>
        <v>-0.0937231298366294</v>
      </c>
      <c r="EX26" s="18">
        <v>761</v>
      </c>
      <c r="EY26" s="26">
        <v>0.0683311432325887</v>
      </c>
      <c r="EZ26" s="17">
        <v>52</v>
      </c>
      <c r="FA26" s="18">
        <v>7575</v>
      </c>
      <c r="FB26" s="40">
        <f t="shared" si="72"/>
        <v>145.673076923077</v>
      </c>
      <c r="FC26" s="17">
        <f t="shared" si="25"/>
        <v>-692.999999999999</v>
      </c>
      <c r="FD26" s="36">
        <f t="shared" si="26"/>
        <v>-0.0914851485148514</v>
      </c>
      <c r="FE26" s="18">
        <v>563</v>
      </c>
      <c r="FF26" s="26">
        <v>0.0390763765541741</v>
      </c>
      <c r="FG26" s="17">
        <v>22</v>
      </c>
      <c r="FH26" s="18">
        <v>3162</v>
      </c>
      <c r="FI26" s="40">
        <f t="shared" si="73"/>
        <v>143.727272727273</v>
      </c>
      <c r="FJ26" s="17">
        <f t="shared" si="27"/>
        <v>-336</v>
      </c>
      <c r="FK26" s="36">
        <f t="shared" si="28"/>
        <v>-0.106261859582543</v>
      </c>
      <c r="FL26" s="18">
        <v>715</v>
      </c>
      <c r="FM26" s="26">
        <v>0.0559440559440559</v>
      </c>
      <c r="FN26" s="17">
        <v>40</v>
      </c>
      <c r="FO26" s="18">
        <v>5816</v>
      </c>
      <c r="FP26" s="40">
        <f t="shared" si="74"/>
        <v>145.4</v>
      </c>
      <c r="FQ26" s="17">
        <f t="shared" si="29"/>
        <v>-544</v>
      </c>
      <c r="FR26" s="36">
        <f t="shared" si="30"/>
        <v>-0.09353507565337</v>
      </c>
      <c r="FS26" s="18">
        <v>642</v>
      </c>
      <c r="FT26" s="26">
        <v>0.0560747663551402</v>
      </c>
      <c r="FU26" s="17">
        <v>36</v>
      </c>
      <c r="FV26" s="18">
        <v>5188</v>
      </c>
      <c r="FW26" s="40">
        <f t="shared" si="99"/>
        <v>144.111111111111</v>
      </c>
      <c r="FX26" s="17">
        <f t="shared" si="75"/>
        <v>-536</v>
      </c>
      <c r="FY26" s="36">
        <f t="shared" si="76"/>
        <v>-0.10331534309946</v>
      </c>
      <c r="FZ26" s="18">
        <v>946</v>
      </c>
      <c r="GA26" s="26">
        <v>0.0634249471458774</v>
      </c>
      <c r="GB26" s="17">
        <v>60</v>
      </c>
      <c r="GC26" s="18">
        <v>7679</v>
      </c>
      <c r="GD26" s="40">
        <f t="shared" si="77"/>
        <v>127.983333333333</v>
      </c>
      <c r="GE26" s="17">
        <f t="shared" si="78"/>
        <v>-1861</v>
      </c>
      <c r="GF26" s="36">
        <f t="shared" si="79"/>
        <v>-0.242349264227113</v>
      </c>
      <c r="GG26" s="18">
        <v>942</v>
      </c>
      <c r="GH26" s="26">
        <v>0.0732484076433121</v>
      </c>
      <c r="GI26" s="18">
        <v>69</v>
      </c>
      <c r="GJ26" s="18">
        <v>8805</v>
      </c>
      <c r="GK26" s="40">
        <f t="shared" si="80"/>
        <v>127.608695652174</v>
      </c>
      <c r="GL26" s="17">
        <f t="shared" si="81"/>
        <v>-2166</v>
      </c>
      <c r="GM26" s="36">
        <f t="shared" si="82"/>
        <v>-0.245996592844974</v>
      </c>
      <c r="GN26" s="18">
        <v>913</v>
      </c>
      <c r="GO26" s="26">
        <v>0.076670317634173</v>
      </c>
      <c r="GP26" s="18">
        <v>70</v>
      </c>
      <c r="GQ26" s="18">
        <v>9019</v>
      </c>
      <c r="GR26" s="40">
        <f t="shared" si="83"/>
        <v>128.842857142857</v>
      </c>
      <c r="GS26" s="17">
        <f t="shared" si="84"/>
        <v>-2111</v>
      </c>
      <c r="GT26" s="36">
        <f t="shared" si="85"/>
        <v>-0.2340614258787</v>
      </c>
      <c r="GU26" s="18">
        <v>985</v>
      </c>
      <c r="GV26" s="26">
        <v>0.0527918781725888</v>
      </c>
      <c r="GW26" s="18">
        <v>52</v>
      </c>
      <c r="GX26" s="18">
        <v>6667</v>
      </c>
      <c r="GY26" s="40">
        <f t="shared" si="86"/>
        <v>128.211538461538</v>
      </c>
      <c r="GZ26" s="17">
        <f t="shared" si="87"/>
        <v>-1601</v>
      </c>
      <c r="HA26" s="36">
        <f t="shared" si="88"/>
        <v>-0.240137993100345</v>
      </c>
      <c r="HB26" s="18">
        <v>833</v>
      </c>
      <c r="HC26" s="26">
        <v>0.078031212484994</v>
      </c>
      <c r="HD26" s="18">
        <v>65</v>
      </c>
      <c r="HE26" s="18">
        <v>8007</v>
      </c>
      <c r="HF26" s="40">
        <f t="shared" si="89"/>
        <v>123.184615384615</v>
      </c>
      <c r="HG26" s="17">
        <f t="shared" si="90"/>
        <v>-2328</v>
      </c>
      <c r="HH26" s="36">
        <f t="shared" si="91"/>
        <v>-0.290745597602098</v>
      </c>
      <c r="HI26" s="18">
        <v>931</v>
      </c>
      <c r="HJ26" s="26">
        <v>0.0730397422126745</v>
      </c>
      <c r="HK26" s="17">
        <v>68</v>
      </c>
      <c r="HL26" s="18">
        <v>8540</v>
      </c>
      <c r="HM26" s="40">
        <f t="shared" si="92"/>
        <v>125.588235294118</v>
      </c>
      <c r="HN26" s="17">
        <f t="shared" si="93"/>
        <v>-2272</v>
      </c>
      <c r="HO26" s="36">
        <f t="shared" si="94"/>
        <v>-0.266042154566745</v>
      </c>
      <c r="HP26" s="18">
        <v>1424</v>
      </c>
      <c r="HQ26" s="26">
        <v>0.0393258426966292</v>
      </c>
      <c r="HR26" s="17">
        <v>56</v>
      </c>
      <c r="HS26" s="18">
        <v>6857</v>
      </c>
      <c r="HT26" s="40">
        <f t="shared" si="95"/>
        <v>122.446428571429</v>
      </c>
      <c r="HU26" s="17">
        <f t="shared" si="96"/>
        <v>-2047</v>
      </c>
      <c r="HV26" s="36">
        <f t="shared" si="97"/>
        <v>-0.29852705264693</v>
      </c>
      <c r="HW26" s="17">
        <v>538</v>
      </c>
      <c r="HX26" s="17">
        <v>83069.8</v>
      </c>
      <c r="HY26" s="18">
        <v>480</v>
      </c>
      <c r="HZ26" s="18">
        <v>70711.81</v>
      </c>
      <c r="IA26" s="17">
        <v>1596</v>
      </c>
      <c r="IB26" s="17">
        <v>228708</v>
      </c>
      <c r="IC26" s="17">
        <v>2210</v>
      </c>
      <c r="ID26" s="17">
        <v>308246</v>
      </c>
      <c r="IE26" s="16"/>
      <c r="IF26" s="16"/>
      <c r="IG26" s="16"/>
      <c r="IH26" s="16"/>
      <c r="II26" s="41"/>
      <c r="IJ26" s="41"/>
      <c r="IK26" s="41"/>
      <c r="IL26" s="41"/>
      <c r="IM26" s="18"/>
      <c r="IN26" s="41"/>
      <c r="IO26" s="41"/>
      <c r="IP26" s="41"/>
      <c r="IQ26" s="18"/>
      <c r="IR26" s="18"/>
      <c r="IS26" s="18">
        <f t="shared" si="98"/>
        <v>1721</v>
      </c>
      <c r="IT26" s="18">
        <f t="shared" si="31"/>
        <v>237307</v>
      </c>
      <c r="IU26" s="17">
        <v>159</v>
      </c>
      <c r="IV26" s="17">
        <f t="shared" si="32"/>
        <v>-36332</v>
      </c>
      <c r="IW26" s="36">
        <f t="shared" si="33"/>
        <v>-0.153101257021495</v>
      </c>
      <c r="IX26" s="18">
        <f t="shared" si="34"/>
        <v>6545</v>
      </c>
      <c r="IY26" s="42">
        <f t="shared" si="35"/>
        <v>928042.61</v>
      </c>
      <c r="IZ26" s="43"/>
      <c r="JA26" s="43"/>
    </row>
    <row r="27" spans="1:261">
      <c r="A27" s="16"/>
      <c r="B27" s="20" t="s">
        <v>37</v>
      </c>
      <c r="C27" s="18">
        <v>6939962768182</v>
      </c>
      <c r="D27" s="18">
        <v>608131189675</v>
      </c>
      <c r="E27" s="18" t="s">
        <v>177</v>
      </c>
      <c r="F27" s="17" t="s">
        <v>178</v>
      </c>
      <c r="G27" s="19" t="s">
        <v>179</v>
      </c>
      <c r="H27" s="17" t="s">
        <v>129</v>
      </c>
      <c r="I27" s="26">
        <f>VLOOKUP(C27,供应链!E:J,6,0)</f>
        <v>0.84</v>
      </c>
      <c r="J27" s="17">
        <f>VLOOKUP(C27,供应链!E:H,4,0)</f>
        <v>63</v>
      </c>
      <c r="K27" s="17">
        <f>VLOOKUP(C27,供应链!E:K,7,0)</f>
        <v>0</v>
      </c>
      <c r="L27" s="18">
        <f>VLOOKUP(C27,供应链!E:I,5,0)</f>
        <v>74.5772266065389</v>
      </c>
      <c r="M27" s="27">
        <f t="shared" si="0"/>
        <v>0.000288552244603518</v>
      </c>
      <c r="N27" s="17">
        <v>89</v>
      </c>
      <c r="O27" s="26">
        <v>0</v>
      </c>
      <c r="P27" s="18">
        <v>0</v>
      </c>
      <c r="Q27" s="18">
        <v>0</v>
      </c>
      <c r="R27" s="40">
        <f t="shared" si="36"/>
        <v>0</v>
      </c>
      <c r="S27" s="17">
        <f t="shared" si="37"/>
        <v>0</v>
      </c>
      <c r="T27" s="36">
        <f t="shared" si="38"/>
        <v>0</v>
      </c>
      <c r="U27" s="17">
        <v>82</v>
      </c>
      <c r="V27" s="26">
        <v>0.0609756097560976</v>
      </c>
      <c r="W27" s="18">
        <v>5</v>
      </c>
      <c r="X27" s="18">
        <v>1865</v>
      </c>
      <c r="Y27" s="40">
        <f t="shared" si="39"/>
        <v>373</v>
      </c>
      <c r="Z27" s="17">
        <f t="shared" si="40"/>
        <v>-130</v>
      </c>
      <c r="AA27" s="36">
        <f t="shared" si="41"/>
        <v>-0.0697050938337802</v>
      </c>
      <c r="AB27" s="17">
        <v>86</v>
      </c>
      <c r="AC27" s="26">
        <v>0</v>
      </c>
      <c r="AD27" s="18">
        <v>0</v>
      </c>
      <c r="AE27" s="18">
        <v>0</v>
      </c>
      <c r="AF27" s="40">
        <f t="shared" si="42"/>
        <v>0</v>
      </c>
      <c r="AG27" s="17">
        <f t="shared" si="1"/>
        <v>0</v>
      </c>
      <c r="AH27" s="36">
        <f t="shared" si="2"/>
        <v>0</v>
      </c>
      <c r="AI27" s="17">
        <v>84</v>
      </c>
      <c r="AJ27" s="26">
        <v>0.0119047619047619</v>
      </c>
      <c r="AK27" s="18">
        <v>1</v>
      </c>
      <c r="AL27" s="18">
        <v>371</v>
      </c>
      <c r="AM27" s="40">
        <f t="shared" si="43"/>
        <v>371</v>
      </c>
      <c r="AN27" s="17">
        <f t="shared" si="44"/>
        <v>-28</v>
      </c>
      <c r="AO27" s="36">
        <f t="shared" si="45"/>
        <v>-0.0754716981132075</v>
      </c>
      <c r="AP27" s="17">
        <v>106</v>
      </c>
      <c r="AQ27" s="26">
        <v>0</v>
      </c>
      <c r="AR27" s="18">
        <v>0</v>
      </c>
      <c r="AS27" s="18">
        <v>0</v>
      </c>
      <c r="AT27" s="40">
        <f t="shared" si="46"/>
        <v>0</v>
      </c>
      <c r="AU27" s="17">
        <f t="shared" si="47"/>
        <v>0</v>
      </c>
      <c r="AV27" s="36">
        <f t="shared" si="48"/>
        <v>0</v>
      </c>
      <c r="AW27" s="17">
        <v>71</v>
      </c>
      <c r="AX27" s="26">
        <v>0</v>
      </c>
      <c r="AY27" s="18">
        <v>0</v>
      </c>
      <c r="AZ27" s="18">
        <v>0</v>
      </c>
      <c r="BA27" s="40">
        <f t="shared" si="49"/>
        <v>0</v>
      </c>
      <c r="BB27" s="17">
        <f t="shared" si="50"/>
        <v>0</v>
      </c>
      <c r="BC27" s="36">
        <f t="shared" si="51"/>
        <v>0</v>
      </c>
      <c r="BD27" s="17">
        <v>88</v>
      </c>
      <c r="BE27" s="26">
        <v>0</v>
      </c>
      <c r="BF27" s="17">
        <v>0</v>
      </c>
      <c r="BG27" s="18">
        <v>0</v>
      </c>
      <c r="BH27" s="40">
        <f t="shared" si="52"/>
        <v>0</v>
      </c>
      <c r="BI27" s="17">
        <f t="shared" si="53"/>
        <v>0</v>
      </c>
      <c r="BJ27" s="36">
        <f t="shared" si="54"/>
        <v>0</v>
      </c>
      <c r="BK27" s="17">
        <v>61</v>
      </c>
      <c r="BL27" s="32">
        <v>0</v>
      </c>
      <c r="BM27" s="17">
        <v>0</v>
      </c>
      <c r="BN27" s="18">
        <v>0</v>
      </c>
      <c r="BO27" s="40">
        <f t="shared" si="55"/>
        <v>0</v>
      </c>
      <c r="BP27" s="17">
        <f t="shared" si="56"/>
        <v>0</v>
      </c>
      <c r="BQ27" s="36">
        <f t="shared" si="57"/>
        <v>0</v>
      </c>
      <c r="BR27" s="17">
        <v>77</v>
      </c>
      <c r="BS27" s="32">
        <v>0</v>
      </c>
      <c r="BT27" s="18">
        <v>0</v>
      </c>
      <c r="BU27" s="18">
        <v>0</v>
      </c>
      <c r="BV27" s="40">
        <f t="shared" si="58"/>
        <v>0</v>
      </c>
      <c r="BW27" s="17">
        <f t="shared" si="59"/>
        <v>0</v>
      </c>
      <c r="BX27" s="116">
        <f t="shared" si="60"/>
        <v>0</v>
      </c>
      <c r="BY27" s="112">
        <v>71</v>
      </c>
      <c r="BZ27" s="117">
        <v>0.0140845070422535</v>
      </c>
      <c r="CA27" s="112">
        <v>1</v>
      </c>
      <c r="CB27" s="112">
        <v>399</v>
      </c>
      <c r="CC27" s="40">
        <f t="shared" si="61"/>
        <v>399</v>
      </c>
      <c r="CD27" s="17">
        <f t="shared" si="3"/>
        <v>0</v>
      </c>
      <c r="CE27" s="36">
        <f t="shared" si="4"/>
        <v>0</v>
      </c>
      <c r="CF27" s="112">
        <v>55</v>
      </c>
      <c r="CG27" s="117">
        <v>0.0363636363636364</v>
      </c>
      <c r="CH27" s="112">
        <v>2</v>
      </c>
      <c r="CI27" s="112">
        <v>798</v>
      </c>
      <c r="CJ27" s="40">
        <f t="shared" si="62"/>
        <v>399</v>
      </c>
      <c r="CK27" s="17">
        <f t="shared" si="5"/>
        <v>0</v>
      </c>
      <c r="CL27" s="36">
        <f t="shared" si="6"/>
        <v>0</v>
      </c>
      <c r="CM27" s="120">
        <v>64</v>
      </c>
      <c r="CN27" s="121">
        <v>0.015625</v>
      </c>
      <c r="CO27" s="55">
        <v>1</v>
      </c>
      <c r="CP27" s="55">
        <v>399</v>
      </c>
      <c r="CQ27" s="40">
        <f t="shared" si="63"/>
        <v>399</v>
      </c>
      <c r="CR27" s="17">
        <f t="shared" si="7"/>
        <v>0</v>
      </c>
      <c r="CS27" s="36">
        <f t="shared" si="8"/>
        <v>0</v>
      </c>
      <c r="CT27" s="122">
        <v>67</v>
      </c>
      <c r="CU27" s="123">
        <v>0</v>
      </c>
      <c r="CV27" s="122">
        <v>0</v>
      </c>
      <c r="CW27" s="122">
        <v>0</v>
      </c>
      <c r="CX27" s="40">
        <f t="shared" si="64"/>
        <v>0</v>
      </c>
      <c r="CY27" s="17">
        <f t="shared" si="9"/>
        <v>0</v>
      </c>
      <c r="CZ27" s="36">
        <f t="shared" si="10"/>
        <v>0</v>
      </c>
      <c r="DA27" s="112">
        <v>76</v>
      </c>
      <c r="DB27" s="117">
        <v>0</v>
      </c>
      <c r="DC27" s="112">
        <v>0</v>
      </c>
      <c r="DD27" s="112">
        <v>0</v>
      </c>
      <c r="DE27" s="40">
        <f t="shared" si="65"/>
        <v>0</v>
      </c>
      <c r="DF27" s="17">
        <f t="shared" si="11"/>
        <v>0</v>
      </c>
      <c r="DG27" s="36">
        <f t="shared" si="12"/>
        <v>0</v>
      </c>
      <c r="DH27" s="126">
        <v>55</v>
      </c>
      <c r="DI27" s="32">
        <v>0</v>
      </c>
      <c r="DJ27" s="17">
        <v>0</v>
      </c>
      <c r="DK27" s="18">
        <v>0</v>
      </c>
      <c r="DL27" s="40">
        <f t="shared" si="66"/>
        <v>0</v>
      </c>
      <c r="DM27" s="17">
        <f t="shared" si="13"/>
        <v>0</v>
      </c>
      <c r="DN27" s="36">
        <f t="shared" si="14"/>
        <v>0</v>
      </c>
      <c r="DO27" s="33">
        <v>76</v>
      </c>
      <c r="DP27" s="32">
        <v>0</v>
      </c>
      <c r="DQ27" s="18">
        <v>0</v>
      </c>
      <c r="DR27" s="18">
        <v>0</v>
      </c>
      <c r="DS27" s="40">
        <f t="shared" si="67"/>
        <v>0</v>
      </c>
      <c r="DT27" s="17">
        <f t="shared" si="15"/>
        <v>0</v>
      </c>
      <c r="DU27" s="36">
        <f t="shared" si="16"/>
        <v>0</v>
      </c>
      <c r="DV27" s="18">
        <v>66</v>
      </c>
      <c r="DW27" s="26">
        <v>0.0303030303030303</v>
      </c>
      <c r="DX27" s="18">
        <v>2</v>
      </c>
      <c r="DY27" s="18">
        <v>733</v>
      </c>
      <c r="DZ27" s="40">
        <f t="shared" si="68"/>
        <v>366.5</v>
      </c>
      <c r="EA27" s="17">
        <f t="shared" si="17"/>
        <v>-65</v>
      </c>
      <c r="EB27" s="36">
        <f t="shared" si="18"/>
        <v>-0.0886766712141883</v>
      </c>
      <c r="EC27" s="18">
        <v>71</v>
      </c>
      <c r="ED27" s="26">
        <v>0.0140845070422535</v>
      </c>
      <c r="EE27" s="18">
        <v>1</v>
      </c>
      <c r="EF27" s="18">
        <v>359</v>
      </c>
      <c r="EG27" s="40">
        <f t="shared" si="69"/>
        <v>359</v>
      </c>
      <c r="EH27" s="17">
        <f t="shared" si="19"/>
        <v>-40</v>
      </c>
      <c r="EI27" s="36">
        <f t="shared" si="20"/>
        <v>-0.11142061281337</v>
      </c>
      <c r="EJ27" s="18">
        <v>52</v>
      </c>
      <c r="EK27" s="26">
        <v>0.0576923076923077</v>
      </c>
      <c r="EL27" s="18">
        <v>3</v>
      </c>
      <c r="EM27" s="18">
        <v>1103</v>
      </c>
      <c r="EN27" s="40">
        <f t="shared" si="70"/>
        <v>367.666666666667</v>
      </c>
      <c r="EO27" s="17">
        <f t="shared" si="21"/>
        <v>-93.9999999999999</v>
      </c>
      <c r="EP27" s="36">
        <f t="shared" si="22"/>
        <v>-0.085222121486854</v>
      </c>
      <c r="EQ27" s="18">
        <v>64</v>
      </c>
      <c r="ER27" s="26">
        <v>0.046875</v>
      </c>
      <c r="ES27" s="18">
        <v>3</v>
      </c>
      <c r="ET27" s="18">
        <v>1082</v>
      </c>
      <c r="EU27" s="40">
        <f t="shared" si="71"/>
        <v>360.666666666667</v>
      </c>
      <c r="EV27" s="17">
        <f t="shared" si="23"/>
        <v>-115</v>
      </c>
      <c r="EW27" s="36">
        <f t="shared" si="24"/>
        <v>-0.106284658040665</v>
      </c>
      <c r="EX27" s="18">
        <v>72</v>
      </c>
      <c r="EY27" s="26">
        <v>0.0138888888888889</v>
      </c>
      <c r="EZ27" s="17">
        <v>1</v>
      </c>
      <c r="FA27" s="18">
        <v>359</v>
      </c>
      <c r="FB27" s="40">
        <f t="shared" si="72"/>
        <v>359</v>
      </c>
      <c r="FC27" s="17">
        <f t="shared" si="25"/>
        <v>-40</v>
      </c>
      <c r="FD27" s="36">
        <f t="shared" si="26"/>
        <v>-0.11142061281337</v>
      </c>
      <c r="FE27" s="18">
        <v>71</v>
      </c>
      <c r="FF27" s="26">
        <v>0</v>
      </c>
      <c r="FG27" s="17">
        <v>0</v>
      </c>
      <c r="FH27" s="18">
        <v>0</v>
      </c>
      <c r="FI27" s="40">
        <f t="shared" si="73"/>
        <v>0</v>
      </c>
      <c r="FJ27" s="17">
        <f t="shared" si="27"/>
        <v>0</v>
      </c>
      <c r="FK27" s="36">
        <f t="shared" si="28"/>
        <v>0</v>
      </c>
      <c r="FL27" s="18">
        <v>68</v>
      </c>
      <c r="FM27" s="26">
        <v>0</v>
      </c>
      <c r="FN27" s="17">
        <v>0</v>
      </c>
      <c r="FO27" s="18">
        <v>0</v>
      </c>
      <c r="FP27" s="40">
        <f t="shared" si="74"/>
        <v>0</v>
      </c>
      <c r="FQ27" s="17">
        <f t="shared" si="29"/>
        <v>0</v>
      </c>
      <c r="FR27" s="36">
        <f t="shared" si="30"/>
        <v>0</v>
      </c>
      <c r="FS27" s="18">
        <v>61</v>
      </c>
      <c r="FT27" s="26">
        <v>0</v>
      </c>
      <c r="FU27" s="17">
        <v>0</v>
      </c>
      <c r="FV27" s="18">
        <v>0</v>
      </c>
      <c r="FW27" s="40">
        <f t="shared" si="99"/>
        <v>0</v>
      </c>
      <c r="FX27" s="17">
        <f t="shared" si="75"/>
        <v>0</v>
      </c>
      <c r="FY27" s="36">
        <f t="shared" si="76"/>
        <v>0</v>
      </c>
      <c r="FZ27" s="18">
        <v>165</v>
      </c>
      <c r="GA27" s="26">
        <v>0.0242424242424242</v>
      </c>
      <c r="GB27" s="17">
        <v>4</v>
      </c>
      <c r="GC27" s="18">
        <v>1481</v>
      </c>
      <c r="GD27" s="40">
        <f t="shared" si="77"/>
        <v>370.25</v>
      </c>
      <c r="GE27" s="17">
        <f t="shared" si="78"/>
        <v>-115</v>
      </c>
      <c r="GF27" s="36">
        <f t="shared" si="79"/>
        <v>-0.0776502363268062</v>
      </c>
      <c r="GG27" s="18">
        <v>118</v>
      </c>
      <c r="GH27" s="26">
        <v>0</v>
      </c>
      <c r="GI27" s="18">
        <v>0</v>
      </c>
      <c r="GJ27" s="18">
        <v>0</v>
      </c>
      <c r="GK27" s="40">
        <f t="shared" si="80"/>
        <v>0</v>
      </c>
      <c r="GL27" s="17">
        <f t="shared" si="81"/>
        <v>0</v>
      </c>
      <c r="GM27" s="36">
        <f t="shared" si="82"/>
        <v>0</v>
      </c>
      <c r="GN27" s="18">
        <v>172</v>
      </c>
      <c r="GO27" s="26">
        <v>0.0116279069767442</v>
      </c>
      <c r="GP27" s="18">
        <v>2</v>
      </c>
      <c r="GQ27" s="18">
        <v>763</v>
      </c>
      <c r="GR27" s="40">
        <f t="shared" si="83"/>
        <v>381.5</v>
      </c>
      <c r="GS27" s="17">
        <f t="shared" si="84"/>
        <v>-35</v>
      </c>
      <c r="GT27" s="36">
        <f t="shared" si="85"/>
        <v>-0.0458715596330275</v>
      </c>
      <c r="GU27" s="18">
        <v>104</v>
      </c>
      <c r="GV27" s="26">
        <v>0</v>
      </c>
      <c r="GW27" s="18">
        <v>0</v>
      </c>
      <c r="GX27" s="18">
        <v>0</v>
      </c>
      <c r="GY27" s="40">
        <f t="shared" si="86"/>
        <v>0</v>
      </c>
      <c r="GZ27" s="17">
        <f t="shared" si="87"/>
        <v>0</v>
      </c>
      <c r="HA27" s="36">
        <f t="shared" si="88"/>
        <v>0</v>
      </c>
      <c r="HB27" s="18">
        <v>97</v>
      </c>
      <c r="HC27" s="26">
        <v>0</v>
      </c>
      <c r="HD27" s="18">
        <v>0</v>
      </c>
      <c r="HE27" s="18">
        <v>0</v>
      </c>
      <c r="HF27" s="40">
        <f t="shared" si="89"/>
        <v>0</v>
      </c>
      <c r="HG27" s="17">
        <f t="shared" si="90"/>
        <v>0</v>
      </c>
      <c r="HH27" s="36">
        <f t="shared" si="91"/>
        <v>0</v>
      </c>
      <c r="HI27" s="18">
        <v>106</v>
      </c>
      <c r="HJ27" s="26">
        <v>0</v>
      </c>
      <c r="HK27" s="17">
        <v>0</v>
      </c>
      <c r="HL27" s="18">
        <v>0</v>
      </c>
      <c r="HM27" s="40">
        <f t="shared" si="92"/>
        <v>0</v>
      </c>
      <c r="HN27" s="17">
        <f t="shared" si="93"/>
        <v>0</v>
      </c>
      <c r="HO27" s="36">
        <f t="shared" si="94"/>
        <v>0</v>
      </c>
      <c r="HP27" s="18">
        <v>102</v>
      </c>
      <c r="HQ27" s="26">
        <v>0</v>
      </c>
      <c r="HR27" s="17">
        <v>0</v>
      </c>
      <c r="HS27" s="18">
        <v>0</v>
      </c>
      <c r="HT27" s="40">
        <f t="shared" si="95"/>
        <v>0</v>
      </c>
      <c r="HU27" s="17">
        <f t="shared" si="96"/>
        <v>0</v>
      </c>
      <c r="HV27" s="36">
        <f t="shared" si="97"/>
        <v>0</v>
      </c>
      <c r="HW27" s="17">
        <v>32</v>
      </c>
      <c r="HX27" s="17">
        <v>11949.3</v>
      </c>
      <c r="HY27" s="18">
        <v>13</v>
      </c>
      <c r="HZ27" s="18">
        <v>5517</v>
      </c>
      <c r="IA27" s="17">
        <v>25</v>
      </c>
      <c r="IB27" s="17">
        <v>9915</v>
      </c>
      <c r="IC27" s="17">
        <v>21</v>
      </c>
      <c r="ID27" s="17">
        <v>8124</v>
      </c>
      <c r="IE27" s="16"/>
      <c r="IF27" s="16"/>
      <c r="IG27" s="16"/>
      <c r="IH27" s="16"/>
      <c r="II27" s="41"/>
      <c r="IJ27" s="41"/>
      <c r="IK27" s="41"/>
      <c r="IL27" s="41"/>
      <c r="IM27" s="18"/>
      <c r="IN27" s="41"/>
      <c r="IO27" s="41"/>
      <c r="IP27" s="41"/>
      <c r="IQ27" s="18"/>
      <c r="IR27" s="18"/>
      <c r="IS27" s="18">
        <f t="shared" si="98"/>
        <v>26</v>
      </c>
      <c r="IT27" s="18">
        <f t="shared" si="31"/>
        <v>9712</v>
      </c>
      <c r="IU27" s="17">
        <v>399</v>
      </c>
      <c r="IV27" s="17">
        <f t="shared" si="32"/>
        <v>-662</v>
      </c>
      <c r="IW27" s="36">
        <f t="shared" si="33"/>
        <v>-0.068163097199341</v>
      </c>
      <c r="IX27" s="18">
        <f t="shared" si="34"/>
        <v>117</v>
      </c>
      <c r="IY27" s="42">
        <f t="shared" si="35"/>
        <v>45217.3</v>
      </c>
      <c r="IZ27" s="43"/>
      <c r="JA27" s="43"/>
    </row>
    <row r="28" spans="1:261">
      <c r="A28" s="16" t="s">
        <v>126</v>
      </c>
      <c r="B28" s="17" t="s">
        <v>38</v>
      </c>
      <c r="C28" s="18">
        <v>6939962734354</v>
      </c>
      <c r="D28" s="18">
        <v>565288140080</v>
      </c>
      <c r="E28" s="18">
        <v>21061110000011</v>
      </c>
      <c r="F28" s="17" t="s">
        <v>180</v>
      </c>
      <c r="G28" s="19" t="s">
        <v>181</v>
      </c>
      <c r="H28" s="17" t="s">
        <v>129</v>
      </c>
      <c r="I28" s="26">
        <f>VLOOKUP(C28,供应链!E:J,6,0)</f>
        <v>0.96</v>
      </c>
      <c r="J28" s="17">
        <f>VLOOKUP(C28,供应链!E:H,4,0)</f>
        <v>428</v>
      </c>
      <c r="K28" s="17">
        <f>VLOOKUP(C28,供应链!E:K,7,0)</f>
        <v>58</v>
      </c>
      <c r="L28" s="18">
        <f>VLOOKUP(C28,供应链!E:I,5,0)</f>
        <v>29.9981245311328</v>
      </c>
      <c r="M28" s="27">
        <f t="shared" si="0"/>
        <v>0.0052716275456412</v>
      </c>
      <c r="N28" s="17">
        <v>835</v>
      </c>
      <c r="O28" s="26">
        <v>0.0502994011976048</v>
      </c>
      <c r="P28" s="18">
        <v>42</v>
      </c>
      <c r="Q28" s="18">
        <v>7613</v>
      </c>
      <c r="R28" s="40">
        <f t="shared" si="36"/>
        <v>181.261904761905</v>
      </c>
      <c r="S28" s="17">
        <f t="shared" si="37"/>
        <v>-325</v>
      </c>
      <c r="T28" s="36">
        <f t="shared" si="38"/>
        <v>-0.0426901352948903</v>
      </c>
      <c r="U28" s="17">
        <v>661</v>
      </c>
      <c r="V28" s="26">
        <v>0.0347957639939486</v>
      </c>
      <c r="W28" s="18">
        <v>23</v>
      </c>
      <c r="X28" s="18">
        <v>4160</v>
      </c>
      <c r="Y28" s="40">
        <f t="shared" si="39"/>
        <v>180.869565217391</v>
      </c>
      <c r="Z28" s="17">
        <f t="shared" si="40"/>
        <v>-187</v>
      </c>
      <c r="AA28" s="36">
        <f t="shared" si="41"/>
        <v>-0.044951923076923</v>
      </c>
      <c r="AB28" s="17">
        <v>654</v>
      </c>
      <c r="AC28" s="26">
        <v>0.0275229357798165</v>
      </c>
      <c r="AD28" s="18">
        <v>18</v>
      </c>
      <c r="AE28" s="18">
        <v>3251</v>
      </c>
      <c r="AF28" s="40">
        <f t="shared" si="42"/>
        <v>180.611111111111</v>
      </c>
      <c r="AG28" s="17">
        <f t="shared" si="1"/>
        <v>-151.000000000002</v>
      </c>
      <c r="AH28" s="36">
        <f t="shared" si="2"/>
        <v>-0.0464472470009234</v>
      </c>
      <c r="AI28" s="17">
        <v>710</v>
      </c>
      <c r="AJ28" s="26">
        <v>0.0169014084507042</v>
      </c>
      <c r="AK28" s="18">
        <v>12</v>
      </c>
      <c r="AL28" s="18">
        <v>2154</v>
      </c>
      <c r="AM28" s="40">
        <f t="shared" si="43"/>
        <v>179.5</v>
      </c>
      <c r="AN28" s="17">
        <f t="shared" si="44"/>
        <v>-114</v>
      </c>
      <c r="AO28" s="36">
        <f t="shared" si="45"/>
        <v>-0.052924791086351</v>
      </c>
      <c r="AP28" s="17">
        <v>873</v>
      </c>
      <c r="AQ28" s="26">
        <v>0.0538373424971363</v>
      </c>
      <c r="AR28" s="18">
        <v>47</v>
      </c>
      <c r="AS28" s="18">
        <v>8309</v>
      </c>
      <c r="AT28" s="40">
        <f t="shared" si="46"/>
        <v>176.787234042553</v>
      </c>
      <c r="AU28" s="17">
        <f t="shared" si="47"/>
        <v>-574</v>
      </c>
      <c r="AV28" s="36">
        <f t="shared" si="48"/>
        <v>-0.0690817186183656</v>
      </c>
      <c r="AW28" s="17">
        <v>746</v>
      </c>
      <c r="AX28" s="26">
        <v>0.0348525469168901</v>
      </c>
      <c r="AY28" s="18">
        <v>26</v>
      </c>
      <c r="AZ28" s="18">
        <v>4561</v>
      </c>
      <c r="BA28" s="40">
        <f t="shared" si="49"/>
        <v>175.423076923077</v>
      </c>
      <c r="BB28" s="17">
        <f t="shared" si="50"/>
        <v>-353</v>
      </c>
      <c r="BC28" s="36">
        <f t="shared" si="51"/>
        <v>-0.077395308046481</v>
      </c>
      <c r="BD28" s="17">
        <v>775</v>
      </c>
      <c r="BE28" s="26">
        <v>0.0335483870967742</v>
      </c>
      <c r="BF28" s="17">
        <v>26</v>
      </c>
      <c r="BG28" s="18">
        <v>4561</v>
      </c>
      <c r="BH28" s="40">
        <f t="shared" si="52"/>
        <v>175.423076923077</v>
      </c>
      <c r="BI28" s="17">
        <f t="shared" si="53"/>
        <v>-353</v>
      </c>
      <c r="BJ28" s="36">
        <f t="shared" si="54"/>
        <v>-0.077395308046481</v>
      </c>
      <c r="BK28" s="17">
        <v>603</v>
      </c>
      <c r="BL28" s="32">
        <v>0.0182421227197347</v>
      </c>
      <c r="BM28" s="17">
        <v>11</v>
      </c>
      <c r="BN28" s="18">
        <v>2093</v>
      </c>
      <c r="BO28" s="40">
        <f t="shared" si="55"/>
        <v>190.272727272727</v>
      </c>
      <c r="BP28" s="17">
        <f t="shared" si="56"/>
        <v>14.0000000000001</v>
      </c>
      <c r="BQ28" s="36">
        <f t="shared" si="57"/>
        <v>0.00668896321070238</v>
      </c>
      <c r="BR28" s="17">
        <v>516</v>
      </c>
      <c r="BS28" s="32">
        <v>0.0155038759689922</v>
      </c>
      <c r="BT28" s="18">
        <v>8</v>
      </c>
      <c r="BU28" s="18">
        <v>1502</v>
      </c>
      <c r="BV28" s="40">
        <f t="shared" si="58"/>
        <v>187.75</v>
      </c>
      <c r="BW28" s="17">
        <f t="shared" si="59"/>
        <v>-10</v>
      </c>
      <c r="BX28" s="116">
        <f t="shared" si="60"/>
        <v>-0.0066577896138482</v>
      </c>
      <c r="BY28" s="112">
        <v>536</v>
      </c>
      <c r="BZ28" s="117">
        <v>0.0317164179104478</v>
      </c>
      <c r="CA28" s="112">
        <v>17</v>
      </c>
      <c r="CB28" s="112">
        <v>3192</v>
      </c>
      <c r="CC28" s="40">
        <f t="shared" si="61"/>
        <v>187.764705882353</v>
      </c>
      <c r="CD28" s="17">
        <f t="shared" si="3"/>
        <v>-20.9999999999988</v>
      </c>
      <c r="CE28" s="36">
        <f t="shared" si="4"/>
        <v>-0.00657894736842067</v>
      </c>
      <c r="CF28" s="112">
        <v>454</v>
      </c>
      <c r="CG28" s="117">
        <v>0.0198237885462555</v>
      </c>
      <c r="CH28" s="112">
        <v>9</v>
      </c>
      <c r="CI28" s="112">
        <v>1736</v>
      </c>
      <c r="CJ28" s="40">
        <f t="shared" si="62"/>
        <v>192.888888888889</v>
      </c>
      <c r="CK28" s="17">
        <f t="shared" si="5"/>
        <v>35.000000000001</v>
      </c>
      <c r="CL28" s="36">
        <f t="shared" si="6"/>
        <v>0.0201612903225812</v>
      </c>
      <c r="CM28" s="120">
        <v>505</v>
      </c>
      <c r="CN28" s="121">
        <v>0.0277227722772277</v>
      </c>
      <c r="CO28" s="55">
        <v>14</v>
      </c>
      <c r="CP28" s="55">
        <v>2721</v>
      </c>
      <c r="CQ28" s="40">
        <f t="shared" si="63"/>
        <v>194.357142857143</v>
      </c>
      <c r="CR28" s="17">
        <f t="shared" si="7"/>
        <v>75.000000000002</v>
      </c>
      <c r="CS28" s="36">
        <f t="shared" si="8"/>
        <v>0.0275633958103646</v>
      </c>
      <c r="CT28" s="122">
        <v>463</v>
      </c>
      <c r="CU28" s="123">
        <v>0.0172786177105832</v>
      </c>
      <c r="CV28" s="122">
        <v>8</v>
      </c>
      <c r="CW28" s="122">
        <v>1557</v>
      </c>
      <c r="CX28" s="40">
        <f t="shared" si="64"/>
        <v>194.625</v>
      </c>
      <c r="CY28" s="17">
        <f t="shared" si="9"/>
        <v>45</v>
      </c>
      <c r="CZ28" s="36">
        <f t="shared" si="10"/>
        <v>0.0289017341040462</v>
      </c>
      <c r="DA28" s="112">
        <v>498</v>
      </c>
      <c r="DB28" s="117">
        <v>0.0160642570281124</v>
      </c>
      <c r="DC28" s="112">
        <v>8</v>
      </c>
      <c r="DD28" s="112">
        <v>1552</v>
      </c>
      <c r="DE28" s="40">
        <f t="shared" si="65"/>
        <v>194</v>
      </c>
      <c r="DF28" s="17">
        <f t="shared" si="11"/>
        <v>40</v>
      </c>
      <c r="DG28" s="36">
        <f t="shared" si="12"/>
        <v>0.0257731958762887</v>
      </c>
      <c r="DH28" s="126">
        <v>400</v>
      </c>
      <c r="DI28" s="32">
        <v>0.0325</v>
      </c>
      <c r="DJ28" s="17">
        <v>13</v>
      </c>
      <c r="DK28" s="18">
        <v>2538</v>
      </c>
      <c r="DL28" s="40">
        <f t="shared" si="66"/>
        <v>195.230769230769</v>
      </c>
      <c r="DM28" s="17">
        <f t="shared" si="13"/>
        <v>80.999999999997</v>
      </c>
      <c r="DN28" s="36">
        <f t="shared" si="14"/>
        <v>0.0319148936170201</v>
      </c>
      <c r="DO28" s="33">
        <v>593</v>
      </c>
      <c r="DP28" s="32">
        <v>0.015177065767285</v>
      </c>
      <c r="DQ28" s="18">
        <v>9</v>
      </c>
      <c r="DR28" s="18">
        <v>1733</v>
      </c>
      <c r="DS28" s="40">
        <f t="shared" si="67"/>
        <v>192.555555555556</v>
      </c>
      <c r="DT28" s="17">
        <f t="shared" si="15"/>
        <v>32.000000000004</v>
      </c>
      <c r="DU28" s="36">
        <f t="shared" si="16"/>
        <v>0.0184650894402793</v>
      </c>
      <c r="DV28" s="18">
        <v>494</v>
      </c>
      <c r="DW28" s="26">
        <v>0.0242914979757085</v>
      </c>
      <c r="DX28" s="18">
        <v>12</v>
      </c>
      <c r="DY28" s="18">
        <v>2362</v>
      </c>
      <c r="DZ28" s="40">
        <f t="shared" si="68"/>
        <v>196.833333333333</v>
      </c>
      <c r="EA28" s="17">
        <f t="shared" si="17"/>
        <v>93.999999999996</v>
      </c>
      <c r="EB28" s="36">
        <f t="shared" si="18"/>
        <v>0.0397967823878053</v>
      </c>
      <c r="EC28" s="18">
        <v>424</v>
      </c>
      <c r="ED28" s="26">
        <v>0.0165094339622642</v>
      </c>
      <c r="EE28" s="18">
        <v>7</v>
      </c>
      <c r="EF28" s="18">
        <v>1371</v>
      </c>
      <c r="EG28" s="40">
        <f t="shared" si="69"/>
        <v>195.857142857143</v>
      </c>
      <c r="EH28" s="17">
        <f t="shared" si="19"/>
        <v>48.000000000001</v>
      </c>
      <c r="EI28" s="36">
        <f t="shared" si="20"/>
        <v>0.0350109409190379</v>
      </c>
      <c r="EJ28" s="18">
        <v>403</v>
      </c>
      <c r="EK28" s="26">
        <v>0.0148883374689826</v>
      </c>
      <c r="EL28" s="18">
        <v>6</v>
      </c>
      <c r="EM28" s="18">
        <v>1134</v>
      </c>
      <c r="EN28" s="40">
        <f t="shared" si="70"/>
        <v>189</v>
      </c>
      <c r="EO28" s="17">
        <f t="shared" si="21"/>
        <v>0</v>
      </c>
      <c r="EP28" s="36">
        <f t="shared" si="22"/>
        <v>0</v>
      </c>
      <c r="EQ28" s="18">
        <v>419</v>
      </c>
      <c r="ER28" s="26">
        <v>0.0167064439140811</v>
      </c>
      <c r="ES28" s="18">
        <v>7</v>
      </c>
      <c r="ET28" s="18">
        <v>1366</v>
      </c>
      <c r="EU28" s="40">
        <f t="shared" si="71"/>
        <v>195.142857142857</v>
      </c>
      <c r="EV28" s="17">
        <f t="shared" si="23"/>
        <v>43</v>
      </c>
      <c r="EW28" s="36">
        <f t="shared" si="24"/>
        <v>0.0314787701317716</v>
      </c>
      <c r="EX28" s="18">
        <v>406</v>
      </c>
      <c r="EY28" s="26">
        <v>0.00985221674876847</v>
      </c>
      <c r="EZ28" s="17">
        <v>4</v>
      </c>
      <c r="FA28" s="18">
        <v>769</v>
      </c>
      <c r="FB28" s="40">
        <f t="shared" si="72"/>
        <v>192.25</v>
      </c>
      <c r="FC28" s="17">
        <f t="shared" si="25"/>
        <v>13</v>
      </c>
      <c r="FD28" s="36">
        <f t="shared" si="26"/>
        <v>0.0169050715214564</v>
      </c>
      <c r="FE28" s="18">
        <v>419</v>
      </c>
      <c r="FF28" s="26">
        <v>0.0381861575178998</v>
      </c>
      <c r="FG28" s="17">
        <v>16</v>
      </c>
      <c r="FH28" s="18">
        <v>3079</v>
      </c>
      <c r="FI28" s="40">
        <f t="shared" si="73"/>
        <v>192.4375</v>
      </c>
      <c r="FJ28" s="17">
        <f t="shared" si="27"/>
        <v>55</v>
      </c>
      <c r="FK28" s="36">
        <f t="shared" si="28"/>
        <v>0.0178629425138032</v>
      </c>
      <c r="FL28" s="18">
        <v>527</v>
      </c>
      <c r="FM28" s="26">
        <v>0.0303605313092979</v>
      </c>
      <c r="FN28" s="17">
        <v>16</v>
      </c>
      <c r="FO28" s="18">
        <v>3113</v>
      </c>
      <c r="FP28" s="40">
        <f t="shared" si="74"/>
        <v>194.5625</v>
      </c>
      <c r="FQ28" s="17">
        <f t="shared" si="29"/>
        <v>89</v>
      </c>
      <c r="FR28" s="36">
        <f t="shared" si="30"/>
        <v>0.0285897847735304</v>
      </c>
      <c r="FS28" s="18">
        <v>415</v>
      </c>
      <c r="FT28" s="26">
        <v>0.0168674698795181</v>
      </c>
      <c r="FU28" s="17">
        <v>7</v>
      </c>
      <c r="FV28" s="18">
        <v>1356</v>
      </c>
      <c r="FW28" s="40">
        <f t="shared" si="99"/>
        <v>193.714285714286</v>
      </c>
      <c r="FX28" s="17">
        <f t="shared" si="75"/>
        <v>33.0000000000001</v>
      </c>
      <c r="FY28" s="36">
        <f t="shared" si="76"/>
        <v>0.0243362831858407</v>
      </c>
      <c r="FZ28" s="18">
        <v>650</v>
      </c>
      <c r="GA28" s="26">
        <v>0.02</v>
      </c>
      <c r="GB28" s="17">
        <v>13</v>
      </c>
      <c r="GC28" s="18">
        <v>2395</v>
      </c>
      <c r="GD28" s="40">
        <f t="shared" si="77"/>
        <v>184.230769230769</v>
      </c>
      <c r="GE28" s="17">
        <f t="shared" si="78"/>
        <v>-62.0000000000001</v>
      </c>
      <c r="GF28" s="36">
        <f t="shared" si="79"/>
        <v>-0.0258872651356994</v>
      </c>
      <c r="GG28" s="18">
        <v>515</v>
      </c>
      <c r="GH28" s="26">
        <v>0.0213592233009709</v>
      </c>
      <c r="GI28" s="18">
        <v>11</v>
      </c>
      <c r="GJ28" s="18">
        <v>2004</v>
      </c>
      <c r="GK28" s="40">
        <f t="shared" si="80"/>
        <v>182.181818181818</v>
      </c>
      <c r="GL28" s="17">
        <f t="shared" si="81"/>
        <v>-74.9999999999999</v>
      </c>
      <c r="GM28" s="36">
        <f t="shared" si="82"/>
        <v>-0.0374251497005988</v>
      </c>
      <c r="GN28" s="18">
        <v>513</v>
      </c>
      <c r="GO28" s="26">
        <v>0.0467836257309941</v>
      </c>
      <c r="GP28" s="18">
        <v>24</v>
      </c>
      <c r="GQ28" s="18">
        <v>4467</v>
      </c>
      <c r="GR28" s="40">
        <f t="shared" si="83"/>
        <v>186.125</v>
      </c>
      <c r="GS28" s="17">
        <f t="shared" si="84"/>
        <v>-69</v>
      </c>
      <c r="GT28" s="36">
        <f t="shared" si="85"/>
        <v>-0.0154466084620551</v>
      </c>
      <c r="GU28" s="18">
        <v>561</v>
      </c>
      <c r="GV28" s="26">
        <v>0.0320855614973262</v>
      </c>
      <c r="GW28" s="18">
        <v>18</v>
      </c>
      <c r="GX28" s="18">
        <v>3237</v>
      </c>
      <c r="GY28" s="40">
        <f t="shared" si="86"/>
        <v>179.833333333333</v>
      </c>
      <c r="GZ28" s="17">
        <f t="shared" si="87"/>
        <v>-165</v>
      </c>
      <c r="HA28" s="36">
        <f t="shared" si="88"/>
        <v>-0.0509731232622798</v>
      </c>
      <c r="HB28" s="18">
        <v>559</v>
      </c>
      <c r="HC28" s="26">
        <v>0.0250447227191413</v>
      </c>
      <c r="HD28" s="18">
        <v>14</v>
      </c>
      <c r="HE28" s="18">
        <v>2609</v>
      </c>
      <c r="HF28" s="40">
        <f t="shared" si="89"/>
        <v>186.357142857143</v>
      </c>
      <c r="HG28" s="17">
        <f t="shared" si="90"/>
        <v>-36.9999999999999</v>
      </c>
      <c r="HH28" s="36">
        <f t="shared" si="91"/>
        <v>-0.0141816788041395</v>
      </c>
      <c r="HI28" s="18">
        <v>575</v>
      </c>
      <c r="HJ28" s="26">
        <v>0.0191304347826087</v>
      </c>
      <c r="HK28" s="17">
        <v>11</v>
      </c>
      <c r="HL28" s="18">
        <v>2034</v>
      </c>
      <c r="HM28" s="40">
        <f t="shared" si="92"/>
        <v>184.909090909091</v>
      </c>
      <c r="HN28" s="17">
        <f t="shared" si="93"/>
        <v>-45</v>
      </c>
      <c r="HO28" s="36">
        <f t="shared" si="94"/>
        <v>-0.0221238938053097</v>
      </c>
      <c r="HP28" s="18">
        <v>798</v>
      </c>
      <c r="HQ28" s="26">
        <v>0.0225563909774436</v>
      </c>
      <c r="HR28" s="17">
        <v>18</v>
      </c>
      <c r="HS28" s="18">
        <v>3292</v>
      </c>
      <c r="HT28" s="40">
        <f t="shared" si="95"/>
        <v>182.888888888889</v>
      </c>
      <c r="HU28" s="17">
        <f t="shared" si="96"/>
        <v>-110</v>
      </c>
      <c r="HV28" s="36">
        <f t="shared" si="97"/>
        <v>-0.0334143377885784</v>
      </c>
      <c r="HW28" s="17">
        <v>303</v>
      </c>
      <c r="HX28" s="17">
        <v>58879.2</v>
      </c>
      <c r="HY28" s="18">
        <v>258</v>
      </c>
      <c r="HZ28" s="18">
        <v>49596.23</v>
      </c>
      <c r="IA28" s="17">
        <v>402</v>
      </c>
      <c r="IB28" s="17">
        <v>78283</v>
      </c>
      <c r="IC28" s="17">
        <v>508</v>
      </c>
      <c r="ID28" s="17">
        <v>95890</v>
      </c>
      <c r="IE28" s="18"/>
      <c r="IF28" s="41"/>
      <c r="IG28" s="41"/>
      <c r="IH28" s="41"/>
      <c r="II28" s="41"/>
      <c r="IJ28" s="41"/>
      <c r="IK28" s="41"/>
      <c r="IL28" s="41"/>
      <c r="IM28" s="18"/>
      <c r="IN28" s="41"/>
      <c r="IO28" s="41"/>
      <c r="IP28" s="41"/>
      <c r="IQ28" s="18"/>
      <c r="IR28" s="18"/>
      <c r="IS28" s="18">
        <f t="shared" si="98"/>
        <v>475</v>
      </c>
      <c r="IT28" s="18">
        <f t="shared" si="31"/>
        <v>87821</v>
      </c>
      <c r="IU28" s="17">
        <v>189</v>
      </c>
      <c r="IV28" s="17">
        <f t="shared" si="32"/>
        <v>-1954</v>
      </c>
      <c r="IW28" s="36">
        <f t="shared" si="33"/>
        <v>-0.022249803577732</v>
      </c>
      <c r="IX28" s="18">
        <f t="shared" si="34"/>
        <v>1946</v>
      </c>
      <c r="IY28" s="42">
        <f t="shared" si="35"/>
        <v>370469.43</v>
      </c>
      <c r="IZ28" s="43"/>
      <c r="JA28" s="43"/>
    </row>
    <row r="29" spans="1:261">
      <c r="A29" s="16" t="s">
        <v>126</v>
      </c>
      <c r="B29" s="17" t="s">
        <v>38</v>
      </c>
      <c r="C29" s="18">
        <v>6939962756264</v>
      </c>
      <c r="D29" s="18">
        <v>564948371670</v>
      </c>
      <c r="E29" s="18">
        <v>21061110001704</v>
      </c>
      <c r="F29" s="17" t="s">
        <v>182</v>
      </c>
      <c r="G29" s="19" t="s">
        <v>183</v>
      </c>
      <c r="H29" s="17" t="s">
        <v>129</v>
      </c>
      <c r="I29" s="26">
        <f>VLOOKUP(C29,供应链!E:J,6,0)</f>
        <v>1</v>
      </c>
      <c r="J29" s="17">
        <f>VLOOKUP(C29,供应链!E:H,4,0)</f>
        <v>2585</v>
      </c>
      <c r="K29" s="17">
        <f>VLOOKUP(C29,供应链!E:K,7,0)</f>
        <v>904</v>
      </c>
      <c r="L29" s="18">
        <f>VLOOKUP(C29,供应链!E:I,5,0)</f>
        <v>28.5760473176971</v>
      </c>
      <c r="M29" s="27">
        <f t="shared" si="0"/>
        <v>0.0410854003662394</v>
      </c>
      <c r="N29" s="17">
        <v>1752</v>
      </c>
      <c r="O29" s="26">
        <v>0.0998858447488584</v>
      </c>
      <c r="P29" s="18">
        <v>175</v>
      </c>
      <c r="Q29" s="18">
        <v>33202</v>
      </c>
      <c r="R29" s="40">
        <f t="shared" si="36"/>
        <v>189.725714285714</v>
      </c>
      <c r="S29" s="17">
        <f t="shared" si="37"/>
        <v>-6873</v>
      </c>
      <c r="T29" s="36">
        <f t="shared" si="38"/>
        <v>-0.207005602072164</v>
      </c>
      <c r="U29" s="17">
        <v>1442</v>
      </c>
      <c r="V29" s="26">
        <v>0.110957004160888</v>
      </c>
      <c r="W29" s="18">
        <v>160</v>
      </c>
      <c r="X29" s="18">
        <v>30410</v>
      </c>
      <c r="Y29" s="40">
        <f t="shared" si="39"/>
        <v>190.0625</v>
      </c>
      <c r="Z29" s="17">
        <f t="shared" si="40"/>
        <v>-6230</v>
      </c>
      <c r="AA29" s="36">
        <f t="shared" si="41"/>
        <v>-0.204866820124959</v>
      </c>
      <c r="AB29" s="17">
        <v>1403</v>
      </c>
      <c r="AC29" s="26">
        <v>0.0990734141126158</v>
      </c>
      <c r="AD29" s="18">
        <v>139</v>
      </c>
      <c r="AE29" s="18">
        <v>26195</v>
      </c>
      <c r="AF29" s="40">
        <f t="shared" si="42"/>
        <v>188.453237410072</v>
      </c>
      <c r="AG29" s="17">
        <f t="shared" si="1"/>
        <v>-5635.99999999999</v>
      </c>
      <c r="AH29" s="36">
        <f t="shared" si="2"/>
        <v>-0.215155564038938</v>
      </c>
      <c r="AI29" s="17">
        <v>1427</v>
      </c>
      <c r="AJ29" s="26">
        <v>0.0854940434477926</v>
      </c>
      <c r="AK29" s="18">
        <v>122</v>
      </c>
      <c r="AL29" s="18">
        <v>22996</v>
      </c>
      <c r="AM29" s="40">
        <f t="shared" si="43"/>
        <v>188.491803278689</v>
      </c>
      <c r="AN29" s="17">
        <f t="shared" si="44"/>
        <v>-4942</v>
      </c>
      <c r="AO29" s="36">
        <f t="shared" si="45"/>
        <v>-0.21490694033745</v>
      </c>
      <c r="AP29" s="17">
        <v>1776</v>
      </c>
      <c r="AQ29" s="26">
        <v>0.116554054054054</v>
      </c>
      <c r="AR29" s="18">
        <v>207</v>
      </c>
      <c r="AS29" s="18">
        <v>39430</v>
      </c>
      <c r="AT29" s="40">
        <f t="shared" si="46"/>
        <v>190.48309178744</v>
      </c>
      <c r="AU29" s="17">
        <f t="shared" si="47"/>
        <v>-7973</v>
      </c>
      <c r="AV29" s="36">
        <f t="shared" si="48"/>
        <v>-0.202206441795587</v>
      </c>
      <c r="AW29" s="17">
        <v>1248</v>
      </c>
      <c r="AX29" s="26">
        <v>0.127403846153846</v>
      </c>
      <c r="AY29" s="18">
        <v>159</v>
      </c>
      <c r="AZ29" s="18">
        <v>30365</v>
      </c>
      <c r="BA29" s="40">
        <f t="shared" si="49"/>
        <v>190.974842767296</v>
      </c>
      <c r="BB29" s="17">
        <f t="shared" si="50"/>
        <v>-6046</v>
      </c>
      <c r="BC29" s="36">
        <f t="shared" si="51"/>
        <v>-0.19911081837642</v>
      </c>
      <c r="BD29" s="17">
        <v>1274</v>
      </c>
      <c r="BE29" s="26">
        <v>0.138932496075353</v>
      </c>
      <c r="BF29" s="17">
        <v>177</v>
      </c>
      <c r="BG29" s="18">
        <v>33328</v>
      </c>
      <c r="BH29" s="40">
        <f t="shared" si="52"/>
        <v>188.293785310734</v>
      </c>
      <c r="BI29" s="17">
        <f t="shared" si="53"/>
        <v>-7205</v>
      </c>
      <c r="BJ29" s="36">
        <f t="shared" si="54"/>
        <v>-0.216184589534326</v>
      </c>
      <c r="BK29" s="17">
        <v>1049</v>
      </c>
      <c r="BL29" s="32">
        <v>0.0886558627264061</v>
      </c>
      <c r="BM29" s="17">
        <v>93</v>
      </c>
      <c r="BN29" s="18">
        <v>17192</v>
      </c>
      <c r="BO29" s="40">
        <f t="shared" si="55"/>
        <v>184.860215053763</v>
      </c>
      <c r="BP29" s="17">
        <f t="shared" si="56"/>
        <v>-4105</v>
      </c>
      <c r="BQ29" s="36">
        <f t="shared" si="57"/>
        <v>-0.238773848301536</v>
      </c>
      <c r="BR29" s="17">
        <v>935</v>
      </c>
      <c r="BS29" s="32">
        <v>0.103743315508021</v>
      </c>
      <c r="BT29" s="18">
        <v>97</v>
      </c>
      <c r="BU29" s="18">
        <v>18371</v>
      </c>
      <c r="BV29" s="40">
        <f t="shared" si="58"/>
        <v>189.39175257732</v>
      </c>
      <c r="BW29" s="17">
        <f t="shared" si="59"/>
        <v>-3842</v>
      </c>
      <c r="BX29" s="116">
        <f t="shared" si="60"/>
        <v>-0.209133961134397</v>
      </c>
      <c r="BY29" s="112">
        <v>997</v>
      </c>
      <c r="BZ29" s="117">
        <v>0.0962888665997994</v>
      </c>
      <c r="CA29" s="112">
        <v>96</v>
      </c>
      <c r="CB29" s="112">
        <v>18191</v>
      </c>
      <c r="CC29" s="40">
        <f t="shared" si="61"/>
        <v>189.489583333333</v>
      </c>
      <c r="CD29" s="17">
        <f t="shared" si="3"/>
        <v>-3793.00000000003</v>
      </c>
      <c r="CE29" s="36">
        <f t="shared" si="4"/>
        <v>-0.208509702600189</v>
      </c>
      <c r="CF29" s="112">
        <v>923</v>
      </c>
      <c r="CG29" s="117">
        <v>0.118093174431203</v>
      </c>
      <c r="CH29" s="112">
        <v>109</v>
      </c>
      <c r="CI29" s="112">
        <v>20411</v>
      </c>
      <c r="CJ29" s="40">
        <f t="shared" si="62"/>
        <v>187.256880733945</v>
      </c>
      <c r="CK29" s="17">
        <f t="shared" si="5"/>
        <v>-4550</v>
      </c>
      <c r="CL29" s="36">
        <f t="shared" si="6"/>
        <v>-0.222919014257018</v>
      </c>
      <c r="CM29" s="120">
        <v>845</v>
      </c>
      <c r="CN29" s="121">
        <v>0.0970414201183432</v>
      </c>
      <c r="CO29" s="55">
        <v>82</v>
      </c>
      <c r="CP29" s="55">
        <v>15395</v>
      </c>
      <c r="CQ29" s="40">
        <f t="shared" si="63"/>
        <v>187.743902439024</v>
      </c>
      <c r="CR29" s="17">
        <f t="shared" si="7"/>
        <v>-3383.00000000003</v>
      </c>
      <c r="CS29" s="36">
        <f t="shared" si="8"/>
        <v>-0.219746670997079</v>
      </c>
      <c r="CT29" s="122">
        <v>1107</v>
      </c>
      <c r="CU29" s="123">
        <v>0.138211382113821</v>
      </c>
      <c r="CV29" s="122">
        <v>153</v>
      </c>
      <c r="CW29" s="122">
        <v>28706</v>
      </c>
      <c r="CX29" s="40">
        <f t="shared" si="64"/>
        <v>187.62091503268</v>
      </c>
      <c r="CY29" s="17">
        <f t="shared" si="9"/>
        <v>-6330.99999999996</v>
      </c>
      <c r="CZ29" s="36">
        <f t="shared" si="10"/>
        <v>-0.220546227269559</v>
      </c>
      <c r="DA29" s="112">
        <v>1054</v>
      </c>
      <c r="DB29" s="117">
        <v>0.110056925996205</v>
      </c>
      <c r="DC29" s="112">
        <v>116</v>
      </c>
      <c r="DD29" s="112">
        <v>21973</v>
      </c>
      <c r="DE29" s="40">
        <f t="shared" si="65"/>
        <v>189.422413793103</v>
      </c>
      <c r="DF29" s="17">
        <f t="shared" si="11"/>
        <v>-4591.00000000005</v>
      </c>
      <c r="DG29" s="36">
        <f t="shared" si="12"/>
        <v>-0.208938242388388</v>
      </c>
      <c r="DH29" s="126">
        <v>897</v>
      </c>
      <c r="DI29" s="32">
        <v>0.129319955406912</v>
      </c>
      <c r="DJ29" s="17">
        <v>116</v>
      </c>
      <c r="DK29" s="18">
        <v>22151</v>
      </c>
      <c r="DL29" s="40">
        <f t="shared" si="66"/>
        <v>190.956896551724</v>
      </c>
      <c r="DM29" s="17">
        <f t="shared" si="13"/>
        <v>-4413.00000000002</v>
      </c>
      <c r="DN29" s="36">
        <f t="shared" si="14"/>
        <v>-0.19922351135389</v>
      </c>
      <c r="DO29" s="33">
        <v>953</v>
      </c>
      <c r="DP29" s="32">
        <v>0.121720881427072</v>
      </c>
      <c r="DQ29" s="18">
        <v>116</v>
      </c>
      <c r="DR29" s="18">
        <v>22192</v>
      </c>
      <c r="DS29" s="40">
        <f t="shared" si="67"/>
        <v>191.310344827586</v>
      </c>
      <c r="DT29" s="17">
        <f t="shared" si="15"/>
        <v>-4372.00000000002</v>
      </c>
      <c r="DU29" s="36">
        <f t="shared" si="16"/>
        <v>-0.19700793078587</v>
      </c>
      <c r="DV29" s="18">
        <v>956</v>
      </c>
      <c r="DW29" s="26">
        <v>0.121338912133891</v>
      </c>
      <c r="DX29" s="18">
        <v>116</v>
      </c>
      <c r="DY29" s="18">
        <v>21755</v>
      </c>
      <c r="DZ29" s="40">
        <f t="shared" si="68"/>
        <v>187.543103448276</v>
      </c>
      <c r="EA29" s="17">
        <f t="shared" si="17"/>
        <v>-4808.99999999998</v>
      </c>
      <c r="EB29" s="36">
        <f t="shared" si="18"/>
        <v>-0.221052631578947</v>
      </c>
      <c r="EC29" s="18">
        <v>872</v>
      </c>
      <c r="ED29" s="26">
        <v>0.0928899082568807</v>
      </c>
      <c r="EE29" s="18">
        <v>81</v>
      </c>
      <c r="EF29" s="18">
        <v>15491</v>
      </c>
      <c r="EG29" s="40">
        <f t="shared" si="69"/>
        <v>191.246913580247</v>
      </c>
      <c r="EH29" s="17">
        <f t="shared" si="19"/>
        <v>-3057.99999999999</v>
      </c>
      <c r="EI29" s="36">
        <f t="shared" si="20"/>
        <v>-0.197404944806661</v>
      </c>
      <c r="EJ29" s="18">
        <v>806</v>
      </c>
      <c r="EK29" s="26">
        <v>0.102977667493797</v>
      </c>
      <c r="EL29" s="18">
        <v>83</v>
      </c>
      <c r="EM29" s="18">
        <v>15669</v>
      </c>
      <c r="EN29" s="40">
        <f t="shared" si="70"/>
        <v>188.78313253012</v>
      </c>
      <c r="EO29" s="17">
        <f t="shared" si="21"/>
        <v>-3338</v>
      </c>
      <c r="EP29" s="36">
        <f t="shared" si="22"/>
        <v>-0.213032101601889</v>
      </c>
      <c r="EQ29" s="18">
        <v>824</v>
      </c>
      <c r="ER29" s="26">
        <v>0.161407766990291</v>
      </c>
      <c r="ES29" s="18">
        <v>133</v>
      </c>
      <c r="ET29" s="18">
        <v>25231</v>
      </c>
      <c r="EU29" s="40">
        <f t="shared" si="71"/>
        <v>189.706766917293</v>
      </c>
      <c r="EV29" s="17">
        <f t="shared" si="23"/>
        <v>-5226</v>
      </c>
      <c r="EW29" s="36">
        <f t="shared" si="24"/>
        <v>-0.207126154333954</v>
      </c>
      <c r="EX29" s="18">
        <v>867</v>
      </c>
      <c r="EY29" s="26">
        <v>0.126874279123414</v>
      </c>
      <c r="EZ29" s="17">
        <v>110</v>
      </c>
      <c r="FA29" s="18">
        <v>20932</v>
      </c>
      <c r="FB29" s="40">
        <f t="shared" si="72"/>
        <v>190.290909090909</v>
      </c>
      <c r="FC29" s="17">
        <f t="shared" si="25"/>
        <v>-4258</v>
      </c>
      <c r="FD29" s="36">
        <f t="shared" si="26"/>
        <v>-0.203420600038219</v>
      </c>
      <c r="FE29" s="18">
        <v>853</v>
      </c>
      <c r="FF29" s="26">
        <v>0.140679953106682</v>
      </c>
      <c r="FG29" s="17">
        <v>120</v>
      </c>
      <c r="FH29" s="18">
        <v>22302</v>
      </c>
      <c r="FI29" s="40">
        <f t="shared" si="73"/>
        <v>185.85</v>
      </c>
      <c r="FJ29" s="17">
        <f t="shared" si="27"/>
        <v>-5178</v>
      </c>
      <c r="FK29" s="36">
        <f t="shared" si="28"/>
        <v>-0.232176486413775</v>
      </c>
      <c r="FL29" s="18">
        <v>850</v>
      </c>
      <c r="FM29" s="26">
        <v>0.103529411764706</v>
      </c>
      <c r="FN29" s="17">
        <v>88</v>
      </c>
      <c r="FO29" s="18">
        <v>16469</v>
      </c>
      <c r="FP29" s="40">
        <f t="shared" si="74"/>
        <v>187.147727272727</v>
      </c>
      <c r="FQ29" s="17">
        <f t="shared" si="29"/>
        <v>-3683</v>
      </c>
      <c r="FR29" s="36">
        <f t="shared" si="30"/>
        <v>-0.223632278826887</v>
      </c>
      <c r="FS29" s="18">
        <v>806</v>
      </c>
      <c r="FT29" s="26">
        <v>0.100496277915633</v>
      </c>
      <c r="FU29" s="17">
        <v>81</v>
      </c>
      <c r="FV29" s="18">
        <v>15035</v>
      </c>
      <c r="FW29" s="40">
        <f t="shared" si="99"/>
        <v>185.617283950617</v>
      </c>
      <c r="FX29" s="17">
        <f t="shared" si="75"/>
        <v>-3514</v>
      </c>
      <c r="FY29" s="36">
        <f t="shared" si="76"/>
        <v>-0.23372131692717</v>
      </c>
      <c r="FZ29" s="18">
        <v>1427</v>
      </c>
      <c r="GA29" s="26">
        <v>0.0939032936229853</v>
      </c>
      <c r="GB29" s="17">
        <v>134</v>
      </c>
      <c r="GC29" s="18">
        <v>25520</v>
      </c>
      <c r="GD29" s="40">
        <f t="shared" si="77"/>
        <v>190.44776119403</v>
      </c>
      <c r="GE29" s="17">
        <f t="shared" si="78"/>
        <v>-5166</v>
      </c>
      <c r="GF29" s="36">
        <f t="shared" si="79"/>
        <v>-0.202429467084639</v>
      </c>
      <c r="GG29" s="18">
        <v>1324</v>
      </c>
      <c r="GH29" s="26">
        <v>0.103474320241692</v>
      </c>
      <c r="GI29" s="18">
        <v>137</v>
      </c>
      <c r="GJ29" s="18">
        <v>26260</v>
      </c>
      <c r="GK29" s="40">
        <f t="shared" si="80"/>
        <v>191.678832116788</v>
      </c>
      <c r="GL29" s="17">
        <f t="shared" si="81"/>
        <v>-5113</v>
      </c>
      <c r="GM29" s="36">
        <f t="shared" si="82"/>
        <v>-0.194706778370145</v>
      </c>
      <c r="GN29" s="18">
        <v>1351</v>
      </c>
      <c r="GO29" s="26">
        <v>0.108068097705403</v>
      </c>
      <c r="GP29" s="18">
        <v>146</v>
      </c>
      <c r="GQ29" s="18">
        <v>28085</v>
      </c>
      <c r="GR29" s="40">
        <f t="shared" si="83"/>
        <v>192.36301369863</v>
      </c>
      <c r="GS29" s="17">
        <f t="shared" si="84"/>
        <v>-5349</v>
      </c>
      <c r="GT29" s="36">
        <f t="shared" si="85"/>
        <v>-0.190457539611892</v>
      </c>
      <c r="GU29" s="18">
        <v>1259</v>
      </c>
      <c r="GV29" s="26">
        <v>0.108816521048451</v>
      </c>
      <c r="GW29" s="18">
        <v>137</v>
      </c>
      <c r="GX29" s="18">
        <v>25760</v>
      </c>
      <c r="GY29" s="40">
        <f t="shared" si="86"/>
        <v>188.029197080292</v>
      </c>
      <c r="GZ29" s="17">
        <f t="shared" si="87"/>
        <v>-5613</v>
      </c>
      <c r="HA29" s="36">
        <f t="shared" si="88"/>
        <v>-0.217895962732919</v>
      </c>
      <c r="HB29" s="18">
        <v>978</v>
      </c>
      <c r="HC29" s="26">
        <v>0.0910020449897751</v>
      </c>
      <c r="HD29" s="18">
        <v>89</v>
      </c>
      <c r="HE29" s="18">
        <v>16740</v>
      </c>
      <c r="HF29" s="40">
        <f t="shared" si="89"/>
        <v>188.089887640449</v>
      </c>
      <c r="HG29" s="17">
        <f t="shared" si="90"/>
        <v>-3641</v>
      </c>
      <c r="HH29" s="36">
        <f t="shared" si="91"/>
        <v>-0.217502986857826</v>
      </c>
      <c r="HI29" s="18">
        <v>966</v>
      </c>
      <c r="HJ29" s="26">
        <v>0.0734989648033126</v>
      </c>
      <c r="HK29" s="17">
        <v>71</v>
      </c>
      <c r="HL29" s="18">
        <v>13673</v>
      </c>
      <c r="HM29" s="40">
        <f t="shared" si="92"/>
        <v>192.577464788732</v>
      </c>
      <c r="HN29" s="17">
        <f t="shared" si="93"/>
        <v>-2586</v>
      </c>
      <c r="HO29" s="36">
        <f t="shared" si="94"/>
        <v>-0.189131865720764</v>
      </c>
      <c r="HP29" s="18">
        <v>1212</v>
      </c>
      <c r="HQ29" s="26">
        <v>0.0486798679867987</v>
      </c>
      <c r="HR29" s="17">
        <v>59</v>
      </c>
      <c r="HS29" s="18">
        <v>11423</v>
      </c>
      <c r="HT29" s="40">
        <f t="shared" si="95"/>
        <v>193.610169491525</v>
      </c>
      <c r="HU29" s="17">
        <f t="shared" si="96"/>
        <v>-2088</v>
      </c>
      <c r="HV29" s="36">
        <f t="shared" si="97"/>
        <v>-0.182789109690974</v>
      </c>
      <c r="HW29" s="17">
        <v>7232</v>
      </c>
      <c r="HX29" s="17">
        <v>1546781.5825</v>
      </c>
      <c r="HY29" s="18">
        <v>1548</v>
      </c>
      <c r="HZ29" s="18">
        <v>326179.9</v>
      </c>
      <c r="IA29" s="17">
        <v>3638</v>
      </c>
      <c r="IB29" s="17">
        <v>743316</v>
      </c>
      <c r="IC29" s="17">
        <v>3976</v>
      </c>
      <c r="ID29" s="17">
        <v>773812</v>
      </c>
      <c r="IE29" s="18"/>
      <c r="IF29" s="41"/>
      <c r="IG29" s="41"/>
      <c r="IH29" s="41"/>
      <c r="II29" s="41"/>
      <c r="IJ29" s="41"/>
      <c r="IK29" s="41"/>
      <c r="IL29" s="41"/>
      <c r="IM29" s="18"/>
      <c r="IN29" s="41"/>
      <c r="IO29" s="41"/>
      <c r="IP29" s="41"/>
      <c r="IQ29" s="18"/>
      <c r="IR29" s="18"/>
      <c r="IS29" s="18">
        <f t="shared" si="98"/>
        <v>3702</v>
      </c>
      <c r="IT29" s="18">
        <f t="shared" si="31"/>
        <v>700853</v>
      </c>
      <c r="IU29" s="17">
        <v>229</v>
      </c>
      <c r="IV29" s="17">
        <f t="shared" si="32"/>
        <v>-146905</v>
      </c>
      <c r="IW29" s="36">
        <f t="shared" si="33"/>
        <v>-0.209608862343459</v>
      </c>
      <c r="IX29" s="18">
        <f t="shared" si="34"/>
        <v>20096</v>
      </c>
      <c r="IY29" s="42">
        <f t="shared" si="35"/>
        <v>4090942.4825</v>
      </c>
      <c r="IZ29" s="43"/>
      <c r="JA29" s="43"/>
    </row>
    <row r="30" spans="1:261">
      <c r="A30" s="16" t="s">
        <v>133</v>
      </c>
      <c r="B30" s="17" t="s">
        <v>38</v>
      </c>
      <c r="C30" s="18">
        <v>6939962748214</v>
      </c>
      <c r="D30" s="18">
        <v>564948895609</v>
      </c>
      <c r="E30" s="18">
        <v>21061110001246</v>
      </c>
      <c r="F30" s="17" t="s">
        <v>184</v>
      </c>
      <c r="G30" s="19" t="s">
        <v>185</v>
      </c>
      <c r="H30" s="17" t="s">
        <v>129</v>
      </c>
      <c r="I30" s="26">
        <f>VLOOKUP(C30,供应链!E:J,6,0)</f>
        <v>0.8</v>
      </c>
      <c r="J30" s="17">
        <f>VLOOKUP(C30,供应链!E:H,4,0)</f>
        <v>156</v>
      </c>
      <c r="K30" s="17">
        <f>VLOOKUP(C30,供应链!E:K,7,0)</f>
        <v>0</v>
      </c>
      <c r="L30" s="18">
        <f>VLOOKUP(C30,供应链!E:I,5,0)</f>
        <v>12.9383886255924</v>
      </c>
      <c r="M30" s="27">
        <f t="shared" si="0"/>
        <v>0.00375117917984574</v>
      </c>
      <c r="N30" s="17">
        <v>407</v>
      </c>
      <c r="O30" s="26">
        <v>0.0343980343980344</v>
      </c>
      <c r="P30" s="18">
        <v>14</v>
      </c>
      <c r="Q30" s="18">
        <v>3789</v>
      </c>
      <c r="R30" s="40">
        <f t="shared" si="36"/>
        <v>270.642857142857</v>
      </c>
      <c r="S30" s="17">
        <f t="shared" si="37"/>
        <v>-397</v>
      </c>
      <c r="T30" s="36">
        <f t="shared" si="38"/>
        <v>-0.10477698601214</v>
      </c>
      <c r="U30" s="17">
        <v>355</v>
      </c>
      <c r="V30" s="26">
        <v>0.028169014084507</v>
      </c>
      <c r="W30" s="18">
        <v>10</v>
      </c>
      <c r="X30" s="18">
        <v>2727</v>
      </c>
      <c r="Y30" s="40">
        <f t="shared" si="39"/>
        <v>272.7</v>
      </c>
      <c r="Z30" s="17">
        <f t="shared" si="40"/>
        <v>-263</v>
      </c>
      <c r="AA30" s="36">
        <f t="shared" si="41"/>
        <v>-0.0964429776310965</v>
      </c>
      <c r="AB30" s="17">
        <v>328</v>
      </c>
      <c r="AC30" s="26">
        <v>0.0365853658536585</v>
      </c>
      <c r="AD30" s="18">
        <v>12</v>
      </c>
      <c r="AE30" s="18">
        <v>3258</v>
      </c>
      <c r="AF30" s="40">
        <f t="shared" si="42"/>
        <v>271.5</v>
      </c>
      <c r="AG30" s="17">
        <f t="shared" si="1"/>
        <v>-330</v>
      </c>
      <c r="AH30" s="36">
        <f t="shared" si="2"/>
        <v>-0.101289134438306</v>
      </c>
      <c r="AI30" s="17">
        <v>385</v>
      </c>
      <c r="AJ30" s="26">
        <v>0.0337662337662338</v>
      </c>
      <c r="AK30" s="18">
        <v>13</v>
      </c>
      <c r="AL30" s="18">
        <v>3502</v>
      </c>
      <c r="AM30" s="40">
        <f t="shared" si="43"/>
        <v>269.384615384615</v>
      </c>
      <c r="AN30" s="17">
        <f t="shared" si="44"/>
        <v>-385</v>
      </c>
      <c r="AO30" s="36">
        <f t="shared" si="45"/>
        <v>-0.109937178754997</v>
      </c>
      <c r="AP30" s="17">
        <v>463</v>
      </c>
      <c r="AQ30" s="26">
        <v>0.0345572354211663</v>
      </c>
      <c r="AR30" s="18">
        <v>16</v>
      </c>
      <c r="AS30" s="18">
        <v>4505</v>
      </c>
      <c r="AT30" s="40">
        <f t="shared" si="46"/>
        <v>281.5625</v>
      </c>
      <c r="AU30" s="17">
        <f t="shared" si="47"/>
        <v>-279</v>
      </c>
      <c r="AV30" s="36">
        <f t="shared" si="48"/>
        <v>-0.0619311875693674</v>
      </c>
      <c r="AW30" s="17">
        <v>339</v>
      </c>
      <c r="AX30" s="26">
        <v>0.0383480825958702</v>
      </c>
      <c r="AY30" s="18">
        <v>13</v>
      </c>
      <c r="AZ30" s="18">
        <v>3586</v>
      </c>
      <c r="BA30" s="40">
        <f t="shared" si="49"/>
        <v>275.846153846154</v>
      </c>
      <c r="BB30" s="17">
        <f t="shared" si="50"/>
        <v>-301</v>
      </c>
      <c r="BC30" s="36">
        <f t="shared" si="51"/>
        <v>-0.0839375348577802</v>
      </c>
      <c r="BD30" s="17">
        <v>328</v>
      </c>
      <c r="BE30" s="26">
        <v>0.0457317073170732</v>
      </c>
      <c r="BF30" s="17">
        <v>15</v>
      </c>
      <c r="BG30" s="18">
        <v>4137</v>
      </c>
      <c r="BH30" s="40">
        <f t="shared" si="52"/>
        <v>275.8</v>
      </c>
      <c r="BI30" s="17">
        <f t="shared" si="53"/>
        <v>-348</v>
      </c>
      <c r="BJ30" s="36">
        <f t="shared" si="54"/>
        <v>-0.0841189267585206</v>
      </c>
      <c r="BK30" s="17">
        <v>334</v>
      </c>
      <c r="BL30" s="32">
        <v>0.0479041916167665</v>
      </c>
      <c r="BM30" s="17">
        <v>16</v>
      </c>
      <c r="BN30" s="18">
        <v>4492</v>
      </c>
      <c r="BO30" s="40">
        <f t="shared" si="55"/>
        <v>280.75</v>
      </c>
      <c r="BP30" s="17">
        <f t="shared" si="56"/>
        <v>-292</v>
      </c>
      <c r="BQ30" s="36">
        <f t="shared" si="57"/>
        <v>-0.0650044523597507</v>
      </c>
      <c r="BR30" s="17">
        <v>284</v>
      </c>
      <c r="BS30" s="32">
        <v>0.0457746478873239</v>
      </c>
      <c r="BT30" s="18">
        <v>13</v>
      </c>
      <c r="BU30" s="18">
        <v>3663</v>
      </c>
      <c r="BV30" s="40">
        <f t="shared" si="58"/>
        <v>281.769230769231</v>
      </c>
      <c r="BW30" s="17">
        <f t="shared" si="59"/>
        <v>-224</v>
      </c>
      <c r="BX30" s="116">
        <f t="shared" si="60"/>
        <v>-0.0611520611520611</v>
      </c>
      <c r="BY30" s="112">
        <v>268</v>
      </c>
      <c r="BZ30" s="117">
        <v>0.0485074626865672</v>
      </c>
      <c r="CA30" s="112">
        <v>13</v>
      </c>
      <c r="CB30" s="112">
        <v>3671</v>
      </c>
      <c r="CC30" s="40">
        <f t="shared" si="61"/>
        <v>282.384615384615</v>
      </c>
      <c r="CD30" s="17">
        <f t="shared" si="3"/>
        <v>-216.000000000005</v>
      </c>
      <c r="CE30" s="36">
        <f t="shared" si="4"/>
        <v>-0.0588395532552451</v>
      </c>
      <c r="CF30" s="112">
        <v>244</v>
      </c>
      <c r="CG30" s="117">
        <v>0.0368852459016393</v>
      </c>
      <c r="CH30" s="112">
        <v>9</v>
      </c>
      <c r="CI30" s="112">
        <v>2554</v>
      </c>
      <c r="CJ30" s="40">
        <f t="shared" si="62"/>
        <v>283.777777777778</v>
      </c>
      <c r="CK30" s="17">
        <f t="shared" si="5"/>
        <v>-136.999999999998</v>
      </c>
      <c r="CL30" s="36">
        <f t="shared" si="6"/>
        <v>-0.0536413469068121</v>
      </c>
      <c r="CM30" s="120">
        <v>236</v>
      </c>
      <c r="CN30" s="121">
        <v>0.0508474576271186</v>
      </c>
      <c r="CO30" s="55">
        <v>12</v>
      </c>
      <c r="CP30" s="55">
        <v>3444</v>
      </c>
      <c r="CQ30" s="40">
        <f t="shared" si="63"/>
        <v>287</v>
      </c>
      <c r="CR30" s="17">
        <f t="shared" si="7"/>
        <v>-144</v>
      </c>
      <c r="CS30" s="36">
        <f t="shared" si="8"/>
        <v>-0.0418118466898955</v>
      </c>
      <c r="CT30" s="122">
        <v>257</v>
      </c>
      <c r="CU30" s="123">
        <v>0.0428015564202335</v>
      </c>
      <c r="CV30" s="122">
        <v>11</v>
      </c>
      <c r="CW30" s="122">
        <v>3096</v>
      </c>
      <c r="CX30" s="40">
        <f t="shared" si="64"/>
        <v>281.454545454545</v>
      </c>
      <c r="CY30" s="17">
        <f t="shared" si="9"/>
        <v>-193.000000000005</v>
      </c>
      <c r="CZ30" s="36">
        <f t="shared" si="10"/>
        <v>-0.0623385012919913</v>
      </c>
      <c r="DA30" s="112">
        <v>242</v>
      </c>
      <c r="DB30" s="117">
        <v>0.0537190082644628</v>
      </c>
      <c r="DC30" s="112">
        <v>13</v>
      </c>
      <c r="DD30" s="112">
        <v>3638</v>
      </c>
      <c r="DE30" s="40">
        <f t="shared" si="65"/>
        <v>279.846153846154</v>
      </c>
      <c r="DF30" s="17">
        <f t="shared" si="11"/>
        <v>-248.999999999998</v>
      </c>
      <c r="DG30" s="36">
        <f t="shared" si="12"/>
        <v>-0.06844420010995</v>
      </c>
      <c r="DH30" s="126">
        <v>240</v>
      </c>
      <c r="DI30" s="32">
        <v>0.0291666666666667</v>
      </c>
      <c r="DJ30" s="17">
        <v>7</v>
      </c>
      <c r="DK30" s="18">
        <v>1951</v>
      </c>
      <c r="DL30" s="40">
        <f t="shared" si="66"/>
        <v>278.714285714286</v>
      </c>
      <c r="DM30" s="17">
        <f t="shared" si="13"/>
        <v>-141.999999999998</v>
      </c>
      <c r="DN30" s="36">
        <f t="shared" si="14"/>
        <v>-0.0727831881086612</v>
      </c>
      <c r="DO30" s="33">
        <v>261</v>
      </c>
      <c r="DP30" s="32">
        <v>0.0229885057471264</v>
      </c>
      <c r="DQ30" s="18">
        <v>6</v>
      </c>
      <c r="DR30" s="18">
        <v>1690</v>
      </c>
      <c r="DS30" s="40">
        <f t="shared" si="67"/>
        <v>281.666666666667</v>
      </c>
      <c r="DT30" s="17">
        <f t="shared" si="15"/>
        <v>-103.999999999998</v>
      </c>
      <c r="DU30" s="36">
        <f t="shared" si="16"/>
        <v>-0.0615384615384603</v>
      </c>
      <c r="DV30" s="18">
        <v>256</v>
      </c>
      <c r="DW30" s="26">
        <v>0.0390625</v>
      </c>
      <c r="DX30" s="18">
        <v>10</v>
      </c>
      <c r="DY30" s="18">
        <v>2785</v>
      </c>
      <c r="DZ30" s="40">
        <f t="shared" si="68"/>
        <v>278.5</v>
      </c>
      <c r="EA30" s="17">
        <f t="shared" si="17"/>
        <v>-205</v>
      </c>
      <c r="EB30" s="36">
        <f t="shared" si="18"/>
        <v>-0.0736086175942549</v>
      </c>
      <c r="EC30" s="18">
        <v>237</v>
      </c>
      <c r="ED30" s="26">
        <v>0.0421940928270042</v>
      </c>
      <c r="EE30" s="18">
        <v>10</v>
      </c>
      <c r="EF30" s="18">
        <v>2817</v>
      </c>
      <c r="EG30" s="40">
        <f t="shared" si="69"/>
        <v>281.7</v>
      </c>
      <c r="EH30" s="17">
        <f t="shared" si="19"/>
        <v>-173</v>
      </c>
      <c r="EI30" s="36">
        <f t="shared" si="20"/>
        <v>-0.0614128505502308</v>
      </c>
      <c r="EJ30" s="18">
        <v>219</v>
      </c>
      <c r="EK30" s="26">
        <v>0.0410958904109589</v>
      </c>
      <c r="EL30" s="18">
        <v>9</v>
      </c>
      <c r="EM30" s="18">
        <v>2522</v>
      </c>
      <c r="EN30" s="40">
        <f t="shared" si="70"/>
        <v>280.222222222222</v>
      </c>
      <c r="EO30" s="17">
        <f t="shared" si="21"/>
        <v>-169</v>
      </c>
      <c r="EP30" s="36">
        <f t="shared" si="22"/>
        <v>-0.0670103092783505</v>
      </c>
      <c r="EQ30" s="18">
        <v>256</v>
      </c>
      <c r="ER30" s="26">
        <v>0.03125</v>
      </c>
      <c r="ES30" s="18">
        <v>8</v>
      </c>
      <c r="ET30" s="18">
        <v>2210</v>
      </c>
      <c r="EU30" s="40">
        <f t="shared" si="71"/>
        <v>276.25</v>
      </c>
      <c r="EV30" s="17">
        <f t="shared" si="23"/>
        <v>-182</v>
      </c>
      <c r="EW30" s="36">
        <f t="shared" si="24"/>
        <v>-0.0823529411764706</v>
      </c>
      <c r="EX30" s="18">
        <v>237</v>
      </c>
      <c r="EY30" s="26">
        <v>0.0421940928270042</v>
      </c>
      <c r="EZ30" s="17">
        <v>10</v>
      </c>
      <c r="FA30" s="18">
        <v>2782</v>
      </c>
      <c r="FB30" s="40">
        <f t="shared" si="72"/>
        <v>278.2</v>
      </c>
      <c r="FC30" s="17">
        <f t="shared" si="25"/>
        <v>-208</v>
      </c>
      <c r="FD30" s="36">
        <f t="shared" si="26"/>
        <v>-0.074766355140187</v>
      </c>
      <c r="FE30" s="18">
        <v>258</v>
      </c>
      <c r="FF30" s="26">
        <v>0.0465116279069767</v>
      </c>
      <c r="FG30" s="17">
        <v>12</v>
      </c>
      <c r="FH30" s="18">
        <v>3393</v>
      </c>
      <c r="FI30" s="40">
        <f t="shared" si="73"/>
        <v>282.75</v>
      </c>
      <c r="FJ30" s="17">
        <f t="shared" si="27"/>
        <v>-195</v>
      </c>
      <c r="FK30" s="36">
        <f t="shared" si="28"/>
        <v>-0.0574712643678161</v>
      </c>
      <c r="FL30" s="18">
        <v>275</v>
      </c>
      <c r="FM30" s="26">
        <v>0.0363636363636364</v>
      </c>
      <c r="FN30" s="17">
        <v>10</v>
      </c>
      <c r="FO30" s="18">
        <v>2797</v>
      </c>
      <c r="FP30" s="40">
        <f t="shared" si="74"/>
        <v>279.7</v>
      </c>
      <c r="FQ30" s="17">
        <f t="shared" si="29"/>
        <v>-193</v>
      </c>
      <c r="FR30" s="36">
        <f t="shared" si="30"/>
        <v>-0.0690025026814444</v>
      </c>
      <c r="FS30" s="18">
        <v>292</v>
      </c>
      <c r="FT30" s="26">
        <v>0.0273972602739726</v>
      </c>
      <c r="FU30" s="17">
        <v>8</v>
      </c>
      <c r="FV30" s="18">
        <v>2267</v>
      </c>
      <c r="FW30" s="40">
        <f t="shared" si="99"/>
        <v>283.375</v>
      </c>
      <c r="FX30" s="17">
        <f t="shared" si="75"/>
        <v>-125</v>
      </c>
      <c r="FY30" s="36">
        <f t="shared" si="76"/>
        <v>-0.0551389501543891</v>
      </c>
      <c r="FZ30" s="18">
        <v>398</v>
      </c>
      <c r="GA30" s="26">
        <v>0.0326633165829146</v>
      </c>
      <c r="GB30" s="17">
        <v>13</v>
      </c>
      <c r="GC30" s="18">
        <v>3675</v>
      </c>
      <c r="GD30" s="40">
        <f t="shared" si="77"/>
        <v>282.692307692308</v>
      </c>
      <c r="GE30" s="17">
        <f t="shared" si="78"/>
        <v>-212</v>
      </c>
      <c r="GF30" s="36">
        <f t="shared" si="79"/>
        <v>-0.057687074829932</v>
      </c>
      <c r="GG30" s="18">
        <v>329</v>
      </c>
      <c r="GH30" s="26">
        <v>0.033434650455927</v>
      </c>
      <c r="GI30" s="18">
        <v>11</v>
      </c>
      <c r="GJ30" s="18">
        <v>3037</v>
      </c>
      <c r="GK30" s="40">
        <f t="shared" si="80"/>
        <v>276.090909090909</v>
      </c>
      <c r="GL30" s="17">
        <f t="shared" si="81"/>
        <v>-252</v>
      </c>
      <c r="GM30" s="36">
        <f t="shared" si="82"/>
        <v>-0.082976621666118</v>
      </c>
      <c r="GN30" s="18">
        <v>319</v>
      </c>
      <c r="GO30" s="26">
        <v>0.0282131661442006</v>
      </c>
      <c r="GP30" s="18">
        <v>9</v>
      </c>
      <c r="GQ30" s="18">
        <v>2489</v>
      </c>
      <c r="GR30" s="40">
        <f t="shared" si="83"/>
        <v>276.555555555556</v>
      </c>
      <c r="GS30" s="17">
        <f t="shared" si="84"/>
        <v>-202</v>
      </c>
      <c r="GT30" s="36">
        <f t="shared" si="85"/>
        <v>-0.0811570912012857</v>
      </c>
      <c r="GU30" s="18">
        <v>348</v>
      </c>
      <c r="GV30" s="26">
        <v>0.0316091954022989</v>
      </c>
      <c r="GW30" s="18">
        <v>11</v>
      </c>
      <c r="GX30" s="18">
        <v>3057</v>
      </c>
      <c r="GY30" s="40">
        <f t="shared" si="86"/>
        <v>277.909090909091</v>
      </c>
      <c r="GZ30" s="17">
        <f t="shared" si="87"/>
        <v>-232</v>
      </c>
      <c r="HA30" s="36">
        <f t="shared" si="88"/>
        <v>-0.0758913967942426</v>
      </c>
      <c r="HB30" s="18">
        <v>346</v>
      </c>
      <c r="HC30" s="26">
        <v>0.0289017341040462</v>
      </c>
      <c r="HD30" s="18">
        <v>10</v>
      </c>
      <c r="HE30" s="18">
        <v>2807</v>
      </c>
      <c r="HF30" s="40">
        <f t="shared" si="89"/>
        <v>280.7</v>
      </c>
      <c r="HG30" s="17">
        <f t="shared" si="90"/>
        <v>-183</v>
      </c>
      <c r="HH30" s="36">
        <f t="shared" si="91"/>
        <v>-0.0651941574634842</v>
      </c>
      <c r="HI30" s="18">
        <v>340</v>
      </c>
      <c r="HJ30" s="26">
        <v>0.0264705882352941</v>
      </c>
      <c r="HK30" s="17">
        <v>9</v>
      </c>
      <c r="HL30" s="18">
        <v>2566</v>
      </c>
      <c r="HM30" s="40">
        <f t="shared" si="92"/>
        <v>285.111111111111</v>
      </c>
      <c r="HN30" s="17">
        <f t="shared" si="93"/>
        <v>-125</v>
      </c>
      <c r="HO30" s="36">
        <f t="shared" si="94"/>
        <v>-0.04871395167576</v>
      </c>
      <c r="HP30" s="18">
        <v>428</v>
      </c>
      <c r="HQ30" s="26">
        <v>0.0116822429906542</v>
      </c>
      <c r="HR30" s="17">
        <v>5</v>
      </c>
      <c r="HS30" s="18">
        <v>1451</v>
      </c>
      <c r="HT30" s="40">
        <f t="shared" si="95"/>
        <v>290.2</v>
      </c>
      <c r="HU30" s="17">
        <f t="shared" si="96"/>
        <v>-44.0000000000001</v>
      </c>
      <c r="HV30" s="36">
        <f t="shared" si="97"/>
        <v>-0.0303239145416954</v>
      </c>
      <c r="HW30" s="17">
        <v>582</v>
      </c>
      <c r="HX30" s="17">
        <v>161380.53</v>
      </c>
      <c r="HY30" s="18">
        <v>109</v>
      </c>
      <c r="HZ30" s="18">
        <v>31715.96</v>
      </c>
      <c r="IA30" s="17">
        <v>332</v>
      </c>
      <c r="IB30" s="17">
        <v>94412</v>
      </c>
      <c r="IC30" s="17">
        <v>423</v>
      </c>
      <c r="ID30" s="17">
        <v>119532</v>
      </c>
      <c r="IE30" s="18"/>
      <c r="IF30" s="41"/>
      <c r="IG30" s="41"/>
      <c r="IH30" s="41"/>
      <c r="II30" s="41"/>
      <c r="IJ30" s="41"/>
      <c r="IK30" s="41"/>
      <c r="IL30" s="41"/>
      <c r="IM30" s="18"/>
      <c r="IN30" s="41"/>
      <c r="IO30" s="41"/>
      <c r="IP30" s="41"/>
      <c r="IQ30" s="18"/>
      <c r="IR30" s="18"/>
      <c r="IS30" s="18">
        <f t="shared" si="98"/>
        <v>338</v>
      </c>
      <c r="IT30" s="18">
        <f t="shared" si="31"/>
        <v>94358</v>
      </c>
      <c r="IU30" s="17">
        <v>299</v>
      </c>
      <c r="IV30" s="17">
        <f t="shared" si="32"/>
        <v>-6704</v>
      </c>
      <c r="IW30" s="36">
        <f t="shared" si="33"/>
        <v>-0.0710485597405625</v>
      </c>
      <c r="IX30" s="18">
        <f t="shared" si="34"/>
        <v>1784</v>
      </c>
      <c r="IY30" s="42">
        <f t="shared" si="35"/>
        <v>501398.49</v>
      </c>
      <c r="IZ30" s="43"/>
      <c r="JA30" s="43"/>
    </row>
    <row r="31" spans="1:261">
      <c r="A31" s="16" t="s">
        <v>126</v>
      </c>
      <c r="B31" s="17" t="s">
        <v>38</v>
      </c>
      <c r="C31" s="18">
        <v>6939962757315</v>
      </c>
      <c r="D31" s="18">
        <v>569134010496</v>
      </c>
      <c r="E31" s="18">
        <v>21061110001764</v>
      </c>
      <c r="F31" s="17" t="s">
        <v>186</v>
      </c>
      <c r="G31" s="19" t="s">
        <v>187</v>
      </c>
      <c r="H31" s="17" t="s">
        <v>129</v>
      </c>
      <c r="I31" s="26">
        <f>VLOOKUP(C31,供应链!E:J,6,0)</f>
        <v>0.84</v>
      </c>
      <c r="J31" s="17">
        <f>VLOOKUP(C31,供应链!E:H,4,0)</f>
        <v>952</v>
      </c>
      <c r="K31" s="17">
        <f>VLOOKUP(C31,供应链!E:K,7,0)</f>
        <v>7</v>
      </c>
      <c r="L31" s="18">
        <f>VLOOKUP(C31,供应链!E:I,5,0)</f>
        <v>16.2423021302179</v>
      </c>
      <c r="M31" s="27">
        <f t="shared" si="0"/>
        <v>0.0201431663059764</v>
      </c>
      <c r="N31" s="17">
        <v>3000</v>
      </c>
      <c r="O31" s="26">
        <v>0.0433333333333333</v>
      </c>
      <c r="P31" s="18">
        <v>130</v>
      </c>
      <c r="Q31" s="18">
        <v>34416</v>
      </c>
      <c r="R31" s="40">
        <f t="shared" si="36"/>
        <v>264.738461538462</v>
      </c>
      <c r="S31" s="17">
        <f t="shared" si="37"/>
        <v>-7054</v>
      </c>
      <c r="T31" s="36">
        <f t="shared" si="38"/>
        <v>-0.204962807996281</v>
      </c>
      <c r="U31" s="17">
        <v>2137</v>
      </c>
      <c r="V31" s="26">
        <v>0.0350959288722508</v>
      </c>
      <c r="W31" s="18">
        <v>75</v>
      </c>
      <c r="X31" s="18">
        <v>19860</v>
      </c>
      <c r="Y31" s="40">
        <f t="shared" si="39"/>
        <v>264.8</v>
      </c>
      <c r="Z31" s="17">
        <f t="shared" si="40"/>
        <v>-4065</v>
      </c>
      <c r="AA31" s="36">
        <f t="shared" si="41"/>
        <v>-0.204682779456193</v>
      </c>
      <c r="AB31" s="17">
        <v>2067</v>
      </c>
      <c r="AC31" s="26">
        <v>0.0391872278664731</v>
      </c>
      <c r="AD31" s="18">
        <v>81</v>
      </c>
      <c r="AE31" s="18">
        <v>21314</v>
      </c>
      <c r="AF31" s="40">
        <f t="shared" si="42"/>
        <v>263.135802469136</v>
      </c>
      <c r="AG31" s="17">
        <f t="shared" si="1"/>
        <v>-4524.99999999998</v>
      </c>
      <c r="AH31" s="36">
        <f t="shared" si="2"/>
        <v>-0.212301773482217</v>
      </c>
      <c r="AI31" s="17">
        <v>2534</v>
      </c>
      <c r="AJ31" s="26">
        <v>0.0307813733228098</v>
      </c>
      <c r="AK31" s="18">
        <v>78</v>
      </c>
      <c r="AL31" s="18">
        <v>20555</v>
      </c>
      <c r="AM31" s="40">
        <f t="shared" si="43"/>
        <v>263.525641025641</v>
      </c>
      <c r="AN31" s="17">
        <f t="shared" si="44"/>
        <v>-4327</v>
      </c>
      <c r="AO31" s="36">
        <f t="shared" si="45"/>
        <v>-0.210508392118706</v>
      </c>
      <c r="AP31" s="17">
        <v>2508</v>
      </c>
      <c r="AQ31" s="26">
        <v>0.025518341307815</v>
      </c>
      <c r="AR31" s="18">
        <v>64</v>
      </c>
      <c r="AS31" s="18">
        <v>17703</v>
      </c>
      <c r="AT31" s="40">
        <f t="shared" si="46"/>
        <v>276.609375</v>
      </c>
      <c r="AU31" s="17">
        <f t="shared" si="47"/>
        <v>-2713</v>
      </c>
      <c r="AV31" s="36">
        <f t="shared" si="48"/>
        <v>-0.153250861435915</v>
      </c>
      <c r="AW31" s="17">
        <v>1711</v>
      </c>
      <c r="AX31" s="26">
        <v>0.0204558737580362</v>
      </c>
      <c r="AY31" s="18">
        <v>35</v>
      </c>
      <c r="AZ31" s="18">
        <v>9678</v>
      </c>
      <c r="BA31" s="40">
        <f t="shared" si="49"/>
        <v>276.514285714286</v>
      </c>
      <c r="BB31" s="17">
        <f t="shared" si="50"/>
        <v>-1487</v>
      </c>
      <c r="BC31" s="36">
        <f t="shared" si="51"/>
        <v>-0.153647447819797</v>
      </c>
      <c r="BD31" s="17">
        <v>2156</v>
      </c>
      <c r="BE31" s="26">
        <v>0.0338589981447124</v>
      </c>
      <c r="BF31" s="17">
        <v>73</v>
      </c>
      <c r="BG31" s="18">
        <v>20036</v>
      </c>
      <c r="BH31" s="40">
        <f t="shared" si="52"/>
        <v>274.465753424658</v>
      </c>
      <c r="BI31" s="17">
        <f t="shared" si="53"/>
        <v>-3251</v>
      </c>
      <c r="BJ31" s="36">
        <f t="shared" si="54"/>
        <v>-0.162257935715712</v>
      </c>
      <c r="BK31" s="17">
        <v>1786</v>
      </c>
      <c r="BL31" s="32">
        <v>0.0167973124300112</v>
      </c>
      <c r="BM31" s="17">
        <v>30</v>
      </c>
      <c r="BN31" s="18">
        <v>8456</v>
      </c>
      <c r="BO31" s="40">
        <f t="shared" si="55"/>
        <v>281.866666666667</v>
      </c>
      <c r="BP31" s="17">
        <f t="shared" si="56"/>
        <v>-1114</v>
      </c>
      <c r="BQ31" s="36">
        <f t="shared" si="57"/>
        <v>-0.131740775780511</v>
      </c>
      <c r="BR31" s="17">
        <v>1790</v>
      </c>
      <c r="BS31" s="32">
        <v>0.0206703910614525</v>
      </c>
      <c r="BT31" s="18">
        <v>37</v>
      </c>
      <c r="BU31" s="18">
        <v>10281</v>
      </c>
      <c r="BV31" s="40">
        <f t="shared" si="58"/>
        <v>277.864864864865</v>
      </c>
      <c r="BW31" s="17">
        <f t="shared" si="59"/>
        <v>-1522</v>
      </c>
      <c r="BX31" s="116">
        <f t="shared" si="60"/>
        <v>-0.14804007392277</v>
      </c>
      <c r="BY31" s="112">
        <v>1374</v>
      </c>
      <c r="BZ31" s="117">
        <v>0.0334788937409025</v>
      </c>
      <c r="CA31" s="112">
        <v>46</v>
      </c>
      <c r="CB31" s="112">
        <v>12095</v>
      </c>
      <c r="CC31" s="40">
        <f t="shared" si="61"/>
        <v>262.934782608696</v>
      </c>
      <c r="CD31" s="17">
        <f t="shared" si="3"/>
        <v>-2578.99999999998</v>
      </c>
      <c r="CE31" s="36">
        <f t="shared" si="4"/>
        <v>-0.213228606862338</v>
      </c>
      <c r="CF31" s="112">
        <v>1643</v>
      </c>
      <c r="CG31" s="117">
        <v>0.0328667072428484</v>
      </c>
      <c r="CH31" s="112">
        <v>54</v>
      </c>
      <c r="CI31" s="112">
        <v>14280</v>
      </c>
      <c r="CJ31" s="40">
        <f t="shared" si="62"/>
        <v>264.444444444444</v>
      </c>
      <c r="CK31" s="17">
        <f t="shared" si="5"/>
        <v>-2946.00000000002</v>
      </c>
      <c r="CL31" s="36">
        <f t="shared" si="6"/>
        <v>-0.206302521008405</v>
      </c>
      <c r="CM31" s="120">
        <v>1873</v>
      </c>
      <c r="CN31" s="121">
        <v>0.0469834490122798</v>
      </c>
      <c r="CO31" s="55">
        <v>88</v>
      </c>
      <c r="CP31" s="55">
        <v>24530</v>
      </c>
      <c r="CQ31" s="40">
        <f t="shared" si="63"/>
        <v>278.75</v>
      </c>
      <c r="CR31" s="17">
        <f t="shared" si="7"/>
        <v>-3542</v>
      </c>
      <c r="CS31" s="36">
        <f t="shared" si="8"/>
        <v>-0.144394618834081</v>
      </c>
      <c r="CT31" s="122">
        <v>2157</v>
      </c>
      <c r="CU31" s="123">
        <v>0.0713954566527585</v>
      </c>
      <c r="CV31" s="122">
        <v>154</v>
      </c>
      <c r="CW31" s="122">
        <v>40881</v>
      </c>
      <c r="CX31" s="40">
        <f t="shared" si="64"/>
        <v>265.461038961039</v>
      </c>
      <c r="CY31" s="17">
        <f t="shared" si="9"/>
        <v>-8245</v>
      </c>
      <c r="CZ31" s="36">
        <f t="shared" si="10"/>
        <v>-0.20168293339204</v>
      </c>
      <c r="DA31" s="112">
        <v>2189</v>
      </c>
      <c r="DB31" s="117">
        <v>0.0347190497944267</v>
      </c>
      <c r="DC31" s="112">
        <v>76</v>
      </c>
      <c r="DD31" s="112">
        <v>20618</v>
      </c>
      <c r="DE31" s="40">
        <f t="shared" si="65"/>
        <v>271.289473684211</v>
      </c>
      <c r="DF31" s="17">
        <f t="shared" si="11"/>
        <v>-3625.99999999997</v>
      </c>
      <c r="DG31" s="36">
        <f t="shared" si="12"/>
        <v>-0.175865748375204</v>
      </c>
      <c r="DH31" s="126">
        <v>1729</v>
      </c>
      <c r="DI31" s="32">
        <v>0.0318102949681897</v>
      </c>
      <c r="DJ31" s="17">
        <v>55</v>
      </c>
      <c r="DK31" s="18">
        <v>15069</v>
      </c>
      <c r="DL31" s="40">
        <f t="shared" si="66"/>
        <v>273.981818181818</v>
      </c>
      <c r="DM31" s="17">
        <f t="shared" si="13"/>
        <v>-2476.00000000001</v>
      </c>
      <c r="DN31" s="36">
        <f t="shared" si="14"/>
        <v>-0.164310836817308</v>
      </c>
      <c r="DO31" s="33">
        <v>1582</v>
      </c>
      <c r="DP31" s="32">
        <v>0.0259165613147914</v>
      </c>
      <c r="DQ31" s="18">
        <v>41</v>
      </c>
      <c r="DR31" s="18">
        <v>11141</v>
      </c>
      <c r="DS31" s="40">
        <f t="shared" si="67"/>
        <v>271.731707317073</v>
      </c>
      <c r="DT31" s="17">
        <f t="shared" si="15"/>
        <v>-1938.00000000001</v>
      </c>
      <c r="DU31" s="36">
        <f t="shared" si="16"/>
        <v>-0.173952068934567</v>
      </c>
      <c r="DV31" s="18">
        <v>1943</v>
      </c>
      <c r="DW31" s="26">
        <v>0.0267627380339681</v>
      </c>
      <c r="DX31" s="18">
        <v>52</v>
      </c>
      <c r="DY31" s="18">
        <v>14257</v>
      </c>
      <c r="DZ31" s="40">
        <f t="shared" si="68"/>
        <v>274.173076923077</v>
      </c>
      <c r="EA31" s="17">
        <f t="shared" si="17"/>
        <v>-2330.99999999999</v>
      </c>
      <c r="EB31" s="36">
        <f t="shared" si="18"/>
        <v>-0.163498632250824</v>
      </c>
      <c r="EC31" s="18">
        <v>1875</v>
      </c>
      <c r="ED31" s="26">
        <v>0.0250666666666667</v>
      </c>
      <c r="EE31" s="18">
        <v>47</v>
      </c>
      <c r="EF31" s="18">
        <v>12848</v>
      </c>
      <c r="EG31" s="40">
        <f t="shared" si="69"/>
        <v>273.36170212766</v>
      </c>
      <c r="EH31" s="17">
        <f t="shared" si="19"/>
        <v>-2144.99999999998</v>
      </c>
      <c r="EI31" s="36">
        <f t="shared" si="20"/>
        <v>-0.166952054794519</v>
      </c>
      <c r="EJ31" s="18">
        <v>1667</v>
      </c>
      <c r="EK31" s="26">
        <v>0.0383923215356929</v>
      </c>
      <c r="EL31" s="18">
        <v>64</v>
      </c>
      <c r="EM31" s="18">
        <v>17444</v>
      </c>
      <c r="EN31" s="40">
        <f t="shared" si="70"/>
        <v>272.5625</v>
      </c>
      <c r="EO31" s="17">
        <f t="shared" si="21"/>
        <v>-2972</v>
      </c>
      <c r="EP31" s="36">
        <f t="shared" si="22"/>
        <v>-0.170373767484522</v>
      </c>
      <c r="EQ31" s="18">
        <v>1645</v>
      </c>
      <c r="ER31" s="26">
        <v>0.0285714285714286</v>
      </c>
      <c r="ES31" s="18">
        <v>47</v>
      </c>
      <c r="ET31" s="18">
        <v>12847</v>
      </c>
      <c r="EU31" s="40">
        <f t="shared" si="71"/>
        <v>273.340425531915</v>
      </c>
      <c r="EV31" s="17">
        <f t="shared" si="23"/>
        <v>-2146</v>
      </c>
      <c r="EW31" s="36">
        <f t="shared" si="24"/>
        <v>-0.167042889390519</v>
      </c>
      <c r="EX31" s="18">
        <v>1587</v>
      </c>
      <c r="EY31" s="26">
        <v>0.0214240705734089</v>
      </c>
      <c r="EZ31" s="17">
        <v>34</v>
      </c>
      <c r="FA31" s="18">
        <v>9211</v>
      </c>
      <c r="FB31" s="40">
        <f t="shared" si="72"/>
        <v>270.911764705882</v>
      </c>
      <c r="FC31" s="17">
        <f t="shared" si="25"/>
        <v>-1635</v>
      </c>
      <c r="FD31" s="36">
        <f t="shared" si="26"/>
        <v>-0.177505156877646</v>
      </c>
      <c r="FE31" s="18">
        <v>1697</v>
      </c>
      <c r="FF31" s="26">
        <v>0.032410135533294</v>
      </c>
      <c r="FG31" s="17">
        <v>55</v>
      </c>
      <c r="FH31" s="18">
        <v>14970</v>
      </c>
      <c r="FI31" s="40">
        <f t="shared" si="73"/>
        <v>272.181818181818</v>
      </c>
      <c r="FJ31" s="17">
        <f t="shared" si="27"/>
        <v>-2575</v>
      </c>
      <c r="FK31" s="36">
        <f t="shared" si="28"/>
        <v>-0.172010688042752</v>
      </c>
      <c r="FL31" s="18">
        <v>1947</v>
      </c>
      <c r="FM31" s="26">
        <v>0.0261941448382126</v>
      </c>
      <c r="FN31" s="17">
        <v>51</v>
      </c>
      <c r="FO31" s="18">
        <v>13955</v>
      </c>
      <c r="FP31" s="40">
        <f t="shared" si="74"/>
        <v>273.627450980392</v>
      </c>
      <c r="FQ31" s="17">
        <f t="shared" si="29"/>
        <v>-2314</v>
      </c>
      <c r="FR31" s="36">
        <f t="shared" si="30"/>
        <v>-0.165818702973844</v>
      </c>
      <c r="FS31" s="18">
        <v>1714</v>
      </c>
      <c r="FT31" s="26">
        <v>0.0128354725787631</v>
      </c>
      <c r="FU31" s="17">
        <v>22</v>
      </c>
      <c r="FV31" s="18">
        <v>6020</v>
      </c>
      <c r="FW31" s="40">
        <f t="shared" si="99"/>
        <v>273.636363636364</v>
      </c>
      <c r="FX31" s="17">
        <f t="shared" si="75"/>
        <v>-998</v>
      </c>
      <c r="FY31" s="36">
        <f t="shared" si="76"/>
        <v>-0.16578073089701</v>
      </c>
      <c r="FZ31" s="18">
        <v>2666</v>
      </c>
      <c r="GA31" s="26">
        <v>0.0240060015003751</v>
      </c>
      <c r="GB31" s="17">
        <v>64</v>
      </c>
      <c r="GC31" s="18">
        <v>17500</v>
      </c>
      <c r="GD31" s="40">
        <f t="shared" si="77"/>
        <v>273.4375</v>
      </c>
      <c r="GE31" s="17">
        <f t="shared" si="78"/>
        <v>-2916</v>
      </c>
      <c r="GF31" s="36">
        <f t="shared" si="79"/>
        <v>-0.166628571428571</v>
      </c>
      <c r="GG31" s="18">
        <v>2343</v>
      </c>
      <c r="GH31" s="26">
        <v>0.020913358941528</v>
      </c>
      <c r="GI31" s="18">
        <v>49</v>
      </c>
      <c r="GJ31" s="18">
        <v>13651</v>
      </c>
      <c r="GK31" s="40">
        <f t="shared" si="80"/>
        <v>278.591836734694</v>
      </c>
      <c r="GL31" s="17">
        <f t="shared" si="81"/>
        <v>-1980</v>
      </c>
      <c r="GM31" s="36">
        <f t="shared" si="82"/>
        <v>-0.145044319097502</v>
      </c>
      <c r="GN31" s="18">
        <v>2417</v>
      </c>
      <c r="GO31" s="26">
        <v>0.0235829540753</v>
      </c>
      <c r="GP31" s="18">
        <v>57</v>
      </c>
      <c r="GQ31" s="18">
        <v>15916</v>
      </c>
      <c r="GR31" s="40">
        <f t="shared" si="83"/>
        <v>279.228070175439</v>
      </c>
      <c r="GS31" s="17">
        <f t="shared" si="84"/>
        <v>-2267</v>
      </c>
      <c r="GT31" s="36">
        <f t="shared" si="85"/>
        <v>-0.14243528524755</v>
      </c>
      <c r="GU31" s="18">
        <v>3156</v>
      </c>
      <c r="GV31" s="26">
        <v>0.020595690747782</v>
      </c>
      <c r="GW31" s="18">
        <v>65</v>
      </c>
      <c r="GX31" s="18">
        <v>17568</v>
      </c>
      <c r="GY31" s="40">
        <f t="shared" si="86"/>
        <v>270.276923076923</v>
      </c>
      <c r="GZ31" s="17">
        <f t="shared" si="87"/>
        <v>-3167</v>
      </c>
      <c r="HA31" s="36">
        <f t="shared" si="88"/>
        <v>-0.180270947176685</v>
      </c>
      <c r="HB31" s="18">
        <v>2936</v>
      </c>
      <c r="HC31" s="26">
        <v>0.0146457765667575</v>
      </c>
      <c r="HD31" s="18">
        <v>43</v>
      </c>
      <c r="HE31" s="18">
        <v>11750</v>
      </c>
      <c r="HF31" s="40">
        <f t="shared" si="89"/>
        <v>273.255813953488</v>
      </c>
      <c r="HG31" s="17">
        <f t="shared" si="90"/>
        <v>-1967</v>
      </c>
      <c r="HH31" s="36">
        <f t="shared" si="91"/>
        <v>-0.167404255319149</v>
      </c>
      <c r="HI31" s="18">
        <v>2921</v>
      </c>
      <c r="HJ31" s="26">
        <v>0.0123245463882232</v>
      </c>
      <c r="HK31" s="17">
        <v>36</v>
      </c>
      <c r="HL31" s="18">
        <v>9982</v>
      </c>
      <c r="HM31" s="40">
        <f t="shared" si="92"/>
        <v>277.277777777778</v>
      </c>
      <c r="HN31" s="17">
        <f t="shared" si="93"/>
        <v>-1502</v>
      </c>
      <c r="HO31" s="36">
        <f t="shared" si="94"/>
        <v>-0.150470847525546</v>
      </c>
      <c r="HP31" s="18">
        <v>2641</v>
      </c>
      <c r="HQ31" s="26">
        <v>0.00454373343430519</v>
      </c>
      <c r="HR31" s="17">
        <v>12</v>
      </c>
      <c r="HS31" s="18">
        <v>3259</v>
      </c>
      <c r="HT31" s="40">
        <f t="shared" si="95"/>
        <v>271.583333333333</v>
      </c>
      <c r="HU31" s="17">
        <f t="shared" si="96"/>
        <v>-569</v>
      </c>
      <c r="HV31" s="36">
        <f t="shared" si="97"/>
        <v>-0.174593433568579</v>
      </c>
      <c r="HW31" s="17">
        <v>4467</v>
      </c>
      <c r="HX31" s="17">
        <v>1315684.96916667</v>
      </c>
      <c r="HY31" s="18">
        <v>679</v>
      </c>
      <c r="HZ31" s="18">
        <v>194633.77</v>
      </c>
      <c r="IA31" s="17">
        <v>2584</v>
      </c>
      <c r="IB31" s="17">
        <v>719677</v>
      </c>
      <c r="IC31" s="17">
        <v>2812</v>
      </c>
      <c r="ID31" s="17">
        <v>767519</v>
      </c>
      <c r="IE31" s="18"/>
      <c r="IF31" s="41"/>
      <c r="IG31" s="41"/>
      <c r="IH31" s="41"/>
      <c r="II31" s="41"/>
      <c r="IJ31" s="41"/>
      <c r="IK31" s="41"/>
      <c r="IL31" s="41"/>
      <c r="IM31" s="18"/>
      <c r="IN31" s="41"/>
      <c r="IO31" s="41"/>
      <c r="IP31" s="41"/>
      <c r="IQ31" s="18"/>
      <c r="IR31" s="18"/>
      <c r="IS31" s="18">
        <f t="shared" si="98"/>
        <v>1815</v>
      </c>
      <c r="IT31" s="18">
        <f t="shared" si="31"/>
        <v>492091</v>
      </c>
      <c r="IU31" s="17">
        <v>319</v>
      </c>
      <c r="IV31" s="17">
        <f t="shared" si="32"/>
        <v>-86894</v>
      </c>
      <c r="IW31" s="36">
        <f t="shared" si="33"/>
        <v>-0.176581160801559</v>
      </c>
      <c r="IX31" s="18">
        <f t="shared" si="34"/>
        <v>12357</v>
      </c>
      <c r="IY31" s="42">
        <f t="shared" si="35"/>
        <v>3489605.73916667</v>
      </c>
      <c r="IZ31" s="43"/>
      <c r="JA31" s="43"/>
    </row>
    <row r="32" spans="1:261">
      <c r="A32" s="16"/>
      <c r="B32" s="20" t="s">
        <v>38</v>
      </c>
      <c r="C32" s="18">
        <v>6939962759173</v>
      </c>
      <c r="D32" s="18">
        <v>586207670720</v>
      </c>
      <c r="E32" s="18">
        <v>21061110001946</v>
      </c>
      <c r="F32" s="17" t="s">
        <v>188</v>
      </c>
      <c r="G32" s="19" t="s">
        <v>189</v>
      </c>
      <c r="H32" s="17" t="s">
        <v>129</v>
      </c>
      <c r="I32" s="26">
        <f>VLOOKUP(C32,供应链!E:J,6,0)</f>
        <v>1.04166666666667</v>
      </c>
      <c r="J32" s="17">
        <f>VLOOKUP(C32,供应链!E:H,4,0)</f>
        <v>563</v>
      </c>
      <c r="K32" s="17">
        <f>VLOOKUP(C32,供应链!E:K,7,0)</f>
        <v>6</v>
      </c>
      <c r="L32" s="18">
        <f>VLOOKUP(C32,供应链!E:I,5,0)</f>
        <v>14.5112763563426</v>
      </c>
      <c r="M32" s="27">
        <f t="shared" si="0"/>
        <v>0.00713611897231008</v>
      </c>
      <c r="N32" s="17">
        <v>1257</v>
      </c>
      <c r="O32" s="26">
        <v>0.030230708035004</v>
      </c>
      <c r="P32" s="18">
        <v>38</v>
      </c>
      <c r="Q32" s="18">
        <v>7364</v>
      </c>
      <c r="R32" s="40">
        <f t="shared" si="36"/>
        <v>193.789473684211</v>
      </c>
      <c r="S32" s="17">
        <f t="shared" si="37"/>
        <v>-958</v>
      </c>
      <c r="T32" s="36">
        <f t="shared" si="38"/>
        <v>-0.130092341118957</v>
      </c>
      <c r="U32" s="17">
        <v>1117</v>
      </c>
      <c r="V32" s="26">
        <v>0.0205908683974933</v>
      </c>
      <c r="W32" s="18">
        <v>23</v>
      </c>
      <c r="X32" s="18">
        <v>4435</v>
      </c>
      <c r="Y32" s="40">
        <f t="shared" si="39"/>
        <v>192.826086956522</v>
      </c>
      <c r="Z32" s="17">
        <f t="shared" si="40"/>
        <v>-602</v>
      </c>
      <c r="AA32" s="36">
        <f t="shared" si="41"/>
        <v>-0.135738444193912</v>
      </c>
      <c r="AB32" s="17">
        <v>1090</v>
      </c>
      <c r="AC32" s="26">
        <v>0.0211009174311927</v>
      </c>
      <c r="AD32" s="18">
        <v>23</v>
      </c>
      <c r="AE32" s="18">
        <v>4393</v>
      </c>
      <c r="AF32" s="40">
        <f t="shared" si="42"/>
        <v>191</v>
      </c>
      <c r="AG32" s="17">
        <f t="shared" si="1"/>
        <v>-644</v>
      </c>
      <c r="AH32" s="36">
        <f t="shared" si="2"/>
        <v>-0.146596858638743</v>
      </c>
      <c r="AI32" s="17">
        <v>1076</v>
      </c>
      <c r="AJ32" s="26">
        <v>0.0204460966542751</v>
      </c>
      <c r="AK32" s="18">
        <v>22</v>
      </c>
      <c r="AL32" s="18">
        <v>4245</v>
      </c>
      <c r="AM32" s="40">
        <f t="shared" si="43"/>
        <v>192.954545454545</v>
      </c>
      <c r="AN32" s="17">
        <f t="shared" si="44"/>
        <v>-573</v>
      </c>
      <c r="AO32" s="36">
        <f t="shared" si="45"/>
        <v>-0.134982332155477</v>
      </c>
      <c r="AP32" s="17">
        <v>1458</v>
      </c>
      <c r="AQ32" s="26">
        <v>0.0212620027434842</v>
      </c>
      <c r="AR32" s="18">
        <v>31</v>
      </c>
      <c r="AS32" s="18">
        <v>6254</v>
      </c>
      <c r="AT32" s="40">
        <f t="shared" si="46"/>
        <v>201.741935483871</v>
      </c>
      <c r="AU32" s="17">
        <f t="shared" si="47"/>
        <v>-535</v>
      </c>
      <c r="AV32" s="36">
        <f t="shared" si="48"/>
        <v>-0.0855452510393348</v>
      </c>
      <c r="AW32" s="17">
        <v>1073</v>
      </c>
      <c r="AX32" s="26">
        <v>0.0186393289841566</v>
      </c>
      <c r="AY32" s="18">
        <v>20</v>
      </c>
      <c r="AZ32" s="18">
        <v>4088</v>
      </c>
      <c r="BA32" s="40">
        <f t="shared" si="49"/>
        <v>204.4</v>
      </c>
      <c r="BB32" s="17">
        <f t="shared" si="50"/>
        <v>-292</v>
      </c>
      <c r="BC32" s="36">
        <f t="shared" si="51"/>
        <v>-0.0714285714285714</v>
      </c>
      <c r="BD32" s="17">
        <v>522</v>
      </c>
      <c r="BE32" s="26">
        <v>0.028735632183908</v>
      </c>
      <c r="BF32" s="17">
        <v>15</v>
      </c>
      <c r="BG32" s="18">
        <v>3090</v>
      </c>
      <c r="BH32" s="40">
        <f t="shared" si="52"/>
        <v>206</v>
      </c>
      <c r="BI32" s="17">
        <f t="shared" si="53"/>
        <v>-195</v>
      </c>
      <c r="BJ32" s="36">
        <f t="shared" si="54"/>
        <v>-0.0631067961165049</v>
      </c>
      <c r="BK32" s="17">
        <v>286</v>
      </c>
      <c r="BL32" s="32">
        <v>0.048951048951049</v>
      </c>
      <c r="BM32" s="17">
        <v>14</v>
      </c>
      <c r="BN32" s="18">
        <v>2923</v>
      </c>
      <c r="BO32" s="40">
        <f t="shared" si="55"/>
        <v>208.785714285714</v>
      </c>
      <c r="BP32" s="17">
        <f t="shared" si="56"/>
        <v>-143</v>
      </c>
      <c r="BQ32" s="36">
        <f t="shared" si="57"/>
        <v>-0.0489223400615806</v>
      </c>
      <c r="BR32" s="17">
        <v>280</v>
      </c>
      <c r="BS32" s="32">
        <v>0.0142857142857143</v>
      </c>
      <c r="BT32" s="18">
        <v>4</v>
      </c>
      <c r="BU32" s="18">
        <v>812</v>
      </c>
      <c r="BV32" s="40">
        <f t="shared" si="58"/>
        <v>203</v>
      </c>
      <c r="BW32" s="17">
        <f t="shared" si="59"/>
        <v>-64</v>
      </c>
      <c r="BX32" s="116">
        <f t="shared" si="60"/>
        <v>-0.0788177339901478</v>
      </c>
      <c r="BY32" s="112">
        <v>268</v>
      </c>
      <c r="BZ32" s="117">
        <v>0.0298507462686567</v>
      </c>
      <c r="CA32" s="112">
        <v>8</v>
      </c>
      <c r="CB32" s="112">
        <v>1612</v>
      </c>
      <c r="CC32" s="40">
        <f t="shared" si="61"/>
        <v>201.5</v>
      </c>
      <c r="CD32" s="17">
        <f t="shared" si="3"/>
        <v>-140</v>
      </c>
      <c r="CE32" s="36">
        <f t="shared" si="4"/>
        <v>-0.086848635235732</v>
      </c>
      <c r="CF32" s="112">
        <v>262</v>
      </c>
      <c r="CG32" s="117">
        <v>0.0572519083969466</v>
      </c>
      <c r="CH32" s="112">
        <v>15</v>
      </c>
      <c r="CI32" s="112">
        <v>3010</v>
      </c>
      <c r="CJ32" s="40">
        <f t="shared" si="62"/>
        <v>200.666666666667</v>
      </c>
      <c r="CK32" s="17">
        <f t="shared" si="5"/>
        <v>-274.999999999995</v>
      </c>
      <c r="CL32" s="36">
        <f t="shared" si="6"/>
        <v>-0.0913621262458455</v>
      </c>
      <c r="CM32" s="120">
        <v>261</v>
      </c>
      <c r="CN32" s="121">
        <v>0.0344827586206897</v>
      </c>
      <c r="CO32" s="55">
        <v>9</v>
      </c>
      <c r="CP32" s="55">
        <v>1800</v>
      </c>
      <c r="CQ32" s="40">
        <f t="shared" si="63"/>
        <v>200</v>
      </c>
      <c r="CR32" s="17">
        <f t="shared" si="7"/>
        <v>-171</v>
      </c>
      <c r="CS32" s="36">
        <f t="shared" si="8"/>
        <v>-0.095</v>
      </c>
      <c r="CT32" s="122">
        <v>241</v>
      </c>
      <c r="CU32" s="123">
        <v>0.04149377593361</v>
      </c>
      <c r="CV32" s="122">
        <v>10</v>
      </c>
      <c r="CW32" s="122">
        <v>2030</v>
      </c>
      <c r="CX32" s="40">
        <f t="shared" si="64"/>
        <v>203</v>
      </c>
      <c r="CY32" s="17">
        <f t="shared" si="9"/>
        <v>-160</v>
      </c>
      <c r="CZ32" s="36">
        <f t="shared" si="10"/>
        <v>-0.0788177339901478</v>
      </c>
      <c r="DA32" s="112">
        <v>249</v>
      </c>
      <c r="DB32" s="117">
        <v>0.0240963855421687</v>
      </c>
      <c r="DC32" s="112">
        <v>6</v>
      </c>
      <c r="DD32" s="112">
        <v>1224</v>
      </c>
      <c r="DE32" s="40">
        <f t="shared" si="65"/>
        <v>204</v>
      </c>
      <c r="DF32" s="17">
        <f t="shared" si="11"/>
        <v>-90</v>
      </c>
      <c r="DG32" s="36">
        <f t="shared" si="12"/>
        <v>-0.0735294117647059</v>
      </c>
      <c r="DH32" s="126">
        <v>217</v>
      </c>
      <c r="DI32" s="32">
        <v>0.0276497695852535</v>
      </c>
      <c r="DJ32" s="17">
        <v>6</v>
      </c>
      <c r="DK32" s="18">
        <v>1214</v>
      </c>
      <c r="DL32" s="40">
        <f t="shared" si="66"/>
        <v>202.333333333333</v>
      </c>
      <c r="DM32" s="17">
        <f t="shared" si="13"/>
        <v>-100.000000000002</v>
      </c>
      <c r="DN32" s="36">
        <f t="shared" si="14"/>
        <v>-0.0823723228995074</v>
      </c>
      <c r="DO32" s="33">
        <v>223</v>
      </c>
      <c r="DP32" s="32">
        <v>0.0538116591928251</v>
      </c>
      <c r="DQ32" s="18">
        <v>12</v>
      </c>
      <c r="DR32" s="18">
        <v>2441</v>
      </c>
      <c r="DS32" s="40">
        <f t="shared" si="67"/>
        <v>203.416666666667</v>
      </c>
      <c r="DT32" s="17">
        <f t="shared" si="15"/>
        <v>-186.999999999996</v>
      </c>
      <c r="DU32" s="36">
        <f t="shared" si="16"/>
        <v>-0.0766079475624728</v>
      </c>
      <c r="DV32" s="18">
        <v>217</v>
      </c>
      <c r="DW32" s="26">
        <v>0.0414746543778802</v>
      </c>
      <c r="DX32" s="18">
        <v>9</v>
      </c>
      <c r="DY32" s="18">
        <v>1874</v>
      </c>
      <c r="DZ32" s="40">
        <f t="shared" si="68"/>
        <v>208.222222222222</v>
      </c>
      <c r="EA32" s="17">
        <f t="shared" si="17"/>
        <v>-97.000000000002</v>
      </c>
      <c r="EB32" s="36">
        <f t="shared" si="18"/>
        <v>-0.0517609391675571</v>
      </c>
      <c r="EC32" s="18">
        <v>235</v>
      </c>
      <c r="ED32" s="26">
        <v>0.0680851063829787</v>
      </c>
      <c r="EE32" s="18">
        <v>16</v>
      </c>
      <c r="EF32" s="18">
        <v>3095</v>
      </c>
      <c r="EG32" s="40">
        <f t="shared" si="69"/>
        <v>193.4375</v>
      </c>
      <c r="EH32" s="17">
        <f t="shared" si="19"/>
        <v>-409</v>
      </c>
      <c r="EI32" s="36">
        <f t="shared" si="20"/>
        <v>-0.132148626817447</v>
      </c>
      <c r="EJ32" s="18">
        <v>235</v>
      </c>
      <c r="EK32" s="26">
        <v>0.0297872340425532</v>
      </c>
      <c r="EL32" s="18">
        <v>7</v>
      </c>
      <c r="EM32" s="18">
        <v>1373</v>
      </c>
      <c r="EN32" s="40">
        <f t="shared" si="70"/>
        <v>196.142857142857</v>
      </c>
      <c r="EO32" s="17">
        <f t="shared" si="21"/>
        <v>-160</v>
      </c>
      <c r="EP32" s="36">
        <f t="shared" si="22"/>
        <v>-0.116533139111435</v>
      </c>
      <c r="EQ32" s="18">
        <v>311</v>
      </c>
      <c r="ER32" s="26">
        <v>0.0546623794212219</v>
      </c>
      <c r="ES32" s="18">
        <v>17</v>
      </c>
      <c r="ET32" s="18">
        <v>3251</v>
      </c>
      <c r="EU32" s="40">
        <f t="shared" si="71"/>
        <v>191.235294117647</v>
      </c>
      <c r="EV32" s="17">
        <f t="shared" si="23"/>
        <v>-472</v>
      </c>
      <c r="EW32" s="36">
        <f t="shared" si="24"/>
        <v>-0.145186096585666</v>
      </c>
      <c r="EX32" s="18">
        <v>321</v>
      </c>
      <c r="EY32" s="26">
        <v>0.043613707165109</v>
      </c>
      <c r="EZ32" s="17">
        <v>14</v>
      </c>
      <c r="FA32" s="18">
        <v>2712</v>
      </c>
      <c r="FB32" s="40">
        <f t="shared" si="72"/>
        <v>193.714285714286</v>
      </c>
      <c r="FC32" s="17">
        <f t="shared" si="25"/>
        <v>-354</v>
      </c>
      <c r="FD32" s="36">
        <f t="shared" si="26"/>
        <v>-0.130530973451327</v>
      </c>
      <c r="FE32" s="18">
        <v>473</v>
      </c>
      <c r="FF32" s="26">
        <v>0.0317124735729387</v>
      </c>
      <c r="FG32" s="17">
        <v>15</v>
      </c>
      <c r="FH32" s="18">
        <v>2930</v>
      </c>
      <c r="FI32" s="40">
        <f t="shared" si="73"/>
        <v>195.333333333333</v>
      </c>
      <c r="FJ32" s="17">
        <f t="shared" si="27"/>
        <v>-355</v>
      </c>
      <c r="FK32" s="36">
        <f t="shared" si="28"/>
        <v>-0.121160409556314</v>
      </c>
      <c r="FL32" s="18">
        <v>616</v>
      </c>
      <c r="FM32" s="26">
        <v>0.0357142857142857</v>
      </c>
      <c r="FN32" s="17">
        <v>22</v>
      </c>
      <c r="FO32" s="18">
        <v>4248</v>
      </c>
      <c r="FP32" s="40">
        <f t="shared" si="74"/>
        <v>193.090909090909</v>
      </c>
      <c r="FQ32" s="17">
        <f t="shared" si="29"/>
        <v>-570</v>
      </c>
      <c r="FR32" s="36">
        <f t="shared" si="30"/>
        <v>-0.134180790960452</v>
      </c>
      <c r="FS32" s="18">
        <v>641</v>
      </c>
      <c r="FT32" s="26">
        <v>0.0265210608424337</v>
      </c>
      <c r="FU32" s="17">
        <v>17</v>
      </c>
      <c r="FV32" s="18">
        <v>3283</v>
      </c>
      <c r="FW32" s="40">
        <f t="shared" si="99"/>
        <v>193.117647058824</v>
      </c>
      <c r="FX32" s="17">
        <f t="shared" si="75"/>
        <v>-440</v>
      </c>
      <c r="FY32" s="36">
        <f t="shared" si="76"/>
        <v>-0.134023758757234</v>
      </c>
      <c r="FZ32" s="18">
        <v>1454</v>
      </c>
      <c r="GA32" s="26">
        <v>0.0213204951856946</v>
      </c>
      <c r="GB32" s="17">
        <v>31</v>
      </c>
      <c r="GC32" s="18">
        <v>5744</v>
      </c>
      <c r="GD32" s="40">
        <f t="shared" si="77"/>
        <v>185.290322580645</v>
      </c>
      <c r="GE32" s="17">
        <f t="shared" si="78"/>
        <v>-1045</v>
      </c>
      <c r="GF32" s="36">
        <f t="shared" si="79"/>
        <v>-0.181928969359332</v>
      </c>
      <c r="GG32" s="18">
        <v>1124</v>
      </c>
      <c r="GH32" s="26">
        <v>0.0338078291814947</v>
      </c>
      <c r="GI32" s="18">
        <v>38</v>
      </c>
      <c r="GJ32" s="18">
        <v>6883</v>
      </c>
      <c r="GK32" s="40">
        <f t="shared" si="80"/>
        <v>181.131578947368</v>
      </c>
      <c r="GL32" s="17">
        <f t="shared" si="81"/>
        <v>-1439</v>
      </c>
      <c r="GM32" s="36">
        <f t="shared" si="82"/>
        <v>-0.209065814325149</v>
      </c>
      <c r="GN32" s="18">
        <v>1211</v>
      </c>
      <c r="GO32" s="26">
        <v>0.0404624277456647</v>
      </c>
      <c r="GP32" s="18">
        <v>49</v>
      </c>
      <c r="GQ32" s="18">
        <v>8778</v>
      </c>
      <c r="GR32" s="40">
        <f t="shared" si="83"/>
        <v>179.142857142857</v>
      </c>
      <c r="GS32" s="17">
        <f t="shared" si="84"/>
        <v>-1953</v>
      </c>
      <c r="GT32" s="36">
        <f t="shared" si="85"/>
        <v>-0.222488038277512</v>
      </c>
      <c r="GU32" s="18">
        <v>1124</v>
      </c>
      <c r="GV32" s="26">
        <v>0.045373665480427</v>
      </c>
      <c r="GW32" s="18">
        <v>51</v>
      </c>
      <c r="GX32" s="18">
        <v>9207</v>
      </c>
      <c r="GY32" s="40">
        <f t="shared" si="86"/>
        <v>180.529411764706</v>
      </c>
      <c r="GZ32" s="17">
        <f t="shared" si="87"/>
        <v>-1962</v>
      </c>
      <c r="HA32" s="36">
        <f t="shared" si="88"/>
        <v>-0.213098729227761</v>
      </c>
      <c r="HB32" s="18">
        <v>1089</v>
      </c>
      <c r="HC32" s="26">
        <v>0.0431588613406795</v>
      </c>
      <c r="HD32" s="18">
        <v>47</v>
      </c>
      <c r="HE32" s="18">
        <v>8455</v>
      </c>
      <c r="HF32" s="40">
        <f t="shared" si="89"/>
        <v>179.893617021277</v>
      </c>
      <c r="HG32" s="17">
        <f t="shared" si="90"/>
        <v>-1838</v>
      </c>
      <c r="HH32" s="36">
        <f t="shared" si="91"/>
        <v>-0.217386162034299</v>
      </c>
      <c r="HI32" s="18">
        <v>921</v>
      </c>
      <c r="HJ32" s="26">
        <v>0.0260586319218241</v>
      </c>
      <c r="HK32" s="17">
        <v>24</v>
      </c>
      <c r="HL32" s="18">
        <v>4344</v>
      </c>
      <c r="HM32" s="40">
        <f t="shared" si="92"/>
        <v>181</v>
      </c>
      <c r="HN32" s="17">
        <f t="shared" si="93"/>
        <v>-912</v>
      </c>
      <c r="HO32" s="36">
        <f t="shared" si="94"/>
        <v>-0.209944751381215</v>
      </c>
      <c r="HP32" s="18">
        <v>1221</v>
      </c>
      <c r="HQ32" s="26">
        <v>0.0245700245700246</v>
      </c>
      <c r="HR32" s="17">
        <v>30</v>
      </c>
      <c r="HS32" s="18">
        <v>5455</v>
      </c>
      <c r="HT32" s="40">
        <f t="shared" si="95"/>
        <v>181.833333333333</v>
      </c>
      <c r="HU32" s="17">
        <f t="shared" si="96"/>
        <v>-1115</v>
      </c>
      <c r="HV32" s="36">
        <f t="shared" si="97"/>
        <v>-0.204399633363886</v>
      </c>
      <c r="HW32" s="17">
        <v>639</v>
      </c>
      <c r="HX32" s="17">
        <v>129232.8</v>
      </c>
      <c r="HY32" s="18">
        <v>186</v>
      </c>
      <c r="HZ32" s="18">
        <v>39443.84</v>
      </c>
      <c r="IA32" s="17">
        <v>542</v>
      </c>
      <c r="IB32" s="17">
        <v>110734</v>
      </c>
      <c r="IC32" s="17">
        <v>413</v>
      </c>
      <c r="ID32" s="17">
        <v>84416</v>
      </c>
      <c r="IE32" s="16"/>
      <c r="IF32" s="16"/>
      <c r="IG32" s="16"/>
      <c r="IH32" s="16"/>
      <c r="II32" s="41"/>
      <c r="IJ32" s="41"/>
      <c r="IK32" s="41"/>
      <c r="IL32" s="41"/>
      <c r="IM32" s="18"/>
      <c r="IN32" s="41"/>
      <c r="IO32" s="41"/>
      <c r="IP32" s="41"/>
      <c r="IQ32" s="18"/>
      <c r="IR32" s="18"/>
      <c r="IS32" s="18">
        <f t="shared" si="98"/>
        <v>643</v>
      </c>
      <c r="IT32" s="18">
        <f t="shared" si="31"/>
        <v>122567</v>
      </c>
      <c r="IU32" s="17">
        <v>219</v>
      </c>
      <c r="IV32" s="17">
        <f t="shared" si="32"/>
        <v>-18250</v>
      </c>
      <c r="IW32" s="36">
        <f t="shared" si="33"/>
        <v>-0.148898153662895</v>
      </c>
      <c r="IX32" s="18">
        <f t="shared" si="34"/>
        <v>2423</v>
      </c>
      <c r="IY32" s="42">
        <f t="shared" si="35"/>
        <v>486393.64</v>
      </c>
      <c r="IZ32" s="43"/>
      <c r="JA32" s="43"/>
    </row>
    <row r="33" spans="1:261">
      <c r="A33" s="16"/>
      <c r="B33" s="20" t="s">
        <v>38</v>
      </c>
      <c r="C33" s="18">
        <v>6939962757322</v>
      </c>
      <c r="D33" s="18">
        <v>586355331129</v>
      </c>
      <c r="E33" s="18">
        <v>21061110001765</v>
      </c>
      <c r="F33" s="17" t="s">
        <v>190</v>
      </c>
      <c r="G33" s="19" t="s">
        <v>191</v>
      </c>
      <c r="H33" s="17" t="s">
        <v>129</v>
      </c>
      <c r="I33" s="26">
        <f>VLOOKUP(C33,供应链!E:J,6,0)</f>
        <v>0.875</v>
      </c>
      <c r="J33" s="17">
        <f>VLOOKUP(C33,供应链!E:H,4,0)</f>
        <v>147</v>
      </c>
      <c r="K33" s="17">
        <f>VLOOKUP(C33,供应链!E:K,7,0)</f>
        <v>0</v>
      </c>
      <c r="L33" s="18">
        <f>VLOOKUP(C33,供应链!E:I,5,0)</f>
        <v>22.051575112508</v>
      </c>
      <c r="M33" s="27">
        <f t="shared" si="0"/>
        <v>0.00268575550746351</v>
      </c>
      <c r="N33" s="17">
        <v>1148</v>
      </c>
      <c r="O33" s="26">
        <v>0.00696864111498258</v>
      </c>
      <c r="P33" s="18">
        <v>8</v>
      </c>
      <c r="Q33" s="18">
        <v>2355</v>
      </c>
      <c r="R33" s="40">
        <f t="shared" si="36"/>
        <v>294.375</v>
      </c>
      <c r="S33" s="17">
        <f t="shared" si="37"/>
        <v>-197</v>
      </c>
      <c r="T33" s="36">
        <f t="shared" si="38"/>
        <v>-0.0836518046709129</v>
      </c>
      <c r="U33" s="17">
        <v>767</v>
      </c>
      <c r="V33" s="26">
        <v>0.0182529335071708</v>
      </c>
      <c r="W33" s="18">
        <v>14</v>
      </c>
      <c r="X33" s="18">
        <v>4126</v>
      </c>
      <c r="Y33" s="40">
        <f t="shared" si="39"/>
        <v>294.714285714286</v>
      </c>
      <c r="Z33" s="17">
        <f t="shared" si="40"/>
        <v>-340</v>
      </c>
      <c r="AA33" s="36">
        <f t="shared" si="41"/>
        <v>-0.0824042656325739</v>
      </c>
      <c r="AB33" s="17">
        <v>691</v>
      </c>
      <c r="AC33" s="26">
        <v>0.0144717800289436</v>
      </c>
      <c r="AD33" s="18">
        <v>10</v>
      </c>
      <c r="AE33" s="18">
        <v>2923</v>
      </c>
      <c r="AF33" s="40">
        <f t="shared" si="42"/>
        <v>292.3</v>
      </c>
      <c r="AG33" s="17">
        <f t="shared" si="1"/>
        <v>-267</v>
      </c>
      <c r="AH33" s="36">
        <f t="shared" si="2"/>
        <v>-0.091344509066028</v>
      </c>
      <c r="AI33" s="17">
        <v>670</v>
      </c>
      <c r="AJ33" s="26">
        <v>0.0134328358208955</v>
      </c>
      <c r="AK33" s="18">
        <v>9</v>
      </c>
      <c r="AL33" s="18">
        <v>2646</v>
      </c>
      <c r="AM33" s="40">
        <f t="shared" si="43"/>
        <v>294</v>
      </c>
      <c r="AN33" s="17">
        <f t="shared" si="44"/>
        <v>-225</v>
      </c>
      <c r="AO33" s="36">
        <f t="shared" si="45"/>
        <v>-0.0850340136054422</v>
      </c>
      <c r="AP33" s="17">
        <v>787</v>
      </c>
      <c r="AQ33" s="26">
        <v>0.00762388818297332</v>
      </c>
      <c r="AR33" s="18">
        <v>6</v>
      </c>
      <c r="AS33" s="18">
        <v>1839</v>
      </c>
      <c r="AT33" s="40">
        <f t="shared" si="46"/>
        <v>306.5</v>
      </c>
      <c r="AU33" s="17">
        <f t="shared" si="47"/>
        <v>-75</v>
      </c>
      <c r="AV33" s="36">
        <f t="shared" si="48"/>
        <v>-0.0407830342577488</v>
      </c>
      <c r="AW33" s="17">
        <v>583</v>
      </c>
      <c r="AX33" s="26">
        <v>0.00857632933104631</v>
      </c>
      <c r="AY33" s="18">
        <v>5</v>
      </c>
      <c r="AZ33" s="18">
        <v>1579</v>
      </c>
      <c r="BA33" s="40">
        <f t="shared" si="49"/>
        <v>315.8</v>
      </c>
      <c r="BB33" s="17">
        <f t="shared" si="50"/>
        <v>-15.9999999999999</v>
      </c>
      <c r="BC33" s="36">
        <f t="shared" si="51"/>
        <v>-0.0101329955668144</v>
      </c>
      <c r="BD33" s="17">
        <v>744</v>
      </c>
      <c r="BE33" s="26">
        <v>0.0120967741935484</v>
      </c>
      <c r="BF33" s="17">
        <v>9</v>
      </c>
      <c r="BG33" s="18">
        <v>2896</v>
      </c>
      <c r="BH33" s="40">
        <f t="shared" si="52"/>
        <v>321.777777777778</v>
      </c>
      <c r="BI33" s="17">
        <f t="shared" si="53"/>
        <v>24.9999999999999</v>
      </c>
      <c r="BJ33" s="36">
        <f t="shared" si="54"/>
        <v>0.00863259668508285</v>
      </c>
      <c r="BK33" s="17">
        <v>449</v>
      </c>
      <c r="BL33" s="32">
        <v>0.022271714922049</v>
      </c>
      <c r="BM33" s="17">
        <v>10</v>
      </c>
      <c r="BN33" s="18">
        <v>2956</v>
      </c>
      <c r="BO33" s="40">
        <f t="shared" si="55"/>
        <v>295.6</v>
      </c>
      <c r="BP33" s="17">
        <f t="shared" si="56"/>
        <v>-234</v>
      </c>
      <c r="BQ33" s="36">
        <f t="shared" si="57"/>
        <v>-0.0791610284167794</v>
      </c>
      <c r="BR33" s="17">
        <v>468</v>
      </c>
      <c r="BS33" s="32">
        <v>0.014957264957265</v>
      </c>
      <c r="BT33" s="18">
        <v>7</v>
      </c>
      <c r="BU33" s="18">
        <v>2093</v>
      </c>
      <c r="BV33" s="40">
        <f t="shared" si="58"/>
        <v>299</v>
      </c>
      <c r="BW33" s="17">
        <f t="shared" si="59"/>
        <v>-140</v>
      </c>
      <c r="BX33" s="116">
        <f t="shared" si="60"/>
        <v>-0.0668896321070234</v>
      </c>
      <c r="BY33" s="112">
        <v>475</v>
      </c>
      <c r="BZ33" s="117">
        <v>0.0147368421052632</v>
      </c>
      <c r="CA33" s="112">
        <v>7</v>
      </c>
      <c r="CB33" s="112">
        <v>2048</v>
      </c>
      <c r="CC33" s="40">
        <f t="shared" si="61"/>
        <v>292.571428571429</v>
      </c>
      <c r="CD33" s="17">
        <f t="shared" si="3"/>
        <v>-184.999999999997</v>
      </c>
      <c r="CE33" s="36">
        <f t="shared" si="4"/>
        <v>-0.0903320312499985</v>
      </c>
      <c r="CF33" s="112">
        <v>435</v>
      </c>
      <c r="CG33" s="117">
        <v>0.0229885057471264</v>
      </c>
      <c r="CH33" s="112">
        <v>10</v>
      </c>
      <c r="CI33" s="112">
        <v>2958</v>
      </c>
      <c r="CJ33" s="40">
        <f t="shared" si="62"/>
        <v>295.8</v>
      </c>
      <c r="CK33" s="17">
        <f t="shared" si="5"/>
        <v>-232</v>
      </c>
      <c r="CL33" s="36">
        <f t="shared" si="6"/>
        <v>-0.0784313725490196</v>
      </c>
      <c r="CM33" s="120">
        <v>465</v>
      </c>
      <c r="CN33" s="121">
        <v>0.0172043010752688</v>
      </c>
      <c r="CO33" s="55">
        <v>8</v>
      </c>
      <c r="CP33" s="55">
        <v>2372</v>
      </c>
      <c r="CQ33" s="40">
        <f t="shared" si="63"/>
        <v>296.5</v>
      </c>
      <c r="CR33" s="17">
        <f t="shared" si="7"/>
        <v>-180</v>
      </c>
      <c r="CS33" s="36">
        <f t="shared" si="8"/>
        <v>-0.075885328836425</v>
      </c>
      <c r="CT33" s="122">
        <v>507</v>
      </c>
      <c r="CU33" s="123">
        <v>0.0256410256410256</v>
      </c>
      <c r="CV33" s="122">
        <v>13</v>
      </c>
      <c r="CW33" s="122">
        <v>3859</v>
      </c>
      <c r="CX33" s="40">
        <f t="shared" si="64"/>
        <v>296.846153846154</v>
      </c>
      <c r="CY33" s="17">
        <f t="shared" si="9"/>
        <v>-287.999999999998</v>
      </c>
      <c r="CZ33" s="36">
        <f t="shared" si="10"/>
        <v>-0.0746307333506085</v>
      </c>
      <c r="DA33" s="112">
        <v>508</v>
      </c>
      <c r="DB33" s="117">
        <v>0.0275590551181102</v>
      </c>
      <c r="DC33" s="112">
        <v>14</v>
      </c>
      <c r="DD33" s="112">
        <v>4156</v>
      </c>
      <c r="DE33" s="40">
        <f t="shared" si="65"/>
        <v>296.857142857143</v>
      </c>
      <c r="DF33" s="17">
        <f t="shared" si="11"/>
        <v>-309.999999999998</v>
      </c>
      <c r="DG33" s="36">
        <f t="shared" si="12"/>
        <v>-0.074590952839268</v>
      </c>
      <c r="DH33" s="126">
        <v>506</v>
      </c>
      <c r="DI33" s="32">
        <v>0.0197628458498024</v>
      </c>
      <c r="DJ33" s="17">
        <v>10</v>
      </c>
      <c r="DK33" s="18">
        <v>2955</v>
      </c>
      <c r="DL33" s="40">
        <f t="shared" si="66"/>
        <v>295.5</v>
      </c>
      <c r="DM33" s="17">
        <f t="shared" si="13"/>
        <v>-235</v>
      </c>
      <c r="DN33" s="36">
        <f t="shared" si="14"/>
        <v>-0.0795262267343486</v>
      </c>
      <c r="DO33" s="33">
        <v>441</v>
      </c>
      <c r="DP33" s="32">
        <v>0.018140589569161</v>
      </c>
      <c r="DQ33" s="18">
        <v>8</v>
      </c>
      <c r="DR33" s="18">
        <v>2382</v>
      </c>
      <c r="DS33" s="40">
        <f t="shared" si="67"/>
        <v>297.75</v>
      </c>
      <c r="DT33" s="17">
        <f t="shared" si="15"/>
        <v>-170</v>
      </c>
      <c r="DU33" s="36">
        <f t="shared" si="16"/>
        <v>-0.0713685978169605</v>
      </c>
      <c r="DV33" s="18">
        <v>458</v>
      </c>
      <c r="DW33" s="26">
        <v>0.00655021834061135</v>
      </c>
      <c r="DX33" s="18">
        <v>3</v>
      </c>
      <c r="DY33" s="18">
        <v>887</v>
      </c>
      <c r="DZ33" s="40">
        <f t="shared" si="68"/>
        <v>295.666666666667</v>
      </c>
      <c r="EA33" s="17">
        <f t="shared" si="17"/>
        <v>-69.9999999999989</v>
      </c>
      <c r="EB33" s="36">
        <f t="shared" si="18"/>
        <v>-0.0789177001127384</v>
      </c>
      <c r="EC33" s="18">
        <v>448</v>
      </c>
      <c r="ED33" s="26">
        <v>0.0245535714285714</v>
      </c>
      <c r="EE33" s="18">
        <v>11</v>
      </c>
      <c r="EF33" s="18">
        <v>3269</v>
      </c>
      <c r="EG33" s="40">
        <f t="shared" si="69"/>
        <v>297.181818181818</v>
      </c>
      <c r="EH33" s="17">
        <f t="shared" si="19"/>
        <v>-240.000000000002</v>
      </c>
      <c r="EI33" s="36">
        <f t="shared" si="20"/>
        <v>-0.0734169470786179</v>
      </c>
      <c r="EJ33" s="18">
        <v>420</v>
      </c>
      <c r="EK33" s="26">
        <v>0.0238095238095238</v>
      </c>
      <c r="EL33" s="18">
        <v>10</v>
      </c>
      <c r="EM33" s="18">
        <v>2960</v>
      </c>
      <c r="EN33" s="40">
        <f t="shared" si="70"/>
        <v>296</v>
      </c>
      <c r="EO33" s="17">
        <f t="shared" si="21"/>
        <v>-230</v>
      </c>
      <c r="EP33" s="36">
        <f t="shared" si="22"/>
        <v>-0.0777027027027027</v>
      </c>
      <c r="EQ33" s="18">
        <v>376</v>
      </c>
      <c r="ER33" s="26">
        <v>0.023936170212766</v>
      </c>
      <c r="ES33" s="18">
        <v>9</v>
      </c>
      <c r="ET33" s="18">
        <v>2681</v>
      </c>
      <c r="EU33" s="40">
        <f t="shared" si="71"/>
        <v>297.888888888889</v>
      </c>
      <c r="EV33" s="17">
        <f t="shared" si="23"/>
        <v>-190</v>
      </c>
      <c r="EW33" s="36">
        <f t="shared" si="24"/>
        <v>-0.0708690787019768</v>
      </c>
      <c r="EX33" s="18">
        <v>370</v>
      </c>
      <c r="EY33" s="26">
        <v>0.0108108108108108</v>
      </c>
      <c r="EZ33" s="17">
        <v>4</v>
      </c>
      <c r="FA33" s="18">
        <v>1166</v>
      </c>
      <c r="FB33" s="40">
        <f t="shared" si="72"/>
        <v>291.5</v>
      </c>
      <c r="FC33" s="17">
        <f t="shared" si="25"/>
        <v>-110</v>
      </c>
      <c r="FD33" s="36">
        <f t="shared" si="26"/>
        <v>-0.0943396226415094</v>
      </c>
      <c r="FE33" s="18">
        <v>411</v>
      </c>
      <c r="FF33" s="26">
        <v>0.0097323600973236</v>
      </c>
      <c r="FG33" s="17">
        <v>4</v>
      </c>
      <c r="FH33" s="18">
        <v>1176</v>
      </c>
      <c r="FI33" s="40">
        <f t="shared" si="73"/>
        <v>294</v>
      </c>
      <c r="FJ33" s="17">
        <f t="shared" si="27"/>
        <v>-100</v>
      </c>
      <c r="FK33" s="36">
        <f t="shared" si="28"/>
        <v>-0.0850340136054422</v>
      </c>
      <c r="FL33" s="18">
        <v>643</v>
      </c>
      <c r="FM33" s="26">
        <v>0.0124416796267496</v>
      </c>
      <c r="FN33" s="17">
        <v>8</v>
      </c>
      <c r="FO33" s="18">
        <v>2357</v>
      </c>
      <c r="FP33" s="40">
        <f t="shared" si="74"/>
        <v>294.625</v>
      </c>
      <c r="FQ33" s="17">
        <f t="shared" si="29"/>
        <v>-195</v>
      </c>
      <c r="FR33" s="36">
        <f t="shared" si="30"/>
        <v>-0.0827322868052609</v>
      </c>
      <c r="FS33" s="18">
        <v>625</v>
      </c>
      <c r="FT33" s="26">
        <v>0.0144</v>
      </c>
      <c r="FU33" s="17">
        <v>9</v>
      </c>
      <c r="FV33" s="18">
        <v>2617</v>
      </c>
      <c r="FW33" s="40">
        <f t="shared" si="99"/>
        <v>290.777777777778</v>
      </c>
      <c r="FX33" s="17">
        <f t="shared" si="75"/>
        <v>-254</v>
      </c>
      <c r="FY33" s="36">
        <f t="shared" si="76"/>
        <v>-0.0970576996560948</v>
      </c>
      <c r="FZ33" s="18">
        <v>693</v>
      </c>
      <c r="GA33" s="26">
        <v>0.0115440115440115</v>
      </c>
      <c r="GB33" s="17">
        <v>8</v>
      </c>
      <c r="GC33" s="18">
        <v>2449</v>
      </c>
      <c r="GD33" s="40">
        <f t="shared" si="77"/>
        <v>306.125</v>
      </c>
      <c r="GE33" s="17">
        <f t="shared" si="78"/>
        <v>-103</v>
      </c>
      <c r="GF33" s="36">
        <f t="shared" si="79"/>
        <v>-0.0420579828501429</v>
      </c>
      <c r="GG33" s="18">
        <v>588</v>
      </c>
      <c r="GH33" s="26">
        <v>0.00850340136054422</v>
      </c>
      <c r="GI33" s="18">
        <v>5</v>
      </c>
      <c r="GJ33" s="18">
        <v>1525</v>
      </c>
      <c r="GK33" s="40">
        <f t="shared" si="80"/>
        <v>305</v>
      </c>
      <c r="GL33" s="17">
        <f t="shared" si="81"/>
        <v>-70</v>
      </c>
      <c r="GM33" s="36">
        <f t="shared" si="82"/>
        <v>-0.0459016393442623</v>
      </c>
      <c r="GN33" s="18">
        <v>479</v>
      </c>
      <c r="GO33" s="26">
        <v>0.00835073068893528</v>
      </c>
      <c r="GP33" s="18">
        <v>4</v>
      </c>
      <c r="GQ33" s="18">
        <v>1198</v>
      </c>
      <c r="GR33" s="40">
        <f t="shared" si="83"/>
        <v>299.5</v>
      </c>
      <c r="GS33" s="17">
        <f t="shared" si="84"/>
        <v>-78</v>
      </c>
      <c r="GT33" s="36">
        <f t="shared" si="85"/>
        <v>-0.0651085141903172</v>
      </c>
      <c r="GU33" s="18">
        <v>490</v>
      </c>
      <c r="GV33" s="26">
        <v>0.0183673469387755</v>
      </c>
      <c r="GW33" s="18">
        <v>9</v>
      </c>
      <c r="GX33" s="18">
        <v>2725</v>
      </c>
      <c r="GY33" s="40">
        <f t="shared" si="86"/>
        <v>302.777777777778</v>
      </c>
      <c r="GZ33" s="17">
        <f t="shared" si="87"/>
        <v>-146</v>
      </c>
      <c r="HA33" s="36">
        <f t="shared" si="88"/>
        <v>-0.0535779816513762</v>
      </c>
      <c r="HB33" s="18">
        <v>446</v>
      </c>
      <c r="HC33" s="26">
        <v>0.0112107623318386</v>
      </c>
      <c r="HD33" s="18">
        <v>5</v>
      </c>
      <c r="HE33" s="18">
        <v>1529</v>
      </c>
      <c r="HF33" s="40">
        <f t="shared" si="89"/>
        <v>305.8</v>
      </c>
      <c r="HG33" s="17">
        <f t="shared" si="90"/>
        <v>-65.9999999999999</v>
      </c>
      <c r="HH33" s="36">
        <f t="shared" si="91"/>
        <v>-0.0431654676258992</v>
      </c>
      <c r="HI33" s="18">
        <v>494</v>
      </c>
      <c r="HJ33" s="26">
        <v>0.00607287449392713</v>
      </c>
      <c r="HK33" s="17">
        <v>3</v>
      </c>
      <c r="HL33" s="18">
        <v>912</v>
      </c>
      <c r="HM33" s="40">
        <f t="shared" si="92"/>
        <v>304</v>
      </c>
      <c r="HN33" s="17">
        <f t="shared" si="93"/>
        <v>-45</v>
      </c>
      <c r="HO33" s="36">
        <f t="shared" si="94"/>
        <v>-0.0493421052631579</v>
      </c>
      <c r="HP33" s="18">
        <v>544</v>
      </c>
      <c r="HQ33" s="26">
        <v>0.00367647058823529</v>
      </c>
      <c r="HR33" s="17">
        <v>2</v>
      </c>
      <c r="HS33" s="18">
        <v>643</v>
      </c>
      <c r="HT33" s="40">
        <f t="shared" si="95"/>
        <v>321.5</v>
      </c>
      <c r="HU33" s="17">
        <f t="shared" si="96"/>
        <v>5</v>
      </c>
      <c r="HV33" s="36">
        <f t="shared" si="97"/>
        <v>0.00777604976671851</v>
      </c>
      <c r="HW33" s="17">
        <v>609</v>
      </c>
      <c r="HX33" s="17">
        <v>173361.25</v>
      </c>
      <c r="HY33" s="18">
        <v>101</v>
      </c>
      <c r="HZ33" s="18">
        <v>32002.83</v>
      </c>
      <c r="IA33" s="17">
        <v>234</v>
      </c>
      <c r="IB33" s="17">
        <v>72465</v>
      </c>
      <c r="IC33" s="17">
        <v>245</v>
      </c>
      <c r="ID33" s="17">
        <v>73889</v>
      </c>
      <c r="IE33" s="16"/>
      <c r="IF33" s="16"/>
      <c r="IG33" s="16"/>
      <c r="IH33" s="16"/>
      <c r="II33" s="41"/>
      <c r="IJ33" s="41"/>
      <c r="IK33" s="41"/>
      <c r="IL33" s="41"/>
      <c r="IM33" s="18"/>
      <c r="IN33" s="41"/>
      <c r="IO33" s="41"/>
      <c r="IP33" s="41"/>
      <c r="IQ33" s="18"/>
      <c r="IR33" s="18"/>
      <c r="IS33" s="18">
        <f t="shared" si="98"/>
        <v>242</v>
      </c>
      <c r="IT33" s="18">
        <f t="shared" si="31"/>
        <v>72237</v>
      </c>
      <c r="IU33" s="17">
        <v>319</v>
      </c>
      <c r="IV33" s="17">
        <f t="shared" si="32"/>
        <v>-4961</v>
      </c>
      <c r="IW33" s="36">
        <f t="shared" si="33"/>
        <v>-0.0686767169179229</v>
      </c>
      <c r="IX33" s="18">
        <f t="shared" si="34"/>
        <v>1431</v>
      </c>
      <c r="IY33" s="42">
        <f t="shared" si="35"/>
        <v>423955.08</v>
      </c>
      <c r="IZ33" s="43"/>
      <c r="JA33" s="43"/>
    </row>
    <row r="34" spans="1:261">
      <c r="A34" s="16"/>
      <c r="B34" s="20" t="s">
        <v>38</v>
      </c>
      <c r="C34" s="18">
        <v>6939962758466</v>
      </c>
      <c r="D34" s="18">
        <v>586243046155</v>
      </c>
      <c r="E34" s="18">
        <v>21061110001766</v>
      </c>
      <c r="F34" s="17" t="s">
        <v>192</v>
      </c>
      <c r="G34" s="19" t="s">
        <v>193</v>
      </c>
      <c r="H34" s="17" t="s">
        <v>129</v>
      </c>
      <c r="I34" s="26">
        <f>VLOOKUP(C34,供应链!E:J,6,0)</f>
        <v>0</v>
      </c>
      <c r="J34" s="17">
        <f>VLOOKUP(C34,供应链!E:H,4,0)</f>
        <v>0</v>
      </c>
      <c r="K34" s="17">
        <f>VLOOKUP(C34,供应链!E:K,7,0)</f>
        <v>0</v>
      </c>
      <c r="L34" s="18" t="str">
        <f>VLOOKUP(C34,供应链!E:I,5,0)</f>
        <v>-</v>
      </c>
      <c r="M34" s="27">
        <f t="shared" si="0"/>
        <v>0.000865656733810554</v>
      </c>
      <c r="N34" s="17">
        <v>452</v>
      </c>
      <c r="O34" s="26">
        <v>0.0110619469026549</v>
      </c>
      <c r="P34" s="18">
        <v>5</v>
      </c>
      <c r="Q34" s="18">
        <v>1815</v>
      </c>
      <c r="R34" s="40">
        <f t="shared" si="36"/>
        <v>363</v>
      </c>
      <c r="S34" s="17">
        <f t="shared" si="37"/>
        <v>-80</v>
      </c>
      <c r="T34" s="36">
        <f t="shared" si="38"/>
        <v>-0.0440771349862259</v>
      </c>
      <c r="U34" s="17">
        <v>305</v>
      </c>
      <c r="V34" s="26">
        <v>0.00983606557377049</v>
      </c>
      <c r="W34" s="18">
        <v>3</v>
      </c>
      <c r="X34" s="18">
        <v>1092</v>
      </c>
      <c r="Y34" s="40">
        <f t="shared" si="39"/>
        <v>364</v>
      </c>
      <c r="Z34" s="17">
        <f t="shared" si="40"/>
        <v>-45</v>
      </c>
      <c r="AA34" s="36">
        <f t="shared" si="41"/>
        <v>-0.0412087912087912</v>
      </c>
      <c r="AB34" s="17">
        <v>302</v>
      </c>
      <c r="AC34" s="26">
        <v>0.0132450331125828</v>
      </c>
      <c r="AD34" s="18">
        <v>4</v>
      </c>
      <c r="AE34" s="18">
        <v>1486</v>
      </c>
      <c r="AF34" s="40">
        <f t="shared" si="42"/>
        <v>371.5</v>
      </c>
      <c r="AG34" s="17">
        <f t="shared" si="1"/>
        <v>-30</v>
      </c>
      <c r="AH34" s="36">
        <f t="shared" si="2"/>
        <v>-0.0201884253028264</v>
      </c>
      <c r="AI34" s="17">
        <v>315</v>
      </c>
      <c r="AJ34" s="26">
        <v>0.00634920634920635</v>
      </c>
      <c r="AK34" s="18">
        <v>2</v>
      </c>
      <c r="AL34" s="18">
        <v>758</v>
      </c>
      <c r="AM34" s="40">
        <f t="shared" si="43"/>
        <v>379</v>
      </c>
      <c r="AN34" s="17">
        <f t="shared" si="44"/>
        <v>0</v>
      </c>
      <c r="AO34" s="36">
        <f t="shared" si="45"/>
        <v>0</v>
      </c>
      <c r="AP34" s="17">
        <v>360</v>
      </c>
      <c r="AQ34" s="26">
        <v>0.00833333333333333</v>
      </c>
      <c r="AR34" s="18">
        <v>3</v>
      </c>
      <c r="AS34" s="18">
        <v>1170</v>
      </c>
      <c r="AT34" s="40">
        <f t="shared" si="46"/>
        <v>390</v>
      </c>
      <c r="AU34" s="17">
        <f t="shared" si="47"/>
        <v>33</v>
      </c>
      <c r="AV34" s="36">
        <f t="shared" si="48"/>
        <v>0.0282051282051282</v>
      </c>
      <c r="AW34" s="17">
        <v>230</v>
      </c>
      <c r="AX34" s="26">
        <v>0.00869565217391304</v>
      </c>
      <c r="AY34" s="18">
        <v>2</v>
      </c>
      <c r="AZ34" s="18">
        <v>758</v>
      </c>
      <c r="BA34" s="40">
        <f t="shared" si="49"/>
        <v>379</v>
      </c>
      <c r="BB34" s="17">
        <f t="shared" si="50"/>
        <v>0</v>
      </c>
      <c r="BC34" s="36">
        <f t="shared" si="51"/>
        <v>0</v>
      </c>
      <c r="BD34" s="17">
        <v>271</v>
      </c>
      <c r="BE34" s="26">
        <v>0.011070110701107</v>
      </c>
      <c r="BF34" s="17">
        <v>3</v>
      </c>
      <c r="BG34" s="18">
        <v>1127</v>
      </c>
      <c r="BH34" s="40">
        <f t="shared" si="52"/>
        <v>375.666666666667</v>
      </c>
      <c r="BI34" s="17">
        <f t="shared" si="53"/>
        <v>-9.99999999999994</v>
      </c>
      <c r="BJ34" s="36">
        <f t="shared" si="54"/>
        <v>-0.00887311446317652</v>
      </c>
      <c r="BK34" s="17">
        <v>174</v>
      </c>
      <c r="BL34" s="32">
        <v>0.0114942528735632</v>
      </c>
      <c r="BM34" s="17">
        <v>2</v>
      </c>
      <c r="BN34" s="18">
        <v>798</v>
      </c>
      <c r="BO34" s="40">
        <f t="shared" si="55"/>
        <v>399</v>
      </c>
      <c r="BP34" s="17">
        <f t="shared" si="56"/>
        <v>40</v>
      </c>
      <c r="BQ34" s="36">
        <f t="shared" si="57"/>
        <v>0.050125313283208</v>
      </c>
      <c r="BR34" s="17">
        <v>196</v>
      </c>
      <c r="BS34" s="32">
        <v>0.0102040816326531</v>
      </c>
      <c r="BT34" s="18">
        <v>2</v>
      </c>
      <c r="BU34" s="18">
        <v>768</v>
      </c>
      <c r="BV34" s="40">
        <f t="shared" si="58"/>
        <v>384</v>
      </c>
      <c r="BW34" s="17">
        <f t="shared" si="59"/>
        <v>10</v>
      </c>
      <c r="BX34" s="116">
        <f t="shared" si="60"/>
        <v>0.0130208333333333</v>
      </c>
      <c r="BY34" s="112">
        <v>0</v>
      </c>
      <c r="BZ34" s="117">
        <v>0</v>
      </c>
      <c r="CA34" s="112">
        <v>2</v>
      </c>
      <c r="CB34" s="112">
        <v>758</v>
      </c>
      <c r="CC34" s="40">
        <f t="shared" si="61"/>
        <v>379</v>
      </c>
      <c r="CD34" s="17">
        <f t="shared" si="3"/>
        <v>0</v>
      </c>
      <c r="CE34" s="36">
        <f t="shared" si="4"/>
        <v>0</v>
      </c>
      <c r="CF34" s="112">
        <v>179</v>
      </c>
      <c r="CG34" s="117">
        <v>0</v>
      </c>
      <c r="CH34" s="112">
        <v>0</v>
      </c>
      <c r="CI34" s="112">
        <v>0</v>
      </c>
      <c r="CJ34" s="40">
        <f t="shared" si="62"/>
        <v>0</v>
      </c>
      <c r="CK34" s="17">
        <f t="shared" si="5"/>
        <v>0</v>
      </c>
      <c r="CL34" s="36">
        <f t="shared" si="6"/>
        <v>0</v>
      </c>
      <c r="CM34" s="120">
        <v>0</v>
      </c>
      <c r="CN34" s="121">
        <v>0</v>
      </c>
      <c r="CO34" s="55">
        <v>0</v>
      </c>
      <c r="CP34" s="55">
        <v>0</v>
      </c>
      <c r="CQ34" s="40">
        <f t="shared" si="63"/>
        <v>0</v>
      </c>
      <c r="CR34" s="17">
        <f t="shared" si="7"/>
        <v>0</v>
      </c>
      <c r="CS34" s="36">
        <f t="shared" si="8"/>
        <v>0</v>
      </c>
      <c r="CT34" s="122">
        <v>180</v>
      </c>
      <c r="CU34" s="123">
        <v>0.0166666666666667</v>
      </c>
      <c r="CV34" s="122">
        <v>3</v>
      </c>
      <c r="CW34" s="122">
        <v>1174</v>
      </c>
      <c r="CX34" s="40">
        <f t="shared" si="64"/>
        <v>391.333333333333</v>
      </c>
      <c r="CY34" s="17">
        <f t="shared" si="9"/>
        <v>36.9999999999989</v>
      </c>
      <c r="CZ34" s="36">
        <f t="shared" si="10"/>
        <v>0.0315161839863705</v>
      </c>
      <c r="DA34" s="112">
        <v>200</v>
      </c>
      <c r="DB34" s="117">
        <v>0.005</v>
      </c>
      <c r="DC34" s="112">
        <v>1</v>
      </c>
      <c r="DD34" s="112">
        <v>399</v>
      </c>
      <c r="DE34" s="40">
        <f t="shared" si="65"/>
        <v>399</v>
      </c>
      <c r="DF34" s="17">
        <f t="shared" si="11"/>
        <v>20</v>
      </c>
      <c r="DG34" s="36">
        <f t="shared" si="12"/>
        <v>0.050125313283208</v>
      </c>
      <c r="DH34" s="126">
        <v>155</v>
      </c>
      <c r="DI34" s="32">
        <v>0</v>
      </c>
      <c r="DJ34" s="17">
        <v>0</v>
      </c>
      <c r="DK34" s="18">
        <v>0</v>
      </c>
      <c r="DL34" s="40">
        <f t="shared" si="66"/>
        <v>0</v>
      </c>
      <c r="DM34" s="17">
        <f t="shared" si="13"/>
        <v>0</v>
      </c>
      <c r="DN34" s="36">
        <f t="shared" si="14"/>
        <v>0</v>
      </c>
      <c r="DO34" s="33">
        <v>170</v>
      </c>
      <c r="DP34" s="32">
        <v>0.00588235294117647</v>
      </c>
      <c r="DQ34" s="18">
        <v>1</v>
      </c>
      <c r="DR34" s="18">
        <v>399</v>
      </c>
      <c r="DS34" s="40">
        <f t="shared" si="67"/>
        <v>399</v>
      </c>
      <c r="DT34" s="17">
        <f t="shared" si="15"/>
        <v>20</v>
      </c>
      <c r="DU34" s="36">
        <f t="shared" si="16"/>
        <v>0.050125313283208</v>
      </c>
      <c r="DV34" s="18">
        <v>171</v>
      </c>
      <c r="DW34" s="26">
        <v>0.00584795321637427</v>
      </c>
      <c r="DX34" s="18">
        <v>1</v>
      </c>
      <c r="DY34" s="18">
        <v>379</v>
      </c>
      <c r="DZ34" s="40">
        <f t="shared" si="68"/>
        <v>379</v>
      </c>
      <c r="EA34" s="17">
        <f t="shared" si="17"/>
        <v>0</v>
      </c>
      <c r="EB34" s="36">
        <f t="shared" si="18"/>
        <v>0</v>
      </c>
      <c r="EC34" s="18">
        <v>182</v>
      </c>
      <c r="ED34" s="26">
        <v>0.0164835164835165</v>
      </c>
      <c r="EE34" s="18">
        <v>3</v>
      </c>
      <c r="EF34" s="18">
        <v>1193</v>
      </c>
      <c r="EG34" s="40">
        <f t="shared" si="69"/>
        <v>397.666666666667</v>
      </c>
      <c r="EH34" s="17">
        <f t="shared" si="19"/>
        <v>56.0000000000011</v>
      </c>
      <c r="EI34" s="36">
        <f t="shared" si="20"/>
        <v>0.0469404861693219</v>
      </c>
      <c r="EJ34" s="18">
        <v>162</v>
      </c>
      <c r="EK34" s="26">
        <v>0.00617283950617284</v>
      </c>
      <c r="EL34" s="18">
        <v>1</v>
      </c>
      <c r="EM34" s="18">
        <v>399</v>
      </c>
      <c r="EN34" s="40">
        <f t="shared" si="70"/>
        <v>399</v>
      </c>
      <c r="EO34" s="17">
        <f t="shared" si="21"/>
        <v>20</v>
      </c>
      <c r="EP34" s="36">
        <f t="shared" si="22"/>
        <v>0.050125313283208</v>
      </c>
      <c r="EQ34" s="18">
        <v>173</v>
      </c>
      <c r="ER34" s="26">
        <v>0.0173410404624277</v>
      </c>
      <c r="ES34" s="18">
        <v>3</v>
      </c>
      <c r="ET34" s="18">
        <v>1127</v>
      </c>
      <c r="EU34" s="40">
        <f t="shared" si="71"/>
        <v>375.666666666667</v>
      </c>
      <c r="EV34" s="17">
        <f t="shared" si="23"/>
        <v>-9.99999999999994</v>
      </c>
      <c r="EW34" s="36">
        <f t="shared" si="24"/>
        <v>-0.00887311446317652</v>
      </c>
      <c r="EX34" s="18">
        <v>170</v>
      </c>
      <c r="EY34" s="26">
        <v>0.0117647058823529</v>
      </c>
      <c r="EZ34" s="17">
        <v>2</v>
      </c>
      <c r="FA34" s="18">
        <v>758</v>
      </c>
      <c r="FB34" s="40">
        <f t="shared" si="72"/>
        <v>379</v>
      </c>
      <c r="FC34" s="17">
        <f t="shared" si="25"/>
        <v>0</v>
      </c>
      <c r="FD34" s="36">
        <f t="shared" si="26"/>
        <v>0</v>
      </c>
      <c r="FE34" s="18">
        <v>146</v>
      </c>
      <c r="FF34" s="26">
        <v>0.0273972602739726</v>
      </c>
      <c r="FG34" s="17">
        <v>4</v>
      </c>
      <c r="FH34" s="18">
        <v>1478</v>
      </c>
      <c r="FI34" s="40">
        <f t="shared" si="73"/>
        <v>369.5</v>
      </c>
      <c r="FJ34" s="17">
        <f t="shared" si="27"/>
        <v>-38</v>
      </c>
      <c r="FK34" s="36">
        <f t="shared" si="28"/>
        <v>-0.0257104194857916</v>
      </c>
      <c r="FL34" s="18">
        <v>176</v>
      </c>
      <c r="FM34" s="26">
        <v>0.0227272727272727</v>
      </c>
      <c r="FN34" s="17">
        <v>4</v>
      </c>
      <c r="FO34" s="18">
        <v>1516</v>
      </c>
      <c r="FP34" s="40">
        <f t="shared" si="74"/>
        <v>379</v>
      </c>
      <c r="FQ34" s="17">
        <f t="shared" si="29"/>
        <v>0</v>
      </c>
      <c r="FR34" s="36">
        <f t="shared" si="30"/>
        <v>0</v>
      </c>
      <c r="FS34" s="18">
        <v>186</v>
      </c>
      <c r="FT34" s="26">
        <v>0.0161290322580645</v>
      </c>
      <c r="FU34" s="17">
        <v>3</v>
      </c>
      <c r="FV34" s="18">
        <v>1127</v>
      </c>
      <c r="FW34" s="40">
        <f t="shared" si="99"/>
        <v>375.666666666667</v>
      </c>
      <c r="FX34" s="17">
        <f t="shared" si="75"/>
        <v>-9.99999999999994</v>
      </c>
      <c r="FY34" s="36">
        <f t="shared" si="76"/>
        <v>-0.00887311446317652</v>
      </c>
      <c r="FZ34" s="18">
        <v>281</v>
      </c>
      <c r="GA34" s="26">
        <v>0.0177935943060498</v>
      </c>
      <c r="GB34" s="17">
        <v>5</v>
      </c>
      <c r="GC34" s="18">
        <v>1894</v>
      </c>
      <c r="GD34" s="40">
        <f t="shared" si="77"/>
        <v>378.8</v>
      </c>
      <c r="GE34" s="17">
        <f t="shared" si="78"/>
        <v>-0.999999999999943</v>
      </c>
      <c r="GF34" s="36">
        <f t="shared" si="79"/>
        <v>-0.000527983104540625</v>
      </c>
      <c r="GG34" s="18">
        <v>218</v>
      </c>
      <c r="GH34" s="26">
        <v>0.00917431192660551</v>
      </c>
      <c r="GI34" s="18">
        <v>2</v>
      </c>
      <c r="GJ34" s="18">
        <v>738</v>
      </c>
      <c r="GK34" s="40">
        <f t="shared" si="80"/>
        <v>369</v>
      </c>
      <c r="GL34" s="17">
        <f t="shared" si="81"/>
        <v>-20</v>
      </c>
      <c r="GM34" s="36">
        <f t="shared" si="82"/>
        <v>-0.02710027100271</v>
      </c>
      <c r="GN34" s="18">
        <v>214</v>
      </c>
      <c r="GO34" s="26">
        <v>0.00467289719626168</v>
      </c>
      <c r="GP34" s="18">
        <v>1</v>
      </c>
      <c r="GQ34" s="18">
        <v>379</v>
      </c>
      <c r="GR34" s="40">
        <f t="shared" si="83"/>
        <v>379</v>
      </c>
      <c r="GS34" s="17">
        <f t="shared" si="84"/>
        <v>0</v>
      </c>
      <c r="GT34" s="36">
        <f t="shared" si="85"/>
        <v>0</v>
      </c>
      <c r="GU34" s="18">
        <v>244</v>
      </c>
      <c r="GV34" s="26">
        <v>0.0163934426229508</v>
      </c>
      <c r="GW34" s="18">
        <v>4</v>
      </c>
      <c r="GX34" s="18">
        <v>1496</v>
      </c>
      <c r="GY34" s="40">
        <f t="shared" si="86"/>
        <v>374</v>
      </c>
      <c r="GZ34" s="17">
        <f t="shared" si="87"/>
        <v>-20</v>
      </c>
      <c r="HA34" s="36">
        <f t="shared" si="88"/>
        <v>-0.0133689839572193</v>
      </c>
      <c r="HB34" s="18">
        <v>220</v>
      </c>
      <c r="HC34" s="26">
        <v>0.0363636363636364</v>
      </c>
      <c r="HD34" s="18">
        <v>8</v>
      </c>
      <c r="HE34" s="18">
        <v>3078</v>
      </c>
      <c r="HF34" s="40">
        <f t="shared" si="89"/>
        <v>384.75</v>
      </c>
      <c r="HG34" s="17">
        <f t="shared" si="90"/>
        <v>46</v>
      </c>
      <c r="HH34" s="36">
        <f t="shared" si="91"/>
        <v>0.0149447693307342</v>
      </c>
      <c r="HI34" s="18">
        <v>215</v>
      </c>
      <c r="HJ34" s="26">
        <v>0.00465116279069767</v>
      </c>
      <c r="HK34" s="17">
        <v>1</v>
      </c>
      <c r="HL34" s="18">
        <v>369</v>
      </c>
      <c r="HM34" s="40">
        <f t="shared" si="92"/>
        <v>369</v>
      </c>
      <c r="HN34" s="17">
        <f t="shared" si="93"/>
        <v>-10</v>
      </c>
      <c r="HO34" s="36">
        <f t="shared" si="94"/>
        <v>-0.02710027100271</v>
      </c>
      <c r="HP34" s="18">
        <v>332</v>
      </c>
      <c r="HQ34" s="26">
        <v>0.00903614457831325</v>
      </c>
      <c r="HR34" s="17">
        <v>3</v>
      </c>
      <c r="HS34" s="18">
        <v>1107</v>
      </c>
      <c r="HT34" s="40">
        <f t="shared" si="95"/>
        <v>369</v>
      </c>
      <c r="HU34" s="17">
        <f t="shared" si="96"/>
        <v>-30</v>
      </c>
      <c r="HV34" s="36">
        <f t="shared" si="97"/>
        <v>-0.02710027100271</v>
      </c>
      <c r="HW34" s="17">
        <v>151</v>
      </c>
      <c r="HX34" s="17">
        <v>50627.26</v>
      </c>
      <c r="HY34" s="18">
        <v>58</v>
      </c>
      <c r="HZ34" s="18">
        <v>21502</v>
      </c>
      <c r="IA34" s="17">
        <v>166</v>
      </c>
      <c r="IB34" s="17">
        <v>63530</v>
      </c>
      <c r="IC34" s="17">
        <v>137</v>
      </c>
      <c r="ID34" s="17">
        <v>51970</v>
      </c>
      <c r="IE34" s="16"/>
      <c r="IF34" s="16"/>
      <c r="IG34" s="16"/>
      <c r="IH34" s="16"/>
      <c r="II34" s="41"/>
      <c r="IJ34" s="41"/>
      <c r="IK34" s="41"/>
      <c r="IL34" s="41"/>
      <c r="IM34" s="18"/>
      <c r="IN34" s="41"/>
      <c r="IO34" s="41"/>
      <c r="IP34" s="41"/>
      <c r="IQ34" s="18"/>
      <c r="IR34" s="18"/>
      <c r="IS34" s="18">
        <f t="shared" si="98"/>
        <v>78</v>
      </c>
      <c r="IT34" s="18">
        <f t="shared" si="31"/>
        <v>29540</v>
      </c>
      <c r="IU34" s="17">
        <v>379</v>
      </c>
      <c r="IV34" s="17">
        <f t="shared" si="32"/>
        <v>-21.9999999999991</v>
      </c>
      <c r="IW34" s="36">
        <f t="shared" si="33"/>
        <v>-0.000744752877454268</v>
      </c>
      <c r="IX34" s="18">
        <f t="shared" si="34"/>
        <v>590</v>
      </c>
      <c r="IY34" s="42">
        <f t="shared" si="35"/>
        <v>217169.26</v>
      </c>
      <c r="IZ34" s="43"/>
      <c r="JA34" s="43"/>
    </row>
    <row r="35" spans="1:261">
      <c r="A35" s="16"/>
      <c r="B35" s="17" t="s">
        <v>39</v>
      </c>
      <c r="C35" s="18">
        <v>6939962755656</v>
      </c>
      <c r="D35" s="18">
        <v>564947051959</v>
      </c>
      <c r="E35" s="18">
        <v>21063510001616</v>
      </c>
      <c r="F35" s="17" t="s">
        <v>194</v>
      </c>
      <c r="G35" s="19" t="s">
        <v>195</v>
      </c>
      <c r="H35" s="17" t="s">
        <v>129</v>
      </c>
      <c r="I35" s="26">
        <f>VLOOKUP(C35,供应链!E:J,6,0)</f>
        <v>0.76</v>
      </c>
      <c r="J35" s="17">
        <f>VLOOKUP(C35,供应链!E:H,4,0)</f>
        <v>236</v>
      </c>
      <c r="K35" s="17">
        <f>VLOOKUP(C35,供应链!E:K,7,0)</f>
        <v>84</v>
      </c>
      <c r="L35" s="18">
        <f>VLOOKUP(C35,供应链!E:I,5,0)</f>
        <v>10.6301745956844</v>
      </c>
      <c r="M35" s="27">
        <f t="shared" si="0"/>
        <v>0.00649242550357916</v>
      </c>
      <c r="N35" s="17">
        <v>409</v>
      </c>
      <c r="O35" s="26">
        <v>0.058679706601467</v>
      </c>
      <c r="P35" s="18">
        <v>24</v>
      </c>
      <c r="Q35" s="18">
        <v>2294</v>
      </c>
      <c r="R35" s="40">
        <f t="shared" si="36"/>
        <v>95.5833333333333</v>
      </c>
      <c r="S35" s="17">
        <f t="shared" si="37"/>
        <v>-562</v>
      </c>
      <c r="T35" s="36">
        <f t="shared" si="38"/>
        <v>-0.244986922406277</v>
      </c>
      <c r="U35" s="17">
        <v>432</v>
      </c>
      <c r="V35" s="26">
        <v>0.0763888888888889</v>
      </c>
      <c r="W35" s="18">
        <v>33</v>
      </c>
      <c r="X35" s="18">
        <v>3102</v>
      </c>
      <c r="Y35" s="40">
        <f t="shared" si="39"/>
        <v>94</v>
      </c>
      <c r="Z35" s="17">
        <f t="shared" si="40"/>
        <v>-825</v>
      </c>
      <c r="AA35" s="36">
        <f t="shared" si="41"/>
        <v>-0.265957446808511</v>
      </c>
      <c r="AB35" s="17">
        <v>422</v>
      </c>
      <c r="AC35" s="26">
        <v>0.0663507109004739</v>
      </c>
      <c r="AD35" s="18">
        <v>28</v>
      </c>
      <c r="AE35" s="18">
        <v>2665</v>
      </c>
      <c r="AF35" s="40">
        <f t="shared" si="42"/>
        <v>95.1785714285714</v>
      </c>
      <c r="AG35" s="17">
        <f t="shared" si="1"/>
        <v>-667.000000000001</v>
      </c>
      <c r="AH35" s="36">
        <f t="shared" si="2"/>
        <v>-0.250281425891182</v>
      </c>
      <c r="AI35" s="17">
        <v>421</v>
      </c>
      <c r="AJ35" s="26">
        <v>0.0617577197149644</v>
      </c>
      <c r="AK35" s="18">
        <v>26</v>
      </c>
      <c r="AL35" s="18">
        <v>2425</v>
      </c>
      <c r="AM35" s="40">
        <f t="shared" si="43"/>
        <v>93.2692307692308</v>
      </c>
      <c r="AN35" s="17">
        <f t="shared" si="44"/>
        <v>-669</v>
      </c>
      <c r="AO35" s="36">
        <f t="shared" si="45"/>
        <v>-0.275876288659794</v>
      </c>
      <c r="AP35" s="17">
        <v>460</v>
      </c>
      <c r="AQ35" s="26">
        <v>0.0456521739130435</v>
      </c>
      <c r="AR35" s="18">
        <v>21</v>
      </c>
      <c r="AS35" s="18">
        <v>2139</v>
      </c>
      <c r="AT35" s="40">
        <f t="shared" si="46"/>
        <v>101.857142857143</v>
      </c>
      <c r="AU35" s="17">
        <f t="shared" si="47"/>
        <v>-360</v>
      </c>
      <c r="AV35" s="36">
        <f t="shared" si="48"/>
        <v>-0.168302945301543</v>
      </c>
      <c r="AW35" s="17">
        <v>330</v>
      </c>
      <c r="AX35" s="26">
        <v>0.0424242424242424</v>
      </c>
      <c r="AY35" s="18">
        <v>14</v>
      </c>
      <c r="AZ35" s="18">
        <v>1409</v>
      </c>
      <c r="BA35" s="40">
        <f t="shared" si="49"/>
        <v>100.642857142857</v>
      </c>
      <c r="BB35" s="17">
        <f t="shared" si="50"/>
        <v>-257</v>
      </c>
      <c r="BC35" s="36">
        <f t="shared" si="51"/>
        <v>-0.182398864442867</v>
      </c>
      <c r="BD35" s="17">
        <v>292</v>
      </c>
      <c r="BE35" s="26">
        <v>0.0547945205479452</v>
      </c>
      <c r="BF35" s="17">
        <v>16</v>
      </c>
      <c r="BG35" s="18">
        <v>1619</v>
      </c>
      <c r="BH35" s="40">
        <f t="shared" si="52"/>
        <v>101.1875</v>
      </c>
      <c r="BI35" s="17">
        <f t="shared" si="53"/>
        <v>-285</v>
      </c>
      <c r="BJ35" s="36">
        <f t="shared" si="54"/>
        <v>-0.176034589252625</v>
      </c>
      <c r="BK35" s="17">
        <v>298</v>
      </c>
      <c r="BL35" s="32">
        <v>0.0503355704697987</v>
      </c>
      <c r="BM35" s="17">
        <v>15</v>
      </c>
      <c r="BN35" s="18">
        <v>1560</v>
      </c>
      <c r="BO35" s="40">
        <f t="shared" si="55"/>
        <v>104</v>
      </c>
      <c r="BP35" s="17">
        <f t="shared" si="56"/>
        <v>-225</v>
      </c>
      <c r="BQ35" s="36">
        <f t="shared" si="57"/>
        <v>-0.144230769230769</v>
      </c>
      <c r="BR35" s="17">
        <v>283</v>
      </c>
      <c r="BS35" s="32">
        <v>0.0742049469964664</v>
      </c>
      <c r="BT35" s="18">
        <v>21</v>
      </c>
      <c r="BU35" s="18">
        <v>2123</v>
      </c>
      <c r="BV35" s="40">
        <f t="shared" si="58"/>
        <v>101.095238095238</v>
      </c>
      <c r="BW35" s="17">
        <f t="shared" si="59"/>
        <v>-376</v>
      </c>
      <c r="BX35" s="116">
        <f t="shared" si="60"/>
        <v>-0.177107866227037</v>
      </c>
      <c r="BY35" s="112">
        <v>307</v>
      </c>
      <c r="BZ35" s="117">
        <v>0.0749185667752443</v>
      </c>
      <c r="CA35" s="112">
        <v>23</v>
      </c>
      <c r="CB35" s="112">
        <v>2395</v>
      </c>
      <c r="CC35" s="40">
        <f t="shared" si="61"/>
        <v>104.130434782609</v>
      </c>
      <c r="CD35" s="17">
        <f t="shared" si="3"/>
        <v>-341.999999999993</v>
      </c>
      <c r="CE35" s="36">
        <f t="shared" si="4"/>
        <v>-0.14279749478079</v>
      </c>
      <c r="CF35" s="112">
        <v>333</v>
      </c>
      <c r="CG35" s="117">
        <v>0.0510510510510511</v>
      </c>
      <c r="CH35" s="112">
        <v>17</v>
      </c>
      <c r="CI35" s="112">
        <v>1781</v>
      </c>
      <c r="CJ35" s="40">
        <f t="shared" si="62"/>
        <v>104.764705882353</v>
      </c>
      <c r="CK35" s="17">
        <f t="shared" si="5"/>
        <v>-241.999999999999</v>
      </c>
      <c r="CL35" s="36">
        <f t="shared" si="6"/>
        <v>-0.135878719820325</v>
      </c>
      <c r="CM35" s="120">
        <v>272</v>
      </c>
      <c r="CN35" s="121">
        <v>0.0772058823529412</v>
      </c>
      <c r="CO35" s="55">
        <v>21</v>
      </c>
      <c r="CP35" s="55">
        <v>2178</v>
      </c>
      <c r="CQ35" s="40">
        <f t="shared" si="63"/>
        <v>103.714285714286</v>
      </c>
      <c r="CR35" s="17">
        <f t="shared" si="7"/>
        <v>-320.999999999994</v>
      </c>
      <c r="CS35" s="36">
        <f t="shared" si="8"/>
        <v>-0.14738292011019</v>
      </c>
      <c r="CT35" s="122">
        <v>332</v>
      </c>
      <c r="CU35" s="123">
        <v>0.0512048192771084</v>
      </c>
      <c r="CV35" s="122">
        <v>17</v>
      </c>
      <c r="CW35" s="122">
        <v>1787</v>
      </c>
      <c r="CX35" s="40">
        <f t="shared" si="64"/>
        <v>105.117647058824</v>
      </c>
      <c r="CY35" s="17">
        <f t="shared" si="9"/>
        <v>-235.999999999992</v>
      </c>
      <c r="CZ35" s="36">
        <f t="shared" si="10"/>
        <v>-0.132064913262447</v>
      </c>
      <c r="DA35" s="112">
        <v>257</v>
      </c>
      <c r="DB35" s="117">
        <v>0.0505836575875486</v>
      </c>
      <c r="DC35" s="112">
        <v>13</v>
      </c>
      <c r="DD35" s="112">
        <v>1325</v>
      </c>
      <c r="DE35" s="40">
        <f t="shared" si="65"/>
        <v>101.923076923077</v>
      </c>
      <c r="DF35" s="17">
        <f t="shared" si="11"/>
        <v>-221.999999999999</v>
      </c>
      <c r="DG35" s="36">
        <f t="shared" si="12"/>
        <v>-0.16754716981132</v>
      </c>
      <c r="DH35" s="126">
        <v>303</v>
      </c>
      <c r="DI35" s="32">
        <v>0.0363036303630363</v>
      </c>
      <c r="DJ35" s="17">
        <v>11</v>
      </c>
      <c r="DK35" s="18">
        <v>1118</v>
      </c>
      <c r="DL35" s="40">
        <f t="shared" si="66"/>
        <v>101.636363636364</v>
      </c>
      <c r="DM35" s="17">
        <f t="shared" si="13"/>
        <v>-190.999999999996</v>
      </c>
      <c r="DN35" s="36">
        <f t="shared" si="14"/>
        <v>-0.170840787119853</v>
      </c>
      <c r="DO35" s="33">
        <v>277</v>
      </c>
      <c r="DP35" s="32">
        <v>0.0505415162454874</v>
      </c>
      <c r="DQ35" s="18">
        <v>14</v>
      </c>
      <c r="DR35" s="18">
        <v>1386</v>
      </c>
      <c r="DS35" s="40">
        <f t="shared" si="67"/>
        <v>99</v>
      </c>
      <c r="DT35" s="17">
        <f t="shared" si="15"/>
        <v>-280</v>
      </c>
      <c r="DU35" s="36">
        <f t="shared" si="16"/>
        <v>-0.202020202020202</v>
      </c>
      <c r="DV35" s="18">
        <v>240</v>
      </c>
      <c r="DW35" s="26">
        <v>0.05</v>
      </c>
      <c r="DX35" s="18">
        <v>12</v>
      </c>
      <c r="DY35" s="18">
        <v>1228</v>
      </c>
      <c r="DZ35" s="40">
        <f t="shared" si="68"/>
        <v>102.333333333333</v>
      </c>
      <c r="EA35" s="17">
        <f t="shared" si="17"/>
        <v>-200.000000000004</v>
      </c>
      <c r="EB35" s="36">
        <f t="shared" si="18"/>
        <v>-0.162866449511404</v>
      </c>
      <c r="EC35" s="18">
        <v>249</v>
      </c>
      <c r="ED35" s="26">
        <v>0.072289156626506</v>
      </c>
      <c r="EE35" s="18">
        <v>18</v>
      </c>
      <c r="EF35" s="18">
        <v>1963</v>
      </c>
      <c r="EG35" s="40">
        <f t="shared" si="69"/>
        <v>109.055555555556</v>
      </c>
      <c r="EH35" s="17">
        <f t="shared" si="19"/>
        <v>-178.999999999992</v>
      </c>
      <c r="EI35" s="36">
        <f t="shared" si="20"/>
        <v>-0.0911869587366236</v>
      </c>
      <c r="EJ35" s="18">
        <v>241</v>
      </c>
      <c r="EK35" s="26">
        <v>0.0663900414937759</v>
      </c>
      <c r="EL35" s="18">
        <v>16</v>
      </c>
      <c r="EM35" s="18">
        <v>1683</v>
      </c>
      <c r="EN35" s="40">
        <f t="shared" si="70"/>
        <v>105.1875</v>
      </c>
      <c r="EO35" s="17">
        <f t="shared" si="21"/>
        <v>-221</v>
      </c>
      <c r="EP35" s="36">
        <f t="shared" si="22"/>
        <v>-0.131313131313131</v>
      </c>
      <c r="EQ35" s="18">
        <v>254</v>
      </c>
      <c r="ER35" s="26">
        <v>0.062992125984252</v>
      </c>
      <c r="ES35" s="18">
        <v>16</v>
      </c>
      <c r="ET35" s="18">
        <v>1711</v>
      </c>
      <c r="EU35" s="40">
        <f t="shared" si="71"/>
        <v>106.9375</v>
      </c>
      <c r="EV35" s="17">
        <f t="shared" si="23"/>
        <v>-193</v>
      </c>
      <c r="EW35" s="36">
        <f t="shared" si="24"/>
        <v>-0.112799532437171</v>
      </c>
      <c r="EX35" s="18">
        <v>270</v>
      </c>
      <c r="EY35" s="26">
        <v>0.037037037037037</v>
      </c>
      <c r="EZ35" s="17">
        <v>10</v>
      </c>
      <c r="FA35" s="18">
        <v>1075</v>
      </c>
      <c r="FB35" s="40">
        <f t="shared" si="72"/>
        <v>107.5</v>
      </c>
      <c r="FC35" s="17">
        <f t="shared" si="25"/>
        <v>-115</v>
      </c>
      <c r="FD35" s="36">
        <f t="shared" si="26"/>
        <v>-0.106976744186047</v>
      </c>
      <c r="FE35" s="18">
        <v>233</v>
      </c>
      <c r="FF35" s="26">
        <v>0.0772532188841202</v>
      </c>
      <c r="FG35" s="17">
        <v>18</v>
      </c>
      <c r="FH35" s="18">
        <v>1854</v>
      </c>
      <c r="FI35" s="40">
        <f t="shared" si="73"/>
        <v>103</v>
      </c>
      <c r="FJ35" s="17">
        <f t="shared" si="27"/>
        <v>-288</v>
      </c>
      <c r="FK35" s="36">
        <f t="shared" si="28"/>
        <v>-0.155339805825243</v>
      </c>
      <c r="FL35" s="18">
        <v>250</v>
      </c>
      <c r="FM35" s="26">
        <v>0.076</v>
      </c>
      <c r="FN35" s="17">
        <v>19</v>
      </c>
      <c r="FO35" s="18">
        <v>1944</v>
      </c>
      <c r="FP35" s="40">
        <f t="shared" si="74"/>
        <v>102.315789473684</v>
      </c>
      <c r="FQ35" s="17">
        <f t="shared" si="29"/>
        <v>-317</v>
      </c>
      <c r="FR35" s="36">
        <f t="shared" si="30"/>
        <v>-0.163065843621399</v>
      </c>
      <c r="FS35" s="18">
        <v>215</v>
      </c>
      <c r="FT35" s="26">
        <v>0.0465116279069767</v>
      </c>
      <c r="FU35" s="17">
        <v>10</v>
      </c>
      <c r="FV35" s="18">
        <v>1068</v>
      </c>
      <c r="FW35" s="40">
        <f t="shared" si="99"/>
        <v>106.8</v>
      </c>
      <c r="FX35" s="17">
        <f t="shared" si="75"/>
        <v>-122</v>
      </c>
      <c r="FY35" s="36">
        <f t="shared" si="76"/>
        <v>-0.114232209737828</v>
      </c>
      <c r="FZ35" s="18">
        <v>347</v>
      </c>
      <c r="GA35" s="26">
        <v>0.0720461095100865</v>
      </c>
      <c r="GB35" s="17">
        <v>25</v>
      </c>
      <c r="GC35" s="18">
        <v>2380</v>
      </c>
      <c r="GD35" s="40">
        <f t="shared" si="77"/>
        <v>95.2</v>
      </c>
      <c r="GE35" s="17">
        <f t="shared" si="78"/>
        <v>-595</v>
      </c>
      <c r="GF35" s="36">
        <f t="shared" si="79"/>
        <v>-0.25</v>
      </c>
      <c r="GG35" s="18">
        <v>302</v>
      </c>
      <c r="GH35" s="26">
        <v>0.0662251655629139</v>
      </c>
      <c r="GI35" s="18">
        <v>20</v>
      </c>
      <c r="GJ35" s="18">
        <v>1828</v>
      </c>
      <c r="GK35" s="40">
        <f t="shared" si="80"/>
        <v>91.4</v>
      </c>
      <c r="GL35" s="17">
        <f t="shared" si="81"/>
        <v>-552</v>
      </c>
      <c r="GM35" s="36">
        <f t="shared" si="82"/>
        <v>-0.301969365426696</v>
      </c>
      <c r="GN35" s="18">
        <v>289</v>
      </c>
      <c r="GO35" s="26">
        <v>0.0726643598615917</v>
      </c>
      <c r="GP35" s="18">
        <v>21</v>
      </c>
      <c r="GQ35" s="18">
        <v>1956</v>
      </c>
      <c r="GR35" s="40">
        <f t="shared" si="83"/>
        <v>93.1428571428571</v>
      </c>
      <c r="GS35" s="17">
        <f t="shared" si="84"/>
        <v>-543</v>
      </c>
      <c r="GT35" s="36">
        <f t="shared" si="85"/>
        <v>-0.27760736196319</v>
      </c>
      <c r="GU35" s="18">
        <v>353</v>
      </c>
      <c r="GV35" s="26">
        <v>0.0821529745042493</v>
      </c>
      <c r="GW35" s="18">
        <v>29</v>
      </c>
      <c r="GX35" s="18">
        <v>2629</v>
      </c>
      <c r="GY35" s="40">
        <f t="shared" si="86"/>
        <v>90.6551724137931</v>
      </c>
      <c r="GZ35" s="17">
        <f t="shared" si="87"/>
        <v>-822</v>
      </c>
      <c r="HA35" s="36">
        <f t="shared" si="88"/>
        <v>-0.312666413084823</v>
      </c>
      <c r="HB35" s="18">
        <v>266</v>
      </c>
      <c r="HC35" s="26">
        <v>0.0639097744360902</v>
      </c>
      <c r="HD35" s="18">
        <v>17</v>
      </c>
      <c r="HE35" s="18">
        <v>1593</v>
      </c>
      <c r="HF35" s="40">
        <f t="shared" si="89"/>
        <v>93.7058823529412</v>
      </c>
      <c r="HG35" s="17">
        <f t="shared" si="90"/>
        <v>-430</v>
      </c>
      <c r="HH35" s="36">
        <f t="shared" si="91"/>
        <v>-0.26993094789705</v>
      </c>
      <c r="HI35" s="18">
        <v>354</v>
      </c>
      <c r="HJ35" s="26">
        <v>0.0593220338983051</v>
      </c>
      <c r="HK35" s="17">
        <v>21</v>
      </c>
      <c r="HL35" s="18">
        <v>1971</v>
      </c>
      <c r="HM35" s="40">
        <f t="shared" si="92"/>
        <v>93.8571428571429</v>
      </c>
      <c r="HN35" s="17">
        <f t="shared" si="93"/>
        <v>-528</v>
      </c>
      <c r="HO35" s="36">
        <f t="shared" si="94"/>
        <v>-0.267884322678843</v>
      </c>
      <c r="HP35" s="18">
        <v>357</v>
      </c>
      <c r="HQ35" s="26">
        <v>0.0532212885154062</v>
      </c>
      <c r="HR35" s="17">
        <v>19</v>
      </c>
      <c r="HS35" s="18">
        <v>1761</v>
      </c>
      <c r="HT35" s="40">
        <f t="shared" si="95"/>
        <v>92.6842105263158</v>
      </c>
      <c r="HU35" s="17">
        <f t="shared" si="96"/>
        <v>-500</v>
      </c>
      <c r="HV35" s="36">
        <f t="shared" si="97"/>
        <v>-0.283929585462805</v>
      </c>
      <c r="HW35" s="17">
        <v>573</v>
      </c>
      <c r="HX35" s="17">
        <v>63284.18</v>
      </c>
      <c r="HY35" s="18">
        <v>493</v>
      </c>
      <c r="HZ35" s="18">
        <v>51417.41</v>
      </c>
      <c r="IA35" s="17">
        <v>644</v>
      </c>
      <c r="IB35" s="17">
        <v>71197</v>
      </c>
      <c r="IC35" s="17">
        <v>544</v>
      </c>
      <c r="ID35" s="17">
        <v>56623</v>
      </c>
      <c r="IE35" s="18"/>
      <c r="IF35" s="41"/>
      <c r="IG35" s="41"/>
      <c r="IH35" s="41"/>
      <c r="II35" s="41"/>
      <c r="IJ35" s="41"/>
      <c r="IK35" s="41"/>
      <c r="IL35" s="41"/>
      <c r="IM35" s="18"/>
      <c r="IN35" s="41"/>
      <c r="IO35" s="41"/>
      <c r="IP35" s="41"/>
      <c r="IQ35" s="18"/>
      <c r="IR35" s="18"/>
      <c r="IS35" s="18">
        <f t="shared" si="98"/>
        <v>585</v>
      </c>
      <c r="IT35" s="18">
        <f t="shared" si="31"/>
        <v>57950</v>
      </c>
      <c r="IU35" s="17">
        <v>119</v>
      </c>
      <c r="IV35" s="17">
        <f t="shared" si="32"/>
        <v>-11665</v>
      </c>
      <c r="IW35" s="36">
        <f t="shared" si="33"/>
        <v>-0.201294219154444</v>
      </c>
      <c r="IX35" s="18">
        <f t="shared" si="34"/>
        <v>2839</v>
      </c>
      <c r="IY35" s="42">
        <f t="shared" si="35"/>
        <v>300471.59</v>
      </c>
      <c r="IZ35" s="43"/>
      <c r="JA35" s="43"/>
    </row>
    <row r="36" spans="1:261">
      <c r="A36" s="16" t="s">
        <v>126</v>
      </c>
      <c r="B36" s="17" t="s">
        <v>39</v>
      </c>
      <c r="C36" s="18">
        <v>6939962746630</v>
      </c>
      <c r="D36" s="18">
        <v>564212176561</v>
      </c>
      <c r="E36" s="18">
        <v>21063510000796</v>
      </c>
      <c r="F36" s="17" t="s">
        <v>196</v>
      </c>
      <c r="G36" s="19" t="s">
        <v>197</v>
      </c>
      <c r="H36" s="17" t="s">
        <v>129</v>
      </c>
      <c r="I36" s="26">
        <f>VLOOKUP(C36,供应链!E:J,6,0)</f>
        <v>1</v>
      </c>
      <c r="J36" s="17">
        <f>VLOOKUP(C36,供应链!E:H,4,0)</f>
        <v>2574</v>
      </c>
      <c r="K36" s="17">
        <f>VLOOKUP(C36,供应链!E:K,7,0)</f>
        <v>0</v>
      </c>
      <c r="L36" s="18">
        <f>VLOOKUP(C36,供应链!E:I,5,0)</f>
        <v>27.9509175806277</v>
      </c>
      <c r="M36" s="27">
        <f t="shared" si="0"/>
        <v>0.0319516120082126</v>
      </c>
      <c r="N36" s="17">
        <v>1261</v>
      </c>
      <c r="O36" s="26">
        <v>0.0721649484536082</v>
      </c>
      <c r="P36" s="18">
        <v>91</v>
      </c>
      <c r="Q36" s="18">
        <v>6085</v>
      </c>
      <c r="R36" s="40">
        <f t="shared" si="36"/>
        <v>66.8681318681319</v>
      </c>
      <c r="S36" s="17">
        <f t="shared" si="37"/>
        <v>-194</v>
      </c>
      <c r="T36" s="36">
        <f t="shared" si="38"/>
        <v>-0.0318816762530813</v>
      </c>
      <c r="U36" s="17">
        <v>1167</v>
      </c>
      <c r="V36" s="26">
        <v>0.0556983718937446</v>
      </c>
      <c r="W36" s="18">
        <v>65</v>
      </c>
      <c r="X36" s="18">
        <v>4323</v>
      </c>
      <c r="Y36" s="40">
        <f t="shared" si="39"/>
        <v>66.5076923076923</v>
      </c>
      <c r="Z36" s="17">
        <f t="shared" si="40"/>
        <v>-162</v>
      </c>
      <c r="AA36" s="36">
        <f t="shared" si="41"/>
        <v>-0.0374739764052741</v>
      </c>
      <c r="AB36" s="17">
        <v>1242</v>
      </c>
      <c r="AC36" s="26">
        <v>0.0644122383252818</v>
      </c>
      <c r="AD36" s="18">
        <v>80</v>
      </c>
      <c r="AE36" s="18">
        <v>5386</v>
      </c>
      <c r="AF36" s="40">
        <f t="shared" si="42"/>
        <v>67.325</v>
      </c>
      <c r="AG36" s="17">
        <f t="shared" si="1"/>
        <v>-134</v>
      </c>
      <c r="AH36" s="36">
        <f t="shared" si="2"/>
        <v>-0.0248793167471221</v>
      </c>
      <c r="AI36" s="17">
        <v>1199</v>
      </c>
      <c r="AJ36" s="26">
        <v>0.0625521267723103</v>
      </c>
      <c r="AK36" s="18">
        <v>75</v>
      </c>
      <c r="AL36" s="18">
        <v>4968</v>
      </c>
      <c r="AM36" s="40">
        <f t="shared" si="43"/>
        <v>66.24</v>
      </c>
      <c r="AN36" s="17">
        <f t="shared" si="44"/>
        <v>-207</v>
      </c>
      <c r="AO36" s="36">
        <f t="shared" si="45"/>
        <v>-0.0416666666666667</v>
      </c>
      <c r="AP36" s="17">
        <v>1568</v>
      </c>
      <c r="AQ36" s="26">
        <v>0.0784438775510204</v>
      </c>
      <c r="AR36" s="18">
        <v>123</v>
      </c>
      <c r="AS36" s="18">
        <v>7823</v>
      </c>
      <c r="AT36" s="40">
        <f t="shared" si="46"/>
        <v>63.6016260162602</v>
      </c>
      <c r="AU36" s="17">
        <f t="shared" si="47"/>
        <v>-664</v>
      </c>
      <c r="AV36" s="36">
        <f t="shared" si="48"/>
        <v>-0.0848779240700498</v>
      </c>
      <c r="AW36" s="17">
        <v>1110</v>
      </c>
      <c r="AX36" s="26">
        <v>0.0963963963963964</v>
      </c>
      <c r="AY36" s="18">
        <v>107</v>
      </c>
      <c r="AZ36" s="18">
        <v>6766</v>
      </c>
      <c r="BA36" s="40">
        <f t="shared" si="49"/>
        <v>63.2336448598131</v>
      </c>
      <c r="BB36" s="17">
        <f t="shared" si="50"/>
        <v>-617</v>
      </c>
      <c r="BC36" s="36">
        <f t="shared" si="51"/>
        <v>-0.0911912503694945</v>
      </c>
      <c r="BD36" s="17">
        <v>774</v>
      </c>
      <c r="BE36" s="26">
        <v>0.127906976744186</v>
      </c>
      <c r="BF36" s="17">
        <v>99</v>
      </c>
      <c r="BG36" s="18">
        <v>6086</v>
      </c>
      <c r="BH36" s="40">
        <f t="shared" si="52"/>
        <v>61.4747474747475</v>
      </c>
      <c r="BI36" s="17">
        <f t="shared" si="53"/>
        <v>-745</v>
      </c>
      <c r="BJ36" s="36">
        <f t="shared" si="54"/>
        <v>-0.122412093328952</v>
      </c>
      <c r="BK36" s="17">
        <v>694</v>
      </c>
      <c r="BL36" s="32">
        <v>0.14985590778098</v>
      </c>
      <c r="BM36" s="17">
        <v>104</v>
      </c>
      <c r="BN36" s="18">
        <v>6220</v>
      </c>
      <c r="BO36" s="40">
        <f t="shared" si="55"/>
        <v>59.8076923076923</v>
      </c>
      <c r="BP36" s="17">
        <f t="shared" si="56"/>
        <v>-956</v>
      </c>
      <c r="BQ36" s="36">
        <f t="shared" si="57"/>
        <v>-0.153697749196141</v>
      </c>
      <c r="BR36" s="17">
        <v>686</v>
      </c>
      <c r="BS36" s="32">
        <v>0.113702623906706</v>
      </c>
      <c r="BT36" s="18">
        <v>78</v>
      </c>
      <c r="BU36" s="18">
        <v>4620</v>
      </c>
      <c r="BV36" s="40">
        <f t="shared" si="58"/>
        <v>59.2307692307692</v>
      </c>
      <c r="BW36" s="17">
        <f t="shared" si="59"/>
        <v>-762</v>
      </c>
      <c r="BX36" s="116">
        <f t="shared" si="60"/>
        <v>-0.164935064935065</v>
      </c>
      <c r="BY36" s="112">
        <v>758</v>
      </c>
      <c r="BZ36" s="117">
        <v>0.139841688654354</v>
      </c>
      <c r="CA36" s="112">
        <v>106</v>
      </c>
      <c r="CB36" s="112">
        <v>6233</v>
      </c>
      <c r="CC36" s="40">
        <f t="shared" si="61"/>
        <v>58.8018867924528</v>
      </c>
      <c r="CD36" s="17">
        <f t="shared" si="3"/>
        <v>-1081</v>
      </c>
      <c r="CE36" s="36">
        <f t="shared" si="4"/>
        <v>-0.173431734317344</v>
      </c>
      <c r="CF36" s="112">
        <v>762</v>
      </c>
      <c r="CG36" s="117">
        <v>0.114173228346457</v>
      </c>
      <c r="CH36" s="112">
        <v>87</v>
      </c>
      <c r="CI36" s="112">
        <v>5144</v>
      </c>
      <c r="CJ36" s="40">
        <f t="shared" si="62"/>
        <v>59.1264367816092</v>
      </c>
      <c r="CK36" s="17">
        <f t="shared" si="5"/>
        <v>-859</v>
      </c>
      <c r="CL36" s="36">
        <f t="shared" si="6"/>
        <v>-0.16699066874028</v>
      </c>
      <c r="CM36" s="120">
        <v>714</v>
      </c>
      <c r="CN36" s="121">
        <v>0.172268907563025</v>
      </c>
      <c r="CO36" s="55">
        <v>123</v>
      </c>
      <c r="CP36" s="55">
        <v>7543</v>
      </c>
      <c r="CQ36" s="40">
        <f t="shared" si="63"/>
        <v>61.3252032520325</v>
      </c>
      <c r="CR36" s="17">
        <f t="shared" si="7"/>
        <v>-944.000000000002</v>
      </c>
      <c r="CS36" s="36">
        <f t="shared" si="8"/>
        <v>-0.125149144902559</v>
      </c>
      <c r="CT36" s="122">
        <v>603</v>
      </c>
      <c r="CU36" s="123">
        <v>0.101160862354892</v>
      </c>
      <c r="CV36" s="122">
        <v>61</v>
      </c>
      <c r="CW36" s="122">
        <v>3959</v>
      </c>
      <c r="CX36" s="40">
        <f t="shared" si="64"/>
        <v>64.9016393442623</v>
      </c>
      <c r="CY36" s="17">
        <f t="shared" si="9"/>
        <v>-249.999999999999</v>
      </c>
      <c r="CZ36" s="36">
        <f t="shared" si="10"/>
        <v>-0.0631472594089415</v>
      </c>
      <c r="DA36" s="112">
        <v>514</v>
      </c>
      <c r="DB36" s="117">
        <v>0.120622568093385</v>
      </c>
      <c r="DC36" s="112">
        <v>62</v>
      </c>
      <c r="DD36" s="112">
        <v>4270</v>
      </c>
      <c r="DE36" s="40">
        <f t="shared" si="65"/>
        <v>68.8709677419355</v>
      </c>
      <c r="DF36" s="17">
        <f t="shared" si="11"/>
        <v>-7.99999999999889</v>
      </c>
      <c r="DG36" s="36">
        <f t="shared" si="12"/>
        <v>-0.00187353629976555</v>
      </c>
      <c r="DH36" s="126">
        <v>457</v>
      </c>
      <c r="DI36" s="32">
        <v>0.0700218818380744</v>
      </c>
      <c r="DJ36" s="17">
        <v>32</v>
      </c>
      <c r="DK36" s="18">
        <v>2206</v>
      </c>
      <c r="DL36" s="40">
        <f t="shared" si="66"/>
        <v>68.9375</v>
      </c>
      <c r="DM36" s="17">
        <f t="shared" si="13"/>
        <v>-2</v>
      </c>
      <c r="DN36" s="36">
        <f t="shared" si="14"/>
        <v>-0.000906618313689937</v>
      </c>
      <c r="DO36" s="33">
        <v>519</v>
      </c>
      <c r="DP36" s="32">
        <v>0.167630057803468</v>
      </c>
      <c r="DQ36" s="18">
        <v>87</v>
      </c>
      <c r="DR36" s="18">
        <v>5944</v>
      </c>
      <c r="DS36" s="40">
        <f t="shared" si="67"/>
        <v>68.3218390804598</v>
      </c>
      <c r="DT36" s="17">
        <f t="shared" si="15"/>
        <v>-58.9999999999978</v>
      </c>
      <c r="DU36" s="36">
        <f t="shared" si="16"/>
        <v>-0.00992597577388926</v>
      </c>
      <c r="DV36" s="18">
        <v>552</v>
      </c>
      <c r="DW36" s="26">
        <v>0.0543478260869565</v>
      </c>
      <c r="DX36" s="18">
        <v>30</v>
      </c>
      <c r="DY36" s="18">
        <v>2002</v>
      </c>
      <c r="DZ36" s="40">
        <f t="shared" si="68"/>
        <v>66.7333333333333</v>
      </c>
      <c r="EA36" s="17">
        <f t="shared" si="17"/>
        <v>-68.0000000000008</v>
      </c>
      <c r="EB36" s="36">
        <f t="shared" si="18"/>
        <v>-0.0339660339660344</v>
      </c>
      <c r="EC36" s="18">
        <v>548</v>
      </c>
      <c r="ED36" s="26">
        <v>0.111313868613139</v>
      </c>
      <c r="EE36" s="18">
        <v>61</v>
      </c>
      <c r="EF36" s="18">
        <v>3754</v>
      </c>
      <c r="EG36" s="40">
        <f t="shared" si="69"/>
        <v>61.5409836065574</v>
      </c>
      <c r="EH36" s="17">
        <f t="shared" si="19"/>
        <v>-454.999999999999</v>
      </c>
      <c r="EI36" s="36">
        <f t="shared" si="20"/>
        <v>-0.121204049014384</v>
      </c>
      <c r="EJ36" s="18">
        <v>582</v>
      </c>
      <c r="EK36" s="26">
        <v>0.118556701030928</v>
      </c>
      <c r="EL36" s="18">
        <v>69</v>
      </c>
      <c r="EM36" s="18">
        <v>4146</v>
      </c>
      <c r="EN36" s="40">
        <f t="shared" si="70"/>
        <v>60.0869565217391</v>
      </c>
      <c r="EO36" s="17">
        <f t="shared" si="21"/>
        <v>-615</v>
      </c>
      <c r="EP36" s="36">
        <f t="shared" si="22"/>
        <v>-0.148335745296671</v>
      </c>
      <c r="EQ36" s="18">
        <v>611</v>
      </c>
      <c r="ER36" s="26">
        <v>0.134206219312602</v>
      </c>
      <c r="ES36" s="18">
        <v>82</v>
      </c>
      <c r="ET36" s="18">
        <v>4933</v>
      </c>
      <c r="EU36" s="40">
        <f t="shared" si="71"/>
        <v>60.1585365853659</v>
      </c>
      <c r="EV36" s="17">
        <f t="shared" si="23"/>
        <v>-725</v>
      </c>
      <c r="EW36" s="36">
        <f t="shared" si="24"/>
        <v>-0.146969389823637</v>
      </c>
      <c r="EX36" s="18">
        <v>661</v>
      </c>
      <c r="EY36" s="26">
        <v>0.127080181543116</v>
      </c>
      <c r="EZ36" s="17">
        <v>84</v>
      </c>
      <c r="FA36" s="18">
        <v>4972</v>
      </c>
      <c r="FB36" s="40">
        <f t="shared" si="72"/>
        <v>59.1904761904762</v>
      </c>
      <c r="FC36" s="17">
        <f t="shared" si="25"/>
        <v>-824</v>
      </c>
      <c r="FD36" s="36">
        <f t="shared" si="26"/>
        <v>-0.165728077232502</v>
      </c>
      <c r="FE36" s="18">
        <v>599</v>
      </c>
      <c r="FF36" s="26">
        <v>0.110183639398998</v>
      </c>
      <c r="FG36" s="17">
        <v>66</v>
      </c>
      <c r="FH36" s="18">
        <v>3923</v>
      </c>
      <c r="FI36" s="40">
        <f t="shared" si="73"/>
        <v>59.4393939393939</v>
      </c>
      <c r="FJ36" s="17">
        <f t="shared" si="27"/>
        <v>-631</v>
      </c>
      <c r="FK36" s="36">
        <f t="shared" si="28"/>
        <v>-0.160846291103747</v>
      </c>
      <c r="FL36" s="18">
        <v>682</v>
      </c>
      <c r="FM36" s="26">
        <v>0.168621700879765</v>
      </c>
      <c r="FN36" s="17">
        <v>115</v>
      </c>
      <c r="FO36" s="18">
        <v>6983</v>
      </c>
      <c r="FP36" s="40">
        <f t="shared" si="74"/>
        <v>60.7217391304348</v>
      </c>
      <c r="FQ36" s="17">
        <f t="shared" si="29"/>
        <v>-952</v>
      </c>
      <c r="FR36" s="36">
        <f t="shared" si="30"/>
        <v>-0.136331089789489</v>
      </c>
      <c r="FS36" s="18">
        <v>782</v>
      </c>
      <c r="FT36" s="26">
        <v>0.0907928388746803</v>
      </c>
      <c r="FU36" s="17">
        <v>71</v>
      </c>
      <c r="FV36" s="18">
        <v>4150</v>
      </c>
      <c r="FW36" s="40">
        <f t="shared" si="99"/>
        <v>58.4507042253521</v>
      </c>
      <c r="FX36" s="17">
        <f t="shared" si="75"/>
        <v>-749</v>
      </c>
      <c r="FY36" s="36">
        <f t="shared" si="76"/>
        <v>-0.180481927710843</v>
      </c>
      <c r="FZ36" s="18">
        <v>1000</v>
      </c>
      <c r="GA36" s="26">
        <v>0.164</v>
      </c>
      <c r="GB36" s="17">
        <v>164</v>
      </c>
      <c r="GC36" s="18">
        <v>9196</v>
      </c>
      <c r="GD36" s="40">
        <f t="shared" si="77"/>
        <v>56.0731707317073</v>
      </c>
      <c r="GE36" s="17">
        <f t="shared" si="78"/>
        <v>-2120</v>
      </c>
      <c r="GF36" s="36">
        <f t="shared" si="79"/>
        <v>-0.23053501522401</v>
      </c>
      <c r="GG36" s="18">
        <v>855</v>
      </c>
      <c r="GH36" s="26">
        <v>0.116959064327485</v>
      </c>
      <c r="GI36" s="18">
        <v>100</v>
      </c>
      <c r="GJ36" s="18">
        <v>5650</v>
      </c>
      <c r="GK36" s="40">
        <f t="shared" si="80"/>
        <v>56.5</v>
      </c>
      <c r="GL36" s="17">
        <f t="shared" si="81"/>
        <v>-1250</v>
      </c>
      <c r="GM36" s="36">
        <f t="shared" si="82"/>
        <v>-0.221238938053097</v>
      </c>
      <c r="GN36" s="18">
        <v>856</v>
      </c>
      <c r="GO36" s="26">
        <v>0.144859813084112</v>
      </c>
      <c r="GP36" s="18">
        <v>124</v>
      </c>
      <c r="GQ36" s="18">
        <v>7132</v>
      </c>
      <c r="GR36" s="40">
        <f t="shared" si="83"/>
        <v>57.5161290322581</v>
      </c>
      <c r="GS36" s="17">
        <f t="shared" si="84"/>
        <v>-1424</v>
      </c>
      <c r="GT36" s="36">
        <f t="shared" si="85"/>
        <v>-0.199663488502524</v>
      </c>
      <c r="GU36" s="18">
        <v>1126</v>
      </c>
      <c r="GV36" s="26">
        <v>0.185612788632327</v>
      </c>
      <c r="GW36" s="18">
        <v>209</v>
      </c>
      <c r="GX36" s="18">
        <v>12054</v>
      </c>
      <c r="GY36" s="40">
        <f t="shared" si="86"/>
        <v>57.6746411483254</v>
      </c>
      <c r="GZ36" s="17">
        <f t="shared" si="87"/>
        <v>-2367</v>
      </c>
      <c r="HA36" s="36">
        <f t="shared" si="88"/>
        <v>-0.196366351418616</v>
      </c>
      <c r="HB36" s="18">
        <v>914</v>
      </c>
      <c r="HC36" s="26">
        <v>0.134573304157549</v>
      </c>
      <c r="HD36" s="18">
        <v>123</v>
      </c>
      <c r="HE36" s="18">
        <v>7049</v>
      </c>
      <c r="HF36" s="40">
        <f t="shared" si="89"/>
        <v>57.3089430894309</v>
      </c>
      <c r="HG36" s="17">
        <f t="shared" si="90"/>
        <v>-1438</v>
      </c>
      <c r="HH36" s="36">
        <f t="shared" si="91"/>
        <v>-0.204000567456377</v>
      </c>
      <c r="HI36" s="18">
        <v>1106</v>
      </c>
      <c r="HJ36" s="26">
        <v>0.119349005424955</v>
      </c>
      <c r="HK36" s="17">
        <v>132</v>
      </c>
      <c r="HL36" s="18">
        <v>7503</v>
      </c>
      <c r="HM36" s="40">
        <f t="shared" si="92"/>
        <v>56.8409090909091</v>
      </c>
      <c r="HN36" s="17">
        <f t="shared" si="93"/>
        <v>-1605</v>
      </c>
      <c r="HO36" s="36">
        <f t="shared" si="94"/>
        <v>-0.213914434226309</v>
      </c>
      <c r="HP36" s="18">
        <v>976</v>
      </c>
      <c r="HQ36" s="26">
        <v>0.0706967213114754</v>
      </c>
      <c r="HR36" s="17">
        <v>69</v>
      </c>
      <c r="HS36" s="18">
        <v>4185</v>
      </c>
      <c r="HT36" s="40">
        <f t="shared" si="95"/>
        <v>60.6521739130435</v>
      </c>
      <c r="HU36" s="17">
        <f t="shared" si="96"/>
        <v>-576</v>
      </c>
      <c r="HV36" s="36">
        <f t="shared" si="97"/>
        <v>-0.137634408602151</v>
      </c>
      <c r="HW36" s="17">
        <v>5329</v>
      </c>
      <c r="HX36" s="17">
        <v>391011.42</v>
      </c>
      <c r="HY36" s="18">
        <v>854</v>
      </c>
      <c r="HZ36" s="18">
        <v>56881.75</v>
      </c>
      <c r="IA36" s="17">
        <v>1636</v>
      </c>
      <c r="IB36" s="17">
        <v>108366</v>
      </c>
      <c r="IC36" s="17">
        <v>3217</v>
      </c>
      <c r="ID36" s="17">
        <v>203102.603773585</v>
      </c>
      <c r="IE36" s="18"/>
      <c r="IF36" s="41"/>
      <c r="IG36" s="41"/>
      <c r="IH36" s="41"/>
      <c r="II36" s="41"/>
      <c r="IJ36" s="41"/>
      <c r="IK36" s="41"/>
      <c r="IL36" s="41"/>
      <c r="IM36" s="18"/>
      <c r="IN36" s="41"/>
      <c r="IO36" s="41"/>
      <c r="IP36" s="41"/>
      <c r="IQ36" s="18"/>
      <c r="IR36" s="18"/>
      <c r="IS36" s="18">
        <f t="shared" si="98"/>
        <v>2879</v>
      </c>
      <c r="IT36" s="18">
        <f t="shared" si="31"/>
        <v>175208</v>
      </c>
      <c r="IU36" s="17">
        <v>69</v>
      </c>
      <c r="IV36" s="17">
        <f t="shared" si="32"/>
        <v>-23443</v>
      </c>
      <c r="IW36" s="36">
        <f t="shared" si="33"/>
        <v>-0.133800967992329</v>
      </c>
      <c r="IX36" s="18">
        <f t="shared" si="34"/>
        <v>13915</v>
      </c>
      <c r="IY36" s="42">
        <f t="shared" si="35"/>
        <v>934569.773773585</v>
      </c>
      <c r="IZ36" s="43"/>
      <c r="JA36" s="43"/>
    </row>
    <row r="37" spans="1:261">
      <c r="A37" s="16" t="s">
        <v>133</v>
      </c>
      <c r="B37" s="17" t="s">
        <v>39</v>
      </c>
      <c r="C37" s="18">
        <v>6939962758060</v>
      </c>
      <c r="D37" s="18">
        <v>576023614881</v>
      </c>
      <c r="E37" s="18">
        <v>21063510001896</v>
      </c>
      <c r="F37" s="17" t="s">
        <v>198</v>
      </c>
      <c r="G37" s="19" t="s">
        <v>199</v>
      </c>
      <c r="H37" s="17" t="s">
        <v>129</v>
      </c>
      <c r="I37" s="26">
        <f>VLOOKUP(C37,供应链!E:J,6,0)</f>
        <v>1</v>
      </c>
      <c r="J37" s="17">
        <f>VLOOKUP(C37,供应链!E:H,4,0)</f>
        <v>5447</v>
      </c>
      <c r="K37" s="17">
        <f>VLOOKUP(C37,供应链!E:K,7,0)</f>
        <v>6</v>
      </c>
      <c r="L37" s="18">
        <f>VLOOKUP(C37,供应链!E:I,5,0)</f>
        <v>26.8474380549355</v>
      </c>
      <c r="M37" s="27">
        <f t="shared" si="0"/>
        <v>0.0985849841851174</v>
      </c>
      <c r="N37" s="17">
        <v>3075</v>
      </c>
      <c r="O37" s="26">
        <v>0.104065040650407</v>
      </c>
      <c r="P37" s="18">
        <v>320</v>
      </c>
      <c r="Q37" s="18">
        <v>21440</v>
      </c>
      <c r="R37" s="40">
        <f t="shared" si="36"/>
        <v>67</v>
      </c>
      <c r="S37" s="17">
        <f t="shared" si="37"/>
        <v>-3840</v>
      </c>
      <c r="T37" s="36">
        <f t="shared" si="38"/>
        <v>-0.17910447761194</v>
      </c>
      <c r="U37" s="17">
        <v>3105</v>
      </c>
      <c r="V37" s="26">
        <v>0.102415458937198</v>
      </c>
      <c r="W37" s="18">
        <v>318</v>
      </c>
      <c r="X37" s="18">
        <v>21227</v>
      </c>
      <c r="Y37" s="40">
        <f t="shared" si="39"/>
        <v>66.751572327044</v>
      </c>
      <c r="Z37" s="17">
        <f t="shared" si="40"/>
        <v>-3895</v>
      </c>
      <c r="AA37" s="36">
        <f t="shared" si="41"/>
        <v>-0.183492721533895</v>
      </c>
      <c r="AB37" s="17">
        <v>2971</v>
      </c>
      <c r="AC37" s="26">
        <v>0.0962638842140693</v>
      </c>
      <c r="AD37" s="18">
        <v>286</v>
      </c>
      <c r="AE37" s="18">
        <v>19074</v>
      </c>
      <c r="AF37" s="40">
        <f t="shared" si="42"/>
        <v>66.6923076923077</v>
      </c>
      <c r="AG37" s="17">
        <f t="shared" si="1"/>
        <v>-3520</v>
      </c>
      <c r="AH37" s="36">
        <f t="shared" si="2"/>
        <v>-0.184544405997693</v>
      </c>
      <c r="AI37" s="17">
        <v>3118</v>
      </c>
      <c r="AJ37" s="26">
        <v>0.0987812700449006</v>
      </c>
      <c r="AK37" s="18">
        <v>308</v>
      </c>
      <c r="AL37" s="18">
        <v>20674</v>
      </c>
      <c r="AM37" s="40">
        <f t="shared" si="43"/>
        <v>67.1233766233766</v>
      </c>
      <c r="AN37" s="17">
        <f t="shared" si="44"/>
        <v>-3658</v>
      </c>
      <c r="AO37" s="36">
        <f t="shared" si="45"/>
        <v>-0.176937215826642</v>
      </c>
      <c r="AP37" s="17">
        <v>4040</v>
      </c>
      <c r="AQ37" s="26">
        <v>0.119554455445545</v>
      </c>
      <c r="AR37" s="18">
        <v>483</v>
      </c>
      <c r="AS37" s="18">
        <v>31145</v>
      </c>
      <c r="AT37" s="40">
        <f t="shared" si="46"/>
        <v>64.4824016563147</v>
      </c>
      <c r="AU37" s="17">
        <f t="shared" si="47"/>
        <v>-7012</v>
      </c>
      <c r="AV37" s="36">
        <f t="shared" si="48"/>
        <v>-0.225140471985872</v>
      </c>
      <c r="AW37" s="17">
        <v>3135</v>
      </c>
      <c r="AX37" s="26">
        <v>0.102711323763955</v>
      </c>
      <c r="AY37" s="18">
        <v>322</v>
      </c>
      <c r="AZ37" s="18">
        <v>20983</v>
      </c>
      <c r="BA37" s="40">
        <f t="shared" si="49"/>
        <v>65.1645962732919</v>
      </c>
      <c r="BB37" s="17">
        <f t="shared" si="50"/>
        <v>-4455</v>
      </c>
      <c r="BC37" s="36">
        <f t="shared" si="51"/>
        <v>-0.212314730972692</v>
      </c>
      <c r="BD37" s="17">
        <v>3780</v>
      </c>
      <c r="BE37" s="26">
        <v>0.228571428571429</v>
      </c>
      <c r="BF37" s="17">
        <v>864</v>
      </c>
      <c r="BG37" s="18">
        <v>50684</v>
      </c>
      <c r="BH37" s="40">
        <f t="shared" si="52"/>
        <v>58.662037037037</v>
      </c>
      <c r="BI37" s="17">
        <f t="shared" si="53"/>
        <v>-17572</v>
      </c>
      <c r="BJ37" s="36">
        <f t="shared" si="54"/>
        <v>-0.346697182542814</v>
      </c>
      <c r="BK37" s="17">
        <v>2724</v>
      </c>
      <c r="BL37" s="32">
        <v>0.0961820851688693</v>
      </c>
      <c r="BM37" s="17">
        <v>262</v>
      </c>
      <c r="BN37" s="18">
        <v>17791</v>
      </c>
      <c r="BO37" s="40">
        <f t="shared" si="55"/>
        <v>67.9045801526718</v>
      </c>
      <c r="BP37" s="17">
        <f t="shared" si="56"/>
        <v>-2907</v>
      </c>
      <c r="BQ37" s="36">
        <f t="shared" si="57"/>
        <v>-0.163397223315159</v>
      </c>
      <c r="BR37" s="17">
        <v>2869</v>
      </c>
      <c r="BS37" s="32">
        <v>0.0833042872080864</v>
      </c>
      <c r="BT37" s="18">
        <v>239</v>
      </c>
      <c r="BU37" s="18">
        <v>16153</v>
      </c>
      <c r="BV37" s="40">
        <f t="shared" si="58"/>
        <v>67.5857740585774</v>
      </c>
      <c r="BW37" s="17">
        <f t="shared" si="59"/>
        <v>-2728</v>
      </c>
      <c r="BX37" s="116">
        <f t="shared" si="60"/>
        <v>-0.168885036835263</v>
      </c>
      <c r="BY37" s="112">
        <v>2902</v>
      </c>
      <c r="BZ37" s="117">
        <v>0.0961405926946933</v>
      </c>
      <c r="CA37" s="112">
        <v>279</v>
      </c>
      <c r="CB37" s="112">
        <v>18867</v>
      </c>
      <c r="CC37" s="40">
        <f t="shared" si="61"/>
        <v>67.6236559139785</v>
      </c>
      <c r="CD37" s="17">
        <f t="shared" si="3"/>
        <v>-3174</v>
      </c>
      <c r="CE37" s="36">
        <f t="shared" si="4"/>
        <v>-0.168230243281921</v>
      </c>
      <c r="CF37" s="112">
        <v>3107</v>
      </c>
      <c r="CG37" s="117">
        <v>0.0943031863533956</v>
      </c>
      <c r="CH37" s="112">
        <v>293</v>
      </c>
      <c r="CI37" s="112">
        <v>20053</v>
      </c>
      <c r="CJ37" s="40">
        <f t="shared" si="62"/>
        <v>68.4402730375427</v>
      </c>
      <c r="CK37" s="17">
        <f t="shared" si="5"/>
        <v>-3093.99999999999</v>
      </c>
      <c r="CL37" s="36">
        <f t="shared" si="6"/>
        <v>-0.154291128509449</v>
      </c>
      <c r="CM37" s="120">
        <v>3260</v>
      </c>
      <c r="CN37" s="121">
        <v>0.0745398773006135</v>
      </c>
      <c r="CO37" s="55">
        <v>243</v>
      </c>
      <c r="CP37" s="55">
        <v>16637</v>
      </c>
      <c r="CQ37" s="40">
        <f t="shared" si="63"/>
        <v>68.4650205761317</v>
      </c>
      <c r="CR37" s="17">
        <f t="shared" si="7"/>
        <v>-2560</v>
      </c>
      <c r="CS37" s="36">
        <f t="shared" si="8"/>
        <v>-0.15387389553405</v>
      </c>
      <c r="CT37" s="122">
        <v>2908</v>
      </c>
      <c r="CU37" s="123">
        <v>0.102132049518569</v>
      </c>
      <c r="CV37" s="122">
        <v>297</v>
      </c>
      <c r="CW37" s="122">
        <v>19943</v>
      </c>
      <c r="CX37" s="40">
        <f t="shared" si="64"/>
        <v>67.1481481481482</v>
      </c>
      <c r="CY37" s="17">
        <f t="shared" si="9"/>
        <v>-3519.99999999999</v>
      </c>
      <c r="CZ37" s="36">
        <f t="shared" si="10"/>
        <v>-0.17650303364589</v>
      </c>
      <c r="DA37" s="112">
        <v>2888</v>
      </c>
      <c r="DB37" s="117">
        <v>0.101108033240997</v>
      </c>
      <c r="DC37" s="112">
        <v>292</v>
      </c>
      <c r="DD37" s="112">
        <v>19562</v>
      </c>
      <c r="DE37" s="40">
        <f t="shared" si="65"/>
        <v>66.9931506849315</v>
      </c>
      <c r="DF37" s="17">
        <f t="shared" si="11"/>
        <v>-3506</v>
      </c>
      <c r="DG37" s="36">
        <f t="shared" si="12"/>
        <v>-0.179225028115735</v>
      </c>
      <c r="DH37" s="126">
        <v>2692</v>
      </c>
      <c r="DI37" s="32">
        <v>0.0962109955423477</v>
      </c>
      <c r="DJ37" s="17">
        <v>259</v>
      </c>
      <c r="DK37" s="18">
        <v>17397</v>
      </c>
      <c r="DL37" s="40">
        <f t="shared" si="66"/>
        <v>67.1698841698842</v>
      </c>
      <c r="DM37" s="17">
        <f t="shared" si="13"/>
        <v>-3063.99999999999</v>
      </c>
      <c r="DN37" s="36">
        <f t="shared" si="14"/>
        <v>-0.176122319940219</v>
      </c>
      <c r="DO37" s="33">
        <v>2630</v>
      </c>
      <c r="DP37" s="32">
        <v>0.103802281368821</v>
      </c>
      <c r="DQ37" s="18">
        <v>273</v>
      </c>
      <c r="DR37" s="18">
        <v>18493</v>
      </c>
      <c r="DS37" s="40">
        <f t="shared" si="67"/>
        <v>67.7399267399267</v>
      </c>
      <c r="DT37" s="17">
        <f t="shared" si="15"/>
        <v>-3074.00000000001</v>
      </c>
      <c r="DU37" s="36">
        <f t="shared" si="16"/>
        <v>-0.166225058130104</v>
      </c>
      <c r="DV37" s="18">
        <v>2637</v>
      </c>
      <c r="DW37" s="26">
        <v>0.0913917330299583</v>
      </c>
      <c r="DX37" s="18">
        <v>241</v>
      </c>
      <c r="DY37" s="18">
        <v>16332</v>
      </c>
      <c r="DZ37" s="40">
        <f t="shared" si="68"/>
        <v>67.7676348547718</v>
      </c>
      <c r="EA37" s="17">
        <f t="shared" si="17"/>
        <v>-2707</v>
      </c>
      <c r="EB37" s="36">
        <f t="shared" si="18"/>
        <v>-0.165748224344844</v>
      </c>
      <c r="EC37" s="18">
        <v>2521</v>
      </c>
      <c r="ED37" s="26">
        <v>0.0840936136453788</v>
      </c>
      <c r="EE37" s="18">
        <v>212</v>
      </c>
      <c r="EF37" s="18">
        <v>14442</v>
      </c>
      <c r="EG37" s="40">
        <f t="shared" si="69"/>
        <v>68.122641509434</v>
      </c>
      <c r="EH37" s="17">
        <f t="shared" si="19"/>
        <v>-2305.99999999999</v>
      </c>
      <c r="EI37" s="36">
        <f t="shared" si="20"/>
        <v>-0.159673175460462</v>
      </c>
      <c r="EJ37" s="18">
        <v>2286</v>
      </c>
      <c r="EK37" s="26">
        <v>0.0966754155730534</v>
      </c>
      <c r="EL37" s="18">
        <v>221</v>
      </c>
      <c r="EM37" s="18">
        <v>14676</v>
      </c>
      <c r="EN37" s="40">
        <f t="shared" si="70"/>
        <v>66.4072398190045</v>
      </c>
      <c r="EO37" s="17">
        <f t="shared" si="21"/>
        <v>-2783</v>
      </c>
      <c r="EP37" s="36">
        <f t="shared" si="22"/>
        <v>-0.189629326792041</v>
      </c>
      <c r="EQ37" s="18">
        <v>2497</v>
      </c>
      <c r="ER37" s="26">
        <v>0.0993191830196235</v>
      </c>
      <c r="ES37" s="18">
        <v>248</v>
      </c>
      <c r="ET37" s="18">
        <v>16487</v>
      </c>
      <c r="EU37" s="40">
        <f t="shared" si="71"/>
        <v>66.4798387096774</v>
      </c>
      <c r="EV37" s="17">
        <f t="shared" si="23"/>
        <v>-3105</v>
      </c>
      <c r="EW37" s="36">
        <f t="shared" si="24"/>
        <v>-0.188330199551161</v>
      </c>
      <c r="EX37" s="18">
        <v>2644</v>
      </c>
      <c r="EY37" s="26">
        <v>0.110816944024206</v>
      </c>
      <c r="EZ37" s="17">
        <v>293</v>
      </c>
      <c r="FA37" s="18">
        <v>19581</v>
      </c>
      <c r="FB37" s="40">
        <f t="shared" si="72"/>
        <v>66.8293515358362</v>
      </c>
      <c r="FC37" s="17">
        <f t="shared" si="25"/>
        <v>-3566</v>
      </c>
      <c r="FD37" s="36">
        <f t="shared" si="26"/>
        <v>-0.182115315867422</v>
      </c>
      <c r="FE37" s="18">
        <v>2651</v>
      </c>
      <c r="FF37" s="26">
        <v>0.0912863070539419</v>
      </c>
      <c r="FG37" s="17">
        <v>242</v>
      </c>
      <c r="FH37" s="18">
        <v>16498</v>
      </c>
      <c r="FI37" s="40">
        <f t="shared" si="73"/>
        <v>68.1735537190083</v>
      </c>
      <c r="FJ37" s="17">
        <f t="shared" si="27"/>
        <v>-2620</v>
      </c>
      <c r="FK37" s="36">
        <f t="shared" si="28"/>
        <v>-0.158807128136744</v>
      </c>
      <c r="FL37" s="18">
        <v>2741</v>
      </c>
      <c r="FM37" s="26">
        <v>0.0904779277635899</v>
      </c>
      <c r="FN37" s="17">
        <v>248</v>
      </c>
      <c r="FO37" s="18">
        <v>16959</v>
      </c>
      <c r="FP37" s="40">
        <f t="shared" si="74"/>
        <v>68.383064516129</v>
      </c>
      <c r="FQ37" s="17">
        <f t="shared" si="29"/>
        <v>-2633</v>
      </c>
      <c r="FR37" s="36">
        <f t="shared" si="30"/>
        <v>-0.155256795801639</v>
      </c>
      <c r="FS37" s="18">
        <v>2876</v>
      </c>
      <c r="FT37" s="26">
        <v>0.0671070931849791</v>
      </c>
      <c r="FU37" s="17">
        <v>193</v>
      </c>
      <c r="FV37" s="18">
        <v>13085</v>
      </c>
      <c r="FW37" s="40">
        <f t="shared" si="99"/>
        <v>67.7979274611399</v>
      </c>
      <c r="FX37" s="17">
        <f t="shared" si="75"/>
        <v>-2162</v>
      </c>
      <c r="FY37" s="36">
        <f t="shared" si="76"/>
        <v>-0.165227359572029</v>
      </c>
      <c r="FZ37" s="18">
        <v>3686</v>
      </c>
      <c r="GA37" s="26">
        <v>0.110146500271297</v>
      </c>
      <c r="GB37" s="17">
        <v>406</v>
      </c>
      <c r="GC37" s="18">
        <v>26115</v>
      </c>
      <c r="GD37" s="40">
        <f t="shared" si="77"/>
        <v>64.3226600985222</v>
      </c>
      <c r="GE37" s="17">
        <f t="shared" si="78"/>
        <v>-5959</v>
      </c>
      <c r="GF37" s="36">
        <f t="shared" si="79"/>
        <v>-0.228183036569022</v>
      </c>
      <c r="GG37" s="18">
        <v>3481</v>
      </c>
      <c r="GH37" s="26">
        <v>0.0916403332375754</v>
      </c>
      <c r="GI37" s="18">
        <v>319</v>
      </c>
      <c r="GJ37" s="18">
        <v>20319</v>
      </c>
      <c r="GK37" s="40">
        <f t="shared" si="80"/>
        <v>63.6959247648903</v>
      </c>
      <c r="GL37" s="17">
        <f t="shared" si="81"/>
        <v>-4882</v>
      </c>
      <c r="GM37" s="36">
        <f t="shared" si="82"/>
        <v>-0.240267729711108</v>
      </c>
      <c r="GN37" s="18">
        <v>3399</v>
      </c>
      <c r="GO37" s="26">
        <v>0.0779641070903207</v>
      </c>
      <c r="GP37" s="18">
        <v>265</v>
      </c>
      <c r="GQ37" s="18">
        <v>17522</v>
      </c>
      <c r="GR37" s="40">
        <f t="shared" si="83"/>
        <v>66.1207547169811</v>
      </c>
      <c r="GS37" s="17">
        <f t="shared" si="84"/>
        <v>-3413</v>
      </c>
      <c r="GT37" s="36">
        <f t="shared" si="85"/>
        <v>-0.194783700490811</v>
      </c>
      <c r="GU37" s="18">
        <v>2694</v>
      </c>
      <c r="GV37" s="26">
        <v>0.0593912397921307</v>
      </c>
      <c r="GW37" s="18">
        <v>160</v>
      </c>
      <c r="GX37" s="18">
        <v>11086</v>
      </c>
      <c r="GY37" s="40">
        <f t="shared" si="86"/>
        <v>69.2875</v>
      </c>
      <c r="GZ37" s="17">
        <f t="shared" si="87"/>
        <v>-1554</v>
      </c>
      <c r="HA37" s="36">
        <f t="shared" si="88"/>
        <v>-0.140176799567022</v>
      </c>
      <c r="HB37" s="18">
        <v>2244</v>
      </c>
      <c r="HC37" s="26">
        <v>0.0860071301247772</v>
      </c>
      <c r="HD37" s="18">
        <v>193</v>
      </c>
      <c r="HE37" s="18">
        <v>13559</v>
      </c>
      <c r="HF37" s="40">
        <f t="shared" si="89"/>
        <v>70.2538860103627</v>
      </c>
      <c r="HG37" s="17">
        <f t="shared" si="90"/>
        <v>-1688</v>
      </c>
      <c r="HH37" s="36">
        <f t="shared" si="91"/>
        <v>-0.124492956707722</v>
      </c>
      <c r="HI37" s="18">
        <v>2314</v>
      </c>
      <c r="HJ37" s="26">
        <v>0.0700086430423509</v>
      </c>
      <c r="HK37" s="17">
        <v>162</v>
      </c>
      <c r="HL37" s="18">
        <v>11280</v>
      </c>
      <c r="HM37" s="40">
        <f t="shared" si="92"/>
        <v>69.6296296296296</v>
      </c>
      <c r="HN37" s="17">
        <f t="shared" si="93"/>
        <v>-1518</v>
      </c>
      <c r="HO37" s="36">
        <f t="shared" si="94"/>
        <v>-0.134574468085106</v>
      </c>
      <c r="HP37" s="18">
        <v>2646</v>
      </c>
      <c r="HQ37" s="26">
        <v>0.053665910808768</v>
      </c>
      <c r="HR37" s="17">
        <v>142</v>
      </c>
      <c r="HS37" s="18">
        <v>9761</v>
      </c>
      <c r="HT37" s="40">
        <f t="shared" si="95"/>
        <v>68.7394366197183</v>
      </c>
      <c r="HU37" s="17">
        <f t="shared" si="96"/>
        <v>-1457</v>
      </c>
      <c r="HV37" s="36">
        <f t="shared" si="97"/>
        <v>-0.149267493084725</v>
      </c>
      <c r="HW37" s="17">
        <v>7790</v>
      </c>
      <c r="HX37" s="17">
        <v>507333.77</v>
      </c>
      <c r="HY37" s="18">
        <v>2210</v>
      </c>
      <c r="HZ37" s="18">
        <v>166796.13</v>
      </c>
      <c r="IA37" s="17">
        <v>6241</v>
      </c>
      <c r="IB37" s="17">
        <v>431268</v>
      </c>
      <c r="IC37" s="17">
        <v>7344</v>
      </c>
      <c r="ID37" s="17">
        <v>497821.097560976</v>
      </c>
      <c r="IE37" s="18"/>
      <c r="IF37" s="41"/>
      <c r="IG37" s="41"/>
      <c r="IH37" s="41"/>
      <c r="II37" s="41"/>
      <c r="IJ37" s="41"/>
      <c r="IK37" s="41"/>
      <c r="IL37" s="41"/>
      <c r="IM37" s="18"/>
      <c r="IN37" s="41"/>
      <c r="IO37" s="41"/>
      <c r="IP37" s="41"/>
      <c r="IQ37" s="18"/>
      <c r="IR37" s="18"/>
      <c r="IS37" s="18">
        <f t="shared" si="98"/>
        <v>8883</v>
      </c>
      <c r="IT37" s="18">
        <f t="shared" si="31"/>
        <v>587825</v>
      </c>
      <c r="IU37" s="17">
        <v>79</v>
      </c>
      <c r="IV37" s="17">
        <f t="shared" si="32"/>
        <v>-113932</v>
      </c>
      <c r="IW37" s="36">
        <f t="shared" si="33"/>
        <v>-0.193819589163442</v>
      </c>
      <c r="IX37" s="18">
        <f t="shared" si="34"/>
        <v>32468</v>
      </c>
      <c r="IY37" s="42">
        <f t="shared" si="35"/>
        <v>2191043.99756098</v>
      </c>
      <c r="IZ37" s="43"/>
      <c r="JA37" s="43"/>
    </row>
    <row r="38" spans="1:261">
      <c r="A38" s="16" t="s">
        <v>133</v>
      </c>
      <c r="B38" s="17" t="s">
        <v>39</v>
      </c>
      <c r="C38" s="18">
        <v>6939962746296</v>
      </c>
      <c r="D38" s="18">
        <v>564862766306</v>
      </c>
      <c r="E38" s="18">
        <v>21063510000676</v>
      </c>
      <c r="F38" s="17" t="s">
        <v>200</v>
      </c>
      <c r="G38" s="19" t="s">
        <v>201</v>
      </c>
      <c r="H38" s="17" t="s">
        <v>129</v>
      </c>
      <c r="I38" s="26">
        <f>VLOOKUP(C38,供应链!E:J,6,0)</f>
        <v>1</v>
      </c>
      <c r="J38" s="17">
        <f>VLOOKUP(C38,供应链!E:H,4,0)</f>
        <v>2610</v>
      </c>
      <c r="K38" s="17">
        <f>VLOOKUP(C38,供应链!E:K,7,0)</f>
        <v>6</v>
      </c>
      <c r="L38" s="18">
        <f>VLOOKUP(C38,供应链!E:I,5,0)</f>
        <v>27.2194991135412</v>
      </c>
      <c r="M38" s="27">
        <f t="shared" si="0"/>
        <v>0.0395982464902059</v>
      </c>
      <c r="N38" s="17">
        <v>1809</v>
      </c>
      <c r="O38" s="26">
        <v>0.100608070757324</v>
      </c>
      <c r="P38" s="18">
        <v>182</v>
      </c>
      <c r="Q38" s="18">
        <v>13590</v>
      </c>
      <c r="R38" s="40">
        <f t="shared" ref="R38:R69" si="100">IFERROR(Q38/P38,0)</f>
        <v>74.6703296703297</v>
      </c>
      <c r="S38" s="17">
        <f t="shared" ref="S38:S69" si="101">(R38-$IU38)*P38</f>
        <v>-3336</v>
      </c>
      <c r="T38" s="36">
        <f t="shared" ref="T38:T69" si="102">IFERROR(S38/Q38,0)</f>
        <v>-0.245474613686534</v>
      </c>
      <c r="U38" s="17">
        <v>1700</v>
      </c>
      <c r="V38" s="26">
        <v>0.09</v>
      </c>
      <c r="W38" s="18">
        <v>153</v>
      </c>
      <c r="X38" s="18">
        <v>11571</v>
      </c>
      <c r="Y38" s="40">
        <f t="shared" ref="Y38:Y69" si="103">IFERROR(X38/W38,0)</f>
        <v>75.6274509803922</v>
      </c>
      <c r="Z38" s="17">
        <f t="shared" ref="Z38:Z69" si="104">(Y38-$IU38)*W38</f>
        <v>-2658</v>
      </c>
      <c r="AA38" s="36">
        <f t="shared" ref="AA38:AA69" si="105">IFERROR(Z38/X38,0)</f>
        <v>-0.229712211563391</v>
      </c>
      <c r="AB38" s="17">
        <v>1721</v>
      </c>
      <c r="AC38" s="26">
        <v>0.0918070889018013</v>
      </c>
      <c r="AD38" s="18">
        <v>158</v>
      </c>
      <c r="AE38" s="18">
        <v>12006</v>
      </c>
      <c r="AF38" s="40">
        <f t="shared" si="42"/>
        <v>75.9873417721519</v>
      </c>
      <c r="AG38" s="17">
        <f t="shared" si="1"/>
        <v>-2688</v>
      </c>
      <c r="AH38" s="36">
        <f t="shared" si="2"/>
        <v>-0.223888055972014</v>
      </c>
      <c r="AI38" s="17">
        <v>1834</v>
      </c>
      <c r="AJ38" s="26">
        <v>0.0921483097055616</v>
      </c>
      <c r="AK38" s="18">
        <v>169</v>
      </c>
      <c r="AL38" s="18">
        <v>12734</v>
      </c>
      <c r="AM38" s="40">
        <f t="shared" ref="AM38:AM69" si="106">IFERROR(AL38/AK38,0)</f>
        <v>75.3491124260355</v>
      </c>
      <c r="AN38" s="17">
        <f t="shared" ref="AN38:AN69" si="107">(AM38-$IU38)*AK38</f>
        <v>-2983</v>
      </c>
      <c r="AO38" s="36">
        <f t="shared" ref="AO38:AO69" si="108">IFERROR(AN38/AL38,0)</f>
        <v>-0.234254751060154</v>
      </c>
      <c r="AP38" s="17">
        <v>2206</v>
      </c>
      <c r="AQ38" s="26">
        <v>0.0983680870353581</v>
      </c>
      <c r="AR38" s="18">
        <v>217</v>
      </c>
      <c r="AS38" s="18">
        <v>15793</v>
      </c>
      <c r="AT38" s="40">
        <f t="shared" ref="AT38:AT69" si="109">IFERROR(AS38/AR38,0)</f>
        <v>72.778801843318</v>
      </c>
      <c r="AU38" s="17">
        <f t="shared" ref="AU38:AU69" si="110">(AT38-$IU38)*AR38</f>
        <v>-4388</v>
      </c>
      <c r="AV38" s="36">
        <f t="shared" ref="AV38:AV69" si="111">IFERROR(AU38/AS38,0)</f>
        <v>-0.277844614702716</v>
      </c>
      <c r="AW38" s="17">
        <v>1710</v>
      </c>
      <c r="AX38" s="26">
        <v>0.0801169590643275</v>
      </c>
      <c r="AY38" s="18">
        <v>137</v>
      </c>
      <c r="AZ38" s="18">
        <v>9996</v>
      </c>
      <c r="BA38" s="40">
        <f t="shared" ref="BA38:BA69" si="112">IFERROR(AZ38/AY38,0)</f>
        <v>72.963503649635</v>
      </c>
      <c r="BB38" s="17">
        <f t="shared" ref="BB38:BB69" si="113">(BA38-$IU38)*AY38</f>
        <v>-2745</v>
      </c>
      <c r="BC38" s="36">
        <f t="shared" ref="BC38:BC69" si="114">IFERROR(BB38/AZ38,0)</f>
        <v>-0.274609843937575</v>
      </c>
      <c r="BD38" s="17">
        <v>1913</v>
      </c>
      <c r="BE38" s="26">
        <v>0.0935703084161004</v>
      </c>
      <c r="BF38" s="17">
        <v>179</v>
      </c>
      <c r="BG38" s="18">
        <v>13019</v>
      </c>
      <c r="BH38" s="40">
        <f t="shared" ref="BH38:BH69" si="115">IFERROR(BG38/BF38,0)</f>
        <v>72.731843575419</v>
      </c>
      <c r="BI38" s="17">
        <f t="shared" ref="BI38:BI69" si="116">(BH38-$IU38)*BF38</f>
        <v>-3628</v>
      </c>
      <c r="BJ38" s="36">
        <f t="shared" ref="BJ38:BJ69" si="117">IFERROR(BI38/BG38,0)</f>
        <v>-0.278669636684845</v>
      </c>
      <c r="BK38" s="17">
        <v>1347</v>
      </c>
      <c r="BL38" s="32">
        <v>0.0504825538233111</v>
      </c>
      <c r="BM38" s="17">
        <v>68</v>
      </c>
      <c r="BN38" s="18">
        <v>5397</v>
      </c>
      <c r="BO38" s="40">
        <f t="shared" ref="BO38:BO69" si="118">IFERROR(BN38/BM38,0)</f>
        <v>79.3676470588235</v>
      </c>
      <c r="BP38" s="17">
        <f t="shared" ref="BP38:BP69" si="119">(BO38-$IU38)*BM38</f>
        <v>-927</v>
      </c>
      <c r="BQ38" s="36">
        <f t="shared" ref="BQ38:BQ69" si="120">IFERROR(BP38/BN38,0)</f>
        <v>-0.171762090050028</v>
      </c>
      <c r="BR38" s="17">
        <v>1434</v>
      </c>
      <c r="BS38" s="32">
        <v>0.0822873082287308</v>
      </c>
      <c r="BT38" s="18">
        <v>118</v>
      </c>
      <c r="BU38" s="18">
        <v>8992</v>
      </c>
      <c r="BV38" s="40">
        <f t="shared" ref="BV38:BV69" si="121">IFERROR(BU38/BT38,0)</f>
        <v>76.2033898305085</v>
      </c>
      <c r="BW38" s="17">
        <f t="shared" ref="BW38:BW69" si="122">(BV38-$IU38)*BT38</f>
        <v>-1982</v>
      </c>
      <c r="BX38" s="116">
        <f t="shared" ref="BX38:BX69" si="123">IFERROR(BW38/BU38,0)</f>
        <v>-0.220418149466192</v>
      </c>
      <c r="BY38" s="112">
        <v>1508</v>
      </c>
      <c r="BZ38" s="117">
        <v>0.0742705570291777</v>
      </c>
      <c r="CA38" s="112">
        <v>112</v>
      </c>
      <c r="CB38" s="112">
        <v>8457</v>
      </c>
      <c r="CC38" s="40">
        <f t="shared" si="61"/>
        <v>75.5089285714286</v>
      </c>
      <c r="CD38" s="17">
        <f t="shared" si="3"/>
        <v>-1959</v>
      </c>
      <c r="CE38" s="36">
        <f t="shared" si="4"/>
        <v>-0.231642426392337</v>
      </c>
      <c r="CF38" s="112">
        <v>1371</v>
      </c>
      <c r="CG38" s="117">
        <v>0.087527352297593</v>
      </c>
      <c r="CH38" s="112">
        <v>120</v>
      </c>
      <c r="CI38" s="112">
        <v>9170</v>
      </c>
      <c r="CJ38" s="40">
        <f t="shared" si="62"/>
        <v>76.4166666666667</v>
      </c>
      <c r="CK38" s="17">
        <f t="shared" si="5"/>
        <v>-1990</v>
      </c>
      <c r="CL38" s="36">
        <f t="shared" si="6"/>
        <v>-0.217011995637949</v>
      </c>
      <c r="CM38" s="120">
        <v>1314</v>
      </c>
      <c r="CN38" s="121">
        <v>0.0715372907153729</v>
      </c>
      <c r="CO38" s="55">
        <v>94</v>
      </c>
      <c r="CP38" s="55">
        <v>7272</v>
      </c>
      <c r="CQ38" s="40">
        <f t="shared" si="63"/>
        <v>77.3617021276596</v>
      </c>
      <c r="CR38" s="17">
        <f t="shared" si="7"/>
        <v>-1470</v>
      </c>
      <c r="CS38" s="36">
        <f t="shared" si="8"/>
        <v>-0.202145214521452</v>
      </c>
      <c r="CT38" s="122">
        <v>1454</v>
      </c>
      <c r="CU38" s="123">
        <v>0.062585969738652</v>
      </c>
      <c r="CV38" s="122">
        <v>91</v>
      </c>
      <c r="CW38" s="122">
        <v>6952</v>
      </c>
      <c r="CX38" s="40">
        <f t="shared" si="64"/>
        <v>76.3956043956044</v>
      </c>
      <c r="CY38" s="17">
        <f t="shared" si="9"/>
        <v>-1511</v>
      </c>
      <c r="CZ38" s="36">
        <f t="shared" si="10"/>
        <v>-0.21734752589183</v>
      </c>
      <c r="DA38" s="112">
        <v>1358</v>
      </c>
      <c r="DB38" s="117">
        <v>0.0640648011782032</v>
      </c>
      <c r="DC38" s="112">
        <v>87</v>
      </c>
      <c r="DD38" s="112">
        <v>6677</v>
      </c>
      <c r="DE38" s="40">
        <f t="shared" si="65"/>
        <v>76.7471264367816</v>
      </c>
      <c r="DF38" s="17">
        <f t="shared" si="11"/>
        <v>-1414</v>
      </c>
      <c r="DG38" s="36">
        <f t="shared" si="12"/>
        <v>-0.211771753781639</v>
      </c>
      <c r="DH38" s="126">
        <v>1281</v>
      </c>
      <c r="DI38" s="32">
        <v>0.0811865729898517</v>
      </c>
      <c r="DJ38" s="17">
        <v>104</v>
      </c>
      <c r="DK38" s="18">
        <v>7897</v>
      </c>
      <c r="DL38" s="40">
        <f t="shared" si="66"/>
        <v>75.9326923076923</v>
      </c>
      <c r="DM38" s="17">
        <f t="shared" si="13"/>
        <v>-1775</v>
      </c>
      <c r="DN38" s="36">
        <f t="shared" si="14"/>
        <v>-0.22476889958212</v>
      </c>
      <c r="DO38" s="33">
        <v>1341</v>
      </c>
      <c r="DP38" s="32">
        <v>0.0947054436987323</v>
      </c>
      <c r="DQ38" s="18">
        <v>127</v>
      </c>
      <c r="DR38" s="18">
        <v>9675</v>
      </c>
      <c r="DS38" s="40">
        <f t="shared" si="67"/>
        <v>76.1811023622047</v>
      </c>
      <c r="DT38" s="17">
        <f t="shared" si="15"/>
        <v>-2136</v>
      </c>
      <c r="DU38" s="36">
        <f t="shared" si="16"/>
        <v>-0.22077519379845</v>
      </c>
      <c r="DV38" s="18">
        <v>1421</v>
      </c>
      <c r="DW38" s="26">
        <v>0.083743842364532</v>
      </c>
      <c r="DX38" s="18">
        <v>119</v>
      </c>
      <c r="DY38" s="18">
        <v>8921</v>
      </c>
      <c r="DZ38" s="40">
        <f t="shared" si="68"/>
        <v>74.9663865546218</v>
      </c>
      <c r="EA38" s="17">
        <f t="shared" si="17"/>
        <v>-2146.00000000001</v>
      </c>
      <c r="EB38" s="36">
        <f t="shared" si="18"/>
        <v>-0.240555991480776</v>
      </c>
      <c r="EC38" s="18">
        <v>1326</v>
      </c>
      <c r="ED38" s="26">
        <v>0.0942684766214178</v>
      </c>
      <c r="EE38" s="18">
        <v>125</v>
      </c>
      <c r="EF38" s="18">
        <v>9620</v>
      </c>
      <c r="EG38" s="40">
        <f t="shared" si="69"/>
        <v>76.96</v>
      </c>
      <c r="EH38" s="17">
        <f t="shared" si="19"/>
        <v>-2005</v>
      </c>
      <c r="EI38" s="36">
        <f t="shared" si="20"/>
        <v>-0.208419958419959</v>
      </c>
      <c r="EJ38" s="18">
        <v>1290</v>
      </c>
      <c r="EK38" s="26">
        <v>0.103875968992248</v>
      </c>
      <c r="EL38" s="18">
        <v>134</v>
      </c>
      <c r="EM38" s="18">
        <v>10005</v>
      </c>
      <c r="EN38" s="40">
        <f t="shared" si="70"/>
        <v>74.6641791044776</v>
      </c>
      <c r="EO38" s="17">
        <f t="shared" si="21"/>
        <v>-2457</v>
      </c>
      <c r="EP38" s="36">
        <f t="shared" si="22"/>
        <v>-0.245577211394303</v>
      </c>
      <c r="EQ38" s="18">
        <v>1353</v>
      </c>
      <c r="ER38" s="26">
        <v>0.0864745011086474</v>
      </c>
      <c r="ES38" s="18">
        <v>117</v>
      </c>
      <c r="ET38" s="18">
        <v>8715</v>
      </c>
      <c r="EU38" s="40">
        <f t="shared" si="71"/>
        <v>74.4871794871795</v>
      </c>
      <c r="EV38" s="17">
        <f t="shared" si="23"/>
        <v>-2166</v>
      </c>
      <c r="EW38" s="36">
        <f t="shared" si="24"/>
        <v>-0.248537005163511</v>
      </c>
      <c r="EX38" s="18">
        <v>1302</v>
      </c>
      <c r="EY38" s="26">
        <v>0.101382488479263</v>
      </c>
      <c r="EZ38" s="17">
        <v>132</v>
      </c>
      <c r="FA38" s="18">
        <v>9820</v>
      </c>
      <c r="FB38" s="40">
        <f t="shared" si="72"/>
        <v>74.3939393939394</v>
      </c>
      <c r="FC38" s="17">
        <f t="shared" si="25"/>
        <v>-2456</v>
      </c>
      <c r="FD38" s="36">
        <f t="shared" si="26"/>
        <v>-0.25010183299389</v>
      </c>
      <c r="FE38" s="18">
        <v>1136</v>
      </c>
      <c r="FF38" s="26">
        <v>0.0801056338028169</v>
      </c>
      <c r="FG38" s="17">
        <v>91</v>
      </c>
      <c r="FH38" s="18">
        <v>6926</v>
      </c>
      <c r="FI38" s="40">
        <f t="shared" si="73"/>
        <v>76.1098901098901</v>
      </c>
      <c r="FJ38" s="17">
        <f t="shared" si="27"/>
        <v>-1537</v>
      </c>
      <c r="FK38" s="36">
        <f t="shared" si="28"/>
        <v>-0.221917412647993</v>
      </c>
      <c r="FL38" s="18">
        <v>1139</v>
      </c>
      <c r="FM38" s="26">
        <v>0.0798946444249342</v>
      </c>
      <c r="FN38" s="17">
        <v>91</v>
      </c>
      <c r="FO38" s="18">
        <v>7101</v>
      </c>
      <c r="FP38" s="40">
        <f t="shared" si="74"/>
        <v>78.032967032967</v>
      </c>
      <c r="FQ38" s="17">
        <f t="shared" si="29"/>
        <v>-1362</v>
      </c>
      <c r="FR38" s="36">
        <f t="shared" si="30"/>
        <v>-0.191803971271652</v>
      </c>
      <c r="FS38" s="18">
        <v>1061</v>
      </c>
      <c r="FT38" s="26">
        <v>0.05937794533459</v>
      </c>
      <c r="FU38" s="17">
        <v>63</v>
      </c>
      <c r="FV38" s="18">
        <v>4873</v>
      </c>
      <c r="FW38" s="40">
        <f t="shared" si="99"/>
        <v>77.3492063492064</v>
      </c>
      <c r="FX38" s="17">
        <f t="shared" ref="FX38:FX69" si="124">(FW38-$IU38)*FU38</f>
        <v>-986</v>
      </c>
      <c r="FY38" s="36">
        <f t="shared" ref="FY38:FY69" si="125">IFERROR(FX38/FV38,0)</f>
        <v>-0.202339421301047</v>
      </c>
      <c r="FZ38" s="18">
        <v>1526</v>
      </c>
      <c r="GA38" s="26">
        <v>0.125819134993447</v>
      </c>
      <c r="GB38" s="17">
        <v>192</v>
      </c>
      <c r="GC38" s="18">
        <v>13317</v>
      </c>
      <c r="GD38" s="40">
        <f t="shared" ref="GD38:GD69" si="126">IFERROR(GC38/GB38,0)</f>
        <v>69.359375</v>
      </c>
      <c r="GE38" s="17">
        <f t="shared" ref="GE38:GE69" si="127">(GD38-$IU38)*GB38</f>
        <v>-4539</v>
      </c>
      <c r="GF38" s="36">
        <f t="shared" ref="GF38:GF69" si="128">IFERROR(GE38/GC38,0)</f>
        <v>-0.340842532101825</v>
      </c>
      <c r="GG38" s="18">
        <v>1261</v>
      </c>
      <c r="GH38" s="26">
        <v>0.0816812053925456</v>
      </c>
      <c r="GI38" s="18">
        <v>103</v>
      </c>
      <c r="GJ38" s="18">
        <v>7615</v>
      </c>
      <c r="GK38" s="40">
        <f t="shared" ref="GK38:GK69" si="129">IFERROR(GJ38/GI38,0)</f>
        <v>73.9320388349515</v>
      </c>
      <c r="GL38" s="17">
        <f t="shared" ref="GL38:GL69" si="130">(GK38-$IU38)*GI38</f>
        <v>-1964</v>
      </c>
      <c r="GM38" s="36">
        <f t="shared" ref="GM38:GM69" si="131">IFERROR(GL38/GJ38,0)</f>
        <v>-0.257912015758372</v>
      </c>
      <c r="GN38" s="18">
        <v>1170</v>
      </c>
      <c r="GO38" s="26">
        <v>0.0863247863247863</v>
      </c>
      <c r="GP38" s="18">
        <v>101</v>
      </c>
      <c r="GQ38" s="18">
        <v>7519</v>
      </c>
      <c r="GR38" s="40">
        <f t="shared" ref="GR38:GR69" si="132">IFERROR(GQ38/GP38,0)</f>
        <v>74.4455445544555</v>
      </c>
      <c r="GS38" s="17">
        <f t="shared" ref="GS38:GS69" si="133">(GR38-$IU38)*GP38</f>
        <v>-1874</v>
      </c>
      <c r="GT38" s="36">
        <f t="shared" ref="GT38:GT69" si="134">IFERROR(GS38/GQ38,0)</f>
        <v>-0.249235270647692</v>
      </c>
      <c r="GU38" s="18">
        <v>923</v>
      </c>
      <c r="GV38" s="26">
        <v>0.0693391115926327</v>
      </c>
      <c r="GW38" s="18">
        <v>64</v>
      </c>
      <c r="GX38" s="18">
        <v>5349</v>
      </c>
      <c r="GY38" s="40">
        <f t="shared" ref="GY38:GY69" si="135">IFERROR(GX38/GW38,0)</f>
        <v>83.578125</v>
      </c>
      <c r="GZ38" s="17">
        <f t="shared" ref="GZ38:GZ69" si="136">(GY38-$IU38)*GW38</f>
        <v>-603</v>
      </c>
      <c r="HA38" s="36">
        <f t="shared" ref="HA38:HA69" si="137">IFERROR(GZ38/GX38,0)</f>
        <v>-0.112731351654515</v>
      </c>
      <c r="HB38" s="18">
        <v>775</v>
      </c>
      <c r="HC38" s="26">
        <v>0.0632258064516129</v>
      </c>
      <c r="HD38" s="18">
        <v>49</v>
      </c>
      <c r="HE38" s="18">
        <v>4160</v>
      </c>
      <c r="HF38" s="40">
        <f t="shared" ref="HF38:HF69" si="138">IFERROR(HE38/HD38,0)</f>
        <v>84.8979591836735</v>
      </c>
      <c r="HG38" s="17">
        <f t="shared" ref="HG38:HG69" si="139">(HF38-$IU38)*HD38</f>
        <v>-397</v>
      </c>
      <c r="HH38" s="36">
        <f t="shared" ref="HH38:HH69" si="140">IFERROR(HG38/HE38,0)</f>
        <v>-0.0954326923076924</v>
      </c>
      <c r="HI38" s="18">
        <v>818</v>
      </c>
      <c r="HJ38" s="26">
        <v>0.0488997555012225</v>
      </c>
      <c r="HK38" s="17">
        <v>40</v>
      </c>
      <c r="HL38" s="18">
        <v>3345</v>
      </c>
      <c r="HM38" s="40">
        <f t="shared" ref="HM38:HM69" si="141">IFERROR(HL38/HK38,0)</f>
        <v>83.625</v>
      </c>
      <c r="HN38" s="17">
        <f t="shared" ref="HN38:HN69" si="142">(HM38-$IU38)*HK38</f>
        <v>-375</v>
      </c>
      <c r="HO38" s="36">
        <f t="shared" ref="HO38:HO69" si="143">IFERROR(HN38/HL38,0)</f>
        <v>-0.112107623318386</v>
      </c>
      <c r="HP38" s="18">
        <v>911</v>
      </c>
      <c r="HQ38" s="26">
        <v>0.0340285400658617</v>
      </c>
      <c r="HR38" s="17">
        <v>31</v>
      </c>
      <c r="HS38" s="18">
        <v>2561</v>
      </c>
      <c r="HT38" s="40">
        <f t="shared" ref="HT38:HT69" si="144">IFERROR(HS38/HR38,0)</f>
        <v>82.6129032258064</v>
      </c>
      <c r="HU38" s="17">
        <f t="shared" ref="HU38:HU69" si="145">(HT38-$IU38)*HR38</f>
        <v>-322</v>
      </c>
      <c r="HV38" s="36">
        <f t="shared" ref="HV38:HV69" si="146">IFERROR(HU38/HS38,0)</f>
        <v>-0.12573213588442</v>
      </c>
      <c r="HW38" s="17">
        <v>3068</v>
      </c>
      <c r="HX38" s="17">
        <v>257562.65</v>
      </c>
      <c r="HY38" s="18">
        <v>1931</v>
      </c>
      <c r="HZ38" s="18">
        <v>169685.53</v>
      </c>
      <c r="IA38" s="17">
        <v>4511</v>
      </c>
      <c r="IB38" s="17">
        <v>357707</v>
      </c>
      <c r="IC38" s="17">
        <v>4323</v>
      </c>
      <c r="ID38" s="17">
        <v>333897</v>
      </c>
      <c r="IE38" s="18"/>
      <c r="IF38" s="41"/>
      <c r="IG38" s="41"/>
      <c r="IH38" s="41"/>
      <c r="II38" s="41"/>
      <c r="IJ38" s="41"/>
      <c r="IK38" s="41"/>
      <c r="IL38" s="41"/>
      <c r="IM38" s="18"/>
      <c r="IN38" s="41"/>
      <c r="IO38" s="41"/>
      <c r="IP38" s="41"/>
      <c r="IQ38" s="18"/>
      <c r="IR38" s="18"/>
      <c r="IS38" s="18">
        <f t="shared" si="98"/>
        <v>3568</v>
      </c>
      <c r="IT38" s="18">
        <f t="shared" si="31"/>
        <v>269045</v>
      </c>
      <c r="IU38" s="17">
        <v>93</v>
      </c>
      <c r="IV38" s="17">
        <f t="shared" si="32"/>
        <v>-62779</v>
      </c>
      <c r="IW38" s="36">
        <f t="shared" si="33"/>
        <v>-0.233340147558959</v>
      </c>
      <c r="IX38" s="18">
        <f t="shared" si="34"/>
        <v>17401</v>
      </c>
      <c r="IY38" s="42">
        <f t="shared" si="35"/>
        <v>1387897.18</v>
      </c>
      <c r="IZ38" s="43"/>
      <c r="JA38" s="43"/>
    </row>
    <row r="39" spans="1:261">
      <c r="A39" s="16" t="s">
        <v>126</v>
      </c>
      <c r="B39" s="17" t="s">
        <v>39</v>
      </c>
      <c r="C39" s="18">
        <v>6939962755908</v>
      </c>
      <c r="D39" s="18">
        <v>564679016770</v>
      </c>
      <c r="E39" s="18">
        <v>21063510001636</v>
      </c>
      <c r="F39" s="17" t="s">
        <v>202</v>
      </c>
      <c r="G39" s="19" t="s">
        <v>203</v>
      </c>
      <c r="H39" s="17" t="s">
        <v>129</v>
      </c>
      <c r="I39" s="26">
        <f>VLOOKUP(C39,供应链!E:J,6,0)</f>
        <v>0.92</v>
      </c>
      <c r="J39" s="17">
        <f>VLOOKUP(C39,供应链!E:H,4,0)</f>
        <v>287</v>
      </c>
      <c r="K39" s="17">
        <f>VLOOKUP(C39,供应链!E:K,7,0)</f>
        <v>0</v>
      </c>
      <c r="L39" s="18">
        <f>VLOOKUP(C39,供应链!E:I,5,0)</f>
        <v>9.00318181139178</v>
      </c>
      <c r="M39" s="27">
        <f t="shared" si="0"/>
        <v>0.0106098440708063</v>
      </c>
      <c r="N39" s="17">
        <v>544</v>
      </c>
      <c r="O39" s="26">
        <v>0.0441176470588235</v>
      </c>
      <c r="P39" s="18">
        <v>24</v>
      </c>
      <c r="Q39" s="18">
        <v>2291</v>
      </c>
      <c r="R39" s="40">
        <f t="shared" si="100"/>
        <v>95.4583333333333</v>
      </c>
      <c r="S39" s="17">
        <f t="shared" si="101"/>
        <v>-325</v>
      </c>
      <c r="T39" s="36">
        <f t="shared" si="102"/>
        <v>-0.141859450021825</v>
      </c>
      <c r="U39" s="17">
        <v>555</v>
      </c>
      <c r="V39" s="26">
        <v>0.0558558558558559</v>
      </c>
      <c r="W39" s="18">
        <v>31</v>
      </c>
      <c r="X39" s="18">
        <v>2973</v>
      </c>
      <c r="Y39" s="40">
        <f t="shared" si="103"/>
        <v>95.9032258064516</v>
      </c>
      <c r="Z39" s="17">
        <f t="shared" si="104"/>
        <v>-406</v>
      </c>
      <c r="AA39" s="36">
        <f t="shared" si="105"/>
        <v>-0.136562394887319</v>
      </c>
      <c r="AB39" s="17">
        <v>542</v>
      </c>
      <c r="AC39" s="26">
        <v>0.0516605166051661</v>
      </c>
      <c r="AD39" s="18">
        <v>28</v>
      </c>
      <c r="AE39" s="18">
        <v>2681</v>
      </c>
      <c r="AF39" s="40">
        <f t="shared" si="42"/>
        <v>95.75</v>
      </c>
      <c r="AG39" s="17">
        <f t="shared" si="1"/>
        <v>-371</v>
      </c>
      <c r="AH39" s="36">
        <f t="shared" si="2"/>
        <v>-0.138381201044386</v>
      </c>
      <c r="AI39" s="17">
        <v>575</v>
      </c>
      <c r="AJ39" s="26">
        <v>0.0365217391304348</v>
      </c>
      <c r="AK39" s="18">
        <v>21</v>
      </c>
      <c r="AL39" s="18">
        <v>2011</v>
      </c>
      <c r="AM39" s="40">
        <f t="shared" si="106"/>
        <v>95.7619047619048</v>
      </c>
      <c r="AN39" s="17">
        <f t="shared" si="107"/>
        <v>-278</v>
      </c>
      <c r="AO39" s="36">
        <f t="shared" si="108"/>
        <v>-0.138239681750373</v>
      </c>
      <c r="AP39" s="17">
        <v>806</v>
      </c>
      <c r="AQ39" s="26">
        <v>0.0558312655086849</v>
      </c>
      <c r="AR39" s="18">
        <v>45</v>
      </c>
      <c r="AS39" s="18">
        <v>4068</v>
      </c>
      <c r="AT39" s="40">
        <f t="shared" si="109"/>
        <v>90.4</v>
      </c>
      <c r="AU39" s="17">
        <f t="shared" si="110"/>
        <v>-837</v>
      </c>
      <c r="AV39" s="36">
        <f t="shared" si="111"/>
        <v>-0.20575221238938</v>
      </c>
      <c r="AW39" s="17">
        <v>653</v>
      </c>
      <c r="AX39" s="26">
        <v>0.0581929555895865</v>
      </c>
      <c r="AY39" s="18">
        <v>38</v>
      </c>
      <c r="AZ39" s="18">
        <v>3560</v>
      </c>
      <c r="BA39" s="40">
        <f t="shared" si="112"/>
        <v>93.6842105263158</v>
      </c>
      <c r="BB39" s="17">
        <f t="shared" si="113"/>
        <v>-582</v>
      </c>
      <c r="BC39" s="36">
        <f t="shared" si="114"/>
        <v>-0.163483146067416</v>
      </c>
      <c r="BD39" s="17">
        <v>688</v>
      </c>
      <c r="BE39" s="26">
        <v>0.0654069767441861</v>
      </c>
      <c r="BF39" s="17">
        <v>45</v>
      </c>
      <c r="BG39" s="18">
        <v>4078</v>
      </c>
      <c r="BH39" s="40">
        <f t="shared" si="115"/>
        <v>90.6222222222222</v>
      </c>
      <c r="BI39" s="17">
        <f t="shared" si="116"/>
        <v>-827</v>
      </c>
      <c r="BJ39" s="36">
        <f t="shared" si="117"/>
        <v>-0.202795487984306</v>
      </c>
      <c r="BK39" s="17">
        <v>494</v>
      </c>
      <c r="BL39" s="32">
        <v>0.0546558704453441</v>
      </c>
      <c r="BM39" s="17">
        <v>27</v>
      </c>
      <c r="BN39" s="18">
        <v>2587</v>
      </c>
      <c r="BO39" s="40">
        <f t="shared" si="118"/>
        <v>95.8148148148148</v>
      </c>
      <c r="BP39" s="17">
        <f t="shared" si="119"/>
        <v>-356</v>
      </c>
      <c r="BQ39" s="36">
        <f t="shared" si="120"/>
        <v>-0.137611132586007</v>
      </c>
      <c r="BR39" s="17">
        <v>480</v>
      </c>
      <c r="BS39" s="32">
        <v>0.0583333333333333</v>
      </c>
      <c r="BT39" s="18">
        <v>28</v>
      </c>
      <c r="BU39" s="18">
        <v>2676</v>
      </c>
      <c r="BV39" s="40">
        <f t="shared" si="121"/>
        <v>95.5714285714286</v>
      </c>
      <c r="BW39" s="17">
        <f t="shared" si="122"/>
        <v>-376</v>
      </c>
      <c r="BX39" s="116">
        <f t="shared" si="123"/>
        <v>-0.14050822122571</v>
      </c>
      <c r="BY39" s="112">
        <v>500</v>
      </c>
      <c r="BZ39" s="117">
        <v>0.044</v>
      </c>
      <c r="CA39" s="112">
        <v>22</v>
      </c>
      <c r="CB39" s="112">
        <v>2090</v>
      </c>
      <c r="CC39" s="40">
        <f t="shared" si="61"/>
        <v>95</v>
      </c>
      <c r="CD39" s="17">
        <f t="shared" si="3"/>
        <v>-308</v>
      </c>
      <c r="CE39" s="36">
        <f t="shared" si="4"/>
        <v>-0.147368421052632</v>
      </c>
      <c r="CF39" s="112">
        <v>520</v>
      </c>
      <c r="CG39" s="117">
        <v>0.0711538461538462</v>
      </c>
      <c r="CH39" s="112">
        <v>37</v>
      </c>
      <c r="CI39" s="112">
        <v>3513</v>
      </c>
      <c r="CJ39" s="40">
        <f t="shared" si="62"/>
        <v>94.945945945946</v>
      </c>
      <c r="CK39" s="17">
        <f t="shared" si="5"/>
        <v>-519.999999999998</v>
      </c>
      <c r="CL39" s="36">
        <f t="shared" si="6"/>
        <v>-0.148021633931112</v>
      </c>
      <c r="CM39" s="120">
        <v>544</v>
      </c>
      <c r="CN39" s="121">
        <v>0.0625</v>
      </c>
      <c r="CO39" s="55">
        <v>34</v>
      </c>
      <c r="CP39" s="55">
        <v>3261</v>
      </c>
      <c r="CQ39" s="40">
        <f t="shared" si="63"/>
        <v>95.9117647058823</v>
      </c>
      <c r="CR39" s="17">
        <f t="shared" si="7"/>
        <v>-445.000000000002</v>
      </c>
      <c r="CS39" s="36">
        <f t="shared" si="8"/>
        <v>-0.136461208218338</v>
      </c>
      <c r="CT39" s="122">
        <v>501</v>
      </c>
      <c r="CU39" s="123">
        <v>0.0598802395209581</v>
      </c>
      <c r="CV39" s="122">
        <v>30</v>
      </c>
      <c r="CW39" s="122">
        <v>2843</v>
      </c>
      <c r="CX39" s="40">
        <f t="shared" si="64"/>
        <v>94.7666666666667</v>
      </c>
      <c r="CY39" s="17">
        <f t="shared" si="9"/>
        <v>-426.999999999999</v>
      </c>
      <c r="CZ39" s="36">
        <f t="shared" si="10"/>
        <v>-0.150193457615195</v>
      </c>
      <c r="DA39" s="112">
        <v>539</v>
      </c>
      <c r="DB39" s="117">
        <v>0.0482374768089054</v>
      </c>
      <c r="DC39" s="112">
        <v>26</v>
      </c>
      <c r="DD39" s="112">
        <v>2457</v>
      </c>
      <c r="DE39" s="40">
        <f t="shared" si="65"/>
        <v>94.5</v>
      </c>
      <c r="DF39" s="17">
        <f t="shared" si="11"/>
        <v>-377</v>
      </c>
      <c r="DG39" s="36">
        <f t="shared" si="12"/>
        <v>-0.153439153439153</v>
      </c>
      <c r="DH39" s="126">
        <v>441</v>
      </c>
      <c r="DI39" s="32">
        <v>0.0521541950113379</v>
      </c>
      <c r="DJ39" s="17">
        <v>23</v>
      </c>
      <c r="DK39" s="18">
        <v>2218</v>
      </c>
      <c r="DL39" s="40">
        <f t="shared" si="66"/>
        <v>96.4347826086957</v>
      </c>
      <c r="DM39" s="17">
        <f t="shared" si="13"/>
        <v>-288.999999999999</v>
      </c>
      <c r="DN39" s="36">
        <f t="shared" si="14"/>
        <v>-0.130297565374211</v>
      </c>
      <c r="DO39" s="33">
        <v>482</v>
      </c>
      <c r="DP39" s="32">
        <v>0.0684647302904564</v>
      </c>
      <c r="DQ39" s="18">
        <v>33</v>
      </c>
      <c r="DR39" s="18">
        <v>3125</v>
      </c>
      <c r="DS39" s="40">
        <f t="shared" si="67"/>
        <v>94.6969696969697</v>
      </c>
      <c r="DT39" s="17">
        <f t="shared" si="15"/>
        <v>-472</v>
      </c>
      <c r="DU39" s="36">
        <f t="shared" si="16"/>
        <v>-0.15104</v>
      </c>
      <c r="DV39" s="18">
        <v>498</v>
      </c>
      <c r="DW39" s="26">
        <v>0.0522088353413655</v>
      </c>
      <c r="DX39" s="18">
        <v>26</v>
      </c>
      <c r="DY39" s="18">
        <v>2432</v>
      </c>
      <c r="DZ39" s="40">
        <f t="shared" si="68"/>
        <v>93.5384615384615</v>
      </c>
      <c r="EA39" s="17">
        <f t="shared" si="17"/>
        <v>-402.000000000001</v>
      </c>
      <c r="EB39" s="36">
        <f t="shared" si="18"/>
        <v>-0.165296052631579</v>
      </c>
      <c r="EC39" s="18">
        <v>514</v>
      </c>
      <c r="ED39" s="26">
        <v>0.0505836575875486</v>
      </c>
      <c r="EE39" s="18">
        <v>26</v>
      </c>
      <c r="EF39" s="18">
        <v>2488</v>
      </c>
      <c r="EG39" s="40">
        <f t="shared" si="69"/>
        <v>95.6923076923077</v>
      </c>
      <c r="EH39" s="17">
        <f t="shared" si="19"/>
        <v>-346</v>
      </c>
      <c r="EI39" s="36">
        <f t="shared" si="20"/>
        <v>-0.139067524115756</v>
      </c>
      <c r="EJ39" s="18">
        <v>450</v>
      </c>
      <c r="EK39" s="26">
        <v>0.0644444444444444</v>
      </c>
      <c r="EL39" s="18">
        <v>29</v>
      </c>
      <c r="EM39" s="18">
        <v>2751</v>
      </c>
      <c r="EN39" s="40">
        <f t="shared" si="70"/>
        <v>94.8620689655172</v>
      </c>
      <c r="EO39" s="17">
        <f t="shared" si="21"/>
        <v>-410</v>
      </c>
      <c r="EP39" s="36">
        <f t="shared" si="22"/>
        <v>-0.14903671392221</v>
      </c>
      <c r="EQ39" s="18">
        <v>478</v>
      </c>
      <c r="ER39" s="26">
        <v>0.0815899581589958</v>
      </c>
      <c r="ES39" s="18">
        <v>39</v>
      </c>
      <c r="ET39" s="18">
        <v>4056</v>
      </c>
      <c r="EU39" s="40">
        <f t="shared" si="71"/>
        <v>104</v>
      </c>
      <c r="EV39" s="17">
        <f t="shared" si="23"/>
        <v>-195</v>
      </c>
      <c r="EW39" s="36">
        <f t="shared" si="24"/>
        <v>-0.0480769230769231</v>
      </c>
      <c r="EX39" s="18">
        <v>432</v>
      </c>
      <c r="EY39" s="26">
        <v>0.0416666666666667</v>
      </c>
      <c r="EZ39" s="17">
        <v>18</v>
      </c>
      <c r="FA39" s="18">
        <v>1852</v>
      </c>
      <c r="FB39" s="40">
        <f t="shared" si="72"/>
        <v>102.888888888889</v>
      </c>
      <c r="FC39" s="17">
        <f t="shared" si="25"/>
        <v>-110</v>
      </c>
      <c r="FD39" s="36">
        <f t="shared" si="26"/>
        <v>-0.0593952483801296</v>
      </c>
      <c r="FE39" s="18">
        <v>412</v>
      </c>
      <c r="FF39" s="26">
        <v>0.0218446601941748</v>
      </c>
      <c r="FG39" s="17">
        <v>9</v>
      </c>
      <c r="FH39" s="18">
        <v>928</v>
      </c>
      <c r="FI39" s="40">
        <f t="shared" si="73"/>
        <v>103.111111111111</v>
      </c>
      <c r="FJ39" s="17">
        <f t="shared" si="27"/>
        <v>-53</v>
      </c>
      <c r="FK39" s="36">
        <f t="shared" si="28"/>
        <v>-0.0571120689655172</v>
      </c>
      <c r="FL39" s="18">
        <v>415</v>
      </c>
      <c r="FM39" s="26">
        <v>0.0554216867469879</v>
      </c>
      <c r="FN39" s="17">
        <v>23</v>
      </c>
      <c r="FO39" s="18">
        <v>2396</v>
      </c>
      <c r="FP39" s="40">
        <f t="shared" si="74"/>
        <v>104.173913043478</v>
      </c>
      <c r="FQ39" s="17">
        <f t="shared" si="29"/>
        <v>-111</v>
      </c>
      <c r="FR39" s="36">
        <f t="shared" si="30"/>
        <v>-0.0463272120200333</v>
      </c>
      <c r="FS39" s="18">
        <v>497</v>
      </c>
      <c r="FT39" s="26">
        <v>0.028169014084507</v>
      </c>
      <c r="FU39" s="17">
        <v>14</v>
      </c>
      <c r="FV39" s="18">
        <v>1482</v>
      </c>
      <c r="FW39" s="40">
        <f t="shared" ref="FW39:FW70" si="147">IFERROR(FV39/FU39,0)</f>
        <v>105.857142857143</v>
      </c>
      <c r="FX39" s="17">
        <f t="shared" si="124"/>
        <v>-43.9999999999999</v>
      </c>
      <c r="FY39" s="36">
        <f t="shared" si="125"/>
        <v>-0.029689608636977</v>
      </c>
      <c r="FZ39" s="18">
        <v>658</v>
      </c>
      <c r="GA39" s="26">
        <v>0.0638297872340425</v>
      </c>
      <c r="GB39" s="17">
        <v>42</v>
      </c>
      <c r="GC39" s="18">
        <v>3493</v>
      </c>
      <c r="GD39" s="40">
        <f t="shared" si="126"/>
        <v>83.1666666666667</v>
      </c>
      <c r="GE39" s="17">
        <f t="shared" si="127"/>
        <v>-1085</v>
      </c>
      <c r="GF39" s="36">
        <f t="shared" si="128"/>
        <v>-0.31062124248497</v>
      </c>
      <c r="GG39" s="18">
        <v>597</v>
      </c>
      <c r="GH39" s="26">
        <v>0.0954773869346734</v>
      </c>
      <c r="GI39" s="18">
        <v>57</v>
      </c>
      <c r="GJ39" s="18">
        <v>4798</v>
      </c>
      <c r="GK39" s="40">
        <f t="shared" si="129"/>
        <v>84.1754385964912</v>
      </c>
      <c r="GL39" s="17">
        <f t="shared" si="130"/>
        <v>-1415</v>
      </c>
      <c r="GM39" s="36">
        <f t="shared" si="131"/>
        <v>-0.29491454772822</v>
      </c>
      <c r="GN39" s="18">
        <v>641</v>
      </c>
      <c r="GO39" s="26">
        <v>0.107644305772231</v>
      </c>
      <c r="GP39" s="18">
        <v>69</v>
      </c>
      <c r="GQ39" s="18">
        <v>5558</v>
      </c>
      <c r="GR39" s="40">
        <f t="shared" si="132"/>
        <v>80.5507246376812</v>
      </c>
      <c r="GS39" s="17">
        <f t="shared" si="133"/>
        <v>-1963</v>
      </c>
      <c r="GT39" s="36">
        <f t="shared" si="134"/>
        <v>-0.353184598776538</v>
      </c>
      <c r="GU39" s="18">
        <v>538</v>
      </c>
      <c r="GV39" s="26">
        <v>0.0650557620817844</v>
      </c>
      <c r="GW39" s="18">
        <v>35</v>
      </c>
      <c r="GX39" s="18">
        <v>3244</v>
      </c>
      <c r="GY39" s="40">
        <f t="shared" si="135"/>
        <v>92.6857142857143</v>
      </c>
      <c r="GZ39" s="17">
        <f t="shared" si="136"/>
        <v>-571</v>
      </c>
      <c r="HA39" s="36">
        <f t="shared" si="137"/>
        <v>-0.176017262638718</v>
      </c>
      <c r="HB39" s="18">
        <v>491</v>
      </c>
      <c r="HC39" s="26">
        <v>0.0672097759674134</v>
      </c>
      <c r="HD39" s="18">
        <v>33</v>
      </c>
      <c r="HE39" s="18">
        <v>3013</v>
      </c>
      <c r="HF39" s="40">
        <f t="shared" si="138"/>
        <v>91.3030303030303</v>
      </c>
      <c r="HG39" s="17">
        <f t="shared" si="139"/>
        <v>-584</v>
      </c>
      <c r="HH39" s="36">
        <f t="shared" si="140"/>
        <v>-0.193826750746764</v>
      </c>
      <c r="HI39" s="18">
        <v>473</v>
      </c>
      <c r="HJ39" s="26">
        <v>0.0549682875264271</v>
      </c>
      <c r="HK39" s="17">
        <v>26</v>
      </c>
      <c r="HL39" s="18">
        <v>2365</v>
      </c>
      <c r="HM39" s="40">
        <f t="shared" si="141"/>
        <v>90.9615384615385</v>
      </c>
      <c r="HN39" s="17">
        <f t="shared" si="142"/>
        <v>-469</v>
      </c>
      <c r="HO39" s="36">
        <f t="shared" si="143"/>
        <v>-0.19830866807611</v>
      </c>
      <c r="HP39" s="18">
        <v>612</v>
      </c>
      <c r="HQ39" s="26">
        <v>0.0294117647058824</v>
      </c>
      <c r="HR39" s="17">
        <v>18</v>
      </c>
      <c r="HS39" s="18">
        <v>1661</v>
      </c>
      <c r="HT39" s="40">
        <f t="shared" si="144"/>
        <v>92.2777777777778</v>
      </c>
      <c r="HU39" s="17">
        <f t="shared" si="145"/>
        <v>-301</v>
      </c>
      <c r="HV39" s="36">
        <f t="shared" si="146"/>
        <v>-0.181216134858519</v>
      </c>
      <c r="HW39" s="17">
        <v>1279</v>
      </c>
      <c r="HX39" s="17">
        <v>120650.97</v>
      </c>
      <c r="HY39" s="18">
        <v>368</v>
      </c>
      <c r="HZ39" s="18">
        <v>36283.05</v>
      </c>
      <c r="IA39" s="17">
        <v>774</v>
      </c>
      <c r="IB39" s="17">
        <v>77051</v>
      </c>
      <c r="IC39" s="17">
        <v>943</v>
      </c>
      <c r="ID39" s="17">
        <v>90370</v>
      </c>
      <c r="IE39" s="18"/>
      <c r="IF39" s="41"/>
      <c r="IG39" s="41"/>
      <c r="IH39" s="41"/>
      <c r="II39" s="41"/>
      <c r="IJ39" s="41"/>
      <c r="IK39" s="41"/>
      <c r="IL39" s="41"/>
      <c r="IM39" s="18"/>
      <c r="IN39" s="41"/>
      <c r="IO39" s="41"/>
      <c r="IP39" s="41"/>
      <c r="IQ39" s="18"/>
      <c r="IR39" s="18"/>
      <c r="IS39" s="18">
        <f t="shared" si="98"/>
        <v>956</v>
      </c>
      <c r="IT39" s="18">
        <f t="shared" si="31"/>
        <v>88949</v>
      </c>
      <c r="IU39" s="17">
        <v>109</v>
      </c>
      <c r="IV39" s="17">
        <f t="shared" si="32"/>
        <v>-15255</v>
      </c>
      <c r="IW39" s="36">
        <f t="shared" si="33"/>
        <v>-0.171502771250942</v>
      </c>
      <c r="IX39" s="18">
        <f t="shared" si="34"/>
        <v>4320</v>
      </c>
      <c r="IY39" s="42">
        <f t="shared" si="35"/>
        <v>413304.02</v>
      </c>
      <c r="IZ39" s="43"/>
      <c r="JA39" s="43"/>
    </row>
    <row r="40" spans="1:261">
      <c r="A40" s="16" t="s">
        <v>133</v>
      </c>
      <c r="B40" s="17" t="s">
        <v>39</v>
      </c>
      <c r="C40" s="18">
        <v>6939962760186</v>
      </c>
      <c r="D40" s="18">
        <v>575258472478</v>
      </c>
      <c r="E40" s="18">
        <v>21063510001977</v>
      </c>
      <c r="F40" s="17" t="s">
        <v>204</v>
      </c>
      <c r="G40" s="19" t="s">
        <v>205</v>
      </c>
      <c r="H40" s="17" t="s">
        <v>129</v>
      </c>
      <c r="I40" s="26">
        <f>VLOOKUP(C40,供应链!E:J,6,0)</f>
        <v>0.88</v>
      </c>
      <c r="J40" s="17">
        <f>VLOOKUP(C40,供应链!E:H,4,0)</f>
        <v>302</v>
      </c>
      <c r="K40" s="17">
        <f>VLOOKUP(C40,供应链!E:K,7,0)</f>
        <v>0</v>
      </c>
      <c r="L40" s="18">
        <f>VLOOKUP(C40,供应链!E:I,5,0)</f>
        <v>21.9097630069785</v>
      </c>
      <c r="M40" s="27">
        <f t="shared" si="0"/>
        <v>0.00821264080794628</v>
      </c>
      <c r="N40" s="17">
        <v>507</v>
      </c>
      <c r="O40" s="26">
        <v>0.0512820512820513</v>
      </c>
      <c r="P40" s="18">
        <v>26</v>
      </c>
      <c r="Q40" s="18">
        <v>3398</v>
      </c>
      <c r="R40" s="40">
        <f t="shared" si="100"/>
        <v>130.692307692308</v>
      </c>
      <c r="S40" s="17">
        <f t="shared" si="101"/>
        <v>-736</v>
      </c>
      <c r="T40" s="36">
        <f t="shared" si="102"/>
        <v>-0.216597998822837</v>
      </c>
      <c r="U40" s="17">
        <v>532</v>
      </c>
      <c r="V40" s="26">
        <v>0.0695488721804511</v>
      </c>
      <c r="W40" s="18">
        <v>37</v>
      </c>
      <c r="X40" s="18">
        <v>4953</v>
      </c>
      <c r="Y40" s="40">
        <f t="shared" si="103"/>
        <v>133.864864864865</v>
      </c>
      <c r="Z40" s="17">
        <f t="shared" si="104"/>
        <v>-930</v>
      </c>
      <c r="AA40" s="36">
        <f t="shared" si="105"/>
        <v>-0.187764990914597</v>
      </c>
      <c r="AB40" s="17">
        <v>464</v>
      </c>
      <c r="AC40" s="26">
        <v>0.0344827586206897</v>
      </c>
      <c r="AD40" s="18">
        <v>16</v>
      </c>
      <c r="AE40" s="18">
        <v>2084</v>
      </c>
      <c r="AF40" s="40">
        <f t="shared" si="42"/>
        <v>130.25</v>
      </c>
      <c r="AG40" s="17">
        <f t="shared" si="1"/>
        <v>-460</v>
      </c>
      <c r="AH40" s="36">
        <f t="shared" si="2"/>
        <v>-0.220729366602687</v>
      </c>
      <c r="AI40" s="17">
        <v>665</v>
      </c>
      <c r="AJ40" s="26">
        <v>0.0390977443609023</v>
      </c>
      <c r="AK40" s="18">
        <v>26</v>
      </c>
      <c r="AL40" s="18">
        <v>3359</v>
      </c>
      <c r="AM40" s="40">
        <f t="shared" si="106"/>
        <v>129.192307692308</v>
      </c>
      <c r="AN40" s="17">
        <f t="shared" si="107"/>
        <v>-775</v>
      </c>
      <c r="AO40" s="36">
        <f t="shared" si="108"/>
        <v>-0.230723429592141</v>
      </c>
      <c r="AP40" s="17">
        <v>736</v>
      </c>
      <c r="AQ40" s="26">
        <v>0.0570652173913043</v>
      </c>
      <c r="AR40" s="18">
        <v>42</v>
      </c>
      <c r="AS40" s="18">
        <v>5674</v>
      </c>
      <c r="AT40" s="40">
        <f t="shared" si="109"/>
        <v>135.095238095238</v>
      </c>
      <c r="AU40" s="17">
        <f t="shared" si="110"/>
        <v>-1004</v>
      </c>
      <c r="AV40" s="36">
        <f t="shared" si="111"/>
        <v>-0.176947479732111</v>
      </c>
      <c r="AW40" s="17">
        <v>486</v>
      </c>
      <c r="AX40" s="26">
        <v>0.0555555555555556</v>
      </c>
      <c r="AY40" s="18">
        <v>27</v>
      </c>
      <c r="AZ40" s="18">
        <v>3813</v>
      </c>
      <c r="BA40" s="40">
        <f t="shared" si="112"/>
        <v>141.222222222222</v>
      </c>
      <c r="BB40" s="17">
        <f t="shared" si="113"/>
        <v>-480</v>
      </c>
      <c r="BC40" s="36">
        <f t="shared" si="114"/>
        <v>-0.12588512981904</v>
      </c>
      <c r="BD40" s="17">
        <v>625</v>
      </c>
      <c r="BE40" s="26">
        <v>0.0656</v>
      </c>
      <c r="BF40" s="17">
        <v>41</v>
      </c>
      <c r="BG40" s="18">
        <v>5597</v>
      </c>
      <c r="BH40" s="40">
        <f t="shared" si="115"/>
        <v>136.512195121951</v>
      </c>
      <c r="BI40" s="17">
        <f t="shared" si="116"/>
        <v>-922</v>
      </c>
      <c r="BJ40" s="36">
        <f t="shared" si="117"/>
        <v>-0.164731105949616</v>
      </c>
      <c r="BK40" s="17">
        <v>527</v>
      </c>
      <c r="BL40" s="32">
        <v>0.0417457305502846</v>
      </c>
      <c r="BM40" s="17">
        <v>22</v>
      </c>
      <c r="BN40" s="18">
        <v>3011</v>
      </c>
      <c r="BO40" s="40">
        <f t="shared" si="118"/>
        <v>136.863636363636</v>
      </c>
      <c r="BP40" s="17">
        <f t="shared" si="119"/>
        <v>-487</v>
      </c>
      <c r="BQ40" s="36">
        <f t="shared" si="120"/>
        <v>-0.161740285619395</v>
      </c>
      <c r="BR40" s="17">
        <v>486</v>
      </c>
      <c r="BS40" s="32">
        <v>0.0473251028806584</v>
      </c>
      <c r="BT40" s="18">
        <v>23</v>
      </c>
      <c r="BU40" s="18">
        <v>3175</v>
      </c>
      <c r="BV40" s="40">
        <f t="shared" si="121"/>
        <v>138.04347826087</v>
      </c>
      <c r="BW40" s="17">
        <f t="shared" si="122"/>
        <v>-482</v>
      </c>
      <c r="BX40" s="116">
        <f t="shared" si="123"/>
        <v>-0.151811023622047</v>
      </c>
      <c r="BY40" s="112">
        <v>387</v>
      </c>
      <c r="BZ40" s="117">
        <v>0.041343669250646</v>
      </c>
      <c r="CA40" s="112">
        <v>16</v>
      </c>
      <c r="CB40" s="112">
        <v>2210</v>
      </c>
      <c r="CC40" s="40">
        <f t="shared" si="61"/>
        <v>138.125</v>
      </c>
      <c r="CD40" s="17">
        <f t="shared" si="3"/>
        <v>-334</v>
      </c>
      <c r="CE40" s="36">
        <f t="shared" si="4"/>
        <v>-0.151131221719457</v>
      </c>
      <c r="CF40" s="112">
        <v>309</v>
      </c>
      <c r="CG40" s="117">
        <v>0.0485436893203883</v>
      </c>
      <c r="CH40" s="112">
        <v>15</v>
      </c>
      <c r="CI40" s="112">
        <v>2105</v>
      </c>
      <c r="CJ40" s="40">
        <f t="shared" si="62"/>
        <v>140.333333333333</v>
      </c>
      <c r="CK40" s="17">
        <f t="shared" si="5"/>
        <v>-280.000000000005</v>
      </c>
      <c r="CL40" s="36">
        <f t="shared" si="6"/>
        <v>-0.133016627078387</v>
      </c>
      <c r="CM40" s="120">
        <v>352</v>
      </c>
      <c r="CN40" s="121">
        <v>0.0625</v>
      </c>
      <c r="CO40" s="55">
        <v>22</v>
      </c>
      <c r="CP40" s="55">
        <v>2973</v>
      </c>
      <c r="CQ40" s="40">
        <f t="shared" si="63"/>
        <v>135.136363636364</v>
      </c>
      <c r="CR40" s="17">
        <f t="shared" si="7"/>
        <v>-524.999999999992</v>
      </c>
      <c r="CS40" s="36">
        <f t="shared" si="8"/>
        <v>-0.1765893037336</v>
      </c>
      <c r="CT40" s="122">
        <v>341</v>
      </c>
      <c r="CU40" s="123">
        <v>0.0263929618768328</v>
      </c>
      <c r="CV40" s="122">
        <v>9</v>
      </c>
      <c r="CW40" s="122">
        <v>1272</v>
      </c>
      <c r="CX40" s="40">
        <f t="shared" si="64"/>
        <v>141.333333333333</v>
      </c>
      <c r="CY40" s="17">
        <f t="shared" si="9"/>
        <v>-159.000000000003</v>
      </c>
      <c r="CZ40" s="36">
        <f t="shared" si="10"/>
        <v>-0.125000000000002</v>
      </c>
      <c r="DA40" s="112">
        <v>351</v>
      </c>
      <c r="DB40" s="117">
        <v>0.0740740740740741</v>
      </c>
      <c r="DC40" s="112">
        <v>26</v>
      </c>
      <c r="DD40" s="112">
        <v>3504</v>
      </c>
      <c r="DE40" s="40">
        <f t="shared" si="65"/>
        <v>134.769230769231</v>
      </c>
      <c r="DF40" s="17">
        <f t="shared" si="11"/>
        <v>-629.999999999994</v>
      </c>
      <c r="DG40" s="36">
        <f t="shared" si="12"/>
        <v>-0.179794520547943</v>
      </c>
      <c r="DH40" s="126">
        <v>446</v>
      </c>
      <c r="DI40" s="32">
        <v>0.105381165919283</v>
      </c>
      <c r="DJ40" s="17">
        <v>47</v>
      </c>
      <c r="DK40" s="18">
        <v>6162</v>
      </c>
      <c r="DL40" s="40">
        <f t="shared" si="66"/>
        <v>131.106382978723</v>
      </c>
      <c r="DM40" s="17">
        <f t="shared" si="13"/>
        <v>-1311.00000000002</v>
      </c>
      <c r="DN40" s="36">
        <f t="shared" si="14"/>
        <v>-0.212755598831551</v>
      </c>
      <c r="DO40" s="33">
        <v>478</v>
      </c>
      <c r="DP40" s="32">
        <v>0.0627615062761506</v>
      </c>
      <c r="DQ40" s="18">
        <v>30</v>
      </c>
      <c r="DR40" s="18">
        <v>3956</v>
      </c>
      <c r="DS40" s="40">
        <f t="shared" si="67"/>
        <v>131.866666666667</v>
      </c>
      <c r="DT40" s="17">
        <f t="shared" si="15"/>
        <v>-813.99999999999</v>
      </c>
      <c r="DU40" s="36">
        <f t="shared" si="16"/>
        <v>-0.205763397371079</v>
      </c>
      <c r="DV40" s="18">
        <v>454</v>
      </c>
      <c r="DW40" s="26">
        <v>0.0682819383259912</v>
      </c>
      <c r="DX40" s="18">
        <v>31</v>
      </c>
      <c r="DY40" s="18">
        <v>4186</v>
      </c>
      <c r="DZ40" s="40">
        <f t="shared" si="68"/>
        <v>135.032258064516</v>
      </c>
      <c r="EA40" s="17">
        <f t="shared" si="17"/>
        <v>-743.000000000004</v>
      </c>
      <c r="EB40" s="36">
        <f t="shared" si="18"/>
        <v>-0.177496416626852</v>
      </c>
      <c r="EC40" s="18">
        <v>321</v>
      </c>
      <c r="ED40" s="26">
        <v>0.0218068535825545</v>
      </c>
      <c r="EE40" s="18">
        <v>7</v>
      </c>
      <c r="EF40" s="18">
        <v>928</v>
      </c>
      <c r="EG40" s="40">
        <f t="shared" si="69"/>
        <v>132.571428571429</v>
      </c>
      <c r="EH40" s="17">
        <f t="shared" si="19"/>
        <v>-184.999999999997</v>
      </c>
      <c r="EI40" s="36">
        <f t="shared" si="20"/>
        <v>-0.199353448275859</v>
      </c>
      <c r="EJ40" s="18">
        <v>297</v>
      </c>
      <c r="EK40" s="26">
        <v>0.0606060606060606</v>
      </c>
      <c r="EL40" s="18">
        <v>18</v>
      </c>
      <c r="EM40" s="18">
        <v>2370</v>
      </c>
      <c r="EN40" s="40">
        <f t="shared" si="70"/>
        <v>131.666666666667</v>
      </c>
      <c r="EO40" s="17">
        <f t="shared" si="21"/>
        <v>-492</v>
      </c>
      <c r="EP40" s="36">
        <f t="shared" si="22"/>
        <v>-0.207594936708861</v>
      </c>
      <c r="EQ40" s="18">
        <v>286</v>
      </c>
      <c r="ER40" s="26">
        <v>0.0384615384615385</v>
      </c>
      <c r="ES40" s="18">
        <v>11</v>
      </c>
      <c r="ET40" s="18">
        <v>1649</v>
      </c>
      <c r="EU40" s="40">
        <f t="shared" si="71"/>
        <v>149.909090909091</v>
      </c>
      <c r="EV40" s="17">
        <f t="shared" si="23"/>
        <v>-100</v>
      </c>
      <c r="EW40" s="36">
        <f t="shared" si="24"/>
        <v>-0.0606428138265616</v>
      </c>
      <c r="EX40" s="18">
        <v>368</v>
      </c>
      <c r="EY40" s="26">
        <v>0.0543478260869565</v>
      </c>
      <c r="EZ40" s="17">
        <v>20</v>
      </c>
      <c r="FA40" s="18">
        <v>2826</v>
      </c>
      <c r="FB40" s="40">
        <f t="shared" si="72"/>
        <v>141.3</v>
      </c>
      <c r="FC40" s="17">
        <f t="shared" si="25"/>
        <v>-354</v>
      </c>
      <c r="FD40" s="36">
        <f t="shared" si="26"/>
        <v>-0.125265392781316</v>
      </c>
      <c r="FE40" s="18">
        <v>410</v>
      </c>
      <c r="FF40" s="26">
        <v>0.0487804878048781</v>
      </c>
      <c r="FG40" s="17">
        <v>20</v>
      </c>
      <c r="FH40" s="18">
        <v>2696</v>
      </c>
      <c r="FI40" s="40">
        <f t="shared" si="73"/>
        <v>134.8</v>
      </c>
      <c r="FJ40" s="17">
        <f t="shared" si="27"/>
        <v>-484</v>
      </c>
      <c r="FK40" s="36">
        <f t="shared" si="28"/>
        <v>-0.179525222551929</v>
      </c>
      <c r="FL40" s="18">
        <v>391</v>
      </c>
      <c r="FM40" s="26">
        <v>0.0358056265984655</v>
      </c>
      <c r="FN40" s="17">
        <v>14</v>
      </c>
      <c r="FO40" s="18">
        <v>1976</v>
      </c>
      <c r="FP40" s="40">
        <f t="shared" si="74"/>
        <v>141.142857142857</v>
      </c>
      <c r="FQ40" s="17">
        <f t="shared" si="29"/>
        <v>-250</v>
      </c>
      <c r="FR40" s="36">
        <f t="shared" si="30"/>
        <v>-0.126518218623482</v>
      </c>
      <c r="FS40" s="18">
        <v>272</v>
      </c>
      <c r="FT40" s="26">
        <v>0.0367647058823529</v>
      </c>
      <c r="FU40" s="17">
        <v>10</v>
      </c>
      <c r="FV40" s="18">
        <v>1349</v>
      </c>
      <c r="FW40" s="40">
        <f t="shared" si="147"/>
        <v>134.9</v>
      </c>
      <c r="FX40" s="17">
        <f t="shared" si="124"/>
        <v>-241</v>
      </c>
      <c r="FY40" s="36">
        <f t="shared" si="125"/>
        <v>-0.178650852483321</v>
      </c>
      <c r="FZ40" s="18">
        <v>476</v>
      </c>
      <c r="GA40" s="26">
        <v>0.069327731092437</v>
      </c>
      <c r="GB40" s="17">
        <v>33</v>
      </c>
      <c r="GC40" s="18">
        <v>4602</v>
      </c>
      <c r="GD40" s="40">
        <f t="shared" si="126"/>
        <v>139.454545454545</v>
      </c>
      <c r="GE40" s="17">
        <f t="shared" si="127"/>
        <v>-645</v>
      </c>
      <c r="GF40" s="36">
        <f t="shared" si="128"/>
        <v>-0.140156453715776</v>
      </c>
      <c r="GG40" s="18">
        <v>484</v>
      </c>
      <c r="GH40" s="26">
        <v>0.0578512396694215</v>
      </c>
      <c r="GI40" s="18">
        <v>28</v>
      </c>
      <c r="GJ40" s="18">
        <v>3836</v>
      </c>
      <c r="GK40" s="40">
        <f t="shared" si="129"/>
        <v>137</v>
      </c>
      <c r="GL40" s="17">
        <f t="shared" si="130"/>
        <v>-616</v>
      </c>
      <c r="GM40" s="36">
        <f t="shared" si="131"/>
        <v>-0.160583941605839</v>
      </c>
      <c r="GN40" s="18">
        <v>524</v>
      </c>
      <c r="GO40" s="26">
        <v>0.0648854961832061</v>
      </c>
      <c r="GP40" s="18">
        <v>34</v>
      </c>
      <c r="GQ40" s="18">
        <v>4683</v>
      </c>
      <c r="GR40" s="40">
        <f t="shared" si="132"/>
        <v>137.735294117647</v>
      </c>
      <c r="GS40" s="17">
        <f t="shared" si="133"/>
        <v>-723</v>
      </c>
      <c r="GT40" s="36">
        <f t="shared" si="134"/>
        <v>-0.154388212684177</v>
      </c>
      <c r="GU40" s="18">
        <v>535</v>
      </c>
      <c r="GV40" s="26">
        <v>0.0635514018691589</v>
      </c>
      <c r="GW40" s="18">
        <v>34</v>
      </c>
      <c r="GX40" s="18">
        <v>4634</v>
      </c>
      <c r="GY40" s="40">
        <f t="shared" si="135"/>
        <v>136.294117647059</v>
      </c>
      <c r="GZ40" s="17">
        <f t="shared" si="136"/>
        <v>-772</v>
      </c>
      <c r="HA40" s="36">
        <f t="shared" si="137"/>
        <v>-0.166594734570565</v>
      </c>
      <c r="HB40" s="18">
        <v>489</v>
      </c>
      <c r="HC40" s="26">
        <v>0.0429447852760736</v>
      </c>
      <c r="HD40" s="18">
        <v>21</v>
      </c>
      <c r="HE40" s="18">
        <v>2879</v>
      </c>
      <c r="HF40" s="40">
        <f t="shared" si="138"/>
        <v>137.095238095238</v>
      </c>
      <c r="HG40" s="17">
        <f t="shared" si="139"/>
        <v>-460</v>
      </c>
      <c r="HH40" s="36">
        <f t="shared" si="140"/>
        <v>-0.159777700590483</v>
      </c>
      <c r="HI40" s="18">
        <v>514</v>
      </c>
      <c r="HJ40" s="26">
        <v>0.0369649805447471</v>
      </c>
      <c r="HK40" s="17">
        <v>19</v>
      </c>
      <c r="HL40" s="18">
        <v>2615</v>
      </c>
      <c r="HM40" s="40">
        <f t="shared" si="141"/>
        <v>137.631578947368</v>
      </c>
      <c r="HN40" s="17">
        <f t="shared" si="142"/>
        <v>-406</v>
      </c>
      <c r="HO40" s="36">
        <f t="shared" si="143"/>
        <v>-0.155258126195029</v>
      </c>
      <c r="HP40" s="18">
        <v>896</v>
      </c>
      <c r="HQ40" s="26">
        <v>0.0167410714285714</v>
      </c>
      <c r="HR40" s="17">
        <v>15</v>
      </c>
      <c r="HS40" s="18">
        <v>2236</v>
      </c>
      <c r="HT40" s="40">
        <f t="shared" si="144"/>
        <v>149.066666666667</v>
      </c>
      <c r="HU40" s="17">
        <f t="shared" si="145"/>
        <v>-149</v>
      </c>
      <c r="HV40" s="36">
        <f t="shared" si="146"/>
        <v>-0.0666368515205725</v>
      </c>
      <c r="HW40" s="17">
        <v>942</v>
      </c>
      <c r="HX40" s="17">
        <v>139016.43</v>
      </c>
      <c r="HY40" s="18">
        <v>207</v>
      </c>
      <c r="HZ40" s="18">
        <v>28454.98</v>
      </c>
      <c r="IA40" s="17">
        <v>297</v>
      </c>
      <c r="IB40" s="17">
        <v>41862</v>
      </c>
      <c r="IC40" s="17">
        <v>618</v>
      </c>
      <c r="ID40" s="17">
        <v>83691</v>
      </c>
      <c r="IE40" s="16"/>
      <c r="IF40" s="16"/>
      <c r="IG40" s="16"/>
      <c r="IH40" s="16"/>
      <c r="II40" s="41"/>
      <c r="IJ40" s="41"/>
      <c r="IK40" s="41"/>
      <c r="IL40" s="41"/>
      <c r="IM40" s="18"/>
      <c r="IN40" s="41"/>
      <c r="IO40" s="41"/>
      <c r="IP40" s="41"/>
      <c r="IQ40" s="18"/>
      <c r="IR40" s="18"/>
      <c r="IS40" s="18">
        <f t="shared" si="98"/>
        <v>740</v>
      </c>
      <c r="IT40" s="18">
        <f t="shared" si="31"/>
        <v>100711</v>
      </c>
      <c r="IU40" s="17">
        <v>159</v>
      </c>
      <c r="IV40" s="17">
        <f t="shared" si="32"/>
        <v>-16949</v>
      </c>
      <c r="IW40" s="36">
        <f t="shared" si="33"/>
        <v>-0.168293433686489</v>
      </c>
      <c r="IX40" s="18">
        <f t="shared" si="34"/>
        <v>2804</v>
      </c>
      <c r="IY40" s="42">
        <f t="shared" si="35"/>
        <v>393735.41</v>
      </c>
      <c r="IZ40" s="43"/>
      <c r="JA40" s="43"/>
    </row>
    <row r="41" spans="1:261">
      <c r="A41" s="16"/>
      <c r="B41" s="20" t="s">
        <v>39</v>
      </c>
      <c r="C41" s="18">
        <v>6939962765129</v>
      </c>
      <c r="D41" s="18">
        <v>601209530099</v>
      </c>
      <c r="E41" s="18">
        <v>21063510002596</v>
      </c>
      <c r="F41" s="17" t="s">
        <v>206</v>
      </c>
      <c r="G41" s="19" t="s">
        <v>207</v>
      </c>
      <c r="H41" s="17" t="s">
        <v>129</v>
      </c>
      <c r="I41" s="26">
        <f>VLOOKUP(C41,供应链!E:J,6,0)</f>
        <v>1</v>
      </c>
      <c r="J41" s="17">
        <f>VLOOKUP(C41,供应链!E:H,4,0)</f>
        <v>605</v>
      </c>
      <c r="K41" s="17">
        <f>VLOOKUP(C41,供应链!E:K,7,0)</f>
        <v>200</v>
      </c>
      <c r="L41" s="18">
        <f>VLOOKUP(C41,供应链!E:I,5,0)</f>
        <v>41.1587982832618</v>
      </c>
      <c r="M41" s="27">
        <f t="shared" si="0"/>
        <v>0.00771322346151712</v>
      </c>
      <c r="N41" s="17">
        <v>641</v>
      </c>
      <c r="O41" s="26">
        <v>0.0858034321372855</v>
      </c>
      <c r="P41" s="18">
        <v>55</v>
      </c>
      <c r="Q41" s="18">
        <v>4541</v>
      </c>
      <c r="R41" s="40">
        <f t="shared" si="100"/>
        <v>82.5636363636364</v>
      </c>
      <c r="S41" s="17">
        <f t="shared" si="101"/>
        <v>-354</v>
      </c>
      <c r="T41" s="36">
        <f t="shared" si="102"/>
        <v>-0.0779563972693239</v>
      </c>
      <c r="U41" s="17">
        <v>709</v>
      </c>
      <c r="V41" s="26">
        <v>0.080394922425952</v>
      </c>
      <c r="W41" s="18">
        <v>57</v>
      </c>
      <c r="X41" s="18">
        <v>4759</v>
      </c>
      <c r="Y41" s="40">
        <f t="shared" si="103"/>
        <v>83.4912280701754</v>
      </c>
      <c r="Z41" s="17">
        <f t="shared" si="104"/>
        <v>-314</v>
      </c>
      <c r="AA41" s="36">
        <f t="shared" si="105"/>
        <v>-0.0659802479512503</v>
      </c>
      <c r="AB41" s="17">
        <v>666</v>
      </c>
      <c r="AC41" s="26">
        <v>0.0690690690690691</v>
      </c>
      <c r="AD41" s="18">
        <v>46</v>
      </c>
      <c r="AE41" s="18">
        <v>3894</v>
      </c>
      <c r="AF41" s="40">
        <f t="shared" si="42"/>
        <v>84.6521739130435</v>
      </c>
      <c r="AG41" s="17">
        <f t="shared" si="1"/>
        <v>-199.999999999999</v>
      </c>
      <c r="AH41" s="36">
        <f t="shared" si="2"/>
        <v>-0.0513610683102206</v>
      </c>
      <c r="AI41" s="17">
        <v>677</v>
      </c>
      <c r="AJ41" s="26">
        <v>0.051698670605613</v>
      </c>
      <c r="AK41" s="18">
        <v>35</v>
      </c>
      <c r="AL41" s="18">
        <v>2995</v>
      </c>
      <c r="AM41" s="40">
        <f t="shared" si="106"/>
        <v>85.5714285714286</v>
      </c>
      <c r="AN41" s="17">
        <f t="shared" si="107"/>
        <v>-120</v>
      </c>
      <c r="AO41" s="36">
        <f t="shared" si="108"/>
        <v>-0.0400667779632721</v>
      </c>
      <c r="AP41" s="17">
        <v>738</v>
      </c>
      <c r="AQ41" s="26">
        <v>0.029810298102981</v>
      </c>
      <c r="AR41" s="18">
        <v>22</v>
      </c>
      <c r="AS41" s="18">
        <v>2065</v>
      </c>
      <c r="AT41" s="40">
        <f t="shared" si="109"/>
        <v>93.8636363636364</v>
      </c>
      <c r="AU41" s="17">
        <f t="shared" si="110"/>
        <v>107</v>
      </c>
      <c r="AV41" s="36">
        <f t="shared" si="111"/>
        <v>0.0518159806295399</v>
      </c>
      <c r="AW41" s="17">
        <v>538</v>
      </c>
      <c r="AX41" s="26">
        <v>0.0315985130111524</v>
      </c>
      <c r="AY41" s="18">
        <v>17</v>
      </c>
      <c r="AZ41" s="18">
        <v>1566</v>
      </c>
      <c r="BA41" s="40">
        <f t="shared" si="112"/>
        <v>92.1176470588235</v>
      </c>
      <c r="BB41" s="17">
        <f t="shared" si="113"/>
        <v>53.0000000000001</v>
      </c>
      <c r="BC41" s="36">
        <f t="shared" si="114"/>
        <v>0.0338441890166029</v>
      </c>
      <c r="BD41" s="17">
        <v>497</v>
      </c>
      <c r="BE41" s="26">
        <v>0.0402414486921529</v>
      </c>
      <c r="BF41" s="17">
        <v>20</v>
      </c>
      <c r="BG41" s="18">
        <v>1986</v>
      </c>
      <c r="BH41" s="40">
        <f t="shared" si="115"/>
        <v>99.3</v>
      </c>
      <c r="BI41" s="17">
        <f t="shared" si="116"/>
        <v>206</v>
      </c>
      <c r="BJ41" s="36">
        <f t="shared" si="117"/>
        <v>0.103726082578046</v>
      </c>
      <c r="BK41" s="17">
        <v>511</v>
      </c>
      <c r="BL41" s="32">
        <v>0.0195694716242661</v>
      </c>
      <c r="BM41" s="17">
        <v>10</v>
      </c>
      <c r="BN41" s="18">
        <v>1030</v>
      </c>
      <c r="BO41" s="40">
        <f t="shared" si="118"/>
        <v>103</v>
      </c>
      <c r="BP41" s="17">
        <f t="shared" si="119"/>
        <v>140</v>
      </c>
      <c r="BQ41" s="36">
        <f t="shared" si="120"/>
        <v>0.135922330097087</v>
      </c>
      <c r="BR41" s="17">
        <v>399</v>
      </c>
      <c r="BS41" s="32">
        <v>0.0225563909774436</v>
      </c>
      <c r="BT41" s="18">
        <v>9</v>
      </c>
      <c r="BU41" s="18">
        <v>918</v>
      </c>
      <c r="BV41" s="40">
        <f t="shared" si="121"/>
        <v>102</v>
      </c>
      <c r="BW41" s="17">
        <f t="shared" si="122"/>
        <v>117</v>
      </c>
      <c r="BX41" s="116">
        <f t="shared" si="123"/>
        <v>0.127450980392157</v>
      </c>
      <c r="BY41" s="112">
        <v>370</v>
      </c>
      <c r="BZ41" s="117">
        <v>0.0243243243243243</v>
      </c>
      <c r="CA41" s="112">
        <v>9</v>
      </c>
      <c r="CB41" s="112">
        <v>916</v>
      </c>
      <c r="CC41" s="40">
        <f t="shared" si="61"/>
        <v>101.777777777778</v>
      </c>
      <c r="CD41" s="17">
        <f t="shared" si="3"/>
        <v>115.000000000002</v>
      </c>
      <c r="CE41" s="36">
        <f t="shared" si="4"/>
        <v>0.125545851528386</v>
      </c>
      <c r="CF41" s="112">
        <v>342</v>
      </c>
      <c r="CG41" s="117">
        <v>0.0204678362573099</v>
      </c>
      <c r="CH41" s="112">
        <v>7</v>
      </c>
      <c r="CI41" s="112">
        <v>724</v>
      </c>
      <c r="CJ41" s="40">
        <f t="shared" si="62"/>
        <v>103.428571428571</v>
      </c>
      <c r="CK41" s="17">
        <f t="shared" si="5"/>
        <v>100.999999999997</v>
      </c>
      <c r="CL41" s="36">
        <f t="shared" si="6"/>
        <v>0.139502762430935</v>
      </c>
      <c r="CM41" s="120">
        <v>298</v>
      </c>
      <c r="CN41" s="121">
        <v>0.0369127516778524</v>
      </c>
      <c r="CO41" s="55">
        <v>11</v>
      </c>
      <c r="CP41" s="55">
        <v>1134</v>
      </c>
      <c r="CQ41" s="40">
        <f t="shared" si="63"/>
        <v>103.090909090909</v>
      </c>
      <c r="CR41" s="17">
        <f t="shared" si="7"/>
        <v>154.999999999999</v>
      </c>
      <c r="CS41" s="36">
        <f t="shared" si="8"/>
        <v>0.136684303350969</v>
      </c>
      <c r="CT41" s="122">
        <v>361</v>
      </c>
      <c r="CU41" s="123">
        <v>0.0277008310249307</v>
      </c>
      <c r="CV41" s="122">
        <v>10</v>
      </c>
      <c r="CW41" s="122">
        <v>1040</v>
      </c>
      <c r="CX41" s="40">
        <f t="shared" si="64"/>
        <v>104</v>
      </c>
      <c r="CY41" s="17">
        <f t="shared" si="9"/>
        <v>150</v>
      </c>
      <c r="CZ41" s="36">
        <f t="shared" si="10"/>
        <v>0.144230769230769</v>
      </c>
      <c r="DA41" s="112">
        <v>386</v>
      </c>
      <c r="DB41" s="117">
        <v>0.0284974093264249</v>
      </c>
      <c r="DC41" s="112">
        <v>11</v>
      </c>
      <c r="DD41" s="112">
        <v>1144</v>
      </c>
      <c r="DE41" s="40">
        <f t="shared" si="65"/>
        <v>104</v>
      </c>
      <c r="DF41" s="17">
        <f t="shared" si="11"/>
        <v>165</v>
      </c>
      <c r="DG41" s="36">
        <f t="shared" si="12"/>
        <v>0.144230769230769</v>
      </c>
      <c r="DH41" s="126">
        <v>423</v>
      </c>
      <c r="DI41" s="32">
        <v>0.0449172576832151</v>
      </c>
      <c r="DJ41" s="17">
        <v>19</v>
      </c>
      <c r="DK41" s="18">
        <v>1652</v>
      </c>
      <c r="DL41" s="40">
        <f t="shared" si="66"/>
        <v>86.9473684210526</v>
      </c>
      <c r="DM41" s="17">
        <f t="shared" si="13"/>
        <v>-39.0000000000006</v>
      </c>
      <c r="DN41" s="36">
        <f t="shared" si="14"/>
        <v>-0.0236077481840197</v>
      </c>
      <c r="DO41" s="33">
        <v>538</v>
      </c>
      <c r="DP41" s="32">
        <v>0.0780669144981413</v>
      </c>
      <c r="DQ41" s="18">
        <v>42</v>
      </c>
      <c r="DR41" s="18">
        <v>3616</v>
      </c>
      <c r="DS41" s="40">
        <f t="shared" si="67"/>
        <v>86.0952380952381</v>
      </c>
      <c r="DT41" s="17">
        <f t="shared" si="15"/>
        <v>-122</v>
      </c>
      <c r="DU41" s="36">
        <f t="shared" si="16"/>
        <v>-0.0337389380530973</v>
      </c>
      <c r="DV41" s="18">
        <v>519</v>
      </c>
      <c r="DW41" s="26">
        <v>0.0789980732177264</v>
      </c>
      <c r="DX41" s="18">
        <v>41</v>
      </c>
      <c r="DY41" s="18">
        <v>3439</v>
      </c>
      <c r="DZ41" s="40">
        <f t="shared" si="68"/>
        <v>83.8780487804878</v>
      </c>
      <c r="EA41" s="17">
        <f t="shared" si="17"/>
        <v>-210</v>
      </c>
      <c r="EB41" s="36">
        <f t="shared" si="18"/>
        <v>-0.0610642628671126</v>
      </c>
      <c r="EC41" s="18">
        <v>507</v>
      </c>
      <c r="ED41" s="26">
        <v>0.0532544378698225</v>
      </c>
      <c r="EE41" s="18">
        <v>27</v>
      </c>
      <c r="EF41" s="18">
        <v>2315</v>
      </c>
      <c r="EG41" s="40">
        <f t="shared" si="69"/>
        <v>85.7407407407407</v>
      </c>
      <c r="EH41" s="17">
        <f t="shared" si="19"/>
        <v>-88.000000000001</v>
      </c>
      <c r="EI41" s="36">
        <f t="shared" si="20"/>
        <v>-0.0380129589632834</v>
      </c>
      <c r="EJ41" s="18">
        <v>455</v>
      </c>
      <c r="EK41" s="26">
        <v>0.0285714285714286</v>
      </c>
      <c r="EL41" s="18">
        <v>13</v>
      </c>
      <c r="EM41" s="18">
        <v>1247</v>
      </c>
      <c r="EN41" s="40">
        <f t="shared" si="70"/>
        <v>95.9230769230769</v>
      </c>
      <c r="EO41" s="17">
        <f t="shared" si="21"/>
        <v>90</v>
      </c>
      <c r="EP41" s="36">
        <f t="shared" si="22"/>
        <v>0.0721732157177225</v>
      </c>
      <c r="EQ41" s="18">
        <v>313</v>
      </c>
      <c r="ER41" s="26">
        <v>0.0415335463258786</v>
      </c>
      <c r="ES41" s="18">
        <v>13</v>
      </c>
      <c r="ET41" s="18">
        <v>1260</v>
      </c>
      <c r="EU41" s="40">
        <f t="shared" si="71"/>
        <v>96.9230769230769</v>
      </c>
      <c r="EV41" s="17">
        <f t="shared" si="23"/>
        <v>103</v>
      </c>
      <c r="EW41" s="36">
        <f t="shared" si="24"/>
        <v>0.0817460317460317</v>
      </c>
      <c r="EX41" s="18">
        <v>357</v>
      </c>
      <c r="EY41" s="26">
        <v>0.0476190476190476</v>
      </c>
      <c r="EZ41" s="17">
        <v>17</v>
      </c>
      <c r="FA41" s="18">
        <v>1570</v>
      </c>
      <c r="FB41" s="40">
        <f t="shared" si="72"/>
        <v>92.3529411764706</v>
      </c>
      <c r="FC41" s="17">
        <f t="shared" si="25"/>
        <v>57.0000000000001</v>
      </c>
      <c r="FD41" s="36">
        <f t="shared" si="26"/>
        <v>0.0363057324840765</v>
      </c>
      <c r="FE41" s="18">
        <v>287</v>
      </c>
      <c r="FF41" s="26">
        <v>0.0313588850174216</v>
      </c>
      <c r="FG41" s="17">
        <v>9</v>
      </c>
      <c r="FH41" s="18">
        <v>855</v>
      </c>
      <c r="FI41" s="40">
        <f t="shared" si="73"/>
        <v>95</v>
      </c>
      <c r="FJ41" s="17">
        <f t="shared" si="27"/>
        <v>54</v>
      </c>
      <c r="FK41" s="36">
        <f t="shared" si="28"/>
        <v>0.0631578947368421</v>
      </c>
      <c r="FL41" s="18">
        <v>271</v>
      </c>
      <c r="FM41" s="26">
        <v>0.0553505535055351</v>
      </c>
      <c r="FN41" s="17">
        <v>15</v>
      </c>
      <c r="FO41" s="18">
        <v>1411</v>
      </c>
      <c r="FP41" s="40">
        <f t="shared" si="74"/>
        <v>94.0666666666667</v>
      </c>
      <c r="FQ41" s="17">
        <f t="shared" si="29"/>
        <v>75.9999999999999</v>
      </c>
      <c r="FR41" s="36">
        <f t="shared" si="30"/>
        <v>0.0538625088589652</v>
      </c>
      <c r="FS41" s="18">
        <v>275</v>
      </c>
      <c r="FT41" s="26">
        <v>0.0218181818181818</v>
      </c>
      <c r="FU41" s="17">
        <v>6</v>
      </c>
      <c r="FV41" s="18">
        <v>641</v>
      </c>
      <c r="FW41" s="40">
        <f t="shared" si="147"/>
        <v>106.833333333333</v>
      </c>
      <c r="FX41" s="17">
        <f t="shared" si="124"/>
        <v>107</v>
      </c>
      <c r="FY41" s="36">
        <f t="shared" si="125"/>
        <v>0.166926677067083</v>
      </c>
      <c r="FZ41" s="18">
        <v>391</v>
      </c>
      <c r="GA41" s="26">
        <v>0.0818414322250639</v>
      </c>
      <c r="GB41" s="17">
        <v>32</v>
      </c>
      <c r="GC41" s="18">
        <v>2472</v>
      </c>
      <c r="GD41" s="40">
        <f t="shared" si="126"/>
        <v>77.25</v>
      </c>
      <c r="GE41" s="17">
        <f t="shared" si="127"/>
        <v>-376</v>
      </c>
      <c r="GF41" s="36">
        <f t="shared" si="128"/>
        <v>-0.15210355987055</v>
      </c>
      <c r="GG41" s="18">
        <v>413</v>
      </c>
      <c r="GH41" s="26">
        <v>0.0508474576271186</v>
      </c>
      <c r="GI41" s="18">
        <v>21</v>
      </c>
      <c r="GJ41" s="18">
        <v>1635</v>
      </c>
      <c r="GK41" s="40">
        <f t="shared" si="129"/>
        <v>77.8571428571429</v>
      </c>
      <c r="GL41" s="17">
        <f t="shared" si="130"/>
        <v>-234</v>
      </c>
      <c r="GM41" s="36">
        <f t="shared" si="131"/>
        <v>-0.143119266055046</v>
      </c>
      <c r="GN41" s="18">
        <v>444</v>
      </c>
      <c r="GO41" s="26">
        <v>0.0720720720720721</v>
      </c>
      <c r="GP41" s="18">
        <v>32</v>
      </c>
      <c r="GQ41" s="18">
        <v>2549</v>
      </c>
      <c r="GR41" s="40">
        <f t="shared" si="132"/>
        <v>79.65625</v>
      </c>
      <c r="GS41" s="17">
        <f t="shared" si="133"/>
        <v>-299</v>
      </c>
      <c r="GT41" s="36">
        <f t="shared" si="134"/>
        <v>-0.117300902314633</v>
      </c>
      <c r="GU41" s="18">
        <v>410</v>
      </c>
      <c r="GV41" s="26">
        <v>0.0878048780487805</v>
      </c>
      <c r="GW41" s="18">
        <v>36</v>
      </c>
      <c r="GX41" s="18">
        <v>2811</v>
      </c>
      <c r="GY41" s="40">
        <f t="shared" si="135"/>
        <v>78.0833333333333</v>
      </c>
      <c r="GZ41" s="17">
        <f t="shared" si="136"/>
        <v>-393</v>
      </c>
      <c r="HA41" s="36">
        <f t="shared" si="137"/>
        <v>-0.139807897545358</v>
      </c>
      <c r="HB41" s="18">
        <v>338</v>
      </c>
      <c r="HC41" s="26">
        <v>0.0621301775147929</v>
      </c>
      <c r="HD41" s="18">
        <v>21</v>
      </c>
      <c r="HE41" s="18">
        <v>1568</v>
      </c>
      <c r="HF41" s="40">
        <f t="shared" si="138"/>
        <v>74.6666666666667</v>
      </c>
      <c r="HG41" s="17">
        <f t="shared" si="139"/>
        <v>-301</v>
      </c>
      <c r="HH41" s="36">
        <f t="shared" si="140"/>
        <v>-0.191964285714286</v>
      </c>
      <c r="HI41" s="18">
        <v>437</v>
      </c>
      <c r="HJ41" s="26">
        <v>0.0366132723112128</v>
      </c>
      <c r="HK41" s="17">
        <v>16</v>
      </c>
      <c r="HL41" s="18">
        <v>1252</v>
      </c>
      <c r="HM41" s="40">
        <f t="shared" si="141"/>
        <v>78.25</v>
      </c>
      <c r="HN41" s="17">
        <f t="shared" si="142"/>
        <v>-172</v>
      </c>
      <c r="HO41" s="36">
        <f t="shared" si="143"/>
        <v>-0.137380191693291</v>
      </c>
      <c r="HP41" s="18">
        <v>837</v>
      </c>
      <c r="HQ41" s="26">
        <v>0.019115890083632</v>
      </c>
      <c r="HR41" s="17">
        <v>16</v>
      </c>
      <c r="HS41" s="18">
        <v>1346</v>
      </c>
      <c r="HT41" s="40">
        <f t="shared" si="144"/>
        <v>84.125</v>
      </c>
      <c r="HU41" s="17">
        <f t="shared" si="145"/>
        <v>-78</v>
      </c>
      <c r="HV41" s="36">
        <f t="shared" si="146"/>
        <v>-0.0579494799405646</v>
      </c>
      <c r="HW41" s="17">
        <v>282</v>
      </c>
      <c r="HX41" s="17">
        <v>33986.31</v>
      </c>
      <c r="HY41" s="18">
        <v>236</v>
      </c>
      <c r="HZ41" s="18">
        <v>25787.55</v>
      </c>
      <c r="IA41" s="17">
        <v>450</v>
      </c>
      <c r="IB41" s="17">
        <v>45195</v>
      </c>
      <c r="IC41" s="17">
        <v>485</v>
      </c>
      <c r="ID41" s="17">
        <v>48055</v>
      </c>
      <c r="IE41" s="16"/>
      <c r="IF41" s="16"/>
      <c r="IG41" s="16"/>
      <c r="IH41" s="16"/>
      <c r="II41" s="41"/>
      <c r="IJ41" s="41"/>
      <c r="IK41" s="41"/>
      <c r="IL41" s="41"/>
      <c r="IM41" s="18"/>
      <c r="IN41" s="41"/>
      <c r="IO41" s="41"/>
      <c r="IP41" s="41"/>
      <c r="IQ41" s="18"/>
      <c r="IR41" s="18"/>
      <c r="IS41" s="18">
        <f t="shared" si="98"/>
        <v>695</v>
      </c>
      <c r="IT41" s="18">
        <f t="shared" si="31"/>
        <v>60351</v>
      </c>
      <c r="IU41" s="17">
        <v>89</v>
      </c>
      <c r="IV41" s="17">
        <f t="shared" si="32"/>
        <v>-1504</v>
      </c>
      <c r="IW41" s="36">
        <f t="shared" si="33"/>
        <v>-0.024920879521466</v>
      </c>
      <c r="IX41" s="18">
        <f t="shared" si="34"/>
        <v>2148</v>
      </c>
      <c r="IY41" s="42">
        <f t="shared" si="35"/>
        <v>213374.86</v>
      </c>
      <c r="IZ41" s="43"/>
      <c r="JA41" s="43"/>
    </row>
    <row r="42" spans="1:261">
      <c r="A42" s="16"/>
      <c r="B42" s="20" t="s">
        <v>39</v>
      </c>
      <c r="C42" s="18">
        <v>6939962767864</v>
      </c>
      <c r="D42" s="18">
        <v>607876184840</v>
      </c>
      <c r="E42" s="18" t="s">
        <v>208</v>
      </c>
      <c r="F42" s="17" t="s">
        <v>209</v>
      </c>
      <c r="G42" s="19" t="s">
        <v>210</v>
      </c>
      <c r="H42" s="17" t="s">
        <v>129</v>
      </c>
      <c r="I42" s="26">
        <f>VLOOKUP(C42,供应链!E:J,6,0)</f>
        <v>0.88</v>
      </c>
      <c r="J42" s="17">
        <f>VLOOKUP(C42,供应链!E:H,4,0)</f>
        <v>231</v>
      </c>
      <c r="K42" s="17">
        <f>VLOOKUP(C42,供应链!E:K,7,0)</f>
        <v>0</v>
      </c>
      <c r="L42" s="18">
        <f>VLOOKUP(C42,供应链!E:I,5,0)</f>
        <v>38.904483118133</v>
      </c>
      <c r="M42" s="27">
        <f t="shared" si="0"/>
        <v>0.00332944897619444</v>
      </c>
      <c r="N42" s="17">
        <v>245</v>
      </c>
      <c r="O42" s="26">
        <v>0.0489795918367347</v>
      </c>
      <c r="P42" s="18">
        <v>12</v>
      </c>
      <c r="Q42" s="18">
        <v>1528</v>
      </c>
      <c r="R42" s="40">
        <f t="shared" si="100"/>
        <v>127.333333333333</v>
      </c>
      <c r="S42" s="17">
        <f t="shared" si="101"/>
        <v>-20.0000000000001</v>
      </c>
      <c r="T42" s="36">
        <f t="shared" si="102"/>
        <v>-0.0130890052356021</v>
      </c>
      <c r="U42" s="17">
        <v>228</v>
      </c>
      <c r="V42" s="26">
        <v>0.0701754385964912</v>
      </c>
      <c r="W42" s="18">
        <v>16</v>
      </c>
      <c r="X42" s="18">
        <v>1991</v>
      </c>
      <c r="Y42" s="40">
        <f t="shared" si="103"/>
        <v>124.4375</v>
      </c>
      <c r="Z42" s="17">
        <f t="shared" si="104"/>
        <v>-73</v>
      </c>
      <c r="AA42" s="36">
        <f t="shared" si="105"/>
        <v>-0.0366649924660974</v>
      </c>
      <c r="AB42" s="17">
        <v>210</v>
      </c>
      <c r="AC42" s="26">
        <v>0.0619047619047619</v>
      </c>
      <c r="AD42" s="18">
        <v>13</v>
      </c>
      <c r="AE42" s="18">
        <v>1592</v>
      </c>
      <c r="AF42" s="40">
        <f t="shared" si="42"/>
        <v>122.461538461538</v>
      </c>
      <c r="AG42" s="17">
        <f t="shared" si="1"/>
        <v>-85.000000000006</v>
      </c>
      <c r="AH42" s="36">
        <f t="shared" si="2"/>
        <v>-0.0533919597989988</v>
      </c>
      <c r="AI42" s="17">
        <v>300</v>
      </c>
      <c r="AJ42" s="26">
        <v>0.06</v>
      </c>
      <c r="AK42" s="18">
        <v>18</v>
      </c>
      <c r="AL42" s="18">
        <v>2232</v>
      </c>
      <c r="AM42" s="40">
        <f t="shared" si="106"/>
        <v>124</v>
      </c>
      <c r="AN42" s="17">
        <f t="shared" si="107"/>
        <v>-90</v>
      </c>
      <c r="AO42" s="36">
        <f t="shared" si="108"/>
        <v>-0.0403225806451613</v>
      </c>
      <c r="AP42" s="17">
        <v>317</v>
      </c>
      <c r="AQ42" s="26">
        <v>0.0252365930599369</v>
      </c>
      <c r="AR42" s="18">
        <v>8</v>
      </c>
      <c r="AS42" s="18">
        <v>1011</v>
      </c>
      <c r="AT42" s="40">
        <f t="shared" si="109"/>
        <v>126.375</v>
      </c>
      <c r="AU42" s="17">
        <f t="shared" si="110"/>
        <v>-21</v>
      </c>
      <c r="AV42" s="36">
        <f t="shared" si="111"/>
        <v>-0.0207715133531157</v>
      </c>
      <c r="AW42" s="17">
        <v>264</v>
      </c>
      <c r="AX42" s="26">
        <v>0.0378787878787879</v>
      </c>
      <c r="AY42" s="18">
        <v>10</v>
      </c>
      <c r="AZ42" s="18">
        <v>1311</v>
      </c>
      <c r="BA42" s="40">
        <f t="shared" si="112"/>
        <v>131.1</v>
      </c>
      <c r="BB42" s="17">
        <f t="shared" si="113"/>
        <v>20.9999999999999</v>
      </c>
      <c r="BC42" s="36">
        <f t="shared" si="114"/>
        <v>0.0160183066361556</v>
      </c>
      <c r="BD42" s="17">
        <v>258</v>
      </c>
      <c r="BE42" s="26">
        <v>0.0658914728682171</v>
      </c>
      <c r="BF42" s="17">
        <v>17</v>
      </c>
      <c r="BG42" s="18">
        <v>2259</v>
      </c>
      <c r="BH42" s="40">
        <f t="shared" si="115"/>
        <v>132.882352941176</v>
      </c>
      <c r="BI42" s="17">
        <f t="shared" si="116"/>
        <v>65.9999999999999</v>
      </c>
      <c r="BJ42" s="36">
        <f t="shared" si="117"/>
        <v>0.0292164674634794</v>
      </c>
      <c r="BK42" s="17">
        <v>238</v>
      </c>
      <c r="BL42" s="32">
        <v>0.0336134453781513</v>
      </c>
      <c r="BM42" s="17">
        <v>8</v>
      </c>
      <c r="BN42" s="18">
        <v>1067</v>
      </c>
      <c r="BO42" s="40">
        <f t="shared" si="118"/>
        <v>133.375</v>
      </c>
      <c r="BP42" s="17">
        <f t="shared" si="119"/>
        <v>35</v>
      </c>
      <c r="BQ42" s="36">
        <f t="shared" si="120"/>
        <v>0.0328022492970947</v>
      </c>
      <c r="BR42" s="17">
        <v>207</v>
      </c>
      <c r="BS42" s="32">
        <v>0.0338164251207729</v>
      </c>
      <c r="BT42" s="18">
        <v>7</v>
      </c>
      <c r="BU42" s="18">
        <v>964</v>
      </c>
      <c r="BV42" s="40">
        <f t="shared" si="121"/>
        <v>137.714285714286</v>
      </c>
      <c r="BW42" s="17">
        <f t="shared" si="122"/>
        <v>61.0000000000001</v>
      </c>
      <c r="BX42" s="116">
        <f t="shared" si="123"/>
        <v>0.0632780082987552</v>
      </c>
      <c r="BY42" s="112">
        <v>204</v>
      </c>
      <c r="BZ42" s="117">
        <v>0.0196078431372549</v>
      </c>
      <c r="CA42" s="112">
        <v>4</v>
      </c>
      <c r="CB42" s="112">
        <v>536</v>
      </c>
      <c r="CC42" s="40">
        <f t="shared" si="61"/>
        <v>134</v>
      </c>
      <c r="CD42" s="17">
        <f t="shared" si="3"/>
        <v>20</v>
      </c>
      <c r="CE42" s="36">
        <f t="shared" si="4"/>
        <v>0.0373134328358209</v>
      </c>
      <c r="CF42" s="112">
        <v>192</v>
      </c>
      <c r="CG42" s="117">
        <v>0.046875</v>
      </c>
      <c r="CH42" s="112">
        <v>9</v>
      </c>
      <c r="CI42" s="112">
        <v>1176</v>
      </c>
      <c r="CJ42" s="40">
        <f t="shared" si="62"/>
        <v>130.666666666667</v>
      </c>
      <c r="CK42" s="17">
        <f t="shared" si="5"/>
        <v>15.000000000003</v>
      </c>
      <c r="CL42" s="36">
        <f t="shared" si="6"/>
        <v>0.0127551020408189</v>
      </c>
      <c r="CM42" s="120">
        <v>221</v>
      </c>
      <c r="CN42" s="121">
        <v>0.0588235294117647</v>
      </c>
      <c r="CO42" s="55">
        <v>13</v>
      </c>
      <c r="CP42" s="55">
        <v>1778</v>
      </c>
      <c r="CQ42" s="40">
        <f t="shared" si="63"/>
        <v>136.769230769231</v>
      </c>
      <c r="CR42" s="17">
        <f t="shared" si="7"/>
        <v>101.000000000003</v>
      </c>
      <c r="CS42" s="36">
        <f t="shared" si="8"/>
        <v>0.0568053993250861</v>
      </c>
      <c r="CT42" s="122">
        <v>161</v>
      </c>
      <c r="CU42" s="123">
        <v>0.031055900621118</v>
      </c>
      <c r="CV42" s="122">
        <v>5</v>
      </c>
      <c r="CW42" s="122">
        <v>655</v>
      </c>
      <c r="CX42" s="40">
        <f t="shared" si="64"/>
        <v>131</v>
      </c>
      <c r="CY42" s="17">
        <f t="shared" si="9"/>
        <v>10</v>
      </c>
      <c r="CZ42" s="36">
        <f t="shared" si="10"/>
        <v>0.0152671755725191</v>
      </c>
      <c r="DA42" s="112">
        <v>152</v>
      </c>
      <c r="DB42" s="117">
        <v>0.0263157894736842</v>
      </c>
      <c r="DC42" s="112">
        <v>4</v>
      </c>
      <c r="DD42" s="112">
        <v>546</v>
      </c>
      <c r="DE42" s="40">
        <f t="shared" si="65"/>
        <v>136.5</v>
      </c>
      <c r="DF42" s="17">
        <f t="shared" si="11"/>
        <v>30</v>
      </c>
      <c r="DG42" s="36">
        <f t="shared" si="12"/>
        <v>0.0549450549450549</v>
      </c>
      <c r="DH42" s="126">
        <v>141</v>
      </c>
      <c r="DI42" s="32">
        <v>0.0283687943262411</v>
      </c>
      <c r="DJ42" s="17">
        <v>4</v>
      </c>
      <c r="DK42" s="18">
        <v>548</v>
      </c>
      <c r="DL42" s="40">
        <f t="shared" si="66"/>
        <v>137</v>
      </c>
      <c r="DM42" s="17">
        <f t="shared" si="13"/>
        <v>32</v>
      </c>
      <c r="DN42" s="36">
        <f t="shared" si="14"/>
        <v>0.0583941605839416</v>
      </c>
      <c r="DO42" s="33">
        <v>134</v>
      </c>
      <c r="DP42" s="32">
        <v>0.0373134328358209</v>
      </c>
      <c r="DQ42" s="18">
        <v>5</v>
      </c>
      <c r="DR42" s="18">
        <v>685</v>
      </c>
      <c r="DS42" s="40">
        <f t="shared" si="67"/>
        <v>137</v>
      </c>
      <c r="DT42" s="17">
        <f t="shared" si="15"/>
        <v>40</v>
      </c>
      <c r="DU42" s="36">
        <f t="shared" si="16"/>
        <v>0.0583941605839416</v>
      </c>
      <c r="DV42" s="18">
        <v>158</v>
      </c>
      <c r="DW42" s="26">
        <v>0.0443037974683544</v>
      </c>
      <c r="DX42" s="18">
        <v>7</v>
      </c>
      <c r="DY42" s="18">
        <v>948</v>
      </c>
      <c r="DZ42" s="40">
        <f t="shared" si="68"/>
        <v>135.428571428571</v>
      </c>
      <c r="EA42" s="17">
        <f t="shared" si="17"/>
        <v>44.9999999999969</v>
      </c>
      <c r="EB42" s="36">
        <f t="shared" si="18"/>
        <v>0.0474683544303765</v>
      </c>
      <c r="EC42" s="18">
        <v>169</v>
      </c>
      <c r="ED42" s="26">
        <v>0.0473372781065089</v>
      </c>
      <c r="EE42" s="18">
        <v>8</v>
      </c>
      <c r="EF42" s="18">
        <v>1062</v>
      </c>
      <c r="EG42" s="40">
        <f t="shared" si="69"/>
        <v>132.75</v>
      </c>
      <c r="EH42" s="17">
        <f t="shared" si="19"/>
        <v>30</v>
      </c>
      <c r="EI42" s="36">
        <f t="shared" si="20"/>
        <v>0.0282485875706215</v>
      </c>
      <c r="EJ42" s="18">
        <v>160</v>
      </c>
      <c r="EK42" s="26">
        <v>0.05625</v>
      </c>
      <c r="EL42" s="18">
        <v>9</v>
      </c>
      <c r="EM42" s="18">
        <v>1209</v>
      </c>
      <c r="EN42" s="40">
        <f t="shared" si="70"/>
        <v>134.333333333333</v>
      </c>
      <c r="EO42" s="17">
        <f t="shared" si="21"/>
        <v>48.0000000000001</v>
      </c>
      <c r="EP42" s="36">
        <f t="shared" si="22"/>
        <v>0.0397022332506204</v>
      </c>
      <c r="EQ42" s="18">
        <v>132</v>
      </c>
      <c r="ER42" s="26">
        <v>0.0303030303030303</v>
      </c>
      <c r="ES42" s="18">
        <v>4</v>
      </c>
      <c r="ET42" s="18">
        <v>546</v>
      </c>
      <c r="EU42" s="40">
        <f t="shared" si="71"/>
        <v>136.5</v>
      </c>
      <c r="EV42" s="17">
        <f t="shared" si="23"/>
        <v>30</v>
      </c>
      <c r="EW42" s="36">
        <f t="shared" si="24"/>
        <v>0.0549450549450549</v>
      </c>
      <c r="EX42" s="18">
        <v>124</v>
      </c>
      <c r="EY42" s="26">
        <v>0.0161290322580645</v>
      </c>
      <c r="EZ42" s="17">
        <v>2</v>
      </c>
      <c r="FA42" s="18">
        <v>248</v>
      </c>
      <c r="FB42" s="40">
        <f t="shared" si="72"/>
        <v>124</v>
      </c>
      <c r="FC42" s="17">
        <f t="shared" si="25"/>
        <v>-10</v>
      </c>
      <c r="FD42" s="36">
        <f t="shared" si="26"/>
        <v>-0.0403225806451613</v>
      </c>
      <c r="FE42" s="18">
        <v>119</v>
      </c>
      <c r="FF42" s="26">
        <v>0.00840336134453781</v>
      </c>
      <c r="FG42" s="17">
        <v>1</v>
      </c>
      <c r="FH42" s="18">
        <v>124</v>
      </c>
      <c r="FI42" s="40">
        <f t="shared" si="73"/>
        <v>124</v>
      </c>
      <c r="FJ42" s="17">
        <f t="shared" si="27"/>
        <v>-5</v>
      </c>
      <c r="FK42" s="36">
        <f t="shared" si="28"/>
        <v>-0.0403225806451613</v>
      </c>
      <c r="FL42" s="18">
        <v>147</v>
      </c>
      <c r="FM42" s="26">
        <v>0.0340136054421769</v>
      </c>
      <c r="FN42" s="17">
        <v>5</v>
      </c>
      <c r="FO42" s="18">
        <v>665</v>
      </c>
      <c r="FP42" s="40">
        <f t="shared" si="74"/>
        <v>133</v>
      </c>
      <c r="FQ42" s="17">
        <f t="shared" si="29"/>
        <v>20</v>
      </c>
      <c r="FR42" s="36">
        <f t="shared" si="30"/>
        <v>0.0300751879699248</v>
      </c>
      <c r="FS42" s="18">
        <v>194</v>
      </c>
      <c r="FT42" s="26">
        <v>0.0257731958762887</v>
      </c>
      <c r="FU42" s="17">
        <v>5</v>
      </c>
      <c r="FV42" s="18">
        <v>655</v>
      </c>
      <c r="FW42" s="40">
        <f t="shared" si="147"/>
        <v>131</v>
      </c>
      <c r="FX42" s="17">
        <f t="shared" si="124"/>
        <v>10</v>
      </c>
      <c r="FY42" s="36">
        <f t="shared" si="125"/>
        <v>0.0152671755725191</v>
      </c>
      <c r="FZ42" s="18">
        <v>205</v>
      </c>
      <c r="GA42" s="26">
        <v>0.0487804878048781</v>
      </c>
      <c r="GB42" s="17">
        <v>10</v>
      </c>
      <c r="GC42" s="18">
        <v>1215</v>
      </c>
      <c r="GD42" s="40">
        <f t="shared" si="126"/>
        <v>121.5</v>
      </c>
      <c r="GE42" s="17">
        <f t="shared" si="127"/>
        <v>-75</v>
      </c>
      <c r="GF42" s="36">
        <f t="shared" si="128"/>
        <v>-0.0617283950617284</v>
      </c>
      <c r="GG42" s="18">
        <v>239</v>
      </c>
      <c r="GH42" s="26">
        <v>0.0585774058577406</v>
      </c>
      <c r="GI42" s="18">
        <v>14</v>
      </c>
      <c r="GJ42" s="18">
        <v>1699</v>
      </c>
      <c r="GK42" s="40">
        <f t="shared" si="129"/>
        <v>121.357142857143</v>
      </c>
      <c r="GL42" s="17">
        <f t="shared" si="130"/>
        <v>-107</v>
      </c>
      <c r="GM42" s="36">
        <f t="shared" si="131"/>
        <v>-0.062978222483814</v>
      </c>
      <c r="GN42" s="18">
        <v>353</v>
      </c>
      <c r="GO42" s="26">
        <v>0.0651558073654391</v>
      </c>
      <c r="GP42" s="18">
        <v>23</v>
      </c>
      <c r="GQ42" s="18">
        <v>2748</v>
      </c>
      <c r="GR42" s="40">
        <f t="shared" si="132"/>
        <v>119.478260869565</v>
      </c>
      <c r="GS42" s="17">
        <f t="shared" si="133"/>
        <v>-219</v>
      </c>
      <c r="GT42" s="36">
        <f t="shared" si="134"/>
        <v>-0.0796943231441048</v>
      </c>
      <c r="GU42" s="18">
        <v>325</v>
      </c>
      <c r="GV42" s="26">
        <v>0.0676923076923077</v>
      </c>
      <c r="GW42" s="18">
        <v>22</v>
      </c>
      <c r="GX42" s="18">
        <v>2641</v>
      </c>
      <c r="GY42" s="40">
        <f t="shared" si="135"/>
        <v>120.045454545455</v>
      </c>
      <c r="GZ42" s="17">
        <f t="shared" si="136"/>
        <v>-197</v>
      </c>
      <c r="HA42" s="36">
        <f t="shared" si="137"/>
        <v>-0.0745929572131768</v>
      </c>
      <c r="HB42" s="18">
        <v>258</v>
      </c>
      <c r="HC42" s="26">
        <v>0.0658914728682171</v>
      </c>
      <c r="HD42" s="18">
        <v>17</v>
      </c>
      <c r="HE42" s="18">
        <v>1863</v>
      </c>
      <c r="HF42" s="40">
        <f t="shared" si="138"/>
        <v>109.588235294118</v>
      </c>
      <c r="HG42" s="17">
        <f t="shared" si="139"/>
        <v>-330</v>
      </c>
      <c r="HH42" s="36">
        <f t="shared" si="140"/>
        <v>-0.177133655394525</v>
      </c>
      <c r="HI42" s="18">
        <v>255</v>
      </c>
      <c r="HJ42" s="26">
        <v>0.0352941176470588</v>
      </c>
      <c r="HK42" s="17">
        <v>9</v>
      </c>
      <c r="HL42" s="18">
        <v>1028</v>
      </c>
      <c r="HM42" s="40">
        <f t="shared" si="141"/>
        <v>114.222222222222</v>
      </c>
      <c r="HN42" s="17">
        <f t="shared" si="142"/>
        <v>-133</v>
      </c>
      <c r="HO42" s="36">
        <f t="shared" si="143"/>
        <v>-0.129377431906615</v>
      </c>
      <c r="HP42" s="18">
        <v>376</v>
      </c>
      <c r="HQ42" s="26">
        <v>0.0292553191489362</v>
      </c>
      <c r="HR42" s="17">
        <v>11</v>
      </c>
      <c r="HS42" s="18">
        <v>1251</v>
      </c>
      <c r="HT42" s="40">
        <f t="shared" si="144"/>
        <v>113.727272727273</v>
      </c>
      <c r="HU42" s="17">
        <f t="shared" si="145"/>
        <v>-168</v>
      </c>
      <c r="HV42" s="36">
        <f t="shared" si="146"/>
        <v>-0.134292565947242</v>
      </c>
      <c r="HW42" s="17">
        <v>269</v>
      </c>
      <c r="HX42" s="17">
        <v>39151.56</v>
      </c>
      <c r="HY42" s="18">
        <v>294</v>
      </c>
      <c r="HZ42" s="18">
        <v>41026.1</v>
      </c>
      <c r="IA42" s="17">
        <v>433</v>
      </c>
      <c r="IB42" s="17">
        <v>58970</v>
      </c>
      <c r="IC42" s="17">
        <v>330</v>
      </c>
      <c r="ID42" s="17">
        <v>44298</v>
      </c>
      <c r="IE42" s="16"/>
      <c r="IF42" s="16"/>
      <c r="IG42" s="16"/>
      <c r="IH42" s="16"/>
      <c r="II42" s="41"/>
      <c r="IJ42" s="41"/>
      <c r="IK42" s="41"/>
      <c r="IL42" s="41"/>
      <c r="IM42" s="18"/>
      <c r="IN42" s="41"/>
      <c r="IO42" s="41"/>
      <c r="IP42" s="41"/>
      <c r="IQ42" s="18"/>
      <c r="IR42" s="18"/>
      <c r="IS42" s="18">
        <f t="shared" si="98"/>
        <v>300</v>
      </c>
      <c r="IT42" s="18">
        <f t="shared" si="31"/>
        <v>37781</v>
      </c>
      <c r="IU42" s="17">
        <v>129</v>
      </c>
      <c r="IV42" s="17">
        <f t="shared" si="32"/>
        <v>-919</v>
      </c>
      <c r="IW42" s="36">
        <f t="shared" si="33"/>
        <v>-0.0243243958603531</v>
      </c>
      <c r="IX42" s="18">
        <f t="shared" si="34"/>
        <v>1626</v>
      </c>
      <c r="IY42" s="42">
        <f t="shared" si="35"/>
        <v>221226.66</v>
      </c>
      <c r="IZ42" s="43"/>
      <c r="JA42" s="43"/>
    </row>
    <row r="43" spans="1:261">
      <c r="A43" s="16" t="s">
        <v>126</v>
      </c>
      <c r="B43" s="17" t="s">
        <v>211</v>
      </c>
      <c r="C43" s="18">
        <v>6939962759074</v>
      </c>
      <c r="D43" s="18">
        <v>576390086849</v>
      </c>
      <c r="E43" s="18">
        <v>21063410000241</v>
      </c>
      <c r="F43" s="17" t="s">
        <v>212</v>
      </c>
      <c r="G43" s="19" t="s">
        <v>213</v>
      </c>
      <c r="H43" s="17" t="s">
        <v>129</v>
      </c>
      <c r="I43" s="26">
        <f>VLOOKUP(C43,供应链!E:J,6,0)</f>
        <v>1</v>
      </c>
      <c r="J43" s="17">
        <f>VLOOKUP(C43,供应链!E:H,4,0)</f>
        <v>726</v>
      </c>
      <c r="K43" s="17">
        <f>VLOOKUP(C43,供应链!E:K,7,0)</f>
        <v>4</v>
      </c>
      <c r="L43" s="18">
        <f>VLOOKUP(C43,供应链!E:I,5,0)</f>
        <v>38.8948089511341</v>
      </c>
      <c r="M43" s="27">
        <f t="shared" si="0"/>
        <v>0.00965540203096388</v>
      </c>
      <c r="N43" s="17">
        <v>926</v>
      </c>
      <c r="O43" s="26">
        <v>0.0475161987041037</v>
      </c>
      <c r="P43" s="18">
        <v>44</v>
      </c>
      <c r="Q43" s="18">
        <v>8122</v>
      </c>
      <c r="R43" s="40">
        <f t="shared" si="100"/>
        <v>184.590909090909</v>
      </c>
      <c r="S43" s="17">
        <f t="shared" si="101"/>
        <v>-634</v>
      </c>
      <c r="T43" s="36">
        <f t="shared" si="102"/>
        <v>-0.0780595912336863</v>
      </c>
      <c r="U43" s="17">
        <v>758</v>
      </c>
      <c r="V43" s="26">
        <v>0.0567282321899736</v>
      </c>
      <c r="W43" s="18">
        <v>43</v>
      </c>
      <c r="X43" s="18">
        <v>7964</v>
      </c>
      <c r="Y43" s="40">
        <f t="shared" si="103"/>
        <v>185.209302325581</v>
      </c>
      <c r="Z43" s="17">
        <f t="shared" si="104"/>
        <v>-593</v>
      </c>
      <c r="AA43" s="36">
        <f t="shared" si="105"/>
        <v>-0.0744600703164238</v>
      </c>
      <c r="AB43" s="17">
        <v>752</v>
      </c>
      <c r="AC43" s="26">
        <v>0.0531914893617021</v>
      </c>
      <c r="AD43" s="18">
        <v>40</v>
      </c>
      <c r="AE43" s="18">
        <v>7312</v>
      </c>
      <c r="AF43" s="40">
        <f t="shared" si="42"/>
        <v>182.8</v>
      </c>
      <c r="AG43" s="17">
        <f t="shared" si="1"/>
        <v>-648</v>
      </c>
      <c r="AH43" s="36">
        <f t="shared" si="2"/>
        <v>-0.0886214442013128</v>
      </c>
      <c r="AI43" s="17">
        <v>834</v>
      </c>
      <c r="AJ43" s="26">
        <v>0.0335731414868106</v>
      </c>
      <c r="AK43" s="18">
        <v>28</v>
      </c>
      <c r="AL43" s="18">
        <v>5058</v>
      </c>
      <c r="AM43" s="40">
        <f t="shared" si="106"/>
        <v>180.642857142857</v>
      </c>
      <c r="AN43" s="17">
        <f t="shared" si="107"/>
        <v>-514</v>
      </c>
      <c r="AO43" s="36">
        <f t="shared" si="108"/>
        <v>-0.101621194147885</v>
      </c>
      <c r="AP43" s="17">
        <v>941</v>
      </c>
      <c r="AQ43" s="26">
        <v>0.0467587672688629</v>
      </c>
      <c r="AR43" s="18">
        <v>44</v>
      </c>
      <c r="AS43" s="18">
        <v>8409</v>
      </c>
      <c r="AT43" s="40">
        <f t="shared" si="109"/>
        <v>191.113636363636</v>
      </c>
      <c r="AU43" s="17">
        <f t="shared" si="110"/>
        <v>-347</v>
      </c>
      <c r="AV43" s="36">
        <f t="shared" si="111"/>
        <v>-0.0412653109763348</v>
      </c>
      <c r="AW43" s="17">
        <v>761</v>
      </c>
      <c r="AX43" s="26">
        <v>0.0473061760840999</v>
      </c>
      <c r="AY43" s="18">
        <v>36</v>
      </c>
      <c r="AZ43" s="18">
        <v>7004</v>
      </c>
      <c r="BA43" s="40">
        <f t="shared" si="112"/>
        <v>194.555555555556</v>
      </c>
      <c r="BB43" s="17">
        <f t="shared" si="113"/>
        <v>-160</v>
      </c>
      <c r="BC43" s="36">
        <f t="shared" si="114"/>
        <v>-0.0228440890919475</v>
      </c>
      <c r="BD43" s="17">
        <v>721</v>
      </c>
      <c r="BE43" s="26">
        <v>0.0457697642163662</v>
      </c>
      <c r="BF43" s="17">
        <v>33</v>
      </c>
      <c r="BG43" s="18">
        <v>6340</v>
      </c>
      <c r="BH43" s="40">
        <f t="shared" si="115"/>
        <v>192.121212121212</v>
      </c>
      <c r="BI43" s="17">
        <f t="shared" si="116"/>
        <v>-227</v>
      </c>
      <c r="BJ43" s="36">
        <f t="shared" si="117"/>
        <v>-0.0358044164037855</v>
      </c>
      <c r="BK43" s="17">
        <v>582</v>
      </c>
      <c r="BL43" s="32">
        <v>0.0395189003436426</v>
      </c>
      <c r="BM43" s="17">
        <v>23</v>
      </c>
      <c r="BN43" s="18">
        <v>4437</v>
      </c>
      <c r="BO43" s="40">
        <f t="shared" si="118"/>
        <v>192.913043478261</v>
      </c>
      <c r="BP43" s="17">
        <f t="shared" si="119"/>
        <v>-140</v>
      </c>
      <c r="BQ43" s="36">
        <f t="shared" si="120"/>
        <v>-0.0315528510254676</v>
      </c>
      <c r="BR43" s="17">
        <v>594</v>
      </c>
      <c r="BS43" s="32">
        <v>0.0505050505050505</v>
      </c>
      <c r="BT43" s="18">
        <v>30</v>
      </c>
      <c r="BU43" s="18">
        <v>5535</v>
      </c>
      <c r="BV43" s="40">
        <f t="shared" si="121"/>
        <v>184.5</v>
      </c>
      <c r="BW43" s="17">
        <f t="shared" si="122"/>
        <v>-435</v>
      </c>
      <c r="BX43" s="116">
        <f t="shared" si="123"/>
        <v>-0.0785907859078591</v>
      </c>
      <c r="BY43" s="112">
        <v>543</v>
      </c>
      <c r="BZ43" s="117">
        <v>0.0607734806629834</v>
      </c>
      <c r="CA43" s="112">
        <v>33</v>
      </c>
      <c r="CB43" s="112">
        <v>6048</v>
      </c>
      <c r="CC43" s="40">
        <f t="shared" si="61"/>
        <v>183.272727272727</v>
      </c>
      <c r="CD43" s="17">
        <f t="shared" si="3"/>
        <v>-519.000000000009</v>
      </c>
      <c r="CE43" s="36">
        <f t="shared" si="4"/>
        <v>-0.0858134920634936</v>
      </c>
      <c r="CF43" s="112">
        <v>592</v>
      </c>
      <c r="CG43" s="117">
        <v>0.0777027027027027</v>
      </c>
      <c r="CH43" s="112">
        <v>46</v>
      </c>
      <c r="CI43" s="112">
        <v>8176</v>
      </c>
      <c r="CJ43" s="40">
        <f t="shared" si="62"/>
        <v>177.739130434783</v>
      </c>
      <c r="CK43" s="17">
        <f t="shared" si="5"/>
        <v>-977.999999999982</v>
      </c>
      <c r="CL43" s="36">
        <f t="shared" si="6"/>
        <v>-0.119618395303325</v>
      </c>
      <c r="CM43" s="120">
        <v>691</v>
      </c>
      <c r="CN43" s="121">
        <v>0.0636758321273517</v>
      </c>
      <c r="CO43" s="55">
        <v>44</v>
      </c>
      <c r="CP43" s="55">
        <v>7672</v>
      </c>
      <c r="CQ43" s="40">
        <f t="shared" si="63"/>
        <v>174.363636363636</v>
      </c>
      <c r="CR43" s="17">
        <f t="shared" si="7"/>
        <v>-1084.00000000002</v>
      </c>
      <c r="CS43" s="36">
        <f t="shared" si="8"/>
        <v>-0.141293013555789</v>
      </c>
      <c r="CT43" s="122">
        <v>721</v>
      </c>
      <c r="CU43" s="123">
        <v>0.0679611650485437</v>
      </c>
      <c r="CV43" s="122">
        <v>49</v>
      </c>
      <c r="CW43" s="122">
        <v>8751</v>
      </c>
      <c r="CX43" s="40">
        <f t="shared" si="64"/>
        <v>178.591836734694</v>
      </c>
      <c r="CY43" s="17">
        <f t="shared" si="9"/>
        <v>-999.999999999994</v>
      </c>
      <c r="CZ43" s="36">
        <f t="shared" si="10"/>
        <v>-0.114272654553765</v>
      </c>
      <c r="DA43" s="112">
        <v>714</v>
      </c>
      <c r="DB43" s="117">
        <v>0.0490196078431373</v>
      </c>
      <c r="DC43" s="112">
        <v>35</v>
      </c>
      <c r="DD43" s="112">
        <v>6442</v>
      </c>
      <c r="DE43" s="40">
        <f t="shared" si="65"/>
        <v>184.057142857143</v>
      </c>
      <c r="DF43" s="17">
        <f t="shared" si="11"/>
        <v>-522.999999999995</v>
      </c>
      <c r="DG43" s="36">
        <f t="shared" si="12"/>
        <v>-0.0811859670909648</v>
      </c>
      <c r="DH43" s="126">
        <v>644</v>
      </c>
      <c r="DI43" s="32">
        <v>0.0403726708074534</v>
      </c>
      <c r="DJ43" s="17">
        <v>26</v>
      </c>
      <c r="DK43" s="18">
        <v>4836</v>
      </c>
      <c r="DL43" s="40">
        <f t="shared" si="66"/>
        <v>186</v>
      </c>
      <c r="DM43" s="17">
        <f t="shared" si="13"/>
        <v>-338</v>
      </c>
      <c r="DN43" s="36">
        <f t="shared" si="14"/>
        <v>-0.0698924731182796</v>
      </c>
      <c r="DO43" s="33">
        <v>546</v>
      </c>
      <c r="DP43" s="32">
        <v>0.0311355311355311</v>
      </c>
      <c r="DQ43" s="18">
        <v>17</v>
      </c>
      <c r="DR43" s="18">
        <v>3128</v>
      </c>
      <c r="DS43" s="40">
        <f t="shared" si="67"/>
        <v>184</v>
      </c>
      <c r="DT43" s="17">
        <f t="shared" si="15"/>
        <v>-255</v>
      </c>
      <c r="DU43" s="36">
        <f t="shared" si="16"/>
        <v>-0.0815217391304348</v>
      </c>
      <c r="DV43" s="18">
        <v>619</v>
      </c>
      <c r="DW43" s="26">
        <v>0.0549273021001615</v>
      </c>
      <c r="DX43" s="18">
        <v>34</v>
      </c>
      <c r="DY43" s="18">
        <v>6293</v>
      </c>
      <c r="DZ43" s="40">
        <f t="shared" si="68"/>
        <v>185.088235294118</v>
      </c>
      <c r="EA43" s="17">
        <f t="shared" si="17"/>
        <v>-472.999999999988</v>
      </c>
      <c r="EB43" s="36">
        <f t="shared" si="18"/>
        <v>-0.0751628793897963</v>
      </c>
      <c r="EC43" s="18">
        <v>516</v>
      </c>
      <c r="ED43" s="26">
        <v>0.0232558139534884</v>
      </c>
      <c r="EE43" s="18">
        <v>12</v>
      </c>
      <c r="EF43" s="18">
        <v>2374</v>
      </c>
      <c r="EG43" s="40">
        <f t="shared" si="69"/>
        <v>197.833333333333</v>
      </c>
      <c r="EH43" s="17">
        <f t="shared" si="19"/>
        <v>-14.000000000004</v>
      </c>
      <c r="EI43" s="36">
        <f t="shared" si="20"/>
        <v>-0.00589721988205728</v>
      </c>
      <c r="EJ43" s="18">
        <v>482</v>
      </c>
      <c r="EK43" s="26">
        <v>0.0311203319502075</v>
      </c>
      <c r="EL43" s="18">
        <v>15</v>
      </c>
      <c r="EM43" s="18">
        <v>2907</v>
      </c>
      <c r="EN43" s="40">
        <f t="shared" si="70"/>
        <v>193.8</v>
      </c>
      <c r="EO43" s="17">
        <f t="shared" si="21"/>
        <v>-77.9999999999998</v>
      </c>
      <c r="EP43" s="36">
        <f t="shared" si="22"/>
        <v>-0.0268317853457172</v>
      </c>
      <c r="EQ43" s="18">
        <v>444</v>
      </c>
      <c r="ER43" s="26">
        <v>0.0337837837837838</v>
      </c>
      <c r="ES43" s="18">
        <v>15</v>
      </c>
      <c r="ET43" s="18">
        <v>2768</v>
      </c>
      <c r="EU43" s="40">
        <f t="shared" si="71"/>
        <v>184.533333333333</v>
      </c>
      <c r="EV43" s="17">
        <f t="shared" si="23"/>
        <v>-217</v>
      </c>
      <c r="EW43" s="36">
        <f t="shared" si="24"/>
        <v>-0.0783959537572254</v>
      </c>
      <c r="EX43" s="18">
        <v>541</v>
      </c>
      <c r="EY43" s="26">
        <v>0.0462107208872458</v>
      </c>
      <c r="EZ43" s="17">
        <v>25</v>
      </c>
      <c r="FA43" s="18">
        <v>4574</v>
      </c>
      <c r="FB43" s="40">
        <f t="shared" si="72"/>
        <v>182.96</v>
      </c>
      <c r="FC43" s="17">
        <f t="shared" si="25"/>
        <v>-401</v>
      </c>
      <c r="FD43" s="36">
        <f t="shared" si="26"/>
        <v>-0.0876694359422824</v>
      </c>
      <c r="FE43" s="18">
        <v>549</v>
      </c>
      <c r="FF43" s="26">
        <v>0.0437158469945355</v>
      </c>
      <c r="FG43" s="17">
        <v>24</v>
      </c>
      <c r="FH43" s="18">
        <v>4406</v>
      </c>
      <c r="FI43" s="40">
        <f t="shared" si="73"/>
        <v>183.583333333333</v>
      </c>
      <c r="FJ43" s="17">
        <f t="shared" si="27"/>
        <v>-370</v>
      </c>
      <c r="FK43" s="36">
        <f t="shared" si="28"/>
        <v>-0.0839763958238765</v>
      </c>
      <c r="FL43" s="18">
        <v>551</v>
      </c>
      <c r="FM43" s="26">
        <v>0.0490018148820327</v>
      </c>
      <c r="FN43" s="17">
        <v>27</v>
      </c>
      <c r="FO43" s="18">
        <v>5094</v>
      </c>
      <c r="FP43" s="40">
        <f t="shared" si="74"/>
        <v>188.666666666667</v>
      </c>
      <c r="FQ43" s="17">
        <f t="shared" si="29"/>
        <v>-279</v>
      </c>
      <c r="FR43" s="36">
        <f t="shared" si="30"/>
        <v>-0.0547703180212015</v>
      </c>
      <c r="FS43" s="18">
        <v>472</v>
      </c>
      <c r="FT43" s="26">
        <v>0.0444915254237288</v>
      </c>
      <c r="FU43" s="17">
        <v>21</v>
      </c>
      <c r="FV43" s="18">
        <v>3817</v>
      </c>
      <c r="FW43" s="40">
        <f t="shared" si="147"/>
        <v>181.761904761905</v>
      </c>
      <c r="FX43" s="17">
        <f t="shared" si="124"/>
        <v>-362</v>
      </c>
      <c r="FY43" s="36">
        <f t="shared" si="125"/>
        <v>-0.0948388787005502</v>
      </c>
      <c r="FZ43" s="18">
        <v>737</v>
      </c>
      <c r="GA43" s="26">
        <v>0.0420624151967436</v>
      </c>
      <c r="GB43" s="17">
        <v>31</v>
      </c>
      <c r="GC43" s="18">
        <v>5773</v>
      </c>
      <c r="GD43" s="40">
        <f t="shared" si="126"/>
        <v>186.225806451613</v>
      </c>
      <c r="GE43" s="17">
        <f t="shared" si="127"/>
        <v>-396</v>
      </c>
      <c r="GF43" s="36">
        <f t="shared" si="128"/>
        <v>-0.0685951844794735</v>
      </c>
      <c r="GG43" s="18">
        <v>689</v>
      </c>
      <c r="GH43" s="26">
        <v>0.0391872278664731</v>
      </c>
      <c r="GI43" s="18">
        <v>27</v>
      </c>
      <c r="GJ43" s="18">
        <v>5124</v>
      </c>
      <c r="GK43" s="40">
        <f t="shared" si="129"/>
        <v>189.777777777778</v>
      </c>
      <c r="GL43" s="17">
        <f t="shared" si="130"/>
        <v>-249</v>
      </c>
      <c r="GM43" s="36">
        <f t="shared" si="131"/>
        <v>-0.0485948477751757</v>
      </c>
      <c r="GN43" s="18">
        <v>803</v>
      </c>
      <c r="GO43" s="26">
        <v>0.0311332503113325</v>
      </c>
      <c r="GP43" s="18">
        <v>25</v>
      </c>
      <c r="GQ43" s="18">
        <v>4769</v>
      </c>
      <c r="GR43" s="40">
        <f t="shared" si="132"/>
        <v>190.76</v>
      </c>
      <c r="GS43" s="17">
        <f t="shared" si="133"/>
        <v>-206</v>
      </c>
      <c r="GT43" s="36">
        <f t="shared" si="134"/>
        <v>-0.0431956384986371</v>
      </c>
      <c r="GU43" s="18">
        <v>651</v>
      </c>
      <c r="GV43" s="26">
        <v>0.021505376344086</v>
      </c>
      <c r="GW43" s="18">
        <v>14</v>
      </c>
      <c r="GX43" s="18">
        <v>2796</v>
      </c>
      <c r="GY43" s="40">
        <f t="shared" si="135"/>
        <v>199.714285714286</v>
      </c>
      <c r="GZ43" s="17">
        <f t="shared" si="136"/>
        <v>10.0000000000001</v>
      </c>
      <c r="HA43" s="36">
        <f t="shared" si="137"/>
        <v>0.0035765379113019</v>
      </c>
      <c r="HB43" s="18">
        <v>450</v>
      </c>
      <c r="HC43" s="26">
        <v>0.0155555555555556</v>
      </c>
      <c r="HD43" s="18">
        <v>7</v>
      </c>
      <c r="HE43" s="18">
        <v>1372</v>
      </c>
      <c r="HF43" s="40">
        <f t="shared" si="138"/>
        <v>196</v>
      </c>
      <c r="HG43" s="17">
        <f t="shared" si="139"/>
        <v>-21</v>
      </c>
      <c r="HH43" s="36">
        <f t="shared" si="140"/>
        <v>-0.0153061224489796</v>
      </c>
      <c r="HI43" s="18">
        <v>540</v>
      </c>
      <c r="HJ43" s="26">
        <v>0.0203703703703704</v>
      </c>
      <c r="HK43" s="17">
        <v>11</v>
      </c>
      <c r="HL43" s="18">
        <v>2237</v>
      </c>
      <c r="HM43" s="40">
        <f t="shared" si="141"/>
        <v>203.363636363636</v>
      </c>
      <c r="HN43" s="17">
        <f t="shared" si="142"/>
        <v>48.0000000000001</v>
      </c>
      <c r="HO43" s="36">
        <f t="shared" si="143"/>
        <v>0.0214573088958427</v>
      </c>
      <c r="HP43" s="18">
        <v>755</v>
      </c>
      <c r="HQ43" s="26">
        <v>0.0145695364238411</v>
      </c>
      <c r="HR43" s="17">
        <v>11</v>
      </c>
      <c r="HS43" s="18">
        <v>2222</v>
      </c>
      <c r="HT43" s="40">
        <f t="shared" si="144"/>
        <v>202</v>
      </c>
      <c r="HU43" s="17">
        <f t="shared" si="145"/>
        <v>33</v>
      </c>
      <c r="HV43" s="36">
        <f t="shared" si="146"/>
        <v>0.0148514851485149</v>
      </c>
      <c r="HW43" s="17">
        <v>764</v>
      </c>
      <c r="HX43" s="17">
        <v>150041.73</v>
      </c>
      <c r="HY43" s="18">
        <v>485</v>
      </c>
      <c r="HZ43" s="18">
        <v>94415.08</v>
      </c>
      <c r="IA43" s="17">
        <v>1849</v>
      </c>
      <c r="IB43" s="17">
        <v>350808</v>
      </c>
      <c r="IC43" s="17">
        <v>1096</v>
      </c>
      <c r="ID43" s="17">
        <v>210499</v>
      </c>
      <c r="IE43" s="16"/>
      <c r="IF43" s="16"/>
      <c r="IG43" s="16"/>
      <c r="IH43" s="16"/>
      <c r="II43" s="41"/>
      <c r="IJ43" s="41"/>
      <c r="IK43" s="41"/>
      <c r="IL43" s="41"/>
      <c r="IM43" s="18"/>
      <c r="IN43" s="41"/>
      <c r="IO43" s="41"/>
      <c r="IP43" s="41"/>
      <c r="IQ43" s="18"/>
      <c r="IR43" s="18"/>
      <c r="IS43" s="18">
        <f t="shared" si="98"/>
        <v>870</v>
      </c>
      <c r="IT43" s="18">
        <f t="shared" si="31"/>
        <v>161760</v>
      </c>
      <c r="IU43" s="17">
        <v>199</v>
      </c>
      <c r="IV43" s="17">
        <f t="shared" si="32"/>
        <v>-11370</v>
      </c>
      <c r="IW43" s="36">
        <f t="shared" si="33"/>
        <v>-0.0702893175074183</v>
      </c>
      <c r="IX43" s="18">
        <f t="shared" si="34"/>
        <v>5064</v>
      </c>
      <c r="IY43" s="42">
        <f t="shared" si="35"/>
        <v>967523.81</v>
      </c>
      <c r="IZ43" s="43"/>
      <c r="JA43" s="43"/>
    </row>
    <row r="44" spans="1:261">
      <c r="A44" s="16" t="s">
        <v>126</v>
      </c>
      <c r="B44" s="17" t="s">
        <v>211</v>
      </c>
      <c r="C44" s="18">
        <v>6939962747057</v>
      </c>
      <c r="D44" s="18">
        <v>569212019837</v>
      </c>
      <c r="E44" s="18">
        <v>21063410000101</v>
      </c>
      <c r="F44" s="17" t="s">
        <v>214</v>
      </c>
      <c r="G44" s="19" t="s">
        <v>215</v>
      </c>
      <c r="H44" s="17" t="s">
        <v>129</v>
      </c>
      <c r="I44" s="26">
        <f>VLOOKUP(C44,供应链!E:J,6,0)</f>
        <v>1</v>
      </c>
      <c r="J44" s="17">
        <f>VLOOKUP(C44,供应链!E:H,4,0)</f>
        <v>318</v>
      </c>
      <c r="K44" s="17">
        <f>VLOOKUP(C44,供应链!E:K,7,0)</f>
        <v>94</v>
      </c>
      <c r="L44" s="18">
        <f>VLOOKUP(C44,供应链!E:I,5,0)</f>
        <v>45.887417650512</v>
      </c>
      <c r="M44" s="27">
        <f t="shared" si="0"/>
        <v>0.00320736918040064</v>
      </c>
      <c r="N44" s="17">
        <v>376</v>
      </c>
      <c r="O44" s="26">
        <v>0.0771276595744681</v>
      </c>
      <c r="P44" s="18">
        <v>29</v>
      </c>
      <c r="Q44" s="18">
        <v>5604</v>
      </c>
      <c r="R44" s="40">
        <f t="shared" si="100"/>
        <v>193.241379310345</v>
      </c>
      <c r="S44" s="17">
        <f t="shared" si="101"/>
        <v>-747</v>
      </c>
      <c r="T44" s="36">
        <f t="shared" si="102"/>
        <v>-0.133297644539615</v>
      </c>
      <c r="U44" s="17">
        <v>429</v>
      </c>
      <c r="V44" s="26">
        <v>0.0466200466200466</v>
      </c>
      <c r="W44" s="18">
        <v>20</v>
      </c>
      <c r="X44" s="18">
        <v>3877</v>
      </c>
      <c r="Y44" s="40">
        <f t="shared" si="103"/>
        <v>193.85</v>
      </c>
      <c r="Z44" s="17">
        <f t="shared" si="104"/>
        <v>-503</v>
      </c>
      <c r="AA44" s="36">
        <f t="shared" si="105"/>
        <v>-0.129739489295847</v>
      </c>
      <c r="AB44" s="17">
        <v>333</v>
      </c>
      <c r="AC44" s="26">
        <v>0.0810810810810811</v>
      </c>
      <c r="AD44" s="18">
        <v>27</v>
      </c>
      <c r="AE44" s="18">
        <v>5216</v>
      </c>
      <c r="AF44" s="40">
        <f t="shared" si="42"/>
        <v>193.185185185185</v>
      </c>
      <c r="AG44" s="17">
        <f t="shared" si="1"/>
        <v>-697.000000000005</v>
      </c>
      <c r="AH44" s="36">
        <f t="shared" si="2"/>
        <v>-0.133627300613498</v>
      </c>
      <c r="AI44" s="17">
        <v>399</v>
      </c>
      <c r="AJ44" s="26">
        <v>0.0551378446115288</v>
      </c>
      <c r="AK44" s="18">
        <v>22</v>
      </c>
      <c r="AL44" s="18">
        <v>4207</v>
      </c>
      <c r="AM44" s="40">
        <f t="shared" si="106"/>
        <v>191.227272727273</v>
      </c>
      <c r="AN44" s="17">
        <f t="shared" si="107"/>
        <v>-611</v>
      </c>
      <c r="AO44" s="36">
        <f t="shared" si="108"/>
        <v>-0.145234133586879</v>
      </c>
      <c r="AP44" s="17">
        <v>432</v>
      </c>
      <c r="AQ44" s="26">
        <v>0.0416666666666667</v>
      </c>
      <c r="AR44" s="18">
        <v>18</v>
      </c>
      <c r="AS44" s="18">
        <v>3846</v>
      </c>
      <c r="AT44" s="40">
        <f t="shared" si="109"/>
        <v>213.666666666667</v>
      </c>
      <c r="AU44" s="17">
        <f t="shared" si="110"/>
        <v>-96.0000000000002</v>
      </c>
      <c r="AV44" s="36">
        <f t="shared" si="111"/>
        <v>-0.0249609984399376</v>
      </c>
      <c r="AW44" s="17">
        <v>304</v>
      </c>
      <c r="AX44" s="26">
        <v>0.0263157894736842</v>
      </c>
      <c r="AY44" s="18">
        <v>8</v>
      </c>
      <c r="AZ44" s="18">
        <v>1681</v>
      </c>
      <c r="BA44" s="40">
        <f t="shared" si="112"/>
        <v>210.125</v>
      </c>
      <c r="BB44" s="17">
        <f t="shared" si="113"/>
        <v>-71</v>
      </c>
      <c r="BC44" s="36">
        <f t="shared" si="114"/>
        <v>-0.0422367638310529</v>
      </c>
      <c r="BD44" s="17">
        <v>301</v>
      </c>
      <c r="BE44" s="26">
        <v>0.0365448504983389</v>
      </c>
      <c r="BF44" s="17">
        <v>11</v>
      </c>
      <c r="BG44" s="18">
        <v>2411</v>
      </c>
      <c r="BH44" s="40">
        <f t="shared" si="115"/>
        <v>219.181818181818</v>
      </c>
      <c r="BI44" s="17">
        <f t="shared" si="116"/>
        <v>2.00000000000006</v>
      </c>
      <c r="BJ44" s="36">
        <f t="shared" si="117"/>
        <v>0.000829531314807158</v>
      </c>
      <c r="BK44" s="17">
        <v>284</v>
      </c>
      <c r="BL44" s="32">
        <v>0.0176056338028169</v>
      </c>
      <c r="BM44" s="17">
        <v>5</v>
      </c>
      <c r="BN44" s="18">
        <v>1080</v>
      </c>
      <c r="BO44" s="40">
        <f t="shared" si="118"/>
        <v>216</v>
      </c>
      <c r="BP44" s="17">
        <f t="shared" si="119"/>
        <v>-15</v>
      </c>
      <c r="BQ44" s="36">
        <f t="shared" si="120"/>
        <v>-0.0138888888888889</v>
      </c>
      <c r="BR44" s="17">
        <v>250</v>
      </c>
      <c r="BS44" s="32">
        <v>0.036</v>
      </c>
      <c r="BT44" s="18">
        <v>9</v>
      </c>
      <c r="BU44" s="18">
        <v>1872</v>
      </c>
      <c r="BV44" s="40">
        <f t="shared" si="121"/>
        <v>208</v>
      </c>
      <c r="BW44" s="17">
        <f t="shared" si="122"/>
        <v>-99</v>
      </c>
      <c r="BX44" s="116">
        <f t="shared" si="123"/>
        <v>-0.0528846153846154</v>
      </c>
      <c r="BY44" s="112">
        <v>241</v>
      </c>
      <c r="BZ44" s="117">
        <v>0.029045643153527</v>
      </c>
      <c r="CA44" s="112">
        <v>7</v>
      </c>
      <c r="CB44" s="112">
        <v>1468</v>
      </c>
      <c r="CC44" s="40">
        <f t="shared" si="61"/>
        <v>209.714285714286</v>
      </c>
      <c r="CD44" s="17">
        <f t="shared" si="3"/>
        <v>-64.999999999998</v>
      </c>
      <c r="CE44" s="36">
        <f t="shared" si="4"/>
        <v>-0.044277929155312</v>
      </c>
      <c r="CF44" s="112">
        <v>225</v>
      </c>
      <c r="CG44" s="117">
        <v>0.0222222222222222</v>
      </c>
      <c r="CH44" s="112">
        <v>5</v>
      </c>
      <c r="CI44" s="112">
        <v>1078</v>
      </c>
      <c r="CJ44" s="40">
        <f t="shared" si="62"/>
        <v>215.6</v>
      </c>
      <c r="CK44" s="17">
        <f t="shared" si="5"/>
        <v>-17</v>
      </c>
      <c r="CL44" s="36">
        <f t="shared" si="6"/>
        <v>-0.0157699443413729</v>
      </c>
      <c r="CM44" s="120">
        <v>200</v>
      </c>
      <c r="CN44" s="121">
        <v>0.035</v>
      </c>
      <c r="CO44" s="55">
        <v>7</v>
      </c>
      <c r="CP44" s="55">
        <v>1516</v>
      </c>
      <c r="CQ44" s="40">
        <f t="shared" si="63"/>
        <v>216.571428571429</v>
      </c>
      <c r="CR44" s="17">
        <f t="shared" si="7"/>
        <v>-16.9999999999969</v>
      </c>
      <c r="CS44" s="36">
        <f t="shared" si="8"/>
        <v>-0.0112137203166207</v>
      </c>
      <c r="CT44" s="122">
        <v>208</v>
      </c>
      <c r="CU44" s="123">
        <v>0.0288461538461538</v>
      </c>
      <c r="CV44" s="122">
        <v>6</v>
      </c>
      <c r="CW44" s="122">
        <v>1279</v>
      </c>
      <c r="CX44" s="40">
        <f t="shared" si="64"/>
        <v>213.166666666667</v>
      </c>
      <c r="CY44" s="17">
        <f t="shared" si="9"/>
        <v>-34.999999999998</v>
      </c>
      <c r="CZ44" s="36">
        <f t="shared" si="10"/>
        <v>-0.0273651290070352</v>
      </c>
      <c r="DA44" s="112">
        <v>238</v>
      </c>
      <c r="DB44" s="117">
        <v>0.0210084033613445</v>
      </c>
      <c r="DC44" s="112">
        <v>5</v>
      </c>
      <c r="DD44" s="112">
        <v>1045</v>
      </c>
      <c r="DE44" s="40">
        <f t="shared" si="65"/>
        <v>209</v>
      </c>
      <c r="DF44" s="17">
        <f t="shared" si="11"/>
        <v>-50</v>
      </c>
      <c r="DG44" s="36">
        <f t="shared" si="12"/>
        <v>-0.0478468899521531</v>
      </c>
      <c r="DH44" s="126">
        <v>198</v>
      </c>
      <c r="DI44" s="32">
        <v>0.0252525252525253</v>
      </c>
      <c r="DJ44" s="17">
        <v>5</v>
      </c>
      <c r="DK44" s="18">
        <v>1092</v>
      </c>
      <c r="DL44" s="40">
        <f t="shared" si="66"/>
        <v>218.4</v>
      </c>
      <c r="DM44" s="17">
        <f t="shared" si="13"/>
        <v>-2.99999999999997</v>
      </c>
      <c r="DN44" s="36">
        <f t="shared" si="14"/>
        <v>-0.00274725274725272</v>
      </c>
      <c r="DO44" s="33">
        <v>181</v>
      </c>
      <c r="DP44" s="32">
        <v>0.0386740331491713</v>
      </c>
      <c r="DQ44" s="18">
        <v>7</v>
      </c>
      <c r="DR44" s="18">
        <v>1506</v>
      </c>
      <c r="DS44" s="40">
        <f t="shared" si="67"/>
        <v>215.142857142857</v>
      </c>
      <c r="DT44" s="17">
        <f t="shared" si="15"/>
        <v>-27.000000000001</v>
      </c>
      <c r="DU44" s="36">
        <f t="shared" si="16"/>
        <v>-0.0179282868525903</v>
      </c>
      <c r="DV44" s="18">
        <v>192</v>
      </c>
      <c r="DW44" s="26">
        <v>0.03125</v>
      </c>
      <c r="DX44" s="18">
        <v>6</v>
      </c>
      <c r="DY44" s="18">
        <v>1284</v>
      </c>
      <c r="DZ44" s="40">
        <f t="shared" si="68"/>
        <v>214</v>
      </c>
      <c r="EA44" s="17">
        <f t="shared" si="17"/>
        <v>-30</v>
      </c>
      <c r="EB44" s="36">
        <f t="shared" si="18"/>
        <v>-0.0233644859813084</v>
      </c>
      <c r="EC44" s="18">
        <v>185</v>
      </c>
      <c r="ED44" s="26">
        <v>0.0108108108108108</v>
      </c>
      <c r="EE44" s="18">
        <v>2</v>
      </c>
      <c r="EF44" s="18">
        <v>428</v>
      </c>
      <c r="EG44" s="40">
        <f t="shared" si="69"/>
        <v>214</v>
      </c>
      <c r="EH44" s="17">
        <f t="shared" si="19"/>
        <v>-10</v>
      </c>
      <c r="EI44" s="36">
        <f t="shared" si="20"/>
        <v>-0.0233644859813084</v>
      </c>
      <c r="EJ44" s="18">
        <v>159</v>
      </c>
      <c r="EK44" s="26">
        <v>0.0314465408805031</v>
      </c>
      <c r="EL44" s="18">
        <v>5</v>
      </c>
      <c r="EM44" s="18">
        <v>1095</v>
      </c>
      <c r="EN44" s="40">
        <f t="shared" si="70"/>
        <v>219</v>
      </c>
      <c r="EO44" s="17">
        <f t="shared" si="21"/>
        <v>0</v>
      </c>
      <c r="EP44" s="36">
        <f t="shared" si="22"/>
        <v>0</v>
      </c>
      <c r="EQ44" s="18">
        <v>156</v>
      </c>
      <c r="ER44" s="26">
        <v>0.0576923076923077</v>
      </c>
      <c r="ES44" s="18">
        <v>9</v>
      </c>
      <c r="ET44" s="18">
        <v>1915</v>
      </c>
      <c r="EU44" s="40">
        <f t="shared" si="71"/>
        <v>212.777777777778</v>
      </c>
      <c r="EV44" s="17">
        <f t="shared" si="23"/>
        <v>-56.0000000000001</v>
      </c>
      <c r="EW44" s="36">
        <f t="shared" si="24"/>
        <v>-0.0292428198433421</v>
      </c>
      <c r="EX44" s="18">
        <v>176</v>
      </c>
      <c r="EY44" s="26">
        <v>0.0284090909090909</v>
      </c>
      <c r="EZ44" s="17">
        <v>5</v>
      </c>
      <c r="FA44" s="18">
        <v>1065</v>
      </c>
      <c r="FB44" s="40">
        <f t="shared" si="72"/>
        <v>213</v>
      </c>
      <c r="FC44" s="17">
        <f t="shared" si="25"/>
        <v>-30</v>
      </c>
      <c r="FD44" s="36">
        <f t="shared" si="26"/>
        <v>-0.028169014084507</v>
      </c>
      <c r="FE44" s="18">
        <v>171</v>
      </c>
      <c r="FF44" s="26">
        <v>0.0233918128654971</v>
      </c>
      <c r="FG44" s="17">
        <v>4</v>
      </c>
      <c r="FH44" s="18">
        <v>866</v>
      </c>
      <c r="FI44" s="40">
        <f t="shared" si="73"/>
        <v>216.5</v>
      </c>
      <c r="FJ44" s="17">
        <f t="shared" si="27"/>
        <v>-10</v>
      </c>
      <c r="FK44" s="36">
        <f t="shared" si="28"/>
        <v>-0.0115473441108545</v>
      </c>
      <c r="FL44" s="18">
        <v>170</v>
      </c>
      <c r="FM44" s="26">
        <v>0.0294117647058824</v>
      </c>
      <c r="FN44" s="17">
        <v>5</v>
      </c>
      <c r="FO44" s="18">
        <v>1095</v>
      </c>
      <c r="FP44" s="40">
        <f t="shared" si="74"/>
        <v>219</v>
      </c>
      <c r="FQ44" s="17">
        <f t="shared" si="29"/>
        <v>0</v>
      </c>
      <c r="FR44" s="36">
        <f t="shared" si="30"/>
        <v>0</v>
      </c>
      <c r="FS44" s="18">
        <v>165</v>
      </c>
      <c r="FT44" s="26">
        <v>0.0121212121212121</v>
      </c>
      <c r="FU44" s="17">
        <v>2</v>
      </c>
      <c r="FV44" s="18">
        <v>428</v>
      </c>
      <c r="FW44" s="40">
        <f t="shared" si="147"/>
        <v>214</v>
      </c>
      <c r="FX44" s="17">
        <f t="shared" si="124"/>
        <v>-10</v>
      </c>
      <c r="FY44" s="36">
        <f t="shared" si="125"/>
        <v>-0.0233644859813084</v>
      </c>
      <c r="FZ44" s="18">
        <v>309</v>
      </c>
      <c r="GA44" s="26">
        <v>0.0485436893203883</v>
      </c>
      <c r="GB44" s="17">
        <v>15</v>
      </c>
      <c r="GC44" s="18">
        <v>2995</v>
      </c>
      <c r="GD44" s="40">
        <f t="shared" si="126"/>
        <v>199.666666666667</v>
      </c>
      <c r="GE44" s="17">
        <f t="shared" si="127"/>
        <v>-290</v>
      </c>
      <c r="GF44" s="36">
        <f t="shared" si="128"/>
        <v>-0.0968280467445743</v>
      </c>
      <c r="GG44" s="18">
        <v>230</v>
      </c>
      <c r="GH44" s="26">
        <v>0.0304347826086957</v>
      </c>
      <c r="GI44" s="18">
        <v>7</v>
      </c>
      <c r="GJ44" s="18">
        <v>1432</v>
      </c>
      <c r="GK44" s="40">
        <f t="shared" si="129"/>
        <v>204.571428571429</v>
      </c>
      <c r="GL44" s="17">
        <f t="shared" si="130"/>
        <v>-101</v>
      </c>
      <c r="GM44" s="36">
        <f t="shared" si="131"/>
        <v>-0.0705307262569832</v>
      </c>
      <c r="GN44" s="18">
        <v>276</v>
      </c>
      <c r="GO44" s="26">
        <v>0.0507246376811594</v>
      </c>
      <c r="GP44" s="18">
        <v>14</v>
      </c>
      <c r="GQ44" s="18">
        <v>2802</v>
      </c>
      <c r="GR44" s="40">
        <f t="shared" si="132"/>
        <v>200.142857142857</v>
      </c>
      <c r="GS44" s="17">
        <f t="shared" si="133"/>
        <v>-264</v>
      </c>
      <c r="GT44" s="36">
        <f t="shared" si="134"/>
        <v>-0.0942184154175589</v>
      </c>
      <c r="GU44" s="18">
        <v>280</v>
      </c>
      <c r="GV44" s="26">
        <v>0.0214285714285714</v>
      </c>
      <c r="GW44" s="18">
        <v>6</v>
      </c>
      <c r="GX44" s="18">
        <v>1254</v>
      </c>
      <c r="GY44" s="40">
        <f t="shared" si="135"/>
        <v>209</v>
      </c>
      <c r="GZ44" s="17">
        <f t="shared" si="136"/>
        <v>-60</v>
      </c>
      <c r="HA44" s="36">
        <f t="shared" si="137"/>
        <v>-0.0478468899521531</v>
      </c>
      <c r="HB44" s="18">
        <v>193</v>
      </c>
      <c r="HC44" s="26">
        <v>0.0259067357512953</v>
      </c>
      <c r="HD44" s="18">
        <v>5</v>
      </c>
      <c r="HE44" s="18">
        <v>1046</v>
      </c>
      <c r="HF44" s="40">
        <f t="shared" si="138"/>
        <v>209.2</v>
      </c>
      <c r="HG44" s="17">
        <f t="shared" si="139"/>
        <v>-49.0000000000001</v>
      </c>
      <c r="HH44" s="36">
        <f t="shared" si="140"/>
        <v>-0.0468451242829828</v>
      </c>
      <c r="HI44" s="18">
        <v>218</v>
      </c>
      <c r="HJ44" s="26">
        <v>0.018348623853211</v>
      </c>
      <c r="HK44" s="17">
        <v>4</v>
      </c>
      <c r="HL44" s="18">
        <v>836</v>
      </c>
      <c r="HM44" s="40">
        <f t="shared" si="141"/>
        <v>209</v>
      </c>
      <c r="HN44" s="17">
        <f t="shared" si="142"/>
        <v>-40</v>
      </c>
      <c r="HO44" s="36">
        <f t="shared" si="143"/>
        <v>-0.0478468899521531</v>
      </c>
      <c r="HP44" s="18">
        <v>329</v>
      </c>
      <c r="HQ44" s="26">
        <v>0.027355623100304</v>
      </c>
      <c r="HR44" s="17">
        <v>9</v>
      </c>
      <c r="HS44" s="18">
        <v>1911</v>
      </c>
      <c r="HT44" s="40">
        <f t="shared" si="144"/>
        <v>212.333333333333</v>
      </c>
      <c r="HU44" s="17">
        <f t="shared" si="145"/>
        <v>-59.9999999999999</v>
      </c>
      <c r="HV44" s="36">
        <f t="shared" si="146"/>
        <v>-0.0313971742543171</v>
      </c>
      <c r="HW44" s="17">
        <v>535</v>
      </c>
      <c r="HX44" s="17">
        <v>116084.37</v>
      </c>
      <c r="HY44" s="18">
        <v>478</v>
      </c>
      <c r="HZ44" s="18">
        <v>98381.24</v>
      </c>
      <c r="IA44" s="17">
        <v>724</v>
      </c>
      <c r="IB44" s="17">
        <v>152988</v>
      </c>
      <c r="IC44" s="17">
        <v>511</v>
      </c>
      <c r="ID44" s="17">
        <v>107134</v>
      </c>
      <c r="IE44" s="18"/>
      <c r="IF44" s="41"/>
      <c r="IG44" s="41"/>
      <c r="IH44" s="41"/>
      <c r="II44" s="41"/>
      <c r="IJ44" s="41"/>
      <c r="IK44" s="41"/>
      <c r="IL44" s="41"/>
      <c r="IM44" s="18"/>
      <c r="IN44" s="41"/>
      <c r="IO44" s="41"/>
      <c r="IP44" s="41"/>
      <c r="IQ44" s="18"/>
      <c r="IR44" s="18"/>
      <c r="IS44" s="18">
        <f t="shared" si="98"/>
        <v>289</v>
      </c>
      <c r="IT44" s="18">
        <f t="shared" si="31"/>
        <v>59230</v>
      </c>
      <c r="IU44" s="17">
        <v>219</v>
      </c>
      <c r="IV44" s="17">
        <f t="shared" si="32"/>
        <v>-4061</v>
      </c>
      <c r="IW44" s="36">
        <f t="shared" si="33"/>
        <v>-0.0685632280938713</v>
      </c>
      <c r="IX44" s="18">
        <f t="shared" si="34"/>
        <v>2537</v>
      </c>
      <c r="IY44" s="42">
        <f t="shared" si="35"/>
        <v>533817.61</v>
      </c>
      <c r="IZ44" s="43"/>
      <c r="JA44" s="43"/>
    </row>
    <row r="45" spans="1:261">
      <c r="A45" s="16" t="s">
        <v>133</v>
      </c>
      <c r="B45" s="17" t="s">
        <v>211</v>
      </c>
      <c r="C45" s="18">
        <v>6939962748184</v>
      </c>
      <c r="D45" s="18">
        <v>564864826657</v>
      </c>
      <c r="E45" s="18">
        <v>21063410000161</v>
      </c>
      <c r="F45" s="17" t="s">
        <v>216</v>
      </c>
      <c r="G45" s="19" t="s">
        <v>217</v>
      </c>
      <c r="H45" s="17" t="s">
        <v>129</v>
      </c>
      <c r="I45" s="26">
        <f>VLOOKUP(C45,供应链!E:J,6,0)</f>
        <v>0.791666666666667</v>
      </c>
      <c r="J45" s="17">
        <f>VLOOKUP(C45,供应链!E:H,4,0)</f>
        <v>114</v>
      </c>
      <c r="K45" s="17">
        <f>VLOOKUP(C45,供应链!E:K,7,0)</f>
        <v>15</v>
      </c>
      <c r="L45" s="18">
        <f>VLOOKUP(C45,供应链!E:I,5,0)</f>
        <v>33.2369942196532</v>
      </c>
      <c r="M45" s="27">
        <f t="shared" si="0"/>
        <v>0.00235281060984407</v>
      </c>
      <c r="N45" s="17">
        <v>290</v>
      </c>
      <c r="O45" s="26">
        <v>0.0482758620689655</v>
      </c>
      <c r="P45" s="18">
        <v>14</v>
      </c>
      <c r="Q45" s="18">
        <v>3630</v>
      </c>
      <c r="R45" s="40">
        <f t="shared" si="100"/>
        <v>259.285714285714</v>
      </c>
      <c r="S45" s="17">
        <f t="shared" si="101"/>
        <v>-276</v>
      </c>
      <c r="T45" s="36">
        <f t="shared" si="102"/>
        <v>-0.0760330578512397</v>
      </c>
      <c r="U45" s="17">
        <v>245</v>
      </c>
      <c r="V45" s="26">
        <v>0.036734693877551</v>
      </c>
      <c r="W45" s="18">
        <v>9</v>
      </c>
      <c r="X45" s="18">
        <v>2361</v>
      </c>
      <c r="Y45" s="40">
        <f t="shared" si="103"/>
        <v>262.333333333333</v>
      </c>
      <c r="Z45" s="17">
        <f t="shared" si="104"/>
        <v>-150</v>
      </c>
      <c r="AA45" s="36">
        <f t="shared" si="105"/>
        <v>-0.0635324015247777</v>
      </c>
      <c r="AB45" s="17">
        <v>247</v>
      </c>
      <c r="AC45" s="26">
        <v>0.0242914979757085</v>
      </c>
      <c r="AD45" s="18">
        <v>6</v>
      </c>
      <c r="AE45" s="18">
        <v>1599</v>
      </c>
      <c r="AF45" s="40">
        <f t="shared" si="42"/>
        <v>266.5</v>
      </c>
      <c r="AG45" s="17">
        <f t="shared" si="1"/>
        <v>-75</v>
      </c>
      <c r="AH45" s="36">
        <f t="shared" si="2"/>
        <v>-0.0469043151969981</v>
      </c>
      <c r="AI45" s="17">
        <v>252</v>
      </c>
      <c r="AJ45" s="26">
        <v>0.0198412698412698</v>
      </c>
      <c r="AK45" s="18">
        <v>5</v>
      </c>
      <c r="AL45" s="18">
        <v>1335</v>
      </c>
      <c r="AM45" s="40">
        <f t="shared" si="106"/>
        <v>267</v>
      </c>
      <c r="AN45" s="17">
        <f t="shared" si="107"/>
        <v>-60</v>
      </c>
      <c r="AO45" s="36">
        <f t="shared" si="108"/>
        <v>-0.0449438202247191</v>
      </c>
      <c r="AP45" s="17">
        <v>292</v>
      </c>
      <c r="AQ45" s="26">
        <v>0.0308219178082192</v>
      </c>
      <c r="AR45" s="18">
        <v>9</v>
      </c>
      <c r="AS45" s="18">
        <v>2388</v>
      </c>
      <c r="AT45" s="40">
        <f t="shared" si="109"/>
        <v>265.333333333333</v>
      </c>
      <c r="AU45" s="17">
        <f t="shared" si="110"/>
        <v>-123</v>
      </c>
      <c r="AV45" s="36">
        <f t="shared" si="111"/>
        <v>-0.0515075376884423</v>
      </c>
      <c r="AW45" s="17">
        <v>254</v>
      </c>
      <c r="AX45" s="26">
        <v>0.031496062992126</v>
      </c>
      <c r="AY45" s="18">
        <v>8</v>
      </c>
      <c r="AZ45" s="18">
        <v>2136</v>
      </c>
      <c r="BA45" s="40">
        <f t="shared" si="112"/>
        <v>267</v>
      </c>
      <c r="BB45" s="17">
        <f t="shared" si="113"/>
        <v>-96</v>
      </c>
      <c r="BC45" s="36">
        <f t="shared" si="114"/>
        <v>-0.0449438202247191</v>
      </c>
      <c r="BD45" s="17">
        <v>241</v>
      </c>
      <c r="BE45" s="26">
        <v>0.037344398340249</v>
      </c>
      <c r="BF45" s="17">
        <v>9</v>
      </c>
      <c r="BG45" s="18">
        <v>2365</v>
      </c>
      <c r="BH45" s="40">
        <f t="shared" si="115"/>
        <v>262.777777777778</v>
      </c>
      <c r="BI45" s="17">
        <f t="shared" si="116"/>
        <v>-146</v>
      </c>
      <c r="BJ45" s="36">
        <f t="shared" si="117"/>
        <v>-0.0617336152219873</v>
      </c>
      <c r="BK45" s="17">
        <v>168</v>
      </c>
      <c r="BL45" s="32">
        <v>0.0297619047619048</v>
      </c>
      <c r="BM45" s="17">
        <v>5</v>
      </c>
      <c r="BN45" s="18">
        <v>1348</v>
      </c>
      <c r="BO45" s="40">
        <f t="shared" si="118"/>
        <v>269.6</v>
      </c>
      <c r="BP45" s="17">
        <f t="shared" si="119"/>
        <v>-46.9999999999999</v>
      </c>
      <c r="BQ45" s="36">
        <f t="shared" si="120"/>
        <v>-0.0348664688427299</v>
      </c>
      <c r="BR45" s="17">
        <v>174</v>
      </c>
      <c r="BS45" s="32">
        <v>0.0402298850574713</v>
      </c>
      <c r="BT45" s="18">
        <v>7</v>
      </c>
      <c r="BU45" s="18">
        <v>1899</v>
      </c>
      <c r="BV45" s="40">
        <f t="shared" si="121"/>
        <v>271.285714285714</v>
      </c>
      <c r="BW45" s="17">
        <f t="shared" si="122"/>
        <v>-54.0000000000001</v>
      </c>
      <c r="BX45" s="116">
        <f t="shared" si="123"/>
        <v>-0.028436018957346</v>
      </c>
      <c r="BY45" s="112">
        <v>156</v>
      </c>
      <c r="BZ45" s="117">
        <v>0.0192307692307692</v>
      </c>
      <c r="CA45" s="112">
        <v>3</v>
      </c>
      <c r="CB45" s="112">
        <v>831</v>
      </c>
      <c r="CC45" s="40">
        <f t="shared" si="61"/>
        <v>277</v>
      </c>
      <c r="CD45" s="17">
        <f t="shared" si="3"/>
        <v>-6</v>
      </c>
      <c r="CE45" s="36">
        <f t="shared" si="4"/>
        <v>-0.0072202166064982</v>
      </c>
      <c r="CF45" s="112">
        <v>171</v>
      </c>
      <c r="CG45" s="117">
        <v>0.0409356725146199</v>
      </c>
      <c r="CH45" s="112">
        <v>7</v>
      </c>
      <c r="CI45" s="112">
        <v>1923</v>
      </c>
      <c r="CJ45" s="40">
        <f t="shared" si="62"/>
        <v>274.714285714286</v>
      </c>
      <c r="CK45" s="17">
        <f t="shared" si="5"/>
        <v>-29.999999999998</v>
      </c>
      <c r="CL45" s="36">
        <f t="shared" si="6"/>
        <v>-0.0156006240249599</v>
      </c>
      <c r="CM45" s="120">
        <v>175</v>
      </c>
      <c r="CN45" s="121">
        <v>0.04</v>
      </c>
      <c r="CO45" s="55">
        <v>7</v>
      </c>
      <c r="CP45" s="55">
        <v>1918</v>
      </c>
      <c r="CQ45" s="40">
        <f t="shared" si="63"/>
        <v>274</v>
      </c>
      <c r="CR45" s="17">
        <f t="shared" si="7"/>
        <v>-35</v>
      </c>
      <c r="CS45" s="36">
        <f t="shared" si="8"/>
        <v>-0.0182481751824818</v>
      </c>
      <c r="CT45" s="122">
        <v>199</v>
      </c>
      <c r="CU45" s="123">
        <v>0.0150753768844221</v>
      </c>
      <c r="CV45" s="122">
        <v>3</v>
      </c>
      <c r="CW45" s="122">
        <v>837</v>
      </c>
      <c r="CX45" s="40">
        <f t="shared" si="64"/>
        <v>279</v>
      </c>
      <c r="CY45" s="17">
        <f t="shared" si="9"/>
        <v>0</v>
      </c>
      <c r="CZ45" s="36">
        <f t="shared" si="10"/>
        <v>0</v>
      </c>
      <c r="DA45" s="112">
        <v>151</v>
      </c>
      <c r="DB45" s="117">
        <v>0.033112582781457</v>
      </c>
      <c r="DC45" s="112">
        <v>5</v>
      </c>
      <c r="DD45" s="112">
        <v>1380</v>
      </c>
      <c r="DE45" s="40">
        <f t="shared" si="65"/>
        <v>276</v>
      </c>
      <c r="DF45" s="17">
        <f t="shared" si="11"/>
        <v>-15</v>
      </c>
      <c r="DG45" s="36">
        <f t="shared" si="12"/>
        <v>-0.0108695652173913</v>
      </c>
      <c r="DH45" s="126">
        <v>166</v>
      </c>
      <c r="DI45" s="32">
        <v>0.0240963855421687</v>
      </c>
      <c r="DJ45" s="17">
        <v>4</v>
      </c>
      <c r="DK45" s="18">
        <v>1116</v>
      </c>
      <c r="DL45" s="40">
        <f t="shared" si="66"/>
        <v>279</v>
      </c>
      <c r="DM45" s="17">
        <f t="shared" si="13"/>
        <v>0</v>
      </c>
      <c r="DN45" s="36">
        <f t="shared" si="14"/>
        <v>0</v>
      </c>
      <c r="DO45" s="33">
        <v>164</v>
      </c>
      <c r="DP45" s="32">
        <v>0.024390243902439</v>
      </c>
      <c r="DQ45" s="18">
        <v>4</v>
      </c>
      <c r="DR45" s="18">
        <v>1106</v>
      </c>
      <c r="DS45" s="40">
        <f t="shared" si="67"/>
        <v>276.5</v>
      </c>
      <c r="DT45" s="17">
        <f t="shared" si="15"/>
        <v>-10</v>
      </c>
      <c r="DU45" s="36">
        <f t="shared" si="16"/>
        <v>-0.00904159132007233</v>
      </c>
      <c r="DV45" s="18">
        <v>190</v>
      </c>
      <c r="DW45" s="26">
        <v>0.0157894736842105</v>
      </c>
      <c r="DX45" s="18">
        <v>3</v>
      </c>
      <c r="DY45" s="18">
        <v>837</v>
      </c>
      <c r="DZ45" s="40">
        <f t="shared" si="68"/>
        <v>279</v>
      </c>
      <c r="EA45" s="17">
        <f t="shared" si="17"/>
        <v>0</v>
      </c>
      <c r="EB45" s="36">
        <f t="shared" si="18"/>
        <v>0</v>
      </c>
      <c r="EC45" s="18">
        <v>122</v>
      </c>
      <c r="ED45" s="26">
        <v>0.0163934426229508</v>
      </c>
      <c r="EE45" s="18">
        <v>2</v>
      </c>
      <c r="EF45" s="18">
        <v>548</v>
      </c>
      <c r="EG45" s="40">
        <f t="shared" si="69"/>
        <v>274</v>
      </c>
      <c r="EH45" s="17">
        <f t="shared" si="19"/>
        <v>-10</v>
      </c>
      <c r="EI45" s="36">
        <f t="shared" si="20"/>
        <v>-0.0182481751824818</v>
      </c>
      <c r="EJ45" s="18">
        <v>117</v>
      </c>
      <c r="EK45" s="26">
        <v>0.0341880341880342</v>
      </c>
      <c r="EL45" s="18">
        <v>4</v>
      </c>
      <c r="EM45" s="18">
        <v>1086</v>
      </c>
      <c r="EN45" s="40">
        <f t="shared" si="70"/>
        <v>271.5</v>
      </c>
      <c r="EO45" s="17">
        <f t="shared" si="21"/>
        <v>-30</v>
      </c>
      <c r="EP45" s="36">
        <f t="shared" si="22"/>
        <v>-0.0276243093922652</v>
      </c>
      <c r="EQ45" s="18">
        <v>141</v>
      </c>
      <c r="ER45" s="26">
        <v>0.0212765957446809</v>
      </c>
      <c r="ES45" s="18">
        <v>3</v>
      </c>
      <c r="ET45" s="18">
        <v>839</v>
      </c>
      <c r="EU45" s="40">
        <f t="shared" si="71"/>
        <v>279.666666666667</v>
      </c>
      <c r="EV45" s="17">
        <f t="shared" si="23"/>
        <v>2.00000000000006</v>
      </c>
      <c r="EW45" s="36">
        <f t="shared" si="24"/>
        <v>0.00238379022646014</v>
      </c>
      <c r="EX45" s="18">
        <v>119</v>
      </c>
      <c r="EY45" s="26">
        <v>0.0252100840336134</v>
      </c>
      <c r="EZ45" s="17">
        <v>3</v>
      </c>
      <c r="FA45" s="18">
        <v>812</v>
      </c>
      <c r="FB45" s="40">
        <f t="shared" si="72"/>
        <v>270.666666666667</v>
      </c>
      <c r="FC45" s="17">
        <f t="shared" si="25"/>
        <v>-24.9999999999999</v>
      </c>
      <c r="FD45" s="36">
        <f t="shared" si="26"/>
        <v>-0.0307881773399014</v>
      </c>
      <c r="FE45" s="18">
        <v>139</v>
      </c>
      <c r="FF45" s="26">
        <v>0.0287769784172662</v>
      </c>
      <c r="FG45" s="17">
        <v>4</v>
      </c>
      <c r="FH45" s="18">
        <v>1106</v>
      </c>
      <c r="FI45" s="40">
        <f t="shared" si="73"/>
        <v>276.5</v>
      </c>
      <c r="FJ45" s="17">
        <f t="shared" si="27"/>
        <v>-10</v>
      </c>
      <c r="FK45" s="36">
        <f t="shared" si="28"/>
        <v>-0.00904159132007233</v>
      </c>
      <c r="FL45" s="18">
        <v>126</v>
      </c>
      <c r="FM45" s="26">
        <v>0.0476190476190476</v>
      </c>
      <c r="FN45" s="17">
        <v>6</v>
      </c>
      <c r="FO45" s="18">
        <v>1657</v>
      </c>
      <c r="FP45" s="40">
        <f t="shared" si="74"/>
        <v>276.166666666667</v>
      </c>
      <c r="FQ45" s="17">
        <f t="shared" si="29"/>
        <v>-16.9999999999999</v>
      </c>
      <c r="FR45" s="36">
        <f t="shared" si="30"/>
        <v>-0.0102595051297525</v>
      </c>
      <c r="FS45" s="18">
        <v>147</v>
      </c>
      <c r="FT45" s="26">
        <v>0.0272108843537415</v>
      </c>
      <c r="FU45" s="17">
        <v>4</v>
      </c>
      <c r="FV45" s="18">
        <v>1086</v>
      </c>
      <c r="FW45" s="40">
        <f t="shared" si="147"/>
        <v>271.5</v>
      </c>
      <c r="FX45" s="17">
        <f t="shared" si="124"/>
        <v>-30</v>
      </c>
      <c r="FY45" s="36">
        <f t="shared" si="125"/>
        <v>-0.0276243093922652</v>
      </c>
      <c r="FZ45" s="18">
        <v>195</v>
      </c>
      <c r="GA45" s="26">
        <v>0.0615384615384615</v>
      </c>
      <c r="GB45" s="17">
        <v>12</v>
      </c>
      <c r="GC45" s="18">
        <v>2860</v>
      </c>
      <c r="GD45" s="40">
        <f t="shared" si="126"/>
        <v>238.333333333333</v>
      </c>
      <c r="GE45" s="17">
        <f t="shared" si="127"/>
        <v>-488</v>
      </c>
      <c r="GF45" s="36">
        <f t="shared" si="128"/>
        <v>-0.170629370629371</v>
      </c>
      <c r="GG45" s="18">
        <v>200</v>
      </c>
      <c r="GH45" s="26">
        <v>0.04</v>
      </c>
      <c r="GI45" s="18">
        <v>8</v>
      </c>
      <c r="GJ45" s="18">
        <v>1884</v>
      </c>
      <c r="GK45" s="40">
        <f t="shared" si="129"/>
        <v>235.5</v>
      </c>
      <c r="GL45" s="17">
        <f t="shared" si="130"/>
        <v>-348</v>
      </c>
      <c r="GM45" s="36">
        <f t="shared" si="131"/>
        <v>-0.184713375796178</v>
      </c>
      <c r="GN45" s="18">
        <v>230</v>
      </c>
      <c r="GO45" s="26">
        <v>0.0521739130434783</v>
      </c>
      <c r="GP45" s="18">
        <v>12</v>
      </c>
      <c r="GQ45" s="18">
        <v>2888</v>
      </c>
      <c r="GR45" s="40">
        <f t="shared" si="132"/>
        <v>240.666666666667</v>
      </c>
      <c r="GS45" s="17">
        <f t="shared" si="133"/>
        <v>-460</v>
      </c>
      <c r="GT45" s="36">
        <f t="shared" si="134"/>
        <v>-0.159279778393352</v>
      </c>
      <c r="GU45" s="18">
        <v>217</v>
      </c>
      <c r="GV45" s="26">
        <v>0.0460829493087558</v>
      </c>
      <c r="GW45" s="18">
        <v>10</v>
      </c>
      <c r="GX45" s="18">
        <v>2326</v>
      </c>
      <c r="GY45" s="40">
        <f t="shared" si="135"/>
        <v>232.6</v>
      </c>
      <c r="GZ45" s="17">
        <f t="shared" si="136"/>
        <v>-464</v>
      </c>
      <c r="HA45" s="36">
        <f t="shared" si="137"/>
        <v>-0.199484092863285</v>
      </c>
      <c r="HB45" s="18">
        <v>168</v>
      </c>
      <c r="HC45" s="26">
        <v>0.0595238095238095</v>
      </c>
      <c r="HD45" s="18">
        <v>10</v>
      </c>
      <c r="HE45" s="18">
        <v>2355</v>
      </c>
      <c r="HF45" s="40">
        <f t="shared" si="138"/>
        <v>235.5</v>
      </c>
      <c r="HG45" s="17">
        <f t="shared" si="139"/>
        <v>-435</v>
      </c>
      <c r="HH45" s="36">
        <f t="shared" si="140"/>
        <v>-0.184713375796178</v>
      </c>
      <c r="HI45" s="18">
        <v>268</v>
      </c>
      <c r="HJ45" s="26">
        <v>0.0447761194029851</v>
      </c>
      <c r="HK45" s="17">
        <v>12</v>
      </c>
      <c r="HL45" s="18">
        <v>2893</v>
      </c>
      <c r="HM45" s="40">
        <f t="shared" si="141"/>
        <v>241.083333333333</v>
      </c>
      <c r="HN45" s="17">
        <f t="shared" si="142"/>
        <v>-455</v>
      </c>
      <c r="HO45" s="36">
        <f t="shared" si="143"/>
        <v>-0.157276183892153</v>
      </c>
      <c r="HP45" s="18">
        <v>633</v>
      </c>
      <c r="HQ45" s="26">
        <v>0.0221169036334913</v>
      </c>
      <c r="HR45" s="17">
        <v>14</v>
      </c>
      <c r="HS45" s="18">
        <v>3409</v>
      </c>
      <c r="HT45" s="40">
        <f t="shared" si="144"/>
        <v>243.5</v>
      </c>
      <c r="HU45" s="17">
        <f t="shared" si="145"/>
        <v>-497</v>
      </c>
      <c r="HV45" s="36">
        <f t="shared" si="146"/>
        <v>-0.145790554414784</v>
      </c>
      <c r="HW45" s="17">
        <v>570</v>
      </c>
      <c r="HX45" s="17">
        <v>151589.8</v>
      </c>
      <c r="HY45" s="18">
        <v>181</v>
      </c>
      <c r="HZ45" s="18">
        <v>50265.47</v>
      </c>
      <c r="IA45" s="17">
        <v>288</v>
      </c>
      <c r="IB45" s="17">
        <v>79541</v>
      </c>
      <c r="IC45" s="17">
        <v>242</v>
      </c>
      <c r="ID45" s="17">
        <v>66511</v>
      </c>
      <c r="IE45" s="18"/>
      <c r="IF45" s="41"/>
      <c r="IG45" s="41"/>
      <c r="IH45" s="41"/>
      <c r="II45" s="41"/>
      <c r="IJ45" s="41"/>
      <c r="IK45" s="41"/>
      <c r="IL45" s="41"/>
      <c r="IM45" s="18"/>
      <c r="IN45" s="41"/>
      <c r="IO45" s="41"/>
      <c r="IP45" s="41"/>
      <c r="IQ45" s="18"/>
      <c r="IR45" s="18"/>
      <c r="IS45" s="18">
        <f t="shared" si="98"/>
        <v>212</v>
      </c>
      <c r="IT45" s="18">
        <f t="shared" si="31"/>
        <v>54758</v>
      </c>
      <c r="IU45" s="17">
        <v>279</v>
      </c>
      <c r="IV45" s="17">
        <f t="shared" si="32"/>
        <v>-4390</v>
      </c>
      <c r="IW45" s="36">
        <f t="shared" si="33"/>
        <v>-0.0801709339274627</v>
      </c>
      <c r="IX45" s="18">
        <f t="shared" si="34"/>
        <v>1493</v>
      </c>
      <c r="IY45" s="42">
        <f t="shared" si="35"/>
        <v>402665.27</v>
      </c>
      <c r="IZ45" s="43"/>
      <c r="JA45" s="43"/>
    </row>
    <row r="46" s="9" customFormat="1" spans="1:261">
      <c r="A46" s="16" t="s">
        <v>133</v>
      </c>
      <c r="B46" s="17" t="s">
        <v>218</v>
      </c>
      <c r="C46" s="18">
        <v>6939962760599</v>
      </c>
      <c r="D46" s="18">
        <v>575402557727</v>
      </c>
      <c r="E46" s="18">
        <v>21064011001539</v>
      </c>
      <c r="F46" s="17" t="s">
        <v>219</v>
      </c>
      <c r="G46" s="19" t="s">
        <v>220</v>
      </c>
      <c r="H46" s="17" t="s">
        <v>129</v>
      </c>
      <c r="I46" s="26">
        <f>VLOOKUP(C46,供应链!E:J,6,0)</f>
        <v>0.583333333333333</v>
      </c>
      <c r="J46" s="17">
        <f>VLOOKUP(C46,供应链!E:H,4,0)</f>
        <v>42</v>
      </c>
      <c r="K46" s="17">
        <f>VLOOKUP(C46,供应链!E:K,7,0)</f>
        <v>0</v>
      </c>
      <c r="L46" s="18">
        <f>VLOOKUP(C46,供应链!E:I,5,0)</f>
        <v>36.4161849710983</v>
      </c>
      <c r="M46" s="27">
        <f t="shared" si="0"/>
        <v>0.000255257754841574</v>
      </c>
      <c r="N46" s="17">
        <v>197</v>
      </c>
      <c r="O46" s="26">
        <v>0</v>
      </c>
      <c r="P46" s="18">
        <v>0</v>
      </c>
      <c r="Q46" s="18">
        <v>0</v>
      </c>
      <c r="R46" s="40">
        <f t="shared" si="100"/>
        <v>0</v>
      </c>
      <c r="S46" s="17">
        <f t="shared" si="101"/>
        <v>0</v>
      </c>
      <c r="T46" s="36">
        <f t="shared" si="102"/>
        <v>0</v>
      </c>
      <c r="U46" s="17">
        <v>201</v>
      </c>
      <c r="V46" s="26">
        <v>0</v>
      </c>
      <c r="W46" s="18">
        <v>0</v>
      </c>
      <c r="X46" s="18">
        <v>0</v>
      </c>
      <c r="Y46" s="40">
        <f t="shared" si="103"/>
        <v>0</v>
      </c>
      <c r="Z46" s="17">
        <f t="shared" si="104"/>
        <v>0</v>
      </c>
      <c r="AA46" s="36">
        <f t="shared" si="105"/>
        <v>0</v>
      </c>
      <c r="AB46" s="17">
        <v>196</v>
      </c>
      <c r="AC46" s="26">
        <v>0.00510204081632653</v>
      </c>
      <c r="AD46" s="18">
        <v>1</v>
      </c>
      <c r="AE46" s="18">
        <v>499</v>
      </c>
      <c r="AF46" s="40">
        <f t="shared" si="42"/>
        <v>499</v>
      </c>
      <c r="AG46" s="17">
        <f t="shared" si="1"/>
        <v>-200</v>
      </c>
      <c r="AH46" s="36">
        <f t="shared" si="2"/>
        <v>-0.400801603206413</v>
      </c>
      <c r="AI46" s="17">
        <v>238</v>
      </c>
      <c r="AJ46" s="26">
        <v>0.00420168067226891</v>
      </c>
      <c r="AK46" s="18">
        <v>1</v>
      </c>
      <c r="AL46" s="18">
        <v>499</v>
      </c>
      <c r="AM46" s="40">
        <f t="shared" si="106"/>
        <v>499</v>
      </c>
      <c r="AN46" s="17">
        <f t="shared" si="107"/>
        <v>-200</v>
      </c>
      <c r="AO46" s="36">
        <f t="shared" si="108"/>
        <v>-0.400801603206413</v>
      </c>
      <c r="AP46" s="17">
        <v>290</v>
      </c>
      <c r="AQ46" s="26">
        <v>0.00689655172413793</v>
      </c>
      <c r="AR46" s="18">
        <v>2</v>
      </c>
      <c r="AS46" s="18">
        <v>1058</v>
      </c>
      <c r="AT46" s="40">
        <f t="shared" si="109"/>
        <v>529</v>
      </c>
      <c r="AU46" s="17">
        <f t="shared" si="110"/>
        <v>-340</v>
      </c>
      <c r="AV46" s="36">
        <f t="shared" si="111"/>
        <v>-0.321361058601134</v>
      </c>
      <c r="AW46" s="17">
        <v>236</v>
      </c>
      <c r="AX46" s="26">
        <v>0.0127118644067797</v>
      </c>
      <c r="AY46" s="18">
        <v>3</v>
      </c>
      <c r="AZ46" s="18">
        <v>1487</v>
      </c>
      <c r="BA46" s="40">
        <f t="shared" si="112"/>
        <v>495.666666666667</v>
      </c>
      <c r="BB46" s="17">
        <f t="shared" si="113"/>
        <v>-610</v>
      </c>
      <c r="BC46" s="36">
        <f t="shared" si="114"/>
        <v>-0.410221923335575</v>
      </c>
      <c r="BD46" s="17">
        <v>236</v>
      </c>
      <c r="BE46" s="26">
        <v>0.00847457627118644</v>
      </c>
      <c r="BF46" s="17">
        <v>2</v>
      </c>
      <c r="BG46" s="18">
        <v>1058</v>
      </c>
      <c r="BH46" s="40">
        <f t="shared" si="115"/>
        <v>529</v>
      </c>
      <c r="BI46" s="17">
        <f t="shared" si="116"/>
        <v>-340</v>
      </c>
      <c r="BJ46" s="36">
        <f t="shared" si="117"/>
        <v>-0.321361058601134</v>
      </c>
      <c r="BK46" s="17">
        <v>218</v>
      </c>
      <c r="BL46" s="32">
        <v>0</v>
      </c>
      <c r="BM46" s="17">
        <v>0</v>
      </c>
      <c r="BN46" s="18">
        <v>0</v>
      </c>
      <c r="BO46" s="40">
        <f t="shared" si="118"/>
        <v>0</v>
      </c>
      <c r="BP46" s="17">
        <f t="shared" si="119"/>
        <v>0</v>
      </c>
      <c r="BQ46" s="36">
        <f t="shared" si="120"/>
        <v>0</v>
      </c>
      <c r="BR46" s="17">
        <v>173</v>
      </c>
      <c r="BS46" s="32">
        <v>0.00578034682080925</v>
      </c>
      <c r="BT46" s="18">
        <v>1</v>
      </c>
      <c r="BU46" s="18">
        <v>599</v>
      </c>
      <c r="BV46" s="40">
        <f t="shared" si="121"/>
        <v>599</v>
      </c>
      <c r="BW46" s="17">
        <f t="shared" si="122"/>
        <v>-100</v>
      </c>
      <c r="BX46" s="116">
        <f t="shared" si="123"/>
        <v>-0.1669449081803</v>
      </c>
      <c r="BY46" s="112">
        <v>0</v>
      </c>
      <c r="BZ46" s="117">
        <v>0</v>
      </c>
      <c r="CA46" s="112">
        <v>0</v>
      </c>
      <c r="CB46" s="112">
        <v>0</v>
      </c>
      <c r="CC46" s="40">
        <f t="shared" si="61"/>
        <v>0</v>
      </c>
      <c r="CD46" s="17">
        <f t="shared" si="3"/>
        <v>0</v>
      </c>
      <c r="CE46" s="36">
        <f t="shared" si="4"/>
        <v>0</v>
      </c>
      <c r="CF46" s="112">
        <v>148</v>
      </c>
      <c r="CG46" s="117">
        <v>0</v>
      </c>
      <c r="CH46" s="112">
        <v>0</v>
      </c>
      <c r="CI46" s="112">
        <v>0</v>
      </c>
      <c r="CJ46" s="40">
        <f t="shared" si="62"/>
        <v>0</v>
      </c>
      <c r="CK46" s="17">
        <f t="shared" si="5"/>
        <v>0</v>
      </c>
      <c r="CL46" s="36">
        <f t="shared" si="6"/>
        <v>0</v>
      </c>
      <c r="CM46" s="120">
        <v>142</v>
      </c>
      <c r="CN46" s="121">
        <v>0.0140845070422535</v>
      </c>
      <c r="CO46" s="55">
        <v>2</v>
      </c>
      <c r="CP46" s="55">
        <v>1198</v>
      </c>
      <c r="CQ46" s="40">
        <f t="shared" si="63"/>
        <v>599</v>
      </c>
      <c r="CR46" s="17">
        <f t="shared" si="7"/>
        <v>-200</v>
      </c>
      <c r="CS46" s="36">
        <f t="shared" si="8"/>
        <v>-0.1669449081803</v>
      </c>
      <c r="CT46" s="122">
        <v>156</v>
      </c>
      <c r="CU46" s="123">
        <v>0</v>
      </c>
      <c r="CV46" s="122">
        <v>0</v>
      </c>
      <c r="CW46" s="122">
        <v>0</v>
      </c>
      <c r="CX46" s="40">
        <f t="shared" si="64"/>
        <v>0</v>
      </c>
      <c r="CY46" s="17">
        <f t="shared" si="9"/>
        <v>0</v>
      </c>
      <c r="CZ46" s="36">
        <f t="shared" si="10"/>
        <v>0</v>
      </c>
      <c r="DA46" s="112">
        <v>147</v>
      </c>
      <c r="DB46" s="117">
        <v>0.00680272108843537</v>
      </c>
      <c r="DC46" s="112">
        <v>1</v>
      </c>
      <c r="DD46" s="112">
        <v>599</v>
      </c>
      <c r="DE46" s="40">
        <f t="shared" si="65"/>
        <v>599</v>
      </c>
      <c r="DF46" s="17">
        <f t="shared" si="11"/>
        <v>-100</v>
      </c>
      <c r="DG46" s="36">
        <f t="shared" si="12"/>
        <v>-0.1669449081803</v>
      </c>
      <c r="DH46" s="126">
        <v>168</v>
      </c>
      <c r="DI46" s="32">
        <v>0.00595238095238095</v>
      </c>
      <c r="DJ46" s="17">
        <v>1</v>
      </c>
      <c r="DK46" s="18">
        <v>599</v>
      </c>
      <c r="DL46" s="40">
        <f t="shared" si="66"/>
        <v>599</v>
      </c>
      <c r="DM46" s="17">
        <f t="shared" si="13"/>
        <v>-100</v>
      </c>
      <c r="DN46" s="36">
        <f t="shared" si="14"/>
        <v>-0.1669449081803</v>
      </c>
      <c r="DO46" s="33">
        <v>125</v>
      </c>
      <c r="DP46" s="32">
        <v>0</v>
      </c>
      <c r="DQ46" s="18">
        <v>0</v>
      </c>
      <c r="DR46" s="18">
        <v>0</v>
      </c>
      <c r="DS46" s="40">
        <f t="shared" si="67"/>
        <v>0</v>
      </c>
      <c r="DT46" s="17">
        <f t="shared" si="15"/>
        <v>0</v>
      </c>
      <c r="DU46" s="36">
        <f t="shared" si="16"/>
        <v>0</v>
      </c>
      <c r="DV46" s="18">
        <v>146</v>
      </c>
      <c r="DW46" s="26">
        <v>0</v>
      </c>
      <c r="DX46" s="18">
        <v>0</v>
      </c>
      <c r="DY46" s="18">
        <v>0</v>
      </c>
      <c r="DZ46" s="40">
        <f t="shared" si="68"/>
        <v>0</v>
      </c>
      <c r="EA46" s="17">
        <f t="shared" si="17"/>
        <v>0</v>
      </c>
      <c r="EB46" s="36">
        <f t="shared" si="18"/>
        <v>0</v>
      </c>
      <c r="EC46" s="18">
        <v>134</v>
      </c>
      <c r="ED46" s="26">
        <v>0.00746268656716418</v>
      </c>
      <c r="EE46" s="18">
        <v>1</v>
      </c>
      <c r="EF46" s="18">
        <v>599</v>
      </c>
      <c r="EG46" s="40">
        <f t="shared" si="69"/>
        <v>599</v>
      </c>
      <c r="EH46" s="17">
        <f t="shared" si="19"/>
        <v>-100</v>
      </c>
      <c r="EI46" s="36">
        <f t="shared" si="20"/>
        <v>-0.1669449081803</v>
      </c>
      <c r="EJ46" s="18">
        <v>152</v>
      </c>
      <c r="EK46" s="26">
        <v>0.00657894736842105</v>
      </c>
      <c r="EL46" s="18">
        <v>1</v>
      </c>
      <c r="EM46" s="18">
        <v>599</v>
      </c>
      <c r="EN46" s="40">
        <f t="shared" si="70"/>
        <v>599</v>
      </c>
      <c r="EO46" s="17">
        <f t="shared" si="21"/>
        <v>-100</v>
      </c>
      <c r="EP46" s="36">
        <f t="shared" si="22"/>
        <v>-0.1669449081803</v>
      </c>
      <c r="EQ46" s="18">
        <v>138</v>
      </c>
      <c r="ER46" s="26">
        <v>0.0072463768115942</v>
      </c>
      <c r="ES46" s="18">
        <v>1</v>
      </c>
      <c r="ET46" s="18">
        <v>589</v>
      </c>
      <c r="EU46" s="40">
        <f t="shared" si="71"/>
        <v>589</v>
      </c>
      <c r="EV46" s="17">
        <f t="shared" si="23"/>
        <v>-110</v>
      </c>
      <c r="EW46" s="36">
        <f t="shared" si="24"/>
        <v>-0.186757215619694</v>
      </c>
      <c r="EX46" s="18">
        <v>124</v>
      </c>
      <c r="EY46" s="26">
        <v>0</v>
      </c>
      <c r="EZ46" s="17">
        <v>0</v>
      </c>
      <c r="FA46" s="18">
        <v>0</v>
      </c>
      <c r="FB46" s="40">
        <f t="shared" si="72"/>
        <v>0</v>
      </c>
      <c r="FC46" s="17">
        <f t="shared" si="25"/>
        <v>0</v>
      </c>
      <c r="FD46" s="36">
        <f t="shared" si="26"/>
        <v>0</v>
      </c>
      <c r="FE46" s="18">
        <v>131</v>
      </c>
      <c r="FF46" s="26">
        <v>0.00763358778625954</v>
      </c>
      <c r="FG46" s="17">
        <v>1</v>
      </c>
      <c r="FH46" s="18">
        <v>589</v>
      </c>
      <c r="FI46" s="40">
        <f t="shared" si="73"/>
        <v>589</v>
      </c>
      <c r="FJ46" s="17">
        <f t="shared" si="27"/>
        <v>-110</v>
      </c>
      <c r="FK46" s="36">
        <f t="shared" si="28"/>
        <v>-0.186757215619694</v>
      </c>
      <c r="FL46" s="18">
        <v>185</v>
      </c>
      <c r="FM46" s="26">
        <v>0</v>
      </c>
      <c r="FN46" s="17">
        <v>0</v>
      </c>
      <c r="FO46" s="18">
        <v>0</v>
      </c>
      <c r="FP46" s="40">
        <f t="shared" si="74"/>
        <v>0</v>
      </c>
      <c r="FQ46" s="17">
        <f t="shared" si="29"/>
        <v>0</v>
      </c>
      <c r="FR46" s="36">
        <f t="shared" si="30"/>
        <v>0</v>
      </c>
      <c r="FS46" s="18">
        <v>176</v>
      </c>
      <c r="FT46" s="26">
        <v>0</v>
      </c>
      <c r="FU46" s="17">
        <v>0</v>
      </c>
      <c r="FV46" s="18">
        <v>0</v>
      </c>
      <c r="FW46" s="40">
        <f t="shared" si="147"/>
        <v>0</v>
      </c>
      <c r="FX46" s="17">
        <f t="shared" si="124"/>
        <v>0</v>
      </c>
      <c r="FY46" s="36">
        <f t="shared" si="125"/>
        <v>0</v>
      </c>
      <c r="FZ46" s="18">
        <v>237</v>
      </c>
      <c r="GA46" s="26">
        <v>0.00421940928270042</v>
      </c>
      <c r="GB46" s="17">
        <v>1</v>
      </c>
      <c r="GC46" s="18">
        <v>549</v>
      </c>
      <c r="GD46" s="40">
        <f t="shared" si="126"/>
        <v>549</v>
      </c>
      <c r="GE46" s="17">
        <f t="shared" si="127"/>
        <v>-150</v>
      </c>
      <c r="GF46" s="36">
        <f t="shared" si="128"/>
        <v>-0.273224043715847</v>
      </c>
      <c r="GG46" s="18">
        <v>194</v>
      </c>
      <c r="GH46" s="26">
        <v>0.00515463917525773</v>
      </c>
      <c r="GI46" s="18">
        <v>1</v>
      </c>
      <c r="GJ46" s="18">
        <v>511</v>
      </c>
      <c r="GK46" s="40">
        <f t="shared" si="129"/>
        <v>511</v>
      </c>
      <c r="GL46" s="17">
        <f t="shared" si="130"/>
        <v>-188</v>
      </c>
      <c r="GM46" s="36">
        <f t="shared" si="131"/>
        <v>-0.367906066536204</v>
      </c>
      <c r="GN46" s="18">
        <v>195</v>
      </c>
      <c r="GO46" s="26">
        <v>0</v>
      </c>
      <c r="GP46" s="18">
        <v>0</v>
      </c>
      <c r="GQ46" s="18">
        <v>0</v>
      </c>
      <c r="GR46" s="40">
        <f t="shared" si="132"/>
        <v>0</v>
      </c>
      <c r="GS46" s="17">
        <f t="shared" si="133"/>
        <v>0</v>
      </c>
      <c r="GT46" s="36">
        <f t="shared" si="134"/>
        <v>0</v>
      </c>
      <c r="GU46" s="18">
        <v>396</v>
      </c>
      <c r="GV46" s="26">
        <v>0.00252525252525253</v>
      </c>
      <c r="GW46" s="18">
        <v>1</v>
      </c>
      <c r="GX46" s="18">
        <v>499</v>
      </c>
      <c r="GY46" s="40">
        <f t="shared" si="135"/>
        <v>499</v>
      </c>
      <c r="GZ46" s="17">
        <f t="shared" si="136"/>
        <v>-200</v>
      </c>
      <c r="HA46" s="36">
        <f t="shared" si="137"/>
        <v>-0.400801603206413</v>
      </c>
      <c r="HB46" s="18">
        <v>301</v>
      </c>
      <c r="HC46" s="26">
        <v>0</v>
      </c>
      <c r="HD46" s="18">
        <v>0</v>
      </c>
      <c r="HE46" s="18">
        <v>0</v>
      </c>
      <c r="HF46" s="40">
        <f t="shared" si="138"/>
        <v>0</v>
      </c>
      <c r="HG46" s="17">
        <f t="shared" si="139"/>
        <v>0</v>
      </c>
      <c r="HH46" s="36">
        <f t="shared" si="140"/>
        <v>0</v>
      </c>
      <c r="HI46" s="18">
        <v>281</v>
      </c>
      <c r="HJ46" s="26">
        <v>0</v>
      </c>
      <c r="HK46" s="17">
        <v>0</v>
      </c>
      <c r="HL46" s="18">
        <v>0</v>
      </c>
      <c r="HM46" s="40">
        <f t="shared" si="141"/>
        <v>0</v>
      </c>
      <c r="HN46" s="17">
        <f t="shared" si="142"/>
        <v>0</v>
      </c>
      <c r="HO46" s="36">
        <f t="shared" si="143"/>
        <v>0</v>
      </c>
      <c r="HP46" s="18">
        <v>567</v>
      </c>
      <c r="HQ46" s="26">
        <v>0.00352733686067019</v>
      </c>
      <c r="HR46" s="17">
        <v>2</v>
      </c>
      <c r="HS46" s="18">
        <v>998</v>
      </c>
      <c r="HT46" s="40">
        <f t="shared" si="144"/>
        <v>499</v>
      </c>
      <c r="HU46" s="17">
        <f t="shared" si="145"/>
        <v>-400</v>
      </c>
      <c r="HV46" s="36">
        <f t="shared" si="146"/>
        <v>-0.400801603206413</v>
      </c>
      <c r="HW46" s="17">
        <v>73</v>
      </c>
      <c r="HX46" s="17">
        <v>35553.98</v>
      </c>
      <c r="HY46" s="18">
        <v>40</v>
      </c>
      <c r="HZ46" s="18">
        <v>22019.86</v>
      </c>
      <c r="IA46" s="17">
        <v>111</v>
      </c>
      <c r="IB46" s="17">
        <v>52891</v>
      </c>
      <c r="IC46" s="17">
        <v>40</v>
      </c>
      <c r="ID46" s="17">
        <v>20934</v>
      </c>
      <c r="IE46" s="16"/>
      <c r="IF46" s="16"/>
      <c r="IG46" s="16"/>
      <c r="IH46" s="16"/>
      <c r="II46" s="41"/>
      <c r="IJ46" s="41"/>
      <c r="IK46" s="41"/>
      <c r="IL46" s="41"/>
      <c r="IM46" s="18"/>
      <c r="IN46" s="41"/>
      <c r="IO46" s="41"/>
      <c r="IP46" s="41"/>
      <c r="IQ46" s="18"/>
      <c r="IR46" s="18"/>
      <c r="IS46" s="18">
        <f t="shared" si="98"/>
        <v>23</v>
      </c>
      <c r="IT46" s="18">
        <f t="shared" si="31"/>
        <v>12529</v>
      </c>
      <c r="IU46" s="17">
        <v>699</v>
      </c>
      <c r="IV46" s="17">
        <f t="shared" si="32"/>
        <v>-3548</v>
      </c>
      <c r="IW46" s="36">
        <f t="shared" si="33"/>
        <v>-0.283183015404262</v>
      </c>
      <c r="IX46" s="18">
        <f t="shared" si="34"/>
        <v>287</v>
      </c>
      <c r="IY46" s="42">
        <f t="shared" si="35"/>
        <v>143927.84</v>
      </c>
      <c r="IZ46" s="43"/>
      <c r="JA46" s="43"/>
    </row>
    <row r="47" spans="1:261">
      <c r="A47" s="16" t="s">
        <v>126</v>
      </c>
      <c r="B47" s="17" t="s">
        <v>221</v>
      </c>
      <c r="C47" s="18">
        <v>6939962746685</v>
      </c>
      <c r="D47" s="18">
        <v>565151749644</v>
      </c>
      <c r="E47" s="18">
        <v>21064011000398</v>
      </c>
      <c r="F47" s="17" t="s">
        <v>222</v>
      </c>
      <c r="G47" s="19" t="s">
        <v>223</v>
      </c>
      <c r="H47" s="17" t="s">
        <v>129</v>
      </c>
      <c r="I47" s="26">
        <f>VLOOKUP(C47,供应链!E:J,6,0)</f>
        <v>1</v>
      </c>
      <c r="J47" s="17">
        <f>VLOOKUP(C47,供应链!E:H,4,0)</f>
        <v>637</v>
      </c>
      <c r="K47" s="17">
        <f>VLOOKUP(C47,供应链!E:K,7,0)</f>
        <v>0</v>
      </c>
      <c r="L47" s="18">
        <f>VLOOKUP(C47,供应链!E:I,5,0)</f>
        <v>16.4183317786833</v>
      </c>
      <c r="M47" s="27">
        <f t="shared" si="0"/>
        <v>0.0117751512124743</v>
      </c>
      <c r="N47" s="17">
        <v>1518</v>
      </c>
      <c r="O47" s="26">
        <v>0.0375494071146245</v>
      </c>
      <c r="P47" s="18">
        <v>57</v>
      </c>
      <c r="Q47" s="18">
        <v>3919</v>
      </c>
      <c r="R47" s="40">
        <f t="shared" si="100"/>
        <v>68.7543859649123</v>
      </c>
      <c r="S47" s="17">
        <f t="shared" si="101"/>
        <v>-584</v>
      </c>
      <c r="T47" s="36">
        <f t="shared" si="102"/>
        <v>-0.149017606532279</v>
      </c>
      <c r="U47" s="17">
        <v>1317</v>
      </c>
      <c r="V47" s="26">
        <v>0.0387243735763098</v>
      </c>
      <c r="W47" s="18">
        <v>51</v>
      </c>
      <c r="X47" s="18">
        <v>3469</v>
      </c>
      <c r="Y47" s="40">
        <f t="shared" si="103"/>
        <v>68.0196078431373</v>
      </c>
      <c r="Z47" s="17">
        <f t="shared" si="104"/>
        <v>-560</v>
      </c>
      <c r="AA47" s="36">
        <f t="shared" si="105"/>
        <v>-0.161429806860767</v>
      </c>
      <c r="AB47" s="17">
        <v>1420</v>
      </c>
      <c r="AC47" s="26">
        <v>0.0295774647887324</v>
      </c>
      <c r="AD47" s="18">
        <v>42</v>
      </c>
      <c r="AE47" s="18">
        <v>2888</v>
      </c>
      <c r="AF47" s="40">
        <f t="shared" si="42"/>
        <v>68.7619047619048</v>
      </c>
      <c r="AG47" s="17">
        <f t="shared" si="1"/>
        <v>-429.999999999998</v>
      </c>
      <c r="AH47" s="36">
        <f t="shared" si="2"/>
        <v>-0.148891966759002</v>
      </c>
      <c r="AI47" s="17">
        <v>1543</v>
      </c>
      <c r="AJ47" s="26">
        <v>0.0278677900194426</v>
      </c>
      <c r="AK47" s="18">
        <v>43</v>
      </c>
      <c r="AL47" s="18">
        <v>2926</v>
      </c>
      <c r="AM47" s="40">
        <f t="shared" si="106"/>
        <v>68.046511627907</v>
      </c>
      <c r="AN47" s="17">
        <f t="shared" si="107"/>
        <v>-471</v>
      </c>
      <c r="AO47" s="36">
        <f t="shared" si="108"/>
        <v>-0.160970608339029</v>
      </c>
      <c r="AP47" s="17">
        <v>2004</v>
      </c>
      <c r="AQ47" s="26">
        <v>0.032435129740519</v>
      </c>
      <c r="AR47" s="18">
        <v>65</v>
      </c>
      <c r="AS47" s="18">
        <v>4476</v>
      </c>
      <c r="AT47" s="40">
        <f t="shared" si="109"/>
        <v>68.8615384615385</v>
      </c>
      <c r="AU47" s="17">
        <f t="shared" si="110"/>
        <v>-659</v>
      </c>
      <c r="AV47" s="36">
        <f t="shared" si="111"/>
        <v>-0.147229669347632</v>
      </c>
      <c r="AW47" s="17">
        <v>1530</v>
      </c>
      <c r="AX47" s="26">
        <v>0.0248366013071895</v>
      </c>
      <c r="AY47" s="18">
        <v>38</v>
      </c>
      <c r="AZ47" s="18">
        <v>2593</v>
      </c>
      <c r="BA47" s="40">
        <f t="shared" si="112"/>
        <v>68.2368421052632</v>
      </c>
      <c r="BB47" s="17">
        <f t="shared" si="113"/>
        <v>-409</v>
      </c>
      <c r="BC47" s="36">
        <f t="shared" si="114"/>
        <v>-0.157732356344003</v>
      </c>
      <c r="BD47" s="17">
        <v>3142</v>
      </c>
      <c r="BE47" s="26">
        <v>0.0155951623169955</v>
      </c>
      <c r="BF47" s="17">
        <v>49</v>
      </c>
      <c r="BG47" s="18">
        <v>3332</v>
      </c>
      <c r="BH47" s="40">
        <f t="shared" si="115"/>
        <v>68</v>
      </c>
      <c r="BI47" s="17">
        <f t="shared" si="116"/>
        <v>-539</v>
      </c>
      <c r="BJ47" s="36">
        <f t="shared" si="117"/>
        <v>-0.161764705882353</v>
      </c>
      <c r="BK47" s="17">
        <v>1484</v>
      </c>
      <c r="BL47" s="32">
        <v>0.0154986522911051</v>
      </c>
      <c r="BM47" s="17">
        <v>23</v>
      </c>
      <c r="BN47" s="18">
        <v>1758</v>
      </c>
      <c r="BO47" s="40">
        <f t="shared" si="118"/>
        <v>76.4347826086957</v>
      </c>
      <c r="BP47" s="17">
        <f t="shared" si="119"/>
        <v>-58.9999999999999</v>
      </c>
      <c r="BQ47" s="36">
        <f t="shared" si="120"/>
        <v>-0.0335608646188851</v>
      </c>
      <c r="BR47" s="17">
        <v>1209</v>
      </c>
      <c r="BS47" s="32">
        <v>0.0239867659222498</v>
      </c>
      <c r="BT47" s="18">
        <v>29</v>
      </c>
      <c r="BU47" s="18">
        <v>2268</v>
      </c>
      <c r="BV47" s="40">
        <f t="shared" si="121"/>
        <v>78.2068965517241</v>
      </c>
      <c r="BW47" s="17">
        <f t="shared" si="122"/>
        <v>-22.9999999999999</v>
      </c>
      <c r="BX47" s="116">
        <f t="shared" si="123"/>
        <v>-0.0101410934744268</v>
      </c>
      <c r="BY47" s="112">
        <v>1137</v>
      </c>
      <c r="BZ47" s="117">
        <v>0.0246262093227792</v>
      </c>
      <c r="CA47" s="112">
        <v>28</v>
      </c>
      <c r="CB47" s="112">
        <v>2229</v>
      </c>
      <c r="CC47" s="40">
        <f t="shared" si="61"/>
        <v>79.6071428571429</v>
      </c>
      <c r="CD47" s="17">
        <f t="shared" si="3"/>
        <v>17.0000000000013</v>
      </c>
      <c r="CE47" s="36">
        <f t="shared" si="4"/>
        <v>0.007626738447735</v>
      </c>
      <c r="CF47" s="112">
        <v>1076</v>
      </c>
      <c r="CG47" s="117">
        <v>0.033457249070632</v>
      </c>
      <c r="CH47" s="112">
        <v>36</v>
      </c>
      <c r="CI47" s="112">
        <v>2856</v>
      </c>
      <c r="CJ47" s="40">
        <f t="shared" si="62"/>
        <v>79.3333333333333</v>
      </c>
      <c r="CK47" s="17">
        <f t="shared" si="5"/>
        <v>11.9999999999988</v>
      </c>
      <c r="CL47" s="36">
        <f t="shared" si="6"/>
        <v>0.00420168067226849</v>
      </c>
      <c r="CM47" s="120">
        <v>1105</v>
      </c>
      <c r="CN47" s="121">
        <v>0.0298642533936652</v>
      </c>
      <c r="CO47" s="55">
        <v>33</v>
      </c>
      <c r="CP47" s="55">
        <v>2569</v>
      </c>
      <c r="CQ47" s="40">
        <f t="shared" si="63"/>
        <v>77.8484848484848</v>
      </c>
      <c r="CR47" s="17">
        <f t="shared" si="7"/>
        <v>-38.0000000000015</v>
      </c>
      <c r="CS47" s="36">
        <f t="shared" si="8"/>
        <v>-0.0147917477617756</v>
      </c>
      <c r="CT47" s="122">
        <v>1180</v>
      </c>
      <c r="CU47" s="123">
        <v>0.0296610169491525</v>
      </c>
      <c r="CV47" s="122">
        <v>35</v>
      </c>
      <c r="CW47" s="122">
        <v>2673</v>
      </c>
      <c r="CX47" s="40">
        <f t="shared" si="64"/>
        <v>76.3714285714286</v>
      </c>
      <c r="CY47" s="17">
        <f t="shared" si="9"/>
        <v>-91.9999999999992</v>
      </c>
      <c r="CZ47" s="36">
        <f t="shared" si="10"/>
        <v>-0.0344182566404786</v>
      </c>
      <c r="DA47" s="112">
        <v>1116</v>
      </c>
      <c r="DB47" s="117">
        <v>0.0313620071684588</v>
      </c>
      <c r="DC47" s="112">
        <v>35</v>
      </c>
      <c r="DD47" s="112">
        <v>2702</v>
      </c>
      <c r="DE47" s="40">
        <f t="shared" si="65"/>
        <v>77.2</v>
      </c>
      <c r="DF47" s="17">
        <f t="shared" si="11"/>
        <v>-62.9999999999999</v>
      </c>
      <c r="DG47" s="36">
        <f t="shared" si="12"/>
        <v>-0.0233160621761658</v>
      </c>
      <c r="DH47" s="126">
        <v>1269</v>
      </c>
      <c r="DI47" s="32">
        <v>0.0181245074862096</v>
      </c>
      <c r="DJ47" s="17">
        <v>23</v>
      </c>
      <c r="DK47" s="18">
        <v>1763</v>
      </c>
      <c r="DL47" s="40">
        <f t="shared" si="66"/>
        <v>76.6521739130435</v>
      </c>
      <c r="DM47" s="17">
        <f t="shared" si="13"/>
        <v>-53.9999999999995</v>
      </c>
      <c r="DN47" s="36">
        <f t="shared" si="14"/>
        <v>-0.0306296086216674</v>
      </c>
      <c r="DO47" s="33">
        <v>1348</v>
      </c>
      <c r="DP47" s="32">
        <v>0.0140949554896142</v>
      </c>
      <c r="DQ47" s="18">
        <v>19</v>
      </c>
      <c r="DR47" s="18">
        <v>1496</v>
      </c>
      <c r="DS47" s="40">
        <f t="shared" si="67"/>
        <v>78.7368421052632</v>
      </c>
      <c r="DT47" s="17">
        <f t="shared" si="15"/>
        <v>-4.99999999999933</v>
      </c>
      <c r="DU47" s="36">
        <f t="shared" si="16"/>
        <v>-0.00334224598930437</v>
      </c>
      <c r="DV47" s="18">
        <v>1447</v>
      </c>
      <c r="DW47" s="26">
        <v>0.0117484450587422</v>
      </c>
      <c r="DX47" s="18">
        <v>17</v>
      </c>
      <c r="DY47" s="18">
        <v>1340</v>
      </c>
      <c r="DZ47" s="40">
        <f t="shared" si="68"/>
        <v>78.8235294117647</v>
      </c>
      <c r="EA47" s="17">
        <f t="shared" si="17"/>
        <v>-3.00000000000017</v>
      </c>
      <c r="EB47" s="36">
        <f t="shared" si="18"/>
        <v>-0.00223880597014938</v>
      </c>
      <c r="EC47" s="18">
        <v>1214</v>
      </c>
      <c r="ED47" s="26">
        <v>0.0156507413509061</v>
      </c>
      <c r="EE47" s="18">
        <v>19</v>
      </c>
      <c r="EF47" s="18">
        <v>1492</v>
      </c>
      <c r="EG47" s="40">
        <f t="shared" si="69"/>
        <v>78.5263157894737</v>
      </c>
      <c r="EH47" s="17">
        <f t="shared" si="19"/>
        <v>-8.99999999999972</v>
      </c>
      <c r="EI47" s="36">
        <f t="shared" si="20"/>
        <v>-0.00603217158176925</v>
      </c>
      <c r="EJ47" s="18">
        <v>1140</v>
      </c>
      <c r="EK47" s="26">
        <v>0.0087719298245614</v>
      </c>
      <c r="EL47" s="18">
        <v>10</v>
      </c>
      <c r="EM47" s="18">
        <v>784</v>
      </c>
      <c r="EN47" s="40">
        <f t="shared" si="70"/>
        <v>78.4</v>
      </c>
      <c r="EO47" s="17">
        <f t="shared" si="21"/>
        <v>-5.99999999999994</v>
      </c>
      <c r="EP47" s="36">
        <f t="shared" si="22"/>
        <v>-0.00765306122448972</v>
      </c>
      <c r="EQ47" s="18">
        <v>1101</v>
      </c>
      <c r="ER47" s="26">
        <v>0.0208900999091735</v>
      </c>
      <c r="ES47" s="18">
        <v>23</v>
      </c>
      <c r="ET47" s="18">
        <v>1808</v>
      </c>
      <c r="EU47" s="40">
        <f t="shared" si="71"/>
        <v>78.6086956521739</v>
      </c>
      <c r="EV47" s="17">
        <f t="shared" si="23"/>
        <v>-9.00000000000014</v>
      </c>
      <c r="EW47" s="36">
        <f t="shared" si="24"/>
        <v>-0.00497787610619477</v>
      </c>
      <c r="EX47" s="18">
        <v>1239</v>
      </c>
      <c r="EY47" s="26">
        <v>0.0217917675544794</v>
      </c>
      <c r="EZ47" s="17">
        <v>27</v>
      </c>
      <c r="FA47" s="18">
        <v>2112</v>
      </c>
      <c r="FB47" s="40">
        <f t="shared" si="72"/>
        <v>78.2222222222222</v>
      </c>
      <c r="FC47" s="17">
        <f t="shared" si="25"/>
        <v>-20.9999999999998</v>
      </c>
      <c r="FD47" s="36">
        <f t="shared" si="26"/>
        <v>-0.00994318181818174</v>
      </c>
      <c r="FE47" s="18">
        <v>1105</v>
      </c>
      <c r="FF47" s="26">
        <v>0.0235294117647059</v>
      </c>
      <c r="FG47" s="17">
        <v>26</v>
      </c>
      <c r="FH47" s="18">
        <v>2002</v>
      </c>
      <c r="FI47" s="40">
        <f t="shared" si="73"/>
        <v>77</v>
      </c>
      <c r="FJ47" s="17">
        <f t="shared" si="27"/>
        <v>-52</v>
      </c>
      <c r="FK47" s="36">
        <f t="shared" si="28"/>
        <v>-0.025974025974026</v>
      </c>
      <c r="FL47" s="18">
        <v>1057</v>
      </c>
      <c r="FM47" s="26">
        <v>0.0189214758751183</v>
      </c>
      <c r="FN47" s="17">
        <v>20</v>
      </c>
      <c r="FO47" s="18">
        <v>1542</v>
      </c>
      <c r="FP47" s="40">
        <f t="shared" si="74"/>
        <v>77.1</v>
      </c>
      <c r="FQ47" s="17">
        <f t="shared" si="29"/>
        <v>-38.0000000000001</v>
      </c>
      <c r="FR47" s="36">
        <f t="shared" si="30"/>
        <v>-0.0246433203631648</v>
      </c>
      <c r="FS47" s="18">
        <v>1101</v>
      </c>
      <c r="FT47" s="26">
        <v>0.0199818346957312</v>
      </c>
      <c r="FU47" s="17">
        <v>22</v>
      </c>
      <c r="FV47" s="18">
        <v>1701</v>
      </c>
      <c r="FW47" s="40">
        <f t="shared" si="147"/>
        <v>77.3181818181818</v>
      </c>
      <c r="FX47" s="17">
        <f t="shared" si="124"/>
        <v>-37.0000000000001</v>
      </c>
      <c r="FY47" s="36">
        <f t="shared" si="125"/>
        <v>-0.0217519106407996</v>
      </c>
      <c r="FZ47" s="18">
        <v>1512</v>
      </c>
      <c r="GA47" s="26">
        <v>0.0291005291005291</v>
      </c>
      <c r="GB47" s="17">
        <v>44</v>
      </c>
      <c r="GC47" s="18">
        <v>2830</v>
      </c>
      <c r="GD47" s="40">
        <f t="shared" si="126"/>
        <v>64.3181818181818</v>
      </c>
      <c r="GE47" s="17">
        <f t="shared" si="127"/>
        <v>-646</v>
      </c>
      <c r="GF47" s="36">
        <f t="shared" si="128"/>
        <v>-0.228268551236749</v>
      </c>
      <c r="GG47" s="18">
        <v>1421</v>
      </c>
      <c r="GH47" s="26">
        <v>0.0302603800140746</v>
      </c>
      <c r="GI47" s="18">
        <v>43</v>
      </c>
      <c r="GJ47" s="18">
        <v>2809</v>
      </c>
      <c r="GK47" s="40">
        <f t="shared" si="129"/>
        <v>65.3255813953488</v>
      </c>
      <c r="GL47" s="17">
        <f t="shared" si="130"/>
        <v>-588</v>
      </c>
      <c r="GM47" s="36">
        <f t="shared" si="131"/>
        <v>-0.209327162691349</v>
      </c>
      <c r="GN47" s="18">
        <v>1462</v>
      </c>
      <c r="GO47" s="26">
        <v>0.0389876880984952</v>
      </c>
      <c r="GP47" s="18">
        <v>57</v>
      </c>
      <c r="GQ47" s="18">
        <v>3664</v>
      </c>
      <c r="GR47" s="40">
        <f t="shared" si="132"/>
        <v>64.280701754386</v>
      </c>
      <c r="GS47" s="17">
        <f t="shared" si="133"/>
        <v>-839</v>
      </c>
      <c r="GT47" s="36">
        <f t="shared" si="134"/>
        <v>-0.228984716157205</v>
      </c>
      <c r="GU47" s="18">
        <v>1302</v>
      </c>
      <c r="GV47" s="26">
        <v>0.033026113671275</v>
      </c>
      <c r="GW47" s="18">
        <v>43</v>
      </c>
      <c r="GX47" s="18">
        <v>2805</v>
      </c>
      <c r="GY47" s="40">
        <f t="shared" si="135"/>
        <v>65.2325581395349</v>
      </c>
      <c r="GZ47" s="17">
        <f t="shared" si="136"/>
        <v>-592</v>
      </c>
      <c r="HA47" s="36">
        <f t="shared" si="137"/>
        <v>-0.211051693404635</v>
      </c>
      <c r="HB47" s="18">
        <v>1145</v>
      </c>
      <c r="HC47" s="26">
        <v>0.0262008733624454</v>
      </c>
      <c r="HD47" s="18">
        <v>30</v>
      </c>
      <c r="HE47" s="18">
        <v>2025</v>
      </c>
      <c r="HF47" s="40">
        <f t="shared" si="138"/>
        <v>67.5</v>
      </c>
      <c r="HG47" s="17">
        <f t="shared" si="139"/>
        <v>-345</v>
      </c>
      <c r="HH47" s="36">
        <f t="shared" si="140"/>
        <v>-0.17037037037037</v>
      </c>
      <c r="HI47" s="18">
        <v>1373</v>
      </c>
      <c r="HJ47" s="26">
        <v>0.0247632920611799</v>
      </c>
      <c r="HK47" s="17">
        <v>34</v>
      </c>
      <c r="HL47" s="18">
        <v>2207</v>
      </c>
      <c r="HM47" s="40">
        <f t="shared" si="141"/>
        <v>64.9117647058823</v>
      </c>
      <c r="HN47" s="17">
        <f t="shared" si="142"/>
        <v>-479</v>
      </c>
      <c r="HO47" s="36">
        <f t="shared" si="143"/>
        <v>-0.217036701404622</v>
      </c>
      <c r="HP47" s="18">
        <v>1827</v>
      </c>
      <c r="HQ47" s="26">
        <v>0.0218938149972633</v>
      </c>
      <c r="HR47" s="17">
        <v>40</v>
      </c>
      <c r="HS47" s="18">
        <v>2704</v>
      </c>
      <c r="HT47" s="40">
        <f t="shared" si="144"/>
        <v>67.6</v>
      </c>
      <c r="HU47" s="17">
        <f t="shared" si="145"/>
        <v>-456</v>
      </c>
      <c r="HV47" s="36">
        <f t="shared" si="146"/>
        <v>-0.168639053254438</v>
      </c>
      <c r="HW47" s="17">
        <v>1210</v>
      </c>
      <c r="HX47" s="17">
        <v>90741.79</v>
      </c>
      <c r="HY47" s="18">
        <v>701</v>
      </c>
      <c r="HZ47" s="18">
        <v>52002.81</v>
      </c>
      <c r="IA47" s="17">
        <v>1355</v>
      </c>
      <c r="IB47" s="17">
        <v>104870</v>
      </c>
      <c r="IC47" s="17">
        <v>1179</v>
      </c>
      <c r="ID47" s="17">
        <v>87222</v>
      </c>
      <c r="IE47" s="18"/>
      <c r="IF47" s="41"/>
      <c r="IG47" s="41"/>
      <c r="IH47" s="41"/>
      <c r="II47" s="41"/>
      <c r="IJ47" s="41"/>
      <c r="IK47" s="41"/>
      <c r="IL47" s="41"/>
      <c r="IM47" s="18"/>
      <c r="IN47" s="41"/>
      <c r="IO47" s="41"/>
      <c r="IP47" s="41"/>
      <c r="IQ47" s="18"/>
      <c r="IR47" s="18"/>
      <c r="IS47" s="18">
        <f t="shared" si="98"/>
        <v>1061</v>
      </c>
      <c r="IT47" s="18">
        <f t="shared" si="31"/>
        <v>75742</v>
      </c>
      <c r="IU47" s="17">
        <v>79</v>
      </c>
      <c r="IV47" s="17">
        <f t="shared" si="32"/>
        <v>-8077.00000000001</v>
      </c>
      <c r="IW47" s="36">
        <f t="shared" si="33"/>
        <v>-0.106638324839587</v>
      </c>
      <c r="IX47" s="18">
        <f t="shared" si="34"/>
        <v>5506</v>
      </c>
      <c r="IY47" s="42">
        <f t="shared" si="35"/>
        <v>410578.6</v>
      </c>
      <c r="IZ47" s="43"/>
      <c r="JA47" s="43"/>
    </row>
    <row r="48" spans="1:263">
      <c r="A48" s="16" t="s">
        <v>133</v>
      </c>
      <c r="B48" s="17" t="s">
        <v>221</v>
      </c>
      <c r="C48" s="18">
        <v>6939962747644</v>
      </c>
      <c r="D48" s="18">
        <v>564948339628</v>
      </c>
      <c r="E48" s="18">
        <v>21064011000538</v>
      </c>
      <c r="F48" s="17" t="s">
        <v>224</v>
      </c>
      <c r="G48" s="19" t="s">
        <v>225</v>
      </c>
      <c r="H48" s="17" t="s">
        <v>129</v>
      </c>
      <c r="I48" s="26">
        <f>VLOOKUP(C48,供应链!E:J,6,0)</f>
        <v>0.75</v>
      </c>
      <c r="J48" s="17">
        <f>VLOOKUP(C48,供应链!E:H,4,0)</f>
        <v>215</v>
      </c>
      <c r="K48" s="17">
        <f>VLOOKUP(C48,供应链!E:K,7,0)</f>
        <v>0</v>
      </c>
      <c r="L48" s="18">
        <f>VLOOKUP(C48,供应链!E:I,5,0)</f>
        <v>6.7827419403299</v>
      </c>
      <c r="M48" s="27">
        <f t="shared" si="0"/>
        <v>0.0112424393762832</v>
      </c>
      <c r="N48" s="17">
        <v>952</v>
      </c>
      <c r="O48" s="26">
        <v>0.0378151260504202</v>
      </c>
      <c r="P48" s="18">
        <v>36</v>
      </c>
      <c r="Q48" s="18">
        <v>3082</v>
      </c>
      <c r="R48" s="40">
        <f t="shared" si="100"/>
        <v>85.6111111111111</v>
      </c>
      <c r="S48" s="17">
        <f t="shared" si="101"/>
        <v>-482</v>
      </c>
      <c r="T48" s="36">
        <f t="shared" si="102"/>
        <v>-0.156391953277093</v>
      </c>
      <c r="U48" s="17">
        <v>1014</v>
      </c>
      <c r="V48" s="26">
        <v>0.0433925049309665</v>
      </c>
      <c r="W48" s="18">
        <v>44</v>
      </c>
      <c r="X48" s="18">
        <v>3788</v>
      </c>
      <c r="Y48" s="40">
        <f t="shared" si="103"/>
        <v>86.0909090909091</v>
      </c>
      <c r="Z48" s="17">
        <f t="shared" si="104"/>
        <v>-568</v>
      </c>
      <c r="AA48" s="36">
        <f t="shared" si="105"/>
        <v>-0.149947201689546</v>
      </c>
      <c r="AB48" s="17">
        <v>1196</v>
      </c>
      <c r="AC48" s="26">
        <v>0.0434782608695652</v>
      </c>
      <c r="AD48" s="18">
        <v>52</v>
      </c>
      <c r="AE48" s="18">
        <v>4406</v>
      </c>
      <c r="AF48" s="40">
        <f t="shared" si="42"/>
        <v>84.7307692307692</v>
      </c>
      <c r="AG48" s="17">
        <f t="shared" si="1"/>
        <v>-742.000000000002</v>
      </c>
      <c r="AH48" s="36">
        <f t="shared" si="2"/>
        <v>-0.168406718111666</v>
      </c>
      <c r="AI48" s="17">
        <v>1287</v>
      </c>
      <c r="AJ48" s="26">
        <v>0.0310800310800311</v>
      </c>
      <c r="AK48" s="18">
        <v>40</v>
      </c>
      <c r="AL48" s="18">
        <v>3356</v>
      </c>
      <c r="AM48" s="40">
        <f t="shared" si="106"/>
        <v>83.9</v>
      </c>
      <c r="AN48" s="17">
        <f t="shared" si="107"/>
        <v>-604</v>
      </c>
      <c r="AO48" s="36">
        <f t="shared" si="108"/>
        <v>-0.179976162097735</v>
      </c>
      <c r="AP48" s="17">
        <v>1453</v>
      </c>
      <c r="AQ48" s="26">
        <v>0.0495526496902959</v>
      </c>
      <c r="AR48" s="18">
        <v>72</v>
      </c>
      <c r="AS48" s="18">
        <v>6181</v>
      </c>
      <c r="AT48" s="40">
        <f t="shared" si="109"/>
        <v>85.8472222222222</v>
      </c>
      <c r="AU48" s="17">
        <f t="shared" si="110"/>
        <v>-947</v>
      </c>
      <c r="AV48" s="36">
        <f t="shared" si="111"/>
        <v>-0.153211454457207</v>
      </c>
      <c r="AW48" s="17">
        <v>1080</v>
      </c>
      <c r="AX48" s="26">
        <v>0.0305555555555556</v>
      </c>
      <c r="AY48" s="18">
        <v>33</v>
      </c>
      <c r="AZ48" s="18">
        <v>2781</v>
      </c>
      <c r="BA48" s="40">
        <f t="shared" si="112"/>
        <v>84.2727272727273</v>
      </c>
      <c r="BB48" s="17">
        <f t="shared" si="113"/>
        <v>-486</v>
      </c>
      <c r="BC48" s="36">
        <f t="shared" si="114"/>
        <v>-0.174757281553398</v>
      </c>
      <c r="BD48" s="17">
        <v>1219</v>
      </c>
      <c r="BE48" s="26">
        <v>0.0287120590648072</v>
      </c>
      <c r="BF48" s="17">
        <v>35</v>
      </c>
      <c r="BG48" s="18">
        <v>2964</v>
      </c>
      <c r="BH48" s="40">
        <f t="shared" si="115"/>
        <v>84.6857142857143</v>
      </c>
      <c r="BI48" s="17">
        <f t="shared" si="116"/>
        <v>-501</v>
      </c>
      <c r="BJ48" s="36">
        <f t="shared" si="117"/>
        <v>-0.169028340080972</v>
      </c>
      <c r="BK48" s="17">
        <v>1060</v>
      </c>
      <c r="BL48" s="32">
        <v>0.0141509433962264</v>
      </c>
      <c r="BM48" s="17">
        <v>15</v>
      </c>
      <c r="BN48" s="18">
        <v>1368</v>
      </c>
      <c r="BO48" s="40">
        <f t="shared" si="118"/>
        <v>91.2</v>
      </c>
      <c r="BP48" s="17">
        <f t="shared" si="119"/>
        <v>-117</v>
      </c>
      <c r="BQ48" s="36">
        <f t="shared" si="120"/>
        <v>-0.0855263157894737</v>
      </c>
      <c r="BR48" s="17">
        <v>821</v>
      </c>
      <c r="BS48" s="32">
        <v>0.0316686967113276</v>
      </c>
      <c r="BT48" s="18">
        <v>26</v>
      </c>
      <c r="BU48" s="18">
        <v>2442</v>
      </c>
      <c r="BV48" s="40">
        <f t="shared" si="121"/>
        <v>93.9230769230769</v>
      </c>
      <c r="BW48" s="17">
        <f t="shared" si="122"/>
        <v>-132</v>
      </c>
      <c r="BX48" s="116">
        <f t="shared" si="123"/>
        <v>-0.0540540540540541</v>
      </c>
      <c r="BY48" s="112">
        <v>815</v>
      </c>
      <c r="BZ48" s="117">
        <v>0.0134969325153374</v>
      </c>
      <c r="CA48" s="112">
        <v>11</v>
      </c>
      <c r="CB48" s="112">
        <v>1020</v>
      </c>
      <c r="CC48" s="40">
        <f t="shared" si="61"/>
        <v>92.7272727272727</v>
      </c>
      <c r="CD48" s="17">
        <f t="shared" si="3"/>
        <v>-69.0000000000002</v>
      </c>
      <c r="CE48" s="36">
        <f t="shared" si="4"/>
        <v>-0.0676470588235296</v>
      </c>
      <c r="CF48" s="112">
        <v>882</v>
      </c>
      <c r="CG48" s="117">
        <v>0.0170068027210884</v>
      </c>
      <c r="CH48" s="112">
        <v>15</v>
      </c>
      <c r="CI48" s="112">
        <v>1443</v>
      </c>
      <c r="CJ48" s="40">
        <f t="shared" si="62"/>
        <v>96.2</v>
      </c>
      <c r="CK48" s="17">
        <f t="shared" si="5"/>
        <v>-42</v>
      </c>
      <c r="CL48" s="36">
        <f t="shared" si="6"/>
        <v>-0.0291060291060291</v>
      </c>
      <c r="CM48" s="120">
        <v>717</v>
      </c>
      <c r="CN48" s="121">
        <v>0.0223152022315202</v>
      </c>
      <c r="CO48" s="55">
        <v>16</v>
      </c>
      <c r="CP48" s="55">
        <v>1496</v>
      </c>
      <c r="CQ48" s="40">
        <f t="shared" si="63"/>
        <v>93.5</v>
      </c>
      <c r="CR48" s="17">
        <f t="shared" si="7"/>
        <v>-88</v>
      </c>
      <c r="CS48" s="36">
        <f t="shared" si="8"/>
        <v>-0.0588235294117647</v>
      </c>
      <c r="CT48" s="122">
        <v>742</v>
      </c>
      <c r="CU48" s="123">
        <v>0.0269541778975741</v>
      </c>
      <c r="CV48" s="122">
        <v>20</v>
      </c>
      <c r="CW48" s="122">
        <v>1762</v>
      </c>
      <c r="CX48" s="40">
        <f t="shared" si="64"/>
        <v>88.1</v>
      </c>
      <c r="CY48" s="17">
        <f t="shared" si="9"/>
        <v>-218</v>
      </c>
      <c r="CZ48" s="36">
        <f t="shared" si="10"/>
        <v>-0.12372304199773</v>
      </c>
      <c r="DA48" s="112">
        <v>795</v>
      </c>
      <c r="DB48" s="117">
        <v>0.0327044025157233</v>
      </c>
      <c r="DC48" s="112">
        <v>26</v>
      </c>
      <c r="DD48" s="112">
        <v>2178</v>
      </c>
      <c r="DE48" s="40">
        <f t="shared" si="65"/>
        <v>83.7692307692308</v>
      </c>
      <c r="DF48" s="17">
        <f t="shared" si="11"/>
        <v>-395.999999999999</v>
      </c>
      <c r="DG48" s="36">
        <f t="shared" si="12"/>
        <v>-0.181818181818181</v>
      </c>
      <c r="DH48" s="126">
        <v>811</v>
      </c>
      <c r="DI48" s="32">
        <v>0.0456226880394575</v>
      </c>
      <c r="DJ48" s="17">
        <v>37</v>
      </c>
      <c r="DK48" s="18">
        <v>3111</v>
      </c>
      <c r="DL48" s="40">
        <f t="shared" si="66"/>
        <v>84.0810810810811</v>
      </c>
      <c r="DM48" s="17">
        <f t="shared" si="13"/>
        <v>-552</v>
      </c>
      <c r="DN48" s="36">
        <f t="shared" si="14"/>
        <v>-0.177434908389585</v>
      </c>
      <c r="DO48" s="33">
        <v>786</v>
      </c>
      <c r="DP48" s="32">
        <v>0.0483460559796438</v>
      </c>
      <c r="DQ48" s="18">
        <v>38</v>
      </c>
      <c r="DR48" s="18">
        <v>3386</v>
      </c>
      <c r="DS48" s="40">
        <f t="shared" si="67"/>
        <v>89.1052631578947</v>
      </c>
      <c r="DT48" s="17">
        <f t="shared" si="15"/>
        <v>-376.000000000001</v>
      </c>
      <c r="DU48" s="36">
        <f t="shared" si="16"/>
        <v>-0.111045481393976</v>
      </c>
      <c r="DV48" s="18">
        <v>946</v>
      </c>
      <c r="DW48" s="26">
        <v>0.040169133192389</v>
      </c>
      <c r="DX48" s="18">
        <v>38</v>
      </c>
      <c r="DY48" s="18">
        <v>3218</v>
      </c>
      <c r="DZ48" s="40">
        <f t="shared" si="68"/>
        <v>84.6842105263158</v>
      </c>
      <c r="EA48" s="17">
        <f t="shared" si="17"/>
        <v>-544</v>
      </c>
      <c r="EB48" s="36">
        <f t="shared" si="18"/>
        <v>-0.169049098819142</v>
      </c>
      <c r="EC48" s="18">
        <v>928</v>
      </c>
      <c r="ED48" s="26">
        <v>0.0323275862068966</v>
      </c>
      <c r="EE48" s="18">
        <v>30</v>
      </c>
      <c r="EF48" s="18">
        <v>2561</v>
      </c>
      <c r="EG48" s="40">
        <f t="shared" si="69"/>
        <v>85.3666666666667</v>
      </c>
      <c r="EH48" s="17">
        <f t="shared" si="19"/>
        <v>-408.999999999999</v>
      </c>
      <c r="EI48" s="36">
        <f t="shared" si="20"/>
        <v>-0.159703240921515</v>
      </c>
      <c r="EJ48" s="18">
        <v>962</v>
      </c>
      <c r="EK48" s="26">
        <v>0.0311850311850312</v>
      </c>
      <c r="EL48" s="18">
        <v>30</v>
      </c>
      <c r="EM48" s="18">
        <v>2556</v>
      </c>
      <c r="EN48" s="40">
        <f t="shared" si="70"/>
        <v>85.2</v>
      </c>
      <c r="EO48" s="17">
        <f t="shared" si="21"/>
        <v>-414</v>
      </c>
      <c r="EP48" s="36">
        <f t="shared" si="22"/>
        <v>-0.161971830985915</v>
      </c>
      <c r="EQ48" s="18">
        <v>750</v>
      </c>
      <c r="ER48" s="26">
        <v>0.0186666666666667</v>
      </c>
      <c r="ES48" s="18">
        <v>14</v>
      </c>
      <c r="ET48" s="18">
        <v>1287</v>
      </c>
      <c r="EU48" s="40">
        <f t="shared" si="71"/>
        <v>91.9285714285714</v>
      </c>
      <c r="EV48" s="17">
        <f t="shared" si="23"/>
        <v>-99</v>
      </c>
      <c r="EW48" s="36">
        <f t="shared" si="24"/>
        <v>-0.0769230769230769</v>
      </c>
      <c r="EX48" s="18">
        <v>890</v>
      </c>
      <c r="EY48" s="26">
        <v>0.0348314606741573</v>
      </c>
      <c r="EZ48" s="17">
        <v>31</v>
      </c>
      <c r="FA48" s="18">
        <v>2927</v>
      </c>
      <c r="FB48" s="40">
        <f t="shared" si="72"/>
        <v>94.4193548387097</v>
      </c>
      <c r="FC48" s="17">
        <f t="shared" si="25"/>
        <v>-142</v>
      </c>
      <c r="FD48" s="36">
        <f t="shared" si="26"/>
        <v>-0.0485138366928596</v>
      </c>
      <c r="FE48" s="18">
        <v>798</v>
      </c>
      <c r="FF48" s="26">
        <v>0.025062656641604</v>
      </c>
      <c r="FG48" s="17">
        <v>20</v>
      </c>
      <c r="FH48" s="18">
        <v>1953</v>
      </c>
      <c r="FI48" s="40">
        <f t="shared" si="73"/>
        <v>97.65</v>
      </c>
      <c r="FJ48" s="17">
        <f t="shared" si="27"/>
        <v>-26.9999999999999</v>
      </c>
      <c r="FK48" s="36">
        <f t="shared" si="28"/>
        <v>-0.0138248847926267</v>
      </c>
      <c r="FL48" s="18">
        <v>713</v>
      </c>
      <c r="FM48" s="26">
        <v>0.0182328190743338</v>
      </c>
      <c r="FN48" s="17">
        <v>13</v>
      </c>
      <c r="FO48" s="18">
        <v>1242</v>
      </c>
      <c r="FP48" s="40">
        <f t="shared" si="74"/>
        <v>95.5384615384615</v>
      </c>
      <c r="FQ48" s="17">
        <f t="shared" si="29"/>
        <v>-45.0000000000001</v>
      </c>
      <c r="FR48" s="36">
        <f t="shared" si="30"/>
        <v>-0.0362318840579711</v>
      </c>
      <c r="FS48" s="18">
        <v>824</v>
      </c>
      <c r="FT48" s="26">
        <v>0.0157766990291262</v>
      </c>
      <c r="FU48" s="17">
        <v>13</v>
      </c>
      <c r="FV48" s="18">
        <v>1197</v>
      </c>
      <c r="FW48" s="40">
        <f t="shared" si="147"/>
        <v>92.0769230769231</v>
      </c>
      <c r="FX48" s="17">
        <f t="shared" si="124"/>
        <v>-90</v>
      </c>
      <c r="FY48" s="36">
        <f t="shared" si="125"/>
        <v>-0.075187969924812</v>
      </c>
      <c r="FZ48" s="18">
        <v>1089</v>
      </c>
      <c r="GA48" s="26">
        <v>0.0440771349862259</v>
      </c>
      <c r="GB48" s="17">
        <v>48</v>
      </c>
      <c r="GC48" s="18">
        <v>3944</v>
      </c>
      <c r="GD48" s="40">
        <f t="shared" si="126"/>
        <v>82.1666666666667</v>
      </c>
      <c r="GE48" s="17">
        <f t="shared" si="127"/>
        <v>-808</v>
      </c>
      <c r="GF48" s="36">
        <f t="shared" si="128"/>
        <v>-0.204868154158215</v>
      </c>
      <c r="GG48" s="18">
        <v>1266</v>
      </c>
      <c r="GH48" s="26">
        <v>0.0410742496050553</v>
      </c>
      <c r="GI48" s="18">
        <v>52</v>
      </c>
      <c r="GJ48" s="18">
        <v>4239</v>
      </c>
      <c r="GK48" s="40">
        <f t="shared" si="129"/>
        <v>81.5192307692308</v>
      </c>
      <c r="GL48" s="17">
        <f t="shared" si="130"/>
        <v>-909</v>
      </c>
      <c r="GM48" s="36">
        <f t="shared" si="131"/>
        <v>-0.214437367303609</v>
      </c>
      <c r="GN48" s="18">
        <v>1154</v>
      </c>
      <c r="GO48" s="26">
        <v>0.035528596187175</v>
      </c>
      <c r="GP48" s="18">
        <v>41</v>
      </c>
      <c r="GQ48" s="18">
        <v>3291</v>
      </c>
      <c r="GR48" s="40">
        <f t="shared" si="132"/>
        <v>80.2682926829268</v>
      </c>
      <c r="GS48" s="17">
        <f t="shared" si="133"/>
        <v>-768</v>
      </c>
      <c r="GT48" s="36">
        <f t="shared" si="134"/>
        <v>-0.233363719234275</v>
      </c>
      <c r="GU48" s="18">
        <v>1143</v>
      </c>
      <c r="GV48" s="26">
        <v>0.0489938757655293</v>
      </c>
      <c r="GW48" s="18">
        <v>56</v>
      </c>
      <c r="GX48" s="18">
        <v>4600</v>
      </c>
      <c r="GY48" s="40">
        <f t="shared" si="135"/>
        <v>82.1428571428571</v>
      </c>
      <c r="GZ48" s="17">
        <f t="shared" si="136"/>
        <v>-944</v>
      </c>
      <c r="HA48" s="36">
        <f t="shared" si="137"/>
        <v>-0.205217391304348</v>
      </c>
      <c r="HB48" s="18">
        <v>1106</v>
      </c>
      <c r="HC48" s="26">
        <v>0.0370705244122966</v>
      </c>
      <c r="HD48" s="18">
        <v>41</v>
      </c>
      <c r="HE48" s="18">
        <v>3337</v>
      </c>
      <c r="HF48" s="40">
        <f t="shared" si="138"/>
        <v>81.390243902439</v>
      </c>
      <c r="HG48" s="17">
        <f t="shared" si="139"/>
        <v>-722</v>
      </c>
      <c r="HH48" s="36">
        <f t="shared" si="140"/>
        <v>-0.216362001798022</v>
      </c>
      <c r="HI48" s="18">
        <v>1133</v>
      </c>
      <c r="HJ48" s="26">
        <v>0.0370697263901147</v>
      </c>
      <c r="HK48" s="17">
        <v>42</v>
      </c>
      <c r="HL48" s="18">
        <v>3401</v>
      </c>
      <c r="HM48" s="40">
        <f t="shared" si="141"/>
        <v>80.9761904761905</v>
      </c>
      <c r="HN48" s="17">
        <f t="shared" si="142"/>
        <v>-757</v>
      </c>
      <c r="HO48" s="36">
        <f t="shared" si="143"/>
        <v>-0.222581593648927</v>
      </c>
      <c r="HP48" s="18">
        <v>1684</v>
      </c>
      <c r="HQ48" s="26">
        <v>0.0166270783847981</v>
      </c>
      <c r="HR48" s="17">
        <v>28</v>
      </c>
      <c r="HS48" s="18">
        <v>2416</v>
      </c>
      <c r="HT48" s="40">
        <f t="shared" si="144"/>
        <v>86.2857142857143</v>
      </c>
      <c r="HU48" s="17">
        <f t="shared" si="145"/>
        <v>-356</v>
      </c>
      <c r="HV48" s="36">
        <f t="shared" si="146"/>
        <v>-0.147350993377483</v>
      </c>
      <c r="HW48" s="17">
        <v>284</v>
      </c>
      <c r="HX48" s="17">
        <v>26409</v>
      </c>
      <c r="HY48" s="18">
        <v>370</v>
      </c>
      <c r="HZ48" s="18">
        <v>33416.56</v>
      </c>
      <c r="IA48" s="17">
        <v>540</v>
      </c>
      <c r="IB48" s="17">
        <v>51275</v>
      </c>
      <c r="IC48" s="17">
        <v>889</v>
      </c>
      <c r="ID48" s="17">
        <v>82256</v>
      </c>
      <c r="IE48" s="18"/>
      <c r="IF48" s="41"/>
      <c r="IG48" s="41"/>
      <c r="IH48" s="41"/>
      <c r="II48" s="41"/>
      <c r="IJ48" s="41"/>
      <c r="IK48" s="41"/>
      <c r="IL48" s="41"/>
      <c r="IM48" s="18"/>
      <c r="IN48" s="41"/>
      <c r="IO48" s="41"/>
      <c r="IP48" s="41"/>
      <c r="IQ48" s="18"/>
      <c r="IR48" s="18"/>
      <c r="IS48" s="18">
        <f t="shared" si="98"/>
        <v>1013</v>
      </c>
      <c r="IT48" s="18">
        <f t="shared" si="31"/>
        <v>86933</v>
      </c>
      <c r="IU48" s="17">
        <v>99</v>
      </c>
      <c r="IV48" s="17">
        <f t="shared" si="32"/>
        <v>-13354</v>
      </c>
      <c r="IW48" s="36">
        <f t="shared" si="33"/>
        <v>-0.153612552195369</v>
      </c>
      <c r="IX48" s="18">
        <f t="shared" si="34"/>
        <v>3096</v>
      </c>
      <c r="IY48" s="42">
        <f t="shared" si="35"/>
        <v>280289.56</v>
      </c>
      <c r="IZ48" s="43"/>
      <c r="JA48" s="43"/>
      <c r="JB48" s="84">
        <f>供应链!H2</f>
        <v>79451</v>
      </c>
      <c r="JC48">
        <f ca="1">完成率!X5</f>
        <v>275771</v>
      </c>
    </row>
    <row r="49" spans="1:264">
      <c r="A49" s="16"/>
      <c r="B49" s="20" t="s">
        <v>221</v>
      </c>
      <c r="C49" s="18">
        <v>6939962738024</v>
      </c>
      <c r="D49" s="18">
        <v>586210510176</v>
      </c>
      <c r="E49" s="18">
        <v>21064011000014</v>
      </c>
      <c r="F49" s="17" t="s">
        <v>226</v>
      </c>
      <c r="G49" s="19" t="s">
        <v>227</v>
      </c>
      <c r="H49" s="17" t="s">
        <v>129</v>
      </c>
      <c r="I49" s="26">
        <f>VLOOKUP(C49,供应链!E:J,6,0)</f>
        <v>0.48</v>
      </c>
      <c r="J49" s="17">
        <f>VLOOKUP(C49,供应链!E:H,4,0)</f>
        <v>71</v>
      </c>
      <c r="K49" s="17">
        <f>VLOOKUP(C49,供应链!E:K,7,0)</f>
        <v>0</v>
      </c>
      <c r="L49" s="18">
        <f>VLOOKUP(C49,供应链!E:I,5,0)</f>
        <v>10.2643535729038</v>
      </c>
      <c r="M49" s="27">
        <f t="shared" si="0"/>
        <v>0.00481660285222796</v>
      </c>
      <c r="N49" s="17">
        <v>499</v>
      </c>
      <c r="O49" s="26">
        <v>0.0521042084168337</v>
      </c>
      <c r="P49" s="18">
        <v>26</v>
      </c>
      <c r="Q49" s="18">
        <v>2184</v>
      </c>
      <c r="R49" s="40">
        <f t="shared" si="100"/>
        <v>84</v>
      </c>
      <c r="S49" s="17">
        <f t="shared" si="101"/>
        <v>-650</v>
      </c>
      <c r="T49" s="36">
        <f t="shared" si="102"/>
        <v>-0.297619047619048</v>
      </c>
      <c r="U49" s="17">
        <v>416</v>
      </c>
      <c r="V49" s="26">
        <v>0.0360576923076923</v>
      </c>
      <c r="W49" s="18">
        <v>15</v>
      </c>
      <c r="X49" s="18">
        <v>1264</v>
      </c>
      <c r="Y49" s="40">
        <f t="shared" si="103"/>
        <v>84.2666666666667</v>
      </c>
      <c r="Z49" s="17">
        <f t="shared" si="104"/>
        <v>-371</v>
      </c>
      <c r="AA49" s="36">
        <f t="shared" si="105"/>
        <v>-0.293512658227848</v>
      </c>
      <c r="AB49" s="17">
        <v>473</v>
      </c>
      <c r="AC49" s="26">
        <v>0.0591966173361522</v>
      </c>
      <c r="AD49" s="18">
        <v>28</v>
      </c>
      <c r="AE49" s="18">
        <v>2375</v>
      </c>
      <c r="AF49" s="40">
        <f t="shared" si="42"/>
        <v>84.8214285714286</v>
      </c>
      <c r="AG49" s="17">
        <f t="shared" si="1"/>
        <v>-676.999999999999</v>
      </c>
      <c r="AH49" s="36">
        <f t="shared" si="2"/>
        <v>-0.285052631578947</v>
      </c>
      <c r="AI49" s="17">
        <v>480</v>
      </c>
      <c r="AJ49" s="26">
        <v>0.0354166666666667</v>
      </c>
      <c r="AK49" s="18">
        <v>17</v>
      </c>
      <c r="AL49" s="18">
        <v>1392</v>
      </c>
      <c r="AM49" s="40">
        <f t="shared" si="106"/>
        <v>81.8823529411765</v>
      </c>
      <c r="AN49" s="17">
        <f t="shared" si="107"/>
        <v>-461</v>
      </c>
      <c r="AO49" s="36">
        <f t="shared" si="108"/>
        <v>-0.33117816091954</v>
      </c>
      <c r="AP49" s="17">
        <v>604</v>
      </c>
      <c r="AQ49" s="26">
        <v>0.033112582781457</v>
      </c>
      <c r="AR49" s="18">
        <v>20</v>
      </c>
      <c r="AS49" s="18">
        <v>1827</v>
      </c>
      <c r="AT49" s="40">
        <f t="shared" si="109"/>
        <v>91.35</v>
      </c>
      <c r="AU49" s="17">
        <f t="shared" si="110"/>
        <v>-353</v>
      </c>
      <c r="AV49" s="36">
        <f t="shared" si="111"/>
        <v>-0.193212917350848</v>
      </c>
      <c r="AW49" s="17">
        <v>491</v>
      </c>
      <c r="AX49" s="26">
        <v>0.044806517311609</v>
      </c>
      <c r="AY49" s="18">
        <v>22</v>
      </c>
      <c r="AZ49" s="18">
        <v>2013</v>
      </c>
      <c r="BA49" s="40">
        <f t="shared" si="112"/>
        <v>91.5</v>
      </c>
      <c r="BB49" s="17">
        <f t="shared" si="113"/>
        <v>-385</v>
      </c>
      <c r="BC49" s="36">
        <f t="shared" si="114"/>
        <v>-0.191256830601093</v>
      </c>
      <c r="BD49" s="17">
        <v>512</v>
      </c>
      <c r="BE49" s="26">
        <v>0.046875</v>
      </c>
      <c r="BF49" s="17">
        <v>24</v>
      </c>
      <c r="BG49" s="18">
        <v>2169</v>
      </c>
      <c r="BH49" s="40">
        <f t="shared" si="115"/>
        <v>90.375</v>
      </c>
      <c r="BI49" s="17">
        <f t="shared" si="116"/>
        <v>-447</v>
      </c>
      <c r="BJ49" s="36">
        <f t="shared" si="117"/>
        <v>-0.206085753803596</v>
      </c>
      <c r="BK49" s="17">
        <v>416</v>
      </c>
      <c r="BL49" s="32">
        <v>0.0360576923076923</v>
      </c>
      <c r="BM49" s="17">
        <v>15</v>
      </c>
      <c r="BN49" s="18">
        <v>1500</v>
      </c>
      <c r="BO49" s="40">
        <f t="shared" si="118"/>
        <v>100</v>
      </c>
      <c r="BP49" s="17">
        <f t="shared" si="119"/>
        <v>-135</v>
      </c>
      <c r="BQ49" s="36">
        <f t="shared" si="120"/>
        <v>-0.09</v>
      </c>
      <c r="BR49" s="17">
        <v>404</v>
      </c>
      <c r="BS49" s="32">
        <v>0.0346534653465347</v>
      </c>
      <c r="BT49" s="18">
        <v>14</v>
      </c>
      <c r="BU49" s="18">
        <v>1454</v>
      </c>
      <c r="BV49" s="40">
        <f t="shared" si="121"/>
        <v>103.857142857143</v>
      </c>
      <c r="BW49" s="17">
        <f t="shared" si="122"/>
        <v>-71.9999999999999</v>
      </c>
      <c r="BX49" s="116">
        <f t="shared" si="123"/>
        <v>-0.0495185694635488</v>
      </c>
      <c r="BY49" s="112">
        <v>355</v>
      </c>
      <c r="BZ49" s="117">
        <v>0.028169014084507</v>
      </c>
      <c r="CA49" s="112">
        <v>10</v>
      </c>
      <c r="CB49" s="112">
        <v>1017</v>
      </c>
      <c r="CC49" s="40">
        <f t="shared" si="61"/>
        <v>101.7</v>
      </c>
      <c r="CD49" s="17">
        <f t="shared" si="3"/>
        <v>-73</v>
      </c>
      <c r="CE49" s="36">
        <f t="shared" si="4"/>
        <v>-0.071779744346116</v>
      </c>
      <c r="CF49" s="112">
        <v>354</v>
      </c>
      <c r="CG49" s="117">
        <v>0.0310734463276836</v>
      </c>
      <c r="CH49" s="112">
        <v>11</v>
      </c>
      <c r="CI49" s="112">
        <v>1128</v>
      </c>
      <c r="CJ49" s="40">
        <f t="shared" si="62"/>
        <v>102.545454545455</v>
      </c>
      <c r="CK49" s="17">
        <f t="shared" si="5"/>
        <v>-70.999999999995</v>
      </c>
      <c r="CL49" s="36">
        <f t="shared" si="6"/>
        <v>-0.0629432624113431</v>
      </c>
      <c r="CM49" s="120">
        <v>352</v>
      </c>
      <c r="CN49" s="121">
        <v>0.0340909090909091</v>
      </c>
      <c r="CO49" s="55">
        <v>12</v>
      </c>
      <c r="CP49" s="55">
        <v>1201</v>
      </c>
      <c r="CQ49" s="40">
        <f t="shared" si="63"/>
        <v>100.083333333333</v>
      </c>
      <c r="CR49" s="17">
        <f t="shared" si="7"/>
        <v>-107.000000000004</v>
      </c>
      <c r="CS49" s="36">
        <f t="shared" si="8"/>
        <v>-0.0890924229808526</v>
      </c>
      <c r="CT49" s="122">
        <v>316</v>
      </c>
      <c r="CU49" s="123">
        <v>0.0379746835443038</v>
      </c>
      <c r="CV49" s="122">
        <v>12</v>
      </c>
      <c r="CW49" s="122">
        <v>1256</v>
      </c>
      <c r="CX49" s="40">
        <f t="shared" si="64"/>
        <v>104.666666666667</v>
      </c>
      <c r="CY49" s="17">
        <f t="shared" si="9"/>
        <v>-51.999999999996</v>
      </c>
      <c r="CZ49" s="36">
        <f t="shared" si="10"/>
        <v>-0.0414012738853472</v>
      </c>
      <c r="DA49" s="112">
        <v>301</v>
      </c>
      <c r="DB49" s="117">
        <v>0.026578073089701</v>
      </c>
      <c r="DC49" s="112">
        <v>8</v>
      </c>
      <c r="DD49" s="112">
        <v>812</v>
      </c>
      <c r="DE49" s="40">
        <f t="shared" si="65"/>
        <v>101.5</v>
      </c>
      <c r="DF49" s="17">
        <f t="shared" si="11"/>
        <v>-60</v>
      </c>
      <c r="DG49" s="36">
        <f t="shared" si="12"/>
        <v>-0.0738916256157636</v>
      </c>
      <c r="DH49" s="126">
        <v>317</v>
      </c>
      <c r="DI49" s="32">
        <v>0.0157728706624606</v>
      </c>
      <c r="DJ49" s="17">
        <v>5</v>
      </c>
      <c r="DK49" s="18">
        <v>510</v>
      </c>
      <c r="DL49" s="40">
        <f t="shared" si="66"/>
        <v>102</v>
      </c>
      <c r="DM49" s="17">
        <f t="shared" si="13"/>
        <v>-35</v>
      </c>
      <c r="DN49" s="36">
        <f t="shared" si="14"/>
        <v>-0.0686274509803922</v>
      </c>
      <c r="DO49" s="33">
        <v>310</v>
      </c>
      <c r="DP49" s="32">
        <v>0.0612903225806452</v>
      </c>
      <c r="DQ49" s="18">
        <v>19</v>
      </c>
      <c r="DR49" s="18">
        <v>1922</v>
      </c>
      <c r="DS49" s="40">
        <f t="shared" si="67"/>
        <v>101.157894736842</v>
      </c>
      <c r="DT49" s="17">
        <f t="shared" si="15"/>
        <v>-149.000000000002</v>
      </c>
      <c r="DU49" s="36">
        <f t="shared" si="16"/>
        <v>-0.0775234131113434</v>
      </c>
      <c r="DV49" s="18">
        <v>330</v>
      </c>
      <c r="DW49" s="26">
        <v>0.0242424242424242</v>
      </c>
      <c r="DX49" s="18">
        <v>8</v>
      </c>
      <c r="DY49" s="18">
        <v>812</v>
      </c>
      <c r="DZ49" s="40">
        <f t="shared" si="68"/>
        <v>101.5</v>
      </c>
      <c r="EA49" s="17">
        <f t="shared" si="17"/>
        <v>-60</v>
      </c>
      <c r="EB49" s="36">
        <f t="shared" si="18"/>
        <v>-0.0738916256157636</v>
      </c>
      <c r="EC49" s="18">
        <v>323</v>
      </c>
      <c r="ED49" s="26">
        <v>0.0619195046439628</v>
      </c>
      <c r="EE49" s="18">
        <v>20</v>
      </c>
      <c r="EF49" s="18">
        <v>2116</v>
      </c>
      <c r="EG49" s="40">
        <f t="shared" si="69"/>
        <v>105.8</v>
      </c>
      <c r="EH49" s="17">
        <f t="shared" si="19"/>
        <v>-64.0000000000001</v>
      </c>
      <c r="EI49" s="36">
        <f t="shared" si="20"/>
        <v>-0.0302457466918715</v>
      </c>
      <c r="EJ49" s="18">
        <v>309</v>
      </c>
      <c r="EK49" s="26">
        <v>0.0550161812297735</v>
      </c>
      <c r="EL49" s="18">
        <v>17</v>
      </c>
      <c r="EM49" s="18">
        <v>1903</v>
      </c>
      <c r="EN49" s="40">
        <f t="shared" si="70"/>
        <v>111.941176470588</v>
      </c>
      <c r="EO49" s="17">
        <f t="shared" si="21"/>
        <v>49.9999999999999</v>
      </c>
      <c r="EP49" s="36">
        <f t="shared" si="22"/>
        <v>0.0262743037309511</v>
      </c>
      <c r="EQ49" s="18">
        <v>251</v>
      </c>
      <c r="ER49" s="26">
        <v>0.051792828685259</v>
      </c>
      <c r="ES49" s="18">
        <v>13</v>
      </c>
      <c r="ET49" s="18">
        <v>1350</v>
      </c>
      <c r="EU49" s="40">
        <f t="shared" si="71"/>
        <v>103.846153846154</v>
      </c>
      <c r="EV49" s="17">
        <f t="shared" si="23"/>
        <v>-67.0000000000001</v>
      </c>
      <c r="EW49" s="36">
        <f t="shared" si="24"/>
        <v>-0.0496296296296297</v>
      </c>
      <c r="EX49" s="18">
        <v>254</v>
      </c>
      <c r="EY49" s="26">
        <v>0.0196850393700787</v>
      </c>
      <c r="EZ49" s="17">
        <v>5</v>
      </c>
      <c r="FA49" s="18">
        <v>525</v>
      </c>
      <c r="FB49" s="40">
        <f t="shared" si="72"/>
        <v>105</v>
      </c>
      <c r="FC49" s="17">
        <f t="shared" si="25"/>
        <v>-20</v>
      </c>
      <c r="FD49" s="36">
        <f t="shared" si="26"/>
        <v>-0.0380952380952381</v>
      </c>
      <c r="FE49" s="18">
        <v>268</v>
      </c>
      <c r="FF49" s="26">
        <v>0.0223880597014925</v>
      </c>
      <c r="FG49" s="17">
        <v>6</v>
      </c>
      <c r="FH49" s="18">
        <v>599</v>
      </c>
      <c r="FI49" s="40">
        <f t="shared" si="73"/>
        <v>99.8333333333333</v>
      </c>
      <c r="FJ49" s="17">
        <f t="shared" si="27"/>
        <v>-55</v>
      </c>
      <c r="FK49" s="36">
        <f t="shared" si="28"/>
        <v>-0.0918196994991653</v>
      </c>
      <c r="FL49" s="18">
        <v>244</v>
      </c>
      <c r="FM49" s="26">
        <v>0.0327868852459016</v>
      </c>
      <c r="FN49" s="17">
        <v>8</v>
      </c>
      <c r="FO49" s="18">
        <v>832</v>
      </c>
      <c r="FP49" s="40">
        <f t="shared" si="74"/>
        <v>104</v>
      </c>
      <c r="FQ49" s="17">
        <f t="shared" si="29"/>
        <v>-40</v>
      </c>
      <c r="FR49" s="36">
        <f t="shared" si="30"/>
        <v>-0.0480769230769231</v>
      </c>
      <c r="FS49" s="18">
        <v>271</v>
      </c>
      <c r="FT49" s="26">
        <v>0.040590405904059</v>
      </c>
      <c r="FU49" s="17">
        <v>11</v>
      </c>
      <c r="FV49" s="18">
        <v>1134</v>
      </c>
      <c r="FW49" s="40">
        <f t="shared" si="147"/>
        <v>103.090909090909</v>
      </c>
      <c r="FX49" s="17">
        <f t="shared" si="124"/>
        <v>-65</v>
      </c>
      <c r="FY49" s="36">
        <f t="shared" si="125"/>
        <v>-0.0573192239858906</v>
      </c>
      <c r="FZ49" s="18">
        <v>407</v>
      </c>
      <c r="GA49" s="26">
        <v>0.0417690417690418</v>
      </c>
      <c r="GB49" s="17">
        <v>17</v>
      </c>
      <c r="GC49" s="18">
        <v>1518</v>
      </c>
      <c r="GD49" s="40">
        <f t="shared" si="126"/>
        <v>89.2941176470588</v>
      </c>
      <c r="GE49" s="17">
        <f t="shared" si="127"/>
        <v>-335</v>
      </c>
      <c r="GF49" s="36">
        <f t="shared" si="128"/>
        <v>-0.22068511198946</v>
      </c>
      <c r="GG49" s="18">
        <v>335</v>
      </c>
      <c r="GH49" s="26">
        <v>0.0417910447761194</v>
      </c>
      <c r="GI49" s="18">
        <v>14</v>
      </c>
      <c r="GJ49" s="18">
        <v>1236</v>
      </c>
      <c r="GK49" s="40">
        <f t="shared" si="129"/>
        <v>88.2857142857143</v>
      </c>
      <c r="GL49" s="17">
        <f t="shared" si="130"/>
        <v>-290</v>
      </c>
      <c r="GM49" s="36">
        <f t="shared" si="131"/>
        <v>-0.23462783171521</v>
      </c>
      <c r="GN49" s="18">
        <v>362</v>
      </c>
      <c r="GO49" s="26">
        <v>0.0331491712707182</v>
      </c>
      <c r="GP49" s="18">
        <v>12</v>
      </c>
      <c r="GQ49" s="18">
        <v>1036</v>
      </c>
      <c r="GR49" s="40">
        <f t="shared" si="132"/>
        <v>86.3333333333333</v>
      </c>
      <c r="GS49" s="17">
        <f t="shared" si="133"/>
        <v>-272</v>
      </c>
      <c r="GT49" s="36">
        <f t="shared" si="134"/>
        <v>-0.262548262548263</v>
      </c>
      <c r="GU49" s="18">
        <v>298</v>
      </c>
      <c r="GV49" s="26">
        <v>0.0436241610738255</v>
      </c>
      <c r="GW49" s="18">
        <v>13</v>
      </c>
      <c r="GX49" s="18">
        <v>1152</v>
      </c>
      <c r="GY49" s="40">
        <f t="shared" si="135"/>
        <v>88.6153846153846</v>
      </c>
      <c r="GZ49" s="17">
        <f t="shared" si="136"/>
        <v>-265</v>
      </c>
      <c r="HA49" s="36">
        <f t="shared" si="137"/>
        <v>-0.230034722222222</v>
      </c>
      <c r="HB49" s="18">
        <v>280</v>
      </c>
      <c r="HC49" s="26">
        <v>0.0392857142857143</v>
      </c>
      <c r="HD49" s="18">
        <v>11</v>
      </c>
      <c r="HE49" s="18">
        <v>1000</v>
      </c>
      <c r="HF49" s="40">
        <f t="shared" si="138"/>
        <v>90.9090909090909</v>
      </c>
      <c r="HG49" s="17">
        <f t="shared" si="139"/>
        <v>-199</v>
      </c>
      <c r="HH49" s="36">
        <f t="shared" si="140"/>
        <v>-0.199</v>
      </c>
      <c r="HI49" s="18">
        <v>308</v>
      </c>
      <c r="HJ49" s="26">
        <v>0.0227272727272727</v>
      </c>
      <c r="HK49" s="17">
        <v>7</v>
      </c>
      <c r="HL49" s="18">
        <v>622</v>
      </c>
      <c r="HM49" s="40">
        <f t="shared" si="141"/>
        <v>88.8571428571429</v>
      </c>
      <c r="HN49" s="17">
        <f t="shared" si="142"/>
        <v>-141</v>
      </c>
      <c r="HO49" s="36">
        <f t="shared" si="143"/>
        <v>-0.226688102893891</v>
      </c>
      <c r="HP49" s="18">
        <v>460</v>
      </c>
      <c r="HQ49" s="26">
        <v>0.0304347826086957</v>
      </c>
      <c r="HR49" s="17">
        <v>14</v>
      </c>
      <c r="HS49" s="18">
        <v>1315</v>
      </c>
      <c r="HT49" s="40">
        <f t="shared" si="144"/>
        <v>93.9285714285714</v>
      </c>
      <c r="HU49" s="17">
        <f t="shared" si="145"/>
        <v>-211</v>
      </c>
      <c r="HV49" s="36">
        <f t="shared" si="146"/>
        <v>-0.160456273764259</v>
      </c>
      <c r="HW49" s="17">
        <v>68</v>
      </c>
      <c r="HX49" s="17">
        <v>7479.84</v>
      </c>
      <c r="HY49" s="18">
        <v>321</v>
      </c>
      <c r="HZ49" s="18">
        <v>28806.87</v>
      </c>
      <c r="IA49" s="17">
        <v>497</v>
      </c>
      <c r="IB49" s="17">
        <v>53624</v>
      </c>
      <c r="IC49" s="17">
        <v>511</v>
      </c>
      <c r="ID49" s="17">
        <v>51155</v>
      </c>
      <c r="IE49" s="16"/>
      <c r="IF49" s="16"/>
      <c r="IG49" s="16"/>
      <c r="IH49" s="16"/>
      <c r="II49" s="41"/>
      <c r="IJ49" s="41"/>
      <c r="IK49" s="41"/>
      <c r="IL49" s="41"/>
      <c r="IM49" s="18"/>
      <c r="IN49" s="41"/>
      <c r="IO49" s="41"/>
      <c r="IP49" s="41"/>
      <c r="IQ49" s="18"/>
      <c r="IR49" s="18"/>
      <c r="IS49" s="18">
        <f t="shared" si="98"/>
        <v>434</v>
      </c>
      <c r="IT49" s="18">
        <f t="shared" si="31"/>
        <v>41174</v>
      </c>
      <c r="IU49" s="17">
        <v>109</v>
      </c>
      <c r="IV49" s="17">
        <f t="shared" si="32"/>
        <v>-6132</v>
      </c>
      <c r="IW49" s="36">
        <f t="shared" si="33"/>
        <v>-0.148928935736144</v>
      </c>
      <c r="IX49" s="18">
        <f t="shared" si="34"/>
        <v>1831</v>
      </c>
      <c r="IY49" s="42">
        <f t="shared" si="35"/>
        <v>182239.71</v>
      </c>
      <c r="IZ49" s="43"/>
      <c r="JA49" s="43"/>
      <c r="JB49" s="68">
        <v>130865</v>
      </c>
      <c r="JC49">
        <v>228322</v>
      </c>
      <c r="JD49" t="s">
        <v>228</v>
      </c>
    </row>
    <row r="50" spans="1:264">
      <c r="A50" s="16" t="s">
        <v>126</v>
      </c>
      <c r="B50" s="17" t="s">
        <v>229</v>
      </c>
      <c r="C50" s="18">
        <v>6939962760698</v>
      </c>
      <c r="D50" s="18">
        <v>577371335351</v>
      </c>
      <c r="E50" s="18" t="s">
        <v>230</v>
      </c>
      <c r="F50" s="17" t="s">
        <v>231</v>
      </c>
      <c r="G50" s="19" t="s">
        <v>232</v>
      </c>
      <c r="H50" s="17" t="s">
        <v>129</v>
      </c>
      <c r="I50" s="26">
        <f>VLOOKUP(C50,供应链!E:J,6,0)</f>
        <v>1</v>
      </c>
      <c r="J50" s="17">
        <f>VLOOKUP(C50,供应链!E:H,4,0)</f>
        <v>484</v>
      </c>
      <c r="K50" s="17">
        <f>VLOOKUP(C50,供应链!E:K,7,0)</f>
        <v>0</v>
      </c>
      <c r="L50" s="18">
        <f>VLOOKUP(C50,供应链!E:I,5,0)</f>
        <v>39.8291469101454</v>
      </c>
      <c r="M50" s="27">
        <f t="shared" si="0"/>
        <v>0.00355141224127407</v>
      </c>
      <c r="N50" s="17">
        <v>340</v>
      </c>
      <c r="O50" s="26">
        <v>0.0441176470588235</v>
      </c>
      <c r="P50" s="18">
        <v>15</v>
      </c>
      <c r="Q50" s="18">
        <v>1475</v>
      </c>
      <c r="R50" s="40">
        <f t="shared" si="100"/>
        <v>98.3333333333333</v>
      </c>
      <c r="S50" s="17">
        <f t="shared" si="101"/>
        <v>-460</v>
      </c>
      <c r="T50" s="36">
        <f t="shared" si="102"/>
        <v>-0.311864406779661</v>
      </c>
      <c r="U50" s="17">
        <v>312</v>
      </c>
      <c r="V50" s="26">
        <v>0.0416666666666667</v>
      </c>
      <c r="W50" s="18">
        <v>13</v>
      </c>
      <c r="X50" s="18">
        <v>1257</v>
      </c>
      <c r="Y50" s="40">
        <f t="shared" si="103"/>
        <v>96.6923076923077</v>
      </c>
      <c r="Z50" s="17">
        <f t="shared" si="104"/>
        <v>-420</v>
      </c>
      <c r="AA50" s="36">
        <f t="shared" si="105"/>
        <v>-0.334128878281623</v>
      </c>
      <c r="AB50" s="17">
        <v>279</v>
      </c>
      <c r="AC50" s="26">
        <v>0.0501792114695341</v>
      </c>
      <c r="AD50" s="18">
        <v>14</v>
      </c>
      <c r="AE50" s="18">
        <v>1386</v>
      </c>
      <c r="AF50" s="40">
        <f t="shared" si="42"/>
        <v>99</v>
      </c>
      <c r="AG50" s="17">
        <f t="shared" si="1"/>
        <v>-420</v>
      </c>
      <c r="AH50" s="36">
        <f t="shared" si="2"/>
        <v>-0.303030303030303</v>
      </c>
      <c r="AI50" s="17">
        <v>257</v>
      </c>
      <c r="AJ50" s="26">
        <v>0.0311284046692607</v>
      </c>
      <c r="AK50" s="18">
        <v>8</v>
      </c>
      <c r="AL50" s="18">
        <v>760</v>
      </c>
      <c r="AM50" s="40">
        <f t="shared" si="106"/>
        <v>95</v>
      </c>
      <c r="AN50" s="17">
        <f t="shared" si="107"/>
        <v>-272</v>
      </c>
      <c r="AO50" s="36">
        <f t="shared" si="108"/>
        <v>-0.357894736842105</v>
      </c>
      <c r="AP50" s="17">
        <v>388</v>
      </c>
      <c r="AQ50" s="26">
        <v>0.0309278350515464</v>
      </c>
      <c r="AR50" s="18">
        <v>12</v>
      </c>
      <c r="AS50" s="18">
        <v>1203</v>
      </c>
      <c r="AT50" s="40">
        <f t="shared" si="109"/>
        <v>100.25</v>
      </c>
      <c r="AU50" s="17">
        <f t="shared" si="110"/>
        <v>-345</v>
      </c>
      <c r="AV50" s="36">
        <f t="shared" si="111"/>
        <v>-0.286783042394015</v>
      </c>
      <c r="AW50" s="17">
        <v>329</v>
      </c>
      <c r="AX50" s="26">
        <v>0.0303951367781155</v>
      </c>
      <c r="AY50" s="18">
        <v>10</v>
      </c>
      <c r="AZ50" s="18">
        <v>1039</v>
      </c>
      <c r="BA50" s="40">
        <f t="shared" si="112"/>
        <v>103.9</v>
      </c>
      <c r="BB50" s="17">
        <f t="shared" si="113"/>
        <v>-251</v>
      </c>
      <c r="BC50" s="36">
        <f t="shared" si="114"/>
        <v>-0.24157844080847</v>
      </c>
      <c r="BD50" s="17">
        <v>402</v>
      </c>
      <c r="BE50" s="26">
        <v>0.0447761194029851</v>
      </c>
      <c r="BF50" s="17">
        <v>18</v>
      </c>
      <c r="BG50" s="18">
        <v>1784</v>
      </c>
      <c r="BH50" s="40">
        <f t="shared" si="115"/>
        <v>99.1111111111111</v>
      </c>
      <c r="BI50" s="17">
        <f t="shared" si="116"/>
        <v>-538</v>
      </c>
      <c r="BJ50" s="36">
        <f t="shared" si="117"/>
        <v>-0.301569506726457</v>
      </c>
      <c r="BK50" s="17">
        <v>310</v>
      </c>
      <c r="BL50" s="32">
        <v>0.0290322580645161</v>
      </c>
      <c r="BM50" s="17">
        <v>9</v>
      </c>
      <c r="BN50" s="18">
        <v>1041</v>
      </c>
      <c r="BO50" s="40">
        <f t="shared" si="118"/>
        <v>115.666666666667</v>
      </c>
      <c r="BP50" s="17">
        <f t="shared" si="119"/>
        <v>-120</v>
      </c>
      <c r="BQ50" s="36">
        <f t="shared" si="120"/>
        <v>-0.115273775216138</v>
      </c>
      <c r="BR50" s="17">
        <v>303</v>
      </c>
      <c r="BS50" s="32">
        <v>0.0396039603960396</v>
      </c>
      <c r="BT50" s="18">
        <v>12</v>
      </c>
      <c r="BU50" s="18">
        <v>1408</v>
      </c>
      <c r="BV50" s="40">
        <f t="shared" si="121"/>
        <v>117.333333333333</v>
      </c>
      <c r="BW50" s="17">
        <f t="shared" si="122"/>
        <v>-140</v>
      </c>
      <c r="BX50" s="116">
        <f t="shared" si="123"/>
        <v>-0.0994318181818182</v>
      </c>
      <c r="BY50" s="112">
        <v>239</v>
      </c>
      <c r="BZ50" s="117">
        <v>0.0125523012552301</v>
      </c>
      <c r="CA50" s="112">
        <v>3</v>
      </c>
      <c r="CB50" s="112">
        <v>358</v>
      </c>
      <c r="CC50" s="40">
        <f t="shared" si="61"/>
        <v>119.333333333333</v>
      </c>
      <c r="CD50" s="17">
        <f t="shared" si="3"/>
        <v>-29.000000000001</v>
      </c>
      <c r="CE50" s="36">
        <f t="shared" si="4"/>
        <v>-0.0810055865921815</v>
      </c>
      <c r="CF50" s="112">
        <v>194</v>
      </c>
      <c r="CG50" s="117">
        <v>0.0257731958762887</v>
      </c>
      <c r="CH50" s="112">
        <v>5</v>
      </c>
      <c r="CI50" s="112">
        <v>588</v>
      </c>
      <c r="CJ50" s="40">
        <f t="shared" si="62"/>
        <v>117.6</v>
      </c>
      <c r="CK50" s="17">
        <f t="shared" si="5"/>
        <v>-57</v>
      </c>
      <c r="CL50" s="36">
        <f t="shared" si="6"/>
        <v>-0.0969387755102041</v>
      </c>
      <c r="CM50" s="120">
        <v>176</v>
      </c>
      <c r="CN50" s="121">
        <v>0.0340909090909091</v>
      </c>
      <c r="CO50" s="55">
        <v>6</v>
      </c>
      <c r="CP50" s="55">
        <v>691</v>
      </c>
      <c r="CQ50" s="40">
        <f t="shared" si="63"/>
        <v>115.166666666667</v>
      </c>
      <c r="CR50" s="17">
        <f t="shared" si="7"/>
        <v>-82.999999999998</v>
      </c>
      <c r="CS50" s="36">
        <f t="shared" si="8"/>
        <v>-0.120115774240229</v>
      </c>
      <c r="CT50" s="122">
        <v>212</v>
      </c>
      <c r="CU50" s="123">
        <v>0.0283018867924528</v>
      </c>
      <c r="CV50" s="122">
        <v>6</v>
      </c>
      <c r="CW50" s="122">
        <v>719</v>
      </c>
      <c r="CX50" s="40">
        <f t="shared" si="64"/>
        <v>119.833333333333</v>
      </c>
      <c r="CY50" s="17">
        <f t="shared" si="9"/>
        <v>-55.000000000002</v>
      </c>
      <c r="CZ50" s="36">
        <f t="shared" si="10"/>
        <v>-0.0764951321279583</v>
      </c>
      <c r="DA50" s="112">
        <v>177</v>
      </c>
      <c r="DB50" s="117">
        <v>0.00564971751412429</v>
      </c>
      <c r="DC50" s="112">
        <v>1</v>
      </c>
      <c r="DD50" s="112">
        <v>112</v>
      </c>
      <c r="DE50" s="40">
        <f t="shared" si="65"/>
        <v>112</v>
      </c>
      <c r="DF50" s="17">
        <f t="shared" si="11"/>
        <v>-17</v>
      </c>
      <c r="DG50" s="36">
        <f t="shared" si="12"/>
        <v>-0.151785714285714</v>
      </c>
      <c r="DH50" s="126">
        <v>149</v>
      </c>
      <c r="DI50" s="32">
        <v>0.00671140939597315</v>
      </c>
      <c r="DJ50" s="17">
        <v>1</v>
      </c>
      <c r="DK50" s="18">
        <v>119</v>
      </c>
      <c r="DL50" s="40">
        <f t="shared" si="66"/>
        <v>119</v>
      </c>
      <c r="DM50" s="17">
        <f t="shared" si="13"/>
        <v>-10</v>
      </c>
      <c r="DN50" s="36">
        <f t="shared" si="14"/>
        <v>-0.0840336134453782</v>
      </c>
      <c r="DO50" s="33">
        <v>162</v>
      </c>
      <c r="DP50" s="32">
        <v>0.037037037037037</v>
      </c>
      <c r="DQ50" s="18">
        <v>6</v>
      </c>
      <c r="DR50" s="18">
        <v>706</v>
      </c>
      <c r="DS50" s="40">
        <f t="shared" si="67"/>
        <v>117.666666666667</v>
      </c>
      <c r="DT50" s="17">
        <f t="shared" si="15"/>
        <v>-67.999999999998</v>
      </c>
      <c r="DU50" s="36">
        <f t="shared" si="16"/>
        <v>-0.096317280453255</v>
      </c>
      <c r="DV50" s="18">
        <v>163</v>
      </c>
      <c r="DW50" s="26">
        <v>0.0306748466257669</v>
      </c>
      <c r="DX50" s="18">
        <v>5</v>
      </c>
      <c r="DY50" s="18">
        <v>580</v>
      </c>
      <c r="DZ50" s="40">
        <f t="shared" si="68"/>
        <v>116</v>
      </c>
      <c r="EA50" s="17">
        <f t="shared" si="17"/>
        <v>-65</v>
      </c>
      <c r="EB50" s="36">
        <f t="shared" si="18"/>
        <v>-0.112068965517241</v>
      </c>
      <c r="EC50" s="18">
        <v>132</v>
      </c>
      <c r="ED50" s="26">
        <v>0.0378787878787879</v>
      </c>
      <c r="EE50" s="18">
        <v>5</v>
      </c>
      <c r="EF50" s="18">
        <v>575</v>
      </c>
      <c r="EG50" s="40">
        <f t="shared" si="69"/>
        <v>115</v>
      </c>
      <c r="EH50" s="17">
        <f t="shared" si="19"/>
        <v>-70</v>
      </c>
      <c r="EI50" s="36">
        <f t="shared" si="20"/>
        <v>-0.121739130434783</v>
      </c>
      <c r="EJ50" s="18">
        <v>154</v>
      </c>
      <c r="EK50" s="26">
        <v>0.0324675324675325</v>
      </c>
      <c r="EL50" s="18">
        <v>5</v>
      </c>
      <c r="EM50" s="18">
        <v>568</v>
      </c>
      <c r="EN50" s="40">
        <f t="shared" si="70"/>
        <v>113.6</v>
      </c>
      <c r="EO50" s="17">
        <f t="shared" si="21"/>
        <v>-77</v>
      </c>
      <c r="EP50" s="36">
        <f t="shared" si="22"/>
        <v>-0.13556338028169</v>
      </c>
      <c r="EQ50" s="18">
        <v>170</v>
      </c>
      <c r="ER50" s="26">
        <v>0.0352941176470588</v>
      </c>
      <c r="ES50" s="18">
        <v>6</v>
      </c>
      <c r="ET50" s="18">
        <v>539</v>
      </c>
      <c r="EU50" s="40">
        <f t="shared" si="71"/>
        <v>89.8333333333333</v>
      </c>
      <c r="EV50" s="17">
        <f t="shared" si="23"/>
        <v>-235</v>
      </c>
      <c r="EW50" s="36">
        <f t="shared" si="24"/>
        <v>-0.435992578849722</v>
      </c>
      <c r="EX50" s="18">
        <v>159</v>
      </c>
      <c r="EY50" s="26">
        <v>0.0754716981132075</v>
      </c>
      <c r="EZ50" s="17">
        <v>12</v>
      </c>
      <c r="FA50" s="18">
        <v>1136</v>
      </c>
      <c r="FB50" s="40">
        <f t="shared" si="72"/>
        <v>94.6666666666667</v>
      </c>
      <c r="FC50" s="17">
        <f t="shared" si="25"/>
        <v>-412</v>
      </c>
      <c r="FD50" s="36">
        <f t="shared" si="26"/>
        <v>-0.362676056338028</v>
      </c>
      <c r="FE50" s="18">
        <v>188</v>
      </c>
      <c r="FF50" s="26">
        <v>0.101063829787234</v>
      </c>
      <c r="FG50" s="17">
        <v>19</v>
      </c>
      <c r="FH50" s="18">
        <v>1911</v>
      </c>
      <c r="FI50" s="40">
        <f t="shared" si="73"/>
        <v>100.578947368421</v>
      </c>
      <c r="FJ50" s="17">
        <f t="shared" si="27"/>
        <v>-540</v>
      </c>
      <c r="FK50" s="36">
        <f t="shared" si="28"/>
        <v>-0.282574568288854</v>
      </c>
      <c r="FL50" s="18">
        <v>154</v>
      </c>
      <c r="FM50" s="26">
        <v>0.051948051948052</v>
      </c>
      <c r="FN50" s="17">
        <v>8</v>
      </c>
      <c r="FO50" s="18">
        <v>735</v>
      </c>
      <c r="FP50" s="40">
        <f t="shared" si="74"/>
        <v>91.875</v>
      </c>
      <c r="FQ50" s="17">
        <f t="shared" si="29"/>
        <v>-297</v>
      </c>
      <c r="FR50" s="36">
        <f t="shared" si="30"/>
        <v>-0.404081632653061</v>
      </c>
      <c r="FS50" s="18">
        <v>155</v>
      </c>
      <c r="FT50" s="26">
        <v>0.0838709677419355</v>
      </c>
      <c r="FU50" s="17">
        <v>13</v>
      </c>
      <c r="FV50" s="18">
        <v>1316</v>
      </c>
      <c r="FW50" s="40">
        <f t="shared" si="147"/>
        <v>101.230769230769</v>
      </c>
      <c r="FX50" s="17">
        <f t="shared" si="124"/>
        <v>-361</v>
      </c>
      <c r="FY50" s="36">
        <f t="shared" si="125"/>
        <v>-0.274316109422492</v>
      </c>
      <c r="FZ50" s="18">
        <v>242</v>
      </c>
      <c r="GA50" s="26">
        <v>0.0537190082644628</v>
      </c>
      <c r="GB50" s="17">
        <v>13</v>
      </c>
      <c r="GC50" s="18">
        <v>1128</v>
      </c>
      <c r="GD50" s="40">
        <f t="shared" si="126"/>
        <v>86.7692307692308</v>
      </c>
      <c r="GE50" s="17">
        <f t="shared" si="127"/>
        <v>-549</v>
      </c>
      <c r="GF50" s="36">
        <f t="shared" si="128"/>
        <v>-0.486702127659574</v>
      </c>
      <c r="GG50" s="18">
        <v>218</v>
      </c>
      <c r="GH50" s="26">
        <v>0.0779816513761468</v>
      </c>
      <c r="GI50" s="18">
        <v>17</v>
      </c>
      <c r="GJ50" s="18">
        <v>1527</v>
      </c>
      <c r="GK50" s="40">
        <f t="shared" si="129"/>
        <v>89.8235294117647</v>
      </c>
      <c r="GL50" s="17">
        <f t="shared" si="130"/>
        <v>-666</v>
      </c>
      <c r="GM50" s="36">
        <f t="shared" si="131"/>
        <v>-0.43614931237721</v>
      </c>
      <c r="GN50" s="18">
        <v>217</v>
      </c>
      <c r="GO50" s="26">
        <v>0.0460829493087558</v>
      </c>
      <c r="GP50" s="18">
        <v>10</v>
      </c>
      <c r="GQ50" s="18">
        <v>863</v>
      </c>
      <c r="GR50" s="40">
        <f t="shared" si="132"/>
        <v>86.3</v>
      </c>
      <c r="GS50" s="17">
        <f t="shared" si="133"/>
        <v>-427</v>
      </c>
      <c r="GT50" s="36">
        <f t="shared" si="134"/>
        <v>-0.494785631517961</v>
      </c>
      <c r="GU50" s="18">
        <v>212</v>
      </c>
      <c r="GV50" s="26">
        <v>0.19811320754717</v>
      </c>
      <c r="GW50" s="18">
        <v>42</v>
      </c>
      <c r="GX50" s="18">
        <v>3567</v>
      </c>
      <c r="GY50" s="40">
        <f t="shared" si="135"/>
        <v>84.9285714285714</v>
      </c>
      <c r="GZ50" s="17">
        <f t="shared" si="136"/>
        <v>-1851</v>
      </c>
      <c r="HA50" s="36">
        <f t="shared" si="137"/>
        <v>-0.51892346509672</v>
      </c>
      <c r="HB50" s="18">
        <v>172</v>
      </c>
      <c r="HC50" s="26">
        <v>0.0755813953488372</v>
      </c>
      <c r="HD50" s="18">
        <v>13</v>
      </c>
      <c r="HE50" s="18">
        <v>1133</v>
      </c>
      <c r="HF50" s="40">
        <f t="shared" si="138"/>
        <v>87.1538461538462</v>
      </c>
      <c r="HG50" s="17">
        <f t="shared" si="139"/>
        <v>-544</v>
      </c>
      <c r="HH50" s="36">
        <f t="shared" si="140"/>
        <v>-0.480141218005296</v>
      </c>
      <c r="HI50" s="18">
        <v>198</v>
      </c>
      <c r="HJ50" s="26">
        <v>0.0404040404040404</v>
      </c>
      <c r="HK50" s="17">
        <v>8</v>
      </c>
      <c r="HL50" s="18">
        <v>695</v>
      </c>
      <c r="HM50" s="40">
        <f t="shared" si="141"/>
        <v>86.875</v>
      </c>
      <c r="HN50" s="17">
        <f t="shared" si="142"/>
        <v>-337</v>
      </c>
      <c r="HO50" s="36">
        <f t="shared" si="143"/>
        <v>-0.484892086330935</v>
      </c>
      <c r="HP50" s="18">
        <v>275</v>
      </c>
      <c r="HQ50" s="26">
        <v>0.0181818181818182</v>
      </c>
      <c r="HR50" s="17">
        <v>5</v>
      </c>
      <c r="HS50" s="18">
        <v>442</v>
      </c>
      <c r="HT50" s="40">
        <f t="shared" si="144"/>
        <v>88.4</v>
      </c>
      <c r="HU50" s="17">
        <f t="shared" si="145"/>
        <v>-203</v>
      </c>
      <c r="HV50" s="36">
        <f t="shared" si="146"/>
        <v>-0.459276018099547</v>
      </c>
      <c r="HW50" s="17">
        <v>454</v>
      </c>
      <c r="HX50" s="17">
        <v>50918.41</v>
      </c>
      <c r="HY50" s="18">
        <v>316</v>
      </c>
      <c r="HZ50" s="18">
        <v>35133.44</v>
      </c>
      <c r="IA50" s="17">
        <v>816</v>
      </c>
      <c r="IB50" s="17">
        <v>89520</v>
      </c>
      <c r="IC50" s="17">
        <v>525</v>
      </c>
      <c r="ID50" s="17">
        <v>57498</v>
      </c>
      <c r="IE50" s="16"/>
      <c r="IF50" s="16"/>
      <c r="IG50" s="16"/>
      <c r="IH50" s="16"/>
      <c r="II50" s="41"/>
      <c r="IJ50" s="41"/>
      <c r="IK50" s="41"/>
      <c r="IL50" s="41"/>
      <c r="IM50" s="18"/>
      <c r="IN50" s="41"/>
      <c r="IO50" s="41"/>
      <c r="IP50" s="41"/>
      <c r="IQ50" s="18"/>
      <c r="IR50" s="18"/>
      <c r="IS50" s="18">
        <f t="shared" si="98"/>
        <v>320</v>
      </c>
      <c r="IT50" s="18">
        <f t="shared" si="31"/>
        <v>31361</v>
      </c>
      <c r="IU50" s="17">
        <v>129</v>
      </c>
      <c r="IV50" s="17">
        <f t="shared" si="32"/>
        <v>-9919</v>
      </c>
      <c r="IW50" s="36">
        <f t="shared" si="33"/>
        <v>-0.316284557252639</v>
      </c>
      <c r="IX50" s="18">
        <f t="shared" si="34"/>
        <v>2431</v>
      </c>
      <c r="IY50" s="42">
        <f t="shared" si="35"/>
        <v>264430.85</v>
      </c>
      <c r="IZ50" s="43"/>
      <c r="JA50" s="43"/>
      <c r="JB50" s="68">
        <v>135029</v>
      </c>
      <c r="JC50">
        <v>296736</v>
      </c>
      <c r="JD50" t="s">
        <v>233</v>
      </c>
    </row>
    <row r="51" spans="1:263">
      <c r="A51" s="16"/>
      <c r="B51" s="17" t="s">
        <v>229</v>
      </c>
      <c r="C51" s="18">
        <v>6939962763774</v>
      </c>
      <c r="D51" s="18">
        <v>598576800577</v>
      </c>
      <c r="E51" s="18">
        <v>21064016000001</v>
      </c>
      <c r="F51" s="17" t="s">
        <v>234</v>
      </c>
      <c r="G51" s="19" t="s">
        <v>235</v>
      </c>
      <c r="H51" s="17" t="s">
        <v>129</v>
      </c>
      <c r="I51" s="26">
        <f>VLOOKUP(C51,供应链!E:J,6,0)</f>
        <v>0.541666666666667</v>
      </c>
      <c r="J51" s="17">
        <f>VLOOKUP(C51,供应链!E:H,4,0)</f>
        <v>74</v>
      </c>
      <c r="K51" s="17">
        <f>VLOOKUP(C51,供应链!E:K,7,0)</f>
        <v>0</v>
      </c>
      <c r="L51" s="18">
        <f>VLOOKUP(C51,供应链!E:I,5,0)</f>
        <v>7.457529513389</v>
      </c>
      <c r="M51" s="27">
        <f t="shared" si="0"/>
        <v>0.00320736918040064</v>
      </c>
      <c r="N51" s="17">
        <v>352</v>
      </c>
      <c r="O51" s="26">
        <v>0.0227272727272727</v>
      </c>
      <c r="P51" s="18">
        <v>8</v>
      </c>
      <c r="Q51" s="18">
        <v>681</v>
      </c>
      <c r="R51" s="40">
        <f t="shared" si="100"/>
        <v>85.125</v>
      </c>
      <c r="S51" s="17">
        <f t="shared" si="101"/>
        <v>-111</v>
      </c>
      <c r="T51" s="36">
        <f t="shared" si="102"/>
        <v>-0.162995594713656</v>
      </c>
      <c r="U51" s="17">
        <v>296</v>
      </c>
      <c r="V51" s="26">
        <v>0.0236486486486486</v>
      </c>
      <c r="W51" s="18">
        <v>7</v>
      </c>
      <c r="X51" s="18">
        <v>594</v>
      </c>
      <c r="Y51" s="40">
        <f t="shared" si="103"/>
        <v>84.8571428571429</v>
      </c>
      <c r="Z51" s="17">
        <f t="shared" si="104"/>
        <v>-99</v>
      </c>
      <c r="AA51" s="36">
        <f t="shared" si="105"/>
        <v>-0.166666666666667</v>
      </c>
      <c r="AB51" s="17">
        <v>326</v>
      </c>
      <c r="AC51" s="26">
        <v>0.0214723926380368</v>
      </c>
      <c r="AD51" s="18">
        <v>7</v>
      </c>
      <c r="AE51" s="18">
        <v>578</v>
      </c>
      <c r="AF51" s="40">
        <f t="shared" si="42"/>
        <v>82.5714285714286</v>
      </c>
      <c r="AG51" s="17">
        <f t="shared" si="1"/>
        <v>-115</v>
      </c>
      <c r="AH51" s="36">
        <f t="shared" si="2"/>
        <v>-0.198961937716263</v>
      </c>
      <c r="AI51" s="17">
        <v>312</v>
      </c>
      <c r="AJ51" s="26">
        <v>0.0128205128205128</v>
      </c>
      <c r="AK51" s="18">
        <v>4</v>
      </c>
      <c r="AL51" s="18">
        <v>351</v>
      </c>
      <c r="AM51" s="40">
        <f t="shared" si="106"/>
        <v>87.75</v>
      </c>
      <c r="AN51" s="17">
        <f t="shared" si="107"/>
        <v>-45</v>
      </c>
      <c r="AO51" s="36">
        <f t="shared" si="108"/>
        <v>-0.128205128205128</v>
      </c>
      <c r="AP51" s="17">
        <v>412</v>
      </c>
      <c r="AQ51" s="26">
        <v>0.0121359223300971</v>
      </c>
      <c r="AR51" s="18">
        <v>5</v>
      </c>
      <c r="AS51" s="18">
        <v>495</v>
      </c>
      <c r="AT51" s="40">
        <f t="shared" si="109"/>
        <v>99</v>
      </c>
      <c r="AU51" s="17">
        <f t="shared" si="110"/>
        <v>0</v>
      </c>
      <c r="AV51" s="36">
        <f t="shared" si="111"/>
        <v>0</v>
      </c>
      <c r="AW51" s="17">
        <v>364</v>
      </c>
      <c r="AX51" s="26">
        <v>0.00274725274725275</v>
      </c>
      <c r="AY51" s="18">
        <v>1</v>
      </c>
      <c r="AZ51" s="18">
        <v>99</v>
      </c>
      <c r="BA51" s="40">
        <f t="shared" si="112"/>
        <v>99</v>
      </c>
      <c r="BB51" s="17">
        <f t="shared" si="113"/>
        <v>0</v>
      </c>
      <c r="BC51" s="36">
        <f t="shared" si="114"/>
        <v>0</v>
      </c>
      <c r="BD51" s="17">
        <v>356</v>
      </c>
      <c r="BE51" s="26">
        <v>0.0140449438202247</v>
      </c>
      <c r="BF51" s="17">
        <v>5</v>
      </c>
      <c r="BG51" s="18">
        <v>487</v>
      </c>
      <c r="BH51" s="40">
        <f t="shared" si="115"/>
        <v>97.4</v>
      </c>
      <c r="BI51" s="17">
        <f t="shared" si="116"/>
        <v>-7.99999999999997</v>
      </c>
      <c r="BJ51" s="36">
        <f t="shared" si="117"/>
        <v>-0.0164271047227925</v>
      </c>
      <c r="BK51" s="17">
        <v>334</v>
      </c>
      <c r="BL51" s="32">
        <v>0.0419161676646707</v>
      </c>
      <c r="BM51" s="17">
        <v>14</v>
      </c>
      <c r="BN51" s="18">
        <v>1090</v>
      </c>
      <c r="BO51" s="40">
        <f t="shared" si="118"/>
        <v>77.8571428571429</v>
      </c>
      <c r="BP51" s="17">
        <f t="shared" si="119"/>
        <v>-296</v>
      </c>
      <c r="BQ51" s="36">
        <f t="shared" si="120"/>
        <v>-0.271559633027523</v>
      </c>
      <c r="BR51" s="17">
        <v>365</v>
      </c>
      <c r="BS51" s="32">
        <v>0.0547945205479452</v>
      </c>
      <c r="BT51" s="18">
        <v>20</v>
      </c>
      <c r="BU51" s="18">
        <v>1526</v>
      </c>
      <c r="BV51" s="40">
        <f t="shared" si="121"/>
        <v>76.3</v>
      </c>
      <c r="BW51" s="17">
        <f t="shared" si="122"/>
        <v>-454</v>
      </c>
      <c r="BX51" s="116">
        <f t="shared" si="123"/>
        <v>-0.297509829619921</v>
      </c>
      <c r="BY51" s="112">
        <v>327</v>
      </c>
      <c r="BZ51" s="117">
        <v>0.0489296636085627</v>
      </c>
      <c r="CA51" s="112">
        <v>16</v>
      </c>
      <c r="CB51" s="112">
        <v>1224</v>
      </c>
      <c r="CC51" s="40">
        <f t="shared" si="61"/>
        <v>76.5</v>
      </c>
      <c r="CD51" s="17">
        <f t="shared" si="3"/>
        <v>-360</v>
      </c>
      <c r="CE51" s="36">
        <f t="shared" si="4"/>
        <v>-0.294117647058824</v>
      </c>
      <c r="CF51" s="112">
        <v>302</v>
      </c>
      <c r="CG51" s="117">
        <v>0.0397350993377483</v>
      </c>
      <c r="CH51" s="112">
        <v>12</v>
      </c>
      <c r="CI51" s="112">
        <v>945</v>
      </c>
      <c r="CJ51" s="40">
        <f t="shared" si="62"/>
        <v>78.75</v>
      </c>
      <c r="CK51" s="17">
        <f t="shared" si="5"/>
        <v>-243</v>
      </c>
      <c r="CL51" s="36">
        <f t="shared" si="6"/>
        <v>-0.257142857142857</v>
      </c>
      <c r="CM51" s="120">
        <v>288</v>
      </c>
      <c r="CN51" s="121">
        <v>0.0138888888888889</v>
      </c>
      <c r="CO51" s="55">
        <v>4</v>
      </c>
      <c r="CP51" s="55">
        <v>307</v>
      </c>
      <c r="CQ51" s="40">
        <f t="shared" si="63"/>
        <v>76.75</v>
      </c>
      <c r="CR51" s="17">
        <f t="shared" si="7"/>
        <v>-89</v>
      </c>
      <c r="CS51" s="36">
        <f t="shared" si="8"/>
        <v>-0.289902280130293</v>
      </c>
      <c r="CT51" s="122">
        <v>411</v>
      </c>
      <c r="CU51" s="123">
        <v>0.0291970802919708</v>
      </c>
      <c r="CV51" s="122">
        <v>12</v>
      </c>
      <c r="CW51" s="122">
        <v>861</v>
      </c>
      <c r="CX51" s="40">
        <f t="shared" si="64"/>
        <v>71.75</v>
      </c>
      <c r="CY51" s="17">
        <f t="shared" si="9"/>
        <v>-327</v>
      </c>
      <c r="CZ51" s="36">
        <f t="shared" si="10"/>
        <v>-0.379790940766551</v>
      </c>
      <c r="DA51" s="112">
        <v>441</v>
      </c>
      <c r="DB51" s="117">
        <v>0.0453514739229025</v>
      </c>
      <c r="DC51" s="112">
        <v>20</v>
      </c>
      <c r="DD51" s="112">
        <v>1546</v>
      </c>
      <c r="DE51" s="40">
        <f t="shared" si="65"/>
        <v>77.3</v>
      </c>
      <c r="DF51" s="17">
        <f t="shared" si="11"/>
        <v>-434</v>
      </c>
      <c r="DG51" s="36">
        <f t="shared" si="12"/>
        <v>-0.280724450194049</v>
      </c>
      <c r="DH51" s="126">
        <v>373</v>
      </c>
      <c r="DI51" s="32">
        <v>0.0134048257372654</v>
      </c>
      <c r="DJ51" s="17">
        <v>5</v>
      </c>
      <c r="DK51" s="18">
        <v>389</v>
      </c>
      <c r="DL51" s="40">
        <f t="shared" si="66"/>
        <v>77.8</v>
      </c>
      <c r="DM51" s="17">
        <f t="shared" si="13"/>
        <v>-106</v>
      </c>
      <c r="DN51" s="36">
        <f t="shared" si="14"/>
        <v>-0.272493573264782</v>
      </c>
      <c r="DO51" s="33">
        <v>351</v>
      </c>
      <c r="DP51" s="32">
        <v>0.0170940170940171</v>
      </c>
      <c r="DQ51" s="18">
        <v>6</v>
      </c>
      <c r="DR51" s="18">
        <v>453</v>
      </c>
      <c r="DS51" s="40">
        <f t="shared" si="67"/>
        <v>75.5</v>
      </c>
      <c r="DT51" s="17">
        <f t="shared" si="15"/>
        <v>-141</v>
      </c>
      <c r="DU51" s="36">
        <f t="shared" si="16"/>
        <v>-0.311258278145695</v>
      </c>
      <c r="DV51" s="18">
        <v>362</v>
      </c>
      <c r="DW51" s="26">
        <v>0.0276243093922652</v>
      </c>
      <c r="DX51" s="18">
        <v>10</v>
      </c>
      <c r="DY51" s="18">
        <v>768</v>
      </c>
      <c r="DZ51" s="40">
        <f t="shared" si="68"/>
        <v>76.8</v>
      </c>
      <c r="EA51" s="17">
        <f t="shared" si="17"/>
        <v>-222</v>
      </c>
      <c r="EB51" s="36">
        <f t="shared" si="18"/>
        <v>-0.2890625</v>
      </c>
      <c r="EC51" s="18">
        <v>310</v>
      </c>
      <c r="ED51" s="26">
        <v>0.0258064516129032</v>
      </c>
      <c r="EE51" s="18">
        <v>8</v>
      </c>
      <c r="EF51" s="18">
        <v>616</v>
      </c>
      <c r="EG51" s="40">
        <f t="shared" si="69"/>
        <v>77</v>
      </c>
      <c r="EH51" s="17">
        <f t="shared" si="19"/>
        <v>-176</v>
      </c>
      <c r="EI51" s="36">
        <f t="shared" si="20"/>
        <v>-0.285714285714286</v>
      </c>
      <c r="EJ51" s="18">
        <v>325</v>
      </c>
      <c r="EK51" s="26">
        <v>0.0307692307692308</v>
      </c>
      <c r="EL51" s="18">
        <v>10</v>
      </c>
      <c r="EM51" s="18">
        <v>731</v>
      </c>
      <c r="EN51" s="40">
        <f t="shared" si="70"/>
        <v>73.1</v>
      </c>
      <c r="EO51" s="17">
        <f t="shared" si="21"/>
        <v>-259</v>
      </c>
      <c r="EP51" s="36">
        <f t="shared" si="22"/>
        <v>-0.354309165526676</v>
      </c>
      <c r="EQ51" s="18">
        <v>355</v>
      </c>
      <c r="ER51" s="26">
        <v>0.0169014084507042</v>
      </c>
      <c r="ES51" s="18">
        <v>6</v>
      </c>
      <c r="ET51" s="18">
        <v>474</v>
      </c>
      <c r="EU51" s="40">
        <f t="shared" si="71"/>
        <v>79</v>
      </c>
      <c r="EV51" s="17">
        <f t="shared" si="23"/>
        <v>-120</v>
      </c>
      <c r="EW51" s="36">
        <f t="shared" si="24"/>
        <v>-0.253164556962025</v>
      </c>
      <c r="EX51" s="18">
        <v>415</v>
      </c>
      <c r="EY51" s="26">
        <v>0.0337349397590361</v>
      </c>
      <c r="EZ51" s="17">
        <v>14</v>
      </c>
      <c r="FA51" s="18">
        <v>1071</v>
      </c>
      <c r="FB51" s="40">
        <f t="shared" si="72"/>
        <v>76.5</v>
      </c>
      <c r="FC51" s="17">
        <f t="shared" si="25"/>
        <v>-315</v>
      </c>
      <c r="FD51" s="36">
        <f t="shared" si="26"/>
        <v>-0.294117647058824</v>
      </c>
      <c r="FE51" s="18">
        <v>475</v>
      </c>
      <c r="FF51" s="26">
        <v>0.0210526315789474</v>
      </c>
      <c r="FG51" s="17">
        <v>10</v>
      </c>
      <c r="FH51" s="18">
        <v>764</v>
      </c>
      <c r="FI51" s="40">
        <f t="shared" si="73"/>
        <v>76.4</v>
      </c>
      <c r="FJ51" s="17">
        <f t="shared" si="27"/>
        <v>-226</v>
      </c>
      <c r="FK51" s="36">
        <f t="shared" si="28"/>
        <v>-0.295811518324607</v>
      </c>
      <c r="FL51" s="18">
        <v>428</v>
      </c>
      <c r="FM51" s="26">
        <v>0.0210280373831776</v>
      </c>
      <c r="FN51" s="17">
        <v>9</v>
      </c>
      <c r="FO51" s="18">
        <v>694</v>
      </c>
      <c r="FP51" s="40">
        <f t="shared" si="74"/>
        <v>77.1111111111111</v>
      </c>
      <c r="FQ51" s="17">
        <f t="shared" si="29"/>
        <v>-197</v>
      </c>
      <c r="FR51" s="36">
        <f t="shared" si="30"/>
        <v>-0.283861671469741</v>
      </c>
      <c r="FS51" s="18">
        <v>368</v>
      </c>
      <c r="FT51" s="26">
        <v>0.016304347826087</v>
      </c>
      <c r="FU51" s="17">
        <v>6</v>
      </c>
      <c r="FV51" s="18">
        <v>411</v>
      </c>
      <c r="FW51" s="40">
        <f t="shared" si="147"/>
        <v>68.5</v>
      </c>
      <c r="FX51" s="17">
        <f t="shared" si="124"/>
        <v>-183</v>
      </c>
      <c r="FY51" s="36">
        <f t="shared" si="125"/>
        <v>-0.445255474452555</v>
      </c>
      <c r="FZ51" s="18">
        <v>604</v>
      </c>
      <c r="GA51" s="26">
        <v>0.0149006622516556</v>
      </c>
      <c r="GB51" s="17">
        <v>9</v>
      </c>
      <c r="GC51" s="18">
        <v>732</v>
      </c>
      <c r="GD51" s="40">
        <f t="shared" si="126"/>
        <v>81.3333333333333</v>
      </c>
      <c r="GE51" s="17">
        <f t="shared" si="127"/>
        <v>-159</v>
      </c>
      <c r="GF51" s="36">
        <f t="shared" si="128"/>
        <v>-0.217213114754098</v>
      </c>
      <c r="GG51" s="18">
        <v>597</v>
      </c>
      <c r="GH51" s="26">
        <v>0.0217755443886097</v>
      </c>
      <c r="GI51" s="18">
        <v>13</v>
      </c>
      <c r="GJ51" s="18">
        <v>1086</v>
      </c>
      <c r="GK51" s="40">
        <f t="shared" si="129"/>
        <v>83.5384615384615</v>
      </c>
      <c r="GL51" s="17">
        <f t="shared" si="130"/>
        <v>-201</v>
      </c>
      <c r="GM51" s="36">
        <f t="shared" si="131"/>
        <v>-0.185082872928177</v>
      </c>
      <c r="GN51" s="18">
        <v>615</v>
      </c>
      <c r="GO51" s="26">
        <v>0.0260162601626016</v>
      </c>
      <c r="GP51" s="18">
        <v>16</v>
      </c>
      <c r="GQ51" s="18">
        <v>1313</v>
      </c>
      <c r="GR51" s="40">
        <f t="shared" si="132"/>
        <v>82.0625</v>
      </c>
      <c r="GS51" s="17">
        <f t="shared" si="133"/>
        <v>-271</v>
      </c>
      <c r="GT51" s="36">
        <f t="shared" si="134"/>
        <v>-0.206397562833206</v>
      </c>
      <c r="GU51" s="18">
        <v>638</v>
      </c>
      <c r="GV51" s="26">
        <v>0.0172413793103448</v>
      </c>
      <c r="GW51" s="18">
        <v>11</v>
      </c>
      <c r="GX51" s="18">
        <v>909</v>
      </c>
      <c r="GY51" s="40">
        <f t="shared" si="135"/>
        <v>82.6363636363636</v>
      </c>
      <c r="GZ51" s="17">
        <f t="shared" si="136"/>
        <v>-180</v>
      </c>
      <c r="HA51" s="36">
        <f t="shared" si="137"/>
        <v>-0.198019801980198</v>
      </c>
      <c r="HB51" s="18">
        <v>513</v>
      </c>
      <c r="HC51" s="26">
        <v>0.0116959064327485</v>
      </c>
      <c r="HD51" s="18">
        <v>6</v>
      </c>
      <c r="HE51" s="18">
        <v>508</v>
      </c>
      <c r="HF51" s="40">
        <f t="shared" si="138"/>
        <v>84.6666666666667</v>
      </c>
      <c r="HG51" s="17">
        <f t="shared" si="139"/>
        <v>-86</v>
      </c>
      <c r="HH51" s="36">
        <f t="shared" si="140"/>
        <v>-0.169291338582677</v>
      </c>
      <c r="HI51" s="18">
        <v>548</v>
      </c>
      <c r="HJ51" s="26">
        <v>0.0109489051094891</v>
      </c>
      <c r="HK51" s="17">
        <v>6</v>
      </c>
      <c r="HL51" s="18">
        <v>507</v>
      </c>
      <c r="HM51" s="40">
        <f t="shared" si="141"/>
        <v>84.5</v>
      </c>
      <c r="HN51" s="17">
        <f t="shared" si="142"/>
        <v>-87</v>
      </c>
      <c r="HO51" s="36">
        <f t="shared" si="143"/>
        <v>-0.171597633136095</v>
      </c>
      <c r="HP51" s="18">
        <v>585</v>
      </c>
      <c r="HQ51" s="26">
        <v>0.0153846153846154</v>
      </c>
      <c r="HR51" s="17">
        <v>9</v>
      </c>
      <c r="HS51" s="18">
        <v>784</v>
      </c>
      <c r="HT51" s="40">
        <f t="shared" si="144"/>
        <v>87.1111111111111</v>
      </c>
      <c r="HU51" s="17">
        <f t="shared" si="145"/>
        <v>-107</v>
      </c>
      <c r="HV51" s="36">
        <f t="shared" si="146"/>
        <v>-0.136479591836735</v>
      </c>
      <c r="HW51" s="17">
        <v>313</v>
      </c>
      <c r="HX51" s="17">
        <v>26538.66</v>
      </c>
      <c r="HY51" s="18">
        <v>290</v>
      </c>
      <c r="HZ51" s="18">
        <v>25998.05</v>
      </c>
      <c r="IA51" s="17">
        <v>358</v>
      </c>
      <c r="IB51" s="17">
        <v>31261</v>
      </c>
      <c r="IC51" s="17">
        <v>231</v>
      </c>
      <c r="ID51" s="17">
        <v>20223</v>
      </c>
      <c r="IE51" s="16"/>
      <c r="IF51" s="16"/>
      <c r="IG51" s="16"/>
      <c r="IH51" s="16"/>
      <c r="II51" s="41"/>
      <c r="IJ51" s="41"/>
      <c r="IK51" s="41"/>
      <c r="IL51" s="41"/>
      <c r="IM51" s="18"/>
      <c r="IN51" s="41"/>
      <c r="IO51" s="41"/>
      <c r="IP51" s="41"/>
      <c r="IQ51" s="18"/>
      <c r="IR51" s="18"/>
      <c r="IS51" s="18">
        <f t="shared" si="98"/>
        <v>289</v>
      </c>
      <c r="IT51" s="18">
        <f t="shared" si="31"/>
        <v>22994</v>
      </c>
      <c r="IU51" s="17">
        <v>99</v>
      </c>
      <c r="IV51" s="17">
        <f t="shared" si="32"/>
        <v>-5617</v>
      </c>
      <c r="IW51" s="36">
        <f t="shared" si="33"/>
        <v>-0.244281116813082</v>
      </c>
      <c r="IX51" s="18">
        <f t="shared" si="34"/>
        <v>1481</v>
      </c>
      <c r="IY51" s="42">
        <f t="shared" si="35"/>
        <v>127014.71</v>
      </c>
      <c r="IZ51" s="43"/>
      <c r="JA51" s="43"/>
      <c r="JB51">
        <f>JB49-JB50</f>
        <v>-4164</v>
      </c>
      <c r="JC51">
        <f>JC49-JC50</f>
        <v>-68414</v>
      </c>
    </row>
    <row r="52" spans="1:263">
      <c r="A52" s="16"/>
      <c r="B52" s="20" t="s">
        <v>236</v>
      </c>
      <c r="C52" s="18">
        <v>6939962757612</v>
      </c>
      <c r="D52" s="18">
        <v>585859716157</v>
      </c>
      <c r="E52" s="18">
        <v>21064011001059</v>
      </c>
      <c r="F52" s="17" t="s">
        <v>237</v>
      </c>
      <c r="G52" s="19" t="s">
        <v>238</v>
      </c>
      <c r="H52" s="17" t="s">
        <v>129</v>
      </c>
      <c r="I52" s="26">
        <f>VLOOKUP(C52,供应链!E:J,6,0)</f>
        <v>0.916666666666667</v>
      </c>
      <c r="J52" s="17">
        <f>VLOOKUP(C52,供应链!E:H,4,0)</f>
        <v>541</v>
      </c>
      <c r="K52" s="17">
        <f>VLOOKUP(C52,供应链!E:K,7,0)</f>
        <v>44</v>
      </c>
      <c r="L52" s="18">
        <f>VLOOKUP(C52,供应链!E:I,5,0)</f>
        <v>73.2781194811522</v>
      </c>
      <c r="M52" s="27">
        <f t="shared" si="0"/>
        <v>0.00491648632151379</v>
      </c>
      <c r="N52" s="17">
        <v>496</v>
      </c>
      <c r="O52" s="26">
        <v>0.0604838709677419</v>
      </c>
      <c r="P52" s="18">
        <v>30</v>
      </c>
      <c r="Q52" s="18">
        <v>4023</v>
      </c>
      <c r="R52" s="40">
        <f t="shared" si="100"/>
        <v>134.1</v>
      </c>
      <c r="S52" s="17">
        <f t="shared" si="101"/>
        <v>-447</v>
      </c>
      <c r="T52" s="36">
        <f t="shared" si="102"/>
        <v>-0.111111111111111</v>
      </c>
      <c r="U52" s="17">
        <v>558</v>
      </c>
      <c r="V52" s="26">
        <v>0.043010752688172</v>
      </c>
      <c r="W52" s="18">
        <v>24</v>
      </c>
      <c r="X52" s="18">
        <v>3227</v>
      </c>
      <c r="Y52" s="40">
        <f t="shared" si="103"/>
        <v>134.458333333333</v>
      </c>
      <c r="Z52" s="17">
        <f t="shared" si="104"/>
        <v>-349</v>
      </c>
      <c r="AA52" s="36">
        <f t="shared" si="105"/>
        <v>-0.108149984505733</v>
      </c>
      <c r="AB52" s="17">
        <v>591</v>
      </c>
      <c r="AC52" s="26">
        <v>0.0541455160744501</v>
      </c>
      <c r="AD52" s="18">
        <v>32</v>
      </c>
      <c r="AE52" s="18">
        <v>4289</v>
      </c>
      <c r="AF52" s="40">
        <f t="shared" si="42"/>
        <v>134.03125</v>
      </c>
      <c r="AG52" s="17">
        <f t="shared" si="1"/>
        <v>-479</v>
      </c>
      <c r="AH52" s="36">
        <f t="shared" si="2"/>
        <v>-0.111681044532525</v>
      </c>
      <c r="AI52" s="17">
        <v>687</v>
      </c>
      <c r="AJ52" s="26">
        <v>0.0407569141193595</v>
      </c>
      <c r="AK52" s="18">
        <v>28</v>
      </c>
      <c r="AL52" s="18">
        <v>3655</v>
      </c>
      <c r="AM52" s="40">
        <f t="shared" si="106"/>
        <v>130.535714285714</v>
      </c>
      <c r="AN52" s="17">
        <f t="shared" si="107"/>
        <v>-517</v>
      </c>
      <c r="AO52" s="36">
        <f t="shared" si="108"/>
        <v>-0.141450068399453</v>
      </c>
      <c r="AP52" s="17">
        <v>850</v>
      </c>
      <c r="AQ52" s="26">
        <v>0.0282352941176471</v>
      </c>
      <c r="AR52" s="18">
        <v>24</v>
      </c>
      <c r="AS52" s="18">
        <v>3411</v>
      </c>
      <c r="AT52" s="40">
        <f t="shared" si="109"/>
        <v>142.125</v>
      </c>
      <c r="AU52" s="17">
        <f t="shared" si="110"/>
        <v>-165</v>
      </c>
      <c r="AV52" s="36">
        <f t="shared" si="111"/>
        <v>-0.0483729111697449</v>
      </c>
      <c r="AW52" s="17">
        <v>593</v>
      </c>
      <c r="AX52" s="26">
        <v>0.0354131534569983</v>
      </c>
      <c r="AY52" s="18">
        <v>21</v>
      </c>
      <c r="AZ52" s="18">
        <v>2968</v>
      </c>
      <c r="BA52" s="40">
        <f t="shared" si="112"/>
        <v>141.333333333333</v>
      </c>
      <c r="BB52" s="17">
        <f t="shared" si="113"/>
        <v>-161</v>
      </c>
      <c r="BC52" s="36">
        <f t="shared" si="114"/>
        <v>-0.0542452830188679</v>
      </c>
      <c r="BD52" s="17">
        <v>750</v>
      </c>
      <c r="BE52" s="26">
        <v>0.0346666666666667</v>
      </c>
      <c r="BF52" s="17">
        <v>26</v>
      </c>
      <c r="BG52" s="18">
        <v>3808</v>
      </c>
      <c r="BH52" s="40">
        <f t="shared" si="115"/>
        <v>146.461538461538</v>
      </c>
      <c r="BI52" s="17">
        <f t="shared" si="116"/>
        <v>-66.0000000000002</v>
      </c>
      <c r="BJ52" s="36">
        <f t="shared" si="117"/>
        <v>-0.0173319327731093</v>
      </c>
      <c r="BK52" s="17">
        <v>679</v>
      </c>
      <c r="BL52" s="32">
        <v>0.0353460972017673</v>
      </c>
      <c r="BM52" s="17">
        <v>24</v>
      </c>
      <c r="BN52" s="18">
        <v>3396</v>
      </c>
      <c r="BO52" s="40">
        <f t="shared" si="118"/>
        <v>141.5</v>
      </c>
      <c r="BP52" s="17">
        <f t="shared" si="119"/>
        <v>-180</v>
      </c>
      <c r="BQ52" s="36">
        <f t="shared" si="120"/>
        <v>-0.0530035335689046</v>
      </c>
      <c r="BR52" s="17">
        <v>550</v>
      </c>
      <c r="BS52" s="32">
        <v>0.0345454545454545</v>
      </c>
      <c r="BT52" s="18">
        <v>19</v>
      </c>
      <c r="BU52" s="18">
        <v>2675</v>
      </c>
      <c r="BV52" s="40">
        <f t="shared" si="121"/>
        <v>140.789473684211</v>
      </c>
      <c r="BW52" s="17">
        <f t="shared" si="122"/>
        <v>-156</v>
      </c>
      <c r="BX52" s="116">
        <f t="shared" si="123"/>
        <v>-0.0583177570093458</v>
      </c>
      <c r="BY52" s="112">
        <v>512</v>
      </c>
      <c r="BZ52" s="117">
        <v>0.029296875</v>
      </c>
      <c r="CA52" s="112">
        <v>15</v>
      </c>
      <c r="CB52" s="112">
        <v>2080</v>
      </c>
      <c r="CC52" s="40">
        <f t="shared" si="61"/>
        <v>138.666666666667</v>
      </c>
      <c r="CD52" s="17">
        <f t="shared" si="3"/>
        <v>-154.999999999995</v>
      </c>
      <c r="CE52" s="36">
        <f t="shared" si="4"/>
        <v>-0.0745192307692284</v>
      </c>
      <c r="CF52" s="112">
        <v>467</v>
      </c>
      <c r="CG52" s="117">
        <v>0.019271948608137</v>
      </c>
      <c r="CH52" s="112">
        <v>9</v>
      </c>
      <c r="CI52" s="112">
        <v>1291</v>
      </c>
      <c r="CJ52" s="40">
        <f t="shared" si="62"/>
        <v>143.444444444444</v>
      </c>
      <c r="CK52" s="17">
        <f t="shared" si="5"/>
        <v>-50.000000000004</v>
      </c>
      <c r="CL52" s="36">
        <f t="shared" si="6"/>
        <v>-0.0387296669248675</v>
      </c>
      <c r="CM52" s="120">
        <v>403</v>
      </c>
      <c r="CN52" s="121">
        <v>0.0198511166253102</v>
      </c>
      <c r="CO52" s="55">
        <v>8</v>
      </c>
      <c r="CP52" s="55">
        <v>1137</v>
      </c>
      <c r="CQ52" s="40">
        <f t="shared" si="63"/>
        <v>142.125</v>
      </c>
      <c r="CR52" s="17">
        <f t="shared" si="7"/>
        <v>-55</v>
      </c>
      <c r="CS52" s="36">
        <f t="shared" si="8"/>
        <v>-0.0483729111697449</v>
      </c>
      <c r="CT52" s="122">
        <v>483</v>
      </c>
      <c r="CU52" s="123">
        <v>0.0372670807453416</v>
      </c>
      <c r="CV52" s="122">
        <v>18</v>
      </c>
      <c r="CW52" s="122">
        <v>2524</v>
      </c>
      <c r="CX52" s="40">
        <f t="shared" si="64"/>
        <v>140.222222222222</v>
      </c>
      <c r="CY52" s="17">
        <f t="shared" si="9"/>
        <v>-158.000000000004</v>
      </c>
      <c r="CZ52" s="36">
        <f t="shared" si="10"/>
        <v>-0.0625990491283692</v>
      </c>
      <c r="DA52" s="112">
        <v>574</v>
      </c>
      <c r="DB52" s="117">
        <v>0.0278745644599303</v>
      </c>
      <c r="DC52" s="112">
        <v>16</v>
      </c>
      <c r="DD52" s="112">
        <v>2264</v>
      </c>
      <c r="DE52" s="40">
        <f t="shared" si="65"/>
        <v>141.5</v>
      </c>
      <c r="DF52" s="17">
        <f t="shared" si="11"/>
        <v>-120</v>
      </c>
      <c r="DG52" s="36">
        <f t="shared" si="12"/>
        <v>-0.0530035335689046</v>
      </c>
      <c r="DH52" s="126">
        <v>515</v>
      </c>
      <c r="DI52" s="32">
        <v>0.0388349514563107</v>
      </c>
      <c r="DJ52" s="17">
        <v>20</v>
      </c>
      <c r="DK52" s="18">
        <v>2922</v>
      </c>
      <c r="DL52" s="40">
        <f t="shared" si="66"/>
        <v>146.1</v>
      </c>
      <c r="DM52" s="17">
        <f t="shared" si="13"/>
        <v>-58.0000000000001</v>
      </c>
      <c r="DN52" s="36">
        <f t="shared" si="14"/>
        <v>-0.0198494182067078</v>
      </c>
      <c r="DO52" s="33">
        <v>376</v>
      </c>
      <c r="DP52" s="32">
        <v>0.0106382978723404</v>
      </c>
      <c r="DQ52" s="18">
        <v>4</v>
      </c>
      <c r="DR52" s="18">
        <v>556</v>
      </c>
      <c r="DS52" s="40">
        <f t="shared" si="67"/>
        <v>139</v>
      </c>
      <c r="DT52" s="17">
        <f t="shared" si="15"/>
        <v>-40</v>
      </c>
      <c r="DU52" s="36">
        <f t="shared" si="16"/>
        <v>-0.0719424460431655</v>
      </c>
      <c r="DV52" s="18">
        <v>428</v>
      </c>
      <c r="DW52" s="26">
        <v>0.0280373831775701</v>
      </c>
      <c r="DX52" s="18">
        <v>12</v>
      </c>
      <c r="DY52" s="18">
        <v>1688</v>
      </c>
      <c r="DZ52" s="40">
        <f t="shared" si="68"/>
        <v>140.666666666667</v>
      </c>
      <c r="EA52" s="17">
        <f t="shared" si="17"/>
        <v>-99.999999999996</v>
      </c>
      <c r="EB52" s="36">
        <f t="shared" si="18"/>
        <v>-0.0592417061611351</v>
      </c>
      <c r="EC52" s="18">
        <v>281</v>
      </c>
      <c r="ED52" s="26">
        <v>0.0249110320284698</v>
      </c>
      <c r="EE52" s="18">
        <v>7</v>
      </c>
      <c r="EF52" s="18">
        <v>999</v>
      </c>
      <c r="EG52" s="40">
        <f t="shared" si="69"/>
        <v>142.714285714286</v>
      </c>
      <c r="EH52" s="17">
        <f t="shared" si="19"/>
        <v>-43.999999999998</v>
      </c>
      <c r="EI52" s="36">
        <f t="shared" si="20"/>
        <v>-0.044044044044042</v>
      </c>
      <c r="EJ52" s="18">
        <v>328</v>
      </c>
      <c r="EK52" s="26">
        <v>0.0182926829268293</v>
      </c>
      <c r="EL52" s="18">
        <v>6</v>
      </c>
      <c r="EM52" s="18">
        <v>855</v>
      </c>
      <c r="EN52" s="40">
        <f t="shared" si="70"/>
        <v>142.5</v>
      </c>
      <c r="EO52" s="17">
        <f t="shared" si="21"/>
        <v>-39</v>
      </c>
      <c r="EP52" s="36">
        <f t="shared" si="22"/>
        <v>-0.0456140350877193</v>
      </c>
      <c r="EQ52" s="18">
        <v>314</v>
      </c>
      <c r="ER52" s="26">
        <v>0.0509554140127389</v>
      </c>
      <c r="ES52" s="18">
        <v>16</v>
      </c>
      <c r="ET52" s="18">
        <v>2334</v>
      </c>
      <c r="EU52" s="40">
        <f t="shared" si="71"/>
        <v>145.875</v>
      </c>
      <c r="EV52" s="17">
        <f t="shared" si="23"/>
        <v>-50</v>
      </c>
      <c r="EW52" s="36">
        <f t="shared" si="24"/>
        <v>-0.0214224507283633</v>
      </c>
      <c r="EX52" s="18">
        <v>355</v>
      </c>
      <c r="EY52" s="26">
        <v>0.0366197183098592</v>
      </c>
      <c r="EZ52" s="17">
        <v>13</v>
      </c>
      <c r="FA52" s="18">
        <v>1842</v>
      </c>
      <c r="FB52" s="40">
        <f t="shared" si="72"/>
        <v>141.692307692308</v>
      </c>
      <c r="FC52" s="17">
        <f t="shared" si="25"/>
        <v>-95.0000000000002</v>
      </c>
      <c r="FD52" s="36">
        <f t="shared" si="26"/>
        <v>-0.0515743756786103</v>
      </c>
      <c r="FE52" s="18">
        <v>308</v>
      </c>
      <c r="FF52" s="26">
        <v>0.0194805194805195</v>
      </c>
      <c r="FG52" s="17">
        <v>6</v>
      </c>
      <c r="FH52" s="18">
        <v>866</v>
      </c>
      <c r="FI52" s="40">
        <f t="shared" si="73"/>
        <v>144.333333333333</v>
      </c>
      <c r="FJ52" s="17">
        <f t="shared" si="27"/>
        <v>-27.9999999999999</v>
      </c>
      <c r="FK52" s="36">
        <f t="shared" si="28"/>
        <v>-0.0323325635103925</v>
      </c>
      <c r="FL52" s="18">
        <v>263</v>
      </c>
      <c r="FM52" s="26">
        <v>0.0152091254752852</v>
      </c>
      <c r="FN52" s="17">
        <v>4</v>
      </c>
      <c r="FO52" s="18">
        <v>586</v>
      </c>
      <c r="FP52" s="40">
        <f t="shared" si="74"/>
        <v>146.5</v>
      </c>
      <c r="FQ52" s="17">
        <f t="shared" si="29"/>
        <v>-10</v>
      </c>
      <c r="FR52" s="36">
        <f t="shared" si="30"/>
        <v>-0.0170648464163823</v>
      </c>
      <c r="FS52" s="18">
        <v>278</v>
      </c>
      <c r="FT52" s="26">
        <v>0.0143884892086331</v>
      </c>
      <c r="FU52" s="17">
        <v>4</v>
      </c>
      <c r="FV52" s="18">
        <v>546</v>
      </c>
      <c r="FW52" s="40">
        <f t="shared" si="147"/>
        <v>136.5</v>
      </c>
      <c r="FX52" s="17">
        <f t="shared" si="124"/>
        <v>-50</v>
      </c>
      <c r="FY52" s="36">
        <f t="shared" si="125"/>
        <v>-0.0915750915750916</v>
      </c>
      <c r="FZ52" s="18">
        <v>397</v>
      </c>
      <c r="GA52" s="26">
        <v>0.0201511335012594</v>
      </c>
      <c r="GB52" s="17">
        <v>8</v>
      </c>
      <c r="GC52" s="18">
        <v>1172</v>
      </c>
      <c r="GD52" s="40">
        <f t="shared" si="126"/>
        <v>146.5</v>
      </c>
      <c r="GE52" s="17">
        <f t="shared" si="127"/>
        <v>-20</v>
      </c>
      <c r="GF52" s="36">
        <f t="shared" si="128"/>
        <v>-0.0170648464163823</v>
      </c>
      <c r="GG52" s="18">
        <v>393</v>
      </c>
      <c r="GH52" s="26">
        <v>0.0229007633587786</v>
      </c>
      <c r="GI52" s="18">
        <v>9</v>
      </c>
      <c r="GJ52" s="18">
        <v>1266</v>
      </c>
      <c r="GK52" s="40">
        <f t="shared" si="129"/>
        <v>140.666666666667</v>
      </c>
      <c r="GL52" s="17">
        <f t="shared" si="130"/>
        <v>-75.0000000000001</v>
      </c>
      <c r="GM52" s="36">
        <f t="shared" si="131"/>
        <v>-0.0592417061611375</v>
      </c>
      <c r="GN52" s="18">
        <v>410</v>
      </c>
      <c r="GO52" s="26">
        <v>0.0195121951219512</v>
      </c>
      <c r="GP52" s="18">
        <v>8</v>
      </c>
      <c r="GQ52" s="18">
        <v>1144</v>
      </c>
      <c r="GR52" s="40">
        <f t="shared" si="132"/>
        <v>143</v>
      </c>
      <c r="GS52" s="17">
        <f t="shared" si="133"/>
        <v>-48</v>
      </c>
      <c r="GT52" s="36">
        <f t="shared" si="134"/>
        <v>-0.041958041958042</v>
      </c>
      <c r="GU52" s="18">
        <v>341</v>
      </c>
      <c r="GV52" s="26">
        <v>0.0351906158357771</v>
      </c>
      <c r="GW52" s="18">
        <v>12</v>
      </c>
      <c r="GX52" s="18">
        <v>1710</v>
      </c>
      <c r="GY52" s="40">
        <f t="shared" si="135"/>
        <v>142.5</v>
      </c>
      <c r="GZ52" s="17">
        <f t="shared" si="136"/>
        <v>-78</v>
      </c>
      <c r="HA52" s="36">
        <f t="shared" si="137"/>
        <v>-0.0456140350877193</v>
      </c>
      <c r="HB52" s="18">
        <v>283</v>
      </c>
      <c r="HC52" s="26">
        <v>0.0247349823321555</v>
      </c>
      <c r="HD52" s="18">
        <v>7</v>
      </c>
      <c r="HE52" s="18">
        <v>1010</v>
      </c>
      <c r="HF52" s="40">
        <f t="shared" si="138"/>
        <v>144.285714285714</v>
      </c>
      <c r="HG52" s="17">
        <f t="shared" si="139"/>
        <v>-33.0000000000001</v>
      </c>
      <c r="HH52" s="36">
        <f t="shared" si="140"/>
        <v>-0.0326732673267327</v>
      </c>
      <c r="HI52" s="18">
        <v>357</v>
      </c>
      <c r="HJ52" s="26">
        <v>0.0112044817927171</v>
      </c>
      <c r="HK52" s="17">
        <v>4</v>
      </c>
      <c r="HL52" s="18">
        <v>581</v>
      </c>
      <c r="HM52" s="40">
        <f t="shared" si="141"/>
        <v>145.25</v>
      </c>
      <c r="HN52" s="17">
        <f t="shared" si="142"/>
        <v>-15</v>
      </c>
      <c r="HO52" s="36">
        <f t="shared" si="143"/>
        <v>-0.0258175559380379</v>
      </c>
      <c r="HP52" s="18">
        <v>503</v>
      </c>
      <c r="HQ52" s="26">
        <v>0.0178926441351889</v>
      </c>
      <c r="HR52" s="17">
        <v>9</v>
      </c>
      <c r="HS52" s="18">
        <v>1286</v>
      </c>
      <c r="HT52" s="40">
        <f t="shared" si="144"/>
        <v>142.888888888889</v>
      </c>
      <c r="HU52" s="17">
        <f t="shared" si="145"/>
        <v>-55</v>
      </c>
      <c r="HV52" s="36">
        <f t="shared" si="146"/>
        <v>-0.0427682737169518</v>
      </c>
      <c r="HW52" s="17">
        <v>544</v>
      </c>
      <c r="HX52" s="17">
        <v>77475.61</v>
      </c>
      <c r="HY52" s="18">
        <v>331</v>
      </c>
      <c r="HZ52" s="18">
        <v>42199.44</v>
      </c>
      <c r="IA52" s="17">
        <v>819</v>
      </c>
      <c r="IB52" s="17">
        <v>103882</v>
      </c>
      <c r="IC52" s="17">
        <v>678</v>
      </c>
      <c r="ID52" s="17">
        <v>93683</v>
      </c>
      <c r="IE52" s="16"/>
      <c r="IF52" s="16"/>
      <c r="IG52" s="16"/>
      <c r="IH52" s="16"/>
      <c r="II52" s="41"/>
      <c r="IJ52" s="41"/>
      <c r="IK52" s="41"/>
      <c r="IL52" s="41"/>
      <c r="IM52" s="18"/>
      <c r="IN52" s="41"/>
      <c r="IO52" s="41"/>
      <c r="IP52" s="41"/>
      <c r="IQ52" s="18"/>
      <c r="IR52" s="18"/>
      <c r="IS52" s="18">
        <f t="shared" si="98"/>
        <v>443</v>
      </c>
      <c r="IT52" s="18">
        <f t="shared" si="31"/>
        <v>62111</v>
      </c>
      <c r="IU52" s="17">
        <v>149</v>
      </c>
      <c r="IV52" s="17">
        <f t="shared" si="32"/>
        <v>-3896</v>
      </c>
      <c r="IW52" s="36">
        <f t="shared" si="33"/>
        <v>-0.0627264091706784</v>
      </c>
      <c r="IX52" s="18">
        <f t="shared" si="34"/>
        <v>2815</v>
      </c>
      <c r="IY52" s="42">
        <f t="shared" si="35"/>
        <v>379351.05</v>
      </c>
      <c r="IZ52" s="43"/>
      <c r="JA52" s="43"/>
      <c r="JB52" s="44">
        <f>JB51/JB50</f>
        <v>-0.0308378200238467</v>
      </c>
      <c r="JC52" s="44">
        <f>JC51/JC50</f>
        <v>-0.230555106222366</v>
      </c>
    </row>
    <row r="53" spans="1:263">
      <c r="A53" s="16" t="s">
        <v>126</v>
      </c>
      <c r="B53" s="20" t="s">
        <v>236</v>
      </c>
      <c r="C53" s="18">
        <v>6939962754604</v>
      </c>
      <c r="D53" s="18">
        <v>564949315010</v>
      </c>
      <c r="E53" s="18" t="s">
        <v>239</v>
      </c>
      <c r="F53" s="17" t="s">
        <v>240</v>
      </c>
      <c r="G53" s="19" t="s">
        <v>241</v>
      </c>
      <c r="H53" s="17" t="s">
        <v>129</v>
      </c>
      <c r="I53" s="26">
        <f>VLOOKUP(C53,供应链!E:J,6,0)</f>
        <v>0.416666666666667</v>
      </c>
      <c r="J53" s="17">
        <f>VLOOKUP(C53,供应链!E:H,4,0)</f>
        <v>31</v>
      </c>
      <c r="K53" s="17">
        <f>VLOOKUP(C53,供应链!E:K,7,0)</f>
        <v>0</v>
      </c>
      <c r="L53" s="18">
        <f>VLOOKUP(C53,供应链!E:I,5,0)</f>
        <v>620</v>
      </c>
      <c r="M53" s="27">
        <f t="shared" si="0"/>
        <v>0.00306309305809888</v>
      </c>
      <c r="N53" s="17">
        <v>362</v>
      </c>
      <c r="O53" s="26">
        <v>0.0193370165745856</v>
      </c>
      <c r="P53" s="18">
        <v>7</v>
      </c>
      <c r="Q53" s="18">
        <v>948</v>
      </c>
      <c r="R53" s="40">
        <f t="shared" si="100"/>
        <v>135.428571428571</v>
      </c>
      <c r="S53" s="17">
        <f t="shared" si="101"/>
        <v>-95.0000000000001</v>
      </c>
      <c r="T53" s="36">
        <f t="shared" si="102"/>
        <v>-0.100210970464135</v>
      </c>
      <c r="U53" s="17">
        <v>308</v>
      </c>
      <c r="V53" s="26">
        <v>0.00649350649350649</v>
      </c>
      <c r="W53" s="18">
        <v>2</v>
      </c>
      <c r="X53" s="18">
        <v>268</v>
      </c>
      <c r="Y53" s="40">
        <f t="shared" si="103"/>
        <v>134</v>
      </c>
      <c r="Z53" s="17">
        <f t="shared" si="104"/>
        <v>-30</v>
      </c>
      <c r="AA53" s="36">
        <f t="shared" si="105"/>
        <v>-0.111940298507463</v>
      </c>
      <c r="AB53" s="17">
        <v>283</v>
      </c>
      <c r="AC53" s="26">
        <v>0.0318021201413428</v>
      </c>
      <c r="AD53" s="18">
        <v>9</v>
      </c>
      <c r="AE53" s="18">
        <v>1206</v>
      </c>
      <c r="AF53" s="40">
        <f t="shared" si="42"/>
        <v>134</v>
      </c>
      <c r="AG53" s="17">
        <f t="shared" si="1"/>
        <v>-135</v>
      </c>
      <c r="AH53" s="36">
        <f t="shared" si="2"/>
        <v>-0.111940298507463</v>
      </c>
      <c r="AI53" s="17">
        <v>308</v>
      </c>
      <c r="AJ53" s="26">
        <v>0.0227272727272727</v>
      </c>
      <c r="AK53" s="18">
        <v>7</v>
      </c>
      <c r="AL53" s="18">
        <v>948</v>
      </c>
      <c r="AM53" s="40">
        <f t="shared" si="106"/>
        <v>135.428571428571</v>
      </c>
      <c r="AN53" s="17">
        <f t="shared" si="107"/>
        <v>-95.0000000000001</v>
      </c>
      <c r="AO53" s="36">
        <f t="shared" si="108"/>
        <v>-0.100210970464135</v>
      </c>
      <c r="AP53" s="17">
        <v>378</v>
      </c>
      <c r="AQ53" s="26">
        <v>0.0317460317460317</v>
      </c>
      <c r="AR53" s="18">
        <v>12</v>
      </c>
      <c r="AS53" s="18">
        <v>1581</v>
      </c>
      <c r="AT53" s="40">
        <f t="shared" si="109"/>
        <v>131.75</v>
      </c>
      <c r="AU53" s="17">
        <f t="shared" si="110"/>
        <v>-207</v>
      </c>
      <c r="AV53" s="36">
        <f t="shared" si="111"/>
        <v>-0.130929791271347</v>
      </c>
      <c r="AW53" s="17">
        <v>308</v>
      </c>
      <c r="AX53" s="26">
        <v>0.0422077922077922</v>
      </c>
      <c r="AY53" s="18">
        <v>13</v>
      </c>
      <c r="AZ53" s="18">
        <v>1639</v>
      </c>
      <c r="BA53" s="40">
        <f t="shared" si="112"/>
        <v>126.076923076923</v>
      </c>
      <c r="BB53" s="17">
        <f t="shared" si="113"/>
        <v>-298</v>
      </c>
      <c r="BC53" s="36">
        <f t="shared" si="114"/>
        <v>-0.181818181818182</v>
      </c>
      <c r="BD53" s="17">
        <v>374</v>
      </c>
      <c r="BE53" s="26">
        <v>0.0374331550802139</v>
      </c>
      <c r="BF53" s="17">
        <v>14</v>
      </c>
      <c r="BG53" s="18">
        <v>1659</v>
      </c>
      <c r="BH53" s="40">
        <f t="shared" si="115"/>
        <v>118.5</v>
      </c>
      <c r="BI53" s="17">
        <f t="shared" si="116"/>
        <v>-427</v>
      </c>
      <c r="BJ53" s="36">
        <f t="shared" si="117"/>
        <v>-0.257383966244726</v>
      </c>
      <c r="BK53" s="17">
        <v>297</v>
      </c>
      <c r="BL53" s="32">
        <v>0.0235690235690236</v>
      </c>
      <c r="BM53" s="17">
        <v>7</v>
      </c>
      <c r="BN53" s="18">
        <v>969</v>
      </c>
      <c r="BO53" s="40">
        <f t="shared" si="118"/>
        <v>138.428571428571</v>
      </c>
      <c r="BP53" s="17">
        <f t="shared" si="119"/>
        <v>-74.0000000000001</v>
      </c>
      <c r="BQ53" s="36">
        <f t="shared" si="120"/>
        <v>-0.0763673890608876</v>
      </c>
      <c r="BR53" s="17">
        <v>319</v>
      </c>
      <c r="BS53" s="32">
        <v>0.0313479623824451</v>
      </c>
      <c r="BT53" s="18">
        <v>10</v>
      </c>
      <c r="BU53" s="18">
        <v>1360</v>
      </c>
      <c r="BV53" s="40">
        <f t="shared" si="121"/>
        <v>136</v>
      </c>
      <c r="BW53" s="17">
        <f t="shared" si="122"/>
        <v>-130</v>
      </c>
      <c r="BX53" s="116">
        <f t="shared" si="123"/>
        <v>-0.0955882352941176</v>
      </c>
      <c r="BY53" s="112">
        <v>266</v>
      </c>
      <c r="BZ53" s="117">
        <v>0.056390977443609</v>
      </c>
      <c r="CA53" s="112">
        <v>15</v>
      </c>
      <c r="CB53" s="112">
        <v>1945</v>
      </c>
      <c r="CC53" s="40">
        <f t="shared" si="61"/>
        <v>129.666666666667</v>
      </c>
      <c r="CD53" s="17">
        <f t="shared" si="3"/>
        <v>-289.999999999995</v>
      </c>
      <c r="CE53" s="36">
        <f t="shared" si="4"/>
        <v>-0.149100257069406</v>
      </c>
      <c r="CF53" s="112">
        <v>311</v>
      </c>
      <c r="CG53" s="117">
        <v>0.0385852090032154</v>
      </c>
      <c r="CH53" s="112">
        <v>12</v>
      </c>
      <c r="CI53" s="112">
        <v>1593</v>
      </c>
      <c r="CJ53" s="40">
        <f t="shared" si="62"/>
        <v>132.75</v>
      </c>
      <c r="CK53" s="17">
        <f t="shared" si="5"/>
        <v>-195</v>
      </c>
      <c r="CL53" s="36">
        <f t="shared" si="6"/>
        <v>-0.12241054613936</v>
      </c>
      <c r="CM53" s="120">
        <v>261</v>
      </c>
      <c r="CN53" s="121">
        <v>0.0268199233716475</v>
      </c>
      <c r="CO53" s="55">
        <v>7</v>
      </c>
      <c r="CP53" s="55">
        <v>931</v>
      </c>
      <c r="CQ53" s="40">
        <f t="shared" si="63"/>
        <v>133</v>
      </c>
      <c r="CR53" s="17">
        <f t="shared" si="7"/>
        <v>-112</v>
      </c>
      <c r="CS53" s="36">
        <f t="shared" si="8"/>
        <v>-0.120300751879699</v>
      </c>
      <c r="CT53" s="122">
        <v>232</v>
      </c>
      <c r="CU53" s="123">
        <v>0.0301724137931034</v>
      </c>
      <c r="CV53" s="122">
        <v>7</v>
      </c>
      <c r="CW53" s="122">
        <v>913</v>
      </c>
      <c r="CX53" s="40">
        <f t="shared" si="64"/>
        <v>130.428571428571</v>
      </c>
      <c r="CY53" s="17">
        <f t="shared" si="9"/>
        <v>-130.000000000003</v>
      </c>
      <c r="CZ53" s="36">
        <f t="shared" si="10"/>
        <v>-0.142387732749182</v>
      </c>
      <c r="DA53" s="112">
        <v>273</v>
      </c>
      <c r="DB53" s="117">
        <v>0.0366300366300366</v>
      </c>
      <c r="DC53" s="112">
        <v>10</v>
      </c>
      <c r="DD53" s="112">
        <v>1325</v>
      </c>
      <c r="DE53" s="40">
        <f t="shared" si="65"/>
        <v>132.5</v>
      </c>
      <c r="DF53" s="17">
        <f t="shared" si="11"/>
        <v>-165</v>
      </c>
      <c r="DG53" s="36">
        <f t="shared" si="12"/>
        <v>-0.124528301886792</v>
      </c>
      <c r="DH53" s="126">
        <v>260</v>
      </c>
      <c r="DI53" s="32">
        <v>0.0346153846153846</v>
      </c>
      <c r="DJ53" s="17">
        <v>9</v>
      </c>
      <c r="DK53" s="18">
        <v>1197</v>
      </c>
      <c r="DL53" s="40">
        <f t="shared" si="66"/>
        <v>133</v>
      </c>
      <c r="DM53" s="17">
        <f t="shared" si="13"/>
        <v>-144</v>
      </c>
      <c r="DN53" s="36">
        <f t="shared" si="14"/>
        <v>-0.120300751879699</v>
      </c>
      <c r="DO53" s="33">
        <v>268</v>
      </c>
      <c r="DP53" s="32">
        <v>0.0186567164179104</v>
      </c>
      <c r="DQ53" s="18">
        <v>5</v>
      </c>
      <c r="DR53" s="18">
        <v>700</v>
      </c>
      <c r="DS53" s="40">
        <f t="shared" si="67"/>
        <v>140</v>
      </c>
      <c r="DT53" s="17">
        <f t="shared" si="15"/>
        <v>-45</v>
      </c>
      <c r="DU53" s="36">
        <f t="shared" si="16"/>
        <v>-0.0642857142857143</v>
      </c>
      <c r="DV53" s="18">
        <v>250</v>
      </c>
      <c r="DW53" s="26">
        <v>0.036</v>
      </c>
      <c r="DX53" s="18">
        <v>9</v>
      </c>
      <c r="DY53" s="18">
        <v>1231</v>
      </c>
      <c r="DZ53" s="40">
        <f t="shared" si="68"/>
        <v>136.777777777778</v>
      </c>
      <c r="EA53" s="17">
        <f t="shared" si="17"/>
        <v>-109.999999999998</v>
      </c>
      <c r="EB53" s="36">
        <f t="shared" si="18"/>
        <v>-0.0893582453289992</v>
      </c>
      <c r="EC53" s="18">
        <v>229</v>
      </c>
      <c r="ED53" s="26">
        <v>0.0393013100436681</v>
      </c>
      <c r="EE53" s="18">
        <v>9</v>
      </c>
      <c r="EF53" s="18">
        <v>1211</v>
      </c>
      <c r="EG53" s="40">
        <f t="shared" si="69"/>
        <v>134.555555555556</v>
      </c>
      <c r="EH53" s="17">
        <f t="shared" si="19"/>
        <v>-129.999999999996</v>
      </c>
      <c r="EI53" s="36">
        <f t="shared" si="20"/>
        <v>-0.10734929810074</v>
      </c>
      <c r="EJ53" s="18">
        <v>263</v>
      </c>
      <c r="EK53" s="26">
        <v>0.0228136882129278</v>
      </c>
      <c r="EL53" s="18">
        <v>6</v>
      </c>
      <c r="EM53" s="18">
        <v>824</v>
      </c>
      <c r="EN53" s="40">
        <f t="shared" si="70"/>
        <v>137.333333333333</v>
      </c>
      <c r="EO53" s="17">
        <f t="shared" si="21"/>
        <v>-69.9999999999999</v>
      </c>
      <c r="EP53" s="36">
        <f t="shared" si="22"/>
        <v>-0.0849514563106795</v>
      </c>
      <c r="EQ53" s="18">
        <v>251</v>
      </c>
      <c r="ER53" s="26">
        <v>0.0199203187250996</v>
      </c>
      <c r="ES53" s="18">
        <v>5</v>
      </c>
      <c r="ET53" s="18">
        <v>680</v>
      </c>
      <c r="EU53" s="40">
        <f t="shared" si="71"/>
        <v>136</v>
      </c>
      <c r="EV53" s="17">
        <f t="shared" si="23"/>
        <v>-65</v>
      </c>
      <c r="EW53" s="36">
        <f t="shared" si="24"/>
        <v>-0.0955882352941176</v>
      </c>
      <c r="EX53" s="18">
        <v>261</v>
      </c>
      <c r="EY53" s="26">
        <v>0.0383141762452107</v>
      </c>
      <c r="EZ53" s="17">
        <v>10</v>
      </c>
      <c r="FA53" s="18">
        <v>1328</v>
      </c>
      <c r="FB53" s="40">
        <f t="shared" si="72"/>
        <v>132.8</v>
      </c>
      <c r="FC53" s="17">
        <f t="shared" si="25"/>
        <v>-162</v>
      </c>
      <c r="FD53" s="36">
        <f t="shared" si="26"/>
        <v>-0.121987951807229</v>
      </c>
      <c r="FE53" s="18">
        <v>280</v>
      </c>
      <c r="FF53" s="26">
        <v>0.0357142857142857</v>
      </c>
      <c r="FG53" s="17">
        <v>10</v>
      </c>
      <c r="FH53" s="18">
        <v>1347</v>
      </c>
      <c r="FI53" s="40">
        <f t="shared" si="73"/>
        <v>134.7</v>
      </c>
      <c r="FJ53" s="17">
        <f t="shared" si="27"/>
        <v>-143</v>
      </c>
      <c r="FK53" s="36">
        <f t="shared" si="28"/>
        <v>-0.106161841128434</v>
      </c>
      <c r="FL53" s="18">
        <v>273</v>
      </c>
      <c r="FM53" s="26">
        <v>0.0366300366300366</v>
      </c>
      <c r="FN53" s="17">
        <v>10</v>
      </c>
      <c r="FO53" s="18">
        <v>1338</v>
      </c>
      <c r="FP53" s="40">
        <f t="shared" si="74"/>
        <v>133.8</v>
      </c>
      <c r="FQ53" s="17">
        <f t="shared" si="29"/>
        <v>-152</v>
      </c>
      <c r="FR53" s="36">
        <f t="shared" si="30"/>
        <v>-0.113602391629297</v>
      </c>
      <c r="FS53" s="18">
        <v>249</v>
      </c>
      <c r="FT53" s="26">
        <v>0.0281124497991968</v>
      </c>
      <c r="FU53" s="17">
        <v>7</v>
      </c>
      <c r="FV53" s="18">
        <v>933</v>
      </c>
      <c r="FW53" s="40">
        <f t="shared" si="147"/>
        <v>133.285714285714</v>
      </c>
      <c r="FX53" s="17">
        <f t="shared" si="124"/>
        <v>-110</v>
      </c>
      <c r="FY53" s="36">
        <f t="shared" si="125"/>
        <v>-0.117899249732047</v>
      </c>
      <c r="FZ53" s="18">
        <v>383</v>
      </c>
      <c r="GA53" s="26">
        <v>0.0939947780678851</v>
      </c>
      <c r="GB53" s="17">
        <v>36</v>
      </c>
      <c r="GC53" s="18">
        <v>4948</v>
      </c>
      <c r="GD53" s="40">
        <f t="shared" si="126"/>
        <v>137.444444444444</v>
      </c>
      <c r="GE53" s="17">
        <f t="shared" si="127"/>
        <v>-416</v>
      </c>
      <c r="GF53" s="36">
        <f t="shared" si="128"/>
        <v>-0.084074373484236</v>
      </c>
      <c r="GG53" s="18">
        <v>291</v>
      </c>
      <c r="GH53" s="26">
        <v>0.0206185567010309</v>
      </c>
      <c r="GI53" s="18">
        <v>6</v>
      </c>
      <c r="GJ53" s="18">
        <v>796</v>
      </c>
      <c r="GK53" s="40">
        <f t="shared" si="129"/>
        <v>132.666666666667</v>
      </c>
      <c r="GL53" s="17">
        <f t="shared" si="130"/>
        <v>-98.0000000000001</v>
      </c>
      <c r="GM53" s="36">
        <f t="shared" si="131"/>
        <v>-0.123115577889447</v>
      </c>
      <c r="GN53" s="18">
        <v>287</v>
      </c>
      <c r="GO53" s="26">
        <v>0.0209059233449477</v>
      </c>
      <c r="GP53" s="18">
        <v>6</v>
      </c>
      <c r="GQ53" s="18">
        <v>786</v>
      </c>
      <c r="GR53" s="40">
        <f t="shared" si="132"/>
        <v>131</v>
      </c>
      <c r="GS53" s="17">
        <f t="shared" si="133"/>
        <v>-108</v>
      </c>
      <c r="GT53" s="36">
        <f t="shared" si="134"/>
        <v>-0.137404580152672</v>
      </c>
      <c r="GU53" s="18">
        <v>302</v>
      </c>
      <c r="GV53" s="26">
        <v>0.0165562913907285</v>
      </c>
      <c r="GW53" s="18">
        <v>5</v>
      </c>
      <c r="GX53" s="18">
        <v>672</v>
      </c>
      <c r="GY53" s="40">
        <f t="shared" si="135"/>
        <v>134.4</v>
      </c>
      <c r="GZ53" s="17">
        <f t="shared" si="136"/>
        <v>-73</v>
      </c>
      <c r="HA53" s="36">
        <f t="shared" si="137"/>
        <v>-0.108630952380952</v>
      </c>
      <c r="HB53" s="18">
        <v>226</v>
      </c>
      <c r="HC53" s="26">
        <v>0.0176991150442478</v>
      </c>
      <c r="HD53" s="18">
        <v>4</v>
      </c>
      <c r="HE53" s="18">
        <v>506</v>
      </c>
      <c r="HF53" s="40">
        <f t="shared" si="138"/>
        <v>126.5</v>
      </c>
      <c r="HG53" s="17">
        <f t="shared" si="139"/>
        <v>-90</v>
      </c>
      <c r="HH53" s="36">
        <f t="shared" si="140"/>
        <v>-0.177865612648221</v>
      </c>
      <c r="HI53" s="18">
        <v>224</v>
      </c>
      <c r="HJ53" s="26">
        <v>0.0178571428571429</v>
      </c>
      <c r="HK53" s="17">
        <v>4</v>
      </c>
      <c r="HL53" s="18">
        <v>518</v>
      </c>
      <c r="HM53" s="40">
        <f t="shared" si="141"/>
        <v>129.5</v>
      </c>
      <c r="HN53" s="17">
        <f t="shared" si="142"/>
        <v>-78</v>
      </c>
      <c r="HO53" s="36">
        <f t="shared" si="143"/>
        <v>-0.150579150579151</v>
      </c>
      <c r="HP53" s="18">
        <v>353</v>
      </c>
      <c r="HQ53" s="26">
        <v>0.0084985835694051</v>
      </c>
      <c r="HR53" s="17">
        <v>3</v>
      </c>
      <c r="HS53" s="18">
        <v>405</v>
      </c>
      <c r="HT53" s="40">
        <f t="shared" si="144"/>
        <v>135</v>
      </c>
      <c r="HU53" s="17">
        <f t="shared" si="145"/>
        <v>-42</v>
      </c>
      <c r="HV53" s="36">
        <f t="shared" si="146"/>
        <v>-0.103703703703704</v>
      </c>
      <c r="HW53" s="17">
        <v>225</v>
      </c>
      <c r="HX53" s="17">
        <v>27544.62</v>
      </c>
      <c r="HY53" s="18">
        <v>334</v>
      </c>
      <c r="HZ53" s="18">
        <v>36454.66</v>
      </c>
      <c r="IA53" s="17">
        <v>806</v>
      </c>
      <c r="IB53" s="17">
        <v>88843</v>
      </c>
      <c r="IC53" s="17">
        <v>514</v>
      </c>
      <c r="ID53" s="17">
        <v>57529</v>
      </c>
      <c r="IE53" s="18"/>
      <c r="IF53" s="41"/>
      <c r="IG53" s="41"/>
      <c r="IH53" s="41"/>
      <c r="II53" s="41"/>
      <c r="IJ53" s="41"/>
      <c r="IK53" s="41"/>
      <c r="IL53" s="41"/>
      <c r="IM53" s="18"/>
      <c r="IN53" s="41"/>
      <c r="IO53" s="41"/>
      <c r="IP53" s="41"/>
      <c r="IQ53" s="18"/>
      <c r="IR53" s="18"/>
      <c r="IS53" s="18">
        <f t="shared" si="98"/>
        <v>276</v>
      </c>
      <c r="IT53" s="18">
        <f t="shared" si="31"/>
        <v>36705</v>
      </c>
      <c r="IU53" s="17">
        <v>149</v>
      </c>
      <c r="IV53" s="17">
        <f t="shared" si="32"/>
        <v>-4419</v>
      </c>
      <c r="IW53" s="36">
        <f t="shared" si="33"/>
        <v>-0.120392317123008</v>
      </c>
      <c r="IX53" s="18">
        <f t="shared" si="34"/>
        <v>2155</v>
      </c>
      <c r="IY53" s="42">
        <f t="shared" si="35"/>
        <v>247076.28</v>
      </c>
      <c r="IZ53" s="43"/>
      <c r="JA53" s="43"/>
      <c r="JB53">
        <f>IT110</f>
        <v>10993359</v>
      </c>
      <c r="JC53" s="44">
        <f>JA110</f>
        <v>0.6870849375</v>
      </c>
    </row>
    <row r="54" spans="1:261">
      <c r="A54" s="16"/>
      <c r="B54" s="20" t="s">
        <v>236</v>
      </c>
      <c r="C54" s="18">
        <v>6939962759128</v>
      </c>
      <c r="D54" s="18">
        <v>598941550590</v>
      </c>
      <c r="E54" s="18">
        <v>21064011001419</v>
      </c>
      <c r="F54" s="17" t="s">
        <v>242</v>
      </c>
      <c r="G54" s="19" t="s">
        <v>243</v>
      </c>
      <c r="H54" s="17" t="s">
        <v>129</v>
      </c>
      <c r="I54" s="26">
        <f>VLOOKUP(C54,供应链!E:J,6,0)</f>
        <v>0.916666666666667</v>
      </c>
      <c r="J54" s="17">
        <f>VLOOKUP(C54,供应链!E:H,4,0)</f>
        <v>294</v>
      </c>
      <c r="K54" s="17">
        <f>VLOOKUP(C54,供应链!E:K,7,0)</f>
        <v>0</v>
      </c>
      <c r="L54" s="18">
        <f>VLOOKUP(C54,供应链!E:I,5,0)</f>
        <v>14.6487294469357</v>
      </c>
      <c r="M54" s="27">
        <f t="shared" si="0"/>
        <v>0.0102214083569169</v>
      </c>
      <c r="N54" s="17">
        <v>562</v>
      </c>
      <c r="O54" s="26">
        <v>0.0676156583629893</v>
      </c>
      <c r="P54" s="18">
        <v>38</v>
      </c>
      <c r="Q54" s="18">
        <v>2773</v>
      </c>
      <c r="R54" s="40">
        <f t="shared" si="100"/>
        <v>72.9736842105263</v>
      </c>
      <c r="S54" s="17">
        <f t="shared" si="101"/>
        <v>-989</v>
      </c>
      <c r="T54" s="36">
        <f t="shared" si="102"/>
        <v>-0.356653443923549</v>
      </c>
      <c r="U54" s="17">
        <v>650</v>
      </c>
      <c r="V54" s="26">
        <v>0.0753846153846154</v>
      </c>
      <c r="W54" s="18">
        <v>49</v>
      </c>
      <c r="X54" s="18">
        <v>3648</v>
      </c>
      <c r="Y54" s="40">
        <f t="shared" si="103"/>
        <v>74.4489795918367</v>
      </c>
      <c r="Z54" s="17">
        <f t="shared" si="104"/>
        <v>-1203</v>
      </c>
      <c r="AA54" s="36">
        <f t="shared" si="105"/>
        <v>-0.329769736842105</v>
      </c>
      <c r="AB54" s="17">
        <v>745</v>
      </c>
      <c r="AC54" s="26">
        <v>0.0832214765100671</v>
      </c>
      <c r="AD54" s="18">
        <v>62</v>
      </c>
      <c r="AE54" s="18">
        <v>4560</v>
      </c>
      <c r="AF54" s="40">
        <f t="shared" si="42"/>
        <v>73.5483870967742</v>
      </c>
      <c r="AG54" s="17">
        <f t="shared" si="1"/>
        <v>-1578</v>
      </c>
      <c r="AH54" s="36">
        <f t="shared" si="2"/>
        <v>-0.346052631578947</v>
      </c>
      <c r="AI54" s="17">
        <v>794</v>
      </c>
      <c r="AJ54" s="26">
        <v>0.0340050377833753</v>
      </c>
      <c r="AK54" s="18">
        <v>27</v>
      </c>
      <c r="AL54" s="18">
        <v>2030</v>
      </c>
      <c r="AM54" s="40">
        <f t="shared" si="106"/>
        <v>75.1851851851852</v>
      </c>
      <c r="AN54" s="17">
        <f t="shared" si="107"/>
        <v>-643</v>
      </c>
      <c r="AO54" s="36">
        <f t="shared" si="108"/>
        <v>-0.316748768472906</v>
      </c>
      <c r="AP54" s="17">
        <v>1023</v>
      </c>
      <c r="AQ54" s="26">
        <v>0.0625610948191593</v>
      </c>
      <c r="AR54" s="18">
        <v>64</v>
      </c>
      <c r="AS54" s="18">
        <v>4590</v>
      </c>
      <c r="AT54" s="40">
        <f t="shared" si="109"/>
        <v>71.71875</v>
      </c>
      <c r="AU54" s="17">
        <f t="shared" si="110"/>
        <v>-1746</v>
      </c>
      <c r="AV54" s="36">
        <f t="shared" si="111"/>
        <v>-0.380392156862745</v>
      </c>
      <c r="AW54" s="17">
        <v>796</v>
      </c>
      <c r="AX54" s="26">
        <v>0.0829145728643216</v>
      </c>
      <c r="AY54" s="18">
        <v>66</v>
      </c>
      <c r="AZ54" s="18">
        <v>4800</v>
      </c>
      <c r="BA54" s="40">
        <f t="shared" si="112"/>
        <v>72.7272727272727</v>
      </c>
      <c r="BB54" s="17">
        <f t="shared" si="113"/>
        <v>-1734</v>
      </c>
      <c r="BC54" s="36">
        <f t="shared" si="114"/>
        <v>-0.36125</v>
      </c>
      <c r="BD54" s="17">
        <v>887</v>
      </c>
      <c r="BE54" s="26">
        <v>0.0744081172491545</v>
      </c>
      <c r="BF54" s="17">
        <v>66</v>
      </c>
      <c r="BG54" s="18">
        <v>4598</v>
      </c>
      <c r="BH54" s="40">
        <f t="shared" si="115"/>
        <v>69.6666666666667</v>
      </c>
      <c r="BI54" s="17">
        <f t="shared" si="116"/>
        <v>-1936</v>
      </c>
      <c r="BJ54" s="36">
        <f t="shared" si="117"/>
        <v>-0.421052631578947</v>
      </c>
      <c r="BK54" s="17">
        <v>677</v>
      </c>
      <c r="BL54" s="32">
        <v>0.0236336779911374</v>
      </c>
      <c r="BM54" s="17">
        <v>16</v>
      </c>
      <c r="BN54" s="18">
        <v>1348</v>
      </c>
      <c r="BO54" s="40">
        <f t="shared" si="118"/>
        <v>84.25</v>
      </c>
      <c r="BP54" s="17">
        <f t="shared" si="119"/>
        <v>-236</v>
      </c>
      <c r="BQ54" s="36">
        <f t="shared" si="120"/>
        <v>-0.175074183976261</v>
      </c>
      <c r="BR54" s="17">
        <v>501</v>
      </c>
      <c r="BS54" s="32">
        <v>0.0399201596806387</v>
      </c>
      <c r="BT54" s="18">
        <v>20</v>
      </c>
      <c r="BU54" s="18">
        <v>1672</v>
      </c>
      <c r="BV54" s="40">
        <f t="shared" si="121"/>
        <v>83.6</v>
      </c>
      <c r="BW54" s="17">
        <f t="shared" si="122"/>
        <v>-308</v>
      </c>
      <c r="BX54" s="116">
        <f t="shared" si="123"/>
        <v>-0.18421052631579</v>
      </c>
      <c r="BY54" s="112">
        <v>485</v>
      </c>
      <c r="BZ54" s="117">
        <v>0.0515463917525773</v>
      </c>
      <c r="CA54" s="112">
        <v>25</v>
      </c>
      <c r="CB54" s="112">
        <v>2103</v>
      </c>
      <c r="CC54" s="40">
        <f t="shared" si="61"/>
        <v>84.12</v>
      </c>
      <c r="CD54" s="17">
        <f t="shared" si="3"/>
        <v>-372</v>
      </c>
      <c r="CE54" s="36">
        <f t="shared" si="4"/>
        <v>-0.176890156918688</v>
      </c>
      <c r="CF54" s="112">
        <v>547</v>
      </c>
      <c r="CG54" s="117">
        <v>0.0255941499085923</v>
      </c>
      <c r="CH54" s="112">
        <v>14</v>
      </c>
      <c r="CI54" s="112">
        <v>1158</v>
      </c>
      <c r="CJ54" s="40">
        <f t="shared" si="62"/>
        <v>82.7142857142857</v>
      </c>
      <c r="CK54" s="17">
        <f t="shared" si="5"/>
        <v>-228</v>
      </c>
      <c r="CL54" s="36">
        <f t="shared" si="6"/>
        <v>-0.196891191709845</v>
      </c>
      <c r="CM54" s="120">
        <v>491</v>
      </c>
      <c r="CN54" s="121">
        <v>0.0264765784114053</v>
      </c>
      <c r="CO54" s="55">
        <v>13</v>
      </c>
      <c r="CP54" s="55">
        <v>1117</v>
      </c>
      <c r="CQ54" s="40">
        <f t="shared" si="63"/>
        <v>85.9230769230769</v>
      </c>
      <c r="CR54" s="17">
        <f t="shared" si="7"/>
        <v>-170</v>
      </c>
      <c r="CS54" s="36">
        <f t="shared" si="8"/>
        <v>-0.152193375111907</v>
      </c>
      <c r="CT54" s="122">
        <v>541</v>
      </c>
      <c r="CU54" s="123">
        <v>0.0369685767097967</v>
      </c>
      <c r="CV54" s="122">
        <v>20</v>
      </c>
      <c r="CW54" s="122">
        <v>1689</v>
      </c>
      <c r="CX54" s="40">
        <f t="shared" si="64"/>
        <v>84.45</v>
      </c>
      <c r="CY54" s="17">
        <f t="shared" si="9"/>
        <v>-291</v>
      </c>
      <c r="CZ54" s="36">
        <f t="shared" si="10"/>
        <v>-0.172291296625222</v>
      </c>
      <c r="DA54" s="112">
        <v>398</v>
      </c>
      <c r="DB54" s="117">
        <v>0.0351758793969849</v>
      </c>
      <c r="DC54" s="112">
        <v>14</v>
      </c>
      <c r="DD54" s="112">
        <v>1226</v>
      </c>
      <c r="DE54" s="40">
        <f t="shared" si="65"/>
        <v>87.5714285714286</v>
      </c>
      <c r="DF54" s="17">
        <f t="shared" si="11"/>
        <v>-160</v>
      </c>
      <c r="DG54" s="36">
        <f t="shared" si="12"/>
        <v>-0.130505709624796</v>
      </c>
      <c r="DH54" s="126">
        <v>412</v>
      </c>
      <c r="DI54" s="32">
        <v>0.0145631067961165</v>
      </c>
      <c r="DJ54" s="17">
        <v>6</v>
      </c>
      <c r="DK54" s="18">
        <v>472</v>
      </c>
      <c r="DL54" s="40">
        <f t="shared" si="66"/>
        <v>78.6666666666667</v>
      </c>
      <c r="DM54" s="17">
        <f t="shared" si="13"/>
        <v>-122</v>
      </c>
      <c r="DN54" s="36">
        <f t="shared" si="14"/>
        <v>-0.258474576271186</v>
      </c>
      <c r="DO54" s="33">
        <v>494</v>
      </c>
      <c r="DP54" s="32">
        <v>0.0425101214574899</v>
      </c>
      <c r="DQ54" s="18">
        <v>21</v>
      </c>
      <c r="DR54" s="18">
        <v>1588</v>
      </c>
      <c r="DS54" s="40">
        <f t="shared" si="67"/>
        <v>75.6190476190476</v>
      </c>
      <c r="DT54" s="17">
        <f t="shared" si="15"/>
        <v>-491</v>
      </c>
      <c r="DU54" s="36">
        <f t="shared" si="16"/>
        <v>-0.30919395465995</v>
      </c>
      <c r="DV54" s="18">
        <v>626</v>
      </c>
      <c r="DW54" s="26">
        <v>0.0431309904153355</v>
      </c>
      <c r="DX54" s="18">
        <v>27</v>
      </c>
      <c r="DY54" s="18">
        <v>2027</v>
      </c>
      <c r="DZ54" s="40">
        <f t="shared" si="68"/>
        <v>75.0740740740741</v>
      </c>
      <c r="EA54" s="17">
        <f t="shared" si="17"/>
        <v>-645.999999999999</v>
      </c>
      <c r="EB54" s="36">
        <f t="shared" si="18"/>
        <v>-0.318697582634435</v>
      </c>
      <c r="EC54" s="18">
        <v>751</v>
      </c>
      <c r="ED54" s="26">
        <v>0.0119840213049268</v>
      </c>
      <c r="EE54" s="18">
        <v>9</v>
      </c>
      <c r="EF54" s="18">
        <v>682</v>
      </c>
      <c r="EG54" s="40">
        <f t="shared" si="69"/>
        <v>75.7777777777778</v>
      </c>
      <c r="EH54" s="17">
        <f t="shared" si="19"/>
        <v>-209</v>
      </c>
      <c r="EI54" s="36">
        <f t="shared" si="20"/>
        <v>-0.306451612903226</v>
      </c>
      <c r="EJ54" s="18">
        <v>1200</v>
      </c>
      <c r="EK54" s="26">
        <v>0.0216666666666667</v>
      </c>
      <c r="EL54" s="18">
        <v>26</v>
      </c>
      <c r="EM54" s="18">
        <v>1905</v>
      </c>
      <c r="EN54" s="40">
        <f t="shared" si="70"/>
        <v>73.2692307692308</v>
      </c>
      <c r="EO54" s="17">
        <f t="shared" si="21"/>
        <v>-669</v>
      </c>
      <c r="EP54" s="36">
        <f t="shared" si="22"/>
        <v>-0.351181102362205</v>
      </c>
      <c r="EQ54" s="18">
        <v>1328</v>
      </c>
      <c r="ER54" s="26">
        <v>0.0150602409638554</v>
      </c>
      <c r="ES54" s="18">
        <v>20</v>
      </c>
      <c r="ET54" s="18">
        <v>1472</v>
      </c>
      <c r="EU54" s="40">
        <f t="shared" si="71"/>
        <v>73.6</v>
      </c>
      <c r="EV54" s="17">
        <f t="shared" si="23"/>
        <v>-508</v>
      </c>
      <c r="EW54" s="36">
        <f t="shared" si="24"/>
        <v>-0.345108695652174</v>
      </c>
      <c r="EX54" s="18">
        <v>1723</v>
      </c>
      <c r="EY54" s="26">
        <v>0.032501450957632</v>
      </c>
      <c r="EZ54" s="17">
        <v>56</v>
      </c>
      <c r="FA54" s="18">
        <v>3905</v>
      </c>
      <c r="FB54" s="40">
        <f t="shared" si="72"/>
        <v>69.7321428571429</v>
      </c>
      <c r="FC54" s="17">
        <f t="shared" si="25"/>
        <v>-1639</v>
      </c>
      <c r="FD54" s="36">
        <f t="shared" si="26"/>
        <v>-0.419718309859155</v>
      </c>
      <c r="FE54" s="18">
        <v>1500</v>
      </c>
      <c r="FF54" s="26">
        <v>0.0126666666666667</v>
      </c>
      <c r="FG54" s="17">
        <v>19</v>
      </c>
      <c r="FH54" s="18">
        <v>1443</v>
      </c>
      <c r="FI54" s="40">
        <f t="shared" si="73"/>
        <v>75.9473684210526</v>
      </c>
      <c r="FJ54" s="17">
        <f t="shared" si="27"/>
        <v>-438</v>
      </c>
      <c r="FK54" s="36">
        <f t="shared" si="28"/>
        <v>-0.303534303534304</v>
      </c>
      <c r="FL54" s="18">
        <v>1199</v>
      </c>
      <c r="FM54" s="26">
        <v>0.0125104253544621</v>
      </c>
      <c r="FN54" s="17">
        <v>15</v>
      </c>
      <c r="FO54" s="18">
        <v>1172</v>
      </c>
      <c r="FP54" s="40">
        <f t="shared" si="74"/>
        <v>78.1333333333333</v>
      </c>
      <c r="FQ54" s="17">
        <f t="shared" si="29"/>
        <v>-313</v>
      </c>
      <c r="FR54" s="36">
        <f t="shared" si="30"/>
        <v>-0.267064846416382</v>
      </c>
      <c r="FS54" s="18">
        <v>1073</v>
      </c>
      <c r="FT54" s="26">
        <v>0.0111835973904939</v>
      </c>
      <c r="FU54" s="17">
        <v>12</v>
      </c>
      <c r="FV54" s="18">
        <v>907</v>
      </c>
      <c r="FW54" s="40">
        <f t="shared" si="147"/>
        <v>75.5833333333333</v>
      </c>
      <c r="FX54" s="17">
        <f t="shared" si="124"/>
        <v>-281</v>
      </c>
      <c r="FY54" s="36">
        <f t="shared" si="125"/>
        <v>-0.30981256890849</v>
      </c>
      <c r="FZ54" s="18">
        <v>2240</v>
      </c>
      <c r="GA54" s="26">
        <v>0.0232142857142857</v>
      </c>
      <c r="GB54" s="17">
        <v>52</v>
      </c>
      <c r="GC54" s="18">
        <v>3655</v>
      </c>
      <c r="GD54" s="40">
        <f t="shared" si="126"/>
        <v>70.2884615384615</v>
      </c>
      <c r="GE54" s="17">
        <f t="shared" si="127"/>
        <v>-1493</v>
      </c>
      <c r="GF54" s="36">
        <f t="shared" si="128"/>
        <v>-0.408481532147743</v>
      </c>
      <c r="GG54" s="18">
        <v>1341</v>
      </c>
      <c r="GH54" s="26">
        <v>0.0320656226696495</v>
      </c>
      <c r="GI54" s="18">
        <v>43</v>
      </c>
      <c r="GJ54" s="18">
        <v>3099</v>
      </c>
      <c r="GK54" s="40">
        <f t="shared" si="129"/>
        <v>72.0697674418605</v>
      </c>
      <c r="GL54" s="17">
        <f t="shared" si="130"/>
        <v>-1158</v>
      </c>
      <c r="GM54" s="36">
        <f t="shared" si="131"/>
        <v>-0.373668925459826</v>
      </c>
      <c r="GN54" s="18">
        <v>1264</v>
      </c>
      <c r="GO54" s="26">
        <v>0.0340189873417722</v>
      </c>
      <c r="GP54" s="18">
        <v>43</v>
      </c>
      <c r="GQ54" s="18">
        <v>3070</v>
      </c>
      <c r="GR54" s="40">
        <f t="shared" si="132"/>
        <v>71.3953488372093</v>
      </c>
      <c r="GS54" s="17">
        <f t="shared" si="133"/>
        <v>-1187</v>
      </c>
      <c r="GT54" s="36">
        <f t="shared" si="134"/>
        <v>-0.386644951140065</v>
      </c>
      <c r="GU54" s="18">
        <v>1152</v>
      </c>
      <c r="GV54" s="26">
        <v>0.0234375</v>
      </c>
      <c r="GW54" s="18">
        <v>27</v>
      </c>
      <c r="GX54" s="18">
        <v>1980</v>
      </c>
      <c r="GY54" s="40">
        <f t="shared" si="135"/>
        <v>73.3333333333333</v>
      </c>
      <c r="GZ54" s="17">
        <f t="shared" si="136"/>
        <v>-693</v>
      </c>
      <c r="HA54" s="36">
        <f t="shared" si="137"/>
        <v>-0.35</v>
      </c>
      <c r="HB54" s="18">
        <v>949</v>
      </c>
      <c r="HC54" s="26">
        <v>0.0168598524762908</v>
      </c>
      <c r="HD54" s="18">
        <v>16</v>
      </c>
      <c r="HE54" s="18">
        <v>1253</v>
      </c>
      <c r="HF54" s="40">
        <f t="shared" si="138"/>
        <v>78.3125</v>
      </c>
      <c r="HG54" s="17">
        <f t="shared" si="139"/>
        <v>-331</v>
      </c>
      <c r="HH54" s="36">
        <f t="shared" si="140"/>
        <v>-0.264166001596169</v>
      </c>
      <c r="HI54" s="18">
        <v>755</v>
      </c>
      <c r="HJ54" s="26">
        <v>0.0185430463576159</v>
      </c>
      <c r="HK54" s="17">
        <v>14</v>
      </c>
      <c r="HL54" s="18">
        <v>1053</v>
      </c>
      <c r="HM54" s="40">
        <f t="shared" si="141"/>
        <v>75.2142857142857</v>
      </c>
      <c r="HN54" s="17">
        <f t="shared" si="142"/>
        <v>-333</v>
      </c>
      <c r="HO54" s="36">
        <f t="shared" si="143"/>
        <v>-0.316239316239316</v>
      </c>
      <c r="HP54" s="18">
        <v>889</v>
      </c>
      <c r="HQ54" s="26">
        <v>0.0236220472440945</v>
      </c>
      <c r="HR54" s="17">
        <v>21</v>
      </c>
      <c r="HS54" s="18">
        <v>1602</v>
      </c>
      <c r="HT54" s="40">
        <f t="shared" si="144"/>
        <v>76.2857142857143</v>
      </c>
      <c r="HU54" s="17">
        <f t="shared" si="145"/>
        <v>-477</v>
      </c>
      <c r="HV54" s="36">
        <f t="shared" si="146"/>
        <v>-0.297752808988764</v>
      </c>
      <c r="HW54" s="17">
        <v>278</v>
      </c>
      <c r="HX54" s="17">
        <v>24406.92</v>
      </c>
      <c r="HY54" s="18">
        <v>369</v>
      </c>
      <c r="HZ54" s="18">
        <v>32147.89</v>
      </c>
      <c r="IA54" s="17">
        <v>383</v>
      </c>
      <c r="IB54" s="17">
        <v>33138</v>
      </c>
      <c r="IC54" s="17">
        <v>498</v>
      </c>
      <c r="ID54" s="17">
        <v>42262</v>
      </c>
      <c r="IE54" s="18"/>
      <c r="IF54" s="41"/>
      <c r="IG54" s="41"/>
      <c r="IH54" s="41"/>
      <c r="II54" s="41"/>
      <c r="IJ54" s="41"/>
      <c r="IK54" s="41"/>
      <c r="IL54" s="41"/>
      <c r="IM54" s="18"/>
      <c r="IN54" s="41"/>
      <c r="IO54" s="41"/>
      <c r="IP54" s="41"/>
      <c r="IQ54" s="18"/>
      <c r="IR54" s="18"/>
      <c r="IS54" s="18">
        <f t="shared" si="98"/>
        <v>921</v>
      </c>
      <c r="IT54" s="18">
        <f t="shared" si="31"/>
        <v>68597</v>
      </c>
      <c r="IU54" s="17">
        <v>99</v>
      </c>
      <c r="IV54" s="17">
        <f t="shared" si="32"/>
        <v>-22582</v>
      </c>
      <c r="IW54" s="36">
        <f t="shared" si="33"/>
        <v>-0.329198069886438</v>
      </c>
      <c r="IX54" s="18">
        <f t="shared" si="34"/>
        <v>2449</v>
      </c>
      <c r="IY54" s="42">
        <f t="shared" si="35"/>
        <v>200551.81</v>
      </c>
      <c r="IZ54" s="43"/>
      <c r="JA54" s="43"/>
    </row>
    <row r="55" spans="1:263">
      <c r="A55" s="16" t="s">
        <v>133</v>
      </c>
      <c r="B55" s="17" t="s">
        <v>46</v>
      </c>
      <c r="C55" s="18">
        <v>6939962757575</v>
      </c>
      <c r="D55" s="18">
        <v>575400013831</v>
      </c>
      <c r="E55" s="18">
        <v>21061220000353</v>
      </c>
      <c r="F55" s="17" t="s">
        <v>244</v>
      </c>
      <c r="G55" s="19" t="s">
        <v>245</v>
      </c>
      <c r="H55" s="17" t="s">
        <v>129</v>
      </c>
      <c r="I55" s="26">
        <f>VLOOKUP(C55,供应链!E:J,6,0)</f>
        <v>1</v>
      </c>
      <c r="J55" s="17">
        <f>VLOOKUP(C55,供应链!E:H,4,0)</f>
        <v>1024</v>
      </c>
      <c r="K55" s="17">
        <f>VLOOKUP(C55,供应链!E:K,7,0)</f>
        <v>156</v>
      </c>
      <c r="L55" s="18">
        <f>VLOOKUP(C55,供应链!E:I,5,0)</f>
        <v>45.9573937959387</v>
      </c>
      <c r="M55" s="27">
        <f t="shared" si="0"/>
        <v>0.0127184950890628</v>
      </c>
      <c r="N55" s="17">
        <v>854</v>
      </c>
      <c r="O55" s="26">
        <v>0.0444964871194379</v>
      </c>
      <c r="P55" s="18">
        <v>38</v>
      </c>
      <c r="Q55" s="18">
        <v>2438</v>
      </c>
      <c r="R55" s="40">
        <f t="shared" si="100"/>
        <v>64.1578947368421</v>
      </c>
      <c r="S55" s="17">
        <f t="shared" si="101"/>
        <v>-564</v>
      </c>
      <c r="T55" s="36">
        <f t="shared" si="102"/>
        <v>-0.231337161607875</v>
      </c>
      <c r="U55" s="17">
        <v>820</v>
      </c>
      <c r="V55" s="26">
        <v>0.0304878048780488</v>
      </c>
      <c r="W55" s="18">
        <v>25</v>
      </c>
      <c r="X55" s="18">
        <v>1613</v>
      </c>
      <c r="Y55" s="40">
        <f t="shared" si="103"/>
        <v>64.52</v>
      </c>
      <c r="Z55" s="17">
        <f t="shared" si="104"/>
        <v>-362</v>
      </c>
      <c r="AA55" s="36">
        <f t="shared" si="105"/>
        <v>-0.224426534407936</v>
      </c>
      <c r="AB55" s="17">
        <v>896</v>
      </c>
      <c r="AC55" s="26">
        <v>0.0401785714285714</v>
      </c>
      <c r="AD55" s="18">
        <v>36</v>
      </c>
      <c r="AE55" s="18">
        <v>2328</v>
      </c>
      <c r="AF55" s="40">
        <f t="shared" si="42"/>
        <v>64.6666666666667</v>
      </c>
      <c r="AG55" s="17">
        <f t="shared" si="1"/>
        <v>-515.999999999999</v>
      </c>
      <c r="AH55" s="36">
        <f t="shared" si="2"/>
        <v>-0.221649484536082</v>
      </c>
      <c r="AI55" s="17">
        <v>833</v>
      </c>
      <c r="AJ55" s="26">
        <v>0.0384153661464586</v>
      </c>
      <c r="AK55" s="18">
        <v>32</v>
      </c>
      <c r="AL55" s="18">
        <v>2075</v>
      </c>
      <c r="AM55" s="40">
        <f t="shared" si="106"/>
        <v>64.84375</v>
      </c>
      <c r="AN55" s="17">
        <f t="shared" si="107"/>
        <v>-453</v>
      </c>
      <c r="AO55" s="36">
        <f t="shared" si="108"/>
        <v>-0.218313253012048</v>
      </c>
      <c r="AP55" s="17">
        <v>1089</v>
      </c>
      <c r="AQ55" s="26">
        <v>0.0449954086317723</v>
      </c>
      <c r="AR55" s="18">
        <v>49</v>
      </c>
      <c r="AS55" s="18">
        <v>3081</v>
      </c>
      <c r="AT55" s="40">
        <f t="shared" si="109"/>
        <v>62.8775510204082</v>
      </c>
      <c r="AU55" s="17">
        <f t="shared" si="110"/>
        <v>-790</v>
      </c>
      <c r="AV55" s="36">
        <f t="shared" si="111"/>
        <v>-0.256410256410256</v>
      </c>
      <c r="AW55" s="17">
        <v>1040</v>
      </c>
      <c r="AX55" s="26">
        <v>0.05</v>
      </c>
      <c r="AY55" s="18">
        <v>52</v>
      </c>
      <c r="AZ55" s="18">
        <v>3329</v>
      </c>
      <c r="BA55" s="40">
        <f t="shared" si="112"/>
        <v>64.0192307692308</v>
      </c>
      <c r="BB55" s="17">
        <f t="shared" si="113"/>
        <v>-779</v>
      </c>
      <c r="BC55" s="36">
        <f t="shared" si="114"/>
        <v>-0.234004205467107</v>
      </c>
      <c r="BD55" s="17">
        <v>1194</v>
      </c>
      <c r="BE55" s="26">
        <v>0.0577889447236181</v>
      </c>
      <c r="BF55" s="17">
        <v>69</v>
      </c>
      <c r="BG55" s="18">
        <v>4453</v>
      </c>
      <c r="BH55" s="40">
        <f t="shared" si="115"/>
        <v>64.536231884058</v>
      </c>
      <c r="BI55" s="17">
        <f t="shared" si="116"/>
        <v>-998</v>
      </c>
      <c r="BJ55" s="36">
        <f t="shared" si="117"/>
        <v>-0.224118571749382</v>
      </c>
      <c r="BK55" s="17">
        <v>1094</v>
      </c>
      <c r="BL55" s="32">
        <v>0.0146252285191956</v>
      </c>
      <c r="BM55" s="17">
        <v>16</v>
      </c>
      <c r="BN55" s="18">
        <v>1230</v>
      </c>
      <c r="BO55" s="40">
        <f t="shared" si="118"/>
        <v>76.875</v>
      </c>
      <c r="BP55" s="17">
        <f t="shared" si="119"/>
        <v>-34</v>
      </c>
      <c r="BQ55" s="36">
        <f t="shared" si="120"/>
        <v>-0.0276422764227642</v>
      </c>
      <c r="BR55" s="17">
        <v>1026</v>
      </c>
      <c r="BS55" s="32">
        <v>0.0214424951267057</v>
      </c>
      <c r="BT55" s="18">
        <v>22</v>
      </c>
      <c r="BU55" s="18">
        <v>1676</v>
      </c>
      <c r="BV55" s="40">
        <f t="shared" si="121"/>
        <v>76.1818181818182</v>
      </c>
      <c r="BW55" s="17">
        <f t="shared" si="122"/>
        <v>-61.9999999999999</v>
      </c>
      <c r="BX55" s="116">
        <f t="shared" si="123"/>
        <v>-0.0369928400954653</v>
      </c>
      <c r="BY55" s="112">
        <v>1026</v>
      </c>
      <c r="BZ55" s="117">
        <v>0.01364522417154</v>
      </c>
      <c r="CA55" s="112">
        <v>14</v>
      </c>
      <c r="CB55" s="112">
        <v>1019</v>
      </c>
      <c r="CC55" s="40">
        <f t="shared" si="61"/>
        <v>72.7857142857143</v>
      </c>
      <c r="CD55" s="17">
        <f t="shared" si="3"/>
        <v>-86.9999999999997</v>
      </c>
      <c r="CE55" s="36">
        <f t="shared" si="4"/>
        <v>-0.0853778213935228</v>
      </c>
      <c r="CF55" s="112">
        <v>943</v>
      </c>
      <c r="CG55" s="117">
        <v>0.0233297985153765</v>
      </c>
      <c r="CH55" s="112">
        <v>22</v>
      </c>
      <c r="CI55" s="112">
        <v>1662</v>
      </c>
      <c r="CJ55" s="40">
        <f t="shared" si="62"/>
        <v>75.5454545454545</v>
      </c>
      <c r="CK55" s="17">
        <f t="shared" si="5"/>
        <v>-76.0000000000009</v>
      </c>
      <c r="CL55" s="36">
        <f t="shared" si="6"/>
        <v>-0.0457280385078224</v>
      </c>
      <c r="CM55" s="120">
        <v>707</v>
      </c>
      <c r="CN55" s="121">
        <v>0.0212164073550212</v>
      </c>
      <c r="CO55" s="55">
        <v>15</v>
      </c>
      <c r="CP55" s="55">
        <v>1181</v>
      </c>
      <c r="CQ55" s="40">
        <f t="shared" si="63"/>
        <v>78.7333333333333</v>
      </c>
      <c r="CR55" s="17">
        <f t="shared" si="7"/>
        <v>-4.00000000000041</v>
      </c>
      <c r="CS55" s="36">
        <f t="shared" si="8"/>
        <v>-0.00338696020321796</v>
      </c>
      <c r="CT55" s="122">
        <v>648</v>
      </c>
      <c r="CU55" s="123">
        <v>0.029320987654321</v>
      </c>
      <c r="CV55" s="122">
        <v>19</v>
      </c>
      <c r="CW55" s="122">
        <v>1273</v>
      </c>
      <c r="CX55" s="40">
        <f t="shared" si="64"/>
        <v>67</v>
      </c>
      <c r="CY55" s="17">
        <f t="shared" si="9"/>
        <v>-228</v>
      </c>
      <c r="CZ55" s="36">
        <f t="shared" si="10"/>
        <v>-0.17910447761194</v>
      </c>
      <c r="DA55" s="112">
        <v>794</v>
      </c>
      <c r="DB55" s="117">
        <v>0.0340050377833753</v>
      </c>
      <c r="DC55" s="112">
        <v>27</v>
      </c>
      <c r="DD55" s="112">
        <v>1730</v>
      </c>
      <c r="DE55" s="40">
        <f t="shared" si="65"/>
        <v>64.0740740740741</v>
      </c>
      <c r="DF55" s="17">
        <f t="shared" si="11"/>
        <v>-402.999999999999</v>
      </c>
      <c r="DG55" s="36">
        <f t="shared" si="12"/>
        <v>-0.232947976878612</v>
      </c>
      <c r="DH55" s="126">
        <v>791</v>
      </c>
      <c r="DI55" s="32">
        <v>0.0493046776232617</v>
      </c>
      <c r="DJ55" s="17">
        <v>39</v>
      </c>
      <c r="DK55" s="18">
        <v>2537</v>
      </c>
      <c r="DL55" s="40">
        <f t="shared" si="66"/>
        <v>65.0512820512821</v>
      </c>
      <c r="DM55" s="17">
        <f t="shared" si="13"/>
        <v>-543.999999999998</v>
      </c>
      <c r="DN55" s="36">
        <f t="shared" si="14"/>
        <v>-0.214426487977926</v>
      </c>
      <c r="DO55" s="33">
        <v>901</v>
      </c>
      <c r="DP55" s="32">
        <v>0.0332963374028857</v>
      </c>
      <c r="DQ55" s="18">
        <v>30</v>
      </c>
      <c r="DR55" s="18">
        <v>1955</v>
      </c>
      <c r="DS55" s="40">
        <f t="shared" si="67"/>
        <v>65.1666666666667</v>
      </c>
      <c r="DT55" s="17">
        <f t="shared" si="15"/>
        <v>-414.999999999999</v>
      </c>
      <c r="DU55" s="36">
        <f t="shared" si="16"/>
        <v>-0.212276214833759</v>
      </c>
      <c r="DV55" s="18">
        <v>901</v>
      </c>
      <c r="DW55" s="26">
        <v>0.0344062153163152</v>
      </c>
      <c r="DX55" s="18">
        <v>31</v>
      </c>
      <c r="DY55" s="18">
        <v>2076</v>
      </c>
      <c r="DZ55" s="40">
        <f t="shared" si="68"/>
        <v>66.9677419354839</v>
      </c>
      <c r="EA55" s="17">
        <f t="shared" si="17"/>
        <v>-372.999999999999</v>
      </c>
      <c r="EB55" s="36">
        <f t="shared" si="18"/>
        <v>-0.179672447013487</v>
      </c>
      <c r="EC55" s="18">
        <v>775</v>
      </c>
      <c r="ED55" s="26">
        <v>0.04</v>
      </c>
      <c r="EE55" s="18">
        <v>31</v>
      </c>
      <c r="EF55" s="18">
        <v>2080</v>
      </c>
      <c r="EG55" s="40">
        <f t="shared" si="69"/>
        <v>67.0967741935484</v>
      </c>
      <c r="EH55" s="17">
        <f t="shared" si="19"/>
        <v>-369</v>
      </c>
      <c r="EI55" s="36">
        <f t="shared" si="20"/>
        <v>-0.177403846153846</v>
      </c>
      <c r="EJ55" s="18">
        <v>703</v>
      </c>
      <c r="EK55" s="26">
        <v>0.0341394025604552</v>
      </c>
      <c r="EL55" s="18">
        <v>24</v>
      </c>
      <c r="EM55" s="18">
        <v>1585</v>
      </c>
      <c r="EN55" s="40">
        <f t="shared" si="70"/>
        <v>66.0416666666667</v>
      </c>
      <c r="EO55" s="17">
        <f t="shared" si="21"/>
        <v>-311</v>
      </c>
      <c r="EP55" s="36">
        <f t="shared" si="22"/>
        <v>-0.196214511041009</v>
      </c>
      <c r="EQ55" s="18">
        <v>742</v>
      </c>
      <c r="ER55" s="26">
        <v>0.0175202156334232</v>
      </c>
      <c r="ES55" s="18">
        <v>13</v>
      </c>
      <c r="ET55" s="18">
        <v>1020</v>
      </c>
      <c r="EU55" s="40">
        <f t="shared" si="71"/>
        <v>78.4615384615385</v>
      </c>
      <c r="EV55" s="17">
        <f t="shared" si="23"/>
        <v>-6.99999999999993</v>
      </c>
      <c r="EW55" s="36">
        <f t="shared" si="24"/>
        <v>-0.00686274509803915</v>
      </c>
      <c r="EX55" s="18">
        <v>772</v>
      </c>
      <c r="EY55" s="26">
        <v>0.022020725388601</v>
      </c>
      <c r="EZ55" s="17">
        <v>17</v>
      </c>
      <c r="FA55" s="18">
        <v>1304</v>
      </c>
      <c r="FB55" s="40">
        <f t="shared" si="72"/>
        <v>76.7058823529412</v>
      </c>
      <c r="FC55" s="17">
        <f t="shared" si="25"/>
        <v>-39</v>
      </c>
      <c r="FD55" s="36">
        <f t="shared" si="26"/>
        <v>-0.0299079754601227</v>
      </c>
      <c r="FE55" s="18">
        <v>718</v>
      </c>
      <c r="FF55" s="26">
        <v>0.0181058495821727</v>
      </c>
      <c r="FG55" s="17">
        <v>13</v>
      </c>
      <c r="FH55" s="18">
        <v>997</v>
      </c>
      <c r="FI55" s="40">
        <f t="shared" si="73"/>
        <v>76.6923076923077</v>
      </c>
      <c r="FJ55" s="17">
        <f t="shared" si="27"/>
        <v>-30</v>
      </c>
      <c r="FK55" s="36">
        <f t="shared" si="28"/>
        <v>-0.0300902708124373</v>
      </c>
      <c r="FL55" s="18">
        <v>688</v>
      </c>
      <c r="FM55" s="26">
        <v>0.0174418604651163</v>
      </c>
      <c r="FN55" s="17">
        <v>12</v>
      </c>
      <c r="FO55" s="18">
        <v>906</v>
      </c>
      <c r="FP55" s="40">
        <f t="shared" si="74"/>
        <v>75.5</v>
      </c>
      <c r="FQ55" s="17">
        <f t="shared" si="29"/>
        <v>-42</v>
      </c>
      <c r="FR55" s="36">
        <f t="shared" si="30"/>
        <v>-0.0463576158940397</v>
      </c>
      <c r="FS55" s="18">
        <v>709</v>
      </c>
      <c r="FT55" s="26">
        <v>0.0155148095909732</v>
      </c>
      <c r="FU55" s="17">
        <v>11</v>
      </c>
      <c r="FV55" s="18">
        <v>847</v>
      </c>
      <c r="FW55" s="40">
        <f t="shared" si="147"/>
        <v>77</v>
      </c>
      <c r="FX55" s="17">
        <f t="shared" si="124"/>
        <v>-22</v>
      </c>
      <c r="FY55" s="36">
        <f t="shared" si="125"/>
        <v>-0.025974025974026</v>
      </c>
      <c r="FZ55" s="18">
        <v>1200</v>
      </c>
      <c r="GA55" s="26">
        <v>0.0541666666666667</v>
      </c>
      <c r="GB55" s="17">
        <v>65</v>
      </c>
      <c r="GC55" s="18">
        <v>4117</v>
      </c>
      <c r="GD55" s="40">
        <f t="shared" si="126"/>
        <v>63.3384615384615</v>
      </c>
      <c r="GE55" s="17">
        <f t="shared" si="127"/>
        <v>-1018</v>
      </c>
      <c r="GF55" s="36">
        <f t="shared" si="128"/>
        <v>-0.247267427738645</v>
      </c>
      <c r="GG55" s="18">
        <v>1456</v>
      </c>
      <c r="GH55" s="26">
        <v>0.0528846153846154</v>
      </c>
      <c r="GI55" s="18">
        <v>77</v>
      </c>
      <c r="GJ55" s="18">
        <v>4882</v>
      </c>
      <c r="GK55" s="40">
        <f t="shared" si="129"/>
        <v>63.4025974025974</v>
      </c>
      <c r="GL55" s="17">
        <f t="shared" si="130"/>
        <v>-1201</v>
      </c>
      <c r="GM55" s="36">
        <f t="shared" si="131"/>
        <v>-0.246005735354363</v>
      </c>
      <c r="GN55" s="18">
        <v>1664</v>
      </c>
      <c r="GO55" s="26">
        <v>0.0474759615384615</v>
      </c>
      <c r="GP55" s="18">
        <v>79</v>
      </c>
      <c r="GQ55" s="18">
        <v>4937</v>
      </c>
      <c r="GR55" s="40">
        <f t="shared" si="132"/>
        <v>62.4936708860759</v>
      </c>
      <c r="GS55" s="17">
        <f t="shared" si="133"/>
        <v>-1304</v>
      </c>
      <c r="GT55" s="36">
        <f t="shared" si="134"/>
        <v>-0.264128012963338</v>
      </c>
      <c r="GU55" s="18">
        <v>1874</v>
      </c>
      <c r="GV55" s="26">
        <v>0.0448239060832444</v>
      </c>
      <c r="GW55" s="18">
        <v>84</v>
      </c>
      <c r="GX55" s="18">
        <v>5433</v>
      </c>
      <c r="GY55" s="40">
        <f t="shared" si="135"/>
        <v>64.6785714285714</v>
      </c>
      <c r="GZ55" s="17">
        <f t="shared" si="136"/>
        <v>-1203</v>
      </c>
      <c r="HA55" s="36">
        <f t="shared" si="137"/>
        <v>-0.221424627277747</v>
      </c>
      <c r="HB55" s="18">
        <v>1483</v>
      </c>
      <c r="HC55" s="26">
        <v>0.0404585300067431</v>
      </c>
      <c r="HD55" s="18">
        <v>60</v>
      </c>
      <c r="HE55" s="18">
        <v>3704</v>
      </c>
      <c r="HF55" s="40">
        <f t="shared" si="138"/>
        <v>61.7333333333333</v>
      </c>
      <c r="HG55" s="17">
        <f t="shared" si="139"/>
        <v>-1036</v>
      </c>
      <c r="HH55" s="36">
        <f t="shared" si="140"/>
        <v>-0.279697624190065</v>
      </c>
      <c r="HI55" s="18">
        <v>1822</v>
      </c>
      <c r="HJ55" s="26">
        <v>0.0417124039517014</v>
      </c>
      <c r="HK55" s="17">
        <v>76</v>
      </c>
      <c r="HL55" s="18">
        <v>4716</v>
      </c>
      <c r="HM55" s="40">
        <f t="shared" si="141"/>
        <v>62.0526315789474</v>
      </c>
      <c r="HN55" s="17">
        <f t="shared" si="142"/>
        <v>-1288</v>
      </c>
      <c r="HO55" s="36">
        <f t="shared" si="143"/>
        <v>-0.273112807463953</v>
      </c>
      <c r="HP55" s="18">
        <v>1990</v>
      </c>
      <c r="HQ55" s="26">
        <v>0.0241206030150754</v>
      </c>
      <c r="HR55" s="17">
        <v>48</v>
      </c>
      <c r="HS55" s="18">
        <v>3081</v>
      </c>
      <c r="HT55" s="40">
        <f t="shared" si="144"/>
        <v>64.1875</v>
      </c>
      <c r="HU55" s="17">
        <f t="shared" si="145"/>
        <v>-711</v>
      </c>
      <c r="HV55" s="36">
        <f t="shared" si="146"/>
        <v>-0.230769230769231</v>
      </c>
      <c r="HW55" s="17">
        <v>1002</v>
      </c>
      <c r="HX55" s="17">
        <v>70783.72</v>
      </c>
      <c r="HY55" s="18">
        <v>477</v>
      </c>
      <c r="HZ55" s="18">
        <v>37131.43</v>
      </c>
      <c r="IA55" s="17">
        <v>1633</v>
      </c>
      <c r="IB55" s="17">
        <v>118713</v>
      </c>
      <c r="IC55" s="17">
        <v>1160</v>
      </c>
      <c r="ID55" s="17">
        <v>81719</v>
      </c>
      <c r="IE55" s="16"/>
      <c r="IF55" s="16"/>
      <c r="IG55" s="16"/>
      <c r="IH55" s="16"/>
      <c r="II55" s="41"/>
      <c r="IJ55" s="41"/>
      <c r="IK55" s="41"/>
      <c r="IL55" s="41"/>
      <c r="IM55" s="18"/>
      <c r="IN55" s="41"/>
      <c r="IO55" s="41"/>
      <c r="IP55" s="41"/>
      <c r="IQ55" s="18"/>
      <c r="IR55" s="18"/>
      <c r="IS55" s="18">
        <f t="shared" si="98"/>
        <v>1146</v>
      </c>
      <c r="IT55" s="18">
        <f t="shared" si="31"/>
        <v>75265</v>
      </c>
      <c r="IU55" s="17">
        <v>79</v>
      </c>
      <c r="IV55" s="17">
        <f t="shared" si="32"/>
        <v>-15269</v>
      </c>
      <c r="IW55" s="36">
        <f t="shared" si="33"/>
        <v>-0.202869859828606</v>
      </c>
      <c r="IX55" s="18">
        <f t="shared" si="34"/>
        <v>5418</v>
      </c>
      <c r="IY55" s="42">
        <f t="shared" si="35"/>
        <v>383612.15</v>
      </c>
      <c r="IZ55" s="43"/>
      <c r="JA55" s="43"/>
      <c r="JC55" s="44">
        <f ca="1">DAY(TODAY()-1)/DAY(EOMONTH(TODAY(),0))</f>
        <v>0.0645161290322581</v>
      </c>
    </row>
    <row r="56" spans="1:261">
      <c r="A56" s="16" t="s">
        <v>133</v>
      </c>
      <c r="B56" s="17" t="s">
        <v>46</v>
      </c>
      <c r="C56" s="18">
        <v>6939962759265</v>
      </c>
      <c r="D56" s="18">
        <v>576124667413</v>
      </c>
      <c r="E56" s="18">
        <v>21061220000373</v>
      </c>
      <c r="F56" s="17" t="s">
        <v>246</v>
      </c>
      <c r="G56" s="19" t="s">
        <v>247</v>
      </c>
      <c r="H56" s="17" t="s">
        <v>129</v>
      </c>
      <c r="I56" s="26">
        <f>VLOOKUP(C56,供应链!E:J,6,0)</f>
        <v>0.208333333333333</v>
      </c>
      <c r="J56" s="17">
        <f>VLOOKUP(C56,供应链!E:H,4,0)</f>
        <v>25</v>
      </c>
      <c r="K56" s="17">
        <f>VLOOKUP(C56,供应链!E:K,7,0)</f>
        <v>0</v>
      </c>
      <c r="L56" s="18">
        <f>VLOOKUP(C56,供应链!E:I,5,0)</f>
        <v>155.555555555556</v>
      </c>
      <c r="M56" s="27">
        <f t="shared" si="0"/>
        <v>0.00388435713889351</v>
      </c>
      <c r="N56" s="17">
        <v>225</v>
      </c>
      <c r="O56" s="26">
        <v>0.08</v>
      </c>
      <c r="P56" s="18">
        <v>18</v>
      </c>
      <c r="Q56" s="18">
        <v>1683</v>
      </c>
      <c r="R56" s="40">
        <f t="shared" si="100"/>
        <v>93.5</v>
      </c>
      <c r="S56" s="17">
        <f t="shared" si="101"/>
        <v>-639</v>
      </c>
      <c r="T56" s="36">
        <f t="shared" si="102"/>
        <v>-0.379679144385027</v>
      </c>
      <c r="U56" s="17">
        <v>248</v>
      </c>
      <c r="V56" s="26">
        <v>0.0443548387096774</v>
      </c>
      <c r="W56" s="18">
        <v>11</v>
      </c>
      <c r="X56" s="18">
        <v>1009</v>
      </c>
      <c r="Y56" s="40">
        <f t="shared" si="103"/>
        <v>91.7272727272727</v>
      </c>
      <c r="Z56" s="17">
        <f t="shared" si="104"/>
        <v>-410</v>
      </c>
      <c r="AA56" s="36">
        <f t="shared" si="105"/>
        <v>-0.406342913776016</v>
      </c>
      <c r="AB56" s="17">
        <v>241</v>
      </c>
      <c r="AC56" s="26">
        <v>0.045643153526971</v>
      </c>
      <c r="AD56" s="18">
        <v>11</v>
      </c>
      <c r="AE56" s="18">
        <v>1044</v>
      </c>
      <c r="AF56" s="40">
        <f t="shared" si="42"/>
        <v>94.9090909090909</v>
      </c>
      <c r="AG56" s="17">
        <f t="shared" si="1"/>
        <v>-375</v>
      </c>
      <c r="AH56" s="36">
        <f t="shared" si="2"/>
        <v>-0.359195402298851</v>
      </c>
      <c r="AI56" s="17">
        <v>197</v>
      </c>
      <c r="AJ56" s="26">
        <v>0.0355329949238579</v>
      </c>
      <c r="AK56" s="18">
        <v>7</v>
      </c>
      <c r="AL56" s="18">
        <v>678</v>
      </c>
      <c r="AM56" s="40">
        <f t="shared" si="106"/>
        <v>96.8571428571429</v>
      </c>
      <c r="AN56" s="17">
        <f t="shared" si="107"/>
        <v>-225</v>
      </c>
      <c r="AO56" s="36">
        <f t="shared" si="108"/>
        <v>-0.331858407079646</v>
      </c>
      <c r="AP56" s="17">
        <v>285</v>
      </c>
      <c r="AQ56" s="26">
        <v>0.0421052631578947</v>
      </c>
      <c r="AR56" s="18">
        <v>12</v>
      </c>
      <c r="AS56" s="18">
        <v>1119</v>
      </c>
      <c r="AT56" s="40">
        <f t="shared" si="109"/>
        <v>93.25</v>
      </c>
      <c r="AU56" s="17">
        <f t="shared" si="110"/>
        <v>-429</v>
      </c>
      <c r="AV56" s="36">
        <f t="shared" si="111"/>
        <v>-0.383378016085791</v>
      </c>
      <c r="AW56" s="17">
        <v>247</v>
      </c>
      <c r="AX56" s="26">
        <v>0.0566801619433198</v>
      </c>
      <c r="AY56" s="18">
        <v>14</v>
      </c>
      <c r="AZ56" s="18">
        <v>1283</v>
      </c>
      <c r="BA56" s="40">
        <f t="shared" si="112"/>
        <v>91.6428571428571</v>
      </c>
      <c r="BB56" s="17">
        <f t="shared" si="113"/>
        <v>-523</v>
      </c>
      <c r="BC56" s="36">
        <f t="shared" si="114"/>
        <v>-0.407638347622759</v>
      </c>
      <c r="BD56" s="17">
        <v>310</v>
      </c>
      <c r="BE56" s="26">
        <v>0.0580645161290323</v>
      </c>
      <c r="BF56" s="17">
        <v>18</v>
      </c>
      <c r="BG56" s="18">
        <v>1693</v>
      </c>
      <c r="BH56" s="40">
        <f t="shared" si="115"/>
        <v>94.0555555555556</v>
      </c>
      <c r="BI56" s="17">
        <f t="shared" si="116"/>
        <v>-629</v>
      </c>
      <c r="BJ56" s="36">
        <f t="shared" si="117"/>
        <v>-0.371529828706438</v>
      </c>
      <c r="BK56" s="17">
        <v>312</v>
      </c>
      <c r="BL56" s="32">
        <v>0.0384615384615385</v>
      </c>
      <c r="BM56" s="17">
        <v>12</v>
      </c>
      <c r="BN56" s="18">
        <v>1095</v>
      </c>
      <c r="BO56" s="40">
        <f t="shared" si="118"/>
        <v>91.25</v>
      </c>
      <c r="BP56" s="17">
        <f t="shared" si="119"/>
        <v>-453</v>
      </c>
      <c r="BQ56" s="36">
        <f t="shared" si="120"/>
        <v>-0.413698630136986</v>
      </c>
      <c r="BR56" s="17">
        <v>309</v>
      </c>
      <c r="BS56" s="32">
        <v>0.0388349514563107</v>
      </c>
      <c r="BT56" s="18">
        <v>12</v>
      </c>
      <c r="BU56" s="18">
        <v>1085</v>
      </c>
      <c r="BV56" s="40">
        <f t="shared" si="121"/>
        <v>90.4166666666667</v>
      </c>
      <c r="BW56" s="17">
        <f t="shared" si="122"/>
        <v>-463</v>
      </c>
      <c r="BX56" s="116">
        <f t="shared" si="123"/>
        <v>-0.426728110599078</v>
      </c>
      <c r="BY56" s="112">
        <v>239</v>
      </c>
      <c r="BZ56" s="117">
        <v>0.0460251046025105</v>
      </c>
      <c r="CA56" s="112">
        <v>11</v>
      </c>
      <c r="CB56" s="112">
        <v>1047</v>
      </c>
      <c r="CC56" s="40">
        <f t="shared" si="61"/>
        <v>95.1818181818182</v>
      </c>
      <c r="CD56" s="17">
        <f t="shared" si="3"/>
        <v>-372</v>
      </c>
      <c r="CE56" s="36">
        <f t="shared" si="4"/>
        <v>-0.355300859598854</v>
      </c>
      <c r="CF56" s="112">
        <v>254</v>
      </c>
      <c r="CG56" s="117">
        <v>0.0433070866141732</v>
      </c>
      <c r="CH56" s="112">
        <v>11</v>
      </c>
      <c r="CI56" s="112">
        <v>1034</v>
      </c>
      <c r="CJ56" s="40">
        <f t="shared" si="62"/>
        <v>94</v>
      </c>
      <c r="CK56" s="17">
        <f t="shared" si="5"/>
        <v>-385</v>
      </c>
      <c r="CL56" s="36">
        <f t="shared" si="6"/>
        <v>-0.372340425531915</v>
      </c>
      <c r="CM56" s="120">
        <v>245</v>
      </c>
      <c r="CN56" s="121">
        <v>0.0326530612244898</v>
      </c>
      <c r="CO56" s="55">
        <v>8</v>
      </c>
      <c r="CP56" s="55">
        <v>727</v>
      </c>
      <c r="CQ56" s="40">
        <f t="shared" si="63"/>
        <v>90.875</v>
      </c>
      <c r="CR56" s="17">
        <f t="shared" si="7"/>
        <v>-305</v>
      </c>
      <c r="CS56" s="36">
        <f t="shared" si="8"/>
        <v>-0.419532324621733</v>
      </c>
      <c r="CT56" s="122">
        <v>248</v>
      </c>
      <c r="CU56" s="123">
        <v>0.0483870967741935</v>
      </c>
      <c r="CV56" s="122">
        <v>12</v>
      </c>
      <c r="CW56" s="122">
        <v>1123</v>
      </c>
      <c r="CX56" s="40">
        <f t="shared" si="64"/>
        <v>93.5833333333333</v>
      </c>
      <c r="CY56" s="17">
        <f t="shared" si="9"/>
        <v>-425</v>
      </c>
      <c r="CZ56" s="36">
        <f t="shared" si="10"/>
        <v>-0.378450578806768</v>
      </c>
      <c r="DA56" s="112">
        <v>281</v>
      </c>
      <c r="DB56" s="117">
        <v>0.0249110320284698</v>
      </c>
      <c r="DC56" s="112">
        <v>7</v>
      </c>
      <c r="DD56" s="112">
        <v>653</v>
      </c>
      <c r="DE56" s="40">
        <f t="shared" si="65"/>
        <v>93.2857142857143</v>
      </c>
      <c r="DF56" s="17">
        <f t="shared" si="11"/>
        <v>-250</v>
      </c>
      <c r="DG56" s="36">
        <f t="shared" si="12"/>
        <v>-0.382848392036753</v>
      </c>
      <c r="DH56" s="126">
        <v>284</v>
      </c>
      <c r="DI56" s="32">
        <v>0.0246478873239437</v>
      </c>
      <c r="DJ56" s="17">
        <v>7</v>
      </c>
      <c r="DK56" s="18">
        <v>668</v>
      </c>
      <c r="DL56" s="40">
        <f t="shared" si="66"/>
        <v>95.4285714285714</v>
      </c>
      <c r="DM56" s="17">
        <f t="shared" si="13"/>
        <v>-235</v>
      </c>
      <c r="DN56" s="36">
        <f t="shared" si="14"/>
        <v>-0.351796407185629</v>
      </c>
      <c r="DO56" s="33">
        <v>259</v>
      </c>
      <c r="DP56" s="32">
        <v>0.0424710424710425</v>
      </c>
      <c r="DQ56" s="18">
        <v>11</v>
      </c>
      <c r="DR56" s="18">
        <v>1043</v>
      </c>
      <c r="DS56" s="40">
        <f t="shared" si="67"/>
        <v>94.8181818181818</v>
      </c>
      <c r="DT56" s="17">
        <f t="shared" si="15"/>
        <v>-376</v>
      </c>
      <c r="DU56" s="36">
        <f t="shared" si="16"/>
        <v>-0.360498561840844</v>
      </c>
      <c r="DV56" s="18">
        <v>359</v>
      </c>
      <c r="DW56" s="26">
        <v>0.0167130919220056</v>
      </c>
      <c r="DX56" s="18">
        <v>6</v>
      </c>
      <c r="DY56" s="18">
        <v>566</v>
      </c>
      <c r="DZ56" s="40">
        <f t="shared" si="68"/>
        <v>94.3333333333333</v>
      </c>
      <c r="EA56" s="17">
        <f t="shared" si="17"/>
        <v>-208</v>
      </c>
      <c r="EB56" s="36">
        <f t="shared" si="18"/>
        <v>-0.367491166077739</v>
      </c>
      <c r="EC56" s="18">
        <v>236</v>
      </c>
      <c r="ED56" s="26">
        <v>0.0423728813559322</v>
      </c>
      <c r="EE56" s="18">
        <v>10</v>
      </c>
      <c r="EF56" s="18">
        <v>960</v>
      </c>
      <c r="EG56" s="40">
        <f t="shared" si="69"/>
        <v>96</v>
      </c>
      <c r="EH56" s="17">
        <f t="shared" si="19"/>
        <v>-330</v>
      </c>
      <c r="EI56" s="36">
        <f t="shared" si="20"/>
        <v>-0.34375</v>
      </c>
      <c r="EJ56" s="18">
        <v>264</v>
      </c>
      <c r="EK56" s="26">
        <v>0.0568181818181818</v>
      </c>
      <c r="EL56" s="18">
        <v>15</v>
      </c>
      <c r="EM56" s="18">
        <v>1426</v>
      </c>
      <c r="EN56" s="40">
        <f t="shared" si="70"/>
        <v>95.0666666666667</v>
      </c>
      <c r="EO56" s="17">
        <f t="shared" si="21"/>
        <v>-509</v>
      </c>
      <c r="EP56" s="36">
        <f t="shared" si="22"/>
        <v>-0.356942496493689</v>
      </c>
      <c r="EQ56" s="18">
        <v>197</v>
      </c>
      <c r="ER56" s="26">
        <v>0.0456852791878173</v>
      </c>
      <c r="ES56" s="18">
        <v>9</v>
      </c>
      <c r="ET56" s="18">
        <v>847</v>
      </c>
      <c r="EU56" s="40">
        <f t="shared" si="71"/>
        <v>94.1111111111111</v>
      </c>
      <c r="EV56" s="17">
        <f t="shared" si="23"/>
        <v>-314</v>
      </c>
      <c r="EW56" s="36">
        <f t="shared" si="24"/>
        <v>-0.370720188902007</v>
      </c>
      <c r="EX56" s="18">
        <v>220</v>
      </c>
      <c r="EY56" s="26">
        <v>0.0409090909090909</v>
      </c>
      <c r="EZ56" s="17">
        <v>9</v>
      </c>
      <c r="FA56" s="18">
        <v>814</v>
      </c>
      <c r="FB56" s="40">
        <f t="shared" si="72"/>
        <v>90.4444444444444</v>
      </c>
      <c r="FC56" s="17">
        <f t="shared" si="25"/>
        <v>-347</v>
      </c>
      <c r="FD56" s="36">
        <f t="shared" si="26"/>
        <v>-0.426289926289926</v>
      </c>
      <c r="FE56" s="18">
        <v>244</v>
      </c>
      <c r="FF56" s="26">
        <v>0.0614754098360656</v>
      </c>
      <c r="FG56" s="17">
        <v>15</v>
      </c>
      <c r="FH56" s="18">
        <v>1465</v>
      </c>
      <c r="FI56" s="40">
        <f t="shared" si="73"/>
        <v>97.6666666666667</v>
      </c>
      <c r="FJ56" s="17">
        <f t="shared" si="27"/>
        <v>-470</v>
      </c>
      <c r="FK56" s="36">
        <f t="shared" si="28"/>
        <v>-0.320819112627986</v>
      </c>
      <c r="FL56" s="18">
        <v>190</v>
      </c>
      <c r="FM56" s="26">
        <v>0.0631578947368421</v>
      </c>
      <c r="FN56" s="17">
        <v>12</v>
      </c>
      <c r="FO56" s="18">
        <v>1163</v>
      </c>
      <c r="FP56" s="40">
        <f t="shared" si="74"/>
        <v>96.9166666666667</v>
      </c>
      <c r="FQ56" s="17">
        <f t="shared" si="29"/>
        <v>-385</v>
      </c>
      <c r="FR56" s="36">
        <f t="shared" si="30"/>
        <v>-0.331040412725709</v>
      </c>
      <c r="FS56" s="18">
        <v>179</v>
      </c>
      <c r="FT56" s="26">
        <v>0.0167597765363128</v>
      </c>
      <c r="FU56" s="17">
        <v>3</v>
      </c>
      <c r="FV56" s="18">
        <v>297</v>
      </c>
      <c r="FW56" s="40">
        <f t="shared" si="147"/>
        <v>99</v>
      </c>
      <c r="FX56" s="17">
        <f t="shared" si="124"/>
        <v>-90</v>
      </c>
      <c r="FY56" s="36">
        <f t="shared" si="125"/>
        <v>-0.303030303030303</v>
      </c>
      <c r="FZ56" s="18">
        <v>380</v>
      </c>
      <c r="GA56" s="26">
        <v>0.0289473684210526</v>
      </c>
      <c r="GB56" s="17">
        <v>11</v>
      </c>
      <c r="GC56" s="18">
        <v>1059</v>
      </c>
      <c r="GD56" s="40">
        <f t="shared" si="126"/>
        <v>96.2727272727273</v>
      </c>
      <c r="GE56" s="17">
        <f t="shared" si="127"/>
        <v>-360</v>
      </c>
      <c r="GF56" s="36">
        <f t="shared" si="128"/>
        <v>-0.339943342776204</v>
      </c>
      <c r="GG56" s="18">
        <v>398</v>
      </c>
      <c r="GH56" s="26">
        <v>0.0402010050251256</v>
      </c>
      <c r="GI56" s="18">
        <v>16</v>
      </c>
      <c r="GJ56" s="18">
        <v>1545</v>
      </c>
      <c r="GK56" s="40">
        <f t="shared" si="129"/>
        <v>96.5625</v>
      </c>
      <c r="GL56" s="17">
        <f t="shared" si="130"/>
        <v>-519</v>
      </c>
      <c r="GM56" s="36">
        <f t="shared" si="131"/>
        <v>-0.335922330097087</v>
      </c>
      <c r="GN56" s="18">
        <v>459</v>
      </c>
      <c r="GO56" s="26">
        <v>0.0130718954248366</v>
      </c>
      <c r="GP56" s="18">
        <v>6</v>
      </c>
      <c r="GQ56" s="18">
        <v>554</v>
      </c>
      <c r="GR56" s="40">
        <f t="shared" si="132"/>
        <v>92.3333333333333</v>
      </c>
      <c r="GS56" s="17">
        <f t="shared" si="133"/>
        <v>-220</v>
      </c>
      <c r="GT56" s="36">
        <f t="shared" si="134"/>
        <v>-0.397111913357401</v>
      </c>
      <c r="GU56" s="18">
        <v>435</v>
      </c>
      <c r="GV56" s="26">
        <v>0.0459770114942529</v>
      </c>
      <c r="GW56" s="18">
        <v>20</v>
      </c>
      <c r="GX56" s="18">
        <v>1915</v>
      </c>
      <c r="GY56" s="40">
        <f t="shared" si="135"/>
        <v>95.75</v>
      </c>
      <c r="GZ56" s="17">
        <f t="shared" si="136"/>
        <v>-665</v>
      </c>
      <c r="HA56" s="36">
        <f t="shared" si="137"/>
        <v>-0.347258485639687</v>
      </c>
      <c r="HB56" s="18">
        <v>404</v>
      </c>
      <c r="HC56" s="26">
        <v>0.0346534653465347</v>
      </c>
      <c r="HD56" s="18">
        <v>14</v>
      </c>
      <c r="HE56" s="18">
        <v>1366</v>
      </c>
      <c r="HF56" s="40">
        <f t="shared" si="138"/>
        <v>97.5714285714286</v>
      </c>
      <c r="HG56" s="17">
        <f t="shared" si="139"/>
        <v>-440</v>
      </c>
      <c r="HH56" s="36">
        <f t="shared" si="140"/>
        <v>-0.322108345534407</v>
      </c>
      <c r="HI56" s="18">
        <v>396</v>
      </c>
      <c r="HJ56" s="26">
        <v>0.0328282828282828</v>
      </c>
      <c r="HK56" s="17">
        <v>13</v>
      </c>
      <c r="HL56" s="18">
        <v>1263</v>
      </c>
      <c r="HM56" s="40">
        <f t="shared" si="141"/>
        <v>97.1538461538462</v>
      </c>
      <c r="HN56" s="17">
        <f t="shared" si="142"/>
        <v>-414</v>
      </c>
      <c r="HO56" s="36">
        <f t="shared" si="143"/>
        <v>-0.327790973871734</v>
      </c>
      <c r="HP56" s="18">
        <v>408</v>
      </c>
      <c r="HQ56" s="26">
        <v>0.0220588235294118</v>
      </c>
      <c r="HR56" s="17">
        <v>9</v>
      </c>
      <c r="HS56" s="18">
        <v>851</v>
      </c>
      <c r="HT56" s="40">
        <f t="shared" si="144"/>
        <v>94.5555555555556</v>
      </c>
      <c r="HU56" s="17">
        <f t="shared" si="145"/>
        <v>-310</v>
      </c>
      <c r="HV56" s="36">
        <f t="shared" si="146"/>
        <v>-0.36427732079906</v>
      </c>
      <c r="HW56" s="17">
        <v>134</v>
      </c>
      <c r="HX56" s="17">
        <v>16755.22</v>
      </c>
      <c r="HY56" s="18">
        <v>161</v>
      </c>
      <c r="HZ56" s="18">
        <v>18777.28</v>
      </c>
      <c r="IA56" s="17">
        <v>436</v>
      </c>
      <c r="IB56" s="17">
        <v>46273</v>
      </c>
      <c r="IC56" s="17">
        <v>380</v>
      </c>
      <c r="ID56" s="17">
        <v>39885</v>
      </c>
      <c r="IE56" s="16"/>
      <c r="IF56" s="16"/>
      <c r="IG56" s="16"/>
      <c r="IH56" s="16"/>
      <c r="II56" s="41"/>
      <c r="IJ56" s="41"/>
      <c r="IK56" s="41"/>
      <c r="IL56" s="41"/>
      <c r="IM56" s="18"/>
      <c r="IN56" s="41"/>
      <c r="IO56" s="41"/>
      <c r="IP56" s="41"/>
      <c r="IQ56" s="18"/>
      <c r="IR56" s="18"/>
      <c r="IS56" s="18">
        <f t="shared" si="98"/>
        <v>350</v>
      </c>
      <c r="IT56" s="18">
        <f t="shared" si="31"/>
        <v>33075</v>
      </c>
      <c r="IU56" s="17">
        <v>129</v>
      </c>
      <c r="IV56" s="17">
        <f t="shared" si="32"/>
        <v>-12075</v>
      </c>
      <c r="IW56" s="36">
        <f t="shared" si="33"/>
        <v>-0.365079365079365</v>
      </c>
      <c r="IX56" s="18">
        <f t="shared" si="34"/>
        <v>1461</v>
      </c>
      <c r="IY56" s="42">
        <f t="shared" si="35"/>
        <v>154765.5</v>
      </c>
      <c r="IZ56" s="43"/>
      <c r="JA56" s="43"/>
    </row>
    <row r="57" spans="1:261">
      <c r="A57" s="16" t="s">
        <v>139</v>
      </c>
      <c r="B57" s="17" t="s">
        <v>46</v>
      </c>
      <c r="C57" s="18">
        <v>6939962753065</v>
      </c>
      <c r="D57" s="18">
        <v>564946219572</v>
      </c>
      <c r="E57" s="18">
        <v>21061210000311</v>
      </c>
      <c r="F57" s="17" t="s">
        <v>248</v>
      </c>
      <c r="G57" s="19" t="s">
        <v>249</v>
      </c>
      <c r="H57" s="17" t="s">
        <v>129</v>
      </c>
      <c r="I57" s="26">
        <f>VLOOKUP(C57,供应链!E:J,6,0)</f>
        <v>1</v>
      </c>
      <c r="J57" s="17">
        <f>VLOOKUP(C57,供应链!E:H,4,0)</f>
        <v>270</v>
      </c>
      <c r="K57" s="17">
        <f>VLOOKUP(C57,供应链!E:K,7,0)</f>
        <v>33</v>
      </c>
      <c r="L57" s="18">
        <f>VLOOKUP(C57,供应链!E:I,5,0)</f>
        <v>29.9391119251522</v>
      </c>
      <c r="M57" s="27">
        <f t="shared" si="0"/>
        <v>0.00285222795627324</v>
      </c>
      <c r="N57" s="17">
        <v>296</v>
      </c>
      <c r="O57" s="26">
        <v>0.027027027027027</v>
      </c>
      <c r="P57" s="18">
        <v>8</v>
      </c>
      <c r="Q57" s="18">
        <v>1417</v>
      </c>
      <c r="R57" s="40">
        <f t="shared" si="100"/>
        <v>177.125</v>
      </c>
      <c r="S57" s="17">
        <f t="shared" si="101"/>
        <v>-95</v>
      </c>
      <c r="T57" s="36">
        <f t="shared" si="102"/>
        <v>-0.0670430486944248</v>
      </c>
      <c r="U57" s="17">
        <v>249</v>
      </c>
      <c r="V57" s="26">
        <v>0.0240963855421687</v>
      </c>
      <c r="W57" s="18">
        <v>6</v>
      </c>
      <c r="X57" s="18">
        <v>1046</v>
      </c>
      <c r="Y57" s="40">
        <f t="shared" si="103"/>
        <v>174.333333333333</v>
      </c>
      <c r="Z57" s="17">
        <f t="shared" si="104"/>
        <v>-87.9999999999999</v>
      </c>
      <c r="AA57" s="36">
        <f t="shared" si="105"/>
        <v>-0.0841300191204588</v>
      </c>
      <c r="AB57" s="17">
        <v>276</v>
      </c>
      <c r="AC57" s="26">
        <v>0.036231884057971</v>
      </c>
      <c r="AD57" s="18">
        <v>10</v>
      </c>
      <c r="AE57" s="18">
        <v>1743</v>
      </c>
      <c r="AF57" s="40">
        <f t="shared" si="42"/>
        <v>174.3</v>
      </c>
      <c r="AG57" s="17">
        <f t="shared" si="1"/>
        <v>-147</v>
      </c>
      <c r="AH57" s="36">
        <f t="shared" si="2"/>
        <v>-0.0843373493975903</v>
      </c>
      <c r="AI57" s="17">
        <v>237</v>
      </c>
      <c r="AJ57" s="26">
        <v>0.0379746835443038</v>
      </c>
      <c r="AK57" s="18">
        <v>9</v>
      </c>
      <c r="AL57" s="18">
        <v>1566</v>
      </c>
      <c r="AM57" s="40">
        <f t="shared" si="106"/>
        <v>174</v>
      </c>
      <c r="AN57" s="17">
        <f t="shared" si="107"/>
        <v>-135</v>
      </c>
      <c r="AO57" s="36">
        <f t="shared" si="108"/>
        <v>-0.0862068965517241</v>
      </c>
      <c r="AP57" s="17">
        <v>315</v>
      </c>
      <c r="AQ57" s="26">
        <v>0.0507936507936508</v>
      </c>
      <c r="AR57" s="18">
        <v>16</v>
      </c>
      <c r="AS57" s="18">
        <v>2919</v>
      </c>
      <c r="AT57" s="40">
        <f t="shared" si="109"/>
        <v>182.4375</v>
      </c>
      <c r="AU57" s="17">
        <f t="shared" si="110"/>
        <v>-105</v>
      </c>
      <c r="AV57" s="36">
        <f t="shared" si="111"/>
        <v>-0.0359712230215827</v>
      </c>
      <c r="AW57" s="17">
        <v>257</v>
      </c>
      <c r="AX57" s="26">
        <v>0.0233463035019455</v>
      </c>
      <c r="AY57" s="18">
        <v>6</v>
      </c>
      <c r="AZ57" s="18">
        <v>1064</v>
      </c>
      <c r="BA57" s="40">
        <f t="shared" si="112"/>
        <v>177.333333333333</v>
      </c>
      <c r="BB57" s="17">
        <f t="shared" si="113"/>
        <v>-69.9999999999999</v>
      </c>
      <c r="BC57" s="36">
        <f t="shared" si="114"/>
        <v>-0.0657894736842105</v>
      </c>
      <c r="BD57" s="17">
        <v>284</v>
      </c>
      <c r="BE57" s="26">
        <v>0.0140845070422535</v>
      </c>
      <c r="BF57" s="17">
        <v>4</v>
      </c>
      <c r="BG57" s="18">
        <v>721</v>
      </c>
      <c r="BH57" s="40">
        <f t="shared" si="115"/>
        <v>180.25</v>
      </c>
      <c r="BI57" s="17">
        <f t="shared" si="116"/>
        <v>-35</v>
      </c>
      <c r="BJ57" s="36">
        <f t="shared" si="117"/>
        <v>-0.0485436893203883</v>
      </c>
      <c r="BK57" s="17">
        <v>225</v>
      </c>
      <c r="BL57" s="32">
        <v>0.0355555555555556</v>
      </c>
      <c r="BM57" s="17">
        <v>8</v>
      </c>
      <c r="BN57" s="18">
        <v>1372</v>
      </c>
      <c r="BO57" s="40">
        <f t="shared" si="118"/>
        <v>171.5</v>
      </c>
      <c r="BP57" s="17">
        <f t="shared" si="119"/>
        <v>-140</v>
      </c>
      <c r="BQ57" s="36">
        <f t="shared" si="120"/>
        <v>-0.102040816326531</v>
      </c>
      <c r="BR57" s="17">
        <v>217</v>
      </c>
      <c r="BS57" s="32">
        <v>0.032258064516129</v>
      </c>
      <c r="BT57" s="18">
        <v>7</v>
      </c>
      <c r="BU57" s="18">
        <v>1228</v>
      </c>
      <c r="BV57" s="40">
        <f t="shared" si="121"/>
        <v>175.428571428571</v>
      </c>
      <c r="BW57" s="17">
        <f t="shared" si="122"/>
        <v>-95.0000000000001</v>
      </c>
      <c r="BX57" s="116">
        <f t="shared" si="123"/>
        <v>-0.0773615635179154</v>
      </c>
      <c r="BY57" s="112">
        <v>240</v>
      </c>
      <c r="BZ57" s="117">
        <v>0.025</v>
      </c>
      <c r="CA57" s="112">
        <v>6</v>
      </c>
      <c r="CB57" s="112">
        <v>1034</v>
      </c>
      <c r="CC57" s="40">
        <f t="shared" si="61"/>
        <v>172.333333333333</v>
      </c>
      <c r="CD57" s="17">
        <f t="shared" si="3"/>
        <v>-100.000000000002</v>
      </c>
      <c r="CE57" s="36">
        <f t="shared" si="4"/>
        <v>-0.0967117988394603</v>
      </c>
      <c r="CF57" s="112">
        <v>238</v>
      </c>
      <c r="CG57" s="117">
        <v>0.0378151260504202</v>
      </c>
      <c r="CH57" s="112">
        <v>9</v>
      </c>
      <c r="CI57" s="112">
        <v>1586</v>
      </c>
      <c r="CJ57" s="40">
        <f t="shared" si="62"/>
        <v>176.222222222222</v>
      </c>
      <c r="CK57" s="17">
        <f t="shared" si="5"/>
        <v>-115.000000000002</v>
      </c>
      <c r="CL57" s="36">
        <f t="shared" si="6"/>
        <v>-0.0725094577553606</v>
      </c>
      <c r="CM57" s="120">
        <v>216</v>
      </c>
      <c r="CN57" s="121">
        <v>0.0277777777777778</v>
      </c>
      <c r="CO57" s="55">
        <v>6</v>
      </c>
      <c r="CP57" s="55">
        <v>1049</v>
      </c>
      <c r="CQ57" s="40">
        <f t="shared" si="63"/>
        <v>174.833333333333</v>
      </c>
      <c r="CR57" s="17">
        <f t="shared" si="7"/>
        <v>-85.000000000002</v>
      </c>
      <c r="CS57" s="36">
        <f t="shared" si="8"/>
        <v>-0.081029551954244</v>
      </c>
      <c r="CT57" s="122">
        <v>187</v>
      </c>
      <c r="CU57" s="123">
        <v>0.0427807486631016</v>
      </c>
      <c r="CV57" s="122">
        <v>8</v>
      </c>
      <c r="CW57" s="122">
        <v>1409</v>
      </c>
      <c r="CX57" s="40">
        <f t="shared" si="64"/>
        <v>176.125</v>
      </c>
      <c r="CY57" s="17">
        <f t="shared" si="9"/>
        <v>-103</v>
      </c>
      <c r="CZ57" s="36">
        <f t="shared" si="10"/>
        <v>-0.0731014904187367</v>
      </c>
      <c r="DA57" s="112">
        <v>229</v>
      </c>
      <c r="DB57" s="117">
        <v>0.0262008733624454</v>
      </c>
      <c r="DC57" s="112">
        <v>6</v>
      </c>
      <c r="DD57" s="112">
        <v>1024</v>
      </c>
      <c r="DE57" s="40">
        <f t="shared" si="65"/>
        <v>170.666666666667</v>
      </c>
      <c r="DF57" s="17">
        <f t="shared" si="11"/>
        <v>-109.999999999998</v>
      </c>
      <c r="DG57" s="36">
        <f t="shared" si="12"/>
        <v>-0.107421874999998</v>
      </c>
      <c r="DH57" s="126">
        <v>269</v>
      </c>
      <c r="DI57" s="32">
        <v>0.0297397769516729</v>
      </c>
      <c r="DJ57" s="17">
        <v>8</v>
      </c>
      <c r="DK57" s="18">
        <v>1407</v>
      </c>
      <c r="DL57" s="40">
        <f t="shared" si="66"/>
        <v>175.875</v>
      </c>
      <c r="DM57" s="17">
        <f t="shared" si="13"/>
        <v>-105</v>
      </c>
      <c r="DN57" s="36">
        <f t="shared" si="14"/>
        <v>-0.0746268656716418</v>
      </c>
      <c r="DO57" s="33">
        <v>253</v>
      </c>
      <c r="DP57" s="32">
        <v>0.0118577075098814</v>
      </c>
      <c r="DQ57" s="18">
        <v>3</v>
      </c>
      <c r="DR57" s="18">
        <v>524</v>
      </c>
      <c r="DS57" s="40">
        <f t="shared" si="67"/>
        <v>174.666666666667</v>
      </c>
      <c r="DT57" s="17">
        <f t="shared" si="15"/>
        <v>-42.999999999999</v>
      </c>
      <c r="DU57" s="36">
        <f t="shared" si="16"/>
        <v>-0.0820610687022882</v>
      </c>
      <c r="DV57" s="18">
        <v>269</v>
      </c>
      <c r="DW57" s="26">
        <v>0.0297397769516729</v>
      </c>
      <c r="DX57" s="18">
        <v>8</v>
      </c>
      <c r="DY57" s="18">
        <v>1402</v>
      </c>
      <c r="DZ57" s="40">
        <f t="shared" si="68"/>
        <v>175.25</v>
      </c>
      <c r="EA57" s="17">
        <f t="shared" si="17"/>
        <v>-110</v>
      </c>
      <c r="EB57" s="36">
        <f t="shared" si="18"/>
        <v>-0.0784593437945792</v>
      </c>
      <c r="EC57" s="18">
        <v>217</v>
      </c>
      <c r="ED57" s="26">
        <v>0.0184331797235023</v>
      </c>
      <c r="EE57" s="18">
        <v>4</v>
      </c>
      <c r="EF57" s="18">
        <v>691</v>
      </c>
      <c r="EG57" s="40">
        <f t="shared" si="69"/>
        <v>172.75</v>
      </c>
      <c r="EH57" s="17">
        <f t="shared" si="19"/>
        <v>-65</v>
      </c>
      <c r="EI57" s="36">
        <f t="shared" si="20"/>
        <v>-0.0940665701881331</v>
      </c>
      <c r="EJ57" s="18">
        <v>224</v>
      </c>
      <c r="EK57" s="26">
        <v>0.03125</v>
      </c>
      <c r="EL57" s="18">
        <v>7</v>
      </c>
      <c r="EM57" s="18">
        <v>1286</v>
      </c>
      <c r="EN57" s="40">
        <f t="shared" si="70"/>
        <v>183.714285714286</v>
      </c>
      <c r="EO57" s="17">
        <f t="shared" si="21"/>
        <v>-36.9999999999999</v>
      </c>
      <c r="EP57" s="36">
        <f t="shared" si="22"/>
        <v>-0.0287713841368584</v>
      </c>
      <c r="EQ57" s="18">
        <v>312</v>
      </c>
      <c r="ER57" s="26">
        <v>0.0576923076923077</v>
      </c>
      <c r="ES57" s="18">
        <v>18</v>
      </c>
      <c r="ET57" s="18">
        <v>2951</v>
      </c>
      <c r="EU57" s="40">
        <f t="shared" si="71"/>
        <v>163.944444444444</v>
      </c>
      <c r="EV57" s="17">
        <f t="shared" si="23"/>
        <v>-451</v>
      </c>
      <c r="EW57" s="36">
        <f t="shared" si="24"/>
        <v>-0.15282954930532</v>
      </c>
      <c r="EX57" s="18">
        <v>358</v>
      </c>
      <c r="EY57" s="26">
        <v>0.0335195530726257</v>
      </c>
      <c r="EZ57" s="17">
        <v>12</v>
      </c>
      <c r="FA57" s="18">
        <v>1993</v>
      </c>
      <c r="FB57" s="40">
        <f t="shared" si="72"/>
        <v>166.083333333333</v>
      </c>
      <c r="FC57" s="17">
        <f t="shared" si="25"/>
        <v>-275</v>
      </c>
      <c r="FD57" s="36">
        <f t="shared" si="26"/>
        <v>-0.137982940291019</v>
      </c>
      <c r="FE57" s="18">
        <v>328</v>
      </c>
      <c r="FF57" s="26">
        <v>0.0365853658536585</v>
      </c>
      <c r="FG57" s="17">
        <v>12</v>
      </c>
      <c r="FH57" s="18">
        <v>1959</v>
      </c>
      <c r="FI57" s="40">
        <f t="shared" si="73"/>
        <v>163.25</v>
      </c>
      <c r="FJ57" s="17">
        <f t="shared" si="27"/>
        <v>-309</v>
      </c>
      <c r="FK57" s="36">
        <f t="shared" si="28"/>
        <v>-0.157733537519142</v>
      </c>
      <c r="FL57" s="18">
        <v>313</v>
      </c>
      <c r="FM57" s="26">
        <v>0.0191693290734824</v>
      </c>
      <c r="FN57" s="17">
        <v>6</v>
      </c>
      <c r="FO57" s="18">
        <v>998</v>
      </c>
      <c r="FP57" s="40">
        <f t="shared" si="74"/>
        <v>166.333333333333</v>
      </c>
      <c r="FQ57" s="17">
        <f t="shared" si="29"/>
        <v>-136</v>
      </c>
      <c r="FR57" s="36">
        <f t="shared" si="30"/>
        <v>-0.13627254509018</v>
      </c>
      <c r="FS57" s="18">
        <v>304</v>
      </c>
      <c r="FT57" s="26">
        <v>0.0197368421052632</v>
      </c>
      <c r="FU57" s="17">
        <v>6</v>
      </c>
      <c r="FV57" s="18">
        <v>987</v>
      </c>
      <c r="FW57" s="40">
        <f t="shared" si="147"/>
        <v>164.5</v>
      </c>
      <c r="FX57" s="17">
        <f t="shared" si="124"/>
        <v>-147</v>
      </c>
      <c r="FY57" s="36">
        <f t="shared" si="125"/>
        <v>-0.148936170212766</v>
      </c>
      <c r="FZ57" s="18">
        <v>566</v>
      </c>
      <c r="GA57" s="26">
        <v>0.0265017667844523</v>
      </c>
      <c r="GB57" s="17">
        <v>15</v>
      </c>
      <c r="GC57" s="18">
        <v>2658</v>
      </c>
      <c r="GD57" s="40">
        <f t="shared" si="126"/>
        <v>177.2</v>
      </c>
      <c r="GE57" s="17">
        <f t="shared" si="127"/>
        <v>-177</v>
      </c>
      <c r="GF57" s="36">
        <f t="shared" si="128"/>
        <v>-0.0665914221218962</v>
      </c>
      <c r="GG57" s="18">
        <v>544</v>
      </c>
      <c r="GH57" s="26">
        <v>0.0147058823529412</v>
      </c>
      <c r="GI57" s="18">
        <v>8</v>
      </c>
      <c r="GJ57" s="18">
        <v>1359</v>
      </c>
      <c r="GK57" s="40">
        <f t="shared" si="129"/>
        <v>169.875</v>
      </c>
      <c r="GL57" s="17">
        <f t="shared" si="130"/>
        <v>-153</v>
      </c>
      <c r="GM57" s="36">
        <f t="shared" si="131"/>
        <v>-0.112582781456954</v>
      </c>
      <c r="GN57" s="18">
        <v>480</v>
      </c>
      <c r="GO57" s="26">
        <v>0.0375</v>
      </c>
      <c r="GP57" s="18">
        <v>18</v>
      </c>
      <c r="GQ57" s="18">
        <v>2822</v>
      </c>
      <c r="GR57" s="40">
        <f t="shared" si="132"/>
        <v>156.777777777778</v>
      </c>
      <c r="GS57" s="17">
        <f t="shared" si="133"/>
        <v>-580</v>
      </c>
      <c r="GT57" s="36">
        <f t="shared" si="134"/>
        <v>-0.205527994330262</v>
      </c>
      <c r="GU57" s="18">
        <v>517</v>
      </c>
      <c r="GV57" s="26">
        <v>0.0174081237911025</v>
      </c>
      <c r="GW57" s="18">
        <v>9</v>
      </c>
      <c r="GX57" s="18">
        <v>1474</v>
      </c>
      <c r="GY57" s="40">
        <f t="shared" si="135"/>
        <v>163.777777777778</v>
      </c>
      <c r="GZ57" s="17">
        <f t="shared" si="136"/>
        <v>-227</v>
      </c>
      <c r="HA57" s="36">
        <f t="shared" si="137"/>
        <v>-0.154002713704206</v>
      </c>
      <c r="HB57" s="18">
        <v>379</v>
      </c>
      <c r="HC57" s="26">
        <v>0.0158311345646438</v>
      </c>
      <c r="HD57" s="18">
        <v>6</v>
      </c>
      <c r="HE57" s="18">
        <v>1052</v>
      </c>
      <c r="HF57" s="40">
        <f t="shared" si="138"/>
        <v>175.333333333333</v>
      </c>
      <c r="HG57" s="17">
        <f t="shared" si="139"/>
        <v>-81.9999999999999</v>
      </c>
      <c r="HH57" s="36">
        <f t="shared" si="140"/>
        <v>-0.0779467680608364</v>
      </c>
      <c r="HI57" s="18">
        <v>405</v>
      </c>
      <c r="HJ57" s="26">
        <v>0.00987654320987654</v>
      </c>
      <c r="HK57" s="17">
        <v>4</v>
      </c>
      <c r="HL57" s="18">
        <v>728</v>
      </c>
      <c r="HM57" s="40">
        <f t="shared" si="141"/>
        <v>182</v>
      </c>
      <c r="HN57" s="17">
        <f t="shared" si="142"/>
        <v>-28</v>
      </c>
      <c r="HO57" s="36">
        <f t="shared" si="143"/>
        <v>-0.0384615384615385</v>
      </c>
      <c r="HP57" s="18">
        <v>454</v>
      </c>
      <c r="HQ57" s="26">
        <v>0.00881057268722467</v>
      </c>
      <c r="HR57" s="17">
        <v>4</v>
      </c>
      <c r="HS57" s="18">
        <v>742</v>
      </c>
      <c r="HT57" s="40">
        <f t="shared" si="144"/>
        <v>185.5</v>
      </c>
      <c r="HU57" s="17">
        <f t="shared" si="145"/>
        <v>-14</v>
      </c>
      <c r="HV57" s="36">
        <f t="shared" si="146"/>
        <v>-0.0188679245283019</v>
      </c>
      <c r="HW57" s="17">
        <v>947</v>
      </c>
      <c r="HX57" s="17">
        <v>169134.42</v>
      </c>
      <c r="HY57" s="18">
        <v>190</v>
      </c>
      <c r="HZ57" s="18">
        <v>34222.05</v>
      </c>
      <c r="IA57" s="17">
        <v>491</v>
      </c>
      <c r="IB57" s="17">
        <v>86705</v>
      </c>
      <c r="IC57" s="17">
        <v>411</v>
      </c>
      <c r="ID57" s="17">
        <v>70985</v>
      </c>
      <c r="IE57" s="18"/>
      <c r="IF57" s="41"/>
      <c r="IG57" s="41"/>
      <c r="IH57" s="41"/>
      <c r="II57" s="41"/>
      <c r="IJ57" s="41"/>
      <c r="IK57" s="41"/>
      <c r="IL57" s="41"/>
      <c r="IM57" s="18"/>
      <c r="IN57" s="41"/>
      <c r="IO57" s="41"/>
      <c r="IP57" s="41"/>
      <c r="IQ57" s="18"/>
      <c r="IR57" s="18"/>
      <c r="IS57" s="18">
        <f t="shared" si="98"/>
        <v>257</v>
      </c>
      <c r="IT57" s="18">
        <f t="shared" si="31"/>
        <v>44211</v>
      </c>
      <c r="IU57" s="17">
        <v>189</v>
      </c>
      <c r="IV57" s="17">
        <f t="shared" si="32"/>
        <v>-4362</v>
      </c>
      <c r="IW57" s="36">
        <f t="shared" si="33"/>
        <v>-0.0986632286082649</v>
      </c>
      <c r="IX57" s="18">
        <f t="shared" si="34"/>
        <v>2296</v>
      </c>
      <c r="IY57" s="42">
        <f t="shared" si="35"/>
        <v>405257.47</v>
      </c>
      <c r="IZ57" s="43"/>
      <c r="JA57" s="43"/>
    </row>
    <row r="58" spans="1:262">
      <c r="A58" s="16"/>
      <c r="B58" s="17" t="s">
        <v>46</v>
      </c>
      <c r="C58" s="18">
        <v>6939962762999</v>
      </c>
      <c r="D58" s="18">
        <v>598981182068</v>
      </c>
      <c r="E58" s="18">
        <v>21061220000474</v>
      </c>
      <c r="F58" s="17" t="s">
        <v>250</v>
      </c>
      <c r="G58" s="19" t="s">
        <v>251</v>
      </c>
      <c r="H58" s="17" t="s">
        <v>129</v>
      </c>
      <c r="I58" s="26">
        <f>VLOOKUP(C58,供应链!E:J,6,0)</f>
        <v>1</v>
      </c>
      <c r="J58" s="17">
        <f>VLOOKUP(C58,供应链!E:H,4,0)</f>
        <v>335</v>
      </c>
      <c r="K58" s="17">
        <f>VLOOKUP(C58,供应链!E:K,7,0)</f>
        <v>0</v>
      </c>
      <c r="L58" s="18">
        <f>VLOOKUP(C58,供应链!E:I,5,0)</f>
        <v>68.4338521400778</v>
      </c>
      <c r="M58" s="27">
        <f t="shared" si="0"/>
        <v>0.00146495754952555</v>
      </c>
      <c r="N58" s="17">
        <v>273</v>
      </c>
      <c r="O58" s="26">
        <v>0.0146520146520147</v>
      </c>
      <c r="P58" s="18">
        <v>4</v>
      </c>
      <c r="Q58" s="18">
        <v>621</v>
      </c>
      <c r="R58" s="40">
        <f t="shared" si="100"/>
        <v>155.25</v>
      </c>
      <c r="S58" s="17">
        <f t="shared" si="101"/>
        <v>-15</v>
      </c>
      <c r="T58" s="36">
        <f t="shared" si="102"/>
        <v>-0.0241545893719807</v>
      </c>
      <c r="U58" s="17">
        <v>231</v>
      </c>
      <c r="V58" s="26">
        <v>0.0216450216450216</v>
      </c>
      <c r="W58" s="18">
        <v>5</v>
      </c>
      <c r="X58" s="18">
        <v>780</v>
      </c>
      <c r="Y58" s="40">
        <f t="shared" si="103"/>
        <v>156</v>
      </c>
      <c r="Z58" s="17">
        <f t="shared" si="104"/>
        <v>-15</v>
      </c>
      <c r="AA58" s="36">
        <f t="shared" si="105"/>
        <v>-0.0192307692307692</v>
      </c>
      <c r="AB58" s="17">
        <v>223</v>
      </c>
      <c r="AC58" s="26">
        <v>0.0358744394618834</v>
      </c>
      <c r="AD58" s="18">
        <v>8</v>
      </c>
      <c r="AE58" s="18">
        <v>1343</v>
      </c>
      <c r="AF58" s="40">
        <f t="shared" si="42"/>
        <v>167.875</v>
      </c>
      <c r="AG58" s="17">
        <f t="shared" si="1"/>
        <v>71</v>
      </c>
      <c r="AH58" s="36">
        <f t="shared" si="2"/>
        <v>0.0528667163067759</v>
      </c>
      <c r="AI58" s="17">
        <v>247</v>
      </c>
      <c r="AJ58" s="26">
        <v>0.00809716599190283</v>
      </c>
      <c r="AK58" s="18">
        <v>2</v>
      </c>
      <c r="AL58" s="18">
        <v>311</v>
      </c>
      <c r="AM58" s="40">
        <f t="shared" si="106"/>
        <v>155.5</v>
      </c>
      <c r="AN58" s="17">
        <f t="shared" si="107"/>
        <v>-7</v>
      </c>
      <c r="AO58" s="36">
        <f t="shared" si="108"/>
        <v>-0.022508038585209</v>
      </c>
      <c r="AP58" s="17">
        <v>385</v>
      </c>
      <c r="AQ58" s="26">
        <v>0.0025974025974026</v>
      </c>
      <c r="AR58" s="18">
        <v>1</v>
      </c>
      <c r="AS58" s="18">
        <v>169</v>
      </c>
      <c r="AT58" s="40">
        <f t="shared" si="109"/>
        <v>169</v>
      </c>
      <c r="AU58" s="17">
        <f t="shared" si="110"/>
        <v>10</v>
      </c>
      <c r="AV58" s="36">
        <f t="shared" si="111"/>
        <v>0.0591715976331361</v>
      </c>
      <c r="AW58" s="17">
        <v>273</v>
      </c>
      <c r="AX58" s="26">
        <v>0.0183150183150183</v>
      </c>
      <c r="AY58" s="18">
        <v>5</v>
      </c>
      <c r="AZ58" s="18">
        <v>864</v>
      </c>
      <c r="BA58" s="40">
        <f t="shared" si="112"/>
        <v>172.8</v>
      </c>
      <c r="BB58" s="17">
        <f t="shared" si="113"/>
        <v>69.0000000000001</v>
      </c>
      <c r="BC58" s="36">
        <f t="shared" si="114"/>
        <v>0.0798611111111112</v>
      </c>
      <c r="BD58" s="17">
        <v>341</v>
      </c>
      <c r="BE58" s="26">
        <v>0.0234604105571848</v>
      </c>
      <c r="BF58" s="17">
        <v>8</v>
      </c>
      <c r="BG58" s="18">
        <v>1429</v>
      </c>
      <c r="BH58" s="40">
        <f t="shared" si="115"/>
        <v>178.625</v>
      </c>
      <c r="BI58" s="17">
        <f t="shared" si="116"/>
        <v>157</v>
      </c>
      <c r="BJ58" s="36">
        <f t="shared" si="117"/>
        <v>0.109867039888034</v>
      </c>
      <c r="BK58" s="17">
        <v>246</v>
      </c>
      <c r="BL58" s="32">
        <v>0.00813008130081301</v>
      </c>
      <c r="BM58" s="17">
        <v>2</v>
      </c>
      <c r="BN58" s="18">
        <v>318</v>
      </c>
      <c r="BO58" s="40">
        <f t="shared" si="118"/>
        <v>159</v>
      </c>
      <c r="BP58" s="17">
        <f t="shared" si="119"/>
        <v>0</v>
      </c>
      <c r="BQ58" s="36">
        <f t="shared" si="120"/>
        <v>0</v>
      </c>
      <c r="BR58" s="17">
        <v>246</v>
      </c>
      <c r="BS58" s="32">
        <v>0.016260162601626</v>
      </c>
      <c r="BT58" s="18">
        <v>4</v>
      </c>
      <c r="BU58" s="18">
        <v>626</v>
      </c>
      <c r="BV58" s="40">
        <f t="shared" si="121"/>
        <v>156.5</v>
      </c>
      <c r="BW58" s="17">
        <f t="shared" si="122"/>
        <v>-10</v>
      </c>
      <c r="BX58" s="116">
        <f t="shared" si="123"/>
        <v>-0.0159744408945687</v>
      </c>
      <c r="BY58" s="112">
        <v>243</v>
      </c>
      <c r="BZ58" s="117">
        <v>0.00411522633744856</v>
      </c>
      <c r="CA58" s="112">
        <v>1</v>
      </c>
      <c r="CB58" s="112">
        <v>159</v>
      </c>
      <c r="CC58" s="40">
        <f t="shared" si="61"/>
        <v>159</v>
      </c>
      <c r="CD58" s="17">
        <f t="shared" si="3"/>
        <v>0</v>
      </c>
      <c r="CE58" s="36">
        <f t="shared" si="4"/>
        <v>0</v>
      </c>
      <c r="CF58" s="112">
        <v>233</v>
      </c>
      <c r="CG58" s="117">
        <v>0.0214592274678112</v>
      </c>
      <c r="CH58" s="112">
        <v>5</v>
      </c>
      <c r="CI58" s="112">
        <v>785</v>
      </c>
      <c r="CJ58" s="40">
        <f t="shared" si="62"/>
        <v>157</v>
      </c>
      <c r="CK58" s="17">
        <f t="shared" si="5"/>
        <v>-10</v>
      </c>
      <c r="CL58" s="36">
        <f t="shared" si="6"/>
        <v>-0.0127388535031847</v>
      </c>
      <c r="CM58" s="120">
        <v>207</v>
      </c>
      <c r="CN58" s="121">
        <v>0.00483091787439614</v>
      </c>
      <c r="CO58" s="55">
        <v>1</v>
      </c>
      <c r="CP58" s="55">
        <v>159</v>
      </c>
      <c r="CQ58" s="40">
        <f t="shared" si="63"/>
        <v>159</v>
      </c>
      <c r="CR58" s="17">
        <f t="shared" si="7"/>
        <v>0</v>
      </c>
      <c r="CS58" s="36">
        <f t="shared" si="8"/>
        <v>0</v>
      </c>
      <c r="CT58" s="122">
        <v>209</v>
      </c>
      <c r="CU58" s="123">
        <v>0.00478468899521531</v>
      </c>
      <c r="CV58" s="122">
        <v>1</v>
      </c>
      <c r="CW58" s="122">
        <v>149</v>
      </c>
      <c r="CX58" s="40">
        <f t="shared" si="64"/>
        <v>149</v>
      </c>
      <c r="CY58" s="17">
        <f t="shared" si="9"/>
        <v>-10</v>
      </c>
      <c r="CZ58" s="36">
        <f t="shared" si="10"/>
        <v>-0.0671140939597315</v>
      </c>
      <c r="DA58" s="112">
        <v>224</v>
      </c>
      <c r="DB58" s="117">
        <v>0.00446428571428571</v>
      </c>
      <c r="DC58" s="112">
        <v>1</v>
      </c>
      <c r="DD58" s="112">
        <v>153</v>
      </c>
      <c r="DE58" s="40">
        <f t="shared" si="65"/>
        <v>153</v>
      </c>
      <c r="DF58" s="17">
        <f t="shared" si="11"/>
        <v>-6</v>
      </c>
      <c r="DG58" s="36">
        <f t="shared" si="12"/>
        <v>-0.0392156862745098</v>
      </c>
      <c r="DH58" s="126">
        <v>204</v>
      </c>
      <c r="DI58" s="32">
        <v>0.0196078431372549</v>
      </c>
      <c r="DJ58" s="17">
        <v>4</v>
      </c>
      <c r="DK58" s="18">
        <v>626</v>
      </c>
      <c r="DL58" s="40">
        <f t="shared" si="66"/>
        <v>156.5</v>
      </c>
      <c r="DM58" s="17">
        <f t="shared" si="13"/>
        <v>-10</v>
      </c>
      <c r="DN58" s="36">
        <f t="shared" si="14"/>
        <v>-0.0159744408945687</v>
      </c>
      <c r="DO58" s="33">
        <v>220</v>
      </c>
      <c r="DP58" s="32">
        <v>0.00454545454545455</v>
      </c>
      <c r="DQ58" s="18">
        <v>1</v>
      </c>
      <c r="DR58" s="18">
        <v>159</v>
      </c>
      <c r="DS58" s="40">
        <f t="shared" si="67"/>
        <v>159</v>
      </c>
      <c r="DT58" s="17">
        <f t="shared" si="15"/>
        <v>0</v>
      </c>
      <c r="DU58" s="36">
        <f t="shared" si="16"/>
        <v>0</v>
      </c>
      <c r="DV58" s="18">
        <v>260</v>
      </c>
      <c r="DW58" s="26">
        <v>0.0307692307692308</v>
      </c>
      <c r="DX58" s="18">
        <v>8</v>
      </c>
      <c r="DY58" s="18">
        <v>1236</v>
      </c>
      <c r="DZ58" s="40">
        <f t="shared" si="68"/>
        <v>154.5</v>
      </c>
      <c r="EA58" s="17">
        <f t="shared" si="17"/>
        <v>-36</v>
      </c>
      <c r="EB58" s="36">
        <f t="shared" si="18"/>
        <v>-0.029126213592233</v>
      </c>
      <c r="EC58" s="18">
        <v>230</v>
      </c>
      <c r="ED58" s="26">
        <v>0.0173913043478261</v>
      </c>
      <c r="EE58" s="18">
        <v>4</v>
      </c>
      <c r="EF58" s="18">
        <v>616</v>
      </c>
      <c r="EG58" s="40">
        <f t="shared" si="69"/>
        <v>154</v>
      </c>
      <c r="EH58" s="17">
        <f t="shared" si="19"/>
        <v>-20</v>
      </c>
      <c r="EI58" s="36">
        <f t="shared" si="20"/>
        <v>-0.0324675324675325</v>
      </c>
      <c r="EJ58" s="18">
        <v>208</v>
      </c>
      <c r="EK58" s="26">
        <v>0.0336538461538462</v>
      </c>
      <c r="EL58" s="18">
        <v>7</v>
      </c>
      <c r="EM58" s="18">
        <v>1095</v>
      </c>
      <c r="EN58" s="40">
        <f t="shared" si="70"/>
        <v>156.428571428571</v>
      </c>
      <c r="EO58" s="17">
        <f t="shared" si="21"/>
        <v>-18.0000000000001</v>
      </c>
      <c r="EP58" s="36">
        <f t="shared" si="22"/>
        <v>-0.0164383561643836</v>
      </c>
      <c r="EQ58" s="18">
        <v>220</v>
      </c>
      <c r="ER58" s="26">
        <v>0.0363636363636364</v>
      </c>
      <c r="ES58" s="18">
        <v>8</v>
      </c>
      <c r="ET58" s="18">
        <v>1247</v>
      </c>
      <c r="EU58" s="40">
        <f t="shared" si="71"/>
        <v>155.875</v>
      </c>
      <c r="EV58" s="17">
        <f t="shared" si="23"/>
        <v>-25</v>
      </c>
      <c r="EW58" s="36">
        <f t="shared" si="24"/>
        <v>-0.0200481154771451</v>
      </c>
      <c r="EX58" s="18">
        <v>224</v>
      </c>
      <c r="EY58" s="26">
        <v>0.00892857142857143</v>
      </c>
      <c r="EZ58" s="17">
        <v>2</v>
      </c>
      <c r="FA58" s="18">
        <v>308</v>
      </c>
      <c r="FB58" s="40">
        <f t="shared" si="72"/>
        <v>154</v>
      </c>
      <c r="FC58" s="17">
        <f t="shared" si="25"/>
        <v>-10</v>
      </c>
      <c r="FD58" s="36">
        <f t="shared" si="26"/>
        <v>-0.0324675324675325</v>
      </c>
      <c r="FE58" s="18">
        <v>225</v>
      </c>
      <c r="FF58" s="26">
        <v>0.0311111111111111</v>
      </c>
      <c r="FG58" s="17">
        <v>7</v>
      </c>
      <c r="FH58" s="18">
        <v>1053</v>
      </c>
      <c r="FI58" s="40">
        <f t="shared" si="73"/>
        <v>150.428571428571</v>
      </c>
      <c r="FJ58" s="17">
        <f t="shared" si="27"/>
        <v>-60.0000000000001</v>
      </c>
      <c r="FK58" s="36">
        <f t="shared" si="28"/>
        <v>-0.0569800569800571</v>
      </c>
      <c r="FL58" s="18">
        <v>260</v>
      </c>
      <c r="FM58" s="26">
        <v>0.0269230769230769</v>
      </c>
      <c r="FN58" s="17">
        <v>7</v>
      </c>
      <c r="FO58" s="18">
        <v>1098</v>
      </c>
      <c r="FP58" s="40">
        <f t="shared" si="74"/>
        <v>156.857142857143</v>
      </c>
      <c r="FQ58" s="17">
        <f t="shared" si="29"/>
        <v>-15</v>
      </c>
      <c r="FR58" s="36">
        <f t="shared" si="30"/>
        <v>-0.0136612021857923</v>
      </c>
      <c r="FS58" s="18">
        <v>246</v>
      </c>
      <c r="FT58" s="26">
        <v>0</v>
      </c>
      <c r="FU58" s="17">
        <v>0</v>
      </c>
      <c r="FV58" s="18">
        <v>0</v>
      </c>
      <c r="FW58" s="40">
        <f t="shared" si="147"/>
        <v>0</v>
      </c>
      <c r="FX58" s="17">
        <f t="shared" si="124"/>
        <v>0</v>
      </c>
      <c r="FY58" s="36">
        <f t="shared" si="125"/>
        <v>0</v>
      </c>
      <c r="FZ58" s="18">
        <v>414</v>
      </c>
      <c r="GA58" s="26">
        <v>0.0120772946859903</v>
      </c>
      <c r="GB58" s="17">
        <v>5</v>
      </c>
      <c r="GC58" s="18">
        <v>797</v>
      </c>
      <c r="GD58" s="40">
        <f t="shared" si="126"/>
        <v>159.4</v>
      </c>
      <c r="GE58" s="17">
        <f t="shared" si="127"/>
        <v>2.00000000000003</v>
      </c>
      <c r="GF58" s="36">
        <f t="shared" si="128"/>
        <v>0.00250941028858222</v>
      </c>
      <c r="GG58" s="18">
        <v>358</v>
      </c>
      <c r="GH58" s="26">
        <v>0.0195530726256983</v>
      </c>
      <c r="GI58" s="18">
        <v>7</v>
      </c>
      <c r="GJ58" s="18">
        <v>1207</v>
      </c>
      <c r="GK58" s="40">
        <f t="shared" si="129"/>
        <v>172.428571428571</v>
      </c>
      <c r="GL58" s="17">
        <f t="shared" si="130"/>
        <v>93.9999999999999</v>
      </c>
      <c r="GM58" s="36">
        <f t="shared" si="131"/>
        <v>0.0778790389395194</v>
      </c>
      <c r="GN58" s="18">
        <v>358</v>
      </c>
      <c r="GO58" s="26">
        <v>0.0111731843575419</v>
      </c>
      <c r="GP58" s="18">
        <v>4</v>
      </c>
      <c r="GQ58" s="18">
        <v>670</v>
      </c>
      <c r="GR58" s="40">
        <f t="shared" si="132"/>
        <v>167.5</v>
      </c>
      <c r="GS58" s="17">
        <f t="shared" si="133"/>
        <v>34</v>
      </c>
      <c r="GT58" s="36">
        <f t="shared" si="134"/>
        <v>0.0507462686567164</v>
      </c>
      <c r="GU58" s="18">
        <v>311</v>
      </c>
      <c r="GV58" s="26">
        <v>0.0289389067524116</v>
      </c>
      <c r="GW58" s="18">
        <v>9</v>
      </c>
      <c r="GX58" s="18">
        <v>1489</v>
      </c>
      <c r="GY58" s="40">
        <f t="shared" si="135"/>
        <v>165.444444444444</v>
      </c>
      <c r="GZ58" s="17">
        <f t="shared" si="136"/>
        <v>58.0000000000001</v>
      </c>
      <c r="HA58" s="36">
        <f t="shared" si="137"/>
        <v>0.0389523169912694</v>
      </c>
      <c r="HB58" s="18">
        <v>233</v>
      </c>
      <c r="HC58" s="26">
        <v>0.0128755364806867</v>
      </c>
      <c r="HD58" s="18">
        <v>3</v>
      </c>
      <c r="HE58" s="18">
        <v>478</v>
      </c>
      <c r="HF58" s="40">
        <f t="shared" si="138"/>
        <v>159.333333333333</v>
      </c>
      <c r="HG58" s="17">
        <f t="shared" si="139"/>
        <v>1.00000000000003</v>
      </c>
      <c r="HH58" s="36">
        <f t="shared" si="140"/>
        <v>0.00209205020920508</v>
      </c>
      <c r="HI58" s="18">
        <v>273</v>
      </c>
      <c r="HJ58" s="26">
        <v>0.021978021978022</v>
      </c>
      <c r="HK58" s="17">
        <v>6</v>
      </c>
      <c r="HL58" s="18">
        <v>987</v>
      </c>
      <c r="HM58" s="40">
        <f t="shared" si="141"/>
        <v>164.5</v>
      </c>
      <c r="HN58" s="17">
        <f t="shared" si="142"/>
        <v>33</v>
      </c>
      <c r="HO58" s="36">
        <f t="shared" si="143"/>
        <v>0.033434650455927</v>
      </c>
      <c r="HP58" s="18">
        <v>311</v>
      </c>
      <c r="HQ58" s="26">
        <v>0.00643086816720257</v>
      </c>
      <c r="HR58" s="17">
        <v>2</v>
      </c>
      <c r="HS58" s="18">
        <v>323</v>
      </c>
      <c r="HT58" s="40">
        <f t="shared" si="144"/>
        <v>161.5</v>
      </c>
      <c r="HU58" s="17">
        <f t="shared" si="145"/>
        <v>5</v>
      </c>
      <c r="HV58" s="36">
        <f t="shared" si="146"/>
        <v>0.0154798761609907</v>
      </c>
      <c r="HW58" s="17">
        <v>408</v>
      </c>
      <c r="HX58" s="17">
        <v>66889.99</v>
      </c>
      <c r="HY58" s="18">
        <v>184</v>
      </c>
      <c r="HZ58" s="18">
        <v>29092.27</v>
      </c>
      <c r="IA58" s="17">
        <v>509</v>
      </c>
      <c r="IB58" s="17">
        <v>80485</v>
      </c>
      <c r="IC58" s="17">
        <v>330</v>
      </c>
      <c r="ID58" s="17">
        <v>53054</v>
      </c>
      <c r="IE58" s="18"/>
      <c r="IF58" s="41"/>
      <c r="IG58" s="41"/>
      <c r="IH58" s="41"/>
      <c r="II58" s="41"/>
      <c r="IJ58" s="41"/>
      <c r="IK58" s="41"/>
      <c r="IL58" s="41"/>
      <c r="IM58" s="18"/>
      <c r="IN58" s="41"/>
      <c r="IO58" s="41"/>
      <c r="IP58" s="41"/>
      <c r="IQ58" s="18"/>
      <c r="IR58" s="18"/>
      <c r="IS58" s="18">
        <f t="shared" si="98"/>
        <v>132</v>
      </c>
      <c r="IT58" s="18">
        <f t="shared" si="31"/>
        <v>21255</v>
      </c>
      <c r="IU58" s="17">
        <v>159</v>
      </c>
      <c r="IV58" s="17">
        <f t="shared" si="32"/>
        <v>267.000000000001</v>
      </c>
      <c r="IW58" s="36">
        <f t="shared" si="33"/>
        <v>0.0125617501764291</v>
      </c>
      <c r="IX58" s="18">
        <f t="shared" si="34"/>
        <v>1563</v>
      </c>
      <c r="IY58" s="42">
        <f t="shared" si="35"/>
        <v>250776.26</v>
      </c>
      <c r="IZ58" s="43"/>
      <c r="JA58" s="43"/>
      <c r="JB58" s="128">
        <f ca="1">TODAY()-1</f>
        <v>44014</v>
      </c>
    </row>
    <row r="59" spans="1:262">
      <c r="A59" s="16" t="s">
        <v>133</v>
      </c>
      <c r="B59" s="17" t="s">
        <v>45</v>
      </c>
      <c r="C59" s="18">
        <v>6939962758763</v>
      </c>
      <c r="D59" s="18">
        <v>568903580528</v>
      </c>
      <c r="E59" s="18">
        <v>21062010000878</v>
      </c>
      <c r="F59" s="17" t="s">
        <v>252</v>
      </c>
      <c r="G59" s="19" t="s">
        <v>253</v>
      </c>
      <c r="H59" s="17" t="s">
        <v>129</v>
      </c>
      <c r="I59" s="26">
        <f>VLOOKUP(C59,供应链!E:J,6,0)</f>
        <v>1</v>
      </c>
      <c r="J59" s="17">
        <f>VLOOKUP(C59,供应链!E:H,4,0)</f>
        <v>1777</v>
      </c>
      <c r="K59" s="17">
        <f>VLOOKUP(C59,供应链!E:K,7,0)</f>
        <v>392</v>
      </c>
      <c r="L59" s="18">
        <f>VLOOKUP(C59,供应链!E:I,5,0)</f>
        <v>32.974059188893</v>
      </c>
      <c r="M59" s="27">
        <f t="shared" si="0"/>
        <v>0.0208090561012152</v>
      </c>
      <c r="N59" s="17">
        <v>2754</v>
      </c>
      <c r="O59" s="26">
        <v>0.0428467683369644</v>
      </c>
      <c r="P59" s="18">
        <v>118</v>
      </c>
      <c r="Q59" s="18">
        <v>9948</v>
      </c>
      <c r="R59" s="40">
        <f t="shared" si="100"/>
        <v>84.3050847457627</v>
      </c>
      <c r="S59" s="17">
        <f t="shared" si="101"/>
        <v>-554</v>
      </c>
      <c r="T59" s="36">
        <f t="shared" si="102"/>
        <v>-0.0556895858464013</v>
      </c>
      <c r="U59" s="17">
        <v>2309</v>
      </c>
      <c r="V59" s="26">
        <v>0.0415764400173235</v>
      </c>
      <c r="W59" s="18">
        <v>96</v>
      </c>
      <c r="X59" s="18">
        <v>8016</v>
      </c>
      <c r="Y59" s="40">
        <f t="shared" si="103"/>
        <v>83.5</v>
      </c>
      <c r="Z59" s="17">
        <f t="shared" si="104"/>
        <v>-528</v>
      </c>
      <c r="AA59" s="36">
        <f t="shared" si="105"/>
        <v>-0.0658682634730539</v>
      </c>
      <c r="AB59" s="17">
        <v>2425</v>
      </c>
      <c r="AC59" s="26">
        <v>0.0412371134020619</v>
      </c>
      <c r="AD59" s="18">
        <v>100</v>
      </c>
      <c r="AE59" s="18">
        <v>8450</v>
      </c>
      <c r="AF59" s="40">
        <f t="shared" si="42"/>
        <v>84.5</v>
      </c>
      <c r="AG59" s="17">
        <f t="shared" si="1"/>
        <v>-450</v>
      </c>
      <c r="AH59" s="36">
        <f t="shared" si="2"/>
        <v>-0.0532544378698225</v>
      </c>
      <c r="AI59" s="17">
        <v>2593</v>
      </c>
      <c r="AJ59" s="26">
        <v>0.0300809872734285</v>
      </c>
      <c r="AK59" s="18">
        <v>78</v>
      </c>
      <c r="AL59" s="18">
        <v>6406</v>
      </c>
      <c r="AM59" s="40">
        <f t="shared" si="106"/>
        <v>82.1282051282051</v>
      </c>
      <c r="AN59" s="17">
        <f t="shared" si="107"/>
        <v>-536</v>
      </c>
      <c r="AO59" s="36">
        <f t="shared" si="108"/>
        <v>-0.0836715579144553</v>
      </c>
      <c r="AP59" s="17">
        <v>4458</v>
      </c>
      <c r="AQ59" s="26">
        <v>0.0271422162404666</v>
      </c>
      <c r="AR59" s="18">
        <v>121</v>
      </c>
      <c r="AS59" s="18">
        <v>10133</v>
      </c>
      <c r="AT59" s="40">
        <f t="shared" si="109"/>
        <v>83.7438016528926</v>
      </c>
      <c r="AU59" s="17">
        <f t="shared" si="110"/>
        <v>-636.000000000001</v>
      </c>
      <c r="AV59" s="36">
        <f t="shared" si="111"/>
        <v>-0.0627652225402152</v>
      </c>
      <c r="AW59" s="17">
        <v>3539</v>
      </c>
      <c r="AX59" s="26">
        <v>0.0322124894037864</v>
      </c>
      <c r="AY59" s="18">
        <v>114</v>
      </c>
      <c r="AZ59" s="18">
        <v>9556</v>
      </c>
      <c r="BA59" s="40">
        <f t="shared" si="112"/>
        <v>83.8245614035088</v>
      </c>
      <c r="BB59" s="17">
        <f t="shared" si="113"/>
        <v>-590.000000000001</v>
      </c>
      <c r="BC59" s="36">
        <f t="shared" si="114"/>
        <v>-0.0617413143574718</v>
      </c>
      <c r="BD59" s="17">
        <v>2891</v>
      </c>
      <c r="BE59" s="26">
        <v>0.0345901072293324</v>
      </c>
      <c r="BF59" s="17">
        <v>100</v>
      </c>
      <c r="BG59" s="18">
        <v>8229</v>
      </c>
      <c r="BH59" s="40">
        <f t="shared" si="115"/>
        <v>82.29</v>
      </c>
      <c r="BI59" s="17">
        <f t="shared" si="116"/>
        <v>-670.999999999999</v>
      </c>
      <c r="BJ59" s="36">
        <f t="shared" si="117"/>
        <v>-0.0815408919674322</v>
      </c>
      <c r="BK59" s="17">
        <v>1620</v>
      </c>
      <c r="BL59" s="32">
        <v>0.0228395061728395</v>
      </c>
      <c r="BM59" s="17">
        <v>37</v>
      </c>
      <c r="BN59" s="18">
        <v>3334</v>
      </c>
      <c r="BO59" s="40">
        <f t="shared" si="118"/>
        <v>90.1081081081081</v>
      </c>
      <c r="BP59" s="17">
        <f t="shared" si="119"/>
        <v>41.0000000000002</v>
      </c>
      <c r="BQ59" s="36">
        <f t="shared" si="120"/>
        <v>0.0122975404919017</v>
      </c>
      <c r="BR59" s="17">
        <v>1737</v>
      </c>
      <c r="BS59" s="32">
        <v>0.0402993667242372</v>
      </c>
      <c r="BT59" s="18">
        <v>70</v>
      </c>
      <c r="BU59" s="18">
        <v>5824</v>
      </c>
      <c r="BV59" s="40">
        <f t="shared" si="121"/>
        <v>83.2</v>
      </c>
      <c r="BW59" s="17">
        <f t="shared" si="122"/>
        <v>-406</v>
      </c>
      <c r="BX59" s="116">
        <f t="shared" si="123"/>
        <v>-0.0697115384615384</v>
      </c>
      <c r="BY59" s="112">
        <v>1436</v>
      </c>
      <c r="BZ59" s="117">
        <v>0.0299442896935933</v>
      </c>
      <c r="CA59" s="112">
        <v>43</v>
      </c>
      <c r="CB59" s="112">
        <v>3596</v>
      </c>
      <c r="CC59" s="40">
        <f t="shared" si="61"/>
        <v>83.6279069767442</v>
      </c>
      <c r="CD59" s="17">
        <f t="shared" si="3"/>
        <v>-230.999999999999</v>
      </c>
      <c r="CE59" s="36">
        <f t="shared" si="4"/>
        <v>-0.0642380422691878</v>
      </c>
      <c r="CF59" s="112">
        <v>1445</v>
      </c>
      <c r="CG59" s="117">
        <v>0.0359861591695502</v>
      </c>
      <c r="CH59" s="112">
        <v>52</v>
      </c>
      <c r="CI59" s="112">
        <v>4417</v>
      </c>
      <c r="CJ59" s="40">
        <f t="shared" si="62"/>
        <v>84.9423076923077</v>
      </c>
      <c r="CK59" s="17">
        <f t="shared" si="5"/>
        <v>-211</v>
      </c>
      <c r="CL59" s="36">
        <f t="shared" si="6"/>
        <v>-0.0477699796241793</v>
      </c>
      <c r="CM59" s="120">
        <v>1426</v>
      </c>
      <c r="CN59" s="121">
        <v>0.032258064516129</v>
      </c>
      <c r="CO59" s="55">
        <v>46</v>
      </c>
      <c r="CP59" s="55">
        <v>3944</v>
      </c>
      <c r="CQ59" s="40">
        <f t="shared" si="63"/>
        <v>85.7391304347826</v>
      </c>
      <c r="CR59" s="17">
        <f t="shared" si="7"/>
        <v>-150.000000000001</v>
      </c>
      <c r="CS59" s="36">
        <f t="shared" si="8"/>
        <v>-0.0380324543610549</v>
      </c>
      <c r="CT59" s="122">
        <v>1370</v>
      </c>
      <c r="CU59" s="123">
        <v>0.0364963503649635</v>
      </c>
      <c r="CV59" s="122">
        <v>50</v>
      </c>
      <c r="CW59" s="122">
        <v>4247</v>
      </c>
      <c r="CX59" s="40">
        <f t="shared" si="64"/>
        <v>84.94</v>
      </c>
      <c r="CY59" s="17">
        <f t="shared" si="9"/>
        <v>-203</v>
      </c>
      <c r="CZ59" s="36">
        <f t="shared" si="10"/>
        <v>-0.0477984459618555</v>
      </c>
      <c r="DA59" s="112">
        <v>1613</v>
      </c>
      <c r="DB59" s="117">
        <v>0.0347179169249845</v>
      </c>
      <c r="DC59" s="112">
        <v>56</v>
      </c>
      <c r="DD59" s="112">
        <v>4649</v>
      </c>
      <c r="DE59" s="40">
        <f t="shared" si="65"/>
        <v>83.0178571428571</v>
      </c>
      <c r="DF59" s="17">
        <f t="shared" si="11"/>
        <v>-335.000000000003</v>
      </c>
      <c r="DG59" s="36">
        <f t="shared" si="12"/>
        <v>-0.0720585072058513</v>
      </c>
      <c r="DH59" s="126">
        <v>1436</v>
      </c>
      <c r="DI59" s="32">
        <v>0.0383008356545961</v>
      </c>
      <c r="DJ59" s="17">
        <v>55</v>
      </c>
      <c r="DK59" s="18">
        <v>4679</v>
      </c>
      <c r="DL59" s="40">
        <f t="shared" si="66"/>
        <v>85.0727272727273</v>
      </c>
      <c r="DM59" s="17">
        <f t="shared" si="13"/>
        <v>-215.999999999998</v>
      </c>
      <c r="DN59" s="36">
        <f t="shared" si="14"/>
        <v>-0.0461637101944856</v>
      </c>
      <c r="DO59" s="33">
        <v>1327</v>
      </c>
      <c r="DP59" s="32">
        <v>0.0414468726450641</v>
      </c>
      <c r="DQ59" s="18">
        <v>55</v>
      </c>
      <c r="DR59" s="18">
        <v>4729</v>
      </c>
      <c r="DS59" s="40">
        <f t="shared" si="67"/>
        <v>85.9818181818182</v>
      </c>
      <c r="DT59" s="17">
        <f t="shared" si="15"/>
        <v>-165.999999999999</v>
      </c>
      <c r="DU59" s="36">
        <f t="shared" si="16"/>
        <v>-0.0351025586804819</v>
      </c>
      <c r="DV59" s="18">
        <v>1356</v>
      </c>
      <c r="DW59" s="26">
        <v>0.0398230088495575</v>
      </c>
      <c r="DX59" s="18">
        <v>54</v>
      </c>
      <c r="DY59" s="18">
        <v>4613</v>
      </c>
      <c r="DZ59" s="40">
        <f t="shared" si="68"/>
        <v>85.4259259259259</v>
      </c>
      <c r="EA59" s="17">
        <f t="shared" si="17"/>
        <v>-193.000000000002</v>
      </c>
      <c r="EB59" s="36">
        <f t="shared" si="18"/>
        <v>-0.041838283112942</v>
      </c>
      <c r="EC59" s="18">
        <v>1217</v>
      </c>
      <c r="ED59" s="26">
        <v>0.0328677074774035</v>
      </c>
      <c r="EE59" s="18">
        <v>40</v>
      </c>
      <c r="EF59" s="18">
        <v>3421</v>
      </c>
      <c r="EG59" s="40">
        <f t="shared" si="69"/>
        <v>85.525</v>
      </c>
      <c r="EH59" s="17">
        <f t="shared" si="19"/>
        <v>-139</v>
      </c>
      <c r="EI59" s="36">
        <f t="shared" si="20"/>
        <v>-0.0406313943291435</v>
      </c>
      <c r="EJ59" s="18">
        <v>1396</v>
      </c>
      <c r="EK59" s="26">
        <v>0.0393982808022923</v>
      </c>
      <c r="EL59" s="18">
        <v>55</v>
      </c>
      <c r="EM59" s="18">
        <v>4729</v>
      </c>
      <c r="EN59" s="40">
        <f t="shared" si="70"/>
        <v>85.9818181818182</v>
      </c>
      <c r="EO59" s="17">
        <f t="shared" si="21"/>
        <v>-166</v>
      </c>
      <c r="EP59" s="36">
        <f t="shared" si="22"/>
        <v>-0.0351025586804821</v>
      </c>
      <c r="EQ59" s="18">
        <v>1293</v>
      </c>
      <c r="ER59" s="26">
        <v>0.0278422273781903</v>
      </c>
      <c r="ES59" s="18">
        <v>36</v>
      </c>
      <c r="ET59" s="18">
        <v>3351</v>
      </c>
      <c r="EU59" s="40">
        <f t="shared" si="71"/>
        <v>93.0833333333333</v>
      </c>
      <c r="EV59" s="17">
        <f t="shared" si="23"/>
        <v>147</v>
      </c>
      <c r="EW59" s="36">
        <f t="shared" si="24"/>
        <v>0.0438675022381378</v>
      </c>
      <c r="EX59" s="18">
        <v>1107</v>
      </c>
      <c r="EY59" s="26">
        <v>0.028003613369467</v>
      </c>
      <c r="EZ59" s="17">
        <v>31</v>
      </c>
      <c r="FA59" s="18">
        <v>2913</v>
      </c>
      <c r="FB59" s="40">
        <f t="shared" si="72"/>
        <v>93.9677419354839</v>
      </c>
      <c r="FC59" s="17">
        <f t="shared" si="25"/>
        <v>154</v>
      </c>
      <c r="FD59" s="36">
        <f t="shared" si="26"/>
        <v>0.0528664606934432</v>
      </c>
      <c r="FE59" s="18">
        <v>1127</v>
      </c>
      <c r="FF59" s="26">
        <v>0.0204081632653061</v>
      </c>
      <c r="FG59" s="17">
        <v>23</v>
      </c>
      <c r="FH59" s="18">
        <v>2183</v>
      </c>
      <c r="FI59" s="40">
        <f t="shared" si="73"/>
        <v>94.9130434782609</v>
      </c>
      <c r="FJ59" s="17">
        <f t="shared" si="27"/>
        <v>136</v>
      </c>
      <c r="FK59" s="36">
        <f t="shared" si="28"/>
        <v>0.0622995877233166</v>
      </c>
      <c r="FL59" s="18">
        <v>1015</v>
      </c>
      <c r="FM59" s="26">
        <v>0.025615763546798</v>
      </c>
      <c r="FN59" s="17">
        <v>26</v>
      </c>
      <c r="FO59" s="18">
        <v>2374</v>
      </c>
      <c r="FP59" s="40">
        <f t="shared" si="74"/>
        <v>91.3076923076923</v>
      </c>
      <c r="FQ59" s="17">
        <f t="shared" si="29"/>
        <v>60</v>
      </c>
      <c r="FR59" s="36">
        <f t="shared" si="30"/>
        <v>0.025273799494524</v>
      </c>
      <c r="FS59" s="18">
        <v>975</v>
      </c>
      <c r="FT59" s="26">
        <v>0.0123076923076923</v>
      </c>
      <c r="FU59" s="17">
        <v>12</v>
      </c>
      <c r="FV59" s="18">
        <v>1126</v>
      </c>
      <c r="FW59" s="40">
        <f t="shared" si="147"/>
        <v>93.8333333333333</v>
      </c>
      <c r="FX59" s="17">
        <f t="shared" si="124"/>
        <v>57.9999999999999</v>
      </c>
      <c r="FY59" s="36">
        <f t="shared" si="125"/>
        <v>0.0515097690941385</v>
      </c>
      <c r="FZ59" s="18">
        <v>2102</v>
      </c>
      <c r="GA59" s="26">
        <v>0.0499524262607041</v>
      </c>
      <c r="GB59" s="17">
        <v>105</v>
      </c>
      <c r="GC59" s="18">
        <v>8510</v>
      </c>
      <c r="GD59" s="40">
        <f t="shared" si="126"/>
        <v>81.0476190476191</v>
      </c>
      <c r="GE59" s="17">
        <f t="shared" si="127"/>
        <v>-835</v>
      </c>
      <c r="GF59" s="36">
        <f t="shared" si="128"/>
        <v>-0.0981198589894242</v>
      </c>
      <c r="GG59" s="18">
        <v>1934</v>
      </c>
      <c r="GH59" s="26">
        <v>0.0429162357807653</v>
      </c>
      <c r="GI59" s="18">
        <v>83</v>
      </c>
      <c r="GJ59" s="18">
        <v>6706</v>
      </c>
      <c r="GK59" s="40">
        <f t="shared" si="129"/>
        <v>80.7951807228916</v>
      </c>
      <c r="GL59" s="17">
        <f t="shared" si="130"/>
        <v>-680.999999999999</v>
      </c>
      <c r="GM59" s="36">
        <f t="shared" si="131"/>
        <v>-0.101550849985088</v>
      </c>
      <c r="GN59" s="18">
        <v>1858</v>
      </c>
      <c r="GO59" s="26">
        <v>0.034983853606028</v>
      </c>
      <c r="GP59" s="18">
        <v>65</v>
      </c>
      <c r="GQ59" s="18">
        <v>5245</v>
      </c>
      <c r="GR59" s="40">
        <f t="shared" si="132"/>
        <v>80.6923076923077</v>
      </c>
      <c r="GS59" s="17">
        <f t="shared" si="133"/>
        <v>-540</v>
      </c>
      <c r="GT59" s="36">
        <f t="shared" si="134"/>
        <v>-0.102955195424214</v>
      </c>
      <c r="GU59" s="18">
        <v>1541</v>
      </c>
      <c r="GV59" s="26">
        <v>0.0227125243348475</v>
      </c>
      <c r="GW59" s="18">
        <v>35</v>
      </c>
      <c r="GX59" s="18">
        <v>2855</v>
      </c>
      <c r="GY59" s="40">
        <f t="shared" si="135"/>
        <v>81.5714285714286</v>
      </c>
      <c r="GZ59" s="17">
        <f t="shared" si="136"/>
        <v>-260</v>
      </c>
      <c r="HA59" s="36">
        <f t="shared" si="137"/>
        <v>-0.0910683012259195</v>
      </c>
      <c r="HB59" s="18">
        <v>1325</v>
      </c>
      <c r="HC59" s="26">
        <v>0.0354716981132076</v>
      </c>
      <c r="HD59" s="18">
        <v>47</v>
      </c>
      <c r="HE59" s="18">
        <v>3840</v>
      </c>
      <c r="HF59" s="40">
        <f t="shared" si="138"/>
        <v>81.7021276595745</v>
      </c>
      <c r="HG59" s="17">
        <f t="shared" si="139"/>
        <v>-343</v>
      </c>
      <c r="HH59" s="36">
        <f t="shared" si="140"/>
        <v>-0.0893229166666666</v>
      </c>
      <c r="HI59" s="18">
        <v>1511</v>
      </c>
      <c r="HJ59" s="26">
        <v>0.0218398411647915</v>
      </c>
      <c r="HK59" s="17">
        <v>33</v>
      </c>
      <c r="HL59" s="18">
        <v>2589</v>
      </c>
      <c r="HM59" s="40">
        <f t="shared" si="141"/>
        <v>78.4545454545455</v>
      </c>
      <c r="HN59" s="17">
        <f t="shared" si="142"/>
        <v>-348</v>
      </c>
      <c r="HO59" s="36">
        <f t="shared" si="143"/>
        <v>-0.13441483198146</v>
      </c>
      <c r="HP59" s="18">
        <v>2022</v>
      </c>
      <c r="HQ59" s="26">
        <v>0.0192878338278932</v>
      </c>
      <c r="HR59" s="17">
        <v>39</v>
      </c>
      <c r="HS59" s="18">
        <v>3233</v>
      </c>
      <c r="HT59" s="40">
        <f t="shared" si="144"/>
        <v>82.8974358974359</v>
      </c>
      <c r="HU59" s="17">
        <f t="shared" si="145"/>
        <v>-238</v>
      </c>
      <c r="HV59" s="36">
        <f t="shared" si="146"/>
        <v>-0.0736158366841942</v>
      </c>
      <c r="HW59" s="17">
        <v>1252</v>
      </c>
      <c r="HX59" s="17">
        <v>96589.42</v>
      </c>
      <c r="HY59" s="18">
        <v>2486</v>
      </c>
      <c r="HZ59" s="18">
        <v>219524.91</v>
      </c>
      <c r="IA59" s="17">
        <v>2866</v>
      </c>
      <c r="IB59" s="17">
        <v>279434</v>
      </c>
      <c r="IC59" s="17">
        <v>3034</v>
      </c>
      <c r="ID59" s="17">
        <v>272266</v>
      </c>
      <c r="IE59" s="18"/>
      <c r="IF59" s="41"/>
      <c r="IG59" s="41"/>
      <c r="IH59" s="41"/>
      <c r="II59" s="41"/>
      <c r="IJ59" s="41"/>
      <c r="IK59" s="41"/>
      <c r="IL59" s="41"/>
      <c r="IM59" s="18"/>
      <c r="IN59" s="41"/>
      <c r="IO59" s="41"/>
      <c r="IP59" s="41"/>
      <c r="IQ59" s="18"/>
      <c r="IR59" s="18"/>
      <c r="IS59" s="18">
        <f t="shared" si="98"/>
        <v>1875</v>
      </c>
      <c r="IT59" s="18">
        <f t="shared" si="31"/>
        <v>157845</v>
      </c>
      <c r="IU59" s="17">
        <v>89</v>
      </c>
      <c r="IV59" s="17">
        <f t="shared" si="32"/>
        <v>-9030.00000000001</v>
      </c>
      <c r="IW59" s="36">
        <f t="shared" si="33"/>
        <v>-0.0572080205264659</v>
      </c>
      <c r="IX59" s="18">
        <f t="shared" si="34"/>
        <v>11513</v>
      </c>
      <c r="IY59" s="42">
        <f t="shared" si="35"/>
        <v>1025659.33</v>
      </c>
      <c r="IZ59" s="43"/>
      <c r="JA59" s="43"/>
      <c r="JB59" s="129" t="str">
        <f ca="1">TEXT(JB58,"m月d日")</f>
        <v>7月2日</v>
      </c>
    </row>
    <row r="60" spans="1:262">
      <c r="A60" s="16" t="s">
        <v>126</v>
      </c>
      <c r="B60" s="17" t="s">
        <v>45</v>
      </c>
      <c r="C60" s="18">
        <v>6939962760711</v>
      </c>
      <c r="D60" s="18">
        <v>577357863210</v>
      </c>
      <c r="E60" s="18">
        <v>21062010001138</v>
      </c>
      <c r="F60" s="17" t="s">
        <v>254</v>
      </c>
      <c r="G60" s="19" t="s">
        <v>255</v>
      </c>
      <c r="H60" s="17" t="s">
        <v>129</v>
      </c>
      <c r="I60" s="26">
        <f>VLOOKUP(C60,供应链!E:J,6,0)</f>
        <v>0.96</v>
      </c>
      <c r="J60" s="17">
        <f>VLOOKUP(C60,供应链!E:H,4,0)</f>
        <v>939</v>
      </c>
      <c r="K60" s="17">
        <f>VLOOKUP(C60,供应链!E:K,7,0)</f>
        <v>4</v>
      </c>
      <c r="L60" s="18">
        <f>VLOOKUP(C60,供应链!E:I,5,0)</f>
        <v>38.044799444348</v>
      </c>
      <c r="M60" s="27">
        <f t="shared" si="0"/>
        <v>0.0114422063148549</v>
      </c>
      <c r="N60" s="17">
        <v>1103</v>
      </c>
      <c r="O60" s="26">
        <v>0.0580235720761559</v>
      </c>
      <c r="P60" s="18">
        <v>64</v>
      </c>
      <c r="Q60" s="18">
        <v>8477</v>
      </c>
      <c r="R60" s="40">
        <f t="shared" si="100"/>
        <v>132.453125</v>
      </c>
      <c r="S60" s="17">
        <f t="shared" si="101"/>
        <v>-419</v>
      </c>
      <c r="T60" s="36">
        <f t="shared" si="102"/>
        <v>-0.0494278636310015</v>
      </c>
      <c r="U60" s="17">
        <v>957</v>
      </c>
      <c r="V60" s="26">
        <v>0.0438871473354232</v>
      </c>
      <c r="W60" s="18">
        <v>42</v>
      </c>
      <c r="X60" s="18">
        <v>5609</v>
      </c>
      <c r="Y60" s="40">
        <f t="shared" si="103"/>
        <v>133.547619047619</v>
      </c>
      <c r="Z60" s="17">
        <f t="shared" si="104"/>
        <v>-229</v>
      </c>
      <c r="AA60" s="36">
        <f t="shared" si="105"/>
        <v>-0.0408272419326084</v>
      </c>
      <c r="AB60" s="17">
        <v>1026</v>
      </c>
      <c r="AC60" s="26">
        <v>0.0545808966861598</v>
      </c>
      <c r="AD60" s="18">
        <v>56</v>
      </c>
      <c r="AE60" s="18">
        <v>7547</v>
      </c>
      <c r="AF60" s="40">
        <f t="shared" si="42"/>
        <v>134.767857142857</v>
      </c>
      <c r="AG60" s="17">
        <f t="shared" si="1"/>
        <v>-237.000000000008</v>
      </c>
      <c r="AH60" s="36">
        <f t="shared" si="2"/>
        <v>-0.031403206572149</v>
      </c>
      <c r="AI60" s="17">
        <v>1096</v>
      </c>
      <c r="AJ60" s="26">
        <v>0.0447080291970803</v>
      </c>
      <c r="AK60" s="18">
        <v>49</v>
      </c>
      <c r="AL60" s="18">
        <v>6495</v>
      </c>
      <c r="AM60" s="40">
        <f t="shared" si="106"/>
        <v>132.551020408163</v>
      </c>
      <c r="AN60" s="17">
        <f t="shared" si="107"/>
        <v>-316.000000000001</v>
      </c>
      <c r="AO60" s="36">
        <f t="shared" si="108"/>
        <v>-0.0486528098537337</v>
      </c>
      <c r="AP60" s="17">
        <v>1616</v>
      </c>
      <c r="AQ60" s="26">
        <v>0.0451732673267327</v>
      </c>
      <c r="AR60" s="18">
        <v>73</v>
      </c>
      <c r="AS60" s="18">
        <v>10663</v>
      </c>
      <c r="AT60" s="40">
        <f t="shared" si="109"/>
        <v>146.068493150685</v>
      </c>
      <c r="AU60" s="17">
        <f t="shared" si="110"/>
        <v>516</v>
      </c>
      <c r="AV60" s="36">
        <f t="shared" si="111"/>
        <v>0.0483916346244021</v>
      </c>
      <c r="AW60" s="17">
        <v>1239</v>
      </c>
      <c r="AX60" s="26">
        <v>0.0460048426150121</v>
      </c>
      <c r="AY60" s="18">
        <v>57</v>
      </c>
      <c r="AZ60" s="18">
        <v>8123</v>
      </c>
      <c r="BA60" s="40">
        <f t="shared" si="112"/>
        <v>142.508771929825</v>
      </c>
      <c r="BB60" s="17">
        <f t="shared" si="113"/>
        <v>199.999999999999</v>
      </c>
      <c r="BC60" s="36">
        <f t="shared" si="114"/>
        <v>0.0246214452788378</v>
      </c>
      <c r="BD60" s="17">
        <v>1343</v>
      </c>
      <c r="BE60" s="26">
        <v>0.0618019359642591</v>
      </c>
      <c r="BF60" s="17">
        <v>83</v>
      </c>
      <c r="BG60" s="18">
        <v>11770</v>
      </c>
      <c r="BH60" s="40">
        <f t="shared" si="115"/>
        <v>141.807228915663</v>
      </c>
      <c r="BI60" s="17">
        <f t="shared" si="116"/>
        <v>233</v>
      </c>
      <c r="BJ60" s="36">
        <f t="shared" si="117"/>
        <v>0.0197960917587086</v>
      </c>
      <c r="BK60" s="17">
        <v>1019</v>
      </c>
      <c r="BL60" s="32">
        <v>0.0402355250245339</v>
      </c>
      <c r="BM60" s="17">
        <v>41</v>
      </c>
      <c r="BN60" s="18">
        <v>5850</v>
      </c>
      <c r="BO60" s="40">
        <f t="shared" si="118"/>
        <v>142.682926829268</v>
      </c>
      <c r="BP60" s="17">
        <f t="shared" si="119"/>
        <v>151</v>
      </c>
      <c r="BQ60" s="36">
        <f t="shared" si="120"/>
        <v>0.0258119658119658</v>
      </c>
      <c r="BR60" s="17">
        <v>888</v>
      </c>
      <c r="BS60" s="32">
        <v>0.0349099099099099</v>
      </c>
      <c r="BT60" s="18">
        <v>31</v>
      </c>
      <c r="BU60" s="18">
        <v>4431</v>
      </c>
      <c r="BV60" s="40">
        <f t="shared" si="121"/>
        <v>142.935483870968</v>
      </c>
      <c r="BW60" s="17">
        <f t="shared" si="122"/>
        <v>122</v>
      </c>
      <c r="BX60" s="116">
        <f t="shared" si="123"/>
        <v>0.0275332881967953</v>
      </c>
      <c r="BY60" s="112">
        <v>785</v>
      </c>
      <c r="BZ60" s="117">
        <v>0.0292993630573248</v>
      </c>
      <c r="CA60" s="112">
        <v>23</v>
      </c>
      <c r="CB60" s="112">
        <v>3247</v>
      </c>
      <c r="CC60" s="40">
        <f t="shared" si="61"/>
        <v>141.173913043478</v>
      </c>
      <c r="CD60" s="17">
        <f t="shared" si="3"/>
        <v>49.9999999999939</v>
      </c>
      <c r="CE60" s="36">
        <f t="shared" si="4"/>
        <v>0.0153988296889418</v>
      </c>
      <c r="CF60" s="112">
        <v>695</v>
      </c>
      <c r="CG60" s="117">
        <v>0.037410071942446</v>
      </c>
      <c r="CH60" s="112">
        <v>26</v>
      </c>
      <c r="CI60" s="112">
        <v>3671</v>
      </c>
      <c r="CJ60" s="40">
        <f t="shared" si="62"/>
        <v>141.192307692308</v>
      </c>
      <c r="CK60" s="17">
        <f t="shared" si="5"/>
        <v>57.0000000000078</v>
      </c>
      <c r="CL60" s="36">
        <f t="shared" si="6"/>
        <v>0.015527104331247</v>
      </c>
      <c r="CM60" s="120">
        <v>612</v>
      </c>
      <c r="CN60" s="121">
        <v>0.0310457516339869</v>
      </c>
      <c r="CO60" s="55">
        <v>19</v>
      </c>
      <c r="CP60" s="55">
        <v>2770</v>
      </c>
      <c r="CQ60" s="40">
        <f t="shared" si="63"/>
        <v>145.789473684211</v>
      </c>
      <c r="CR60" s="17">
        <f t="shared" si="7"/>
        <v>129.000000000009</v>
      </c>
      <c r="CS60" s="36">
        <f t="shared" si="8"/>
        <v>0.0465703971119166</v>
      </c>
      <c r="CT60" s="122">
        <v>730</v>
      </c>
      <c r="CU60" s="123">
        <v>0.0438356164383562</v>
      </c>
      <c r="CV60" s="122">
        <v>32</v>
      </c>
      <c r="CW60" s="122">
        <v>4295</v>
      </c>
      <c r="CX60" s="40">
        <f t="shared" si="64"/>
        <v>134.21875</v>
      </c>
      <c r="CY60" s="17">
        <f t="shared" si="9"/>
        <v>-153</v>
      </c>
      <c r="CZ60" s="36">
        <f t="shared" si="10"/>
        <v>-0.0356228172293364</v>
      </c>
      <c r="DA60" s="112">
        <v>809</v>
      </c>
      <c r="DB60" s="117">
        <v>0.0395550061804697</v>
      </c>
      <c r="DC60" s="112">
        <v>32</v>
      </c>
      <c r="DD60" s="112">
        <v>4256</v>
      </c>
      <c r="DE60" s="40">
        <f t="shared" si="65"/>
        <v>133</v>
      </c>
      <c r="DF60" s="17">
        <f t="shared" si="11"/>
        <v>-192</v>
      </c>
      <c r="DG60" s="36">
        <f t="shared" si="12"/>
        <v>-0.0451127819548872</v>
      </c>
      <c r="DH60" s="126">
        <v>744</v>
      </c>
      <c r="DI60" s="32">
        <v>0.043010752688172</v>
      </c>
      <c r="DJ60" s="17">
        <v>32</v>
      </c>
      <c r="DK60" s="18">
        <v>4297</v>
      </c>
      <c r="DL60" s="40">
        <f t="shared" si="66"/>
        <v>134.28125</v>
      </c>
      <c r="DM60" s="17">
        <f t="shared" si="13"/>
        <v>-151</v>
      </c>
      <c r="DN60" s="36">
        <f t="shared" si="14"/>
        <v>-0.0351407959041192</v>
      </c>
      <c r="DO60" s="33">
        <v>668</v>
      </c>
      <c r="DP60" s="32">
        <v>0.0419161676646707</v>
      </c>
      <c r="DQ60" s="18">
        <v>28</v>
      </c>
      <c r="DR60" s="18">
        <v>3729</v>
      </c>
      <c r="DS60" s="40">
        <f t="shared" si="67"/>
        <v>133.178571428571</v>
      </c>
      <c r="DT60" s="17">
        <f t="shared" si="15"/>
        <v>-163.000000000012</v>
      </c>
      <c r="DU60" s="36">
        <f t="shared" si="16"/>
        <v>-0.0437114507911001</v>
      </c>
      <c r="DV60" s="18">
        <v>814</v>
      </c>
      <c r="DW60" s="26">
        <v>0.0368550368550369</v>
      </c>
      <c r="DX60" s="18">
        <v>30</v>
      </c>
      <c r="DY60" s="18">
        <v>3998</v>
      </c>
      <c r="DZ60" s="40">
        <f t="shared" si="68"/>
        <v>133.266666666667</v>
      </c>
      <c r="EA60" s="17">
        <f t="shared" si="17"/>
        <v>-171.99999999999</v>
      </c>
      <c r="EB60" s="36">
        <f t="shared" si="18"/>
        <v>-0.0430215107553752</v>
      </c>
      <c r="EC60" s="18">
        <v>685</v>
      </c>
      <c r="ED60" s="26">
        <v>0.0554744525547445</v>
      </c>
      <c r="EE60" s="18">
        <v>38</v>
      </c>
      <c r="EF60" s="18">
        <v>5073</v>
      </c>
      <c r="EG60" s="40">
        <f t="shared" si="69"/>
        <v>133.5</v>
      </c>
      <c r="EH60" s="17">
        <f t="shared" si="19"/>
        <v>-209</v>
      </c>
      <c r="EI60" s="36">
        <f t="shared" si="20"/>
        <v>-0.0411985018726592</v>
      </c>
      <c r="EJ60" s="18">
        <v>689</v>
      </c>
      <c r="EK60" s="26">
        <v>0.0435413642960813</v>
      </c>
      <c r="EL60" s="18">
        <v>30</v>
      </c>
      <c r="EM60" s="18">
        <v>4050</v>
      </c>
      <c r="EN60" s="40">
        <f t="shared" si="70"/>
        <v>135</v>
      </c>
      <c r="EO60" s="17">
        <f t="shared" si="21"/>
        <v>-120</v>
      </c>
      <c r="EP60" s="36">
        <f t="shared" si="22"/>
        <v>-0.0296296296296296</v>
      </c>
      <c r="EQ60" s="18">
        <v>673</v>
      </c>
      <c r="ER60" s="26">
        <v>0.0267459138187221</v>
      </c>
      <c r="ES60" s="18">
        <v>18</v>
      </c>
      <c r="ET60" s="18">
        <v>2496</v>
      </c>
      <c r="EU60" s="40">
        <f t="shared" si="71"/>
        <v>138.666666666667</v>
      </c>
      <c r="EV60" s="17">
        <f t="shared" si="23"/>
        <v>-6.00000000000017</v>
      </c>
      <c r="EW60" s="36">
        <f t="shared" si="24"/>
        <v>-0.00240384615384622</v>
      </c>
      <c r="EX60" s="18">
        <v>549</v>
      </c>
      <c r="EY60" s="26">
        <v>0.029143897996357</v>
      </c>
      <c r="EZ60" s="17">
        <v>16</v>
      </c>
      <c r="FA60" s="18">
        <v>2286</v>
      </c>
      <c r="FB60" s="40">
        <f t="shared" si="72"/>
        <v>142.875</v>
      </c>
      <c r="FC60" s="17">
        <f t="shared" si="25"/>
        <v>62</v>
      </c>
      <c r="FD60" s="36">
        <f t="shared" si="26"/>
        <v>0.0271216097987752</v>
      </c>
      <c r="FE60" s="18">
        <v>580</v>
      </c>
      <c r="FF60" s="26">
        <v>0.0120689655172414</v>
      </c>
      <c r="FG60" s="17">
        <v>7</v>
      </c>
      <c r="FH60" s="18">
        <v>1033</v>
      </c>
      <c r="FI60" s="40">
        <f t="shared" si="73"/>
        <v>147.571428571429</v>
      </c>
      <c r="FJ60" s="17">
        <f t="shared" si="27"/>
        <v>60.0000000000001</v>
      </c>
      <c r="FK60" s="36">
        <f t="shared" si="28"/>
        <v>0.0580832526621492</v>
      </c>
      <c r="FL60" s="18">
        <v>590</v>
      </c>
      <c r="FM60" s="26">
        <v>0.0152542372881356</v>
      </c>
      <c r="FN60" s="17">
        <v>9</v>
      </c>
      <c r="FO60" s="18">
        <v>1286</v>
      </c>
      <c r="FP60" s="40">
        <f t="shared" si="74"/>
        <v>142.888888888889</v>
      </c>
      <c r="FQ60" s="17">
        <f t="shared" si="29"/>
        <v>35</v>
      </c>
      <c r="FR60" s="36">
        <f t="shared" si="30"/>
        <v>0.0272161741835148</v>
      </c>
      <c r="FS60" s="18">
        <v>571</v>
      </c>
      <c r="FT60" s="26">
        <v>0.010507880910683</v>
      </c>
      <c r="FU60" s="17">
        <v>6</v>
      </c>
      <c r="FV60" s="18">
        <v>856</v>
      </c>
      <c r="FW60" s="40">
        <f t="shared" si="147"/>
        <v>142.666666666667</v>
      </c>
      <c r="FX60" s="17">
        <f t="shared" si="124"/>
        <v>21.9999999999999</v>
      </c>
      <c r="FY60" s="36">
        <f t="shared" si="125"/>
        <v>0.0257009345794392</v>
      </c>
      <c r="FZ60" s="18">
        <v>1017</v>
      </c>
      <c r="GA60" s="26">
        <v>0.0442477876106195</v>
      </c>
      <c r="GB60" s="17">
        <v>45</v>
      </c>
      <c r="GC60" s="18">
        <v>6281</v>
      </c>
      <c r="GD60" s="40">
        <f t="shared" si="126"/>
        <v>139.577777777778</v>
      </c>
      <c r="GE60" s="17">
        <f t="shared" si="127"/>
        <v>26.0000000000002</v>
      </c>
      <c r="GF60" s="36">
        <f t="shared" si="128"/>
        <v>0.00413946823754183</v>
      </c>
      <c r="GG60" s="18">
        <v>1023</v>
      </c>
      <c r="GH60" s="26">
        <v>0.032258064516129</v>
      </c>
      <c r="GI60" s="18">
        <v>33</v>
      </c>
      <c r="GJ60" s="18">
        <v>4664</v>
      </c>
      <c r="GK60" s="40">
        <f t="shared" si="129"/>
        <v>141.333333333333</v>
      </c>
      <c r="GL60" s="17">
        <f t="shared" si="130"/>
        <v>77.0000000000003</v>
      </c>
      <c r="GM60" s="36">
        <f t="shared" si="131"/>
        <v>0.0165094339622642</v>
      </c>
      <c r="GN60" s="18">
        <v>921</v>
      </c>
      <c r="GO60" s="26">
        <v>0.0423452768729642</v>
      </c>
      <c r="GP60" s="18">
        <v>39</v>
      </c>
      <c r="GQ60" s="18">
        <v>5421</v>
      </c>
      <c r="GR60" s="40">
        <f t="shared" si="132"/>
        <v>139</v>
      </c>
      <c r="GS60" s="17">
        <f t="shared" si="133"/>
        <v>0</v>
      </c>
      <c r="GT60" s="36">
        <f t="shared" si="134"/>
        <v>0</v>
      </c>
      <c r="GU60" s="18">
        <v>898</v>
      </c>
      <c r="GV60" s="26">
        <v>0.0256124721603563</v>
      </c>
      <c r="GW60" s="18">
        <v>23</v>
      </c>
      <c r="GX60" s="18">
        <v>3266</v>
      </c>
      <c r="GY60" s="40">
        <f t="shared" si="135"/>
        <v>142</v>
      </c>
      <c r="GZ60" s="17">
        <f t="shared" si="136"/>
        <v>69</v>
      </c>
      <c r="HA60" s="36">
        <f t="shared" si="137"/>
        <v>0.0211267605633803</v>
      </c>
      <c r="HB60" s="18">
        <v>650</v>
      </c>
      <c r="HC60" s="26">
        <v>0.0323076923076923</v>
      </c>
      <c r="HD60" s="18">
        <v>21</v>
      </c>
      <c r="HE60" s="18">
        <v>2939</v>
      </c>
      <c r="HF60" s="40">
        <f t="shared" si="138"/>
        <v>139.952380952381</v>
      </c>
      <c r="HG60" s="17">
        <f t="shared" si="139"/>
        <v>20.0000000000002</v>
      </c>
      <c r="HH60" s="36">
        <f t="shared" si="140"/>
        <v>0.00680503572643764</v>
      </c>
      <c r="HI60" s="18">
        <v>708</v>
      </c>
      <c r="HJ60" s="26">
        <v>0.0254237288135593</v>
      </c>
      <c r="HK60" s="17">
        <v>18</v>
      </c>
      <c r="HL60" s="18">
        <v>2534</v>
      </c>
      <c r="HM60" s="40">
        <f t="shared" si="141"/>
        <v>140.777777777778</v>
      </c>
      <c r="HN60" s="17">
        <f t="shared" si="142"/>
        <v>31.9999999999999</v>
      </c>
      <c r="HO60" s="36">
        <f t="shared" si="143"/>
        <v>0.0126282557221783</v>
      </c>
      <c r="HP60" s="18">
        <v>1165</v>
      </c>
      <c r="HQ60" s="26">
        <v>0.00858369098712446</v>
      </c>
      <c r="HR60" s="17">
        <v>10</v>
      </c>
      <c r="HS60" s="18">
        <v>1392</v>
      </c>
      <c r="HT60" s="40">
        <f t="shared" si="144"/>
        <v>139.2</v>
      </c>
      <c r="HU60" s="17">
        <f t="shared" si="145"/>
        <v>1.99999999999989</v>
      </c>
      <c r="HV60" s="36">
        <f t="shared" si="146"/>
        <v>0.00143678160919532</v>
      </c>
      <c r="HW60" s="17">
        <v>1291</v>
      </c>
      <c r="HX60" s="17">
        <v>178108.66</v>
      </c>
      <c r="HY60" s="18">
        <v>2684</v>
      </c>
      <c r="HZ60" s="18">
        <v>369923</v>
      </c>
      <c r="IA60" s="17">
        <v>866</v>
      </c>
      <c r="IB60" s="17">
        <v>141645</v>
      </c>
      <c r="IC60" s="17">
        <v>880</v>
      </c>
      <c r="ID60" s="17">
        <v>128320</v>
      </c>
      <c r="IE60" s="16"/>
      <c r="IF60" s="16"/>
      <c r="IG60" s="16"/>
      <c r="IH60" s="16"/>
      <c r="II60" s="41"/>
      <c r="IJ60" s="41"/>
      <c r="IK60" s="41"/>
      <c r="IL60" s="41"/>
      <c r="IM60" s="18"/>
      <c r="IN60" s="41"/>
      <c r="IO60" s="41"/>
      <c r="IP60" s="41"/>
      <c r="IQ60" s="18"/>
      <c r="IR60" s="18"/>
      <c r="IS60" s="18">
        <f t="shared" si="98"/>
        <v>1031</v>
      </c>
      <c r="IT60" s="18">
        <f t="shared" si="31"/>
        <v>142805</v>
      </c>
      <c r="IU60" s="17">
        <v>139</v>
      </c>
      <c r="IV60" s="17">
        <f t="shared" si="32"/>
        <v>-504</v>
      </c>
      <c r="IW60" s="36">
        <f t="shared" si="33"/>
        <v>-0.00352928819018942</v>
      </c>
      <c r="IX60" s="18">
        <f t="shared" si="34"/>
        <v>6752</v>
      </c>
      <c r="IY60" s="42">
        <f t="shared" si="35"/>
        <v>960801.66</v>
      </c>
      <c r="IZ60" s="43"/>
      <c r="JA60" s="43"/>
      <c r="JB60" t="s">
        <v>256</v>
      </c>
    </row>
    <row r="61" spans="1:262">
      <c r="A61" s="16"/>
      <c r="B61" s="17" t="s">
        <v>45</v>
      </c>
      <c r="C61" s="18">
        <v>6939962764436</v>
      </c>
      <c r="D61" s="18">
        <v>607874560274</v>
      </c>
      <c r="E61" s="18">
        <v>21062010001418</v>
      </c>
      <c r="F61" s="17" t="s">
        <v>257</v>
      </c>
      <c r="G61" s="19" t="s">
        <v>258</v>
      </c>
      <c r="H61" s="17" t="s">
        <v>129</v>
      </c>
      <c r="I61" s="26">
        <f>VLOOKUP(C61,供应链!E:J,6,0)</f>
        <v>0.92</v>
      </c>
      <c r="J61" s="17">
        <f>VLOOKUP(C61,供应链!E:H,4,0)</f>
        <v>447</v>
      </c>
      <c r="K61" s="17">
        <f>VLOOKUP(C61,供应链!E:K,7,0)</f>
        <v>0</v>
      </c>
      <c r="L61" s="18">
        <f>VLOOKUP(C61,供应链!E:I,5,0)</f>
        <v>74.2759930368729</v>
      </c>
      <c r="M61" s="27">
        <f t="shared" si="0"/>
        <v>0.00277454081349537</v>
      </c>
      <c r="N61" s="17">
        <v>751</v>
      </c>
      <c r="O61" s="26">
        <v>0.0239680426098535</v>
      </c>
      <c r="P61" s="18">
        <v>18</v>
      </c>
      <c r="Q61" s="18">
        <v>3487</v>
      </c>
      <c r="R61" s="40">
        <f t="shared" si="100"/>
        <v>193.722222222222</v>
      </c>
      <c r="S61" s="17">
        <f t="shared" si="101"/>
        <v>-275</v>
      </c>
      <c r="T61" s="36">
        <f t="shared" si="102"/>
        <v>-0.0788643533123028</v>
      </c>
      <c r="U61" s="17">
        <v>695</v>
      </c>
      <c r="V61" s="26">
        <v>0.023021582733813</v>
      </c>
      <c r="W61" s="18">
        <v>16</v>
      </c>
      <c r="X61" s="18">
        <v>3093</v>
      </c>
      <c r="Y61" s="40">
        <f t="shared" si="103"/>
        <v>193.3125</v>
      </c>
      <c r="Z61" s="17">
        <f t="shared" si="104"/>
        <v>-251</v>
      </c>
      <c r="AA61" s="36">
        <f t="shared" si="105"/>
        <v>-0.0811509860976398</v>
      </c>
      <c r="AB61" s="17">
        <v>780</v>
      </c>
      <c r="AC61" s="26">
        <v>0.0153846153846154</v>
      </c>
      <c r="AD61" s="18">
        <v>12</v>
      </c>
      <c r="AE61" s="18">
        <v>2313</v>
      </c>
      <c r="AF61" s="40">
        <f t="shared" si="42"/>
        <v>192.75</v>
      </c>
      <c r="AG61" s="17">
        <f t="shared" si="1"/>
        <v>-195</v>
      </c>
      <c r="AH61" s="36">
        <f t="shared" si="2"/>
        <v>-0.0843060959792477</v>
      </c>
      <c r="AI61" s="17">
        <v>866</v>
      </c>
      <c r="AJ61" s="26">
        <v>0.00808314087759815</v>
      </c>
      <c r="AK61" s="18">
        <v>7</v>
      </c>
      <c r="AL61" s="18">
        <v>1332</v>
      </c>
      <c r="AM61" s="40">
        <f t="shared" si="106"/>
        <v>190.285714285714</v>
      </c>
      <c r="AN61" s="17">
        <f t="shared" si="107"/>
        <v>-131</v>
      </c>
      <c r="AO61" s="36">
        <f t="shared" si="108"/>
        <v>-0.0983483483483484</v>
      </c>
      <c r="AP61" s="17">
        <v>1218</v>
      </c>
      <c r="AQ61" s="26">
        <v>0.0295566502463054</v>
      </c>
      <c r="AR61" s="18">
        <v>36</v>
      </c>
      <c r="AS61" s="18">
        <v>7096</v>
      </c>
      <c r="AT61" s="40">
        <f t="shared" si="109"/>
        <v>197.111111111111</v>
      </c>
      <c r="AU61" s="17">
        <f t="shared" si="110"/>
        <v>-428</v>
      </c>
      <c r="AV61" s="36">
        <f t="shared" si="111"/>
        <v>-0.0603156708004509</v>
      </c>
      <c r="AW61" s="17">
        <v>923</v>
      </c>
      <c r="AX61" s="26">
        <v>0.0130010834236186</v>
      </c>
      <c r="AY61" s="18">
        <v>12</v>
      </c>
      <c r="AZ61" s="18">
        <v>2379</v>
      </c>
      <c r="BA61" s="40">
        <f t="shared" si="112"/>
        <v>198.25</v>
      </c>
      <c r="BB61" s="17">
        <f t="shared" si="113"/>
        <v>-129</v>
      </c>
      <c r="BC61" s="36">
        <f t="shared" si="114"/>
        <v>-0.0542244640605296</v>
      </c>
      <c r="BD61" s="17">
        <v>828</v>
      </c>
      <c r="BE61" s="26">
        <v>0.0241545893719807</v>
      </c>
      <c r="BF61" s="17">
        <v>20</v>
      </c>
      <c r="BG61" s="18">
        <v>4045</v>
      </c>
      <c r="BH61" s="40">
        <f t="shared" si="115"/>
        <v>202.25</v>
      </c>
      <c r="BI61" s="17">
        <f t="shared" si="116"/>
        <v>-135</v>
      </c>
      <c r="BJ61" s="36">
        <f t="shared" si="117"/>
        <v>-0.0333745364647713</v>
      </c>
      <c r="BK61" s="17">
        <v>660</v>
      </c>
      <c r="BL61" s="32">
        <v>0.00909090909090909</v>
      </c>
      <c r="BM61" s="17">
        <v>6</v>
      </c>
      <c r="BN61" s="18">
        <v>1229</v>
      </c>
      <c r="BO61" s="40">
        <f t="shared" si="118"/>
        <v>204.833333333333</v>
      </c>
      <c r="BP61" s="17">
        <f t="shared" si="119"/>
        <v>-24.9999999999999</v>
      </c>
      <c r="BQ61" s="36">
        <f t="shared" si="120"/>
        <v>-0.0203417412530512</v>
      </c>
      <c r="BR61" s="17">
        <v>651</v>
      </c>
      <c r="BS61" s="32">
        <v>0.010752688172043</v>
      </c>
      <c r="BT61" s="18">
        <v>7</v>
      </c>
      <c r="BU61" s="18">
        <v>1425</v>
      </c>
      <c r="BV61" s="40">
        <f t="shared" si="121"/>
        <v>203.571428571429</v>
      </c>
      <c r="BW61" s="17">
        <f t="shared" si="122"/>
        <v>-37.9999999999999</v>
      </c>
      <c r="BX61" s="116">
        <f t="shared" si="123"/>
        <v>-0.0266666666666666</v>
      </c>
      <c r="BY61" s="112">
        <v>550</v>
      </c>
      <c r="BZ61" s="117">
        <v>0.00545454545454545</v>
      </c>
      <c r="CA61" s="112">
        <v>3</v>
      </c>
      <c r="CB61" s="112">
        <v>612</v>
      </c>
      <c r="CC61" s="40">
        <f t="shared" si="61"/>
        <v>204</v>
      </c>
      <c r="CD61" s="17">
        <f t="shared" si="3"/>
        <v>-15</v>
      </c>
      <c r="CE61" s="36">
        <f t="shared" si="4"/>
        <v>-0.0245098039215686</v>
      </c>
      <c r="CF61" s="112">
        <v>531</v>
      </c>
      <c r="CG61" s="117">
        <v>0.00564971751412429</v>
      </c>
      <c r="CH61" s="112">
        <v>3</v>
      </c>
      <c r="CI61" s="112">
        <v>587</v>
      </c>
      <c r="CJ61" s="40">
        <f t="shared" si="62"/>
        <v>195.666666666667</v>
      </c>
      <c r="CK61" s="17">
        <f t="shared" si="5"/>
        <v>-39.999999999999</v>
      </c>
      <c r="CL61" s="36">
        <f t="shared" si="6"/>
        <v>-0.0681431005110716</v>
      </c>
      <c r="CM61" s="120">
        <v>479</v>
      </c>
      <c r="CN61" s="121">
        <v>0.00835073068893528</v>
      </c>
      <c r="CO61" s="55">
        <v>4</v>
      </c>
      <c r="CP61" s="55">
        <v>806</v>
      </c>
      <c r="CQ61" s="40">
        <f t="shared" si="63"/>
        <v>201.5</v>
      </c>
      <c r="CR61" s="17">
        <f t="shared" si="7"/>
        <v>-30</v>
      </c>
      <c r="CS61" s="36">
        <f t="shared" si="8"/>
        <v>-0.0372208436724566</v>
      </c>
      <c r="CT61" s="122">
        <v>557</v>
      </c>
      <c r="CU61" s="123">
        <v>0.00897666068222621</v>
      </c>
      <c r="CV61" s="122">
        <v>5</v>
      </c>
      <c r="CW61" s="122">
        <v>1025</v>
      </c>
      <c r="CX61" s="40">
        <f t="shared" si="64"/>
        <v>205</v>
      </c>
      <c r="CY61" s="17">
        <f t="shared" si="9"/>
        <v>-20</v>
      </c>
      <c r="CZ61" s="36">
        <f t="shared" si="10"/>
        <v>-0.0195121951219512</v>
      </c>
      <c r="DA61" s="112">
        <v>656</v>
      </c>
      <c r="DB61" s="117">
        <v>0.00914634146341463</v>
      </c>
      <c r="DC61" s="112">
        <v>6</v>
      </c>
      <c r="DD61" s="112">
        <v>1263</v>
      </c>
      <c r="DE61" s="40">
        <f t="shared" si="65"/>
        <v>210.5</v>
      </c>
      <c r="DF61" s="17">
        <f t="shared" si="11"/>
        <v>9</v>
      </c>
      <c r="DG61" s="36">
        <f t="shared" si="12"/>
        <v>0.00712589073634204</v>
      </c>
      <c r="DH61" s="126">
        <v>577</v>
      </c>
      <c r="DI61" s="32">
        <v>0.00519930675909879</v>
      </c>
      <c r="DJ61" s="17">
        <v>3</v>
      </c>
      <c r="DK61" s="18">
        <v>602</v>
      </c>
      <c r="DL61" s="40">
        <f t="shared" si="66"/>
        <v>200.666666666667</v>
      </c>
      <c r="DM61" s="17">
        <f t="shared" si="13"/>
        <v>-24.999999999999</v>
      </c>
      <c r="DN61" s="36">
        <f t="shared" si="14"/>
        <v>-0.0415282392026562</v>
      </c>
      <c r="DO61" s="33">
        <v>452</v>
      </c>
      <c r="DP61" s="32">
        <v>0.0110619469026549</v>
      </c>
      <c r="DQ61" s="18">
        <v>5</v>
      </c>
      <c r="DR61" s="18">
        <v>1015</v>
      </c>
      <c r="DS61" s="40">
        <f t="shared" si="67"/>
        <v>203</v>
      </c>
      <c r="DT61" s="17">
        <f t="shared" si="15"/>
        <v>-30</v>
      </c>
      <c r="DU61" s="36">
        <f t="shared" si="16"/>
        <v>-0.0295566502463054</v>
      </c>
      <c r="DV61" s="18">
        <v>526</v>
      </c>
      <c r="DW61" s="26">
        <v>0.00190114068441065</v>
      </c>
      <c r="DX61" s="18">
        <v>1</v>
      </c>
      <c r="DY61" s="18">
        <v>199</v>
      </c>
      <c r="DZ61" s="40">
        <f t="shared" si="68"/>
        <v>199</v>
      </c>
      <c r="EA61" s="17">
        <f t="shared" si="17"/>
        <v>-10</v>
      </c>
      <c r="EB61" s="36">
        <f t="shared" si="18"/>
        <v>-0.050251256281407</v>
      </c>
      <c r="EC61" s="18">
        <v>526</v>
      </c>
      <c r="ED61" s="26">
        <v>0.00570342205323194</v>
      </c>
      <c r="EE61" s="18">
        <v>3</v>
      </c>
      <c r="EF61" s="18">
        <v>609</v>
      </c>
      <c r="EG61" s="40">
        <f t="shared" si="69"/>
        <v>203</v>
      </c>
      <c r="EH61" s="17">
        <f t="shared" si="19"/>
        <v>-18</v>
      </c>
      <c r="EI61" s="36">
        <f t="shared" si="20"/>
        <v>-0.0295566502463054</v>
      </c>
      <c r="EJ61" s="18">
        <v>435</v>
      </c>
      <c r="EK61" s="26">
        <v>0.00689655172413793</v>
      </c>
      <c r="EL61" s="18">
        <v>3</v>
      </c>
      <c r="EM61" s="18">
        <v>587</v>
      </c>
      <c r="EN61" s="40">
        <f t="shared" si="70"/>
        <v>195.666666666667</v>
      </c>
      <c r="EO61" s="17">
        <f t="shared" si="21"/>
        <v>-40</v>
      </c>
      <c r="EP61" s="36">
        <f t="shared" si="22"/>
        <v>-0.0681431005110733</v>
      </c>
      <c r="EQ61" s="18">
        <v>502</v>
      </c>
      <c r="ER61" s="26">
        <v>0.0199203187250996</v>
      </c>
      <c r="ES61" s="18">
        <v>10</v>
      </c>
      <c r="ET61" s="18">
        <v>1925</v>
      </c>
      <c r="EU61" s="40">
        <f t="shared" si="71"/>
        <v>192.5</v>
      </c>
      <c r="EV61" s="17">
        <f t="shared" si="23"/>
        <v>-165</v>
      </c>
      <c r="EW61" s="36">
        <f t="shared" si="24"/>
        <v>-0.0857142857142857</v>
      </c>
      <c r="EX61" s="18">
        <v>567</v>
      </c>
      <c r="EY61" s="26">
        <v>0.0141093474426808</v>
      </c>
      <c r="EZ61" s="17">
        <v>8</v>
      </c>
      <c r="FA61" s="18">
        <v>1552</v>
      </c>
      <c r="FB61" s="40">
        <f t="shared" si="72"/>
        <v>194</v>
      </c>
      <c r="FC61" s="17">
        <f t="shared" si="25"/>
        <v>-120</v>
      </c>
      <c r="FD61" s="36">
        <f t="shared" si="26"/>
        <v>-0.077319587628866</v>
      </c>
      <c r="FE61" s="18">
        <v>449</v>
      </c>
      <c r="FF61" s="26">
        <v>0.0066815144766147</v>
      </c>
      <c r="FG61" s="17">
        <v>3</v>
      </c>
      <c r="FH61" s="18">
        <v>597</v>
      </c>
      <c r="FI61" s="40">
        <f t="shared" si="73"/>
        <v>199</v>
      </c>
      <c r="FJ61" s="17">
        <f t="shared" si="27"/>
        <v>-30</v>
      </c>
      <c r="FK61" s="36">
        <f t="shared" si="28"/>
        <v>-0.050251256281407</v>
      </c>
      <c r="FL61" s="18">
        <v>486</v>
      </c>
      <c r="FM61" s="26">
        <v>0.0102880658436214</v>
      </c>
      <c r="FN61" s="17">
        <v>5</v>
      </c>
      <c r="FO61" s="18">
        <v>935</v>
      </c>
      <c r="FP61" s="40">
        <f t="shared" si="74"/>
        <v>187</v>
      </c>
      <c r="FQ61" s="17">
        <f t="shared" si="29"/>
        <v>-110</v>
      </c>
      <c r="FR61" s="36">
        <f t="shared" si="30"/>
        <v>-0.117647058823529</v>
      </c>
      <c r="FS61" s="18">
        <v>508</v>
      </c>
      <c r="FT61" s="26">
        <v>0.0078740157480315</v>
      </c>
      <c r="FU61" s="17">
        <v>4</v>
      </c>
      <c r="FV61" s="18">
        <v>767</v>
      </c>
      <c r="FW61" s="40">
        <f t="shared" si="147"/>
        <v>191.75</v>
      </c>
      <c r="FX61" s="17">
        <f t="shared" si="124"/>
        <v>-69</v>
      </c>
      <c r="FY61" s="36">
        <f t="shared" si="125"/>
        <v>-0.0899608865710561</v>
      </c>
      <c r="FZ61" s="18">
        <v>794</v>
      </c>
      <c r="GA61" s="26">
        <v>0.00881612090680101</v>
      </c>
      <c r="GB61" s="17">
        <v>7</v>
      </c>
      <c r="GC61" s="18">
        <v>1432</v>
      </c>
      <c r="GD61" s="40">
        <f t="shared" si="126"/>
        <v>204.571428571429</v>
      </c>
      <c r="GE61" s="17">
        <f t="shared" si="127"/>
        <v>-30.9999999999999</v>
      </c>
      <c r="GF61" s="36">
        <f t="shared" si="128"/>
        <v>-0.0216480446927374</v>
      </c>
      <c r="GG61" s="18">
        <v>677</v>
      </c>
      <c r="GH61" s="26">
        <v>0.0103397341211226</v>
      </c>
      <c r="GI61" s="18">
        <v>7</v>
      </c>
      <c r="GJ61" s="18">
        <v>1453</v>
      </c>
      <c r="GK61" s="40">
        <f t="shared" si="129"/>
        <v>207.571428571429</v>
      </c>
      <c r="GL61" s="17">
        <f t="shared" si="130"/>
        <v>-9.99999999999991</v>
      </c>
      <c r="GM61" s="36">
        <f t="shared" si="131"/>
        <v>-0.00688231245698549</v>
      </c>
      <c r="GN61" s="18">
        <v>765</v>
      </c>
      <c r="GO61" s="26">
        <v>0.0130718954248366</v>
      </c>
      <c r="GP61" s="18">
        <v>10</v>
      </c>
      <c r="GQ61" s="18">
        <v>2010</v>
      </c>
      <c r="GR61" s="40">
        <f t="shared" si="132"/>
        <v>201</v>
      </c>
      <c r="GS61" s="17">
        <f t="shared" si="133"/>
        <v>-80</v>
      </c>
      <c r="GT61" s="36">
        <f t="shared" si="134"/>
        <v>-0.0398009950248756</v>
      </c>
      <c r="GU61" s="18">
        <v>732</v>
      </c>
      <c r="GV61" s="26">
        <v>0.0150273224043716</v>
      </c>
      <c r="GW61" s="18">
        <v>11</v>
      </c>
      <c r="GX61" s="18">
        <v>2121</v>
      </c>
      <c r="GY61" s="40">
        <f t="shared" si="135"/>
        <v>192.818181818182</v>
      </c>
      <c r="GZ61" s="17">
        <f t="shared" si="136"/>
        <v>-178</v>
      </c>
      <c r="HA61" s="36">
        <f t="shared" si="137"/>
        <v>-0.0839226779820839</v>
      </c>
      <c r="HB61" s="18">
        <v>680</v>
      </c>
      <c r="HC61" s="26">
        <v>0.00882352941176471</v>
      </c>
      <c r="HD61" s="18">
        <v>6</v>
      </c>
      <c r="HE61" s="18">
        <v>1150</v>
      </c>
      <c r="HF61" s="40">
        <f t="shared" si="138"/>
        <v>191.666666666667</v>
      </c>
      <c r="HG61" s="17">
        <f t="shared" si="139"/>
        <v>-104</v>
      </c>
      <c r="HH61" s="36">
        <f t="shared" si="140"/>
        <v>-0.0904347826086957</v>
      </c>
      <c r="HI61" s="18">
        <v>689</v>
      </c>
      <c r="HJ61" s="26">
        <v>0.00145137880986938</v>
      </c>
      <c r="HK61" s="17">
        <v>1</v>
      </c>
      <c r="HL61" s="18">
        <v>194</v>
      </c>
      <c r="HM61" s="40">
        <f t="shared" si="141"/>
        <v>194</v>
      </c>
      <c r="HN61" s="17">
        <f t="shared" si="142"/>
        <v>-15</v>
      </c>
      <c r="HO61" s="36">
        <f t="shared" si="143"/>
        <v>-0.077319587628866</v>
      </c>
      <c r="HP61" s="18">
        <v>846</v>
      </c>
      <c r="HQ61" s="26">
        <v>0.00945626477541371</v>
      </c>
      <c r="HR61" s="17">
        <v>8</v>
      </c>
      <c r="HS61" s="18">
        <v>1417</v>
      </c>
      <c r="HT61" s="40">
        <f t="shared" si="144"/>
        <v>177.125</v>
      </c>
      <c r="HU61" s="17">
        <f t="shared" si="145"/>
        <v>-255</v>
      </c>
      <c r="HV61" s="36">
        <f t="shared" si="146"/>
        <v>-0.179957657021877</v>
      </c>
      <c r="HW61" s="17">
        <v>202</v>
      </c>
      <c r="HX61" s="17">
        <v>39979.33</v>
      </c>
      <c r="HY61" s="18">
        <v>498</v>
      </c>
      <c r="HZ61" s="18">
        <v>103111.03</v>
      </c>
      <c r="IA61" s="17">
        <v>219</v>
      </c>
      <c r="IB61" s="17">
        <v>49971</v>
      </c>
      <c r="IC61" s="17">
        <v>122</v>
      </c>
      <c r="ID61" s="17">
        <v>27872</v>
      </c>
      <c r="IE61" s="16"/>
      <c r="IF61" s="16"/>
      <c r="IG61" s="16"/>
      <c r="IH61" s="16"/>
      <c r="II61" s="41"/>
      <c r="IJ61" s="41"/>
      <c r="IK61" s="41"/>
      <c r="IL61" s="41"/>
      <c r="IM61" s="18"/>
      <c r="IN61" s="41"/>
      <c r="IO61" s="41"/>
      <c r="IP61" s="41"/>
      <c r="IQ61" s="18"/>
      <c r="IR61" s="18"/>
      <c r="IS61" s="18">
        <f t="shared" si="98"/>
        <v>250</v>
      </c>
      <c r="IT61" s="18">
        <f t="shared" si="31"/>
        <v>49257</v>
      </c>
      <c r="IU61" s="17">
        <v>209</v>
      </c>
      <c r="IV61" s="17">
        <f t="shared" si="32"/>
        <v>-2993</v>
      </c>
      <c r="IW61" s="36">
        <f t="shared" si="33"/>
        <v>-0.0607629372474979</v>
      </c>
      <c r="IX61" s="18">
        <f t="shared" si="34"/>
        <v>1291</v>
      </c>
      <c r="IY61" s="42">
        <f t="shared" si="35"/>
        <v>270190.36</v>
      </c>
      <c r="IZ61" s="43"/>
      <c r="JA61" s="43"/>
      <c r="JB61">
        <f>JC49</f>
        <v>228322</v>
      </c>
    </row>
    <row r="62" spans="1:262">
      <c r="A62" s="16" t="s">
        <v>126</v>
      </c>
      <c r="B62" s="17" t="s">
        <v>47</v>
      </c>
      <c r="C62" s="18">
        <v>6939962752488</v>
      </c>
      <c r="D62" s="18">
        <v>564795397419</v>
      </c>
      <c r="E62" s="18">
        <v>21062010000617</v>
      </c>
      <c r="F62" s="17" t="s">
        <v>259</v>
      </c>
      <c r="G62" s="19" t="s">
        <v>260</v>
      </c>
      <c r="H62" s="17" t="s">
        <v>129</v>
      </c>
      <c r="I62" s="26">
        <f>VLOOKUP(C62,供应链!E:J,6,0)</f>
        <v>1.04166666666667</v>
      </c>
      <c r="J62" s="17">
        <f>VLOOKUP(C62,供应链!E:H,4,0)</f>
        <v>573</v>
      </c>
      <c r="K62" s="17">
        <f>VLOOKUP(C62,供应链!E:K,7,0)</f>
        <v>8</v>
      </c>
      <c r="L62" s="18">
        <f>VLOOKUP(C62,供应链!E:I,5,0)</f>
        <v>37.8036626385947</v>
      </c>
      <c r="M62" s="27">
        <f t="shared" si="0"/>
        <v>0.00550468897397481</v>
      </c>
      <c r="N62" s="17">
        <v>597</v>
      </c>
      <c r="O62" s="26">
        <v>0.0519262981574539</v>
      </c>
      <c r="P62" s="18">
        <v>31</v>
      </c>
      <c r="Q62" s="18">
        <v>3787</v>
      </c>
      <c r="R62" s="40">
        <f t="shared" si="100"/>
        <v>122.161290322581</v>
      </c>
      <c r="S62" s="17">
        <f t="shared" si="101"/>
        <v>-832</v>
      </c>
      <c r="T62" s="36">
        <f t="shared" si="102"/>
        <v>-0.219698970161077</v>
      </c>
      <c r="U62" s="17">
        <v>445</v>
      </c>
      <c r="V62" s="26">
        <v>0.0292134831460674</v>
      </c>
      <c r="W62" s="18">
        <v>13</v>
      </c>
      <c r="X62" s="18">
        <v>1595</v>
      </c>
      <c r="Y62" s="40">
        <f t="shared" si="103"/>
        <v>122.692307692308</v>
      </c>
      <c r="Z62" s="17">
        <f t="shared" si="104"/>
        <v>-342</v>
      </c>
      <c r="AA62" s="36">
        <f t="shared" si="105"/>
        <v>-0.214420062695925</v>
      </c>
      <c r="AB62" s="17">
        <v>433</v>
      </c>
      <c r="AC62" s="26">
        <v>0.0369515011547344</v>
      </c>
      <c r="AD62" s="18">
        <v>16</v>
      </c>
      <c r="AE62" s="18">
        <v>1959</v>
      </c>
      <c r="AF62" s="40">
        <f t="shared" si="42"/>
        <v>122.4375</v>
      </c>
      <c r="AG62" s="17">
        <f t="shared" si="1"/>
        <v>-425</v>
      </c>
      <c r="AH62" s="36">
        <f t="shared" si="2"/>
        <v>-0.21694742215416</v>
      </c>
      <c r="AI62" s="17">
        <v>438</v>
      </c>
      <c r="AJ62" s="26">
        <v>0.0342465753424658</v>
      </c>
      <c r="AK62" s="18">
        <v>15</v>
      </c>
      <c r="AL62" s="18">
        <v>1871</v>
      </c>
      <c r="AM62" s="40">
        <f t="shared" si="106"/>
        <v>124.733333333333</v>
      </c>
      <c r="AN62" s="17">
        <f t="shared" si="107"/>
        <v>-364</v>
      </c>
      <c r="AO62" s="36">
        <f t="shared" si="108"/>
        <v>-0.194548369855692</v>
      </c>
      <c r="AP62" s="17">
        <v>514</v>
      </c>
      <c r="AQ62" s="26">
        <v>0.0272373540856031</v>
      </c>
      <c r="AR62" s="18">
        <v>14</v>
      </c>
      <c r="AS62" s="18">
        <v>1785</v>
      </c>
      <c r="AT62" s="40">
        <f t="shared" si="109"/>
        <v>127.5</v>
      </c>
      <c r="AU62" s="17">
        <f t="shared" si="110"/>
        <v>-301</v>
      </c>
      <c r="AV62" s="36">
        <f t="shared" si="111"/>
        <v>-0.168627450980392</v>
      </c>
      <c r="AW62" s="17">
        <v>401</v>
      </c>
      <c r="AX62" s="26">
        <v>0.0199501246882793</v>
      </c>
      <c r="AY62" s="18">
        <v>8</v>
      </c>
      <c r="AZ62" s="18">
        <v>1056</v>
      </c>
      <c r="BA62" s="40">
        <f t="shared" si="112"/>
        <v>132</v>
      </c>
      <c r="BB62" s="17">
        <f t="shared" si="113"/>
        <v>-136</v>
      </c>
      <c r="BC62" s="36">
        <f t="shared" si="114"/>
        <v>-0.128787878787879</v>
      </c>
      <c r="BD62" s="17">
        <v>412</v>
      </c>
      <c r="BE62" s="26">
        <v>0.0218446601941748</v>
      </c>
      <c r="BF62" s="17">
        <v>9</v>
      </c>
      <c r="BG62" s="18">
        <v>1176</v>
      </c>
      <c r="BH62" s="40">
        <f t="shared" si="115"/>
        <v>130.666666666667</v>
      </c>
      <c r="BI62" s="17">
        <f t="shared" si="116"/>
        <v>-165</v>
      </c>
      <c r="BJ62" s="36">
        <f t="shared" si="117"/>
        <v>-0.14030612244898</v>
      </c>
      <c r="BK62" s="17">
        <v>386</v>
      </c>
      <c r="BL62" s="32">
        <v>0.0259067357512953</v>
      </c>
      <c r="BM62" s="17">
        <v>10</v>
      </c>
      <c r="BN62" s="18">
        <v>1275</v>
      </c>
      <c r="BO62" s="40">
        <f t="shared" si="118"/>
        <v>127.5</v>
      </c>
      <c r="BP62" s="17">
        <f t="shared" si="119"/>
        <v>-215</v>
      </c>
      <c r="BQ62" s="36">
        <f t="shared" si="120"/>
        <v>-0.168627450980392</v>
      </c>
      <c r="BR62" s="17">
        <v>336</v>
      </c>
      <c r="BS62" s="32">
        <v>0.0208333333333333</v>
      </c>
      <c r="BT62" s="18">
        <v>7</v>
      </c>
      <c r="BU62" s="18">
        <v>935</v>
      </c>
      <c r="BV62" s="40">
        <f t="shared" si="121"/>
        <v>133.571428571429</v>
      </c>
      <c r="BW62" s="17">
        <f t="shared" si="122"/>
        <v>-108</v>
      </c>
      <c r="BX62" s="116">
        <f t="shared" si="123"/>
        <v>-0.115508021390374</v>
      </c>
      <c r="BY62" s="112">
        <v>304</v>
      </c>
      <c r="BZ62" s="117">
        <v>0.0328947368421053</v>
      </c>
      <c r="CA62" s="112">
        <v>10</v>
      </c>
      <c r="CB62" s="112">
        <v>1355</v>
      </c>
      <c r="CC62" s="40">
        <f t="shared" si="61"/>
        <v>135.5</v>
      </c>
      <c r="CD62" s="17">
        <f t="shared" si="3"/>
        <v>-135</v>
      </c>
      <c r="CE62" s="36">
        <f t="shared" si="4"/>
        <v>-0.0996309963099631</v>
      </c>
      <c r="CF62" s="112">
        <v>291</v>
      </c>
      <c r="CG62" s="117">
        <v>0.0240549828178694</v>
      </c>
      <c r="CH62" s="112">
        <v>7</v>
      </c>
      <c r="CI62" s="112">
        <v>948</v>
      </c>
      <c r="CJ62" s="40">
        <f t="shared" si="62"/>
        <v>135.428571428571</v>
      </c>
      <c r="CK62" s="17">
        <f t="shared" si="5"/>
        <v>-95.0000000000031</v>
      </c>
      <c r="CL62" s="36">
        <f t="shared" si="6"/>
        <v>-0.100210970464138</v>
      </c>
      <c r="CM62" s="120">
        <v>263</v>
      </c>
      <c r="CN62" s="121">
        <v>0.0114068441064639</v>
      </c>
      <c r="CO62" s="55">
        <v>3</v>
      </c>
      <c r="CP62" s="55">
        <v>411</v>
      </c>
      <c r="CQ62" s="40">
        <f t="shared" si="63"/>
        <v>137</v>
      </c>
      <c r="CR62" s="17">
        <f t="shared" si="7"/>
        <v>-36</v>
      </c>
      <c r="CS62" s="36">
        <f t="shared" si="8"/>
        <v>-0.0875912408759124</v>
      </c>
      <c r="CT62" s="122">
        <v>274</v>
      </c>
      <c r="CU62" s="123">
        <v>0.0328467153284672</v>
      </c>
      <c r="CV62" s="122">
        <v>9</v>
      </c>
      <c r="CW62" s="122">
        <v>1200</v>
      </c>
      <c r="CX62" s="40">
        <f t="shared" si="64"/>
        <v>133.333333333333</v>
      </c>
      <c r="CY62" s="17">
        <f t="shared" si="9"/>
        <v>-141.000000000003</v>
      </c>
      <c r="CZ62" s="36">
        <f t="shared" si="10"/>
        <v>-0.117500000000002</v>
      </c>
      <c r="DA62" s="112">
        <v>302</v>
      </c>
      <c r="DB62" s="117">
        <v>0.0231788079470199</v>
      </c>
      <c r="DC62" s="112">
        <v>7</v>
      </c>
      <c r="DD62" s="112">
        <v>943</v>
      </c>
      <c r="DE62" s="40">
        <f t="shared" si="65"/>
        <v>134.714285714286</v>
      </c>
      <c r="DF62" s="17">
        <f t="shared" si="11"/>
        <v>-99.999999999998</v>
      </c>
      <c r="DG62" s="36">
        <f t="shared" si="12"/>
        <v>-0.106044538706254</v>
      </c>
      <c r="DH62" s="126">
        <v>296</v>
      </c>
      <c r="DI62" s="32">
        <v>0.0405405405405405</v>
      </c>
      <c r="DJ62" s="17">
        <v>12</v>
      </c>
      <c r="DK62" s="18">
        <v>1519</v>
      </c>
      <c r="DL62" s="40">
        <f t="shared" si="66"/>
        <v>126.583333333333</v>
      </c>
      <c r="DM62" s="17">
        <f t="shared" si="13"/>
        <v>-269.000000000004</v>
      </c>
      <c r="DN62" s="36">
        <f t="shared" si="14"/>
        <v>-0.177090190915078</v>
      </c>
      <c r="DO62" s="33">
        <v>335</v>
      </c>
      <c r="DP62" s="32">
        <v>0.0417910447761194</v>
      </c>
      <c r="DQ62" s="18">
        <v>14</v>
      </c>
      <c r="DR62" s="18">
        <v>1693</v>
      </c>
      <c r="DS62" s="40">
        <f t="shared" si="67"/>
        <v>120.928571428571</v>
      </c>
      <c r="DT62" s="17">
        <f t="shared" si="15"/>
        <v>-393.000000000006</v>
      </c>
      <c r="DU62" s="36">
        <f t="shared" si="16"/>
        <v>-0.23213230950975</v>
      </c>
      <c r="DV62" s="18">
        <v>394</v>
      </c>
      <c r="DW62" s="26">
        <v>0.0380710659898477</v>
      </c>
      <c r="DX62" s="18">
        <v>15</v>
      </c>
      <c r="DY62" s="18">
        <v>1824</v>
      </c>
      <c r="DZ62" s="40">
        <f t="shared" si="68"/>
        <v>121.6</v>
      </c>
      <c r="EA62" s="17">
        <f t="shared" si="17"/>
        <v>-411</v>
      </c>
      <c r="EB62" s="36">
        <f t="shared" si="18"/>
        <v>-0.225328947368421</v>
      </c>
      <c r="EC62" s="18">
        <v>285</v>
      </c>
      <c r="ED62" s="26">
        <v>0.0421052631578947</v>
      </c>
      <c r="EE62" s="18">
        <v>12</v>
      </c>
      <c r="EF62" s="18">
        <v>1479</v>
      </c>
      <c r="EG62" s="40">
        <f t="shared" si="69"/>
        <v>123.25</v>
      </c>
      <c r="EH62" s="17">
        <f t="shared" si="19"/>
        <v>-309</v>
      </c>
      <c r="EI62" s="36">
        <f t="shared" si="20"/>
        <v>-0.208924949290061</v>
      </c>
      <c r="EJ62" s="18">
        <v>271</v>
      </c>
      <c r="EK62" s="26">
        <v>0.029520295202952</v>
      </c>
      <c r="EL62" s="18">
        <v>8</v>
      </c>
      <c r="EM62" s="18">
        <v>987</v>
      </c>
      <c r="EN62" s="40">
        <f t="shared" si="70"/>
        <v>123.375</v>
      </c>
      <c r="EO62" s="17">
        <f t="shared" si="21"/>
        <v>-205</v>
      </c>
      <c r="EP62" s="36">
        <f t="shared" si="22"/>
        <v>-0.207700101317123</v>
      </c>
      <c r="EQ62" s="18">
        <v>295</v>
      </c>
      <c r="ER62" s="26">
        <v>0.0338983050847458</v>
      </c>
      <c r="ES62" s="18">
        <v>10</v>
      </c>
      <c r="ET62" s="18">
        <v>1215</v>
      </c>
      <c r="EU62" s="40">
        <f t="shared" si="71"/>
        <v>121.5</v>
      </c>
      <c r="EV62" s="17">
        <f t="shared" si="23"/>
        <v>-275</v>
      </c>
      <c r="EW62" s="36">
        <f t="shared" si="24"/>
        <v>-0.226337448559671</v>
      </c>
      <c r="EX62" s="18">
        <v>338</v>
      </c>
      <c r="EY62" s="26">
        <v>0.0502958579881657</v>
      </c>
      <c r="EZ62" s="17">
        <v>17</v>
      </c>
      <c r="FA62" s="18">
        <v>2088</v>
      </c>
      <c r="FB62" s="40">
        <f t="shared" si="72"/>
        <v>122.823529411765</v>
      </c>
      <c r="FC62" s="17">
        <f t="shared" si="25"/>
        <v>-445</v>
      </c>
      <c r="FD62" s="36">
        <f t="shared" si="26"/>
        <v>-0.213122605363985</v>
      </c>
      <c r="FE62" s="18">
        <v>252</v>
      </c>
      <c r="FF62" s="26">
        <v>0.0198412698412698</v>
      </c>
      <c r="FG62" s="17">
        <v>5</v>
      </c>
      <c r="FH62" s="18">
        <v>616</v>
      </c>
      <c r="FI62" s="40">
        <f t="shared" si="73"/>
        <v>123.2</v>
      </c>
      <c r="FJ62" s="17">
        <f t="shared" si="27"/>
        <v>-129</v>
      </c>
      <c r="FK62" s="36">
        <f t="shared" si="28"/>
        <v>-0.209415584415584</v>
      </c>
      <c r="FL62" s="18">
        <v>351</v>
      </c>
      <c r="FM62" s="26">
        <v>0.0398860398860399</v>
      </c>
      <c r="FN62" s="17">
        <v>14</v>
      </c>
      <c r="FO62" s="18">
        <v>1710</v>
      </c>
      <c r="FP62" s="40">
        <f t="shared" si="74"/>
        <v>122.142857142857</v>
      </c>
      <c r="FQ62" s="17">
        <f t="shared" si="29"/>
        <v>-376</v>
      </c>
      <c r="FR62" s="36">
        <f t="shared" si="30"/>
        <v>-0.219883040935673</v>
      </c>
      <c r="FS62" s="18">
        <v>326</v>
      </c>
      <c r="FT62" s="26">
        <v>0.0276073619631902</v>
      </c>
      <c r="FU62" s="17">
        <v>9</v>
      </c>
      <c r="FV62" s="18">
        <v>1097</v>
      </c>
      <c r="FW62" s="40">
        <f t="shared" si="147"/>
        <v>121.888888888889</v>
      </c>
      <c r="FX62" s="17">
        <f t="shared" si="124"/>
        <v>-244</v>
      </c>
      <c r="FY62" s="36">
        <f t="shared" si="125"/>
        <v>-0.222424794895169</v>
      </c>
      <c r="FZ62" s="18">
        <v>563</v>
      </c>
      <c r="GA62" s="26">
        <v>0.0710479573712256</v>
      </c>
      <c r="GB62" s="17">
        <v>40</v>
      </c>
      <c r="GC62" s="18">
        <v>4372</v>
      </c>
      <c r="GD62" s="40">
        <f t="shared" si="126"/>
        <v>109.3</v>
      </c>
      <c r="GE62" s="17">
        <f t="shared" si="127"/>
        <v>-1588</v>
      </c>
      <c r="GF62" s="36">
        <f t="shared" si="128"/>
        <v>-0.363220494053065</v>
      </c>
      <c r="GG62" s="18">
        <v>751</v>
      </c>
      <c r="GH62" s="26">
        <v>0.0505992010652463</v>
      </c>
      <c r="GI62" s="18">
        <v>38</v>
      </c>
      <c r="GJ62" s="18">
        <v>4210</v>
      </c>
      <c r="GK62" s="40">
        <f t="shared" si="129"/>
        <v>110.789473684211</v>
      </c>
      <c r="GL62" s="17">
        <f t="shared" si="130"/>
        <v>-1452</v>
      </c>
      <c r="GM62" s="36">
        <f t="shared" si="131"/>
        <v>-0.344893111638955</v>
      </c>
      <c r="GN62" s="18">
        <v>641</v>
      </c>
      <c r="GO62" s="26">
        <v>0.0499219968798752</v>
      </c>
      <c r="GP62" s="18">
        <v>32</v>
      </c>
      <c r="GQ62" s="18">
        <v>3571</v>
      </c>
      <c r="GR62" s="40">
        <f t="shared" si="132"/>
        <v>111.59375</v>
      </c>
      <c r="GS62" s="17">
        <f t="shared" si="133"/>
        <v>-1197</v>
      </c>
      <c r="GT62" s="36">
        <f t="shared" si="134"/>
        <v>-0.335200224026883</v>
      </c>
      <c r="GU62" s="18">
        <v>731</v>
      </c>
      <c r="GV62" s="26">
        <v>0.0424076607387141</v>
      </c>
      <c r="GW62" s="18">
        <v>31</v>
      </c>
      <c r="GX62" s="18">
        <v>3390</v>
      </c>
      <c r="GY62" s="40">
        <f t="shared" si="135"/>
        <v>109.354838709677</v>
      </c>
      <c r="GZ62" s="17">
        <f t="shared" si="136"/>
        <v>-1229</v>
      </c>
      <c r="HA62" s="36">
        <f t="shared" si="137"/>
        <v>-0.362536873156342</v>
      </c>
      <c r="HB62" s="18">
        <v>563</v>
      </c>
      <c r="HC62" s="26">
        <v>0.063943161634103</v>
      </c>
      <c r="HD62" s="18">
        <v>36</v>
      </c>
      <c r="HE62" s="18">
        <v>3651</v>
      </c>
      <c r="HF62" s="40">
        <f t="shared" si="138"/>
        <v>101.416666666667</v>
      </c>
      <c r="HG62" s="17">
        <f t="shared" si="139"/>
        <v>-1713</v>
      </c>
      <c r="HH62" s="36">
        <f t="shared" si="140"/>
        <v>-0.469186524239934</v>
      </c>
      <c r="HI62" s="18">
        <v>600</v>
      </c>
      <c r="HJ62" s="26">
        <v>0.0416666666666667</v>
      </c>
      <c r="HK62" s="17">
        <v>25</v>
      </c>
      <c r="HL62" s="18">
        <v>2513</v>
      </c>
      <c r="HM62" s="40">
        <f t="shared" si="141"/>
        <v>100.52</v>
      </c>
      <c r="HN62" s="17">
        <f t="shared" si="142"/>
        <v>-1212</v>
      </c>
      <c r="HO62" s="36">
        <f t="shared" si="143"/>
        <v>-0.482292081177875</v>
      </c>
      <c r="HP62" s="18">
        <v>762</v>
      </c>
      <c r="HQ62" s="26">
        <v>0.0249343832020997</v>
      </c>
      <c r="HR62" s="17">
        <v>19</v>
      </c>
      <c r="HS62" s="18">
        <v>1892</v>
      </c>
      <c r="HT62" s="40">
        <f t="shared" si="144"/>
        <v>99.5789473684211</v>
      </c>
      <c r="HU62" s="17">
        <f t="shared" si="145"/>
        <v>-939</v>
      </c>
      <c r="HV62" s="36">
        <f t="shared" si="146"/>
        <v>-0.49630021141649</v>
      </c>
      <c r="HW62" s="17">
        <v>3668</v>
      </c>
      <c r="HX62" s="17">
        <v>551582.94</v>
      </c>
      <c r="HY62" s="18">
        <v>2129</v>
      </c>
      <c r="HZ62" s="18">
        <v>258051.22</v>
      </c>
      <c r="IA62" s="17">
        <v>1210</v>
      </c>
      <c r="IB62" s="17">
        <v>154100</v>
      </c>
      <c r="IC62" s="17">
        <v>902</v>
      </c>
      <c r="ID62" s="17">
        <v>112772</v>
      </c>
      <c r="IE62" s="18"/>
      <c r="IF62" s="41"/>
      <c r="IG62" s="41"/>
      <c r="IH62" s="41"/>
      <c r="II62" s="41"/>
      <c r="IJ62" s="41"/>
      <c r="IK62" s="41"/>
      <c r="IL62" s="41"/>
      <c r="IM62" s="18"/>
      <c r="IN62" s="41"/>
      <c r="IO62" s="41"/>
      <c r="IP62" s="41"/>
      <c r="IQ62" s="18"/>
      <c r="IR62" s="18"/>
      <c r="IS62" s="18">
        <f t="shared" si="98"/>
        <v>496</v>
      </c>
      <c r="IT62" s="18">
        <f t="shared" si="31"/>
        <v>58123</v>
      </c>
      <c r="IU62" s="17">
        <v>149</v>
      </c>
      <c r="IV62" s="17">
        <f t="shared" si="32"/>
        <v>-15781</v>
      </c>
      <c r="IW62" s="36">
        <f t="shared" si="33"/>
        <v>-0.271510417562755</v>
      </c>
      <c r="IX62" s="18">
        <f t="shared" si="34"/>
        <v>8405</v>
      </c>
      <c r="IY62" s="42">
        <f t="shared" si="35"/>
        <v>1134629.16</v>
      </c>
      <c r="IZ62" s="43"/>
      <c r="JA62" s="43"/>
      <c r="JB62" t="str">
        <f>IF(JC52&gt;=0,"，较前一日上升","，较前一日下降")</f>
        <v>，较前一日下降</v>
      </c>
    </row>
    <row r="63" spans="1:262">
      <c r="A63" s="16" t="s">
        <v>133</v>
      </c>
      <c r="B63" s="17" t="s">
        <v>47</v>
      </c>
      <c r="C63" s="18">
        <v>6939962760575</v>
      </c>
      <c r="D63" s="18">
        <v>576113464641</v>
      </c>
      <c r="E63" s="18">
        <v>21062010001018</v>
      </c>
      <c r="F63" s="17" t="s">
        <v>261</v>
      </c>
      <c r="G63" s="19" t="s">
        <v>262</v>
      </c>
      <c r="H63" s="17" t="s">
        <v>129</v>
      </c>
      <c r="I63" s="26">
        <f>VLOOKUP(C63,供应链!E:J,6,0)</f>
        <v>0.0416666666666667</v>
      </c>
      <c r="J63" s="17">
        <f>VLOOKUP(C63,供应链!E:H,4,0)</f>
        <v>4</v>
      </c>
      <c r="K63" s="17">
        <f>VLOOKUP(C63,供应链!E:K,7,0)</f>
        <v>1</v>
      </c>
      <c r="L63" s="18" t="str">
        <f>VLOOKUP(C63,供应链!E:I,5,0)</f>
        <v>-</v>
      </c>
      <c r="M63" s="27">
        <f t="shared" si="0"/>
        <v>0.00172021530436713</v>
      </c>
      <c r="N63" s="17">
        <v>291</v>
      </c>
      <c r="O63" s="26">
        <v>0.0103092783505155</v>
      </c>
      <c r="P63" s="18">
        <v>3</v>
      </c>
      <c r="Q63" s="18">
        <v>407</v>
      </c>
      <c r="R63" s="40">
        <f t="shared" si="100"/>
        <v>135.666666666667</v>
      </c>
      <c r="S63" s="17">
        <f t="shared" si="101"/>
        <v>-10</v>
      </c>
      <c r="T63" s="36">
        <f t="shared" si="102"/>
        <v>-0.0245700245700246</v>
      </c>
      <c r="U63" s="17">
        <v>267</v>
      </c>
      <c r="V63" s="26">
        <v>0.0149812734082397</v>
      </c>
      <c r="W63" s="18">
        <v>4</v>
      </c>
      <c r="X63" s="18">
        <v>546</v>
      </c>
      <c r="Y63" s="40">
        <f t="shared" si="103"/>
        <v>136.5</v>
      </c>
      <c r="Z63" s="17">
        <f t="shared" si="104"/>
        <v>-10</v>
      </c>
      <c r="AA63" s="36">
        <f t="shared" si="105"/>
        <v>-0.0183150183150183</v>
      </c>
      <c r="AB63" s="17">
        <v>251</v>
      </c>
      <c r="AC63" s="26">
        <v>0.00398406374501992</v>
      </c>
      <c r="AD63" s="18">
        <v>1</v>
      </c>
      <c r="AE63" s="18">
        <v>139</v>
      </c>
      <c r="AF63" s="40">
        <f t="shared" si="42"/>
        <v>139</v>
      </c>
      <c r="AG63" s="17">
        <f t="shared" si="1"/>
        <v>0</v>
      </c>
      <c r="AH63" s="36">
        <f t="shared" si="2"/>
        <v>0</v>
      </c>
      <c r="AI63" s="17">
        <v>234</v>
      </c>
      <c r="AJ63" s="26">
        <v>0.0128205128205128</v>
      </c>
      <c r="AK63" s="18">
        <v>3</v>
      </c>
      <c r="AL63" s="18">
        <v>401</v>
      </c>
      <c r="AM63" s="40">
        <f t="shared" si="106"/>
        <v>133.666666666667</v>
      </c>
      <c r="AN63" s="17">
        <f t="shared" si="107"/>
        <v>-16</v>
      </c>
      <c r="AO63" s="36">
        <f t="shared" si="108"/>
        <v>-0.0399002493765587</v>
      </c>
      <c r="AP63" s="17">
        <v>332</v>
      </c>
      <c r="AQ63" s="26">
        <v>0.0271084337349398</v>
      </c>
      <c r="AR63" s="18">
        <v>9</v>
      </c>
      <c r="AS63" s="18">
        <v>1119</v>
      </c>
      <c r="AT63" s="40">
        <f t="shared" si="109"/>
        <v>124.333333333333</v>
      </c>
      <c r="AU63" s="17">
        <f t="shared" si="110"/>
        <v>-132</v>
      </c>
      <c r="AV63" s="36">
        <f t="shared" si="111"/>
        <v>-0.117962466487936</v>
      </c>
      <c r="AW63" s="17">
        <v>252</v>
      </c>
      <c r="AX63" s="26">
        <v>0.0317460317460317</v>
      </c>
      <c r="AY63" s="18">
        <v>8</v>
      </c>
      <c r="AZ63" s="18">
        <v>1028</v>
      </c>
      <c r="BA63" s="40">
        <f t="shared" si="112"/>
        <v>128.5</v>
      </c>
      <c r="BB63" s="17">
        <f t="shared" si="113"/>
        <v>-84</v>
      </c>
      <c r="BC63" s="36">
        <f t="shared" si="114"/>
        <v>-0.0817120622568093</v>
      </c>
      <c r="BD63" s="17">
        <v>296</v>
      </c>
      <c r="BE63" s="26">
        <v>0.0202702702702703</v>
      </c>
      <c r="BF63" s="17">
        <v>6</v>
      </c>
      <c r="BG63" s="18">
        <v>744</v>
      </c>
      <c r="BH63" s="40">
        <f t="shared" si="115"/>
        <v>124</v>
      </c>
      <c r="BI63" s="17">
        <f t="shared" si="116"/>
        <v>-90</v>
      </c>
      <c r="BJ63" s="36">
        <f t="shared" si="117"/>
        <v>-0.120967741935484</v>
      </c>
      <c r="BK63" s="17">
        <v>233</v>
      </c>
      <c r="BL63" s="32">
        <v>0.0171673819742489</v>
      </c>
      <c r="BM63" s="17">
        <v>4</v>
      </c>
      <c r="BN63" s="18">
        <v>491</v>
      </c>
      <c r="BO63" s="40">
        <f t="shared" si="118"/>
        <v>122.75</v>
      </c>
      <c r="BP63" s="17">
        <f t="shared" si="119"/>
        <v>-65</v>
      </c>
      <c r="BQ63" s="36">
        <f t="shared" si="120"/>
        <v>-0.132382892057026</v>
      </c>
      <c r="BR63" s="17">
        <v>209</v>
      </c>
      <c r="BS63" s="32">
        <v>0.0239234449760766</v>
      </c>
      <c r="BT63" s="18">
        <v>5</v>
      </c>
      <c r="BU63" s="18">
        <v>641</v>
      </c>
      <c r="BV63" s="40">
        <f t="shared" si="121"/>
        <v>128.2</v>
      </c>
      <c r="BW63" s="17">
        <f t="shared" si="122"/>
        <v>-54.0000000000001</v>
      </c>
      <c r="BX63" s="116">
        <f t="shared" si="123"/>
        <v>-0.0842433697347895</v>
      </c>
      <c r="BY63" s="112">
        <v>212</v>
      </c>
      <c r="BZ63" s="117">
        <v>0.0283018867924528</v>
      </c>
      <c r="CA63" s="112">
        <v>6</v>
      </c>
      <c r="CB63" s="112">
        <v>763</v>
      </c>
      <c r="CC63" s="40">
        <f t="shared" si="61"/>
        <v>127.166666666667</v>
      </c>
      <c r="CD63" s="17">
        <f t="shared" si="3"/>
        <v>-70.999999999998</v>
      </c>
      <c r="CE63" s="36">
        <f t="shared" si="4"/>
        <v>-0.0930537352555675</v>
      </c>
      <c r="CF63" s="112">
        <v>224</v>
      </c>
      <c r="CG63" s="117">
        <v>0.0267857142857143</v>
      </c>
      <c r="CH63" s="112">
        <v>6</v>
      </c>
      <c r="CI63" s="112">
        <v>745</v>
      </c>
      <c r="CJ63" s="40">
        <f t="shared" si="62"/>
        <v>124.166666666667</v>
      </c>
      <c r="CK63" s="17">
        <f t="shared" si="5"/>
        <v>-88.999999999998</v>
      </c>
      <c r="CL63" s="36">
        <f t="shared" si="6"/>
        <v>-0.119463087248319</v>
      </c>
      <c r="CM63" s="120">
        <v>213</v>
      </c>
      <c r="CN63" s="121">
        <v>0.0140845070422535</v>
      </c>
      <c r="CO63" s="55">
        <v>3</v>
      </c>
      <c r="CP63" s="55">
        <v>372</v>
      </c>
      <c r="CQ63" s="40">
        <f t="shared" si="63"/>
        <v>124</v>
      </c>
      <c r="CR63" s="17">
        <f t="shared" si="7"/>
        <v>-45</v>
      </c>
      <c r="CS63" s="36">
        <f t="shared" si="8"/>
        <v>-0.120967741935484</v>
      </c>
      <c r="CT63" s="122">
        <v>236</v>
      </c>
      <c r="CU63" s="123">
        <v>0.0254237288135593</v>
      </c>
      <c r="CV63" s="122">
        <v>6</v>
      </c>
      <c r="CW63" s="122">
        <v>759</v>
      </c>
      <c r="CX63" s="40">
        <f t="shared" si="64"/>
        <v>126.5</v>
      </c>
      <c r="CY63" s="17">
        <f t="shared" si="9"/>
        <v>-75</v>
      </c>
      <c r="CZ63" s="36">
        <f t="shared" si="10"/>
        <v>-0.0988142292490119</v>
      </c>
      <c r="DA63" s="112">
        <v>266</v>
      </c>
      <c r="DB63" s="117">
        <v>0.0413533834586466</v>
      </c>
      <c r="DC63" s="112">
        <v>11</v>
      </c>
      <c r="DD63" s="112">
        <v>1399</v>
      </c>
      <c r="DE63" s="40">
        <f t="shared" si="65"/>
        <v>127.181818181818</v>
      </c>
      <c r="DF63" s="17">
        <f t="shared" si="11"/>
        <v>-130.000000000002</v>
      </c>
      <c r="DG63" s="36">
        <f t="shared" si="12"/>
        <v>-0.0929235167977141</v>
      </c>
      <c r="DH63" s="126">
        <v>264</v>
      </c>
      <c r="DI63" s="32">
        <v>0.00757575757575758</v>
      </c>
      <c r="DJ63" s="17">
        <v>2</v>
      </c>
      <c r="DK63" s="18">
        <v>258</v>
      </c>
      <c r="DL63" s="40">
        <f t="shared" si="66"/>
        <v>129</v>
      </c>
      <c r="DM63" s="17">
        <f t="shared" si="13"/>
        <v>-20</v>
      </c>
      <c r="DN63" s="36">
        <f t="shared" si="14"/>
        <v>-0.0775193798449612</v>
      </c>
      <c r="DO63" s="33">
        <v>270</v>
      </c>
      <c r="DP63" s="32">
        <v>0.0148148148148148</v>
      </c>
      <c r="DQ63" s="18">
        <v>4</v>
      </c>
      <c r="DR63" s="18">
        <v>509</v>
      </c>
      <c r="DS63" s="40">
        <f t="shared" si="67"/>
        <v>127.25</v>
      </c>
      <c r="DT63" s="17">
        <f t="shared" si="15"/>
        <v>-47</v>
      </c>
      <c r="DU63" s="36">
        <f t="shared" si="16"/>
        <v>-0.0923379174852652</v>
      </c>
      <c r="DV63" s="18">
        <v>260</v>
      </c>
      <c r="DW63" s="26">
        <v>0.0384615384615385</v>
      </c>
      <c r="DX63" s="18">
        <v>10</v>
      </c>
      <c r="DY63" s="18">
        <v>1237</v>
      </c>
      <c r="DZ63" s="40">
        <f t="shared" si="68"/>
        <v>123.7</v>
      </c>
      <c r="EA63" s="17">
        <f t="shared" si="17"/>
        <v>-153</v>
      </c>
      <c r="EB63" s="36">
        <f t="shared" si="18"/>
        <v>-0.123686337914309</v>
      </c>
      <c r="EC63" s="18">
        <v>279</v>
      </c>
      <c r="ED63" s="26">
        <v>0.017921146953405</v>
      </c>
      <c r="EE63" s="18">
        <v>5</v>
      </c>
      <c r="EF63" s="18">
        <v>620</v>
      </c>
      <c r="EG63" s="40">
        <f t="shared" si="69"/>
        <v>124</v>
      </c>
      <c r="EH63" s="17">
        <f t="shared" si="19"/>
        <v>-75</v>
      </c>
      <c r="EI63" s="36">
        <f t="shared" si="20"/>
        <v>-0.120967741935484</v>
      </c>
      <c r="EJ63" s="18">
        <v>289</v>
      </c>
      <c r="EK63" s="26">
        <v>0.0242214532871972</v>
      </c>
      <c r="EL63" s="18">
        <v>7</v>
      </c>
      <c r="EM63" s="18">
        <v>903</v>
      </c>
      <c r="EN63" s="40">
        <f t="shared" si="70"/>
        <v>129</v>
      </c>
      <c r="EO63" s="17">
        <f t="shared" si="21"/>
        <v>-70</v>
      </c>
      <c r="EP63" s="36">
        <f t="shared" si="22"/>
        <v>-0.0775193798449612</v>
      </c>
      <c r="EQ63" s="18">
        <v>222</v>
      </c>
      <c r="ER63" s="26">
        <v>0.0135135135135135</v>
      </c>
      <c r="ES63" s="18">
        <v>3</v>
      </c>
      <c r="ET63" s="18">
        <v>397</v>
      </c>
      <c r="EU63" s="40">
        <f t="shared" si="71"/>
        <v>132.333333333333</v>
      </c>
      <c r="EV63" s="17">
        <f t="shared" si="23"/>
        <v>-20</v>
      </c>
      <c r="EW63" s="36">
        <f t="shared" si="24"/>
        <v>-0.0503778337531485</v>
      </c>
      <c r="EX63" s="18">
        <v>233</v>
      </c>
      <c r="EY63" s="26">
        <v>0.00858369098712446</v>
      </c>
      <c r="EZ63" s="17">
        <v>2</v>
      </c>
      <c r="FA63" s="18">
        <v>268</v>
      </c>
      <c r="FB63" s="40">
        <f t="shared" si="72"/>
        <v>134</v>
      </c>
      <c r="FC63" s="17">
        <f t="shared" si="25"/>
        <v>-10</v>
      </c>
      <c r="FD63" s="36">
        <f t="shared" si="26"/>
        <v>-0.0373134328358209</v>
      </c>
      <c r="FE63" s="18">
        <v>190</v>
      </c>
      <c r="FF63" s="26">
        <v>0.0210526315789474</v>
      </c>
      <c r="FG63" s="17">
        <v>4</v>
      </c>
      <c r="FH63" s="18">
        <v>546</v>
      </c>
      <c r="FI63" s="40">
        <f t="shared" si="73"/>
        <v>136.5</v>
      </c>
      <c r="FJ63" s="17">
        <f t="shared" si="27"/>
        <v>-10</v>
      </c>
      <c r="FK63" s="36">
        <f t="shared" si="28"/>
        <v>-0.0183150183150183</v>
      </c>
      <c r="FL63" s="18">
        <v>182</v>
      </c>
      <c r="FM63" s="26">
        <v>0.0164835164835165</v>
      </c>
      <c r="FN63" s="17">
        <v>3</v>
      </c>
      <c r="FO63" s="18">
        <v>407</v>
      </c>
      <c r="FP63" s="40">
        <f t="shared" si="74"/>
        <v>135.666666666667</v>
      </c>
      <c r="FQ63" s="17">
        <f t="shared" si="29"/>
        <v>-10</v>
      </c>
      <c r="FR63" s="36">
        <f t="shared" si="30"/>
        <v>-0.0245700245700246</v>
      </c>
      <c r="FS63" s="18">
        <v>230</v>
      </c>
      <c r="FT63" s="26">
        <v>0.0304347826086957</v>
      </c>
      <c r="FU63" s="17">
        <v>7</v>
      </c>
      <c r="FV63" s="18">
        <v>958</v>
      </c>
      <c r="FW63" s="40">
        <f t="shared" si="147"/>
        <v>136.857142857143</v>
      </c>
      <c r="FX63" s="17">
        <f t="shared" si="124"/>
        <v>-15</v>
      </c>
      <c r="FY63" s="36">
        <f t="shared" si="125"/>
        <v>-0.0156576200417536</v>
      </c>
      <c r="FZ63" s="18">
        <v>376</v>
      </c>
      <c r="GA63" s="26">
        <v>0.0159574468085106</v>
      </c>
      <c r="GB63" s="17">
        <v>6</v>
      </c>
      <c r="GC63" s="18">
        <v>750</v>
      </c>
      <c r="GD63" s="40">
        <f t="shared" si="126"/>
        <v>125</v>
      </c>
      <c r="GE63" s="17">
        <f t="shared" si="127"/>
        <v>-84</v>
      </c>
      <c r="GF63" s="36">
        <f t="shared" si="128"/>
        <v>-0.112</v>
      </c>
      <c r="GG63" s="18">
        <v>314</v>
      </c>
      <c r="GH63" s="26">
        <v>0.0127388535031847</v>
      </c>
      <c r="GI63" s="18">
        <v>4</v>
      </c>
      <c r="GJ63" s="18">
        <v>527</v>
      </c>
      <c r="GK63" s="40">
        <f t="shared" si="129"/>
        <v>131.75</v>
      </c>
      <c r="GL63" s="17">
        <f t="shared" si="130"/>
        <v>-29</v>
      </c>
      <c r="GM63" s="36">
        <f t="shared" si="131"/>
        <v>-0.0550284629981025</v>
      </c>
      <c r="GN63" s="18">
        <v>263</v>
      </c>
      <c r="GO63" s="26">
        <v>0.0152091254752852</v>
      </c>
      <c r="GP63" s="18">
        <v>4</v>
      </c>
      <c r="GQ63" s="18">
        <v>510</v>
      </c>
      <c r="GR63" s="40">
        <f t="shared" si="132"/>
        <v>127.5</v>
      </c>
      <c r="GS63" s="17">
        <f t="shared" si="133"/>
        <v>-46</v>
      </c>
      <c r="GT63" s="36">
        <f t="shared" si="134"/>
        <v>-0.0901960784313725</v>
      </c>
      <c r="GU63" s="18">
        <v>280</v>
      </c>
      <c r="GV63" s="26">
        <v>0.0142857142857143</v>
      </c>
      <c r="GW63" s="18">
        <v>4</v>
      </c>
      <c r="GX63" s="18">
        <v>540</v>
      </c>
      <c r="GY63" s="40">
        <f t="shared" si="135"/>
        <v>135</v>
      </c>
      <c r="GZ63" s="17">
        <f t="shared" si="136"/>
        <v>-16</v>
      </c>
      <c r="HA63" s="36">
        <f t="shared" si="137"/>
        <v>-0.0296296296296296</v>
      </c>
      <c r="HB63" s="18">
        <v>229</v>
      </c>
      <c r="HC63" s="26">
        <v>0.0174672489082969</v>
      </c>
      <c r="HD63" s="18">
        <v>4</v>
      </c>
      <c r="HE63" s="18">
        <v>537</v>
      </c>
      <c r="HF63" s="40">
        <f t="shared" si="138"/>
        <v>134.25</v>
      </c>
      <c r="HG63" s="17">
        <f t="shared" si="139"/>
        <v>-19</v>
      </c>
      <c r="HH63" s="36">
        <f t="shared" si="140"/>
        <v>-0.0353817504655493</v>
      </c>
      <c r="HI63" s="18">
        <v>233</v>
      </c>
      <c r="HJ63" s="26">
        <v>0.0300429184549356</v>
      </c>
      <c r="HK63" s="17">
        <v>7</v>
      </c>
      <c r="HL63" s="18">
        <v>920</v>
      </c>
      <c r="HM63" s="40">
        <f t="shared" si="141"/>
        <v>131.428571428571</v>
      </c>
      <c r="HN63" s="17">
        <f t="shared" si="142"/>
        <v>-53.0000000000001</v>
      </c>
      <c r="HO63" s="36">
        <f t="shared" si="143"/>
        <v>-0.057608695652174</v>
      </c>
      <c r="HP63" s="18">
        <v>282</v>
      </c>
      <c r="HQ63" s="26">
        <v>0.0141843971631206</v>
      </c>
      <c r="HR63" s="17">
        <v>4</v>
      </c>
      <c r="HS63" s="18">
        <v>505</v>
      </c>
      <c r="HT63" s="40">
        <f t="shared" si="144"/>
        <v>126.25</v>
      </c>
      <c r="HU63" s="17">
        <f t="shared" si="145"/>
        <v>-51</v>
      </c>
      <c r="HV63" s="36">
        <f t="shared" si="146"/>
        <v>-0.100990099009901</v>
      </c>
      <c r="HW63" s="17">
        <v>798</v>
      </c>
      <c r="HX63" s="17">
        <v>99398.49</v>
      </c>
      <c r="HY63" s="18">
        <v>288</v>
      </c>
      <c r="HZ63" s="18">
        <v>34756.54</v>
      </c>
      <c r="IA63" s="17">
        <v>82</v>
      </c>
      <c r="IB63" s="17">
        <v>11013</v>
      </c>
      <c r="IC63" s="17">
        <v>186</v>
      </c>
      <c r="ID63" s="17">
        <v>24664</v>
      </c>
      <c r="IE63" s="16"/>
      <c r="IF63" s="16"/>
      <c r="IG63" s="16"/>
      <c r="IH63" s="16"/>
      <c r="II63" s="41"/>
      <c r="IJ63" s="41"/>
      <c r="IK63" s="41"/>
      <c r="IL63" s="41"/>
      <c r="IM63" s="18"/>
      <c r="IN63" s="41"/>
      <c r="IO63" s="41"/>
      <c r="IP63" s="41"/>
      <c r="IQ63" s="18"/>
      <c r="IR63" s="18"/>
      <c r="IS63" s="18">
        <f t="shared" si="98"/>
        <v>155</v>
      </c>
      <c r="IT63" s="18">
        <f t="shared" si="31"/>
        <v>19946</v>
      </c>
      <c r="IU63" s="17">
        <v>139</v>
      </c>
      <c r="IV63" s="17">
        <f t="shared" si="32"/>
        <v>-1599</v>
      </c>
      <c r="IW63" s="36">
        <f t="shared" si="33"/>
        <v>-0.0801664494134162</v>
      </c>
      <c r="IX63" s="18">
        <f t="shared" si="34"/>
        <v>1509</v>
      </c>
      <c r="IY63" s="42">
        <f t="shared" si="35"/>
        <v>189778.03</v>
      </c>
      <c r="IZ63" s="43"/>
      <c r="JA63" s="43"/>
      <c r="JB63" s="44" t="str">
        <f>ROUND(ABS(JC52),4)*100&amp;"%"</f>
        <v>23.06%</v>
      </c>
    </row>
    <row r="64" spans="1:262">
      <c r="A64" s="16"/>
      <c r="B64" s="17" t="s">
        <v>47</v>
      </c>
      <c r="C64" s="18">
        <v>6939962761299</v>
      </c>
      <c r="D64" s="18">
        <v>598979546544</v>
      </c>
      <c r="E64" s="18">
        <v>21062010001158</v>
      </c>
      <c r="F64" s="17" t="s">
        <v>263</v>
      </c>
      <c r="G64" s="19" t="s">
        <v>264</v>
      </c>
      <c r="H64" s="17" t="s">
        <v>129</v>
      </c>
      <c r="I64" s="26">
        <f>VLOOKUP(C64,供应链!E:J,6,0)</f>
        <v>1</v>
      </c>
      <c r="J64" s="17">
        <f>VLOOKUP(C64,供应链!E:H,4,0)</f>
        <v>731</v>
      </c>
      <c r="K64" s="17">
        <f>VLOOKUP(C64,供应链!E:K,7,0)</f>
        <v>48</v>
      </c>
      <c r="L64" s="18">
        <f>VLOOKUP(C64,供应链!E:I,5,0)</f>
        <v>17.8944279539068</v>
      </c>
      <c r="M64" s="27">
        <f t="shared" si="0"/>
        <v>0.011974918151046</v>
      </c>
      <c r="N64" s="17">
        <v>880</v>
      </c>
      <c r="O64" s="26">
        <v>0.0386363636363636</v>
      </c>
      <c r="P64" s="18">
        <v>34</v>
      </c>
      <c r="Q64" s="18">
        <v>2894</v>
      </c>
      <c r="R64" s="40">
        <f t="shared" si="100"/>
        <v>85.1176470588235</v>
      </c>
      <c r="S64" s="17">
        <f t="shared" si="101"/>
        <v>-132</v>
      </c>
      <c r="T64" s="36">
        <f t="shared" si="102"/>
        <v>-0.045611610228058</v>
      </c>
      <c r="U64" s="17">
        <v>770</v>
      </c>
      <c r="V64" s="26">
        <v>0.0168831168831169</v>
      </c>
      <c r="W64" s="18">
        <v>13</v>
      </c>
      <c r="X64" s="18">
        <v>1089</v>
      </c>
      <c r="Y64" s="40">
        <f t="shared" si="103"/>
        <v>83.7692307692308</v>
      </c>
      <c r="Z64" s="17">
        <f t="shared" si="104"/>
        <v>-67.9999999999999</v>
      </c>
      <c r="AA64" s="36">
        <f t="shared" si="105"/>
        <v>-0.0624426078971533</v>
      </c>
      <c r="AB64" s="17">
        <v>855</v>
      </c>
      <c r="AC64" s="26">
        <v>0.0304093567251462</v>
      </c>
      <c r="AD64" s="18">
        <v>26</v>
      </c>
      <c r="AE64" s="18">
        <v>2241</v>
      </c>
      <c r="AF64" s="40">
        <f t="shared" si="42"/>
        <v>86.1923076923077</v>
      </c>
      <c r="AG64" s="17">
        <f t="shared" si="1"/>
        <v>-73</v>
      </c>
      <c r="AH64" s="36">
        <f t="shared" si="2"/>
        <v>-0.0325747434181169</v>
      </c>
      <c r="AI64" s="17">
        <v>840</v>
      </c>
      <c r="AJ64" s="26">
        <v>0.0285714285714286</v>
      </c>
      <c r="AK64" s="18">
        <v>24</v>
      </c>
      <c r="AL64" s="18">
        <v>2026</v>
      </c>
      <c r="AM64" s="40">
        <f t="shared" si="106"/>
        <v>84.4166666666667</v>
      </c>
      <c r="AN64" s="17">
        <f t="shared" si="107"/>
        <v>-110</v>
      </c>
      <c r="AO64" s="36">
        <f t="shared" si="108"/>
        <v>-0.0542941757156959</v>
      </c>
      <c r="AP64" s="17">
        <v>1187</v>
      </c>
      <c r="AQ64" s="26">
        <v>0.0269587194608256</v>
      </c>
      <c r="AR64" s="18">
        <v>32</v>
      </c>
      <c r="AS64" s="18">
        <v>2637</v>
      </c>
      <c r="AT64" s="40">
        <f t="shared" si="109"/>
        <v>82.40625</v>
      </c>
      <c r="AU64" s="17">
        <f t="shared" si="110"/>
        <v>-211</v>
      </c>
      <c r="AV64" s="36">
        <f t="shared" si="111"/>
        <v>-0.0800151687523701</v>
      </c>
      <c r="AW64" s="17">
        <v>916</v>
      </c>
      <c r="AX64" s="26">
        <v>0.027292576419214</v>
      </c>
      <c r="AY64" s="18">
        <v>25</v>
      </c>
      <c r="AZ64" s="18">
        <v>2102</v>
      </c>
      <c r="BA64" s="40">
        <f t="shared" si="112"/>
        <v>84.08</v>
      </c>
      <c r="BB64" s="17">
        <f t="shared" si="113"/>
        <v>-123</v>
      </c>
      <c r="BC64" s="36">
        <f t="shared" si="114"/>
        <v>-0.0585156993339677</v>
      </c>
      <c r="BD64" s="17">
        <v>950</v>
      </c>
      <c r="BE64" s="26">
        <v>0.0431578947368421</v>
      </c>
      <c r="BF64" s="17">
        <v>41</v>
      </c>
      <c r="BG64" s="18">
        <v>3449</v>
      </c>
      <c r="BH64" s="40">
        <f t="shared" si="115"/>
        <v>84.1219512195122</v>
      </c>
      <c r="BI64" s="17">
        <f t="shared" si="116"/>
        <v>-200</v>
      </c>
      <c r="BJ64" s="36">
        <f t="shared" si="117"/>
        <v>-0.0579878225572629</v>
      </c>
      <c r="BK64" s="17">
        <v>842</v>
      </c>
      <c r="BL64" s="32">
        <v>0.0332541567695962</v>
      </c>
      <c r="BM64" s="17">
        <v>28</v>
      </c>
      <c r="BN64" s="18">
        <v>2417</v>
      </c>
      <c r="BO64" s="40">
        <f t="shared" si="118"/>
        <v>86.3214285714286</v>
      </c>
      <c r="BP64" s="17">
        <f t="shared" si="119"/>
        <v>-75.0000000000001</v>
      </c>
      <c r="BQ64" s="36">
        <f t="shared" si="120"/>
        <v>-0.0310302027306579</v>
      </c>
      <c r="BR64" s="17">
        <v>821</v>
      </c>
      <c r="BS64" s="32">
        <v>0.0219244823386114</v>
      </c>
      <c r="BT64" s="18">
        <v>18</v>
      </c>
      <c r="BU64" s="18">
        <v>1543</v>
      </c>
      <c r="BV64" s="40">
        <f t="shared" si="121"/>
        <v>85.7222222222222</v>
      </c>
      <c r="BW64" s="17">
        <f t="shared" si="122"/>
        <v>-58.9999999999999</v>
      </c>
      <c r="BX64" s="116">
        <f t="shared" si="123"/>
        <v>-0.0382372002592352</v>
      </c>
      <c r="BY64" s="112">
        <v>682</v>
      </c>
      <c r="BZ64" s="117">
        <v>0.0263929618768328</v>
      </c>
      <c r="CA64" s="112">
        <v>18</v>
      </c>
      <c r="CB64" s="112">
        <v>1542</v>
      </c>
      <c r="CC64" s="40">
        <f t="shared" si="61"/>
        <v>85.6666666666667</v>
      </c>
      <c r="CD64" s="17">
        <f t="shared" si="3"/>
        <v>-59.9999999999994</v>
      </c>
      <c r="CE64" s="36">
        <f t="shared" si="4"/>
        <v>-0.0389105058365755</v>
      </c>
      <c r="CF64" s="112">
        <v>823</v>
      </c>
      <c r="CG64" s="117">
        <v>0.0303766707168894</v>
      </c>
      <c r="CH64" s="112">
        <v>25</v>
      </c>
      <c r="CI64" s="112">
        <v>2180</v>
      </c>
      <c r="CJ64" s="40">
        <f t="shared" si="62"/>
        <v>87.2</v>
      </c>
      <c r="CK64" s="17">
        <f t="shared" si="5"/>
        <v>-44.9999999999999</v>
      </c>
      <c r="CL64" s="36">
        <f t="shared" si="6"/>
        <v>-0.0206422018348624</v>
      </c>
      <c r="CM64" s="120">
        <v>867</v>
      </c>
      <c r="CN64" s="121">
        <v>0.0161476355247982</v>
      </c>
      <c r="CO64" s="55">
        <v>14</v>
      </c>
      <c r="CP64" s="55">
        <v>1235</v>
      </c>
      <c r="CQ64" s="40">
        <f t="shared" si="63"/>
        <v>88.2142857142857</v>
      </c>
      <c r="CR64" s="17">
        <f t="shared" si="7"/>
        <v>-11.0000000000003</v>
      </c>
      <c r="CS64" s="36">
        <f t="shared" si="8"/>
        <v>-0.00890688259109335</v>
      </c>
      <c r="CT64" s="122">
        <v>1154</v>
      </c>
      <c r="CU64" s="123">
        <v>0.122183708838821</v>
      </c>
      <c r="CV64" s="122">
        <v>141</v>
      </c>
      <c r="CW64" s="122">
        <v>7642</v>
      </c>
      <c r="CX64" s="40">
        <f t="shared" si="64"/>
        <v>54.1985815602837</v>
      </c>
      <c r="CY64" s="17">
        <f t="shared" si="9"/>
        <v>-4907</v>
      </c>
      <c r="CZ64" s="36">
        <f t="shared" si="10"/>
        <v>-0.642109395446218</v>
      </c>
      <c r="DA64" s="112">
        <v>1190</v>
      </c>
      <c r="DB64" s="117">
        <v>0.038655462184874</v>
      </c>
      <c r="DC64" s="112">
        <v>46</v>
      </c>
      <c r="DD64" s="112">
        <v>3479</v>
      </c>
      <c r="DE64" s="40">
        <f t="shared" si="65"/>
        <v>75.6304347826087</v>
      </c>
      <c r="DF64" s="17">
        <f t="shared" si="11"/>
        <v>-615</v>
      </c>
      <c r="DG64" s="36">
        <f t="shared" si="12"/>
        <v>-0.176774935326243</v>
      </c>
      <c r="DH64" s="126">
        <v>1177</v>
      </c>
      <c r="DI64" s="32">
        <v>0.0467289719626168</v>
      </c>
      <c r="DJ64" s="17">
        <v>55</v>
      </c>
      <c r="DK64" s="18">
        <v>4055</v>
      </c>
      <c r="DL64" s="40">
        <f t="shared" si="66"/>
        <v>73.7272727272727</v>
      </c>
      <c r="DM64" s="17">
        <f t="shared" si="13"/>
        <v>-840.000000000001</v>
      </c>
      <c r="DN64" s="36">
        <f t="shared" si="14"/>
        <v>-0.207151664611591</v>
      </c>
      <c r="DO64" s="33">
        <v>1252</v>
      </c>
      <c r="DP64" s="32">
        <v>0.0503194888178914</v>
      </c>
      <c r="DQ64" s="18">
        <v>63</v>
      </c>
      <c r="DR64" s="18">
        <v>4804</v>
      </c>
      <c r="DS64" s="40">
        <f t="shared" si="67"/>
        <v>76.2539682539683</v>
      </c>
      <c r="DT64" s="17">
        <f t="shared" si="15"/>
        <v>-802.999999999997</v>
      </c>
      <c r="DU64" s="36">
        <f t="shared" si="16"/>
        <v>-0.167152373022481</v>
      </c>
      <c r="DV64" s="18">
        <v>1341</v>
      </c>
      <c r="DW64" s="26">
        <v>0.0454884414615958</v>
      </c>
      <c r="DX64" s="18">
        <v>61</v>
      </c>
      <c r="DY64" s="18">
        <v>4661</v>
      </c>
      <c r="DZ64" s="40">
        <f t="shared" si="68"/>
        <v>76.4098360655738</v>
      </c>
      <c r="EA64" s="17">
        <f t="shared" si="17"/>
        <v>-767.999999999998</v>
      </c>
      <c r="EB64" s="36">
        <f t="shared" si="18"/>
        <v>-0.16477150826003</v>
      </c>
      <c r="EC64" s="18">
        <v>998</v>
      </c>
      <c r="ED64" s="26">
        <v>0.0380761523046092</v>
      </c>
      <c r="EE64" s="18">
        <v>38</v>
      </c>
      <c r="EF64" s="18">
        <v>3248</v>
      </c>
      <c r="EG64" s="40">
        <f t="shared" si="69"/>
        <v>85.4736842105263</v>
      </c>
      <c r="EH64" s="17">
        <f t="shared" si="19"/>
        <v>-134.000000000001</v>
      </c>
      <c r="EI64" s="36">
        <f t="shared" si="20"/>
        <v>-0.0412561576354682</v>
      </c>
      <c r="EJ64" s="18">
        <v>927</v>
      </c>
      <c r="EK64" s="26">
        <v>0.0409924487594391</v>
      </c>
      <c r="EL64" s="18">
        <v>38</v>
      </c>
      <c r="EM64" s="18">
        <v>3291</v>
      </c>
      <c r="EN64" s="40">
        <f t="shared" si="70"/>
        <v>86.6052631578947</v>
      </c>
      <c r="EO64" s="17">
        <f t="shared" si="21"/>
        <v>-90.9999999999999</v>
      </c>
      <c r="EP64" s="36">
        <f t="shared" si="22"/>
        <v>-0.0276511698571862</v>
      </c>
      <c r="EQ64" s="18">
        <v>907</v>
      </c>
      <c r="ER64" s="26">
        <v>0.0374862183020948</v>
      </c>
      <c r="ES64" s="18">
        <v>34</v>
      </c>
      <c r="ET64" s="18">
        <v>2913</v>
      </c>
      <c r="EU64" s="40">
        <f t="shared" si="71"/>
        <v>85.6764705882353</v>
      </c>
      <c r="EV64" s="17">
        <f t="shared" si="23"/>
        <v>-113</v>
      </c>
      <c r="EW64" s="36">
        <f t="shared" si="24"/>
        <v>-0.0387916237555785</v>
      </c>
      <c r="EX64" s="18">
        <v>1067</v>
      </c>
      <c r="EY64" s="26">
        <v>0.0224929709465792</v>
      </c>
      <c r="EZ64" s="17">
        <v>24</v>
      </c>
      <c r="FA64" s="18">
        <v>2054</v>
      </c>
      <c r="FB64" s="40">
        <f t="shared" si="72"/>
        <v>85.5833333333333</v>
      </c>
      <c r="FC64" s="17">
        <f t="shared" si="25"/>
        <v>-82.0000000000001</v>
      </c>
      <c r="FD64" s="36">
        <f t="shared" si="26"/>
        <v>-0.0399221032132425</v>
      </c>
      <c r="FE64" s="18">
        <v>901</v>
      </c>
      <c r="FF64" s="26">
        <v>0.0288568257491676</v>
      </c>
      <c r="FG64" s="17">
        <v>26</v>
      </c>
      <c r="FH64" s="18">
        <v>2266</v>
      </c>
      <c r="FI64" s="40">
        <f t="shared" si="73"/>
        <v>87.1538461538462</v>
      </c>
      <c r="FJ64" s="17">
        <f t="shared" si="27"/>
        <v>-47.9999999999998</v>
      </c>
      <c r="FK64" s="36">
        <f t="shared" si="28"/>
        <v>-0.0211827007943512</v>
      </c>
      <c r="FL64" s="18">
        <v>980</v>
      </c>
      <c r="FM64" s="26">
        <v>0.0316326530612245</v>
      </c>
      <c r="FN64" s="17">
        <v>31</v>
      </c>
      <c r="FO64" s="18">
        <v>2712</v>
      </c>
      <c r="FP64" s="40">
        <f t="shared" si="74"/>
        <v>87.4838709677419</v>
      </c>
      <c r="FQ64" s="17">
        <f t="shared" si="29"/>
        <v>-47</v>
      </c>
      <c r="FR64" s="36">
        <f t="shared" si="30"/>
        <v>-0.017330383480826</v>
      </c>
      <c r="FS64" s="18">
        <v>823</v>
      </c>
      <c r="FT64" s="26">
        <v>0.0170109356014581</v>
      </c>
      <c r="FU64" s="17">
        <v>14</v>
      </c>
      <c r="FV64" s="18">
        <v>1223</v>
      </c>
      <c r="FW64" s="40">
        <f t="shared" si="147"/>
        <v>87.3571428571429</v>
      </c>
      <c r="FX64" s="17">
        <f t="shared" si="124"/>
        <v>-22.9999999999999</v>
      </c>
      <c r="FY64" s="36">
        <f t="shared" si="125"/>
        <v>-0.0188062142273098</v>
      </c>
      <c r="FZ64" s="18">
        <v>1169</v>
      </c>
      <c r="GA64" s="26">
        <v>0.0359281437125748</v>
      </c>
      <c r="GB64" s="17">
        <v>42</v>
      </c>
      <c r="GC64" s="18">
        <v>3445</v>
      </c>
      <c r="GD64" s="40">
        <f t="shared" si="126"/>
        <v>82.0238095238095</v>
      </c>
      <c r="GE64" s="17">
        <f t="shared" si="127"/>
        <v>-293</v>
      </c>
      <c r="GF64" s="36">
        <f t="shared" si="128"/>
        <v>-0.0850507982583455</v>
      </c>
      <c r="GG64" s="18">
        <v>1137</v>
      </c>
      <c r="GH64" s="26">
        <v>0.0369393139841689</v>
      </c>
      <c r="GI64" s="18">
        <v>42</v>
      </c>
      <c r="GJ64" s="18">
        <v>3475</v>
      </c>
      <c r="GK64" s="40">
        <f t="shared" si="129"/>
        <v>82.7380952380952</v>
      </c>
      <c r="GL64" s="17">
        <f t="shared" si="130"/>
        <v>-263</v>
      </c>
      <c r="GM64" s="36">
        <f t="shared" si="131"/>
        <v>-0.07568345323741</v>
      </c>
      <c r="GN64" s="18">
        <v>1146</v>
      </c>
      <c r="GO64" s="26">
        <v>0.0235602094240838</v>
      </c>
      <c r="GP64" s="18">
        <v>27</v>
      </c>
      <c r="GQ64" s="18">
        <v>2207</v>
      </c>
      <c r="GR64" s="40">
        <f t="shared" si="132"/>
        <v>81.7407407407407</v>
      </c>
      <c r="GS64" s="17">
        <f t="shared" si="133"/>
        <v>-196</v>
      </c>
      <c r="GT64" s="36">
        <f t="shared" si="134"/>
        <v>-0.0888083371091979</v>
      </c>
      <c r="GU64" s="18">
        <v>995</v>
      </c>
      <c r="GV64" s="26">
        <v>0.0311557788944724</v>
      </c>
      <c r="GW64" s="18">
        <v>31</v>
      </c>
      <c r="GX64" s="18">
        <v>2497</v>
      </c>
      <c r="GY64" s="40">
        <f t="shared" si="135"/>
        <v>80.5483870967742</v>
      </c>
      <c r="GZ64" s="17">
        <f t="shared" si="136"/>
        <v>-262</v>
      </c>
      <c r="HA64" s="36">
        <f t="shared" si="137"/>
        <v>-0.104925911093312</v>
      </c>
      <c r="HB64" s="18">
        <v>841</v>
      </c>
      <c r="HC64" s="26">
        <v>0.0321046373365042</v>
      </c>
      <c r="HD64" s="18">
        <v>27</v>
      </c>
      <c r="HE64" s="18">
        <v>2193</v>
      </c>
      <c r="HF64" s="40">
        <f t="shared" si="138"/>
        <v>81.2222222222222</v>
      </c>
      <c r="HG64" s="17">
        <f t="shared" si="139"/>
        <v>-210</v>
      </c>
      <c r="HH64" s="36">
        <f t="shared" si="140"/>
        <v>-0.0957592339261285</v>
      </c>
      <c r="HI64" s="18">
        <v>866</v>
      </c>
      <c r="HJ64" s="26">
        <v>0.0219399538106236</v>
      </c>
      <c r="HK64" s="17">
        <v>19</v>
      </c>
      <c r="HL64" s="18">
        <v>1563</v>
      </c>
      <c r="HM64" s="40">
        <f t="shared" si="141"/>
        <v>82.2631578947368</v>
      </c>
      <c r="HN64" s="17">
        <f t="shared" si="142"/>
        <v>-128</v>
      </c>
      <c r="HO64" s="36">
        <f t="shared" si="143"/>
        <v>-0.0818937939859246</v>
      </c>
      <c r="HP64" s="18">
        <v>1162</v>
      </c>
      <c r="HQ64" s="26">
        <v>0.0189328743545611</v>
      </c>
      <c r="HR64" s="17">
        <v>22</v>
      </c>
      <c r="HS64" s="18">
        <v>1842</v>
      </c>
      <c r="HT64" s="40">
        <f t="shared" si="144"/>
        <v>83.7272727272727</v>
      </c>
      <c r="HU64" s="17">
        <f t="shared" si="145"/>
        <v>-116</v>
      </c>
      <c r="HV64" s="36">
        <f t="shared" si="146"/>
        <v>-0.0629750271444082</v>
      </c>
      <c r="HW64" s="17">
        <v>2201</v>
      </c>
      <c r="HX64" s="17">
        <v>168718.08</v>
      </c>
      <c r="HY64" s="18">
        <v>2980</v>
      </c>
      <c r="HZ64" s="18">
        <v>245851.29</v>
      </c>
      <c r="IA64" s="17">
        <v>2168</v>
      </c>
      <c r="IB64" s="17">
        <v>190430</v>
      </c>
      <c r="IC64" s="17">
        <v>1035</v>
      </c>
      <c r="ID64" s="17">
        <v>91790</v>
      </c>
      <c r="IE64" s="16"/>
      <c r="IF64" s="16"/>
      <c r="IG64" s="16"/>
      <c r="IH64" s="16"/>
      <c r="II64" s="41"/>
      <c r="IJ64" s="41"/>
      <c r="IK64" s="41"/>
      <c r="IL64" s="41"/>
      <c r="IM64" s="18"/>
      <c r="IN64" s="41"/>
      <c r="IO64" s="41"/>
      <c r="IP64" s="41"/>
      <c r="IQ64" s="18"/>
      <c r="IR64" s="18"/>
      <c r="IS64" s="18">
        <f t="shared" si="98"/>
        <v>1079</v>
      </c>
      <c r="IT64" s="18">
        <f t="shared" si="31"/>
        <v>84925</v>
      </c>
      <c r="IU64" s="17">
        <v>89</v>
      </c>
      <c r="IV64" s="17">
        <f t="shared" si="32"/>
        <v>-11106</v>
      </c>
      <c r="IW64" s="36">
        <f t="shared" si="33"/>
        <v>-0.130774212540477</v>
      </c>
      <c r="IX64" s="18">
        <f t="shared" si="34"/>
        <v>9463</v>
      </c>
      <c r="IY64" s="42">
        <f t="shared" si="35"/>
        <v>781714.37</v>
      </c>
      <c r="IZ64" s="43"/>
      <c r="JA64" s="43"/>
      <c r="JB64" t="s">
        <v>497</v>
      </c>
    </row>
    <row r="65" spans="1:262">
      <c r="A65" s="16"/>
      <c r="B65" s="17" t="s">
        <v>47</v>
      </c>
      <c r="C65" s="18">
        <v>6939962765433</v>
      </c>
      <c r="D65" s="18">
        <v>601023822804</v>
      </c>
      <c r="E65" s="18">
        <v>21062010001398</v>
      </c>
      <c r="F65" s="17" t="s">
        <v>265</v>
      </c>
      <c r="G65" s="19" t="s">
        <v>266</v>
      </c>
      <c r="H65" s="17" t="s">
        <v>129</v>
      </c>
      <c r="I65" s="26">
        <f>VLOOKUP(C65,供应链!E:J,6,0)</f>
        <v>0.875</v>
      </c>
      <c r="J65" s="17">
        <f>VLOOKUP(C65,供应链!E:H,4,0)</f>
        <v>400</v>
      </c>
      <c r="K65" s="17">
        <f>VLOOKUP(C65,供应链!E:K,7,0)</f>
        <v>0</v>
      </c>
      <c r="L65" s="18">
        <f>VLOOKUP(C65,供应链!E:I,5,0)</f>
        <v>81.8952910207663</v>
      </c>
      <c r="M65" s="27">
        <f t="shared" si="0"/>
        <v>0.00130958326396981</v>
      </c>
      <c r="N65" s="17">
        <v>293</v>
      </c>
      <c r="O65" s="26">
        <v>0.0307167235494881</v>
      </c>
      <c r="P65" s="18">
        <v>9</v>
      </c>
      <c r="Q65" s="18">
        <v>1411</v>
      </c>
      <c r="R65" s="40">
        <f t="shared" si="100"/>
        <v>156.777777777778</v>
      </c>
      <c r="S65" s="17">
        <f t="shared" si="101"/>
        <v>-20.0000000000001</v>
      </c>
      <c r="T65" s="36">
        <f t="shared" si="102"/>
        <v>-0.0141743444365698</v>
      </c>
      <c r="U65" s="17">
        <v>265</v>
      </c>
      <c r="V65" s="26">
        <v>0.0339622641509434</v>
      </c>
      <c r="W65" s="18">
        <v>9</v>
      </c>
      <c r="X65" s="18">
        <v>1391</v>
      </c>
      <c r="Y65" s="40">
        <f t="shared" si="103"/>
        <v>154.555555555556</v>
      </c>
      <c r="Z65" s="17">
        <f t="shared" si="104"/>
        <v>-40.0000000000001</v>
      </c>
      <c r="AA65" s="36">
        <f t="shared" si="105"/>
        <v>-0.0287562904385335</v>
      </c>
      <c r="AB65" s="17">
        <v>259</v>
      </c>
      <c r="AC65" s="26">
        <v>0.027027027027027</v>
      </c>
      <c r="AD65" s="18">
        <v>7</v>
      </c>
      <c r="AE65" s="18">
        <v>1093</v>
      </c>
      <c r="AF65" s="40">
        <f t="shared" si="42"/>
        <v>156.142857142857</v>
      </c>
      <c r="AG65" s="17">
        <f t="shared" si="1"/>
        <v>-20.000000000001</v>
      </c>
      <c r="AH65" s="36">
        <f t="shared" si="2"/>
        <v>-0.0182982616651427</v>
      </c>
      <c r="AI65" s="17">
        <v>201</v>
      </c>
      <c r="AJ65" s="26">
        <v>0.00995024875621891</v>
      </c>
      <c r="AK65" s="18">
        <v>2</v>
      </c>
      <c r="AL65" s="18">
        <v>347</v>
      </c>
      <c r="AM65" s="40">
        <f t="shared" si="106"/>
        <v>173.5</v>
      </c>
      <c r="AN65" s="17">
        <f t="shared" si="107"/>
        <v>29</v>
      </c>
      <c r="AO65" s="36">
        <f t="shared" si="108"/>
        <v>0.0835734870317003</v>
      </c>
      <c r="AP65" s="17">
        <v>232</v>
      </c>
      <c r="AQ65" s="26">
        <v>0.0258620689655172</v>
      </c>
      <c r="AR65" s="18">
        <v>6</v>
      </c>
      <c r="AS65" s="18">
        <v>1032</v>
      </c>
      <c r="AT65" s="40">
        <f t="shared" si="109"/>
        <v>172</v>
      </c>
      <c r="AU65" s="17">
        <f t="shared" si="110"/>
        <v>78</v>
      </c>
      <c r="AV65" s="36">
        <f t="shared" si="111"/>
        <v>0.0755813953488372</v>
      </c>
      <c r="AW65" s="17">
        <v>193</v>
      </c>
      <c r="AX65" s="26">
        <v>0.0259067357512953</v>
      </c>
      <c r="AY65" s="18">
        <v>5</v>
      </c>
      <c r="AZ65" s="18">
        <v>845</v>
      </c>
      <c r="BA65" s="40">
        <f t="shared" si="112"/>
        <v>169</v>
      </c>
      <c r="BB65" s="17">
        <f t="shared" si="113"/>
        <v>50</v>
      </c>
      <c r="BC65" s="36">
        <f t="shared" si="114"/>
        <v>0.0591715976331361</v>
      </c>
      <c r="BD65" s="17">
        <v>199</v>
      </c>
      <c r="BE65" s="26">
        <v>0.0201005025125628</v>
      </c>
      <c r="BF65" s="17">
        <v>4</v>
      </c>
      <c r="BG65" s="18">
        <v>680</v>
      </c>
      <c r="BH65" s="40">
        <f t="shared" si="115"/>
        <v>170</v>
      </c>
      <c r="BI65" s="17">
        <f t="shared" si="116"/>
        <v>44</v>
      </c>
      <c r="BJ65" s="36">
        <f t="shared" si="117"/>
        <v>0.0647058823529412</v>
      </c>
      <c r="BK65" s="17">
        <v>252</v>
      </c>
      <c r="BL65" s="32">
        <v>0.0198412698412698</v>
      </c>
      <c r="BM65" s="17">
        <v>5</v>
      </c>
      <c r="BN65" s="18">
        <v>830</v>
      </c>
      <c r="BO65" s="40">
        <f t="shared" si="118"/>
        <v>166</v>
      </c>
      <c r="BP65" s="17">
        <f t="shared" si="119"/>
        <v>35</v>
      </c>
      <c r="BQ65" s="36">
        <f t="shared" si="120"/>
        <v>0.0421686746987952</v>
      </c>
      <c r="BR65" s="17">
        <v>232</v>
      </c>
      <c r="BS65" s="32">
        <v>0.021551724137931</v>
      </c>
      <c r="BT65" s="18">
        <v>5</v>
      </c>
      <c r="BU65" s="18">
        <v>837</v>
      </c>
      <c r="BV65" s="40">
        <f t="shared" si="121"/>
        <v>167.4</v>
      </c>
      <c r="BW65" s="17">
        <f t="shared" si="122"/>
        <v>42</v>
      </c>
      <c r="BX65" s="116">
        <f t="shared" si="123"/>
        <v>0.0501792114695341</v>
      </c>
      <c r="BY65" s="112">
        <v>181</v>
      </c>
      <c r="BZ65" s="117">
        <v>0.0276243093922652</v>
      </c>
      <c r="CA65" s="112">
        <v>5</v>
      </c>
      <c r="CB65" s="112">
        <v>848</v>
      </c>
      <c r="CC65" s="40">
        <f t="shared" si="61"/>
        <v>169.6</v>
      </c>
      <c r="CD65" s="17">
        <f t="shared" si="3"/>
        <v>53</v>
      </c>
      <c r="CE65" s="36">
        <f t="shared" si="4"/>
        <v>0.0625</v>
      </c>
      <c r="CF65" s="112">
        <v>201</v>
      </c>
      <c r="CG65" s="117">
        <v>0.00995024875621891</v>
      </c>
      <c r="CH65" s="112">
        <v>2</v>
      </c>
      <c r="CI65" s="112">
        <v>338</v>
      </c>
      <c r="CJ65" s="40">
        <f t="shared" si="62"/>
        <v>169</v>
      </c>
      <c r="CK65" s="17">
        <f t="shared" si="5"/>
        <v>20</v>
      </c>
      <c r="CL65" s="36">
        <f t="shared" si="6"/>
        <v>0.0591715976331361</v>
      </c>
      <c r="CM65" s="120">
        <v>196</v>
      </c>
      <c r="CN65" s="121">
        <v>0.0255102040816327</v>
      </c>
      <c r="CO65" s="55">
        <v>5</v>
      </c>
      <c r="CP65" s="55">
        <v>833</v>
      </c>
      <c r="CQ65" s="40">
        <f t="shared" si="63"/>
        <v>166.6</v>
      </c>
      <c r="CR65" s="17">
        <f t="shared" si="7"/>
        <v>38</v>
      </c>
      <c r="CS65" s="36">
        <f t="shared" si="8"/>
        <v>0.0456182472989195</v>
      </c>
      <c r="CT65" s="122">
        <v>166</v>
      </c>
      <c r="CU65" s="123">
        <v>0.0240963855421687</v>
      </c>
      <c r="CV65" s="122">
        <v>4</v>
      </c>
      <c r="CW65" s="122">
        <v>655</v>
      </c>
      <c r="CX65" s="40">
        <f t="shared" si="64"/>
        <v>163.75</v>
      </c>
      <c r="CY65" s="17">
        <f t="shared" si="9"/>
        <v>19</v>
      </c>
      <c r="CZ65" s="36">
        <f t="shared" si="10"/>
        <v>0.0290076335877863</v>
      </c>
      <c r="DA65" s="112">
        <v>203</v>
      </c>
      <c r="DB65" s="117">
        <v>0.0197044334975369</v>
      </c>
      <c r="DC65" s="112">
        <v>4</v>
      </c>
      <c r="DD65" s="112">
        <v>642</v>
      </c>
      <c r="DE65" s="40">
        <f t="shared" si="65"/>
        <v>160.5</v>
      </c>
      <c r="DF65" s="17">
        <f t="shared" si="11"/>
        <v>6</v>
      </c>
      <c r="DG65" s="36">
        <f t="shared" si="12"/>
        <v>0.00934579439252336</v>
      </c>
      <c r="DH65" s="126">
        <v>197</v>
      </c>
      <c r="DI65" s="32">
        <v>0.0101522842639594</v>
      </c>
      <c r="DJ65" s="17">
        <v>2</v>
      </c>
      <c r="DK65" s="18">
        <v>323</v>
      </c>
      <c r="DL65" s="40">
        <f t="shared" si="66"/>
        <v>161.5</v>
      </c>
      <c r="DM65" s="17">
        <f t="shared" si="13"/>
        <v>5</v>
      </c>
      <c r="DN65" s="36">
        <f t="shared" si="14"/>
        <v>0.0154798761609907</v>
      </c>
      <c r="DO65" s="33">
        <v>181</v>
      </c>
      <c r="DP65" s="32">
        <v>0.0220994475138122</v>
      </c>
      <c r="DQ65" s="18">
        <v>4</v>
      </c>
      <c r="DR65" s="18">
        <v>668</v>
      </c>
      <c r="DS65" s="40">
        <f t="shared" si="67"/>
        <v>167</v>
      </c>
      <c r="DT65" s="17">
        <f t="shared" si="15"/>
        <v>32</v>
      </c>
      <c r="DU65" s="36">
        <f t="shared" si="16"/>
        <v>0.0479041916167665</v>
      </c>
      <c r="DV65" s="18">
        <v>173</v>
      </c>
      <c r="DW65" s="26">
        <v>0.00578034682080925</v>
      </c>
      <c r="DX65" s="18">
        <v>1</v>
      </c>
      <c r="DY65" s="18">
        <v>169</v>
      </c>
      <c r="DZ65" s="40">
        <f t="shared" si="68"/>
        <v>169</v>
      </c>
      <c r="EA65" s="17">
        <f t="shared" si="17"/>
        <v>10</v>
      </c>
      <c r="EB65" s="36">
        <f t="shared" si="18"/>
        <v>0.0591715976331361</v>
      </c>
      <c r="EC65" s="18">
        <v>145</v>
      </c>
      <c r="ED65" s="26">
        <v>0.0206896551724138</v>
      </c>
      <c r="EE65" s="18">
        <v>3</v>
      </c>
      <c r="EF65" s="18">
        <v>487</v>
      </c>
      <c r="EG65" s="40">
        <f t="shared" si="69"/>
        <v>162.333333333333</v>
      </c>
      <c r="EH65" s="17">
        <f t="shared" si="19"/>
        <v>9.99999999999901</v>
      </c>
      <c r="EI65" s="36">
        <f t="shared" si="20"/>
        <v>0.0205338809034887</v>
      </c>
      <c r="EJ65" s="18">
        <v>206</v>
      </c>
      <c r="EK65" s="26">
        <v>0.0145631067961165</v>
      </c>
      <c r="EL65" s="18">
        <v>3</v>
      </c>
      <c r="EM65" s="18">
        <v>487</v>
      </c>
      <c r="EN65" s="40">
        <f t="shared" si="70"/>
        <v>162.333333333333</v>
      </c>
      <c r="EO65" s="17">
        <f t="shared" si="21"/>
        <v>10</v>
      </c>
      <c r="EP65" s="36">
        <f t="shared" si="22"/>
        <v>0.0205338809034908</v>
      </c>
      <c r="EQ65" s="18">
        <v>150</v>
      </c>
      <c r="ER65" s="26">
        <v>0.02</v>
      </c>
      <c r="ES65" s="18">
        <v>3</v>
      </c>
      <c r="ET65" s="18">
        <v>507</v>
      </c>
      <c r="EU65" s="40">
        <f t="shared" si="71"/>
        <v>169</v>
      </c>
      <c r="EV65" s="17">
        <f t="shared" si="23"/>
        <v>30</v>
      </c>
      <c r="EW65" s="36">
        <f t="shared" si="24"/>
        <v>0.0591715976331361</v>
      </c>
      <c r="EX65" s="18">
        <v>169</v>
      </c>
      <c r="EY65" s="26">
        <v>0.0177514792899408</v>
      </c>
      <c r="EZ65" s="17">
        <v>3</v>
      </c>
      <c r="FA65" s="18">
        <v>507</v>
      </c>
      <c r="FB65" s="40">
        <f t="shared" si="72"/>
        <v>169</v>
      </c>
      <c r="FC65" s="17">
        <f t="shared" si="25"/>
        <v>30</v>
      </c>
      <c r="FD65" s="36">
        <f t="shared" si="26"/>
        <v>0.0591715976331361</v>
      </c>
      <c r="FE65" s="18">
        <v>161</v>
      </c>
      <c r="FF65" s="26">
        <v>0.031055900621118</v>
      </c>
      <c r="FG65" s="17">
        <v>5</v>
      </c>
      <c r="FH65" s="18">
        <v>821</v>
      </c>
      <c r="FI65" s="40">
        <f t="shared" si="73"/>
        <v>164.2</v>
      </c>
      <c r="FJ65" s="17">
        <f t="shared" si="27"/>
        <v>25.9999999999999</v>
      </c>
      <c r="FK65" s="36">
        <f t="shared" si="28"/>
        <v>0.0316686967113276</v>
      </c>
      <c r="FL65" s="18">
        <v>162</v>
      </c>
      <c r="FM65" s="26">
        <v>0.0185185185185185</v>
      </c>
      <c r="FN65" s="17">
        <v>3</v>
      </c>
      <c r="FO65" s="18">
        <v>507</v>
      </c>
      <c r="FP65" s="40">
        <f t="shared" si="74"/>
        <v>169</v>
      </c>
      <c r="FQ65" s="17">
        <f t="shared" si="29"/>
        <v>30</v>
      </c>
      <c r="FR65" s="36">
        <f t="shared" si="30"/>
        <v>0.0591715976331361</v>
      </c>
      <c r="FS65" s="18">
        <v>134</v>
      </c>
      <c r="FT65" s="26">
        <v>0.00746268656716418</v>
      </c>
      <c r="FU65" s="17">
        <v>1</v>
      </c>
      <c r="FV65" s="18">
        <v>169</v>
      </c>
      <c r="FW65" s="40">
        <f t="shared" si="147"/>
        <v>169</v>
      </c>
      <c r="FX65" s="17">
        <f t="shared" si="124"/>
        <v>10</v>
      </c>
      <c r="FY65" s="36">
        <f t="shared" si="125"/>
        <v>0.0591715976331361</v>
      </c>
      <c r="FZ65" s="18">
        <v>240</v>
      </c>
      <c r="GA65" s="26">
        <v>0.0166666666666667</v>
      </c>
      <c r="GB65" s="17">
        <v>4</v>
      </c>
      <c r="GC65" s="18">
        <v>714</v>
      </c>
      <c r="GD65" s="40">
        <f t="shared" si="126"/>
        <v>178.5</v>
      </c>
      <c r="GE65" s="17">
        <f t="shared" si="127"/>
        <v>78</v>
      </c>
      <c r="GF65" s="36">
        <f t="shared" si="128"/>
        <v>0.109243697478992</v>
      </c>
      <c r="GG65" s="18">
        <v>205</v>
      </c>
      <c r="GH65" s="26">
        <v>0</v>
      </c>
      <c r="GI65" s="18">
        <v>0</v>
      </c>
      <c r="GJ65" s="18">
        <v>0</v>
      </c>
      <c r="GK65" s="40">
        <f t="shared" si="129"/>
        <v>0</v>
      </c>
      <c r="GL65" s="17">
        <f t="shared" si="130"/>
        <v>0</v>
      </c>
      <c r="GM65" s="36">
        <f t="shared" si="131"/>
        <v>0</v>
      </c>
      <c r="GN65" s="18">
        <v>175</v>
      </c>
      <c r="GO65" s="26">
        <v>0</v>
      </c>
      <c r="GP65" s="18">
        <v>0</v>
      </c>
      <c r="GQ65" s="18">
        <v>0</v>
      </c>
      <c r="GR65" s="40">
        <f t="shared" si="132"/>
        <v>0</v>
      </c>
      <c r="GS65" s="17">
        <f t="shared" si="133"/>
        <v>0</v>
      </c>
      <c r="GT65" s="36">
        <f t="shared" si="134"/>
        <v>0</v>
      </c>
      <c r="GU65" s="18">
        <v>214</v>
      </c>
      <c r="GV65" s="26">
        <v>0.014018691588785</v>
      </c>
      <c r="GW65" s="18">
        <v>3</v>
      </c>
      <c r="GX65" s="18">
        <v>509</v>
      </c>
      <c r="GY65" s="40">
        <f t="shared" si="135"/>
        <v>169.666666666667</v>
      </c>
      <c r="GZ65" s="17">
        <f t="shared" si="136"/>
        <v>32</v>
      </c>
      <c r="HA65" s="36">
        <f t="shared" si="137"/>
        <v>0.0628683693516699</v>
      </c>
      <c r="HB65" s="18">
        <v>179</v>
      </c>
      <c r="HC65" s="26">
        <v>0.0223463687150838</v>
      </c>
      <c r="HD65" s="18">
        <v>4</v>
      </c>
      <c r="HE65" s="18">
        <v>689</v>
      </c>
      <c r="HF65" s="40">
        <f t="shared" si="138"/>
        <v>172.25</v>
      </c>
      <c r="HG65" s="17">
        <f t="shared" si="139"/>
        <v>53</v>
      </c>
      <c r="HH65" s="36">
        <f t="shared" si="140"/>
        <v>0.0769230769230769</v>
      </c>
      <c r="HI65" s="18">
        <v>168</v>
      </c>
      <c r="HJ65" s="26">
        <v>0.0238095238095238</v>
      </c>
      <c r="HK65" s="17">
        <v>4</v>
      </c>
      <c r="HL65" s="18">
        <v>684</v>
      </c>
      <c r="HM65" s="40">
        <f t="shared" si="141"/>
        <v>171</v>
      </c>
      <c r="HN65" s="17">
        <f t="shared" si="142"/>
        <v>48</v>
      </c>
      <c r="HO65" s="36">
        <f t="shared" si="143"/>
        <v>0.0701754385964912</v>
      </c>
      <c r="HP65" s="18">
        <v>235</v>
      </c>
      <c r="HQ65" s="26">
        <v>0.0127659574468085</v>
      </c>
      <c r="HR65" s="17">
        <v>3</v>
      </c>
      <c r="HS65" s="18">
        <v>507</v>
      </c>
      <c r="HT65" s="40">
        <f t="shared" si="144"/>
        <v>169</v>
      </c>
      <c r="HU65" s="17">
        <f t="shared" si="145"/>
        <v>30</v>
      </c>
      <c r="HV65" s="36">
        <f t="shared" si="146"/>
        <v>0.0591715976331361</v>
      </c>
      <c r="HW65" s="17">
        <v>1807</v>
      </c>
      <c r="HX65" s="17">
        <v>299108.01</v>
      </c>
      <c r="HY65" s="18">
        <v>704</v>
      </c>
      <c r="HZ65" s="18">
        <v>118818.86</v>
      </c>
      <c r="IA65" s="17">
        <v>258</v>
      </c>
      <c r="IB65" s="17">
        <v>44904</v>
      </c>
      <c r="IC65" s="17">
        <v>259</v>
      </c>
      <c r="ID65" s="17">
        <v>42872</v>
      </c>
      <c r="IE65" s="16"/>
      <c r="IF65" s="16"/>
      <c r="IG65" s="16"/>
      <c r="IH65" s="16"/>
      <c r="II65" s="41"/>
      <c r="IJ65" s="41"/>
      <c r="IK65" s="41"/>
      <c r="IL65" s="41"/>
      <c r="IM65" s="18"/>
      <c r="IN65" s="41"/>
      <c r="IO65" s="41"/>
      <c r="IP65" s="41"/>
      <c r="IQ65" s="18"/>
      <c r="IR65" s="18"/>
      <c r="IS65" s="18">
        <f t="shared" si="98"/>
        <v>118</v>
      </c>
      <c r="IT65" s="18">
        <f t="shared" si="31"/>
        <v>19530</v>
      </c>
      <c r="IU65" s="17">
        <v>159</v>
      </c>
      <c r="IV65" s="17">
        <f t="shared" si="32"/>
        <v>768.000000000001</v>
      </c>
      <c r="IW65" s="36">
        <f t="shared" si="33"/>
        <v>0.0393241167434717</v>
      </c>
      <c r="IX65" s="18">
        <f t="shared" si="34"/>
        <v>3146</v>
      </c>
      <c r="IY65" s="42">
        <f t="shared" si="35"/>
        <v>525232.87</v>
      </c>
      <c r="IZ65" s="43"/>
      <c r="JA65" s="43"/>
      <c r="JB65" t="str">
        <f>IF(JB52&gt;=0,"，较前一日上升","，较前一日下降")</f>
        <v>，较前一日下降</v>
      </c>
    </row>
    <row r="66" spans="1:262">
      <c r="A66" s="16"/>
      <c r="B66" s="17" t="s">
        <v>47</v>
      </c>
      <c r="C66" s="18">
        <v>6939962762500</v>
      </c>
      <c r="D66" s="18">
        <v>600588272744</v>
      </c>
      <c r="E66" s="18">
        <v>21062010001238</v>
      </c>
      <c r="F66" s="17" t="s">
        <v>267</v>
      </c>
      <c r="G66" s="19" t="s">
        <v>268</v>
      </c>
      <c r="H66" s="17" t="s">
        <v>129</v>
      </c>
      <c r="I66" s="26">
        <f>VLOOKUP(C66,供应链!E:J,6,0)</f>
        <v>0.166666666666667</v>
      </c>
      <c r="J66" s="17">
        <f>VLOOKUP(C66,供应链!E:H,4,0)</f>
        <v>27</v>
      </c>
      <c r="K66" s="17">
        <f>VLOOKUP(C66,供应链!E:K,7,0)</f>
        <v>0</v>
      </c>
      <c r="L66" s="18">
        <f>VLOOKUP(C66,供应链!E:I,5,0)</f>
        <v>145.384615384615</v>
      </c>
      <c r="M66" s="27">
        <f t="shared" si="0"/>
        <v>0.00654791631984906</v>
      </c>
      <c r="N66" s="17">
        <v>444</v>
      </c>
      <c r="O66" s="26">
        <v>0.0495495495495496</v>
      </c>
      <c r="P66" s="18">
        <v>22</v>
      </c>
      <c r="Q66" s="18">
        <v>2127</v>
      </c>
      <c r="R66" s="40">
        <f t="shared" si="100"/>
        <v>96.6818181818182</v>
      </c>
      <c r="S66" s="17">
        <f t="shared" si="101"/>
        <v>-491</v>
      </c>
      <c r="T66" s="36">
        <f t="shared" si="102"/>
        <v>-0.230841560883874</v>
      </c>
      <c r="U66" s="17">
        <v>389</v>
      </c>
      <c r="V66" s="26">
        <v>0.0539845758354756</v>
      </c>
      <c r="W66" s="18">
        <v>21</v>
      </c>
      <c r="X66" s="18">
        <v>1972</v>
      </c>
      <c r="Y66" s="40">
        <f t="shared" si="103"/>
        <v>93.9047619047619</v>
      </c>
      <c r="Z66" s="17">
        <f t="shared" si="104"/>
        <v>-527</v>
      </c>
      <c r="AA66" s="36">
        <f t="shared" si="105"/>
        <v>-0.267241379310345</v>
      </c>
      <c r="AB66" s="17">
        <v>520</v>
      </c>
      <c r="AC66" s="26">
        <v>0.0384615384615385</v>
      </c>
      <c r="AD66" s="18">
        <v>20</v>
      </c>
      <c r="AE66" s="18">
        <v>1842</v>
      </c>
      <c r="AF66" s="40">
        <f t="shared" si="42"/>
        <v>92.1</v>
      </c>
      <c r="AG66" s="17">
        <f t="shared" si="1"/>
        <v>-538</v>
      </c>
      <c r="AH66" s="36">
        <f t="shared" si="2"/>
        <v>-0.292073832790445</v>
      </c>
      <c r="AI66" s="17">
        <v>353</v>
      </c>
      <c r="AJ66" s="26">
        <v>0.0396600566572238</v>
      </c>
      <c r="AK66" s="18">
        <v>14</v>
      </c>
      <c r="AL66" s="18">
        <v>1283</v>
      </c>
      <c r="AM66" s="40">
        <f t="shared" si="106"/>
        <v>91.6428571428571</v>
      </c>
      <c r="AN66" s="17">
        <f t="shared" si="107"/>
        <v>-383</v>
      </c>
      <c r="AO66" s="36">
        <f t="shared" si="108"/>
        <v>-0.298519095869057</v>
      </c>
      <c r="AP66" s="17">
        <v>494</v>
      </c>
      <c r="AQ66" s="26">
        <v>0.0323886639676113</v>
      </c>
      <c r="AR66" s="18">
        <v>16</v>
      </c>
      <c r="AS66" s="18">
        <v>1502</v>
      </c>
      <c r="AT66" s="40">
        <f t="shared" si="109"/>
        <v>93.875</v>
      </c>
      <c r="AU66" s="17">
        <f t="shared" si="110"/>
        <v>-402</v>
      </c>
      <c r="AV66" s="36">
        <f t="shared" si="111"/>
        <v>-0.267643142476698</v>
      </c>
      <c r="AW66" s="17">
        <v>419</v>
      </c>
      <c r="AX66" s="26">
        <v>0.0310262529832936</v>
      </c>
      <c r="AY66" s="18">
        <v>13</v>
      </c>
      <c r="AZ66" s="18">
        <v>1222</v>
      </c>
      <c r="BA66" s="40">
        <f t="shared" si="112"/>
        <v>94</v>
      </c>
      <c r="BB66" s="17">
        <f t="shared" si="113"/>
        <v>-325</v>
      </c>
      <c r="BC66" s="36">
        <f t="shared" si="114"/>
        <v>-0.265957446808511</v>
      </c>
      <c r="BD66" s="17">
        <v>407</v>
      </c>
      <c r="BE66" s="26">
        <v>0.0466830466830467</v>
      </c>
      <c r="BF66" s="17">
        <v>19</v>
      </c>
      <c r="BG66" s="18">
        <v>1814</v>
      </c>
      <c r="BH66" s="40">
        <f t="shared" si="115"/>
        <v>95.4736842105263</v>
      </c>
      <c r="BI66" s="17">
        <f t="shared" si="116"/>
        <v>-447</v>
      </c>
      <c r="BJ66" s="36">
        <f t="shared" si="117"/>
        <v>-0.246416758544653</v>
      </c>
      <c r="BK66" s="17">
        <v>424</v>
      </c>
      <c r="BL66" s="32">
        <v>0.044811320754717</v>
      </c>
      <c r="BM66" s="17">
        <v>19</v>
      </c>
      <c r="BN66" s="18">
        <v>1744</v>
      </c>
      <c r="BO66" s="40">
        <f t="shared" si="118"/>
        <v>91.7894736842105</v>
      </c>
      <c r="BP66" s="17">
        <f t="shared" si="119"/>
        <v>-517</v>
      </c>
      <c r="BQ66" s="36">
        <f t="shared" si="120"/>
        <v>-0.29644495412844</v>
      </c>
      <c r="BR66" s="17">
        <v>375</v>
      </c>
      <c r="BS66" s="32">
        <v>0.056</v>
      </c>
      <c r="BT66" s="18">
        <v>21</v>
      </c>
      <c r="BU66" s="18">
        <v>1947</v>
      </c>
      <c r="BV66" s="40">
        <f t="shared" si="121"/>
        <v>92.7142857142857</v>
      </c>
      <c r="BW66" s="17">
        <f t="shared" si="122"/>
        <v>-552</v>
      </c>
      <c r="BX66" s="116">
        <f t="shared" si="123"/>
        <v>-0.283513097072419</v>
      </c>
      <c r="BY66" s="112">
        <v>320</v>
      </c>
      <c r="BZ66" s="117">
        <v>0.05</v>
      </c>
      <c r="CA66" s="112">
        <v>16</v>
      </c>
      <c r="CB66" s="112">
        <v>1482</v>
      </c>
      <c r="CC66" s="40">
        <f t="shared" si="61"/>
        <v>92.625</v>
      </c>
      <c r="CD66" s="17">
        <f t="shared" si="3"/>
        <v>-422</v>
      </c>
      <c r="CE66" s="36">
        <f t="shared" si="4"/>
        <v>-0.284750337381916</v>
      </c>
      <c r="CF66" s="112">
        <v>336</v>
      </c>
      <c r="CG66" s="117">
        <v>0.0505952380952381</v>
      </c>
      <c r="CH66" s="112">
        <v>17</v>
      </c>
      <c r="CI66" s="112">
        <v>1600</v>
      </c>
      <c r="CJ66" s="40">
        <f t="shared" si="62"/>
        <v>94.1176470588235</v>
      </c>
      <c r="CK66" s="17">
        <f t="shared" si="5"/>
        <v>-423.000000000001</v>
      </c>
      <c r="CL66" s="36">
        <f t="shared" si="6"/>
        <v>-0.264375</v>
      </c>
      <c r="CM66" s="120">
        <v>383</v>
      </c>
      <c r="CN66" s="121">
        <v>0.0496083550913838</v>
      </c>
      <c r="CO66" s="55">
        <v>19</v>
      </c>
      <c r="CP66" s="55">
        <v>1776</v>
      </c>
      <c r="CQ66" s="40">
        <f t="shared" si="63"/>
        <v>93.4736842105263</v>
      </c>
      <c r="CR66" s="17">
        <f t="shared" si="7"/>
        <v>-485</v>
      </c>
      <c r="CS66" s="36">
        <f t="shared" si="8"/>
        <v>-0.273085585585586</v>
      </c>
      <c r="CT66" s="122">
        <v>378</v>
      </c>
      <c r="CU66" s="123">
        <v>0.044973544973545</v>
      </c>
      <c r="CV66" s="122">
        <v>17</v>
      </c>
      <c r="CW66" s="122">
        <v>1559</v>
      </c>
      <c r="CX66" s="40">
        <f t="shared" si="64"/>
        <v>91.7058823529412</v>
      </c>
      <c r="CY66" s="17">
        <f t="shared" si="9"/>
        <v>-464</v>
      </c>
      <c r="CZ66" s="36">
        <f t="shared" si="10"/>
        <v>-0.297626683771648</v>
      </c>
      <c r="DA66" s="112">
        <v>394</v>
      </c>
      <c r="DB66" s="117">
        <v>0.0304568527918782</v>
      </c>
      <c r="DC66" s="112">
        <v>12</v>
      </c>
      <c r="DD66" s="112">
        <v>1096</v>
      </c>
      <c r="DE66" s="40">
        <f t="shared" si="65"/>
        <v>91.3333333333333</v>
      </c>
      <c r="DF66" s="17">
        <f t="shared" si="11"/>
        <v>-332</v>
      </c>
      <c r="DG66" s="36">
        <f t="shared" si="12"/>
        <v>-0.302919708029197</v>
      </c>
      <c r="DH66" s="126">
        <v>441</v>
      </c>
      <c r="DI66" s="32">
        <v>0.036281179138322</v>
      </c>
      <c r="DJ66" s="17">
        <v>16</v>
      </c>
      <c r="DK66" s="18">
        <v>1490</v>
      </c>
      <c r="DL66" s="40">
        <f t="shared" si="66"/>
        <v>93.125</v>
      </c>
      <c r="DM66" s="17">
        <f t="shared" si="13"/>
        <v>-414</v>
      </c>
      <c r="DN66" s="36">
        <f t="shared" si="14"/>
        <v>-0.277852348993289</v>
      </c>
      <c r="DO66" s="33">
        <v>402</v>
      </c>
      <c r="DP66" s="32">
        <v>0.0348258706467662</v>
      </c>
      <c r="DQ66" s="18">
        <v>14</v>
      </c>
      <c r="DR66" s="18">
        <v>1316</v>
      </c>
      <c r="DS66" s="40">
        <f t="shared" si="67"/>
        <v>94</v>
      </c>
      <c r="DT66" s="17">
        <f t="shared" si="15"/>
        <v>-350</v>
      </c>
      <c r="DU66" s="36">
        <f t="shared" si="16"/>
        <v>-0.265957446808511</v>
      </c>
      <c r="DV66" s="18">
        <v>410</v>
      </c>
      <c r="DW66" s="26">
        <v>0.0195121951219512</v>
      </c>
      <c r="DX66" s="18">
        <v>8</v>
      </c>
      <c r="DY66" s="18">
        <v>765</v>
      </c>
      <c r="DZ66" s="40">
        <f t="shared" si="68"/>
        <v>95.625</v>
      </c>
      <c r="EA66" s="17">
        <f t="shared" si="17"/>
        <v>-187</v>
      </c>
      <c r="EB66" s="36">
        <f t="shared" si="18"/>
        <v>-0.244444444444444</v>
      </c>
      <c r="EC66" s="18">
        <v>402</v>
      </c>
      <c r="ED66" s="26">
        <v>0.0572139303482587</v>
      </c>
      <c r="EE66" s="18">
        <v>23</v>
      </c>
      <c r="EF66" s="18">
        <v>2132</v>
      </c>
      <c r="EG66" s="40">
        <f t="shared" si="69"/>
        <v>92.695652173913</v>
      </c>
      <c r="EH66" s="17">
        <f t="shared" si="19"/>
        <v>-605.000000000001</v>
      </c>
      <c r="EI66" s="36">
        <f t="shared" si="20"/>
        <v>-0.283771106941839</v>
      </c>
      <c r="EJ66" s="18">
        <v>421</v>
      </c>
      <c r="EK66" s="26">
        <v>0.123515439429929</v>
      </c>
      <c r="EL66" s="18">
        <v>52</v>
      </c>
      <c r="EM66" s="18">
        <v>4712</v>
      </c>
      <c r="EN66" s="40">
        <f t="shared" si="70"/>
        <v>90.6153846153846</v>
      </c>
      <c r="EO66" s="17">
        <f t="shared" si="21"/>
        <v>-1476</v>
      </c>
      <c r="EP66" s="36">
        <f t="shared" si="22"/>
        <v>-0.313242784380306</v>
      </c>
      <c r="EQ66" s="18">
        <v>406</v>
      </c>
      <c r="ER66" s="26">
        <v>0.0369458128078818</v>
      </c>
      <c r="ES66" s="18">
        <v>15</v>
      </c>
      <c r="ET66" s="18">
        <v>1423</v>
      </c>
      <c r="EU66" s="40">
        <f t="shared" si="71"/>
        <v>94.8666666666667</v>
      </c>
      <c r="EV66" s="17">
        <f t="shared" si="23"/>
        <v>-362</v>
      </c>
      <c r="EW66" s="36">
        <f t="shared" si="24"/>
        <v>-0.254392129304287</v>
      </c>
      <c r="EX66" s="18">
        <v>568</v>
      </c>
      <c r="EY66" s="26">
        <v>0.0264084507042254</v>
      </c>
      <c r="EZ66" s="17">
        <v>15</v>
      </c>
      <c r="FA66" s="18">
        <v>1400</v>
      </c>
      <c r="FB66" s="40">
        <f t="shared" si="72"/>
        <v>93.3333333333333</v>
      </c>
      <c r="FC66" s="17">
        <f t="shared" si="25"/>
        <v>-385</v>
      </c>
      <c r="FD66" s="36">
        <f t="shared" si="26"/>
        <v>-0.275</v>
      </c>
      <c r="FE66" s="18">
        <v>440</v>
      </c>
      <c r="FF66" s="26">
        <v>0.0636363636363636</v>
      </c>
      <c r="FG66" s="17">
        <v>28</v>
      </c>
      <c r="FH66" s="18">
        <v>2591</v>
      </c>
      <c r="FI66" s="40">
        <f t="shared" si="73"/>
        <v>92.5357142857143</v>
      </c>
      <c r="FJ66" s="17">
        <f t="shared" si="27"/>
        <v>-741</v>
      </c>
      <c r="FK66" s="36">
        <f t="shared" si="28"/>
        <v>-0.285989965264377</v>
      </c>
      <c r="FL66" s="18">
        <v>425</v>
      </c>
      <c r="FM66" s="26">
        <v>0.0352941176470588</v>
      </c>
      <c r="FN66" s="17">
        <v>15</v>
      </c>
      <c r="FO66" s="18">
        <v>1387</v>
      </c>
      <c r="FP66" s="40">
        <f t="shared" si="74"/>
        <v>92.4666666666667</v>
      </c>
      <c r="FQ66" s="17">
        <f t="shared" si="29"/>
        <v>-398</v>
      </c>
      <c r="FR66" s="36">
        <f t="shared" si="30"/>
        <v>-0.286950252343187</v>
      </c>
      <c r="FS66" s="18">
        <v>311</v>
      </c>
      <c r="FT66" s="26">
        <v>0.045016077170418</v>
      </c>
      <c r="FU66" s="17">
        <v>14</v>
      </c>
      <c r="FV66" s="18">
        <v>1299</v>
      </c>
      <c r="FW66" s="40">
        <f t="shared" si="147"/>
        <v>92.7857142857143</v>
      </c>
      <c r="FX66" s="17">
        <f t="shared" si="124"/>
        <v>-367</v>
      </c>
      <c r="FY66" s="36">
        <f t="shared" si="125"/>
        <v>-0.282525019245573</v>
      </c>
      <c r="FZ66" s="18">
        <v>690</v>
      </c>
      <c r="GA66" s="26">
        <v>0.0318840579710145</v>
      </c>
      <c r="GB66" s="17">
        <v>22</v>
      </c>
      <c r="GC66" s="18">
        <v>1888</v>
      </c>
      <c r="GD66" s="40">
        <f t="shared" si="126"/>
        <v>85.8181818181818</v>
      </c>
      <c r="GE66" s="17">
        <f t="shared" si="127"/>
        <v>-730</v>
      </c>
      <c r="GF66" s="36">
        <f t="shared" si="128"/>
        <v>-0.386652542372881</v>
      </c>
      <c r="GG66" s="18">
        <v>622</v>
      </c>
      <c r="GH66" s="26">
        <v>0.022508038585209</v>
      </c>
      <c r="GI66" s="18">
        <v>14</v>
      </c>
      <c r="GJ66" s="18">
        <v>1287</v>
      </c>
      <c r="GK66" s="40">
        <f t="shared" si="129"/>
        <v>91.9285714285714</v>
      </c>
      <c r="GL66" s="17">
        <f t="shared" si="130"/>
        <v>-379</v>
      </c>
      <c r="GM66" s="36">
        <f t="shared" si="131"/>
        <v>-0.294483294483294</v>
      </c>
      <c r="GN66" s="18">
        <v>762</v>
      </c>
      <c r="GO66" s="26">
        <v>0.036745406824147</v>
      </c>
      <c r="GP66" s="18">
        <v>28</v>
      </c>
      <c r="GQ66" s="18">
        <v>2411</v>
      </c>
      <c r="GR66" s="40">
        <f t="shared" si="132"/>
        <v>86.1071428571429</v>
      </c>
      <c r="GS66" s="17">
        <f t="shared" si="133"/>
        <v>-921</v>
      </c>
      <c r="GT66" s="36">
        <f t="shared" si="134"/>
        <v>-0.381999170468685</v>
      </c>
      <c r="GU66" s="18">
        <v>637</v>
      </c>
      <c r="GV66" s="26">
        <v>0.0408163265306122</v>
      </c>
      <c r="GW66" s="18">
        <v>26</v>
      </c>
      <c r="GX66" s="18">
        <v>2318</v>
      </c>
      <c r="GY66" s="40">
        <f t="shared" si="135"/>
        <v>89.1538461538462</v>
      </c>
      <c r="GZ66" s="17">
        <f t="shared" si="136"/>
        <v>-776</v>
      </c>
      <c r="HA66" s="36">
        <f t="shared" si="137"/>
        <v>-0.334771354616048</v>
      </c>
      <c r="HB66" s="18">
        <v>496</v>
      </c>
      <c r="HC66" s="26">
        <v>0.030241935483871</v>
      </c>
      <c r="HD66" s="18">
        <v>15</v>
      </c>
      <c r="HE66" s="18">
        <v>1331</v>
      </c>
      <c r="HF66" s="40">
        <f t="shared" si="138"/>
        <v>88.7333333333333</v>
      </c>
      <c r="HG66" s="17">
        <f t="shared" si="139"/>
        <v>-454</v>
      </c>
      <c r="HH66" s="36">
        <f t="shared" si="140"/>
        <v>-0.341096919609316</v>
      </c>
      <c r="HI66" s="18">
        <v>632</v>
      </c>
      <c r="HJ66" s="26">
        <v>0.0379746835443038</v>
      </c>
      <c r="HK66" s="17">
        <v>24</v>
      </c>
      <c r="HL66" s="18">
        <v>2091</v>
      </c>
      <c r="HM66" s="40">
        <f t="shared" si="141"/>
        <v>87.125</v>
      </c>
      <c r="HN66" s="17">
        <f t="shared" si="142"/>
        <v>-765</v>
      </c>
      <c r="HO66" s="36">
        <f t="shared" si="143"/>
        <v>-0.365853658536585</v>
      </c>
      <c r="HP66" s="18">
        <v>957</v>
      </c>
      <c r="HQ66" s="26">
        <v>0.0156739811912226</v>
      </c>
      <c r="HR66" s="17">
        <v>15</v>
      </c>
      <c r="HS66" s="18">
        <v>1347</v>
      </c>
      <c r="HT66" s="40">
        <f t="shared" si="144"/>
        <v>89.8</v>
      </c>
      <c r="HU66" s="17">
        <f t="shared" si="145"/>
        <v>-438</v>
      </c>
      <c r="HV66" s="36">
        <f t="shared" si="146"/>
        <v>-0.325167037861915</v>
      </c>
      <c r="HW66" s="17">
        <v>1807</v>
      </c>
      <c r="HX66" s="17">
        <v>163814.53</v>
      </c>
      <c r="HY66" s="18">
        <v>2033</v>
      </c>
      <c r="HZ66" s="18">
        <v>186871.51</v>
      </c>
      <c r="IA66" s="17">
        <v>1824</v>
      </c>
      <c r="IB66" s="17">
        <v>170907</v>
      </c>
      <c r="IC66" s="17">
        <v>952</v>
      </c>
      <c r="ID66" s="17">
        <v>88510</v>
      </c>
      <c r="IE66" s="16"/>
      <c r="IF66" s="16"/>
      <c r="IG66" s="16"/>
      <c r="IH66" s="16"/>
      <c r="II66" s="41"/>
      <c r="IJ66" s="41"/>
      <c r="IK66" s="41"/>
      <c r="IL66" s="41"/>
      <c r="IM66" s="18"/>
      <c r="IN66" s="41"/>
      <c r="IO66" s="41"/>
      <c r="IP66" s="41"/>
      <c r="IQ66" s="18"/>
      <c r="IR66" s="18"/>
      <c r="IS66" s="18">
        <f t="shared" si="98"/>
        <v>590</v>
      </c>
      <c r="IT66" s="18">
        <f t="shared" si="31"/>
        <v>54154</v>
      </c>
      <c r="IU66" s="17">
        <v>119</v>
      </c>
      <c r="IV66" s="17">
        <f t="shared" si="32"/>
        <v>-16056</v>
      </c>
      <c r="IW66" s="36">
        <f t="shared" si="33"/>
        <v>-0.296487794068767</v>
      </c>
      <c r="IX66" s="18">
        <f t="shared" si="34"/>
        <v>7206</v>
      </c>
      <c r="IY66" s="42">
        <f t="shared" si="35"/>
        <v>664257.04</v>
      </c>
      <c r="IZ66" s="43"/>
      <c r="JA66" s="43"/>
      <c r="JB66" s="44" t="str">
        <f>ROUND(ABS(JB52),4)*100&amp;"%"</f>
        <v>3.08%</v>
      </c>
    </row>
    <row r="67" spans="1:262">
      <c r="A67" s="16"/>
      <c r="B67" s="17" t="s">
        <v>44</v>
      </c>
      <c r="C67" s="18">
        <v>6939962758572</v>
      </c>
      <c r="D67" s="18">
        <v>586392171168</v>
      </c>
      <c r="E67" s="18">
        <v>21064110000900</v>
      </c>
      <c r="F67" s="17" t="s">
        <v>269</v>
      </c>
      <c r="G67" s="19" t="s">
        <v>270</v>
      </c>
      <c r="H67" s="17" t="s">
        <v>129</v>
      </c>
      <c r="I67" s="26">
        <f>VLOOKUP(C67,供应链!E:J,6,0)</f>
        <v>1.04166666666667</v>
      </c>
      <c r="J67" s="17">
        <f>VLOOKUP(C67,供应链!E:H,4,0)</f>
        <v>541</v>
      </c>
      <c r="K67" s="17">
        <f>VLOOKUP(C67,供应链!E:K,7,0)</f>
        <v>110</v>
      </c>
      <c r="L67" s="18">
        <f>VLOOKUP(C67,供应链!E:I,5,0)</f>
        <v>44.5365398085454</v>
      </c>
      <c r="M67" s="27">
        <f t="shared" si="0"/>
        <v>0.00426169468952888</v>
      </c>
      <c r="N67" s="17">
        <v>587</v>
      </c>
      <c r="O67" s="26">
        <v>0.0528109028960818</v>
      </c>
      <c r="P67" s="18">
        <v>31</v>
      </c>
      <c r="Q67" s="18">
        <v>7205</v>
      </c>
      <c r="R67" s="40">
        <f t="shared" si="100"/>
        <v>232.41935483871</v>
      </c>
      <c r="S67" s="17">
        <f t="shared" si="101"/>
        <v>-1134</v>
      </c>
      <c r="T67" s="36">
        <f t="shared" si="102"/>
        <v>-0.157390700902151</v>
      </c>
      <c r="U67" s="17">
        <v>533</v>
      </c>
      <c r="V67" s="26">
        <v>0.0356472795497186</v>
      </c>
      <c r="W67" s="18">
        <v>19</v>
      </c>
      <c r="X67" s="18">
        <v>4458</v>
      </c>
      <c r="Y67" s="40">
        <f t="shared" si="103"/>
        <v>234.631578947368</v>
      </c>
      <c r="Z67" s="17">
        <f t="shared" si="104"/>
        <v>-653</v>
      </c>
      <c r="AA67" s="36">
        <f t="shared" si="105"/>
        <v>-0.14647824136384</v>
      </c>
      <c r="AB67" s="17">
        <v>691</v>
      </c>
      <c r="AC67" s="26">
        <v>0.0303907380607815</v>
      </c>
      <c r="AD67" s="18">
        <v>21</v>
      </c>
      <c r="AE67" s="18">
        <v>4896</v>
      </c>
      <c r="AF67" s="40">
        <f t="shared" si="42"/>
        <v>233.142857142857</v>
      </c>
      <c r="AG67" s="17">
        <f t="shared" si="1"/>
        <v>-753.000000000003</v>
      </c>
      <c r="AH67" s="36">
        <f t="shared" si="2"/>
        <v>-0.153799019607844</v>
      </c>
      <c r="AI67" s="17">
        <v>708</v>
      </c>
      <c r="AJ67" s="26">
        <v>0.0353107344632768</v>
      </c>
      <c r="AK67" s="18">
        <v>25</v>
      </c>
      <c r="AL67" s="18">
        <v>5903</v>
      </c>
      <c r="AM67" s="40">
        <f t="shared" si="106"/>
        <v>236.12</v>
      </c>
      <c r="AN67" s="17">
        <f t="shared" si="107"/>
        <v>-822</v>
      </c>
      <c r="AO67" s="36">
        <f t="shared" si="108"/>
        <v>-0.139251228189056</v>
      </c>
      <c r="AP67" s="17">
        <v>831</v>
      </c>
      <c r="AQ67" s="26">
        <v>0.0252707581227437</v>
      </c>
      <c r="AR67" s="18">
        <v>21</v>
      </c>
      <c r="AS67" s="18">
        <v>5265</v>
      </c>
      <c r="AT67" s="40">
        <f t="shared" si="109"/>
        <v>250.714285714286</v>
      </c>
      <c r="AU67" s="17">
        <f t="shared" si="110"/>
        <v>-384</v>
      </c>
      <c r="AV67" s="36">
        <f t="shared" si="111"/>
        <v>-0.0729344729344729</v>
      </c>
      <c r="AW67" s="17">
        <v>531</v>
      </c>
      <c r="AX67" s="26">
        <v>0.0169491525423729</v>
      </c>
      <c r="AY67" s="18">
        <v>9</v>
      </c>
      <c r="AZ67" s="18">
        <v>2192</v>
      </c>
      <c r="BA67" s="40">
        <f t="shared" si="112"/>
        <v>243.555555555556</v>
      </c>
      <c r="BB67" s="17">
        <f t="shared" si="113"/>
        <v>-229</v>
      </c>
      <c r="BC67" s="36">
        <f t="shared" si="114"/>
        <v>-0.104470802919708</v>
      </c>
      <c r="BD67" s="17">
        <v>561</v>
      </c>
      <c r="BE67" s="26">
        <v>0.0303030303030303</v>
      </c>
      <c r="BF67" s="17">
        <v>17</v>
      </c>
      <c r="BG67" s="18">
        <v>4272</v>
      </c>
      <c r="BH67" s="40">
        <f t="shared" si="115"/>
        <v>251.294117647059</v>
      </c>
      <c r="BI67" s="17">
        <f t="shared" si="116"/>
        <v>-301</v>
      </c>
      <c r="BJ67" s="36">
        <f t="shared" si="117"/>
        <v>-0.0704588014981274</v>
      </c>
      <c r="BK67" s="17">
        <v>424</v>
      </c>
      <c r="BL67" s="32">
        <v>0.0165094339622642</v>
      </c>
      <c r="BM67" s="17">
        <v>7</v>
      </c>
      <c r="BN67" s="18">
        <v>1778</v>
      </c>
      <c r="BO67" s="40">
        <f t="shared" si="118"/>
        <v>254</v>
      </c>
      <c r="BP67" s="17">
        <f t="shared" si="119"/>
        <v>-105</v>
      </c>
      <c r="BQ67" s="36">
        <f t="shared" si="120"/>
        <v>-0.0590551181102362</v>
      </c>
      <c r="BR67" s="17">
        <v>398</v>
      </c>
      <c r="BS67" s="32">
        <v>0.0301507537688442</v>
      </c>
      <c r="BT67" s="18">
        <v>12</v>
      </c>
      <c r="BU67" s="18">
        <v>3012</v>
      </c>
      <c r="BV67" s="40">
        <f t="shared" si="121"/>
        <v>251</v>
      </c>
      <c r="BW67" s="17">
        <f t="shared" si="122"/>
        <v>-216</v>
      </c>
      <c r="BX67" s="116">
        <f t="shared" si="123"/>
        <v>-0.0717131474103586</v>
      </c>
      <c r="BY67" s="112">
        <v>404</v>
      </c>
      <c r="BZ67" s="117">
        <v>0.0346534653465347</v>
      </c>
      <c r="CA67" s="112">
        <v>14</v>
      </c>
      <c r="CB67" s="112">
        <v>3506</v>
      </c>
      <c r="CC67" s="40">
        <f t="shared" si="61"/>
        <v>250.428571428571</v>
      </c>
      <c r="CD67" s="17">
        <f t="shared" si="3"/>
        <v>-260.000000000006</v>
      </c>
      <c r="CE67" s="36">
        <f t="shared" si="4"/>
        <v>-0.0741585852823748</v>
      </c>
      <c r="CF67" s="112">
        <v>292</v>
      </c>
      <c r="CG67" s="117">
        <v>0.00342465753424658</v>
      </c>
      <c r="CH67" s="112">
        <v>1</v>
      </c>
      <c r="CI67" s="112">
        <v>249</v>
      </c>
      <c r="CJ67" s="40">
        <f t="shared" si="62"/>
        <v>249</v>
      </c>
      <c r="CK67" s="17">
        <f t="shared" si="5"/>
        <v>-20</v>
      </c>
      <c r="CL67" s="36">
        <f t="shared" si="6"/>
        <v>-0.0803212851405622</v>
      </c>
      <c r="CM67" s="120">
        <v>321</v>
      </c>
      <c r="CN67" s="121">
        <v>0.0996884735202492</v>
      </c>
      <c r="CO67" s="55">
        <v>32</v>
      </c>
      <c r="CP67" s="55">
        <v>8169</v>
      </c>
      <c r="CQ67" s="40">
        <f t="shared" si="63"/>
        <v>255.28125</v>
      </c>
      <c r="CR67" s="17">
        <f t="shared" si="7"/>
        <v>-439</v>
      </c>
      <c r="CS67" s="36">
        <f t="shared" si="8"/>
        <v>-0.0537397478271514</v>
      </c>
      <c r="CT67" s="122">
        <v>315</v>
      </c>
      <c r="CU67" s="123">
        <v>0.053968253968254</v>
      </c>
      <c r="CV67" s="122">
        <v>17</v>
      </c>
      <c r="CW67" s="122">
        <v>4393</v>
      </c>
      <c r="CX67" s="40">
        <f t="shared" si="64"/>
        <v>258.411764705882</v>
      </c>
      <c r="CY67" s="17">
        <f t="shared" si="9"/>
        <v>-180.000000000006</v>
      </c>
      <c r="CZ67" s="36">
        <f t="shared" si="10"/>
        <v>-0.0409742772592776</v>
      </c>
      <c r="DA67" s="112">
        <v>330</v>
      </c>
      <c r="DB67" s="117">
        <v>0.0242424242424242</v>
      </c>
      <c r="DC67" s="112">
        <v>8</v>
      </c>
      <c r="DD67" s="112">
        <v>2060</v>
      </c>
      <c r="DE67" s="40">
        <f t="shared" si="65"/>
        <v>257.5</v>
      </c>
      <c r="DF67" s="17">
        <f t="shared" si="11"/>
        <v>-92</v>
      </c>
      <c r="DG67" s="36">
        <f t="shared" si="12"/>
        <v>-0.0446601941747573</v>
      </c>
      <c r="DH67" s="126">
        <v>320</v>
      </c>
      <c r="DI67" s="32">
        <v>0.0125</v>
      </c>
      <c r="DJ67" s="17">
        <v>4</v>
      </c>
      <c r="DK67" s="18">
        <v>1026</v>
      </c>
      <c r="DL67" s="40">
        <f t="shared" si="66"/>
        <v>256.5</v>
      </c>
      <c r="DM67" s="17">
        <f t="shared" si="13"/>
        <v>-50</v>
      </c>
      <c r="DN67" s="36">
        <f t="shared" si="14"/>
        <v>-0.0487329434697856</v>
      </c>
      <c r="DO67" s="33">
        <v>327</v>
      </c>
      <c r="DP67" s="32">
        <v>0.0244648318042813</v>
      </c>
      <c r="DQ67" s="18">
        <v>8</v>
      </c>
      <c r="DR67" s="18">
        <v>2017</v>
      </c>
      <c r="DS67" s="40">
        <f t="shared" si="67"/>
        <v>252.125</v>
      </c>
      <c r="DT67" s="17">
        <f t="shared" si="15"/>
        <v>-135</v>
      </c>
      <c r="DU67" s="36">
        <f t="shared" si="16"/>
        <v>-0.0669310857709469</v>
      </c>
      <c r="DV67" s="18">
        <v>363</v>
      </c>
      <c r="DW67" s="26">
        <v>0.0247933884297521</v>
      </c>
      <c r="DX67" s="18">
        <v>9</v>
      </c>
      <c r="DY67" s="18">
        <v>2281</v>
      </c>
      <c r="DZ67" s="40">
        <f t="shared" si="68"/>
        <v>253.444444444444</v>
      </c>
      <c r="EA67" s="17">
        <f t="shared" si="17"/>
        <v>-140.000000000004</v>
      </c>
      <c r="EB67" s="36">
        <f t="shared" si="18"/>
        <v>-0.0613765892152582</v>
      </c>
      <c r="EC67" s="18">
        <v>289</v>
      </c>
      <c r="ED67" s="26">
        <v>0.0346020761245675</v>
      </c>
      <c r="EE67" s="18">
        <v>10</v>
      </c>
      <c r="EF67" s="18">
        <v>2511</v>
      </c>
      <c r="EG67" s="40">
        <f t="shared" si="69"/>
        <v>251.1</v>
      </c>
      <c r="EH67" s="17">
        <f t="shared" si="19"/>
        <v>-179</v>
      </c>
      <c r="EI67" s="36">
        <f t="shared" si="20"/>
        <v>-0.0712863401035444</v>
      </c>
      <c r="EJ67" s="18">
        <v>247</v>
      </c>
      <c r="EK67" s="26">
        <v>0.0323886639676113</v>
      </c>
      <c r="EL67" s="18">
        <v>8</v>
      </c>
      <c r="EM67" s="18">
        <v>2013</v>
      </c>
      <c r="EN67" s="40">
        <f t="shared" si="70"/>
        <v>251.625</v>
      </c>
      <c r="EO67" s="17">
        <f t="shared" si="21"/>
        <v>-139</v>
      </c>
      <c r="EP67" s="36">
        <f t="shared" si="22"/>
        <v>-0.0690511674118232</v>
      </c>
      <c r="EQ67" s="18">
        <v>269</v>
      </c>
      <c r="ER67" s="26">
        <v>0.0148698884758364</v>
      </c>
      <c r="ES67" s="18">
        <v>4</v>
      </c>
      <c r="ET67" s="18">
        <v>996</v>
      </c>
      <c r="EU67" s="40">
        <f t="shared" si="71"/>
        <v>249</v>
      </c>
      <c r="EV67" s="17">
        <f t="shared" si="23"/>
        <v>-80</v>
      </c>
      <c r="EW67" s="36">
        <f t="shared" si="24"/>
        <v>-0.0803212851405622</v>
      </c>
      <c r="EX67" s="18">
        <v>281</v>
      </c>
      <c r="EY67" s="26">
        <v>0.0533807829181495</v>
      </c>
      <c r="EZ67" s="17">
        <v>15</v>
      </c>
      <c r="FA67" s="18">
        <v>3633</v>
      </c>
      <c r="FB67" s="40">
        <f t="shared" si="72"/>
        <v>242.2</v>
      </c>
      <c r="FC67" s="17">
        <f t="shared" si="25"/>
        <v>-402</v>
      </c>
      <c r="FD67" s="36">
        <f t="shared" si="26"/>
        <v>-0.11065235342692</v>
      </c>
      <c r="FE67" s="18">
        <v>325</v>
      </c>
      <c r="FF67" s="26">
        <v>0.0215384615384615</v>
      </c>
      <c r="FG67" s="17">
        <v>7</v>
      </c>
      <c r="FH67" s="18">
        <v>1698</v>
      </c>
      <c r="FI67" s="40">
        <f t="shared" si="73"/>
        <v>242.571428571429</v>
      </c>
      <c r="FJ67" s="17">
        <f t="shared" si="27"/>
        <v>-185</v>
      </c>
      <c r="FK67" s="36">
        <f t="shared" si="28"/>
        <v>-0.108951707891637</v>
      </c>
      <c r="FL67" s="18">
        <v>354</v>
      </c>
      <c r="FM67" s="26">
        <v>0.0282485875706215</v>
      </c>
      <c r="FN67" s="17">
        <v>10</v>
      </c>
      <c r="FO67" s="18">
        <v>2421</v>
      </c>
      <c r="FP67" s="40">
        <f t="shared" si="74"/>
        <v>242.1</v>
      </c>
      <c r="FQ67" s="17">
        <f t="shared" si="29"/>
        <v>-269</v>
      </c>
      <c r="FR67" s="36">
        <f t="shared" si="30"/>
        <v>-0.111111111111111</v>
      </c>
      <c r="FS67" s="18">
        <v>326</v>
      </c>
      <c r="FT67" s="26">
        <v>0.00613496932515337</v>
      </c>
      <c r="FU67" s="17">
        <v>2</v>
      </c>
      <c r="FV67" s="18">
        <v>483</v>
      </c>
      <c r="FW67" s="40">
        <f t="shared" si="147"/>
        <v>241.5</v>
      </c>
      <c r="FX67" s="17">
        <f t="shared" si="124"/>
        <v>-55</v>
      </c>
      <c r="FY67" s="36">
        <f t="shared" si="125"/>
        <v>-0.113871635610766</v>
      </c>
      <c r="FZ67" s="18">
        <v>513</v>
      </c>
      <c r="GA67" s="26">
        <v>0.0526315789473684</v>
      </c>
      <c r="GB67" s="17">
        <v>27</v>
      </c>
      <c r="GC67" s="18">
        <v>6482</v>
      </c>
      <c r="GD67" s="40">
        <f t="shared" si="126"/>
        <v>240.074074074074</v>
      </c>
      <c r="GE67" s="17">
        <f t="shared" si="127"/>
        <v>-781</v>
      </c>
      <c r="GF67" s="36">
        <f t="shared" si="128"/>
        <v>-0.120487503856834</v>
      </c>
      <c r="GG67" s="18">
        <v>521</v>
      </c>
      <c r="GH67" s="26">
        <v>0.0230326295585413</v>
      </c>
      <c r="GI67" s="18">
        <v>12</v>
      </c>
      <c r="GJ67" s="18">
        <v>2959</v>
      </c>
      <c r="GK67" s="40">
        <f t="shared" si="129"/>
        <v>246.583333333333</v>
      </c>
      <c r="GL67" s="17">
        <f t="shared" si="130"/>
        <v>-269</v>
      </c>
      <c r="GM67" s="36">
        <f t="shared" si="131"/>
        <v>-0.0909090909090909</v>
      </c>
      <c r="GN67" s="18">
        <v>474</v>
      </c>
      <c r="GO67" s="26">
        <v>0.0210970464135021</v>
      </c>
      <c r="GP67" s="18">
        <v>10</v>
      </c>
      <c r="GQ67" s="18">
        <v>2398</v>
      </c>
      <c r="GR67" s="40">
        <f t="shared" si="132"/>
        <v>239.8</v>
      </c>
      <c r="GS67" s="17">
        <f t="shared" si="133"/>
        <v>-292</v>
      </c>
      <c r="GT67" s="36">
        <f t="shared" si="134"/>
        <v>-0.121768140116764</v>
      </c>
      <c r="GU67" s="18">
        <v>417</v>
      </c>
      <c r="GV67" s="26">
        <v>0.0143884892086331</v>
      </c>
      <c r="GW67" s="18">
        <v>6</v>
      </c>
      <c r="GX67" s="18">
        <v>1410</v>
      </c>
      <c r="GY67" s="40">
        <f t="shared" si="135"/>
        <v>235</v>
      </c>
      <c r="GZ67" s="17">
        <f t="shared" si="136"/>
        <v>-204</v>
      </c>
      <c r="HA67" s="36">
        <f t="shared" si="137"/>
        <v>-0.14468085106383</v>
      </c>
      <c r="HB67" s="18">
        <v>386</v>
      </c>
      <c r="HC67" s="26">
        <v>0.0155440414507772</v>
      </c>
      <c r="HD67" s="18">
        <v>6</v>
      </c>
      <c r="HE67" s="18">
        <v>1477</v>
      </c>
      <c r="HF67" s="40">
        <f t="shared" si="138"/>
        <v>246.166666666667</v>
      </c>
      <c r="HG67" s="17">
        <f t="shared" si="139"/>
        <v>-137</v>
      </c>
      <c r="HH67" s="36">
        <f t="shared" si="140"/>
        <v>-0.0927555856465809</v>
      </c>
      <c r="HI67" s="18">
        <v>394</v>
      </c>
      <c r="HJ67" s="26">
        <v>0.0101522842639594</v>
      </c>
      <c r="HK67" s="17">
        <v>4</v>
      </c>
      <c r="HL67" s="18">
        <v>956</v>
      </c>
      <c r="HM67" s="40">
        <f t="shared" si="141"/>
        <v>239</v>
      </c>
      <c r="HN67" s="17">
        <f t="shared" si="142"/>
        <v>-120</v>
      </c>
      <c r="HO67" s="36">
        <f t="shared" si="143"/>
        <v>-0.125523012552301</v>
      </c>
      <c r="HP67" s="18">
        <v>732</v>
      </c>
      <c r="HQ67" s="26">
        <v>0.0109289617486339</v>
      </c>
      <c r="HR67" s="17">
        <v>8</v>
      </c>
      <c r="HS67" s="18">
        <v>1952</v>
      </c>
      <c r="HT67" s="40">
        <f t="shared" si="144"/>
        <v>244</v>
      </c>
      <c r="HU67" s="17">
        <f t="shared" si="145"/>
        <v>-200</v>
      </c>
      <c r="HV67" s="36">
        <f t="shared" si="146"/>
        <v>-0.102459016393443</v>
      </c>
      <c r="HW67" s="17">
        <v>365</v>
      </c>
      <c r="HX67" s="17">
        <v>90427.79</v>
      </c>
      <c r="HY67" s="18">
        <v>507</v>
      </c>
      <c r="HZ67" s="18">
        <v>127431.93</v>
      </c>
      <c r="IA67" s="17">
        <v>864</v>
      </c>
      <c r="IB67" s="17">
        <v>217731</v>
      </c>
      <c r="IC67" s="17">
        <v>628</v>
      </c>
      <c r="ID67" s="17">
        <v>153945</v>
      </c>
      <c r="IE67" s="16"/>
      <c r="IF67" s="16"/>
      <c r="IG67" s="16"/>
      <c r="IH67" s="16"/>
      <c r="II67" s="41"/>
      <c r="IJ67" s="41"/>
      <c r="IK67" s="41"/>
      <c r="IL67" s="41"/>
      <c r="IM67" s="18"/>
      <c r="IN67" s="41"/>
      <c r="IO67" s="41"/>
      <c r="IP67" s="41"/>
      <c r="IQ67" s="18"/>
      <c r="IR67" s="18"/>
      <c r="IS67" s="18">
        <f t="shared" si="98"/>
        <v>384</v>
      </c>
      <c r="IT67" s="18">
        <f t="shared" si="31"/>
        <v>94071</v>
      </c>
      <c r="IU67" s="17">
        <v>269</v>
      </c>
      <c r="IV67" s="17">
        <f t="shared" si="32"/>
        <v>-9225</v>
      </c>
      <c r="IW67" s="36">
        <f t="shared" si="33"/>
        <v>-0.0980642280830437</v>
      </c>
      <c r="IX67" s="18">
        <f t="shared" si="34"/>
        <v>2748</v>
      </c>
      <c r="IY67" s="42">
        <f t="shared" si="35"/>
        <v>683606.72</v>
      </c>
      <c r="IZ67" s="43"/>
      <c r="JA67" s="43"/>
      <c r="JB67" t="s">
        <v>271</v>
      </c>
    </row>
    <row r="68" spans="1:262">
      <c r="A68" s="16"/>
      <c r="B68" s="17" t="s">
        <v>44</v>
      </c>
      <c r="C68" s="18">
        <v>6939962759012</v>
      </c>
      <c r="D68" s="18">
        <v>586241470578</v>
      </c>
      <c r="E68" s="18">
        <v>21064110001000</v>
      </c>
      <c r="F68" s="17" t="s">
        <v>272</v>
      </c>
      <c r="G68" s="19" t="s">
        <v>273</v>
      </c>
      <c r="H68" s="17" t="s">
        <v>129</v>
      </c>
      <c r="I68" s="26">
        <f>VLOOKUP(C68,供应链!E:J,6,0)</f>
        <v>1</v>
      </c>
      <c r="J68" s="17">
        <f>VLOOKUP(C68,供应链!E:H,4,0)</f>
        <v>626</v>
      </c>
      <c r="K68" s="17">
        <f>VLOOKUP(C68,供应链!E:K,7,0)</f>
        <v>46</v>
      </c>
      <c r="L68" s="18">
        <f>VLOOKUP(C68,供应链!E:I,5,0)</f>
        <v>101.382629287297</v>
      </c>
      <c r="M68" s="27">
        <f t="shared" si="0"/>
        <v>0.00102103101936629</v>
      </c>
      <c r="N68" s="17">
        <v>199</v>
      </c>
      <c r="O68" s="26">
        <v>0.0201005025125628</v>
      </c>
      <c r="P68" s="18">
        <v>4</v>
      </c>
      <c r="Q68" s="18">
        <v>811</v>
      </c>
      <c r="R68" s="40">
        <f t="shared" si="100"/>
        <v>202.75</v>
      </c>
      <c r="S68" s="17">
        <f t="shared" si="101"/>
        <v>-105</v>
      </c>
      <c r="T68" s="36">
        <f t="shared" si="102"/>
        <v>-0.129469790382244</v>
      </c>
      <c r="U68" s="17">
        <v>153</v>
      </c>
      <c r="V68" s="26">
        <v>0</v>
      </c>
      <c r="W68" s="18">
        <v>0</v>
      </c>
      <c r="X68" s="18">
        <v>0</v>
      </c>
      <c r="Y68" s="40">
        <f t="shared" si="103"/>
        <v>0</v>
      </c>
      <c r="Z68" s="17">
        <f t="shared" si="104"/>
        <v>0</v>
      </c>
      <c r="AA68" s="36">
        <f t="shared" si="105"/>
        <v>0</v>
      </c>
      <c r="AB68" s="17">
        <v>208</v>
      </c>
      <c r="AC68" s="26">
        <v>0.0144230769230769</v>
      </c>
      <c r="AD68" s="18">
        <v>3</v>
      </c>
      <c r="AE68" s="18">
        <v>627</v>
      </c>
      <c r="AF68" s="40">
        <f t="shared" si="42"/>
        <v>209</v>
      </c>
      <c r="AG68" s="17">
        <f t="shared" si="1"/>
        <v>-60</v>
      </c>
      <c r="AH68" s="36">
        <f t="shared" si="2"/>
        <v>-0.0956937799043062</v>
      </c>
      <c r="AI68" s="17">
        <v>192</v>
      </c>
      <c r="AJ68" s="26">
        <v>0.0104166666666667</v>
      </c>
      <c r="AK68" s="18">
        <v>2</v>
      </c>
      <c r="AL68" s="18">
        <v>418</v>
      </c>
      <c r="AM68" s="40">
        <f t="shared" si="106"/>
        <v>209</v>
      </c>
      <c r="AN68" s="17">
        <f t="shared" si="107"/>
        <v>-40</v>
      </c>
      <c r="AO68" s="36">
        <f t="shared" si="108"/>
        <v>-0.0956937799043062</v>
      </c>
      <c r="AP68" s="17">
        <v>238</v>
      </c>
      <c r="AQ68" s="26">
        <v>0.0126050420168067</v>
      </c>
      <c r="AR68" s="18">
        <v>3</v>
      </c>
      <c r="AS68" s="18">
        <v>627</v>
      </c>
      <c r="AT68" s="40">
        <f t="shared" si="109"/>
        <v>209</v>
      </c>
      <c r="AU68" s="17">
        <f t="shared" si="110"/>
        <v>-60</v>
      </c>
      <c r="AV68" s="36">
        <f t="shared" si="111"/>
        <v>-0.0956937799043062</v>
      </c>
      <c r="AW68" s="17">
        <v>207</v>
      </c>
      <c r="AX68" s="26">
        <v>0.0289855072463768</v>
      </c>
      <c r="AY68" s="18">
        <v>6</v>
      </c>
      <c r="AZ68" s="18">
        <v>1262</v>
      </c>
      <c r="BA68" s="40">
        <f t="shared" si="112"/>
        <v>210.333333333333</v>
      </c>
      <c r="BB68" s="17">
        <f t="shared" si="113"/>
        <v>-112</v>
      </c>
      <c r="BC68" s="36">
        <f t="shared" si="114"/>
        <v>-0.0887480190174326</v>
      </c>
      <c r="BD68" s="17">
        <v>197</v>
      </c>
      <c r="BE68" s="26">
        <v>0.0203045685279188</v>
      </c>
      <c r="BF68" s="17">
        <v>4</v>
      </c>
      <c r="BG68" s="18">
        <v>856</v>
      </c>
      <c r="BH68" s="40">
        <f t="shared" si="115"/>
        <v>214</v>
      </c>
      <c r="BI68" s="17">
        <f t="shared" si="116"/>
        <v>-60</v>
      </c>
      <c r="BJ68" s="36">
        <f t="shared" si="117"/>
        <v>-0.0700934579439252</v>
      </c>
      <c r="BK68" s="17">
        <v>173</v>
      </c>
      <c r="BL68" s="32">
        <v>0.0346820809248555</v>
      </c>
      <c r="BM68" s="17">
        <v>6</v>
      </c>
      <c r="BN68" s="18">
        <v>1314</v>
      </c>
      <c r="BO68" s="40">
        <f t="shared" si="118"/>
        <v>219</v>
      </c>
      <c r="BP68" s="17">
        <f t="shared" si="119"/>
        <v>-60</v>
      </c>
      <c r="BQ68" s="36">
        <f t="shared" si="120"/>
        <v>-0.045662100456621</v>
      </c>
      <c r="BR68" s="17">
        <v>152</v>
      </c>
      <c r="BS68" s="32">
        <v>0.0263157894736842</v>
      </c>
      <c r="BT68" s="18">
        <v>4</v>
      </c>
      <c r="BU68" s="18">
        <v>837</v>
      </c>
      <c r="BV68" s="40">
        <f t="shared" si="121"/>
        <v>209.25</v>
      </c>
      <c r="BW68" s="17">
        <f t="shared" si="122"/>
        <v>-79</v>
      </c>
      <c r="BX68" s="116">
        <f t="shared" si="123"/>
        <v>-0.0943847072879331</v>
      </c>
      <c r="BY68" s="112">
        <v>140</v>
      </c>
      <c r="BZ68" s="117">
        <v>0.00714285714285714</v>
      </c>
      <c r="CA68" s="112">
        <v>1</v>
      </c>
      <c r="CB68" s="112">
        <v>209</v>
      </c>
      <c r="CC68" s="40">
        <f t="shared" si="61"/>
        <v>209</v>
      </c>
      <c r="CD68" s="17">
        <f t="shared" si="3"/>
        <v>-20</v>
      </c>
      <c r="CE68" s="36">
        <f t="shared" si="4"/>
        <v>-0.0956937799043062</v>
      </c>
      <c r="CF68" s="112">
        <v>129</v>
      </c>
      <c r="CG68" s="117">
        <v>0.00775193798449612</v>
      </c>
      <c r="CH68" s="112">
        <v>1</v>
      </c>
      <c r="CI68" s="112">
        <v>219</v>
      </c>
      <c r="CJ68" s="40">
        <f t="shared" si="62"/>
        <v>219</v>
      </c>
      <c r="CK68" s="17">
        <f t="shared" si="5"/>
        <v>-10</v>
      </c>
      <c r="CL68" s="36">
        <f t="shared" si="6"/>
        <v>-0.045662100456621</v>
      </c>
      <c r="CM68" s="120">
        <v>130</v>
      </c>
      <c r="CN68" s="121">
        <v>0.0230769230769231</v>
      </c>
      <c r="CO68" s="55">
        <v>3</v>
      </c>
      <c r="CP68" s="55">
        <v>642</v>
      </c>
      <c r="CQ68" s="40">
        <f t="shared" si="63"/>
        <v>214</v>
      </c>
      <c r="CR68" s="17">
        <f t="shared" si="7"/>
        <v>-45</v>
      </c>
      <c r="CS68" s="36">
        <f t="shared" si="8"/>
        <v>-0.0700934579439252</v>
      </c>
      <c r="CT68" s="122">
        <v>149</v>
      </c>
      <c r="CU68" s="123">
        <v>0.0201342281879195</v>
      </c>
      <c r="CV68" s="122">
        <v>3</v>
      </c>
      <c r="CW68" s="122">
        <v>637</v>
      </c>
      <c r="CX68" s="40">
        <f t="shared" si="64"/>
        <v>212.333333333333</v>
      </c>
      <c r="CY68" s="17">
        <f t="shared" si="9"/>
        <v>-50.000000000001</v>
      </c>
      <c r="CZ68" s="36">
        <f t="shared" si="10"/>
        <v>-0.0784929356357943</v>
      </c>
      <c r="DA68" s="112">
        <v>162</v>
      </c>
      <c r="DB68" s="117">
        <v>0.0185185185185185</v>
      </c>
      <c r="DC68" s="112">
        <v>3</v>
      </c>
      <c r="DD68" s="112">
        <v>657</v>
      </c>
      <c r="DE68" s="40">
        <f t="shared" si="65"/>
        <v>219</v>
      </c>
      <c r="DF68" s="17">
        <f t="shared" si="11"/>
        <v>-30</v>
      </c>
      <c r="DG68" s="36">
        <f t="shared" si="12"/>
        <v>-0.045662100456621</v>
      </c>
      <c r="DH68" s="126">
        <v>146</v>
      </c>
      <c r="DI68" s="32">
        <v>0.0136986301369863</v>
      </c>
      <c r="DJ68" s="17">
        <v>2</v>
      </c>
      <c r="DK68" s="18">
        <v>428</v>
      </c>
      <c r="DL68" s="40">
        <f t="shared" si="66"/>
        <v>214</v>
      </c>
      <c r="DM68" s="17">
        <f t="shared" si="13"/>
        <v>-30</v>
      </c>
      <c r="DN68" s="36">
        <f t="shared" si="14"/>
        <v>-0.0700934579439252</v>
      </c>
      <c r="DO68" s="33">
        <v>117</v>
      </c>
      <c r="DP68" s="32">
        <v>0.0170940170940171</v>
      </c>
      <c r="DQ68" s="18">
        <v>2</v>
      </c>
      <c r="DR68" s="18">
        <v>418</v>
      </c>
      <c r="DS68" s="40">
        <f t="shared" si="67"/>
        <v>209</v>
      </c>
      <c r="DT68" s="17">
        <f t="shared" si="15"/>
        <v>-40</v>
      </c>
      <c r="DU68" s="36">
        <f t="shared" si="16"/>
        <v>-0.0956937799043062</v>
      </c>
      <c r="DV68" s="18">
        <v>140</v>
      </c>
      <c r="DW68" s="26">
        <v>0.00714285714285714</v>
      </c>
      <c r="DX68" s="18">
        <v>1</v>
      </c>
      <c r="DY68" s="18">
        <v>219</v>
      </c>
      <c r="DZ68" s="40">
        <f t="shared" si="68"/>
        <v>219</v>
      </c>
      <c r="EA68" s="17">
        <f t="shared" si="17"/>
        <v>-10</v>
      </c>
      <c r="EB68" s="36">
        <f t="shared" si="18"/>
        <v>-0.045662100456621</v>
      </c>
      <c r="EC68" s="18">
        <v>134</v>
      </c>
      <c r="ED68" s="26">
        <v>0.0149253731343284</v>
      </c>
      <c r="EE68" s="18">
        <v>2</v>
      </c>
      <c r="EF68" s="18">
        <v>438</v>
      </c>
      <c r="EG68" s="40">
        <f t="shared" si="69"/>
        <v>219</v>
      </c>
      <c r="EH68" s="17">
        <f t="shared" si="19"/>
        <v>-20</v>
      </c>
      <c r="EI68" s="36">
        <f t="shared" si="20"/>
        <v>-0.045662100456621</v>
      </c>
      <c r="EJ68" s="18">
        <v>99</v>
      </c>
      <c r="EK68" s="26">
        <v>0.0404040404040404</v>
      </c>
      <c r="EL68" s="18">
        <v>4</v>
      </c>
      <c r="EM68" s="18">
        <v>856</v>
      </c>
      <c r="EN68" s="40">
        <f t="shared" si="70"/>
        <v>214</v>
      </c>
      <c r="EO68" s="17">
        <f t="shared" si="21"/>
        <v>-60</v>
      </c>
      <c r="EP68" s="36">
        <f t="shared" si="22"/>
        <v>-0.0700934579439252</v>
      </c>
      <c r="EQ68" s="18">
        <v>90</v>
      </c>
      <c r="ER68" s="26">
        <v>0.0111111111111111</v>
      </c>
      <c r="ES68" s="18">
        <v>1</v>
      </c>
      <c r="ET68" s="18">
        <v>209</v>
      </c>
      <c r="EU68" s="40">
        <f t="shared" si="71"/>
        <v>209</v>
      </c>
      <c r="EV68" s="17">
        <f t="shared" si="23"/>
        <v>-20</v>
      </c>
      <c r="EW68" s="36">
        <f t="shared" si="24"/>
        <v>-0.0956937799043062</v>
      </c>
      <c r="EX68" s="18">
        <v>107</v>
      </c>
      <c r="EY68" s="26">
        <v>0.0186915887850467</v>
      </c>
      <c r="EZ68" s="17">
        <v>2</v>
      </c>
      <c r="FA68" s="18">
        <v>408</v>
      </c>
      <c r="FB68" s="40">
        <f t="shared" si="72"/>
        <v>204</v>
      </c>
      <c r="FC68" s="17">
        <f t="shared" si="25"/>
        <v>-50</v>
      </c>
      <c r="FD68" s="36">
        <f t="shared" si="26"/>
        <v>-0.122549019607843</v>
      </c>
      <c r="FE68" s="18">
        <v>111</v>
      </c>
      <c r="FF68" s="26">
        <v>0</v>
      </c>
      <c r="FG68" s="17">
        <v>0</v>
      </c>
      <c r="FH68" s="18">
        <v>0</v>
      </c>
      <c r="FI68" s="40">
        <f t="shared" si="73"/>
        <v>0</v>
      </c>
      <c r="FJ68" s="17">
        <f t="shared" si="27"/>
        <v>0</v>
      </c>
      <c r="FK68" s="36">
        <f t="shared" si="28"/>
        <v>0</v>
      </c>
      <c r="FL68" s="18">
        <v>125</v>
      </c>
      <c r="FM68" s="26">
        <v>0.016</v>
      </c>
      <c r="FN68" s="17">
        <v>2</v>
      </c>
      <c r="FO68" s="18">
        <v>415</v>
      </c>
      <c r="FP68" s="40">
        <f t="shared" si="74"/>
        <v>207.5</v>
      </c>
      <c r="FQ68" s="17">
        <f t="shared" si="29"/>
        <v>-43</v>
      </c>
      <c r="FR68" s="36">
        <f t="shared" si="30"/>
        <v>-0.103614457831325</v>
      </c>
      <c r="FS68" s="18">
        <v>122</v>
      </c>
      <c r="FT68" s="26">
        <v>0</v>
      </c>
      <c r="FU68" s="17">
        <v>0</v>
      </c>
      <c r="FV68" s="18">
        <v>0</v>
      </c>
      <c r="FW68" s="40">
        <f t="shared" si="147"/>
        <v>0</v>
      </c>
      <c r="FX68" s="17">
        <f t="shared" si="124"/>
        <v>0</v>
      </c>
      <c r="FY68" s="36">
        <f t="shared" si="125"/>
        <v>0</v>
      </c>
      <c r="FZ68" s="18">
        <v>206</v>
      </c>
      <c r="GA68" s="26">
        <v>0.0339805825242718</v>
      </c>
      <c r="GB68" s="17">
        <v>7</v>
      </c>
      <c r="GC68" s="18">
        <v>1415</v>
      </c>
      <c r="GD68" s="40">
        <f t="shared" si="126"/>
        <v>202.142857142857</v>
      </c>
      <c r="GE68" s="17">
        <f t="shared" si="127"/>
        <v>-188</v>
      </c>
      <c r="GF68" s="36">
        <f t="shared" si="128"/>
        <v>-0.132862190812721</v>
      </c>
      <c r="GG68" s="18">
        <v>256</v>
      </c>
      <c r="GH68" s="26">
        <v>0.02734375</v>
      </c>
      <c r="GI68" s="18">
        <v>7</v>
      </c>
      <c r="GJ68" s="18">
        <v>1394</v>
      </c>
      <c r="GK68" s="40">
        <f t="shared" si="129"/>
        <v>199.142857142857</v>
      </c>
      <c r="GL68" s="17">
        <f t="shared" si="130"/>
        <v>-209</v>
      </c>
      <c r="GM68" s="36">
        <f t="shared" si="131"/>
        <v>-0.149928263988522</v>
      </c>
      <c r="GN68" s="18">
        <v>258</v>
      </c>
      <c r="GO68" s="26">
        <v>0.0116279069767442</v>
      </c>
      <c r="GP68" s="18">
        <v>3</v>
      </c>
      <c r="GQ68" s="18">
        <v>598</v>
      </c>
      <c r="GR68" s="40">
        <f t="shared" si="132"/>
        <v>199.333333333333</v>
      </c>
      <c r="GS68" s="17">
        <f t="shared" si="133"/>
        <v>-89</v>
      </c>
      <c r="GT68" s="36">
        <f t="shared" si="134"/>
        <v>-0.148829431438127</v>
      </c>
      <c r="GU68" s="18">
        <v>253</v>
      </c>
      <c r="GV68" s="26">
        <v>0.0276679841897233</v>
      </c>
      <c r="GW68" s="18">
        <v>7</v>
      </c>
      <c r="GX68" s="18">
        <v>1430</v>
      </c>
      <c r="GY68" s="40">
        <f t="shared" si="135"/>
        <v>204.285714285714</v>
      </c>
      <c r="GZ68" s="17">
        <f t="shared" si="136"/>
        <v>-173</v>
      </c>
      <c r="HA68" s="36">
        <f t="shared" si="137"/>
        <v>-0.120979020979021</v>
      </c>
      <c r="HB68" s="18">
        <v>181</v>
      </c>
      <c r="HC68" s="26">
        <v>0.0220994475138122</v>
      </c>
      <c r="HD68" s="18">
        <v>4</v>
      </c>
      <c r="HE68" s="18">
        <v>799</v>
      </c>
      <c r="HF68" s="40">
        <f t="shared" si="138"/>
        <v>199.75</v>
      </c>
      <c r="HG68" s="17">
        <f t="shared" si="139"/>
        <v>-117</v>
      </c>
      <c r="HH68" s="36">
        <f t="shared" si="140"/>
        <v>-0.146433041301627</v>
      </c>
      <c r="HI68" s="18">
        <v>244</v>
      </c>
      <c r="HJ68" s="26">
        <v>0.00819672131147541</v>
      </c>
      <c r="HK68" s="17">
        <v>2</v>
      </c>
      <c r="HL68" s="18">
        <v>428</v>
      </c>
      <c r="HM68" s="40">
        <f t="shared" si="141"/>
        <v>214</v>
      </c>
      <c r="HN68" s="17">
        <f t="shared" si="142"/>
        <v>-30</v>
      </c>
      <c r="HO68" s="36">
        <f t="shared" si="143"/>
        <v>-0.0700934579439252</v>
      </c>
      <c r="HP68" s="18">
        <v>369</v>
      </c>
      <c r="HQ68" s="26">
        <v>0.00813008130081301</v>
      </c>
      <c r="HR68" s="17">
        <v>3</v>
      </c>
      <c r="HS68" s="18">
        <v>627</v>
      </c>
      <c r="HT68" s="40">
        <f t="shared" si="144"/>
        <v>209</v>
      </c>
      <c r="HU68" s="17">
        <f t="shared" si="145"/>
        <v>-60</v>
      </c>
      <c r="HV68" s="36">
        <f t="shared" si="146"/>
        <v>-0.0956937799043062</v>
      </c>
      <c r="HW68" s="17">
        <v>310</v>
      </c>
      <c r="HX68" s="17">
        <v>64811.71</v>
      </c>
      <c r="HY68" s="18">
        <v>141</v>
      </c>
      <c r="HZ68" s="18">
        <v>29458.21</v>
      </c>
      <c r="IA68" s="17">
        <v>225</v>
      </c>
      <c r="IB68" s="17">
        <v>46678</v>
      </c>
      <c r="IC68" s="17">
        <v>137</v>
      </c>
      <c r="ID68" s="17">
        <v>29282</v>
      </c>
      <c r="IE68" s="16"/>
      <c r="IF68" s="16"/>
      <c r="IG68" s="16"/>
      <c r="IH68" s="16"/>
      <c r="II68" s="41"/>
      <c r="IJ68" s="41"/>
      <c r="IK68" s="41"/>
      <c r="IL68" s="41"/>
      <c r="IM68" s="18"/>
      <c r="IN68" s="41"/>
      <c r="IO68" s="41"/>
      <c r="IP68" s="41"/>
      <c r="IQ68" s="18"/>
      <c r="IR68" s="18"/>
      <c r="IS68" s="18">
        <f t="shared" si="98"/>
        <v>92</v>
      </c>
      <c r="IT68" s="18">
        <f t="shared" si="31"/>
        <v>19198</v>
      </c>
      <c r="IU68" s="17">
        <v>229</v>
      </c>
      <c r="IV68" s="17">
        <f t="shared" si="32"/>
        <v>-1870</v>
      </c>
      <c r="IW68" s="36">
        <f t="shared" si="33"/>
        <v>-0.0974059797895615</v>
      </c>
      <c r="IX68" s="18">
        <f t="shared" si="34"/>
        <v>905</v>
      </c>
      <c r="IY68" s="42">
        <f t="shared" si="35"/>
        <v>189427.92</v>
      </c>
      <c r="IZ68" s="43"/>
      <c r="JA68" s="43"/>
      <c r="JB68" s="44" t="str">
        <f ca="1">ROUND(JC55,4)*100&amp;"%"</f>
        <v>6.45%</v>
      </c>
    </row>
    <row r="69" spans="1:262">
      <c r="A69" s="16"/>
      <c r="B69" s="17" t="s">
        <v>44</v>
      </c>
      <c r="C69" s="18">
        <v>6939962759357</v>
      </c>
      <c r="D69" s="18">
        <v>599184871134</v>
      </c>
      <c r="E69" s="18">
        <v>21064110000960</v>
      </c>
      <c r="F69" s="17" t="s">
        <v>274</v>
      </c>
      <c r="G69" s="19" t="s">
        <v>275</v>
      </c>
      <c r="H69" s="17" t="s">
        <v>129</v>
      </c>
      <c r="I69" s="26">
        <f>VLOOKUP(C69,供应链!E:J,6,0)</f>
        <v>0.8</v>
      </c>
      <c r="J69" s="17">
        <f>VLOOKUP(C69,供应链!E:H,4,0)</f>
        <v>107</v>
      </c>
      <c r="K69" s="17">
        <f>VLOOKUP(C69,供应链!E:K,7,0)</f>
        <v>0</v>
      </c>
      <c r="L69" s="18">
        <f>VLOOKUP(C69,供应链!E:I,5,0)</f>
        <v>31.7193675889328</v>
      </c>
      <c r="M69" s="27">
        <f t="shared" ref="M69:M109" si="148">IS69/$IS$110</f>
        <v>0.00130958326396981</v>
      </c>
      <c r="N69" s="17">
        <v>283</v>
      </c>
      <c r="O69" s="26">
        <v>0.0176678445229682</v>
      </c>
      <c r="P69" s="18">
        <v>5</v>
      </c>
      <c r="Q69" s="18">
        <v>1467</v>
      </c>
      <c r="R69" s="40">
        <f t="shared" si="100"/>
        <v>293.4</v>
      </c>
      <c r="S69" s="17">
        <f t="shared" si="101"/>
        <v>-28.0000000000001</v>
      </c>
      <c r="T69" s="36">
        <f t="shared" si="102"/>
        <v>-0.0190865712338106</v>
      </c>
      <c r="U69" s="17">
        <v>232</v>
      </c>
      <c r="V69" s="26">
        <v>0.0172413793103448</v>
      </c>
      <c r="W69" s="18">
        <v>4</v>
      </c>
      <c r="X69" s="18">
        <v>1161</v>
      </c>
      <c r="Y69" s="40">
        <f t="shared" si="103"/>
        <v>290.25</v>
      </c>
      <c r="Z69" s="17">
        <f t="shared" si="104"/>
        <v>-35</v>
      </c>
      <c r="AA69" s="36">
        <f t="shared" si="105"/>
        <v>-0.0301464254952627</v>
      </c>
      <c r="AB69" s="17">
        <v>236</v>
      </c>
      <c r="AC69" s="26">
        <v>0.00423728813559322</v>
      </c>
      <c r="AD69" s="18">
        <v>1</v>
      </c>
      <c r="AE69" s="18">
        <v>299</v>
      </c>
      <c r="AF69" s="40">
        <f t="shared" ref="AF69:AF109" si="149">IFERROR(AE69/AD69,0)</f>
        <v>299</v>
      </c>
      <c r="AG69" s="17">
        <f t="shared" ref="AG69:AG109" si="150">(AF69-$IU69)*AD69</f>
        <v>0</v>
      </c>
      <c r="AH69" s="36">
        <f t="shared" ref="AH69:AH110" si="151">IFERROR(AG69/AE69,0)</f>
        <v>0</v>
      </c>
      <c r="AI69" s="17">
        <v>305</v>
      </c>
      <c r="AJ69" s="26">
        <v>0.0262295081967213</v>
      </c>
      <c r="AK69" s="18">
        <v>8</v>
      </c>
      <c r="AL69" s="18">
        <v>2362</v>
      </c>
      <c r="AM69" s="40">
        <f t="shared" si="106"/>
        <v>295.25</v>
      </c>
      <c r="AN69" s="17">
        <f t="shared" si="107"/>
        <v>-30</v>
      </c>
      <c r="AO69" s="36">
        <f t="shared" si="108"/>
        <v>-0.012701100762066</v>
      </c>
      <c r="AP69" s="17">
        <v>285</v>
      </c>
      <c r="AQ69" s="26">
        <v>0.0210526315789474</v>
      </c>
      <c r="AR69" s="18">
        <v>6</v>
      </c>
      <c r="AS69" s="18">
        <v>1773</v>
      </c>
      <c r="AT69" s="40">
        <f t="shared" si="109"/>
        <v>295.5</v>
      </c>
      <c r="AU69" s="17">
        <f t="shared" si="110"/>
        <v>-21</v>
      </c>
      <c r="AV69" s="36">
        <f t="shared" si="111"/>
        <v>-0.011844331641286</v>
      </c>
      <c r="AW69" s="17">
        <v>277</v>
      </c>
      <c r="AX69" s="26">
        <v>0.0216606498194946</v>
      </c>
      <c r="AY69" s="18">
        <v>6</v>
      </c>
      <c r="AZ69" s="18">
        <v>1773</v>
      </c>
      <c r="BA69" s="40">
        <f t="shared" si="112"/>
        <v>295.5</v>
      </c>
      <c r="BB69" s="17">
        <f t="shared" si="113"/>
        <v>-21</v>
      </c>
      <c r="BC69" s="36">
        <f t="shared" si="114"/>
        <v>-0.011844331641286</v>
      </c>
      <c r="BD69" s="17">
        <v>297</v>
      </c>
      <c r="BE69" s="26">
        <v>0.0134680134680135</v>
      </c>
      <c r="BF69" s="17">
        <v>4</v>
      </c>
      <c r="BG69" s="18">
        <v>1181</v>
      </c>
      <c r="BH69" s="40">
        <f t="shared" si="115"/>
        <v>295.25</v>
      </c>
      <c r="BI69" s="17">
        <f t="shared" si="116"/>
        <v>-15</v>
      </c>
      <c r="BJ69" s="36">
        <f t="shared" si="117"/>
        <v>-0.012701100762066</v>
      </c>
      <c r="BK69" s="17">
        <v>245</v>
      </c>
      <c r="BL69" s="32">
        <v>0.00816326530612245</v>
      </c>
      <c r="BM69" s="17">
        <v>2</v>
      </c>
      <c r="BN69" s="18">
        <v>578</v>
      </c>
      <c r="BO69" s="40">
        <f t="shared" si="118"/>
        <v>289</v>
      </c>
      <c r="BP69" s="17">
        <f t="shared" si="119"/>
        <v>-20</v>
      </c>
      <c r="BQ69" s="36">
        <f t="shared" si="120"/>
        <v>-0.0346020761245675</v>
      </c>
      <c r="BR69" s="17">
        <v>246</v>
      </c>
      <c r="BS69" s="32">
        <v>0.040650406504065</v>
      </c>
      <c r="BT69" s="18">
        <v>10</v>
      </c>
      <c r="BU69" s="18">
        <v>2925</v>
      </c>
      <c r="BV69" s="40">
        <f t="shared" si="121"/>
        <v>292.5</v>
      </c>
      <c r="BW69" s="17">
        <f t="shared" si="122"/>
        <v>-65</v>
      </c>
      <c r="BX69" s="116">
        <f t="shared" si="123"/>
        <v>-0.0222222222222222</v>
      </c>
      <c r="BY69" s="112">
        <v>270</v>
      </c>
      <c r="BZ69" s="117">
        <v>0.0407407407407407</v>
      </c>
      <c r="CA69" s="112">
        <v>11</v>
      </c>
      <c r="CB69" s="112">
        <v>3209</v>
      </c>
      <c r="CC69" s="40">
        <f t="shared" ref="CC69:CC109" si="152">IFERROR(CB69/CA69,0)</f>
        <v>291.727272727273</v>
      </c>
      <c r="CD69" s="17">
        <f t="shared" ref="CD69:CD109" si="153">(CC69-$IU69)*CA69</f>
        <v>-79.9999999999998</v>
      </c>
      <c r="CE69" s="36">
        <f t="shared" ref="CE69:CE110" si="154">IFERROR(CD69/CB69,0)</f>
        <v>-0.0249298846992832</v>
      </c>
      <c r="CF69" s="112">
        <v>269</v>
      </c>
      <c r="CG69" s="117">
        <v>0.0111524163568773</v>
      </c>
      <c r="CH69" s="112">
        <v>3</v>
      </c>
      <c r="CI69" s="112">
        <v>877</v>
      </c>
      <c r="CJ69" s="40">
        <f t="shared" ref="CJ69:CJ109" si="155">IFERROR(CI69/CH69,0)</f>
        <v>292.333333333333</v>
      </c>
      <c r="CK69" s="17">
        <f t="shared" ref="CK69:CK109" si="156">(CJ69-$IU69)*CH69</f>
        <v>-20.0000000000001</v>
      </c>
      <c r="CL69" s="36">
        <f t="shared" ref="CL69:CL110" si="157">IFERROR(CK69/CI69,0)</f>
        <v>-0.0228050171037629</v>
      </c>
      <c r="CM69" s="120">
        <v>257</v>
      </c>
      <c r="CN69" s="121">
        <v>0.0428015564202335</v>
      </c>
      <c r="CO69" s="55">
        <v>11</v>
      </c>
      <c r="CP69" s="55">
        <v>3251</v>
      </c>
      <c r="CQ69" s="40">
        <f t="shared" ref="CQ69:CQ109" si="158">IFERROR(CP69/CO69,0)</f>
        <v>295.545454545455</v>
      </c>
      <c r="CR69" s="17">
        <f t="shared" ref="CR69:CR109" si="159">(CQ69-$IU69)*CO69</f>
        <v>-37.9999999999998</v>
      </c>
      <c r="CS69" s="36">
        <f t="shared" ref="CS69:CS110" si="160">IFERROR(CR69/CP69,0)</f>
        <v>-0.0116887111657951</v>
      </c>
      <c r="CT69" s="122">
        <v>268</v>
      </c>
      <c r="CU69" s="123">
        <v>0.0186567164179104</v>
      </c>
      <c r="CV69" s="122">
        <v>5</v>
      </c>
      <c r="CW69" s="122">
        <v>1485</v>
      </c>
      <c r="CX69" s="40">
        <f t="shared" ref="CX69:CX109" si="161">IFERROR(CW69/CV69,0)</f>
        <v>297</v>
      </c>
      <c r="CY69" s="17">
        <f t="shared" ref="CY69:CY109" si="162">(CX69-$IU69)*CV69</f>
        <v>-10</v>
      </c>
      <c r="CZ69" s="36">
        <f t="shared" ref="CZ69:CZ110" si="163">IFERROR(CY69/CW69,0)</f>
        <v>-0.00673400673400673</v>
      </c>
      <c r="DA69" s="112">
        <v>259</v>
      </c>
      <c r="DB69" s="117">
        <v>0.0115830115830116</v>
      </c>
      <c r="DC69" s="112">
        <v>3</v>
      </c>
      <c r="DD69" s="112">
        <v>897</v>
      </c>
      <c r="DE69" s="40">
        <f t="shared" ref="DE69:DE109" si="164">IFERROR(DD69/DC69,0)</f>
        <v>299</v>
      </c>
      <c r="DF69" s="17">
        <f t="shared" ref="DF69:DF109" si="165">(DE69-$IU69)*DC69</f>
        <v>0</v>
      </c>
      <c r="DG69" s="36">
        <f t="shared" ref="DG69:DG110" si="166">IFERROR(DF69/DD69,0)</f>
        <v>0</v>
      </c>
      <c r="DH69" s="126">
        <v>240</v>
      </c>
      <c r="DI69" s="32">
        <v>0.0166666666666667</v>
      </c>
      <c r="DJ69" s="17">
        <v>4</v>
      </c>
      <c r="DK69" s="18">
        <v>1169</v>
      </c>
      <c r="DL69" s="40">
        <f t="shared" ref="DL69:DL109" si="167">IFERROR(DK69/DJ69,0)</f>
        <v>292.25</v>
      </c>
      <c r="DM69" s="17">
        <f t="shared" ref="DM69:DM109" si="168">(DL69-$IU69)*DJ69</f>
        <v>-27</v>
      </c>
      <c r="DN69" s="36">
        <f t="shared" ref="DN69:DN110" si="169">IFERROR(DM69/DK69,0)</f>
        <v>-0.0230966638152267</v>
      </c>
      <c r="DO69" s="33">
        <v>290</v>
      </c>
      <c r="DP69" s="32">
        <v>0.0103448275862069</v>
      </c>
      <c r="DQ69" s="18">
        <v>3</v>
      </c>
      <c r="DR69" s="18">
        <v>877</v>
      </c>
      <c r="DS69" s="40">
        <f t="shared" ref="DS69:DS109" si="170">IFERROR(DR69/DQ69,0)</f>
        <v>292.333333333333</v>
      </c>
      <c r="DT69" s="17">
        <f t="shared" ref="DT69:DT109" si="171">(DS69-$IU69)*DQ69</f>
        <v>-20.0000000000001</v>
      </c>
      <c r="DU69" s="36">
        <f t="shared" ref="DU69:DU110" si="172">IFERROR(DT69/DR69,0)</f>
        <v>-0.0228050171037629</v>
      </c>
      <c r="DV69" s="18">
        <v>305</v>
      </c>
      <c r="DW69" s="26">
        <v>0.0131147540983607</v>
      </c>
      <c r="DX69" s="18">
        <v>4</v>
      </c>
      <c r="DY69" s="18">
        <v>1166</v>
      </c>
      <c r="DZ69" s="40">
        <f t="shared" ref="DZ69:DZ109" si="173">IFERROR(DY69/DX69,0)</f>
        <v>291.5</v>
      </c>
      <c r="EA69" s="17">
        <f t="shared" ref="EA69:EA109" si="174">(DZ69-$IU69)*DX69</f>
        <v>-30</v>
      </c>
      <c r="EB69" s="36">
        <f t="shared" ref="EB69:EB110" si="175">IFERROR(EA69/DY69,0)</f>
        <v>-0.0257289879931389</v>
      </c>
      <c r="EC69" s="18">
        <v>202</v>
      </c>
      <c r="ED69" s="26">
        <v>0.00495049504950495</v>
      </c>
      <c r="EE69" s="18">
        <v>1</v>
      </c>
      <c r="EF69" s="18">
        <v>284</v>
      </c>
      <c r="EG69" s="40">
        <f t="shared" ref="EG69:EG109" si="176">IFERROR(EF69/EE69,0)</f>
        <v>284</v>
      </c>
      <c r="EH69" s="17">
        <f t="shared" ref="EH69:EH109" si="177">(EG69-$IU69)*EE69</f>
        <v>-15</v>
      </c>
      <c r="EI69" s="36">
        <f t="shared" ref="EI69:EI110" si="178">IFERROR(EH69/EF69,0)</f>
        <v>-0.0528169014084507</v>
      </c>
      <c r="EJ69" s="18">
        <v>217</v>
      </c>
      <c r="EK69" s="26">
        <v>0.0138248847926267</v>
      </c>
      <c r="EL69" s="18">
        <v>3</v>
      </c>
      <c r="EM69" s="18">
        <v>879</v>
      </c>
      <c r="EN69" s="40">
        <f t="shared" ref="EN69:EN109" si="179">IFERROR(EM69/EL69,0)</f>
        <v>293</v>
      </c>
      <c r="EO69" s="17">
        <f t="shared" ref="EO69:EO109" si="180">(EN69-$IU69)*EL69</f>
        <v>-18</v>
      </c>
      <c r="EP69" s="36">
        <f t="shared" ref="EP69:EP110" si="181">IFERROR(EO69/EM69,0)</f>
        <v>-0.0204778156996587</v>
      </c>
      <c r="EQ69" s="18">
        <v>200</v>
      </c>
      <c r="ER69" s="26">
        <v>0.02</v>
      </c>
      <c r="ES69" s="18">
        <v>4</v>
      </c>
      <c r="ET69" s="18">
        <v>1186</v>
      </c>
      <c r="EU69" s="40">
        <f t="shared" si="71"/>
        <v>296.5</v>
      </c>
      <c r="EV69" s="17">
        <f t="shared" ref="EV69:EV109" si="182">(EU69-$IU69)*ES69</f>
        <v>-10</v>
      </c>
      <c r="EW69" s="36">
        <f t="shared" ref="EW69:EW110" si="183">IFERROR(EV69/ET69,0)</f>
        <v>-0.00843170320404722</v>
      </c>
      <c r="EX69" s="18">
        <v>210</v>
      </c>
      <c r="EY69" s="26">
        <v>0.00952380952380952</v>
      </c>
      <c r="EZ69" s="17">
        <v>2</v>
      </c>
      <c r="FA69" s="18">
        <v>598</v>
      </c>
      <c r="FB69" s="40">
        <f t="shared" si="72"/>
        <v>299</v>
      </c>
      <c r="FC69" s="17">
        <f t="shared" ref="FC69:FC109" si="184">(FB69-$IU69)*EZ69</f>
        <v>0</v>
      </c>
      <c r="FD69" s="36">
        <f t="shared" ref="FD69:FD110" si="185">IFERROR(FC69/FA69,0)</f>
        <v>0</v>
      </c>
      <c r="FE69" s="18">
        <v>205</v>
      </c>
      <c r="FF69" s="26">
        <v>0.0195121951219512</v>
      </c>
      <c r="FG69" s="17">
        <v>4</v>
      </c>
      <c r="FH69" s="18">
        <v>1166</v>
      </c>
      <c r="FI69" s="40">
        <f t="shared" si="73"/>
        <v>291.5</v>
      </c>
      <c r="FJ69" s="17">
        <f t="shared" ref="FJ69:FJ109" si="186">(FI69-$IU69)*FG69</f>
        <v>-30</v>
      </c>
      <c r="FK69" s="36">
        <f t="shared" ref="FK69:FK110" si="187">IFERROR(FJ69/FH69,0)</f>
        <v>-0.0257289879931389</v>
      </c>
      <c r="FL69" s="18">
        <v>186</v>
      </c>
      <c r="FM69" s="26">
        <v>0.00537634408602151</v>
      </c>
      <c r="FN69" s="17">
        <v>1</v>
      </c>
      <c r="FO69" s="18">
        <v>299</v>
      </c>
      <c r="FP69" s="40">
        <f t="shared" si="74"/>
        <v>299</v>
      </c>
      <c r="FQ69" s="17">
        <f t="shared" ref="FQ69:FQ109" si="188">(FP69-$IU69)*FN69</f>
        <v>0</v>
      </c>
      <c r="FR69" s="36">
        <f t="shared" ref="FR69:FR110" si="189">IFERROR(FQ69/FO69,0)</f>
        <v>0</v>
      </c>
      <c r="FS69" s="18">
        <v>201</v>
      </c>
      <c r="FT69" s="26">
        <v>0.00995024875621891</v>
      </c>
      <c r="FU69" s="17">
        <v>2</v>
      </c>
      <c r="FV69" s="18">
        <v>598</v>
      </c>
      <c r="FW69" s="40">
        <f t="shared" si="147"/>
        <v>299</v>
      </c>
      <c r="FX69" s="17">
        <f t="shared" si="124"/>
        <v>0</v>
      </c>
      <c r="FY69" s="36">
        <f t="shared" si="125"/>
        <v>0</v>
      </c>
      <c r="FZ69" s="18">
        <v>289</v>
      </c>
      <c r="GA69" s="26">
        <v>0.0069204152249135</v>
      </c>
      <c r="GB69" s="17">
        <v>2</v>
      </c>
      <c r="GC69" s="18">
        <v>598</v>
      </c>
      <c r="GD69" s="40">
        <f t="shared" si="126"/>
        <v>299</v>
      </c>
      <c r="GE69" s="17">
        <f t="shared" si="127"/>
        <v>0</v>
      </c>
      <c r="GF69" s="36">
        <f t="shared" si="128"/>
        <v>0</v>
      </c>
      <c r="GG69" s="18">
        <v>273</v>
      </c>
      <c r="GH69" s="26">
        <v>0.00732600732600733</v>
      </c>
      <c r="GI69" s="18">
        <v>2</v>
      </c>
      <c r="GJ69" s="18">
        <v>598</v>
      </c>
      <c r="GK69" s="40">
        <f t="shared" si="129"/>
        <v>299</v>
      </c>
      <c r="GL69" s="17">
        <f t="shared" si="130"/>
        <v>0</v>
      </c>
      <c r="GM69" s="36">
        <f t="shared" si="131"/>
        <v>0</v>
      </c>
      <c r="GN69" s="18">
        <v>204</v>
      </c>
      <c r="GO69" s="26">
        <v>0.0147058823529412</v>
      </c>
      <c r="GP69" s="18">
        <v>3</v>
      </c>
      <c r="GQ69" s="18">
        <v>897</v>
      </c>
      <c r="GR69" s="40">
        <f t="shared" si="132"/>
        <v>299</v>
      </c>
      <c r="GS69" s="17">
        <f t="shared" si="133"/>
        <v>0</v>
      </c>
      <c r="GT69" s="36">
        <f t="shared" si="134"/>
        <v>0</v>
      </c>
      <c r="GU69" s="18">
        <v>217</v>
      </c>
      <c r="GV69" s="26">
        <v>0.00460829493087558</v>
      </c>
      <c r="GW69" s="18">
        <v>1</v>
      </c>
      <c r="GX69" s="18">
        <v>299</v>
      </c>
      <c r="GY69" s="40">
        <f t="shared" si="135"/>
        <v>299</v>
      </c>
      <c r="GZ69" s="17">
        <f t="shared" si="136"/>
        <v>0</v>
      </c>
      <c r="HA69" s="36">
        <f t="shared" si="137"/>
        <v>0</v>
      </c>
      <c r="HB69" s="18">
        <v>181</v>
      </c>
      <c r="HC69" s="26">
        <v>0.0110497237569061</v>
      </c>
      <c r="HD69" s="18">
        <v>2</v>
      </c>
      <c r="HE69" s="18">
        <v>598</v>
      </c>
      <c r="HF69" s="40">
        <f t="shared" si="138"/>
        <v>299</v>
      </c>
      <c r="HG69" s="17">
        <f t="shared" si="139"/>
        <v>0</v>
      </c>
      <c r="HH69" s="36">
        <f t="shared" si="140"/>
        <v>0</v>
      </c>
      <c r="HI69" s="18">
        <v>224</v>
      </c>
      <c r="HJ69" s="26">
        <v>0.00446428571428571</v>
      </c>
      <c r="HK69" s="17">
        <v>1</v>
      </c>
      <c r="HL69" s="18">
        <v>299</v>
      </c>
      <c r="HM69" s="40">
        <f t="shared" si="141"/>
        <v>299</v>
      </c>
      <c r="HN69" s="17">
        <f t="shared" si="142"/>
        <v>0</v>
      </c>
      <c r="HO69" s="36">
        <f t="shared" si="143"/>
        <v>0</v>
      </c>
      <c r="HP69" s="18">
        <v>254</v>
      </c>
      <c r="HQ69" s="26">
        <v>0</v>
      </c>
      <c r="HR69" s="17">
        <v>0</v>
      </c>
      <c r="HS69" s="18">
        <v>0</v>
      </c>
      <c r="HT69" s="40">
        <f t="shared" si="144"/>
        <v>0</v>
      </c>
      <c r="HU69" s="17">
        <f t="shared" si="145"/>
        <v>0</v>
      </c>
      <c r="HV69" s="36">
        <f t="shared" si="146"/>
        <v>0</v>
      </c>
      <c r="HW69" s="17">
        <v>218</v>
      </c>
      <c r="HX69" s="17">
        <v>61234.97</v>
      </c>
      <c r="HY69" s="18">
        <v>157</v>
      </c>
      <c r="HZ69" s="18">
        <v>46803.14</v>
      </c>
      <c r="IA69" s="17">
        <v>169</v>
      </c>
      <c r="IB69" s="17">
        <v>50061</v>
      </c>
      <c r="IC69" s="17">
        <v>150</v>
      </c>
      <c r="ID69" s="17">
        <v>45118</v>
      </c>
      <c r="IE69" s="16"/>
      <c r="IF69" s="16"/>
      <c r="IG69" s="16"/>
      <c r="IH69" s="16"/>
      <c r="II69" s="41"/>
      <c r="IJ69" s="41"/>
      <c r="IK69" s="41"/>
      <c r="IL69" s="41"/>
      <c r="IM69" s="18"/>
      <c r="IN69" s="41"/>
      <c r="IO69" s="41"/>
      <c r="IP69" s="41"/>
      <c r="IQ69" s="18"/>
      <c r="IR69" s="18"/>
      <c r="IS69" s="18">
        <f t="shared" ref="IS69:IS109" si="190">P69+W69+AD69+AK69+AR69+AY69+BF69+BM69+BT69+CA69+CH69+CO69+CV69+DC69+DJ69+DQ69+DX69+EE69+EL69+ES69+EZ69+FG69+FN69+FU69+GB69+GI69+GP69+GW69+HD69+HK69+HR69</f>
        <v>118</v>
      </c>
      <c r="IT69" s="18">
        <f t="shared" ref="IT69:IT109" si="191">Q69+X69+AE69+AL69+AS69+AZ69+BG69+BN69+BU69+CB69+CI69+CP69+CW69+DD69+DK69+DR69+DY69+EF69+EM69+ET69+FA69+FH69+FO69+FV69+GC69+GJ69+GQ69+GX69+HE69+HL69+HS69</f>
        <v>34749</v>
      </c>
      <c r="IU69" s="17">
        <v>299</v>
      </c>
      <c r="IV69" s="17">
        <f t="shared" ref="IV69:IV109" si="192">IFERROR((IT69/IS69-IU69)*IS69,0)</f>
        <v>-533.000000000003</v>
      </c>
      <c r="IW69" s="36">
        <f t="shared" ref="IW69:IW109" si="193">IFERROR(IV69/IT69,0)</f>
        <v>-0.0153385708941265</v>
      </c>
      <c r="IX69" s="18">
        <f t="shared" ref="IX69:IX109" si="194">HY69+IA69+IC69+IE69+IG69+II69+IS69+IK69+IM69+IO69+IQ69+HW69</f>
        <v>812</v>
      </c>
      <c r="IY69" s="42">
        <f t="shared" ref="IY69:IY109" si="195">HZ69+IB69+ID69+IF69+IT69+IH69+IJ69+IL69+IN69+IP69+IR69+HX69</f>
        <v>237966.11</v>
      </c>
      <c r="IZ69" s="43"/>
      <c r="JA69" s="43"/>
      <c r="JB69" t="s">
        <v>276</v>
      </c>
    </row>
    <row r="70" spans="1:262">
      <c r="A70" s="16"/>
      <c r="B70" s="17" t="s">
        <v>42</v>
      </c>
      <c r="C70" s="18">
        <v>6939962755618</v>
      </c>
      <c r="D70" s="18">
        <v>566248680898</v>
      </c>
      <c r="E70" s="18">
        <v>21063510002237</v>
      </c>
      <c r="F70" s="17" t="s">
        <v>277</v>
      </c>
      <c r="G70" s="19" t="s">
        <v>278</v>
      </c>
      <c r="H70" s="17" t="s">
        <v>129</v>
      </c>
      <c r="I70" s="26">
        <f>VLOOKUP(C70,供应链!E:J,6,0)</f>
        <v>1</v>
      </c>
      <c r="J70" s="17">
        <f>VLOOKUP(C70,供应链!E:H,4,0)</f>
        <v>379</v>
      </c>
      <c r="K70" s="17">
        <f>VLOOKUP(C70,供应链!E:K,7,0)</f>
        <v>0</v>
      </c>
      <c r="L70" s="18">
        <f>VLOOKUP(C70,供应链!E:I,5,0)</f>
        <v>36.6200423299899</v>
      </c>
      <c r="M70" s="27">
        <f t="shared" si="148"/>
        <v>0.0033516453027024</v>
      </c>
      <c r="N70" s="17">
        <v>282</v>
      </c>
      <c r="O70" s="26">
        <v>0.0390070921985816</v>
      </c>
      <c r="P70" s="18">
        <v>11</v>
      </c>
      <c r="Q70" s="18">
        <v>1201</v>
      </c>
      <c r="R70" s="40">
        <f t="shared" ref="R70:R110" si="196">IFERROR(Q70/P70,0)</f>
        <v>109.181818181818</v>
      </c>
      <c r="S70" s="17">
        <f t="shared" ref="S70:S109" si="197">(R70-$IU70)*P70</f>
        <v>-218</v>
      </c>
      <c r="T70" s="36">
        <f t="shared" ref="T70:T104" si="198">IFERROR(S70/Q70,0)</f>
        <v>-0.181515403830142</v>
      </c>
      <c r="U70" s="17">
        <v>216</v>
      </c>
      <c r="V70" s="26">
        <v>0.0231481481481481</v>
      </c>
      <c r="W70" s="18">
        <v>5</v>
      </c>
      <c r="X70" s="18">
        <v>505</v>
      </c>
      <c r="Y70" s="40">
        <f t="shared" ref="Y70:Y110" si="199">IFERROR(X70/W70,0)</f>
        <v>101</v>
      </c>
      <c r="Z70" s="17">
        <f t="shared" ref="Z70:Z109" si="200">(Y70-$IU70)*W70</f>
        <v>-140</v>
      </c>
      <c r="AA70" s="36">
        <f t="shared" ref="AA70:AA104" si="201">IFERROR(Z70/X70,0)</f>
        <v>-0.277227722772277</v>
      </c>
      <c r="AB70" s="17">
        <v>237</v>
      </c>
      <c r="AC70" s="26">
        <v>0.0253164556962025</v>
      </c>
      <c r="AD70" s="18">
        <v>6</v>
      </c>
      <c r="AE70" s="18">
        <v>615</v>
      </c>
      <c r="AF70" s="40">
        <f t="shared" si="149"/>
        <v>102.5</v>
      </c>
      <c r="AG70" s="17">
        <f t="shared" si="150"/>
        <v>-159</v>
      </c>
      <c r="AH70" s="36">
        <f t="shared" si="151"/>
        <v>-0.258536585365854</v>
      </c>
      <c r="AI70" s="17">
        <v>253</v>
      </c>
      <c r="AJ70" s="26">
        <v>0.00395256916996047</v>
      </c>
      <c r="AK70" s="18">
        <v>1</v>
      </c>
      <c r="AL70" s="18">
        <v>101</v>
      </c>
      <c r="AM70" s="40">
        <f t="shared" ref="AM70:AM109" si="202">IFERROR(AL70/AK70,0)</f>
        <v>101</v>
      </c>
      <c r="AN70" s="17">
        <f t="shared" ref="AN70:AN109" si="203">(AM70-$IU70)*AK70</f>
        <v>-28</v>
      </c>
      <c r="AO70" s="36">
        <f t="shared" ref="AO70:AO104" si="204">IFERROR(AN70/AL70,0)</f>
        <v>-0.277227722772277</v>
      </c>
      <c r="AP70" s="17">
        <v>467</v>
      </c>
      <c r="AQ70" s="26">
        <v>0.0385438972162741</v>
      </c>
      <c r="AR70" s="18">
        <v>18</v>
      </c>
      <c r="AS70" s="18">
        <v>1729</v>
      </c>
      <c r="AT70" s="40">
        <f t="shared" ref="AT70:AT109" si="205">IFERROR(AS70/AR70,0)</f>
        <v>96.0555555555556</v>
      </c>
      <c r="AU70" s="17">
        <f t="shared" ref="AU70:AU109" si="206">(AT70-$IU70)*AR70</f>
        <v>-593</v>
      </c>
      <c r="AV70" s="36">
        <f t="shared" ref="AV70:AV104" si="207">IFERROR(AU70/AS70,0)</f>
        <v>-0.342972816657027</v>
      </c>
      <c r="AW70" s="17">
        <v>386</v>
      </c>
      <c r="AX70" s="26">
        <v>0.0362694300518135</v>
      </c>
      <c r="AY70" s="18">
        <v>14</v>
      </c>
      <c r="AZ70" s="18">
        <v>1349</v>
      </c>
      <c r="BA70" s="40">
        <f t="shared" ref="BA70:BA109" si="208">IFERROR(AZ70/AY70,0)</f>
        <v>96.3571428571429</v>
      </c>
      <c r="BB70" s="17">
        <f t="shared" ref="BB70:BB109" si="209">(BA70-$IU70)*AY70</f>
        <v>-457</v>
      </c>
      <c r="BC70" s="36">
        <f t="shared" ref="BC70:BC104" si="210">IFERROR(BB70/AZ70,0)</f>
        <v>-0.338769458858414</v>
      </c>
      <c r="BD70" s="17">
        <v>345</v>
      </c>
      <c r="BE70" s="26">
        <v>0.0608695652173913</v>
      </c>
      <c r="BF70" s="17">
        <v>21</v>
      </c>
      <c r="BG70" s="18">
        <v>1988</v>
      </c>
      <c r="BH70" s="40">
        <f t="shared" ref="BH70:BH110" si="211">IFERROR(BG70/BF70,0)</f>
        <v>94.6666666666667</v>
      </c>
      <c r="BI70" s="17">
        <f t="shared" ref="BI70:BI109" si="212">(BH70-$IU70)*BF70</f>
        <v>-721</v>
      </c>
      <c r="BJ70" s="36">
        <f t="shared" ref="BJ70:BJ104" si="213">IFERROR(BI70/BG70,0)</f>
        <v>-0.362676056338028</v>
      </c>
      <c r="BK70" s="17">
        <v>246</v>
      </c>
      <c r="BL70" s="32">
        <v>0.0203252032520325</v>
      </c>
      <c r="BM70" s="17">
        <v>5</v>
      </c>
      <c r="BN70" s="18">
        <v>530</v>
      </c>
      <c r="BO70" s="40">
        <f t="shared" ref="BO70:BO109" si="214">IFERROR(BN70/BM70,0)</f>
        <v>106</v>
      </c>
      <c r="BP70" s="17">
        <f t="shared" ref="BP70:BP109" si="215">(BO70-$IU70)*BM70</f>
        <v>-115</v>
      </c>
      <c r="BQ70" s="36">
        <f t="shared" ref="BQ70:BQ110" si="216">IFERROR(BP70/BN70,0)</f>
        <v>-0.216981132075472</v>
      </c>
      <c r="BR70" s="17">
        <v>290</v>
      </c>
      <c r="BS70" s="32">
        <v>0.0448275862068966</v>
      </c>
      <c r="BT70" s="18">
        <v>13</v>
      </c>
      <c r="BU70" s="18">
        <v>1376</v>
      </c>
      <c r="BV70" s="40">
        <f t="shared" ref="BV70:BV109" si="217">IFERROR(BU70/BT70,0)</f>
        <v>105.846153846154</v>
      </c>
      <c r="BW70" s="17">
        <f t="shared" ref="BW70:BW109" si="218">(BV70-$IU70)*BT70</f>
        <v>-301</v>
      </c>
      <c r="BX70" s="116">
        <f t="shared" ref="BX70:BX110" si="219">IFERROR(BW70/BU70,0)</f>
        <v>-0.21875</v>
      </c>
      <c r="BY70" s="112">
        <v>0</v>
      </c>
      <c r="BZ70" s="117">
        <v>0</v>
      </c>
      <c r="CA70" s="112">
        <v>0</v>
      </c>
      <c r="CB70" s="112">
        <v>0</v>
      </c>
      <c r="CC70" s="40">
        <f t="shared" si="152"/>
        <v>0</v>
      </c>
      <c r="CD70" s="17">
        <f t="shared" si="153"/>
        <v>0</v>
      </c>
      <c r="CE70" s="36">
        <f t="shared" si="154"/>
        <v>0</v>
      </c>
      <c r="CF70" s="112">
        <v>198</v>
      </c>
      <c r="CG70" s="117">
        <v>0.0505050505050505</v>
      </c>
      <c r="CH70" s="112">
        <v>10</v>
      </c>
      <c r="CI70" s="112">
        <v>1045</v>
      </c>
      <c r="CJ70" s="40">
        <f t="shared" si="155"/>
        <v>104.5</v>
      </c>
      <c r="CK70" s="17">
        <f t="shared" si="156"/>
        <v>-245</v>
      </c>
      <c r="CL70" s="36">
        <f t="shared" si="157"/>
        <v>-0.23444976076555</v>
      </c>
      <c r="CM70" s="120">
        <v>233</v>
      </c>
      <c r="CN70" s="121">
        <v>0.0214592274678112</v>
      </c>
      <c r="CO70" s="55">
        <v>5</v>
      </c>
      <c r="CP70" s="55">
        <v>532</v>
      </c>
      <c r="CQ70" s="40">
        <f t="shared" si="158"/>
        <v>106.4</v>
      </c>
      <c r="CR70" s="17">
        <f t="shared" si="159"/>
        <v>-113</v>
      </c>
      <c r="CS70" s="36">
        <f t="shared" si="160"/>
        <v>-0.212406015037594</v>
      </c>
      <c r="CT70" s="122">
        <v>186</v>
      </c>
      <c r="CU70" s="123">
        <v>0.0376344086021505</v>
      </c>
      <c r="CV70" s="122">
        <v>7</v>
      </c>
      <c r="CW70" s="122">
        <v>747</v>
      </c>
      <c r="CX70" s="40">
        <f t="shared" si="161"/>
        <v>106.714285714286</v>
      </c>
      <c r="CY70" s="17">
        <f t="shared" si="162"/>
        <v>-156</v>
      </c>
      <c r="CZ70" s="36">
        <f t="shared" si="163"/>
        <v>-0.208835341365462</v>
      </c>
      <c r="DA70" s="112">
        <v>224</v>
      </c>
      <c r="DB70" s="117">
        <v>0.0446428571428571</v>
      </c>
      <c r="DC70" s="112">
        <v>10</v>
      </c>
      <c r="DD70" s="112">
        <v>1026</v>
      </c>
      <c r="DE70" s="40">
        <f t="shared" si="164"/>
        <v>102.6</v>
      </c>
      <c r="DF70" s="17">
        <f t="shared" si="165"/>
        <v>-264</v>
      </c>
      <c r="DG70" s="36">
        <f t="shared" si="166"/>
        <v>-0.257309941520468</v>
      </c>
      <c r="DH70" s="126">
        <v>196</v>
      </c>
      <c r="DI70" s="32">
        <v>0.0357142857142857</v>
      </c>
      <c r="DJ70" s="17">
        <v>7</v>
      </c>
      <c r="DK70" s="18">
        <v>752</v>
      </c>
      <c r="DL70" s="40">
        <f t="shared" si="167"/>
        <v>107.428571428571</v>
      </c>
      <c r="DM70" s="17">
        <f t="shared" si="168"/>
        <v>-151</v>
      </c>
      <c r="DN70" s="36">
        <f t="shared" si="169"/>
        <v>-0.200797872340426</v>
      </c>
      <c r="DO70" s="33">
        <v>213</v>
      </c>
      <c r="DP70" s="32">
        <v>0.0234741784037559</v>
      </c>
      <c r="DQ70" s="18">
        <v>5</v>
      </c>
      <c r="DR70" s="18">
        <v>535</v>
      </c>
      <c r="DS70" s="40">
        <f t="shared" si="170"/>
        <v>107</v>
      </c>
      <c r="DT70" s="17">
        <f t="shared" si="171"/>
        <v>-110</v>
      </c>
      <c r="DU70" s="36">
        <f t="shared" si="172"/>
        <v>-0.205607476635514</v>
      </c>
      <c r="DV70" s="18">
        <v>208</v>
      </c>
      <c r="DW70" s="26">
        <v>0.0384615384615385</v>
      </c>
      <c r="DX70" s="18">
        <v>8</v>
      </c>
      <c r="DY70" s="18">
        <v>848</v>
      </c>
      <c r="DZ70" s="40">
        <f t="shared" si="173"/>
        <v>106</v>
      </c>
      <c r="EA70" s="17">
        <f t="shared" si="174"/>
        <v>-184</v>
      </c>
      <c r="EB70" s="36">
        <f t="shared" si="175"/>
        <v>-0.216981132075472</v>
      </c>
      <c r="EC70" s="18">
        <v>205</v>
      </c>
      <c r="ED70" s="26">
        <v>0.0195121951219512</v>
      </c>
      <c r="EE70" s="18">
        <v>4</v>
      </c>
      <c r="EF70" s="18">
        <v>431</v>
      </c>
      <c r="EG70" s="40">
        <f t="shared" si="176"/>
        <v>107.75</v>
      </c>
      <c r="EH70" s="17">
        <f t="shared" si="177"/>
        <v>-85</v>
      </c>
      <c r="EI70" s="36">
        <f t="shared" si="178"/>
        <v>-0.197215777262181</v>
      </c>
      <c r="EJ70" s="18">
        <v>171</v>
      </c>
      <c r="EK70" s="26">
        <v>0.0409356725146199</v>
      </c>
      <c r="EL70" s="18">
        <v>7</v>
      </c>
      <c r="EM70" s="18">
        <v>735</v>
      </c>
      <c r="EN70" s="40">
        <f t="shared" si="179"/>
        <v>105</v>
      </c>
      <c r="EO70" s="17">
        <f t="shared" si="180"/>
        <v>-168</v>
      </c>
      <c r="EP70" s="36">
        <f t="shared" si="181"/>
        <v>-0.228571428571429</v>
      </c>
      <c r="EQ70" s="18">
        <v>191</v>
      </c>
      <c r="ER70" s="26">
        <v>0.0157068062827225</v>
      </c>
      <c r="ES70" s="18">
        <v>3</v>
      </c>
      <c r="ET70" s="18">
        <v>357</v>
      </c>
      <c r="EU70" s="40">
        <f t="shared" ref="EU70:EU109" si="220">IFERROR(ET70/ES70,0)</f>
        <v>119</v>
      </c>
      <c r="EV70" s="17">
        <f t="shared" si="182"/>
        <v>-30</v>
      </c>
      <c r="EW70" s="36">
        <f t="shared" si="183"/>
        <v>-0.0840336134453782</v>
      </c>
      <c r="EX70" s="18">
        <v>203</v>
      </c>
      <c r="EY70" s="26">
        <v>0.00985221674876847</v>
      </c>
      <c r="EZ70" s="17">
        <v>2</v>
      </c>
      <c r="FA70" s="18">
        <v>223</v>
      </c>
      <c r="FB70" s="40">
        <f t="shared" ref="FB70:FB109" si="221">IFERROR(FA70/EZ70,0)</f>
        <v>111.5</v>
      </c>
      <c r="FC70" s="17">
        <f t="shared" si="184"/>
        <v>-35</v>
      </c>
      <c r="FD70" s="36">
        <f t="shared" si="185"/>
        <v>-0.15695067264574</v>
      </c>
      <c r="FE70" s="18">
        <v>188</v>
      </c>
      <c r="FF70" s="26">
        <v>0.0265957446808511</v>
      </c>
      <c r="FG70" s="17">
        <v>5</v>
      </c>
      <c r="FH70" s="18">
        <v>585</v>
      </c>
      <c r="FI70" s="40">
        <f t="shared" ref="FI70:FI109" si="222">IFERROR(FH70/FG70,0)</f>
        <v>117</v>
      </c>
      <c r="FJ70" s="17">
        <f t="shared" si="186"/>
        <v>-60</v>
      </c>
      <c r="FK70" s="36">
        <f t="shared" si="187"/>
        <v>-0.102564102564103</v>
      </c>
      <c r="FL70" s="18">
        <v>171</v>
      </c>
      <c r="FM70" s="26">
        <v>0.0116959064327485</v>
      </c>
      <c r="FN70" s="17">
        <v>2</v>
      </c>
      <c r="FO70" s="18">
        <v>238</v>
      </c>
      <c r="FP70" s="40">
        <f t="shared" ref="FP70:FP109" si="223">IFERROR(FO70/FN70,0)</f>
        <v>119</v>
      </c>
      <c r="FQ70" s="17">
        <f t="shared" si="188"/>
        <v>-20</v>
      </c>
      <c r="FR70" s="36">
        <f t="shared" si="189"/>
        <v>-0.0840336134453782</v>
      </c>
      <c r="FS70" s="18">
        <v>236</v>
      </c>
      <c r="FT70" s="26">
        <v>0</v>
      </c>
      <c r="FU70" s="17">
        <v>0</v>
      </c>
      <c r="FV70" s="18">
        <v>0</v>
      </c>
      <c r="FW70" s="40">
        <f t="shared" si="147"/>
        <v>0</v>
      </c>
      <c r="FX70" s="17">
        <f t="shared" ref="FX70:FX109" si="224">(FW70-$IU70)*FU70</f>
        <v>0</v>
      </c>
      <c r="FY70" s="36">
        <f t="shared" ref="FY70:FY110" si="225">IFERROR(FX70/FV70,0)</f>
        <v>0</v>
      </c>
      <c r="FZ70" s="18">
        <v>325</v>
      </c>
      <c r="GA70" s="26">
        <v>0.101538461538462</v>
      </c>
      <c r="GB70" s="17">
        <v>33</v>
      </c>
      <c r="GC70" s="18">
        <v>2927</v>
      </c>
      <c r="GD70" s="40">
        <f t="shared" ref="GD70:GD109" si="226">IFERROR(GC70/GB70,0)</f>
        <v>88.6969696969697</v>
      </c>
      <c r="GE70" s="17">
        <f t="shared" ref="GE70:GE109" si="227">(GD70-$IU70)*GB70</f>
        <v>-1330</v>
      </c>
      <c r="GF70" s="36">
        <f t="shared" ref="GF70:GF110" si="228">IFERROR(GE70/GC70,0)</f>
        <v>-0.454390160573966</v>
      </c>
      <c r="GG70" s="18">
        <v>317</v>
      </c>
      <c r="GH70" s="26">
        <v>0.056782334384858</v>
      </c>
      <c r="GI70" s="18">
        <v>18</v>
      </c>
      <c r="GJ70" s="18">
        <v>1527</v>
      </c>
      <c r="GK70" s="40">
        <f t="shared" ref="GK70:GK109" si="229">IFERROR(GJ70/GI70,0)</f>
        <v>84.8333333333333</v>
      </c>
      <c r="GL70" s="17">
        <f t="shared" ref="GL70:GL109" si="230">(GK70-$IU70)*GI70</f>
        <v>-795</v>
      </c>
      <c r="GM70" s="36">
        <f t="shared" ref="GM70:GM110" si="231">IFERROR(GL70/GJ70,0)</f>
        <v>-0.520628683693517</v>
      </c>
      <c r="GN70" s="18">
        <v>302</v>
      </c>
      <c r="GO70" s="26">
        <v>0.0496688741721854</v>
      </c>
      <c r="GP70" s="18">
        <v>15</v>
      </c>
      <c r="GQ70" s="18">
        <v>1273</v>
      </c>
      <c r="GR70" s="40">
        <f t="shared" ref="GR70:GR109" si="232">IFERROR(GQ70/GP70,0)</f>
        <v>84.8666666666667</v>
      </c>
      <c r="GS70" s="17">
        <f t="shared" ref="GS70:GS109" si="233">(GR70-$IU70)*GP70</f>
        <v>-662</v>
      </c>
      <c r="GT70" s="36">
        <f t="shared" ref="GT70:GT110" si="234">IFERROR(GS70/GQ70,0)</f>
        <v>-0.520031421838178</v>
      </c>
      <c r="GU70" s="18">
        <v>347</v>
      </c>
      <c r="GV70" s="26">
        <v>0.069164265129683</v>
      </c>
      <c r="GW70" s="18">
        <v>24</v>
      </c>
      <c r="GX70" s="18">
        <v>2143</v>
      </c>
      <c r="GY70" s="40">
        <f t="shared" ref="GY70:GY110" si="235">IFERROR(GX70/GW70,0)</f>
        <v>89.2916666666667</v>
      </c>
      <c r="GZ70" s="17">
        <f t="shared" ref="GZ70:GZ109" si="236">(GY70-$IU70)*GW70</f>
        <v>-953</v>
      </c>
      <c r="HA70" s="36">
        <f t="shared" ref="HA70:HA110" si="237">IFERROR(GZ70/GX70,0)</f>
        <v>-0.444703686420905</v>
      </c>
      <c r="HB70" s="18">
        <v>337</v>
      </c>
      <c r="HC70" s="26">
        <v>0.0593471810089021</v>
      </c>
      <c r="HD70" s="18">
        <v>20</v>
      </c>
      <c r="HE70" s="18">
        <v>1767</v>
      </c>
      <c r="HF70" s="40">
        <f t="shared" ref="HF70:HF110" si="238">IFERROR(HE70/HD70,0)</f>
        <v>88.35</v>
      </c>
      <c r="HG70" s="17">
        <f t="shared" ref="HG70:HG109" si="239">(HF70-$IU70)*HD70</f>
        <v>-813</v>
      </c>
      <c r="HH70" s="36">
        <f t="shared" ref="HH70:HH110" si="240">IFERROR(HG70/HE70,0)</f>
        <v>-0.460101867572156</v>
      </c>
      <c r="HI70" s="18">
        <v>336</v>
      </c>
      <c r="HJ70" s="26">
        <v>0.0446428571428571</v>
      </c>
      <c r="HK70" s="17">
        <v>15</v>
      </c>
      <c r="HL70" s="18">
        <v>1308</v>
      </c>
      <c r="HM70" s="40">
        <f t="shared" ref="HM70:HM110" si="241">IFERROR(HL70/HK70,0)</f>
        <v>87.2</v>
      </c>
      <c r="HN70" s="17">
        <f t="shared" ref="HN70:HN109" si="242">(HM70-$IU70)*HK70</f>
        <v>-627</v>
      </c>
      <c r="HO70" s="36">
        <f t="shared" ref="HO70:HO110" si="243">IFERROR(HN70/HL70,0)</f>
        <v>-0.479357798165138</v>
      </c>
      <c r="HP70" s="18">
        <v>372</v>
      </c>
      <c r="HQ70" s="26">
        <v>0.021505376344086</v>
      </c>
      <c r="HR70" s="17">
        <v>8</v>
      </c>
      <c r="HS70" s="18">
        <v>668</v>
      </c>
      <c r="HT70" s="40">
        <f t="shared" ref="HT70:HT109" si="244">IFERROR(HS70/HR70,0)</f>
        <v>83.5</v>
      </c>
      <c r="HU70" s="17">
        <f t="shared" ref="HU70:HU109" si="245">(HT70-$IU70)*HR70</f>
        <v>-364</v>
      </c>
      <c r="HV70" s="36">
        <f t="shared" ref="HV70:HV104" si="246">IFERROR(HU70/HS70,0)</f>
        <v>-0.544910179640719</v>
      </c>
      <c r="HW70" s="17">
        <v>406</v>
      </c>
      <c r="HX70" s="17">
        <v>47773.77</v>
      </c>
      <c r="HY70" s="18">
        <v>503</v>
      </c>
      <c r="HZ70" s="18">
        <v>55717.58</v>
      </c>
      <c r="IA70" s="17">
        <v>796</v>
      </c>
      <c r="IB70" s="17">
        <v>88379</v>
      </c>
      <c r="IC70" s="17">
        <v>348</v>
      </c>
      <c r="ID70" s="17">
        <v>39487</v>
      </c>
      <c r="IE70" s="16"/>
      <c r="IF70" s="16"/>
      <c r="IG70" s="16"/>
      <c r="IH70" s="16"/>
      <c r="II70" s="41"/>
      <c r="IJ70" s="41"/>
      <c r="IK70" s="41"/>
      <c r="IL70" s="41"/>
      <c r="IM70" s="18"/>
      <c r="IN70" s="41"/>
      <c r="IO70" s="41"/>
      <c r="IP70" s="41"/>
      <c r="IQ70" s="18"/>
      <c r="IR70" s="18"/>
      <c r="IS70" s="18">
        <f t="shared" si="190"/>
        <v>302</v>
      </c>
      <c r="IT70" s="18">
        <f t="shared" si="191"/>
        <v>29061</v>
      </c>
      <c r="IU70" s="17">
        <v>129</v>
      </c>
      <c r="IV70" s="17">
        <f t="shared" si="192"/>
        <v>-9897</v>
      </c>
      <c r="IW70" s="36">
        <f t="shared" si="193"/>
        <v>-0.340559512749045</v>
      </c>
      <c r="IX70" s="18">
        <f t="shared" si="194"/>
        <v>2355</v>
      </c>
      <c r="IY70" s="42">
        <f t="shared" si="195"/>
        <v>260418.35</v>
      </c>
      <c r="IZ70" s="43"/>
      <c r="JA70" s="43"/>
      <c r="JB70">
        <f>JB53</f>
        <v>10993359</v>
      </c>
    </row>
    <row r="71" spans="1:262">
      <c r="A71" s="16" t="s">
        <v>133</v>
      </c>
      <c r="B71" s="17" t="s">
        <v>42</v>
      </c>
      <c r="C71" s="18">
        <v>6939962746074</v>
      </c>
      <c r="D71" s="18">
        <v>588625740362</v>
      </c>
      <c r="E71" s="18">
        <v>21063510000696</v>
      </c>
      <c r="F71" s="22" t="s">
        <v>279</v>
      </c>
      <c r="G71" s="19" t="s">
        <v>280</v>
      </c>
      <c r="H71" s="17" t="s">
        <v>129</v>
      </c>
      <c r="I71" s="26">
        <f>VLOOKUP(C71,供应链!E:J,6,0)</f>
        <v>1.04166666666667</v>
      </c>
      <c r="J71" s="17">
        <f>VLOOKUP(C71,供应链!E:H,4,0)</f>
        <v>1443</v>
      </c>
      <c r="K71" s="17">
        <f>VLOOKUP(C71,供应链!E:K,7,0)</f>
        <v>176</v>
      </c>
      <c r="L71" s="18">
        <f>VLOOKUP(C71,供应链!E:I,5,0)</f>
        <v>63.7571988982556</v>
      </c>
      <c r="M71" s="27">
        <f t="shared" si="148"/>
        <v>0.0148604405970812</v>
      </c>
      <c r="N71" s="17">
        <v>1110</v>
      </c>
      <c r="O71" s="26">
        <v>0.063963963963964</v>
      </c>
      <c r="P71" s="18">
        <v>71</v>
      </c>
      <c r="Q71" s="18">
        <v>8707</v>
      </c>
      <c r="R71" s="40">
        <f t="shared" si="196"/>
        <v>122.633802816901</v>
      </c>
      <c r="S71" s="17">
        <f t="shared" si="197"/>
        <v>-1588</v>
      </c>
      <c r="T71" s="36">
        <f t="shared" si="198"/>
        <v>-0.182381991501091</v>
      </c>
      <c r="U71" s="17">
        <v>1041</v>
      </c>
      <c r="V71" s="26">
        <v>0.0518731988472622</v>
      </c>
      <c r="W71" s="18">
        <v>54</v>
      </c>
      <c r="X71" s="18">
        <v>6604</v>
      </c>
      <c r="Y71" s="40">
        <f t="shared" si="199"/>
        <v>122.296296296296</v>
      </c>
      <c r="Z71" s="17">
        <f t="shared" si="200"/>
        <v>-1226</v>
      </c>
      <c r="AA71" s="36">
        <f t="shared" si="201"/>
        <v>-0.18564506359782</v>
      </c>
      <c r="AB71" s="17">
        <v>1061</v>
      </c>
      <c r="AC71" s="26">
        <v>0.0480678605089538</v>
      </c>
      <c r="AD71" s="18">
        <v>51</v>
      </c>
      <c r="AE71" s="18">
        <v>6152</v>
      </c>
      <c r="AF71" s="40">
        <f t="shared" si="149"/>
        <v>120.627450980392</v>
      </c>
      <c r="AG71" s="17">
        <f t="shared" si="150"/>
        <v>-1243</v>
      </c>
      <c r="AH71" s="36">
        <f t="shared" si="151"/>
        <v>-0.20204811443433</v>
      </c>
      <c r="AI71" s="17">
        <v>1213</v>
      </c>
      <c r="AJ71" s="26">
        <v>0.056883759274526</v>
      </c>
      <c r="AK71" s="18">
        <v>69</v>
      </c>
      <c r="AL71" s="18">
        <v>8482</v>
      </c>
      <c r="AM71" s="40">
        <f t="shared" si="202"/>
        <v>122.927536231884</v>
      </c>
      <c r="AN71" s="17">
        <f t="shared" si="203"/>
        <v>-1523</v>
      </c>
      <c r="AO71" s="36">
        <f t="shared" si="204"/>
        <v>-0.179556708323509</v>
      </c>
      <c r="AP71" s="17">
        <v>1602</v>
      </c>
      <c r="AQ71" s="26">
        <v>0.0343320848938826</v>
      </c>
      <c r="AR71" s="18">
        <v>55</v>
      </c>
      <c r="AS71" s="18">
        <v>7692</v>
      </c>
      <c r="AT71" s="40">
        <f t="shared" si="205"/>
        <v>139.854545454545</v>
      </c>
      <c r="AU71" s="17">
        <f t="shared" si="206"/>
        <v>-283.000000000001</v>
      </c>
      <c r="AV71" s="36">
        <f t="shared" si="207"/>
        <v>-0.0367914716588664</v>
      </c>
      <c r="AW71" s="17">
        <v>1205</v>
      </c>
      <c r="AX71" s="26">
        <v>0.037344398340249</v>
      </c>
      <c r="AY71" s="18">
        <v>45</v>
      </c>
      <c r="AZ71" s="18">
        <v>6311</v>
      </c>
      <c r="BA71" s="40">
        <f t="shared" si="208"/>
        <v>140.244444444444</v>
      </c>
      <c r="BB71" s="17">
        <f t="shared" si="209"/>
        <v>-214</v>
      </c>
      <c r="BC71" s="36">
        <f t="shared" si="210"/>
        <v>-0.0339090476945017</v>
      </c>
      <c r="BD71" s="17">
        <v>1025</v>
      </c>
      <c r="BE71" s="26">
        <v>0.0439024390243902</v>
      </c>
      <c r="BF71" s="17">
        <v>45</v>
      </c>
      <c r="BG71" s="18">
        <v>6103</v>
      </c>
      <c r="BH71" s="40">
        <f t="shared" si="211"/>
        <v>135.622222222222</v>
      </c>
      <c r="BI71" s="17">
        <f t="shared" si="212"/>
        <v>-421.999999999999</v>
      </c>
      <c r="BJ71" s="36">
        <f t="shared" si="213"/>
        <v>-0.0691463214812386</v>
      </c>
      <c r="BK71" s="17">
        <v>924</v>
      </c>
      <c r="BL71" s="32">
        <v>0.0562770562770563</v>
      </c>
      <c r="BM71" s="17">
        <v>52</v>
      </c>
      <c r="BN71" s="18">
        <v>6760</v>
      </c>
      <c r="BO71" s="40">
        <f t="shared" si="214"/>
        <v>130</v>
      </c>
      <c r="BP71" s="17">
        <f t="shared" si="215"/>
        <v>-780</v>
      </c>
      <c r="BQ71" s="36">
        <f t="shared" si="216"/>
        <v>-0.115384615384615</v>
      </c>
      <c r="BR71" s="17">
        <v>917</v>
      </c>
      <c r="BS71" s="32">
        <v>0.0490730643402399</v>
      </c>
      <c r="BT71" s="18">
        <v>45</v>
      </c>
      <c r="BU71" s="18">
        <v>5835</v>
      </c>
      <c r="BV71" s="40">
        <f t="shared" si="217"/>
        <v>129.666666666667</v>
      </c>
      <c r="BW71" s="17">
        <f t="shared" si="218"/>
        <v>-690</v>
      </c>
      <c r="BX71" s="116">
        <f t="shared" si="219"/>
        <v>-0.118251928020566</v>
      </c>
      <c r="BY71" s="112">
        <v>724</v>
      </c>
      <c r="BZ71" s="117">
        <v>0.0607734806629834</v>
      </c>
      <c r="CA71" s="112">
        <v>44</v>
      </c>
      <c r="CB71" s="112">
        <v>5809</v>
      </c>
      <c r="CC71" s="40">
        <f t="shared" si="152"/>
        <v>132.022727272727</v>
      </c>
      <c r="CD71" s="17">
        <f t="shared" si="153"/>
        <v>-571</v>
      </c>
      <c r="CE71" s="36">
        <f t="shared" si="154"/>
        <v>-0.0982957479772766</v>
      </c>
      <c r="CF71" s="112">
        <v>789</v>
      </c>
      <c r="CG71" s="117">
        <v>0.0532319391634981</v>
      </c>
      <c r="CH71" s="112">
        <v>42</v>
      </c>
      <c r="CI71" s="112">
        <v>5536</v>
      </c>
      <c r="CJ71" s="40">
        <f t="shared" si="155"/>
        <v>131.809523809524</v>
      </c>
      <c r="CK71" s="17">
        <f t="shared" si="156"/>
        <v>-554.000000000001</v>
      </c>
      <c r="CL71" s="36">
        <f t="shared" si="157"/>
        <v>-0.10007225433526</v>
      </c>
      <c r="CM71" s="120">
        <v>761</v>
      </c>
      <c r="CN71" s="121">
        <v>0.0289093298291721</v>
      </c>
      <c r="CO71" s="55">
        <v>22</v>
      </c>
      <c r="CP71" s="55">
        <v>2922</v>
      </c>
      <c r="CQ71" s="40">
        <f t="shared" si="158"/>
        <v>132.818181818182</v>
      </c>
      <c r="CR71" s="17">
        <f t="shared" si="159"/>
        <v>-268</v>
      </c>
      <c r="CS71" s="36">
        <f t="shared" si="160"/>
        <v>-0.0917180013689254</v>
      </c>
      <c r="CT71" s="122">
        <v>720</v>
      </c>
      <c r="CU71" s="123">
        <v>0.0527777777777778</v>
      </c>
      <c r="CV71" s="122">
        <v>38</v>
      </c>
      <c r="CW71" s="122">
        <v>4733</v>
      </c>
      <c r="CX71" s="40">
        <f t="shared" si="161"/>
        <v>124.552631578947</v>
      </c>
      <c r="CY71" s="17">
        <f t="shared" si="162"/>
        <v>-777</v>
      </c>
      <c r="CZ71" s="36">
        <f t="shared" si="163"/>
        <v>-0.164166490597929</v>
      </c>
      <c r="DA71" s="112">
        <v>842</v>
      </c>
      <c r="DB71" s="117">
        <v>0.0581947743467933</v>
      </c>
      <c r="DC71" s="112">
        <v>49</v>
      </c>
      <c r="DD71" s="112">
        <v>6066</v>
      </c>
      <c r="DE71" s="40">
        <f t="shared" si="164"/>
        <v>123.795918367347</v>
      </c>
      <c r="DF71" s="17">
        <f t="shared" si="165"/>
        <v>-1039</v>
      </c>
      <c r="DG71" s="36">
        <f t="shared" si="166"/>
        <v>-0.171282558522915</v>
      </c>
      <c r="DH71" s="126">
        <v>802</v>
      </c>
      <c r="DI71" s="32">
        <v>0.0673316708229426</v>
      </c>
      <c r="DJ71" s="17">
        <v>54</v>
      </c>
      <c r="DK71" s="18">
        <v>6698</v>
      </c>
      <c r="DL71" s="40">
        <f t="shared" si="167"/>
        <v>124.037037037037</v>
      </c>
      <c r="DM71" s="17">
        <f t="shared" si="168"/>
        <v>-1132</v>
      </c>
      <c r="DN71" s="36">
        <f t="shared" si="169"/>
        <v>-0.169005673335324</v>
      </c>
      <c r="DO71" s="33">
        <v>953</v>
      </c>
      <c r="DP71" s="32">
        <v>0.0566631689401889</v>
      </c>
      <c r="DQ71" s="18">
        <v>54</v>
      </c>
      <c r="DR71" s="18">
        <v>6617</v>
      </c>
      <c r="DS71" s="40">
        <f t="shared" si="170"/>
        <v>122.537037037037</v>
      </c>
      <c r="DT71" s="17">
        <f t="shared" si="171"/>
        <v>-1213</v>
      </c>
      <c r="DU71" s="36">
        <f t="shared" si="172"/>
        <v>-0.183315701979749</v>
      </c>
      <c r="DV71" s="18">
        <v>849</v>
      </c>
      <c r="DW71" s="26">
        <v>0.0541813898704358</v>
      </c>
      <c r="DX71" s="18">
        <v>46</v>
      </c>
      <c r="DY71" s="18">
        <v>5657</v>
      </c>
      <c r="DZ71" s="40">
        <f t="shared" si="173"/>
        <v>122.978260869565</v>
      </c>
      <c r="EA71" s="17">
        <f t="shared" si="174"/>
        <v>-1013</v>
      </c>
      <c r="EB71" s="36">
        <f t="shared" si="175"/>
        <v>-0.179070178539862</v>
      </c>
      <c r="EC71" s="18">
        <v>789</v>
      </c>
      <c r="ED71" s="26">
        <v>0.0722433460076046</v>
      </c>
      <c r="EE71" s="18">
        <v>57</v>
      </c>
      <c r="EF71" s="18">
        <v>6975</v>
      </c>
      <c r="EG71" s="40">
        <f t="shared" si="176"/>
        <v>122.368421052632</v>
      </c>
      <c r="EH71" s="17">
        <f t="shared" si="177"/>
        <v>-1290</v>
      </c>
      <c r="EI71" s="36">
        <f t="shared" si="178"/>
        <v>-0.18494623655914</v>
      </c>
      <c r="EJ71" s="18">
        <v>751</v>
      </c>
      <c r="EK71" s="26">
        <v>0.066577896138482</v>
      </c>
      <c r="EL71" s="18">
        <v>50</v>
      </c>
      <c r="EM71" s="18">
        <v>6199</v>
      </c>
      <c r="EN71" s="40">
        <f t="shared" si="179"/>
        <v>123.98</v>
      </c>
      <c r="EO71" s="17">
        <f t="shared" si="180"/>
        <v>-1051</v>
      </c>
      <c r="EP71" s="36">
        <f t="shared" si="181"/>
        <v>-0.169543474753993</v>
      </c>
      <c r="EQ71" s="18">
        <v>592</v>
      </c>
      <c r="ER71" s="26">
        <v>0.0641891891891892</v>
      </c>
      <c r="ES71" s="18">
        <v>38</v>
      </c>
      <c r="ET71" s="18">
        <v>4995</v>
      </c>
      <c r="EU71" s="40">
        <f t="shared" si="220"/>
        <v>131.447368421053</v>
      </c>
      <c r="EV71" s="17">
        <f t="shared" si="182"/>
        <v>-515</v>
      </c>
      <c r="EW71" s="36">
        <f t="shared" si="183"/>
        <v>-0.103103103103103</v>
      </c>
      <c r="EX71" s="18">
        <v>528</v>
      </c>
      <c r="EY71" s="26">
        <v>0.0397727272727273</v>
      </c>
      <c r="EZ71" s="17">
        <v>21</v>
      </c>
      <c r="FA71" s="18">
        <v>2757</v>
      </c>
      <c r="FB71" s="40">
        <f t="shared" si="221"/>
        <v>131.285714285714</v>
      </c>
      <c r="FC71" s="17">
        <f t="shared" si="184"/>
        <v>-288</v>
      </c>
      <c r="FD71" s="36">
        <f t="shared" si="185"/>
        <v>-0.104461371055495</v>
      </c>
      <c r="FE71" s="18">
        <v>507</v>
      </c>
      <c r="FF71" s="26">
        <v>0.0611439842209073</v>
      </c>
      <c r="FG71" s="17">
        <v>31</v>
      </c>
      <c r="FH71" s="18">
        <v>3967</v>
      </c>
      <c r="FI71" s="40">
        <f t="shared" si="222"/>
        <v>127.967741935484</v>
      </c>
      <c r="FJ71" s="17">
        <f t="shared" si="186"/>
        <v>-528</v>
      </c>
      <c r="FK71" s="36">
        <f t="shared" si="187"/>
        <v>-0.13309805898664</v>
      </c>
      <c r="FL71" s="18">
        <v>474</v>
      </c>
      <c r="FM71" s="26">
        <v>0.0421940928270042</v>
      </c>
      <c r="FN71" s="17">
        <v>20</v>
      </c>
      <c r="FO71" s="18">
        <v>2650</v>
      </c>
      <c r="FP71" s="40">
        <f t="shared" si="223"/>
        <v>132.5</v>
      </c>
      <c r="FQ71" s="17">
        <f t="shared" si="188"/>
        <v>-250</v>
      </c>
      <c r="FR71" s="36">
        <f t="shared" si="189"/>
        <v>-0.0943396226415094</v>
      </c>
      <c r="FS71" s="18">
        <v>453</v>
      </c>
      <c r="FT71" s="26">
        <v>0.0309050772626932</v>
      </c>
      <c r="FU71" s="17">
        <v>14</v>
      </c>
      <c r="FV71" s="18">
        <v>1844</v>
      </c>
      <c r="FW71" s="40">
        <f t="shared" ref="FW71:FW109" si="247">IFERROR(FV71/FU71,0)</f>
        <v>131.714285714286</v>
      </c>
      <c r="FX71" s="17">
        <f t="shared" si="224"/>
        <v>-186</v>
      </c>
      <c r="FY71" s="36">
        <f t="shared" si="225"/>
        <v>-0.100867678958785</v>
      </c>
      <c r="FZ71" s="18">
        <v>784</v>
      </c>
      <c r="GA71" s="26">
        <v>0.0625</v>
      </c>
      <c r="GB71" s="17">
        <v>49</v>
      </c>
      <c r="GC71" s="18">
        <v>6394</v>
      </c>
      <c r="GD71" s="40">
        <f t="shared" si="226"/>
        <v>130.489795918367</v>
      </c>
      <c r="GE71" s="17">
        <f t="shared" si="227"/>
        <v>-711</v>
      </c>
      <c r="GF71" s="36">
        <f t="shared" si="228"/>
        <v>-0.111197998123241</v>
      </c>
      <c r="GG71" s="18">
        <v>677</v>
      </c>
      <c r="GH71" s="26">
        <v>0.0901033973412112</v>
      </c>
      <c r="GI71" s="18">
        <v>61</v>
      </c>
      <c r="GJ71" s="18">
        <v>7950</v>
      </c>
      <c r="GK71" s="40">
        <f t="shared" si="229"/>
        <v>130.327868852459</v>
      </c>
      <c r="GL71" s="17">
        <f t="shared" si="230"/>
        <v>-895.000000000001</v>
      </c>
      <c r="GM71" s="36">
        <f t="shared" si="231"/>
        <v>-0.112578616352201</v>
      </c>
      <c r="GN71" s="18">
        <v>854</v>
      </c>
      <c r="GO71" s="26">
        <v>0.0456674473067916</v>
      </c>
      <c r="GP71" s="18">
        <v>39</v>
      </c>
      <c r="GQ71" s="18">
        <v>5062</v>
      </c>
      <c r="GR71" s="40">
        <f t="shared" si="232"/>
        <v>129.794871794872</v>
      </c>
      <c r="GS71" s="17">
        <f t="shared" si="233"/>
        <v>-593</v>
      </c>
      <c r="GT71" s="36">
        <f t="shared" si="234"/>
        <v>-0.117147372580008</v>
      </c>
      <c r="GU71" s="18">
        <v>726</v>
      </c>
      <c r="GV71" s="26">
        <v>0.0550964187327824</v>
      </c>
      <c r="GW71" s="18">
        <v>40</v>
      </c>
      <c r="GX71" s="18">
        <v>5248</v>
      </c>
      <c r="GY71" s="40">
        <f t="shared" si="235"/>
        <v>131.2</v>
      </c>
      <c r="GZ71" s="17">
        <f t="shared" si="236"/>
        <v>-552</v>
      </c>
      <c r="HA71" s="36">
        <f t="shared" si="237"/>
        <v>-0.105182926829268</v>
      </c>
      <c r="HB71" s="18">
        <v>554</v>
      </c>
      <c r="HC71" s="26">
        <v>0.0415162454873646</v>
      </c>
      <c r="HD71" s="18">
        <v>23</v>
      </c>
      <c r="HE71" s="18">
        <v>3024</v>
      </c>
      <c r="HF71" s="40">
        <f t="shared" si="238"/>
        <v>131.478260869565</v>
      </c>
      <c r="HG71" s="17">
        <f t="shared" si="239"/>
        <v>-311</v>
      </c>
      <c r="HH71" s="36">
        <f t="shared" si="240"/>
        <v>-0.102843915343915</v>
      </c>
      <c r="HI71" s="18">
        <v>580</v>
      </c>
      <c r="HJ71" s="26">
        <v>0.0637931034482759</v>
      </c>
      <c r="HK71" s="17">
        <v>37</v>
      </c>
      <c r="HL71" s="18">
        <v>4809</v>
      </c>
      <c r="HM71" s="40">
        <f t="shared" si="241"/>
        <v>129.972972972973</v>
      </c>
      <c r="HN71" s="17">
        <f t="shared" si="242"/>
        <v>-556</v>
      </c>
      <c r="HO71" s="36">
        <f t="shared" si="243"/>
        <v>-0.115616552297775</v>
      </c>
      <c r="HP71" s="18">
        <v>807</v>
      </c>
      <c r="HQ71" s="26">
        <v>0.0285006195786865</v>
      </c>
      <c r="HR71" s="17">
        <v>23</v>
      </c>
      <c r="HS71" s="18">
        <v>2983</v>
      </c>
      <c r="HT71" s="40">
        <f t="shared" si="244"/>
        <v>129.695652173913</v>
      </c>
      <c r="HU71" s="17">
        <f t="shared" si="245"/>
        <v>-352</v>
      </c>
      <c r="HV71" s="36">
        <f t="shared" si="246"/>
        <v>-0.118002011397922</v>
      </c>
      <c r="HW71" s="17">
        <v>1650</v>
      </c>
      <c r="HX71" s="17">
        <v>226989.89</v>
      </c>
      <c r="HY71" s="18">
        <v>1052</v>
      </c>
      <c r="HZ71" s="18">
        <v>144367.38</v>
      </c>
      <c r="IA71" s="17">
        <v>2281</v>
      </c>
      <c r="IB71" s="17">
        <v>308243</v>
      </c>
      <c r="IC71" s="18">
        <v>2116</v>
      </c>
      <c r="ID71" s="17">
        <v>278117</v>
      </c>
      <c r="IE71" s="18"/>
      <c r="IF71" s="41"/>
      <c r="IG71" s="41"/>
      <c r="IH71" s="41"/>
      <c r="II71" s="41"/>
      <c r="IJ71" s="41"/>
      <c r="IK71" s="41"/>
      <c r="IL71" s="41"/>
      <c r="IM71" s="18"/>
      <c r="IN71" s="41"/>
      <c r="IO71" s="41"/>
      <c r="IP71" s="41"/>
      <c r="IQ71" s="18"/>
      <c r="IR71" s="18"/>
      <c r="IS71" s="18">
        <f t="shared" si="190"/>
        <v>1339</v>
      </c>
      <c r="IT71" s="18">
        <f t="shared" si="191"/>
        <v>171541</v>
      </c>
      <c r="IU71" s="17">
        <v>145</v>
      </c>
      <c r="IV71" s="17">
        <f t="shared" si="192"/>
        <v>-22614</v>
      </c>
      <c r="IW71" s="36">
        <f t="shared" si="193"/>
        <v>-0.131828542447578</v>
      </c>
      <c r="IX71" s="18">
        <f t="shared" si="194"/>
        <v>8438</v>
      </c>
      <c r="IY71" s="42">
        <f t="shared" si="195"/>
        <v>1129258.27</v>
      </c>
      <c r="IZ71" s="43"/>
      <c r="JA71" s="43"/>
      <c r="JB71" t="s">
        <v>281</v>
      </c>
    </row>
    <row r="72" spans="1:262">
      <c r="A72" s="16"/>
      <c r="B72" s="17" t="s">
        <v>42</v>
      </c>
      <c r="C72" s="18">
        <v>6939962763477</v>
      </c>
      <c r="D72" s="18">
        <v>598987058894</v>
      </c>
      <c r="E72" s="18">
        <v>21063510002496</v>
      </c>
      <c r="F72" s="22" t="s">
        <v>282</v>
      </c>
      <c r="G72" s="19" t="s">
        <v>283</v>
      </c>
      <c r="H72" s="17" t="s">
        <v>129</v>
      </c>
      <c r="I72" s="26">
        <f>VLOOKUP(C72,供应链!E:J,6,0)</f>
        <v>1.04166666666667</v>
      </c>
      <c r="J72" s="17">
        <f>VLOOKUP(C72,供应链!E:H,4,0)</f>
        <v>381</v>
      </c>
      <c r="K72" s="17">
        <f>VLOOKUP(C72,供应链!E:K,7,0)</f>
        <v>64</v>
      </c>
      <c r="L72" s="18">
        <f>VLOOKUP(C72,供应链!E:I,5,0)</f>
        <v>86.1932114882506</v>
      </c>
      <c r="M72" s="27">
        <f t="shared" si="148"/>
        <v>0.00178680428389102</v>
      </c>
      <c r="N72" s="17">
        <v>234</v>
      </c>
      <c r="O72" s="26">
        <v>0.0726495726495727</v>
      </c>
      <c r="P72" s="18">
        <v>17</v>
      </c>
      <c r="Q72" s="18">
        <v>2580</v>
      </c>
      <c r="R72" s="40">
        <f t="shared" si="196"/>
        <v>151.764705882353</v>
      </c>
      <c r="S72" s="17">
        <f t="shared" si="197"/>
        <v>-463</v>
      </c>
      <c r="T72" s="36">
        <f t="shared" si="198"/>
        <v>-0.179457364341085</v>
      </c>
      <c r="U72" s="17">
        <v>236</v>
      </c>
      <c r="V72" s="26">
        <v>0.0550847457627119</v>
      </c>
      <c r="W72" s="18">
        <v>13</v>
      </c>
      <c r="X72" s="18">
        <v>2038</v>
      </c>
      <c r="Y72" s="40">
        <f t="shared" si="199"/>
        <v>156.769230769231</v>
      </c>
      <c r="Z72" s="17">
        <f t="shared" si="200"/>
        <v>-289</v>
      </c>
      <c r="AA72" s="36">
        <f t="shared" si="201"/>
        <v>-0.14180569185476</v>
      </c>
      <c r="AB72" s="17">
        <v>231</v>
      </c>
      <c r="AC72" s="26">
        <v>0.0303030303030303</v>
      </c>
      <c r="AD72" s="18">
        <v>7</v>
      </c>
      <c r="AE72" s="18">
        <v>1051</v>
      </c>
      <c r="AF72" s="40">
        <f t="shared" si="149"/>
        <v>150.142857142857</v>
      </c>
      <c r="AG72" s="17">
        <f t="shared" si="150"/>
        <v>-202</v>
      </c>
      <c r="AH72" s="36">
        <f t="shared" si="151"/>
        <v>-0.192197906755471</v>
      </c>
      <c r="AI72" s="17">
        <v>154</v>
      </c>
      <c r="AJ72" s="26">
        <v>0.0194805194805195</v>
      </c>
      <c r="AK72" s="18">
        <v>3</v>
      </c>
      <c r="AL72" s="18">
        <v>462</v>
      </c>
      <c r="AM72" s="40">
        <f t="shared" si="202"/>
        <v>154</v>
      </c>
      <c r="AN72" s="17">
        <f t="shared" si="203"/>
        <v>-75</v>
      </c>
      <c r="AO72" s="36">
        <f t="shared" si="204"/>
        <v>-0.162337662337662</v>
      </c>
      <c r="AP72" s="17">
        <v>228</v>
      </c>
      <c r="AQ72" s="26">
        <v>0.0394736842105263</v>
      </c>
      <c r="AR72" s="18">
        <v>9</v>
      </c>
      <c r="AS72" s="18">
        <v>1492</v>
      </c>
      <c r="AT72" s="40">
        <f t="shared" si="205"/>
        <v>165.777777777778</v>
      </c>
      <c r="AU72" s="17">
        <f t="shared" si="206"/>
        <v>-119</v>
      </c>
      <c r="AV72" s="36">
        <f t="shared" si="207"/>
        <v>-0.0797587131367293</v>
      </c>
      <c r="AW72" s="17">
        <v>171</v>
      </c>
      <c r="AX72" s="26">
        <v>0.0350877192982456</v>
      </c>
      <c r="AY72" s="18">
        <v>6</v>
      </c>
      <c r="AZ72" s="18">
        <v>1006</v>
      </c>
      <c r="BA72" s="40">
        <f t="shared" si="208"/>
        <v>167.666666666667</v>
      </c>
      <c r="BB72" s="17">
        <f t="shared" si="209"/>
        <v>-68.0000000000001</v>
      </c>
      <c r="BC72" s="36">
        <f t="shared" si="210"/>
        <v>-0.0675944333996024</v>
      </c>
      <c r="BD72" s="17">
        <v>248</v>
      </c>
      <c r="BE72" s="26">
        <v>0.0282258064516129</v>
      </c>
      <c r="BF72" s="17">
        <v>7</v>
      </c>
      <c r="BG72" s="18">
        <v>1157</v>
      </c>
      <c r="BH72" s="40">
        <f t="shared" si="211"/>
        <v>165.285714285714</v>
      </c>
      <c r="BI72" s="17">
        <f t="shared" si="212"/>
        <v>-96.0000000000001</v>
      </c>
      <c r="BJ72" s="36">
        <f t="shared" si="213"/>
        <v>-0.0829732065687122</v>
      </c>
      <c r="BK72" s="17">
        <v>232</v>
      </c>
      <c r="BL72" s="32">
        <v>0.0172413793103448</v>
      </c>
      <c r="BM72" s="17">
        <v>4</v>
      </c>
      <c r="BN72" s="18">
        <v>646</v>
      </c>
      <c r="BO72" s="40">
        <f t="shared" si="214"/>
        <v>161.5</v>
      </c>
      <c r="BP72" s="17">
        <f t="shared" si="215"/>
        <v>-70</v>
      </c>
      <c r="BQ72" s="36">
        <f t="shared" si="216"/>
        <v>-0.108359133126935</v>
      </c>
      <c r="BR72" s="17">
        <v>261</v>
      </c>
      <c r="BS72" s="32">
        <v>0.0344827586206897</v>
      </c>
      <c r="BT72" s="18">
        <v>9</v>
      </c>
      <c r="BU72" s="18">
        <v>1455</v>
      </c>
      <c r="BV72" s="40">
        <f t="shared" si="217"/>
        <v>161.666666666667</v>
      </c>
      <c r="BW72" s="17">
        <f t="shared" si="218"/>
        <v>-156</v>
      </c>
      <c r="BX72" s="116">
        <f t="shared" si="219"/>
        <v>-0.107216494845361</v>
      </c>
      <c r="BY72" s="112">
        <v>230</v>
      </c>
      <c r="BZ72" s="117">
        <v>0.0304347826086957</v>
      </c>
      <c r="CA72" s="112">
        <v>7</v>
      </c>
      <c r="CB72" s="112">
        <v>1113</v>
      </c>
      <c r="CC72" s="40">
        <f t="shared" si="152"/>
        <v>159</v>
      </c>
      <c r="CD72" s="17">
        <f t="shared" si="153"/>
        <v>-140</v>
      </c>
      <c r="CE72" s="36">
        <f t="shared" si="154"/>
        <v>-0.125786163522013</v>
      </c>
      <c r="CF72" s="112">
        <v>241</v>
      </c>
      <c r="CG72" s="117">
        <v>0.024896265560166</v>
      </c>
      <c r="CH72" s="112">
        <v>6</v>
      </c>
      <c r="CI72" s="112">
        <v>979</v>
      </c>
      <c r="CJ72" s="40">
        <f t="shared" si="155"/>
        <v>163.166666666667</v>
      </c>
      <c r="CK72" s="17">
        <f t="shared" si="156"/>
        <v>-95.0000000000001</v>
      </c>
      <c r="CL72" s="36">
        <f t="shared" si="157"/>
        <v>-0.0970377936670072</v>
      </c>
      <c r="CM72" s="120">
        <v>154</v>
      </c>
      <c r="CN72" s="121">
        <v>0.012987012987013</v>
      </c>
      <c r="CO72" s="55">
        <v>2</v>
      </c>
      <c r="CP72" s="55">
        <v>326</v>
      </c>
      <c r="CQ72" s="40">
        <f t="shared" si="158"/>
        <v>163</v>
      </c>
      <c r="CR72" s="17">
        <f t="shared" si="159"/>
        <v>-32</v>
      </c>
      <c r="CS72" s="36">
        <f t="shared" si="160"/>
        <v>-0.098159509202454</v>
      </c>
      <c r="CT72" s="122">
        <v>169</v>
      </c>
      <c r="CU72" s="123">
        <v>0.0236686390532544</v>
      </c>
      <c r="CV72" s="122">
        <v>4</v>
      </c>
      <c r="CW72" s="122">
        <v>656</v>
      </c>
      <c r="CX72" s="40">
        <f t="shared" si="161"/>
        <v>164</v>
      </c>
      <c r="CY72" s="17">
        <f t="shared" si="162"/>
        <v>-60</v>
      </c>
      <c r="CZ72" s="36">
        <f t="shared" si="163"/>
        <v>-0.0914634146341463</v>
      </c>
      <c r="DA72" s="112">
        <v>195</v>
      </c>
      <c r="DB72" s="117">
        <v>0.0153846153846154</v>
      </c>
      <c r="DC72" s="112">
        <v>3</v>
      </c>
      <c r="DD72" s="112">
        <v>488</v>
      </c>
      <c r="DE72" s="40">
        <f t="shared" si="164"/>
        <v>162.666666666667</v>
      </c>
      <c r="DF72" s="17">
        <f t="shared" si="165"/>
        <v>-49</v>
      </c>
      <c r="DG72" s="36">
        <f t="shared" si="166"/>
        <v>-0.100409836065574</v>
      </c>
      <c r="DH72" s="126">
        <v>177</v>
      </c>
      <c r="DI72" s="32">
        <v>0.0225988700564972</v>
      </c>
      <c r="DJ72" s="17">
        <v>4</v>
      </c>
      <c r="DK72" s="18">
        <v>676</v>
      </c>
      <c r="DL72" s="40">
        <f t="shared" si="167"/>
        <v>169</v>
      </c>
      <c r="DM72" s="17">
        <f t="shared" si="168"/>
        <v>-40</v>
      </c>
      <c r="DN72" s="36">
        <f t="shared" si="169"/>
        <v>-0.0591715976331361</v>
      </c>
      <c r="DO72" s="33">
        <v>128</v>
      </c>
      <c r="DP72" s="32">
        <v>0.0078125</v>
      </c>
      <c r="DQ72" s="18">
        <v>1</v>
      </c>
      <c r="DR72" s="18">
        <v>169</v>
      </c>
      <c r="DS72" s="40">
        <f t="shared" si="170"/>
        <v>169</v>
      </c>
      <c r="DT72" s="17">
        <f t="shared" si="171"/>
        <v>-10</v>
      </c>
      <c r="DU72" s="36">
        <f t="shared" si="172"/>
        <v>-0.0591715976331361</v>
      </c>
      <c r="DV72" s="18">
        <v>211</v>
      </c>
      <c r="DW72" s="26">
        <v>0.028436018957346</v>
      </c>
      <c r="DX72" s="18">
        <v>6</v>
      </c>
      <c r="DY72" s="18">
        <v>1004</v>
      </c>
      <c r="DZ72" s="40">
        <f t="shared" si="173"/>
        <v>167.333333333333</v>
      </c>
      <c r="EA72" s="17">
        <f t="shared" si="174"/>
        <v>-69.9999999999999</v>
      </c>
      <c r="EB72" s="36">
        <f t="shared" si="175"/>
        <v>-0.0697211155378485</v>
      </c>
      <c r="EC72" s="18">
        <v>169</v>
      </c>
      <c r="ED72" s="26">
        <v>0.0177514792899408</v>
      </c>
      <c r="EE72" s="18">
        <v>3</v>
      </c>
      <c r="EF72" s="18">
        <v>492</v>
      </c>
      <c r="EG72" s="40">
        <f t="shared" si="176"/>
        <v>164</v>
      </c>
      <c r="EH72" s="17">
        <f t="shared" si="177"/>
        <v>-45</v>
      </c>
      <c r="EI72" s="36">
        <f t="shared" si="178"/>
        <v>-0.0914634146341463</v>
      </c>
      <c r="EJ72" s="18">
        <v>170</v>
      </c>
      <c r="EK72" s="26">
        <v>0.0411764705882353</v>
      </c>
      <c r="EL72" s="18">
        <v>7</v>
      </c>
      <c r="EM72" s="18">
        <v>1138</v>
      </c>
      <c r="EN72" s="40">
        <f t="shared" si="179"/>
        <v>162.571428571429</v>
      </c>
      <c r="EO72" s="17">
        <f t="shared" si="180"/>
        <v>-115</v>
      </c>
      <c r="EP72" s="36">
        <f t="shared" si="181"/>
        <v>-0.101054481546573</v>
      </c>
      <c r="EQ72" s="18">
        <v>144</v>
      </c>
      <c r="ER72" s="26">
        <v>0.0138888888888889</v>
      </c>
      <c r="ES72" s="18">
        <v>2</v>
      </c>
      <c r="ET72" s="18">
        <v>338</v>
      </c>
      <c r="EU72" s="40">
        <f t="shared" si="220"/>
        <v>169</v>
      </c>
      <c r="EV72" s="17">
        <f t="shared" si="182"/>
        <v>-20</v>
      </c>
      <c r="EW72" s="36">
        <f t="shared" si="183"/>
        <v>-0.0591715976331361</v>
      </c>
      <c r="EX72" s="18">
        <v>172</v>
      </c>
      <c r="EY72" s="26">
        <v>0.0290697674418605</v>
      </c>
      <c r="EZ72" s="17">
        <v>5</v>
      </c>
      <c r="FA72" s="18">
        <v>818</v>
      </c>
      <c r="FB72" s="40">
        <f t="shared" si="221"/>
        <v>163.6</v>
      </c>
      <c r="FC72" s="17">
        <f t="shared" si="184"/>
        <v>-77</v>
      </c>
      <c r="FD72" s="36">
        <f t="shared" si="185"/>
        <v>-0.0941320293398533</v>
      </c>
      <c r="FE72" s="18">
        <v>131</v>
      </c>
      <c r="FF72" s="26">
        <v>0.0381679389312977</v>
      </c>
      <c r="FG72" s="17">
        <v>5</v>
      </c>
      <c r="FH72" s="18">
        <v>820</v>
      </c>
      <c r="FI72" s="40">
        <f t="shared" si="222"/>
        <v>164</v>
      </c>
      <c r="FJ72" s="17">
        <f t="shared" si="186"/>
        <v>-75</v>
      </c>
      <c r="FK72" s="36">
        <f t="shared" si="187"/>
        <v>-0.0914634146341463</v>
      </c>
      <c r="FL72" s="18">
        <v>132</v>
      </c>
      <c r="FM72" s="26">
        <v>0</v>
      </c>
      <c r="FN72" s="17">
        <v>0</v>
      </c>
      <c r="FO72" s="18">
        <v>0</v>
      </c>
      <c r="FP72" s="40">
        <f t="shared" si="223"/>
        <v>0</v>
      </c>
      <c r="FQ72" s="17">
        <f t="shared" si="188"/>
        <v>0</v>
      </c>
      <c r="FR72" s="36">
        <f t="shared" si="189"/>
        <v>0</v>
      </c>
      <c r="FS72" s="18">
        <v>103</v>
      </c>
      <c r="FT72" s="26">
        <v>0.00970873786407767</v>
      </c>
      <c r="FU72" s="17">
        <v>1</v>
      </c>
      <c r="FV72" s="18">
        <v>169</v>
      </c>
      <c r="FW72" s="40">
        <f t="shared" si="247"/>
        <v>169</v>
      </c>
      <c r="FX72" s="17">
        <f t="shared" si="224"/>
        <v>-10</v>
      </c>
      <c r="FY72" s="36">
        <f t="shared" si="225"/>
        <v>-0.0591715976331361</v>
      </c>
      <c r="FZ72" s="18">
        <v>156</v>
      </c>
      <c r="GA72" s="26">
        <v>0.0192307692307692</v>
      </c>
      <c r="GB72" s="17">
        <v>3</v>
      </c>
      <c r="GC72" s="18">
        <v>502</v>
      </c>
      <c r="GD72" s="40">
        <f t="shared" si="226"/>
        <v>167.333333333333</v>
      </c>
      <c r="GE72" s="17">
        <f t="shared" si="227"/>
        <v>-35</v>
      </c>
      <c r="GF72" s="36">
        <f t="shared" si="228"/>
        <v>-0.0697211155378485</v>
      </c>
      <c r="GG72" s="18">
        <v>153</v>
      </c>
      <c r="GH72" s="26">
        <v>0.0326797385620915</v>
      </c>
      <c r="GI72" s="18">
        <v>5</v>
      </c>
      <c r="GJ72" s="18">
        <v>790</v>
      </c>
      <c r="GK72" s="40">
        <f t="shared" si="229"/>
        <v>158</v>
      </c>
      <c r="GL72" s="17">
        <f t="shared" si="230"/>
        <v>-105</v>
      </c>
      <c r="GM72" s="36">
        <f t="shared" si="231"/>
        <v>-0.132911392405063</v>
      </c>
      <c r="GN72" s="18">
        <v>180</v>
      </c>
      <c r="GO72" s="26">
        <v>0.0277777777777778</v>
      </c>
      <c r="GP72" s="18">
        <v>5</v>
      </c>
      <c r="GQ72" s="18">
        <v>811</v>
      </c>
      <c r="GR72" s="40">
        <f t="shared" si="232"/>
        <v>162.2</v>
      </c>
      <c r="GS72" s="17">
        <f t="shared" si="233"/>
        <v>-84.0000000000001</v>
      </c>
      <c r="GT72" s="36">
        <f t="shared" si="234"/>
        <v>-0.103575832305795</v>
      </c>
      <c r="GU72" s="18">
        <v>178</v>
      </c>
      <c r="GV72" s="26">
        <v>0.0393258426966292</v>
      </c>
      <c r="GW72" s="18">
        <v>7</v>
      </c>
      <c r="GX72" s="18">
        <v>1119</v>
      </c>
      <c r="GY72" s="40">
        <f t="shared" si="235"/>
        <v>159.857142857143</v>
      </c>
      <c r="GZ72" s="17">
        <f t="shared" si="236"/>
        <v>-134</v>
      </c>
      <c r="HA72" s="36">
        <f t="shared" si="237"/>
        <v>-0.119749776586238</v>
      </c>
      <c r="HB72" s="18">
        <v>148</v>
      </c>
      <c r="HC72" s="26">
        <v>0.027027027027027</v>
      </c>
      <c r="HD72" s="18">
        <v>4</v>
      </c>
      <c r="HE72" s="18">
        <v>641</v>
      </c>
      <c r="HF72" s="40">
        <f t="shared" si="238"/>
        <v>160.25</v>
      </c>
      <c r="HG72" s="17">
        <f t="shared" si="239"/>
        <v>-75</v>
      </c>
      <c r="HH72" s="36">
        <f t="shared" si="240"/>
        <v>-0.117004680187207</v>
      </c>
      <c r="HI72" s="18">
        <v>135</v>
      </c>
      <c r="HJ72" s="26">
        <v>0.0222222222222222</v>
      </c>
      <c r="HK72" s="17">
        <v>3</v>
      </c>
      <c r="HL72" s="18">
        <v>470</v>
      </c>
      <c r="HM72" s="40">
        <f t="shared" si="241"/>
        <v>156.666666666667</v>
      </c>
      <c r="HN72" s="17">
        <f t="shared" si="242"/>
        <v>-67</v>
      </c>
      <c r="HO72" s="36">
        <f t="shared" si="243"/>
        <v>-0.142553191489362</v>
      </c>
      <c r="HP72" s="18">
        <v>252</v>
      </c>
      <c r="HQ72" s="26">
        <v>0.0119047619047619</v>
      </c>
      <c r="HR72" s="17">
        <v>3</v>
      </c>
      <c r="HS72" s="18">
        <v>478</v>
      </c>
      <c r="HT72" s="40">
        <f t="shared" si="244"/>
        <v>159.333333333333</v>
      </c>
      <c r="HU72" s="17">
        <f t="shared" si="245"/>
        <v>-59</v>
      </c>
      <c r="HV72" s="36">
        <f t="shared" si="246"/>
        <v>-0.123430962343096</v>
      </c>
      <c r="HW72" s="17">
        <v>296</v>
      </c>
      <c r="HX72" s="17">
        <v>49791.17</v>
      </c>
      <c r="HY72" s="18">
        <v>217</v>
      </c>
      <c r="HZ72" s="18">
        <v>36792.5</v>
      </c>
      <c r="IA72" s="17">
        <v>590</v>
      </c>
      <c r="IB72" s="17">
        <v>96159</v>
      </c>
      <c r="IC72" s="18">
        <v>201</v>
      </c>
      <c r="ID72" s="17">
        <v>32821</v>
      </c>
      <c r="IE72" s="18"/>
      <c r="IF72" s="41"/>
      <c r="IG72" s="41"/>
      <c r="IH72" s="41"/>
      <c r="II72" s="41"/>
      <c r="IJ72" s="41"/>
      <c r="IK72" s="41"/>
      <c r="IL72" s="41"/>
      <c r="IM72" s="18"/>
      <c r="IN72" s="41"/>
      <c r="IO72" s="41"/>
      <c r="IP72" s="41"/>
      <c r="IQ72" s="18"/>
      <c r="IR72" s="18"/>
      <c r="IS72" s="18">
        <f t="shared" si="190"/>
        <v>161</v>
      </c>
      <c r="IT72" s="18">
        <f t="shared" si="191"/>
        <v>25884</v>
      </c>
      <c r="IU72" s="17">
        <v>179</v>
      </c>
      <c r="IV72" s="17">
        <f t="shared" si="192"/>
        <v>-2935</v>
      </c>
      <c r="IW72" s="36">
        <f t="shared" si="193"/>
        <v>-0.113390511512904</v>
      </c>
      <c r="IX72" s="18">
        <f t="shared" si="194"/>
        <v>1465</v>
      </c>
      <c r="IY72" s="42">
        <f t="shared" si="195"/>
        <v>241447.67</v>
      </c>
      <c r="IZ72" s="43"/>
      <c r="JA72" s="43"/>
      <c r="JB72" s="44" t="str">
        <f>ROUND(JC53,4)*100&amp;"%"</f>
        <v>68.71%</v>
      </c>
    </row>
    <row r="73" spans="1:262">
      <c r="A73" s="16" t="s">
        <v>126</v>
      </c>
      <c r="B73" s="17" t="s">
        <v>48</v>
      </c>
      <c r="C73" s="18">
        <v>6939962730912</v>
      </c>
      <c r="D73" s="18">
        <v>565275604161</v>
      </c>
      <c r="E73" s="18">
        <v>21061310000002</v>
      </c>
      <c r="F73" s="17" t="s">
        <v>284</v>
      </c>
      <c r="G73" s="19" t="s">
        <v>285</v>
      </c>
      <c r="H73" s="17" t="s">
        <v>129</v>
      </c>
      <c r="I73" s="26">
        <f>VLOOKUP(C73,供应链!E:J,6,0)</f>
        <v>0.96</v>
      </c>
      <c r="J73" s="17">
        <f>VLOOKUP(C73,供应链!E:H,4,0)</f>
        <v>195</v>
      </c>
      <c r="K73" s="17">
        <f>VLOOKUP(C73,供应链!E:K,7,0)</f>
        <v>49</v>
      </c>
      <c r="L73" s="18">
        <f>VLOOKUP(C73,供应链!E:I,5,0)</f>
        <v>40.5419444203965</v>
      </c>
      <c r="M73" s="27">
        <f t="shared" si="148"/>
        <v>0.00216414183452639</v>
      </c>
      <c r="N73" s="17">
        <v>523</v>
      </c>
      <c r="O73" s="26">
        <v>0.0152963671128107</v>
      </c>
      <c r="P73" s="18">
        <v>8</v>
      </c>
      <c r="Q73" s="18">
        <v>1389</v>
      </c>
      <c r="R73" s="40">
        <f t="shared" si="196"/>
        <v>173.625</v>
      </c>
      <c r="S73" s="17">
        <f t="shared" si="197"/>
        <v>-43</v>
      </c>
      <c r="T73" s="36">
        <f t="shared" si="198"/>
        <v>-0.0309575233981281</v>
      </c>
      <c r="U73" s="17">
        <v>496</v>
      </c>
      <c r="V73" s="26">
        <v>0.0141129032258065</v>
      </c>
      <c r="W73" s="18">
        <v>7</v>
      </c>
      <c r="X73" s="18">
        <v>1228</v>
      </c>
      <c r="Y73" s="40">
        <f t="shared" si="199"/>
        <v>175.428571428571</v>
      </c>
      <c r="Z73" s="17">
        <f t="shared" si="200"/>
        <v>-25.0000000000001</v>
      </c>
      <c r="AA73" s="36">
        <f t="shared" si="201"/>
        <v>-0.0203583061889251</v>
      </c>
      <c r="AB73" s="17">
        <v>505</v>
      </c>
      <c r="AC73" s="26">
        <v>0.0178217821782178</v>
      </c>
      <c r="AD73" s="18">
        <v>9</v>
      </c>
      <c r="AE73" s="18">
        <v>1589</v>
      </c>
      <c r="AF73" s="40">
        <f t="shared" si="149"/>
        <v>176.555555555556</v>
      </c>
      <c r="AG73" s="17">
        <f t="shared" si="150"/>
        <v>-22.0000000000001</v>
      </c>
      <c r="AH73" s="36">
        <f t="shared" si="151"/>
        <v>-0.0138451856513531</v>
      </c>
      <c r="AI73" s="17">
        <v>470</v>
      </c>
      <c r="AJ73" s="26">
        <v>0.0148936170212766</v>
      </c>
      <c r="AK73" s="18">
        <v>7</v>
      </c>
      <c r="AL73" s="18">
        <v>1219</v>
      </c>
      <c r="AM73" s="40">
        <f t="shared" si="202"/>
        <v>174.142857142857</v>
      </c>
      <c r="AN73" s="17">
        <f t="shared" si="203"/>
        <v>-34</v>
      </c>
      <c r="AO73" s="36">
        <f t="shared" si="204"/>
        <v>-0.0278917145200985</v>
      </c>
      <c r="AP73" s="17">
        <v>486</v>
      </c>
      <c r="AQ73" s="26">
        <v>0.01440329218107</v>
      </c>
      <c r="AR73" s="18">
        <v>7</v>
      </c>
      <c r="AS73" s="18">
        <v>1293</v>
      </c>
      <c r="AT73" s="40">
        <f t="shared" si="205"/>
        <v>184.714285714286</v>
      </c>
      <c r="AU73" s="17">
        <f t="shared" si="206"/>
        <v>40.0000000000001</v>
      </c>
      <c r="AV73" s="36">
        <f t="shared" si="207"/>
        <v>0.0309358081979892</v>
      </c>
      <c r="AW73" s="17">
        <v>405</v>
      </c>
      <c r="AX73" s="26">
        <v>0.0123456790123457</v>
      </c>
      <c r="AY73" s="18">
        <v>5</v>
      </c>
      <c r="AZ73" s="18">
        <v>905</v>
      </c>
      <c r="BA73" s="40">
        <f t="shared" si="208"/>
        <v>181</v>
      </c>
      <c r="BB73" s="17">
        <f t="shared" si="209"/>
        <v>10</v>
      </c>
      <c r="BC73" s="36">
        <f t="shared" si="210"/>
        <v>0.0110497237569061</v>
      </c>
      <c r="BD73" s="17">
        <v>412</v>
      </c>
      <c r="BE73" s="26">
        <v>0.0218446601941748</v>
      </c>
      <c r="BF73" s="17">
        <v>9</v>
      </c>
      <c r="BG73" s="18">
        <v>1624</v>
      </c>
      <c r="BH73" s="40">
        <f t="shared" si="211"/>
        <v>180.444444444444</v>
      </c>
      <c r="BI73" s="17">
        <f t="shared" si="212"/>
        <v>13.0000000000001</v>
      </c>
      <c r="BJ73" s="36">
        <f t="shared" si="213"/>
        <v>0.00800492610837445</v>
      </c>
      <c r="BK73" s="17">
        <v>362</v>
      </c>
      <c r="BL73" s="32">
        <v>0.0110497237569061</v>
      </c>
      <c r="BM73" s="17">
        <v>4</v>
      </c>
      <c r="BN73" s="18">
        <v>756</v>
      </c>
      <c r="BO73" s="40">
        <f t="shared" si="214"/>
        <v>189</v>
      </c>
      <c r="BP73" s="17">
        <f t="shared" si="215"/>
        <v>40</v>
      </c>
      <c r="BQ73" s="36">
        <f t="shared" si="216"/>
        <v>0.0529100529100529</v>
      </c>
      <c r="BR73" s="17">
        <v>315</v>
      </c>
      <c r="BS73" s="32">
        <v>0.00952380952380952</v>
      </c>
      <c r="BT73" s="18">
        <v>3</v>
      </c>
      <c r="BU73" s="18">
        <v>554</v>
      </c>
      <c r="BV73" s="40">
        <f t="shared" si="217"/>
        <v>184.666666666667</v>
      </c>
      <c r="BW73" s="17">
        <f t="shared" si="218"/>
        <v>17</v>
      </c>
      <c r="BX73" s="116">
        <f t="shared" si="219"/>
        <v>0.0306859205776173</v>
      </c>
      <c r="BY73" s="112">
        <v>285</v>
      </c>
      <c r="BZ73" s="117">
        <v>0.0280701754385965</v>
      </c>
      <c r="CA73" s="112">
        <v>8</v>
      </c>
      <c r="CB73" s="112">
        <v>1472</v>
      </c>
      <c r="CC73" s="40">
        <f t="shared" si="152"/>
        <v>184</v>
      </c>
      <c r="CD73" s="17">
        <f t="shared" si="153"/>
        <v>40</v>
      </c>
      <c r="CE73" s="36">
        <f t="shared" si="154"/>
        <v>0.0271739130434783</v>
      </c>
      <c r="CF73" s="112">
        <v>284</v>
      </c>
      <c r="CG73" s="117">
        <v>0.0176056338028169</v>
      </c>
      <c r="CH73" s="112">
        <v>5</v>
      </c>
      <c r="CI73" s="112">
        <v>919</v>
      </c>
      <c r="CJ73" s="40">
        <f t="shared" si="155"/>
        <v>183.8</v>
      </c>
      <c r="CK73" s="17">
        <f t="shared" si="156"/>
        <v>24.0000000000001</v>
      </c>
      <c r="CL73" s="36">
        <f t="shared" si="157"/>
        <v>0.0261153427638738</v>
      </c>
      <c r="CM73" s="120">
        <v>294</v>
      </c>
      <c r="CN73" s="121">
        <v>0.0306122448979592</v>
      </c>
      <c r="CO73" s="55">
        <v>9</v>
      </c>
      <c r="CP73" s="55">
        <v>1657</v>
      </c>
      <c r="CQ73" s="40">
        <f t="shared" si="158"/>
        <v>184.111111111111</v>
      </c>
      <c r="CR73" s="17">
        <f t="shared" si="159"/>
        <v>46</v>
      </c>
      <c r="CS73" s="36">
        <f t="shared" si="160"/>
        <v>0.027761013880507</v>
      </c>
      <c r="CT73" s="122">
        <v>278</v>
      </c>
      <c r="CU73" s="123">
        <v>0.0107913669064748</v>
      </c>
      <c r="CV73" s="122">
        <v>3</v>
      </c>
      <c r="CW73" s="122">
        <v>567</v>
      </c>
      <c r="CX73" s="40">
        <f t="shared" si="161"/>
        <v>189</v>
      </c>
      <c r="CY73" s="17">
        <f t="shared" si="162"/>
        <v>30</v>
      </c>
      <c r="CZ73" s="36">
        <f t="shared" si="163"/>
        <v>0.0529100529100529</v>
      </c>
      <c r="DA73" s="112">
        <v>350</v>
      </c>
      <c r="DB73" s="117">
        <v>0.0142857142857143</v>
      </c>
      <c r="DC73" s="112">
        <v>5</v>
      </c>
      <c r="DD73" s="112">
        <v>928</v>
      </c>
      <c r="DE73" s="40">
        <f t="shared" si="164"/>
        <v>185.6</v>
      </c>
      <c r="DF73" s="17">
        <f t="shared" si="165"/>
        <v>33</v>
      </c>
      <c r="DG73" s="36">
        <f t="shared" si="166"/>
        <v>0.0355603448275862</v>
      </c>
      <c r="DH73" s="126">
        <v>305</v>
      </c>
      <c r="DI73" s="32">
        <v>0.0131147540983607</v>
      </c>
      <c r="DJ73" s="17">
        <v>4</v>
      </c>
      <c r="DK73" s="18">
        <v>741</v>
      </c>
      <c r="DL73" s="40">
        <f t="shared" si="167"/>
        <v>185.25</v>
      </c>
      <c r="DM73" s="17">
        <f t="shared" si="168"/>
        <v>25</v>
      </c>
      <c r="DN73" s="36">
        <f t="shared" si="169"/>
        <v>0.0337381916329285</v>
      </c>
      <c r="DO73" s="33">
        <v>300</v>
      </c>
      <c r="DP73" s="32">
        <v>0.0266666666666667</v>
      </c>
      <c r="DQ73" s="18">
        <v>8</v>
      </c>
      <c r="DR73" s="18">
        <v>1447</v>
      </c>
      <c r="DS73" s="40">
        <f t="shared" si="170"/>
        <v>180.875</v>
      </c>
      <c r="DT73" s="17">
        <f t="shared" si="171"/>
        <v>15</v>
      </c>
      <c r="DU73" s="36">
        <f t="shared" si="172"/>
        <v>0.0103662750518314</v>
      </c>
      <c r="DV73" s="18">
        <v>291</v>
      </c>
      <c r="DW73" s="26">
        <v>0.013745704467354</v>
      </c>
      <c r="DX73" s="18">
        <v>4</v>
      </c>
      <c r="DY73" s="18">
        <v>754</v>
      </c>
      <c r="DZ73" s="40">
        <f t="shared" si="173"/>
        <v>188.5</v>
      </c>
      <c r="EA73" s="17">
        <f t="shared" si="174"/>
        <v>38</v>
      </c>
      <c r="EB73" s="36">
        <f t="shared" si="175"/>
        <v>0.0503978779840849</v>
      </c>
      <c r="EC73" s="18">
        <v>223</v>
      </c>
      <c r="ED73" s="26">
        <v>0.00896860986547085</v>
      </c>
      <c r="EE73" s="18">
        <v>2</v>
      </c>
      <c r="EF73" s="18">
        <v>378</v>
      </c>
      <c r="EG73" s="40">
        <f t="shared" si="176"/>
        <v>189</v>
      </c>
      <c r="EH73" s="17">
        <f t="shared" si="177"/>
        <v>20</v>
      </c>
      <c r="EI73" s="36">
        <f t="shared" si="178"/>
        <v>0.0529100529100529</v>
      </c>
      <c r="EJ73" s="18">
        <v>248</v>
      </c>
      <c r="EK73" s="26">
        <v>0.0120967741935484</v>
      </c>
      <c r="EL73" s="18">
        <v>3</v>
      </c>
      <c r="EM73" s="18">
        <v>527</v>
      </c>
      <c r="EN73" s="40">
        <f t="shared" si="179"/>
        <v>175.666666666667</v>
      </c>
      <c r="EO73" s="17">
        <f t="shared" si="180"/>
        <v>-10</v>
      </c>
      <c r="EP73" s="36">
        <f t="shared" si="181"/>
        <v>-0.0189753320683113</v>
      </c>
      <c r="EQ73" s="18">
        <v>260</v>
      </c>
      <c r="ER73" s="26">
        <v>0.0153846153846154</v>
      </c>
      <c r="ES73" s="18">
        <v>4</v>
      </c>
      <c r="ET73" s="18">
        <v>694</v>
      </c>
      <c r="EU73" s="40">
        <f t="shared" si="220"/>
        <v>173.5</v>
      </c>
      <c r="EV73" s="17">
        <f t="shared" si="182"/>
        <v>-22</v>
      </c>
      <c r="EW73" s="36">
        <f t="shared" si="183"/>
        <v>-0.031700288184438</v>
      </c>
      <c r="EX73" s="18">
        <v>290</v>
      </c>
      <c r="EY73" s="26">
        <v>0.0172413793103448</v>
      </c>
      <c r="EZ73" s="17">
        <v>5</v>
      </c>
      <c r="FA73" s="18">
        <v>886</v>
      </c>
      <c r="FB73" s="40">
        <f t="shared" si="221"/>
        <v>177.2</v>
      </c>
      <c r="FC73" s="17">
        <f t="shared" si="184"/>
        <v>-9.00000000000006</v>
      </c>
      <c r="FD73" s="36">
        <f t="shared" si="185"/>
        <v>-0.0101580135440181</v>
      </c>
      <c r="FE73" s="18">
        <v>258</v>
      </c>
      <c r="FF73" s="26">
        <v>0.00775193798449612</v>
      </c>
      <c r="FG73" s="17">
        <v>2</v>
      </c>
      <c r="FH73" s="18">
        <v>351</v>
      </c>
      <c r="FI73" s="40">
        <f t="shared" si="222"/>
        <v>175.5</v>
      </c>
      <c r="FJ73" s="17">
        <f t="shared" si="186"/>
        <v>-7</v>
      </c>
      <c r="FK73" s="36">
        <f t="shared" si="187"/>
        <v>-0.0199430199430199</v>
      </c>
      <c r="FL73" s="18">
        <v>275</v>
      </c>
      <c r="FM73" s="26">
        <v>0.0254545454545455</v>
      </c>
      <c r="FN73" s="17">
        <v>7</v>
      </c>
      <c r="FO73" s="18">
        <v>1253</v>
      </c>
      <c r="FP73" s="40">
        <f t="shared" si="223"/>
        <v>179</v>
      </c>
      <c r="FQ73" s="17">
        <f t="shared" si="188"/>
        <v>0</v>
      </c>
      <c r="FR73" s="36">
        <f t="shared" si="189"/>
        <v>0</v>
      </c>
      <c r="FS73" s="18">
        <v>316</v>
      </c>
      <c r="FT73" s="26">
        <v>0.0189873417721519</v>
      </c>
      <c r="FU73" s="17">
        <v>6</v>
      </c>
      <c r="FV73" s="18">
        <v>1064</v>
      </c>
      <c r="FW73" s="40">
        <f t="shared" si="247"/>
        <v>177.333333333333</v>
      </c>
      <c r="FX73" s="17">
        <f t="shared" si="224"/>
        <v>-9.99999999999994</v>
      </c>
      <c r="FY73" s="36">
        <f t="shared" si="225"/>
        <v>-0.00939849624060145</v>
      </c>
      <c r="FZ73" s="18">
        <v>567</v>
      </c>
      <c r="GA73" s="26">
        <v>0.0123456790123457</v>
      </c>
      <c r="GB73" s="17">
        <v>7</v>
      </c>
      <c r="GC73" s="18">
        <v>1172</v>
      </c>
      <c r="GD73" s="40">
        <f t="shared" si="226"/>
        <v>167.428571428571</v>
      </c>
      <c r="GE73" s="17">
        <f t="shared" si="227"/>
        <v>-81.0000000000001</v>
      </c>
      <c r="GF73" s="36">
        <f t="shared" si="228"/>
        <v>-0.0691126279863482</v>
      </c>
      <c r="GG73" s="18">
        <v>455</v>
      </c>
      <c r="GH73" s="26">
        <v>0.00879120879120879</v>
      </c>
      <c r="GI73" s="18">
        <v>4</v>
      </c>
      <c r="GJ73" s="18">
        <v>685</v>
      </c>
      <c r="GK73" s="40">
        <f t="shared" si="229"/>
        <v>171.25</v>
      </c>
      <c r="GL73" s="17">
        <f t="shared" si="230"/>
        <v>-31</v>
      </c>
      <c r="GM73" s="36">
        <f t="shared" si="231"/>
        <v>-0.0452554744525547</v>
      </c>
      <c r="GN73" s="18">
        <v>464</v>
      </c>
      <c r="GO73" s="26">
        <v>0.040948275862069</v>
      </c>
      <c r="GP73" s="18">
        <v>19</v>
      </c>
      <c r="GQ73" s="18">
        <v>3073</v>
      </c>
      <c r="GR73" s="40">
        <f t="shared" si="232"/>
        <v>161.736842105263</v>
      </c>
      <c r="GS73" s="17">
        <f t="shared" si="233"/>
        <v>-328</v>
      </c>
      <c r="GT73" s="36">
        <f t="shared" si="234"/>
        <v>-0.106736088512854</v>
      </c>
      <c r="GU73" s="18">
        <v>474</v>
      </c>
      <c r="GV73" s="26">
        <v>0.0168776371308017</v>
      </c>
      <c r="GW73" s="18">
        <v>8</v>
      </c>
      <c r="GX73" s="18">
        <v>1296</v>
      </c>
      <c r="GY73" s="40">
        <f t="shared" si="235"/>
        <v>162</v>
      </c>
      <c r="GZ73" s="17">
        <f t="shared" si="236"/>
        <v>-136</v>
      </c>
      <c r="HA73" s="36">
        <f t="shared" si="237"/>
        <v>-0.104938271604938</v>
      </c>
      <c r="HB73" s="18">
        <v>390</v>
      </c>
      <c r="HC73" s="26">
        <v>0.0358974358974359</v>
      </c>
      <c r="HD73" s="18">
        <v>14</v>
      </c>
      <c r="HE73" s="18">
        <v>2292</v>
      </c>
      <c r="HF73" s="40">
        <f t="shared" si="238"/>
        <v>163.714285714286</v>
      </c>
      <c r="HG73" s="17">
        <f t="shared" si="239"/>
        <v>-214</v>
      </c>
      <c r="HH73" s="36">
        <f t="shared" si="240"/>
        <v>-0.0933682373472949</v>
      </c>
      <c r="HI73" s="18">
        <v>455</v>
      </c>
      <c r="HJ73" s="26">
        <v>0.010989010989011</v>
      </c>
      <c r="HK73" s="17">
        <v>5</v>
      </c>
      <c r="HL73" s="18">
        <v>805</v>
      </c>
      <c r="HM73" s="40">
        <f t="shared" si="241"/>
        <v>161</v>
      </c>
      <c r="HN73" s="17">
        <f t="shared" si="242"/>
        <v>-90</v>
      </c>
      <c r="HO73" s="36">
        <f t="shared" si="243"/>
        <v>-0.111801242236025</v>
      </c>
      <c r="HP73" s="18">
        <v>423</v>
      </c>
      <c r="HQ73" s="26">
        <v>0.00945626477541371</v>
      </c>
      <c r="HR73" s="17">
        <v>4</v>
      </c>
      <c r="HS73" s="18">
        <v>736</v>
      </c>
      <c r="HT73" s="40">
        <f t="shared" si="244"/>
        <v>184</v>
      </c>
      <c r="HU73" s="17">
        <f t="shared" si="245"/>
        <v>20</v>
      </c>
      <c r="HV73" s="36">
        <f t="shared" si="246"/>
        <v>0.0271739130434783</v>
      </c>
      <c r="HW73" s="17">
        <v>408</v>
      </c>
      <c r="HX73" s="17">
        <v>74056.91</v>
      </c>
      <c r="HY73" s="18">
        <v>209</v>
      </c>
      <c r="HZ73" s="18">
        <v>37492.16</v>
      </c>
      <c r="IA73" s="17">
        <v>309</v>
      </c>
      <c r="IB73" s="17">
        <v>55915</v>
      </c>
      <c r="IC73" s="17">
        <v>297</v>
      </c>
      <c r="ID73" s="17">
        <v>51917</v>
      </c>
      <c r="IE73" s="18"/>
      <c r="IF73" s="41"/>
      <c r="IG73" s="41"/>
      <c r="IH73" s="41"/>
      <c r="II73" s="41"/>
      <c r="IJ73" s="41"/>
      <c r="IK73" s="41"/>
      <c r="IL73" s="41"/>
      <c r="IM73" s="18"/>
      <c r="IN73" s="41"/>
      <c r="IO73" s="41"/>
      <c r="IP73" s="41"/>
      <c r="IQ73" s="18"/>
      <c r="IR73" s="18"/>
      <c r="IS73" s="18">
        <f t="shared" si="190"/>
        <v>195</v>
      </c>
      <c r="IT73" s="18">
        <f t="shared" si="191"/>
        <v>34254</v>
      </c>
      <c r="IU73" s="17">
        <v>179</v>
      </c>
      <c r="IV73" s="17">
        <f t="shared" si="192"/>
        <v>-650.999999999998</v>
      </c>
      <c r="IW73" s="36">
        <f t="shared" si="193"/>
        <v>-0.0190050796987213</v>
      </c>
      <c r="IX73" s="18">
        <f t="shared" si="194"/>
        <v>1418</v>
      </c>
      <c r="IY73" s="42">
        <f t="shared" si="195"/>
        <v>253635.07</v>
      </c>
      <c r="IZ73" s="43"/>
      <c r="JA73" s="43"/>
      <c r="JB73" t="str">
        <f ca="1">JB59&amp;JB60&amp;JB61&amp;JB62&amp;JB63&amp;JB64&amp;JB65&amp;JB66&amp;JB67&amp;JB68&amp;JB69&amp;JB70&amp;JB71&amp;JB72</f>
        <v>7月2日，猫超厨房销售额为228322，较前一日下降23.06%，前置仓库存110458，较前一日下降3.08%；截止目前，时间进度6.45%，全月销售额10993359，达成率：68.71%</v>
      </c>
    </row>
    <row r="74" spans="1:261">
      <c r="A74" s="16"/>
      <c r="B74" s="20" t="s">
        <v>236</v>
      </c>
      <c r="C74" s="18">
        <v>6939962770291</v>
      </c>
      <c r="D74" s="18">
        <v>614281190147</v>
      </c>
      <c r="E74" s="18">
        <v>21064011002461</v>
      </c>
      <c r="F74" s="22" t="s">
        <v>286</v>
      </c>
      <c r="G74" s="19" t="s">
        <v>287</v>
      </c>
      <c r="H74" s="17" t="s">
        <v>288</v>
      </c>
      <c r="I74" s="26">
        <f>VLOOKUP(C74,供应链!E:J,6,0)</f>
        <v>0.958333333333333</v>
      </c>
      <c r="J74" s="17">
        <f>VLOOKUP(C74,供应链!E:H,4,0)</f>
        <v>733</v>
      </c>
      <c r="K74" s="17">
        <f>VLOOKUP(C74,供应链!E:K,7,0)</f>
        <v>160</v>
      </c>
      <c r="L74" s="18">
        <f>VLOOKUP(C74,供应链!E:I,5,0)</f>
        <v>39.8064816973653</v>
      </c>
      <c r="M74" s="27">
        <f t="shared" si="148"/>
        <v>0.00653681815659508</v>
      </c>
      <c r="N74" s="17">
        <v>605</v>
      </c>
      <c r="O74" s="26">
        <v>0.0231404958677686</v>
      </c>
      <c r="P74" s="18">
        <v>14</v>
      </c>
      <c r="Q74" s="18">
        <v>1222</v>
      </c>
      <c r="R74" s="40">
        <f t="shared" si="196"/>
        <v>87.2857142857143</v>
      </c>
      <c r="S74" s="17">
        <f t="shared" si="197"/>
        <v>-304</v>
      </c>
      <c r="T74" s="36">
        <f t="shared" si="198"/>
        <v>-0.248772504091653</v>
      </c>
      <c r="U74" s="17">
        <v>635</v>
      </c>
      <c r="V74" s="26">
        <v>0.0220472440944882</v>
      </c>
      <c r="W74" s="18">
        <v>14</v>
      </c>
      <c r="X74" s="18">
        <v>1271</v>
      </c>
      <c r="Y74" s="40">
        <f t="shared" si="199"/>
        <v>90.7857142857143</v>
      </c>
      <c r="Z74" s="17">
        <f t="shared" si="200"/>
        <v>-255</v>
      </c>
      <c r="AA74" s="36">
        <f t="shared" si="201"/>
        <v>-0.200629425649095</v>
      </c>
      <c r="AB74" s="17">
        <v>675</v>
      </c>
      <c r="AC74" s="26">
        <v>0.00888888888888889</v>
      </c>
      <c r="AD74" s="18">
        <v>6</v>
      </c>
      <c r="AE74" s="18">
        <v>534</v>
      </c>
      <c r="AF74" s="40">
        <f t="shared" si="149"/>
        <v>89</v>
      </c>
      <c r="AG74" s="17">
        <f t="shared" si="150"/>
        <v>-120</v>
      </c>
      <c r="AH74" s="36">
        <f t="shared" si="151"/>
        <v>-0.224719101123595</v>
      </c>
      <c r="AI74" s="17">
        <v>828</v>
      </c>
      <c r="AJ74" s="26">
        <v>0.00845410628019324</v>
      </c>
      <c r="AK74" s="18">
        <v>7</v>
      </c>
      <c r="AL74" s="18">
        <v>658</v>
      </c>
      <c r="AM74" s="40">
        <f t="shared" si="202"/>
        <v>94</v>
      </c>
      <c r="AN74" s="17">
        <f t="shared" si="203"/>
        <v>-105</v>
      </c>
      <c r="AO74" s="36">
        <f t="shared" si="204"/>
        <v>-0.159574468085106</v>
      </c>
      <c r="AP74" s="17">
        <v>936</v>
      </c>
      <c r="AQ74" s="26">
        <v>0.00854700854700855</v>
      </c>
      <c r="AR74" s="18">
        <v>8</v>
      </c>
      <c r="AS74" s="18">
        <v>804</v>
      </c>
      <c r="AT74" s="40">
        <f t="shared" si="205"/>
        <v>100.5</v>
      </c>
      <c r="AU74" s="17">
        <f t="shared" si="206"/>
        <v>-68</v>
      </c>
      <c r="AV74" s="36">
        <f t="shared" si="207"/>
        <v>-0.0845771144278607</v>
      </c>
      <c r="AW74" s="17">
        <v>677</v>
      </c>
      <c r="AX74" s="26">
        <v>0.0118168389955687</v>
      </c>
      <c r="AY74" s="18">
        <v>8</v>
      </c>
      <c r="AZ74" s="18">
        <v>905</v>
      </c>
      <c r="BA74" s="40">
        <f t="shared" si="208"/>
        <v>113.125</v>
      </c>
      <c r="BB74" s="17">
        <f t="shared" si="209"/>
        <v>33</v>
      </c>
      <c r="BC74" s="36">
        <f t="shared" si="210"/>
        <v>0.0364640883977901</v>
      </c>
      <c r="BD74" s="17">
        <v>726</v>
      </c>
      <c r="BE74" s="26">
        <v>0.0206611570247934</v>
      </c>
      <c r="BF74" s="17">
        <v>15</v>
      </c>
      <c r="BG74" s="18">
        <v>1529</v>
      </c>
      <c r="BH74" s="40">
        <f t="shared" si="211"/>
        <v>101.933333333333</v>
      </c>
      <c r="BI74" s="17">
        <f t="shared" si="212"/>
        <v>-106</v>
      </c>
      <c r="BJ74" s="36">
        <f t="shared" si="213"/>
        <v>-0.0693263570961412</v>
      </c>
      <c r="BK74" s="17">
        <v>622</v>
      </c>
      <c r="BL74" s="32">
        <v>0.022508038585209</v>
      </c>
      <c r="BM74" s="17">
        <v>14</v>
      </c>
      <c r="BN74" s="18">
        <v>1385</v>
      </c>
      <c r="BO74" s="40">
        <f t="shared" si="214"/>
        <v>98.9285714285714</v>
      </c>
      <c r="BP74" s="17">
        <f t="shared" si="215"/>
        <v>-141</v>
      </c>
      <c r="BQ74" s="36">
        <f t="shared" si="216"/>
        <v>-0.101805054151625</v>
      </c>
      <c r="BR74" s="17">
        <v>698</v>
      </c>
      <c r="BS74" s="32">
        <v>0.0315186246418338</v>
      </c>
      <c r="BT74" s="18">
        <v>22</v>
      </c>
      <c r="BU74" s="18">
        <v>2041</v>
      </c>
      <c r="BV74" s="40">
        <f t="shared" si="217"/>
        <v>92.7727272727273</v>
      </c>
      <c r="BW74" s="17">
        <f t="shared" si="218"/>
        <v>-357</v>
      </c>
      <c r="BX74" s="116">
        <f t="shared" si="219"/>
        <v>-0.174914257716806</v>
      </c>
      <c r="BY74" s="112">
        <v>735</v>
      </c>
      <c r="BZ74" s="117">
        <v>0.019047619047619</v>
      </c>
      <c r="CA74" s="112">
        <v>14</v>
      </c>
      <c r="CB74" s="112">
        <v>1254</v>
      </c>
      <c r="CC74" s="40">
        <f t="shared" si="152"/>
        <v>89.5714285714286</v>
      </c>
      <c r="CD74" s="17">
        <f t="shared" si="153"/>
        <v>-272</v>
      </c>
      <c r="CE74" s="36">
        <f t="shared" si="154"/>
        <v>-0.216905901116427</v>
      </c>
      <c r="CF74" s="112">
        <v>796</v>
      </c>
      <c r="CG74" s="117">
        <v>0.0188442211055276</v>
      </c>
      <c r="CH74" s="112">
        <v>15</v>
      </c>
      <c r="CI74" s="112">
        <v>1366</v>
      </c>
      <c r="CJ74" s="40">
        <f t="shared" si="155"/>
        <v>91.0666666666667</v>
      </c>
      <c r="CK74" s="17">
        <f t="shared" si="156"/>
        <v>-269</v>
      </c>
      <c r="CL74" s="36">
        <f t="shared" si="157"/>
        <v>-0.19692532942899</v>
      </c>
      <c r="CM74" s="120">
        <v>745</v>
      </c>
      <c r="CN74" s="121">
        <v>0.0241610738255034</v>
      </c>
      <c r="CO74" s="55">
        <v>18</v>
      </c>
      <c r="CP74" s="55">
        <v>1660</v>
      </c>
      <c r="CQ74" s="40">
        <f t="shared" si="158"/>
        <v>92.2222222222222</v>
      </c>
      <c r="CR74" s="17">
        <f t="shared" si="159"/>
        <v>-302</v>
      </c>
      <c r="CS74" s="36">
        <f t="shared" si="160"/>
        <v>-0.181927710843373</v>
      </c>
      <c r="CT74" s="122">
        <v>866</v>
      </c>
      <c r="CU74" s="123">
        <v>0.0565819861431871</v>
      </c>
      <c r="CV74" s="122">
        <v>49</v>
      </c>
      <c r="CW74" s="122">
        <v>4415</v>
      </c>
      <c r="CX74" s="40">
        <f t="shared" si="161"/>
        <v>90.1020408163265</v>
      </c>
      <c r="CY74" s="17">
        <f t="shared" si="162"/>
        <v>-926</v>
      </c>
      <c r="CZ74" s="36">
        <f t="shared" si="163"/>
        <v>-0.209739524348811</v>
      </c>
      <c r="DA74" s="112">
        <v>902</v>
      </c>
      <c r="DB74" s="117">
        <v>0.0254988913525499</v>
      </c>
      <c r="DC74" s="112">
        <v>23</v>
      </c>
      <c r="DD74" s="112">
        <v>2087</v>
      </c>
      <c r="DE74" s="40">
        <f t="shared" si="164"/>
        <v>90.7391304347826</v>
      </c>
      <c r="DF74" s="17">
        <f t="shared" si="165"/>
        <v>-420</v>
      </c>
      <c r="DG74" s="36">
        <f t="shared" si="166"/>
        <v>-0.201245807379013</v>
      </c>
      <c r="DH74" s="126">
        <v>755</v>
      </c>
      <c r="DI74" s="32">
        <v>0.0251655629139073</v>
      </c>
      <c r="DJ74" s="17">
        <v>19</v>
      </c>
      <c r="DK74" s="18">
        <v>1734</v>
      </c>
      <c r="DL74" s="40">
        <f t="shared" si="167"/>
        <v>91.2631578947368</v>
      </c>
      <c r="DM74" s="17">
        <f t="shared" si="168"/>
        <v>-337</v>
      </c>
      <c r="DN74" s="36">
        <f t="shared" si="169"/>
        <v>-0.194348327566321</v>
      </c>
      <c r="DO74" s="33">
        <v>824</v>
      </c>
      <c r="DP74" s="32">
        <v>0.0351941747572816</v>
      </c>
      <c r="DQ74" s="18">
        <v>29</v>
      </c>
      <c r="DR74" s="18">
        <v>2472</v>
      </c>
      <c r="DS74" s="40">
        <f t="shared" si="170"/>
        <v>85.2413793103448</v>
      </c>
      <c r="DT74" s="17">
        <f t="shared" si="171"/>
        <v>-689</v>
      </c>
      <c r="DU74" s="36">
        <f t="shared" si="172"/>
        <v>-0.278721682847896</v>
      </c>
      <c r="DV74" s="18">
        <v>913</v>
      </c>
      <c r="DW74" s="26">
        <v>0.0394304490690033</v>
      </c>
      <c r="DX74" s="18">
        <v>36</v>
      </c>
      <c r="DY74" s="18">
        <v>3027</v>
      </c>
      <c r="DZ74" s="40">
        <f t="shared" si="173"/>
        <v>84.0833333333333</v>
      </c>
      <c r="EA74" s="17">
        <f t="shared" si="174"/>
        <v>-897</v>
      </c>
      <c r="EB74" s="36">
        <f t="shared" si="175"/>
        <v>-0.296333002973241</v>
      </c>
      <c r="EC74" s="18">
        <v>949</v>
      </c>
      <c r="ED74" s="26">
        <v>0.0368809272918862</v>
      </c>
      <c r="EE74" s="18">
        <v>35</v>
      </c>
      <c r="EF74" s="18">
        <v>3044</v>
      </c>
      <c r="EG74" s="40">
        <f t="shared" si="176"/>
        <v>86.9714285714286</v>
      </c>
      <c r="EH74" s="17">
        <f t="shared" si="177"/>
        <v>-771</v>
      </c>
      <c r="EI74" s="36">
        <f t="shared" si="178"/>
        <v>-0.253285151116951</v>
      </c>
      <c r="EJ74" s="18">
        <v>814</v>
      </c>
      <c r="EK74" s="26">
        <v>0.0307125307125307</v>
      </c>
      <c r="EL74" s="18">
        <v>25</v>
      </c>
      <c r="EM74" s="18">
        <v>2105</v>
      </c>
      <c r="EN74" s="40">
        <f t="shared" si="179"/>
        <v>84.2</v>
      </c>
      <c r="EO74" s="17">
        <f t="shared" si="180"/>
        <v>-620</v>
      </c>
      <c r="EP74" s="36">
        <f t="shared" si="181"/>
        <v>-0.294536817102138</v>
      </c>
      <c r="EQ74" s="18">
        <v>764</v>
      </c>
      <c r="ER74" s="26">
        <v>0.0235602094240838</v>
      </c>
      <c r="ES74" s="18">
        <v>18</v>
      </c>
      <c r="ET74" s="18">
        <v>1445</v>
      </c>
      <c r="EU74" s="40">
        <f t="shared" si="220"/>
        <v>80.2777777777778</v>
      </c>
      <c r="EV74" s="17">
        <f t="shared" si="182"/>
        <v>-517</v>
      </c>
      <c r="EW74" s="36">
        <f t="shared" si="183"/>
        <v>-0.357785467128028</v>
      </c>
      <c r="EX74" s="18">
        <v>1071</v>
      </c>
      <c r="EY74" s="26">
        <v>0.0205415499533147</v>
      </c>
      <c r="EZ74" s="17">
        <v>22</v>
      </c>
      <c r="FA74" s="18">
        <v>1738</v>
      </c>
      <c r="FB74" s="40">
        <f t="shared" si="221"/>
        <v>79</v>
      </c>
      <c r="FC74" s="17">
        <f t="shared" si="184"/>
        <v>-660</v>
      </c>
      <c r="FD74" s="36">
        <f t="shared" si="185"/>
        <v>-0.379746835443038</v>
      </c>
      <c r="FE74" s="18">
        <v>899</v>
      </c>
      <c r="FF74" s="26">
        <v>0.00444938820912125</v>
      </c>
      <c r="FG74" s="17">
        <v>4</v>
      </c>
      <c r="FH74" s="18">
        <v>272</v>
      </c>
      <c r="FI74" s="40">
        <f t="shared" si="222"/>
        <v>68</v>
      </c>
      <c r="FJ74" s="17">
        <f t="shared" si="186"/>
        <v>-164</v>
      </c>
      <c r="FK74" s="36">
        <f t="shared" si="187"/>
        <v>-0.602941176470588</v>
      </c>
      <c r="FL74" s="18">
        <v>1358</v>
      </c>
      <c r="FM74" s="26">
        <v>0.00294550810014728</v>
      </c>
      <c r="FN74" s="17">
        <v>4</v>
      </c>
      <c r="FO74" s="18">
        <v>358</v>
      </c>
      <c r="FP74" s="40">
        <f t="shared" si="223"/>
        <v>89.5</v>
      </c>
      <c r="FQ74" s="17">
        <f t="shared" si="188"/>
        <v>-78</v>
      </c>
      <c r="FR74" s="36">
        <f t="shared" si="189"/>
        <v>-0.217877094972067</v>
      </c>
      <c r="FS74" s="18">
        <v>894</v>
      </c>
      <c r="FT74" s="26">
        <v>0.00671140939597315</v>
      </c>
      <c r="FU74" s="17">
        <v>6</v>
      </c>
      <c r="FV74" s="18">
        <v>514</v>
      </c>
      <c r="FW74" s="40">
        <f t="shared" si="247"/>
        <v>85.6666666666667</v>
      </c>
      <c r="FX74" s="17">
        <f t="shared" si="224"/>
        <v>-140</v>
      </c>
      <c r="FY74" s="36">
        <f t="shared" si="225"/>
        <v>-0.272373540856031</v>
      </c>
      <c r="FZ74" s="18">
        <v>1416</v>
      </c>
      <c r="GA74" s="26">
        <v>0.0162429378531073</v>
      </c>
      <c r="GB74" s="17">
        <v>23</v>
      </c>
      <c r="GC74" s="18">
        <v>2028</v>
      </c>
      <c r="GD74" s="40">
        <f t="shared" si="226"/>
        <v>88.1739130434783</v>
      </c>
      <c r="GE74" s="17">
        <f t="shared" si="227"/>
        <v>-479</v>
      </c>
      <c r="GF74" s="36">
        <f t="shared" si="228"/>
        <v>-0.236193293885602</v>
      </c>
      <c r="GG74" s="18">
        <v>1139</v>
      </c>
      <c r="GH74" s="26">
        <v>0.0272168568920105</v>
      </c>
      <c r="GI74" s="18">
        <v>31</v>
      </c>
      <c r="GJ74" s="18">
        <v>2700</v>
      </c>
      <c r="GK74" s="40">
        <f t="shared" si="229"/>
        <v>87.0967741935484</v>
      </c>
      <c r="GL74" s="17">
        <f t="shared" si="230"/>
        <v>-679</v>
      </c>
      <c r="GM74" s="36">
        <f t="shared" si="231"/>
        <v>-0.251481481481482</v>
      </c>
      <c r="GN74" s="18">
        <v>1006</v>
      </c>
      <c r="GO74" s="26">
        <v>0.0268389662027833</v>
      </c>
      <c r="GP74" s="18">
        <v>27</v>
      </c>
      <c r="GQ74" s="18">
        <v>2416</v>
      </c>
      <c r="GR74" s="40">
        <f t="shared" si="232"/>
        <v>89.4814814814815</v>
      </c>
      <c r="GS74" s="17">
        <f t="shared" si="233"/>
        <v>-527</v>
      </c>
      <c r="GT74" s="36">
        <f t="shared" si="234"/>
        <v>-0.218129139072848</v>
      </c>
      <c r="GU74" s="18">
        <v>1037</v>
      </c>
      <c r="GV74" s="26">
        <v>0.0279652844744455</v>
      </c>
      <c r="GW74" s="18">
        <v>29</v>
      </c>
      <c r="GX74" s="18">
        <v>2028</v>
      </c>
      <c r="GY74" s="40">
        <f t="shared" si="235"/>
        <v>69.9310344827586</v>
      </c>
      <c r="GZ74" s="17">
        <f t="shared" si="236"/>
        <v>-1133</v>
      </c>
      <c r="HA74" s="36">
        <f t="shared" si="237"/>
        <v>-0.558678500986193</v>
      </c>
      <c r="HB74" s="18">
        <v>830</v>
      </c>
      <c r="HC74" s="26">
        <v>0.0253012048192771</v>
      </c>
      <c r="HD74" s="18">
        <v>21</v>
      </c>
      <c r="HE74" s="18">
        <v>1487</v>
      </c>
      <c r="HF74" s="40">
        <f t="shared" si="238"/>
        <v>70.8095238095238</v>
      </c>
      <c r="HG74" s="17">
        <f t="shared" si="239"/>
        <v>-802</v>
      </c>
      <c r="HH74" s="36">
        <f t="shared" si="240"/>
        <v>-0.539340954942838</v>
      </c>
      <c r="HI74" s="18">
        <v>773</v>
      </c>
      <c r="HJ74" s="26">
        <v>0.0245795601552393</v>
      </c>
      <c r="HK74" s="17">
        <v>19</v>
      </c>
      <c r="HL74" s="18">
        <v>1303</v>
      </c>
      <c r="HM74" s="40">
        <f t="shared" si="241"/>
        <v>68.5789473684211</v>
      </c>
      <c r="HN74" s="17">
        <f t="shared" si="242"/>
        <v>-768</v>
      </c>
      <c r="HO74" s="36">
        <f t="shared" si="243"/>
        <v>-0.589409056024559</v>
      </c>
      <c r="HP74" s="18">
        <v>1066</v>
      </c>
      <c r="HQ74" s="26">
        <v>0.0131332082551595</v>
      </c>
      <c r="HR74" s="17">
        <v>14</v>
      </c>
      <c r="HS74" s="18">
        <v>1142</v>
      </c>
      <c r="HT74" s="40">
        <f t="shared" si="244"/>
        <v>81.5714285714286</v>
      </c>
      <c r="HU74" s="17">
        <f t="shared" si="245"/>
        <v>-384</v>
      </c>
      <c r="HV74" s="36">
        <f t="shared" si="246"/>
        <v>-0.336252189141856</v>
      </c>
      <c r="HW74" s="17"/>
      <c r="HX74" s="17"/>
      <c r="HY74" s="18"/>
      <c r="HZ74" s="18"/>
      <c r="IA74" s="17"/>
      <c r="IB74" s="17"/>
      <c r="IC74" s="17">
        <v>114</v>
      </c>
      <c r="ID74" s="17">
        <v>12310</v>
      </c>
      <c r="IE74" s="18"/>
      <c r="IF74" s="41"/>
      <c r="IG74" s="41"/>
      <c r="IH74" s="41"/>
      <c r="II74" s="41"/>
      <c r="IJ74" s="41"/>
      <c r="IK74" s="41"/>
      <c r="IL74" s="41"/>
      <c r="IM74" s="18"/>
      <c r="IN74" s="41"/>
      <c r="IO74" s="41"/>
      <c r="IP74" s="41"/>
      <c r="IQ74" s="18"/>
      <c r="IR74" s="18"/>
      <c r="IS74" s="18">
        <f t="shared" si="190"/>
        <v>589</v>
      </c>
      <c r="IT74" s="18">
        <f t="shared" si="191"/>
        <v>50944</v>
      </c>
      <c r="IU74" s="17">
        <v>109</v>
      </c>
      <c r="IV74" s="17">
        <f t="shared" si="192"/>
        <v>-13257</v>
      </c>
      <c r="IW74" s="36">
        <f t="shared" si="193"/>
        <v>-0.260226915829146</v>
      </c>
      <c r="IX74" s="18">
        <f t="shared" si="194"/>
        <v>703</v>
      </c>
      <c r="IY74" s="42">
        <f t="shared" si="195"/>
        <v>63254</v>
      </c>
      <c r="IZ74" s="43"/>
      <c r="JA74" s="43"/>
    </row>
    <row r="75" spans="1:261">
      <c r="A75" s="16"/>
      <c r="B75" s="20" t="s">
        <v>236</v>
      </c>
      <c r="C75" s="18">
        <v>6939962747026</v>
      </c>
      <c r="D75" s="18">
        <v>614029593926</v>
      </c>
      <c r="E75" s="18">
        <v>21064011000418</v>
      </c>
      <c r="F75" s="22" t="s">
        <v>290</v>
      </c>
      <c r="G75" s="19" t="s">
        <v>291</v>
      </c>
      <c r="H75" s="17" t="s">
        <v>288</v>
      </c>
      <c r="I75" s="26">
        <f>VLOOKUP(C75,供应链!E:J,6,0)</f>
        <v>0.92</v>
      </c>
      <c r="J75" s="17">
        <f>VLOOKUP(C75,供应链!E:H,4,0)</f>
        <v>264</v>
      </c>
      <c r="K75" s="17">
        <f>VLOOKUP(C75,供应链!E:K,7,0)</f>
        <v>0</v>
      </c>
      <c r="L75" s="18">
        <f>VLOOKUP(C75,供应链!E:I,5,0)</f>
        <v>33.1301541771244</v>
      </c>
      <c r="M75" s="27">
        <f t="shared" si="148"/>
        <v>0.00325176183341657</v>
      </c>
      <c r="N75" s="17">
        <v>180</v>
      </c>
      <c r="O75" s="26">
        <v>0.0555555555555556</v>
      </c>
      <c r="P75" s="18">
        <v>10</v>
      </c>
      <c r="Q75" s="18">
        <v>1426</v>
      </c>
      <c r="R75" s="40">
        <f t="shared" si="196"/>
        <v>142.6</v>
      </c>
      <c r="S75" s="17">
        <f t="shared" si="197"/>
        <v>-164</v>
      </c>
      <c r="T75" s="36">
        <f t="shared" si="198"/>
        <v>-0.115007012622721</v>
      </c>
      <c r="U75" s="17">
        <v>188</v>
      </c>
      <c r="V75" s="26">
        <v>0.0372340425531915</v>
      </c>
      <c r="W75" s="18">
        <v>7</v>
      </c>
      <c r="X75" s="18">
        <v>1023</v>
      </c>
      <c r="Y75" s="40">
        <f t="shared" si="199"/>
        <v>146.142857142857</v>
      </c>
      <c r="Z75" s="17">
        <f t="shared" si="200"/>
        <v>-90</v>
      </c>
      <c r="AA75" s="36">
        <f t="shared" si="201"/>
        <v>-0.0879765395894428</v>
      </c>
      <c r="AB75" s="17">
        <v>188</v>
      </c>
      <c r="AC75" s="26">
        <v>0.0319148936170213</v>
      </c>
      <c r="AD75" s="18">
        <v>6</v>
      </c>
      <c r="AE75" s="18">
        <v>894</v>
      </c>
      <c r="AF75" s="40">
        <f t="shared" si="149"/>
        <v>149</v>
      </c>
      <c r="AG75" s="17">
        <f t="shared" si="150"/>
        <v>-60</v>
      </c>
      <c r="AH75" s="36">
        <f t="shared" si="151"/>
        <v>-0.0671140939597315</v>
      </c>
      <c r="AI75" s="17">
        <v>174</v>
      </c>
      <c r="AJ75" s="26">
        <v>0.028735632183908</v>
      </c>
      <c r="AK75" s="18">
        <v>5</v>
      </c>
      <c r="AL75" s="18">
        <v>720</v>
      </c>
      <c r="AM75" s="40">
        <f t="shared" si="202"/>
        <v>144</v>
      </c>
      <c r="AN75" s="17">
        <f t="shared" si="203"/>
        <v>-75</v>
      </c>
      <c r="AO75" s="36">
        <f t="shared" si="204"/>
        <v>-0.104166666666667</v>
      </c>
      <c r="AP75" s="17">
        <v>218</v>
      </c>
      <c r="AQ75" s="26">
        <v>0.055045871559633</v>
      </c>
      <c r="AR75" s="18">
        <v>12</v>
      </c>
      <c r="AS75" s="18">
        <v>1762</v>
      </c>
      <c r="AT75" s="40">
        <f t="shared" si="205"/>
        <v>146.833333333333</v>
      </c>
      <c r="AU75" s="17">
        <f t="shared" si="206"/>
        <v>-146</v>
      </c>
      <c r="AV75" s="36">
        <f t="shared" si="207"/>
        <v>-0.0828603859250851</v>
      </c>
      <c r="AW75" s="17">
        <v>277</v>
      </c>
      <c r="AX75" s="26">
        <v>0.0577617328519856</v>
      </c>
      <c r="AY75" s="18">
        <v>16</v>
      </c>
      <c r="AZ75" s="18">
        <v>2383</v>
      </c>
      <c r="BA75" s="40">
        <f t="shared" si="208"/>
        <v>148.9375</v>
      </c>
      <c r="BB75" s="17">
        <f t="shared" si="209"/>
        <v>-161</v>
      </c>
      <c r="BC75" s="36">
        <f t="shared" si="210"/>
        <v>-0.0675618967687789</v>
      </c>
      <c r="BD75" s="17">
        <v>335</v>
      </c>
      <c r="BE75" s="26">
        <v>0.0477611940298507</v>
      </c>
      <c r="BF75" s="17">
        <v>16</v>
      </c>
      <c r="BG75" s="18">
        <v>2362</v>
      </c>
      <c r="BH75" s="40">
        <f t="shared" si="211"/>
        <v>147.625</v>
      </c>
      <c r="BI75" s="17">
        <f t="shared" si="212"/>
        <v>-182</v>
      </c>
      <c r="BJ75" s="36">
        <f t="shared" si="213"/>
        <v>-0.0770533446232007</v>
      </c>
      <c r="BK75" s="17">
        <v>247</v>
      </c>
      <c r="BL75" s="32">
        <v>0.0404858299595142</v>
      </c>
      <c r="BM75" s="17">
        <v>10</v>
      </c>
      <c r="BN75" s="18">
        <v>1390</v>
      </c>
      <c r="BO75" s="40">
        <f t="shared" si="214"/>
        <v>139</v>
      </c>
      <c r="BP75" s="17">
        <f t="shared" si="215"/>
        <v>-200</v>
      </c>
      <c r="BQ75" s="36">
        <f t="shared" si="216"/>
        <v>-0.143884892086331</v>
      </c>
      <c r="BR75" s="17">
        <v>232</v>
      </c>
      <c r="BS75" s="32">
        <v>0.0301724137931034</v>
      </c>
      <c r="BT75" s="18">
        <v>7</v>
      </c>
      <c r="BU75" s="18">
        <v>995</v>
      </c>
      <c r="BV75" s="40">
        <f t="shared" si="217"/>
        <v>142.142857142857</v>
      </c>
      <c r="BW75" s="17">
        <f t="shared" si="218"/>
        <v>-118</v>
      </c>
      <c r="BX75" s="116">
        <f t="shared" si="219"/>
        <v>-0.118592964824121</v>
      </c>
      <c r="BY75" s="112">
        <v>155</v>
      </c>
      <c r="BZ75" s="117">
        <v>0.0580645161290323</v>
      </c>
      <c r="CA75" s="112">
        <v>9</v>
      </c>
      <c r="CB75" s="112">
        <v>1290</v>
      </c>
      <c r="CC75" s="40">
        <f t="shared" si="152"/>
        <v>143.333333333333</v>
      </c>
      <c r="CD75" s="17">
        <f t="shared" si="153"/>
        <v>-141</v>
      </c>
      <c r="CE75" s="36">
        <f t="shared" si="154"/>
        <v>-0.109302325581395</v>
      </c>
      <c r="CF75" s="112">
        <v>205</v>
      </c>
      <c r="CG75" s="117">
        <v>0.0439024390243902</v>
      </c>
      <c r="CH75" s="112">
        <v>9</v>
      </c>
      <c r="CI75" s="112">
        <v>1301</v>
      </c>
      <c r="CJ75" s="40">
        <f t="shared" si="155"/>
        <v>144.555555555556</v>
      </c>
      <c r="CK75" s="17">
        <f t="shared" si="156"/>
        <v>-130</v>
      </c>
      <c r="CL75" s="36">
        <f t="shared" si="157"/>
        <v>-0.099923136049193</v>
      </c>
      <c r="CM75" s="120">
        <v>208</v>
      </c>
      <c r="CN75" s="121">
        <v>0.0432692307692308</v>
      </c>
      <c r="CO75" s="55">
        <v>9</v>
      </c>
      <c r="CP75" s="55">
        <v>1272</v>
      </c>
      <c r="CQ75" s="40">
        <f t="shared" si="158"/>
        <v>141.333333333333</v>
      </c>
      <c r="CR75" s="17">
        <f t="shared" si="159"/>
        <v>-159</v>
      </c>
      <c r="CS75" s="36">
        <f t="shared" si="160"/>
        <v>-0.125</v>
      </c>
      <c r="CT75" s="122">
        <v>185</v>
      </c>
      <c r="CU75" s="123">
        <v>0.0594594594594595</v>
      </c>
      <c r="CV75" s="122">
        <v>11</v>
      </c>
      <c r="CW75" s="122">
        <v>1594</v>
      </c>
      <c r="CX75" s="40">
        <f t="shared" si="161"/>
        <v>144.909090909091</v>
      </c>
      <c r="CY75" s="17">
        <f t="shared" si="162"/>
        <v>-155</v>
      </c>
      <c r="CZ75" s="36">
        <f t="shared" si="163"/>
        <v>-0.0972396486825596</v>
      </c>
      <c r="DA75" s="112">
        <v>198</v>
      </c>
      <c r="DB75" s="117">
        <v>0.0353535353535354</v>
      </c>
      <c r="DC75" s="112">
        <v>7</v>
      </c>
      <c r="DD75" s="112">
        <v>1018</v>
      </c>
      <c r="DE75" s="40">
        <f t="shared" si="164"/>
        <v>145.428571428571</v>
      </c>
      <c r="DF75" s="17">
        <f t="shared" si="165"/>
        <v>-95.0000000000001</v>
      </c>
      <c r="DG75" s="36">
        <f t="shared" si="166"/>
        <v>-0.0933202357563851</v>
      </c>
      <c r="DH75" s="126">
        <v>194</v>
      </c>
      <c r="DI75" s="32">
        <v>0.0360824742268041</v>
      </c>
      <c r="DJ75" s="17">
        <v>7</v>
      </c>
      <c r="DK75" s="18">
        <v>1028</v>
      </c>
      <c r="DL75" s="40">
        <f t="shared" si="167"/>
        <v>146.857142857143</v>
      </c>
      <c r="DM75" s="17">
        <f t="shared" si="168"/>
        <v>-85</v>
      </c>
      <c r="DN75" s="36">
        <f t="shared" si="169"/>
        <v>-0.0826848249027237</v>
      </c>
      <c r="DO75" s="33">
        <v>262</v>
      </c>
      <c r="DP75" s="32">
        <v>0.0419847328244275</v>
      </c>
      <c r="DQ75" s="18">
        <v>11</v>
      </c>
      <c r="DR75" s="18">
        <v>1601</v>
      </c>
      <c r="DS75" s="40">
        <f t="shared" si="170"/>
        <v>145.545454545455</v>
      </c>
      <c r="DT75" s="17">
        <f t="shared" si="171"/>
        <v>-148</v>
      </c>
      <c r="DU75" s="36">
        <f t="shared" si="172"/>
        <v>-0.0924422236102437</v>
      </c>
      <c r="DV75" s="18">
        <v>394</v>
      </c>
      <c r="DW75" s="26">
        <v>0.0406091370558376</v>
      </c>
      <c r="DX75" s="18">
        <v>16</v>
      </c>
      <c r="DY75" s="18">
        <v>2307</v>
      </c>
      <c r="DZ75" s="40">
        <f t="shared" si="173"/>
        <v>144.1875</v>
      </c>
      <c r="EA75" s="17">
        <f t="shared" si="174"/>
        <v>-237</v>
      </c>
      <c r="EB75" s="36">
        <f t="shared" si="175"/>
        <v>-0.102730819245774</v>
      </c>
      <c r="EC75" s="18">
        <v>172</v>
      </c>
      <c r="ED75" s="26">
        <v>0.0232558139534884</v>
      </c>
      <c r="EE75" s="18">
        <v>4</v>
      </c>
      <c r="EF75" s="18">
        <v>567</v>
      </c>
      <c r="EG75" s="40">
        <f t="shared" si="176"/>
        <v>141.75</v>
      </c>
      <c r="EH75" s="17">
        <f t="shared" si="177"/>
        <v>-69</v>
      </c>
      <c r="EI75" s="36">
        <f t="shared" si="178"/>
        <v>-0.121693121693122</v>
      </c>
      <c r="EJ75" s="18">
        <v>164</v>
      </c>
      <c r="EK75" s="26">
        <v>0.024390243902439</v>
      </c>
      <c r="EL75" s="18">
        <v>4</v>
      </c>
      <c r="EM75" s="18">
        <v>576</v>
      </c>
      <c r="EN75" s="40">
        <f t="shared" si="179"/>
        <v>144</v>
      </c>
      <c r="EO75" s="17">
        <f t="shared" si="180"/>
        <v>-60</v>
      </c>
      <c r="EP75" s="36">
        <f t="shared" si="181"/>
        <v>-0.104166666666667</v>
      </c>
      <c r="EQ75" s="18">
        <v>159</v>
      </c>
      <c r="ER75" s="26">
        <v>0.0754716981132075</v>
      </c>
      <c r="ES75" s="18">
        <v>12</v>
      </c>
      <c r="ET75" s="18">
        <v>1614</v>
      </c>
      <c r="EU75" s="40">
        <f t="shared" si="220"/>
        <v>134.5</v>
      </c>
      <c r="EV75" s="17">
        <f t="shared" si="182"/>
        <v>-294</v>
      </c>
      <c r="EW75" s="36">
        <f t="shared" si="183"/>
        <v>-0.182156133828996</v>
      </c>
      <c r="EX75" s="18">
        <v>217</v>
      </c>
      <c r="EY75" s="26">
        <v>0.0552995391705069</v>
      </c>
      <c r="EZ75" s="17">
        <v>12</v>
      </c>
      <c r="FA75" s="18">
        <v>1613</v>
      </c>
      <c r="FB75" s="40">
        <f t="shared" si="221"/>
        <v>134.416666666667</v>
      </c>
      <c r="FC75" s="17">
        <f t="shared" si="184"/>
        <v>-295</v>
      </c>
      <c r="FD75" s="36">
        <f t="shared" si="185"/>
        <v>-0.182889026658401</v>
      </c>
      <c r="FE75" s="18">
        <v>100</v>
      </c>
      <c r="FF75" s="26">
        <v>0</v>
      </c>
      <c r="FG75" s="17">
        <v>0</v>
      </c>
      <c r="FH75" s="18">
        <v>0</v>
      </c>
      <c r="FI75" s="40">
        <f t="shared" si="222"/>
        <v>0</v>
      </c>
      <c r="FJ75" s="17">
        <f t="shared" si="186"/>
        <v>0</v>
      </c>
      <c r="FK75" s="36">
        <f t="shared" si="187"/>
        <v>0</v>
      </c>
      <c r="FL75" s="18">
        <v>34</v>
      </c>
      <c r="FM75" s="26">
        <v>0.0588235294117647</v>
      </c>
      <c r="FN75" s="17">
        <v>2</v>
      </c>
      <c r="FO75" s="18">
        <v>268</v>
      </c>
      <c r="FP75" s="40">
        <f t="shared" si="223"/>
        <v>134</v>
      </c>
      <c r="FQ75" s="17">
        <f t="shared" si="188"/>
        <v>-50</v>
      </c>
      <c r="FR75" s="36">
        <f t="shared" si="189"/>
        <v>-0.186567164179104</v>
      </c>
      <c r="FS75" s="18">
        <v>119</v>
      </c>
      <c r="FT75" s="26">
        <v>0.0168067226890756</v>
      </c>
      <c r="FU75" s="17">
        <v>2</v>
      </c>
      <c r="FV75" s="18">
        <v>248</v>
      </c>
      <c r="FW75" s="40">
        <f t="shared" si="247"/>
        <v>124</v>
      </c>
      <c r="FX75" s="17">
        <f t="shared" si="224"/>
        <v>-70</v>
      </c>
      <c r="FY75" s="36">
        <f t="shared" si="225"/>
        <v>-0.282258064516129</v>
      </c>
      <c r="FZ75" s="18">
        <v>256</v>
      </c>
      <c r="GA75" s="26">
        <v>0.0703125</v>
      </c>
      <c r="GB75" s="17">
        <v>18</v>
      </c>
      <c r="GC75" s="18">
        <v>2642</v>
      </c>
      <c r="GD75" s="40">
        <f t="shared" si="226"/>
        <v>146.777777777778</v>
      </c>
      <c r="GE75" s="17">
        <f t="shared" si="227"/>
        <v>-220</v>
      </c>
      <c r="GF75" s="36">
        <f t="shared" si="228"/>
        <v>-0.0832702498107495</v>
      </c>
      <c r="GG75" s="18">
        <v>214</v>
      </c>
      <c r="GH75" s="26">
        <v>0.0327102803738318</v>
      </c>
      <c r="GI75" s="18">
        <v>7</v>
      </c>
      <c r="GJ75" s="18">
        <v>973</v>
      </c>
      <c r="GK75" s="40">
        <f t="shared" si="229"/>
        <v>139</v>
      </c>
      <c r="GL75" s="17">
        <f t="shared" si="230"/>
        <v>-140</v>
      </c>
      <c r="GM75" s="36">
        <f t="shared" si="231"/>
        <v>-0.143884892086331</v>
      </c>
      <c r="GN75" s="18">
        <v>356</v>
      </c>
      <c r="GO75" s="26">
        <v>0.0365168539325843</v>
      </c>
      <c r="GP75" s="18">
        <v>13</v>
      </c>
      <c r="GQ75" s="18">
        <v>1840</v>
      </c>
      <c r="GR75" s="40">
        <f t="shared" si="232"/>
        <v>141.538461538462</v>
      </c>
      <c r="GS75" s="17">
        <f t="shared" si="233"/>
        <v>-227</v>
      </c>
      <c r="GT75" s="36">
        <f t="shared" si="234"/>
        <v>-0.123369565217391</v>
      </c>
      <c r="GU75" s="18">
        <v>449</v>
      </c>
      <c r="GV75" s="26">
        <v>0.0400890868596882</v>
      </c>
      <c r="GW75" s="18">
        <v>18</v>
      </c>
      <c r="GX75" s="18">
        <v>2499</v>
      </c>
      <c r="GY75" s="40">
        <f t="shared" si="235"/>
        <v>138.833333333333</v>
      </c>
      <c r="GZ75" s="17">
        <f t="shared" si="236"/>
        <v>-363</v>
      </c>
      <c r="HA75" s="36">
        <f t="shared" si="237"/>
        <v>-0.145258103241296</v>
      </c>
      <c r="HB75" s="18">
        <v>408</v>
      </c>
      <c r="HC75" s="26">
        <v>0.0220588235294118</v>
      </c>
      <c r="HD75" s="18">
        <v>9</v>
      </c>
      <c r="HE75" s="18">
        <v>1279</v>
      </c>
      <c r="HF75" s="40">
        <f t="shared" si="238"/>
        <v>142.111111111111</v>
      </c>
      <c r="HG75" s="17">
        <f t="shared" si="239"/>
        <v>-152</v>
      </c>
      <c r="HH75" s="36">
        <f t="shared" si="240"/>
        <v>-0.118842845973417</v>
      </c>
      <c r="HI75" s="18">
        <v>479</v>
      </c>
      <c r="HJ75" s="26">
        <v>0.0354906054279749</v>
      </c>
      <c r="HK75" s="17">
        <v>17</v>
      </c>
      <c r="HL75" s="18">
        <v>2385</v>
      </c>
      <c r="HM75" s="40">
        <f t="shared" si="241"/>
        <v>140.294117647059</v>
      </c>
      <c r="HN75" s="17">
        <f t="shared" si="242"/>
        <v>-318</v>
      </c>
      <c r="HO75" s="36">
        <f t="shared" si="243"/>
        <v>-0.133333333333333</v>
      </c>
      <c r="HP75" s="18">
        <v>658</v>
      </c>
      <c r="HQ75" s="26">
        <v>0.0106382978723404</v>
      </c>
      <c r="HR75" s="17">
        <v>7</v>
      </c>
      <c r="HS75" s="18">
        <v>998</v>
      </c>
      <c r="HT75" s="40">
        <f t="shared" si="244"/>
        <v>142.571428571429</v>
      </c>
      <c r="HU75" s="17">
        <f t="shared" si="245"/>
        <v>-115</v>
      </c>
      <c r="HV75" s="36">
        <f t="shared" si="246"/>
        <v>-0.115230460921844</v>
      </c>
      <c r="HW75" s="17"/>
      <c r="HX75" s="17"/>
      <c r="HY75" s="18"/>
      <c r="HZ75" s="18"/>
      <c r="IA75" s="17"/>
      <c r="IB75" s="17"/>
      <c r="IC75" s="17">
        <v>75</v>
      </c>
      <c r="ID75" s="17">
        <v>11132</v>
      </c>
      <c r="IE75" s="18"/>
      <c r="IF75" s="41"/>
      <c r="IG75" s="41"/>
      <c r="IH75" s="41"/>
      <c r="II75" s="41"/>
      <c r="IJ75" s="41"/>
      <c r="IK75" s="41"/>
      <c r="IL75" s="41"/>
      <c r="IM75" s="18"/>
      <c r="IN75" s="41"/>
      <c r="IO75" s="41"/>
      <c r="IP75" s="41"/>
      <c r="IQ75" s="18"/>
      <c r="IR75" s="18"/>
      <c r="IS75" s="18">
        <f t="shared" si="190"/>
        <v>293</v>
      </c>
      <c r="IT75" s="18">
        <f t="shared" si="191"/>
        <v>41868</v>
      </c>
      <c r="IU75" s="17">
        <v>159</v>
      </c>
      <c r="IV75" s="17">
        <f t="shared" si="192"/>
        <v>-4719</v>
      </c>
      <c r="IW75" s="36">
        <f t="shared" si="193"/>
        <v>-0.112711378618515</v>
      </c>
      <c r="IX75" s="18">
        <f t="shared" si="194"/>
        <v>368</v>
      </c>
      <c r="IY75" s="42">
        <f t="shared" si="195"/>
        <v>53000</v>
      </c>
      <c r="IZ75" s="43"/>
      <c r="JA75" s="43"/>
    </row>
    <row r="76" spans="1:261">
      <c r="A76" s="16"/>
      <c r="B76" s="20" t="s">
        <v>39</v>
      </c>
      <c r="C76" s="18">
        <v>6939962768854</v>
      </c>
      <c r="D76" s="18">
        <v>614280786987</v>
      </c>
      <c r="E76" s="18">
        <v>21063510002839</v>
      </c>
      <c r="F76" s="22" t="s">
        <v>292</v>
      </c>
      <c r="G76" s="19" t="s">
        <v>293</v>
      </c>
      <c r="H76" s="17" t="s">
        <v>288</v>
      </c>
      <c r="I76" s="26">
        <f>VLOOKUP(C76,供应链!E:J,6,0)</f>
        <v>0.666666666666667</v>
      </c>
      <c r="J76" s="17">
        <f>VLOOKUP(C76,供应链!E:H,4,0)</f>
        <v>250</v>
      </c>
      <c r="K76" s="17">
        <f>VLOOKUP(C76,供应链!E:K,7,0)</f>
        <v>0</v>
      </c>
      <c r="L76" s="18">
        <f>VLOOKUP(C76,供应链!E:I,5,0)</f>
        <v>311.942959001783</v>
      </c>
      <c r="M76" s="27">
        <f t="shared" si="148"/>
        <v>0.0002996504078575</v>
      </c>
      <c r="N76" s="17">
        <v>113</v>
      </c>
      <c r="O76" s="26">
        <v>0</v>
      </c>
      <c r="P76" s="18">
        <v>0</v>
      </c>
      <c r="Q76" s="18">
        <v>0</v>
      </c>
      <c r="R76" s="40">
        <f t="shared" si="196"/>
        <v>0</v>
      </c>
      <c r="S76" s="17">
        <f t="shared" si="197"/>
        <v>0</v>
      </c>
      <c r="T76" s="36">
        <f t="shared" si="198"/>
        <v>0</v>
      </c>
      <c r="U76" s="17">
        <v>91</v>
      </c>
      <c r="V76" s="26">
        <v>0</v>
      </c>
      <c r="W76" s="18">
        <v>0</v>
      </c>
      <c r="X76" s="18">
        <v>0</v>
      </c>
      <c r="Y76" s="40">
        <f t="shared" si="199"/>
        <v>0</v>
      </c>
      <c r="Z76" s="17">
        <f t="shared" si="200"/>
        <v>0</v>
      </c>
      <c r="AA76" s="36">
        <f t="shared" si="201"/>
        <v>0</v>
      </c>
      <c r="AB76" s="17">
        <v>101</v>
      </c>
      <c r="AC76" s="26">
        <v>0.0396039603960396</v>
      </c>
      <c r="AD76" s="18">
        <v>4</v>
      </c>
      <c r="AE76" s="18">
        <v>886</v>
      </c>
      <c r="AF76" s="40">
        <f t="shared" si="149"/>
        <v>221.5</v>
      </c>
      <c r="AG76" s="17">
        <f t="shared" si="150"/>
        <v>90</v>
      </c>
      <c r="AH76" s="36">
        <f t="shared" si="151"/>
        <v>0.101580135440181</v>
      </c>
      <c r="AI76" s="17">
        <v>101</v>
      </c>
      <c r="AJ76" s="26">
        <v>0</v>
      </c>
      <c r="AK76" s="18">
        <v>0</v>
      </c>
      <c r="AL76" s="18">
        <v>0</v>
      </c>
      <c r="AM76" s="40">
        <f t="shared" si="202"/>
        <v>0</v>
      </c>
      <c r="AN76" s="17">
        <f t="shared" si="203"/>
        <v>0</v>
      </c>
      <c r="AO76" s="36">
        <f t="shared" si="204"/>
        <v>0</v>
      </c>
      <c r="AP76" s="17">
        <v>131</v>
      </c>
      <c r="AQ76" s="26">
        <v>0.00763358778625954</v>
      </c>
      <c r="AR76" s="18">
        <v>1</v>
      </c>
      <c r="AS76" s="18">
        <v>234</v>
      </c>
      <c r="AT76" s="40">
        <f t="shared" si="205"/>
        <v>234</v>
      </c>
      <c r="AU76" s="17">
        <f t="shared" si="206"/>
        <v>35</v>
      </c>
      <c r="AV76" s="36">
        <f t="shared" si="207"/>
        <v>0.14957264957265</v>
      </c>
      <c r="AW76" s="17">
        <v>97</v>
      </c>
      <c r="AX76" s="26">
        <v>0.0412371134020619</v>
      </c>
      <c r="AY76" s="18">
        <v>4</v>
      </c>
      <c r="AZ76" s="18">
        <v>1042</v>
      </c>
      <c r="BA76" s="40">
        <f t="shared" si="208"/>
        <v>260.5</v>
      </c>
      <c r="BB76" s="17">
        <f t="shared" si="209"/>
        <v>246</v>
      </c>
      <c r="BC76" s="36">
        <f t="shared" si="210"/>
        <v>0.236084452975048</v>
      </c>
      <c r="BD76" s="17">
        <v>126</v>
      </c>
      <c r="BE76" s="26">
        <v>0.00793650793650794</v>
      </c>
      <c r="BF76" s="17">
        <v>1</v>
      </c>
      <c r="BG76" s="18">
        <v>274</v>
      </c>
      <c r="BH76" s="40">
        <f t="shared" si="211"/>
        <v>274</v>
      </c>
      <c r="BI76" s="17">
        <f t="shared" si="212"/>
        <v>75</v>
      </c>
      <c r="BJ76" s="36">
        <f t="shared" si="213"/>
        <v>0.273722627737226</v>
      </c>
      <c r="BK76" s="17">
        <v>90</v>
      </c>
      <c r="BL76" s="32">
        <v>0</v>
      </c>
      <c r="BM76" s="17">
        <v>0</v>
      </c>
      <c r="BN76" s="18">
        <v>0</v>
      </c>
      <c r="BO76" s="40">
        <f t="shared" si="214"/>
        <v>0</v>
      </c>
      <c r="BP76" s="17">
        <f t="shared" si="215"/>
        <v>0</v>
      </c>
      <c r="BQ76" s="36">
        <f t="shared" si="216"/>
        <v>0</v>
      </c>
      <c r="BR76" s="17">
        <v>104</v>
      </c>
      <c r="BS76" s="32">
        <v>0.0288461538461538</v>
      </c>
      <c r="BT76" s="18">
        <v>3</v>
      </c>
      <c r="BU76" s="18">
        <v>721</v>
      </c>
      <c r="BV76" s="40">
        <f t="shared" si="217"/>
        <v>240.333333333333</v>
      </c>
      <c r="BW76" s="17">
        <f t="shared" si="218"/>
        <v>124</v>
      </c>
      <c r="BX76" s="116">
        <f t="shared" si="219"/>
        <v>0.171983356449376</v>
      </c>
      <c r="BY76" s="112">
        <v>0</v>
      </c>
      <c r="BZ76" s="117">
        <v>0</v>
      </c>
      <c r="CA76" s="112">
        <v>0</v>
      </c>
      <c r="CB76" s="112">
        <v>0</v>
      </c>
      <c r="CC76" s="40">
        <f t="shared" si="152"/>
        <v>0</v>
      </c>
      <c r="CD76" s="17">
        <f t="shared" si="153"/>
        <v>0</v>
      </c>
      <c r="CE76" s="36">
        <f t="shared" si="154"/>
        <v>0</v>
      </c>
      <c r="CF76" s="112">
        <v>86</v>
      </c>
      <c r="CG76" s="117">
        <v>0</v>
      </c>
      <c r="CH76" s="112">
        <v>0</v>
      </c>
      <c r="CI76" s="112">
        <v>0</v>
      </c>
      <c r="CJ76" s="40">
        <f t="shared" si="155"/>
        <v>0</v>
      </c>
      <c r="CK76" s="17">
        <f t="shared" si="156"/>
        <v>0</v>
      </c>
      <c r="CL76" s="36">
        <f t="shared" si="157"/>
        <v>0</v>
      </c>
      <c r="CM76" s="120">
        <v>0</v>
      </c>
      <c r="CN76" s="121">
        <v>0</v>
      </c>
      <c r="CO76" s="55">
        <v>0</v>
      </c>
      <c r="CP76" s="55">
        <v>0</v>
      </c>
      <c r="CQ76" s="40">
        <f t="shared" si="158"/>
        <v>0</v>
      </c>
      <c r="CR76" s="17">
        <f t="shared" si="159"/>
        <v>0</v>
      </c>
      <c r="CS76" s="36">
        <f t="shared" si="160"/>
        <v>0</v>
      </c>
      <c r="CT76" s="122">
        <v>91</v>
      </c>
      <c r="CU76" s="123">
        <v>0</v>
      </c>
      <c r="CV76" s="122">
        <v>0</v>
      </c>
      <c r="CW76" s="122">
        <v>0</v>
      </c>
      <c r="CX76" s="40">
        <f t="shared" si="161"/>
        <v>0</v>
      </c>
      <c r="CY76" s="17">
        <f t="shared" si="162"/>
        <v>0</v>
      </c>
      <c r="CZ76" s="36">
        <f t="shared" si="163"/>
        <v>0</v>
      </c>
      <c r="DA76" s="112">
        <v>90</v>
      </c>
      <c r="DB76" s="117">
        <v>0</v>
      </c>
      <c r="DC76" s="112">
        <v>0</v>
      </c>
      <c r="DD76" s="112">
        <v>0</v>
      </c>
      <c r="DE76" s="40">
        <f t="shared" si="164"/>
        <v>0</v>
      </c>
      <c r="DF76" s="17">
        <f t="shared" si="165"/>
        <v>0</v>
      </c>
      <c r="DG76" s="36">
        <f t="shared" si="166"/>
        <v>0</v>
      </c>
      <c r="DH76" s="126">
        <v>91</v>
      </c>
      <c r="DI76" s="32">
        <v>0</v>
      </c>
      <c r="DJ76" s="17">
        <v>0</v>
      </c>
      <c r="DK76" s="18">
        <v>0</v>
      </c>
      <c r="DL76" s="40">
        <f t="shared" si="167"/>
        <v>0</v>
      </c>
      <c r="DM76" s="17">
        <f t="shared" si="168"/>
        <v>0</v>
      </c>
      <c r="DN76" s="36">
        <f t="shared" si="169"/>
        <v>0</v>
      </c>
      <c r="DO76" s="33">
        <v>107</v>
      </c>
      <c r="DP76" s="32">
        <v>0</v>
      </c>
      <c r="DQ76" s="18">
        <v>0</v>
      </c>
      <c r="DR76" s="18">
        <v>0</v>
      </c>
      <c r="DS76" s="40">
        <f t="shared" si="170"/>
        <v>0</v>
      </c>
      <c r="DT76" s="17">
        <f t="shared" si="171"/>
        <v>0</v>
      </c>
      <c r="DU76" s="36">
        <f t="shared" si="172"/>
        <v>0</v>
      </c>
      <c r="DV76" s="18">
        <v>87</v>
      </c>
      <c r="DW76" s="26">
        <v>0</v>
      </c>
      <c r="DX76" s="18">
        <v>0</v>
      </c>
      <c r="DY76" s="18">
        <v>0</v>
      </c>
      <c r="DZ76" s="40">
        <f t="shared" si="173"/>
        <v>0</v>
      </c>
      <c r="EA76" s="17">
        <f t="shared" si="174"/>
        <v>0</v>
      </c>
      <c r="EB76" s="36">
        <f t="shared" si="175"/>
        <v>0</v>
      </c>
      <c r="EC76" s="18">
        <v>76</v>
      </c>
      <c r="ED76" s="26">
        <v>0</v>
      </c>
      <c r="EE76" s="18">
        <v>0</v>
      </c>
      <c r="EF76" s="18">
        <v>0</v>
      </c>
      <c r="EG76" s="40">
        <f t="shared" si="176"/>
        <v>0</v>
      </c>
      <c r="EH76" s="17">
        <f t="shared" si="177"/>
        <v>0</v>
      </c>
      <c r="EI76" s="36">
        <f t="shared" si="178"/>
        <v>0</v>
      </c>
      <c r="EJ76" s="18">
        <v>102</v>
      </c>
      <c r="EK76" s="26">
        <v>0.00980392156862745</v>
      </c>
      <c r="EL76" s="18">
        <v>1</v>
      </c>
      <c r="EM76" s="18">
        <v>239</v>
      </c>
      <c r="EN76" s="40">
        <f t="shared" si="179"/>
        <v>239</v>
      </c>
      <c r="EO76" s="17">
        <f t="shared" si="180"/>
        <v>40</v>
      </c>
      <c r="EP76" s="36">
        <f t="shared" si="181"/>
        <v>0.167364016736402</v>
      </c>
      <c r="EQ76" s="18">
        <v>82</v>
      </c>
      <c r="ER76" s="26">
        <v>0</v>
      </c>
      <c r="ES76" s="18">
        <v>0</v>
      </c>
      <c r="ET76" s="18">
        <v>0</v>
      </c>
      <c r="EU76" s="40">
        <f t="shared" si="220"/>
        <v>0</v>
      </c>
      <c r="EV76" s="17">
        <f t="shared" si="182"/>
        <v>0</v>
      </c>
      <c r="EW76" s="36">
        <f t="shared" si="183"/>
        <v>0</v>
      </c>
      <c r="EX76" s="18">
        <v>108</v>
      </c>
      <c r="EY76" s="26">
        <v>0.00925925925925926</v>
      </c>
      <c r="EZ76" s="17">
        <v>1</v>
      </c>
      <c r="FA76" s="18">
        <v>239</v>
      </c>
      <c r="FB76" s="40">
        <f t="shared" si="221"/>
        <v>239</v>
      </c>
      <c r="FC76" s="17">
        <f t="shared" si="184"/>
        <v>40</v>
      </c>
      <c r="FD76" s="36">
        <f t="shared" si="185"/>
        <v>0.167364016736402</v>
      </c>
      <c r="FE76" s="18">
        <v>109</v>
      </c>
      <c r="FF76" s="26">
        <v>0.018348623853211</v>
      </c>
      <c r="FG76" s="17">
        <v>2</v>
      </c>
      <c r="FH76" s="18">
        <v>488</v>
      </c>
      <c r="FI76" s="40">
        <f t="shared" si="222"/>
        <v>244</v>
      </c>
      <c r="FJ76" s="17">
        <f t="shared" si="186"/>
        <v>90</v>
      </c>
      <c r="FK76" s="36">
        <f t="shared" si="187"/>
        <v>0.184426229508197</v>
      </c>
      <c r="FL76" s="18">
        <v>94</v>
      </c>
      <c r="FM76" s="26">
        <v>0.0106382978723404</v>
      </c>
      <c r="FN76" s="17">
        <v>1</v>
      </c>
      <c r="FO76" s="18">
        <v>234</v>
      </c>
      <c r="FP76" s="40">
        <f t="shared" si="223"/>
        <v>234</v>
      </c>
      <c r="FQ76" s="17">
        <f t="shared" si="188"/>
        <v>35</v>
      </c>
      <c r="FR76" s="36">
        <f t="shared" si="189"/>
        <v>0.14957264957265</v>
      </c>
      <c r="FS76" s="18">
        <v>111</v>
      </c>
      <c r="FT76" s="26">
        <v>0.00900900900900901</v>
      </c>
      <c r="FU76" s="17">
        <v>1</v>
      </c>
      <c r="FV76" s="18">
        <v>249</v>
      </c>
      <c r="FW76" s="40">
        <f t="shared" si="247"/>
        <v>249</v>
      </c>
      <c r="FX76" s="17">
        <f t="shared" si="224"/>
        <v>50</v>
      </c>
      <c r="FY76" s="36">
        <f t="shared" si="225"/>
        <v>0.200803212851406</v>
      </c>
      <c r="FZ76" s="18">
        <v>147</v>
      </c>
      <c r="GA76" s="26">
        <v>0.0136054421768707</v>
      </c>
      <c r="GB76" s="17">
        <v>2</v>
      </c>
      <c r="GC76" s="18">
        <v>398</v>
      </c>
      <c r="GD76" s="40">
        <f t="shared" si="226"/>
        <v>199</v>
      </c>
      <c r="GE76" s="17">
        <f t="shared" si="227"/>
        <v>0</v>
      </c>
      <c r="GF76" s="36">
        <f t="shared" si="228"/>
        <v>0</v>
      </c>
      <c r="GG76" s="18">
        <v>120</v>
      </c>
      <c r="GH76" s="26">
        <v>0</v>
      </c>
      <c r="GI76" s="18">
        <v>0</v>
      </c>
      <c r="GJ76" s="18">
        <v>0</v>
      </c>
      <c r="GK76" s="40">
        <f t="shared" si="229"/>
        <v>0</v>
      </c>
      <c r="GL76" s="17">
        <f t="shared" si="230"/>
        <v>0</v>
      </c>
      <c r="GM76" s="36">
        <f t="shared" si="231"/>
        <v>0</v>
      </c>
      <c r="GN76" s="18">
        <v>148</v>
      </c>
      <c r="GO76" s="26">
        <v>0.00675675675675676</v>
      </c>
      <c r="GP76" s="18">
        <v>1</v>
      </c>
      <c r="GQ76" s="18">
        <v>219</v>
      </c>
      <c r="GR76" s="40">
        <f t="shared" si="232"/>
        <v>219</v>
      </c>
      <c r="GS76" s="17">
        <f t="shared" si="233"/>
        <v>20</v>
      </c>
      <c r="GT76" s="36">
        <f t="shared" si="234"/>
        <v>0.091324200913242</v>
      </c>
      <c r="GU76" s="18">
        <v>149</v>
      </c>
      <c r="GV76" s="26">
        <v>0.00671140939597315</v>
      </c>
      <c r="GW76" s="18">
        <v>1</v>
      </c>
      <c r="GX76" s="18">
        <v>219</v>
      </c>
      <c r="GY76" s="40">
        <f t="shared" si="235"/>
        <v>219</v>
      </c>
      <c r="GZ76" s="17">
        <f t="shared" si="236"/>
        <v>20</v>
      </c>
      <c r="HA76" s="36">
        <f t="shared" si="237"/>
        <v>0.091324200913242</v>
      </c>
      <c r="HB76" s="18">
        <v>119</v>
      </c>
      <c r="HC76" s="26">
        <v>0.00840336134453781</v>
      </c>
      <c r="HD76" s="18">
        <v>1</v>
      </c>
      <c r="HE76" s="18">
        <v>229</v>
      </c>
      <c r="HF76" s="40">
        <f t="shared" si="238"/>
        <v>229</v>
      </c>
      <c r="HG76" s="17">
        <f t="shared" si="239"/>
        <v>30</v>
      </c>
      <c r="HH76" s="36">
        <f t="shared" si="240"/>
        <v>0.131004366812227</v>
      </c>
      <c r="HI76" s="18">
        <v>182</v>
      </c>
      <c r="HJ76" s="26">
        <v>0.0164835164835165</v>
      </c>
      <c r="HK76" s="17">
        <v>3</v>
      </c>
      <c r="HL76" s="18">
        <v>698</v>
      </c>
      <c r="HM76" s="40">
        <f t="shared" si="241"/>
        <v>232.666666666667</v>
      </c>
      <c r="HN76" s="17">
        <f t="shared" si="242"/>
        <v>101</v>
      </c>
      <c r="HO76" s="36">
        <f t="shared" si="243"/>
        <v>0.144699140401146</v>
      </c>
      <c r="HP76" s="18">
        <v>163</v>
      </c>
      <c r="HQ76" s="26">
        <v>0</v>
      </c>
      <c r="HR76" s="17">
        <v>0</v>
      </c>
      <c r="HS76" s="18">
        <v>0</v>
      </c>
      <c r="HT76" s="40">
        <f t="shared" si="244"/>
        <v>0</v>
      </c>
      <c r="HU76" s="17">
        <f t="shared" si="245"/>
        <v>0</v>
      </c>
      <c r="HV76" s="36">
        <f t="shared" si="246"/>
        <v>0</v>
      </c>
      <c r="HW76" s="17"/>
      <c r="HX76" s="17"/>
      <c r="HY76" s="18"/>
      <c r="HZ76" s="18"/>
      <c r="IA76" s="17"/>
      <c r="IB76" s="17"/>
      <c r="IC76" s="17">
        <v>18</v>
      </c>
      <c r="ID76" s="17">
        <v>4343</v>
      </c>
      <c r="IE76" s="18"/>
      <c r="IF76" s="41"/>
      <c r="IG76" s="41"/>
      <c r="IH76" s="41"/>
      <c r="II76" s="41"/>
      <c r="IJ76" s="41"/>
      <c r="IK76" s="41"/>
      <c r="IL76" s="41"/>
      <c r="IM76" s="18"/>
      <c r="IN76" s="41"/>
      <c r="IO76" s="41"/>
      <c r="IP76" s="41"/>
      <c r="IQ76" s="18"/>
      <c r="IR76" s="18"/>
      <c r="IS76" s="18">
        <f t="shared" si="190"/>
        <v>27</v>
      </c>
      <c r="IT76" s="18">
        <f t="shared" si="191"/>
        <v>6369</v>
      </c>
      <c r="IU76" s="17">
        <v>199</v>
      </c>
      <c r="IV76" s="17">
        <f t="shared" si="192"/>
        <v>996</v>
      </c>
      <c r="IW76" s="36">
        <f t="shared" si="193"/>
        <v>0.156382477626001</v>
      </c>
      <c r="IX76" s="18">
        <f t="shared" si="194"/>
        <v>45</v>
      </c>
      <c r="IY76" s="42">
        <f t="shared" si="195"/>
        <v>10712</v>
      </c>
      <c r="IZ76" s="43"/>
      <c r="JA76" s="43"/>
    </row>
    <row r="77" spans="1:261">
      <c r="A77" s="16"/>
      <c r="B77" s="20" t="s">
        <v>229</v>
      </c>
      <c r="C77" s="18">
        <v>6939962769738</v>
      </c>
      <c r="D77" s="18">
        <v>614528239521</v>
      </c>
      <c r="E77" s="18">
        <v>21064011002440</v>
      </c>
      <c r="F77" s="22" t="s">
        <v>294</v>
      </c>
      <c r="G77" s="19" t="s">
        <v>295</v>
      </c>
      <c r="H77" s="17" t="s">
        <v>288</v>
      </c>
      <c r="I77" s="26">
        <f>VLOOKUP(C77,供应链!E:J,6,0)</f>
        <v>0.958333333333333</v>
      </c>
      <c r="J77" s="17">
        <f>VLOOKUP(C77,供应链!E:H,4,0)</f>
        <v>912</v>
      </c>
      <c r="K77" s="17">
        <f>VLOOKUP(C77,供应链!E:K,7,0)</f>
        <v>48</v>
      </c>
      <c r="L77" s="18">
        <f>VLOOKUP(C77,供应链!E:I,5,0)</f>
        <v>21.1108434262686</v>
      </c>
      <c r="M77" s="27">
        <f t="shared" si="148"/>
        <v>0.0115975806004106</v>
      </c>
      <c r="N77" s="17">
        <v>534</v>
      </c>
      <c r="O77" s="26">
        <v>0.0449438202247191</v>
      </c>
      <c r="P77" s="18">
        <v>24</v>
      </c>
      <c r="Q77" s="18">
        <v>3096</v>
      </c>
      <c r="R77" s="40">
        <f t="shared" si="196"/>
        <v>129</v>
      </c>
      <c r="S77" s="17">
        <f t="shared" si="197"/>
        <v>240</v>
      </c>
      <c r="T77" s="36">
        <f t="shared" si="198"/>
        <v>0.0775193798449612</v>
      </c>
      <c r="U77" s="17">
        <v>615</v>
      </c>
      <c r="V77" s="26">
        <v>0.0569105691056911</v>
      </c>
      <c r="W77" s="18">
        <v>35</v>
      </c>
      <c r="X77" s="18">
        <v>4258</v>
      </c>
      <c r="Y77" s="40">
        <f t="shared" si="199"/>
        <v>121.657142857143</v>
      </c>
      <c r="Z77" s="17">
        <f t="shared" si="200"/>
        <v>93</v>
      </c>
      <c r="AA77" s="36">
        <f t="shared" si="201"/>
        <v>0.0218412400187882</v>
      </c>
      <c r="AB77" s="17">
        <v>515</v>
      </c>
      <c r="AC77" s="26">
        <v>0.0524271844660194</v>
      </c>
      <c r="AD77" s="18">
        <v>27</v>
      </c>
      <c r="AE77" s="18">
        <v>3348</v>
      </c>
      <c r="AF77" s="40">
        <f t="shared" si="149"/>
        <v>124</v>
      </c>
      <c r="AG77" s="17">
        <f t="shared" si="150"/>
        <v>135</v>
      </c>
      <c r="AH77" s="36">
        <f t="shared" si="151"/>
        <v>0.0403225806451613</v>
      </c>
      <c r="AI77" s="17">
        <v>621</v>
      </c>
      <c r="AJ77" s="26">
        <v>0.0483091787439614</v>
      </c>
      <c r="AK77" s="18">
        <v>30</v>
      </c>
      <c r="AL77" s="18">
        <v>3705</v>
      </c>
      <c r="AM77" s="40">
        <f t="shared" si="202"/>
        <v>123.5</v>
      </c>
      <c r="AN77" s="17">
        <f t="shared" si="203"/>
        <v>135</v>
      </c>
      <c r="AO77" s="36">
        <f t="shared" si="204"/>
        <v>0.0364372469635627</v>
      </c>
      <c r="AP77" s="17">
        <v>699</v>
      </c>
      <c r="AQ77" s="26">
        <v>0.0214592274678112</v>
      </c>
      <c r="AR77" s="18">
        <v>15</v>
      </c>
      <c r="AS77" s="18">
        <v>2211</v>
      </c>
      <c r="AT77" s="40">
        <f t="shared" si="205"/>
        <v>147.4</v>
      </c>
      <c r="AU77" s="17">
        <f t="shared" si="206"/>
        <v>426</v>
      </c>
      <c r="AV77" s="36">
        <f t="shared" si="207"/>
        <v>0.192672998643148</v>
      </c>
      <c r="AW77" s="17">
        <v>479</v>
      </c>
      <c r="AX77" s="26">
        <v>0.0375782881002088</v>
      </c>
      <c r="AY77" s="18">
        <v>18</v>
      </c>
      <c r="AZ77" s="18">
        <v>2408</v>
      </c>
      <c r="BA77" s="40">
        <f t="shared" si="208"/>
        <v>133.777777777778</v>
      </c>
      <c r="BB77" s="17">
        <f t="shared" si="209"/>
        <v>266</v>
      </c>
      <c r="BC77" s="36">
        <f t="shared" si="210"/>
        <v>0.11046511627907</v>
      </c>
      <c r="BD77" s="17">
        <v>651</v>
      </c>
      <c r="BE77" s="26">
        <v>0.0476190476190476</v>
      </c>
      <c r="BF77" s="17">
        <v>31</v>
      </c>
      <c r="BG77" s="18">
        <v>3983</v>
      </c>
      <c r="BH77" s="40">
        <f t="shared" si="211"/>
        <v>128.483870967742</v>
      </c>
      <c r="BI77" s="17">
        <f t="shared" si="212"/>
        <v>294</v>
      </c>
      <c r="BJ77" s="36">
        <f t="shared" si="213"/>
        <v>0.0738137082601053</v>
      </c>
      <c r="BK77" s="17">
        <v>511</v>
      </c>
      <c r="BL77" s="32">
        <v>0.0332681017612524</v>
      </c>
      <c r="BM77" s="17">
        <v>17</v>
      </c>
      <c r="BN77" s="18">
        <v>2048</v>
      </c>
      <c r="BO77" s="40">
        <f t="shared" si="214"/>
        <v>120.470588235294</v>
      </c>
      <c r="BP77" s="17">
        <f t="shared" si="215"/>
        <v>25</v>
      </c>
      <c r="BQ77" s="36">
        <f t="shared" si="216"/>
        <v>0.01220703125</v>
      </c>
      <c r="BR77" s="17">
        <v>380</v>
      </c>
      <c r="BS77" s="32">
        <v>0.0473684210526316</v>
      </c>
      <c r="BT77" s="18">
        <v>18</v>
      </c>
      <c r="BU77" s="18">
        <v>2209</v>
      </c>
      <c r="BV77" s="40">
        <f t="shared" si="217"/>
        <v>122.722222222222</v>
      </c>
      <c r="BW77" s="17">
        <f t="shared" si="218"/>
        <v>67.0000000000001</v>
      </c>
      <c r="BX77" s="116">
        <f t="shared" si="219"/>
        <v>0.0303304662743323</v>
      </c>
      <c r="BY77" s="112">
        <v>391</v>
      </c>
      <c r="BZ77" s="117">
        <v>0.0537084398976982</v>
      </c>
      <c r="CA77" s="112">
        <v>21</v>
      </c>
      <c r="CB77" s="112">
        <v>2627</v>
      </c>
      <c r="CC77" s="40">
        <f t="shared" si="152"/>
        <v>125.095238095238</v>
      </c>
      <c r="CD77" s="17">
        <f t="shared" si="153"/>
        <v>128</v>
      </c>
      <c r="CE77" s="36">
        <f t="shared" si="154"/>
        <v>0.0487247811191474</v>
      </c>
      <c r="CF77" s="112">
        <v>521</v>
      </c>
      <c r="CG77" s="117">
        <v>0.0460652591170825</v>
      </c>
      <c r="CH77" s="112">
        <v>24</v>
      </c>
      <c r="CI77" s="112">
        <v>2978</v>
      </c>
      <c r="CJ77" s="40">
        <f t="shared" si="155"/>
        <v>124.083333333333</v>
      </c>
      <c r="CK77" s="17">
        <f t="shared" si="156"/>
        <v>122</v>
      </c>
      <c r="CL77" s="36">
        <f t="shared" si="157"/>
        <v>0.0409670920080591</v>
      </c>
      <c r="CM77" s="120">
        <v>555</v>
      </c>
      <c r="CN77" s="121">
        <v>0.0522522522522523</v>
      </c>
      <c r="CO77" s="55">
        <v>29</v>
      </c>
      <c r="CP77" s="55">
        <v>3336</v>
      </c>
      <c r="CQ77" s="40">
        <f t="shared" si="158"/>
        <v>115.034482758621</v>
      </c>
      <c r="CR77" s="17">
        <f t="shared" si="159"/>
        <v>-115</v>
      </c>
      <c r="CS77" s="36">
        <f t="shared" si="160"/>
        <v>-0.0344724220623502</v>
      </c>
      <c r="CT77" s="122">
        <v>676</v>
      </c>
      <c r="CU77" s="123">
        <v>0.0621301775147929</v>
      </c>
      <c r="CV77" s="122">
        <v>42</v>
      </c>
      <c r="CW77" s="122">
        <v>4808</v>
      </c>
      <c r="CX77" s="40">
        <f t="shared" si="161"/>
        <v>114.47619047619</v>
      </c>
      <c r="CY77" s="17">
        <f t="shared" si="162"/>
        <v>-190</v>
      </c>
      <c r="CZ77" s="36">
        <f t="shared" si="163"/>
        <v>-0.0395174708818635</v>
      </c>
      <c r="DA77" s="112">
        <v>756</v>
      </c>
      <c r="DB77" s="117">
        <v>0.0502645502645503</v>
      </c>
      <c r="DC77" s="112">
        <v>38</v>
      </c>
      <c r="DD77" s="112">
        <v>4336</v>
      </c>
      <c r="DE77" s="40">
        <f t="shared" si="164"/>
        <v>114.105263157895</v>
      </c>
      <c r="DF77" s="17">
        <f t="shared" si="165"/>
        <v>-186</v>
      </c>
      <c r="DG77" s="36">
        <f t="shared" si="166"/>
        <v>-0.0428966789667896</v>
      </c>
      <c r="DH77" s="126">
        <v>727</v>
      </c>
      <c r="DI77" s="32">
        <v>0.0646492434662999</v>
      </c>
      <c r="DJ77" s="17">
        <v>47</v>
      </c>
      <c r="DK77" s="18">
        <v>5301</v>
      </c>
      <c r="DL77" s="40">
        <f t="shared" si="167"/>
        <v>112.787234042553</v>
      </c>
      <c r="DM77" s="17">
        <f t="shared" si="168"/>
        <v>-292</v>
      </c>
      <c r="DN77" s="36">
        <f t="shared" si="169"/>
        <v>-0.0550839464252028</v>
      </c>
      <c r="DO77" s="33">
        <v>990</v>
      </c>
      <c r="DP77" s="32">
        <v>0.0606060606060606</v>
      </c>
      <c r="DQ77" s="18">
        <v>60</v>
      </c>
      <c r="DR77" s="18">
        <v>6808</v>
      </c>
      <c r="DS77" s="40">
        <f t="shared" si="170"/>
        <v>113.466666666667</v>
      </c>
      <c r="DT77" s="17">
        <f t="shared" si="171"/>
        <v>-332</v>
      </c>
      <c r="DU77" s="36">
        <f t="shared" si="172"/>
        <v>-0.0487661574618096</v>
      </c>
      <c r="DV77" s="18">
        <v>997</v>
      </c>
      <c r="DW77" s="26">
        <v>0.0561685055165497</v>
      </c>
      <c r="DX77" s="18">
        <v>56</v>
      </c>
      <c r="DY77" s="18">
        <v>6348</v>
      </c>
      <c r="DZ77" s="40">
        <f t="shared" si="173"/>
        <v>113.357142857143</v>
      </c>
      <c r="EA77" s="17">
        <f t="shared" si="174"/>
        <v>-316</v>
      </c>
      <c r="EB77" s="36">
        <f t="shared" si="175"/>
        <v>-0.0497794580970384</v>
      </c>
      <c r="EC77" s="18">
        <v>801</v>
      </c>
      <c r="ED77" s="26">
        <v>0.0436953807740325</v>
      </c>
      <c r="EE77" s="18">
        <v>35</v>
      </c>
      <c r="EF77" s="18">
        <v>4015</v>
      </c>
      <c r="EG77" s="40">
        <f t="shared" si="176"/>
        <v>114.714285714286</v>
      </c>
      <c r="EH77" s="17">
        <f t="shared" si="177"/>
        <v>-150</v>
      </c>
      <c r="EI77" s="36">
        <f t="shared" si="178"/>
        <v>-0.0373599003735991</v>
      </c>
      <c r="EJ77" s="18">
        <v>809</v>
      </c>
      <c r="EK77" s="26">
        <v>0.0580964153275649</v>
      </c>
      <c r="EL77" s="18">
        <v>47</v>
      </c>
      <c r="EM77" s="18">
        <v>5473</v>
      </c>
      <c r="EN77" s="40">
        <f t="shared" si="179"/>
        <v>116.446808510638</v>
      </c>
      <c r="EO77" s="17">
        <f t="shared" si="180"/>
        <v>-120</v>
      </c>
      <c r="EP77" s="36">
        <f t="shared" si="181"/>
        <v>-0.0219258176502833</v>
      </c>
      <c r="EQ77" s="18">
        <v>750</v>
      </c>
      <c r="ER77" s="26">
        <v>0.0573333333333333</v>
      </c>
      <c r="ES77" s="18">
        <v>43</v>
      </c>
      <c r="ET77" s="18">
        <v>4807</v>
      </c>
      <c r="EU77" s="40">
        <f t="shared" si="220"/>
        <v>111.790697674419</v>
      </c>
      <c r="EV77" s="17">
        <f t="shared" si="182"/>
        <v>-310</v>
      </c>
      <c r="EW77" s="36">
        <f t="shared" si="183"/>
        <v>-0.0644892864572498</v>
      </c>
      <c r="EX77" s="18">
        <v>876</v>
      </c>
      <c r="EY77" s="26">
        <v>0.0570776255707763</v>
      </c>
      <c r="EZ77" s="17">
        <v>50</v>
      </c>
      <c r="FA77" s="18">
        <v>5704</v>
      </c>
      <c r="FB77" s="40">
        <f t="shared" si="221"/>
        <v>114.08</v>
      </c>
      <c r="FC77" s="17">
        <f t="shared" si="184"/>
        <v>-246</v>
      </c>
      <c r="FD77" s="36">
        <f t="shared" si="185"/>
        <v>-0.0431276297335203</v>
      </c>
      <c r="FE77" s="18">
        <v>482</v>
      </c>
      <c r="FF77" s="26">
        <v>0.04149377593361</v>
      </c>
      <c r="FG77" s="17">
        <v>20</v>
      </c>
      <c r="FH77" s="18">
        <v>2260</v>
      </c>
      <c r="FI77" s="40">
        <f t="shared" si="222"/>
        <v>113</v>
      </c>
      <c r="FJ77" s="17">
        <f t="shared" si="186"/>
        <v>-120</v>
      </c>
      <c r="FK77" s="36">
        <f t="shared" si="187"/>
        <v>-0.0530973451327434</v>
      </c>
      <c r="FL77" s="18">
        <v>207</v>
      </c>
      <c r="FM77" s="26">
        <v>0.0241545893719807</v>
      </c>
      <c r="FN77" s="17">
        <v>5</v>
      </c>
      <c r="FO77" s="18">
        <v>565</v>
      </c>
      <c r="FP77" s="40">
        <f t="shared" si="223"/>
        <v>113</v>
      </c>
      <c r="FQ77" s="17">
        <f t="shared" si="188"/>
        <v>-30</v>
      </c>
      <c r="FR77" s="36">
        <f t="shared" si="189"/>
        <v>-0.0530973451327434</v>
      </c>
      <c r="FS77" s="18">
        <v>721</v>
      </c>
      <c r="FT77" s="26">
        <v>0.0208044382801664</v>
      </c>
      <c r="FU77" s="17">
        <v>15</v>
      </c>
      <c r="FV77" s="18">
        <v>1726</v>
      </c>
      <c r="FW77" s="40">
        <f t="shared" si="247"/>
        <v>115.066666666667</v>
      </c>
      <c r="FX77" s="17">
        <f t="shared" si="224"/>
        <v>-59.0000000000001</v>
      </c>
      <c r="FY77" s="36">
        <f t="shared" si="225"/>
        <v>-0.0341830822711472</v>
      </c>
      <c r="FZ77" s="18">
        <v>1125</v>
      </c>
      <c r="GA77" s="26">
        <v>0.0675555555555555</v>
      </c>
      <c r="GB77" s="17">
        <v>76</v>
      </c>
      <c r="GC77" s="18">
        <v>8447</v>
      </c>
      <c r="GD77" s="40">
        <f t="shared" si="226"/>
        <v>111.144736842105</v>
      </c>
      <c r="GE77" s="17">
        <f t="shared" si="227"/>
        <v>-597</v>
      </c>
      <c r="GF77" s="36">
        <f t="shared" si="228"/>
        <v>-0.0706759796377412</v>
      </c>
      <c r="GG77" s="18">
        <v>973</v>
      </c>
      <c r="GH77" s="26">
        <v>0.0359712230215827</v>
      </c>
      <c r="GI77" s="18">
        <v>35</v>
      </c>
      <c r="GJ77" s="18">
        <v>4215</v>
      </c>
      <c r="GK77" s="40">
        <f t="shared" si="229"/>
        <v>120.428571428571</v>
      </c>
      <c r="GL77" s="17">
        <f t="shared" si="230"/>
        <v>50.0000000000001</v>
      </c>
      <c r="GM77" s="36">
        <f t="shared" si="231"/>
        <v>0.0118623962040332</v>
      </c>
      <c r="GN77" s="18">
        <v>1012</v>
      </c>
      <c r="GO77" s="26">
        <v>0.050395256916996</v>
      </c>
      <c r="GP77" s="18">
        <v>51</v>
      </c>
      <c r="GQ77" s="18">
        <v>6122</v>
      </c>
      <c r="GR77" s="40">
        <f t="shared" si="232"/>
        <v>120.039215686275</v>
      </c>
      <c r="GS77" s="17">
        <f t="shared" si="233"/>
        <v>53.0000000000004</v>
      </c>
      <c r="GT77" s="36">
        <f t="shared" si="234"/>
        <v>0.00865730153544599</v>
      </c>
      <c r="GU77" s="18">
        <v>1126</v>
      </c>
      <c r="GV77" s="26">
        <v>0.0408525754884547</v>
      </c>
      <c r="GW77" s="18">
        <v>46</v>
      </c>
      <c r="GX77" s="18">
        <v>5511</v>
      </c>
      <c r="GY77" s="40">
        <f t="shared" si="235"/>
        <v>119.804347826087</v>
      </c>
      <c r="GZ77" s="17">
        <f t="shared" si="236"/>
        <v>36.9999999999999</v>
      </c>
      <c r="HA77" s="36">
        <f t="shared" si="237"/>
        <v>0.0067138450371983</v>
      </c>
      <c r="HB77" s="18">
        <v>831</v>
      </c>
      <c r="HC77" s="26">
        <v>0.0204572803850782</v>
      </c>
      <c r="HD77" s="18">
        <v>17</v>
      </c>
      <c r="HE77" s="18">
        <v>2045</v>
      </c>
      <c r="HF77" s="40">
        <f t="shared" si="238"/>
        <v>120.294117647059</v>
      </c>
      <c r="HG77" s="17">
        <f t="shared" si="239"/>
        <v>22</v>
      </c>
      <c r="HH77" s="36">
        <f t="shared" si="240"/>
        <v>0.010757946210269</v>
      </c>
      <c r="HI77" s="18">
        <v>1249</v>
      </c>
      <c r="HJ77" s="26">
        <v>0.0352281825460368</v>
      </c>
      <c r="HK77" s="17">
        <v>44</v>
      </c>
      <c r="HL77" s="18">
        <v>5320</v>
      </c>
      <c r="HM77" s="40">
        <f t="shared" si="241"/>
        <v>120.909090909091</v>
      </c>
      <c r="HN77" s="17">
        <f t="shared" si="242"/>
        <v>83.9999999999999</v>
      </c>
      <c r="HO77" s="36">
        <f t="shared" si="243"/>
        <v>0.0157894736842105</v>
      </c>
      <c r="HP77" s="18">
        <v>1657</v>
      </c>
      <c r="HQ77" s="26">
        <v>0.0175015087507544</v>
      </c>
      <c r="HR77" s="17">
        <v>29</v>
      </c>
      <c r="HS77" s="18">
        <v>3597</v>
      </c>
      <c r="HT77" s="40">
        <f t="shared" si="244"/>
        <v>124.034482758621</v>
      </c>
      <c r="HU77" s="17">
        <f t="shared" si="245"/>
        <v>146</v>
      </c>
      <c r="HV77" s="36">
        <f t="shared" si="246"/>
        <v>0.0405893800389213</v>
      </c>
      <c r="HW77" s="17"/>
      <c r="HX77" s="17"/>
      <c r="HY77" s="18"/>
      <c r="HZ77" s="18"/>
      <c r="IA77" s="17"/>
      <c r="IB77" s="17"/>
      <c r="IC77" s="17">
        <v>182</v>
      </c>
      <c r="ID77" s="17">
        <v>23344</v>
      </c>
      <c r="IE77" s="18"/>
      <c r="IF77" s="41"/>
      <c r="IG77" s="41"/>
      <c r="IH77" s="41"/>
      <c r="II77" s="41"/>
      <c r="IJ77" s="41"/>
      <c r="IK77" s="41"/>
      <c r="IL77" s="41"/>
      <c r="IM77" s="18"/>
      <c r="IN77" s="41"/>
      <c r="IO77" s="41"/>
      <c r="IP77" s="41"/>
      <c r="IQ77" s="18"/>
      <c r="IR77" s="18"/>
      <c r="IS77" s="18">
        <f t="shared" si="190"/>
        <v>1045</v>
      </c>
      <c r="IT77" s="18">
        <f t="shared" si="191"/>
        <v>123615</v>
      </c>
      <c r="IU77" s="17">
        <v>119</v>
      </c>
      <c r="IV77" s="17">
        <f t="shared" si="192"/>
        <v>-740.000000000006</v>
      </c>
      <c r="IW77" s="36">
        <f t="shared" si="193"/>
        <v>-0.00598632852000167</v>
      </c>
      <c r="IX77" s="18">
        <f t="shared" si="194"/>
        <v>1227</v>
      </c>
      <c r="IY77" s="42">
        <f t="shared" si="195"/>
        <v>146959</v>
      </c>
      <c r="IZ77" s="43"/>
      <c r="JA77" s="43"/>
    </row>
    <row r="78" spans="1:261">
      <c r="A78" s="16"/>
      <c r="B78" s="20" t="s">
        <v>211</v>
      </c>
      <c r="C78" s="18">
        <v>6939962766911</v>
      </c>
      <c r="D78" s="18">
        <v>612694816409</v>
      </c>
      <c r="E78" s="18">
        <v>21063410000301</v>
      </c>
      <c r="F78" s="22" t="s">
        <v>296</v>
      </c>
      <c r="G78" s="19" t="s">
        <v>297</v>
      </c>
      <c r="H78" s="17" t="s">
        <v>288</v>
      </c>
      <c r="I78" s="26">
        <f>VLOOKUP(C78,供应链!E:J,6,0)</f>
        <v>0.92</v>
      </c>
      <c r="J78" s="17">
        <f>VLOOKUP(C78,供应链!E:H,4,0)</f>
        <v>310</v>
      </c>
      <c r="K78" s="17">
        <f>VLOOKUP(C78,供应链!E:K,7,0)</f>
        <v>255</v>
      </c>
      <c r="L78" s="18">
        <f>VLOOKUP(C78,供应链!E:I,5,0)</f>
        <v>18.0502148835105</v>
      </c>
      <c r="M78" s="27">
        <f t="shared" si="148"/>
        <v>0.00675878142167471</v>
      </c>
      <c r="N78" s="17">
        <v>442</v>
      </c>
      <c r="O78" s="26">
        <v>0.0203619909502262</v>
      </c>
      <c r="P78" s="18">
        <v>9</v>
      </c>
      <c r="Q78" s="18">
        <v>2281</v>
      </c>
      <c r="R78" s="40">
        <f t="shared" si="196"/>
        <v>253.444444444444</v>
      </c>
      <c r="S78" s="17">
        <f t="shared" si="197"/>
        <v>130</v>
      </c>
      <c r="T78" s="36">
        <f t="shared" si="198"/>
        <v>0.0569925471284525</v>
      </c>
      <c r="U78" s="17">
        <v>390</v>
      </c>
      <c r="V78" s="26">
        <v>0.0128205128205128</v>
      </c>
      <c r="W78" s="18">
        <v>5</v>
      </c>
      <c r="X78" s="18">
        <v>1313</v>
      </c>
      <c r="Y78" s="40">
        <f t="shared" si="199"/>
        <v>262.6</v>
      </c>
      <c r="Z78" s="17">
        <f t="shared" si="200"/>
        <v>118</v>
      </c>
      <c r="AA78" s="36">
        <f t="shared" si="201"/>
        <v>0.08987052551409</v>
      </c>
      <c r="AB78" s="17">
        <v>537</v>
      </c>
      <c r="AC78" s="26">
        <v>0.0279329608938547</v>
      </c>
      <c r="AD78" s="18">
        <v>15</v>
      </c>
      <c r="AE78" s="18">
        <v>3853</v>
      </c>
      <c r="AF78" s="40">
        <f t="shared" si="149"/>
        <v>256.866666666667</v>
      </c>
      <c r="AG78" s="17">
        <f t="shared" si="150"/>
        <v>268</v>
      </c>
      <c r="AH78" s="36">
        <f t="shared" si="151"/>
        <v>0.0695561899818324</v>
      </c>
      <c r="AI78" s="17">
        <v>497</v>
      </c>
      <c r="AJ78" s="26">
        <v>0.0160965794768612</v>
      </c>
      <c r="AK78" s="18">
        <v>8</v>
      </c>
      <c r="AL78" s="18">
        <v>2047</v>
      </c>
      <c r="AM78" s="40">
        <f t="shared" si="202"/>
        <v>255.875</v>
      </c>
      <c r="AN78" s="17">
        <f t="shared" si="203"/>
        <v>135</v>
      </c>
      <c r="AO78" s="36">
        <f t="shared" si="204"/>
        <v>0.0659501709819248</v>
      </c>
      <c r="AP78" s="17">
        <v>350</v>
      </c>
      <c r="AQ78" s="26">
        <v>0.0228571428571429</v>
      </c>
      <c r="AR78" s="18">
        <v>8</v>
      </c>
      <c r="AS78" s="18">
        <v>2071</v>
      </c>
      <c r="AT78" s="40">
        <f t="shared" si="205"/>
        <v>258.875</v>
      </c>
      <c r="AU78" s="17">
        <f t="shared" si="206"/>
        <v>159</v>
      </c>
      <c r="AV78" s="36">
        <f t="shared" si="207"/>
        <v>0.0767745050700145</v>
      </c>
      <c r="AW78" s="17">
        <v>235</v>
      </c>
      <c r="AX78" s="26">
        <v>0.00851063829787234</v>
      </c>
      <c r="AY78" s="18">
        <v>2</v>
      </c>
      <c r="AZ78" s="18">
        <v>508</v>
      </c>
      <c r="BA78" s="40">
        <f t="shared" si="208"/>
        <v>254</v>
      </c>
      <c r="BB78" s="17">
        <f t="shared" si="209"/>
        <v>30</v>
      </c>
      <c r="BC78" s="36">
        <f t="shared" si="210"/>
        <v>0.0590551181102362</v>
      </c>
      <c r="BD78" s="17">
        <v>272</v>
      </c>
      <c r="BE78" s="26">
        <v>0.0330882352941176</v>
      </c>
      <c r="BF78" s="17">
        <v>9</v>
      </c>
      <c r="BG78" s="18">
        <v>2354</v>
      </c>
      <c r="BH78" s="40">
        <f t="shared" si="211"/>
        <v>261.555555555556</v>
      </c>
      <c r="BI78" s="17">
        <f t="shared" si="212"/>
        <v>203</v>
      </c>
      <c r="BJ78" s="36">
        <f t="shared" si="213"/>
        <v>0.0862361937128292</v>
      </c>
      <c r="BK78" s="17">
        <v>449</v>
      </c>
      <c r="BL78" s="32">
        <v>0.0356347438752784</v>
      </c>
      <c r="BM78" s="17">
        <v>16</v>
      </c>
      <c r="BN78" s="18">
        <v>3917</v>
      </c>
      <c r="BO78" s="40">
        <f t="shared" si="214"/>
        <v>244.8125</v>
      </c>
      <c r="BP78" s="17">
        <f t="shared" si="215"/>
        <v>93</v>
      </c>
      <c r="BQ78" s="36">
        <f t="shared" si="216"/>
        <v>0.023742660199132</v>
      </c>
      <c r="BR78" s="17">
        <v>936</v>
      </c>
      <c r="BS78" s="32">
        <v>0.032051282051282</v>
      </c>
      <c r="BT78" s="18">
        <v>30</v>
      </c>
      <c r="BU78" s="18">
        <v>7003</v>
      </c>
      <c r="BV78" s="40">
        <f t="shared" si="217"/>
        <v>233.433333333333</v>
      </c>
      <c r="BW78" s="17">
        <f t="shared" si="218"/>
        <v>-167</v>
      </c>
      <c r="BX78" s="116">
        <f t="shared" si="219"/>
        <v>-0.023846922747394</v>
      </c>
      <c r="BY78" s="112">
        <v>1472</v>
      </c>
      <c r="BZ78" s="117">
        <v>0.0414402173913043</v>
      </c>
      <c r="CA78" s="112">
        <v>61</v>
      </c>
      <c r="CB78" s="112">
        <v>14247</v>
      </c>
      <c r="CC78" s="40">
        <f t="shared" si="152"/>
        <v>233.55737704918</v>
      </c>
      <c r="CD78" s="17">
        <f t="shared" si="153"/>
        <v>-332</v>
      </c>
      <c r="CE78" s="36">
        <f t="shared" si="154"/>
        <v>-0.0233031515406752</v>
      </c>
      <c r="CF78" s="112">
        <v>1725</v>
      </c>
      <c r="CG78" s="117">
        <v>0.0336231884057971</v>
      </c>
      <c r="CH78" s="112">
        <v>58</v>
      </c>
      <c r="CI78" s="112">
        <v>13692</v>
      </c>
      <c r="CJ78" s="40">
        <f t="shared" si="155"/>
        <v>236.068965517241</v>
      </c>
      <c r="CK78" s="17">
        <f t="shared" si="156"/>
        <v>-170.000000000001</v>
      </c>
      <c r="CL78" s="36">
        <f t="shared" si="157"/>
        <v>-0.0124160093485247</v>
      </c>
      <c r="CM78" s="120">
        <v>1037</v>
      </c>
      <c r="CN78" s="121">
        <v>0.038572806171649</v>
      </c>
      <c r="CO78" s="55">
        <v>40</v>
      </c>
      <c r="CP78" s="55">
        <v>9387</v>
      </c>
      <c r="CQ78" s="40">
        <f t="shared" si="158"/>
        <v>234.675</v>
      </c>
      <c r="CR78" s="17">
        <f t="shared" si="159"/>
        <v>-173</v>
      </c>
      <c r="CS78" s="36">
        <f t="shared" si="160"/>
        <v>-0.018429743261958</v>
      </c>
      <c r="CT78" s="122">
        <v>727</v>
      </c>
      <c r="CU78" s="123">
        <v>0.0522696011004127</v>
      </c>
      <c r="CV78" s="122">
        <v>38</v>
      </c>
      <c r="CW78" s="122">
        <v>8897</v>
      </c>
      <c r="CX78" s="40">
        <f t="shared" si="161"/>
        <v>234.131578947368</v>
      </c>
      <c r="CY78" s="17">
        <f t="shared" si="162"/>
        <v>-185</v>
      </c>
      <c r="CZ78" s="36">
        <f t="shared" si="163"/>
        <v>-0.0207935259076094</v>
      </c>
      <c r="DA78" s="112">
        <v>1386</v>
      </c>
      <c r="DB78" s="117">
        <v>0.018037518037518</v>
      </c>
      <c r="DC78" s="112">
        <v>25</v>
      </c>
      <c r="DD78" s="112">
        <v>5850</v>
      </c>
      <c r="DE78" s="40">
        <f t="shared" si="164"/>
        <v>234</v>
      </c>
      <c r="DF78" s="17">
        <f t="shared" si="165"/>
        <v>-125</v>
      </c>
      <c r="DG78" s="36">
        <f t="shared" si="166"/>
        <v>-0.0213675213675214</v>
      </c>
      <c r="DH78" s="126">
        <v>813</v>
      </c>
      <c r="DI78" s="32">
        <v>0.046740467404674</v>
      </c>
      <c r="DJ78" s="17">
        <v>38</v>
      </c>
      <c r="DK78" s="18">
        <v>8999</v>
      </c>
      <c r="DL78" s="40">
        <f t="shared" si="167"/>
        <v>236.815789473684</v>
      </c>
      <c r="DM78" s="17">
        <f t="shared" si="168"/>
        <v>-82.9999999999997</v>
      </c>
      <c r="DN78" s="36">
        <f t="shared" si="169"/>
        <v>-0.00922324702744746</v>
      </c>
      <c r="DO78" s="33">
        <v>1165</v>
      </c>
      <c r="DP78" s="32">
        <v>0.0343347639484979</v>
      </c>
      <c r="DQ78" s="18">
        <v>40</v>
      </c>
      <c r="DR78" s="18">
        <v>9422</v>
      </c>
      <c r="DS78" s="40">
        <f t="shared" si="170"/>
        <v>235.55</v>
      </c>
      <c r="DT78" s="17">
        <f t="shared" si="171"/>
        <v>-138</v>
      </c>
      <c r="DU78" s="36">
        <f t="shared" si="172"/>
        <v>-0.0146465718531097</v>
      </c>
      <c r="DV78" s="18">
        <v>1163</v>
      </c>
      <c r="DW78" s="26">
        <v>0.0343938091143594</v>
      </c>
      <c r="DX78" s="18">
        <v>40</v>
      </c>
      <c r="DY78" s="18">
        <v>9323</v>
      </c>
      <c r="DZ78" s="40">
        <f t="shared" si="173"/>
        <v>233.075</v>
      </c>
      <c r="EA78" s="17">
        <f t="shared" si="174"/>
        <v>-237</v>
      </c>
      <c r="EB78" s="36">
        <f t="shared" si="175"/>
        <v>-0.0254210018234474</v>
      </c>
      <c r="EC78" s="18">
        <v>786</v>
      </c>
      <c r="ED78" s="26">
        <v>0.0279898218829517</v>
      </c>
      <c r="EE78" s="18">
        <v>22</v>
      </c>
      <c r="EF78" s="18">
        <v>5180</v>
      </c>
      <c r="EG78" s="40">
        <f t="shared" si="176"/>
        <v>235.454545454545</v>
      </c>
      <c r="EH78" s="17">
        <f t="shared" si="177"/>
        <v>-77.9999999999997</v>
      </c>
      <c r="EI78" s="36">
        <f t="shared" si="178"/>
        <v>-0.015057915057915</v>
      </c>
      <c r="EJ78" s="18">
        <v>503</v>
      </c>
      <c r="EK78" s="26">
        <v>0.00795228628230616</v>
      </c>
      <c r="EL78" s="18">
        <v>4</v>
      </c>
      <c r="EM78" s="18">
        <v>1009</v>
      </c>
      <c r="EN78" s="40">
        <f t="shared" si="179"/>
        <v>252.25</v>
      </c>
      <c r="EO78" s="17">
        <f t="shared" si="180"/>
        <v>53</v>
      </c>
      <c r="EP78" s="36">
        <f t="shared" si="181"/>
        <v>0.0525272547076313</v>
      </c>
      <c r="EQ78" s="18">
        <v>464</v>
      </c>
      <c r="ER78" s="26">
        <v>0.0258620689655172</v>
      </c>
      <c r="ES78" s="18">
        <v>12</v>
      </c>
      <c r="ET78" s="18">
        <v>3043</v>
      </c>
      <c r="EU78" s="40">
        <f t="shared" si="220"/>
        <v>253.583333333333</v>
      </c>
      <c r="EV78" s="17">
        <f t="shared" si="182"/>
        <v>175</v>
      </c>
      <c r="EW78" s="36">
        <f t="shared" si="183"/>
        <v>0.0575090371344069</v>
      </c>
      <c r="EX78" s="18">
        <v>461</v>
      </c>
      <c r="EY78" s="26">
        <v>0.0151843817787419</v>
      </c>
      <c r="EZ78" s="17">
        <v>7</v>
      </c>
      <c r="FA78" s="18">
        <v>1803</v>
      </c>
      <c r="FB78" s="40">
        <f t="shared" si="221"/>
        <v>257.571428571429</v>
      </c>
      <c r="FC78" s="17">
        <f t="shared" si="184"/>
        <v>130</v>
      </c>
      <c r="FD78" s="36">
        <f t="shared" si="185"/>
        <v>0.0721020521353299</v>
      </c>
      <c r="FE78" s="18">
        <v>495</v>
      </c>
      <c r="FF78" s="26">
        <v>0.0101010101010101</v>
      </c>
      <c r="FG78" s="17">
        <v>5</v>
      </c>
      <c r="FH78" s="18">
        <v>1265</v>
      </c>
      <c r="FI78" s="40">
        <f t="shared" si="222"/>
        <v>253</v>
      </c>
      <c r="FJ78" s="17">
        <f t="shared" si="186"/>
        <v>70</v>
      </c>
      <c r="FK78" s="36">
        <f t="shared" si="187"/>
        <v>0.0553359683794466</v>
      </c>
      <c r="FL78" s="18">
        <v>392</v>
      </c>
      <c r="FM78" s="26">
        <v>0.0280612244897959</v>
      </c>
      <c r="FN78" s="17">
        <v>11</v>
      </c>
      <c r="FO78" s="18">
        <v>2804</v>
      </c>
      <c r="FP78" s="40">
        <f t="shared" si="223"/>
        <v>254.909090909091</v>
      </c>
      <c r="FQ78" s="17">
        <f t="shared" si="188"/>
        <v>175</v>
      </c>
      <c r="FR78" s="36">
        <f t="shared" si="189"/>
        <v>0.0624108416547789</v>
      </c>
      <c r="FS78" s="18">
        <v>328</v>
      </c>
      <c r="FT78" s="26">
        <v>0.00914634146341463</v>
      </c>
      <c r="FU78" s="17">
        <v>3</v>
      </c>
      <c r="FV78" s="18">
        <v>767</v>
      </c>
      <c r="FW78" s="40">
        <f t="shared" si="247"/>
        <v>255.666666666667</v>
      </c>
      <c r="FX78" s="17">
        <f t="shared" si="224"/>
        <v>50</v>
      </c>
      <c r="FY78" s="36">
        <f t="shared" si="225"/>
        <v>0.0651890482398957</v>
      </c>
      <c r="FZ78" s="18">
        <v>728</v>
      </c>
      <c r="GA78" s="26">
        <v>0.0288461538461538</v>
      </c>
      <c r="GB78" s="17">
        <v>21</v>
      </c>
      <c r="GC78" s="18">
        <v>5128</v>
      </c>
      <c r="GD78" s="40">
        <f t="shared" si="226"/>
        <v>244.190476190476</v>
      </c>
      <c r="GE78" s="17">
        <f t="shared" si="227"/>
        <v>109</v>
      </c>
      <c r="GF78" s="36">
        <f t="shared" si="228"/>
        <v>0.0212558502340094</v>
      </c>
      <c r="GG78" s="18">
        <v>638</v>
      </c>
      <c r="GH78" s="26">
        <v>0.0313479623824451</v>
      </c>
      <c r="GI78" s="18">
        <v>20</v>
      </c>
      <c r="GJ78" s="18">
        <v>4883</v>
      </c>
      <c r="GK78" s="40">
        <f t="shared" si="229"/>
        <v>244.15</v>
      </c>
      <c r="GL78" s="17">
        <f t="shared" si="230"/>
        <v>103</v>
      </c>
      <c r="GM78" s="36">
        <f t="shared" si="231"/>
        <v>0.0210935900061438</v>
      </c>
      <c r="GN78" s="18">
        <v>593</v>
      </c>
      <c r="GO78" s="26">
        <v>0.0168634064080944</v>
      </c>
      <c r="GP78" s="18">
        <v>10</v>
      </c>
      <c r="GQ78" s="18">
        <v>2402</v>
      </c>
      <c r="GR78" s="40">
        <f t="shared" si="232"/>
        <v>240.2</v>
      </c>
      <c r="GS78" s="17">
        <f t="shared" si="233"/>
        <v>11.9999999999999</v>
      </c>
      <c r="GT78" s="36">
        <f t="shared" si="234"/>
        <v>0.0049958368026644</v>
      </c>
      <c r="GU78" s="18">
        <v>609</v>
      </c>
      <c r="GV78" s="26">
        <v>0.0279146141215107</v>
      </c>
      <c r="GW78" s="18">
        <v>17</v>
      </c>
      <c r="GX78" s="18">
        <v>4137</v>
      </c>
      <c r="GY78" s="40">
        <f t="shared" si="235"/>
        <v>243.352941176471</v>
      </c>
      <c r="GZ78" s="17">
        <f t="shared" si="236"/>
        <v>73.9999999999999</v>
      </c>
      <c r="HA78" s="36">
        <f t="shared" si="237"/>
        <v>0.0178873579888808</v>
      </c>
      <c r="HB78" s="18">
        <v>505</v>
      </c>
      <c r="HC78" s="26">
        <v>0.0257425742574257</v>
      </c>
      <c r="HD78" s="18">
        <v>13</v>
      </c>
      <c r="HE78" s="18">
        <v>3144</v>
      </c>
      <c r="HF78" s="40">
        <f t="shared" si="238"/>
        <v>241.846153846154</v>
      </c>
      <c r="HG78" s="17">
        <f t="shared" si="239"/>
        <v>36.9999999999999</v>
      </c>
      <c r="HH78" s="36">
        <f t="shared" si="240"/>
        <v>0.0117684478371501</v>
      </c>
      <c r="HI78" s="18">
        <v>610</v>
      </c>
      <c r="HJ78" s="26">
        <v>0.0180327868852459</v>
      </c>
      <c r="HK78" s="17">
        <v>11</v>
      </c>
      <c r="HL78" s="18">
        <v>2768</v>
      </c>
      <c r="HM78" s="40">
        <f t="shared" si="241"/>
        <v>251.636363636364</v>
      </c>
      <c r="HN78" s="17">
        <f t="shared" si="242"/>
        <v>139</v>
      </c>
      <c r="HO78" s="36">
        <f t="shared" si="243"/>
        <v>0.0502167630057803</v>
      </c>
      <c r="HP78" s="18">
        <v>1126</v>
      </c>
      <c r="HQ78" s="26">
        <v>0.00976909413854352</v>
      </c>
      <c r="HR78" s="17">
        <v>11</v>
      </c>
      <c r="HS78" s="18">
        <v>2687</v>
      </c>
      <c r="HT78" s="40">
        <f t="shared" si="244"/>
        <v>244.272727272727</v>
      </c>
      <c r="HU78" s="17">
        <f t="shared" si="245"/>
        <v>58.0000000000001</v>
      </c>
      <c r="HV78" s="36">
        <f t="shared" si="246"/>
        <v>0.0215854112393004</v>
      </c>
      <c r="HW78" s="17"/>
      <c r="HX78" s="17"/>
      <c r="HY78" s="18"/>
      <c r="HZ78" s="18"/>
      <c r="IA78" s="17"/>
      <c r="IB78" s="17"/>
      <c r="IC78" s="17">
        <v>137</v>
      </c>
      <c r="ID78" s="17">
        <v>34894</v>
      </c>
      <c r="IE78" s="18"/>
      <c r="IF78" s="41"/>
      <c r="IG78" s="41"/>
      <c r="IH78" s="41"/>
      <c r="II78" s="41"/>
      <c r="IJ78" s="41"/>
      <c r="IK78" s="41"/>
      <c r="IL78" s="41"/>
      <c r="IM78" s="18"/>
      <c r="IN78" s="41"/>
      <c r="IO78" s="41"/>
      <c r="IP78" s="41"/>
      <c r="IQ78" s="18"/>
      <c r="IR78" s="18"/>
      <c r="IS78" s="18">
        <f t="shared" si="190"/>
        <v>609</v>
      </c>
      <c r="IT78" s="18">
        <f t="shared" si="191"/>
        <v>146184</v>
      </c>
      <c r="IU78" s="17">
        <v>239</v>
      </c>
      <c r="IV78" s="17">
        <f t="shared" si="192"/>
        <v>633</v>
      </c>
      <c r="IW78" s="36">
        <f t="shared" si="193"/>
        <v>0.00433015925135446</v>
      </c>
      <c r="IX78" s="18">
        <f t="shared" si="194"/>
        <v>746</v>
      </c>
      <c r="IY78" s="42">
        <f t="shared" si="195"/>
        <v>181078</v>
      </c>
      <c r="IZ78" s="43"/>
      <c r="JA78" s="43"/>
    </row>
    <row r="79" spans="1:261">
      <c r="A79" s="16"/>
      <c r="B79" s="17" t="s">
        <v>236</v>
      </c>
      <c r="C79" s="18">
        <v>6939962770666</v>
      </c>
      <c r="D79" s="18">
        <v>614807187498</v>
      </c>
      <c r="E79" s="18">
        <v>21064011002500</v>
      </c>
      <c r="F79" s="22" t="s">
        <v>298</v>
      </c>
      <c r="G79" s="19" t="s">
        <v>299</v>
      </c>
      <c r="H79" s="17" t="s">
        <v>288</v>
      </c>
      <c r="I79" s="26">
        <f>VLOOKUP(C79,供应链!E:J,6,0)</f>
        <v>0.92</v>
      </c>
      <c r="J79" s="17">
        <f>VLOOKUP(C79,供应链!E:H,4,0)</f>
        <v>456</v>
      </c>
      <c r="K79" s="17">
        <f>VLOOKUP(C79,供应链!E:K,7,0)</f>
        <v>0</v>
      </c>
      <c r="L79" s="18">
        <f>VLOOKUP(C79,供应链!E:I,5,0)</f>
        <v>41.0019267822736</v>
      </c>
      <c r="M79" s="27">
        <f t="shared" si="148"/>
        <v>0.00106542367238222</v>
      </c>
      <c r="N79" s="17">
        <v>5</v>
      </c>
      <c r="O79" s="26">
        <v>0</v>
      </c>
      <c r="P79" s="18">
        <v>0</v>
      </c>
      <c r="Q79" s="18">
        <v>0</v>
      </c>
      <c r="R79" s="40">
        <f t="shared" si="196"/>
        <v>0</v>
      </c>
      <c r="S79" s="17">
        <f t="shared" si="197"/>
        <v>0</v>
      </c>
      <c r="T79" s="36">
        <f t="shared" si="198"/>
        <v>0</v>
      </c>
      <c r="U79" s="17">
        <v>7</v>
      </c>
      <c r="V79" s="26">
        <v>0</v>
      </c>
      <c r="W79" s="18">
        <v>0</v>
      </c>
      <c r="X79" s="18">
        <v>0</v>
      </c>
      <c r="Y79" s="40">
        <f t="shared" si="199"/>
        <v>0</v>
      </c>
      <c r="Z79" s="17">
        <f t="shared" si="200"/>
        <v>0</v>
      </c>
      <c r="AA79" s="36">
        <f t="shared" si="201"/>
        <v>0</v>
      </c>
      <c r="AB79" s="17">
        <v>5</v>
      </c>
      <c r="AC79" s="26">
        <v>0</v>
      </c>
      <c r="AD79" s="18">
        <v>0</v>
      </c>
      <c r="AE79" s="18">
        <v>0</v>
      </c>
      <c r="AF79" s="40">
        <f t="shared" si="149"/>
        <v>0</v>
      </c>
      <c r="AG79" s="17">
        <f t="shared" si="150"/>
        <v>0</v>
      </c>
      <c r="AH79" s="36">
        <f t="shared" si="151"/>
        <v>0</v>
      </c>
      <c r="AI79" s="17">
        <v>11</v>
      </c>
      <c r="AJ79" s="26">
        <v>0</v>
      </c>
      <c r="AK79" s="18">
        <v>0</v>
      </c>
      <c r="AL79" s="18">
        <v>0</v>
      </c>
      <c r="AM79" s="40">
        <f t="shared" si="202"/>
        <v>0</v>
      </c>
      <c r="AN79" s="17">
        <f t="shared" si="203"/>
        <v>0</v>
      </c>
      <c r="AO79" s="36">
        <f t="shared" si="204"/>
        <v>0</v>
      </c>
      <c r="AP79" s="17">
        <v>21</v>
      </c>
      <c r="AQ79" s="26">
        <v>0</v>
      </c>
      <c r="AR79" s="18">
        <v>0</v>
      </c>
      <c r="AS79" s="18">
        <v>0</v>
      </c>
      <c r="AT79" s="40">
        <f t="shared" si="205"/>
        <v>0</v>
      </c>
      <c r="AU79" s="17">
        <f t="shared" si="206"/>
        <v>0</v>
      </c>
      <c r="AV79" s="36">
        <f t="shared" si="207"/>
        <v>0</v>
      </c>
      <c r="AW79" s="17">
        <v>20</v>
      </c>
      <c r="AX79" s="26">
        <v>0</v>
      </c>
      <c r="AY79" s="18">
        <v>0</v>
      </c>
      <c r="AZ79" s="18">
        <v>0</v>
      </c>
      <c r="BA79" s="40">
        <f t="shared" si="208"/>
        <v>0</v>
      </c>
      <c r="BB79" s="17">
        <f t="shared" si="209"/>
        <v>0</v>
      </c>
      <c r="BC79" s="36">
        <f t="shared" si="210"/>
        <v>0</v>
      </c>
      <c r="BD79" s="17">
        <v>25</v>
      </c>
      <c r="BE79" s="26">
        <v>0.04</v>
      </c>
      <c r="BF79" s="17">
        <v>1</v>
      </c>
      <c r="BG79" s="18">
        <v>109</v>
      </c>
      <c r="BH79" s="40">
        <f t="shared" si="211"/>
        <v>109</v>
      </c>
      <c r="BI79" s="17">
        <f t="shared" si="212"/>
        <v>0</v>
      </c>
      <c r="BJ79" s="36">
        <f t="shared" si="213"/>
        <v>0</v>
      </c>
      <c r="BK79" s="17">
        <v>24</v>
      </c>
      <c r="BL79" s="32">
        <v>0</v>
      </c>
      <c r="BM79" s="17">
        <v>0</v>
      </c>
      <c r="BN79" s="18">
        <v>0</v>
      </c>
      <c r="BO79" s="40">
        <f t="shared" si="214"/>
        <v>0</v>
      </c>
      <c r="BP79" s="17">
        <f t="shared" si="215"/>
        <v>0</v>
      </c>
      <c r="BQ79" s="36">
        <f t="shared" si="216"/>
        <v>0</v>
      </c>
      <c r="BR79" s="17">
        <v>53</v>
      </c>
      <c r="BS79" s="32">
        <v>0</v>
      </c>
      <c r="BT79" s="18">
        <v>0</v>
      </c>
      <c r="BU79" s="18">
        <v>0</v>
      </c>
      <c r="BV79" s="40">
        <f t="shared" si="217"/>
        <v>0</v>
      </c>
      <c r="BW79" s="17">
        <f t="shared" si="218"/>
        <v>0</v>
      </c>
      <c r="BX79" s="116">
        <f t="shared" si="219"/>
        <v>0</v>
      </c>
      <c r="BY79" s="112">
        <v>0</v>
      </c>
      <c r="BZ79" s="117">
        <v>0</v>
      </c>
      <c r="CA79" s="112">
        <v>0</v>
      </c>
      <c r="CB79" s="112">
        <v>0</v>
      </c>
      <c r="CC79" s="40">
        <f t="shared" si="152"/>
        <v>0</v>
      </c>
      <c r="CD79" s="17">
        <f t="shared" si="153"/>
        <v>0</v>
      </c>
      <c r="CE79" s="36">
        <f t="shared" si="154"/>
        <v>0</v>
      </c>
      <c r="CF79" s="112">
        <v>69</v>
      </c>
      <c r="CG79" s="117">
        <v>0.0144927536231884</v>
      </c>
      <c r="CH79" s="112">
        <v>1</v>
      </c>
      <c r="CI79" s="112">
        <v>114</v>
      </c>
      <c r="CJ79" s="40">
        <f t="shared" si="155"/>
        <v>114</v>
      </c>
      <c r="CK79" s="17">
        <f t="shared" si="156"/>
        <v>5</v>
      </c>
      <c r="CL79" s="36">
        <f t="shared" si="157"/>
        <v>0.043859649122807</v>
      </c>
      <c r="CM79" s="120">
        <v>100</v>
      </c>
      <c r="CN79" s="121">
        <v>0.01</v>
      </c>
      <c r="CO79" s="55">
        <v>1</v>
      </c>
      <c r="CP79" s="55">
        <v>119</v>
      </c>
      <c r="CQ79" s="40">
        <f t="shared" si="158"/>
        <v>119</v>
      </c>
      <c r="CR79" s="17">
        <f t="shared" si="159"/>
        <v>10</v>
      </c>
      <c r="CS79" s="36">
        <f t="shared" si="160"/>
        <v>0.0840336134453782</v>
      </c>
      <c r="CT79" s="122">
        <v>128</v>
      </c>
      <c r="CU79" s="123">
        <v>0</v>
      </c>
      <c r="CV79" s="122">
        <v>0</v>
      </c>
      <c r="CW79" s="122">
        <v>0</v>
      </c>
      <c r="CX79" s="40">
        <f t="shared" si="161"/>
        <v>0</v>
      </c>
      <c r="CY79" s="17">
        <f t="shared" si="162"/>
        <v>0</v>
      </c>
      <c r="CZ79" s="36">
        <f t="shared" si="163"/>
        <v>0</v>
      </c>
      <c r="DA79" s="112">
        <v>171</v>
      </c>
      <c r="DB79" s="117">
        <v>0.0175438596491228</v>
      </c>
      <c r="DC79" s="112">
        <v>3</v>
      </c>
      <c r="DD79" s="112">
        <v>377</v>
      </c>
      <c r="DE79" s="40">
        <f t="shared" si="164"/>
        <v>125.666666666667</v>
      </c>
      <c r="DF79" s="17">
        <f t="shared" si="165"/>
        <v>50</v>
      </c>
      <c r="DG79" s="36">
        <f t="shared" si="166"/>
        <v>0.13262599469496</v>
      </c>
      <c r="DH79" s="126">
        <v>219</v>
      </c>
      <c r="DI79" s="32">
        <v>0.0091324200913242</v>
      </c>
      <c r="DJ79" s="17">
        <v>2</v>
      </c>
      <c r="DK79" s="18">
        <v>247</v>
      </c>
      <c r="DL79" s="40">
        <f t="shared" si="167"/>
        <v>123.5</v>
      </c>
      <c r="DM79" s="17">
        <f t="shared" si="168"/>
        <v>29</v>
      </c>
      <c r="DN79" s="36">
        <f t="shared" si="169"/>
        <v>0.117408906882591</v>
      </c>
      <c r="DO79" s="33">
        <v>219</v>
      </c>
      <c r="DP79" s="32">
        <v>0.0045662100456621</v>
      </c>
      <c r="DQ79" s="18">
        <v>1</v>
      </c>
      <c r="DR79" s="18">
        <v>125</v>
      </c>
      <c r="DS79" s="40">
        <f t="shared" si="170"/>
        <v>125</v>
      </c>
      <c r="DT79" s="17">
        <f t="shared" si="171"/>
        <v>16</v>
      </c>
      <c r="DU79" s="36">
        <f t="shared" si="172"/>
        <v>0.128</v>
      </c>
      <c r="DV79" s="18">
        <v>276</v>
      </c>
      <c r="DW79" s="26">
        <v>0.0289855072463768</v>
      </c>
      <c r="DX79" s="18">
        <v>8</v>
      </c>
      <c r="DY79" s="18">
        <v>967</v>
      </c>
      <c r="DZ79" s="40">
        <f t="shared" si="173"/>
        <v>120.875</v>
      </c>
      <c r="EA79" s="17">
        <f t="shared" si="174"/>
        <v>95</v>
      </c>
      <c r="EB79" s="36">
        <f t="shared" si="175"/>
        <v>0.0982419855222337</v>
      </c>
      <c r="EC79" s="18">
        <v>312</v>
      </c>
      <c r="ED79" s="26">
        <v>0.0288461538461538</v>
      </c>
      <c r="EE79" s="18">
        <v>9</v>
      </c>
      <c r="EF79" s="18">
        <v>956</v>
      </c>
      <c r="EG79" s="40">
        <f t="shared" si="176"/>
        <v>106.222222222222</v>
      </c>
      <c r="EH79" s="17">
        <f t="shared" si="177"/>
        <v>-24.9999999999999</v>
      </c>
      <c r="EI79" s="36">
        <f t="shared" si="178"/>
        <v>-0.0261506276150627</v>
      </c>
      <c r="EJ79" s="18">
        <v>385</v>
      </c>
      <c r="EK79" s="26">
        <v>0.0415584415584416</v>
      </c>
      <c r="EL79" s="18">
        <v>16</v>
      </c>
      <c r="EM79" s="18">
        <v>1644</v>
      </c>
      <c r="EN79" s="40">
        <f t="shared" si="179"/>
        <v>102.75</v>
      </c>
      <c r="EO79" s="17">
        <f t="shared" si="180"/>
        <v>-100</v>
      </c>
      <c r="EP79" s="36">
        <f t="shared" si="181"/>
        <v>-0.0608272506082725</v>
      </c>
      <c r="EQ79" s="18">
        <v>319</v>
      </c>
      <c r="ER79" s="26">
        <v>0.0250783699059561</v>
      </c>
      <c r="ES79" s="18">
        <v>8</v>
      </c>
      <c r="ET79" s="18">
        <v>822</v>
      </c>
      <c r="EU79" s="40">
        <f t="shared" si="220"/>
        <v>102.75</v>
      </c>
      <c r="EV79" s="17">
        <f t="shared" si="182"/>
        <v>-50</v>
      </c>
      <c r="EW79" s="36">
        <f t="shared" si="183"/>
        <v>-0.0608272506082725</v>
      </c>
      <c r="EX79" s="18">
        <v>354</v>
      </c>
      <c r="EY79" s="26">
        <v>0.0225988700564972</v>
      </c>
      <c r="EZ79" s="17">
        <v>8</v>
      </c>
      <c r="FA79" s="18">
        <v>827</v>
      </c>
      <c r="FB79" s="40">
        <f t="shared" si="221"/>
        <v>103.375</v>
      </c>
      <c r="FC79" s="17">
        <f t="shared" si="184"/>
        <v>-45</v>
      </c>
      <c r="FD79" s="36">
        <f t="shared" si="185"/>
        <v>-0.0544135429262394</v>
      </c>
      <c r="FE79" s="18">
        <v>361</v>
      </c>
      <c r="FF79" s="26">
        <v>0.0166204986149584</v>
      </c>
      <c r="FG79" s="17">
        <v>6</v>
      </c>
      <c r="FH79" s="18">
        <v>627</v>
      </c>
      <c r="FI79" s="40">
        <f t="shared" si="222"/>
        <v>104.5</v>
      </c>
      <c r="FJ79" s="17">
        <f t="shared" si="186"/>
        <v>-27</v>
      </c>
      <c r="FK79" s="36">
        <f t="shared" si="187"/>
        <v>-0.0430622009569378</v>
      </c>
      <c r="FL79" s="18">
        <v>486</v>
      </c>
      <c r="FM79" s="26">
        <v>0.00823045267489712</v>
      </c>
      <c r="FN79" s="17">
        <v>4</v>
      </c>
      <c r="FO79" s="18">
        <v>436</v>
      </c>
      <c r="FP79" s="40">
        <f t="shared" si="223"/>
        <v>109</v>
      </c>
      <c r="FQ79" s="17">
        <f t="shared" si="188"/>
        <v>0</v>
      </c>
      <c r="FR79" s="36">
        <f t="shared" si="189"/>
        <v>0</v>
      </c>
      <c r="FS79" s="18">
        <v>312</v>
      </c>
      <c r="FT79" s="26">
        <v>0.00641025641025641</v>
      </c>
      <c r="FU79" s="17">
        <v>2</v>
      </c>
      <c r="FV79" s="18">
        <v>213</v>
      </c>
      <c r="FW79" s="40">
        <f t="shared" si="247"/>
        <v>106.5</v>
      </c>
      <c r="FX79" s="17">
        <f t="shared" si="224"/>
        <v>-5</v>
      </c>
      <c r="FY79" s="36">
        <f t="shared" si="225"/>
        <v>-0.0234741784037559</v>
      </c>
      <c r="FZ79" s="18">
        <v>454</v>
      </c>
      <c r="GA79" s="26">
        <v>0.013215859030837</v>
      </c>
      <c r="GB79" s="17">
        <v>6</v>
      </c>
      <c r="GC79" s="18">
        <v>603</v>
      </c>
      <c r="GD79" s="40">
        <f t="shared" si="226"/>
        <v>100.5</v>
      </c>
      <c r="GE79" s="17">
        <f t="shared" si="227"/>
        <v>-51</v>
      </c>
      <c r="GF79" s="36">
        <f t="shared" si="228"/>
        <v>-0.0845771144278607</v>
      </c>
      <c r="GG79" s="18">
        <v>423</v>
      </c>
      <c r="GH79" s="26">
        <v>0.00472813238770686</v>
      </c>
      <c r="GI79" s="18">
        <v>2</v>
      </c>
      <c r="GJ79" s="18">
        <v>218</v>
      </c>
      <c r="GK79" s="40">
        <f t="shared" si="229"/>
        <v>109</v>
      </c>
      <c r="GL79" s="17">
        <f t="shared" si="230"/>
        <v>0</v>
      </c>
      <c r="GM79" s="36">
        <f t="shared" si="231"/>
        <v>0</v>
      </c>
      <c r="GN79" s="18">
        <v>420</v>
      </c>
      <c r="GO79" s="26">
        <v>0.00714285714285714</v>
      </c>
      <c r="GP79" s="18">
        <v>3</v>
      </c>
      <c r="GQ79" s="18">
        <v>299</v>
      </c>
      <c r="GR79" s="40">
        <f t="shared" si="232"/>
        <v>99.6666666666667</v>
      </c>
      <c r="GS79" s="17">
        <f t="shared" si="233"/>
        <v>-28</v>
      </c>
      <c r="GT79" s="36">
        <f t="shared" si="234"/>
        <v>-0.0936454849498327</v>
      </c>
      <c r="GU79" s="18">
        <v>416</v>
      </c>
      <c r="GV79" s="26">
        <v>0.00961538461538462</v>
      </c>
      <c r="GW79" s="18">
        <v>4</v>
      </c>
      <c r="GX79" s="18">
        <v>436</v>
      </c>
      <c r="GY79" s="40">
        <f t="shared" si="235"/>
        <v>109</v>
      </c>
      <c r="GZ79" s="17">
        <f t="shared" si="236"/>
        <v>0</v>
      </c>
      <c r="HA79" s="36">
        <f t="shared" si="237"/>
        <v>0</v>
      </c>
      <c r="HB79" s="18">
        <v>348</v>
      </c>
      <c r="HC79" s="26">
        <v>0.00574712643678161</v>
      </c>
      <c r="HD79" s="18">
        <v>2</v>
      </c>
      <c r="HE79" s="18">
        <v>180</v>
      </c>
      <c r="HF79" s="40">
        <f t="shared" si="238"/>
        <v>90</v>
      </c>
      <c r="HG79" s="17">
        <f t="shared" si="239"/>
        <v>-38</v>
      </c>
      <c r="HH79" s="36">
        <f t="shared" si="240"/>
        <v>-0.211111111111111</v>
      </c>
      <c r="HI79" s="18">
        <v>361</v>
      </c>
      <c r="HJ79" s="26">
        <v>0.0110803324099723</v>
      </c>
      <c r="HK79" s="17">
        <v>4</v>
      </c>
      <c r="HL79" s="18">
        <v>398</v>
      </c>
      <c r="HM79" s="40">
        <f t="shared" si="241"/>
        <v>99.5</v>
      </c>
      <c r="HN79" s="17">
        <f t="shared" si="242"/>
        <v>-38</v>
      </c>
      <c r="HO79" s="36">
        <f t="shared" si="243"/>
        <v>-0.0954773869346734</v>
      </c>
      <c r="HP79" s="18">
        <v>540</v>
      </c>
      <c r="HQ79" s="26">
        <v>0.00925925925925926</v>
      </c>
      <c r="HR79" s="17">
        <v>5</v>
      </c>
      <c r="HS79" s="18">
        <v>506</v>
      </c>
      <c r="HT79" s="40">
        <f t="shared" si="244"/>
        <v>101.2</v>
      </c>
      <c r="HU79" s="17">
        <f t="shared" si="245"/>
        <v>-39</v>
      </c>
      <c r="HV79" s="36">
        <f t="shared" si="246"/>
        <v>-0.0770750988142292</v>
      </c>
      <c r="HW79" s="17"/>
      <c r="HX79" s="17"/>
      <c r="HY79" s="18"/>
      <c r="HZ79" s="18"/>
      <c r="IA79" s="17"/>
      <c r="IB79" s="17"/>
      <c r="IC79" s="17">
        <v>0</v>
      </c>
      <c r="ID79" s="17">
        <v>0</v>
      </c>
      <c r="IE79" s="18"/>
      <c r="IF79" s="41"/>
      <c r="IG79" s="41"/>
      <c r="IH79" s="41"/>
      <c r="II79" s="41"/>
      <c r="IJ79" s="41"/>
      <c r="IK79" s="41"/>
      <c r="IL79" s="41"/>
      <c r="IM79" s="18"/>
      <c r="IN79" s="41"/>
      <c r="IO79" s="41"/>
      <c r="IP79" s="41"/>
      <c r="IQ79" s="18"/>
      <c r="IR79" s="18"/>
      <c r="IS79" s="18">
        <f t="shared" si="190"/>
        <v>96</v>
      </c>
      <c r="IT79" s="18">
        <f t="shared" si="191"/>
        <v>10223</v>
      </c>
      <c r="IU79" s="17">
        <v>109</v>
      </c>
      <c r="IV79" s="17">
        <f t="shared" si="192"/>
        <v>-241</v>
      </c>
      <c r="IW79" s="36">
        <f t="shared" si="193"/>
        <v>-0.0235742932602955</v>
      </c>
      <c r="IX79" s="18">
        <f t="shared" si="194"/>
        <v>96</v>
      </c>
      <c r="IY79" s="42">
        <f t="shared" si="195"/>
        <v>10223</v>
      </c>
      <c r="IZ79" s="43"/>
      <c r="JA79" s="43"/>
    </row>
    <row r="80" spans="1:261">
      <c r="A80" s="16"/>
      <c r="B80" s="17" t="s">
        <v>39</v>
      </c>
      <c r="C80" s="18">
        <v>6939962766775</v>
      </c>
      <c r="D80" s="18">
        <v>614323113636</v>
      </c>
      <c r="E80" s="18">
        <v>21063510002736</v>
      </c>
      <c r="F80" s="22" t="s">
        <v>300</v>
      </c>
      <c r="G80" s="19" t="s">
        <v>301</v>
      </c>
      <c r="H80" s="17" t="s">
        <v>288</v>
      </c>
      <c r="I80" s="26">
        <f>VLOOKUP(C80,供应链!E:J,6,0)</f>
        <v>0</v>
      </c>
      <c r="J80" s="17">
        <f>VLOOKUP(C80,供应链!E:H,4,0)</f>
        <v>0</v>
      </c>
      <c r="K80" s="17">
        <f>VLOOKUP(C80,供应链!E:K,7,0)</f>
        <v>0</v>
      </c>
      <c r="L80" s="18" t="str">
        <f>VLOOKUP(C80,供应链!E:I,5,0)</f>
        <v>-</v>
      </c>
      <c r="M80" s="27">
        <f t="shared" si="148"/>
        <v>0</v>
      </c>
      <c r="N80" s="17">
        <v>0</v>
      </c>
      <c r="O80" s="26">
        <v>0</v>
      </c>
      <c r="P80" s="18">
        <v>0</v>
      </c>
      <c r="Q80" s="18">
        <v>0</v>
      </c>
      <c r="R80" s="40">
        <f t="shared" si="196"/>
        <v>0</v>
      </c>
      <c r="S80" s="17">
        <f t="shared" si="197"/>
        <v>0</v>
      </c>
      <c r="T80" s="36">
        <f t="shared" si="198"/>
        <v>0</v>
      </c>
      <c r="U80" s="17">
        <v>0</v>
      </c>
      <c r="V80" s="26">
        <v>0</v>
      </c>
      <c r="W80" s="18">
        <v>0</v>
      </c>
      <c r="X80" s="18">
        <v>0</v>
      </c>
      <c r="Y80" s="40">
        <f t="shared" si="199"/>
        <v>0</v>
      </c>
      <c r="Z80" s="17">
        <f t="shared" si="200"/>
        <v>0</v>
      </c>
      <c r="AA80" s="36">
        <f t="shared" si="201"/>
        <v>0</v>
      </c>
      <c r="AB80" s="17">
        <v>0</v>
      </c>
      <c r="AC80" s="26">
        <v>0</v>
      </c>
      <c r="AD80" s="18">
        <v>0</v>
      </c>
      <c r="AE80" s="18">
        <v>0</v>
      </c>
      <c r="AF80" s="40">
        <f t="shared" si="149"/>
        <v>0</v>
      </c>
      <c r="AG80" s="17">
        <f t="shared" si="150"/>
        <v>0</v>
      </c>
      <c r="AH80" s="36">
        <f t="shared" si="151"/>
        <v>0</v>
      </c>
      <c r="AI80" s="17">
        <v>0</v>
      </c>
      <c r="AJ80" s="26">
        <v>0</v>
      </c>
      <c r="AK80" s="18">
        <v>0</v>
      </c>
      <c r="AL80" s="18">
        <v>0</v>
      </c>
      <c r="AM80" s="40">
        <f t="shared" si="202"/>
        <v>0</v>
      </c>
      <c r="AN80" s="17">
        <f t="shared" si="203"/>
        <v>0</v>
      </c>
      <c r="AO80" s="36">
        <f t="shared" si="204"/>
        <v>0</v>
      </c>
      <c r="AP80" s="17">
        <v>0</v>
      </c>
      <c r="AQ80" s="26">
        <v>0</v>
      </c>
      <c r="AR80" s="18">
        <v>0</v>
      </c>
      <c r="AS80" s="18">
        <v>0</v>
      </c>
      <c r="AT80" s="40">
        <f t="shared" si="205"/>
        <v>0</v>
      </c>
      <c r="AU80" s="17">
        <f t="shared" si="206"/>
        <v>0</v>
      </c>
      <c r="AV80" s="36">
        <f t="shared" si="207"/>
        <v>0</v>
      </c>
      <c r="AW80" s="17">
        <v>0</v>
      </c>
      <c r="AX80" s="26">
        <v>0</v>
      </c>
      <c r="AY80" s="18">
        <v>0</v>
      </c>
      <c r="AZ80" s="18">
        <v>0</v>
      </c>
      <c r="BA80" s="40">
        <f t="shared" si="208"/>
        <v>0</v>
      </c>
      <c r="BB80" s="17">
        <f t="shared" si="209"/>
        <v>0</v>
      </c>
      <c r="BC80" s="36">
        <f t="shared" si="210"/>
        <v>0</v>
      </c>
      <c r="BD80" s="17">
        <v>0</v>
      </c>
      <c r="BE80" s="26">
        <v>0</v>
      </c>
      <c r="BF80" s="17">
        <v>0</v>
      </c>
      <c r="BG80" s="18">
        <v>0</v>
      </c>
      <c r="BH80" s="40">
        <f t="shared" si="211"/>
        <v>0</v>
      </c>
      <c r="BI80" s="17">
        <f t="shared" si="212"/>
        <v>0</v>
      </c>
      <c r="BJ80" s="36">
        <f t="shared" si="213"/>
        <v>0</v>
      </c>
      <c r="BK80" s="17">
        <v>0</v>
      </c>
      <c r="BL80" s="32">
        <v>0</v>
      </c>
      <c r="BM80" s="17">
        <v>0</v>
      </c>
      <c r="BN80" s="18">
        <v>0</v>
      </c>
      <c r="BO80" s="40">
        <f t="shared" si="214"/>
        <v>0</v>
      </c>
      <c r="BP80" s="17">
        <f t="shared" si="215"/>
        <v>0</v>
      </c>
      <c r="BQ80" s="36">
        <f t="shared" si="216"/>
        <v>0</v>
      </c>
      <c r="BR80" s="17">
        <v>0</v>
      </c>
      <c r="BS80" s="32">
        <v>0</v>
      </c>
      <c r="BT80" s="18">
        <v>0</v>
      </c>
      <c r="BU80" s="18">
        <v>0</v>
      </c>
      <c r="BV80" s="40">
        <f t="shared" si="217"/>
        <v>0</v>
      </c>
      <c r="BW80" s="17">
        <f t="shared" si="218"/>
        <v>0</v>
      </c>
      <c r="BX80" s="116">
        <f t="shared" si="219"/>
        <v>0</v>
      </c>
      <c r="BY80" s="112">
        <v>0</v>
      </c>
      <c r="BZ80" s="117">
        <v>0</v>
      </c>
      <c r="CA80" s="112">
        <v>0</v>
      </c>
      <c r="CB80" s="112">
        <v>0</v>
      </c>
      <c r="CC80" s="40">
        <f t="shared" si="152"/>
        <v>0</v>
      </c>
      <c r="CD80" s="17">
        <f t="shared" si="153"/>
        <v>0</v>
      </c>
      <c r="CE80" s="36">
        <f t="shared" si="154"/>
        <v>0</v>
      </c>
      <c r="CF80" s="112">
        <v>0</v>
      </c>
      <c r="CG80" s="117">
        <v>0</v>
      </c>
      <c r="CH80" s="112">
        <v>0</v>
      </c>
      <c r="CI80" s="112">
        <v>0</v>
      </c>
      <c r="CJ80" s="40">
        <f t="shared" si="155"/>
        <v>0</v>
      </c>
      <c r="CK80" s="17">
        <f t="shared" si="156"/>
        <v>0</v>
      </c>
      <c r="CL80" s="36">
        <f t="shared" si="157"/>
        <v>0</v>
      </c>
      <c r="CM80" s="120">
        <v>0</v>
      </c>
      <c r="CN80" s="121">
        <v>0</v>
      </c>
      <c r="CO80" s="55">
        <v>0</v>
      </c>
      <c r="CP80" s="55">
        <v>0</v>
      </c>
      <c r="CQ80" s="40">
        <f t="shared" si="158"/>
        <v>0</v>
      </c>
      <c r="CR80" s="17">
        <f t="shared" si="159"/>
        <v>0</v>
      </c>
      <c r="CS80" s="36">
        <f t="shared" si="160"/>
        <v>0</v>
      </c>
      <c r="CT80" s="122">
        <v>0</v>
      </c>
      <c r="CU80" s="123">
        <v>0</v>
      </c>
      <c r="CV80" s="122">
        <v>0</v>
      </c>
      <c r="CW80" s="122">
        <v>0</v>
      </c>
      <c r="CX80" s="40">
        <f t="shared" si="161"/>
        <v>0</v>
      </c>
      <c r="CY80" s="17">
        <f t="shared" si="162"/>
        <v>0</v>
      </c>
      <c r="CZ80" s="36">
        <f t="shared" si="163"/>
        <v>0</v>
      </c>
      <c r="DA80" s="112">
        <v>0</v>
      </c>
      <c r="DB80" s="117">
        <v>0</v>
      </c>
      <c r="DC80" s="112">
        <v>0</v>
      </c>
      <c r="DD80" s="112">
        <v>0</v>
      </c>
      <c r="DE80" s="40">
        <f t="shared" si="164"/>
        <v>0</v>
      </c>
      <c r="DF80" s="17">
        <f t="shared" si="165"/>
        <v>0</v>
      </c>
      <c r="DG80" s="36">
        <f t="shared" si="166"/>
        <v>0</v>
      </c>
      <c r="DH80" s="126">
        <v>0</v>
      </c>
      <c r="DI80" s="32">
        <v>0</v>
      </c>
      <c r="DJ80" s="17">
        <v>0</v>
      </c>
      <c r="DK80" s="18">
        <v>0</v>
      </c>
      <c r="DL80" s="40">
        <f t="shared" si="167"/>
        <v>0</v>
      </c>
      <c r="DM80" s="17">
        <f t="shared" si="168"/>
        <v>0</v>
      </c>
      <c r="DN80" s="36">
        <f t="shared" si="169"/>
        <v>0</v>
      </c>
      <c r="DO80" s="33">
        <v>0</v>
      </c>
      <c r="DP80" s="32">
        <v>0</v>
      </c>
      <c r="DQ80" s="18">
        <v>0</v>
      </c>
      <c r="DR80" s="18">
        <v>0</v>
      </c>
      <c r="DS80" s="40">
        <f t="shared" si="170"/>
        <v>0</v>
      </c>
      <c r="DT80" s="17">
        <f t="shared" si="171"/>
        <v>0</v>
      </c>
      <c r="DU80" s="36">
        <f t="shared" si="172"/>
        <v>0</v>
      </c>
      <c r="DV80" s="18">
        <v>0</v>
      </c>
      <c r="DW80" s="26">
        <v>0</v>
      </c>
      <c r="DX80" s="18">
        <v>0</v>
      </c>
      <c r="DY80" s="18">
        <v>0</v>
      </c>
      <c r="DZ80" s="40">
        <f t="shared" si="173"/>
        <v>0</v>
      </c>
      <c r="EA80" s="17">
        <f t="shared" si="174"/>
        <v>0</v>
      </c>
      <c r="EB80" s="36">
        <f t="shared" si="175"/>
        <v>0</v>
      </c>
      <c r="EC80" s="18">
        <v>0</v>
      </c>
      <c r="ED80" s="26">
        <v>0</v>
      </c>
      <c r="EE80" s="18">
        <v>0</v>
      </c>
      <c r="EF80" s="18">
        <v>0</v>
      </c>
      <c r="EG80" s="40">
        <f t="shared" si="176"/>
        <v>0</v>
      </c>
      <c r="EH80" s="17">
        <f t="shared" si="177"/>
        <v>0</v>
      </c>
      <c r="EI80" s="36">
        <f t="shared" si="178"/>
        <v>0</v>
      </c>
      <c r="EJ80" s="18">
        <v>0</v>
      </c>
      <c r="EK80" s="26">
        <v>0</v>
      </c>
      <c r="EL80" s="18">
        <v>0</v>
      </c>
      <c r="EM80" s="18">
        <v>0</v>
      </c>
      <c r="EN80" s="40">
        <f t="shared" si="179"/>
        <v>0</v>
      </c>
      <c r="EO80" s="17">
        <f t="shared" si="180"/>
        <v>0</v>
      </c>
      <c r="EP80" s="36">
        <f t="shared" si="181"/>
        <v>0</v>
      </c>
      <c r="EQ80" s="18">
        <v>0</v>
      </c>
      <c r="ER80" s="26">
        <v>0</v>
      </c>
      <c r="ES80" s="18">
        <v>0</v>
      </c>
      <c r="ET80" s="18">
        <v>0</v>
      </c>
      <c r="EU80" s="40">
        <f t="shared" si="220"/>
        <v>0</v>
      </c>
      <c r="EV80" s="17">
        <f t="shared" si="182"/>
        <v>0</v>
      </c>
      <c r="EW80" s="36">
        <f t="shared" si="183"/>
        <v>0</v>
      </c>
      <c r="EX80" s="18">
        <v>0</v>
      </c>
      <c r="EY80" s="26">
        <v>0</v>
      </c>
      <c r="EZ80" s="17">
        <v>0</v>
      </c>
      <c r="FA80" s="18">
        <v>0</v>
      </c>
      <c r="FB80" s="40">
        <f t="shared" si="221"/>
        <v>0</v>
      </c>
      <c r="FC80" s="17">
        <f t="shared" si="184"/>
        <v>0</v>
      </c>
      <c r="FD80" s="36">
        <f t="shared" si="185"/>
        <v>0</v>
      </c>
      <c r="FE80" s="18">
        <v>0</v>
      </c>
      <c r="FF80" s="26">
        <v>0</v>
      </c>
      <c r="FG80" s="17">
        <v>0</v>
      </c>
      <c r="FH80" s="18">
        <v>0</v>
      </c>
      <c r="FI80" s="40">
        <f t="shared" si="222"/>
        <v>0</v>
      </c>
      <c r="FJ80" s="17">
        <f t="shared" si="186"/>
        <v>0</v>
      </c>
      <c r="FK80" s="36">
        <f t="shared" si="187"/>
        <v>0</v>
      </c>
      <c r="FL80" s="18">
        <v>0</v>
      </c>
      <c r="FM80" s="26">
        <v>0</v>
      </c>
      <c r="FN80" s="17">
        <v>0</v>
      </c>
      <c r="FO80" s="18">
        <v>0</v>
      </c>
      <c r="FP80" s="40">
        <f t="shared" si="223"/>
        <v>0</v>
      </c>
      <c r="FQ80" s="17">
        <f t="shared" si="188"/>
        <v>0</v>
      </c>
      <c r="FR80" s="36">
        <f t="shared" si="189"/>
        <v>0</v>
      </c>
      <c r="FS80" s="18">
        <v>0</v>
      </c>
      <c r="FT80" s="26">
        <v>0</v>
      </c>
      <c r="FU80" s="17">
        <v>0</v>
      </c>
      <c r="FV80" s="18">
        <v>0</v>
      </c>
      <c r="FW80" s="40">
        <f t="shared" si="247"/>
        <v>0</v>
      </c>
      <c r="FX80" s="17">
        <f t="shared" si="224"/>
        <v>0</v>
      </c>
      <c r="FY80" s="36">
        <f t="shared" si="225"/>
        <v>0</v>
      </c>
      <c r="FZ80" s="18">
        <v>0</v>
      </c>
      <c r="GA80" s="26">
        <v>0</v>
      </c>
      <c r="GB80" s="17">
        <v>0</v>
      </c>
      <c r="GC80" s="18">
        <v>0</v>
      </c>
      <c r="GD80" s="40">
        <f t="shared" si="226"/>
        <v>0</v>
      </c>
      <c r="GE80" s="17">
        <f t="shared" si="227"/>
        <v>0</v>
      </c>
      <c r="GF80" s="36">
        <f t="shared" si="228"/>
        <v>0</v>
      </c>
      <c r="GG80" s="18">
        <v>0</v>
      </c>
      <c r="GH80" s="26">
        <v>0</v>
      </c>
      <c r="GI80" s="18">
        <v>0</v>
      </c>
      <c r="GJ80" s="18">
        <v>0</v>
      </c>
      <c r="GK80" s="40">
        <f t="shared" si="229"/>
        <v>0</v>
      </c>
      <c r="GL80" s="17">
        <f t="shared" si="230"/>
        <v>0</v>
      </c>
      <c r="GM80" s="36">
        <f t="shared" si="231"/>
        <v>0</v>
      </c>
      <c r="GN80" s="18">
        <v>0</v>
      </c>
      <c r="GO80" s="26">
        <v>0</v>
      </c>
      <c r="GP80" s="18">
        <v>0</v>
      </c>
      <c r="GQ80" s="18">
        <v>0</v>
      </c>
      <c r="GR80" s="40">
        <f t="shared" si="232"/>
        <v>0</v>
      </c>
      <c r="GS80" s="17">
        <f t="shared" si="233"/>
        <v>0</v>
      </c>
      <c r="GT80" s="36">
        <f t="shared" si="234"/>
        <v>0</v>
      </c>
      <c r="GU80" s="18">
        <v>0</v>
      </c>
      <c r="GV80" s="26">
        <v>0</v>
      </c>
      <c r="GW80" s="18">
        <v>0</v>
      </c>
      <c r="GX80" s="18">
        <v>0</v>
      </c>
      <c r="GY80" s="40">
        <f t="shared" si="235"/>
        <v>0</v>
      </c>
      <c r="GZ80" s="17">
        <f t="shared" si="236"/>
        <v>0</v>
      </c>
      <c r="HA80" s="36">
        <f t="shared" si="237"/>
        <v>0</v>
      </c>
      <c r="HB80" s="18">
        <v>0</v>
      </c>
      <c r="HC80" s="26">
        <v>0</v>
      </c>
      <c r="HD80" s="18">
        <v>0</v>
      </c>
      <c r="HE80" s="18">
        <v>0</v>
      </c>
      <c r="HF80" s="40">
        <f t="shared" si="238"/>
        <v>0</v>
      </c>
      <c r="HG80" s="17">
        <f t="shared" si="239"/>
        <v>0</v>
      </c>
      <c r="HH80" s="36">
        <f t="shared" si="240"/>
        <v>0</v>
      </c>
      <c r="HI80" s="18">
        <v>0</v>
      </c>
      <c r="HJ80" s="26">
        <v>0</v>
      </c>
      <c r="HK80" s="17">
        <v>0</v>
      </c>
      <c r="HL80" s="18">
        <v>0</v>
      </c>
      <c r="HM80" s="40">
        <f t="shared" si="241"/>
        <v>0</v>
      </c>
      <c r="HN80" s="17">
        <f t="shared" si="242"/>
        <v>0</v>
      </c>
      <c r="HO80" s="36">
        <f t="shared" si="243"/>
        <v>0</v>
      </c>
      <c r="HP80" s="18">
        <v>0</v>
      </c>
      <c r="HQ80" s="26">
        <v>0</v>
      </c>
      <c r="HR80" s="17">
        <v>0</v>
      </c>
      <c r="HS80" s="18">
        <v>0</v>
      </c>
      <c r="HT80" s="40">
        <f t="shared" si="244"/>
        <v>0</v>
      </c>
      <c r="HU80" s="17">
        <f t="shared" si="245"/>
        <v>0</v>
      </c>
      <c r="HV80" s="36">
        <f t="shared" si="246"/>
        <v>0</v>
      </c>
      <c r="HW80" s="17"/>
      <c r="HX80" s="17"/>
      <c r="HY80" s="18"/>
      <c r="HZ80" s="18"/>
      <c r="IA80" s="17"/>
      <c r="IB80" s="17"/>
      <c r="IC80" s="17">
        <v>0</v>
      </c>
      <c r="ID80" s="17">
        <v>0</v>
      </c>
      <c r="IE80" s="18"/>
      <c r="IF80" s="41"/>
      <c r="IG80" s="41"/>
      <c r="IH80" s="41"/>
      <c r="II80" s="41"/>
      <c r="IJ80" s="41"/>
      <c r="IK80" s="41"/>
      <c r="IL80" s="41"/>
      <c r="IM80" s="18"/>
      <c r="IN80" s="41"/>
      <c r="IO80" s="41"/>
      <c r="IP80" s="41"/>
      <c r="IQ80" s="18"/>
      <c r="IR80" s="18"/>
      <c r="IS80" s="18">
        <f t="shared" si="190"/>
        <v>0</v>
      </c>
      <c r="IT80" s="18">
        <f t="shared" si="191"/>
        <v>0</v>
      </c>
      <c r="IU80" s="17">
        <v>129</v>
      </c>
      <c r="IV80" s="17">
        <f t="shared" si="192"/>
        <v>0</v>
      </c>
      <c r="IW80" s="36">
        <f t="shared" si="193"/>
        <v>0</v>
      </c>
      <c r="IX80" s="18">
        <f t="shared" si="194"/>
        <v>0</v>
      </c>
      <c r="IY80" s="42">
        <f t="shared" si="195"/>
        <v>0</v>
      </c>
      <c r="IZ80" s="43"/>
      <c r="JA80" s="43"/>
    </row>
    <row r="81" spans="1:261">
      <c r="A81" s="16"/>
      <c r="B81" s="17" t="s">
        <v>39</v>
      </c>
      <c r="C81" s="18">
        <v>6939962768908</v>
      </c>
      <c r="D81" s="18">
        <v>612695260465</v>
      </c>
      <c r="E81" s="18" t="s">
        <v>303</v>
      </c>
      <c r="F81" s="22" t="s">
        <v>304</v>
      </c>
      <c r="G81" s="19" t="s">
        <v>305</v>
      </c>
      <c r="H81" s="17" t="s">
        <v>288</v>
      </c>
      <c r="I81" s="26">
        <f>VLOOKUP(C81,供应链!E:J,6,0)</f>
        <v>0</v>
      </c>
      <c r="J81" s="17">
        <f>VLOOKUP(C81,供应链!E:H,4,0)</f>
        <v>0</v>
      </c>
      <c r="K81" s="17">
        <f>VLOOKUP(C81,供应链!E:K,7,0)</f>
        <v>0</v>
      </c>
      <c r="L81" s="18" t="str">
        <f>VLOOKUP(C81,供应链!E:I,5,0)</f>
        <v>-</v>
      </c>
      <c r="M81" s="27">
        <f t="shared" si="148"/>
        <v>0</v>
      </c>
      <c r="N81" s="17">
        <v>0</v>
      </c>
      <c r="O81" s="26">
        <v>0</v>
      </c>
      <c r="P81" s="18">
        <v>0</v>
      </c>
      <c r="Q81" s="18">
        <v>0</v>
      </c>
      <c r="R81" s="40">
        <f t="shared" si="196"/>
        <v>0</v>
      </c>
      <c r="S81" s="17">
        <f t="shared" si="197"/>
        <v>0</v>
      </c>
      <c r="T81" s="36">
        <f t="shared" si="198"/>
        <v>0</v>
      </c>
      <c r="U81" s="17">
        <v>0</v>
      </c>
      <c r="V81" s="26">
        <v>0</v>
      </c>
      <c r="W81" s="18">
        <v>0</v>
      </c>
      <c r="X81" s="18">
        <v>0</v>
      </c>
      <c r="Y81" s="40">
        <f t="shared" si="199"/>
        <v>0</v>
      </c>
      <c r="Z81" s="17">
        <f t="shared" si="200"/>
        <v>0</v>
      </c>
      <c r="AA81" s="36">
        <f t="shared" si="201"/>
        <v>0</v>
      </c>
      <c r="AB81" s="17">
        <v>0</v>
      </c>
      <c r="AC81" s="26">
        <v>0</v>
      </c>
      <c r="AD81" s="18">
        <v>0</v>
      </c>
      <c r="AE81" s="18">
        <v>0</v>
      </c>
      <c r="AF81" s="40">
        <f t="shared" si="149"/>
        <v>0</v>
      </c>
      <c r="AG81" s="17">
        <f t="shared" si="150"/>
        <v>0</v>
      </c>
      <c r="AH81" s="36">
        <f t="shared" si="151"/>
        <v>0</v>
      </c>
      <c r="AI81" s="17">
        <v>0</v>
      </c>
      <c r="AJ81" s="26">
        <v>0</v>
      </c>
      <c r="AK81" s="18">
        <v>0</v>
      </c>
      <c r="AL81" s="18">
        <v>0</v>
      </c>
      <c r="AM81" s="40">
        <f t="shared" si="202"/>
        <v>0</v>
      </c>
      <c r="AN81" s="17">
        <f t="shared" si="203"/>
        <v>0</v>
      </c>
      <c r="AO81" s="36">
        <f t="shared" si="204"/>
        <v>0</v>
      </c>
      <c r="AP81" s="17">
        <v>0</v>
      </c>
      <c r="AQ81" s="26">
        <v>0</v>
      </c>
      <c r="AR81" s="18">
        <v>0</v>
      </c>
      <c r="AS81" s="18">
        <v>0</v>
      </c>
      <c r="AT81" s="40">
        <f t="shared" si="205"/>
        <v>0</v>
      </c>
      <c r="AU81" s="17">
        <f t="shared" si="206"/>
        <v>0</v>
      </c>
      <c r="AV81" s="36">
        <f t="shared" si="207"/>
        <v>0</v>
      </c>
      <c r="AW81" s="17">
        <v>0</v>
      </c>
      <c r="AX81" s="26">
        <v>0</v>
      </c>
      <c r="AY81" s="18">
        <v>0</v>
      </c>
      <c r="AZ81" s="18">
        <v>0</v>
      </c>
      <c r="BA81" s="40">
        <f t="shared" si="208"/>
        <v>0</v>
      </c>
      <c r="BB81" s="17">
        <f t="shared" si="209"/>
        <v>0</v>
      </c>
      <c r="BC81" s="36">
        <f t="shared" si="210"/>
        <v>0</v>
      </c>
      <c r="BD81" s="17">
        <v>0</v>
      </c>
      <c r="BE81" s="26">
        <v>0</v>
      </c>
      <c r="BF81" s="17">
        <v>0</v>
      </c>
      <c r="BG81" s="18">
        <v>0</v>
      </c>
      <c r="BH81" s="40">
        <f t="shared" si="211"/>
        <v>0</v>
      </c>
      <c r="BI81" s="17">
        <f t="shared" si="212"/>
        <v>0</v>
      </c>
      <c r="BJ81" s="36">
        <f t="shared" si="213"/>
        <v>0</v>
      </c>
      <c r="BK81" s="17">
        <v>0</v>
      </c>
      <c r="BL81" s="32">
        <v>0</v>
      </c>
      <c r="BM81" s="17">
        <v>0</v>
      </c>
      <c r="BN81" s="18">
        <v>0</v>
      </c>
      <c r="BO81" s="40">
        <f t="shared" si="214"/>
        <v>0</v>
      </c>
      <c r="BP81" s="17">
        <f t="shared" si="215"/>
        <v>0</v>
      </c>
      <c r="BQ81" s="36">
        <f t="shared" si="216"/>
        <v>0</v>
      </c>
      <c r="BR81" s="17">
        <v>0</v>
      </c>
      <c r="BS81" s="32">
        <v>0</v>
      </c>
      <c r="BT81" s="18">
        <v>0</v>
      </c>
      <c r="BU81" s="18">
        <v>0</v>
      </c>
      <c r="BV81" s="40">
        <f t="shared" si="217"/>
        <v>0</v>
      </c>
      <c r="BW81" s="17">
        <f t="shared" si="218"/>
        <v>0</v>
      </c>
      <c r="BX81" s="116">
        <f t="shared" si="219"/>
        <v>0</v>
      </c>
      <c r="BY81" s="112">
        <v>0</v>
      </c>
      <c r="BZ81" s="117">
        <v>0</v>
      </c>
      <c r="CA81" s="112">
        <v>0</v>
      </c>
      <c r="CB81" s="112">
        <v>0</v>
      </c>
      <c r="CC81" s="40">
        <f t="shared" si="152"/>
        <v>0</v>
      </c>
      <c r="CD81" s="17">
        <f t="shared" si="153"/>
        <v>0</v>
      </c>
      <c r="CE81" s="36">
        <f t="shared" si="154"/>
        <v>0</v>
      </c>
      <c r="CF81" s="112">
        <v>0</v>
      </c>
      <c r="CG81" s="117">
        <v>0</v>
      </c>
      <c r="CH81" s="112">
        <v>0</v>
      </c>
      <c r="CI81" s="112">
        <v>0</v>
      </c>
      <c r="CJ81" s="40">
        <f t="shared" si="155"/>
        <v>0</v>
      </c>
      <c r="CK81" s="17">
        <f t="shared" si="156"/>
        <v>0</v>
      </c>
      <c r="CL81" s="36">
        <f t="shared" si="157"/>
        <v>0</v>
      </c>
      <c r="CM81" s="120">
        <v>0</v>
      </c>
      <c r="CN81" s="121">
        <v>0</v>
      </c>
      <c r="CO81" s="55">
        <v>0</v>
      </c>
      <c r="CP81" s="55">
        <v>0</v>
      </c>
      <c r="CQ81" s="40">
        <f t="shared" si="158"/>
        <v>0</v>
      </c>
      <c r="CR81" s="17">
        <f t="shared" si="159"/>
        <v>0</v>
      </c>
      <c r="CS81" s="36">
        <f t="shared" si="160"/>
        <v>0</v>
      </c>
      <c r="CT81" s="122">
        <v>0</v>
      </c>
      <c r="CU81" s="123">
        <v>0</v>
      </c>
      <c r="CV81" s="122">
        <v>0</v>
      </c>
      <c r="CW81" s="122">
        <v>0</v>
      </c>
      <c r="CX81" s="40">
        <f t="shared" si="161"/>
        <v>0</v>
      </c>
      <c r="CY81" s="17">
        <f t="shared" si="162"/>
        <v>0</v>
      </c>
      <c r="CZ81" s="36">
        <f t="shared" si="163"/>
        <v>0</v>
      </c>
      <c r="DA81" s="112">
        <v>0</v>
      </c>
      <c r="DB81" s="117">
        <v>0</v>
      </c>
      <c r="DC81" s="112">
        <v>0</v>
      </c>
      <c r="DD81" s="112">
        <v>0</v>
      </c>
      <c r="DE81" s="40">
        <f t="shared" si="164"/>
        <v>0</v>
      </c>
      <c r="DF81" s="17">
        <f t="shared" si="165"/>
        <v>0</v>
      </c>
      <c r="DG81" s="36">
        <f t="shared" si="166"/>
        <v>0</v>
      </c>
      <c r="DH81" s="126">
        <v>0</v>
      </c>
      <c r="DI81" s="32">
        <v>0</v>
      </c>
      <c r="DJ81" s="17">
        <v>0</v>
      </c>
      <c r="DK81" s="18">
        <v>0</v>
      </c>
      <c r="DL81" s="40">
        <f t="shared" si="167"/>
        <v>0</v>
      </c>
      <c r="DM81" s="17">
        <f t="shared" si="168"/>
        <v>0</v>
      </c>
      <c r="DN81" s="36">
        <f t="shared" si="169"/>
        <v>0</v>
      </c>
      <c r="DO81" s="33">
        <v>0</v>
      </c>
      <c r="DP81" s="32">
        <v>0</v>
      </c>
      <c r="DQ81" s="18">
        <v>0</v>
      </c>
      <c r="DR81" s="18">
        <v>0</v>
      </c>
      <c r="DS81" s="40">
        <f t="shared" si="170"/>
        <v>0</v>
      </c>
      <c r="DT81" s="17">
        <f t="shared" si="171"/>
        <v>0</v>
      </c>
      <c r="DU81" s="36">
        <f t="shared" si="172"/>
        <v>0</v>
      </c>
      <c r="DV81" s="18">
        <v>0</v>
      </c>
      <c r="DW81" s="26">
        <v>0</v>
      </c>
      <c r="DX81" s="18">
        <v>0</v>
      </c>
      <c r="DY81" s="18">
        <v>0</v>
      </c>
      <c r="DZ81" s="40">
        <f t="shared" si="173"/>
        <v>0</v>
      </c>
      <c r="EA81" s="17">
        <f t="shared" si="174"/>
        <v>0</v>
      </c>
      <c r="EB81" s="36">
        <f t="shared" si="175"/>
        <v>0</v>
      </c>
      <c r="EC81" s="18">
        <v>0</v>
      </c>
      <c r="ED81" s="26">
        <v>0</v>
      </c>
      <c r="EE81" s="18">
        <v>0</v>
      </c>
      <c r="EF81" s="18">
        <v>0</v>
      </c>
      <c r="EG81" s="40">
        <f t="shared" si="176"/>
        <v>0</v>
      </c>
      <c r="EH81" s="17">
        <f t="shared" si="177"/>
        <v>0</v>
      </c>
      <c r="EI81" s="36">
        <f t="shared" si="178"/>
        <v>0</v>
      </c>
      <c r="EJ81" s="18">
        <v>0</v>
      </c>
      <c r="EK81" s="26">
        <v>0</v>
      </c>
      <c r="EL81" s="18">
        <v>0</v>
      </c>
      <c r="EM81" s="18">
        <v>0</v>
      </c>
      <c r="EN81" s="40">
        <f t="shared" si="179"/>
        <v>0</v>
      </c>
      <c r="EO81" s="17">
        <f t="shared" si="180"/>
        <v>0</v>
      </c>
      <c r="EP81" s="36">
        <f t="shared" si="181"/>
        <v>0</v>
      </c>
      <c r="EQ81" s="18">
        <v>0</v>
      </c>
      <c r="ER81" s="26">
        <v>0</v>
      </c>
      <c r="ES81" s="18">
        <v>0</v>
      </c>
      <c r="ET81" s="18">
        <v>0</v>
      </c>
      <c r="EU81" s="40">
        <f t="shared" si="220"/>
        <v>0</v>
      </c>
      <c r="EV81" s="17">
        <f t="shared" si="182"/>
        <v>0</v>
      </c>
      <c r="EW81" s="36">
        <f t="shared" si="183"/>
        <v>0</v>
      </c>
      <c r="EX81" s="18">
        <v>0</v>
      </c>
      <c r="EY81" s="26">
        <v>0</v>
      </c>
      <c r="EZ81" s="17">
        <v>0</v>
      </c>
      <c r="FA81" s="18">
        <v>0</v>
      </c>
      <c r="FB81" s="40">
        <f t="shared" si="221"/>
        <v>0</v>
      </c>
      <c r="FC81" s="17">
        <f t="shared" si="184"/>
        <v>0</v>
      </c>
      <c r="FD81" s="36">
        <f t="shared" si="185"/>
        <v>0</v>
      </c>
      <c r="FE81" s="18">
        <v>0</v>
      </c>
      <c r="FF81" s="26">
        <v>0</v>
      </c>
      <c r="FG81" s="17">
        <v>0</v>
      </c>
      <c r="FH81" s="18">
        <v>0</v>
      </c>
      <c r="FI81" s="40">
        <f t="shared" si="222"/>
        <v>0</v>
      </c>
      <c r="FJ81" s="17">
        <f t="shared" si="186"/>
        <v>0</v>
      </c>
      <c r="FK81" s="36">
        <f t="shared" si="187"/>
        <v>0</v>
      </c>
      <c r="FL81" s="18">
        <v>0</v>
      </c>
      <c r="FM81" s="26">
        <v>0</v>
      </c>
      <c r="FN81" s="17">
        <v>0</v>
      </c>
      <c r="FO81" s="18">
        <v>0</v>
      </c>
      <c r="FP81" s="40">
        <f t="shared" si="223"/>
        <v>0</v>
      </c>
      <c r="FQ81" s="17">
        <f t="shared" si="188"/>
        <v>0</v>
      </c>
      <c r="FR81" s="36">
        <f t="shared" si="189"/>
        <v>0</v>
      </c>
      <c r="FS81" s="18">
        <v>0</v>
      </c>
      <c r="FT81" s="26">
        <v>0</v>
      </c>
      <c r="FU81" s="17">
        <v>0</v>
      </c>
      <c r="FV81" s="18">
        <v>0</v>
      </c>
      <c r="FW81" s="40">
        <f t="shared" si="247"/>
        <v>0</v>
      </c>
      <c r="FX81" s="17">
        <f t="shared" si="224"/>
        <v>0</v>
      </c>
      <c r="FY81" s="36">
        <f t="shared" si="225"/>
        <v>0</v>
      </c>
      <c r="FZ81" s="18">
        <v>0</v>
      </c>
      <c r="GA81" s="26">
        <v>0</v>
      </c>
      <c r="GB81" s="17">
        <v>0</v>
      </c>
      <c r="GC81" s="18">
        <v>0</v>
      </c>
      <c r="GD81" s="40">
        <f t="shared" si="226"/>
        <v>0</v>
      </c>
      <c r="GE81" s="17">
        <f t="shared" si="227"/>
        <v>0</v>
      </c>
      <c r="GF81" s="36">
        <f t="shared" si="228"/>
        <v>0</v>
      </c>
      <c r="GG81" s="18">
        <v>0</v>
      </c>
      <c r="GH81" s="26">
        <v>0</v>
      </c>
      <c r="GI81" s="18">
        <v>0</v>
      </c>
      <c r="GJ81" s="18">
        <v>0</v>
      </c>
      <c r="GK81" s="40">
        <f t="shared" si="229"/>
        <v>0</v>
      </c>
      <c r="GL81" s="17">
        <f t="shared" si="230"/>
        <v>0</v>
      </c>
      <c r="GM81" s="36">
        <f t="shared" si="231"/>
        <v>0</v>
      </c>
      <c r="GN81" s="18">
        <v>0</v>
      </c>
      <c r="GO81" s="26">
        <v>0</v>
      </c>
      <c r="GP81" s="18">
        <v>0</v>
      </c>
      <c r="GQ81" s="18">
        <v>0</v>
      </c>
      <c r="GR81" s="40">
        <f t="shared" si="232"/>
        <v>0</v>
      </c>
      <c r="GS81" s="17">
        <f t="shared" si="233"/>
        <v>0</v>
      </c>
      <c r="GT81" s="36">
        <f t="shared" si="234"/>
        <v>0</v>
      </c>
      <c r="GU81" s="18">
        <v>0</v>
      </c>
      <c r="GV81" s="26">
        <v>0</v>
      </c>
      <c r="GW81" s="18">
        <v>0</v>
      </c>
      <c r="GX81" s="18">
        <v>0</v>
      </c>
      <c r="GY81" s="40">
        <f t="shared" si="235"/>
        <v>0</v>
      </c>
      <c r="GZ81" s="17">
        <f t="shared" si="236"/>
        <v>0</v>
      </c>
      <c r="HA81" s="36">
        <f t="shared" si="237"/>
        <v>0</v>
      </c>
      <c r="HB81" s="18">
        <v>0</v>
      </c>
      <c r="HC81" s="26">
        <v>0</v>
      </c>
      <c r="HD81" s="18">
        <v>0</v>
      </c>
      <c r="HE81" s="18">
        <v>0</v>
      </c>
      <c r="HF81" s="40">
        <f t="shared" si="238"/>
        <v>0</v>
      </c>
      <c r="HG81" s="17">
        <f t="shared" si="239"/>
        <v>0</v>
      </c>
      <c r="HH81" s="36">
        <f t="shared" si="240"/>
        <v>0</v>
      </c>
      <c r="HI81" s="18">
        <v>0</v>
      </c>
      <c r="HJ81" s="26">
        <v>0</v>
      </c>
      <c r="HK81" s="17">
        <v>0</v>
      </c>
      <c r="HL81" s="18">
        <v>0</v>
      </c>
      <c r="HM81" s="40">
        <f t="shared" si="241"/>
        <v>0</v>
      </c>
      <c r="HN81" s="17">
        <f t="shared" si="242"/>
        <v>0</v>
      </c>
      <c r="HO81" s="36">
        <f t="shared" si="243"/>
        <v>0</v>
      </c>
      <c r="HP81" s="18">
        <v>0</v>
      </c>
      <c r="HQ81" s="26">
        <v>0</v>
      </c>
      <c r="HR81" s="17">
        <v>0</v>
      </c>
      <c r="HS81" s="18">
        <v>0</v>
      </c>
      <c r="HT81" s="40">
        <f t="shared" si="244"/>
        <v>0</v>
      </c>
      <c r="HU81" s="17">
        <f t="shared" si="245"/>
        <v>0</v>
      </c>
      <c r="HV81" s="36">
        <f t="shared" si="246"/>
        <v>0</v>
      </c>
      <c r="HW81" s="17"/>
      <c r="HX81" s="17"/>
      <c r="HY81" s="18"/>
      <c r="HZ81" s="18"/>
      <c r="IA81" s="17"/>
      <c r="IB81" s="17"/>
      <c r="IC81" s="17">
        <v>0</v>
      </c>
      <c r="ID81" s="17">
        <v>0</v>
      </c>
      <c r="IE81" s="18"/>
      <c r="IF81" s="41"/>
      <c r="IG81" s="41"/>
      <c r="IH81" s="41"/>
      <c r="II81" s="41"/>
      <c r="IJ81" s="41"/>
      <c r="IK81" s="41"/>
      <c r="IL81" s="41"/>
      <c r="IM81" s="18"/>
      <c r="IN81" s="41"/>
      <c r="IO81" s="41"/>
      <c r="IP81" s="41"/>
      <c r="IQ81" s="18"/>
      <c r="IR81" s="18"/>
      <c r="IS81" s="18">
        <f t="shared" si="190"/>
        <v>0</v>
      </c>
      <c r="IT81" s="18">
        <f t="shared" si="191"/>
        <v>0</v>
      </c>
      <c r="IU81" s="17">
        <v>89</v>
      </c>
      <c r="IV81" s="17">
        <f t="shared" si="192"/>
        <v>0</v>
      </c>
      <c r="IW81" s="36">
        <f t="shared" si="193"/>
        <v>0</v>
      </c>
      <c r="IX81" s="18">
        <f t="shared" si="194"/>
        <v>0</v>
      </c>
      <c r="IY81" s="42">
        <f t="shared" si="195"/>
        <v>0</v>
      </c>
      <c r="IZ81" s="43"/>
      <c r="JA81" s="43"/>
    </row>
    <row r="82" spans="1:261">
      <c r="A82" s="16"/>
      <c r="B82" s="20" t="s">
        <v>47</v>
      </c>
      <c r="C82" s="18">
        <v>6939962771502</v>
      </c>
      <c r="D82" s="18">
        <v>613500543615</v>
      </c>
      <c r="E82" s="18">
        <v>21062010001818</v>
      </c>
      <c r="F82" s="22" t="s">
        <v>306</v>
      </c>
      <c r="G82" s="19" t="s">
        <v>264</v>
      </c>
      <c r="H82" s="17" t="s">
        <v>288</v>
      </c>
      <c r="I82" s="26">
        <f>VLOOKUP(C82,供应链!E:J,6,0)</f>
        <v>1</v>
      </c>
      <c r="J82" s="17">
        <f>VLOOKUP(C82,供应链!E:H,4,0)</f>
        <v>1036</v>
      </c>
      <c r="K82" s="17">
        <f>VLOOKUP(C82,供应链!E:K,7,0)</f>
        <v>6</v>
      </c>
      <c r="L82" s="18">
        <f>VLOOKUP(C82,供应链!E:I,5,0)</f>
        <v>10.5392947794801</v>
      </c>
      <c r="M82" s="27">
        <f t="shared" si="148"/>
        <v>0.0310193662948782</v>
      </c>
      <c r="N82" s="17">
        <v>3595</v>
      </c>
      <c r="O82" s="26">
        <v>0.0267037552155772</v>
      </c>
      <c r="P82" s="18">
        <v>96</v>
      </c>
      <c r="Q82" s="18">
        <v>7222</v>
      </c>
      <c r="R82" s="40">
        <f t="shared" si="196"/>
        <v>75.2291666666667</v>
      </c>
      <c r="S82" s="17">
        <f t="shared" si="197"/>
        <v>-362</v>
      </c>
      <c r="T82" s="36">
        <f t="shared" si="198"/>
        <v>-0.0501246192190528</v>
      </c>
      <c r="U82" s="17">
        <v>3180</v>
      </c>
      <c r="V82" s="26">
        <v>0.0216981132075472</v>
      </c>
      <c r="W82" s="18">
        <v>69</v>
      </c>
      <c r="X82" s="18">
        <v>5184</v>
      </c>
      <c r="Y82" s="40">
        <f t="shared" si="199"/>
        <v>75.1304347826087</v>
      </c>
      <c r="Z82" s="17">
        <f t="shared" si="200"/>
        <v>-267</v>
      </c>
      <c r="AA82" s="36">
        <f t="shared" si="201"/>
        <v>-0.0515046296296295</v>
      </c>
      <c r="AB82" s="17">
        <v>3563</v>
      </c>
      <c r="AC82" s="26">
        <v>0.0238563008700533</v>
      </c>
      <c r="AD82" s="18">
        <v>85</v>
      </c>
      <c r="AE82" s="18">
        <v>6423</v>
      </c>
      <c r="AF82" s="40">
        <f t="shared" si="149"/>
        <v>75.5647058823529</v>
      </c>
      <c r="AG82" s="17">
        <f t="shared" si="150"/>
        <v>-292</v>
      </c>
      <c r="AH82" s="36">
        <f t="shared" si="151"/>
        <v>-0.0454616222948778</v>
      </c>
      <c r="AI82" s="17">
        <v>4382</v>
      </c>
      <c r="AJ82" s="26">
        <v>0.0241898676403469</v>
      </c>
      <c r="AK82" s="18">
        <v>106</v>
      </c>
      <c r="AL82" s="18">
        <v>7912</v>
      </c>
      <c r="AM82" s="40">
        <f t="shared" si="202"/>
        <v>74.6415094339623</v>
      </c>
      <c r="AN82" s="17">
        <f t="shared" si="203"/>
        <v>-461.999999999999</v>
      </c>
      <c r="AO82" s="36">
        <f t="shared" si="204"/>
        <v>-0.0583923154701718</v>
      </c>
      <c r="AP82" s="17">
        <v>6344</v>
      </c>
      <c r="AQ82" s="26">
        <v>0.0263240857503153</v>
      </c>
      <c r="AR82" s="18">
        <v>167</v>
      </c>
      <c r="AS82" s="18">
        <v>12385</v>
      </c>
      <c r="AT82" s="40">
        <f t="shared" si="205"/>
        <v>74.1616766467066</v>
      </c>
      <c r="AU82" s="17">
        <f t="shared" si="206"/>
        <v>-808.000000000001</v>
      </c>
      <c r="AV82" s="36">
        <f t="shared" si="207"/>
        <v>-0.0652402099313687</v>
      </c>
      <c r="AW82" s="17">
        <v>5677</v>
      </c>
      <c r="AX82" s="26">
        <v>0.0246609124537608</v>
      </c>
      <c r="AY82" s="18">
        <v>140</v>
      </c>
      <c r="AZ82" s="18">
        <v>10492</v>
      </c>
      <c r="BA82" s="40">
        <f t="shared" si="208"/>
        <v>74.9428571428571</v>
      </c>
      <c r="BB82" s="17">
        <f t="shared" si="209"/>
        <v>-568.000000000001</v>
      </c>
      <c r="BC82" s="36">
        <f t="shared" si="210"/>
        <v>-0.0541364849409074</v>
      </c>
      <c r="BD82" s="17">
        <v>5010</v>
      </c>
      <c r="BE82" s="26">
        <v>0.0355289421157685</v>
      </c>
      <c r="BF82" s="17">
        <v>178</v>
      </c>
      <c r="BG82" s="18">
        <v>13058</v>
      </c>
      <c r="BH82" s="40">
        <f t="shared" si="211"/>
        <v>73.3595505617977</v>
      </c>
      <c r="BI82" s="17">
        <f t="shared" si="212"/>
        <v>-1004</v>
      </c>
      <c r="BJ82" s="36">
        <f t="shared" si="213"/>
        <v>-0.0768877316587533</v>
      </c>
      <c r="BK82" s="17">
        <v>4044</v>
      </c>
      <c r="BL82" s="32">
        <v>0.021513353115727</v>
      </c>
      <c r="BM82" s="17">
        <v>87</v>
      </c>
      <c r="BN82" s="18">
        <v>7386</v>
      </c>
      <c r="BO82" s="40">
        <f t="shared" si="214"/>
        <v>84.8965517241379</v>
      </c>
      <c r="BP82" s="17">
        <f t="shared" si="215"/>
        <v>513</v>
      </c>
      <c r="BQ82" s="36">
        <f t="shared" si="216"/>
        <v>0.069455727051178</v>
      </c>
      <c r="BR82" s="17">
        <v>3962</v>
      </c>
      <c r="BS82" s="32">
        <v>0.0201918223119637</v>
      </c>
      <c r="BT82" s="18">
        <v>80</v>
      </c>
      <c r="BU82" s="18">
        <v>6817</v>
      </c>
      <c r="BV82" s="40">
        <f t="shared" si="217"/>
        <v>85.2125</v>
      </c>
      <c r="BW82" s="17">
        <f t="shared" si="218"/>
        <v>497</v>
      </c>
      <c r="BX82" s="116">
        <f t="shared" si="219"/>
        <v>0.0729059703681972</v>
      </c>
      <c r="BY82" s="112">
        <v>3569</v>
      </c>
      <c r="BZ82" s="117">
        <v>0.0162510507144859</v>
      </c>
      <c r="CA82" s="112">
        <v>58</v>
      </c>
      <c r="CB82" s="112">
        <v>4942</v>
      </c>
      <c r="CC82" s="40">
        <f t="shared" si="152"/>
        <v>85.2068965517241</v>
      </c>
      <c r="CD82" s="17">
        <f t="shared" si="153"/>
        <v>360</v>
      </c>
      <c r="CE82" s="36">
        <f t="shared" si="154"/>
        <v>0.0728450020234723</v>
      </c>
      <c r="CF82" s="112">
        <v>4520</v>
      </c>
      <c r="CG82" s="117">
        <v>0.018141592920354</v>
      </c>
      <c r="CH82" s="112">
        <v>82</v>
      </c>
      <c r="CI82" s="112">
        <v>7022</v>
      </c>
      <c r="CJ82" s="40">
        <f t="shared" si="155"/>
        <v>85.6341463414634</v>
      </c>
      <c r="CK82" s="17">
        <f t="shared" si="156"/>
        <v>544</v>
      </c>
      <c r="CL82" s="36">
        <f t="shared" si="157"/>
        <v>0.0774708060381658</v>
      </c>
      <c r="CM82" s="120">
        <v>4684</v>
      </c>
      <c r="CN82" s="121">
        <v>0.0089666951323655</v>
      </c>
      <c r="CO82" s="55">
        <v>42</v>
      </c>
      <c r="CP82" s="55">
        <v>3588</v>
      </c>
      <c r="CQ82" s="40">
        <f t="shared" si="158"/>
        <v>85.4285714285714</v>
      </c>
      <c r="CR82" s="17">
        <f t="shared" si="159"/>
        <v>270</v>
      </c>
      <c r="CS82" s="36">
        <f t="shared" si="160"/>
        <v>0.0752508361204014</v>
      </c>
      <c r="CT82" s="122">
        <v>4992</v>
      </c>
      <c r="CU82" s="123">
        <v>0.0132211538461538</v>
      </c>
      <c r="CV82" s="122">
        <v>66</v>
      </c>
      <c r="CW82" s="122">
        <v>5670</v>
      </c>
      <c r="CX82" s="40">
        <f t="shared" si="161"/>
        <v>85.9090909090909</v>
      </c>
      <c r="CY82" s="17">
        <f t="shared" si="162"/>
        <v>456</v>
      </c>
      <c r="CZ82" s="36">
        <f t="shared" si="163"/>
        <v>0.0804232804232804</v>
      </c>
      <c r="DA82" s="112">
        <v>4488</v>
      </c>
      <c r="DB82" s="117">
        <v>0.0133689839572193</v>
      </c>
      <c r="DC82" s="112">
        <v>60</v>
      </c>
      <c r="DD82" s="112">
        <v>5203</v>
      </c>
      <c r="DE82" s="40">
        <f t="shared" si="164"/>
        <v>86.7166666666667</v>
      </c>
      <c r="DF82" s="17">
        <f t="shared" si="165"/>
        <v>463</v>
      </c>
      <c r="DG82" s="36">
        <f t="shared" si="166"/>
        <v>0.0889871228137613</v>
      </c>
      <c r="DH82" s="126">
        <v>4386</v>
      </c>
      <c r="DI82" s="32">
        <v>0.0129958960328317</v>
      </c>
      <c r="DJ82" s="17">
        <v>57</v>
      </c>
      <c r="DK82" s="18">
        <v>4910</v>
      </c>
      <c r="DL82" s="40">
        <f t="shared" si="167"/>
        <v>86.140350877193</v>
      </c>
      <c r="DM82" s="17">
        <f t="shared" si="168"/>
        <v>407</v>
      </c>
      <c r="DN82" s="36">
        <f t="shared" si="169"/>
        <v>0.0828920570264766</v>
      </c>
      <c r="DO82" s="33">
        <v>4502</v>
      </c>
      <c r="DP82" s="32">
        <v>0.0155486450466459</v>
      </c>
      <c r="DQ82" s="18">
        <v>70</v>
      </c>
      <c r="DR82" s="18">
        <v>6045</v>
      </c>
      <c r="DS82" s="40">
        <f t="shared" si="170"/>
        <v>86.3571428571429</v>
      </c>
      <c r="DT82" s="17">
        <f t="shared" si="171"/>
        <v>515</v>
      </c>
      <c r="DU82" s="36">
        <f t="shared" si="172"/>
        <v>0.0851943755169562</v>
      </c>
      <c r="DV82" s="18">
        <v>4223</v>
      </c>
      <c r="DW82" s="26">
        <v>0.0125503196779541</v>
      </c>
      <c r="DX82" s="18">
        <v>53</v>
      </c>
      <c r="DY82" s="18">
        <v>4582</v>
      </c>
      <c r="DZ82" s="40">
        <f t="shared" si="173"/>
        <v>86.4528301886792</v>
      </c>
      <c r="EA82" s="17">
        <f t="shared" si="174"/>
        <v>395</v>
      </c>
      <c r="EB82" s="36">
        <f t="shared" si="175"/>
        <v>0.0862068965517241</v>
      </c>
      <c r="EC82" s="18">
        <v>4041</v>
      </c>
      <c r="ED82" s="26">
        <v>0.0207869339272457</v>
      </c>
      <c r="EE82" s="18">
        <v>84</v>
      </c>
      <c r="EF82" s="18">
        <v>6704</v>
      </c>
      <c r="EG82" s="40">
        <f t="shared" si="176"/>
        <v>79.8095238095238</v>
      </c>
      <c r="EH82" s="17">
        <f t="shared" si="177"/>
        <v>68.0000000000001</v>
      </c>
      <c r="EI82" s="36">
        <f t="shared" si="178"/>
        <v>0.0101431980906921</v>
      </c>
      <c r="EJ82" s="18">
        <v>4587</v>
      </c>
      <c r="EK82" s="26">
        <v>0.0255068672334859</v>
      </c>
      <c r="EL82" s="18">
        <v>117</v>
      </c>
      <c r="EM82" s="18">
        <v>8890</v>
      </c>
      <c r="EN82" s="40">
        <f t="shared" si="179"/>
        <v>75.982905982906</v>
      </c>
      <c r="EO82" s="17">
        <f t="shared" si="180"/>
        <v>-353.000000000001</v>
      </c>
      <c r="EP82" s="36">
        <f t="shared" si="181"/>
        <v>-0.0397075365579303</v>
      </c>
      <c r="EQ82" s="18">
        <v>3736</v>
      </c>
      <c r="ER82" s="26">
        <v>0.0224839400428266</v>
      </c>
      <c r="ES82" s="18">
        <v>84</v>
      </c>
      <c r="ET82" s="18">
        <v>6281</v>
      </c>
      <c r="EU82" s="40">
        <f t="shared" si="220"/>
        <v>74.7738095238095</v>
      </c>
      <c r="EV82" s="17">
        <f t="shared" si="182"/>
        <v>-355</v>
      </c>
      <c r="EW82" s="36">
        <f t="shared" si="183"/>
        <v>-0.0565196624741284</v>
      </c>
      <c r="EX82" s="18">
        <v>4347</v>
      </c>
      <c r="EY82" s="26">
        <v>0.0246146767885898</v>
      </c>
      <c r="EZ82" s="17">
        <v>107</v>
      </c>
      <c r="FA82" s="18">
        <v>8062</v>
      </c>
      <c r="FB82" s="40">
        <f t="shared" si="221"/>
        <v>75.3457943925234</v>
      </c>
      <c r="FC82" s="17">
        <f t="shared" si="184"/>
        <v>-391.000000000001</v>
      </c>
      <c r="FD82" s="36">
        <f t="shared" si="185"/>
        <v>-0.0484991317290996</v>
      </c>
      <c r="FE82" s="18">
        <v>3806</v>
      </c>
      <c r="FF82" s="26">
        <v>0.00867052023121387</v>
      </c>
      <c r="FG82" s="17">
        <v>33</v>
      </c>
      <c r="FH82" s="18">
        <v>2500</v>
      </c>
      <c r="FI82" s="40">
        <f t="shared" si="222"/>
        <v>75.7575757575758</v>
      </c>
      <c r="FJ82" s="17">
        <f t="shared" si="186"/>
        <v>-107</v>
      </c>
      <c r="FK82" s="36">
        <f t="shared" si="187"/>
        <v>-0.0428000000000001</v>
      </c>
      <c r="FL82" s="18">
        <v>3990</v>
      </c>
      <c r="FM82" s="26">
        <v>0.018796992481203</v>
      </c>
      <c r="FN82" s="17">
        <v>75</v>
      </c>
      <c r="FO82" s="18">
        <v>5731</v>
      </c>
      <c r="FP82" s="40">
        <f t="shared" si="223"/>
        <v>76.4133333333333</v>
      </c>
      <c r="FQ82" s="17">
        <f t="shared" si="188"/>
        <v>-194</v>
      </c>
      <c r="FR82" s="36">
        <f t="shared" si="189"/>
        <v>-0.033850985866341</v>
      </c>
      <c r="FS82" s="18">
        <v>3755</v>
      </c>
      <c r="FT82" s="26">
        <v>0.0165113182423435</v>
      </c>
      <c r="FU82" s="17">
        <v>62</v>
      </c>
      <c r="FV82" s="18">
        <v>4745</v>
      </c>
      <c r="FW82" s="40">
        <f t="shared" si="247"/>
        <v>76.5322580645161</v>
      </c>
      <c r="FX82" s="17">
        <f t="shared" si="224"/>
        <v>-153</v>
      </c>
      <c r="FY82" s="36">
        <f t="shared" si="225"/>
        <v>-0.0322444678609062</v>
      </c>
      <c r="FZ82" s="18">
        <v>5515</v>
      </c>
      <c r="GA82" s="26">
        <v>0.0177697189483228</v>
      </c>
      <c r="GB82" s="17">
        <v>98</v>
      </c>
      <c r="GC82" s="18">
        <v>7401</v>
      </c>
      <c r="GD82" s="40">
        <f t="shared" si="226"/>
        <v>75.5204081632653</v>
      </c>
      <c r="GE82" s="17">
        <f t="shared" si="227"/>
        <v>-341</v>
      </c>
      <c r="GF82" s="36">
        <f t="shared" si="228"/>
        <v>-0.0460748547493583</v>
      </c>
      <c r="GG82" s="18">
        <v>6793</v>
      </c>
      <c r="GH82" s="26">
        <v>0.0222287649050493</v>
      </c>
      <c r="GI82" s="18">
        <v>151</v>
      </c>
      <c r="GJ82" s="18">
        <v>11303</v>
      </c>
      <c r="GK82" s="40">
        <f t="shared" si="229"/>
        <v>74.8543046357616</v>
      </c>
      <c r="GL82" s="17">
        <f t="shared" si="230"/>
        <v>-625.999999999999</v>
      </c>
      <c r="GM82" s="36">
        <f t="shared" si="231"/>
        <v>-0.05538352649739</v>
      </c>
      <c r="GN82" s="18">
        <v>6459</v>
      </c>
      <c r="GO82" s="26">
        <v>0.0202817773649172</v>
      </c>
      <c r="GP82" s="18">
        <v>131</v>
      </c>
      <c r="GQ82" s="18">
        <v>9875</v>
      </c>
      <c r="GR82" s="40">
        <f t="shared" si="232"/>
        <v>75.381679389313</v>
      </c>
      <c r="GS82" s="17">
        <f t="shared" si="233"/>
        <v>-474</v>
      </c>
      <c r="GT82" s="36">
        <f t="shared" si="234"/>
        <v>-0.048</v>
      </c>
      <c r="GU82" s="18">
        <v>5680</v>
      </c>
      <c r="GV82" s="26">
        <v>0.0213028169014085</v>
      </c>
      <c r="GW82" s="18">
        <v>121</v>
      </c>
      <c r="GX82" s="18">
        <v>9009</v>
      </c>
      <c r="GY82" s="40">
        <f t="shared" si="235"/>
        <v>74.4545454545455</v>
      </c>
      <c r="GZ82" s="17">
        <f t="shared" si="236"/>
        <v>-550</v>
      </c>
      <c r="HA82" s="36">
        <f t="shared" si="237"/>
        <v>-0.0610500610500611</v>
      </c>
      <c r="HB82" s="18">
        <v>4236</v>
      </c>
      <c r="HC82" s="26">
        <v>0.0200661000944287</v>
      </c>
      <c r="HD82" s="18">
        <v>85</v>
      </c>
      <c r="HE82" s="18">
        <v>6212</v>
      </c>
      <c r="HF82" s="40">
        <f t="shared" si="238"/>
        <v>73.0823529411765</v>
      </c>
      <c r="HG82" s="17">
        <f t="shared" si="239"/>
        <v>-503</v>
      </c>
      <c r="HH82" s="36">
        <f t="shared" si="240"/>
        <v>-0.0809723116548616</v>
      </c>
      <c r="HI82" s="18">
        <v>4842</v>
      </c>
      <c r="HJ82" s="26">
        <v>0.0152829409334986</v>
      </c>
      <c r="HK82" s="17">
        <v>74</v>
      </c>
      <c r="HL82" s="18">
        <v>5465</v>
      </c>
      <c r="HM82" s="40">
        <f t="shared" si="241"/>
        <v>73.8513513513514</v>
      </c>
      <c r="HN82" s="17">
        <f t="shared" si="242"/>
        <v>-381</v>
      </c>
      <c r="HO82" s="36">
        <f t="shared" si="243"/>
        <v>-0.0697163769441903</v>
      </c>
      <c r="HP82" s="18">
        <v>6037</v>
      </c>
      <c r="HQ82" s="26">
        <v>0.0127546794765612</v>
      </c>
      <c r="HR82" s="17">
        <v>77</v>
      </c>
      <c r="HS82" s="18">
        <v>5721</v>
      </c>
      <c r="HT82" s="40">
        <f t="shared" si="244"/>
        <v>74.2987012987013</v>
      </c>
      <c r="HU82" s="17">
        <f t="shared" si="245"/>
        <v>-362</v>
      </c>
      <c r="HV82" s="36">
        <f t="shared" si="246"/>
        <v>-0.0632756511099457</v>
      </c>
      <c r="HW82" s="17"/>
      <c r="HX82" s="17"/>
      <c r="HY82" s="18"/>
      <c r="HZ82" s="18"/>
      <c r="IA82" s="17"/>
      <c r="IB82" s="17"/>
      <c r="IC82" s="17">
        <v>1062</v>
      </c>
      <c r="ID82" s="17">
        <v>85135</v>
      </c>
      <c r="IE82" s="18"/>
      <c r="IF82" s="41"/>
      <c r="IG82" s="41"/>
      <c r="IH82" s="41"/>
      <c r="II82" s="41"/>
      <c r="IJ82" s="41"/>
      <c r="IK82" s="41"/>
      <c r="IL82" s="41"/>
      <c r="IM82" s="18"/>
      <c r="IN82" s="41"/>
      <c r="IO82" s="41"/>
      <c r="IP82" s="41"/>
      <c r="IQ82" s="18"/>
      <c r="IR82" s="18"/>
      <c r="IS82" s="18">
        <f t="shared" si="190"/>
        <v>2795</v>
      </c>
      <c r="IT82" s="18">
        <f t="shared" si="191"/>
        <v>216740</v>
      </c>
      <c r="IU82" s="17">
        <v>79</v>
      </c>
      <c r="IV82" s="17">
        <f t="shared" si="192"/>
        <v>-4065</v>
      </c>
      <c r="IW82" s="36">
        <f t="shared" si="193"/>
        <v>-0.0187551905508905</v>
      </c>
      <c r="IX82" s="18">
        <f t="shared" si="194"/>
        <v>3857</v>
      </c>
      <c r="IY82" s="42">
        <f t="shared" si="195"/>
        <v>301875</v>
      </c>
      <c r="IZ82" s="43"/>
      <c r="JA82" s="43"/>
    </row>
    <row r="83" spans="1:261">
      <c r="A83" s="16"/>
      <c r="B83" s="20" t="s">
        <v>45</v>
      </c>
      <c r="C83" s="18">
        <v>6939962756653</v>
      </c>
      <c r="D83" s="18">
        <v>613257566386</v>
      </c>
      <c r="E83" s="18">
        <v>21062010000818</v>
      </c>
      <c r="F83" s="22" t="s">
        <v>307</v>
      </c>
      <c r="G83" s="19" t="s">
        <v>308</v>
      </c>
      <c r="H83" s="17" t="s">
        <v>288</v>
      </c>
      <c r="I83" s="26">
        <f>VLOOKUP(C83,供应链!E:J,6,0)</f>
        <v>1</v>
      </c>
      <c r="J83" s="17">
        <f>VLOOKUP(C83,供应链!E:H,4,0)</f>
        <v>852</v>
      </c>
      <c r="K83" s="17">
        <f>VLOOKUP(C83,供应链!E:K,7,0)</f>
        <v>260</v>
      </c>
      <c r="L83" s="18">
        <f>VLOOKUP(C83,供应链!E:I,5,0)</f>
        <v>23.2439975668229</v>
      </c>
      <c r="M83" s="27">
        <f t="shared" si="148"/>
        <v>0.0187447977359747</v>
      </c>
      <c r="N83" s="17">
        <v>1599</v>
      </c>
      <c r="O83" s="26">
        <v>0.0268918073796123</v>
      </c>
      <c r="P83" s="18">
        <v>43</v>
      </c>
      <c r="Q83" s="18">
        <v>5957</v>
      </c>
      <c r="R83" s="40">
        <f t="shared" si="196"/>
        <v>138.53488372093</v>
      </c>
      <c r="S83" s="17">
        <f t="shared" si="197"/>
        <v>-20.0000000000003</v>
      </c>
      <c r="T83" s="36">
        <f t="shared" si="198"/>
        <v>-0.00335739466174254</v>
      </c>
      <c r="U83" s="17">
        <v>1570</v>
      </c>
      <c r="V83" s="26">
        <v>0.0254777070063694</v>
      </c>
      <c r="W83" s="18">
        <v>40</v>
      </c>
      <c r="X83" s="18">
        <v>5291</v>
      </c>
      <c r="Y83" s="40">
        <f t="shared" si="199"/>
        <v>132.275</v>
      </c>
      <c r="Z83" s="17">
        <f t="shared" si="200"/>
        <v>-269</v>
      </c>
      <c r="AA83" s="36">
        <f t="shared" si="201"/>
        <v>-0.0508410508410508</v>
      </c>
      <c r="AB83" s="17">
        <v>1610</v>
      </c>
      <c r="AC83" s="26">
        <v>0.0279503105590062</v>
      </c>
      <c r="AD83" s="18">
        <v>45</v>
      </c>
      <c r="AE83" s="18">
        <v>5926</v>
      </c>
      <c r="AF83" s="40">
        <f t="shared" si="149"/>
        <v>131.688888888889</v>
      </c>
      <c r="AG83" s="17">
        <f t="shared" si="150"/>
        <v>-329</v>
      </c>
      <c r="AH83" s="36">
        <f t="shared" si="151"/>
        <v>-0.0555180560242996</v>
      </c>
      <c r="AI83" s="17">
        <v>1763</v>
      </c>
      <c r="AJ83" s="26">
        <v>0.0198525241066364</v>
      </c>
      <c r="AK83" s="18">
        <v>35</v>
      </c>
      <c r="AL83" s="18">
        <v>4560</v>
      </c>
      <c r="AM83" s="40">
        <f t="shared" si="202"/>
        <v>130.285714285714</v>
      </c>
      <c r="AN83" s="17">
        <f t="shared" si="203"/>
        <v>-305</v>
      </c>
      <c r="AO83" s="36">
        <f t="shared" si="204"/>
        <v>-0.0668859649122808</v>
      </c>
      <c r="AP83" s="17">
        <v>2219</v>
      </c>
      <c r="AQ83" s="26">
        <v>0.056782334384858</v>
      </c>
      <c r="AR83" s="18">
        <v>126</v>
      </c>
      <c r="AS83" s="18">
        <v>14542</v>
      </c>
      <c r="AT83" s="40">
        <f t="shared" si="205"/>
        <v>115.412698412698</v>
      </c>
      <c r="AU83" s="17">
        <f t="shared" si="206"/>
        <v>-2972</v>
      </c>
      <c r="AV83" s="36">
        <f t="shared" si="207"/>
        <v>-0.204373538715445</v>
      </c>
      <c r="AW83" s="17">
        <v>1643</v>
      </c>
      <c r="AX83" s="26">
        <v>0.0432136335970785</v>
      </c>
      <c r="AY83" s="18">
        <v>71</v>
      </c>
      <c r="AZ83" s="18">
        <v>8383</v>
      </c>
      <c r="BA83" s="40">
        <f t="shared" si="208"/>
        <v>118.070422535211</v>
      </c>
      <c r="BB83" s="17">
        <f t="shared" si="209"/>
        <v>-1486</v>
      </c>
      <c r="BC83" s="36">
        <f t="shared" si="210"/>
        <v>-0.177263509483478</v>
      </c>
      <c r="BD83" s="17">
        <v>1541</v>
      </c>
      <c r="BE83" s="26">
        <v>0.0473718364698248</v>
      </c>
      <c r="BF83" s="17">
        <v>73</v>
      </c>
      <c r="BG83" s="18">
        <v>8439</v>
      </c>
      <c r="BH83" s="40">
        <f t="shared" si="211"/>
        <v>115.602739726027</v>
      </c>
      <c r="BI83" s="17">
        <f t="shared" si="212"/>
        <v>-1708</v>
      </c>
      <c r="BJ83" s="36">
        <f t="shared" si="213"/>
        <v>-0.202393648536557</v>
      </c>
      <c r="BK83" s="17">
        <v>1074</v>
      </c>
      <c r="BL83" s="32">
        <v>0.0074487895716946</v>
      </c>
      <c r="BM83" s="17">
        <v>8</v>
      </c>
      <c r="BN83" s="18">
        <v>1053</v>
      </c>
      <c r="BO83" s="40">
        <f t="shared" si="214"/>
        <v>131.625</v>
      </c>
      <c r="BP83" s="17">
        <f t="shared" si="215"/>
        <v>-59</v>
      </c>
      <c r="BQ83" s="36">
        <f t="shared" si="216"/>
        <v>-0.0560303893637227</v>
      </c>
      <c r="BR83" s="17">
        <v>1144</v>
      </c>
      <c r="BS83" s="32">
        <v>0.0253496503496503</v>
      </c>
      <c r="BT83" s="18">
        <v>29</v>
      </c>
      <c r="BU83" s="18">
        <v>3772</v>
      </c>
      <c r="BV83" s="40">
        <f t="shared" si="217"/>
        <v>130.068965517241</v>
      </c>
      <c r="BW83" s="17">
        <f t="shared" si="218"/>
        <v>-259</v>
      </c>
      <c r="BX83" s="116">
        <f t="shared" si="219"/>
        <v>-0.0686638388123013</v>
      </c>
      <c r="BY83" s="112">
        <v>1367</v>
      </c>
      <c r="BZ83" s="117">
        <v>0.041697147037308</v>
      </c>
      <c r="CA83" s="112">
        <v>57</v>
      </c>
      <c r="CB83" s="112">
        <v>7384</v>
      </c>
      <c r="CC83" s="40">
        <f t="shared" si="152"/>
        <v>129.543859649123</v>
      </c>
      <c r="CD83" s="17">
        <f t="shared" si="153"/>
        <v>-539.000000000001</v>
      </c>
      <c r="CE83" s="36">
        <f t="shared" si="154"/>
        <v>-0.0729956663055255</v>
      </c>
      <c r="CF83" s="112">
        <v>1602</v>
      </c>
      <c r="CG83" s="117">
        <v>0.0393258426966292</v>
      </c>
      <c r="CH83" s="112">
        <v>63</v>
      </c>
      <c r="CI83" s="112">
        <v>8328</v>
      </c>
      <c r="CJ83" s="40">
        <f t="shared" si="155"/>
        <v>132.190476190476</v>
      </c>
      <c r="CK83" s="17">
        <f t="shared" si="156"/>
        <v>-428.999999999999</v>
      </c>
      <c r="CL83" s="36">
        <f t="shared" si="157"/>
        <v>-0.0515129682997117</v>
      </c>
      <c r="CM83" s="120">
        <v>1503</v>
      </c>
      <c r="CN83" s="121">
        <v>0.0365934797072522</v>
      </c>
      <c r="CO83" s="55">
        <v>55</v>
      </c>
      <c r="CP83" s="55">
        <v>7379</v>
      </c>
      <c r="CQ83" s="40">
        <f t="shared" si="158"/>
        <v>134.163636363636</v>
      </c>
      <c r="CR83" s="17">
        <f t="shared" si="159"/>
        <v>-266</v>
      </c>
      <c r="CS83" s="36">
        <f t="shared" si="160"/>
        <v>-0.0360482450196504</v>
      </c>
      <c r="CT83" s="122">
        <v>1612</v>
      </c>
      <c r="CU83" s="123">
        <v>0.0589330024813896</v>
      </c>
      <c r="CV83" s="122">
        <v>95</v>
      </c>
      <c r="CW83" s="122">
        <v>11667</v>
      </c>
      <c r="CX83" s="40">
        <f t="shared" si="161"/>
        <v>122.810526315789</v>
      </c>
      <c r="CY83" s="17">
        <f t="shared" si="162"/>
        <v>-1538</v>
      </c>
      <c r="CZ83" s="36">
        <f t="shared" si="163"/>
        <v>-0.131824805005571</v>
      </c>
      <c r="DA83" s="112">
        <v>2181</v>
      </c>
      <c r="DB83" s="117">
        <v>0.0554791380100871</v>
      </c>
      <c r="DC83" s="112">
        <v>121</v>
      </c>
      <c r="DD83" s="112">
        <v>14816</v>
      </c>
      <c r="DE83" s="40">
        <f t="shared" si="164"/>
        <v>122.446280991736</v>
      </c>
      <c r="DF83" s="17">
        <f t="shared" si="165"/>
        <v>-2003</v>
      </c>
      <c r="DG83" s="36">
        <f t="shared" si="166"/>
        <v>-0.135191684665227</v>
      </c>
      <c r="DH83" s="126">
        <v>1605</v>
      </c>
      <c r="DI83" s="32">
        <v>0.0342679127725857</v>
      </c>
      <c r="DJ83" s="17">
        <v>55</v>
      </c>
      <c r="DK83" s="18">
        <v>6855</v>
      </c>
      <c r="DL83" s="40">
        <f t="shared" si="167"/>
        <v>124.636363636364</v>
      </c>
      <c r="DM83" s="17">
        <f t="shared" si="168"/>
        <v>-790</v>
      </c>
      <c r="DN83" s="36">
        <f t="shared" si="169"/>
        <v>-0.115244347191831</v>
      </c>
      <c r="DO83" s="33">
        <v>1490</v>
      </c>
      <c r="DP83" s="32">
        <v>0.048993288590604</v>
      </c>
      <c r="DQ83" s="18">
        <v>73</v>
      </c>
      <c r="DR83" s="18">
        <v>8914</v>
      </c>
      <c r="DS83" s="40">
        <f t="shared" si="170"/>
        <v>122.109589041096</v>
      </c>
      <c r="DT83" s="17">
        <f t="shared" si="171"/>
        <v>-1233</v>
      </c>
      <c r="DU83" s="36">
        <f t="shared" si="172"/>
        <v>-0.138321741081445</v>
      </c>
      <c r="DV83" s="18">
        <v>1701</v>
      </c>
      <c r="DW83" s="26">
        <v>0.0452674897119342</v>
      </c>
      <c r="DX83" s="18">
        <v>77</v>
      </c>
      <c r="DY83" s="18">
        <v>9429</v>
      </c>
      <c r="DZ83" s="40">
        <f t="shared" si="173"/>
        <v>122.454545454545</v>
      </c>
      <c r="EA83" s="17">
        <f t="shared" si="174"/>
        <v>-1274</v>
      </c>
      <c r="EB83" s="36">
        <f t="shared" si="175"/>
        <v>-0.135115070527097</v>
      </c>
      <c r="EC83" s="18">
        <v>1526</v>
      </c>
      <c r="ED83" s="26">
        <v>0.0498034076015727</v>
      </c>
      <c r="EE83" s="18">
        <v>76</v>
      </c>
      <c r="EF83" s="18">
        <v>9339</v>
      </c>
      <c r="EG83" s="40">
        <f t="shared" si="176"/>
        <v>122.881578947368</v>
      </c>
      <c r="EH83" s="17">
        <f t="shared" si="177"/>
        <v>-1225</v>
      </c>
      <c r="EI83" s="36">
        <f t="shared" si="178"/>
        <v>-0.13117036085234</v>
      </c>
      <c r="EJ83" s="18">
        <v>1456</v>
      </c>
      <c r="EK83" s="26">
        <v>0.0535714285714286</v>
      </c>
      <c r="EL83" s="18">
        <v>78</v>
      </c>
      <c r="EM83" s="18">
        <v>9548</v>
      </c>
      <c r="EN83" s="40">
        <f t="shared" si="179"/>
        <v>122.410256410256</v>
      </c>
      <c r="EO83" s="17">
        <f t="shared" si="180"/>
        <v>-1294</v>
      </c>
      <c r="EP83" s="36">
        <f t="shared" si="181"/>
        <v>-0.135525764558023</v>
      </c>
      <c r="EQ83" s="18">
        <v>1254</v>
      </c>
      <c r="ER83" s="26">
        <v>0.0311004784688995</v>
      </c>
      <c r="ES83" s="18">
        <v>39</v>
      </c>
      <c r="ET83" s="18">
        <v>5265</v>
      </c>
      <c r="EU83" s="40">
        <f t="shared" si="220"/>
        <v>135</v>
      </c>
      <c r="EV83" s="17">
        <f t="shared" si="182"/>
        <v>-156</v>
      </c>
      <c r="EW83" s="36">
        <f t="shared" si="183"/>
        <v>-0.0296296296296296</v>
      </c>
      <c r="EX83" s="18">
        <v>1274</v>
      </c>
      <c r="EY83" s="26">
        <v>0.0337519623233909</v>
      </c>
      <c r="EZ83" s="17">
        <v>43</v>
      </c>
      <c r="FA83" s="18">
        <v>5610</v>
      </c>
      <c r="FB83" s="40">
        <f t="shared" si="221"/>
        <v>130.46511627907</v>
      </c>
      <c r="FC83" s="17">
        <f t="shared" si="184"/>
        <v>-367</v>
      </c>
      <c r="FD83" s="36">
        <f t="shared" si="185"/>
        <v>-0.0654188948306595</v>
      </c>
      <c r="FE83" s="18">
        <v>950</v>
      </c>
      <c r="FF83" s="26">
        <v>0.0136842105263158</v>
      </c>
      <c r="FG83" s="17">
        <v>13</v>
      </c>
      <c r="FH83" s="18">
        <v>1698</v>
      </c>
      <c r="FI83" s="40">
        <f t="shared" si="222"/>
        <v>130.615384615385</v>
      </c>
      <c r="FJ83" s="17">
        <f t="shared" si="186"/>
        <v>-109</v>
      </c>
      <c r="FK83" s="36">
        <f t="shared" si="187"/>
        <v>-0.0641931684334511</v>
      </c>
      <c r="FL83" s="18">
        <v>888</v>
      </c>
      <c r="FM83" s="26">
        <v>0.0259009009009009</v>
      </c>
      <c r="FN83" s="17">
        <v>23</v>
      </c>
      <c r="FO83" s="18">
        <v>3002</v>
      </c>
      <c r="FP83" s="40">
        <f t="shared" si="223"/>
        <v>130.521739130435</v>
      </c>
      <c r="FQ83" s="17">
        <f t="shared" si="188"/>
        <v>-195</v>
      </c>
      <c r="FR83" s="36">
        <f t="shared" si="189"/>
        <v>-0.0649566955363091</v>
      </c>
      <c r="FS83" s="18">
        <v>896</v>
      </c>
      <c r="FT83" s="26">
        <v>0.0111607142857143</v>
      </c>
      <c r="FU83" s="17">
        <v>10</v>
      </c>
      <c r="FV83" s="18">
        <v>1336</v>
      </c>
      <c r="FW83" s="40">
        <f t="shared" si="247"/>
        <v>133.6</v>
      </c>
      <c r="FX83" s="17">
        <f t="shared" si="224"/>
        <v>-54.0000000000001</v>
      </c>
      <c r="FY83" s="36">
        <f t="shared" si="225"/>
        <v>-0.0404191616766467</v>
      </c>
      <c r="FZ83" s="18">
        <v>1654</v>
      </c>
      <c r="GA83" s="26">
        <v>0.0362756952841596</v>
      </c>
      <c r="GB83" s="17">
        <v>60</v>
      </c>
      <c r="GC83" s="18">
        <v>7782</v>
      </c>
      <c r="GD83" s="40">
        <f t="shared" si="226"/>
        <v>129.7</v>
      </c>
      <c r="GE83" s="17">
        <f t="shared" si="227"/>
        <v>-558.000000000001</v>
      </c>
      <c r="GF83" s="36">
        <f t="shared" si="228"/>
        <v>-0.071703932151118</v>
      </c>
      <c r="GG83" s="18">
        <v>1764</v>
      </c>
      <c r="GH83" s="26">
        <v>0.036281179138322</v>
      </c>
      <c r="GI83" s="18">
        <v>64</v>
      </c>
      <c r="GJ83" s="18">
        <v>8341</v>
      </c>
      <c r="GK83" s="40">
        <f t="shared" si="229"/>
        <v>130.328125</v>
      </c>
      <c r="GL83" s="17">
        <f t="shared" si="230"/>
        <v>-555</v>
      </c>
      <c r="GM83" s="36">
        <f t="shared" si="231"/>
        <v>-0.0665387843184271</v>
      </c>
      <c r="GN83" s="18">
        <v>2012</v>
      </c>
      <c r="GO83" s="26">
        <v>0.0278330019880716</v>
      </c>
      <c r="GP83" s="18">
        <v>56</v>
      </c>
      <c r="GQ83" s="18">
        <v>7274</v>
      </c>
      <c r="GR83" s="40">
        <f t="shared" si="232"/>
        <v>129.892857142857</v>
      </c>
      <c r="GS83" s="17">
        <f t="shared" si="233"/>
        <v>-510</v>
      </c>
      <c r="GT83" s="36">
        <f t="shared" si="234"/>
        <v>-0.0701127302722024</v>
      </c>
      <c r="GU83" s="18">
        <v>1803</v>
      </c>
      <c r="GV83" s="26">
        <v>0.0404880754298392</v>
      </c>
      <c r="GW83" s="18">
        <v>73</v>
      </c>
      <c r="GX83" s="18">
        <v>9485</v>
      </c>
      <c r="GY83" s="40">
        <f t="shared" si="235"/>
        <v>129.931506849315</v>
      </c>
      <c r="GZ83" s="17">
        <f t="shared" si="236"/>
        <v>-662</v>
      </c>
      <c r="HA83" s="36">
        <f t="shared" si="237"/>
        <v>-0.0697944122298366</v>
      </c>
      <c r="HB83" s="18">
        <v>1648</v>
      </c>
      <c r="HC83" s="26">
        <v>0.0254854368932039</v>
      </c>
      <c r="HD83" s="18">
        <v>42</v>
      </c>
      <c r="HE83" s="18">
        <v>5475</v>
      </c>
      <c r="HF83" s="40">
        <f t="shared" si="238"/>
        <v>130.357142857143</v>
      </c>
      <c r="HG83" s="17">
        <f t="shared" si="239"/>
        <v>-363</v>
      </c>
      <c r="HH83" s="36">
        <f t="shared" si="240"/>
        <v>-0.0663013698630137</v>
      </c>
      <c r="HI83" s="18">
        <v>1630</v>
      </c>
      <c r="HJ83" s="26">
        <v>0.0159509202453988</v>
      </c>
      <c r="HK83" s="17">
        <v>26</v>
      </c>
      <c r="HL83" s="18">
        <v>3366</v>
      </c>
      <c r="HM83" s="40">
        <f t="shared" si="241"/>
        <v>129.461538461538</v>
      </c>
      <c r="HN83" s="17">
        <f t="shared" si="242"/>
        <v>-248</v>
      </c>
      <c r="HO83" s="36">
        <f t="shared" si="243"/>
        <v>-0.0736779560308973</v>
      </c>
      <c r="HP83" s="18">
        <v>2065</v>
      </c>
      <c r="HQ83" s="26">
        <v>0.00968523002421308</v>
      </c>
      <c r="HR83" s="17">
        <v>20</v>
      </c>
      <c r="HS83" s="18">
        <v>2608</v>
      </c>
      <c r="HT83" s="40">
        <f t="shared" si="244"/>
        <v>130.4</v>
      </c>
      <c r="HU83" s="17">
        <f t="shared" si="245"/>
        <v>-172</v>
      </c>
      <c r="HV83" s="36">
        <f t="shared" si="246"/>
        <v>-0.0659509202453987</v>
      </c>
      <c r="HW83" s="17"/>
      <c r="HX83" s="17"/>
      <c r="HY83" s="18"/>
      <c r="HZ83" s="18"/>
      <c r="IA83" s="17"/>
      <c r="IB83" s="17"/>
      <c r="IC83" s="17">
        <v>396</v>
      </c>
      <c r="ID83" s="17">
        <v>53932</v>
      </c>
      <c r="IE83" s="18"/>
      <c r="IF83" s="41"/>
      <c r="IG83" s="41"/>
      <c r="IH83" s="41"/>
      <c r="II83" s="41"/>
      <c r="IJ83" s="41"/>
      <c r="IK83" s="41"/>
      <c r="IL83" s="41"/>
      <c r="IM83" s="18"/>
      <c r="IN83" s="41"/>
      <c r="IO83" s="41"/>
      <c r="IP83" s="41"/>
      <c r="IQ83" s="18"/>
      <c r="IR83" s="18"/>
      <c r="IS83" s="18">
        <f t="shared" si="190"/>
        <v>1689</v>
      </c>
      <c r="IT83" s="18">
        <f t="shared" si="191"/>
        <v>212824</v>
      </c>
      <c r="IU83" s="17">
        <v>139</v>
      </c>
      <c r="IV83" s="17">
        <f t="shared" si="192"/>
        <v>-21947</v>
      </c>
      <c r="IW83" s="36">
        <f t="shared" si="193"/>
        <v>-0.10312276810886</v>
      </c>
      <c r="IX83" s="18">
        <f t="shared" si="194"/>
        <v>2085</v>
      </c>
      <c r="IY83" s="42">
        <f t="shared" si="195"/>
        <v>266756</v>
      </c>
      <c r="IZ83" s="43"/>
      <c r="JA83" s="43"/>
    </row>
    <row r="84" spans="1:261">
      <c r="A84" s="16"/>
      <c r="B84" s="20" t="s">
        <v>35</v>
      </c>
      <c r="C84" s="18">
        <v>6939962769882</v>
      </c>
      <c r="D84" s="18">
        <v>614029913813</v>
      </c>
      <c r="E84" s="18">
        <v>21061010004270</v>
      </c>
      <c r="F84" s="22" t="s">
        <v>309</v>
      </c>
      <c r="G84" s="19" t="s">
        <v>310</v>
      </c>
      <c r="H84" s="17" t="s">
        <v>288</v>
      </c>
      <c r="I84" s="26">
        <f>VLOOKUP(C84,供应链!E:J,6,0)</f>
        <v>1</v>
      </c>
      <c r="J84" s="17">
        <f>VLOOKUP(C84,供应链!E:H,4,0)</f>
        <v>1282</v>
      </c>
      <c r="K84" s="17">
        <f>VLOOKUP(C84,供应链!E:K,7,0)</f>
        <v>0</v>
      </c>
      <c r="L84" s="18">
        <f>VLOOKUP(C84,供应链!E:I,5,0)</f>
        <v>28.8645866838212</v>
      </c>
      <c r="M84" s="27">
        <f t="shared" si="148"/>
        <v>0.0181233005937517</v>
      </c>
      <c r="N84" s="17">
        <v>1201</v>
      </c>
      <c r="O84" s="26">
        <v>0.0383014154870941</v>
      </c>
      <c r="P84" s="18">
        <v>46</v>
      </c>
      <c r="Q84" s="18">
        <v>7043</v>
      </c>
      <c r="R84" s="40">
        <f t="shared" si="196"/>
        <v>153.108695652174</v>
      </c>
      <c r="S84" s="17">
        <f t="shared" si="197"/>
        <v>-271</v>
      </c>
      <c r="T84" s="36">
        <f t="shared" si="198"/>
        <v>-0.038477921340338</v>
      </c>
      <c r="U84" s="17">
        <v>1126</v>
      </c>
      <c r="V84" s="26">
        <v>0.0408525754884547</v>
      </c>
      <c r="W84" s="18">
        <v>46</v>
      </c>
      <c r="X84" s="18">
        <v>7105</v>
      </c>
      <c r="Y84" s="40">
        <f t="shared" si="199"/>
        <v>154.45652173913</v>
      </c>
      <c r="Z84" s="17">
        <f t="shared" si="200"/>
        <v>-209</v>
      </c>
      <c r="AA84" s="36">
        <f t="shared" si="201"/>
        <v>-0.0294159042927516</v>
      </c>
      <c r="AB84" s="17">
        <v>1317</v>
      </c>
      <c r="AC84" s="26">
        <v>0.0349278663629461</v>
      </c>
      <c r="AD84" s="18">
        <v>46</v>
      </c>
      <c r="AE84" s="18">
        <v>7109</v>
      </c>
      <c r="AF84" s="40">
        <f t="shared" si="149"/>
        <v>154.54347826087</v>
      </c>
      <c r="AG84" s="17">
        <f t="shared" si="150"/>
        <v>-205</v>
      </c>
      <c r="AH84" s="36">
        <f t="shared" si="151"/>
        <v>-0.0288366858911239</v>
      </c>
      <c r="AI84" s="17">
        <v>1276</v>
      </c>
      <c r="AJ84" s="26">
        <v>0.036833855799373</v>
      </c>
      <c r="AK84" s="18">
        <v>47</v>
      </c>
      <c r="AL84" s="18">
        <v>7236</v>
      </c>
      <c r="AM84" s="40">
        <f t="shared" si="202"/>
        <v>153.957446808511</v>
      </c>
      <c r="AN84" s="17">
        <f t="shared" si="203"/>
        <v>-237</v>
      </c>
      <c r="AO84" s="36">
        <f t="shared" si="204"/>
        <v>-0.0327529021558872</v>
      </c>
      <c r="AP84" s="17">
        <v>1873</v>
      </c>
      <c r="AQ84" s="26">
        <v>0.0400427122263748</v>
      </c>
      <c r="AR84" s="18">
        <v>75</v>
      </c>
      <c r="AS84" s="18">
        <v>11572</v>
      </c>
      <c r="AT84" s="40">
        <f t="shared" si="205"/>
        <v>154.293333333333</v>
      </c>
      <c r="AU84" s="17">
        <f t="shared" si="206"/>
        <v>-353.000000000001</v>
      </c>
      <c r="AV84" s="36">
        <f t="shared" si="207"/>
        <v>-0.0305046664362254</v>
      </c>
      <c r="AW84" s="17">
        <v>1727</v>
      </c>
      <c r="AX84" s="26">
        <v>0.0376375217139548</v>
      </c>
      <c r="AY84" s="18">
        <v>65</v>
      </c>
      <c r="AZ84" s="18">
        <v>10106</v>
      </c>
      <c r="BA84" s="40">
        <f t="shared" si="208"/>
        <v>155.476923076923</v>
      </c>
      <c r="BB84" s="17">
        <f t="shared" si="209"/>
        <v>-229</v>
      </c>
      <c r="BC84" s="36">
        <f t="shared" si="210"/>
        <v>-0.0226598060558085</v>
      </c>
      <c r="BD84" s="17">
        <v>1518</v>
      </c>
      <c r="BE84" s="26">
        <v>0.0421607378129117</v>
      </c>
      <c r="BF84" s="17">
        <v>64</v>
      </c>
      <c r="BG84" s="18">
        <v>9682</v>
      </c>
      <c r="BH84" s="40">
        <f t="shared" si="211"/>
        <v>151.28125</v>
      </c>
      <c r="BI84" s="17">
        <f t="shared" si="212"/>
        <v>-494</v>
      </c>
      <c r="BJ84" s="36">
        <f t="shared" si="213"/>
        <v>-0.051022516009089</v>
      </c>
      <c r="BK84" s="17">
        <v>1193</v>
      </c>
      <c r="BL84" s="32">
        <v>0.0243084660519698</v>
      </c>
      <c r="BM84" s="17">
        <v>29</v>
      </c>
      <c r="BN84" s="18">
        <v>4537</v>
      </c>
      <c r="BO84" s="40">
        <f t="shared" si="214"/>
        <v>156.448275862069</v>
      </c>
      <c r="BP84" s="17">
        <f t="shared" si="215"/>
        <v>-74.0000000000003</v>
      </c>
      <c r="BQ84" s="36">
        <f t="shared" si="216"/>
        <v>-0.0163103372272427</v>
      </c>
      <c r="BR84" s="17">
        <v>1354</v>
      </c>
      <c r="BS84" s="32">
        <v>0.0317577548005908</v>
      </c>
      <c r="BT84" s="18">
        <v>43</v>
      </c>
      <c r="BU84" s="18">
        <v>6532</v>
      </c>
      <c r="BV84" s="40">
        <f t="shared" si="217"/>
        <v>151.906976744186</v>
      </c>
      <c r="BW84" s="17">
        <f t="shared" si="218"/>
        <v>-305</v>
      </c>
      <c r="BX84" s="116">
        <f t="shared" si="219"/>
        <v>-0.0466932026944275</v>
      </c>
      <c r="BY84" s="112">
        <v>1335</v>
      </c>
      <c r="BZ84" s="117">
        <v>0.0404494382022472</v>
      </c>
      <c r="CA84" s="112">
        <v>54</v>
      </c>
      <c r="CB84" s="112">
        <v>8275</v>
      </c>
      <c r="CC84" s="40">
        <f t="shared" si="152"/>
        <v>153.240740740741</v>
      </c>
      <c r="CD84" s="17">
        <f t="shared" si="153"/>
        <v>-311</v>
      </c>
      <c r="CE84" s="36">
        <f t="shared" si="154"/>
        <v>-0.037583081570997</v>
      </c>
      <c r="CF84" s="112">
        <v>1370</v>
      </c>
      <c r="CG84" s="117">
        <v>0.0321167883211679</v>
      </c>
      <c r="CH84" s="112">
        <v>44</v>
      </c>
      <c r="CI84" s="112">
        <v>6760</v>
      </c>
      <c r="CJ84" s="40">
        <f t="shared" si="155"/>
        <v>153.636363636364</v>
      </c>
      <c r="CK84" s="17">
        <f t="shared" si="156"/>
        <v>-236</v>
      </c>
      <c r="CL84" s="36">
        <f t="shared" si="157"/>
        <v>-0.0349112426035504</v>
      </c>
      <c r="CM84" s="120">
        <v>1393</v>
      </c>
      <c r="CN84" s="121">
        <v>0.0387652548456569</v>
      </c>
      <c r="CO84" s="55">
        <v>54</v>
      </c>
      <c r="CP84" s="55">
        <v>8394</v>
      </c>
      <c r="CQ84" s="40">
        <f t="shared" si="158"/>
        <v>155.444444444444</v>
      </c>
      <c r="CR84" s="17">
        <f t="shared" si="159"/>
        <v>-191.999999999999</v>
      </c>
      <c r="CS84" s="36">
        <f t="shared" si="160"/>
        <v>-0.0228734810578984</v>
      </c>
      <c r="CT84" s="122">
        <v>1379</v>
      </c>
      <c r="CU84" s="123">
        <v>0.0435097897026831</v>
      </c>
      <c r="CV84" s="122">
        <v>60</v>
      </c>
      <c r="CW84" s="122">
        <v>9260</v>
      </c>
      <c r="CX84" s="40">
        <f t="shared" si="161"/>
        <v>154.333333333333</v>
      </c>
      <c r="CY84" s="17">
        <f t="shared" si="162"/>
        <v>-279.999999999999</v>
      </c>
      <c r="CZ84" s="36">
        <f t="shared" si="163"/>
        <v>-0.0302375809935205</v>
      </c>
      <c r="DA84" s="112">
        <v>1638</v>
      </c>
      <c r="DB84" s="117">
        <v>0.0366300366300366</v>
      </c>
      <c r="DC84" s="112">
        <v>60</v>
      </c>
      <c r="DD84" s="112">
        <v>9198</v>
      </c>
      <c r="DE84" s="40">
        <f t="shared" si="164"/>
        <v>153.3</v>
      </c>
      <c r="DF84" s="17">
        <f t="shared" si="165"/>
        <v>-341.999999999999</v>
      </c>
      <c r="DG84" s="36">
        <f t="shared" si="166"/>
        <v>-0.0371819960861056</v>
      </c>
      <c r="DH84" s="126">
        <v>1525</v>
      </c>
      <c r="DI84" s="32">
        <v>0.0465573770491803</v>
      </c>
      <c r="DJ84" s="17">
        <v>71</v>
      </c>
      <c r="DK84" s="18">
        <v>10974</v>
      </c>
      <c r="DL84" s="40">
        <f t="shared" si="167"/>
        <v>154.56338028169</v>
      </c>
      <c r="DM84" s="17">
        <f t="shared" si="168"/>
        <v>-315</v>
      </c>
      <c r="DN84" s="36">
        <f t="shared" si="169"/>
        <v>-0.0287042099507928</v>
      </c>
      <c r="DO84" s="33">
        <v>1813</v>
      </c>
      <c r="DP84" s="32">
        <v>0.0501930501930502</v>
      </c>
      <c r="DQ84" s="18">
        <v>91</v>
      </c>
      <c r="DR84" s="18">
        <v>14006</v>
      </c>
      <c r="DS84" s="40">
        <f t="shared" si="170"/>
        <v>153.912087912088</v>
      </c>
      <c r="DT84" s="17">
        <f t="shared" si="171"/>
        <v>-463</v>
      </c>
      <c r="DU84" s="36">
        <f t="shared" si="172"/>
        <v>-0.0330572611737827</v>
      </c>
      <c r="DV84" s="18">
        <v>1757</v>
      </c>
      <c r="DW84" s="26">
        <v>0.035287421741605</v>
      </c>
      <c r="DX84" s="18">
        <v>62</v>
      </c>
      <c r="DY84" s="18">
        <v>9377</v>
      </c>
      <c r="DZ84" s="40">
        <f t="shared" si="173"/>
        <v>151.241935483871</v>
      </c>
      <c r="EA84" s="17">
        <f t="shared" si="174"/>
        <v>-481</v>
      </c>
      <c r="EB84" s="36">
        <f t="shared" si="175"/>
        <v>-0.0512957235789698</v>
      </c>
      <c r="EC84" s="18">
        <v>1508</v>
      </c>
      <c r="ED84" s="26">
        <v>0.0391246684350133</v>
      </c>
      <c r="EE84" s="18">
        <v>59</v>
      </c>
      <c r="EF84" s="18">
        <v>9120</v>
      </c>
      <c r="EG84" s="40">
        <f t="shared" si="176"/>
        <v>154.576271186441</v>
      </c>
      <c r="EH84" s="17">
        <f t="shared" si="177"/>
        <v>-261.000000000001</v>
      </c>
      <c r="EI84" s="36">
        <f t="shared" si="178"/>
        <v>-0.0286184210526317</v>
      </c>
      <c r="EJ84" s="18">
        <v>1468</v>
      </c>
      <c r="EK84" s="26">
        <v>0.0483651226158038</v>
      </c>
      <c r="EL84" s="18">
        <v>71</v>
      </c>
      <c r="EM84" s="18">
        <v>10938</v>
      </c>
      <c r="EN84" s="40">
        <f t="shared" si="179"/>
        <v>154.056338028169</v>
      </c>
      <c r="EO84" s="17">
        <f t="shared" si="180"/>
        <v>-350.999999999999</v>
      </c>
      <c r="EP84" s="36">
        <f t="shared" si="181"/>
        <v>-0.0320899616017553</v>
      </c>
      <c r="EQ84" s="18">
        <v>1389</v>
      </c>
      <c r="ER84" s="26">
        <v>0.0352771778257739</v>
      </c>
      <c r="ES84" s="18">
        <v>49</v>
      </c>
      <c r="ET84" s="18">
        <v>7562</v>
      </c>
      <c r="EU84" s="40">
        <f t="shared" si="220"/>
        <v>154.326530612245</v>
      </c>
      <c r="EV84" s="17">
        <f t="shared" si="182"/>
        <v>-228.999999999999</v>
      </c>
      <c r="EW84" s="36">
        <f t="shared" si="183"/>
        <v>-0.0302829939169531</v>
      </c>
      <c r="EX84" s="18">
        <v>1686</v>
      </c>
      <c r="EY84" s="26">
        <v>0.0551601423487545</v>
      </c>
      <c r="EZ84" s="17">
        <v>93</v>
      </c>
      <c r="FA84" s="18">
        <v>14363</v>
      </c>
      <c r="FB84" s="40">
        <f t="shared" si="221"/>
        <v>154.440860215054</v>
      </c>
      <c r="FC84" s="17">
        <f t="shared" si="184"/>
        <v>-424</v>
      </c>
      <c r="FD84" s="36">
        <f t="shared" si="185"/>
        <v>-0.029520295202952</v>
      </c>
      <c r="FE84" s="18">
        <v>1339</v>
      </c>
      <c r="FF84" s="26">
        <v>0.0201643017176998</v>
      </c>
      <c r="FG84" s="17">
        <v>27</v>
      </c>
      <c r="FH84" s="18">
        <v>4096</v>
      </c>
      <c r="FI84" s="40">
        <f t="shared" si="222"/>
        <v>151.703703703704</v>
      </c>
      <c r="FJ84" s="17">
        <f t="shared" si="186"/>
        <v>-197</v>
      </c>
      <c r="FK84" s="36">
        <f t="shared" si="187"/>
        <v>-0.0480957031250001</v>
      </c>
      <c r="FL84" s="18">
        <v>1306</v>
      </c>
      <c r="FM84" s="26">
        <v>0.0444104134762634</v>
      </c>
      <c r="FN84" s="17">
        <v>58</v>
      </c>
      <c r="FO84" s="18">
        <v>8910</v>
      </c>
      <c r="FP84" s="40">
        <f t="shared" si="223"/>
        <v>153.620689655172</v>
      </c>
      <c r="FQ84" s="17">
        <f t="shared" si="188"/>
        <v>-312</v>
      </c>
      <c r="FR84" s="36">
        <f t="shared" si="189"/>
        <v>-0.035016835016835</v>
      </c>
      <c r="FS84" s="18">
        <v>1411</v>
      </c>
      <c r="FT84" s="26">
        <v>0.0240963855421687</v>
      </c>
      <c r="FU84" s="17">
        <v>34</v>
      </c>
      <c r="FV84" s="18">
        <v>5144</v>
      </c>
      <c r="FW84" s="40">
        <f t="shared" si="247"/>
        <v>151.294117647059</v>
      </c>
      <c r="FX84" s="17">
        <f t="shared" si="224"/>
        <v>-262</v>
      </c>
      <c r="FY84" s="36">
        <f t="shared" si="225"/>
        <v>-0.0509331259720063</v>
      </c>
      <c r="FZ84" s="18">
        <v>2469</v>
      </c>
      <c r="GA84" s="26">
        <v>0.0222762251923856</v>
      </c>
      <c r="GB84" s="17">
        <v>55</v>
      </c>
      <c r="GC84" s="18">
        <v>8738</v>
      </c>
      <c r="GD84" s="40">
        <f t="shared" si="226"/>
        <v>158.872727272727</v>
      </c>
      <c r="GE84" s="17">
        <f t="shared" si="227"/>
        <v>-6.99999999999989</v>
      </c>
      <c r="GF84" s="36">
        <f t="shared" si="228"/>
        <v>-0.000801098649576549</v>
      </c>
      <c r="GG84" s="18">
        <v>1963</v>
      </c>
      <c r="GH84" s="26">
        <v>0.0193581253183902</v>
      </c>
      <c r="GI84" s="18">
        <v>38</v>
      </c>
      <c r="GJ84" s="18">
        <v>6186</v>
      </c>
      <c r="GK84" s="40">
        <f t="shared" si="229"/>
        <v>162.789473684211</v>
      </c>
      <c r="GL84" s="17">
        <f t="shared" si="230"/>
        <v>144</v>
      </c>
      <c r="GM84" s="36">
        <f t="shared" si="231"/>
        <v>0.023278370514064</v>
      </c>
      <c r="GN84" s="18">
        <v>1773</v>
      </c>
      <c r="GO84" s="26">
        <v>0.0287648054145516</v>
      </c>
      <c r="GP84" s="18">
        <v>51</v>
      </c>
      <c r="GQ84" s="18">
        <v>8468</v>
      </c>
      <c r="GR84" s="40">
        <f t="shared" si="232"/>
        <v>166.039215686275</v>
      </c>
      <c r="GS84" s="17">
        <f t="shared" si="233"/>
        <v>359</v>
      </c>
      <c r="GT84" s="36">
        <f t="shared" si="234"/>
        <v>0.0423948984411903</v>
      </c>
      <c r="GU84" s="18">
        <v>1555</v>
      </c>
      <c r="GV84" s="26">
        <v>0.0308681672025723</v>
      </c>
      <c r="GW84" s="18">
        <v>48</v>
      </c>
      <c r="GX84" s="18">
        <v>7821</v>
      </c>
      <c r="GY84" s="40">
        <f t="shared" si="235"/>
        <v>162.9375</v>
      </c>
      <c r="GZ84" s="17">
        <f t="shared" si="236"/>
        <v>189</v>
      </c>
      <c r="HA84" s="36">
        <f t="shared" si="237"/>
        <v>0.0241657077100115</v>
      </c>
      <c r="HB84" s="18">
        <v>1523</v>
      </c>
      <c r="HC84" s="26">
        <v>0.025607353906763</v>
      </c>
      <c r="HD84" s="18">
        <v>39</v>
      </c>
      <c r="HE84" s="18">
        <v>6324</v>
      </c>
      <c r="HF84" s="40">
        <f t="shared" si="238"/>
        <v>162.153846153846</v>
      </c>
      <c r="HG84" s="17">
        <f t="shared" si="239"/>
        <v>123</v>
      </c>
      <c r="HH84" s="36">
        <f t="shared" si="240"/>
        <v>0.019449715370019</v>
      </c>
      <c r="HI84" s="18">
        <v>1492</v>
      </c>
      <c r="HJ84" s="26">
        <v>0.0214477211796247</v>
      </c>
      <c r="HK84" s="17">
        <v>32</v>
      </c>
      <c r="HL84" s="18">
        <v>5196</v>
      </c>
      <c r="HM84" s="40">
        <f t="shared" si="241"/>
        <v>162.375</v>
      </c>
      <c r="HN84" s="17">
        <f t="shared" si="242"/>
        <v>108</v>
      </c>
      <c r="HO84" s="36">
        <f t="shared" si="243"/>
        <v>0.0207852193995381</v>
      </c>
      <c r="HP84" s="18">
        <v>2015</v>
      </c>
      <c r="HQ84" s="26">
        <v>0.0109181141439206</v>
      </c>
      <c r="HR84" s="17">
        <v>22</v>
      </c>
      <c r="HS84" s="18">
        <v>3626</v>
      </c>
      <c r="HT84" s="40">
        <f t="shared" si="244"/>
        <v>164.818181818182</v>
      </c>
      <c r="HU84" s="17">
        <f t="shared" si="245"/>
        <v>128</v>
      </c>
      <c r="HV84" s="36">
        <f t="shared" si="246"/>
        <v>0.0353006067291781</v>
      </c>
      <c r="HW84" s="17"/>
      <c r="HX84" s="17"/>
      <c r="HY84" s="18"/>
      <c r="HZ84" s="18"/>
      <c r="IA84" s="17"/>
      <c r="IB84" s="17"/>
      <c r="IC84" s="17">
        <v>798</v>
      </c>
      <c r="ID84" s="17">
        <v>123733</v>
      </c>
      <c r="IE84" s="18"/>
      <c r="IF84" s="41"/>
      <c r="IG84" s="41"/>
      <c r="IH84" s="41"/>
      <c r="II84" s="41"/>
      <c r="IJ84" s="41"/>
      <c r="IK84" s="41"/>
      <c r="IL84" s="41"/>
      <c r="IM84" s="18"/>
      <c r="IN84" s="41"/>
      <c r="IO84" s="41"/>
      <c r="IP84" s="41"/>
      <c r="IQ84" s="18"/>
      <c r="IR84" s="18"/>
      <c r="IS84" s="18">
        <f t="shared" si="190"/>
        <v>1633</v>
      </c>
      <c r="IT84" s="18">
        <f t="shared" si="191"/>
        <v>253658</v>
      </c>
      <c r="IU84" s="17">
        <v>159</v>
      </c>
      <c r="IV84" s="17">
        <f t="shared" si="192"/>
        <v>-5989.00000000002</v>
      </c>
      <c r="IW84" s="36">
        <f t="shared" si="193"/>
        <v>-0.0236105307145843</v>
      </c>
      <c r="IX84" s="18">
        <f t="shared" si="194"/>
        <v>2431</v>
      </c>
      <c r="IY84" s="42">
        <f t="shared" si="195"/>
        <v>377391</v>
      </c>
      <c r="IZ84" s="43"/>
      <c r="JA84" s="43"/>
    </row>
    <row r="85" spans="1:261">
      <c r="A85" s="16"/>
      <c r="B85" s="20" t="s">
        <v>45</v>
      </c>
      <c r="C85" s="18">
        <v>6939962769271</v>
      </c>
      <c r="D85" s="18">
        <v>614280942013</v>
      </c>
      <c r="E85" s="18">
        <v>21062010001661</v>
      </c>
      <c r="F85" s="22" t="s">
        <v>311</v>
      </c>
      <c r="G85" s="19" t="s">
        <v>312</v>
      </c>
      <c r="H85" s="17" t="s">
        <v>288</v>
      </c>
      <c r="I85" s="26">
        <f>VLOOKUP(C85,供应链!E:J,6,0)</f>
        <v>0.916666666666667</v>
      </c>
      <c r="J85" s="17">
        <f>VLOOKUP(C85,供应链!E:H,4,0)</f>
        <v>334</v>
      </c>
      <c r="K85" s="17">
        <f>VLOOKUP(C85,供应链!E:K,7,0)</f>
        <v>120</v>
      </c>
      <c r="L85" s="18">
        <f>VLOOKUP(C85,供应链!E:I,5,0)</f>
        <v>19.2538911306926</v>
      </c>
      <c r="M85" s="27">
        <f t="shared" si="148"/>
        <v>0.0069474501969924</v>
      </c>
      <c r="N85" s="17">
        <v>546</v>
      </c>
      <c r="O85" s="26">
        <v>0.0457875457875458</v>
      </c>
      <c r="P85" s="18">
        <v>25</v>
      </c>
      <c r="Q85" s="18">
        <v>3223</v>
      </c>
      <c r="R85" s="40">
        <f t="shared" si="196"/>
        <v>128.92</v>
      </c>
      <c r="S85" s="17">
        <f t="shared" si="197"/>
        <v>-252</v>
      </c>
      <c r="T85" s="36">
        <f t="shared" si="198"/>
        <v>-0.0781880235805151</v>
      </c>
      <c r="U85" s="17">
        <v>742</v>
      </c>
      <c r="V85" s="26">
        <v>0.0444743935309973</v>
      </c>
      <c r="W85" s="18">
        <v>33</v>
      </c>
      <c r="X85" s="18">
        <v>4029</v>
      </c>
      <c r="Y85" s="40">
        <f t="shared" si="199"/>
        <v>122.090909090909</v>
      </c>
      <c r="Z85" s="17">
        <f t="shared" si="200"/>
        <v>-558</v>
      </c>
      <c r="AA85" s="36">
        <f t="shared" si="201"/>
        <v>-0.13849590469099</v>
      </c>
      <c r="AB85" s="17">
        <v>823</v>
      </c>
      <c r="AC85" s="26">
        <v>0.0291616038882139</v>
      </c>
      <c r="AD85" s="18">
        <v>24</v>
      </c>
      <c r="AE85" s="18">
        <v>3030</v>
      </c>
      <c r="AF85" s="40">
        <f t="shared" si="149"/>
        <v>126.25</v>
      </c>
      <c r="AG85" s="17">
        <f t="shared" si="150"/>
        <v>-306</v>
      </c>
      <c r="AH85" s="36">
        <f t="shared" si="151"/>
        <v>-0.100990099009901</v>
      </c>
      <c r="AI85" s="17">
        <v>754</v>
      </c>
      <c r="AJ85" s="26">
        <v>0.0172413793103448</v>
      </c>
      <c r="AK85" s="18">
        <v>13</v>
      </c>
      <c r="AL85" s="18">
        <v>1622</v>
      </c>
      <c r="AM85" s="40">
        <f t="shared" si="202"/>
        <v>124.769230769231</v>
      </c>
      <c r="AN85" s="17">
        <f t="shared" si="203"/>
        <v>-185</v>
      </c>
      <c r="AO85" s="36">
        <f t="shared" si="204"/>
        <v>-0.114056720098644</v>
      </c>
      <c r="AP85" s="17">
        <v>830</v>
      </c>
      <c r="AQ85" s="26">
        <v>0.0108433734939759</v>
      </c>
      <c r="AR85" s="18">
        <v>9</v>
      </c>
      <c r="AS85" s="18">
        <v>1424</v>
      </c>
      <c r="AT85" s="40">
        <f t="shared" si="205"/>
        <v>158.222222222222</v>
      </c>
      <c r="AU85" s="17">
        <f t="shared" si="206"/>
        <v>173</v>
      </c>
      <c r="AV85" s="36">
        <f t="shared" si="207"/>
        <v>0.121488764044944</v>
      </c>
      <c r="AW85" s="17">
        <v>730</v>
      </c>
      <c r="AX85" s="26">
        <v>0.0136986301369863</v>
      </c>
      <c r="AY85" s="18">
        <v>10</v>
      </c>
      <c r="AZ85" s="18">
        <v>1436</v>
      </c>
      <c r="BA85" s="40">
        <f t="shared" si="208"/>
        <v>143.6</v>
      </c>
      <c r="BB85" s="17">
        <f t="shared" si="209"/>
        <v>45.9999999999999</v>
      </c>
      <c r="BC85" s="36">
        <f t="shared" si="210"/>
        <v>0.032033426183844</v>
      </c>
      <c r="BD85" s="17">
        <v>842</v>
      </c>
      <c r="BE85" s="26">
        <v>0.0380047505938242</v>
      </c>
      <c r="BF85" s="17">
        <v>32</v>
      </c>
      <c r="BG85" s="18">
        <v>4600</v>
      </c>
      <c r="BH85" s="40">
        <f t="shared" si="211"/>
        <v>143.75</v>
      </c>
      <c r="BI85" s="17">
        <f t="shared" si="212"/>
        <v>152</v>
      </c>
      <c r="BJ85" s="36">
        <f t="shared" si="213"/>
        <v>0.0330434782608696</v>
      </c>
      <c r="BK85" s="17">
        <v>666</v>
      </c>
      <c r="BL85" s="32">
        <v>0.015015015015015</v>
      </c>
      <c r="BM85" s="17">
        <v>10</v>
      </c>
      <c r="BN85" s="18">
        <v>1416</v>
      </c>
      <c r="BO85" s="40">
        <f t="shared" si="214"/>
        <v>141.6</v>
      </c>
      <c r="BP85" s="17">
        <f t="shared" si="215"/>
        <v>25.9999999999999</v>
      </c>
      <c r="BQ85" s="36">
        <f t="shared" si="216"/>
        <v>0.0183615819209039</v>
      </c>
      <c r="BR85" s="17">
        <v>530</v>
      </c>
      <c r="BS85" s="32">
        <v>0.0188679245283019</v>
      </c>
      <c r="BT85" s="18">
        <v>10</v>
      </c>
      <c r="BU85" s="18">
        <v>1438</v>
      </c>
      <c r="BV85" s="40">
        <f t="shared" si="217"/>
        <v>143.8</v>
      </c>
      <c r="BW85" s="17">
        <f t="shared" si="218"/>
        <v>48.0000000000001</v>
      </c>
      <c r="BX85" s="116">
        <f t="shared" si="219"/>
        <v>0.0333796940194716</v>
      </c>
      <c r="BY85" s="112">
        <v>428</v>
      </c>
      <c r="BZ85" s="117">
        <v>0.00934579439252336</v>
      </c>
      <c r="CA85" s="112">
        <v>4</v>
      </c>
      <c r="CB85" s="112">
        <v>596</v>
      </c>
      <c r="CC85" s="40">
        <f t="shared" si="152"/>
        <v>149</v>
      </c>
      <c r="CD85" s="17">
        <f t="shared" si="153"/>
        <v>40</v>
      </c>
      <c r="CE85" s="36">
        <f t="shared" si="154"/>
        <v>0.0671140939597315</v>
      </c>
      <c r="CF85" s="112">
        <v>616</v>
      </c>
      <c r="CG85" s="117">
        <v>0.025974025974026</v>
      </c>
      <c r="CH85" s="112">
        <v>16</v>
      </c>
      <c r="CI85" s="112">
        <v>2291</v>
      </c>
      <c r="CJ85" s="40">
        <f t="shared" si="155"/>
        <v>143.1875</v>
      </c>
      <c r="CK85" s="17">
        <f t="shared" si="156"/>
        <v>67</v>
      </c>
      <c r="CL85" s="36">
        <f t="shared" si="157"/>
        <v>0.0292448712352684</v>
      </c>
      <c r="CM85" s="120">
        <v>651</v>
      </c>
      <c r="CN85" s="121">
        <v>0.00768049155145929</v>
      </c>
      <c r="CO85" s="55">
        <v>5</v>
      </c>
      <c r="CP85" s="55">
        <v>738</v>
      </c>
      <c r="CQ85" s="40">
        <f t="shared" si="158"/>
        <v>147.6</v>
      </c>
      <c r="CR85" s="17">
        <f t="shared" si="159"/>
        <v>43</v>
      </c>
      <c r="CS85" s="36">
        <f t="shared" si="160"/>
        <v>0.0582655826558265</v>
      </c>
      <c r="CT85" s="122">
        <v>651</v>
      </c>
      <c r="CU85" s="123">
        <v>0.0138248847926267</v>
      </c>
      <c r="CV85" s="122">
        <v>9</v>
      </c>
      <c r="CW85" s="122">
        <v>1276</v>
      </c>
      <c r="CX85" s="40">
        <f t="shared" si="161"/>
        <v>141.777777777778</v>
      </c>
      <c r="CY85" s="17">
        <f t="shared" si="162"/>
        <v>24.9999999999999</v>
      </c>
      <c r="CZ85" s="36">
        <f t="shared" si="163"/>
        <v>0.0195924764890282</v>
      </c>
      <c r="DA85" s="112">
        <v>804</v>
      </c>
      <c r="DB85" s="117">
        <v>0.0422885572139304</v>
      </c>
      <c r="DC85" s="112">
        <v>34</v>
      </c>
      <c r="DD85" s="112">
        <v>4579</v>
      </c>
      <c r="DE85" s="40">
        <f t="shared" si="164"/>
        <v>134.676470588235</v>
      </c>
      <c r="DF85" s="17">
        <f t="shared" si="165"/>
        <v>-147</v>
      </c>
      <c r="DG85" s="36">
        <f t="shared" si="166"/>
        <v>-0.0321030792749508</v>
      </c>
      <c r="DH85" s="126">
        <v>964</v>
      </c>
      <c r="DI85" s="32">
        <v>0.0321576763485477</v>
      </c>
      <c r="DJ85" s="17">
        <v>31</v>
      </c>
      <c r="DK85" s="18">
        <v>4180</v>
      </c>
      <c r="DL85" s="40">
        <f t="shared" si="167"/>
        <v>134.838709677419</v>
      </c>
      <c r="DM85" s="17">
        <f t="shared" si="168"/>
        <v>-129</v>
      </c>
      <c r="DN85" s="36">
        <f t="shared" si="169"/>
        <v>-0.0308612440191387</v>
      </c>
      <c r="DO85" s="33">
        <v>934</v>
      </c>
      <c r="DP85" s="32">
        <v>0.0256959314775161</v>
      </c>
      <c r="DQ85" s="18">
        <v>24</v>
      </c>
      <c r="DR85" s="18">
        <v>3272</v>
      </c>
      <c r="DS85" s="40">
        <f t="shared" si="170"/>
        <v>136.333333333333</v>
      </c>
      <c r="DT85" s="17">
        <f t="shared" si="171"/>
        <v>-63.9999999999998</v>
      </c>
      <c r="DU85" s="36">
        <f t="shared" si="172"/>
        <v>-0.0195599022004889</v>
      </c>
      <c r="DV85" s="18">
        <v>912</v>
      </c>
      <c r="DW85" s="26">
        <v>0.0285087719298246</v>
      </c>
      <c r="DX85" s="18">
        <v>26</v>
      </c>
      <c r="DY85" s="18">
        <v>3562</v>
      </c>
      <c r="DZ85" s="40">
        <f t="shared" si="173"/>
        <v>137</v>
      </c>
      <c r="EA85" s="17">
        <f t="shared" si="174"/>
        <v>-52</v>
      </c>
      <c r="EB85" s="36">
        <f t="shared" si="175"/>
        <v>-0.0145985401459854</v>
      </c>
      <c r="EC85" s="18">
        <v>947</v>
      </c>
      <c r="ED85" s="26">
        <v>0.027455121436114</v>
      </c>
      <c r="EE85" s="18">
        <v>26</v>
      </c>
      <c r="EF85" s="18">
        <v>3512</v>
      </c>
      <c r="EG85" s="40">
        <f t="shared" si="176"/>
        <v>135.076923076923</v>
      </c>
      <c r="EH85" s="17">
        <f t="shared" si="177"/>
        <v>-102</v>
      </c>
      <c r="EI85" s="36">
        <f t="shared" si="178"/>
        <v>-0.0290432801822324</v>
      </c>
      <c r="EJ85" s="18">
        <v>792</v>
      </c>
      <c r="EK85" s="26">
        <v>0.0214646464646465</v>
      </c>
      <c r="EL85" s="18">
        <v>17</v>
      </c>
      <c r="EM85" s="18">
        <v>2311</v>
      </c>
      <c r="EN85" s="40">
        <f t="shared" si="179"/>
        <v>135.941176470588</v>
      </c>
      <c r="EO85" s="17">
        <f t="shared" si="180"/>
        <v>-52.0000000000001</v>
      </c>
      <c r="EP85" s="36">
        <f t="shared" si="181"/>
        <v>-0.022501081782778</v>
      </c>
      <c r="EQ85" s="18">
        <v>1011</v>
      </c>
      <c r="ER85" s="26">
        <v>0.0237388724035608</v>
      </c>
      <c r="ES85" s="18">
        <v>24</v>
      </c>
      <c r="ET85" s="18">
        <v>3271</v>
      </c>
      <c r="EU85" s="40">
        <f t="shared" si="220"/>
        <v>136.291666666667</v>
      </c>
      <c r="EV85" s="17">
        <f t="shared" si="182"/>
        <v>-65.0000000000002</v>
      </c>
      <c r="EW85" s="36">
        <f t="shared" si="183"/>
        <v>-0.0198715988994192</v>
      </c>
      <c r="EX85" s="18">
        <v>1194</v>
      </c>
      <c r="EY85" s="26">
        <v>0.0175879396984925</v>
      </c>
      <c r="EZ85" s="17">
        <v>21</v>
      </c>
      <c r="FA85" s="18">
        <v>2796</v>
      </c>
      <c r="FB85" s="40">
        <f t="shared" si="221"/>
        <v>133.142857142857</v>
      </c>
      <c r="FC85" s="17">
        <f t="shared" si="184"/>
        <v>-123</v>
      </c>
      <c r="FD85" s="36">
        <f t="shared" si="185"/>
        <v>-0.0439914163090129</v>
      </c>
      <c r="FE85" s="18">
        <v>1145</v>
      </c>
      <c r="FF85" s="26">
        <v>0.0253275109170306</v>
      </c>
      <c r="FG85" s="17">
        <v>29</v>
      </c>
      <c r="FH85" s="18">
        <v>3915</v>
      </c>
      <c r="FI85" s="40">
        <f t="shared" si="222"/>
        <v>135</v>
      </c>
      <c r="FJ85" s="17">
        <f t="shared" si="186"/>
        <v>-116</v>
      </c>
      <c r="FK85" s="36">
        <f t="shared" si="187"/>
        <v>-0.0296296296296296</v>
      </c>
      <c r="FL85" s="18">
        <v>994</v>
      </c>
      <c r="FM85" s="26">
        <v>0.0241448692152917</v>
      </c>
      <c r="FN85" s="17">
        <v>24</v>
      </c>
      <c r="FO85" s="18">
        <v>3330</v>
      </c>
      <c r="FP85" s="40">
        <f t="shared" si="223"/>
        <v>138.75</v>
      </c>
      <c r="FQ85" s="17">
        <f t="shared" si="188"/>
        <v>-6</v>
      </c>
      <c r="FR85" s="36">
        <f t="shared" si="189"/>
        <v>-0.0018018018018018</v>
      </c>
      <c r="FS85" s="18">
        <v>808</v>
      </c>
      <c r="FT85" s="26">
        <v>0.0222772277227723</v>
      </c>
      <c r="FU85" s="17">
        <v>18</v>
      </c>
      <c r="FV85" s="18">
        <v>2466</v>
      </c>
      <c r="FW85" s="40">
        <f t="shared" si="247"/>
        <v>137</v>
      </c>
      <c r="FX85" s="17">
        <f t="shared" si="224"/>
        <v>-36</v>
      </c>
      <c r="FY85" s="36">
        <f t="shared" si="225"/>
        <v>-0.0145985401459854</v>
      </c>
      <c r="FZ85" s="18">
        <v>1195</v>
      </c>
      <c r="GA85" s="26">
        <v>0.0267782426778243</v>
      </c>
      <c r="GB85" s="17">
        <v>32</v>
      </c>
      <c r="GC85" s="18">
        <v>4567</v>
      </c>
      <c r="GD85" s="40">
        <f t="shared" si="226"/>
        <v>142.71875</v>
      </c>
      <c r="GE85" s="17">
        <f t="shared" si="227"/>
        <v>119</v>
      </c>
      <c r="GF85" s="36">
        <f t="shared" si="228"/>
        <v>0.0260564922268448</v>
      </c>
      <c r="GG85" s="18">
        <v>1168</v>
      </c>
      <c r="GH85" s="26">
        <v>0.0299657534246575</v>
      </c>
      <c r="GI85" s="18">
        <v>35</v>
      </c>
      <c r="GJ85" s="18">
        <v>5023</v>
      </c>
      <c r="GK85" s="40">
        <f t="shared" si="229"/>
        <v>143.514285714286</v>
      </c>
      <c r="GL85" s="17">
        <f t="shared" si="230"/>
        <v>158</v>
      </c>
      <c r="GM85" s="36">
        <f t="shared" si="231"/>
        <v>0.0314553055942663</v>
      </c>
      <c r="GN85" s="18">
        <v>1241</v>
      </c>
      <c r="GO85" s="26">
        <v>0.0169218372280419</v>
      </c>
      <c r="GP85" s="18">
        <v>21</v>
      </c>
      <c r="GQ85" s="18">
        <v>2981</v>
      </c>
      <c r="GR85" s="40">
        <f t="shared" si="232"/>
        <v>141.952380952381</v>
      </c>
      <c r="GS85" s="17">
        <f t="shared" si="233"/>
        <v>62.0000000000002</v>
      </c>
      <c r="GT85" s="36">
        <f t="shared" si="234"/>
        <v>0.0207983898020799</v>
      </c>
      <c r="GU85" s="18">
        <v>1097</v>
      </c>
      <c r="GV85" s="26">
        <v>0.0136736554238833</v>
      </c>
      <c r="GW85" s="18">
        <v>15</v>
      </c>
      <c r="GX85" s="18">
        <v>2130</v>
      </c>
      <c r="GY85" s="40">
        <f t="shared" si="235"/>
        <v>142</v>
      </c>
      <c r="GZ85" s="17">
        <f t="shared" si="236"/>
        <v>45</v>
      </c>
      <c r="HA85" s="36">
        <f t="shared" si="237"/>
        <v>0.0211267605633803</v>
      </c>
      <c r="HB85" s="18">
        <v>1396</v>
      </c>
      <c r="HC85" s="26">
        <v>0.0150429799426934</v>
      </c>
      <c r="HD85" s="18">
        <v>21</v>
      </c>
      <c r="HE85" s="18">
        <v>2959</v>
      </c>
      <c r="HF85" s="40">
        <f t="shared" si="238"/>
        <v>140.904761904762</v>
      </c>
      <c r="HG85" s="17">
        <f t="shared" si="239"/>
        <v>39.9999999999999</v>
      </c>
      <c r="HH85" s="36">
        <f t="shared" si="240"/>
        <v>0.0135180804325785</v>
      </c>
      <c r="HI85" s="18">
        <v>1621</v>
      </c>
      <c r="HJ85" s="26">
        <v>0.00801974090067859</v>
      </c>
      <c r="HK85" s="17">
        <v>13</v>
      </c>
      <c r="HL85" s="18">
        <v>1888</v>
      </c>
      <c r="HM85" s="40">
        <f t="shared" si="241"/>
        <v>145.230769230769</v>
      </c>
      <c r="HN85" s="17">
        <f t="shared" si="242"/>
        <v>80.9999999999999</v>
      </c>
      <c r="HO85" s="36">
        <f t="shared" si="243"/>
        <v>0.0429025423728813</v>
      </c>
      <c r="HP85" s="18">
        <v>1661</v>
      </c>
      <c r="HQ85" s="26">
        <v>0.00903070439494281</v>
      </c>
      <c r="HR85" s="17">
        <v>15</v>
      </c>
      <c r="HS85" s="18">
        <v>2201</v>
      </c>
      <c r="HT85" s="40">
        <f t="shared" si="244"/>
        <v>146.733333333333</v>
      </c>
      <c r="HU85" s="17">
        <f t="shared" si="245"/>
        <v>116</v>
      </c>
      <c r="HV85" s="36">
        <f t="shared" si="246"/>
        <v>0.0527033166742389</v>
      </c>
      <c r="HW85" s="17"/>
      <c r="HX85" s="17"/>
      <c r="HY85" s="18"/>
      <c r="HZ85" s="18"/>
      <c r="IA85" s="17"/>
      <c r="IB85" s="17"/>
      <c r="IC85" s="17">
        <v>83</v>
      </c>
      <c r="ID85" s="17">
        <v>14029</v>
      </c>
      <c r="IE85" s="18"/>
      <c r="IF85" s="41"/>
      <c r="IG85" s="41"/>
      <c r="IH85" s="41"/>
      <c r="II85" s="41"/>
      <c r="IJ85" s="41"/>
      <c r="IK85" s="41"/>
      <c r="IL85" s="41"/>
      <c r="IM85" s="18"/>
      <c r="IN85" s="41"/>
      <c r="IO85" s="41"/>
      <c r="IP85" s="41"/>
      <c r="IQ85" s="18"/>
      <c r="IR85" s="18"/>
      <c r="IS85" s="18">
        <f t="shared" si="190"/>
        <v>626</v>
      </c>
      <c r="IT85" s="18">
        <f t="shared" si="191"/>
        <v>86062</v>
      </c>
      <c r="IU85" s="17">
        <v>139</v>
      </c>
      <c r="IV85" s="17">
        <f t="shared" si="192"/>
        <v>-951.999999999996</v>
      </c>
      <c r="IW85" s="36">
        <f t="shared" si="193"/>
        <v>-0.0110617926611047</v>
      </c>
      <c r="IX85" s="18">
        <f t="shared" si="194"/>
        <v>709</v>
      </c>
      <c r="IY85" s="42">
        <f t="shared" si="195"/>
        <v>100091</v>
      </c>
      <c r="IZ85" s="43"/>
      <c r="JA85" s="43"/>
    </row>
    <row r="86" spans="1:261">
      <c r="A86" s="16"/>
      <c r="B86" s="20" t="s">
        <v>313</v>
      </c>
      <c r="C86" s="18">
        <v>6939962767574</v>
      </c>
      <c r="D86" s="18">
        <v>614280922360</v>
      </c>
      <c r="E86" s="18">
        <v>21062210000163</v>
      </c>
      <c r="F86" s="22" t="s">
        <v>314</v>
      </c>
      <c r="G86" s="19" t="s">
        <v>315</v>
      </c>
      <c r="H86" s="17" t="s">
        <v>288</v>
      </c>
      <c r="I86" s="26">
        <f>VLOOKUP(C86,供应链!E:J,6,0)</f>
        <v>1.04166666666667</v>
      </c>
      <c r="J86" s="17">
        <f>VLOOKUP(C86,供应链!E:H,4,0)</f>
        <v>689</v>
      </c>
      <c r="K86" s="17">
        <f>VLOOKUP(C86,供应链!E:K,7,0)</f>
        <v>422</v>
      </c>
      <c r="L86" s="18">
        <f>VLOOKUP(C86,供应链!E:I,5,0)</f>
        <v>30.2377353866264</v>
      </c>
      <c r="M86" s="27">
        <f t="shared" si="148"/>
        <v>0.0047278175461961</v>
      </c>
      <c r="N86" s="17">
        <v>1226</v>
      </c>
      <c r="O86" s="26">
        <v>0.0546492659053834</v>
      </c>
      <c r="P86" s="18">
        <v>67</v>
      </c>
      <c r="Q86" s="18">
        <v>16019</v>
      </c>
      <c r="R86" s="40">
        <f t="shared" si="196"/>
        <v>239.089552238806</v>
      </c>
      <c r="S86" s="17">
        <f t="shared" si="197"/>
        <v>5.99999999999963</v>
      </c>
      <c r="T86" s="36">
        <f t="shared" si="198"/>
        <v>0.000374555215681355</v>
      </c>
      <c r="U86" s="17">
        <v>1102</v>
      </c>
      <c r="V86" s="26">
        <v>0.0281306715063521</v>
      </c>
      <c r="W86" s="18">
        <v>31</v>
      </c>
      <c r="X86" s="18">
        <v>7310</v>
      </c>
      <c r="Y86" s="40">
        <f t="shared" si="199"/>
        <v>235.806451612903</v>
      </c>
      <c r="Z86" s="17">
        <f t="shared" si="200"/>
        <v>-98.9999999999998</v>
      </c>
      <c r="AA86" s="36">
        <f t="shared" si="201"/>
        <v>-0.0135430916552667</v>
      </c>
      <c r="AB86" s="17">
        <v>773</v>
      </c>
      <c r="AC86" s="26">
        <v>0.0310478654592497</v>
      </c>
      <c r="AD86" s="18">
        <v>24</v>
      </c>
      <c r="AE86" s="18">
        <v>5616</v>
      </c>
      <c r="AF86" s="40">
        <f t="shared" si="149"/>
        <v>234</v>
      </c>
      <c r="AG86" s="17">
        <f t="shared" si="150"/>
        <v>-120</v>
      </c>
      <c r="AH86" s="36">
        <f t="shared" si="151"/>
        <v>-0.0213675213675214</v>
      </c>
      <c r="AI86" s="17">
        <v>958</v>
      </c>
      <c r="AJ86" s="26">
        <v>0.0156576200417537</v>
      </c>
      <c r="AK86" s="18">
        <v>15</v>
      </c>
      <c r="AL86" s="18">
        <v>3605</v>
      </c>
      <c r="AM86" s="40">
        <f t="shared" si="202"/>
        <v>240.333333333333</v>
      </c>
      <c r="AN86" s="17">
        <f t="shared" si="203"/>
        <v>20.0000000000001</v>
      </c>
      <c r="AO86" s="36">
        <f t="shared" si="204"/>
        <v>0.00554785020804442</v>
      </c>
      <c r="AP86" s="17">
        <v>739</v>
      </c>
      <c r="AQ86" s="26">
        <v>0.0108254397834912</v>
      </c>
      <c r="AR86" s="18">
        <v>8</v>
      </c>
      <c r="AS86" s="18">
        <v>2273</v>
      </c>
      <c r="AT86" s="40">
        <f t="shared" si="205"/>
        <v>284.125</v>
      </c>
      <c r="AU86" s="17">
        <f t="shared" si="206"/>
        <v>361</v>
      </c>
      <c r="AV86" s="36">
        <f t="shared" si="207"/>
        <v>0.158820941487022</v>
      </c>
      <c r="AW86" s="17">
        <v>535</v>
      </c>
      <c r="AX86" s="26">
        <v>0.0130841121495327</v>
      </c>
      <c r="AY86" s="18">
        <v>7</v>
      </c>
      <c r="AZ86" s="18">
        <v>1957</v>
      </c>
      <c r="BA86" s="40">
        <f t="shared" si="208"/>
        <v>279.571428571429</v>
      </c>
      <c r="BB86" s="17">
        <f t="shared" si="209"/>
        <v>284</v>
      </c>
      <c r="BC86" s="36">
        <f t="shared" si="210"/>
        <v>0.145120081757792</v>
      </c>
      <c r="BD86" s="17">
        <v>570</v>
      </c>
      <c r="BE86" s="26">
        <v>0.0140350877192982</v>
      </c>
      <c r="BF86" s="17">
        <v>8</v>
      </c>
      <c r="BG86" s="18">
        <v>2244</v>
      </c>
      <c r="BH86" s="40">
        <f t="shared" si="211"/>
        <v>280.5</v>
      </c>
      <c r="BI86" s="17">
        <f t="shared" si="212"/>
        <v>332</v>
      </c>
      <c r="BJ86" s="36">
        <f t="shared" si="213"/>
        <v>0.14795008912656</v>
      </c>
      <c r="BK86" s="17">
        <v>534</v>
      </c>
      <c r="BL86" s="32">
        <v>0.0131086142322097</v>
      </c>
      <c r="BM86" s="17">
        <v>7</v>
      </c>
      <c r="BN86" s="18">
        <v>1868</v>
      </c>
      <c r="BO86" s="40">
        <f t="shared" si="214"/>
        <v>266.857142857143</v>
      </c>
      <c r="BP86" s="17">
        <f t="shared" si="215"/>
        <v>195</v>
      </c>
      <c r="BQ86" s="36">
        <f t="shared" si="216"/>
        <v>0.104389721627409</v>
      </c>
      <c r="BR86" s="17">
        <v>649</v>
      </c>
      <c r="BS86" s="32">
        <v>0.012326656394453</v>
      </c>
      <c r="BT86" s="18">
        <v>8</v>
      </c>
      <c r="BU86" s="18">
        <v>2082</v>
      </c>
      <c r="BV86" s="40">
        <f t="shared" si="217"/>
        <v>260.25</v>
      </c>
      <c r="BW86" s="17">
        <f t="shared" si="218"/>
        <v>170</v>
      </c>
      <c r="BX86" s="116">
        <f t="shared" si="219"/>
        <v>0.0816522574447646</v>
      </c>
      <c r="BY86" s="112">
        <v>632</v>
      </c>
      <c r="BZ86" s="117">
        <v>0.00632911392405063</v>
      </c>
      <c r="CA86" s="112">
        <v>4</v>
      </c>
      <c r="CB86" s="112">
        <v>1076</v>
      </c>
      <c r="CC86" s="40">
        <f t="shared" si="152"/>
        <v>269</v>
      </c>
      <c r="CD86" s="17">
        <f t="shared" si="153"/>
        <v>120</v>
      </c>
      <c r="CE86" s="36">
        <f t="shared" si="154"/>
        <v>0.111524163568773</v>
      </c>
      <c r="CF86" s="112">
        <v>699</v>
      </c>
      <c r="CG86" s="117">
        <v>0.011444921316166</v>
      </c>
      <c r="CH86" s="112">
        <v>8</v>
      </c>
      <c r="CI86" s="112">
        <v>2142</v>
      </c>
      <c r="CJ86" s="40">
        <f t="shared" si="155"/>
        <v>267.75</v>
      </c>
      <c r="CK86" s="17">
        <f t="shared" si="156"/>
        <v>230</v>
      </c>
      <c r="CL86" s="36">
        <f t="shared" si="157"/>
        <v>0.107376283846872</v>
      </c>
      <c r="CM86" s="120">
        <v>815</v>
      </c>
      <c r="CN86" s="121">
        <v>0.00613496932515337</v>
      </c>
      <c r="CO86" s="55">
        <v>5</v>
      </c>
      <c r="CP86" s="55">
        <v>1325</v>
      </c>
      <c r="CQ86" s="40">
        <f t="shared" si="158"/>
        <v>265</v>
      </c>
      <c r="CR86" s="17">
        <f t="shared" si="159"/>
        <v>130</v>
      </c>
      <c r="CS86" s="36">
        <f t="shared" si="160"/>
        <v>0.0981132075471698</v>
      </c>
      <c r="CT86" s="122">
        <v>739</v>
      </c>
      <c r="CU86" s="123">
        <v>0.0108254397834912</v>
      </c>
      <c r="CV86" s="122">
        <v>8</v>
      </c>
      <c r="CW86" s="122">
        <v>2134</v>
      </c>
      <c r="CX86" s="40">
        <f t="shared" si="161"/>
        <v>266.75</v>
      </c>
      <c r="CY86" s="17">
        <f t="shared" si="162"/>
        <v>222</v>
      </c>
      <c r="CZ86" s="36">
        <f t="shared" si="163"/>
        <v>0.104029990627929</v>
      </c>
      <c r="DA86" s="112">
        <v>815</v>
      </c>
      <c r="DB86" s="117">
        <v>0.0122699386503067</v>
      </c>
      <c r="DC86" s="112">
        <v>10</v>
      </c>
      <c r="DD86" s="112">
        <v>2656</v>
      </c>
      <c r="DE86" s="40">
        <f t="shared" si="164"/>
        <v>265.6</v>
      </c>
      <c r="DF86" s="17">
        <f t="shared" si="165"/>
        <v>266</v>
      </c>
      <c r="DG86" s="36">
        <f t="shared" si="166"/>
        <v>0.100150602409639</v>
      </c>
      <c r="DH86" s="126">
        <v>701</v>
      </c>
      <c r="DI86" s="32">
        <v>0.00998573466476462</v>
      </c>
      <c r="DJ86" s="17">
        <v>7</v>
      </c>
      <c r="DK86" s="18">
        <v>1844</v>
      </c>
      <c r="DL86" s="40">
        <f t="shared" si="167"/>
        <v>263.428571428571</v>
      </c>
      <c r="DM86" s="17">
        <f t="shared" si="168"/>
        <v>171</v>
      </c>
      <c r="DN86" s="36">
        <f t="shared" si="169"/>
        <v>0.0927331887201736</v>
      </c>
      <c r="DO86" s="33">
        <v>666</v>
      </c>
      <c r="DP86" s="32">
        <v>0.0105105105105105</v>
      </c>
      <c r="DQ86" s="18">
        <v>7</v>
      </c>
      <c r="DR86" s="18">
        <v>1863</v>
      </c>
      <c r="DS86" s="40">
        <f t="shared" si="170"/>
        <v>266.142857142857</v>
      </c>
      <c r="DT86" s="17">
        <f t="shared" si="171"/>
        <v>190</v>
      </c>
      <c r="DU86" s="36">
        <f t="shared" si="172"/>
        <v>0.10198604401503</v>
      </c>
      <c r="DV86" s="18">
        <v>816</v>
      </c>
      <c r="DW86" s="26">
        <v>0.00980392156862745</v>
      </c>
      <c r="DX86" s="18">
        <v>8</v>
      </c>
      <c r="DY86" s="18">
        <v>2088</v>
      </c>
      <c r="DZ86" s="40">
        <f t="shared" si="173"/>
        <v>261</v>
      </c>
      <c r="EA86" s="17">
        <f t="shared" si="174"/>
        <v>176</v>
      </c>
      <c r="EB86" s="36">
        <f t="shared" si="175"/>
        <v>0.0842911877394636</v>
      </c>
      <c r="EC86" s="18">
        <v>715</v>
      </c>
      <c r="ED86" s="26">
        <v>0.00839160839160839</v>
      </c>
      <c r="EE86" s="18">
        <v>6</v>
      </c>
      <c r="EF86" s="18">
        <v>1596</v>
      </c>
      <c r="EG86" s="40">
        <f t="shared" si="176"/>
        <v>266</v>
      </c>
      <c r="EH86" s="17">
        <f t="shared" si="177"/>
        <v>162</v>
      </c>
      <c r="EI86" s="36">
        <f t="shared" si="178"/>
        <v>0.101503759398496</v>
      </c>
      <c r="EJ86" s="18">
        <v>694</v>
      </c>
      <c r="EK86" s="26">
        <v>0.015850144092219</v>
      </c>
      <c r="EL86" s="18">
        <v>11</v>
      </c>
      <c r="EM86" s="18">
        <v>2902</v>
      </c>
      <c r="EN86" s="40">
        <f t="shared" si="179"/>
        <v>263.818181818182</v>
      </c>
      <c r="EO86" s="17">
        <f t="shared" si="180"/>
        <v>273</v>
      </c>
      <c r="EP86" s="36">
        <f t="shared" si="181"/>
        <v>0.0940730530668504</v>
      </c>
      <c r="EQ86" s="18">
        <v>1023</v>
      </c>
      <c r="ER86" s="26">
        <v>0.0263929618768328</v>
      </c>
      <c r="ES86" s="18">
        <v>27</v>
      </c>
      <c r="ET86" s="18">
        <v>6330</v>
      </c>
      <c r="EU86" s="40">
        <f t="shared" si="220"/>
        <v>234.444444444444</v>
      </c>
      <c r="EV86" s="17">
        <f t="shared" si="182"/>
        <v>-123</v>
      </c>
      <c r="EW86" s="36">
        <f t="shared" si="183"/>
        <v>-0.019431279620853</v>
      </c>
      <c r="EX86" s="18">
        <v>1227</v>
      </c>
      <c r="EY86" s="26">
        <v>0.0187449062754686</v>
      </c>
      <c r="EZ86" s="17">
        <v>23</v>
      </c>
      <c r="FA86" s="18">
        <v>5377</v>
      </c>
      <c r="FB86" s="40">
        <f t="shared" si="221"/>
        <v>233.782608695652</v>
      </c>
      <c r="FC86" s="17">
        <f t="shared" si="184"/>
        <v>-120</v>
      </c>
      <c r="FD86" s="36">
        <f t="shared" si="185"/>
        <v>-0.0223172772921703</v>
      </c>
      <c r="FE86" s="18">
        <v>1141</v>
      </c>
      <c r="FF86" s="26">
        <v>0.0148992112182296</v>
      </c>
      <c r="FG86" s="17">
        <v>17</v>
      </c>
      <c r="FH86" s="18">
        <v>4025</v>
      </c>
      <c r="FI86" s="40">
        <f t="shared" si="222"/>
        <v>236.764705882353</v>
      </c>
      <c r="FJ86" s="17">
        <f t="shared" si="186"/>
        <v>-38.0000000000002</v>
      </c>
      <c r="FK86" s="36">
        <f t="shared" si="187"/>
        <v>-0.00944099378881993</v>
      </c>
      <c r="FL86" s="18">
        <v>1165</v>
      </c>
      <c r="FM86" s="26">
        <v>0.0128755364806867</v>
      </c>
      <c r="FN86" s="17">
        <v>15</v>
      </c>
      <c r="FO86" s="18">
        <v>3542</v>
      </c>
      <c r="FP86" s="40">
        <f t="shared" si="223"/>
        <v>236.133333333333</v>
      </c>
      <c r="FQ86" s="17">
        <f t="shared" si="188"/>
        <v>-43.0000000000001</v>
      </c>
      <c r="FR86" s="36">
        <f t="shared" si="189"/>
        <v>-0.0121400338791643</v>
      </c>
      <c r="FS86" s="18">
        <v>1505</v>
      </c>
      <c r="FT86" s="26">
        <v>0.00598006644518272</v>
      </c>
      <c r="FU86" s="17">
        <v>9</v>
      </c>
      <c r="FV86" s="18">
        <v>2231</v>
      </c>
      <c r="FW86" s="40">
        <f t="shared" si="247"/>
        <v>247.888888888889</v>
      </c>
      <c r="FX86" s="17">
        <f t="shared" si="224"/>
        <v>80</v>
      </c>
      <c r="FY86" s="36">
        <f t="shared" si="225"/>
        <v>0.0358583594800538</v>
      </c>
      <c r="FZ86" s="18">
        <v>1894</v>
      </c>
      <c r="GA86" s="26">
        <v>0.0110876451953537</v>
      </c>
      <c r="GB86" s="17">
        <v>21</v>
      </c>
      <c r="GC86" s="18">
        <v>5339</v>
      </c>
      <c r="GD86" s="40">
        <f t="shared" si="226"/>
        <v>254.238095238095</v>
      </c>
      <c r="GE86" s="17">
        <f t="shared" si="227"/>
        <v>320</v>
      </c>
      <c r="GF86" s="36">
        <f t="shared" si="228"/>
        <v>0.0599363176624836</v>
      </c>
      <c r="GG86" s="18">
        <v>1663</v>
      </c>
      <c r="GH86" s="26">
        <v>0.00661455201443175</v>
      </c>
      <c r="GI86" s="18">
        <v>11</v>
      </c>
      <c r="GJ86" s="18">
        <v>2906</v>
      </c>
      <c r="GK86" s="40">
        <f t="shared" si="229"/>
        <v>264.181818181818</v>
      </c>
      <c r="GL86" s="17">
        <f t="shared" si="230"/>
        <v>277</v>
      </c>
      <c r="GM86" s="36">
        <f t="shared" si="231"/>
        <v>0.0953200275292499</v>
      </c>
      <c r="GN86" s="18">
        <v>1521</v>
      </c>
      <c r="GO86" s="26">
        <v>0.0157790927021696</v>
      </c>
      <c r="GP86" s="18">
        <v>24</v>
      </c>
      <c r="GQ86" s="18">
        <v>6388</v>
      </c>
      <c r="GR86" s="40">
        <f t="shared" si="232"/>
        <v>266.166666666667</v>
      </c>
      <c r="GS86" s="17">
        <f t="shared" si="233"/>
        <v>652</v>
      </c>
      <c r="GT86" s="36">
        <f t="shared" si="234"/>
        <v>0.102066374452098</v>
      </c>
      <c r="GU86" s="18">
        <v>1465</v>
      </c>
      <c r="GV86" s="26">
        <v>0.00955631399317406</v>
      </c>
      <c r="GW86" s="18">
        <v>14</v>
      </c>
      <c r="GX86" s="18">
        <v>4393</v>
      </c>
      <c r="GY86" s="40">
        <f t="shared" si="235"/>
        <v>313.785714285714</v>
      </c>
      <c r="GZ86" s="17">
        <f t="shared" si="236"/>
        <v>1047</v>
      </c>
      <c r="HA86" s="36">
        <f t="shared" si="237"/>
        <v>0.238333712724789</v>
      </c>
      <c r="HB86" s="18">
        <v>1075</v>
      </c>
      <c r="HC86" s="26">
        <v>0.00651162790697674</v>
      </c>
      <c r="HD86" s="18">
        <v>7</v>
      </c>
      <c r="HE86" s="18">
        <v>1931</v>
      </c>
      <c r="HF86" s="40">
        <f t="shared" si="238"/>
        <v>275.857142857143</v>
      </c>
      <c r="HG86" s="17">
        <f t="shared" si="239"/>
        <v>258</v>
      </c>
      <c r="HH86" s="36">
        <f t="shared" si="240"/>
        <v>0.133609528741585</v>
      </c>
      <c r="HI86" s="18">
        <v>1401</v>
      </c>
      <c r="HJ86" s="26">
        <v>0.00356887937187723</v>
      </c>
      <c r="HK86" s="17">
        <v>5</v>
      </c>
      <c r="HL86" s="18">
        <v>1430</v>
      </c>
      <c r="HM86" s="40">
        <f t="shared" si="241"/>
        <v>286</v>
      </c>
      <c r="HN86" s="17">
        <f t="shared" si="242"/>
        <v>235</v>
      </c>
      <c r="HO86" s="36">
        <f t="shared" si="243"/>
        <v>0.164335664335664</v>
      </c>
      <c r="HP86" s="18">
        <v>1169</v>
      </c>
      <c r="HQ86" s="26">
        <v>0.00342172797262618</v>
      </c>
      <c r="HR86" s="17">
        <v>4</v>
      </c>
      <c r="HS86" s="18">
        <v>1147</v>
      </c>
      <c r="HT86" s="40">
        <f t="shared" si="244"/>
        <v>286.75</v>
      </c>
      <c r="HU86" s="17">
        <f t="shared" si="245"/>
        <v>191</v>
      </c>
      <c r="HV86" s="36">
        <f t="shared" si="246"/>
        <v>0.166521360069747</v>
      </c>
      <c r="HW86" s="17"/>
      <c r="HX86" s="17"/>
      <c r="HY86" s="18"/>
      <c r="HZ86" s="18"/>
      <c r="IA86" s="17"/>
      <c r="IB86" s="17"/>
      <c r="IC86" s="17">
        <v>49</v>
      </c>
      <c r="ID86" s="17">
        <v>13478</v>
      </c>
      <c r="IE86" s="18"/>
      <c r="IF86" s="41"/>
      <c r="IG86" s="41"/>
      <c r="IH86" s="41"/>
      <c r="II86" s="41"/>
      <c r="IJ86" s="41"/>
      <c r="IK86" s="41"/>
      <c r="IL86" s="41"/>
      <c r="IM86" s="18"/>
      <c r="IN86" s="41"/>
      <c r="IO86" s="41"/>
      <c r="IP86" s="41"/>
      <c r="IQ86" s="18"/>
      <c r="IR86" s="18"/>
      <c r="IS86" s="18">
        <f t="shared" si="190"/>
        <v>426</v>
      </c>
      <c r="IT86" s="18">
        <f t="shared" si="191"/>
        <v>107639</v>
      </c>
      <c r="IU86" s="17">
        <v>239</v>
      </c>
      <c r="IV86" s="17">
        <f t="shared" si="192"/>
        <v>5825.00000000001</v>
      </c>
      <c r="IW86" s="36">
        <f t="shared" si="193"/>
        <v>0.0541160731705052</v>
      </c>
      <c r="IX86" s="18">
        <f t="shared" si="194"/>
        <v>475</v>
      </c>
      <c r="IY86" s="42">
        <f t="shared" si="195"/>
        <v>121117</v>
      </c>
      <c r="IZ86" s="43"/>
      <c r="JA86" s="43"/>
    </row>
    <row r="87" spans="1:261">
      <c r="A87" s="16"/>
      <c r="B87" s="20" t="s">
        <v>46</v>
      </c>
      <c r="C87" s="18">
        <v>6939962770833</v>
      </c>
      <c r="D87" s="18">
        <v>614132454048</v>
      </c>
      <c r="E87" s="18">
        <v>21061220000634</v>
      </c>
      <c r="F87" s="22" t="s">
        <v>316</v>
      </c>
      <c r="G87" s="19" t="s">
        <v>317</v>
      </c>
      <c r="H87" s="17" t="s">
        <v>288</v>
      </c>
      <c r="I87" s="26">
        <f>VLOOKUP(C87,供应链!E:J,6,0)</f>
        <v>1</v>
      </c>
      <c r="J87" s="17">
        <f>VLOOKUP(C87,供应链!E:H,4,0)</f>
        <v>511</v>
      </c>
      <c r="K87" s="17">
        <f>VLOOKUP(C87,供应链!E:K,7,0)</f>
        <v>162</v>
      </c>
      <c r="L87" s="18">
        <f>VLOOKUP(C87,供应链!E:I,5,0)</f>
        <v>137.418363426815</v>
      </c>
      <c r="M87" s="27">
        <f t="shared" si="148"/>
        <v>0.00214194550801842</v>
      </c>
      <c r="N87" s="17">
        <v>72</v>
      </c>
      <c r="O87" s="26">
        <v>0</v>
      </c>
      <c r="P87" s="18">
        <v>0</v>
      </c>
      <c r="Q87" s="18">
        <v>0</v>
      </c>
      <c r="R87" s="40">
        <f t="shared" si="196"/>
        <v>0</v>
      </c>
      <c r="S87" s="17">
        <f t="shared" si="197"/>
        <v>0</v>
      </c>
      <c r="T87" s="36">
        <f t="shared" si="198"/>
        <v>0</v>
      </c>
      <c r="U87" s="17">
        <v>134</v>
      </c>
      <c r="V87" s="26">
        <v>0.00746268656716418</v>
      </c>
      <c r="W87" s="18">
        <v>1</v>
      </c>
      <c r="X87" s="18">
        <v>80</v>
      </c>
      <c r="Y87" s="40">
        <f t="shared" si="199"/>
        <v>80</v>
      </c>
      <c r="Z87" s="17">
        <f t="shared" si="200"/>
        <v>1</v>
      </c>
      <c r="AA87" s="36">
        <f t="shared" si="201"/>
        <v>0.0125</v>
      </c>
      <c r="AB87" s="17">
        <v>167</v>
      </c>
      <c r="AC87" s="26">
        <v>0.0179640718562874</v>
      </c>
      <c r="AD87" s="18">
        <v>3</v>
      </c>
      <c r="AE87" s="18">
        <v>267</v>
      </c>
      <c r="AF87" s="40">
        <f t="shared" si="149"/>
        <v>89</v>
      </c>
      <c r="AG87" s="17">
        <f t="shared" si="150"/>
        <v>30</v>
      </c>
      <c r="AH87" s="36">
        <f t="shared" si="151"/>
        <v>0.112359550561798</v>
      </c>
      <c r="AI87" s="17">
        <v>194</v>
      </c>
      <c r="AJ87" s="26">
        <v>0.0206185567010309</v>
      </c>
      <c r="AK87" s="18">
        <v>4</v>
      </c>
      <c r="AL87" s="18">
        <v>348</v>
      </c>
      <c r="AM87" s="40">
        <f t="shared" si="202"/>
        <v>87</v>
      </c>
      <c r="AN87" s="17">
        <f t="shared" si="203"/>
        <v>32</v>
      </c>
      <c r="AO87" s="36">
        <f t="shared" si="204"/>
        <v>0.0919540229885057</v>
      </c>
      <c r="AP87" s="17">
        <v>210</v>
      </c>
      <c r="AQ87" s="26">
        <v>0.019047619047619</v>
      </c>
      <c r="AR87" s="18">
        <v>4</v>
      </c>
      <c r="AS87" s="18">
        <v>343</v>
      </c>
      <c r="AT87" s="40">
        <f t="shared" si="205"/>
        <v>85.75</v>
      </c>
      <c r="AU87" s="17">
        <f t="shared" si="206"/>
        <v>27</v>
      </c>
      <c r="AV87" s="36">
        <f t="shared" si="207"/>
        <v>0.0787172011661808</v>
      </c>
      <c r="AW87" s="17">
        <v>193</v>
      </c>
      <c r="AX87" s="26">
        <v>0.0259067357512953</v>
      </c>
      <c r="AY87" s="18">
        <v>5</v>
      </c>
      <c r="AZ87" s="18">
        <v>425</v>
      </c>
      <c r="BA87" s="40">
        <f t="shared" si="208"/>
        <v>85</v>
      </c>
      <c r="BB87" s="17">
        <f t="shared" si="209"/>
        <v>30</v>
      </c>
      <c r="BC87" s="36">
        <f t="shared" si="210"/>
        <v>0.0705882352941176</v>
      </c>
      <c r="BD87" s="17">
        <v>284</v>
      </c>
      <c r="BE87" s="26">
        <v>0.0316901408450704</v>
      </c>
      <c r="BF87" s="17">
        <v>9</v>
      </c>
      <c r="BG87" s="18">
        <v>769</v>
      </c>
      <c r="BH87" s="40">
        <f t="shared" si="211"/>
        <v>85.4444444444444</v>
      </c>
      <c r="BI87" s="17">
        <f t="shared" si="212"/>
        <v>58</v>
      </c>
      <c r="BJ87" s="36">
        <f t="shared" si="213"/>
        <v>0.0754226267880364</v>
      </c>
      <c r="BK87" s="17">
        <v>225</v>
      </c>
      <c r="BL87" s="32">
        <v>0.0533333333333333</v>
      </c>
      <c r="BM87" s="17">
        <v>12</v>
      </c>
      <c r="BN87" s="18">
        <v>798</v>
      </c>
      <c r="BO87" s="40">
        <f t="shared" si="214"/>
        <v>66.5</v>
      </c>
      <c r="BP87" s="17">
        <f t="shared" si="215"/>
        <v>-150</v>
      </c>
      <c r="BQ87" s="36">
        <f t="shared" si="216"/>
        <v>-0.18796992481203</v>
      </c>
      <c r="BR87" s="17">
        <v>276</v>
      </c>
      <c r="BS87" s="32">
        <v>0.0289855072463768</v>
      </c>
      <c r="BT87" s="18">
        <v>8</v>
      </c>
      <c r="BU87" s="18">
        <v>517</v>
      </c>
      <c r="BV87" s="40">
        <f t="shared" si="217"/>
        <v>64.625</v>
      </c>
      <c r="BW87" s="17">
        <f t="shared" si="218"/>
        <v>-115</v>
      </c>
      <c r="BX87" s="116">
        <f t="shared" si="219"/>
        <v>-0.222437137330754</v>
      </c>
      <c r="BY87" s="112">
        <v>185</v>
      </c>
      <c r="BZ87" s="117">
        <v>0.0378378378378378</v>
      </c>
      <c r="CA87" s="112">
        <v>7</v>
      </c>
      <c r="CB87" s="112">
        <v>452</v>
      </c>
      <c r="CC87" s="40">
        <f t="shared" si="152"/>
        <v>64.5714285714286</v>
      </c>
      <c r="CD87" s="17">
        <f t="shared" si="153"/>
        <v>-101</v>
      </c>
      <c r="CE87" s="36">
        <f t="shared" si="154"/>
        <v>-0.223451327433628</v>
      </c>
      <c r="CF87" s="112">
        <v>246</v>
      </c>
      <c r="CG87" s="117">
        <v>0.0447154471544715</v>
      </c>
      <c r="CH87" s="112">
        <v>11</v>
      </c>
      <c r="CI87" s="112">
        <v>696</v>
      </c>
      <c r="CJ87" s="40">
        <f t="shared" si="155"/>
        <v>63.2727272727273</v>
      </c>
      <c r="CK87" s="17">
        <f t="shared" si="156"/>
        <v>-173</v>
      </c>
      <c r="CL87" s="36">
        <f t="shared" si="157"/>
        <v>-0.248563218390805</v>
      </c>
      <c r="CM87" s="120">
        <v>257</v>
      </c>
      <c r="CN87" s="121">
        <v>0.0272373540856031</v>
      </c>
      <c r="CO87" s="55">
        <v>7</v>
      </c>
      <c r="CP87" s="55">
        <v>449</v>
      </c>
      <c r="CQ87" s="40">
        <f t="shared" si="158"/>
        <v>64.1428571428571</v>
      </c>
      <c r="CR87" s="17">
        <f t="shared" si="159"/>
        <v>-104</v>
      </c>
      <c r="CS87" s="36">
        <f t="shared" si="160"/>
        <v>-0.23162583518931</v>
      </c>
      <c r="CT87" s="122">
        <v>292</v>
      </c>
      <c r="CU87" s="123">
        <v>0.0376712328767123</v>
      </c>
      <c r="CV87" s="122">
        <v>11</v>
      </c>
      <c r="CW87" s="122">
        <v>709</v>
      </c>
      <c r="CX87" s="40">
        <f t="shared" si="161"/>
        <v>64.4545454545455</v>
      </c>
      <c r="CY87" s="17">
        <f t="shared" si="162"/>
        <v>-160</v>
      </c>
      <c r="CZ87" s="36">
        <f t="shared" si="163"/>
        <v>-0.225669957686883</v>
      </c>
      <c r="DA87" s="112">
        <v>331</v>
      </c>
      <c r="DB87" s="117">
        <v>0.0181268882175227</v>
      </c>
      <c r="DC87" s="112">
        <v>6</v>
      </c>
      <c r="DD87" s="112">
        <v>418</v>
      </c>
      <c r="DE87" s="40">
        <f t="shared" si="164"/>
        <v>69.6666666666667</v>
      </c>
      <c r="DF87" s="17">
        <f t="shared" si="165"/>
        <v>-56</v>
      </c>
      <c r="DG87" s="36">
        <f t="shared" si="166"/>
        <v>-0.133971291866029</v>
      </c>
      <c r="DH87" s="126">
        <v>294</v>
      </c>
      <c r="DI87" s="32">
        <v>0.0170068027210884</v>
      </c>
      <c r="DJ87" s="17">
        <v>5</v>
      </c>
      <c r="DK87" s="18">
        <v>324</v>
      </c>
      <c r="DL87" s="40">
        <f t="shared" si="167"/>
        <v>64.8</v>
      </c>
      <c r="DM87" s="17">
        <f t="shared" si="168"/>
        <v>-71</v>
      </c>
      <c r="DN87" s="36">
        <f t="shared" si="169"/>
        <v>-0.219135802469136</v>
      </c>
      <c r="DO87" s="33">
        <v>208</v>
      </c>
      <c r="DP87" s="32">
        <v>0.0144230769230769</v>
      </c>
      <c r="DQ87" s="18">
        <v>3</v>
      </c>
      <c r="DR87" s="18">
        <v>219</v>
      </c>
      <c r="DS87" s="40">
        <f t="shared" si="170"/>
        <v>73</v>
      </c>
      <c r="DT87" s="17">
        <f t="shared" si="171"/>
        <v>-18</v>
      </c>
      <c r="DU87" s="36">
        <f t="shared" si="172"/>
        <v>-0.0821917808219178</v>
      </c>
      <c r="DV87" s="18">
        <v>298</v>
      </c>
      <c r="DW87" s="26">
        <v>0.0369127516778524</v>
      </c>
      <c r="DX87" s="18">
        <v>11</v>
      </c>
      <c r="DY87" s="18">
        <v>835</v>
      </c>
      <c r="DZ87" s="40">
        <f t="shared" si="173"/>
        <v>75.9090909090909</v>
      </c>
      <c r="EA87" s="17">
        <f t="shared" si="174"/>
        <v>-34</v>
      </c>
      <c r="EB87" s="36">
        <f t="shared" si="175"/>
        <v>-0.0407185628742515</v>
      </c>
      <c r="EC87" s="18">
        <v>305</v>
      </c>
      <c r="ED87" s="26">
        <v>0.0229508196721311</v>
      </c>
      <c r="EE87" s="18">
        <v>7</v>
      </c>
      <c r="EF87" s="18">
        <v>532</v>
      </c>
      <c r="EG87" s="40">
        <f t="shared" si="176"/>
        <v>76</v>
      </c>
      <c r="EH87" s="17">
        <f t="shared" si="177"/>
        <v>-21</v>
      </c>
      <c r="EI87" s="36">
        <f t="shared" si="178"/>
        <v>-0.0394736842105263</v>
      </c>
      <c r="EJ87" s="18">
        <v>282</v>
      </c>
      <c r="EK87" s="26">
        <v>0.0319148936170213</v>
      </c>
      <c r="EL87" s="18">
        <v>9</v>
      </c>
      <c r="EM87" s="18">
        <v>695</v>
      </c>
      <c r="EN87" s="40">
        <f t="shared" si="179"/>
        <v>77.2222222222222</v>
      </c>
      <c r="EO87" s="17">
        <f t="shared" si="180"/>
        <v>-15.9999999999999</v>
      </c>
      <c r="EP87" s="36">
        <f t="shared" si="181"/>
        <v>-0.0230215827338129</v>
      </c>
      <c r="EQ87" s="18">
        <v>241</v>
      </c>
      <c r="ER87" s="26">
        <v>0.00829875518672199</v>
      </c>
      <c r="ES87" s="18">
        <v>2</v>
      </c>
      <c r="ET87" s="18">
        <v>178</v>
      </c>
      <c r="EU87" s="40">
        <f t="shared" si="220"/>
        <v>89</v>
      </c>
      <c r="EV87" s="17">
        <f t="shared" si="182"/>
        <v>20</v>
      </c>
      <c r="EW87" s="36">
        <f t="shared" si="183"/>
        <v>0.112359550561798</v>
      </c>
      <c r="EX87" s="18">
        <v>272</v>
      </c>
      <c r="EY87" s="26">
        <v>0.00735294117647059</v>
      </c>
      <c r="EZ87" s="17">
        <v>2</v>
      </c>
      <c r="FA87" s="18">
        <v>178</v>
      </c>
      <c r="FB87" s="40">
        <f t="shared" si="221"/>
        <v>89</v>
      </c>
      <c r="FC87" s="17">
        <f t="shared" si="184"/>
        <v>20</v>
      </c>
      <c r="FD87" s="36">
        <f t="shared" si="185"/>
        <v>0.112359550561798</v>
      </c>
      <c r="FE87" s="18">
        <v>230</v>
      </c>
      <c r="FF87" s="26">
        <v>0.0130434782608696</v>
      </c>
      <c r="FG87" s="17">
        <v>3</v>
      </c>
      <c r="FH87" s="18">
        <v>256</v>
      </c>
      <c r="FI87" s="40">
        <f t="shared" si="222"/>
        <v>85.3333333333333</v>
      </c>
      <c r="FJ87" s="17">
        <f t="shared" si="186"/>
        <v>19</v>
      </c>
      <c r="FK87" s="36">
        <f t="shared" si="187"/>
        <v>0.0742187499999999</v>
      </c>
      <c r="FL87" s="18">
        <v>246</v>
      </c>
      <c r="FM87" s="26">
        <v>0.0284552845528455</v>
      </c>
      <c r="FN87" s="17">
        <v>7</v>
      </c>
      <c r="FO87" s="18">
        <v>608</v>
      </c>
      <c r="FP87" s="40">
        <f t="shared" si="223"/>
        <v>86.8571428571429</v>
      </c>
      <c r="FQ87" s="17">
        <f t="shared" si="188"/>
        <v>55</v>
      </c>
      <c r="FR87" s="36">
        <f t="shared" si="189"/>
        <v>0.0904605263157895</v>
      </c>
      <c r="FS87" s="18">
        <v>209</v>
      </c>
      <c r="FT87" s="26">
        <v>0.00478468899521531</v>
      </c>
      <c r="FU87" s="17">
        <v>1</v>
      </c>
      <c r="FV87" s="18">
        <v>79</v>
      </c>
      <c r="FW87" s="40">
        <f t="shared" si="247"/>
        <v>79</v>
      </c>
      <c r="FX87" s="17">
        <f t="shared" si="224"/>
        <v>0</v>
      </c>
      <c r="FY87" s="36">
        <f t="shared" si="225"/>
        <v>0</v>
      </c>
      <c r="FZ87" s="18">
        <v>350</v>
      </c>
      <c r="GA87" s="26">
        <v>0.0342857142857143</v>
      </c>
      <c r="GB87" s="17">
        <v>12</v>
      </c>
      <c r="GC87" s="18">
        <v>891</v>
      </c>
      <c r="GD87" s="40">
        <f t="shared" si="226"/>
        <v>74.25</v>
      </c>
      <c r="GE87" s="17">
        <f t="shared" si="227"/>
        <v>-57</v>
      </c>
      <c r="GF87" s="36">
        <f t="shared" si="228"/>
        <v>-0.063973063973064</v>
      </c>
      <c r="GG87" s="18">
        <v>326</v>
      </c>
      <c r="GH87" s="26">
        <v>0.0245398773006135</v>
      </c>
      <c r="GI87" s="18">
        <v>8</v>
      </c>
      <c r="GJ87" s="18">
        <v>563</v>
      </c>
      <c r="GK87" s="40">
        <f t="shared" si="229"/>
        <v>70.375</v>
      </c>
      <c r="GL87" s="17">
        <f t="shared" si="230"/>
        <v>-69</v>
      </c>
      <c r="GM87" s="36">
        <f t="shared" si="231"/>
        <v>-0.122557726465364</v>
      </c>
      <c r="GN87" s="18">
        <v>351</v>
      </c>
      <c r="GO87" s="26">
        <v>0.0199430199430199</v>
      </c>
      <c r="GP87" s="18">
        <v>7</v>
      </c>
      <c r="GQ87" s="18">
        <v>486</v>
      </c>
      <c r="GR87" s="40">
        <f t="shared" si="232"/>
        <v>69.4285714285714</v>
      </c>
      <c r="GS87" s="17">
        <f t="shared" si="233"/>
        <v>-67</v>
      </c>
      <c r="GT87" s="36">
        <f t="shared" si="234"/>
        <v>-0.137860082304527</v>
      </c>
      <c r="GU87" s="18">
        <v>334</v>
      </c>
      <c r="GV87" s="26">
        <v>0.0329341317365269</v>
      </c>
      <c r="GW87" s="18">
        <v>11</v>
      </c>
      <c r="GX87" s="18">
        <v>806</v>
      </c>
      <c r="GY87" s="40">
        <f t="shared" si="235"/>
        <v>73.2727272727273</v>
      </c>
      <c r="GZ87" s="17">
        <f t="shared" si="236"/>
        <v>-63.0000000000001</v>
      </c>
      <c r="HA87" s="36">
        <f t="shared" si="237"/>
        <v>-0.0781637717121589</v>
      </c>
      <c r="HB87" s="18">
        <v>357</v>
      </c>
      <c r="HC87" s="26">
        <v>0.0112044817927171</v>
      </c>
      <c r="HD87" s="18">
        <v>4</v>
      </c>
      <c r="HE87" s="18">
        <v>311</v>
      </c>
      <c r="HF87" s="40">
        <f t="shared" si="238"/>
        <v>77.75</v>
      </c>
      <c r="HG87" s="17">
        <f t="shared" si="239"/>
        <v>-5</v>
      </c>
      <c r="HH87" s="36">
        <f t="shared" si="240"/>
        <v>-0.0160771704180064</v>
      </c>
      <c r="HI87" s="18">
        <v>315</v>
      </c>
      <c r="HJ87" s="26">
        <v>0.0222222222222222</v>
      </c>
      <c r="HK87" s="17">
        <v>7</v>
      </c>
      <c r="HL87" s="18">
        <v>550</v>
      </c>
      <c r="HM87" s="40">
        <f t="shared" si="241"/>
        <v>78.5714285714286</v>
      </c>
      <c r="HN87" s="17">
        <f t="shared" si="242"/>
        <v>-3.00000000000001</v>
      </c>
      <c r="HO87" s="36">
        <f t="shared" si="243"/>
        <v>-0.00545454545454548</v>
      </c>
      <c r="HP87" s="18">
        <v>366</v>
      </c>
      <c r="HQ87" s="26">
        <v>0.0163934426229508</v>
      </c>
      <c r="HR87" s="17">
        <v>6</v>
      </c>
      <c r="HS87" s="18">
        <v>444</v>
      </c>
      <c r="HT87" s="40">
        <f t="shared" si="244"/>
        <v>74</v>
      </c>
      <c r="HU87" s="17">
        <f t="shared" si="245"/>
        <v>-30</v>
      </c>
      <c r="HV87" s="36">
        <f t="shared" si="246"/>
        <v>-0.0675675675675676</v>
      </c>
      <c r="HW87" s="17"/>
      <c r="HX87" s="17"/>
      <c r="HY87" s="18"/>
      <c r="HZ87" s="18"/>
      <c r="IA87" s="17"/>
      <c r="IB87" s="17"/>
      <c r="IC87" s="17">
        <v>4</v>
      </c>
      <c r="ID87" s="17">
        <v>396</v>
      </c>
      <c r="IE87" s="18"/>
      <c r="IF87" s="41"/>
      <c r="IG87" s="41"/>
      <c r="IH87" s="41"/>
      <c r="II87" s="41"/>
      <c r="IJ87" s="41"/>
      <c r="IK87" s="41"/>
      <c r="IL87" s="41"/>
      <c r="IM87" s="18"/>
      <c r="IN87" s="41"/>
      <c r="IO87" s="41"/>
      <c r="IP87" s="41"/>
      <c r="IQ87" s="18"/>
      <c r="IR87" s="18"/>
      <c r="IS87" s="18">
        <f t="shared" si="190"/>
        <v>193</v>
      </c>
      <c r="IT87" s="18">
        <f t="shared" si="191"/>
        <v>14226</v>
      </c>
      <c r="IU87" s="17">
        <v>79</v>
      </c>
      <c r="IV87" s="17">
        <f t="shared" si="192"/>
        <v>-1021</v>
      </c>
      <c r="IW87" s="36">
        <f t="shared" si="193"/>
        <v>-0.0717699985941234</v>
      </c>
      <c r="IX87" s="18">
        <f t="shared" si="194"/>
        <v>197</v>
      </c>
      <c r="IY87" s="42">
        <f t="shared" si="195"/>
        <v>14622</v>
      </c>
      <c r="IZ87" s="43"/>
      <c r="JA87" s="43"/>
    </row>
    <row r="88" spans="1:261">
      <c r="A88" s="16"/>
      <c r="B88" s="20" t="s">
        <v>44</v>
      </c>
      <c r="C88" s="18">
        <v>6939962764856</v>
      </c>
      <c r="D88" s="18">
        <v>613623516548</v>
      </c>
      <c r="E88" s="18">
        <v>21064110001100</v>
      </c>
      <c r="F88" s="22" t="s">
        <v>318</v>
      </c>
      <c r="G88" s="19" t="s">
        <v>319</v>
      </c>
      <c r="H88" s="17" t="s">
        <v>288</v>
      </c>
      <c r="I88" s="26">
        <f>VLOOKUP(C88,供应链!E:J,6,0)</f>
        <v>0</v>
      </c>
      <c r="J88" s="17">
        <f>VLOOKUP(C88,供应链!E:H,4,0)</f>
        <v>0</v>
      </c>
      <c r="K88" s="17">
        <f>VLOOKUP(C88,供应链!E:K,7,0)</f>
        <v>598</v>
      </c>
      <c r="L88" s="18" t="str">
        <f>VLOOKUP(C88,供应链!E:I,5,0)</f>
        <v>-</v>
      </c>
      <c r="M88" s="27">
        <f t="shared" si="148"/>
        <v>0</v>
      </c>
      <c r="N88" s="17">
        <v>0</v>
      </c>
      <c r="O88" s="26">
        <v>0</v>
      </c>
      <c r="P88" s="18">
        <v>0</v>
      </c>
      <c r="Q88" s="18">
        <v>0</v>
      </c>
      <c r="R88" s="40">
        <f t="shared" si="196"/>
        <v>0</v>
      </c>
      <c r="S88" s="17">
        <f t="shared" si="197"/>
        <v>0</v>
      </c>
      <c r="T88" s="36">
        <f t="shared" si="198"/>
        <v>0</v>
      </c>
      <c r="U88" s="17">
        <v>0</v>
      </c>
      <c r="V88" s="26">
        <v>0</v>
      </c>
      <c r="W88" s="18">
        <v>0</v>
      </c>
      <c r="X88" s="18">
        <v>0</v>
      </c>
      <c r="Y88" s="40">
        <f t="shared" si="199"/>
        <v>0</v>
      </c>
      <c r="Z88" s="17">
        <f t="shared" si="200"/>
        <v>0</v>
      </c>
      <c r="AA88" s="36">
        <f t="shared" si="201"/>
        <v>0</v>
      </c>
      <c r="AB88" s="17">
        <v>0</v>
      </c>
      <c r="AC88" s="26">
        <v>0</v>
      </c>
      <c r="AD88" s="18">
        <v>0</v>
      </c>
      <c r="AE88" s="18">
        <v>0</v>
      </c>
      <c r="AF88" s="40">
        <f t="shared" si="149"/>
        <v>0</v>
      </c>
      <c r="AG88" s="17">
        <f t="shared" si="150"/>
        <v>0</v>
      </c>
      <c r="AH88" s="36">
        <f t="shared" si="151"/>
        <v>0</v>
      </c>
      <c r="AI88" s="17">
        <v>0</v>
      </c>
      <c r="AJ88" s="26">
        <v>0</v>
      </c>
      <c r="AK88" s="18">
        <v>0</v>
      </c>
      <c r="AL88" s="18">
        <v>0</v>
      </c>
      <c r="AM88" s="40">
        <f t="shared" si="202"/>
        <v>0</v>
      </c>
      <c r="AN88" s="17">
        <f t="shared" si="203"/>
        <v>0</v>
      </c>
      <c r="AO88" s="36">
        <f t="shared" si="204"/>
        <v>0</v>
      </c>
      <c r="AP88" s="17">
        <v>0</v>
      </c>
      <c r="AQ88" s="26">
        <v>0</v>
      </c>
      <c r="AR88" s="18">
        <v>0</v>
      </c>
      <c r="AS88" s="18">
        <v>0</v>
      </c>
      <c r="AT88" s="40">
        <f t="shared" si="205"/>
        <v>0</v>
      </c>
      <c r="AU88" s="17">
        <f t="shared" si="206"/>
        <v>0</v>
      </c>
      <c r="AV88" s="36">
        <f t="shared" si="207"/>
        <v>0</v>
      </c>
      <c r="AW88" s="17">
        <v>0</v>
      </c>
      <c r="AX88" s="26">
        <v>0</v>
      </c>
      <c r="AY88" s="18">
        <v>0</v>
      </c>
      <c r="AZ88" s="18">
        <v>0</v>
      </c>
      <c r="BA88" s="40">
        <f t="shared" si="208"/>
        <v>0</v>
      </c>
      <c r="BB88" s="17">
        <f t="shared" si="209"/>
        <v>0</v>
      </c>
      <c r="BC88" s="36">
        <f t="shared" si="210"/>
        <v>0</v>
      </c>
      <c r="BD88" s="17">
        <v>0</v>
      </c>
      <c r="BE88" s="26">
        <v>0</v>
      </c>
      <c r="BF88" s="17">
        <v>0</v>
      </c>
      <c r="BG88" s="18">
        <v>0</v>
      </c>
      <c r="BH88" s="40">
        <f t="shared" si="211"/>
        <v>0</v>
      </c>
      <c r="BI88" s="17">
        <f t="shared" si="212"/>
        <v>0</v>
      </c>
      <c r="BJ88" s="36">
        <f t="shared" si="213"/>
        <v>0</v>
      </c>
      <c r="BK88" s="17">
        <v>0</v>
      </c>
      <c r="BL88" s="32">
        <v>0</v>
      </c>
      <c r="BM88" s="17">
        <v>0</v>
      </c>
      <c r="BN88" s="18">
        <v>0</v>
      </c>
      <c r="BO88" s="40">
        <f t="shared" si="214"/>
        <v>0</v>
      </c>
      <c r="BP88" s="17">
        <f t="shared" si="215"/>
        <v>0</v>
      </c>
      <c r="BQ88" s="36">
        <f t="shared" si="216"/>
        <v>0</v>
      </c>
      <c r="BR88" s="17">
        <v>0</v>
      </c>
      <c r="BS88" s="32">
        <v>0</v>
      </c>
      <c r="BT88" s="18">
        <v>0</v>
      </c>
      <c r="BU88" s="18">
        <v>0</v>
      </c>
      <c r="BV88" s="40">
        <f t="shared" si="217"/>
        <v>0</v>
      </c>
      <c r="BW88" s="17">
        <f t="shared" si="218"/>
        <v>0</v>
      </c>
      <c r="BX88" s="116">
        <f t="shared" si="219"/>
        <v>0</v>
      </c>
      <c r="BY88" s="112">
        <v>0</v>
      </c>
      <c r="BZ88" s="117">
        <v>0</v>
      </c>
      <c r="CA88" s="112">
        <v>0</v>
      </c>
      <c r="CB88" s="112">
        <v>0</v>
      </c>
      <c r="CC88" s="40">
        <f t="shared" si="152"/>
        <v>0</v>
      </c>
      <c r="CD88" s="17">
        <f t="shared" si="153"/>
        <v>0</v>
      </c>
      <c r="CE88" s="36">
        <f t="shared" si="154"/>
        <v>0</v>
      </c>
      <c r="CF88" s="112">
        <v>0</v>
      </c>
      <c r="CG88" s="117">
        <v>0</v>
      </c>
      <c r="CH88" s="112">
        <v>0</v>
      </c>
      <c r="CI88" s="112">
        <v>0</v>
      </c>
      <c r="CJ88" s="40">
        <f t="shared" si="155"/>
        <v>0</v>
      </c>
      <c r="CK88" s="17">
        <f t="shared" si="156"/>
        <v>0</v>
      </c>
      <c r="CL88" s="36">
        <f t="shared" si="157"/>
        <v>0</v>
      </c>
      <c r="CM88" s="120">
        <v>0</v>
      </c>
      <c r="CN88" s="121">
        <v>0</v>
      </c>
      <c r="CO88" s="55">
        <v>0</v>
      </c>
      <c r="CP88" s="55">
        <v>0</v>
      </c>
      <c r="CQ88" s="40">
        <f t="shared" si="158"/>
        <v>0</v>
      </c>
      <c r="CR88" s="17">
        <f t="shared" si="159"/>
        <v>0</v>
      </c>
      <c r="CS88" s="36">
        <f t="shared" si="160"/>
        <v>0</v>
      </c>
      <c r="CT88" s="122">
        <v>0</v>
      </c>
      <c r="CU88" s="123">
        <v>0</v>
      </c>
      <c r="CV88" s="122">
        <v>0</v>
      </c>
      <c r="CW88" s="122">
        <v>0</v>
      </c>
      <c r="CX88" s="40">
        <f t="shared" si="161"/>
        <v>0</v>
      </c>
      <c r="CY88" s="17">
        <f t="shared" si="162"/>
        <v>0</v>
      </c>
      <c r="CZ88" s="36">
        <f t="shared" si="163"/>
        <v>0</v>
      </c>
      <c r="DA88" s="112">
        <v>0</v>
      </c>
      <c r="DB88" s="117">
        <v>0</v>
      </c>
      <c r="DC88" s="112">
        <v>0</v>
      </c>
      <c r="DD88" s="112">
        <v>0</v>
      </c>
      <c r="DE88" s="40">
        <f t="shared" si="164"/>
        <v>0</v>
      </c>
      <c r="DF88" s="17">
        <f t="shared" si="165"/>
        <v>0</v>
      </c>
      <c r="DG88" s="36">
        <f t="shared" si="166"/>
        <v>0</v>
      </c>
      <c r="DH88" s="126">
        <v>0</v>
      </c>
      <c r="DI88" s="32">
        <v>0</v>
      </c>
      <c r="DJ88" s="17">
        <v>0</v>
      </c>
      <c r="DK88" s="18">
        <v>0</v>
      </c>
      <c r="DL88" s="40">
        <f t="shared" si="167"/>
        <v>0</v>
      </c>
      <c r="DM88" s="17">
        <f t="shared" si="168"/>
        <v>0</v>
      </c>
      <c r="DN88" s="36">
        <f t="shared" si="169"/>
        <v>0</v>
      </c>
      <c r="DO88" s="33">
        <v>0</v>
      </c>
      <c r="DP88" s="32">
        <v>0</v>
      </c>
      <c r="DQ88" s="18">
        <v>0</v>
      </c>
      <c r="DR88" s="18">
        <v>0</v>
      </c>
      <c r="DS88" s="40">
        <f t="shared" si="170"/>
        <v>0</v>
      </c>
      <c r="DT88" s="17">
        <f t="shared" si="171"/>
        <v>0</v>
      </c>
      <c r="DU88" s="36">
        <f t="shared" si="172"/>
        <v>0</v>
      </c>
      <c r="DV88" s="18">
        <v>0</v>
      </c>
      <c r="DW88" s="26">
        <v>0</v>
      </c>
      <c r="DX88" s="18">
        <v>0</v>
      </c>
      <c r="DY88" s="18">
        <v>0</v>
      </c>
      <c r="DZ88" s="40">
        <f t="shared" si="173"/>
        <v>0</v>
      </c>
      <c r="EA88" s="17">
        <f t="shared" si="174"/>
        <v>0</v>
      </c>
      <c r="EB88" s="36">
        <f t="shared" si="175"/>
        <v>0</v>
      </c>
      <c r="EC88" s="18">
        <v>0</v>
      </c>
      <c r="ED88" s="26">
        <v>0</v>
      </c>
      <c r="EE88" s="18">
        <v>0</v>
      </c>
      <c r="EF88" s="18">
        <v>0</v>
      </c>
      <c r="EG88" s="40">
        <f t="shared" si="176"/>
        <v>0</v>
      </c>
      <c r="EH88" s="17">
        <f t="shared" si="177"/>
        <v>0</v>
      </c>
      <c r="EI88" s="36">
        <f t="shared" si="178"/>
        <v>0</v>
      </c>
      <c r="EJ88" s="18">
        <v>0</v>
      </c>
      <c r="EK88" s="26">
        <v>0</v>
      </c>
      <c r="EL88" s="18">
        <v>0</v>
      </c>
      <c r="EM88" s="18">
        <v>0</v>
      </c>
      <c r="EN88" s="40">
        <f t="shared" si="179"/>
        <v>0</v>
      </c>
      <c r="EO88" s="17">
        <f t="shared" si="180"/>
        <v>0</v>
      </c>
      <c r="EP88" s="36">
        <f t="shared" si="181"/>
        <v>0</v>
      </c>
      <c r="EQ88" s="18">
        <v>0</v>
      </c>
      <c r="ER88" s="26">
        <v>0</v>
      </c>
      <c r="ES88" s="18">
        <v>0</v>
      </c>
      <c r="ET88" s="18">
        <v>0</v>
      </c>
      <c r="EU88" s="40">
        <f t="shared" si="220"/>
        <v>0</v>
      </c>
      <c r="EV88" s="17">
        <f t="shared" si="182"/>
        <v>0</v>
      </c>
      <c r="EW88" s="36">
        <f t="shared" si="183"/>
        <v>0</v>
      </c>
      <c r="EX88" s="18">
        <v>0</v>
      </c>
      <c r="EY88" s="26">
        <v>0</v>
      </c>
      <c r="EZ88" s="17">
        <v>0</v>
      </c>
      <c r="FA88" s="18">
        <v>0</v>
      </c>
      <c r="FB88" s="40">
        <f t="shared" si="221"/>
        <v>0</v>
      </c>
      <c r="FC88" s="17">
        <f t="shared" si="184"/>
        <v>0</v>
      </c>
      <c r="FD88" s="36">
        <f t="shared" si="185"/>
        <v>0</v>
      </c>
      <c r="FE88" s="18">
        <v>0</v>
      </c>
      <c r="FF88" s="26">
        <v>0</v>
      </c>
      <c r="FG88" s="17">
        <v>0</v>
      </c>
      <c r="FH88" s="18">
        <v>0</v>
      </c>
      <c r="FI88" s="40">
        <f t="shared" si="222"/>
        <v>0</v>
      </c>
      <c r="FJ88" s="17">
        <f t="shared" si="186"/>
        <v>0</v>
      </c>
      <c r="FK88" s="36">
        <f t="shared" si="187"/>
        <v>0</v>
      </c>
      <c r="FL88" s="18">
        <v>0</v>
      </c>
      <c r="FM88" s="26">
        <v>0</v>
      </c>
      <c r="FN88" s="17">
        <v>0</v>
      </c>
      <c r="FO88" s="18">
        <v>0</v>
      </c>
      <c r="FP88" s="40">
        <f t="shared" si="223"/>
        <v>0</v>
      </c>
      <c r="FQ88" s="17">
        <f t="shared" si="188"/>
        <v>0</v>
      </c>
      <c r="FR88" s="36">
        <f t="shared" si="189"/>
        <v>0</v>
      </c>
      <c r="FS88" s="18">
        <v>0</v>
      </c>
      <c r="FT88" s="26">
        <v>0</v>
      </c>
      <c r="FU88" s="17">
        <v>0</v>
      </c>
      <c r="FV88" s="18">
        <v>0</v>
      </c>
      <c r="FW88" s="40">
        <f t="shared" si="247"/>
        <v>0</v>
      </c>
      <c r="FX88" s="17">
        <f t="shared" si="224"/>
        <v>0</v>
      </c>
      <c r="FY88" s="36">
        <f t="shared" si="225"/>
        <v>0</v>
      </c>
      <c r="FZ88" s="18">
        <v>0</v>
      </c>
      <c r="GA88" s="26">
        <v>0</v>
      </c>
      <c r="GB88" s="17">
        <v>0</v>
      </c>
      <c r="GC88" s="18">
        <v>0</v>
      </c>
      <c r="GD88" s="40">
        <f t="shared" si="226"/>
        <v>0</v>
      </c>
      <c r="GE88" s="17">
        <f t="shared" si="227"/>
        <v>0</v>
      </c>
      <c r="GF88" s="36">
        <f t="shared" si="228"/>
        <v>0</v>
      </c>
      <c r="GG88" s="18">
        <v>0</v>
      </c>
      <c r="GH88" s="26">
        <v>0</v>
      </c>
      <c r="GI88" s="18">
        <v>0</v>
      </c>
      <c r="GJ88" s="18">
        <v>0</v>
      </c>
      <c r="GK88" s="40">
        <f t="shared" si="229"/>
        <v>0</v>
      </c>
      <c r="GL88" s="17">
        <f t="shared" si="230"/>
        <v>0</v>
      </c>
      <c r="GM88" s="36">
        <f t="shared" si="231"/>
        <v>0</v>
      </c>
      <c r="GN88" s="18">
        <v>0</v>
      </c>
      <c r="GO88" s="26">
        <v>0</v>
      </c>
      <c r="GP88" s="18">
        <v>0</v>
      </c>
      <c r="GQ88" s="18">
        <v>0</v>
      </c>
      <c r="GR88" s="40">
        <f t="shared" si="232"/>
        <v>0</v>
      </c>
      <c r="GS88" s="17">
        <f t="shared" si="233"/>
        <v>0</v>
      </c>
      <c r="GT88" s="36">
        <f t="shared" si="234"/>
        <v>0</v>
      </c>
      <c r="GU88" s="18">
        <v>0</v>
      </c>
      <c r="GV88" s="26">
        <v>0</v>
      </c>
      <c r="GW88" s="18">
        <v>0</v>
      </c>
      <c r="GX88" s="18">
        <v>0</v>
      </c>
      <c r="GY88" s="40">
        <f t="shared" si="235"/>
        <v>0</v>
      </c>
      <c r="GZ88" s="17">
        <f t="shared" si="236"/>
        <v>0</v>
      </c>
      <c r="HA88" s="36">
        <f t="shared" si="237"/>
        <v>0</v>
      </c>
      <c r="HB88" s="18">
        <v>0</v>
      </c>
      <c r="HC88" s="26">
        <v>0</v>
      </c>
      <c r="HD88" s="18">
        <v>0</v>
      </c>
      <c r="HE88" s="18">
        <v>0</v>
      </c>
      <c r="HF88" s="40">
        <f t="shared" si="238"/>
        <v>0</v>
      </c>
      <c r="HG88" s="17">
        <f t="shared" si="239"/>
        <v>0</v>
      </c>
      <c r="HH88" s="36">
        <f t="shared" si="240"/>
        <v>0</v>
      </c>
      <c r="HI88" s="18">
        <v>0</v>
      </c>
      <c r="HJ88" s="26">
        <v>0</v>
      </c>
      <c r="HK88" s="17">
        <v>0</v>
      </c>
      <c r="HL88" s="18">
        <v>0</v>
      </c>
      <c r="HM88" s="40">
        <f t="shared" si="241"/>
        <v>0</v>
      </c>
      <c r="HN88" s="17">
        <f t="shared" si="242"/>
        <v>0</v>
      </c>
      <c r="HO88" s="36">
        <f t="shared" si="243"/>
        <v>0</v>
      </c>
      <c r="HP88" s="18">
        <v>0</v>
      </c>
      <c r="HQ88" s="26">
        <v>0</v>
      </c>
      <c r="HR88" s="17">
        <v>0</v>
      </c>
      <c r="HS88" s="18">
        <v>0</v>
      </c>
      <c r="HT88" s="40">
        <f t="shared" si="244"/>
        <v>0</v>
      </c>
      <c r="HU88" s="17">
        <f t="shared" si="245"/>
        <v>0</v>
      </c>
      <c r="HV88" s="36">
        <f t="shared" si="246"/>
        <v>0</v>
      </c>
      <c r="HW88" s="17"/>
      <c r="HX88" s="17"/>
      <c r="HY88" s="18"/>
      <c r="HZ88" s="18"/>
      <c r="IA88" s="17"/>
      <c r="IB88" s="17"/>
      <c r="IC88" s="17">
        <v>0</v>
      </c>
      <c r="ID88" s="17">
        <v>0</v>
      </c>
      <c r="IE88" s="18"/>
      <c r="IF88" s="41"/>
      <c r="IG88" s="41"/>
      <c r="IH88" s="41"/>
      <c r="II88" s="41"/>
      <c r="IJ88" s="41"/>
      <c r="IK88" s="41"/>
      <c r="IL88" s="41"/>
      <c r="IM88" s="18"/>
      <c r="IN88" s="41"/>
      <c r="IO88" s="41"/>
      <c r="IP88" s="41"/>
      <c r="IQ88" s="18"/>
      <c r="IR88" s="18"/>
      <c r="IS88" s="18">
        <f t="shared" si="190"/>
        <v>0</v>
      </c>
      <c r="IT88" s="18">
        <f t="shared" si="191"/>
        <v>0</v>
      </c>
      <c r="IU88" s="17">
        <v>199</v>
      </c>
      <c r="IV88" s="17">
        <f t="shared" si="192"/>
        <v>0</v>
      </c>
      <c r="IW88" s="36">
        <f t="shared" si="193"/>
        <v>0</v>
      </c>
      <c r="IX88" s="18">
        <f t="shared" si="194"/>
        <v>0</v>
      </c>
      <c r="IY88" s="42">
        <f t="shared" si="195"/>
        <v>0</v>
      </c>
      <c r="IZ88" s="43"/>
      <c r="JA88" s="43"/>
    </row>
    <row r="89" spans="1:261">
      <c r="A89" s="16"/>
      <c r="B89" s="20" t="s">
        <v>37</v>
      </c>
      <c r="C89" s="18">
        <v>6939962760940</v>
      </c>
      <c r="D89" s="18">
        <v>613483544776</v>
      </c>
      <c r="E89" s="18" t="s">
        <v>320</v>
      </c>
      <c r="F89" s="22">
        <v>2236</v>
      </c>
      <c r="G89" s="19" t="s">
        <v>321</v>
      </c>
      <c r="H89" s="17" t="s">
        <v>288</v>
      </c>
      <c r="I89" s="26">
        <f>VLOOKUP(C89,供应链!E:J,6,0)</f>
        <v>1</v>
      </c>
      <c r="J89" s="17">
        <f>VLOOKUP(C89,供应链!E:H,4,0)</f>
        <v>135</v>
      </c>
      <c r="K89" s="17">
        <f>VLOOKUP(C89,供应链!E:K,7,0)</f>
        <v>0</v>
      </c>
      <c r="L89" s="18">
        <f>VLOOKUP(C89,供应链!E:I,5,0)</f>
        <v>16.9011565518064</v>
      </c>
      <c r="M89" s="27">
        <f t="shared" si="148"/>
        <v>0.00172021530436713</v>
      </c>
      <c r="N89" s="17">
        <v>217</v>
      </c>
      <c r="O89" s="26">
        <v>0.032258064516129</v>
      </c>
      <c r="P89" s="18">
        <v>7</v>
      </c>
      <c r="Q89" s="18">
        <v>1953</v>
      </c>
      <c r="R89" s="40">
        <f t="shared" si="196"/>
        <v>279</v>
      </c>
      <c r="S89" s="17">
        <f t="shared" si="197"/>
        <v>70</v>
      </c>
      <c r="T89" s="36">
        <f t="shared" si="198"/>
        <v>0.03584229390681</v>
      </c>
      <c r="U89" s="17">
        <v>223</v>
      </c>
      <c r="V89" s="26">
        <v>0.0493273542600897</v>
      </c>
      <c r="W89" s="18">
        <v>11</v>
      </c>
      <c r="X89" s="18">
        <v>3028</v>
      </c>
      <c r="Y89" s="40">
        <f t="shared" si="199"/>
        <v>275.272727272727</v>
      </c>
      <c r="Z89" s="17">
        <f t="shared" si="200"/>
        <v>68.9999999999998</v>
      </c>
      <c r="AA89" s="36">
        <f t="shared" si="201"/>
        <v>0.022787318361955</v>
      </c>
      <c r="AB89" s="17">
        <v>257</v>
      </c>
      <c r="AC89" s="26">
        <v>0.0311284046692607</v>
      </c>
      <c r="AD89" s="18">
        <v>8</v>
      </c>
      <c r="AE89" s="18">
        <v>2177</v>
      </c>
      <c r="AF89" s="40">
        <f t="shared" si="149"/>
        <v>272.125</v>
      </c>
      <c r="AG89" s="17">
        <f t="shared" si="150"/>
        <v>25</v>
      </c>
      <c r="AH89" s="36">
        <f t="shared" si="151"/>
        <v>0.0114836931557189</v>
      </c>
      <c r="AI89" s="17">
        <v>241</v>
      </c>
      <c r="AJ89" s="26">
        <v>0.00829875518672199</v>
      </c>
      <c r="AK89" s="18">
        <v>2</v>
      </c>
      <c r="AL89" s="18">
        <v>548</v>
      </c>
      <c r="AM89" s="40">
        <f t="shared" si="202"/>
        <v>274</v>
      </c>
      <c r="AN89" s="17">
        <f t="shared" si="203"/>
        <v>10</v>
      </c>
      <c r="AO89" s="36">
        <f t="shared" si="204"/>
        <v>0.0182481751824818</v>
      </c>
      <c r="AP89" s="17">
        <v>261</v>
      </c>
      <c r="AQ89" s="26">
        <v>0.0306513409961686</v>
      </c>
      <c r="AR89" s="18">
        <v>8</v>
      </c>
      <c r="AS89" s="18">
        <v>2219</v>
      </c>
      <c r="AT89" s="40">
        <f t="shared" si="205"/>
        <v>277.375</v>
      </c>
      <c r="AU89" s="17">
        <f t="shared" si="206"/>
        <v>67</v>
      </c>
      <c r="AV89" s="36">
        <f t="shared" si="207"/>
        <v>0.0301937809824245</v>
      </c>
      <c r="AW89" s="17">
        <v>221</v>
      </c>
      <c r="AX89" s="26">
        <v>0.0226244343891403</v>
      </c>
      <c r="AY89" s="18">
        <v>5</v>
      </c>
      <c r="AZ89" s="18">
        <v>1375</v>
      </c>
      <c r="BA89" s="40">
        <f t="shared" si="208"/>
        <v>275</v>
      </c>
      <c r="BB89" s="17">
        <f t="shared" si="209"/>
        <v>30</v>
      </c>
      <c r="BC89" s="36">
        <f t="shared" si="210"/>
        <v>0.0218181818181818</v>
      </c>
      <c r="BD89" s="17">
        <v>242</v>
      </c>
      <c r="BE89" s="26">
        <v>0.00826446280991736</v>
      </c>
      <c r="BF89" s="17">
        <v>2</v>
      </c>
      <c r="BG89" s="18">
        <v>548</v>
      </c>
      <c r="BH89" s="40">
        <f t="shared" si="211"/>
        <v>274</v>
      </c>
      <c r="BI89" s="17">
        <f t="shared" si="212"/>
        <v>10</v>
      </c>
      <c r="BJ89" s="36">
        <f t="shared" si="213"/>
        <v>0.0182481751824818</v>
      </c>
      <c r="BK89" s="17">
        <v>184</v>
      </c>
      <c r="BL89" s="32">
        <v>0.00543478260869565</v>
      </c>
      <c r="BM89" s="17">
        <v>1</v>
      </c>
      <c r="BN89" s="18">
        <v>295</v>
      </c>
      <c r="BO89" s="40">
        <f t="shared" si="214"/>
        <v>295</v>
      </c>
      <c r="BP89" s="17">
        <f t="shared" si="215"/>
        <v>26</v>
      </c>
      <c r="BQ89" s="36">
        <f t="shared" si="216"/>
        <v>0.088135593220339</v>
      </c>
      <c r="BR89" s="17">
        <v>190</v>
      </c>
      <c r="BS89" s="32">
        <v>0.0210526315789474</v>
      </c>
      <c r="BT89" s="18">
        <v>4</v>
      </c>
      <c r="BU89" s="18">
        <v>1176</v>
      </c>
      <c r="BV89" s="40">
        <f t="shared" si="217"/>
        <v>294</v>
      </c>
      <c r="BW89" s="17">
        <f t="shared" si="218"/>
        <v>100</v>
      </c>
      <c r="BX89" s="116">
        <f t="shared" si="219"/>
        <v>0.0850340136054422</v>
      </c>
      <c r="BY89" s="112">
        <v>180</v>
      </c>
      <c r="BZ89" s="117">
        <v>0.0111111111111111</v>
      </c>
      <c r="CA89" s="112">
        <v>2</v>
      </c>
      <c r="CB89" s="112">
        <v>583</v>
      </c>
      <c r="CC89" s="40">
        <f t="shared" si="152"/>
        <v>291.5</v>
      </c>
      <c r="CD89" s="17">
        <f t="shared" si="153"/>
        <v>45</v>
      </c>
      <c r="CE89" s="36">
        <f t="shared" si="154"/>
        <v>0.0771869639794168</v>
      </c>
      <c r="CF89" s="112">
        <v>240</v>
      </c>
      <c r="CG89" s="117">
        <v>0.0166666666666667</v>
      </c>
      <c r="CH89" s="112">
        <v>4</v>
      </c>
      <c r="CI89" s="112">
        <v>1281</v>
      </c>
      <c r="CJ89" s="40">
        <f t="shared" si="155"/>
        <v>320.25</v>
      </c>
      <c r="CK89" s="17">
        <f t="shared" si="156"/>
        <v>205</v>
      </c>
      <c r="CL89" s="36">
        <f t="shared" si="157"/>
        <v>0.160031225604996</v>
      </c>
      <c r="CM89" s="120">
        <v>188</v>
      </c>
      <c r="CN89" s="121">
        <v>0.0212765957446809</v>
      </c>
      <c r="CO89" s="55">
        <v>4</v>
      </c>
      <c r="CP89" s="55">
        <v>1116</v>
      </c>
      <c r="CQ89" s="40">
        <f t="shared" si="158"/>
        <v>279</v>
      </c>
      <c r="CR89" s="17">
        <f t="shared" si="159"/>
        <v>40</v>
      </c>
      <c r="CS89" s="36">
        <f t="shared" si="160"/>
        <v>0.03584229390681</v>
      </c>
      <c r="CT89" s="122">
        <v>221</v>
      </c>
      <c r="CU89" s="123">
        <v>0.00904977375565611</v>
      </c>
      <c r="CV89" s="122">
        <v>2</v>
      </c>
      <c r="CW89" s="122">
        <v>543</v>
      </c>
      <c r="CX89" s="40">
        <f t="shared" si="161"/>
        <v>271.5</v>
      </c>
      <c r="CY89" s="17">
        <f t="shared" si="162"/>
        <v>5</v>
      </c>
      <c r="CZ89" s="36">
        <f t="shared" si="163"/>
        <v>0.00920810313075507</v>
      </c>
      <c r="DA89" s="112">
        <v>213</v>
      </c>
      <c r="DB89" s="117">
        <v>0.028169014084507</v>
      </c>
      <c r="DC89" s="112">
        <v>6</v>
      </c>
      <c r="DD89" s="112">
        <v>1639</v>
      </c>
      <c r="DE89" s="40">
        <f t="shared" si="164"/>
        <v>273.166666666667</v>
      </c>
      <c r="DF89" s="17">
        <f t="shared" si="165"/>
        <v>25.0000000000001</v>
      </c>
      <c r="DG89" s="36">
        <f t="shared" si="166"/>
        <v>0.0152532031726663</v>
      </c>
      <c r="DH89" s="126">
        <v>205</v>
      </c>
      <c r="DI89" s="32">
        <v>0.0292682926829268</v>
      </c>
      <c r="DJ89" s="17">
        <v>6</v>
      </c>
      <c r="DK89" s="18">
        <v>1655</v>
      </c>
      <c r="DL89" s="40">
        <f t="shared" si="167"/>
        <v>275.833333333333</v>
      </c>
      <c r="DM89" s="17">
        <f t="shared" si="168"/>
        <v>40.9999999999999</v>
      </c>
      <c r="DN89" s="36">
        <f t="shared" si="169"/>
        <v>0.0247734138972809</v>
      </c>
      <c r="DO89" s="33">
        <v>211</v>
      </c>
      <c r="DP89" s="32">
        <v>0.042654028436019</v>
      </c>
      <c r="DQ89" s="18">
        <v>9</v>
      </c>
      <c r="DR89" s="18">
        <v>2476</v>
      </c>
      <c r="DS89" s="40">
        <f t="shared" si="170"/>
        <v>275.111111111111</v>
      </c>
      <c r="DT89" s="17">
        <f t="shared" si="171"/>
        <v>54.9999999999998</v>
      </c>
      <c r="DU89" s="36">
        <f t="shared" si="172"/>
        <v>0.0222132471728594</v>
      </c>
      <c r="DV89" s="18">
        <v>248</v>
      </c>
      <c r="DW89" s="26">
        <v>0.032258064516129</v>
      </c>
      <c r="DX89" s="18">
        <v>8</v>
      </c>
      <c r="DY89" s="18">
        <v>2222</v>
      </c>
      <c r="DZ89" s="40">
        <f t="shared" si="173"/>
        <v>277.75</v>
      </c>
      <c r="EA89" s="17">
        <f t="shared" si="174"/>
        <v>70</v>
      </c>
      <c r="EB89" s="36">
        <f t="shared" si="175"/>
        <v>0.0315031503150315</v>
      </c>
      <c r="EC89" s="18">
        <v>191</v>
      </c>
      <c r="ED89" s="26">
        <v>0.0366492146596859</v>
      </c>
      <c r="EE89" s="18">
        <v>7</v>
      </c>
      <c r="EF89" s="18">
        <v>1928</v>
      </c>
      <c r="EG89" s="40">
        <f t="shared" si="176"/>
        <v>275.428571428571</v>
      </c>
      <c r="EH89" s="17">
        <f t="shared" si="177"/>
        <v>45.0000000000001</v>
      </c>
      <c r="EI89" s="36">
        <f t="shared" si="178"/>
        <v>0.0233402489626557</v>
      </c>
      <c r="EJ89" s="18">
        <v>209</v>
      </c>
      <c r="EK89" s="26">
        <v>0.0430622009569378</v>
      </c>
      <c r="EL89" s="18">
        <v>9</v>
      </c>
      <c r="EM89" s="18">
        <v>2469</v>
      </c>
      <c r="EN89" s="40">
        <f t="shared" si="179"/>
        <v>274.333333333333</v>
      </c>
      <c r="EO89" s="17">
        <f t="shared" si="180"/>
        <v>47.9999999999998</v>
      </c>
      <c r="EP89" s="36">
        <f t="shared" si="181"/>
        <v>0.0194410692588092</v>
      </c>
      <c r="EQ89" s="18">
        <v>246</v>
      </c>
      <c r="ER89" s="26">
        <v>0.00813008130081301</v>
      </c>
      <c r="ES89" s="18">
        <v>2</v>
      </c>
      <c r="ET89" s="18">
        <v>568</v>
      </c>
      <c r="EU89" s="40">
        <f t="shared" si="220"/>
        <v>284</v>
      </c>
      <c r="EV89" s="17">
        <f t="shared" si="182"/>
        <v>30</v>
      </c>
      <c r="EW89" s="36">
        <f t="shared" si="183"/>
        <v>0.0528169014084507</v>
      </c>
      <c r="EX89" s="18">
        <v>227</v>
      </c>
      <c r="EY89" s="26">
        <v>0.039647577092511</v>
      </c>
      <c r="EZ89" s="17">
        <v>9</v>
      </c>
      <c r="FA89" s="18">
        <v>2532</v>
      </c>
      <c r="FB89" s="40">
        <f t="shared" si="221"/>
        <v>281.333333333333</v>
      </c>
      <c r="FC89" s="17">
        <f t="shared" si="184"/>
        <v>111</v>
      </c>
      <c r="FD89" s="36">
        <f t="shared" si="185"/>
        <v>0.0438388625592416</v>
      </c>
      <c r="FE89" s="18">
        <v>174</v>
      </c>
      <c r="FF89" s="26">
        <v>0.0114942528735632</v>
      </c>
      <c r="FG89" s="17">
        <v>2</v>
      </c>
      <c r="FH89" s="18">
        <v>583</v>
      </c>
      <c r="FI89" s="40">
        <f t="shared" si="222"/>
        <v>291.5</v>
      </c>
      <c r="FJ89" s="17">
        <f t="shared" si="186"/>
        <v>45</v>
      </c>
      <c r="FK89" s="36">
        <f t="shared" si="187"/>
        <v>0.0771869639794168</v>
      </c>
      <c r="FL89" s="18">
        <v>185</v>
      </c>
      <c r="FM89" s="26">
        <v>0</v>
      </c>
      <c r="FN89" s="17">
        <v>0</v>
      </c>
      <c r="FO89" s="18">
        <v>0</v>
      </c>
      <c r="FP89" s="40">
        <f t="shared" si="223"/>
        <v>0</v>
      </c>
      <c r="FQ89" s="17">
        <f t="shared" si="188"/>
        <v>0</v>
      </c>
      <c r="FR89" s="36">
        <f t="shared" si="189"/>
        <v>0</v>
      </c>
      <c r="FS89" s="18">
        <v>167</v>
      </c>
      <c r="FT89" s="26">
        <v>0.0119760479041916</v>
      </c>
      <c r="FU89" s="17">
        <v>2</v>
      </c>
      <c r="FV89" s="18">
        <v>598</v>
      </c>
      <c r="FW89" s="40">
        <f t="shared" si="247"/>
        <v>299</v>
      </c>
      <c r="FX89" s="17">
        <f t="shared" si="224"/>
        <v>60</v>
      </c>
      <c r="FY89" s="36">
        <f t="shared" si="225"/>
        <v>0.100334448160535</v>
      </c>
      <c r="FZ89" s="18">
        <v>331</v>
      </c>
      <c r="GA89" s="26">
        <v>0.027190332326284</v>
      </c>
      <c r="GB89" s="17">
        <v>9</v>
      </c>
      <c r="GC89" s="18">
        <v>2523</v>
      </c>
      <c r="GD89" s="40">
        <f t="shared" si="226"/>
        <v>280.333333333333</v>
      </c>
      <c r="GE89" s="17">
        <f t="shared" si="227"/>
        <v>102</v>
      </c>
      <c r="GF89" s="36">
        <f t="shared" si="228"/>
        <v>0.0404280618311533</v>
      </c>
      <c r="GG89" s="18">
        <v>251</v>
      </c>
      <c r="GH89" s="26">
        <v>0.0159362549800797</v>
      </c>
      <c r="GI89" s="18">
        <v>4</v>
      </c>
      <c r="GJ89" s="18">
        <v>1116</v>
      </c>
      <c r="GK89" s="40">
        <f t="shared" si="229"/>
        <v>279</v>
      </c>
      <c r="GL89" s="17">
        <f t="shared" si="230"/>
        <v>40</v>
      </c>
      <c r="GM89" s="36">
        <f t="shared" si="231"/>
        <v>0.03584229390681</v>
      </c>
      <c r="GN89" s="18">
        <v>225</v>
      </c>
      <c r="GO89" s="26">
        <v>0.00888888888888889</v>
      </c>
      <c r="GP89" s="18">
        <v>2</v>
      </c>
      <c r="GQ89" s="18">
        <v>558</v>
      </c>
      <c r="GR89" s="40">
        <f t="shared" si="232"/>
        <v>279</v>
      </c>
      <c r="GS89" s="17">
        <f t="shared" si="233"/>
        <v>20</v>
      </c>
      <c r="GT89" s="36">
        <f t="shared" si="234"/>
        <v>0.03584229390681</v>
      </c>
      <c r="GU89" s="18">
        <v>275</v>
      </c>
      <c r="GV89" s="26">
        <v>0.0145454545454545</v>
      </c>
      <c r="GW89" s="18">
        <v>4</v>
      </c>
      <c r="GX89" s="18">
        <v>1126</v>
      </c>
      <c r="GY89" s="40">
        <f t="shared" si="235"/>
        <v>281.5</v>
      </c>
      <c r="GZ89" s="17">
        <f t="shared" si="236"/>
        <v>50</v>
      </c>
      <c r="HA89" s="36">
        <f t="shared" si="237"/>
        <v>0.044404973357016</v>
      </c>
      <c r="HB89" s="18">
        <v>230</v>
      </c>
      <c r="HC89" s="26">
        <v>0.00869565217391304</v>
      </c>
      <c r="HD89" s="18">
        <v>2</v>
      </c>
      <c r="HE89" s="18">
        <v>568</v>
      </c>
      <c r="HF89" s="40">
        <f t="shared" si="238"/>
        <v>284</v>
      </c>
      <c r="HG89" s="17">
        <f t="shared" si="239"/>
        <v>30</v>
      </c>
      <c r="HH89" s="36">
        <f t="shared" si="240"/>
        <v>0.0528169014084507</v>
      </c>
      <c r="HI89" s="18">
        <v>257</v>
      </c>
      <c r="HJ89" s="26">
        <v>0.0428015564202335</v>
      </c>
      <c r="HK89" s="17">
        <v>11</v>
      </c>
      <c r="HL89" s="18">
        <v>3098</v>
      </c>
      <c r="HM89" s="40">
        <f t="shared" si="241"/>
        <v>281.636363636364</v>
      </c>
      <c r="HN89" s="17">
        <f t="shared" si="242"/>
        <v>139</v>
      </c>
      <c r="HO89" s="36">
        <f t="shared" si="243"/>
        <v>0.0448676565526146</v>
      </c>
      <c r="HP89" s="18">
        <v>365</v>
      </c>
      <c r="HQ89" s="26">
        <v>0.00821917808219178</v>
      </c>
      <c r="HR89" s="17">
        <v>3</v>
      </c>
      <c r="HS89" s="18">
        <v>854</v>
      </c>
      <c r="HT89" s="40">
        <f t="shared" si="244"/>
        <v>284.666666666667</v>
      </c>
      <c r="HU89" s="17">
        <f t="shared" si="245"/>
        <v>47.0000000000001</v>
      </c>
      <c r="HV89" s="36">
        <f t="shared" si="246"/>
        <v>0.0550351288056207</v>
      </c>
      <c r="HW89" s="17"/>
      <c r="HX89" s="17"/>
      <c r="HY89" s="18"/>
      <c r="HZ89" s="18"/>
      <c r="IA89" s="17"/>
      <c r="IB89" s="17"/>
      <c r="IC89" s="17">
        <v>39</v>
      </c>
      <c r="ID89" s="17">
        <v>11633</v>
      </c>
      <c r="IE89" s="18"/>
      <c r="IF89" s="41"/>
      <c r="IG89" s="41"/>
      <c r="IH89" s="41"/>
      <c r="II89" s="41"/>
      <c r="IJ89" s="41"/>
      <c r="IK89" s="41"/>
      <c r="IL89" s="41"/>
      <c r="IM89" s="18"/>
      <c r="IN89" s="41"/>
      <c r="IO89" s="41"/>
      <c r="IP89" s="41"/>
      <c r="IQ89" s="18"/>
      <c r="IR89" s="18"/>
      <c r="IS89" s="18">
        <f t="shared" si="190"/>
        <v>155</v>
      </c>
      <c r="IT89" s="18">
        <f t="shared" si="191"/>
        <v>43355</v>
      </c>
      <c r="IU89" s="17">
        <v>269</v>
      </c>
      <c r="IV89" s="17">
        <f t="shared" si="192"/>
        <v>1660</v>
      </c>
      <c r="IW89" s="36">
        <f t="shared" si="193"/>
        <v>0.0382885480336754</v>
      </c>
      <c r="IX89" s="18">
        <f t="shared" si="194"/>
        <v>194</v>
      </c>
      <c r="IY89" s="42">
        <f t="shared" si="195"/>
        <v>54988</v>
      </c>
      <c r="IZ89" s="43"/>
      <c r="JA89" s="43"/>
    </row>
    <row r="90" spans="1:261">
      <c r="A90" s="16"/>
      <c r="B90" s="20" t="s">
        <v>322</v>
      </c>
      <c r="C90" s="18">
        <v>6939962770901</v>
      </c>
      <c r="D90" s="18">
        <v>615935055307</v>
      </c>
      <c r="E90" s="18">
        <v>21061011000755</v>
      </c>
      <c r="F90" s="22" t="s">
        <v>323</v>
      </c>
      <c r="G90" s="19" t="s">
        <v>324</v>
      </c>
      <c r="H90" s="17" t="s">
        <v>288</v>
      </c>
      <c r="I90" s="26">
        <f>VLOOKUP(C90,供应链!E:J,6,0)</f>
        <v>0</v>
      </c>
      <c r="J90" s="17">
        <f>VLOOKUP(C90,供应链!E:H,4,0)</f>
        <v>32</v>
      </c>
      <c r="K90" s="17">
        <f>VLOOKUP(C90,供应链!E:K,7,0)</f>
        <v>560</v>
      </c>
      <c r="L90" s="18">
        <f>VLOOKUP(C90,供应链!E:I,5,0)</f>
        <v>0</v>
      </c>
      <c r="M90" s="27">
        <f t="shared" si="148"/>
        <v>0</v>
      </c>
      <c r="N90" s="17">
        <v>0</v>
      </c>
      <c r="O90" s="26">
        <v>0</v>
      </c>
      <c r="P90" s="18">
        <v>0</v>
      </c>
      <c r="Q90" s="18">
        <v>0</v>
      </c>
      <c r="R90" s="40">
        <f t="shared" si="196"/>
        <v>0</v>
      </c>
      <c r="S90" s="17">
        <f t="shared" si="197"/>
        <v>0</v>
      </c>
      <c r="T90" s="36">
        <f t="shared" si="198"/>
        <v>0</v>
      </c>
      <c r="U90" s="17">
        <v>0</v>
      </c>
      <c r="V90" s="26">
        <v>0</v>
      </c>
      <c r="W90" s="18">
        <v>0</v>
      </c>
      <c r="X90" s="18">
        <v>0</v>
      </c>
      <c r="Y90" s="40">
        <f t="shared" si="199"/>
        <v>0</v>
      </c>
      <c r="Z90" s="17">
        <f t="shared" si="200"/>
        <v>0</v>
      </c>
      <c r="AA90" s="36">
        <f t="shared" si="201"/>
        <v>0</v>
      </c>
      <c r="AB90" s="17">
        <v>0</v>
      </c>
      <c r="AC90" s="26">
        <v>0</v>
      </c>
      <c r="AD90" s="18">
        <v>0</v>
      </c>
      <c r="AE90" s="18">
        <v>0</v>
      </c>
      <c r="AF90" s="40">
        <f t="shared" si="149"/>
        <v>0</v>
      </c>
      <c r="AG90" s="17">
        <f t="shared" si="150"/>
        <v>0</v>
      </c>
      <c r="AH90" s="36">
        <f t="shared" si="151"/>
        <v>0</v>
      </c>
      <c r="AI90" s="17">
        <v>0</v>
      </c>
      <c r="AJ90" s="26">
        <v>0</v>
      </c>
      <c r="AK90" s="18">
        <v>0</v>
      </c>
      <c r="AL90" s="18">
        <v>0</v>
      </c>
      <c r="AM90" s="40">
        <f t="shared" si="202"/>
        <v>0</v>
      </c>
      <c r="AN90" s="17">
        <f t="shared" si="203"/>
        <v>0</v>
      </c>
      <c r="AO90" s="36">
        <f t="shared" si="204"/>
        <v>0</v>
      </c>
      <c r="AP90" s="17">
        <v>0</v>
      </c>
      <c r="AQ90" s="26">
        <v>0</v>
      </c>
      <c r="AR90" s="18">
        <v>0</v>
      </c>
      <c r="AS90" s="18">
        <v>0</v>
      </c>
      <c r="AT90" s="40">
        <f t="shared" si="205"/>
        <v>0</v>
      </c>
      <c r="AU90" s="17">
        <f t="shared" si="206"/>
        <v>0</v>
      </c>
      <c r="AV90" s="36">
        <f t="shared" si="207"/>
        <v>0</v>
      </c>
      <c r="AW90" s="17">
        <v>0</v>
      </c>
      <c r="AX90" s="26">
        <v>0</v>
      </c>
      <c r="AY90" s="18">
        <v>0</v>
      </c>
      <c r="AZ90" s="18">
        <v>0</v>
      </c>
      <c r="BA90" s="40">
        <f t="shared" si="208"/>
        <v>0</v>
      </c>
      <c r="BB90" s="17">
        <f t="shared" si="209"/>
        <v>0</v>
      </c>
      <c r="BC90" s="36">
        <f t="shared" si="210"/>
        <v>0</v>
      </c>
      <c r="BD90" s="17">
        <v>0</v>
      </c>
      <c r="BE90" s="26">
        <v>0</v>
      </c>
      <c r="BF90" s="17">
        <v>0</v>
      </c>
      <c r="BG90" s="18">
        <v>0</v>
      </c>
      <c r="BH90" s="40">
        <f t="shared" si="211"/>
        <v>0</v>
      </c>
      <c r="BI90" s="17">
        <f t="shared" si="212"/>
        <v>0</v>
      </c>
      <c r="BJ90" s="36">
        <f t="shared" si="213"/>
        <v>0</v>
      </c>
      <c r="BK90" s="17">
        <v>0</v>
      </c>
      <c r="BL90" s="32">
        <v>0</v>
      </c>
      <c r="BM90" s="17">
        <v>0</v>
      </c>
      <c r="BN90" s="18">
        <v>0</v>
      </c>
      <c r="BO90" s="40">
        <f t="shared" si="214"/>
        <v>0</v>
      </c>
      <c r="BP90" s="17">
        <f t="shared" si="215"/>
        <v>0</v>
      </c>
      <c r="BQ90" s="36">
        <f t="shared" si="216"/>
        <v>0</v>
      </c>
      <c r="BR90" s="17">
        <v>1</v>
      </c>
      <c r="BS90" s="32">
        <v>0</v>
      </c>
      <c r="BT90" s="18">
        <v>0</v>
      </c>
      <c r="BU90" s="18">
        <v>0</v>
      </c>
      <c r="BV90" s="40">
        <f t="shared" si="217"/>
        <v>0</v>
      </c>
      <c r="BW90" s="17">
        <f t="shared" si="218"/>
        <v>0</v>
      </c>
      <c r="BX90" s="116">
        <f t="shared" si="219"/>
        <v>0</v>
      </c>
      <c r="BY90" s="112">
        <v>0</v>
      </c>
      <c r="BZ90" s="117">
        <v>0</v>
      </c>
      <c r="CA90" s="112">
        <v>0</v>
      </c>
      <c r="CB90" s="112">
        <v>0</v>
      </c>
      <c r="CC90" s="40">
        <f t="shared" si="152"/>
        <v>0</v>
      </c>
      <c r="CD90" s="17">
        <f t="shared" si="153"/>
        <v>0</v>
      </c>
      <c r="CE90" s="36">
        <f t="shared" si="154"/>
        <v>0</v>
      </c>
      <c r="CF90" s="112">
        <v>0</v>
      </c>
      <c r="CG90" s="117">
        <v>0</v>
      </c>
      <c r="CH90" s="112">
        <v>0</v>
      </c>
      <c r="CI90" s="112">
        <v>0</v>
      </c>
      <c r="CJ90" s="40">
        <f t="shared" si="155"/>
        <v>0</v>
      </c>
      <c r="CK90" s="17">
        <f t="shared" si="156"/>
        <v>0</v>
      </c>
      <c r="CL90" s="36">
        <f t="shared" si="157"/>
        <v>0</v>
      </c>
      <c r="CM90" s="120">
        <v>0</v>
      </c>
      <c r="CN90" s="121">
        <v>0</v>
      </c>
      <c r="CO90" s="55">
        <v>0</v>
      </c>
      <c r="CP90" s="55">
        <v>0</v>
      </c>
      <c r="CQ90" s="40">
        <f t="shared" si="158"/>
        <v>0</v>
      </c>
      <c r="CR90" s="17">
        <f t="shared" si="159"/>
        <v>0</v>
      </c>
      <c r="CS90" s="36">
        <f t="shared" si="160"/>
        <v>0</v>
      </c>
      <c r="CT90" s="122">
        <v>0</v>
      </c>
      <c r="CU90" s="123">
        <v>0</v>
      </c>
      <c r="CV90" s="122">
        <v>0</v>
      </c>
      <c r="CW90" s="122">
        <v>0</v>
      </c>
      <c r="CX90" s="40">
        <f t="shared" si="161"/>
        <v>0</v>
      </c>
      <c r="CY90" s="17">
        <f t="shared" si="162"/>
        <v>0</v>
      </c>
      <c r="CZ90" s="36">
        <f t="shared" si="163"/>
        <v>0</v>
      </c>
      <c r="DA90" s="112">
        <v>1</v>
      </c>
      <c r="DB90" s="117">
        <v>0</v>
      </c>
      <c r="DC90" s="112">
        <v>0</v>
      </c>
      <c r="DD90" s="112">
        <v>0</v>
      </c>
      <c r="DE90" s="40">
        <f t="shared" si="164"/>
        <v>0</v>
      </c>
      <c r="DF90" s="17">
        <f t="shared" si="165"/>
        <v>0</v>
      </c>
      <c r="DG90" s="36">
        <f t="shared" si="166"/>
        <v>0</v>
      </c>
      <c r="DH90" s="126">
        <v>1</v>
      </c>
      <c r="DI90" s="32">
        <v>0</v>
      </c>
      <c r="DJ90" s="17">
        <v>0</v>
      </c>
      <c r="DK90" s="18">
        <v>0</v>
      </c>
      <c r="DL90" s="40">
        <f t="shared" si="167"/>
        <v>0</v>
      </c>
      <c r="DM90" s="17">
        <f t="shared" si="168"/>
        <v>0</v>
      </c>
      <c r="DN90" s="36">
        <f t="shared" si="169"/>
        <v>0</v>
      </c>
      <c r="DO90" s="33">
        <v>0</v>
      </c>
      <c r="DP90" s="32">
        <v>0</v>
      </c>
      <c r="DQ90" s="18">
        <v>0</v>
      </c>
      <c r="DR90" s="18">
        <v>0</v>
      </c>
      <c r="DS90" s="40">
        <f t="shared" si="170"/>
        <v>0</v>
      </c>
      <c r="DT90" s="17">
        <f t="shared" si="171"/>
        <v>0</v>
      </c>
      <c r="DU90" s="36">
        <f t="shared" si="172"/>
        <v>0</v>
      </c>
      <c r="DV90" s="18">
        <v>0</v>
      </c>
      <c r="DW90" s="26">
        <v>0</v>
      </c>
      <c r="DX90" s="18">
        <v>0</v>
      </c>
      <c r="DY90" s="18">
        <v>0</v>
      </c>
      <c r="DZ90" s="40">
        <f t="shared" si="173"/>
        <v>0</v>
      </c>
      <c r="EA90" s="17">
        <f t="shared" si="174"/>
        <v>0</v>
      </c>
      <c r="EB90" s="36">
        <f t="shared" si="175"/>
        <v>0</v>
      </c>
      <c r="EC90" s="18">
        <v>1</v>
      </c>
      <c r="ED90" s="26">
        <v>0</v>
      </c>
      <c r="EE90" s="18">
        <v>0</v>
      </c>
      <c r="EF90" s="18">
        <v>0</v>
      </c>
      <c r="EG90" s="40">
        <f t="shared" si="176"/>
        <v>0</v>
      </c>
      <c r="EH90" s="17">
        <f t="shared" si="177"/>
        <v>0</v>
      </c>
      <c r="EI90" s="36">
        <f t="shared" si="178"/>
        <v>0</v>
      </c>
      <c r="EJ90" s="18">
        <v>0</v>
      </c>
      <c r="EK90" s="26">
        <v>0</v>
      </c>
      <c r="EL90" s="18">
        <v>0</v>
      </c>
      <c r="EM90" s="18">
        <v>0</v>
      </c>
      <c r="EN90" s="40">
        <f t="shared" si="179"/>
        <v>0</v>
      </c>
      <c r="EO90" s="17">
        <f t="shared" si="180"/>
        <v>0</v>
      </c>
      <c r="EP90" s="36">
        <f t="shared" si="181"/>
        <v>0</v>
      </c>
      <c r="EQ90" s="18">
        <v>0</v>
      </c>
      <c r="ER90" s="26">
        <v>0</v>
      </c>
      <c r="ES90" s="18">
        <v>0</v>
      </c>
      <c r="ET90" s="18">
        <v>0</v>
      </c>
      <c r="EU90" s="40">
        <f t="shared" si="220"/>
        <v>0</v>
      </c>
      <c r="EV90" s="17">
        <f t="shared" si="182"/>
        <v>0</v>
      </c>
      <c r="EW90" s="36">
        <f t="shared" si="183"/>
        <v>0</v>
      </c>
      <c r="EX90" s="18">
        <v>0</v>
      </c>
      <c r="EY90" s="26">
        <v>0</v>
      </c>
      <c r="EZ90" s="17">
        <v>0</v>
      </c>
      <c r="FA90" s="18">
        <v>0</v>
      </c>
      <c r="FB90" s="40">
        <f t="shared" si="221"/>
        <v>0</v>
      </c>
      <c r="FC90" s="17">
        <f t="shared" si="184"/>
        <v>0</v>
      </c>
      <c r="FD90" s="36">
        <f t="shared" si="185"/>
        <v>0</v>
      </c>
      <c r="FE90" s="18">
        <v>0</v>
      </c>
      <c r="FF90" s="26">
        <v>0</v>
      </c>
      <c r="FG90" s="17">
        <v>0</v>
      </c>
      <c r="FH90" s="18">
        <v>0</v>
      </c>
      <c r="FI90" s="40">
        <f t="shared" si="222"/>
        <v>0</v>
      </c>
      <c r="FJ90" s="17">
        <f t="shared" si="186"/>
        <v>0</v>
      </c>
      <c r="FK90" s="36">
        <f t="shared" si="187"/>
        <v>0</v>
      </c>
      <c r="FL90" s="18">
        <v>0</v>
      </c>
      <c r="FM90" s="26">
        <v>0</v>
      </c>
      <c r="FN90" s="17">
        <v>0</v>
      </c>
      <c r="FO90" s="18">
        <v>0</v>
      </c>
      <c r="FP90" s="40">
        <f t="shared" si="223"/>
        <v>0</v>
      </c>
      <c r="FQ90" s="17">
        <f t="shared" si="188"/>
        <v>0</v>
      </c>
      <c r="FR90" s="36">
        <f t="shared" si="189"/>
        <v>0</v>
      </c>
      <c r="FS90" s="18">
        <v>0</v>
      </c>
      <c r="FT90" s="26">
        <v>0</v>
      </c>
      <c r="FU90" s="17">
        <v>0</v>
      </c>
      <c r="FV90" s="18">
        <v>0</v>
      </c>
      <c r="FW90" s="40">
        <f t="shared" si="247"/>
        <v>0</v>
      </c>
      <c r="FX90" s="17">
        <f t="shared" si="224"/>
        <v>0</v>
      </c>
      <c r="FY90" s="36">
        <f t="shared" si="225"/>
        <v>0</v>
      </c>
      <c r="FZ90" s="18">
        <v>0</v>
      </c>
      <c r="GA90" s="26">
        <v>0</v>
      </c>
      <c r="GB90" s="17">
        <v>0</v>
      </c>
      <c r="GC90" s="18">
        <v>0</v>
      </c>
      <c r="GD90" s="40">
        <f t="shared" si="226"/>
        <v>0</v>
      </c>
      <c r="GE90" s="17">
        <f t="shared" si="227"/>
        <v>0</v>
      </c>
      <c r="GF90" s="36">
        <f t="shared" si="228"/>
        <v>0</v>
      </c>
      <c r="GG90" s="18">
        <v>0</v>
      </c>
      <c r="GH90" s="26">
        <v>0</v>
      </c>
      <c r="GI90" s="18">
        <v>0</v>
      </c>
      <c r="GJ90" s="18">
        <v>0</v>
      </c>
      <c r="GK90" s="40">
        <f t="shared" si="229"/>
        <v>0</v>
      </c>
      <c r="GL90" s="17">
        <f t="shared" si="230"/>
        <v>0</v>
      </c>
      <c r="GM90" s="36">
        <f t="shared" si="231"/>
        <v>0</v>
      </c>
      <c r="GN90" s="18">
        <v>0</v>
      </c>
      <c r="GO90" s="26">
        <v>0</v>
      </c>
      <c r="GP90" s="18">
        <v>0</v>
      </c>
      <c r="GQ90" s="18">
        <v>0</v>
      </c>
      <c r="GR90" s="40">
        <f t="shared" si="232"/>
        <v>0</v>
      </c>
      <c r="GS90" s="17">
        <f t="shared" si="233"/>
        <v>0</v>
      </c>
      <c r="GT90" s="36">
        <f t="shared" si="234"/>
        <v>0</v>
      </c>
      <c r="GU90" s="18">
        <v>0</v>
      </c>
      <c r="GV90" s="26">
        <v>0</v>
      </c>
      <c r="GW90" s="18">
        <v>0</v>
      </c>
      <c r="GX90" s="18">
        <v>0</v>
      </c>
      <c r="GY90" s="40">
        <f t="shared" si="235"/>
        <v>0</v>
      </c>
      <c r="GZ90" s="17">
        <f t="shared" si="236"/>
        <v>0</v>
      </c>
      <c r="HA90" s="36">
        <f t="shared" si="237"/>
        <v>0</v>
      </c>
      <c r="HB90" s="18">
        <v>0</v>
      </c>
      <c r="HC90" s="26">
        <v>0</v>
      </c>
      <c r="HD90" s="18">
        <v>0</v>
      </c>
      <c r="HE90" s="18">
        <v>0</v>
      </c>
      <c r="HF90" s="40">
        <f t="shared" si="238"/>
        <v>0</v>
      </c>
      <c r="HG90" s="17">
        <f t="shared" si="239"/>
        <v>0</v>
      </c>
      <c r="HH90" s="36">
        <f t="shared" si="240"/>
        <v>0</v>
      </c>
      <c r="HI90" s="18">
        <v>0</v>
      </c>
      <c r="HJ90" s="26">
        <v>0</v>
      </c>
      <c r="HK90" s="17">
        <v>0</v>
      </c>
      <c r="HL90" s="18">
        <v>0</v>
      </c>
      <c r="HM90" s="40">
        <f t="shared" si="241"/>
        <v>0</v>
      </c>
      <c r="HN90" s="17">
        <f t="shared" si="242"/>
        <v>0</v>
      </c>
      <c r="HO90" s="36">
        <f t="shared" si="243"/>
        <v>0</v>
      </c>
      <c r="HP90" s="18">
        <v>0</v>
      </c>
      <c r="HQ90" s="26">
        <v>0</v>
      </c>
      <c r="HR90" s="17">
        <v>0</v>
      </c>
      <c r="HS90" s="18">
        <v>0</v>
      </c>
      <c r="HT90" s="40">
        <f t="shared" si="244"/>
        <v>0</v>
      </c>
      <c r="HU90" s="17">
        <f t="shared" si="245"/>
        <v>0</v>
      </c>
      <c r="HV90" s="36">
        <f t="shared" si="246"/>
        <v>0</v>
      </c>
      <c r="HW90" s="17"/>
      <c r="HX90" s="17"/>
      <c r="HY90" s="18"/>
      <c r="HZ90" s="18"/>
      <c r="IA90" s="17"/>
      <c r="IB90" s="17"/>
      <c r="IC90" s="17">
        <v>0</v>
      </c>
      <c r="ID90" s="17">
        <v>0</v>
      </c>
      <c r="IE90" s="18"/>
      <c r="IF90" s="41"/>
      <c r="IG90" s="41"/>
      <c r="IH90" s="41"/>
      <c r="II90" s="41"/>
      <c r="IJ90" s="41"/>
      <c r="IK90" s="41"/>
      <c r="IL90" s="41"/>
      <c r="IM90" s="18"/>
      <c r="IN90" s="41"/>
      <c r="IO90" s="41"/>
      <c r="IP90" s="41"/>
      <c r="IQ90" s="18"/>
      <c r="IR90" s="18"/>
      <c r="IS90" s="18">
        <f t="shared" si="190"/>
        <v>0</v>
      </c>
      <c r="IT90" s="18">
        <f t="shared" si="191"/>
        <v>0</v>
      </c>
      <c r="IU90" s="17">
        <v>119</v>
      </c>
      <c r="IV90" s="17">
        <f t="shared" si="192"/>
        <v>0</v>
      </c>
      <c r="IW90" s="36">
        <f t="shared" si="193"/>
        <v>0</v>
      </c>
      <c r="IX90" s="18">
        <f t="shared" si="194"/>
        <v>0</v>
      </c>
      <c r="IY90" s="42">
        <f t="shared" si="195"/>
        <v>0</v>
      </c>
      <c r="IZ90" s="43"/>
      <c r="JA90" s="43"/>
    </row>
    <row r="91" spans="1:261">
      <c r="A91" s="16"/>
      <c r="B91" s="20" t="s">
        <v>51</v>
      </c>
      <c r="C91" s="18">
        <v>6939962753539</v>
      </c>
      <c r="D91" s="18">
        <v>582303873121</v>
      </c>
      <c r="E91" s="18">
        <v>21065213000082</v>
      </c>
      <c r="F91" s="22" t="s">
        <v>325</v>
      </c>
      <c r="G91" s="19" t="s">
        <v>326</v>
      </c>
      <c r="H91" s="17" t="s">
        <v>129</v>
      </c>
      <c r="I91" s="26">
        <f>VLOOKUP(C91,供应链!E:J,6,0)</f>
        <v>1</v>
      </c>
      <c r="J91" s="17">
        <f>VLOOKUP(C91,供应链!E:H,4,0)</f>
        <v>896</v>
      </c>
      <c r="K91" s="17">
        <f>VLOOKUP(C91,供应链!E:K,7,0)</f>
        <v>0</v>
      </c>
      <c r="L91" s="18">
        <f>VLOOKUP(C91,供应链!E:I,5,0)</f>
        <v>49.3405008522355</v>
      </c>
      <c r="M91" s="27">
        <f t="shared" si="148"/>
        <v>0.0133732867210477</v>
      </c>
      <c r="N91" s="17">
        <v>1052</v>
      </c>
      <c r="O91" s="26">
        <v>0.0627376425855513</v>
      </c>
      <c r="P91" s="18">
        <v>66</v>
      </c>
      <c r="Q91" s="18">
        <v>5056</v>
      </c>
      <c r="R91" s="40">
        <f t="shared" si="196"/>
        <v>76.6060606060606</v>
      </c>
      <c r="S91" s="17">
        <f t="shared" si="197"/>
        <v>-818</v>
      </c>
      <c r="T91" s="36">
        <f t="shared" si="198"/>
        <v>-0.161787974683544</v>
      </c>
      <c r="U91" s="17">
        <v>1213</v>
      </c>
      <c r="V91" s="26">
        <v>0.0626545754328112</v>
      </c>
      <c r="W91" s="18">
        <v>76</v>
      </c>
      <c r="X91" s="18">
        <v>5883</v>
      </c>
      <c r="Y91" s="40">
        <f t="shared" si="199"/>
        <v>77.4078947368421</v>
      </c>
      <c r="Z91" s="17">
        <f t="shared" si="200"/>
        <v>-881</v>
      </c>
      <c r="AA91" s="36">
        <f t="shared" si="201"/>
        <v>-0.149753527112018</v>
      </c>
      <c r="AB91" s="17">
        <v>1381</v>
      </c>
      <c r="AC91" s="26">
        <v>0.0521361332367849</v>
      </c>
      <c r="AD91" s="18">
        <v>72</v>
      </c>
      <c r="AE91" s="18">
        <v>5624</v>
      </c>
      <c r="AF91" s="40">
        <f t="shared" si="149"/>
        <v>78.1111111111111</v>
      </c>
      <c r="AG91" s="17">
        <f t="shared" si="150"/>
        <v>-784</v>
      </c>
      <c r="AH91" s="36">
        <f t="shared" si="151"/>
        <v>-0.139402560455192</v>
      </c>
      <c r="AI91" s="17">
        <v>1730</v>
      </c>
      <c r="AJ91" s="26">
        <v>0.0473988439306358</v>
      </c>
      <c r="AK91" s="18">
        <v>82</v>
      </c>
      <c r="AL91" s="18">
        <v>6326</v>
      </c>
      <c r="AM91" s="40">
        <f t="shared" si="202"/>
        <v>77.1463414634146</v>
      </c>
      <c r="AN91" s="17">
        <f t="shared" si="203"/>
        <v>-972</v>
      </c>
      <c r="AO91" s="36">
        <f t="shared" si="204"/>
        <v>-0.15365159658552</v>
      </c>
      <c r="AP91" s="17">
        <v>1248</v>
      </c>
      <c r="AQ91" s="26">
        <v>0.047275641025641</v>
      </c>
      <c r="AR91" s="18">
        <v>59</v>
      </c>
      <c r="AS91" s="18">
        <v>5075</v>
      </c>
      <c r="AT91" s="40">
        <f t="shared" si="205"/>
        <v>86.0169491525424</v>
      </c>
      <c r="AU91" s="17">
        <f t="shared" si="206"/>
        <v>-176</v>
      </c>
      <c r="AV91" s="36">
        <f t="shared" si="207"/>
        <v>-0.0346798029556651</v>
      </c>
      <c r="AW91" s="17">
        <v>34940</v>
      </c>
      <c r="AX91" s="26">
        <v>0.00423583285632513</v>
      </c>
      <c r="AY91" s="18">
        <v>148</v>
      </c>
      <c r="AZ91" s="18">
        <v>13025</v>
      </c>
      <c r="BA91" s="40">
        <f t="shared" si="208"/>
        <v>88.0067567567568</v>
      </c>
      <c r="BB91" s="17">
        <f t="shared" si="209"/>
        <v>-147</v>
      </c>
      <c r="BC91" s="36">
        <f t="shared" si="210"/>
        <v>-0.0112859884836852</v>
      </c>
      <c r="BD91" s="17">
        <v>817</v>
      </c>
      <c r="BE91" s="26">
        <v>0.0330477356181151</v>
      </c>
      <c r="BF91" s="17">
        <v>27</v>
      </c>
      <c r="BG91" s="18">
        <v>2380</v>
      </c>
      <c r="BH91" s="40">
        <f t="shared" si="211"/>
        <v>88.1481481481482</v>
      </c>
      <c r="BI91" s="17">
        <f t="shared" si="212"/>
        <v>-22.9999999999999</v>
      </c>
      <c r="BJ91" s="36">
        <f t="shared" si="213"/>
        <v>-0.00966386554621844</v>
      </c>
      <c r="BK91" s="17">
        <v>632</v>
      </c>
      <c r="BL91" s="32">
        <v>0.0411392405063291</v>
      </c>
      <c r="BM91" s="17">
        <v>26</v>
      </c>
      <c r="BN91" s="18">
        <v>2236</v>
      </c>
      <c r="BO91" s="40">
        <f t="shared" si="214"/>
        <v>86</v>
      </c>
      <c r="BP91" s="17">
        <f t="shared" si="215"/>
        <v>-78</v>
      </c>
      <c r="BQ91" s="36">
        <f t="shared" si="216"/>
        <v>-0.0348837209302326</v>
      </c>
      <c r="BR91" s="17">
        <v>531</v>
      </c>
      <c r="BS91" s="32">
        <v>0.0546139359698682</v>
      </c>
      <c r="BT91" s="18">
        <v>29</v>
      </c>
      <c r="BU91" s="18">
        <v>2439</v>
      </c>
      <c r="BV91" s="40">
        <f t="shared" si="217"/>
        <v>84.1034482758621</v>
      </c>
      <c r="BW91" s="17">
        <f t="shared" si="218"/>
        <v>-142</v>
      </c>
      <c r="BX91" s="116">
        <f t="shared" si="219"/>
        <v>-0.0582205822058221</v>
      </c>
      <c r="BY91" s="112">
        <v>473</v>
      </c>
      <c r="BZ91" s="117">
        <v>0.0338266384778013</v>
      </c>
      <c r="CA91" s="112">
        <v>16</v>
      </c>
      <c r="CB91" s="112">
        <v>1387</v>
      </c>
      <c r="CC91" s="40">
        <f t="shared" si="152"/>
        <v>86.6875</v>
      </c>
      <c r="CD91" s="17">
        <f t="shared" si="153"/>
        <v>-37</v>
      </c>
      <c r="CE91" s="36">
        <f t="shared" si="154"/>
        <v>-0.026676279740447</v>
      </c>
      <c r="CF91" s="112">
        <v>527</v>
      </c>
      <c r="CG91" s="117">
        <v>0.032258064516129</v>
      </c>
      <c r="CH91" s="112">
        <v>17</v>
      </c>
      <c r="CI91" s="112">
        <v>1461</v>
      </c>
      <c r="CJ91" s="40">
        <f t="shared" si="155"/>
        <v>85.9411764705882</v>
      </c>
      <c r="CK91" s="17">
        <f t="shared" si="156"/>
        <v>-52.0000000000001</v>
      </c>
      <c r="CL91" s="36">
        <f t="shared" si="157"/>
        <v>-0.0355920602327174</v>
      </c>
      <c r="CM91" s="120">
        <v>475</v>
      </c>
      <c r="CN91" s="121">
        <v>0.0231578947368421</v>
      </c>
      <c r="CO91" s="55">
        <v>11</v>
      </c>
      <c r="CP91" s="55">
        <v>971</v>
      </c>
      <c r="CQ91" s="40">
        <f t="shared" si="158"/>
        <v>88.2727272727273</v>
      </c>
      <c r="CR91" s="17">
        <f t="shared" si="159"/>
        <v>-8.00000000000007</v>
      </c>
      <c r="CS91" s="36">
        <f t="shared" si="160"/>
        <v>-0.00823892893923797</v>
      </c>
      <c r="CT91" s="122">
        <v>671</v>
      </c>
      <c r="CU91" s="123">
        <v>0.0447093889716841</v>
      </c>
      <c r="CV91" s="122">
        <v>30</v>
      </c>
      <c r="CW91" s="122">
        <v>2600</v>
      </c>
      <c r="CX91" s="40">
        <f t="shared" si="161"/>
        <v>86.6666666666667</v>
      </c>
      <c r="CY91" s="17">
        <f t="shared" si="162"/>
        <v>-69.9999999999999</v>
      </c>
      <c r="CZ91" s="36">
        <f t="shared" si="163"/>
        <v>-0.0269230769230769</v>
      </c>
      <c r="DA91" s="112">
        <v>709</v>
      </c>
      <c r="DB91" s="117">
        <v>0.0479548660084626</v>
      </c>
      <c r="DC91" s="112">
        <v>34</v>
      </c>
      <c r="DD91" s="112">
        <v>2912</v>
      </c>
      <c r="DE91" s="40">
        <f t="shared" si="164"/>
        <v>85.6470588235294</v>
      </c>
      <c r="DF91" s="17">
        <f t="shared" si="165"/>
        <v>-114</v>
      </c>
      <c r="DG91" s="36">
        <f t="shared" si="166"/>
        <v>-0.0391483516483517</v>
      </c>
      <c r="DH91" s="126">
        <v>611</v>
      </c>
      <c r="DI91" s="32">
        <v>0.0409165302782324</v>
      </c>
      <c r="DJ91" s="17">
        <v>25</v>
      </c>
      <c r="DK91" s="18">
        <v>2092</v>
      </c>
      <c r="DL91" s="40">
        <f t="shared" si="167"/>
        <v>83.68</v>
      </c>
      <c r="DM91" s="17">
        <f t="shared" si="168"/>
        <v>-133</v>
      </c>
      <c r="DN91" s="36">
        <f t="shared" si="169"/>
        <v>-0.0635755258126194</v>
      </c>
      <c r="DO91" s="33">
        <v>616</v>
      </c>
      <c r="DP91" s="32">
        <v>0.0584415584415584</v>
      </c>
      <c r="DQ91" s="18">
        <v>36</v>
      </c>
      <c r="DR91" s="18">
        <v>3092</v>
      </c>
      <c r="DS91" s="40">
        <f t="shared" si="170"/>
        <v>85.8888888888889</v>
      </c>
      <c r="DT91" s="17">
        <f t="shared" si="171"/>
        <v>-112</v>
      </c>
      <c r="DU91" s="36">
        <f t="shared" si="172"/>
        <v>-0.036222509702458</v>
      </c>
      <c r="DV91" s="18">
        <v>651</v>
      </c>
      <c r="DW91" s="26">
        <v>0.0353302611367127</v>
      </c>
      <c r="DX91" s="18">
        <v>23</v>
      </c>
      <c r="DY91" s="18">
        <v>1999</v>
      </c>
      <c r="DZ91" s="40">
        <f t="shared" si="173"/>
        <v>86.9130434782609</v>
      </c>
      <c r="EA91" s="17">
        <f t="shared" si="174"/>
        <v>-47.9999999999999</v>
      </c>
      <c r="EB91" s="36">
        <f t="shared" si="175"/>
        <v>-0.0240120060030014</v>
      </c>
      <c r="EC91" s="18">
        <v>504</v>
      </c>
      <c r="ED91" s="26">
        <v>0.0376984126984127</v>
      </c>
      <c r="EE91" s="18">
        <v>19</v>
      </c>
      <c r="EF91" s="18">
        <v>1601</v>
      </c>
      <c r="EG91" s="40">
        <f t="shared" si="176"/>
        <v>84.2631578947368</v>
      </c>
      <c r="EH91" s="17">
        <f t="shared" si="177"/>
        <v>-90.0000000000001</v>
      </c>
      <c r="EI91" s="36">
        <f t="shared" si="178"/>
        <v>-0.056214865708932</v>
      </c>
      <c r="EJ91" s="18">
        <v>478</v>
      </c>
      <c r="EK91" s="26">
        <v>0.0397489539748954</v>
      </c>
      <c r="EL91" s="18">
        <v>19</v>
      </c>
      <c r="EM91" s="18">
        <v>1600</v>
      </c>
      <c r="EN91" s="40">
        <f t="shared" si="179"/>
        <v>84.2105263157895</v>
      </c>
      <c r="EO91" s="17">
        <f t="shared" si="180"/>
        <v>-90.9999999999999</v>
      </c>
      <c r="EP91" s="36">
        <f t="shared" si="181"/>
        <v>-0.0568749999999999</v>
      </c>
      <c r="EQ91" s="18">
        <v>494</v>
      </c>
      <c r="ER91" s="26">
        <v>0.0465587044534413</v>
      </c>
      <c r="ES91" s="18">
        <v>23</v>
      </c>
      <c r="ET91" s="18">
        <v>1963</v>
      </c>
      <c r="EU91" s="40">
        <f t="shared" si="220"/>
        <v>85.3478260869565</v>
      </c>
      <c r="EV91" s="17">
        <f t="shared" si="182"/>
        <v>-84.0000000000001</v>
      </c>
      <c r="EW91" s="36">
        <f t="shared" si="183"/>
        <v>-0.0427916454406521</v>
      </c>
      <c r="EX91" s="18">
        <v>558</v>
      </c>
      <c r="EY91" s="26">
        <v>0.03584229390681</v>
      </c>
      <c r="EZ91" s="17">
        <v>20</v>
      </c>
      <c r="FA91" s="18">
        <v>1692</v>
      </c>
      <c r="FB91" s="40">
        <f t="shared" si="221"/>
        <v>84.6</v>
      </c>
      <c r="FC91" s="17">
        <f t="shared" si="184"/>
        <v>-88.0000000000001</v>
      </c>
      <c r="FD91" s="36">
        <f t="shared" si="185"/>
        <v>-0.0520094562647755</v>
      </c>
      <c r="FE91" s="18">
        <v>431</v>
      </c>
      <c r="FF91" s="26">
        <v>0.0417633410672854</v>
      </c>
      <c r="FG91" s="17">
        <v>18</v>
      </c>
      <c r="FH91" s="18">
        <v>1534</v>
      </c>
      <c r="FI91" s="40">
        <f t="shared" si="222"/>
        <v>85.2222222222222</v>
      </c>
      <c r="FJ91" s="17">
        <f t="shared" si="186"/>
        <v>-67.9999999999999</v>
      </c>
      <c r="FK91" s="36">
        <f t="shared" si="187"/>
        <v>-0.044328552803129</v>
      </c>
      <c r="FL91" s="18">
        <v>477</v>
      </c>
      <c r="FM91" s="26">
        <v>0.0188679245283019</v>
      </c>
      <c r="FN91" s="17">
        <v>9</v>
      </c>
      <c r="FO91" s="18">
        <v>799</v>
      </c>
      <c r="FP91" s="40">
        <f t="shared" si="223"/>
        <v>88.7777777777778</v>
      </c>
      <c r="FQ91" s="17">
        <f t="shared" si="188"/>
        <v>-2.00000000000006</v>
      </c>
      <c r="FR91" s="36">
        <f t="shared" si="189"/>
        <v>-0.00250312891113899</v>
      </c>
      <c r="FS91" s="18">
        <v>456</v>
      </c>
      <c r="FT91" s="26">
        <v>0.037280701754386</v>
      </c>
      <c r="FU91" s="17">
        <v>17</v>
      </c>
      <c r="FV91" s="18">
        <v>1480</v>
      </c>
      <c r="FW91" s="40">
        <f t="shared" si="247"/>
        <v>87.0588235294118</v>
      </c>
      <c r="FX91" s="17">
        <f t="shared" si="224"/>
        <v>-32.9999999999999</v>
      </c>
      <c r="FY91" s="36">
        <f t="shared" si="225"/>
        <v>-0.0222972972972973</v>
      </c>
      <c r="FZ91" s="18">
        <v>867</v>
      </c>
      <c r="GA91" s="26">
        <v>0.069204152249135</v>
      </c>
      <c r="GB91" s="17">
        <v>60</v>
      </c>
      <c r="GC91" s="18">
        <v>4312</v>
      </c>
      <c r="GD91" s="40">
        <f t="shared" si="226"/>
        <v>71.8666666666667</v>
      </c>
      <c r="GE91" s="17">
        <f t="shared" si="227"/>
        <v>-1028</v>
      </c>
      <c r="GF91" s="36">
        <f t="shared" si="228"/>
        <v>-0.238404452690167</v>
      </c>
      <c r="GG91" s="18">
        <v>787</v>
      </c>
      <c r="GH91" s="26">
        <v>0.059720457433291</v>
      </c>
      <c r="GI91" s="18">
        <v>47</v>
      </c>
      <c r="GJ91" s="18">
        <v>3419</v>
      </c>
      <c r="GK91" s="40">
        <f t="shared" si="229"/>
        <v>72.7446808510638</v>
      </c>
      <c r="GL91" s="17">
        <f t="shared" si="230"/>
        <v>-764</v>
      </c>
      <c r="GM91" s="36">
        <f t="shared" si="231"/>
        <v>-0.223457151213805</v>
      </c>
      <c r="GN91" s="18">
        <v>688</v>
      </c>
      <c r="GO91" s="26">
        <v>0.0726744186046512</v>
      </c>
      <c r="GP91" s="18">
        <v>50</v>
      </c>
      <c r="GQ91" s="18">
        <v>3689</v>
      </c>
      <c r="GR91" s="40">
        <f t="shared" si="232"/>
        <v>73.78</v>
      </c>
      <c r="GS91" s="17">
        <f t="shared" si="233"/>
        <v>-761</v>
      </c>
      <c r="GT91" s="36">
        <f t="shared" si="234"/>
        <v>-0.206288967199783</v>
      </c>
      <c r="GU91" s="18">
        <v>683</v>
      </c>
      <c r="GV91" s="26">
        <v>0.0527086383601757</v>
      </c>
      <c r="GW91" s="18">
        <v>36</v>
      </c>
      <c r="GX91" s="18">
        <v>2653</v>
      </c>
      <c r="GY91" s="40">
        <f t="shared" si="235"/>
        <v>73.6944444444444</v>
      </c>
      <c r="GZ91" s="17">
        <f t="shared" si="236"/>
        <v>-551</v>
      </c>
      <c r="HA91" s="36">
        <f t="shared" si="237"/>
        <v>-0.207689408217113</v>
      </c>
      <c r="HB91" s="18">
        <v>525</v>
      </c>
      <c r="HC91" s="26">
        <v>0.0552380952380952</v>
      </c>
      <c r="HD91" s="18">
        <v>29</v>
      </c>
      <c r="HE91" s="18">
        <v>2087</v>
      </c>
      <c r="HF91" s="40">
        <f t="shared" si="238"/>
        <v>71.9655172413793</v>
      </c>
      <c r="HG91" s="17">
        <f t="shared" si="239"/>
        <v>-494</v>
      </c>
      <c r="HH91" s="36">
        <f t="shared" si="240"/>
        <v>-0.236703402012458</v>
      </c>
      <c r="HI91" s="18">
        <v>671</v>
      </c>
      <c r="HJ91" s="26">
        <v>0.0611028315946349</v>
      </c>
      <c r="HK91" s="17">
        <v>41</v>
      </c>
      <c r="HL91" s="18">
        <v>3023</v>
      </c>
      <c r="HM91" s="40">
        <f t="shared" si="241"/>
        <v>73.7317073170732</v>
      </c>
      <c r="HN91" s="17">
        <f t="shared" si="242"/>
        <v>-626</v>
      </c>
      <c r="HO91" s="36">
        <f t="shared" si="243"/>
        <v>-0.207079060535891</v>
      </c>
      <c r="HP91" s="18">
        <v>875</v>
      </c>
      <c r="HQ91" s="26">
        <v>0.0457142857142857</v>
      </c>
      <c r="HR91" s="17">
        <v>40</v>
      </c>
      <c r="HS91" s="18">
        <v>2984</v>
      </c>
      <c r="HT91" s="40">
        <f t="shared" si="244"/>
        <v>74.6</v>
      </c>
      <c r="HU91" s="17">
        <f t="shared" si="245"/>
        <v>-576</v>
      </c>
      <c r="HV91" s="36">
        <f t="shared" si="246"/>
        <v>-0.193029490616622</v>
      </c>
      <c r="HW91" s="17">
        <v>353</v>
      </c>
      <c r="HX91" s="17">
        <v>26610.14</v>
      </c>
      <c r="HY91" s="18">
        <v>466</v>
      </c>
      <c r="HZ91" s="18">
        <v>37635.51</v>
      </c>
      <c r="IA91" s="17">
        <v>889</v>
      </c>
      <c r="IB91" s="17">
        <v>71719</v>
      </c>
      <c r="IC91" s="17">
        <v>1163</v>
      </c>
      <c r="ID91" s="17">
        <v>94019</v>
      </c>
      <c r="IE91" s="18"/>
      <c r="IF91" s="41"/>
      <c r="IG91" s="41"/>
      <c r="IH91" s="41"/>
      <c r="II91" s="41"/>
      <c r="IJ91" s="41"/>
      <c r="IK91" s="41"/>
      <c r="IL91" s="41"/>
      <c r="IM91" s="18"/>
      <c r="IN91" s="41"/>
      <c r="IO91" s="41"/>
      <c r="IP91" s="41"/>
      <c r="IQ91" s="18"/>
      <c r="IR91" s="18"/>
      <c r="IS91" s="18">
        <f t="shared" si="190"/>
        <v>1205</v>
      </c>
      <c r="IT91" s="18">
        <f t="shared" si="191"/>
        <v>97394</v>
      </c>
      <c r="IU91" s="17">
        <v>89</v>
      </c>
      <c r="IV91" s="17">
        <f t="shared" si="192"/>
        <v>-9850.99999999999</v>
      </c>
      <c r="IW91" s="36">
        <f t="shared" si="193"/>
        <v>-0.101145861141343</v>
      </c>
      <c r="IX91" s="18">
        <f t="shared" si="194"/>
        <v>4076</v>
      </c>
      <c r="IY91" s="42">
        <f t="shared" si="195"/>
        <v>327377.65</v>
      </c>
      <c r="IZ91" s="43"/>
      <c r="JA91" s="43"/>
    </row>
    <row r="92" spans="1:261">
      <c r="A92" s="16"/>
      <c r="B92" s="17" t="s">
        <v>51</v>
      </c>
      <c r="C92" s="18">
        <v>6939962763736</v>
      </c>
      <c r="D92" s="18">
        <v>598807265830</v>
      </c>
      <c r="E92" s="18">
        <v>21065213000142</v>
      </c>
      <c r="F92" s="22" t="s">
        <v>327</v>
      </c>
      <c r="G92" s="19" t="s">
        <v>328</v>
      </c>
      <c r="H92" s="17" t="s">
        <v>129</v>
      </c>
      <c r="I92" s="26">
        <f>VLOOKUP(C92,供应链!E:J,6,0)</f>
        <v>1</v>
      </c>
      <c r="J92" s="17">
        <f>VLOOKUP(C92,供应链!E:H,4,0)</f>
        <v>620</v>
      </c>
      <c r="K92" s="17">
        <f>VLOOKUP(C92,供应链!E:K,7,0)</f>
        <v>144</v>
      </c>
      <c r="L92" s="18">
        <f>VLOOKUP(C92,供应链!E:I,5,0)</f>
        <v>40.7338163122225</v>
      </c>
      <c r="M92" s="27">
        <f t="shared" si="148"/>
        <v>0.00746906386992953</v>
      </c>
      <c r="N92" s="17">
        <v>630</v>
      </c>
      <c r="O92" s="26">
        <v>0.0206349206349206</v>
      </c>
      <c r="P92" s="18">
        <v>13</v>
      </c>
      <c r="Q92" s="18">
        <v>1228</v>
      </c>
      <c r="R92" s="40">
        <f t="shared" si="196"/>
        <v>94.4615384615385</v>
      </c>
      <c r="S92" s="17">
        <f t="shared" si="197"/>
        <v>-189</v>
      </c>
      <c r="T92" s="36">
        <f t="shared" si="198"/>
        <v>-0.153908794788274</v>
      </c>
      <c r="U92" s="17">
        <v>614</v>
      </c>
      <c r="V92" s="26">
        <v>0.0423452768729642</v>
      </c>
      <c r="W92" s="18">
        <v>26</v>
      </c>
      <c r="X92" s="18">
        <v>2536</v>
      </c>
      <c r="Y92" s="40">
        <f t="shared" si="199"/>
        <v>97.5384615384615</v>
      </c>
      <c r="Z92" s="17">
        <f t="shared" si="200"/>
        <v>-298</v>
      </c>
      <c r="AA92" s="36">
        <f t="shared" si="201"/>
        <v>-0.117507886435331</v>
      </c>
      <c r="AB92" s="17">
        <v>608</v>
      </c>
      <c r="AC92" s="26">
        <v>0.0361842105263158</v>
      </c>
      <c r="AD92" s="18">
        <v>22</v>
      </c>
      <c r="AE92" s="18">
        <v>2110</v>
      </c>
      <c r="AF92" s="40">
        <f t="shared" si="149"/>
        <v>95.9090909090909</v>
      </c>
      <c r="AG92" s="17">
        <f t="shared" si="150"/>
        <v>-288</v>
      </c>
      <c r="AH92" s="36">
        <f t="shared" si="151"/>
        <v>-0.136492890995261</v>
      </c>
      <c r="AI92" s="17">
        <v>719</v>
      </c>
      <c r="AJ92" s="26">
        <v>0.0389429763560501</v>
      </c>
      <c r="AK92" s="18">
        <v>28</v>
      </c>
      <c r="AL92" s="18">
        <v>2759</v>
      </c>
      <c r="AM92" s="40">
        <f t="shared" si="202"/>
        <v>98.5357142857143</v>
      </c>
      <c r="AN92" s="17">
        <f t="shared" si="203"/>
        <v>-293</v>
      </c>
      <c r="AO92" s="36">
        <f t="shared" si="204"/>
        <v>-0.106197897789054</v>
      </c>
      <c r="AP92" s="17">
        <v>804</v>
      </c>
      <c r="AQ92" s="26">
        <v>0.0472636815920398</v>
      </c>
      <c r="AR92" s="18">
        <v>38</v>
      </c>
      <c r="AS92" s="18">
        <v>3398</v>
      </c>
      <c r="AT92" s="40">
        <f t="shared" si="205"/>
        <v>89.4210526315789</v>
      </c>
      <c r="AU92" s="17">
        <f t="shared" si="206"/>
        <v>-744</v>
      </c>
      <c r="AV92" s="36">
        <f t="shared" si="207"/>
        <v>-0.218952324896998</v>
      </c>
      <c r="AW92" s="17">
        <v>23998</v>
      </c>
      <c r="AX92" s="26">
        <v>0.00433369447453954</v>
      </c>
      <c r="AY92" s="18">
        <v>104</v>
      </c>
      <c r="AZ92" s="18">
        <v>9584</v>
      </c>
      <c r="BA92" s="40">
        <f t="shared" si="208"/>
        <v>92.1538461538462</v>
      </c>
      <c r="BB92" s="17">
        <f t="shared" si="209"/>
        <v>-1752</v>
      </c>
      <c r="BC92" s="36">
        <f t="shared" si="210"/>
        <v>-0.182804674457429</v>
      </c>
      <c r="BD92" s="17">
        <v>587</v>
      </c>
      <c r="BE92" s="26">
        <v>0.0391822827938671</v>
      </c>
      <c r="BF92" s="17">
        <v>23</v>
      </c>
      <c r="BG92" s="18">
        <v>2004</v>
      </c>
      <c r="BH92" s="40">
        <f t="shared" si="211"/>
        <v>87.1304347826087</v>
      </c>
      <c r="BI92" s="17">
        <f t="shared" si="212"/>
        <v>-503</v>
      </c>
      <c r="BJ92" s="36">
        <f t="shared" si="213"/>
        <v>-0.250998003992016</v>
      </c>
      <c r="BK92" s="17">
        <v>420</v>
      </c>
      <c r="BL92" s="32">
        <v>0.0404761904761905</v>
      </c>
      <c r="BM92" s="17">
        <v>17</v>
      </c>
      <c r="BN92" s="18">
        <v>1592</v>
      </c>
      <c r="BO92" s="40">
        <f t="shared" si="214"/>
        <v>93.6470588235294</v>
      </c>
      <c r="BP92" s="17">
        <f t="shared" si="215"/>
        <v>-261</v>
      </c>
      <c r="BQ92" s="36">
        <f t="shared" si="216"/>
        <v>-0.163944723618091</v>
      </c>
      <c r="BR92" s="17">
        <v>487</v>
      </c>
      <c r="BS92" s="32">
        <v>0.0390143737166324</v>
      </c>
      <c r="BT92" s="18">
        <v>19</v>
      </c>
      <c r="BU92" s="18">
        <v>1858</v>
      </c>
      <c r="BV92" s="40">
        <f t="shared" si="217"/>
        <v>97.7894736842105</v>
      </c>
      <c r="BW92" s="17">
        <f t="shared" si="218"/>
        <v>-213</v>
      </c>
      <c r="BX92" s="116">
        <f t="shared" si="219"/>
        <v>-0.114639397201292</v>
      </c>
      <c r="BY92" s="112">
        <v>428</v>
      </c>
      <c r="BZ92" s="117">
        <v>0.0233644859813084</v>
      </c>
      <c r="CA92" s="112">
        <v>10</v>
      </c>
      <c r="CB92" s="112">
        <v>958</v>
      </c>
      <c r="CC92" s="40">
        <f t="shared" si="152"/>
        <v>95.8</v>
      </c>
      <c r="CD92" s="17">
        <f t="shared" si="153"/>
        <v>-132</v>
      </c>
      <c r="CE92" s="36">
        <f t="shared" si="154"/>
        <v>-0.137787056367432</v>
      </c>
      <c r="CF92" s="112">
        <v>389</v>
      </c>
      <c r="CG92" s="117">
        <v>0.0462724935732648</v>
      </c>
      <c r="CH92" s="112">
        <v>18</v>
      </c>
      <c r="CI92" s="112">
        <v>1695</v>
      </c>
      <c r="CJ92" s="40">
        <f t="shared" si="155"/>
        <v>94.1666666666667</v>
      </c>
      <c r="CK92" s="17">
        <f t="shared" si="156"/>
        <v>-267</v>
      </c>
      <c r="CL92" s="36">
        <f t="shared" si="157"/>
        <v>-0.157522123893805</v>
      </c>
      <c r="CM92" s="120">
        <v>372</v>
      </c>
      <c r="CN92" s="121">
        <v>0.0241935483870968</v>
      </c>
      <c r="CO92" s="55">
        <v>9</v>
      </c>
      <c r="CP92" s="55">
        <v>871</v>
      </c>
      <c r="CQ92" s="40">
        <f t="shared" si="158"/>
        <v>96.7777777777778</v>
      </c>
      <c r="CR92" s="17">
        <f t="shared" si="159"/>
        <v>-110</v>
      </c>
      <c r="CS92" s="36">
        <f t="shared" si="160"/>
        <v>-0.126291618828932</v>
      </c>
      <c r="CT92" s="122">
        <v>407</v>
      </c>
      <c r="CU92" s="123">
        <v>0.0294840294840295</v>
      </c>
      <c r="CV92" s="122">
        <v>12</v>
      </c>
      <c r="CW92" s="122">
        <v>1150</v>
      </c>
      <c r="CX92" s="40">
        <f t="shared" si="161"/>
        <v>95.8333333333333</v>
      </c>
      <c r="CY92" s="17">
        <f t="shared" si="162"/>
        <v>-158</v>
      </c>
      <c r="CZ92" s="36">
        <f t="shared" si="163"/>
        <v>-0.137391304347826</v>
      </c>
      <c r="DA92" s="112">
        <v>489</v>
      </c>
      <c r="DB92" s="117">
        <v>0.0347648261758691</v>
      </c>
      <c r="DC92" s="112">
        <v>17</v>
      </c>
      <c r="DD92" s="112">
        <v>1592</v>
      </c>
      <c r="DE92" s="40">
        <f t="shared" si="164"/>
        <v>93.6470588235294</v>
      </c>
      <c r="DF92" s="17">
        <f t="shared" si="165"/>
        <v>-261</v>
      </c>
      <c r="DG92" s="36">
        <f t="shared" si="166"/>
        <v>-0.163944723618091</v>
      </c>
      <c r="DH92" s="126">
        <v>492</v>
      </c>
      <c r="DI92" s="32">
        <v>0.0264227642276423</v>
      </c>
      <c r="DJ92" s="17">
        <v>13</v>
      </c>
      <c r="DK92" s="18">
        <v>1277</v>
      </c>
      <c r="DL92" s="40">
        <f t="shared" si="167"/>
        <v>98.2307692307692</v>
      </c>
      <c r="DM92" s="17">
        <f t="shared" si="168"/>
        <v>-140</v>
      </c>
      <c r="DN92" s="36">
        <f t="shared" si="169"/>
        <v>-0.109631949882537</v>
      </c>
      <c r="DO92" s="33">
        <v>436</v>
      </c>
      <c r="DP92" s="32">
        <v>0.036697247706422</v>
      </c>
      <c r="DQ92" s="18">
        <v>16</v>
      </c>
      <c r="DR92" s="18">
        <v>1559</v>
      </c>
      <c r="DS92" s="40">
        <f t="shared" si="170"/>
        <v>97.4375</v>
      </c>
      <c r="DT92" s="17">
        <f t="shared" si="171"/>
        <v>-185</v>
      </c>
      <c r="DU92" s="36">
        <f t="shared" si="172"/>
        <v>-0.118665811417575</v>
      </c>
      <c r="DV92" s="18">
        <v>439</v>
      </c>
      <c r="DW92" s="26">
        <v>0.0478359908883827</v>
      </c>
      <c r="DX92" s="18">
        <v>21</v>
      </c>
      <c r="DY92" s="18">
        <v>1997</v>
      </c>
      <c r="DZ92" s="40">
        <f t="shared" si="173"/>
        <v>95.0952380952381</v>
      </c>
      <c r="EA92" s="17">
        <f t="shared" si="174"/>
        <v>-292</v>
      </c>
      <c r="EB92" s="36">
        <f t="shared" si="175"/>
        <v>-0.14621932899349</v>
      </c>
      <c r="EC92" s="18">
        <v>374</v>
      </c>
      <c r="ED92" s="26">
        <v>0.0374331550802139</v>
      </c>
      <c r="EE92" s="18">
        <v>14</v>
      </c>
      <c r="EF92" s="18">
        <v>1326</v>
      </c>
      <c r="EG92" s="40">
        <f t="shared" si="176"/>
        <v>94.7142857142857</v>
      </c>
      <c r="EH92" s="17">
        <f t="shared" si="177"/>
        <v>-200</v>
      </c>
      <c r="EI92" s="36">
        <f t="shared" si="178"/>
        <v>-0.150829562594269</v>
      </c>
      <c r="EJ92" s="18">
        <v>448</v>
      </c>
      <c r="EK92" s="26">
        <v>0.03125</v>
      </c>
      <c r="EL92" s="18">
        <v>14</v>
      </c>
      <c r="EM92" s="18">
        <v>1341</v>
      </c>
      <c r="EN92" s="40">
        <f t="shared" si="179"/>
        <v>95.7857142857143</v>
      </c>
      <c r="EO92" s="17">
        <f t="shared" si="180"/>
        <v>-185</v>
      </c>
      <c r="EP92" s="36">
        <f t="shared" si="181"/>
        <v>-0.137956748695004</v>
      </c>
      <c r="EQ92" s="18">
        <v>473</v>
      </c>
      <c r="ER92" s="26">
        <v>0.040169133192389</v>
      </c>
      <c r="ES92" s="18">
        <v>19</v>
      </c>
      <c r="ET92" s="18">
        <v>1810</v>
      </c>
      <c r="EU92" s="40">
        <f t="shared" si="220"/>
        <v>95.2631578947368</v>
      </c>
      <c r="EV92" s="17">
        <f t="shared" si="182"/>
        <v>-261</v>
      </c>
      <c r="EW92" s="36">
        <f t="shared" si="183"/>
        <v>-0.144198895027624</v>
      </c>
      <c r="EX92" s="18">
        <v>536</v>
      </c>
      <c r="EY92" s="26">
        <v>0.041044776119403</v>
      </c>
      <c r="EZ92" s="17">
        <v>22</v>
      </c>
      <c r="FA92" s="18">
        <v>2133</v>
      </c>
      <c r="FB92" s="40">
        <f t="shared" si="221"/>
        <v>96.9545454545455</v>
      </c>
      <c r="FC92" s="17">
        <f t="shared" si="184"/>
        <v>-265</v>
      </c>
      <c r="FD92" s="36">
        <f t="shared" si="185"/>
        <v>-0.124238162212846</v>
      </c>
      <c r="FE92" s="18">
        <v>468</v>
      </c>
      <c r="FF92" s="26">
        <v>0.032051282051282</v>
      </c>
      <c r="FG92" s="17">
        <v>15</v>
      </c>
      <c r="FH92" s="18">
        <v>1422</v>
      </c>
      <c r="FI92" s="40">
        <f t="shared" si="222"/>
        <v>94.8</v>
      </c>
      <c r="FJ92" s="17">
        <f t="shared" si="186"/>
        <v>-213</v>
      </c>
      <c r="FK92" s="36">
        <f t="shared" si="187"/>
        <v>-0.149789029535865</v>
      </c>
      <c r="FL92" s="18">
        <v>462</v>
      </c>
      <c r="FM92" s="26">
        <v>0.0216450216450216</v>
      </c>
      <c r="FN92" s="17">
        <v>10</v>
      </c>
      <c r="FO92" s="18">
        <v>1003</v>
      </c>
      <c r="FP92" s="40">
        <f t="shared" si="223"/>
        <v>100.3</v>
      </c>
      <c r="FQ92" s="17">
        <f t="shared" si="188"/>
        <v>-87</v>
      </c>
      <c r="FR92" s="36">
        <f t="shared" si="189"/>
        <v>-0.086739780658026</v>
      </c>
      <c r="FS92" s="18">
        <v>391</v>
      </c>
      <c r="FT92" s="26">
        <v>0.0230179028132992</v>
      </c>
      <c r="FU92" s="17">
        <v>9</v>
      </c>
      <c r="FV92" s="18">
        <v>867</v>
      </c>
      <c r="FW92" s="40">
        <f t="shared" si="247"/>
        <v>96.3333333333333</v>
      </c>
      <c r="FX92" s="17">
        <f t="shared" si="224"/>
        <v>-114</v>
      </c>
      <c r="FY92" s="36">
        <f t="shared" si="225"/>
        <v>-0.131487889273356</v>
      </c>
      <c r="FZ92" s="18">
        <v>703</v>
      </c>
      <c r="GA92" s="26">
        <v>0.0256045519203414</v>
      </c>
      <c r="GB92" s="17">
        <v>18</v>
      </c>
      <c r="GC92" s="18">
        <v>1597</v>
      </c>
      <c r="GD92" s="40">
        <f t="shared" si="226"/>
        <v>88.7222222222222</v>
      </c>
      <c r="GE92" s="17">
        <f t="shared" si="227"/>
        <v>-365</v>
      </c>
      <c r="GF92" s="36">
        <f t="shared" si="228"/>
        <v>-0.228553537883532</v>
      </c>
      <c r="GG92" s="18">
        <v>545</v>
      </c>
      <c r="GH92" s="26">
        <v>0.0330275229357798</v>
      </c>
      <c r="GI92" s="18">
        <v>18</v>
      </c>
      <c r="GJ92" s="18">
        <v>1573</v>
      </c>
      <c r="GK92" s="40">
        <f t="shared" si="229"/>
        <v>87.3888888888889</v>
      </c>
      <c r="GL92" s="17">
        <f t="shared" si="230"/>
        <v>-389</v>
      </c>
      <c r="GM92" s="36">
        <f t="shared" si="231"/>
        <v>-0.247298156389066</v>
      </c>
      <c r="GN92" s="18">
        <v>622</v>
      </c>
      <c r="GO92" s="26">
        <v>0.0369774919614148</v>
      </c>
      <c r="GP92" s="18">
        <v>23</v>
      </c>
      <c r="GQ92" s="18">
        <v>1956</v>
      </c>
      <c r="GR92" s="40">
        <f t="shared" si="232"/>
        <v>85.0434782608696</v>
      </c>
      <c r="GS92" s="17">
        <f t="shared" si="233"/>
        <v>-551</v>
      </c>
      <c r="GT92" s="36">
        <f t="shared" si="234"/>
        <v>-0.281697341513292</v>
      </c>
      <c r="GU92" s="18">
        <v>655</v>
      </c>
      <c r="GV92" s="26">
        <v>0.0366412213740458</v>
      </c>
      <c r="GW92" s="18">
        <v>24</v>
      </c>
      <c r="GX92" s="18">
        <v>1706</v>
      </c>
      <c r="GY92" s="40">
        <f t="shared" si="235"/>
        <v>71.0833333333333</v>
      </c>
      <c r="GZ92" s="17">
        <f t="shared" si="236"/>
        <v>-910</v>
      </c>
      <c r="HA92" s="36">
        <f t="shared" si="237"/>
        <v>-0.533411488862837</v>
      </c>
      <c r="HB92" s="18">
        <v>489</v>
      </c>
      <c r="HC92" s="26">
        <v>0.0429447852760736</v>
      </c>
      <c r="HD92" s="18">
        <v>21</v>
      </c>
      <c r="HE92" s="18">
        <v>1570</v>
      </c>
      <c r="HF92" s="40">
        <f t="shared" si="238"/>
        <v>74.7619047619048</v>
      </c>
      <c r="HG92" s="17">
        <f t="shared" si="239"/>
        <v>-719</v>
      </c>
      <c r="HH92" s="36">
        <f t="shared" si="240"/>
        <v>-0.45796178343949</v>
      </c>
      <c r="HI92" s="18">
        <v>545</v>
      </c>
      <c r="HJ92" s="26">
        <v>0.0623853211009174</v>
      </c>
      <c r="HK92" s="17">
        <v>34</v>
      </c>
      <c r="HL92" s="18">
        <v>2322</v>
      </c>
      <c r="HM92" s="40">
        <f t="shared" si="241"/>
        <v>68.2941176470588</v>
      </c>
      <c r="HN92" s="17">
        <f t="shared" si="242"/>
        <v>-1384</v>
      </c>
      <c r="HO92" s="36">
        <f t="shared" si="243"/>
        <v>-0.59603789836348</v>
      </c>
      <c r="HP92" s="18">
        <v>642</v>
      </c>
      <c r="HQ92" s="26">
        <v>0.0404984423676012</v>
      </c>
      <c r="HR92" s="17">
        <v>26</v>
      </c>
      <c r="HS92" s="18">
        <v>1698</v>
      </c>
      <c r="HT92" s="40">
        <f t="shared" si="244"/>
        <v>65.3076923076923</v>
      </c>
      <c r="HU92" s="17">
        <f t="shared" si="245"/>
        <v>-1136</v>
      </c>
      <c r="HV92" s="36">
        <f t="shared" si="246"/>
        <v>-0.669022379269729</v>
      </c>
      <c r="HW92" s="17">
        <v>610</v>
      </c>
      <c r="HX92" s="17">
        <v>62934.39</v>
      </c>
      <c r="HY92" s="18">
        <v>817</v>
      </c>
      <c r="HZ92" s="18">
        <v>85253.38</v>
      </c>
      <c r="IA92" s="17">
        <v>1499</v>
      </c>
      <c r="IB92" s="17">
        <v>152433</v>
      </c>
      <c r="IC92" s="17">
        <v>967</v>
      </c>
      <c r="ID92" s="17">
        <v>96728</v>
      </c>
      <c r="IE92" s="18"/>
      <c r="IF92" s="41"/>
      <c r="IG92" s="41"/>
      <c r="IH92" s="41"/>
      <c r="II92" s="41"/>
      <c r="IJ92" s="41"/>
      <c r="IK92" s="41"/>
      <c r="IL92" s="41"/>
      <c r="IM92" s="18"/>
      <c r="IN92" s="41"/>
      <c r="IO92" s="41"/>
      <c r="IP92" s="41"/>
      <c r="IQ92" s="18"/>
      <c r="IR92" s="18"/>
      <c r="IS92" s="18">
        <f t="shared" si="190"/>
        <v>673</v>
      </c>
      <c r="IT92" s="18">
        <f t="shared" si="191"/>
        <v>60492</v>
      </c>
      <c r="IU92" s="17">
        <v>109</v>
      </c>
      <c r="IV92" s="17">
        <f t="shared" si="192"/>
        <v>-12865</v>
      </c>
      <c r="IW92" s="36">
        <f t="shared" si="193"/>
        <v>-0.212672750115718</v>
      </c>
      <c r="IX92" s="18">
        <f t="shared" si="194"/>
        <v>4566</v>
      </c>
      <c r="IY92" s="42">
        <f t="shared" si="195"/>
        <v>457840.77</v>
      </c>
      <c r="IZ92" s="43"/>
      <c r="JA92" s="43"/>
    </row>
    <row r="93" spans="1:261">
      <c r="A93" s="16" t="s">
        <v>126</v>
      </c>
      <c r="B93" s="17" t="s">
        <v>51</v>
      </c>
      <c r="C93" s="18">
        <v>6939962746593</v>
      </c>
      <c r="D93" s="18">
        <v>568451088013</v>
      </c>
      <c r="E93" s="18">
        <v>21065210000104</v>
      </c>
      <c r="F93" s="17" t="s">
        <v>329</v>
      </c>
      <c r="G93" s="19" t="s">
        <v>330</v>
      </c>
      <c r="H93" s="17" t="s">
        <v>129</v>
      </c>
      <c r="I93" s="26">
        <f>VLOOKUP(C93,供应链!E:J,6,0)</f>
        <v>1</v>
      </c>
      <c r="J93" s="17">
        <f>VLOOKUP(C93,供应链!E:H,4,0)</f>
        <v>685</v>
      </c>
      <c r="K93" s="17">
        <f>VLOOKUP(C93,供应链!E:K,7,0)</f>
        <v>648</v>
      </c>
      <c r="L93" s="18">
        <f>VLOOKUP(C93,供应链!E:I,5,0)</f>
        <v>63.3314796594944</v>
      </c>
      <c r="M93" s="27">
        <f t="shared" si="148"/>
        <v>0.00458354142389435</v>
      </c>
      <c r="N93" s="17">
        <v>567</v>
      </c>
      <c r="O93" s="26">
        <v>0.0352733686067019</v>
      </c>
      <c r="P93" s="18">
        <v>20</v>
      </c>
      <c r="Q93" s="18">
        <v>2500</v>
      </c>
      <c r="R93" s="40">
        <f t="shared" si="196"/>
        <v>125</v>
      </c>
      <c r="S93" s="17">
        <f t="shared" si="197"/>
        <v>120</v>
      </c>
      <c r="T93" s="36">
        <f t="shared" si="198"/>
        <v>0.048</v>
      </c>
      <c r="U93" s="17">
        <v>598</v>
      </c>
      <c r="V93" s="26">
        <v>0.0468227424749164</v>
      </c>
      <c r="W93" s="18">
        <v>28</v>
      </c>
      <c r="X93" s="18">
        <v>3473</v>
      </c>
      <c r="Y93" s="40">
        <f t="shared" si="199"/>
        <v>124.035714285714</v>
      </c>
      <c r="Z93" s="17">
        <f t="shared" si="200"/>
        <v>141</v>
      </c>
      <c r="AA93" s="36">
        <f t="shared" si="201"/>
        <v>0.0405989058450908</v>
      </c>
      <c r="AB93" s="17">
        <v>629</v>
      </c>
      <c r="AC93" s="26">
        <v>0.0333863275039746</v>
      </c>
      <c r="AD93" s="18">
        <v>21</v>
      </c>
      <c r="AE93" s="18">
        <v>2634</v>
      </c>
      <c r="AF93" s="40">
        <f t="shared" si="149"/>
        <v>125.428571428571</v>
      </c>
      <c r="AG93" s="17">
        <f t="shared" si="150"/>
        <v>135</v>
      </c>
      <c r="AH93" s="36">
        <f t="shared" si="151"/>
        <v>0.05125284738041</v>
      </c>
      <c r="AI93" s="17">
        <v>658</v>
      </c>
      <c r="AJ93" s="26">
        <v>0.0425531914893617</v>
      </c>
      <c r="AK93" s="18">
        <v>28</v>
      </c>
      <c r="AL93" s="18">
        <v>3503</v>
      </c>
      <c r="AM93" s="40">
        <f t="shared" si="202"/>
        <v>125.107142857143</v>
      </c>
      <c r="AN93" s="17">
        <f t="shared" si="203"/>
        <v>171</v>
      </c>
      <c r="AO93" s="36">
        <f t="shared" si="204"/>
        <v>0.0488153011704254</v>
      </c>
      <c r="AP93" s="17">
        <v>761</v>
      </c>
      <c r="AQ93" s="26">
        <v>0.0223390275952694</v>
      </c>
      <c r="AR93" s="18">
        <v>17</v>
      </c>
      <c r="AS93" s="18">
        <v>2327</v>
      </c>
      <c r="AT93" s="40">
        <f t="shared" si="205"/>
        <v>136.882352941176</v>
      </c>
      <c r="AU93" s="17">
        <f t="shared" si="206"/>
        <v>304</v>
      </c>
      <c r="AV93" s="36">
        <f t="shared" si="207"/>
        <v>0.130640309411259</v>
      </c>
      <c r="AW93" s="17">
        <v>20938</v>
      </c>
      <c r="AX93" s="26">
        <v>0.00305664342344063</v>
      </c>
      <c r="AY93" s="18">
        <v>64</v>
      </c>
      <c r="AZ93" s="18">
        <v>8993</v>
      </c>
      <c r="BA93" s="40">
        <f t="shared" si="208"/>
        <v>140.515625</v>
      </c>
      <c r="BB93" s="17">
        <f t="shared" si="209"/>
        <v>1377</v>
      </c>
      <c r="BC93" s="36">
        <f t="shared" si="210"/>
        <v>0.153119092627599</v>
      </c>
      <c r="BD93" s="17">
        <v>492</v>
      </c>
      <c r="BE93" s="26">
        <v>0.0345528455284553</v>
      </c>
      <c r="BF93" s="17">
        <v>17</v>
      </c>
      <c r="BG93" s="18">
        <v>2407</v>
      </c>
      <c r="BH93" s="40">
        <f t="shared" si="211"/>
        <v>141.588235294118</v>
      </c>
      <c r="BI93" s="17">
        <f t="shared" si="212"/>
        <v>384</v>
      </c>
      <c r="BJ93" s="36">
        <f t="shared" si="213"/>
        <v>0.159534690486082</v>
      </c>
      <c r="BK93" s="17">
        <v>413</v>
      </c>
      <c r="BL93" s="32">
        <v>0.0314769975786925</v>
      </c>
      <c r="BM93" s="17">
        <v>13</v>
      </c>
      <c r="BN93" s="18">
        <v>1757</v>
      </c>
      <c r="BO93" s="40">
        <f t="shared" si="214"/>
        <v>135.153846153846</v>
      </c>
      <c r="BP93" s="17">
        <f t="shared" si="215"/>
        <v>210</v>
      </c>
      <c r="BQ93" s="36">
        <f t="shared" si="216"/>
        <v>0.119521912350598</v>
      </c>
      <c r="BR93" s="17">
        <v>413</v>
      </c>
      <c r="BS93" s="32">
        <v>0.036319612590799</v>
      </c>
      <c r="BT93" s="18">
        <v>15</v>
      </c>
      <c r="BU93" s="18">
        <v>1996</v>
      </c>
      <c r="BV93" s="40">
        <f t="shared" si="217"/>
        <v>133.066666666667</v>
      </c>
      <c r="BW93" s="17">
        <f t="shared" si="218"/>
        <v>211</v>
      </c>
      <c r="BX93" s="116">
        <f t="shared" si="219"/>
        <v>0.105711422845691</v>
      </c>
      <c r="BY93" s="112">
        <v>354</v>
      </c>
      <c r="BZ93" s="117">
        <v>0.0225988700564972</v>
      </c>
      <c r="CA93" s="112">
        <v>8</v>
      </c>
      <c r="CB93" s="112">
        <v>1092</v>
      </c>
      <c r="CC93" s="40">
        <f t="shared" si="152"/>
        <v>136.5</v>
      </c>
      <c r="CD93" s="17">
        <f t="shared" si="153"/>
        <v>140</v>
      </c>
      <c r="CE93" s="36">
        <f t="shared" si="154"/>
        <v>0.128205128205128</v>
      </c>
      <c r="CF93" s="112">
        <v>366</v>
      </c>
      <c r="CG93" s="117">
        <v>0.0273224043715847</v>
      </c>
      <c r="CH93" s="112">
        <v>10</v>
      </c>
      <c r="CI93" s="112">
        <v>1341</v>
      </c>
      <c r="CJ93" s="40">
        <f t="shared" si="155"/>
        <v>134.1</v>
      </c>
      <c r="CK93" s="17">
        <f t="shared" si="156"/>
        <v>151</v>
      </c>
      <c r="CL93" s="36">
        <f t="shared" si="157"/>
        <v>0.112602535421327</v>
      </c>
      <c r="CM93" s="120">
        <v>336</v>
      </c>
      <c r="CN93" s="121">
        <v>0.0386904761904762</v>
      </c>
      <c r="CO93" s="55">
        <v>13</v>
      </c>
      <c r="CP93" s="55">
        <v>1735</v>
      </c>
      <c r="CQ93" s="40">
        <f t="shared" si="158"/>
        <v>133.461538461538</v>
      </c>
      <c r="CR93" s="17">
        <f t="shared" si="159"/>
        <v>188</v>
      </c>
      <c r="CS93" s="36">
        <f t="shared" si="160"/>
        <v>0.10835734870317</v>
      </c>
      <c r="CT93" s="122">
        <v>449</v>
      </c>
      <c r="CU93" s="123">
        <v>0.0489977728285078</v>
      </c>
      <c r="CV93" s="122">
        <v>22</v>
      </c>
      <c r="CW93" s="122">
        <v>2964</v>
      </c>
      <c r="CX93" s="40">
        <f t="shared" si="161"/>
        <v>134.727272727273</v>
      </c>
      <c r="CY93" s="17">
        <f t="shared" si="162"/>
        <v>346</v>
      </c>
      <c r="CZ93" s="36">
        <f t="shared" si="163"/>
        <v>0.116734143049932</v>
      </c>
      <c r="DA93" s="112">
        <v>385</v>
      </c>
      <c r="DB93" s="117">
        <v>0.0207792207792208</v>
      </c>
      <c r="DC93" s="112">
        <v>8</v>
      </c>
      <c r="DD93" s="112">
        <v>1067</v>
      </c>
      <c r="DE93" s="40">
        <f t="shared" si="164"/>
        <v>133.375</v>
      </c>
      <c r="DF93" s="17">
        <f t="shared" si="165"/>
        <v>115</v>
      </c>
      <c r="DG93" s="36">
        <f t="shared" si="166"/>
        <v>0.107778819119025</v>
      </c>
      <c r="DH93" s="126">
        <v>398</v>
      </c>
      <c r="DI93" s="32">
        <v>0.0326633165829146</v>
      </c>
      <c r="DJ93" s="17">
        <v>13</v>
      </c>
      <c r="DK93" s="18">
        <v>1753</v>
      </c>
      <c r="DL93" s="40">
        <f t="shared" si="167"/>
        <v>134.846153846154</v>
      </c>
      <c r="DM93" s="17">
        <f t="shared" si="168"/>
        <v>206</v>
      </c>
      <c r="DN93" s="36">
        <f t="shared" si="169"/>
        <v>0.11751283513976</v>
      </c>
      <c r="DO93" s="33">
        <v>406</v>
      </c>
      <c r="DP93" s="32">
        <v>0.0147783251231527</v>
      </c>
      <c r="DQ93" s="18">
        <v>6</v>
      </c>
      <c r="DR93" s="18">
        <v>749</v>
      </c>
      <c r="DS93" s="40">
        <f t="shared" si="170"/>
        <v>124.833333333333</v>
      </c>
      <c r="DT93" s="17">
        <f t="shared" si="171"/>
        <v>35</v>
      </c>
      <c r="DU93" s="36">
        <f t="shared" si="172"/>
        <v>0.0467289719626168</v>
      </c>
      <c r="DV93" s="18">
        <v>397</v>
      </c>
      <c r="DW93" s="26">
        <v>0.0201511335012594</v>
      </c>
      <c r="DX93" s="18">
        <v>8</v>
      </c>
      <c r="DY93" s="18">
        <v>1042</v>
      </c>
      <c r="DZ93" s="40">
        <f t="shared" si="173"/>
        <v>130.25</v>
      </c>
      <c r="EA93" s="17">
        <f t="shared" si="174"/>
        <v>90</v>
      </c>
      <c r="EB93" s="36">
        <f t="shared" si="175"/>
        <v>0.0863723608445297</v>
      </c>
      <c r="EC93" s="18">
        <v>345</v>
      </c>
      <c r="ED93" s="26">
        <v>0.00869565217391304</v>
      </c>
      <c r="EE93" s="18">
        <v>3</v>
      </c>
      <c r="EF93" s="18">
        <v>414</v>
      </c>
      <c r="EG93" s="40">
        <f t="shared" si="176"/>
        <v>138</v>
      </c>
      <c r="EH93" s="17">
        <f t="shared" si="177"/>
        <v>57</v>
      </c>
      <c r="EI93" s="36">
        <f t="shared" si="178"/>
        <v>0.13768115942029</v>
      </c>
      <c r="EJ93" s="18">
        <v>290</v>
      </c>
      <c r="EK93" s="26">
        <v>0.0413793103448276</v>
      </c>
      <c r="EL93" s="18">
        <v>12</v>
      </c>
      <c r="EM93" s="18">
        <v>1628</v>
      </c>
      <c r="EN93" s="40">
        <f t="shared" si="179"/>
        <v>135.666666666667</v>
      </c>
      <c r="EO93" s="17">
        <f t="shared" si="180"/>
        <v>200</v>
      </c>
      <c r="EP93" s="36">
        <f t="shared" si="181"/>
        <v>0.122850122850123</v>
      </c>
      <c r="EQ93" s="18">
        <v>250</v>
      </c>
      <c r="ER93" s="26">
        <v>0.02</v>
      </c>
      <c r="ES93" s="18">
        <v>5</v>
      </c>
      <c r="ET93" s="18">
        <v>688</v>
      </c>
      <c r="EU93" s="40">
        <f t="shared" si="220"/>
        <v>137.6</v>
      </c>
      <c r="EV93" s="17">
        <f t="shared" si="182"/>
        <v>93</v>
      </c>
      <c r="EW93" s="36">
        <f t="shared" si="183"/>
        <v>0.135174418604651</v>
      </c>
      <c r="EX93" s="18">
        <v>283</v>
      </c>
      <c r="EY93" s="26">
        <v>0.03886925795053</v>
      </c>
      <c r="EZ93" s="17">
        <v>11</v>
      </c>
      <c r="FA93" s="18">
        <v>1474</v>
      </c>
      <c r="FB93" s="40">
        <f t="shared" si="221"/>
        <v>134</v>
      </c>
      <c r="FC93" s="17">
        <f t="shared" si="184"/>
        <v>165</v>
      </c>
      <c r="FD93" s="36">
        <f t="shared" si="185"/>
        <v>0.111940298507463</v>
      </c>
      <c r="FE93" s="18">
        <v>268</v>
      </c>
      <c r="FF93" s="26">
        <v>0.041044776119403</v>
      </c>
      <c r="FG93" s="17">
        <v>11</v>
      </c>
      <c r="FH93" s="18">
        <v>1431</v>
      </c>
      <c r="FI93" s="40">
        <f t="shared" si="222"/>
        <v>130.090909090909</v>
      </c>
      <c r="FJ93" s="17">
        <f t="shared" si="186"/>
        <v>122</v>
      </c>
      <c r="FK93" s="36">
        <f t="shared" si="187"/>
        <v>0.0852550663871419</v>
      </c>
      <c r="FL93" s="18">
        <v>277</v>
      </c>
      <c r="FM93" s="26">
        <v>0.0144404332129964</v>
      </c>
      <c r="FN93" s="17">
        <v>4</v>
      </c>
      <c r="FO93" s="18">
        <v>541</v>
      </c>
      <c r="FP93" s="40">
        <f t="shared" si="223"/>
        <v>135.25</v>
      </c>
      <c r="FQ93" s="17">
        <f t="shared" si="188"/>
        <v>65</v>
      </c>
      <c r="FR93" s="36">
        <f t="shared" si="189"/>
        <v>0.120147874306839</v>
      </c>
      <c r="FS93" s="18">
        <v>282</v>
      </c>
      <c r="FT93" s="26">
        <v>0.0141843971631206</v>
      </c>
      <c r="FU93" s="17">
        <v>4</v>
      </c>
      <c r="FV93" s="18">
        <v>526</v>
      </c>
      <c r="FW93" s="40">
        <f t="shared" si="247"/>
        <v>131.5</v>
      </c>
      <c r="FX93" s="17">
        <f t="shared" si="224"/>
        <v>50</v>
      </c>
      <c r="FY93" s="36">
        <f t="shared" si="225"/>
        <v>0.0950570342205323</v>
      </c>
      <c r="FZ93" s="18">
        <v>421</v>
      </c>
      <c r="GA93" s="26">
        <v>0.0213776722090261</v>
      </c>
      <c r="GB93" s="17">
        <v>9</v>
      </c>
      <c r="GC93" s="18">
        <v>1170</v>
      </c>
      <c r="GD93" s="40">
        <f t="shared" si="226"/>
        <v>130</v>
      </c>
      <c r="GE93" s="17">
        <f t="shared" si="227"/>
        <v>99</v>
      </c>
      <c r="GF93" s="36">
        <f t="shared" si="228"/>
        <v>0.0846153846153846</v>
      </c>
      <c r="GG93" s="18">
        <v>361</v>
      </c>
      <c r="GH93" s="26">
        <v>0.0249307479224377</v>
      </c>
      <c r="GI93" s="18">
        <v>9</v>
      </c>
      <c r="GJ93" s="18">
        <v>1162</v>
      </c>
      <c r="GK93" s="40">
        <f t="shared" si="229"/>
        <v>129.111111111111</v>
      </c>
      <c r="GL93" s="17">
        <f t="shared" si="230"/>
        <v>91</v>
      </c>
      <c r="GM93" s="36">
        <f t="shared" si="231"/>
        <v>0.0783132530120482</v>
      </c>
      <c r="GN93" s="18">
        <v>329</v>
      </c>
      <c r="GO93" s="26">
        <v>0.0212765957446809</v>
      </c>
      <c r="GP93" s="18">
        <v>7</v>
      </c>
      <c r="GQ93" s="18">
        <v>926</v>
      </c>
      <c r="GR93" s="40">
        <f t="shared" si="232"/>
        <v>132.285714285714</v>
      </c>
      <c r="GS93" s="17">
        <f t="shared" si="233"/>
        <v>92.9999999999999</v>
      </c>
      <c r="GT93" s="36">
        <f t="shared" si="234"/>
        <v>0.100431965442765</v>
      </c>
      <c r="GU93" s="18">
        <v>408</v>
      </c>
      <c r="GV93" s="26">
        <v>0.0220588235294118</v>
      </c>
      <c r="GW93" s="18">
        <v>9</v>
      </c>
      <c r="GX93" s="18">
        <v>1201</v>
      </c>
      <c r="GY93" s="40">
        <f t="shared" si="235"/>
        <v>133.444444444444</v>
      </c>
      <c r="GZ93" s="17">
        <f t="shared" si="236"/>
        <v>130</v>
      </c>
      <c r="HA93" s="36">
        <f t="shared" si="237"/>
        <v>0.108243130724396</v>
      </c>
      <c r="HB93" s="18">
        <v>307</v>
      </c>
      <c r="HC93" s="26">
        <v>0.0260586319218241</v>
      </c>
      <c r="HD93" s="18">
        <v>8</v>
      </c>
      <c r="HE93" s="18">
        <v>1049</v>
      </c>
      <c r="HF93" s="40">
        <f t="shared" si="238"/>
        <v>131.125</v>
      </c>
      <c r="HG93" s="17">
        <f t="shared" si="239"/>
        <v>97</v>
      </c>
      <c r="HH93" s="36">
        <f t="shared" si="240"/>
        <v>0.0924690181124881</v>
      </c>
      <c r="HI93" s="18">
        <v>336</v>
      </c>
      <c r="HJ93" s="26">
        <v>0.0267857142857143</v>
      </c>
      <c r="HK93" s="17">
        <v>9</v>
      </c>
      <c r="HL93" s="18">
        <v>1178</v>
      </c>
      <c r="HM93" s="40">
        <f t="shared" si="241"/>
        <v>130.888888888889</v>
      </c>
      <c r="HN93" s="17">
        <f t="shared" si="242"/>
        <v>107</v>
      </c>
      <c r="HO93" s="36">
        <f t="shared" si="243"/>
        <v>0.0908319185059422</v>
      </c>
      <c r="HP93" s="18">
        <v>394</v>
      </c>
      <c r="HQ93" s="26">
        <v>0.00253807106598985</v>
      </c>
      <c r="HR93" s="17">
        <v>1</v>
      </c>
      <c r="HS93" s="18">
        <v>179</v>
      </c>
      <c r="HT93" s="40">
        <f t="shared" si="244"/>
        <v>179</v>
      </c>
      <c r="HU93" s="17">
        <f t="shared" si="245"/>
        <v>60</v>
      </c>
      <c r="HV93" s="36">
        <f t="shared" si="246"/>
        <v>0.335195530726257</v>
      </c>
      <c r="HW93" s="17">
        <v>760</v>
      </c>
      <c r="HX93" s="17">
        <v>79039.34</v>
      </c>
      <c r="HY93" s="18">
        <v>826</v>
      </c>
      <c r="HZ93" s="18">
        <v>82413.74</v>
      </c>
      <c r="IA93" s="17">
        <v>1169</v>
      </c>
      <c r="IB93" s="17">
        <v>138294</v>
      </c>
      <c r="IC93" s="17">
        <v>759</v>
      </c>
      <c r="ID93" s="17">
        <v>102036</v>
      </c>
      <c r="IE93" s="18"/>
      <c r="IF93" s="41"/>
      <c r="IG93" s="41"/>
      <c r="IH93" s="41"/>
      <c r="II93" s="41"/>
      <c r="IJ93" s="41"/>
      <c r="IK93" s="41"/>
      <c r="IL93" s="41"/>
      <c r="IM93" s="18"/>
      <c r="IN93" s="41"/>
      <c r="IO93" s="41"/>
      <c r="IP93" s="41"/>
      <c r="IQ93" s="18"/>
      <c r="IR93" s="18"/>
      <c r="IS93" s="18">
        <f t="shared" si="190"/>
        <v>413</v>
      </c>
      <c r="IT93" s="18">
        <f t="shared" si="191"/>
        <v>54900</v>
      </c>
      <c r="IU93" s="17">
        <v>119</v>
      </c>
      <c r="IV93" s="17">
        <f t="shared" si="192"/>
        <v>5753</v>
      </c>
      <c r="IW93" s="36">
        <f t="shared" si="193"/>
        <v>0.104790528233151</v>
      </c>
      <c r="IX93" s="18">
        <f t="shared" si="194"/>
        <v>3927</v>
      </c>
      <c r="IY93" s="42">
        <f t="shared" si="195"/>
        <v>456683.08</v>
      </c>
      <c r="IZ93" s="43"/>
      <c r="JA93" s="43"/>
    </row>
    <row r="94" spans="1:261">
      <c r="A94" s="16"/>
      <c r="B94" s="17" t="s">
        <v>51</v>
      </c>
      <c r="C94" s="18">
        <v>6939962756165</v>
      </c>
      <c r="D94" s="18">
        <v>582427366837</v>
      </c>
      <c r="E94" s="18">
        <v>21065211000082</v>
      </c>
      <c r="F94" s="17" t="s">
        <v>333</v>
      </c>
      <c r="G94" s="19" t="s">
        <v>334</v>
      </c>
      <c r="H94" s="17" t="s">
        <v>129</v>
      </c>
      <c r="I94" s="26">
        <f>VLOOKUP(C94,供应链!E:J,6,0)</f>
        <v>1</v>
      </c>
      <c r="J94" s="17">
        <f>VLOOKUP(C94,供应链!E:H,4,0)</f>
        <v>899</v>
      </c>
      <c r="K94" s="17">
        <f>VLOOKUP(C94,供应链!E:K,7,0)</f>
        <v>0</v>
      </c>
      <c r="L94" s="18">
        <f>VLOOKUP(C94,供应链!E:I,5,0)</f>
        <v>30.9583155685284</v>
      </c>
      <c r="M94" s="27">
        <f t="shared" si="148"/>
        <v>0.0144054159036679</v>
      </c>
      <c r="N94" s="17">
        <v>868</v>
      </c>
      <c r="O94" s="26">
        <v>0.0552995391705069</v>
      </c>
      <c r="P94" s="18">
        <v>48</v>
      </c>
      <c r="Q94" s="18">
        <v>2306</v>
      </c>
      <c r="R94" s="40">
        <f t="shared" si="196"/>
        <v>48.0416666666667</v>
      </c>
      <c r="S94" s="17">
        <f t="shared" si="197"/>
        <v>-46.0000000000001</v>
      </c>
      <c r="T94" s="36">
        <f t="shared" si="198"/>
        <v>-0.0199479618386817</v>
      </c>
      <c r="U94" s="17">
        <v>1045</v>
      </c>
      <c r="V94" s="26">
        <v>0.0373205741626794</v>
      </c>
      <c r="W94" s="18">
        <v>39</v>
      </c>
      <c r="X94" s="18">
        <v>1888</v>
      </c>
      <c r="Y94" s="40">
        <f t="shared" si="199"/>
        <v>48.4102564102564</v>
      </c>
      <c r="Z94" s="17">
        <f t="shared" si="200"/>
        <v>-23.0000000000001</v>
      </c>
      <c r="AA94" s="36">
        <f t="shared" si="201"/>
        <v>-0.0121822033898305</v>
      </c>
      <c r="AB94" s="17">
        <v>1130</v>
      </c>
      <c r="AC94" s="26">
        <v>0.047787610619469</v>
      </c>
      <c r="AD94" s="18">
        <v>54</v>
      </c>
      <c r="AE94" s="18">
        <v>2576</v>
      </c>
      <c r="AF94" s="40">
        <f t="shared" si="149"/>
        <v>47.7037037037037</v>
      </c>
      <c r="AG94" s="17">
        <f t="shared" si="150"/>
        <v>-70.0000000000001</v>
      </c>
      <c r="AH94" s="36">
        <f t="shared" si="151"/>
        <v>-0.0271739130434783</v>
      </c>
      <c r="AI94" s="17">
        <v>964</v>
      </c>
      <c r="AJ94" s="26">
        <v>0.0311203319502075</v>
      </c>
      <c r="AK94" s="18">
        <v>30</v>
      </c>
      <c r="AL94" s="18">
        <v>1426</v>
      </c>
      <c r="AM94" s="40">
        <f t="shared" si="202"/>
        <v>47.5333333333333</v>
      </c>
      <c r="AN94" s="17">
        <f t="shared" si="203"/>
        <v>-44.0000000000001</v>
      </c>
      <c r="AO94" s="36">
        <f t="shared" si="204"/>
        <v>-0.0308555399719495</v>
      </c>
      <c r="AP94" s="17">
        <v>1744</v>
      </c>
      <c r="AQ94" s="26">
        <v>0.0412844036697248</v>
      </c>
      <c r="AR94" s="18">
        <v>72</v>
      </c>
      <c r="AS94" s="18">
        <v>3427</v>
      </c>
      <c r="AT94" s="40">
        <f t="shared" si="205"/>
        <v>47.5972222222222</v>
      </c>
      <c r="AU94" s="17">
        <f t="shared" si="206"/>
        <v>-101</v>
      </c>
      <c r="AV94" s="36">
        <f t="shared" si="207"/>
        <v>-0.0294718412605778</v>
      </c>
      <c r="AW94" s="17">
        <v>46205</v>
      </c>
      <c r="AX94" s="26">
        <v>0.00277026295855427</v>
      </c>
      <c r="AY94" s="18">
        <v>128</v>
      </c>
      <c r="AZ94" s="18">
        <v>6153</v>
      </c>
      <c r="BA94" s="40">
        <f t="shared" si="208"/>
        <v>48.0703125</v>
      </c>
      <c r="BB94" s="17">
        <f t="shared" si="209"/>
        <v>-119</v>
      </c>
      <c r="BC94" s="36">
        <f t="shared" si="210"/>
        <v>-0.0193401592718999</v>
      </c>
      <c r="BD94" s="17">
        <v>747</v>
      </c>
      <c r="BE94" s="26">
        <v>0.0401606425702811</v>
      </c>
      <c r="BF94" s="17">
        <v>30</v>
      </c>
      <c r="BG94" s="18">
        <v>1436</v>
      </c>
      <c r="BH94" s="40">
        <f t="shared" si="211"/>
        <v>47.8666666666667</v>
      </c>
      <c r="BI94" s="17">
        <f t="shared" si="212"/>
        <v>-34</v>
      </c>
      <c r="BJ94" s="36">
        <f t="shared" si="213"/>
        <v>-0.0236768802228412</v>
      </c>
      <c r="BK94" s="17">
        <v>680</v>
      </c>
      <c r="BL94" s="32">
        <v>0.0426470588235294</v>
      </c>
      <c r="BM94" s="17">
        <v>29</v>
      </c>
      <c r="BN94" s="18">
        <v>1352</v>
      </c>
      <c r="BO94" s="40">
        <f t="shared" si="214"/>
        <v>46.6206896551724</v>
      </c>
      <c r="BP94" s="17">
        <f t="shared" si="215"/>
        <v>-69</v>
      </c>
      <c r="BQ94" s="36">
        <f t="shared" si="216"/>
        <v>-0.0510355029585799</v>
      </c>
      <c r="BR94" s="17">
        <v>617</v>
      </c>
      <c r="BS94" s="32">
        <v>0.0567260940032415</v>
      </c>
      <c r="BT94" s="18">
        <v>35</v>
      </c>
      <c r="BU94" s="18">
        <v>1684</v>
      </c>
      <c r="BV94" s="40">
        <f t="shared" si="217"/>
        <v>48.1142857142857</v>
      </c>
      <c r="BW94" s="17">
        <f t="shared" si="218"/>
        <v>-31</v>
      </c>
      <c r="BX94" s="116">
        <f t="shared" si="219"/>
        <v>-0.0184085510688836</v>
      </c>
      <c r="BY94" s="112">
        <v>624</v>
      </c>
      <c r="BZ94" s="117">
        <v>0.0689102564102564</v>
      </c>
      <c r="CA94" s="112">
        <v>43</v>
      </c>
      <c r="CB94" s="112">
        <v>2055</v>
      </c>
      <c r="CC94" s="40">
        <f t="shared" si="152"/>
        <v>47.7906976744186</v>
      </c>
      <c r="CD94" s="17">
        <f t="shared" si="153"/>
        <v>-52.0000000000001</v>
      </c>
      <c r="CE94" s="36">
        <f t="shared" si="154"/>
        <v>-0.0253041362530414</v>
      </c>
      <c r="CF94" s="112">
        <v>606</v>
      </c>
      <c r="CG94" s="117">
        <v>0.0429042904290429</v>
      </c>
      <c r="CH94" s="112">
        <v>26</v>
      </c>
      <c r="CI94" s="112">
        <v>1252</v>
      </c>
      <c r="CJ94" s="40">
        <f t="shared" si="155"/>
        <v>48.1538461538462</v>
      </c>
      <c r="CK94" s="17">
        <f t="shared" si="156"/>
        <v>-22</v>
      </c>
      <c r="CL94" s="36">
        <f t="shared" si="157"/>
        <v>-0.0175718849840256</v>
      </c>
      <c r="CM94" s="120">
        <v>576</v>
      </c>
      <c r="CN94" s="121">
        <v>0.0607638888888889</v>
      </c>
      <c r="CO94" s="55">
        <v>35</v>
      </c>
      <c r="CP94" s="55">
        <v>1689</v>
      </c>
      <c r="CQ94" s="40">
        <f t="shared" si="158"/>
        <v>48.2571428571429</v>
      </c>
      <c r="CR94" s="17">
        <f t="shared" si="159"/>
        <v>-25.9999999999999</v>
      </c>
      <c r="CS94" s="36">
        <f t="shared" si="160"/>
        <v>-0.0153937240970988</v>
      </c>
      <c r="CT94" s="122">
        <v>731</v>
      </c>
      <c r="CU94" s="123">
        <v>0.0492476060191518</v>
      </c>
      <c r="CV94" s="122">
        <v>36</v>
      </c>
      <c r="CW94" s="122">
        <v>1707</v>
      </c>
      <c r="CX94" s="40">
        <f t="shared" si="161"/>
        <v>47.4166666666667</v>
      </c>
      <c r="CY94" s="17">
        <f t="shared" si="162"/>
        <v>-57.0000000000001</v>
      </c>
      <c r="CZ94" s="36">
        <f t="shared" si="163"/>
        <v>-0.0333919156414763</v>
      </c>
      <c r="DA94" s="112">
        <v>707</v>
      </c>
      <c r="DB94" s="117">
        <v>0.0480905233380481</v>
      </c>
      <c r="DC94" s="112">
        <v>34</v>
      </c>
      <c r="DD94" s="112">
        <v>1488</v>
      </c>
      <c r="DE94" s="40">
        <f t="shared" si="164"/>
        <v>43.7647058823529</v>
      </c>
      <c r="DF94" s="17">
        <f t="shared" si="165"/>
        <v>-178</v>
      </c>
      <c r="DG94" s="36">
        <f t="shared" si="166"/>
        <v>-0.119623655913978</v>
      </c>
      <c r="DH94" s="126">
        <v>642</v>
      </c>
      <c r="DI94" s="32">
        <v>0.0482866043613707</v>
      </c>
      <c r="DJ94" s="17">
        <v>31</v>
      </c>
      <c r="DK94" s="18">
        <v>1393</v>
      </c>
      <c r="DL94" s="40">
        <f t="shared" si="167"/>
        <v>44.9354838709677</v>
      </c>
      <c r="DM94" s="17">
        <f t="shared" si="168"/>
        <v>-126</v>
      </c>
      <c r="DN94" s="36">
        <f t="shared" si="169"/>
        <v>-0.0904522613065326</v>
      </c>
      <c r="DO94" s="33">
        <v>665</v>
      </c>
      <c r="DP94" s="32">
        <v>0.0466165413533835</v>
      </c>
      <c r="DQ94" s="18">
        <v>31</v>
      </c>
      <c r="DR94" s="18">
        <v>1443</v>
      </c>
      <c r="DS94" s="40">
        <f t="shared" si="170"/>
        <v>46.5483870967742</v>
      </c>
      <c r="DT94" s="17">
        <f t="shared" si="171"/>
        <v>-76</v>
      </c>
      <c r="DU94" s="36">
        <f t="shared" si="172"/>
        <v>-0.0526680526680527</v>
      </c>
      <c r="DV94" s="18">
        <v>661</v>
      </c>
      <c r="DW94" s="26">
        <v>0.037821482602118</v>
      </c>
      <c r="DX94" s="18">
        <v>25</v>
      </c>
      <c r="DY94" s="18">
        <v>1214</v>
      </c>
      <c r="DZ94" s="40">
        <f t="shared" si="173"/>
        <v>48.56</v>
      </c>
      <c r="EA94" s="17">
        <f t="shared" si="174"/>
        <v>-10.9999999999999</v>
      </c>
      <c r="EB94" s="36">
        <f t="shared" si="175"/>
        <v>-0.00906095551894559</v>
      </c>
      <c r="EC94" s="18">
        <v>565</v>
      </c>
      <c r="ED94" s="26">
        <v>0.0424778761061947</v>
      </c>
      <c r="EE94" s="18">
        <v>24</v>
      </c>
      <c r="EF94" s="18">
        <v>1115</v>
      </c>
      <c r="EG94" s="40">
        <f t="shared" si="176"/>
        <v>46.4583333333333</v>
      </c>
      <c r="EH94" s="17">
        <f t="shared" si="177"/>
        <v>-60.9999999999999</v>
      </c>
      <c r="EI94" s="36">
        <f t="shared" si="178"/>
        <v>-0.0547085201793721</v>
      </c>
      <c r="EJ94" s="18">
        <v>601</v>
      </c>
      <c r="EK94" s="26">
        <v>0.0615640599001664</v>
      </c>
      <c r="EL94" s="18">
        <v>37</v>
      </c>
      <c r="EM94" s="18">
        <v>1650</v>
      </c>
      <c r="EN94" s="40">
        <f t="shared" si="179"/>
        <v>44.5945945945946</v>
      </c>
      <c r="EO94" s="17">
        <f t="shared" si="180"/>
        <v>-163</v>
      </c>
      <c r="EP94" s="36">
        <f t="shared" si="181"/>
        <v>-0.0987878787878788</v>
      </c>
      <c r="EQ94" s="18">
        <v>587</v>
      </c>
      <c r="ER94" s="26">
        <v>0.0391822827938671</v>
      </c>
      <c r="ES94" s="18">
        <v>23</v>
      </c>
      <c r="ET94" s="18">
        <v>1083</v>
      </c>
      <c r="EU94" s="40">
        <f t="shared" si="220"/>
        <v>47.0869565217391</v>
      </c>
      <c r="EV94" s="17">
        <f t="shared" si="182"/>
        <v>-44</v>
      </c>
      <c r="EW94" s="36">
        <f t="shared" si="183"/>
        <v>-0.0406278855032317</v>
      </c>
      <c r="EX94" s="18">
        <v>524</v>
      </c>
      <c r="EY94" s="26">
        <v>0.0610687022900763</v>
      </c>
      <c r="EZ94" s="17">
        <v>32</v>
      </c>
      <c r="FA94" s="18">
        <v>1382</v>
      </c>
      <c r="FB94" s="40">
        <f t="shared" si="221"/>
        <v>43.1875</v>
      </c>
      <c r="FC94" s="17">
        <f t="shared" si="184"/>
        <v>-186</v>
      </c>
      <c r="FD94" s="36">
        <f t="shared" si="185"/>
        <v>-0.134587554269175</v>
      </c>
      <c r="FE94" s="18">
        <v>513</v>
      </c>
      <c r="FF94" s="26">
        <v>0.0526315789473684</v>
      </c>
      <c r="FG94" s="17">
        <v>27</v>
      </c>
      <c r="FH94" s="18">
        <v>1248</v>
      </c>
      <c r="FI94" s="40">
        <f t="shared" si="222"/>
        <v>46.2222222222222</v>
      </c>
      <c r="FJ94" s="17">
        <f t="shared" si="186"/>
        <v>-75</v>
      </c>
      <c r="FK94" s="36">
        <f t="shared" si="187"/>
        <v>-0.0600961538461539</v>
      </c>
      <c r="FL94" s="18">
        <v>579</v>
      </c>
      <c r="FM94" s="26">
        <v>0.0431778929188256</v>
      </c>
      <c r="FN94" s="17">
        <v>25</v>
      </c>
      <c r="FO94" s="18">
        <v>1191</v>
      </c>
      <c r="FP94" s="40">
        <f t="shared" si="223"/>
        <v>47.64</v>
      </c>
      <c r="FQ94" s="17">
        <f t="shared" si="188"/>
        <v>-34</v>
      </c>
      <c r="FR94" s="36">
        <f t="shared" si="189"/>
        <v>-0.0285474391267842</v>
      </c>
      <c r="FS94" s="18">
        <v>583</v>
      </c>
      <c r="FT94" s="26">
        <v>0.0377358490566038</v>
      </c>
      <c r="FU94" s="17">
        <v>22</v>
      </c>
      <c r="FV94" s="18">
        <v>1058</v>
      </c>
      <c r="FW94" s="40">
        <f t="shared" si="247"/>
        <v>48.0909090909091</v>
      </c>
      <c r="FX94" s="17">
        <f t="shared" si="224"/>
        <v>-19.9999999999999</v>
      </c>
      <c r="FY94" s="36">
        <f t="shared" si="225"/>
        <v>-0.0189035916824196</v>
      </c>
      <c r="FZ94" s="18">
        <v>1015</v>
      </c>
      <c r="GA94" s="26">
        <v>0.0778325123152709</v>
      </c>
      <c r="GB94" s="17">
        <v>79</v>
      </c>
      <c r="GC94" s="18">
        <v>3218</v>
      </c>
      <c r="GD94" s="40">
        <f t="shared" si="226"/>
        <v>40.7341772151899</v>
      </c>
      <c r="GE94" s="17">
        <f t="shared" si="227"/>
        <v>-653</v>
      </c>
      <c r="GF94" s="36">
        <f t="shared" si="228"/>
        <v>-0.202921068986948</v>
      </c>
      <c r="GG94" s="18">
        <v>939</v>
      </c>
      <c r="GH94" s="26">
        <v>0.0585729499467519</v>
      </c>
      <c r="GI94" s="18">
        <v>55</v>
      </c>
      <c r="GJ94" s="18">
        <v>2280</v>
      </c>
      <c r="GK94" s="40">
        <f t="shared" si="229"/>
        <v>41.4545454545455</v>
      </c>
      <c r="GL94" s="17">
        <f t="shared" si="230"/>
        <v>-415</v>
      </c>
      <c r="GM94" s="36">
        <f t="shared" si="231"/>
        <v>-0.182017543859649</v>
      </c>
      <c r="GN94" s="18">
        <v>988</v>
      </c>
      <c r="GO94" s="26">
        <v>0.0668016194331984</v>
      </c>
      <c r="GP94" s="18">
        <v>66</v>
      </c>
      <c r="GQ94" s="18">
        <v>2750</v>
      </c>
      <c r="GR94" s="40">
        <f t="shared" si="232"/>
        <v>41.6666666666667</v>
      </c>
      <c r="GS94" s="17">
        <f t="shared" si="233"/>
        <v>-484</v>
      </c>
      <c r="GT94" s="36">
        <f t="shared" si="234"/>
        <v>-0.176</v>
      </c>
      <c r="GU94" s="18">
        <v>1297</v>
      </c>
      <c r="GV94" s="26">
        <v>0.0431765612952968</v>
      </c>
      <c r="GW94" s="18">
        <v>56</v>
      </c>
      <c r="GX94" s="18">
        <v>2381</v>
      </c>
      <c r="GY94" s="40">
        <f t="shared" si="235"/>
        <v>42.5178571428571</v>
      </c>
      <c r="GZ94" s="17">
        <f t="shared" si="236"/>
        <v>-363</v>
      </c>
      <c r="HA94" s="36">
        <f t="shared" si="237"/>
        <v>-0.152456950860983</v>
      </c>
      <c r="HB94" s="18">
        <v>889</v>
      </c>
      <c r="HC94" s="26">
        <v>0.046119235095613</v>
      </c>
      <c r="HD94" s="18">
        <v>41</v>
      </c>
      <c r="HE94" s="18">
        <v>1708</v>
      </c>
      <c r="HF94" s="40">
        <f t="shared" si="238"/>
        <v>41.6585365853659</v>
      </c>
      <c r="HG94" s="17">
        <f t="shared" si="239"/>
        <v>-301</v>
      </c>
      <c r="HH94" s="36">
        <f t="shared" si="240"/>
        <v>-0.176229508196721</v>
      </c>
      <c r="HI94" s="18">
        <v>1028</v>
      </c>
      <c r="HJ94" s="26">
        <v>0.0486381322957198</v>
      </c>
      <c r="HK94" s="17">
        <v>50</v>
      </c>
      <c r="HL94" s="18">
        <v>2154</v>
      </c>
      <c r="HM94" s="40">
        <f t="shared" si="241"/>
        <v>43.08</v>
      </c>
      <c r="HN94" s="17">
        <f t="shared" si="242"/>
        <v>-296</v>
      </c>
      <c r="HO94" s="36">
        <f t="shared" si="243"/>
        <v>-0.137418755803157</v>
      </c>
      <c r="HP94" s="18">
        <v>1156</v>
      </c>
      <c r="HQ94" s="26">
        <v>0.0302768166089965</v>
      </c>
      <c r="HR94" s="17">
        <v>35</v>
      </c>
      <c r="HS94" s="18">
        <v>1593</v>
      </c>
      <c r="HT94" s="40">
        <f t="shared" si="244"/>
        <v>45.5142857142857</v>
      </c>
      <c r="HU94" s="17">
        <f t="shared" si="245"/>
        <v>-122</v>
      </c>
      <c r="HV94" s="36">
        <f t="shared" si="246"/>
        <v>-0.0765850596359071</v>
      </c>
      <c r="HW94" s="17">
        <v>457</v>
      </c>
      <c r="HX94" s="17">
        <v>21479.65</v>
      </c>
      <c r="HY94" s="18">
        <v>836</v>
      </c>
      <c r="HZ94" s="18">
        <v>45478.28</v>
      </c>
      <c r="IA94" s="17">
        <v>2505</v>
      </c>
      <c r="IB94" s="17">
        <v>125800</v>
      </c>
      <c r="IC94" s="17">
        <v>1930</v>
      </c>
      <c r="ID94" s="17">
        <v>91848</v>
      </c>
      <c r="IE94" s="18"/>
      <c r="IF94" s="41"/>
      <c r="IG94" s="41"/>
      <c r="IH94" s="41"/>
      <c r="II94" s="41"/>
      <c r="IJ94" s="41"/>
      <c r="IK94" s="41"/>
      <c r="IL94" s="41"/>
      <c r="IM94" s="18"/>
      <c r="IN94" s="41"/>
      <c r="IO94" s="41"/>
      <c r="IP94" s="41"/>
      <c r="IQ94" s="18"/>
      <c r="IR94" s="18"/>
      <c r="IS94" s="18">
        <f t="shared" si="190"/>
        <v>1298</v>
      </c>
      <c r="IT94" s="18">
        <f t="shared" si="191"/>
        <v>59300</v>
      </c>
      <c r="IU94" s="17">
        <v>49</v>
      </c>
      <c r="IV94" s="17">
        <f t="shared" si="192"/>
        <v>-4302</v>
      </c>
      <c r="IW94" s="36">
        <f t="shared" si="193"/>
        <v>-0.0725463743676223</v>
      </c>
      <c r="IX94" s="18">
        <f t="shared" si="194"/>
        <v>7026</v>
      </c>
      <c r="IY94" s="42">
        <f t="shared" si="195"/>
        <v>343905.93</v>
      </c>
      <c r="IZ94" s="43"/>
      <c r="JA94" s="43"/>
    </row>
    <row r="95" spans="1:261">
      <c r="A95" s="16"/>
      <c r="B95" s="17" t="s">
        <v>51</v>
      </c>
      <c r="C95" s="18">
        <v>6939962756172</v>
      </c>
      <c r="D95" s="18">
        <v>582297793725</v>
      </c>
      <c r="E95" s="18">
        <v>21065210000349</v>
      </c>
      <c r="F95" s="17" t="s">
        <v>335</v>
      </c>
      <c r="G95" s="19" t="s">
        <v>336</v>
      </c>
      <c r="H95" s="17" t="s">
        <v>129</v>
      </c>
      <c r="I95" s="26">
        <f>VLOOKUP(C95,供应链!E:J,6,0)</f>
        <v>0.96</v>
      </c>
      <c r="J95" s="17">
        <f>VLOOKUP(C95,供应链!E:H,4,0)</f>
        <v>3324</v>
      </c>
      <c r="K95" s="17">
        <f>VLOOKUP(C95,供应链!E:K,7,0)</f>
        <v>0</v>
      </c>
      <c r="L95" s="18">
        <f>VLOOKUP(C95,供应链!E:I,5,0)</f>
        <v>17.8937357569668</v>
      </c>
      <c r="M95" s="27">
        <f t="shared" si="148"/>
        <v>0.0298096665001942</v>
      </c>
      <c r="N95" s="17">
        <v>1477</v>
      </c>
      <c r="O95" s="26">
        <v>0.0670277589708869</v>
      </c>
      <c r="P95" s="18">
        <v>99</v>
      </c>
      <c r="Q95" s="18">
        <v>6659</v>
      </c>
      <c r="R95" s="40">
        <f t="shared" si="196"/>
        <v>67.2626262626263</v>
      </c>
      <c r="S95" s="17">
        <f t="shared" si="197"/>
        <v>-172.000000000001</v>
      </c>
      <c r="T95" s="36">
        <f t="shared" si="198"/>
        <v>-0.0258297041597839</v>
      </c>
      <c r="U95" s="17">
        <v>1240</v>
      </c>
      <c r="V95" s="26">
        <v>0.0556451612903226</v>
      </c>
      <c r="W95" s="18">
        <v>69</v>
      </c>
      <c r="X95" s="18">
        <v>4650</v>
      </c>
      <c r="Y95" s="40">
        <f t="shared" si="199"/>
        <v>67.3913043478261</v>
      </c>
      <c r="Z95" s="17">
        <f t="shared" si="200"/>
        <v>-111</v>
      </c>
      <c r="AA95" s="36">
        <f t="shared" si="201"/>
        <v>-0.0238709677419354</v>
      </c>
      <c r="AB95" s="17">
        <v>1145</v>
      </c>
      <c r="AC95" s="26">
        <v>0.0454148471615721</v>
      </c>
      <c r="AD95" s="18">
        <v>52</v>
      </c>
      <c r="AE95" s="18">
        <v>3468</v>
      </c>
      <c r="AF95" s="40">
        <f t="shared" si="149"/>
        <v>66.6923076923077</v>
      </c>
      <c r="AG95" s="17">
        <f t="shared" si="150"/>
        <v>-120</v>
      </c>
      <c r="AH95" s="36">
        <f t="shared" si="151"/>
        <v>-0.0346020761245675</v>
      </c>
      <c r="AI95" s="17">
        <v>1266</v>
      </c>
      <c r="AJ95" s="26">
        <v>0.0402843601895735</v>
      </c>
      <c r="AK95" s="18">
        <v>51</v>
      </c>
      <c r="AL95" s="18">
        <v>3451</v>
      </c>
      <c r="AM95" s="40">
        <f t="shared" si="202"/>
        <v>67.6666666666667</v>
      </c>
      <c r="AN95" s="17">
        <f t="shared" si="203"/>
        <v>-67.9999999999998</v>
      </c>
      <c r="AO95" s="36">
        <f t="shared" si="204"/>
        <v>-0.0197044334975369</v>
      </c>
      <c r="AP95" s="17">
        <v>1536</v>
      </c>
      <c r="AQ95" s="26">
        <v>0.056640625</v>
      </c>
      <c r="AR95" s="18">
        <v>87</v>
      </c>
      <c r="AS95" s="18">
        <v>5748</v>
      </c>
      <c r="AT95" s="40">
        <f t="shared" si="205"/>
        <v>66.0689655172414</v>
      </c>
      <c r="AU95" s="17">
        <f t="shared" si="206"/>
        <v>-255</v>
      </c>
      <c r="AV95" s="36">
        <f t="shared" si="207"/>
        <v>-0.0443632567849687</v>
      </c>
      <c r="AW95" s="17">
        <v>41082</v>
      </c>
      <c r="AX95" s="26">
        <v>0.00340781850932282</v>
      </c>
      <c r="AY95" s="18">
        <v>140</v>
      </c>
      <c r="AZ95" s="18">
        <v>8872</v>
      </c>
      <c r="BA95" s="40">
        <f t="shared" si="208"/>
        <v>63.3714285714286</v>
      </c>
      <c r="BB95" s="17">
        <f t="shared" si="209"/>
        <v>-788</v>
      </c>
      <c r="BC95" s="36">
        <f t="shared" si="210"/>
        <v>-0.0888187556357078</v>
      </c>
      <c r="BD95" s="17">
        <v>705</v>
      </c>
      <c r="BE95" s="26">
        <v>0.0198581560283688</v>
      </c>
      <c r="BF95" s="17">
        <v>14</v>
      </c>
      <c r="BG95" s="18">
        <v>906</v>
      </c>
      <c r="BH95" s="40">
        <f t="shared" si="211"/>
        <v>64.7142857142857</v>
      </c>
      <c r="BI95" s="17">
        <f t="shared" si="212"/>
        <v>-60.0000000000001</v>
      </c>
      <c r="BJ95" s="36">
        <f t="shared" si="213"/>
        <v>-0.066225165562914</v>
      </c>
      <c r="BK95" s="17">
        <v>252</v>
      </c>
      <c r="BL95" s="32">
        <v>0.00396825396825397</v>
      </c>
      <c r="BM95" s="17">
        <v>1</v>
      </c>
      <c r="BN95" s="18">
        <v>74</v>
      </c>
      <c r="BO95" s="40">
        <f t="shared" si="214"/>
        <v>74</v>
      </c>
      <c r="BP95" s="17">
        <f t="shared" si="215"/>
        <v>5</v>
      </c>
      <c r="BQ95" s="36">
        <f t="shared" si="216"/>
        <v>0.0675675675675676</v>
      </c>
      <c r="BR95" s="17">
        <v>137</v>
      </c>
      <c r="BS95" s="32">
        <v>0</v>
      </c>
      <c r="BT95" s="18">
        <v>0</v>
      </c>
      <c r="BU95" s="18">
        <v>0</v>
      </c>
      <c r="BV95" s="40">
        <f t="shared" si="217"/>
        <v>0</v>
      </c>
      <c r="BW95" s="17">
        <f t="shared" si="218"/>
        <v>0</v>
      </c>
      <c r="BX95" s="116">
        <f t="shared" si="219"/>
        <v>0</v>
      </c>
      <c r="BY95" s="112">
        <v>0</v>
      </c>
      <c r="BZ95" s="117">
        <v>0</v>
      </c>
      <c r="CA95" s="112">
        <v>0</v>
      </c>
      <c r="CB95" s="112">
        <v>0</v>
      </c>
      <c r="CC95" s="40">
        <f t="shared" si="152"/>
        <v>0</v>
      </c>
      <c r="CD95" s="17">
        <f t="shared" si="153"/>
        <v>0</v>
      </c>
      <c r="CE95" s="36">
        <f t="shared" si="154"/>
        <v>0</v>
      </c>
      <c r="CF95" s="112">
        <v>121</v>
      </c>
      <c r="CG95" s="117">
        <v>0</v>
      </c>
      <c r="CH95" s="112">
        <v>0</v>
      </c>
      <c r="CI95" s="112">
        <v>0</v>
      </c>
      <c r="CJ95" s="40">
        <f t="shared" si="155"/>
        <v>0</v>
      </c>
      <c r="CK95" s="17">
        <f t="shared" si="156"/>
        <v>0</v>
      </c>
      <c r="CL95" s="36">
        <f t="shared" si="157"/>
        <v>0</v>
      </c>
      <c r="CM95" s="120">
        <v>404</v>
      </c>
      <c r="CN95" s="121">
        <v>0.047029702970297</v>
      </c>
      <c r="CO95" s="55">
        <v>19</v>
      </c>
      <c r="CP95" s="55">
        <v>1283</v>
      </c>
      <c r="CQ95" s="40">
        <f t="shared" si="158"/>
        <v>67.5263157894737</v>
      </c>
      <c r="CR95" s="17">
        <f t="shared" si="159"/>
        <v>-28</v>
      </c>
      <c r="CS95" s="36">
        <f t="shared" si="160"/>
        <v>-0.0218238503507404</v>
      </c>
      <c r="CT95" s="122">
        <v>608</v>
      </c>
      <c r="CU95" s="123">
        <v>0.0509868421052632</v>
      </c>
      <c r="CV95" s="122">
        <v>31</v>
      </c>
      <c r="CW95" s="122">
        <v>2117</v>
      </c>
      <c r="CX95" s="40">
        <f t="shared" si="161"/>
        <v>68.2903225806452</v>
      </c>
      <c r="CY95" s="17">
        <f t="shared" si="162"/>
        <v>-21.9999999999998</v>
      </c>
      <c r="CZ95" s="36">
        <f t="shared" si="163"/>
        <v>-0.0103920642418516</v>
      </c>
      <c r="DA95" s="112">
        <v>655</v>
      </c>
      <c r="DB95" s="117">
        <v>0.0580152671755725</v>
      </c>
      <c r="DC95" s="112">
        <v>38</v>
      </c>
      <c r="DD95" s="112">
        <v>2583</v>
      </c>
      <c r="DE95" s="40">
        <f t="shared" si="164"/>
        <v>67.9736842105263</v>
      </c>
      <c r="DF95" s="17">
        <f t="shared" si="165"/>
        <v>-39</v>
      </c>
      <c r="DG95" s="36">
        <f t="shared" si="166"/>
        <v>-0.0150987224157956</v>
      </c>
      <c r="DH95" s="126">
        <v>670</v>
      </c>
      <c r="DI95" s="32">
        <v>0.0686567164179104</v>
      </c>
      <c r="DJ95" s="17">
        <v>46</v>
      </c>
      <c r="DK95" s="18">
        <v>3120</v>
      </c>
      <c r="DL95" s="40">
        <f t="shared" si="167"/>
        <v>67.8260869565217</v>
      </c>
      <c r="DM95" s="17">
        <f t="shared" si="168"/>
        <v>-54.0000000000002</v>
      </c>
      <c r="DN95" s="36">
        <f t="shared" si="169"/>
        <v>-0.0173076923076924</v>
      </c>
      <c r="DO95" s="33">
        <v>1120</v>
      </c>
      <c r="DP95" s="32">
        <v>0.0669642857142857</v>
      </c>
      <c r="DQ95" s="18">
        <v>75</v>
      </c>
      <c r="DR95" s="18">
        <v>5056</v>
      </c>
      <c r="DS95" s="40">
        <f t="shared" si="170"/>
        <v>67.4133333333333</v>
      </c>
      <c r="DT95" s="17">
        <f t="shared" si="171"/>
        <v>-119</v>
      </c>
      <c r="DU95" s="36">
        <f t="shared" si="172"/>
        <v>-0.0235363924050634</v>
      </c>
      <c r="DV95" s="18">
        <v>1374</v>
      </c>
      <c r="DW95" s="26">
        <v>0.0764192139737991</v>
      </c>
      <c r="DX95" s="18">
        <v>105</v>
      </c>
      <c r="DY95" s="18">
        <v>7112</v>
      </c>
      <c r="DZ95" s="40">
        <f t="shared" si="173"/>
        <v>67.7333333333333</v>
      </c>
      <c r="EA95" s="17">
        <f t="shared" si="174"/>
        <v>-133</v>
      </c>
      <c r="EB95" s="36">
        <f t="shared" si="175"/>
        <v>-0.0187007874015748</v>
      </c>
      <c r="EC95" s="18">
        <v>1365</v>
      </c>
      <c r="ED95" s="26">
        <v>0.0673992673992674</v>
      </c>
      <c r="EE95" s="18">
        <v>92</v>
      </c>
      <c r="EF95" s="18">
        <v>6283</v>
      </c>
      <c r="EG95" s="40">
        <f t="shared" si="176"/>
        <v>68.2934782608696</v>
      </c>
      <c r="EH95" s="17">
        <f t="shared" si="177"/>
        <v>-65.0000000000002</v>
      </c>
      <c r="EI95" s="36">
        <f t="shared" si="178"/>
        <v>-0.0103453764125418</v>
      </c>
      <c r="EJ95" s="18">
        <v>1441</v>
      </c>
      <c r="EK95" s="26">
        <v>0.0784177654406662</v>
      </c>
      <c r="EL95" s="18">
        <v>113</v>
      </c>
      <c r="EM95" s="18">
        <v>7418</v>
      </c>
      <c r="EN95" s="40">
        <f t="shared" si="179"/>
        <v>65.646017699115</v>
      </c>
      <c r="EO95" s="17">
        <f t="shared" si="180"/>
        <v>-378.999999999999</v>
      </c>
      <c r="EP95" s="36">
        <f t="shared" si="181"/>
        <v>-0.051091938527905</v>
      </c>
      <c r="EQ95" s="18">
        <v>1434</v>
      </c>
      <c r="ER95" s="26">
        <v>0.0788005578800558</v>
      </c>
      <c r="ES95" s="18">
        <v>113</v>
      </c>
      <c r="ET95" s="18">
        <v>7488</v>
      </c>
      <c r="EU95" s="40">
        <f t="shared" si="220"/>
        <v>66.2654867256637</v>
      </c>
      <c r="EV95" s="17">
        <f t="shared" si="182"/>
        <v>-309</v>
      </c>
      <c r="EW95" s="36">
        <f t="shared" si="183"/>
        <v>-0.0412660256410256</v>
      </c>
      <c r="EX95" s="18">
        <v>1823</v>
      </c>
      <c r="EY95" s="26">
        <v>0.0806363137685134</v>
      </c>
      <c r="EZ95" s="17">
        <v>147</v>
      </c>
      <c r="FA95" s="18">
        <v>9749</v>
      </c>
      <c r="FB95" s="40">
        <f t="shared" si="221"/>
        <v>66.3197278911565</v>
      </c>
      <c r="FC95" s="17">
        <f t="shared" si="184"/>
        <v>-394</v>
      </c>
      <c r="FD95" s="36">
        <f t="shared" si="185"/>
        <v>-0.0404144014770746</v>
      </c>
      <c r="FE95" s="18">
        <v>1714</v>
      </c>
      <c r="FF95" s="26">
        <v>0.074095682613769</v>
      </c>
      <c r="FG95" s="17">
        <v>127</v>
      </c>
      <c r="FH95" s="18">
        <v>8562</v>
      </c>
      <c r="FI95" s="40">
        <f t="shared" si="222"/>
        <v>67.4173228346457</v>
      </c>
      <c r="FJ95" s="17">
        <f t="shared" si="186"/>
        <v>-200.999999999999</v>
      </c>
      <c r="FK95" s="36">
        <f t="shared" si="187"/>
        <v>-0.0234758234057463</v>
      </c>
      <c r="FL95" s="18">
        <v>1862</v>
      </c>
      <c r="FM95" s="26">
        <v>0.0735767991407089</v>
      </c>
      <c r="FN95" s="17">
        <v>137</v>
      </c>
      <c r="FO95" s="18">
        <v>9324</v>
      </c>
      <c r="FP95" s="40">
        <f t="shared" si="223"/>
        <v>68.0583941605839</v>
      </c>
      <c r="FQ95" s="17">
        <f t="shared" si="188"/>
        <v>-129</v>
      </c>
      <c r="FR95" s="36">
        <f t="shared" si="189"/>
        <v>-0.0138352638352638</v>
      </c>
      <c r="FS95" s="18">
        <v>1723</v>
      </c>
      <c r="FT95" s="26">
        <v>0.0533952408589669</v>
      </c>
      <c r="FU95" s="17">
        <v>92</v>
      </c>
      <c r="FV95" s="18">
        <v>6243</v>
      </c>
      <c r="FW95" s="40">
        <f t="shared" si="247"/>
        <v>67.8586956521739</v>
      </c>
      <c r="FX95" s="17">
        <f t="shared" si="224"/>
        <v>-105.000000000001</v>
      </c>
      <c r="FY95" s="36">
        <f t="shared" si="225"/>
        <v>-0.0168188370975493</v>
      </c>
      <c r="FZ95" s="18">
        <v>2638</v>
      </c>
      <c r="GA95" s="26">
        <v>0.0758150113722517</v>
      </c>
      <c r="GB95" s="17">
        <v>200</v>
      </c>
      <c r="GC95" s="18">
        <v>12756</v>
      </c>
      <c r="GD95" s="40">
        <f t="shared" si="226"/>
        <v>63.78</v>
      </c>
      <c r="GE95" s="17">
        <f t="shared" si="227"/>
        <v>-1044</v>
      </c>
      <c r="GF95" s="36">
        <f t="shared" si="228"/>
        <v>-0.0818438381937911</v>
      </c>
      <c r="GG95" s="18">
        <v>2550</v>
      </c>
      <c r="GH95" s="26">
        <v>0.0698039215686275</v>
      </c>
      <c r="GI95" s="18">
        <v>178</v>
      </c>
      <c r="GJ95" s="18">
        <v>11389</v>
      </c>
      <c r="GK95" s="40">
        <f t="shared" si="229"/>
        <v>63.9831460674157</v>
      </c>
      <c r="GL95" s="17">
        <f t="shared" si="230"/>
        <v>-893</v>
      </c>
      <c r="GM95" s="36">
        <f t="shared" si="231"/>
        <v>-0.0784089911317938</v>
      </c>
      <c r="GN95" s="18">
        <v>2722</v>
      </c>
      <c r="GO95" s="26">
        <v>0.0661278471711976</v>
      </c>
      <c r="GP95" s="18">
        <v>180</v>
      </c>
      <c r="GQ95" s="18">
        <v>11540</v>
      </c>
      <c r="GR95" s="40">
        <f t="shared" si="232"/>
        <v>64.1111111111111</v>
      </c>
      <c r="GS95" s="17">
        <f t="shared" si="233"/>
        <v>-879.999999999999</v>
      </c>
      <c r="GT95" s="36">
        <f t="shared" si="234"/>
        <v>-0.0762564991334488</v>
      </c>
      <c r="GU95" s="18">
        <v>2459</v>
      </c>
      <c r="GV95" s="26">
        <v>0.0532736884912566</v>
      </c>
      <c r="GW95" s="18">
        <v>131</v>
      </c>
      <c r="GX95" s="18">
        <v>8414</v>
      </c>
      <c r="GY95" s="40">
        <f t="shared" si="235"/>
        <v>64.2290076335878</v>
      </c>
      <c r="GZ95" s="17">
        <f t="shared" si="236"/>
        <v>-625</v>
      </c>
      <c r="HA95" s="36">
        <f t="shared" si="237"/>
        <v>-0.0742809603042548</v>
      </c>
      <c r="HB95" s="18">
        <v>1980</v>
      </c>
      <c r="HC95" s="26">
        <v>0.0585858585858586</v>
      </c>
      <c r="HD95" s="18">
        <v>116</v>
      </c>
      <c r="HE95" s="18">
        <v>7474</v>
      </c>
      <c r="HF95" s="40">
        <f t="shared" si="238"/>
        <v>64.4310344827586</v>
      </c>
      <c r="HG95" s="17">
        <f t="shared" si="239"/>
        <v>-530</v>
      </c>
      <c r="HH95" s="36">
        <f t="shared" si="240"/>
        <v>-0.0709124966550709</v>
      </c>
      <c r="HI95" s="18">
        <v>2631</v>
      </c>
      <c r="HJ95" s="26">
        <v>0.0573926263778031</v>
      </c>
      <c r="HK95" s="17">
        <v>151</v>
      </c>
      <c r="HL95" s="18">
        <v>9918</v>
      </c>
      <c r="HM95" s="40">
        <f t="shared" si="241"/>
        <v>65.682119205298</v>
      </c>
      <c r="HN95" s="17">
        <f t="shared" si="242"/>
        <v>-501.000000000001</v>
      </c>
      <c r="HO95" s="36">
        <f t="shared" si="243"/>
        <v>-0.0505142165759226</v>
      </c>
      <c r="HP95" s="18">
        <v>3434</v>
      </c>
      <c r="HQ95" s="26">
        <v>0.0238788584740827</v>
      </c>
      <c r="HR95" s="17">
        <v>82</v>
      </c>
      <c r="HS95" s="18">
        <v>5229</v>
      </c>
      <c r="HT95" s="40">
        <f t="shared" si="244"/>
        <v>63.7682926829268</v>
      </c>
      <c r="HU95" s="17">
        <f t="shared" si="245"/>
        <v>-429</v>
      </c>
      <c r="HV95" s="36">
        <f t="shared" si="246"/>
        <v>-0.0820424555364315</v>
      </c>
      <c r="HW95" s="17">
        <v>5542</v>
      </c>
      <c r="HX95" s="17">
        <v>362876.73</v>
      </c>
      <c r="HY95" s="18">
        <v>3089</v>
      </c>
      <c r="HZ95" s="18">
        <v>216649.15</v>
      </c>
      <c r="IA95" s="17">
        <v>10435</v>
      </c>
      <c r="IB95" s="17">
        <v>716538</v>
      </c>
      <c r="IC95" s="17">
        <v>8177</v>
      </c>
      <c r="ID95" s="17">
        <v>546506</v>
      </c>
      <c r="IE95" s="18"/>
      <c r="IF95" s="41"/>
      <c r="IG95" s="41"/>
      <c r="IH95" s="41"/>
      <c r="II95" s="41"/>
      <c r="IJ95" s="41"/>
      <c r="IK95" s="41"/>
      <c r="IL95" s="41"/>
      <c r="IM95" s="18"/>
      <c r="IN95" s="41"/>
      <c r="IO95" s="41"/>
      <c r="IP95" s="41"/>
      <c r="IQ95" s="18"/>
      <c r="IR95" s="18"/>
      <c r="IS95" s="18">
        <f t="shared" si="190"/>
        <v>2686</v>
      </c>
      <c r="IT95" s="18">
        <f t="shared" si="191"/>
        <v>176886</v>
      </c>
      <c r="IU95" s="17">
        <v>69</v>
      </c>
      <c r="IV95" s="17">
        <f t="shared" si="192"/>
        <v>-8448</v>
      </c>
      <c r="IW95" s="36">
        <f t="shared" si="193"/>
        <v>-0.0477595739628914</v>
      </c>
      <c r="IX95" s="18">
        <f t="shared" si="194"/>
        <v>29929</v>
      </c>
      <c r="IY95" s="42">
        <f t="shared" si="195"/>
        <v>2019455.88</v>
      </c>
      <c r="IZ95" s="43"/>
      <c r="JA95" s="43"/>
    </row>
    <row r="96" spans="1:261">
      <c r="A96" s="16"/>
      <c r="B96" s="17" t="s">
        <v>51</v>
      </c>
      <c r="C96" s="18">
        <v>6939962756189</v>
      </c>
      <c r="D96" s="18">
        <v>582120168125</v>
      </c>
      <c r="E96" s="18">
        <v>21065210000350</v>
      </c>
      <c r="F96" s="18" t="s">
        <v>337</v>
      </c>
      <c r="G96" s="19" t="s">
        <v>338</v>
      </c>
      <c r="H96" s="17" t="s">
        <v>129</v>
      </c>
      <c r="I96" s="26">
        <f>VLOOKUP(C96,供应链!E:J,6,0)</f>
        <v>0</v>
      </c>
      <c r="J96" s="17">
        <f>VLOOKUP(C96,供应链!E:H,4,0)</f>
        <v>0</v>
      </c>
      <c r="K96" s="17">
        <f>VLOOKUP(C96,供应链!E:K,7,0)</f>
        <v>0</v>
      </c>
      <c r="L96" s="18" t="str">
        <f>VLOOKUP(C96,供应链!E:I,5,0)</f>
        <v>-</v>
      </c>
      <c r="M96" s="27">
        <f t="shared" si="148"/>
        <v>0</v>
      </c>
      <c r="N96" s="17">
        <v>7</v>
      </c>
      <c r="O96" s="26">
        <v>0</v>
      </c>
      <c r="P96" s="18">
        <v>0</v>
      </c>
      <c r="Q96" s="18">
        <v>0</v>
      </c>
      <c r="R96" s="40">
        <f t="shared" si="196"/>
        <v>0</v>
      </c>
      <c r="S96" s="17">
        <f t="shared" si="197"/>
        <v>0</v>
      </c>
      <c r="T96" s="36">
        <f t="shared" si="198"/>
        <v>0</v>
      </c>
      <c r="U96" s="17">
        <v>8</v>
      </c>
      <c r="V96" s="26">
        <v>0</v>
      </c>
      <c r="W96" s="18">
        <v>0</v>
      </c>
      <c r="X96" s="18">
        <v>0</v>
      </c>
      <c r="Y96" s="40">
        <f t="shared" si="199"/>
        <v>0</v>
      </c>
      <c r="Z96" s="17">
        <f t="shared" si="200"/>
        <v>0</v>
      </c>
      <c r="AA96" s="36">
        <f t="shared" si="201"/>
        <v>0</v>
      </c>
      <c r="AB96" s="17">
        <v>15</v>
      </c>
      <c r="AC96" s="26">
        <v>0</v>
      </c>
      <c r="AD96" s="18">
        <v>0</v>
      </c>
      <c r="AE96" s="18">
        <v>0</v>
      </c>
      <c r="AF96" s="40">
        <f t="shared" si="149"/>
        <v>0</v>
      </c>
      <c r="AG96" s="17">
        <f t="shared" si="150"/>
        <v>0</v>
      </c>
      <c r="AH96" s="36">
        <f t="shared" si="151"/>
        <v>0</v>
      </c>
      <c r="AI96" s="17">
        <v>13</v>
      </c>
      <c r="AJ96" s="26">
        <v>0</v>
      </c>
      <c r="AK96" s="18">
        <v>0</v>
      </c>
      <c r="AL96" s="18">
        <v>0</v>
      </c>
      <c r="AM96" s="40">
        <f t="shared" si="202"/>
        <v>0</v>
      </c>
      <c r="AN96" s="17">
        <f t="shared" si="203"/>
        <v>0</v>
      </c>
      <c r="AO96" s="36">
        <f t="shared" si="204"/>
        <v>0</v>
      </c>
      <c r="AP96" s="17">
        <v>11</v>
      </c>
      <c r="AQ96" s="26">
        <v>0</v>
      </c>
      <c r="AR96" s="18">
        <v>0</v>
      </c>
      <c r="AS96" s="18">
        <v>0</v>
      </c>
      <c r="AT96" s="40">
        <f t="shared" si="205"/>
        <v>0</v>
      </c>
      <c r="AU96" s="17">
        <f t="shared" si="206"/>
        <v>0</v>
      </c>
      <c r="AV96" s="36">
        <f t="shared" si="207"/>
        <v>0</v>
      </c>
      <c r="AW96" s="17">
        <v>260</v>
      </c>
      <c r="AX96" s="26">
        <v>0</v>
      </c>
      <c r="AY96" s="18">
        <v>0</v>
      </c>
      <c r="AZ96" s="18">
        <v>0</v>
      </c>
      <c r="BA96" s="40">
        <f t="shared" si="208"/>
        <v>0</v>
      </c>
      <c r="BB96" s="17">
        <f t="shared" si="209"/>
        <v>0</v>
      </c>
      <c r="BC96" s="36">
        <f t="shared" si="210"/>
        <v>0</v>
      </c>
      <c r="BD96" s="17">
        <v>7</v>
      </c>
      <c r="BE96" s="26">
        <v>0</v>
      </c>
      <c r="BF96" s="17">
        <v>0</v>
      </c>
      <c r="BG96" s="18">
        <v>0</v>
      </c>
      <c r="BH96" s="40">
        <f t="shared" si="211"/>
        <v>0</v>
      </c>
      <c r="BI96" s="17">
        <f t="shared" si="212"/>
        <v>0</v>
      </c>
      <c r="BJ96" s="36">
        <f t="shared" si="213"/>
        <v>0</v>
      </c>
      <c r="BK96" s="17">
        <v>7</v>
      </c>
      <c r="BL96" s="32">
        <v>0</v>
      </c>
      <c r="BM96" s="17">
        <v>0</v>
      </c>
      <c r="BN96" s="18">
        <v>0</v>
      </c>
      <c r="BO96" s="40">
        <f t="shared" si="214"/>
        <v>0</v>
      </c>
      <c r="BP96" s="17">
        <f t="shared" si="215"/>
        <v>0</v>
      </c>
      <c r="BQ96" s="36">
        <f t="shared" si="216"/>
        <v>0</v>
      </c>
      <c r="BR96" s="17">
        <v>5</v>
      </c>
      <c r="BS96" s="32">
        <v>0</v>
      </c>
      <c r="BT96" s="18">
        <v>0</v>
      </c>
      <c r="BU96" s="18">
        <v>0</v>
      </c>
      <c r="BV96" s="40">
        <f t="shared" si="217"/>
        <v>0</v>
      </c>
      <c r="BW96" s="17">
        <f t="shared" si="218"/>
        <v>0</v>
      </c>
      <c r="BX96" s="116">
        <f t="shared" si="219"/>
        <v>0</v>
      </c>
      <c r="BY96" s="112">
        <v>0</v>
      </c>
      <c r="BZ96" s="117">
        <v>0</v>
      </c>
      <c r="CA96" s="112">
        <v>0</v>
      </c>
      <c r="CB96" s="112">
        <v>0</v>
      </c>
      <c r="CC96" s="40">
        <f t="shared" si="152"/>
        <v>0</v>
      </c>
      <c r="CD96" s="17">
        <f t="shared" si="153"/>
        <v>0</v>
      </c>
      <c r="CE96" s="36">
        <f t="shared" si="154"/>
        <v>0</v>
      </c>
      <c r="CF96" s="112">
        <v>9</v>
      </c>
      <c r="CG96" s="117">
        <v>0</v>
      </c>
      <c r="CH96" s="112">
        <v>0</v>
      </c>
      <c r="CI96" s="112">
        <v>0</v>
      </c>
      <c r="CJ96" s="40">
        <f t="shared" si="155"/>
        <v>0</v>
      </c>
      <c r="CK96" s="17">
        <f t="shared" si="156"/>
        <v>0</v>
      </c>
      <c r="CL96" s="36">
        <f t="shared" si="157"/>
        <v>0</v>
      </c>
      <c r="CM96" s="120">
        <v>3</v>
      </c>
      <c r="CN96" s="121">
        <v>0</v>
      </c>
      <c r="CO96" s="55">
        <v>0</v>
      </c>
      <c r="CP96" s="55">
        <v>0</v>
      </c>
      <c r="CQ96" s="40">
        <f t="shared" si="158"/>
        <v>0</v>
      </c>
      <c r="CR96" s="17">
        <f t="shared" si="159"/>
        <v>0</v>
      </c>
      <c r="CS96" s="36">
        <f t="shared" si="160"/>
        <v>0</v>
      </c>
      <c r="CT96" s="122">
        <v>0</v>
      </c>
      <c r="CU96" s="123">
        <v>0</v>
      </c>
      <c r="CV96" s="122">
        <v>0</v>
      </c>
      <c r="CW96" s="122">
        <v>0</v>
      </c>
      <c r="CX96" s="40">
        <f t="shared" si="161"/>
        <v>0</v>
      </c>
      <c r="CY96" s="17">
        <f t="shared" si="162"/>
        <v>0</v>
      </c>
      <c r="CZ96" s="36">
        <f t="shared" si="163"/>
        <v>0</v>
      </c>
      <c r="DA96" s="112">
        <v>5</v>
      </c>
      <c r="DB96" s="117">
        <v>0</v>
      </c>
      <c r="DC96" s="112">
        <v>0</v>
      </c>
      <c r="DD96" s="112">
        <v>0</v>
      </c>
      <c r="DE96" s="40">
        <f t="shared" si="164"/>
        <v>0</v>
      </c>
      <c r="DF96" s="17">
        <f t="shared" si="165"/>
        <v>0</v>
      </c>
      <c r="DG96" s="36">
        <f t="shared" si="166"/>
        <v>0</v>
      </c>
      <c r="DH96" s="126">
        <v>5</v>
      </c>
      <c r="DI96" s="32">
        <v>0</v>
      </c>
      <c r="DJ96" s="17">
        <v>0</v>
      </c>
      <c r="DK96" s="18">
        <v>0</v>
      </c>
      <c r="DL96" s="40">
        <f t="shared" si="167"/>
        <v>0</v>
      </c>
      <c r="DM96" s="17">
        <f t="shared" si="168"/>
        <v>0</v>
      </c>
      <c r="DN96" s="36">
        <f t="shared" si="169"/>
        <v>0</v>
      </c>
      <c r="DO96" s="33">
        <v>6</v>
      </c>
      <c r="DP96" s="32">
        <v>0</v>
      </c>
      <c r="DQ96" s="18">
        <v>0</v>
      </c>
      <c r="DR96" s="18">
        <v>0</v>
      </c>
      <c r="DS96" s="40">
        <f t="shared" si="170"/>
        <v>0</v>
      </c>
      <c r="DT96" s="17">
        <f t="shared" si="171"/>
        <v>0</v>
      </c>
      <c r="DU96" s="36">
        <f t="shared" si="172"/>
        <v>0</v>
      </c>
      <c r="DV96" s="18">
        <v>8</v>
      </c>
      <c r="DW96" s="26">
        <v>0</v>
      </c>
      <c r="DX96" s="18">
        <v>0</v>
      </c>
      <c r="DY96" s="18">
        <v>0</v>
      </c>
      <c r="DZ96" s="40">
        <f t="shared" si="173"/>
        <v>0</v>
      </c>
      <c r="EA96" s="17">
        <f t="shared" si="174"/>
        <v>0</v>
      </c>
      <c r="EB96" s="36">
        <f t="shared" si="175"/>
        <v>0</v>
      </c>
      <c r="EC96" s="18">
        <v>11</v>
      </c>
      <c r="ED96" s="26">
        <v>0</v>
      </c>
      <c r="EE96" s="18">
        <v>0</v>
      </c>
      <c r="EF96" s="18">
        <v>0</v>
      </c>
      <c r="EG96" s="40">
        <f t="shared" si="176"/>
        <v>0</v>
      </c>
      <c r="EH96" s="17">
        <f t="shared" si="177"/>
        <v>0</v>
      </c>
      <c r="EI96" s="36">
        <f t="shared" si="178"/>
        <v>0</v>
      </c>
      <c r="EJ96" s="18">
        <v>8</v>
      </c>
      <c r="EK96" s="26">
        <v>0</v>
      </c>
      <c r="EL96" s="18">
        <v>0</v>
      </c>
      <c r="EM96" s="18">
        <v>0</v>
      </c>
      <c r="EN96" s="40">
        <f t="shared" si="179"/>
        <v>0</v>
      </c>
      <c r="EO96" s="17">
        <f t="shared" si="180"/>
        <v>0</v>
      </c>
      <c r="EP96" s="36">
        <f t="shared" si="181"/>
        <v>0</v>
      </c>
      <c r="EQ96" s="18">
        <v>3</v>
      </c>
      <c r="ER96" s="26">
        <v>0</v>
      </c>
      <c r="ES96" s="18">
        <v>0</v>
      </c>
      <c r="ET96" s="18">
        <v>0</v>
      </c>
      <c r="EU96" s="40">
        <f t="shared" si="220"/>
        <v>0</v>
      </c>
      <c r="EV96" s="17">
        <f t="shared" si="182"/>
        <v>0</v>
      </c>
      <c r="EW96" s="36">
        <f t="shared" si="183"/>
        <v>0</v>
      </c>
      <c r="EX96" s="18">
        <v>8</v>
      </c>
      <c r="EY96" s="26">
        <v>0</v>
      </c>
      <c r="EZ96" s="17">
        <v>0</v>
      </c>
      <c r="FA96" s="18">
        <v>0</v>
      </c>
      <c r="FB96" s="40">
        <f t="shared" si="221"/>
        <v>0</v>
      </c>
      <c r="FC96" s="17">
        <f t="shared" si="184"/>
        <v>0</v>
      </c>
      <c r="FD96" s="36">
        <f t="shared" si="185"/>
        <v>0</v>
      </c>
      <c r="FE96" s="18">
        <v>8</v>
      </c>
      <c r="FF96" s="26">
        <v>0</v>
      </c>
      <c r="FG96" s="17">
        <v>0</v>
      </c>
      <c r="FH96" s="18">
        <v>0</v>
      </c>
      <c r="FI96" s="40">
        <f t="shared" si="222"/>
        <v>0</v>
      </c>
      <c r="FJ96" s="17">
        <f t="shared" si="186"/>
        <v>0</v>
      </c>
      <c r="FK96" s="36">
        <f t="shared" si="187"/>
        <v>0</v>
      </c>
      <c r="FL96" s="18">
        <v>10</v>
      </c>
      <c r="FM96" s="26">
        <v>0</v>
      </c>
      <c r="FN96" s="17">
        <v>0</v>
      </c>
      <c r="FO96" s="18">
        <v>0</v>
      </c>
      <c r="FP96" s="40">
        <f t="shared" si="223"/>
        <v>0</v>
      </c>
      <c r="FQ96" s="17">
        <f t="shared" si="188"/>
        <v>0</v>
      </c>
      <c r="FR96" s="36">
        <f t="shared" si="189"/>
        <v>0</v>
      </c>
      <c r="FS96" s="18">
        <v>11</v>
      </c>
      <c r="FT96" s="26">
        <v>0</v>
      </c>
      <c r="FU96" s="17">
        <v>0</v>
      </c>
      <c r="FV96" s="18">
        <v>0</v>
      </c>
      <c r="FW96" s="40">
        <f t="shared" si="247"/>
        <v>0</v>
      </c>
      <c r="FX96" s="17">
        <f t="shared" si="224"/>
        <v>0</v>
      </c>
      <c r="FY96" s="36">
        <f t="shared" si="225"/>
        <v>0</v>
      </c>
      <c r="FZ96" s="18">
        <v>7</v>
      </c>
      <c r="GA96" s="26">
        <v>0</v>
      </c>
      <c r="GB96" s="17">
        <v>0</v>
      </c>
      <c r="GC96" s="18">
        <v>0</v>
      </c>
      <c r="GD96" s="40">
        <f t="shared" si="226"/>
        <v>0</v>
      </c>
      <c r="GE96" s="17">
        <f t="shared" si="227"/>
        <v>0</v>
      </c>
      <c r="GF96" s="36">
        <f t="shared" si="228"/>
        <v>0</v>
      </c>
      <c r="GG96" s="18">
        <v>5</v>
      </c>
      <c r="GH96" s="26">
        <v>0</v>
      </c>
      <c r="GI96" s="18">
        <v>0</v>
      </c>
      <c r="GJ96" s="18">
        <v>0</v>
      </c>
      <c r="GK96" s="40">
        <f t="shared" si="229"/>
        <v>0</v>
      </c>
      <c r="GL96" s="17">
        <f t="shared" si="230"/>
        <v>0</v>
      </c>
      <c r="GM96" s="36">
        <f t="shared" si="231"/>
        <v>0</v>
      </c>
      <c r="GN96" s="18">
        <v>6</v>
      </c>
      <c r="GO96" s="26">
        <v>0</v>
      </c>
      <c r="GP96" s="18">
        <v>0</v>
      </c>
      <c r="GQ96" s="18">
        <v>0</v>
      </c>
      <c r="GR96" s="40">
        <f t="shared" si="232"/>
        <v>0</v>
      </c>
      <c r="GS96" s="17">
        <f t="shared" si="233"/>
        <v>0</v>
      </c>
      <c r="GT96" s="36">
        <f t="shared" si="234"/>
        <v>0</v>
      </c>
      <c r="GU96" s="18">
        <v>7</v>
      </c>
      <c r="GV96" s="26">
        <v>0</v>
      </c>
      <c r="GW96" s="18">
        <v>0</v>
      </c>
      <c r="GX96" s="18">
        <v>0</v>
      </c>
      <c r="GY96" s="40">
        <f t="shared" si="235"/>
        <v>0</v>
      </c>
      <c r="GZ96" s="17">
        <f t="shared" si="236"/>
        <v>0</v>
      </c>
      <c r="HA96" s="36">
        <f t="shared" si="237"/>
        <v>0</v>
      </c>
      <c r="HB96" s="18">
        <v>5</v>
      </c>
      <c r="HC96" s="26">
        <v>0</v>
      </c>
      <c r="HD96" s="18">
        <v>0</v>
      </c>
      <c r="HE96" s="18">
        <v>0</v>
      </c>
      <c r="HF96" s="40">
        <f t="shared" si="238"/>
        <v>0</v>
      </c>
      <c r="HG96" s="17">
        <f t="shared" si="239"/>
        <v>0</v>
      </c>
      <c r="HH96" s="36">
        <f t="shared" si="240"/>
        <v>0</v>
      </c>
      <c r="HI96" s="18">
        <v>5</v>
      </c>
      <c r="HJ96" s="26">
        <v>0</v>
      </c>
      <c r="HK96" s="17">
        <v>0</v>
      </c>
      <c r="HL96" s="18">
        <v>0</v>
      </c>
      <c r="HM96" s="40">
        <f t="shared" si="241"/>
        <v>0</v>
      </c>
      <c r="HN96" s="17">
        <f t="shared" si="242"/>
        <v>0</v>
      </c>
      <c r="HO96" s="36">
        <f t="shared" si="243"/>
        <v>0</v>
      </c>
      <c r="HP96" s="18">
        <v>8</v>
      </c>
      <c r="HQ96" s="26">
        <v>0</v>
      </c>
      <c r="HR96" s="17">
        <v>0</v>
      </c>
      <c r="HS96" s="18">
        <v>0</v>
      </c>
      <c r="HT96" s="40">
        <f t="shared" si="244"/>
        <v>0</v>
      </c>
      <c r="HU96" s="17">
        <f t="shared" si="245"/>
        <v>0</v>
      </c>
      <c r="HV96" s="36">
        <f t="shared" si="246"/>
        <v>0</v>
      </c>
      <c r="HW96" s="17">
        <v>71</v>
      </c>
      <c r="HX96" s="17">
        <v>5277.97</v>
      </c>
      <c r="HY96" s="18">
        <v>18</v>
      </c>
      <c r="HZ96" s="18">
        <v>1761.17</v>
      </c>
      <c r="IA96" s="17">
        <v>14</v>
      </c>
      <c r="IB96" s="17">
        <v>1371</v>
      </c>
      <c r="IC96" s="17">
        <v>0</v>
      </c>
      <c r="ID96" s="17">
        <v>0</v>
      </c>
      <c r="IE96" s="18"/>
      <c r="IF96" s="41"/>
      <c r="IG96" s="41"/>
      <c r="IH96" s="41"/>
      <c r="II96" s="41"/>
      <c r="IJ96" s="41"/>
      <c r="IK96" s="41"/>
      <c r="IL96" s="41"/>
      <c r="IM96" s="18"/>
      <c r="IN96" s="41"/>
      <c r="IO96" s="41"/>
      <c r="IP96" s="41"/>
      <c r="IQ96" s="18"/>
      <c r="IR96" s="18"/>
      <c r="IS96" s="18">
        <f t="shared" si="190"/>
        <v>0</v>
      </c>
      <c r="IT96" s="18">
        <f t="shared" si="191"/>
        <v>0</v>
      </c>
      <c r="IU96" s="17">
        <v>99</v>
      </c>
      <c r="IV96" s="17">
        <f t="shared" si="192"/>
        <v>0</v>
      </c>
      <c r="IW96" s="36">
        <f t="shared" si="193"/>
        <v>0</v>
      </c>
      <c r="IX96" s="18">
        <f t="shared" si="194"/>
        <v>103</v>
      </c>
      <c r="IY96" s="42">
        <f t="shared" si="195"/>
        <v>8410.14</v>
      </c>
      <c r="IZ96" s="43"/>
      <c r="JA96" s="43"/>
    </row>
    <row r="97" spans="1:261">
      <c r="A97" s="16"/>
      <c r="B97" s="17" t="s">
        <v>51</v>
      </c>
      <c r="C97" s="18">
        <v>6939962759364</v>
      </c>
      <c r="D97" s="18">
        <v>585922492040</v>
      </c>
      <c r="E97" s="18">
        <v>21065210000488</v>
      </c>
      <c r="F97" s="17" t="s">
        <v>339</v>
      </c>
      <c r="G97" s="19" t="s">
        <v>340</v>
      </c>
      <c r="H97" s="17" t="s">
        <v>129</v>
      </c>
      <c r="I97" s="26">
        <f>VLOOKUP(C97,供应链!E:J,6,0)</f>
        <v>0.583333333333333</v>
      </c>
      <c r="J97" s="17">
        <f>VLOOKUP(C97,供应链!E:H,4,0)</f>
        <v>34</v>
      </c>
      <c r="K97" s="17">
        <f>VLOOKUP(C97,供应链!E:K,7,0)</f>
        <v>0</v>
      </c>
      <c r="L97" s="18">
        <f>VLOOKUP(C97,供应链!E:I,5,0)</f>
        <v>54.2141230068337</v>
      </c>
      <c r="M97" s="27">
        <f t="shared" si="148"/>
        <v>0.000566006325953055</v>
      </c>
      <c r="N97" s="17">
        <v>125</v>
      </c>
      <c r="O97" s="26">
        <v>0.016</v>
      </c>
      <c r="P97" s="18">
        <v>2</v>
      </c>
      <c r="Q97" s="18">
        <v>438</v>
      </c>
      <c r="R97" s="40">
        <f t="shared" si="196"/>
        <v>219</v>
      </c>
      <c r="S97" s="17">
        <f t="shared" si="197"/>
        <v>-160</v>
      </c>
      <c r="T97" s="36">
        <f t="shared" si="198"/>
        <v>-0.365296803652968</v>
      </c>
      <c r="U97" s="17">
        <v>106</v>
      </c>
      <c r="V97" s="26">
        <v>0.00943396226415094</v>
      </c>
      <c r="W97" s="18">
        <v>1</v>
      </c>
      <c r="X97" s="18">
        <v>219</v>
      </c>
      <c r="Y97" s="40">
        <f t="shared" si="199"/>
        <v>219</v>
      </c>
      <c r="Z97" s="17">
        <f t="shared" si="200"/>
        <v>-80</v>
      </c>
      <c r="AA97" s="36">
        <f t="shared" si="201"/>
        <v>-0.365296803652968</v>
      </c>
      <c r="AB97" s="17">
        <v>120</v>
      </c>
      <c r="AC97" s="26">
        <v>0.00833333333333333</v>
      </c>
      <c r="AD97" s="18">
        <v>1</v>
      </c>
      <c r="AE97" s="18">
        <v>219</v>
      </c>
      <c r="AF97" s="40">
        <f t="shared" si="149"/>
        <v>219</v>
      </c>
      <c r="AG97" s="17">
        <f t="shared" si="150"/>
        <v>-80</v>
      </c>
      <c r="AH97" s="36">
        <f t="shared" si="151"/>
        <v>-0.365296803652968</v>
      </c>
      <c r="AI97" s="17">
        <v>148</v>
      </c>
      <c r="AJ97" s="26">
        <v>0.0135135135135135</v>
      </c>
      <c r="AK97" s="18">
        <v>2</v>
      </c>
      <c r="AL97" s="18">
        <v>438</v>
      </c>
      <c r="AM97" s="40">
        <f t="shared" si="202"/>
        <v>219</v>
      </c>
      <c r="AN97" s="17">
        <f t="shared" si="203"/>
        <v>-160</v>
      </c>
      <c r="AO97" s="36">
        <f t="shared" si="204"/>
        <v>-0.365296803652968</v>
      </c>
      <c r="AP97" s="17">
        <v>244</v>
      </c>
      <c r="AQ97" s="26">
        <v>0.00819672131147541</v>
      </c>
      <c r="AR97" s="18">
        <v>2</v>
      </c>
      <c r="AS97" s="18">
        <v>438</v>
      </c>
      <c r="AT97" s="40">
        <f t="shared" si="205"/>
        <v>219</v>
      </c>
      <c r="AU97" s="17">
        <f t="shared" si="206"/>
        <v>-160</v>
      </c>
      <c r="AV97" s="36">
        <f t="shared" si="207"/>
        <v>-0.365296803652968</v>
      </c>
      <c r="AW97" s="17">
        <v>8793</v>
      </c>
      <c r="AX97" s="26">
        <v>0.000454907312635051</v>
      </c>
      <c r="AY97" s="18">
        <v>4</v>
      </c>
      <c r="AZ97" s="18">
        <v>856</v>
      </c>
      <c r="BA97" s="40">
        <f t="shared" si="208"/>
        <v>214</v>
      </c>
      <c r="BB97" s="17">
        <f t="shared" si="209"/>
        <v>-340</v>
      </c>
      <c r="BC97" s="36">
        <f t="shared" si="210"/>
        <v>-0.397196261682243</v>
      </c>
      <c r="BD97" s="17">
        <v>162</v>
      </c>
      <c r="BE97" s="26">
        <v>0.0123456790123457</v>
      </c>
      <c r="BF97" s="17">
        <v>2</v>
      </c>
      <c r="BG97" s="18">
        <v>438</v>
      </c>
      <c r="BH97" s="40">
        <f t="shared" si="211"/>
        <v>219</v>
      </c>
      <c r="BI97" s="17">
        <f t="shared" si="212"/>
        <v>-160</v>
      </c>
      <c r="BJ97" s="36">
        <f t="shared" si="213"/>
        <v>-0.365296803652968</v>
      </c>
      <c r="BK97" s="17">
        <v>95</v>
      </c>
      <c r="BL97" s="32">
        <v>0</v>
      </c>
      <c r="BM97" s="17">
        <v>0</v>
      </c>
      <c r="BN97" s="18">
        <v>0</v>
      </c>
      <c r="BO97" s="40">
        <f t="shared" si="214"/>
        <v>0</v>
      </c>
      <c r="BP97" s="17">
        <f t="shared" si="215"/>
        <v>0</v>
      </c>
      <c r="BQ97" s="36">
        <f t="shared" si="216"/>
        <v>0</v>
      </c>
      <c r="BR97" s="17">
        <v>73</v>
      </c>
      <c r="BS97" s="32">
        <v>0</v>
      </c>
      <c r="BT97" s="18">
        <v>0</v>
      </c>
      <c r="BU97" s="18">
        <v>0</v>
      </c>
      <c r="BV97" s="40">
        <f t="shared" si="217"/>
        <v>0</v>
      </c>
      <c r="BW97" s="17">
        <f t="shared" si="218"/>
        <v>0</v>
      </c>
      <c r="BX97" s="116">
        <f t="shared" si="219"/>
        <v>0</v>
      </c>
      <c r="BY97" s="112">
        <v>0</v>
      </c>
      <c r="BZ97" s="117">
        <v>0</v>
      </c>
      <c r="CA97" s="112">
        <v>0</v>
      </c>
      <c r="CB97" s="112">
        <v>0</v>
      </c>
      <c r="CC97" s="40">
        <f t="shared" si="152"/>
        <v>0</v>
      </c>
      <c r="CD97" s="17">
        <f t="shared" si="153"/>
        <v>0</v>
      </c>
      <c r="CE97" s="36">
        <f t="shared" si="154"/>
        <v>0</v>
      </c>
      <c r="CF97" s="112">
        <v>70</v>
      </c>
      <c r="CG97" s="117">
        <v>0</v>
      </c>
      <c r="CH97" s="112">
        <v>0</v>
      </c>
      <c r="CI97" s="112">
        <v>0</v>
      </c>
      <c r="CJ97" s="40">
        <f t="shared" si="155"/>
        <v>0</v>
      </c>
      <c r="CK97" s="17">
        <f t="shared" si="156"/>
        <v>0</v>
      </c>
      <c r="CL97" s="36">
        <f t="shared" si="157"/>
        <v>0</v>
      </c>
      <c r="CM97" s="120">
        <v>63</v>
      </c>
      <c r="CN97" s="121">
        <v>0</v>
      </c>
      <c r="CO97" s="55">
        <v>0</v>
      </c>
      <c r="CP97" s="55">
        <v>0</v>
      </c>
      <c r="CQ97" s="40">
        <f t="shared" si="158"/>
        <v>0</v>
      </c>
      <c r="CR97" s="17">
        <f t="shared" si="159"/>
        <v>0</v>
      </c>
      <c r="CS97" s="36">
        <f t="shared" si="160"/>
        <v>0</v>
      </c>
      <c r="CT97" s="122">
        <v>0</v>
      </c>
      <c r="CU97" s="123">
        <v>0</v>
      </c>
      <c r="CV97" s="122">
        <v>0</v>
      </c>
      <c r="CW97" s="122">
        <v>0</v>
      </c>
      <c r="CX97" s="40">
        <f t="shared" si="161"/>
        <v>0</v>
      </c>
      <c r="CY97" s="17">
        <f t="shared" si="162"/>
        <v>0</v>
      </c>
      <c r="CZ97" s="36">
        <f t="shared" si="163"/>
        <v>0</v>
      </c>
      <c r="DA97" s="112">
        <v>72</v>
      </c>
      <c r="DB97" s="117">
        <v>0.0277777777777778</v>
      </c>
      <c r="DC97" s="112">
        <v>2</v>
      </c>
      <c r="DD97" s="112">
        <v>518</v>
      </c>
      <c r="DE97" s="40">
        <f t="shared" si="164"/>
        <v>259</v>
      </c>
      <c r="DF97" s="17">
        <f t="shared" si="165"/>
        <v>-80</v>
      </c>
      <c r="DG97" s="36">
        <f t="shared" si="166"/>
        <v>-0.154440154440154</v>
      </c>
      <c r="DH97" s="126">
        <v>78</v>
      </c>
      <c r="DI97" s="32">
        <v>0</v>
      </c>
      <c r="DJ97" s="17">
        <v>0</v>
      </c>
      <c r="DK97" s="18">
        <v>0</v>
      </c>
      <c r="DL97" s="40">
        <f t="shared" si="167"/>
        <v>0</v>
      </c>
      <c r="DM97" s="17">
        <f t="shared" si="168"/>
        <v>0</v>
      </c>
      <c r="DN97" s="36">
        <f t="shared" si="169"/>
        <v>0</v>
      </c>
      <c r="DO97" s="33">
        <v>68</v>
      </c>
      <c r="DP97" s="32">
        <v>0.0147058823529412</v>
      </c>
      <c r="DQ97" s="18">
        <v>1</v>
      </c>
      <c r="DR97" s="18">
        <v>259</v>
      </c>
      <c r="DS97" s="40">
        <f t="shared" si="170"/>
        <v>259</v>
      </c>
      <c r="DT97" s="17">
        <f t="shared" si="171"/>
        <v>-40</v>
      </c>
      <c r="DU97" s="36">
        <f t="shared" si="172"/>
        <v>-0.154440154440154</v>
      </c>
      <c r="DV97" s="18">
        <v>93</v>
      </c>
      <c r="DW97" s="26">
        <v>0</v>
      </c>
      <c r="DX97" s="18">
        <v>0</v>
      </c>
      <c r="DY97" s="18">
        <v>0</v>
      </c>
      <c r="DZ97" s="40">
        <f t="shared" si="173"/>
        <v>0</v>
      </c>
      <c r="EA97" s="17">
        <f t="shared" si="174"/>
        <v>0</v>
      </c>
      <c r="EB97" s="36">
        <f t="shared" si="175"/>
        <v>0</v>
      </c>
      <c r="EC97" s="18">
        <v>99</v>
      </c>
      <c r="ED97" s="26">
        <v>0</v>
      </c>
      <c r="EE97" s="18">
        <v>0</v>
      </c>
      <c r="EF97" s="18">
        <v>0</v>
      </c>
      <c r="EG97" s="40">
        <f t="shared" si="176"/>
        <v>0</v>
      </c>
      <c r="EH97" s="17">
        <f t="shared" si="177"/>
        <v>0</v>
      </c>
      <c r="EI97" s="36">
        <f t="shared" si="178"/>
        <v>0</v>
      </c>
      <c r="EJ97" s="18">
        <v>81</v>
      </c>
      <c r="EK97" s="26">
        <v>0</v>
      </c>
      <c r="EL97" s="18">
        <v>0</v>
      </c>
      <c r="EM97" s="18">
        <v>0</v>
      </c>
      <c r="EN97" s="40">
        <f t="shared" si="179"/>
        <v>0</v>
      </c>
      <c r="EO97" s="17">
        <f t="shared" si="180"/>
        <v>0</v>
      </c>
      <c r="EP97" s="36">
        <f t="shared" si="181"/>
        <v>0</v>
      </c>
      <c r="EQ97" s="18">
        <v>89</v>
      </c>
      <c r="ER97" s="26">
        <v>0.0112359550561798</v>
      </c>
      <c r="ES97" s="18">
        <v>1</v>
      </c>
      <c r="ET97" s="18">
        <v>239</v>
      </c>
      <c r="EU97" s="40">
        <f t="shared" si="220"/>
        <v>239</v>
      </c>
      <c r="EV97" s="17">
        <f t="shared" si="182"/>
        <v>-60</v>
      </c>
      <c r="EW97" s="36">
        <f t="shared" si="183"/>
        <v>-0.251046025104602</v>
      </c>
      <c r="EX97" s="18">
        <v>77</v>
      </c>
      <c r="EY97" s="26">
        <v>0.025974025974026</v>
      </c>
      <c r="EZ97" s="17">
        <v>2</v>
      </c>
      <c r="FA97" s="18">
        <v>498</v>
      </c>
      <c r="FB97" s="40">
        <f t="shared" si="221"/>
        <v>249</v>
      </c>
      <c r="FC97" s="17">
        <f t="shared" si="184"/>
        <v>-100</v>
      </c>
      <c r="FD97" s="36">
        <f t="shared" si="185"/>
        <v>-0.200803212851406</v>
      </c>
      <c r="FE97" s="18">
        <v>80</v>
      </c>
      <c r="FF97" s="26">
        <v>0.0125</v>
      </c>
      <c r="FG97" s="17">
        <v>1</v>
      </c>
      <c r="FH97" s="18">
        <v>266</v>
      </c>
      <c r="FI97" s="40">
        <f t="shared" si="222"/>
        <v>266</v>
      </c>
      <c r="FJ97" s="17">
        <f t="shared" si="186"/>
        <v>-33</v>
      </c>
      <c r="FK97" s="36">
        <f t="shared" si="187"/>
        <v>-0.12406015037594</v>
      </c>
      <c r="FL97" s="18">
        <v>95</v>
      </c>
      <c r="FM97" s="26">
        <v>0.0210526315789474</v>
      </c>
      <c r="FN97" s="17">
        <v>2</v>
      </c>
      <c r="FO97" s="18">
        <v>498</v>
      </c>
      <c r="FP97" s="40">
        <f t="shared" si="223"/>
        <v>249</v>
      </c>
      <c r="FQ97" s="17">
        <f t="shared" si="188"/>
        <v>-100</v>
      </c>
      <c r="FR97" s="36">
        <f t="shared" si="189"/>
        <v>-0.200803212851406</v>
      </c>
      <c r="FS97" s="18">
        <v>89</v>
      </c>
      <c r="FT97" s="26">
        <v>0</v>
      </c>
      <c r="FU97" s="17">
        <v>0</v>
      </c>
      <c r="FV97" s="18">
        <v>0</v>
      </c>
      <c r="FW97" s="40">
        <f t="shared" si="247"/>
        <v>0</v>
      </c>
      <c r="FX97" s="17">
        <f t="shared" si="224"/>
        <v>0</v>
      </c>
      <c r="FY97" s="36">
        <f t="shared" si="225"/>
        <v>0</v>
      </c>
      <c r="FZ97" s="18">
        <v>179</v>
      </c>
      <c r="GA97" s="26">
        <v>0.0279329608938547</v>
      </c>
      <c r="GB97" s="17">
        <v>5</v>
      </c>
      <c r="GC97" s="18">
        <v>999</v>
      </c>
      <c r="GD97" s="40">
        <f t="shared" si="226"/>
        <v>199.8</v>
      </c>
      <c r="GE97" s="17">
        <f t="shared" si="227"/>
        <v>-496</v>
      </c>
      <c r="GF97" s="36">
        <f t="shared" si="228"/>
        <v>-0.496496496496496</v>
      </c>
      <c r="GG97" s="18">
        <v>183</v>
      </c>
      <c r="GH97" s="26">
        <v>0.00546448087431694</v>
      </c>
      <c r="GI97" s="18">
        <v>1</v>
      </c>
      <c r="GJ97" s="18">
        <v>199</v>
      </c>
      <c r="GK97" s="40">
        <f t="shared" si="229"/>
        <v>199</v>
      </c>
      <c r="GL97" s="17">
        <f t="shared" si="230"/>
        <v>-100</v>
      </c>
      <c r="GM97" s="36">
        <f t="shared" si="231"/>
        <v>-0.50251256281407</v>
      </c>
      <c r="GN97" s="18">
        <v>276</v>
      </c>
      <c r="GO97" s="26">
        <v>0.0181159420289855</v>
      </c>
      <c r="GP97" s="18">
        <v>5</v>
      </c>
      <c r="GQ97" s="18">
        <v>738</v>
      </c>
      <c r="GR97" s="40">
        <f t="shared" si="232"/>
        <v>147.6</v>
      </c>
      <c r="GS97" s="17">
        <f t="shared" si="233"/>
        <v>-757</v>
      </c>
      <c r="GT97" s="36">
        <f t="shared" si="234"/>
        <v>-1.02574525745257</v>
      </c>
      <c r="GU97" s="18">
        <v>214</v>
      </c>
      <c r="GV97" s="26">
        <v>0.00934579439252336</v>
      </c>
      <c r="GW97" s="18">
        <v>2</v>
      </c>
      <c r="GX97" s="18">
        <v>274</v>
      </c>
      <c r="GY97" s="40">
        <f t="shared" si="235"/>
        <v>137</v>
      </c>
      <c r="GZ97" s="17">
        <f t="shared" si="236"/>
        <v>-324</v>
      </c>
      <c r="HA97" s="36">
        <f t="shared" si="237"/>
        <v>-1.18248175182482</v>
      </c>
      <c r="HB97" s="18">
        <v>194</v>
      </c>
      <c r="HC97" s="26">
        <v>0.0154639175257732</v>
      </c>
      <c r="HD97" s="18">
        <v>3</v>
      </c>
      <c r="HE97" s="18">
        <v>424</v>
      </c>
      <c r="HF97" s="40">
        <f t="shared" si="238"/>
        <v>141.333333333333</v>
      </c>
      <c r="HG97" s="17">
        <f t="shared" si="239"/>
        <v>-473</v>
      </c>
      <c r="HH97" s="36">
        <f t="shared" si="240"/>
        <v>-1.11556603773585</v>
      </c>
      <c r="HI97" s="18">
        <v>156</v>
      </c>
      <c r="HJ97" s="26">
        <v>0.0256410256410256</v>
      </c>
      <c r="HK97" s="17">
        <v>4</v>
      </c>
      <c r="HL97" s="18">
        <v>546</v>
      </c>
      <c r="HM97" s="40">
        <f t="shared" si="241"/>
        <v>136.5</v>
      </c>
      <c r="HN97" s="17">
        <f t="shared" si="242"/>
        <v>-650</v>
      </c>
      <c r="HO97" s="36">
        <f t="shared" si="243"/>
        <v>-1.19047619047619</v>
      </c>
      <c r="HP97" s="18">
        <v>130</v>
      </c>
      <c r="HQ97" s="26">
        <v>0.0615384615384615</v>
      </c>
      <c r="HR97" s="17">
        <v>8</v>
      </c>
      <c r="HS97" s="18">
        <v>1224</v>
      </c>
      <c r="HT97" s="40">
        <f t="shared" si="244"/>
        <v>153</v>
      </c>
      <c r="HU97" s="17">
        <f t="shared" si="245"/>
        <v>-1168</v>
      </c>
      <c r="HV97" s="36">
        <f t="shared" si="246"/>
        <v>-0.954248366013072</v>
      </c>
      <c r="HW97" s="17">
        <v>30</v>
      </c>
      <c r="HX97" s="17">
        <v>5770.59</v>
      </c>
      <c r="HY97" s="18">
        <v>30</v>
      </c>
      <c r="HZ97" s="18">
        <v>6318.86</v>
      </c>
      <c r="IA97" s="17">
        <v>32</v>
      </c>
      <c r="IB97" s="17">
        <v>6579</v>
      </c>
      <c r="IC97" s="17">
        <v>22</v>
      </c>
      <c r="ID97" s="17">
        <v>5523</v>
      </c>
      <c r="IE97" s="16"/>
      <c r="IF97" s="16"/>
      <c r="IG97" s="16"/>
      <c r="IH97" s="16"/>
      <c r="II97" s="41"/>
      <c r="IJ97" s="41"/>
      <c r="IK97" s="41"/>
      <c r="IL97" s="41"/>
      <c r="IM97" s="18"/>
      <c r="IN97" s="41"/>
      <c r="IO97" s="41"/>
      <c r="IP97" s="41"/>
      <c r="IQ97" s="18"/>
      <c r="IR97" s="18"/>
      <c r="IS97" s="18">
        <f t="shared" si="190"/>
        <v>51</v>
      </c>
      <c r="IT97" s="18">
        <f t="shared" si="191"/>
        <v>9728</v>
      </c>
      <c r="IU97" s="17">
        <v>299</v>
      </c>
      <c r="IV97" s="17">
        <f t="shared" si="192"/>
        <v>-5521</v>
      </c>
      <c r="IW97" s="36">
        <f t="shared" si="193"/>
        <v>-0.567537006578947</v>
      </c>
      <c r="IX97" s="18">
        <f t="shared" si="194"/>
        <v>165</v>
      </c>
      <c r="IY97" s="42">
        <f t="shared" si="195"/>
        <v>33919.45</v>
      </c>
      <c r="IZ97" s="43"/>
      <c r="JA97" s="43"/>
    </row>
    <row r="98" spans="1:261">
      <c r="A98" s="16"/>
      <c r="B98" s="17" t="s">
        <v>51</v>
      </c>
      <c r="C98" s="18">
        <v>6939962761398</v>
      </c>
      <c r="D98" s="18">
        <v>599175167991</v>
      </c>
      <c r="E98" s="18">
        <v>21065210000589</v>
      </c>
      <c r="F98" s="17" t="s">
        <v>341</v>
      </c>
      <c r="G98" s="19" t="s">
        <v>342</v>
      </c>
      <c r="H98" s="17" t="s">
        <v>129</v>
      </c>
      <c r="I98" s="26">
        <f>VLOOKUP(C98,供应链!E:J,6,0)</f>
        <v>0</v>
      </c>
      <c r="J98" s="17">
        <f>VLOOKUP(C98,供应链!E:H,4,0)</f>
        <v>36</v>
      </c>
      <c r="K98" s="17">
        <f>VLOOKUP(C98,供应链!E:K,7,0)</f>
        <v>0</v>
      </c>
      <c r="L98" s="18" t="str">
        <f>VLOOKUP(C98,供应链!E:I,5,0)</f>
        <v>-</v>
      </c>
      <c r="M98" s="27">
        <f t="shared" si="148"/>
        <v>0.000277454081349537</v>
      </c>
      <c r="N98" s="17">
        <v>125</v>
      </c>
      <c r="O98" s="26">
        <v>0.024</v>
      </c>
      <c r="P98" s="18">
        <v>3</v>
      </c>
      <c r="Q98" s="18">
        <v>382</v>
      </c>
      <c r="R98" s="40">
        <f t="shared" si="196"/>
        <v>127.333333333333</v>
      </c>
      <c r="S98" s="17">
        <f t="shared" si="197"/>
        <v>-95</v>
      </c>
      <c r="T98" s="36">
        <f t="shared" si="198"/>
        <v>-0.24869109947644</v>
      </c>
      <c r="U98" s="17">
        <v>137</v>
      </c>
      <c r="V98" s="26">
        <v>0.0145985401459854</v>
      </c>
      <c r="W98" s="18">
        <v>2</v>
      </c>
      <c r="X98" s="18">
        <v>272</v>
      </c>
      <c r="Y98" s="40">
        <f t="shared" si="199"/>
        <v>136</v>
      </c>
      <c r="Z98" s="17">
        <f t="shared" si="200"/>
        <v>-46</v>
      </c>
      <c r="AA98" s="36">
        <f t="shared" si="201"/>
        <v>-0.169117647058824</v>
      </c>
      <c r="AB98" s="17">
        <v>206</v>
      </c>
      <c r="AC98" s="26">
        <v>0.0242718446601942</v>
      </c>
      <c r="AD98" s="18">
        <v>5</v>
      </c>
      <c r="AE98" s="18">
        <v>651</v>
      </c>
      <c r="AF98" s="40">
        <f t="shared" si="149"/>
        <v>130.2</v>
      </c>
      <c r="AG98" s="17">
        <f t="shared" si="150"/>
        <v>-144</v>
      </c>
      <c r="AH98" s="36">
        <f t="shared" si="151"/>
        <v>-0.221198156682028</v>
      </c>
      <c r="AI98" s="17">
        <v>127</v>
      </c>
      <c r="AJ98" s="26">
        <v>0</v>
      </c>
      <c r="AK98" s="18">
        <v>0</v>
      </c>
      <c r="AL98" s="18">
        <v>0</v>
      </c>
      <c r="AM98" s="40">
        <f t="shared" si="202"/>
        <v>0</v>
      </c>
      <c r="AN98" s="17">
        <f t="shared" si="203"/>
        <v>0</v>
      </c>
      <c r="AO98" s="36">
        <f t="shared" si="204"/>
        <v>0</v>
      </c>
      <c r="AP98" s="17">
        <v>180</v>
      </c>
      <c r="AQ98" s="26">
        <v>0</v>
      </c>
      <c r="AR98" s="18">
        <v>0</v>
      </c>
      <c r="AS98" s="18">
        <v>0</v>
      </c>
      <c r="AT98" s="40">
        <f t="shared" si="205"/>
        <v>0</v>
      </c>
      <c r="AU98" s="17">
        <f t="shared" si="206"/>
        <v>0</v>
      </c>
      <c r="AV98" s="36">
        <f t="shared" si="207"/>
        <v>0</v>
      </c>
      <c r="AW98" s="17">
        <v>4759</v>
      </c>
      <c r="AX98" s="26">
        <v>0</v>
      </c>
      <c r="AY98" s="18">
        <v>0</v>
      </c>
      <c r="AZ98" s="18">
        <v>0</v>
      </c>
      <c r="BA98" s="40">
        <f t="shared" si="208"/>
        <v>0</v>
      </c>
      <c r="BB98" s="17">
        <f t="shared" si="209"/>
        <v>0</v>
      </c>
      <c r="BC98" s="36">
        <f t="shared" si="210"/>
        <v>0</v>
      </c>
      <c r="BD98" s="17">
        <v>144</v>
      </c>
      <c r="BE98" s="26">
        <v>0.00694444444444444</v>
      </c>
      <c r="BF98" s="17">
        <v>1</v>
      </c>
      <c r="BG98" s="18">
        <v>134</v>
      </c>
      <c r="BH98" s="40">
        <f t="shared" si="211"/>
        <v>134</v>
      </c>
      <c r="BI98" s="17">
        <f t="shared" si="212"/>
        <v>-25</v>
      </c>
      <c r="BJ98" s="36">
        <f t="shared" si="213"/>
        <v>-0.186567164179104</v>
      </c>
      <c r="BK98" s="17">
        <v>130</v>
      </c>
      <c r="BL98" s="32">
        <v>0</v>
      </c>
      <c r="BM98" s="17">
        <v>0</v>
      </c>
      <c r="BN98" s="18">
        <v>0</v>
      </c>
      <c r="BO98" s="40">
        <f t="shared" si="214"/>
        <v>0</v>
      </c>
      <c r="BP98" s="17">
        <f t="shared" si="215"/>
        <v>0</v>
      </c>
      <c r="BQ98" s="36">
        <f t="shared" si="216"/>
        <v>0</v>
      </c>
      <c r="BR98" s="17">
        <v>126</v>
      </c>
      <c r="BS98" s="32">
        <v>0</v>
      </c>
      <c r="BT98" s="18">
        <v>0</v>
      </c>
      <c r="BU98" s="18">
        <v>0</v>
      </c>
      <c r="BV98" s="40">
        <f t="shared" si="217"/>
        <v>0</v>
      </c>
      <c r="BW98" s="17">
        <f t="shared" si="218"/>
        <v>0</v>
      </c>
      <c r="BX98" s="116">
        <f t="shared" si="219"/>
        <v>0</v>
      </c>
      <c r="BY98" s="112">
        <v>122</v>
      </c>
      <c r="BZ98" s="117">
        <v>0.00819672131147541</v>
      </c>
      <c r="CA98" s="112">
        <v>1</v>
      </c>
      <c r="CB98" s="112">
        <v>129</v>
      </c>
      <c r="CC98" s="40">
        <f t="shared" si="152"/>
        <v>129</v>
      </c>
      <c r="CD98" s="17">
        <f t="shared" si="153"/>
        <v>-30</v>
      </c>
      <c r="CE98" s="36">
        <f t="shared" si="154"/>
        <v>-0.232558139534884</v>
      </c>
      <c r="CF98" s="112">
        <v>65</v>
      </c>
      <c r="CG98" s="117">
        <v>0.0153846153846154</v>
      </c>
      <c r="CH98" s="112">
        <v>1</v>
      </c>
      <c r="CI98" s="112">
        <v>139</v>
      </c>
      <c r="CJ98" s="40">
        <f t="shared" si="155"/>
        <v>139</v>
      </c>
      <c r="CK98" s="17">
        <f t="shared" si="156"/>
        <v>-20</v>
      </c>
      <c r="CL98" s="36">
        <f t="shared" si="157"/>
        <v>-0.143884892086331</v>
      </c>
      <c r="CM98" s="120">
        <v>64</v>
      </c>
      <c r="CN98" s="121">
        <v>0</v>
      </c>
      <c r="CO98" s="55">
        <v>0</v>
      </c>
      <c r="CP98" s="55">
        <v>0</v>
      </c>
      <c r="CQ98" s="40">
        <f t="shared" si="158"/>
        <v>0</v>
      </c>
      <c r="CR98" s="17">
        <f t="shared" si="159"/>
        <v>0</v>
      </c>
      <c r="CS98" s="36">
        <f t="shared" si="160"/>
        <v>0</v>
      </c>
      <c r="CT98" s="122">
        <v>0</v>
      </c>
      <c r="CU98" s="123">
        <v>0</v>
      </c>
      <c r="CV98" s="122">
        <v>0</v>
      </c>
      <c r="CW98" s="122">
        <v>0</v>
      </c>
      <c r="CX98" s="40">
        <f t="shared" si="161"/>
        <v>0</v>
      </c>
      <c r="CY98" s="17">
        <f t="shared" si="162"/>
        <v>0</v>
      </c>
      <c r="CZ98" s="36">
        <f t="shared" si="163"/>
        <v>0</v>
      </c>
      <c r="DA98" s="112">
        <v>61</v>
      </c>
      <c r="DB98" s="117">
        <v>0.0163934426229508</v>
      </c>
      <c r="DC98" s="112">
        <v>1</v>
      </c>
      <c r="DD98" s="112">
        <v>139</v>
      </c>
      <c r="DE98" s="40">
        <f t="shared" si="164"/>
        <v>139</v>
      </c>
      <c r="DF98" s="17">
        <f t="shared" si="165"/>
        <v>-20</v>
      </c>
      <c r="DG98" s="36">
        <f t="shared" si="166"/>
        <v>-0.143884892086331</v>
      </c>
      <c r="DH98" s="126">
        <v>78</v>
      </c>
      <c r="DI98" s="32">
        <v>0</v>
      </c>
      <c r="DJ98" s="17">
        <v>0</v>
      </c>
      <c r="DK98" s="18">
        <v>0</v>
      </c>
      <c r="DL98" s="40">
        <f t="shared" si="167"/>
        <v>0</v>
      </c>
      <c r="DM98" s="17">
        <f t="shared" si="168"/>
        <v>0</v>
      </c>
      <c r="DN98" s="36">
        <f t="shared" si="169"/>
        <v>0</v>
      </c>
      <c r="DO98" s="33">
        <v>123</v>
      </c>
      <c r="DP98" s="32">
        <v>0</v>
      </c>
      <c r="DQ98" s="18">
        <v>0</v>
      </c>
      <c r="DR98" s="18">
        <v>0</v>
      </c>
      <c r="DS98" s="40">
        <f t="shared" si="170"/>
        <v>0</v>
      </c>
      <c r="DT98" s="17">
        <f t="shared" si="171"/>
        <v>0</v>
      </c>
      <c r="DU98" s="36">
        <f t="shared" si="172"/>
        <v>0</v>
      </c>
      <c r="DV98" s="18">
        <v>125</v>
      </c>
      <c r="DW98" s="26">
        <v>0.008</v>
      </c>
      <c r="DX98" s="18">
        <v>1</v>
      </c>
      <c r="DY98" s="18">
        <v>139</v>
      </c>
      <c r="DZ98" s="40">
        <f t="shared" si="173"/>
        <v>139</v>
      </c>
      <c r="EA98" s="17">
        <f t="shared" si="174"/>
        <v>-20</v>
      </c>
      <c r="EB98" s="36">
        <f t="shared" si="175"/>
        <v>-0.143884892086331</v>
      </c>
      <c r="EC98" s="18">
        <v>65</v>
      </c>
      <c r="ED98" s="26">
        <v>0</v>
      </c>
      <c r="EE98" s="18">
        <v>0</v>
      </c>
      <c r="EF98" s="18">
        <v>0</v>
      </c>
      <c r="EG98" s="40">
        <f t="shared" si="176"/>
        <v>0</v>
      </c>
      <c r="EH98" s="17">
        <f t="shared" si="177"/>
        <v>0</v>
      </c>
      <c r="EI98" s="36">
        <f t="shared" si="178"/>
        <v>0</v>
      </c>
      <c r="EJ98" s="18">
        <v>58</v>
      </c>
      <c r="EK98" s="26">
        <v>0</v>
      </c>
      <c r="EL98" s="18">
        <v>0</v>
      </c>
      <c r="EM98" s="18">
        <v>0</v>
      </c>
      <c r="EN98" s="40">
        <f t="shared" si="179"/>
        <v>0</v>
      </c>
      <c r="EO98" s="17">
        <f t="shared" si="180"/>
        <v>0</v>
      </c>
      <c r="EP98" s="36">
        <f t="shared" si="181"/>
        <v>0</v>
      </c>
      <c r="EQ98" s="18">
        <v>68</v>
      </c>
      <c r="ER98" s="26">
        <v>0.0147058823529412</v>
      </c>
      <c r="ES98" s="18">
        <v>1</v>
      </c>
      <c r="ET98" s="18">
        <v>139</v>
      </c>
      <c r="EU98" s="40">
        <f t="shared" si="220"/>
        <v>139</v>
      </c>
      <c r="EV98" s="17">
        <f t="shared" si="182"/>
        <v>-20</v>
      </c>
      <c r="EW98" s="36">
        <f t="shared" si="183"/>
        <v>-0.143884892086331</v>
      </c>
      <c r="EX98" s="18">
        <v>79</v>
      </c>
      <c r="EY98" s="26">
        <v>0.0253164556962025</v>
      </c>
      <c r="EZ98" s="17">
        <v>2</v>
      </c>
      <c r="FA98" s="18">
        <v>278</v>
      </c>
      <c r="FB98" s="40">
        <f t="shared" si="221"/>
        <v>139</v>
      </c>
      <c r="FC98" s="17">
        <f t="shared" si="184"/>
        <v>-40</v>
      </c>
      <c r="FD98" s="36">
        <f t="shared" si="185"/>
        <v>-0.143884892086331</v>
      </c>
      <c r="FE98" s="18">
        <v>95</v>
      </c>
      <c r="FF98" s="26">
        <v>0</v>
      </c>
      <c r="FG98" s="17">
        <v>0</v>
      </c>
      <c r="FH98" s="18">
        <v>0</v>
      </c>
      <c r="FI98" s="40">
        <f t="shared" si="222"/>
        <v>0</v>
      </c>
      <c r="FJ98" s="17">
        <f t="shared" si="186"/>
        <v>0</v>
      </c>
      <c r="FK98" s="36">
        <f t="shared" si="187"/>
        <v>0</v>
      </c>
      <c r="FL98" s="18">
        <v>125</v>
      </c>
      <c r="FM98" s="26">
        <v>0</v>
      </c>
      <c r="FN98" s="17">
        <v>0</v>
      </c>
      <c r="FO98" s="18">
        <v>0</v>
      </c>
      <c r="FP98" s="40">
        <f t="shared" si="223"/>
        <v>0</v>
      </c>
      <c r="FQ98" s="17">
        <f t="shared" si="188"/>
        <v>0</v>
      </c>
      <c r="FR98" s="36">
        <f t="shared" si="189"/>
        <v>0</v>
      </c>
      <c r="FS98" s="18">
        <v>102</v>
      </c>
      <c r="FT98" s="26">
        <v>0</v>
      </c>
      <c r="FU98" s="17">
        <v>0</v>
      </c>
      <c r="FV98" s="18">
        <v>0</v>
      </c>
      <c r="FW98" s="40">
        <f t="shared" si="247"/>
        <v>0</v>
      </c>
      <c r="FX98" s="17">
        <f t="shared" si="224"/>
        <v>0</v>
      </c>
      <c r="FY98" s="36">
        <f t="shared" si="225"/>
        <v>0</v>
      </c>
      <c r="FZ98" s="18">
        <v>79</v>
      </c>
      <c r="GA98" s="26">
        <v>0</v>
      </c>
      <c r="GB98" s="17">
        <v>0</v>
      </c>
      <c r="GC98" s="18">
        <v>0</v>
      </c>
      <c r="GD98" s="40">
        <f t="shared" si="226"/>
        <v>0</v>
      </c>
      <c r="GE98" s="17">
        <f t="shared" si="227"/>
        <v>0</v>
      </c>
      <c r="GF98" s="36">
        <f t="shared" si="228"/>
        <v>0</v>
      </c>
      <c r="GG98" s="18">
        <v>102</v>
      </c>
      <c r="GH98" s="26">
        <v>0</v>
      </c>
      <c r="GI98" s="18">
        <v>0</v>
      </c>
      <c r="GJ98" s="18">
        <v>0</v>
      </c>
      <c r="GK98" s="40">
        <f t="shared" si="229"/>
        <v>0</v>
      </c>
      <c r="GL98" s="17">
        <f t="shared" si="230"/>
        <v>0</v>
      </c>
      <c r="GM98" s="36">
        <f t="shared" si="231"/>
        <v>0</v>
      </c>
      <c r="GN98" s="18">
        <v>122</v>
      </c>
      <c r="GO98" s="26">
        <v>0.0245901639344262</v>
      </c>
      <c r="GP98" s="18">
        <v>3</v>
      </c>
      <c r="GQ98" s="18">
        <v>248</v>
      </c>
      <c r="GR98" s="40">
        <f t="shared" si="232"/>
        <v>82.6666666666667</v>
      </c>
      <c r="GS98" s="17">
        <f t="shared" si="233"/>
        <v>-229</v>
      </c>
      <c r="GT98" s="36">
        <f t="shared" si="234"/>
        <v>-0.923387096774194</v>
      </c>
      <c r="GU98" s="18">
        <v>142</v>
      </c>
      <c r="GV98" s="26">
        <v>0.0211267605633803</v>
      </c>
      <c r="GW98" s="18">
        <v>3</v>
      </c>
      <c r="GX98" s="18">
        <v>229</v>
      </c>
      <c r="GY98" s="40">
        <f t="shared" si="235"/>
        <v>76.3333333333333</v>
      </c>
      <c r="GZ98" s="17">
        <f t="shared" si="236"/>
        <v>-248</v>
      </c>
      <c r="HA98" s="36">
        <f t="shared" si="237"/>
        <v>-1.08296943231441</v>
      </c>
      <c r="HB98" s="18">
        <v>104</v>
      </c>
      <c r="HC98" s="26">
        <v>0.00961538461538462</v>
      </c>
      <c r="HD98" s="18">
        <v>1</v>
      </c>
      <c r="HE98" s="18">
        <v>70</v>
      </c>
      <c r="HF98" s="40">
        <f t="shared" si="238"/>
        <v>70</v>
      </c>
      <c r="HG98" s="17">
        <f t="shared" si="239"/>
        <v>-89</v>
      </c>
      <c r="HH98" s="36">
        <f t="shared" si="240"/>
        <v>-1.27142857142857</v>
      </c>
      <c r="HI98" s="18">
        <v>73</v>
      </c>
      <c r="HJ98" s="26">
        <v>0</v>
      </c>
      <c r="HK98" s="17">
        <v>0</v>
      </c>
      <c r="HL98" s="18">
        <v>0</v>
      </c>
      <c r="HM98" s="40">
        <f t="shared" si="241"/>
        <v>0</v>
      </c>
      <c r="HN98" s="17">
        <f t="shared" si="242"/>
        <v>0</v>
      </c>
      <c r="HO98" s="36">
        <f t="shared" si="243"/>
        <v>0</v>
      </c>
      <c r="HP98" s="18">
        <v>83</v>
      </c>
      <c r="HQ98" s="26">
        <v>0</v>
      </c>
      <c r="HR98" s="17">
        <v>0</v>
      </c>
      <c r="HS98" s="18">
        <v>0</v>
      </c>
      <c r="HT98" s="40">
        <f t="shared" si="244"/>
        <v>0</v>
      </c>
      <c r="HU98" s="17">
        <f t="shared" si="245"/>
        <v>0</v>
      </c>
      <c r="HV98" s="36">
        <f t="shared" si="246"/>
        <v>0</v>
      </c>
      <c r="HW98" s="17">
        <v>75</v>
      </c>
      <c r="HX98" s="17">
        <v>11499.81</v>
      </c>
      <c r="HY98" s="18">
        <v>137</v>
      </c>
      <c r="HZ98" s="18">
        <v>21505.16</v>
      </c>
      <c r="IA98" s="17">
        <v>235</v>
      </c>
      <c r="IB98" s="17">
        <v>36362</v>
      </c>
      <c r="IC98" s="17">
        <v>54</v>
      </c>
      <c r="ID98" s="17">
        <v>8288</v>
      </c>
      <c r="IE98" s="16"/>
      <c r="IF98" s="16"/>
      <c r="IG98" s="16"/>
      <c r="IH98" s="16"/>
      <c r="II98" s="41"/>
      <c r="IJ98" s="41"/>
      <c r="IK98" s="41"/>
      <c r="IL98" s="41"/>
      <c r="IM98" s="18"/>
      <c r="IN98" s="41"/>
      <c r="IO98" s="41"/>
      <c r="IP98" s="41"/>
      <c r="IQ98" s="18"/>
      <c r="IR98" s="18"/>
      <c r="IS98" s="18">
        <f t="shared" si="190"/>
        <v>25</v>
      </c>
      <c r="IT98" s="18">
        <f t="shared" si="191"/>
        <v>2949</v>
      </c>
      <c r="IU98" s="17">
        <v>159</v>
      </c>
      <c r="IV98" s="17">
        <f t="shared" si="192"/>
        <v>-1026</v>
      </c>
      <c r="IW98" s="36">
        <f t="shared" si="193"/>
        <v>-0.347914547304171</v>
      </c>
      <c r="IX98" s="18">
        <f t="shared" si="194"/>
        <v>526</v>
      </c>
      <c r="IY98" s="42">
        <f t="shared" si="195"/>
        <v>80603.97</v>
      </c>
      <c r="IZ98" s="43"/>
      <c r="JA98" s="43"/>
    </row>
    <row r="99" spans="1:261">
      <c r="A99" s="16"/>
      <c r="B99" s="17" t="s">
        <v>51</v>
      </c>
      <c r="C99" s="18">
        <v>6939962762173</v>
      </c>
      <c r="D99" s="18">
        <v>599190595495</v>
      </c>
      <c r="E99" s="18">
        <v>21065210000648</v>
      </c>
      <c r="F99" s="17" t="s">
        <v>343</v>
      </c>
      <c r="G99" s="19" t="s">
        <v>344</v>
      </c>
      <c r="H99" s="17" t="s">
        <v>129</v>
      </c>
      <c r="I99" s="26">
        <f>VLOOKUP(C99,供应链!E:J,6,0)</f>
        <v>0.28</v>
      </c>
      <c r="J99" s="17">
        <f>VLOOKUP(C99,供应链!E:H,4,0)</f>
        <v>29</v>
      </c>
      <c r="K99" s="17">
        <f>VLOOKUP(C99,供应链!E:K,7,0)</f>
        <v>0</v>
      </c>
      <c r="L99" s="18">
        <f>VLOOKUP(C99,供应链!E:I,5,0)</f>
        <v>283.255813953488</v>
      </c>
      <c r="M99" s="27">
        <f t="shared" si="148"/>
        <v>0.013162421619222</v>
      </c>
      <c r="N99" s="17">
        <v>755</v>
      </c>
      <c r="O99" s="26">
        <v>0.071523178807947</v>
      </c>
      <c r="P99" s="18">
        <v>54</v>
      </c>
      <c r="Q99" s="18">
        <v>4704</v>
      </c>
      <c r="R99" s="40">
        <f t="shared" si="196"/>
        <v>87.1111111111111</v>
      </c>
      <c r="S99" s="17">
        <f t="shared" si="197"/>
        <v>-642</v>
      </c>
      <c r="T99" s="36">
        <f t="shared" si="198"/>
        <v>-0.136479591836735</v>
      </c>
      <c r="U99" s="17">
        <v>766</v>
      </c>
      <c r="V99" s="26">
        <v>0.0548302872062663</v>
      </c>
      <c r="W99" s="18">
        <v>42</v>
      </c>
      <c r="X99" s="18">
        <v>3666</v>
      </c>
      <c r="Y99" s="40">
        <f t="shared" si="199"/>
        <v>87.2857142857143</v>
      </c>
      <c r="Z99" s="17">
        <f t="shared" si="200"/>
        <v>-492</v>
      </c>
      <c r="AA99" s="36">
        <f t="shared" si="201"/>
        <v>-0.134206219312602</v>
      </c>
      <c r="AB99" s="17">
        <v>702</v>
      </c>
      <c r="AC99" s="26">
        <v>0.0541310541310541</v>
      </c>
      <c r="AD99" s="18">
        <v>38</v>
      </c>
      <c r="AE99" s="18">
        <v>3276</v>
      </c>
      <c r="AF99" s="40">
        <f t="shared" si="149"/>
        <v>86.2105263157895</v>
      </c>
      <c r="AG99" s="17">
        <f t="shared" si="150"/>
        <v>-486</v>
      </c>
      <c r="AH99" s="36">
        <f t="shared" si="151"/>
        <v>-0.148351648351648</v>
      </c>
      <c r="AI99" s="17">
        <v>800</v>
      </c>
      <c r="AJ99" s="26">
        <v>0.04625</v>
      </c>
      <c r="AK99" s="18">
        <v>37</v>
      </c>
      <c r="AL99" s="18">
        <v>3184</v>
      </c>
      <c r="AM99" s="40">
        <f t="shared" si="202"/>
        <v>86.054054054054</v>
      </c>
      <c r="AN99" s="17">
        <f t="shared" si="203"/>
        <v>-479</v>
      </c>
      <c r="AO99" s="36">
        <f t="shared" si="204"/>
        <v>-0.150439698492462</v>
      </c>
      <c r="AP99" s="17">
        <v>969</v>
      </c>
      <c r="AQ99" s="26">
        <v>0.0402476780185759</v>
      </c>
      <c r="AR99" s="18">
        <v>39</v>
      </c>
      <c r="AS99" s="18">
        <v>3784</v>
      </c>
      <c r="AT99" s="40">
        <f t="shared" si="205"/>
        <v>97.025641025641</v>
      </c>
      <c r="AU99" s="17">
        <f t="shared" si="206"/>
        <v>-77.0000000000001</v>
      </c>
      <c r="AV99" s="36">
        <f t="shared" si="207"/>
        <v>-0.0203488372093024</v>
      </c>
      <c r="AW99" s="17">
        <v>26526</v>
      </c>
      <c r="AX99" s="26">
        <v>0.00512704516323607</v>
      </c>
      <c r="AY99" s="18">
        <v>136</v>
      </c>
      <c r="AZ99" s="18">
        <v>12984</v>
      </c>
      <c r="BA99" s="40">
        <f t="shared" si="208"/>
        <v>95.4705882352941</v>
      </c>
      <c r="BB99" s="17">
        <f t="shared" si="209"/>
        <v>-480</v>
      </c>
      <c r="BC99" s="36">
        <f t="shared" si="210"/>
        <v>-0.0369685767097967</v>
      </c>
      <c r="BD99" s="17">
        <v>612</v>
      </c>
      <c r="BE99" s="26">
        <v>0.0555555555555556</v>
      </c>
      <c r="BF99" s="17">
        <v>34</v>
      </c>
      <c r="BG99" s="18">
        <v>3253</v>
      </c>
      <c r="BH99" s="40">
        <f t="shared" si="211"/>
        <v>95.6764705882353</v>
      </c>
      <c r="BI99" s="17">
        <f t="shared" si="212"/>
        <v>-113</v>
      </c>
      <c r="BJ99" s="36">
        <f t="shared" si="213"/>
        <v>-0.0347371656932063</v>
      </c>
      <c r="BK99" s="17">
        <v>455</v>
      </c>
      <c r="BL99" s="32">
        <v>0.0549450549450549</v>
      </c>
      <c r="BM99" s="17">
        <v>25</v>
      </c>
      <c r="BN99" s="18">
        <v>2405</v>
      </c>
      <c r="BO99" s="40">
        <f t="shared" si="214"/>
        <v>96.2</v>
      </c>
      <c r="BP99" s="17">
        <f t="shared" si="215"/>
        <v>-69.9999999999999</v>
      </c>
      <c r="BQ99" s="36">
        <f t="shared" si="216"/>
        <v>-0.0291060291060291</v>
      </c>
      <c r="BR99" s="17">
        <v>483</v>
      </c>
      <c r="BS99" s="32">
        <v>0.072463768115942</v>
      </c>
      <c r="BT99" s="18">
        <v>35</v>
      </c>
      <c r="BU99" s="18">
        <v>3357</v>
      </c>
      <c r="BV99" s="40">
        <f t="shared" si="217"/>
        <v>95.9142857142857</v>
      </c>
      <c r="BW99" s="17">
        <f t="shared" si="218"/>
        <v>-108</v>
      </c>
      <c r="BX99" s="116">
        <f t="shared" si="219"/>
        <v>-0.032171581769437</v>
      </c>
      <c r="BY99" s="112">
        <v>417</v>
      </c>
      <c r="BZ99" s="117">
        <v>0.0551558752997602</v>
      </c>
      <c r="CA99" s="112">
        <v>23</v>
      </c>
      <c r="CB99" s="112">
        <v>2234</v>
      </c>
      <c r="CC99" s="40">
        <f t="shared" si="152"/>
        <v>97.1304347826087</v>
      </c>
      <c r="CD99" s="17">
        <f t="shared" si="153"/>
        <v>-42.9999999999998</v>
      </c>
      <c r="CE99" s="36">
        <f t="shared" si="154"/>
        <v>-0.0192479856759176</v>
      </c>
      <c r="CF99" s="112">
        <v>434</v>
      </c>
      <c r="CG99" s="117">
        <v>0.0645161290322581</v>
      </c>
      <c r="CH99" s="112">
        <v>28</v>
      </c>
      <c r="CI99" s="112">
        <v>2694</v>
      </c>
      <c r="CJ99" s="40">
        <f t="shared" si="155"/>
        <v>96.2142857142857</v>
      </c>
      <c r="CK99" s="17">
        <f t="shared" si="156"/>
        <v>-78.0000000000002</v>
      </c>
      <c r="CL99" s="36">
        <f t="shared" si="157"/>
        <v>-0.0289532293986638</v>
      </c>
      <c r="CM99" s="120">
        <v>457</v>
      </c>
      <c r="CN99" s="121">
        <v>0.037199124726477</v>
      </c>
      <c r="CO99" s="55">
        <v>17</v>
      </c>
      <c r="CP99" s="55">
        <v>1622</v>
      </c>
      <c r="CQ99" s="40">
        <f t="shared" si="158"/>
        <v>95.4117647058823</v>
      </c>
      <c r="CR99" s="17">
        <f t="shared" si="159"/>
        <v>-61.0000000000001</v>
      </c>
      <c r="CS99" s="36">
        <f t="shared" si="160"/>
        <v>-0.0376078914919853</v>
      </c>
      <c r="CT99" s="122">
        <v>484</v>
      </c>
      <c r="CU99" s="123">
        <v>0.0454545454545455</v>
      </c>
      <c r="CV99" s="122">
        <v>22</v>
      </c>
      <c r="CW99" s="122">
        <v>2103</v>
      </c>
      <c r="CX99" s="40">
        <f t="shared" si="161"/>
        <v>95.5909090909091</v>
      </c>
      <c r="CY99" s="17">
        <f t="shared" si="162"/>
        <v>-74.9999999999999</v>
      </c>
      <c r="CZ99" s="36">
        <f t="shared" si="163"/>
        <v>-0.0356633380884451</v>
      </c>
      <c r="DA99" s="112">
        <v>589</v>
      </c>
      <c r="DB99" s="117">
        <v>0.0543293718166384</v>
      </c>
      <c r="DC99" s="112">
        <v>32</v>
      </c>
      <c r="DD99" s="112">
        <v>3118</v>
      </c>
      <c r="DE99" s="40">
        <f t="shared" si="164"/>
        <v>97.4375</v>
      </c>
      <c r="DF99" s="17">
        <f t="shared" si="165"/>
        <v>-50</v>
      </c>
      <c r="DG99" s="36">
        <f t="shared" si="166"/>
        <v>-0.0160359204618345</v>
      </c>
      <c r="DH99" s="126">
        <v>538</v>
      </c>
      <c r="DI99" s="32">
        <v>0.0464684014869888</v>
      </c>
      <c r="DJ99" s="17">
        <v>25</v>
      </c>
      <c r="DK99" s="18">
        <v>2416</v>
      </c>
      <c r="DL99" s="40">
        <f t="shared" si="167"/>
        <v>96.64</v>
      </c>
      <c r="DM99" s="17">
        <f t="shared" si="168"/>
        <v>-59</v>
      </c>
      <c r="DN99" s="36">
        <f t="shared" si="169"/>
        <v>-0.0244205298013245</v>
      </c>
      <c r="DO99" s="33">
        <v>620</v>
      </c>
      <c r="DP99" s="32">
        <v>0.0612903225806452</v>
      </c>
      <c r="DQ99" s="18">
        <v>38</v>
      </c>
      <c r="DR99" s="18">
        <v>3675</v>
      </c>
      <c r="DS99" s="40">
        <f t="shared" si="170"/>
        <v>96.7105263157895</v>
      </c>
      <c r="DT99" s="17">
        <f t="shared" si="171"/>
        <v>-86.9999999999998</v>
      </c>
      <c r="DU99" s="36">
        <f t="shared" si="172"/>
        <v>-0.023673469387755</v>
      </c>
      <c r="DV99" s="18">
        <v>573</v>
      </c>
      <c r="DW99" s="26">
        <v>0.0523560209424084</v>
      </c>
      <c r="DX99" s="18">
        <v>30</v>
      </c>
      <c r="DY99" s="18">
        <v>2813</v>
      </c>
      <c r="DZ99" s="40">
        <f t="shared" si="173"/>
        <v>93.7666666666667</v>
      </c>
      <c r="EA99" s="17">
        <f t="shared" si="174"/>
        <v>-157</v>
      </c>
      <c r="EB99" s="36">
        <f t="shared" si="175"/>
        <v>-0.0558123000355492</v>
      </c>
      <c r="EC99" s="18">
        <v>516</v>
      </c>
      <c r="ED99" s="26">
        <v>0.0445736434108527</v>
      </c>
      <c r="EE99" s="18">
        <v>23</v>
      </c>
      <c r="EF99" s="18">
        <v>2190</v>
      </c>
      <c r="EG99" s="40">
        <f t="shared" si="176"/>
        <v>95.2173913043478</v>
      </c>
      <c r="EH99" s="17">
        <f t="shared" si="177"/>
        <v>-87</v>
      </c>
      <c r="EI99" s="36">
        <f t="shared" si="178"/>
        <v>-0.0397260273972603</v>
      </c>
      <c r="EJ99" s="18">
        <v>484</v>
      </c>
      <c r="EK99" s="26">
        <v>0.0475206611570248</v>
      </c>
      <c r="EL99" s="18">
        <v>23</v>
      </c>
      <c r="EM99" s="18">
        <v>2178</v>
      </c>
      <c r="EN99" s="40">
        <f t="shared" si="179"/>
        <v>94.695652173913</v>
      </c>
      <c r="EO99" s="17">
        <f t="shared" si="180"/>
        <v>-98.9999999999999</v>
      </c>
      <c r="EP99" s="36">
        <f t="shared" si="181"/>
        <v>-0.0454545454545454</v>
      </c>
      <c r="EQ99" s="18">
        <v>426</v>
      </c>
      <c r="ER99" s="26">
        <v>0.0563380281690141</v>
      </c>
      <c r="ES99" s="18">
        <v>24</v>
      </c>
      <c r="ET99" s="18">
        <v>2265</v>
      </c>
      <c r="EU99" s="40">
        <f t="shared" si="220"/>
        <v>94.375</v>
      </c>
      <c r="EV99" s="17">
        <f t="shared" si="182"/>
        <v>-111</v>
      </c>
      <c r="EW99" s="36">
        <f t="shared" si="183"/>
        <v>-0.0490066225165563</v>
      </c>
      <c r="EX99" s="18">
        <v>554</v>
      </c>
      <c r="EY99" s="26">
        <v>0.036101083032491</v>
      </c>
      <c r="EZ99" s="17">
        <v>20</v>
      </c>
      <c r="FA99" s="18">
        <v>1945</v>
      </c>
      <c r="FB99" s="40">
        <f t="shared" si="221"/>
        <v>97.25</v>
      </c>
      <c r="FC99" s="17">
        <f t="shared" si="184"/>
        <v>-35</v>
      </c>
      <c r="FD99" s="36">
        <f t="shared" si="185"/>
        <v>-0.0179948586118252</v>
      </c>
      <c r="FE99" s="18">
        <v>457</v>
      </c>
      <c r="FF99" s="26">
        <v>0.0459518599562363</v>
      </c>
      <c r="FG99" s="17">
        <v>21</v>
      </c>
      <c r="FH99" s="18">
        <v>1973</v>
      </c>
      <c r="FI99" s="40">
        <f t="shared" si="222"/>
        <v>93.9523809523809</v>
      </c>
      <c r="FJ99" s="17">
        <f t="shared" si="186"/>
        <v>-106</v>
      </c>
      <c r="FK99" s="36">
        <f t="shared" si="187"/>
        <v>-0.0537252914343639</v>
      </c>
      <c r="FL99" s="18">
        <v>494</v>
      </c>
      <c r="FM99" s="26">
        <v>0.0526315789473684</v>
      </c>
      <c r="FN99" s="17">
        <v>26</v>
      </c>
      <c r="FO99" s="18">
        <v>2432</v>
      </c>
      <c r="FP99" s="40">
        <f t="shared" si="223"/>
        <v>93.5384615384615</v>
      </c>
      <c r="FQ99" s="17">
        <f t="shared" si="188"/>
        <v>-142</v>
      </c>
      <c r="FR99" s="36">
        <f t="shared" si="189"/>
        <v>-0.0583881578947369</v>
      </c>
      <c r="FS99" s="18">
        <v>472</v>
      </c>
      <c r="FT99" s="26">
        <v>0.0360169491525424</v>
      </c>
      <c r="FU99" s="17">
        <v>17</v>
      </c>
      <c r="FV99" s="18">
        <v>1618</v>
      </c>
      <c r="FW99" s="40">
        <f t="shared" si="247"/>
        <v>95.1764705882353</v>
      </c>
      <c r="FX99" s="17">
        <f t="shared" si="224"/>
        <v>-65.0000000000001</v>
      </c>
      <c r="FY99" s="36">
        <f t="shared" si="225"/>
        <v>-0.0401730531520396</v>
      </c>
      <c r="FZ99" s="18">
        <v>799</v>
      </c>
      <c r="GA99" s="26">
        <v>0.0988735919899875</v>
      </c>
      <c r="GB99" s="17">
        <v>79</v>
      </c>
      <c r="GC99" s="18">
        <v>6171</v>
      </c>
      <c r="GD99" s="40">
        <f t="shared" si="226"/>
        <v>78.1139240506329</v>
      </c>
      <c r="GE99" s="17">
        <f t="shared" si="227"/>
        <v>-1650</v>
      </c>
      <c r="GF99" s="36">
        <f t="shared" si="228"/>
        <v>-0.267379679144385</v>
      </c>
      <c r="GG99" s="18">
        <v>763</v>
      </c>
      <c r="GH99" s="26">
        <v>0.0786369593709043</v>
      </c>
      <c r="GI99" s="18">
        <v>60</v>
      </c>
      <c r="GJ99" s="18">
        <v>4694</v>
      </c>
      <c r="GK99" s="40">
        <f t="shared" si="229"/>
        <v>78.2333333333333</v>
      </c>
      <c r="GL99" s="17">
        <f t="shared" si="230"/>
        <v>-1246</v>
      </c>
      <c r="GM99" s="36">
        <f t="shared" si="231"/>
        <v>-0.265445249254367</v>
      </c>
      <c r="GN99" s="18">
        <v>785</v>
      </c>
      <c r="GO99" s="26">
        <v>0.0636942675159236</v>
      </c>
      <c r="GP99" s="18">
        <v>50</v>
      </c>
      <c r="GQ99" s="18">
        <v>3903</v>
      </c>
      <c r="GR99" s="40">
        <f t="shared" si="232"/>
        <v>78.06</v>
      </c>
      <c r="GS99" s="17">
        <f t="shared" si="233"/>
        <v>-1047</v>
      </c>
      <c r="GT99" s="36">
        <f t="shared" si="234"/>
        <v>-0.268255188316679</v>
      </c>
      <c r="GU99" s="18">
        <v>821</v>
      </c>
      <c r="GV99" s="26">
        <v>0.0609013398294763</v>
      </c>
      <c r="GW99" s="18">
        <v>50</v>
      </c>
      <c r="GX99" s="18">
        <v>4138</v>
      </c>
      <c r="GY99" s="40">
        <f t="shared" si="235"/>
        <v>82.76</v>
      </c>
      <c r="GZ99" s="17">
        <f t="shared" si="236"/>
        <v>-812</v>
      </c>
      <c r="HA99" s="36">
        <f t="shared" si="237"/>
        <v>-0.196230062832286</v>
      </c>
      <c r="HB99" s="18">
        <v>694</v>
      </c>
      <c r="HC99" s="26">
        <v>0.0835734870317003</v>
      </c>
      <c r="HD99" s="18">
        <v>58</v>
      </c>
      <c r="HE99" s="18">
        <v>4699</v>
      </c>
      <c r="HF99" s="40">
        <f t="shared" si="238"/>
        <v>81.0172413793103</v>
      </c>
      <c r="HG99" s="17">
        <f t="shared" si="239"/>
        <v>-1043</v>
      </c>
      <c r="HH99" s="36">
        <f t="shared" si="240"/>
        <v>-0.221962119599915</v>
      </c>
      <c r="HI99" s="18">
        <v>714</v>
      </c>
      <c r="HJ99" s="26">
        <v>0.0644257703081232</v>
      </c>
      <c r="HK99" s="17">
        <v>46</v>
      </c>
      <c r="HL99" s="18">
        <v>3687</v>
      </c>
      <c r="HM99" s="40">
        <f t="shared" si="241"/>
        <v>80.1521739130435</v>
      </c>
      <c r="HN99" s="17">
        <f t="shared" si="242"/>
        <v>-867</v>
      </c>
      <c r="HO99" s="36">
        <f t="shared" si="243"/>
        <v>-0.235150528885273</v>
      </c>
      <c r="HP99" s="18">
        <v>901</v>
      </c>
      <c r="HQ99" s="26">
        <v>0.0377358490566038</v>
      </c>
      <c r="HR99" s="17">
        <v>34</v>
      </c>
      <c r="HS99" s="18">
        <v>2754</v>
      </c>
      <c r="HT99" s="40">
        <f t="shared" si="244"/>
        <v>81</v>
      </c>
      <c r="HU99" s="17">
        <f t="shared" si="245"/>
        <v>-612</v>
      </c>
      <c r="HV99" s="36">
        <f t="shared" si="246"/>
        <v>-0.222222222222222</v>
      </c>
      <c r="HW99" s="17">
        <v>892</v>
      </c>
      <c r="HX99" s="17">
        <v>87532.78</v>
      </c>
      <c r="HY99" s="18">
        <v>1306</v>
      </c>
      <c r="HZ99" s="18">
        <v>126502.54</v>
      </c>
      <c r="IA99" s="17">
        <v>2228</v>
      </c>
      <c r="IB99" s="17">
        <v>213880</v>
      </c>
      <c r="IC99" s="17">
        <v>1303</v>
      </c>
      <c r="ID99" s="17">
        <v>131240</v>
      </c>
      <c r="IE99" s="16"/>
      <c r="IF99" s="16"/>
      <c r="IG99" s="16"/>
      <c r="IH99" s="16"/>
      <c r="II99" s="41"/>
      <c r="IJ99" s="41"/>
      <c r="IK99" s="41"/>
      <c r="IL99" s="41"/>
      <c r="IM99" s="18"/>
      <c r="IN99" s="41"/>
      <c r="IO99" s="41"/>
      <c r="IP99" s="41"/>
      <c r="IQ99" s="18"/>
      <c r="IR99" s="18"/>
      <c r="IS99" s="18">
        <f t="shared" si="190"/>
        <v>1186</v>
      </c>
      <c r="IT99" s="18">
        <f t="shared" si="191"/>
        <v>105935</v>
      </c>
      <c r="IU99" s="17">
        <v>99</v>
      </c>
      <c r="IV99" s="17">
        <f t="shared" si="192"/>
        <v>-11479</v>
      </c>
      <c r="IW99" s="36">
        <f t="shared" si="193"/>
        <v>-0.108358899325058</v>
      </c>
      <c r="IX99" s="18">
        <f t="shared" si="194"/>
        <v>6915</v>
      </c>
      <c r="IY99" s="42">
        <f t="shared" si="195"/>
        <v>665090.32</v>
      </c>
      <c r="IZ99" s="43"/>
      <c r="JA99" s="43"/>
    </row>
    <row r="100" spans="1:261">
      <c r="A100" s="16"/>
      <c r="B100" s="17" t="s">
        <v>51</v>
      </c>
      <c r="C100" s="18">
        <v>6939962762401</v>
      </c>
      <c r="D100" s="18">
        <v>599177647280</v>
      </c>
      <c r="E100" s="18">
        <v>21065210000608</v>
      </c>
      <c r="F100" s="17" t="s">
        <v>345</v>
      </c>
      <c r="G100" s="19" t="s">
        <v>346</v>
      </c>
      <c r="H100" s="17" t="s">
        <v>129</v>
      </c>
      <c r="I100" s="26">
        <f>VLOOKUP(C100,供应链!E:J,6,0)</f>
        <v>0.958333333333333</v>
      </c>
      <c r="J100" s="17">
        <f>VLOOKUP(C100,供应链!E:H,4,0)</f>
        <v>962</v>
      </c>
      <c r="K100" s="17">
        <f>VLOOKUP(C100,供应链!E:K,7,0)</f>
        <v>0</v>
      </c>
      <c r="L100" s="18">
        <f>VLOOKUP(C100,供应链!E:I,5,0)</f>
        <v>14.81117619889</v>
      </c>
      <c r="M100" s="27">
        <f t="shared" si="148"/>
        <v>0.0288441262970978</v>
      </c>
      <c r="N100" s="17">
        <v>4042</v>
      </c>
      <c r="O100" s="26">
        <v>0.0351311232063335</v>
      </c>
      <c r="P100" s="18">
        <v>142</v>
      </c>
      <c r="Q100" s="18">
        <v>10945</v>
      </c>
      <c r="R100" s="40">
        <f t="shared" si="196"/>
        <v>77.0774647887324</v>
      </c>
      <c r="S100" s="17">
        <f t="shared" si="197"/>
        <v>-3113</v>
      </c>
      <c r="T100" s="36">
        <f t="shared" si="198"/>
        <v>-0.284422110552764</v>
      </c>
      <c r="U100" s="17">
        <v>3924</v>
      </c>
      <c r="V100" s="26">
        <v>0.0346585117227319</v>
      </c>
      <c r="W100" s="18">
        <v>136</v>
      </c>
      <c r="X100" s="18">
        <v>10502</v>
      </c>
      <c r="Y100" s="40">
        <f t="shared" si="199"/>
        <v>77.2205882352941</v>
      </c>
      <c r="Z100" s="17">
        <f t="shared" si="200"/>
        <v>-2962</v>
      </c>
      <c r="AA100" s="36">
        <f t="shared" si="201"/>
        <v>-0.282041515901733</v>
      </c>
      <c r="AB100" s="17">
        <v>3813</v>
      </c>
      <c r="AC100" s="26">
        <v>0.035142932074482</v>
      </c>
      <c r="AD100" s="18">
        <v>134</v>
      </c>
      <c r="AE100" s="18">
        <v>10268</v>
      </c>
      <c r="AF100" s="40">
        <f t="shared" si="149"/>
        <v>76.6268656716418</v>
      </c>
      <c r="AG100" s="17">
        <f t="shared" si="150"/>
        <v>-2998</v>
      </c>
      <c r="AH100" s="36">
        <f t="shared" si="151"/>
        <v>-0.291975068172964</v>
      </c>
      <c r="AI100" s="17">
        <v>4382</v>
      </c>
      <c r="AJ100" s="26">
        <v>0.0285257873117298</v>
      </c>
      <c r="AK100" s="18">
        <v>125</v>
      </c>
      <c r="AL100" s="18">
        <v>9692</v>
      </c>
      <c r="AM100" s="40">
        <f t="shared" si="202"/>
        <v>77.536</v>
      </c>
      <c r="AN100" s="17">
        <f t="shared" si="203"/>
        <v>-2683</v>
      </c>
      <c r="AO100" s="36">
        <f t="shared" si="204"/>
        <v>-0.276826248452332</v>
      </c>
      <c r="AP100" s="17">
        <v>3385</v>
      </c>
      <c r="AQ100" s="26">
        <v>0.0351550960118168</v>
      </c>
      <c r="AR100" s="18">
        <v>119</v>
      </c>
      <c r="AS100" s="18">
        <v>10300</v>
      </c>
      <c r="AT100" s="40">
        <f t="shared" si="205"/>
        <v>86.5546218487395</v>
      </c>
      <c r="AU100" s="17">
        <f t="shared" si="206"/>
        <v>-1481</v>
      </c>
      <c r="AV100" s="36">
        <f t="shared" si="207"/>
        <v>-0.14378640776699</v>
      </c>
      <c r="AW100" s="17">
        <v>96632</v>
      </c>
      <c r="AX100" s="26">
        <v>0.0031873499461876</v>
      </c>
      <c r="AY100" s="18">
        <v>308</v>
      </c>
      <c r="AZ100" s="18">
        <v>26413</v>
      </c>
      <c r="BA100" s="40">
        <f t="shared" si="208"/>
        <v>85.7564935064935</v>
      </c>
      <c r="BB100" s="17">
        <f t="shared" si="209"/>
        <v>-4079</v>
      </c>
      <c r="BC100" s="36">
        <f t="shared" si="210"/>
        <v>-0.154431529928444</v>
      </c>
      <c r="BD100" s="17">
        <v>2332</v>
      </c>
      <c r="BE100" s="26">
        <v>0.0291595197255575</v>
      </c>
      <c r="BF100" s="17">
        <v>68</v>
      </c>
      <c r="BG100" s="18">
        <v>5870</v>
      </c>
      <c r="BH100" s="40">
        <f t="shared" si="211"/>
        <v>86.3235294117647</v>
      </c>
      <c r="BI100" s="17">
        <f t="shared" si="212"/>
        <v>-862</v>
      </c>
      <c r="BJ100" s="36">
        <f t="shared" si="213"/>
        <v>-0.146848381601363</v>
      </c>
      <c r="BK100" s="17">
        <v>1887</v>
      </c>
      <c r="BL100" s="32">
        <v>0.0259671436142024</v>
      </c>
      <c r="BM100" s="17">
        <v>49</v>
      </c>
      <c r="BN100" s="18">
        <v>4196</v>
      </c>
      <c r="BO100" s="40">
        <f t="shared" si="214"/>
        <v>85.6326530612245</v>
      </c>
      <c r="BP100" s="17">
        <f t="shared" si="215"/>
        <v>-655</v>
      </c>
      <c r="BQ100" s="36">
        <f t="shared" si="216"/>
        <v>-0.156101048617731</v>
      </c>
      <c r="BR100" s="17">
        <v>1762</v>
      </c>
      <c r="BS100" s="32">
        <v>0.0391600454029512</v>
      </c>
      <c r="BT100" s="18">
        <v>69</v>
      </c>
      <c r="BU100" s="18">
        <v>5998</v>
      </c>
      <c r="BV100" s="40">
        <f t="shared" si="217"/>
        <v>86.9275362318841</v>
      </c>
      <c r="BW100" s="17">
        <f t="shared" si="218"/>
        <v>-833</v>
      </c>
      <c r="BX100" s="116">
        <f t="shared" si="219"/>
        <v>-0.138879626542181</v>
      </c>
      <c r="BY100" s="112">
        <v>1751</v>
      </c>
      <c r="BZ100" s="117">
        <v>0.0325528269560251</v>
      </c>
      <c r="CA100" s="112">
        <v>57</v>
      </c>
      <c r="CB100" s="112">
        <v>4870</v>
      </c>
      <c r="CC100" s="40">
        <f t="shared" si="152"/>
        <v>85.4385964912281</v>
      </c>
      <c r="CD100" s="17">
        <f t="shared" si="153"/>
        <v>-773</v>
      </c>
      <c r="CE100" s="36">
        <f t="shared" si="154"/>
        <v>-0.158726899383984</v>
      </c>
      <c r="CF100" s="112">
        <v>1610</v>
      </c>
      <c r="CG100" s="117">
        <v>0.0260869565217391</v>
      </c>
      <c r="CH100" s="112">
        <v>42</v>
      </c>
      <c r="CI100" s="112">
        <v>3652</v>
      </c>
      <c r="CJ100" s="40">
        <f t="shared" si="155"/>
        <v>86.9523809523809</v>
      </c>
      <c r="CK100" s="17">
        <f t="shared" si="156"/>
        <v>-506</v>
      </c>
      <c r="CL100" s="36">
        <f t="shared" si="157"/>
        <v>-0.13855421686747</v>
      </c>
      <c r="CM100" s="120">
        <v>1743</v>
      </c>
      <c r="CN100" s="121">
        <v>0.029833620195066</v>
      </c>
      <c r="CO100" s="55">
        <v>52</v>
      </c>
      <c r="CP100" s="55">
        <v>4512</v>
      </c>
      <c r="CQ100" s="40">
        <f t="shared" si="158"/>
        <v>86.7692307692308</v>
      </c>
      <c r="CR100" s="17">
        <f t="shared" si="159"/>
        <v>-636</v>
      </c>
      <c r="CS100" s="36">
        <f t="shared" si="160"/>
        <v>-0.140957446808511</v>
      </c>
      <c r="CT100" s="122">
        <v>2017</v>
      </c>
      <c r="CU100" s="123">
        <v>0.038175508180466</v>
      </c>
      <c r="CV100" s="122">
        <v>77</v>
      </c>
      <c r="CW100" s="122">
        <v>6678</v>
      </c>
      <c r="CX100" s="40">
        <f t="shared" si="161"/>
        <v>86.7272727272727</v>
      </c>
      <c r="CY100" s="17">
        <f t="shared" si="162"/>
        <v>-945</v>
      </c>
      <c r="CZ100" s="36">
        <f t="shared" si="163"/>
        <v>-0.141509433962264</v>
      </c>
      <c r="DA100" s="112">
        <v>2158</v>
      </c>
      <c r="DB100" s="117">
        <v>0.0254865616311399</v>
      </c>
      <c r="DC100" s="112">
        <v>55</v>
      </c>
      <c r="DD100" s="112">
        <v>4741</v>
      </c>
      <c r="DE100" s="40">
        <f t="shared" si="164"/>
        <v>86.2</v>
      </c>
      <c r="DF100" s="17">
        <f t="shared" si="165"/>
        <v>-704</v>
      </c>
      <c r="DG100" s="36">
        <f t="shared" si="166"/>
        <v>-0.148491879350348</v>
      </c>
      <c r="DH100" s="126">
        <v>2007</v>
      </c>
      <c r="DI100" s="32">
        <v>0.0378674638764325</v>
      </c>
      <c r="DJ100" s="17">
        <v>76</v>
      </c>
      <c r="DK100" s="18">
        <v>6436</v>
      </c>
      <c r="DL100" s="40">
        <f t="shared" si="167"/>
        <v>84.6842105263158</v>
      </c>
      <c r="DM100" s="17">
        <f t="shared" si="168"/>
        <v>-1088</v>
      </c>
      <c r="DN100" s="36">
        <f t="shared" si="169"/>
        <v>-0.169049098819142</v>
      </c>
      <c r="DO100" s="33">
        <v>2102</v>
      </c>
      <c r="DP100" s="32">
        <v>0.0271170313986679</v>
      </c>
      <c r="DQ100" s="18">
        <v>57</v>
      </c>
      <c r="DR100" s="18">
        <v>4924</v>
      </c>
      <c r="DS100" s="40">
        <f t="shared" si="170"/>
        <v>86.3859649122807</v>
      </c>
      <c r="DT100" s="17">
        <f t="shared" si="171"/>
        <v>-719</v>
      </c>
      <c r="DU100" s="36">
        <f t="shared" si="172"/>
        <v>-0.146019496344435</v>
      </c>
      <c r="DV100" s="18">
        <v>2140</v>
      </c>
      <c r="DW100" s="26">
        <v>0.0257009345794393</v>
      </c>
      <c r="DX100" s="18">
        <v>55</v>
      </c>
      <c r="DY100" s="18">
        <v>4757</v>
      </c>
      <c r="DZ100" s="40">
        <f t="shared" si="173"/>
        <v>86.4909090909091</v>
      </c>
      <c r="EA100" s="17">
        <f t="shared" si="174"/>
        <v>-688</v>
      </c>
      <c r="EB100" s="36">
        <f t="shared" si="175"/>
        <v>-0.144628967836872</v>
      </c>
      <c r="EC100" s="18">
        <v>1819</v>
      </c>
      <c r="ED100" s="26">
        <v>0.028587135788895</v>
      </c>
      <c r="EE100" s="18">
        <v>52</v>
      </c>
      <c r="EF100" s="18">
        <v>4510</v>
      </c>
      <c r="EG100" s="40">
        <f t="shared" si="176"/>
        <v>86.7307692307692</v>
      </c>
      <c r="EH100" s="17">
        <f t="shared" si="177"/>
        <v>-638</v>
      </c>
      <c r="EI100" s="36">
        <f t="shared" si="178"/>
        <v>-0.141463414634146</v>
      </c>
      <c r="EJ100" s="18">
        <v>1706</v>
      </c>
      <c r="EK100" s="26">
        <v>0.0246189917936694</v>
      </c>
      <c r="EL100" s="18">
        <v>42</v>
      </c>
      <c r="EM100" s="18">
        <v>3620</v>
      </c>
      <c r="EN100" s="40">
        <f t="shared" si="179"/>
        <v>86.1904761904762</v>
      </c>
      <c r="EO100" s="17">
        <f t="shared" si="180"/>
        <v>-538</v>
      </c>
      <c r="EP100" s="36">
        <f t="shared" si="181"/>
        <v>-0.148618784530387</v>
      </c>
      <c r="EQ100" s="18">
        <v>1656</v>
      </c>
      <c r="ER100" s="26">
        <v>0.0332125603864734</v>
      </c>
      <c r="ES100" s="18">
        <v>55</v>
      </c>
      <c r="ET100" s="18">
        <v>4675</v>
      </c>
      <c r="EU100" s="40">
        <f t="shared" si="220"/>
        <v>85</v>
      </c>
      <c r="EV100" s="17">
        <f t="shared" si="182"/>
        <v>-770</v>
      </c>
      <c r="EW100" s="36">
        <f t="shared" si="183"/>
        <v>-0.164705882352941</v>
      </c>
      <c r="EX100" s="18">
        <v>1868</v>
      </c>
      <c r="EY100" s="26">
        <v>0.0326552462526767</v>
      </c>
      <c r="EZ100" s="17">
        <v>61</v>
      </c>
      <c r="FA100" s="18">
        <v>5053</v>
      </c>
      <c r="FB100" s="40">
        <f t="shared" si="221"/>
        <v>82.8360655737705</v>
      </c>
      <c r="FC100" s="17">
        <f t="shared" si="184"/>
        <v>-986</v>
      </c>
      <c r="FD100" s="36">
        <f t="shared" si="185"/>
        <v>-0.195131604987136</v>
      </c>
      <c r="FE100" s="18">
        <v>1743</v>
      </c>
      <c r="FF100" s="26">
        <v>0.0309810671256454</v>
      </c>
      <c r="FG100" s="17">
        <v>54</v>
      </c>
      <c r="FH100" s="18">
        <v>4679</v>
      </c>
      <c r="FI100" s="40">
        <f t="shared" si="222"/>
        <v>86.6481481481482</v>
      </c>
      <c r="FJ100" s="17">
        <f t="shared" si="186"/>
        <v>-667</v>
      </c>
      <c r="FK100" s="36">
        <f t="shared" si="187"/>
        <v>-0.142551827313528</v>
      </c>
      <c r="FL100" s="18">
        <v>1558</v>
      </c>
      <c r="FM100" s="26">
        <v>0.027599486521181</v>
      </c>
      <c r="FN100" s="17">
        <v>43</v>
      </c>
      <c r="FO100" s="18">
        <v>3706</v>
      </c>
      <c r="FP100" s="40">
        <f t="shared" si="223"/>
        <v>86.1860465116279</v>
      </c>
      <c r="FQ100" s="17">
        <f t="shared" si="188"/>
        <v>-551</v>
      </c>
      <c r="FR100" s="36">
        <f t="shared" si="189"/>
        <v>-0.148677819751754</v>
      </c>
      <c r="FS100" s="18">
        <v>1851</v>
      </c>
      <c r="FT100" s="26">
        <v>0.0140464613722312</v>
      </c>
      <c r="FU100" s="17">
        <v>26</v>
      </c>
      <c r="FV100" s="18">
        <v>2239</v>
      </c>
      <c r="FW100" s="40">
        <f t="shared" si="247"/>
        <v>86.1153846153846</v>
      </c>
      <c r="FX100" s="17">
        <f t="shared" si="224"/>
        <v>-335</v>
      </c>
      <c r="FY100" s="36">
        <f t="shared" si="225"/>
        <v>-0.149620366234926</v>
      </c>
      <c r="FZ100" s="18">
        <v>3220</v>
      </c>
      <c r="GA100" s="26">
        <v>0.0357142857142857</v>
      </c>
      <c r="GB100" s="17">
        <v>115</v>
      </c>
      <c r="GC100" s="18">
        <v>8237</v>
      </c>
      <c r="GD100" s="40">
        <f t="shared" si="226"/>
        <v>71.6260869565217</v>
      </c>
      <c r="GE100" s="17">
        <f t="shared" si="227"/>
        <v>-3148</v>
      </c>
      <c r="GF100" s="36">
        <f t="shared" si="228"/>
        <v>-0.382177977418963</v>
      </c>
      <c r="GG100" s="18">
        <v>2875</v>
      </c>
      <c r="GH100" s="26">
        <v>0.0323478260869565</v>
      </c>
      <c r="GI100" s="18">
        <v>93</v>
      </c>
      <c r="GJ100" s="18">
        <v>6772</v>
      </c>
      <c r="GK100" s="40">
        <f t="shared" si="229"/>
        <v>72.8172043010753</v>
      </c>
      <c r="GL100" s="17">
        <f t="shared" si="230"/>
        <v>-2435</v>
      </c>
      <c r="GM100" s="36">
        <f t="shared" si="231"/>
        <v>-0.359568812758417</v>
      </c>
      <c r="GN100" s="18">
        <v>2770</v>
      </c>
      <c r="GO100" s="26">
        <v>0.0422382671480144</v>
      </c>
      <c r="GP100" s="18">
        <v>117</v>
      </c>
      <c r="GQ100" s="18">
        <v>8428</v>
      </c>
      <c r="GR100" s="40">
        <f t="shared" si="232"/>
        <v>72.034188034188</v>
      </c>
      <c r="GS100" s="17">
        <f t="shared" si="233"/>
        <v>-3155</v>
      </c>
      <c r="GT100" s="36">
        <f t="shared" si="234"/>
        <v>-0.374347413383958</v>
      </c>
      <c r="GU100" s="18">
        <v>2794</v>
      </c>
      <c r="GV100" s="26">
        <v>0.0257695060844667</v>
      </c>
      <c r="GW100" s="18">
        <v>72</v>
      </c>
      <c r="GX100" s="18">
        <v>5315</v>
      </c>
      <c r="GY100" s="40">
        <f t="shared" si="235"/>
        <v>73.8194444444444</v>
      </c>
      <c r="GZ100" s="17">
        <f t="shared" si="236"/>
        <v>-1813</v>
      </c>
      <c r="HA100" s="36">
        <f t="shared" si="237"/>
        <v>-0.341110065851364</v>
      </c>
      <c r="HB100" s="18">
        <v>2315</v>
      </c>
      <c r="HC100" s="26">
        <v>0.0345572354211663</v>
      </c>
      <c r="HD100" s="18">
        <v>80</v>
      </c>
      <c r="HE100" s="18">
        <v>5852</v>
      </c>
      <c r="HF100" s="40">
        <f t="shared" si="238"/>
        <v>73.15</v>
      </c>
      <c r="HG100" s="17">
        <f t="shared" si="239"/>
        <v>-2068</v>
      </c>
      <c r="HH100" s="36">
        <f t="shared" si="240"/>
        <v>-0.353383458646616</v>
      </c>
      <c r="HI100" s="18">
        <v>2694</v>
      </c>
      <c r="HJ100" s="26">
        <v>0.032293986636971</v>
      </c>
      <c r="HK100" s="17">
        <v>87</v>
      </c>
      <c r="HL100" s="18">
        <v>6401</v>
      </c>
      <c r="HM100" s="40">
        <f t="shared" si="241"/>
        <v>73.5747126436782</v>
      </c>
      <c r="HN100" s="17">
        <f t="shared" si="242"/>
        <v>-2212</v>
      </c>
      <c r="HO100" s="36">
        <f t="shared" si="243"/>
        <v>-0.345571004530542</v>
      </c>
      <c r="HP100" s="18">
        <v>3554</v>
      </c>
      <c r="HQ100" s="26">
        <v>0.0227912211592572</v>
      </c>
      <c r="HR100" s="17">
        <v>81</v>
      </c>
      <c r="HS100" s="18">
        <v>5952</v>
      </c>
      <c r="HT100" s="40">
        <f t="shared" si="244"/>
        <v>73.4814814814815</v>
      </c>
      <c r="HU100" s="17">
        <f t="shared" si="245"/>
        <v>-2067</v>
      </c>
      <c r="HV100" s="36">
        <f t="shared" si="246"/>
        <v>-0.347278225806452</v>
      </c>
      <c r="HW100" s="17">
        <v>2687</v>
      </c>
      <c r="HX100" s="17">
        <v>207311.25</v>
      </c>
      <c r="HY100" s="18">
        <v>535</v>
      </c>
      <c r="HZ100" s="18">
        <v>46382.7</v>
      </c>
      <c r="IA100" s="17">
        <v>2375</v>
      </c>
      <c r="IB100" s="17">
        <v>203121</v>
      </c>
      <c r="IC100" s="17">
        <v>2758</v>
      </c>
      <c r="ID100" s="17">
        <v>235102</v>
      </c>
      <c r="IE100" s="16"/>
      <c r="IF100" s="16"/>
      <c r="IG100" s="16"/>
      <c r="IH100" s="16"/>
      <c r="II100" s="41"/>
      <c r="IJ100" s="41"/>
      <c r="IK100" s="41"/>
      <c r="IL100" s="41"/>
      <c r="IM100" s="18"/>
      <c r="IN100" s="41"/>
      <c r="IO100" s="41"/>
      <c r="IP100" s="41"/>
      <c r="IQ100" s="18"/>
      <c r="IR100" s="18"/>
      <c r="IS100" s="18">
        <f t="shared" si="190"/>
        <v>2599</v>
      </c>
      <c r="IT100" s="18">
        <f t="shared" si="191"/>
        <v>210193</v>
      </c>
      <c r="IU100" s="17">
        <v>99</v>
      </c>
      <c r="IV100" s="17">
        <f t="shared" si="192"/>
        <v>-47108</v>
      </c>
      <c r="IW100" s="36">
        <f t="shared" si="193"/>
        <v>-0.22411783456157</v>
      </c>
      <c r="IX100" s="18">
        <f t="shared" si="194"/>
        <v>10954</v>
      </c>
      <c r="IY100" s="42">
        <f t="shared" si="195"/>
        <v>902109.95</v>
      </c>
      <c r="IZ100" s="43"/>
      <c r="JA100" s="43"/>
    </row>
    <row r="101" spans="1:261">
      <c r="A101" s="16"/>
      <c r="B101" s="17" t="s">
        <v>51</v>
      </c>
      <c r="C101" s="18">
        <v>6939962759371</v>
      </c>
      <c r="D101" s="18">
        <v>586271078406</v>
      </c>
      <c r="E101" s="18">
        <v>21065211000122</v>
      </c>
      <c r="F101" s="17" t="s">
        <v>347</v>
      </c>
      <c r="G101" s="19" t="s">
        <v>348</v>
      </c>
      <c r="H101" s="17" t="s">
        <v>129</v>
      </c>
      <c r="I101" s="26">
        <f>VLOOKUP(C101,供应链!E:J,6,0)</f>
        <v>0.875</v>
      </c>
      <c r="J101" s="17">
        <f>VLOOKUP(C101,供应链!E:H,4,0)</f>
        <v>104</v>
      </c>
      <c r="K101" s="17">
        <f>VLOOKUP(C101,供应链!E:K,7,0)</f>
        <v>0</v>
      </c>
      <c r="L101" s="18">
        <f>VLOOKUP(C101,供应链!E:I,5,0)</f>
        <v>72.5822532402792</v>
      </c>
      <c r="M101" s="27">
        <f t="shared" si="148"/>
        <v>0.00108761999889018</v>
      </c>
      <c r="N101" s="17">
        <v>112</v>
      </c>
      <c r="O101" s="26">
        <v>0.0178571428571429</v>
      </c>
      <c r="P101" s="18">
        <v>2</v>
      </c>
      <c r="Q101" s="18">
        <v>178</v>
      </c>
      <c r="R101" s="40">
        <f t="shared" si="196"/>
        <v>89</v>
      </c>
      <c r="S101" s="17">
        <f t="shared" si="197"/>
        <v>-100</v>
      </c>
      <c r="T101" s="36">
        <f t="shared" si="198"/>
        <v>-0.561797752808989</v>
      </c>
      <c r="U101" s="17">
        <v>104</v>
      </c>
      <c r="V101" s="26">
        <v>0.0480769230769231</v>
      </c>
      <c r="W101" s="18">
        <v>5</v>
      </c>
      <c r="X101" s="18">
        <v>464</v>
      </c>
      <c r="Y101" s="40">
        <f t="shared" si="199"/>
        <v>92.8</v>
      </c>
      <c r="Z101" s="17">
        <f t="shared" si="200"/>
        <v>-231</v>
      </c>
      <c r="AA101" s="36">
        <f t="shared" si="201"/>
        <v>-0.497844827586207</v>
      </c>
      <c r="AB101" s="17">
        <v>108</v>
      </c>
      <c r="AC101" s="26">
        <v>0.00925925925925926</v>
      </c>
      <c r="AD101" s="18">
        <v>1</v>
      </c>
      <c r="AE101" s="18">
        <v>99</v>
      </c>
      <c r="AF101" s="40">
        <f t="shared" si="149"/>
        <v>99</v>
      </c>
      <c r="AG101" s="17">
        <f t="shared" si="150"/>
        <v>-40</v>
      </c>
      <c r="AH101" s="36">
        <f t="shared" si="151"/>
        <v>-0.404040404040404</v>
      </c>
      <c r="AI101" s="17">
        <v>89</v>
      </c>
      <c r="AJ101" s="26">
        <v>0.0337078651685393</v>
      </c>
      <c r="AK101" s="18">
        <v>3</v>
      </c>
      <c r="AL101" s="18">
        <v>290</v>
      </c>
      <c r="AM101" s="40">
        <f t="shared" si="202"/>
        <v>96.6666666666667</v>
      </c>
      <c r="AN101" s="17">
        <f t="shared" si="203"/>
        <v>-127</v>
      </c>
      <c r="AO101" s="36">
        <f t="shared" si="204"/>
        <v>-0.437931034482759</v>
      </c>
      <c r="AP101" s="17">
        <v>143</v>
      </c>
      <c r="AQ101" s="26">
        <v>0.013986013986014</v>
      </c>
      <c r="AR101" s="18">
        <v>2</v>
      </c>
      <c r="AS101" s="18">
        <v>188</v>
      </c>
      <c r="AT101" s="40">
        <f t="shared" si="205"/>
        <v>94</v>
      </c>
      <c r="AU101" s="17">
        <f t="shared" si="206"/>
        <v>-90</v>
      </c>
      <c r="AV101" s="36">
        <f t="shared" si="207"/>
        <v>-0.478723404255319</v>
      </c>
      <c r="AW101" s="17">
        <v>3881</v>
      </c>
      <c r="AX101" s="26">
        <v>0.0010306622004638</v>
      </c>
      <c r="AY101" s="18">
        <v>4</v>
      </c>
      <c r="AZ101" s="18">
        <v>396</v>
      </c>
      <c r="BA101" s="40">
        <f t="shared" si="208"/>
        <v>99</v>
      </c>
      <c r="BB101" s="17">
        <f t="shared" si="209"/>
        <v>-160</v>
      </c>
      <c r="BC101" s="36">
        <f t="shared" si="210"/>
        <v>-0.404040404040404</v>
      </c>
      <c r="BD101" s="17">
        <v>105</v>
      </c>
      <c r="BE101" s="26">
        <v>0.019047619047619</v>
      </c>
      <c r="BF101" s="17">
        <v>2</v>
      </c>
      <c r="BG101" s="18">
        <v>198</v>
      </c>
      <c r="BH101" s="40">
        <f t="shared" si="211"/>
        <v>99</v>
      </c>
      <c r="BI101" s="17">
        <f t="shared" si="212"/>
        <v>-80</v>
      </c>
      <c r="BJ101" s="36">
        <f t="shared" si="213"/>
        <v>-0.404040404040404</v>
      </c>
      <c r="BK101" s="17">
        <v>71</v>
      </c>
      <c r="BL101" s="32">
        <v>0.0140845070422535</v>
      </c>
      <c r="BM101" s="17">
        <v>1</v>
      </c>
      <c r="BN101" s="18">
        <v>119</v>
      </c>
      <c r="BO101" s="40">
        <f t="shared" si="214"/>
        <v>119</v>
      </c>
      <c r="BP101" s="17">
        <f t="shared" si="215"/>
        <v>-20</v>
      </c>
      <c r="BQ101" s="36">
        <f t="shared" si="216"/>
        <v>-0.168067226890756</v>
      </c>
      <c r="BR101" s="17">
        <v>70</v>
      </c>
      <c r="BS101" s="32">
        <v>0</v>
      </c>
      <c r="BT101" s="18">
        <v>0</v>
      </c>
      <c r="BU101" s="18">
        <v>0</v>
      </c>
      <c r="BV101" s="40">
        <f t="shared" si="217"/>
        <v>0</v>
      </c>
      <c r="BW101" s="17">
        <f t="shared" si="218"/>
        <v>0</v>
      </c>
      <c r="BX101" s="116">
        <f t="shared" si="219"/>
        <v>0</v>
      </c>
      <c r="BY101" s="112">
        <v>63</v>
      </c>
      <c r="BZ101" s="117">
        <v>0.0158730158730159</v>
      </c>
      <c r="CA101" s="112">
        <v>1</v>
      </c>
      <c r="CB101" s="112">
        <v>119</v>
      </c>
      <c r="CC101" s="40">
        <f t="shared" si="152"/>
        <v>119</v>
      </c>
      <c r="CD101" s="17">
        <f t="shared" si="153"/>
        <v>-20</v>
      </c>
      <c r="CE101" s="36">
        <f t="shared" si="154"/>
        <v>-0.168067226890756</v>
      </c>
      <c r="CF101" s="112">
        <v>70</v>
      </c>
      <c r="CG101" s="117">
        <v>0.0142857142857143</v>
      </c>
      <c r="CH101" s="112">
        <v>1</v>
      </c>
      <c r="CI101" s="112">
        <v>119</v>
      </c>
      <c r="CJ101" s="40">
        <f t="shared" si="155"/>
        <v>119</v>
      </c>
      <c r="CK101" s="17">
        <f t="shared" si="156"/>
        <v>-20</v>
      </c>
      <c r="CL101" s="36">
        <f t="shared" si="157"/>
        <v>-0.168067226890756</v>
      </c>
      <c r="CM101" s="120">
        <v>77</v>
      </c>
      <c r="CN101" s="121">
        <v>0.012987012987013</v>
      </c>
      <c r="CO101" s="55">
        <v>1</v>
      </c>
      <c r="CP101" s="55">
        <v>114</v>
      </c>
      <c r="CQ101" s="40">
        <f t="shared" si="158"/>
        <v>114</v>
      </c>
      <c r="CR101" s="17">
        <f t="shared" si="159"/>
        <v>-25</v>
      </c>
      <c r="CS101" s="36">
        <f t="shared" si="160"/>
        <v>-0.219298245614035</v>
      </c>
      <c r="CT101" s="122">
        <v>0</v>
      </c>
      <c r="CU101" s="123">
        <v>0</v>
      </c>
      <c r="CV101" s="122">
        <v>0</v>
      </c>
      <c r="CW101" s="122">
        <v>0</v>
      </c>
      <c r="CX101" s="40">
        <f t="shared" si="161"/>
        <v>0</v>
      </c>
      <c r="CY101" s="17">
        <f t="shared" si="162"/>
        <v>0</v>
      </c>
      <c r="CZ101" s="36">
        <f t="shared" si="163"/>
        <v>0</v>
      </c>
      <c r="DA101" s="112">
        <v>89</v>
      </c>
      <c r="DB101" s="117">
        <v>0</v>
      </c>
      <c r="DC101" s="112">
        <v>0</v>
      </c>
      <c r="DD101" s="112">
        <v>0</v>
      </c>
      <c r="DE101" s="40">
        <f t="shared" si="164"/>
        <v>0</v>
      </c>
      <c r="DF101" s="17">
        <f t="shared" si="165"/>
        <v>0</v>
      </c>
      <c r="DG101" s="36">
        <f t="shared" si="166"/>
        <v>0</v>
      </c>
      <c r="DH101" s="126">
        <v>103</v>
      </c>
      <c r="DI101" s="32">
        <v>0.00970873786407767</v>
      </c>
      <c r="DJ101" s="17">
        <v>1</v>
      </c>
      <c r="DK101" s="18">
        <v>119</v>
      </c>
      <c r="DL101" s="40">
        <f t="shared" si="167"/>
        <v>119</v>
      </c>
      <c r="DM101" s="17">
        <f t="shared" si="168"/>
        <v>-20</v>
      </c>
      <c r="DN101" s="36">
        <f t="shared" si="169"/>
        <v>-0.168067226890756</v>
      </c>
      <c r="DO101" s="33">
        <v>95</v>
      </c>
      <c r="DP101" s="32">
        <v>0</v>
      </c>
      <c r="DQ101" s="18">
        <v>0</v>
      </c>
      <c r="DR101" s="18">
        <v>0</v>
      </c>
      <c r="DS101" s="40">
        <f t="shared" si="170"/>
        <v>0</v>
      </c>
      <c r="DT101" s="17">
        <f t="shared" si="171"/>
        <v>0</v>
      </c>
      <c r="DU101" s="36">
        <f t="shared" si="172"/>
        <v>0</v>
      </c>
      <c r="DV101" s="18">
        <v>105</v>
      </c>
      <c r="DW101" s="26">
        <v>0</v>
      </c>
      <c r="DX101" s="18">
        <v>0</v>
      </c>
      <c r="DY101" s="18">
        <v>0</v>
      </c>
      <c r="DZ101" s="40">
        <f t="shared" si="173"/>
        <v>0</v>
      </c>
      <c r="EA101" s="17">
        <f t="shared" si="174"/>
        <v>0</v>
      </c>
      <c r="EB101" s="36">
        <f t="shared" si="175"/>
        <v>0</v>
      </c>
      <c r="EC101" s="18">
        <v>97</v>
      </c>
      <c r="ED101" s="26">
        <v>0.0103092783505155</v>
      </c>
      <c r="EE101" s="18">
        <v>1</v>
      </c>
      <c r="EF101" s="18">
        <v>119</v>
      </c>
      <c r="EG101" s="40">
        <f t="shared" si="176"/>
        <v>119</v>
      </c>
      <c r="EH101" s="17">
        <f t="shared" si="177"/>
        <v>-20</v>
      </c>
      <c r="EI101" s="36">
        <f t="shared" si="178"/>
        <v>-0.168067226890756</v>
      </c>
      <c r="EJ101" s="18">
        <v>84</v>
      </c>
      <c r="EK101" s="26">
        <v>0</v>
      </c>
      <c r="EL101" s="18">
        <v>0</v>
      </c>
      <c r="EM101" s="18">
        <v>0</v>
      </c>
      <c r="EN101" s="40">
        <f t="shared" si="179"/>
        <v>0</v>
      </c>
      <c r="EO101" s="17">
        <f t="shared" si="180"/>
        <v>0</v>
      </c>
      <c r="EP101" s="36">
        <f t="shared" si="181"/>
        <v>0</v>
      </c>
      <c r="EQ101" s="18">
        <v>81</v>
      </c>
      <c r="ER101" s="26">
        <v>0.0246913580246914</v>
      </c>
      <c r="ES101" s="18">
        <v>2</v>
      </c>
      <c r="ET101" s="18">
        <v>198</v>
      </c>
      <c r="EU101" s="40">
        <f t="shared" si="220"/>
        <v>99</v>
      </c>
      <c r="EV101" s="17">
        <f t="shared" si="182"/>
        <v>-80</v>
      </c>
      <c r="EW101" s="36">
        <f t="shared" si="183"/>
        <v>-0.404040404040404</v>
      </c>
      <c r="EX101" s="18">
        <v>92</v>
      </c>
      <c r="EY101" s="26">
        <v>0.0652173913043478</v>
      </c>
      <c r="EZ101" s="17">
        <v>6</v>
      </c>
      <c r="FA101" s="18">
        <v>588</v>
      </c>
      <c r="FB101" s="40">
        <f t="shared" si="221"/>
        <v>98</v>
      </c>
      <c r="FC101" s="17">
        <f t="shared" si="184"/>
        <v>-246</v>
      </c>
      <c r="FD101" s="36">
        <f t="shared" si="185"/>
        <v>-0.418367346938776</v>
      </c>
      <c r="FE101" s="18">
        <v>64</v>
      </c>
      <c r="FF101" s="26">
        <v>0.03125</v>
      </c>
      <c r="FG101" s="17">
        <v>2</v>
      </c>
      <c r="FH101" s="18">
        <v>188</v>
      </c>
      <c r="FI101" s="40">
        <f t="shared" si="222"/>
        <v>94</v>
      </c>
      <c r="FJ101" s="17">
        <f t="shared" si="186"/>
        <v>-90</v>
      </c>
      <c r="FK101" s="36">
        <f t="shared" si="187"/>
        <v>-0.478723404255319</v>
      </c>
      <c r="FL101" s="18">
        <v>79</v>
      </c>
      <c r="FM101" s="26">
        <v>0.0253164556962025</v>
      </c>
      <c r="FN101" s="17">
        <v>2</v>
      </c>
      <c r="FO101" s="18">
        <v>188</v>
      </c>
      <c r="FP101" s="40">
        <f t="shared" si="223"/>
        <v>94</v>
      </c>
      <c r="FQ101" s="17">
        <f t="shared" si="188"/>
        <v>-90</v>
      </c>
      <c r="FR101" s="36">
        <f t="shared" si="189"/>
        <v>-0.478723404255319</v>
      </c>
      <c r="FS101" s="18">
        <v>125</v>
      </c>
      <c r="FT101" s="26">
        <v>0.024</v>
      </c>
      <c r="FU101" s="17">
        <v>3</v>
      </c>
      <c r="FV101" s="18">
        <v>266</v>
      </c>
      <c r="FW101" s="40">
        <f t="shared" si="247"/>
        <v>88.6666666666667</v>
      </c>
      <c r="FX101" s="17">
        <f t="shared" si="224"/>
        <v>-151</v>
      </c>
      <c r="FY101" s="36">
        <f t="shared" si="225"/>
        <v>-0.567669172932331</v>
      </c>
      <c r="FZ101" s="18">
        <v>169</v>
      </c>
      <c r="GA101" s="26">
        <v>0.0710059171597633</v>
      </c>
      <c r="GB101" s="17">
        <v>12</v>
      </c>
      <c r="GC101" s="18">
        <v>1082</v>
      </c>
      <c r="GD101" s="40">
        <f t="shared" si="226"/>
        <v>90.1666666666667</v>
      </c>
      <c r="GE101" s="17">
        <f t="shared" si="227"/>
        <v>-586</v>
      </c>
      <c r="GF101" s="36">
        <f t="shared" si="228"/>
        <v>-0.541589648798521</v>
      </c>
      <c r="GG101" s="18">
        <v>180</v>
      </c>
      <c r="GH101" s="26">
        <v>0.0166666666666667</v>
      </c>
      <c r="GI101" s="18">
        <v>3</v>
      </c>
      <c r="GJ101" s="18">
        <v>277</v>
      </c>
      <c r="GK101" s="40">
        <f t="shared" si="229"/>
        <v>92.3333333333333</v>
      </c>
      <c r="GL101" s="17">
        <f t="shared" si="230"/>
        <v>-140</v>
      </c>
      <c r="GM101" s="36">
        <f t="shared" si="231"/>
        <v>-0.505415162454874</v>
      </c>
      <c r="GN101" s="18">
        <v>212</v>
      </c>
      <c r="GO101" s="26">
        <v>0.0188679245283019</v>
      </c>
      <c r="GP101" s="18">
        <v>4</v>
      </c>
      <c r="GQ101" s="18">
        <v>292</v>
      </c>
      <c r="GR101" s="40">
        <f t="shared" si="232"/>
        <v>73</v>
      </c>
      <c r="GS101" s="17">
        <f t="shared" si="233"/>
        <v>-264</v>
      </c>
      <c r="GT101" s="36">
        <f t="shared" si="234"/>
        <v>-0.904109589041096</v>
      </c>
      <c r="GU101" s="18">
        <v>379</v>
      </c>
      <c r="GV101" s="26">
        <v>0.0527704485488127</v>
      </c>
      <c r="GW101" s="18">
        <v>20</v>
      </c>
      <c r="GX101" s="18">
        <v>1310</v>
      </c>
      <c r="GY101" s="40">
        <f t="shared" si="235"/>
        <v>65.5</v>
      </c>
      <c r="GZ101" s="17">
        <f t="shared" si="236"/>
        <v>-1470</v>
      </c>
      <c r="HA101" s="36">
        <f t="shared" si="237"/>
        <v>-1.12213740458015</v>
      </c>
      <c r="HB101" s="18">
        <v>287</v>
      </c>
      <c r="HC101" s="26">
        <v>0.0313588850174216</v>
      </c>
      <c r="HD101" s="18">
        <v>9</v>
      </c>
      <c r="HE101" s="18">
        <v>660</v>
      </c>
      <c r="HF101" s="40">
        <f t="shared" si="238"/>
        <v>73.3333333333333</v>
      </c>
      <c r="HG101" s="17">
        <f t="shared" si="239"/>
        <v>-591</v>
      </c>
      <c r="HH101" s="36">
        <f t="shared" si="240"/>
        <v>-0.895454545454546</v>
      </c>
      <c r="HI101" s="18">
        <v>210</v>
      </c>
      <c r="HJ101" s="26">
        <v>0.0285714285714286</v>
      </c>
      <c r="HK101" s="17">
        <v>6</v>
      </c>
      <c r="HL101" s="18">
        <v>403</v>
      </c>
      <c r="HM101" s="40">
        <f t="shared" si="241"/>
        <v>67.1666666666667</v>
      </c>
      <c r="HN101" s="17">
        <f t="shared" si="242"/>
        <v>-431</v>
      </c>
      <c r="HO101" s="36">
        <f t="shared" si="243"/>
        <v>-1.06947890818859</v>
      </c>
      <c r="HP101" s="18">
        <v>259</v>
      </c>
      <c r="HQ101" s="26">
        <v>0.0154440154440154</v>
      </c>
      <c r="HR101" s="17">
        <v>4</v>
      </c>
      <c r="HS101" s="18">
        <v>296</v>
      </c>
      <c r="HT101" s="40">
        <f t="shared" si="244"/>
        <v>74</v>
      </c>
      <c r="HU101" s="17">
        <f t="shared" si="245"/>
        <v>-260</v>
      </c>
      <c r="HV101" s="36">
        <f t="shared" si="246"/>
        <v>-0.878378378378378</v>
      </c>
      <c r="HW101" s="17">
        <v>37</v>
      </c>
      <c r="HX101" s="17">
        <v>3778.46</v>
      </c>
      <c r="HY101" s="18">
        <v>65</v>
      </c>
      <c r="HZ101" s="18">
        <v>6554.16</v>
      </c>
      <c r="IA101" s="17">
        <v>76</v>
      </c>
      <c r="IB101" s="17">
        <v>7261</v>
      </c>
      <c r="IC101" s="17">
        <v>73</v>
      </c>
      <c r="ID101" s="17">
        <v>8361</v>
      </c>
      <c r="IE101" s="16"/>
      <c r="IF101" s="16"/>
      <c r="IG101" s="16"/>
      <c r="IH101" s="16"/>
      <c r="II101" s="41"/>
      <c r="IJ101" s="41"/>
      <c r="IK101" s="41"/>
      <c r="IL101" s="41"/>
      <c r="IM101" s="18"/>
      <c r="IN101" s="41"/>
      <c r="IO101" s="41"/>
      <c r="IP101" s="41"/>
      <c r="IQ101" s="18"/>
      <c r="IR101" s="18"/>
      <c r="IS101" s="18">
        <f t="shared" si="190"/>
        <v>98</v>
      </c>
      <c r="IT101" s="18">
        <f t="shared" si="191"/>
        <v>8270</v>
      </c>
      <c r="IU101" s="17">
        <v>139</v>
      </c>
      <c r="IV101" s="17">
        <f t="shared" si="192"/>
        <v>-5352</v>
      </c>
      <c r="IW101" s="36">
        <f t="shared" si="193"/>
        <v>-0.647158403869407</v>
      </c>
      <c r="IX101" s="18">
        <f t="shared" si="194"/>
        <v>349</v>
      </c>
      <c r="IY101" s="42">
        <f t="shared" si="195"/>
        <v>34224.62</v>
      </c>
      <c r="IZ101" s="43"/>
      <c r="JA101" s="43"/>
    </row>
    <row r="102" spans="1:261">
      <c r="A102" s="16"/>
      <c r="B102" s="17" t="s">
        <v>51</v>
      </c>
      <c r="C102" s="18">
        <v>6939962759395</v>
      </c>
      <c r="D102" s="18">
        <v>587912885172</v>
      </c>
      <c r="E102" s="18">
        <v>21065212000210</v>
      </c>
      <c r="F102" s="17" t="s">
        <v>349</v>
      </c>
      <c r="G102" s="19" t="s">
        <v>350</v>
      </c>
      <c r="H102" s="17" t="s">
        <v>129</v>
      </c>
      <c r="I102" s="26">
        <f>VLOOKUP(C102,供应链!E:J,6,0)</f>
        <v>0.25</v>
      </c>
      <c r="J102" s="17">
        <f>VLOOKUP(C102,供应链!E:H,4,0)</f>
        <v>24</v>
      </c>
      <c r="K102" s="17">
        <f>VLOOKUP(C102,供应链!E:K,7,0)</f>
        <v>0</v>
      </c>
      <c r="L102" s="18">
        <f>VLOOKUP(C102,供应链!E:I,5,0)</f>
        <v>103.917525773196</v>
      </c>
      <c r="M102" s="27">
        <f t="shared" si="148"/>
        <v>0.00255257754841574</v>
      </c>
      <c r="N102" s="17">
        <v>115</v>
      </c>
      <c r="O102" s="26">
        <v>0.0173913043478261</v>
      </c>
      <c r="P102" s="18">
        <v>2</v>
      </c>
      <c r="Q102" s="18">
        <v>175</v>
      </c>
      <c r="R102" s="40">
        <f t="shared" si="196"/>
        <v>87.5</v>
      </c>
      <c r="S102" s="17">
        <f t="shared" si="197"/>
        <v>-63</v>
      </c>
      <c r="T102" s="36">
        <f t="shared" si="198"/>
        <v>-0.36</v>
      </c>
      <c r="U102" s="17">
        <v>109</v>
      </c>
      <c r="V102" s="26">
        <v>0.0458715596330275</v>
      </c>
      <c r="W102" s="18">
        <v>5</v>
      </c>
      <c r="X102" s="18">
        <v>461</v>
      </c>
      <c r="Y102" s="40">
        <f t="shared" si="199"/>
        <v>92.2</v>
      </c>
      <c r="Z102" s="17">
        <f t="shared" si="200"/>
        <v>-134</v>
      </c>
      <c r="AA102" s="36">
        <f t="shared" si="201"/>
        <v>-0.290672451193059</v>
      </c>
      <c r="AB102" s="17">
        <v>122</v>
      </c>
      <c r="AC102" s="26">
        <v>0.0245901639344262</v>
      </c>
      <c r="AD102" s="18">
        <v>3</v>
      </c>
      <c r="AE102" s="18">
        <v>287</v>
      </c>
      <c r="AF102" s="40">
        <f t="shared" si="149"/>
        <v>95.6666666666667</v>
      </c>
      <c r="AG102" s="17">
        <f t="shared" si="150"/>
        <v>-70</v>
      </c>
      <c r="AH102" s="36">
        <f t="shared" si="151"/>
        <v>-0.24390243902439</v>
      </c>
      <c r="AI102" s="17">
        <v>150</v>
      </c>
      <c r="AJ102" s="26">
        <v>0.0133333333333333</v>
      </c>
      <c r="AK102" s="18">
        <v>2</v>
      </c>
      <c r="AL102" s="18">
        <v>188</v>
      </c>
      <c r="AM102" s="40">
        <f t="shared" si="202"/>
        <v>94</v>
      </c>
      <c r="AN102" s="17">
        <f t="shared" si="203"/>
        <v>-50</v>
      </c>
      <c r="AO102" s="36">
        <f t="shared" si="204"/>
        <v>-0.265957446808511</v>
      </c>
      <c r="AP102" s="17">
        <v>194</v>
      </c>
      <c r="AQ102" s="26">
        <v>0.0309278350515464</v>
      </c>
      <c r="AR102" s="18">
        <v>6</v>
      </c>
      <c r="AS102" s="18">
        <v>579</v>
      </c>
      <c r="AT102" s="40">
        <f t="shared" si="205"/>
        <v>96.5</v>
      </c>
      <c r="AU102" s="17">
        <f t="shared" si="206"/>
        <v>-135</v>
      </c>
      <c r="AV102" s="36">
        <f t="shared" si="207"/>
        <v>-0.233160621761658</v>
      </c>
      <c r="AW102" s="17">
        <v>6038</v>
      </c>
      <c r="AX102" s="26">
        <v>0.00132494203378602</v>
      </c>
      <c r="AY102" s="18">
        <v>8</v>
      </c>
      <c r="AZ102" s="18">
        <v>792</v>
      </c>
      <c r="BA102" s="40">
        <f t="shared" si="208"/>
        <v>99</v>
      </c>
      <c r="BB102" s="17">
        <f t="shared" si="209"/>
        <v>-160</v>
      </c>
      <c r="BC102" s="36">
        <f t="shared" si="210"/>
        <v>-0.202020202020202</v>
      </c>
      <c r="BD102" s="17">
        <v>194</v>
      </c>
      <c r="BE102" s="26">
        <v>0.0309278350515464</v>
      </c>
      <c r="BF102" s="17">
        <v>6</v>
      </c>
      <c r="BG102" s="18">
        <v>545</v>
      </c>
      <c r="BH102" s="40">
        <f t="shared" si="211"/>
        <v>90.8333333333333</v>
      </c>
      <c r="BI102" s="17">
        <f t="shared" si="212"/>
        <v>-169</v>
      </c>
      <c r="BJ102" s="36">
        <f t="shared" si="213"/>
        <v>-0.310091743119266</v>
      </c>
      <c r="BK102" s="17">
        <v>109</v>
      </c>
      <c r="BL102" s="32">
        <v>0</v>
      </c>
      <c r="BM102" s="17">
        <v>0</v>
      </c>
      <c r="BN102" s="18">
        <v>0</v>
      </c>
      <c r="BO102" s="40">
        <f t="shared" si="214"/>
        <v>0</v>
      </c>
      <c r="BP102" s="17">
        <f t="shared" si="215"/>
        <v>0</v>
      </c>
      <c r="BQ102" s="36">
        <f t="shared" si="216"/>
        <v>0</v>
      </c>
      <c r="BR102" s="17">
        <v>98</v>
      </c>
      <c r="BS102" s="32">
        <v>0.0102040816326531</v>
      </c>
      <c r="BT102" s="18">
        <v>1</v>
      </c>
      <c r="BU102" s="18">
        <v>119</v>
      </c>
      <c r="BV102" s="40">
        <f t="shared" si="217"/>
        <v>119</v>
      </c>
      <c r="BW102" s="17">
        <f t="shared" si="218"/>
        <v>0</v>
      </c>
      <c r="BX102" s="116">
        <f t="shared" si="219"/>
        <v>0</v>
      </c>
      <c r="BY102" s="112">
        <v>86</v>
      </c>
      <c r="BZ102" s="117">
        <v>0.0232558139534884</v>
      </c>
      <c r="CA102" s="112">
        <v>2</v>
      </c>
      <c r="CB102" s="112">
        <v>258</v>
      </c>
      <c r="CC102" s="40">
        <f t="shared" si="152"/>
        <v>129</v>
      </c>
      <c r="CD102" s="17">
        <f t="shared" si="153"/>
        <v>20</v>
      </c>
      <c r="CE102" s="36">
        <f t="shared" si="154"/>
        <v>0.0775193798449612</v>
      </c>
      <c r="CF102" s="112">
        <v>87</v>
      </c>
      <c r="CG102" s="117">
        <v>0</v>
      </c>
      <c r="CH102" s="112">
        <v>0</v>
      </c>
      <c r="CI102" s="112">
        <v>0</v>
      </c>
      <c r="CJ102" s="40">
        <f t="shared" si="155"/>
        <v>0</v>
      </c>
      <c r="CK102" s="17">
        <f t="shared" si="156"/>
        <v>0</v>
      </c>
      <c r="CL102" s="36">
        <f t="shared" si="157"/>
        <v>0</v>
      </c>
      <c r="CM102" s="120">
        <v>75</v>
      </c>
      <c r="CN102" s="121">
        <v>0</v>
      </c>
      <c r="CO102" s="55">
        <v>0</v>
      </c>
      <c r="CP102" s="55">
        <v>0</v>
      </c>
      <c r="CQ102" s="40">
        <f t="shared" si="158"/>
        <v>0</v>
      </c>
      <c r="CR102" s="17">
        <f t="shared" si="159"/>
        <v>0</v>
      </c>
      <c r="CS102" s="36">
        <f t="shared" si="160"/>
        <v>0</v>
      </c>
      <c r="CT102" s="122">
        <v>0</v>
      </c>
      <c r="CU102" s="123">
        <v>0</v>
      </c>
      <c r="CV102" s="122">
        <v>0</v>
      </c>
      <c r="CW102" s="122">
        <v>0</v>
      </c>
      <c r="CX102" s="40">
        <f t="shared" si="161"/>
        <v>0</v>
      </c>
      <c r="CY102" s="17">
        <f t="shared" si="162"/>
        <v>0</v>
      </c>
      <c r="CZ102" s="36">
        <f t="shared" si="163"/>
        <v>0</v>
      </c>
      <c r="DA102" s="112">
        <v>110</v>
      </c>
      <c r="DB102" s="117">
        <v>0.0181818181818182</v>
      </c>
      <c r="DC102" s="112">
        <v>2</v>
      </c>
      <c r="DD102" s="112">
        <v>248</v>
      </c>
      <c r="DE102" s="40">
        <f t="shared" si="164"/>
        <v>124</v>
      </c>
      <c r="DF102" s="17">
        <f t="shared" si="165"/>
        <v>10</v>
      </c>
      <c r="DG102" s="36">
        <f t="shared" si="166"/>
        <v>0.0403225806451613</v>
      </c>
      <c r="DH102" s="126">
        <v>92</v>
      </c>
      <c r="DI102" s="32">
        <v>0</v>
      </c>
      <c r="DJ102" s="17">
        <v>0</v>
      </c>
      <c r="DK102" s="18">
        <v>0</v>
      </c>
      <c r="DL102" s="40">
        <f t="shared" si="167"/>
        <v>0</v>
      </c>
      <c r="DM102" s="17">
        <f t="shared" si="168"/>
        <v>0</v>
      </c>
      <c r="DN102" s="36">
        <f t="shared" si="169"/>
        <v>0</v>
      </c>
      <c r="DO102" s="33">
        <v>104</v>
      </c>
      <c r="DP102" s="32">
        <v>0</v>
      </c>
      <c r="DQ102" s="18">
        <v>0</v>
      </c>
      <c r="DR102" s="18">
        <v>0</v>
      </c>
      <c r="DS102" s="40">
        <f t="shared" si="170"/>
        <v>0</v>
      </c>
      <c r="DT102" s="17">
        <f t="shared" si="171"/>
        <v>0</v>
      </c>
      <c r="DU102" s="36">
        <f t="shared" si="172"/>
        <v>0</v>
      </c>
      <c r="DV102" s="18">
        <v>102</v>
      </c>
      <c r="DW102" s="26">
        <v>0.0294117647058824</v>
      </c>
      <c r="DX102" s="18">
        <v>3</v>
      </c>
      <c r="DY102" s="18">
        <v>387</v>
      </c>
      <c r="DZ102" s="40">
        <f t="shared" si="173"/>
        <v>129</v>
      </c>
      <c r="EA102" s="17">
        <f t="shared" si="174"/>
        <v>30</v>
      </c>
      <c r="EB102" s="36">
        <f t="shared" si="175"/>
        <v>0.0775193798449612</v>
      </c>
      <c r="EC102" s="18">
        <v>109</v>
      </c>
      <c r="ED102" s="26">
        <v>0.00917431192660551</v>
      </c>
      <c r="EE102" s="18">
        <v>1</v>
      </c>
      <c r="EF102" s="18">
        <v>129</v>
      </c>
      <c r="EG102" s="40">
        <f t="shared" si="176"/>
        <v>129</v>
      </c>
      <c r="EH102" s="17">
        <f t="shared" si="177"/>
        <v>10</v>
      </c>
      <c r="EI102" s="36">
        <f t="shared" si="178"/>
        <v>0.0775193798449612</v>
      </c>
      <c r="EJ102" s="18">
        <v>98</v>
      </c>
      <c r="EK102" s="26">
        <v>0</v>
      </c>
      <c r="EL102" s="18">
        <v>0</v>
      </c>
      <c r="EM102" s="18">
        <v>0</v>
      </c>
      <c r="EN102" s="40">
        <f t="shared" si="179"/>
        <v>0</v>
      </c>
      <c r="EO102" s="17">
        <f t="shared" si="180"/>
        <v>0</v>
      </c>
      <c r="EP102" s="36">
        <f t="shared" si="181"/>
        <v>0</v>
      </c>
      <c r="EQ102" s="18">
        <v>111</v>
      </c>
      <c r="ER102" s="26">
        <v>0.018018018018018</v>
      </c>
      <c r="ES102" s="18">
        <v>2</v>
      </c>
      <c r="ET102" s="18">
        <v>193</v>
      </c>
      <c r="EU102" s="40">
        <f t="shared" si="220"/>
        <v>96.5</v>
      </c>
      <c r="EV102" s="17">
        <f t="shared" si="182"/>
        <v>-45</v>
      </c>
      <c r="EW102" s="36">
        <f t="shared" si="183"/>
        <v>-0.233160621761658</v>
      </c>
      <c r="EX102" s="18">
        <v>129</v>
      </c>
      <c r="EY102" s="26">
        <v>0</v>
      </c>
      <c r="EZ102" s="17">
        <v>0</v>
      </c>
      <c r="FA102" s="18">
        <v>0</v>
      </c>
      <c r="FB102" s="40">
        <f t="shared" si="221"/>
        <v>0</v>
      </c>
      <c r="FC102" s="17">
        <f t="shared" si="184"/>
        <v>0</v>
      </c>
      <c r="FD102" s="36">
        <f t="shared" si="185"/>
        <v>0</v>
      </c>
      <c r="FE102" s="18">
        <v>103</v>
      </c>
      <c r="FF102" s="26">
        <v>0.0388349514563107</v>
      </c>
      <c r="FG102" s="17">
        <v>4</v>
      </c>
      <c r="FH102" s="18">
        <v>421</v>
      </c>
      <c r="FI102" s="40">
        <f t="shared" si="222"/>
        <v>105.25</v>
      </c>
      <c r="FJ102" s="17">
        <f t="shared" si="186"/>
        <v>-55</v>
      </c>
      <c r="FK102" s="36">
        <f t="shared" si="187"/>
        <v>-0.130641330166271</v>
      </c>
      <c r="FL102" s="18">
        <v>124</v>
      </c>
      <c r="FM102" s="26">
        <v>0.00806451612903226</v>
      </c>
      <c r="FN102" s="17">
        <v>1</v>
      </c>
      <c r="FO102" s="18">
        <v>89</v>
      </c>
      <c r="FP102" s="40">
        <f t="shared" si="223"/>
        <v>89</v>
      </c>
      <c r="FQ102" s="17">
        <f t="shared" si="188"/>
        <v>-30</v>
      </c>
      <c r="FR102" s="36">
        <f t="shared" si="189"/>
        <v>-0.337078651685393</v>
      </c>
      <c r="FS102" s="18">
        <v>127</v>
      </c>
      <c r="FT102" s="26">
        <v>0</v>
      </c>
      <c r="FU102" s="17">
        <v>0</v>
      </c>
      <c r="FV102" s="18">
        <v>0</v>
      </c>
      <c r="FW102" s="40">
        <f t="shared" si="247"/>
        <v>0</v>
      </c>
      <c r="FX102" s="17">
        <f t="shared" si="224"/>
        <v>0</v>
      </c>
      <c r="FY102" s="36">
        <f t="shared" si="225"/>
        <v>0</v>
      </c>
      <c r="FZ102" s="18">
        <v>201</v>
      </c>
      <c r="GA102" s="26">
        <v>0.0199004975124378</v>
      </c>
      <c r="GB102" s="17">
        <v>4</v>
      </c>
      <c r="GC102" s="18">
        <v>351</v>
      </c>
      <c r="GD102" s="40">
        <f t="shared" si="226"/>
        <v>87.75</v>
      </c>
      <c r="GE102" s="17">
        <f t="shared" si="227"/>
        <v>-125</v>
      </c>
      <c r="GF102" s="36">
        <f t="shared" si="228"/>
        <v>-0.356125356125356</v>
      </c>
      <c r="GG102" s="18">
        <v>185</v>
      </c>
      <c r="GH102" s="26">
        <v>0.00540540540540541</v>
      </c>
      <c r="GI102" s="18">
        <v>1</v>
      </c>
      <c r="GJ102" s="18">
        <v>99</v>
      </c>
      <c r="GK102" s="40">
        <f t="shared" si="229"/>
        <v>99</v>
      </c>
      <c r="GL102" s="17">
        <f t="shared" si="230"/>
        <v>-20</v>
      </c>
      <c r="GM102" s="36">
        <f t="shared" si="231"/>
        <v>-0.202020202020202</v>
      </c>
      <c r="GN102" s="18">
        <v>173</v>
      </c>
      <c r="GO102" s="26">
        <v>0.0346820809248555</v>
      </c>
      <c r="GP102" s="18">
        <v>6</v>
      </c>
      <c r="GQ102" s="18">
        <v>412</v>
      </c>
      <c r="GR102" s="40">
        <f t="shared" si="232"/>
        <v>68.6666666666667</v>
      </c>
      <c r="GS102" s="17">
        <f t="shared" si="233"/>
        <v>-302</v>
      </c>
      <c r="GT102" s="36">
        <f t="shared" si="234"/>
        <v>-0.733009708737864</v>
      </c>
      <c r="GU102" s="18">
        <v>374</v>
      </c>
      <c r="GV102" s="26">
        <v>0.0508021390374332</v>
      </c>
      <c r="GW102" s="18">
        <v>19</v>
      </c>
      <c r="GX102" s="18">
        <v>1150</v>
      </c>
      <c r="GY102" s="40">
        <f t="shared" si="235"/>
        <v>60.5263157894737</v>
      </c>
      <c r="GZ102" s="17">
        <f t="shared" si="236"/>
        <v>-1111</v>
      </c>
      <c r="HA102" s="36">
        <f t="shared" si="237"/>
        <v>-0.966086956521739</v>
      </c>
      <c r="HB102" s="18">
        <v>3756</v>
      </c>
      <c r="HC102" s="26">
        <v>0.0399361022364217</v>
      </c>
      <c r="HD102" s="18">
        <v>150</v>
      </c>
      <c r="HE102" s="18">
        <v>8969</v>
      </c>
      <c r="HF102" s="40">
        <f t="shared" si="238"/>
        <v>59.7933333333333</v>
      </c>
      <c r="HG102" s="17">
        <f t="shared" si="239"/>
        <v>-8881</v>
      </c>
      <c r="HH102" s="36">
        <f t="shared" si="240"/>
        <v>-0.990188426803434</v>
      </c>
      <c r="HI102" s="18">
        <v>255</v>
      </c>
      <c r="HJ102" s="26">
        <v>0</v>
      </c>
      <c r="HK102" s="17">
        <v>0</v>
      </c>
      <c r="HL102" s="18">
        <v>0</v>
      </c>
      <c r="HM102" s="40">
        <f t="shared" si="241"/>
        <v>0</v>
      </c>
      <c r="HN102" s="17">
        <f t="shared" si="242"/>
        <v>0</v>
      </c>
      <c r="HO102" s="36">
        <f t="shared" si="243"/>
        <v>0</v>
      </c>
      <c r="HP102" s="18">
        <v>203</v>
      </c>
      <c r="HQ102" s="26">
        <v>0.00985221674876847</v>
      </c>
      <c r="HR102" s="17">
        <v>2</v>
      </c>
      <c r="HS102" s="18">
        <v>118</v>
      </c>
      <c r="HT102" s="40">
        <f t="shared" si="244"/>
        <v>59</v>
      </c>
      <c r="HU102" s="17">
        <f t="shared" si="245"/>
        <v>-120</v>
      </c>
      <c r="HV102" s="36">
        <f t="shared" si="246"/>
        <v>-1.01694915254237</v>
      </c>
      <c r="HW102" s="17">
        <v>45</v>
      </c>
      <c r="HX102" s="17">
        <v>4593.64</v>
      </c>
      <c r="HY102" s="18">
        <v>110</v>
      </c>
      <c r="HZ102" s="18">
        <v>11022.63</v>
      </c>
      <c r="IA102" s="17">
        <v>118</v>
      </c>
      <c r="IB102" s="17">
        <v>11513</v>
      </c>
      <c r="IC102" s="17">
        <v>43</v>
      </c>
      <c r="ID102" s="17">
        <v>4984</v>
      </c>
      <c r="IE102" s="16"/>
      <c r="IF102" s="16"/>
      <c r="IG102" s="16"/>
      <c r="IH102" s="16"/>
      <c r="II102" s="41"/>
      <c r="IJ102" s="41"/>
      <c r="IK102" s="41"/>
      <c r="IL102" s="41"/>
      <c r="IM102" s="18"/>
      <c r="IN102" s="41"/>
      <c r="IO102" s="41"/>
      <c r="IP102" s="41"/>
      <c r="IQ102" s="18"/>
      <c r="IR102" s="18"/>
      <c r="IS102" s="18">
        <f t="shared" si="190"/>
        <v>230</v>
      </c>
      <c r="IT102" s="18">
        <f t="shared" si="191"/>
        <v>15970</v>
      </c>
      <c r="IU102" s="17">
        <v>119</v>
      </c>
      <c r="IV102" s="17">
        <f t="shared" si="192"/>
        <v>-11400</v>
      </c>
      <c r="IW102" s="36">
        <f t="shared" si="193"/>
        <v>-0.713838447088291</v>
      </c>
      <c r="IX102" s="18">
        <f t="shared" si="194"/>
        <v>546</v>
      </c>
      <c r="IY102" s="42">
        <f t="shared" si="195"/>
        <v>48083.27</v>
      </c>
      <c r="IZ102" s="43"/>
      <c r="JA102" s="43"/>
    </row>
    <row r="103" spans="1:261">
      <c r="A103" s="16"/>
      <c r="B103" s="17" t="s">
        <v>51</v>
      </c>
      <c r="C103" s="18">
        <v>6939962756493</v>
      </c>
      <c r="D103" s="18">
        <v>598810581770</v>
      </c>
      <c r="E103" s="18">
        <v>21065212000149</v>
      </c>
      <c r="F103" s="17" t="s">
        <v>351</v>
      </c>
      <c r="G103" s="19" t="s">
        <v>352</v>
      </c>
      <c r="H103" s="17" t="s">
        <v>129</v>
      </c>
      <c r="I103" s="26">
        <f>VLOOKUP(C103,供应链!E:J,6,0)</f>
        <v>0.08</v>
      </c>
      <c r="J103" s="17">
        <f>VLOOKUP(C103,供应链!E:H,4,0)</f>
        <v>8</v>
      </c>
      <c r="K103" s="17">
        <f>VLOOKUP(C103,供应链!E:K,7,0)</f>
        <v>0</v>
      </c>
      <c r="L103" s="18">
        <f>VLOOKUP(C103,供应链!E:I,5,0)</f>
        <v>14.4827586206897</v>
      </c>
      <c r="M103" s="27">
        <f t="shared" si="148"/>
        <v>0.00678097774818268</v>
      </c>
      <c r="N103" s="17">
        <v>497</v>
      </c>
      <c r="O103" s="26">
        <v>0.0482897384305835</v>
      </c>
      <c r="P103" s="18">
        <v>24</v>
      </c>
      <c r="Q103" s="18">
        <v>1146</v>
      </c>
      <c r="R103" s="40">
        <f t="shared" si="196"/>
        <v>47.75</v>
      </c>
      <c r="S103" s="17">
        <f t="shared" si="197"/>
        <v>-270</v>
      </c>
      <c r="T103" s="36">
        <f t="shared" si="198"/>
        <v>-0.235602094240838</v>
      </c>
      <c r="U103" s="17">
        <v>521</v>
      </c>
      <c r="V103" s="26">
        <v>0.0460652591170825</v>
      </c>
      <c r="W103" s="18">
        <v>24</v>
      </c>
      <c r="X103" s="18">
        <v>1163</v>
      </c>
      <c r="Y103" s="40">
        <f t="shared" si="199"/>
        <v>48.4583333333333</v>
      </c>
      <c r="Z103" s="17">
        <f t="shared" si="200"/>
        <v>-253</v>
      </c>
      <c r="AA103" s="36">
        <f t="shared" si="201"/>
        <v>-0.217540842648323</v>
      </c>
      <c r="AB103" s="17">
        <v>487</v>
      </c>
      <c r="AC103" s="26">
        <v>0.053388090349076</v>
      </c>
      <c r="AD103" s="18">
        <v>26</v>
      </c>
      <c r="AE103" s="18">
        <v>1290</v>
      </c>
      <c r="AF103" s="40">
        <f t="shared" si="149"/>
        <v>49.6153846153846</v>
      </c>
      <c r="AG103" s="17">
        <f t="shared" si="150"/>
        <v>-244</v>
      </c>
      <c r="AH103" s="36">
        <f t="shared" si="151"/>
        <v>-0.189147286821705</v>
      </c>
      <c r="AI103" s="17">
        <v>604</v>
      </c>
      <c r="AJ103" s="26">
        <v>0.0314569536423841</v>
      </c>
      <c r="AK103" s="18">
        <v>19</v>
      </c>
      <c r="AL103" s="18">
        <v>940</v>
      </c>
      <c r="AM103" s="40">
        <f t="shared" si="202"/>
        <v>49.4736842105263</v>
      </c>
      <c r="AN103" s="17">
        <f t="shared" si="203"/>
        <v>-181</v>
      </c>
      <c r="AO103" s="36">
        <f t="shared" si="204"/>
        <v>-0.192553191489362</v>
      </c>
      <c r="AP103" s="17">
        <v>669</v>
      </c>
      <c r="AQ103" s="26">
        <v>0.0433482810164425</v>
      </c>
      <c r="AR103" s="18">
        <v>29</v>
      </c>
      <c r="AS103" s="18">
        <v>1700</v>
      </c>
      <c r="AT103" s="40">
        <f t="shared" si="205"/>
        <v>58.6206896551724</v>
      </c>
      <c r="AU103" s="17">
        <f t="shared" si="206"/>
        <v>-11</v>
      </c>
      <c r="AV103" s="36">
        <f t="shared" si="207"/>
        <v>-0.00647058823529413</v>
      </c>
      <c r="AW103" s="17">
        <v>17949</v>
      </c>
      <c r="AX103" s="26">
        <v>0.00311995097219901</v>
      </c>
      <c r="AY103" s="18">
        <v>56</v>
      </c>
      <c r="AZ103" s="18">
        <v>3209</v>
      </c>
      <c r="BA103" s="40">
        <f t="shared" si="208"/>
        <v>57.3035714285714</v>
      </c>
      <c r="BB103" s="17">
        <f t="shared" si="209"/>
        <v>-94.9999999999999</v>
      </c>
      <c r="BC103" s="36">
        <f t="shared" si="210"/>
        <v>-0.0296042380803988</v>
      </c>
      <c r="BD103" s="17">
        <v>2569</v>
      </c>
      <c r="BE103" s="26">
        <v>0.00389256520046711</v>
      </c>
      <c r="BF103" s="17">
        <v>10</v>
      </c>
      <c r="BG103" s="18">
        <v>577</v>
      </c>
      <c r="BH103" s="40">
        <f t="shared" si="211"/>
        <v>57.7</v>
      </c>
      <c r="BI103" s="17">
        <f t="shared" si="212"/>
        <v>-13</v>
      </c>
      <c r="BJ103" s="36">
        <f t="shared" si="213"/>
        <v>-0.022530329289428</v>
      </c>
      <c r="BK103" s="17">
        <v>477</v>
      </c>
      <c r="BL103" s="32">
        <v>0.0188679245283019</v>
      </c>
      <c r="BM103" s="17">
        <v>9</v>
      </c>
      <c r="BN103" s="18">
        <v>538</v>
      </c>
      <c r="BO103" s="40">
        <f t="shared" si="214"/>
        <v>59.7777777777778</v>
      </c>
      <c r="BP103" s="17">
        <f t="shared" si="215"/>
        <v>7.00000000000001</v>
      </c>
      <c r="BQ103" s="36">
        <f t="shared" si="216"/>
        <v>0.0130111524163569</v>
      </c>
      <c r="BR103" s="17">
        <v>398</v>
      </c>
      <c r="BS103" s="32">
        <v>0.0804020100502513</v>
      </c>
      <c r="BT103" s="18">
        <v>32</v>
      </c>
      <c r="BU103" s="18">
        <v>2080</v>
      </c>
      <c r="BV103" s="40">
        <f t="shared" si="217"/>
        <v>65</v>
      </c>
      <c r="BW103" s="17">
        <f t="shared" si="218"/>
        <v>192</v>
      </c>
      <c r="BX103" s="116">
        <f t="shared" si="219"/>
        <v>0.0923076923076923</v>
      </c>
      <c r="BY103" s="112">
        <v>378</v>
      </c>
      <c r="BZ103" s="117">
        <v>0.0396825396825397</v>
      </c>
      <c r="CA103" s="112">
        <v>15</v>
      </c>
      <c r="CB103" s="112">
        <v>864</v>
      </c>
      <c r="CC103" s="40">
        <f t="shared" si="152"/>
        <v>57.6</v>
      </c>
      <c r="CD103" s="17">
        <f t="shared" si="153"/>
        <v>-21</v>
      </c>
      <c r="CE103" s="36">
        <f t="shared" si="154"/>
        <v>-0.0243055555555555</v>
      </c>
      <c r="CF103" s="112">
        <v>312</v>
      </c>
      <c r="CG103" s="117">
        <v>0.0224358974358974</v>
      </c>
      <c r="CH103" s="112">
        <v>7</v>
      </c>
      <c r="CI103" s="112">
        <v>408</v>
      </c>
      <c r="CJ103" s="40">
        <f t="shared" si="155"/>
        <v>58.2857142857143</v>
      </c>
      <c r="CK103" s="17">
        <f t="shared" si="156"/>
        <v>-5.00000000000001</v>
      </c>
      <c r="CL103" s="36">
        <f t="shared" si="157"/>
        <v>-0.0122549019607843</v>
      </c>
      <c r="CM103" s="120">
        <v>294</v>
      </c>
      <c r="CN103" s="121">
        <v>0.0238095238095238</v>
      </c>
      <c r="CO103" s="55">
        <v>7</v>
      </c>
      <c r="CP103" s="55">
        <v>396</v>
      </c>
      <c r="CQ103" s="40">
        <f t="shared" si="158"/>
        <v>56.5714285714286</v>
      </c>
      <c r="CR103" s="17">
        <f t="shared" si="159"/>
        <v>-17</v>
      </c>
      <c r="CS103" s="36">
        <f t="shared" si="160"/>
        <v>-0.042929292929293</v>
      </c>
      <c r="CT103" s="122">
        <v>316</v>
      </c>
      <c r="CU103" s="123">
        <v>0.0474683544303798</v>
      </c>
      <c r="CV103" s="122">
        <v>15</v>
      </c>
      <c r="CW103" s="122">
        <v>881</v>
      </c>
      <c r="CX103" s="40">
        <f t="shared" si="161"/>
        <v>58.7333333333333</v>
      </c>
      <c r="CY103" s="17">
        <f t="shared" si="162"/>
        <v>-3.99999999999999</v>
      </c>
      <c r="CZ103" s="36">
        <f t="shared" si="163"/>
        <v>-0.00454029511918273</v>
      </c>
      <c r="DA103" s="112">
        <v>298</v>
      </c>
      <c r="DB103" s="117">
        <v>0.0604026845637584</v>
      </c>
      <c r="DC103" s="112">
        <v>18</v>
      </c>
      <c r="DD103" s="112">
        <v>1091</v>
      </c>
      <c r="DE103" s="40">
        <f t="shared" si="164"/>
        <v>60.6111111111111</v>
      </c>
      <c r="DF103" s="17">
        <f t="shared" si="165"/>
        <v>29.0000000000001</v>
      </c>
      <c r="DG103" s="36">
        <f t="shared" si="166"/>
        <v>0.0265811182401467</v>
      </c>
      <c r="DH103" s="126">
        <v>302</v>
      </c>
      <c r="DI103" s="32">
        <v>0.0463576158940397</v>
      </c>
      <c r="DJ103" s="17">
        <v>14</v>
      </c>
      <c r="DK103" s="18">
        <v>814</v>
      </c>
      <c r="DL103" s="40">
        <f t="shared" si="167"/>
        <v>58.1428571428571</v>
      </c>
      <c r="DM103" s="17">
        <f t="shared" si="168"/>
        <v>-12</v>
      </c>
      <c r="DN103" s="36">
        <f t="shared" si="169"/>
        <v>-0.0147420147420147</v>
      </c>
      <c r="DO103" s="33">
        <v>340</v>
      </c>
      <c r="DP103" s="32">
        <v>0.0411764705882353</v>
      </c>
      <c r="DQ103" s="18">
        <v>14</v>
      </c>
      <c r="DR103" s="18">
        <v>837</v>
      </c>
      <c r="DS103" s="40">
        <f t="shared" si="170"/>
        <v>59.7857142857143</v>
      </c>
      <c r="DT103" s="17">
        <f t="shared" si="171"/>
        <v>11</v>
      </c>
      <c r="DU103" s="36">
        <f t="shared" si="172"/>
        <v>0.013142174432497</v>
      </c>
      <c r="DV103" s="18">
        <v>381</v>
      </c>
      <c r="DW103" s="26">
        <v>0.020997375328084</v>
      </c>
      <c r="DX103" s="18">
        <v>8</v>
      </c>
      <c r="DY103" s="18">
        <v>468</v>
      </c>
      <c r="DZ103" s="40">
        <f t="shared" si="173"/>
        <v>58.5</v>
      </c>
      <c r="EA103" s="17">
        <f t="shared" si="174"/>
        <v>-4</v>
      </c>
      <c r="EB103" s="36">
        <f t="shared" si="175"/>
        <v>-0.00854700854700855</v>
      </c>
      <c r="EC103" s="18">
        <v>322</v>
      </c>
      <c r="ED103" s="26">
        <v>0.0341614906832298</v>
      </c>
      <c r="EE103" s="18">
        <v>11</v>
      </c>
      <c r="EF103" s="18">
        <v>642</v>
      </c>
      <c r="EG103" s="40">
        <f t="shared" si="176"/>
        <v>58.3636363636364</v>
      </c>
      <c r="EH103" s="17">
        <f t="shared" si="177"/>
        <v>-6.99999999999996</v>
      </c>
      <c r="EI103" s="36">
        <f t="shared" si="178"/>
        <v>-0.0109034267912772</v>
      </c>
      <c r="EJ103" s="18">
        <v>346</v>
      </c>
      <c r="EK103" s="26">
        <v>0.046242774566474</v>
      </c>
      <c r="EL103" s="18">
        <v>16</v>
      </c>
      <c r="EM103" s="18">
        <v>937</v>
      </c>
      <c r="EN103" s="40">
        <f t="shared" si="179"/>
        <v>58.5625</v>
      </c>
      <c r="EO103" s="17">
        <f t="shared" si="180"/>
        <v>-7</v>
      </c>
      <c r="EP103" s="36">
        <f t="shared" si="181"/>
        <v>-0.00747065101387407</v>
      </c>
      <c r="EQ103" s="18">
        <v>313</v>
      </c>
      <c r="ER103" s="26">
        <v>0.0255591054313099</v>
      </c>
      <c r="ES103" s="18">
        <v>8</v>
      </c>
      <c r="ET103" s="18">
        <v>471</v>
      </c>
      <c r="EU103" s="40">
        <f t="shared" si="220"/>
        <v>58.875</v>
      </c>
      <c r="EV103" s="17">
        <f t="shared" si="182"/>
        <v>-1</v>
      </c>
      <c r="EW103" s="36">
        <f t="shared" si="183"/>
        <v>-0.00212314225053079</v>
      </c>
      <c r="EX103" s="18">
        <v>339</v>
      </c>
      <c r="EY103" s="26">
        <v>0.0353982300884956</v>
      </c>
      <c r="EZ103" s="17">
        <v>12</v>
      </c>
      <c r="FA103" s="18">
        <v>699</v>
      </c>
      <c r="FB103" s="40">
        <f t="shared" si="221"/>
        <v>58.25</v>
      </c>
      <c r="FC103" s="17">
        <f t="shared" si="184"/>
        <v>-9</v>
      </c>
      <c r="FD103" s="36">
        <f t="shared" si="185"/>
        <v>-0.0128755364806867</v>
      </c>
      <c r="FE103" s="18">
        <v>318</v>
      </c>
      <c r="FF103" s="26">
        <v>0.0188679245283019</v>
      </c>
      <c r="FG103" s="17">
        <v>6</v>
      </c>
      <c r="FH103" s="18">
        <v>333</v>
      </c>
      <c r="FI103" s="40">
        <f t="shared" si="222"/>
        <v>55.5</v>
      </c>
      <c r="FJ103" s="17">
        <f t="shared" si="186"/>
        <v>-21</v>
      </c>
      <c r="FK103" s="36">
        <f t="shared" si="187"/>
        <v>-0.0630630630630631</v>
      </c>
      <c r="FL103" s="18">
        <v>365</v>
      </c>
      <c r="FM103" s="26">
        <v>0.0328767123287671</v>
      </c>
      <c r="FN103" s="17">
        <v>12</v>
      </c>
      <c r="FO103" s="18">
        <v>701</v>
      </c>
      <c r="FP103" s="40">
        <f t="shared" si="223"/>
        <v>58.4166666666667</v>
      </c>
      <c r="FQ103" s="17">
        <f t="shared" si="188"/>
        <v>-7.00000000000003</v>
      </c>
      <c r="FR103" s="36">
        <f t="shared" si="189"/>
        <v>-0.00998573466476466</v>
      </c>
      <c r="FS103" s="18">
        <v>419</v>
      </c>
      <c r="FT103" s="26">
        <v>0.0143198090692124</v>
      </c>
      <c r="FU103" s="17">
        <v>6</v>
      </c>
      <c r="FV103" s="18">
        <v>354</v>
      </c>
      <c r="FW103" s="40">
        <f t="shared" si="247"/>
        <v>59</v>
      </c>
      <c r="FX103" s="17">
        <f t="shared" si="224"/>
        <v>0</v>
      </c>
      <c r="FY103" s="36">
        <f t="shared" si="225"/>
        <v>0</v>
      </c>
      <c r="FZ103" s="18">
        <v>753</v>
      </c>
      <c r="GA103" s="26">
        <v>0.0650730411686587</v>
      </c>
      <c r="GB103" s="17">
        <v>49</v>
      </c>
      <c r="GC103" s="18">
        <v>2182</v>
      </c>
      <c r="GD103" s="40">
        <f t="shared" si="226"/>
        <v>44.530612244898</v>
      </c>
      <c r="GE103" s="17">
        <f t="shared" si="227"/>
        <v>-709</v>
      </c>
      <c r="GF103" s="36">
        <f t="shared" si="228"/>
        <v>-0.324931255728689</v>
      </c>
      <c r="GG103" s="18">
        <v>857</v>
      </c>
      <c r="GH103" s="26">
        <v>0.0466744457409568</v>
      </c>
      <c r="GI103" s="18">
        <v>40</v>
      </c>
      <c r="GJ103" s="18">
        <v>1863</v>
      </c>
      <c r="GK103" s="40">
        <f t="shared" si="229"/>
        <v>46.575</v>
      </c>
      <c r="GL103" s="17">
        <f t="shared" si="230"/>
        <v>-497</v>
      </c>
      <c r="GM103" s="36">
        <f t="shared" si="231"/>
        <v>-0.266774020397209</v>
      </c>
      <c r="GN103" s="18">
        <v>906</v>
      </c>
      <c r="GO103" s="26">
        <v>0.0463576158940397</v>
      </c>
      <c r="GP103" s="18">
        <v>42</v>
      </c>
      <c r="GQ103" s="18">
        <v>1946</v>
      </c>
      <c r="GR103" s="40">
        <f t="shared" si="232"/>
        <v>46.3333333333333</v>
      </c>
      <c r="GS103" s="17">
        <f t="shared" si="233"/>
        <v>-532</v>
      </c>
      <c r="GT103" s="36">
        <f t="shared" si="234"/>
        <v>-0.273381294964029</v>
      </c>
      <c r="GU103" s="18">
        <v>885</v>
      </c>
      <c r="GV103" s="26">
        <v>0.0271186440677966</v>
      </c>
      <c r="GW103" s="18">
        <v>24</v>
      </c>
      <c r="GX103" s="18">
        <v>1113</v>
      </c>
      <c r="GY103" s="40">
        <f t="shared" si="235"/>
        <v>46.375</v>
      </c>
      <c r="GZ103" s="17">
        <f t="shared" si="236"/>
        <v>-303</v>
      </c>
      <c r="HA103" s="36">
        <f t="shared" si="237"/>
        <v>-0.272237196765499</v>
      </c>
      <c r="HB103" s="18">
        <v>647</v>
      </c>
      <c r="HC103" s="26">
        <v>0.0324574961360124</v>
      </c>
      <c r="HD103" s="18">
        <v>21</v>
      </c>
      <c r="HE103" s="18">
        <v>964</v>
      </c>
      <c r="HF103" s="40">
        <f t="shared" si="238"/>
        <v>45.9047619047619</v>
      </c>
      <c r="HG103" s="17">
        <f t="shared" si="239"/>
        <v>-275</v>
      </c>
      <c r="HH103" s="36">
        <f t="shared" si="240"/>
        <v>-0.285269709543568</v>
      </c>
      <c r="HI103" s="18">
        <v>778</v>
      </c>
      <c r="HJ103" s="26">
        <v>0.0231362467866324</v>
      </c>
      <c r="HK103" s="17">
        <v>18</v>
      </c>
      <c r="HL103" s="18">
        <v>798</v>
      </c>
      <c r="HM103" s="40">
        <f t="shared" si="241"/>
        <v>44.3333333333333</v>
      </c>
      <c r="HN103" s="17">
        <f t="shared" si="242"/>
        <v>-264</v>
      </c>
      <c r="HO103" s="36">
        <f t="shared" si="243"/>
        <v>-0.330827067669173</v>
      </c>
      <c r="HP103" s="18">
        <v>865</v>
      </c>
      <c r="HQ103" s="26">
        <v>0.0219653179190751</v>
      </c>
      <c r="HR103" s="17">
        <v>19</v>
      </c>
      <c r="HS103" s="18">
        <v>892</v>
      </c>
      <c r="HT103" s="40">
        <f t="shared" si="244"/>
        <v>46.9473684210526</v>
      </c>
      <c r="HU103" s="17">
        <f t="shared" si="245"/>
        <v>-229</v>
      </c>
      <c r="HV103" s="36">
        <f t="shared" si="246"/>
        <v>-0.256726457399103</v>
      </c>
      <c r="HW103" s="17">
        <v>564</v>
      </c>
      <c r="HX103" s="17">
        <v>26742.7</v>
      </c>
      <c r="HY103" s="18">
        <v>429</v>
      </c>
      <c r="HZ103" s="18">
        <v>22850.56</v>
      </c>
      <c r="IA103" s="17">
        <v>912</v>
      </c>
      <c r="IB103" s="17">
        <v>47148</v>
      </c>
      <c r="IC103" s="17">
        <v>650</v>
      </c>
      <c r="ID103" s="17">
        <v>34851</v>
      </c>
      <c r="IE103" s="16"/>
      <c r="IF103" s="16"/>
      <c r="IG103" s="16"/>
      <c r="IH103" s="16"/>
      <c r="II103" s="41"/>
      <c r="IJ103" s="41"/>
      <c r="IK103" s="41"/>
      <c r="IL103" s="41"/>
      <c r="IM103" s="18"/>
      <c r="IN103" s="41"/>
      <c r="IO103" s="41"/>
      <c r="IP103" s="41"/>
      <c r="IQ103" s="18"/>
      <c r="IR103" s="18"/>
      <c r="IS103" s="18">
        <f t="shared" si="190"/>
        <v>611</v>
      </c>
      <c r="IT103" s="18">
        <f t="shared" si="191"/>
        <v>32297</v>
      </c>
      <c r="IU103" s="17">
        <v>59</v>
      </c>
      <c r="IV103" s="17">
        <f t="shared" si="192"/>
        <v>-3752</v>
      </c>
      <c r="IW103" s="36">
        <f t="shared" si="193"/>
        <v>-0.116171780660743</v>
      </c>
      <c r="IX103" s="18">
        <f t="shared" si="194"/>
        <v>3166</v>
      </c>
      <c r="IY103" s="42">
        <f t="shared" si="195"/>
        <v>163889.26</v>
      </c>
      <c r="IZ103" s="43"/>
      <c r="JA103" s="43"/>
    </row>
    <row r="104" spans="1:261">
      <c r="A104" s="16"/>
      <c r="B104" s="17" t="s">
        <v>51</v>
      </c>
      <c r="C104" s="18">
        <v>6939962765983</v>
      </c>
      <c r="D104" s="18">
        <v>599004698044</v>
      </c>
      <c r="E104" s="18">
        <v>21065212000269</v>
      </c>
      <c r="F104" s="17" t="s">
        <v>353</v>
      </c>
      <c r="G104" s="19" t="s">
        <v>354</v>
      </c>
      <c r="H104" s="17" t="s">
        <v>129</v>
      </c>
      <c r="I104" s="26">
        <f>VLOOKUP(C104,供应链!E:J,6,0)</f>
        <v>0.875</v>
      </c>
      <c r="J104" s="17">
        <f>VLOOKUP(C104,供应链!E:H,4,0)</f>
        <v>398</v>
      </c>
      <c r="K104" s="17">
        <f>VLOOKUP(C104,供应链!E:K,7,0)</f>
        <v>0</v>
      </c>
      <c r="L104" s="18">
        <f>VLOOKUP(C104,供应链!E:I,5,0)</f>
        <v>31.3621013133208</v>
      </c>
      <c r="M104" s="27">
        <f t="shared" si="148"/>
        <v>0.00628156040175351</v>
      </c>
      <c r="N104" s="17">
        <v>542</v>
      </c>
      <c r="O104" s="26">
        <v>0.0498154981549815</v>
      </c>
      <c r="P104" s="18">
        <v>27</v>
      </c>
      <c r="Q104" s="18">
        <v>1334</v>
      </c>
      <c r="R104" s="40">
        <f t="shared" si="196"/>
        <v>49.4074074074074</v>
      </c>
      <c r="S104" s="17">
        <f t="shared" si="197"/>
        <v>-259</v>
      </c>
      <c r="T104" s="36">
        <f t="shared" si="198"/>
        <v>-0.194152923538231</v>
      </c>
      <c r="U104" s="17">
        <v>484</v>
      </c>
      <c r="V104" s="26">
        <v>0.0206611570247934</v>
      </c>
      <c r="W104" s="18">
        <v>10</v>
      </c>
      <c r="X104" s="18">
        <v>478</v>
      </c>
      <c r="Y104" s="40">
        <f t="shared" si="199"/>
        <v>47.8</v>
      </c>
      <c r="Z104" s="17">
        <f t="shared" si="200"/>
        <v>-112</v>
      </c>
      <c r="AA104" s="36">
        <f t="shared" si="201"/>
        <v>-0.234309623430962</v>
      </c>
      <c r="AB104" s="17">
        <v>536</v>
      </c>
      <c r="AC104" s="26">
        <v>0.0391791044776119</v>
      </c>
      <c r="AD104" s="18">
        <v>21</v>
      </c>
      <c r="AE104" s="18">
        <v>1022</v>
      </c>
      <c r="AF104" s="40">
        <f t="shared" si="149"/>
        <v>48.6666666666667</v>
      </c>
      <c r="AG104" s="17">
        <f t="shared" si="150"/>
        <v>-217</v>
      </c>
      <c r="AH104" s="36">
        <f t="shared" si="151"/>
        <v>-0.212328767123288</v>
      </c>
      <c r="AI104" s="17">
        <v>635</v>
      </c>
      <c r="AJ104" s="26">
        <v>0.0283464566929134</v>
      </c>
      <c r="AK104" s="18">
        <v>18</v>
      </c>
      <c r="AL104" s="18">
        <v>885</v>
      </c>
      <c r="AM104" s="40">
        <f t="shared" si="202"/>
        <v>49.1666666666667</v>
      </c>
      <c r="AN104" s="17">
        <f t="shared" si="203"/>
        <v>-177</v>
      </c>
      <c r="AO104" s="36">
        <f t="shared" si="204"/>
        <v>-0.2</v>
      </c>
      <c r="AP104" s="17">
        <v>748</v>
      </c>
      <c r="AQ104" s="26">
        <v>0.0481283422459893</v>
      </c>
      <c r="AR104" s="18">
        <v>36</v>
      </c>
      <c r="AS104" s="18">
        <v>1745</v>
      </c>
      <c r="AT104" s="40">
        <f t="shared" si="205"/>
        <v>48.4722222222222</v>
      </c>
      <c r="AU104" s="17">
        <f t="shared" si="206"/>
        <v>-379</v>
      </c>
      <c r="AV104" s="36">
        <f t="shared" si="207"/>
        <v>-0.217191977077364</v>
      </c>
      <c r="AW104" s="17">
        <v>24488</v>
      </c>
      <c r="AX104" s="26">
        <v>0.00457366873570729</v>
      </c>
      <c r="AY104" s="18">
        <v>112</v>
      </c>
      <c r="AZ104" s="18">
        <v>5290</v>
      </c>
      <c r="BA104" s="40">
        <f t="shared" si="208"/>
        <v>47.2321428571429</v>
      </c>
      <c r="BB104" s="17">
        <f t="shared" si="209"/>
        <v>-1318</v>
      </c>
      <c r="BC104" s="36">
        <f t="shared" si="210"/>
        <v>-0.249149338374291</v>
      </c>
      <c r="BD104" s="17">
        <v>561</v>
      </c>
      <c r="BE104" s="26">
        <v>0.0588235294117647</v>
      </c>
      <c r="BF104" s="17">
        <v>33</v>
      </c>
      <c r="BG104" s="18">
        <v>1546</v>
      </c>
      <c r="BH104" s="40">
        <f t="shared" si="211"/>
        <v>46.8484848484849</v>
      </c>
      <c r="BI104" s="17">
        <f t="shared" si="212"/>
        <v>-401</v>
      </c>
      <c r="BJ104" s="36">
        <f t="shared" si="213"/>
        <v>-0.259379042690815</v>
      </c>
      <c r="BK104" s="17">
        <v>454</v>
      </c>
      <c r="BL104" s="32">
        <v>0.0154185022026432</v>
      </c>
      <c r="BM104" s="17">
        <v>7</v>
      </c>
      <c r="BN104" s="18">
        <v>419</v>
      </c>
      <c r="BO104" s="40">
        <f t="shared" si="214"/>
        <v>59.8571428571429</v>
      </c>
      <c r="BP104" s="17">
        <f t="shared" si="215"/>
        <v>5.99999999999998</v>
      </c>
      <c r="BQ104" s="36">
        <f t="shared" si="216"/>
        <v>0.0143198090692124</v>
      </c>
      <c r="BR104" s="17">
        <v>404</v>
      </c>
      <c r="BS104" s="32">
        <v>0.0247524752475248</v>
      </c>
      <c r="BT104" s="18">
        <v>10</v>
      </c>
      <c r="BU104" s="18">
        <v>600</v>
      </c>
      <c r="BV104" s="40">
        <f t="shared" si="217"/>
        <v>60</v>
      </c>
      <c r="BW104" s="17">
        <f t="shared" si="218"/>
        <v>10</v>
      </c>
      <c r="BX104" s="116">
        <f t="shared" si="219"/>
        <v>0.0166666666666667</v>
      </c>
      <c r="BY104" s="112">
        <v>358</v>
      </c>
      <c r="BZ104" s="117">
        <v>0.0195530726256983</v>
      </c>
      <c r="CA104" s="112">
        <v>7</v>
      </c>
      <c r="CB104" s="112">
        <v>415</v>
      </c>
      <c r="CC104" s="40">
        <f t="shared" si="152"/>
        <v>59.2857142857143</v>
      </c>
      <c r="CD104" s="17">
        <f t="shared" si="153"/>
        <v>1.99999999999999</v>
      </c>
      <c r="CE104" s="36">
        <f t="shared" si="154"/>
        <v>0.00481927710843372</v>
      </c>
      <c r="CF104" s="112">
        <v>347</v>
      </c>
      <c r="CG104" s="117">
        <v>0.031700288184438</v>
      </c>
      <c r="CH104" s="112">
        <v>11</v>
      </c>
      <c r="CI104" s="112">
        <v>654</v>
      </c>
      <c r="CJ104" s="40">
        <f t="shared" si="155"/>
        <v>59.4545454545455</v>
      </c>
      <c r="CK104" s="17">
        <f t="shared" si="156"/>
        <v>4.99999999999999</v>
      </c>
      <c r="CL104" s="36">
        <f t="shared" si="157"/>
        <v>0.0076452599388379</v>
      </c>
      <c r="CM104" s="120">
        <v>369</v>
      </c>
      <c r="CN104" s="121">
        <v>0.024390243902439</v>
      </c>
      <c r="CO104" s="55">
        <v>9</v>
      </c>
      <c r="CP104" s="55">
        <v>515</v>
      </c>
      <c r="CQ104" s="40">
        <f t="shared" si="158"/>
        <v>57.2222222222222</v>
      </c>
      <c r="CR104" s="17">
        <f t="shared" si="159"/>
        <v>-16</v>
      </c>
      <c r="CS104" s="36">
        <f t="shared" si="160"/>
        <v>-0.0310679611650486</v>
      </c>
      <c r="CT104" s="122">
        <v>358</v>
      </c>
      <c r="CU104" s="123">
        <v>0.0195530726256983</v>
      </c>
      <c r="CV104" s="122">
        <v>7</v>
      </c>
      <c r="CW104" s="122">
        <v>416</v>
      </c>
      <c r="CX104" s="40">
        <f t="shared" si="161"/>
        <v>59.4285714285714</v>
      </c>
      <c r="CY104" s="17">
        <f t="shared" si="162"/>
        <v>3.00000000000001</v>
      </c>
      <c r="CZ104" s="36">
        <f t="shared" si="163"/>
        <v>0.0072115384615385</v>
      </c>
      <c r="DA104" s="112">
        <v>338</v>
      </c>
      <c r="DB104" s="117">
        <v>0.0236686390532544</v>
      </c>
      <c r="DC104" s="112">
        <v>8</v>
      </c>
      <c r="DD104" s="112">
        <v>471</v>
      </c>
      <c r="DE104" s="40">
        <f t="shared" si="164"/>
        <v>58.875</v>
      </c>
      <c r="DF104" s="17">
        <f t="shared" si="165"/>
        <v>-1</v>
      </c>
      <c r="DG104" s="36">
        <f t="shared" si="166"/>
        <v>-0.00212314225053079</v>
      </c>
      <c r="DH104" s="126">
        <v>346</v>
      </c>
      <c r="DI104" s="32">
        <v>0.0173410404624277</v>
      </c>
      <c r="DJ104" s="17">
        <v>6</v>
      </c>
      <c r="DK104" s="18">
        <v>352</v>
      </c>
      <c r="DL104" s="40">
        <f t="shared" si="167"/>
        <v>58.6666666666667</v>
      </c>
      <c r="DM104" s="17">
        <f t="shared" si="168"/>
        <v>-2.00000000000001</v>
      </c>
      <c r="DN104" s="36">
        <f t="shared" si="169"/>
        <v>-0.00568181818181822</v>
      </c>
      <c r="DO104" s="33">
        <v>336</v>
      </c>
      <c r="DP104" s="32">
        <v>0.0386904761904762</v>
      </c>
      <c r="DQ104" s="18">
        <v>13</v>
      </c>
      <c r="DR104" s="18">
        <v>764</v>
      </c>
      <c r="DS104" s="40">
        <f t="shared" si="170"/>
        <v>58.7692307692308</v>
      </c>
      <c r="DT104" s="17">
        <f t="shared" si="171"/>
        <v>-3.00000000000004</v>
      </c>
      <c r="DU104" s="36">
        <f t="shared" si="172"/>
        <v>-0.00392670157068067</v>
      </c>
      <c r="DV104" s="18">
        <v>341</v>
      </c>
      <c r="DW104" s="26">
        <v>0.0351906158357771</v>
      </c>
      <c r="DX104" s="18">
        <v>12</v>
      </c>
      <c r="DY104" s="18">
        <v>684</v>
      </c>
      <c r="DZ104" s="40">
        <f t="shared" si="173"/>
        <v>57</v>
      </c>
      <c r="EA104" s="17">
        <f t="shared" si="174"/>
        <v>-24</v>
      </c>
      <c r="EB104" s="36">
        <f t="shared" si="175"/>
        <v>-0.0350877192982456</v>
      </c>
      <c r="EC104" s="18">
        <v>318</v>
      </c>
      <c r="ED104" s="26">
        <v>0.0314465408805031</v>
      </c>
      <c r="EE104" s="18">
        <v>10</v>
      </c>
      <c r="EF104" s="18">
        <v>581</v>
      </c>
      <c r="EG104" s="40">
        <f t="shared" si="176"/>
        <v>58.1</v>
      </c>
      <c r="EH104" s="17">
        <f t="shared" si="177"/>
        <v>-8.99999999999999</v>
      </c>
      <c r="EI104" s="36">
        <f t="shared" si="178"/>
        <v>-0.0154905335628227</v>
      </c>
      <c r="EJ104" s="18">
        <v>335</v>
      </c>
      <c r="EK104" s="26">
        <v>0.0238805970149254</v>
      </c>
      <c r="EL104" s="18">
        <v>8</v>
      </c>
      <c r="EM104" s="18">
        <v>455</v>
      </c>
      <c r="EN104" s="40">
        <f t="shared" si="179"/>
        <v>56.875</v>
      </c>
      <c r="EO104" s="17">
        <f t="shared" si="180"/>
        <v>-17</v>
      </c>
      <c r="EP104" s="36">
        <f t="shared" si="181"/>
        <v>-0.0373626373626374</v>
      </c>
      <c r="EQ104" s="18">
        <v>348</v>
      </c>
      <c r="ER104" s="26">
        <v>0.0459770114942529</v>
      </c>
      <c r="ES104" s="18">
        <v>16</v>
      </c>
      <c r="ET104" s="18">
        <v>942</v>
      </c>
      <c r="EU104" s="40">
        <f t="shared" si="220"/>
        <v>58.875</v>
      </c>
      <c r="EV104" s="17">
        <f t="shared" si="182"/>
        <v>-2</v>
      </c>
      <c r="EW104" s="36">
        <f t="shared" si="183"/>
        <v>-0.00212314225053079</v>
      </c>
      <c r="EX104" s="18">
        <v>367</v>
      </c>
      <c r="EY104" s="26">
        <v>0.0136239782016349</v>
      </c>
      <c r="EZ104" s="17">
        <v>5</v>
      </c>
      <c r="FA104" s="18">
        <v>295</v>
      </c>
      <c r="FB104" s="40">
        <f t="shared" si="221"/>
        <v>59</v>
      </c>
      <c r="FC104" s="17">
        <f t="shared" si="184"/>
        <v>0</v>
      </c>
      <c r="FD104" s="36">
        <f t="shared" si="185"/>
        <v>0</v>
      </c>
      <c r="FE104" s="18">
        <v>304</v>
      </c>
      <c r="FF104" s="26">
        <v>0.0296052631578947</v>
      </c>
      <c r="FG104" s="17">
        <v>9</v>
      </c>
      <c r="FH104" s="18">
        <v>528</v>
      </c>
      <c r="FI104" s="40">
        <f t="shared" si="222"/>
        <v>58.6666666666667</v>
      </c>
      <c r="FJ104" s="17">
        <f t="shared" si="186"/>
        <v>-3.00000000000002</v>
      </c>
      <c r="FK104" s="36">
        <f t="shared" si="187"/>
        <v>-0.00568181818181822</v>
      </c>
      <c r="FL104" s="18">
        <v>315</v>
      </c>
      <c r="FM104" s="26">
        <v>0.019047619047619</v>
      </c>
      <c r="FN104" s="17">
        <v>6</v>
      </c>
      <c r="FO104" s="18">
        <v>354</v>
      </c>
      <c r="FP104" s="40">
        <f t="shared" si="223"/>
        <v>59</v>
      </c>
      <c r="FQ104" s="17">
        <f t="shared" si="188"/>
        <v>0</v>
      </c>
      <c r="FR104" s="36">
        <f t="shared" si="189"/>
        <v>0</v>
      </c>
      <c r="FS104" s="18">
        <v>346</v>
      </c>
      <c r="FT104" s="26">
        <v>0.00578034682080925</v>
      </c>
      <c r="FU104" s="17">
        <v>2</v>
      </c>
      <c r="FV104" s="18">
        <v>116</v>
      </c>
      <c r="FW104" s="40">
        <f t="shared" si="247"/>
        <v>58</v>
      </c>
      <c r="FX104" s="17">
        <f t="shared" si="224"/>
        <v>-2</v>
      </c>
      <c r="FY104" s="36">
        <f t="shared" si="225"/>
        <v>-0.0172413793103448</v>
      </c>
      <c r="FZ104" s="18">
        <v>648</v>
      </c>
      <c r="GA104" s="26">
        <v>0.0570987654320988</v>
      </c>
      <c r="GB104" s="17">
        <v>37</v>
      </c>
      <c r="GC104" s="18">
        <v>1619</v>
      </c>
      <c r="GD104" s="40">
        <f t="shared" si="226"/>
        <v>43.7567567567568</v>
      </c>
      <c r="GE104" s="17">
        <f t="shared" si="227"/>
        <v>-564</v>
      </c>
      <c r="GF104" s="36">
        <f t="shared" si="228"/>
        <v>-0.348363187152563</v>
      </c>
      <c r="GG104" s="18">
        <v>594</v>
      </c>
      <c r="GH104" s="26">
        <v>0.0387205387205387</v>
      </c>
      <c r="GI104" s="18">
        <v>23</v>
      </c>
      <c r="GJ104" s="18">
        <v>1013</v>
      </c>
      <c r="GK104" s="40">
        <f t="shared" si="229"/>
        <v>44.0434782608696</v>
      </c>
      <c r="GL104" s="17">
        <f t="shared" si="230"/>
        <v>-344</v>
      </c>
      <c r="GM104" s="36">
        <f t="shared" si="231"/>
        <v>-0.339585389930898</v>
      </c>
      <c r="GN104" s="18">
        <v>634</v>
      </c>
      <c r="GO104" s="26">
        <v>0.0331230283911672</v>
      </c>
      <c r="GP104" s="18">
        <v>21</v>
      </c>
      <c r="GQ104" s="18">
        <v>916</v>
      </c>
      <c r="GR104" s="40">
        <f t="shared" si="232"/>
        <v>43.6190476190476</v>
      </c>
      <c r="GS104" s="17">
        <f t="shared" si="233"/>
        <v>-323</v>
      </c>
      <c r="GT104" s="36">
        <f t="shared" si="234"/>
        <v>-0.352620087336245</v>
      </c>
      <c r="GU104" s="18">
        <v>616</v>
      </c>
      <c r="GV104" s="26">
        <v>0.0405844155844156</v>
      </c>
      <c r="GW104" s="18">
        <v>25</v>
      </c>
      <c r="GX104" s="18">
        <v>1154</v>
      </c>
      <c r="GY104" s="40">
        <f t="shared" si="235"/>
        <v>46.16</v>
      </c>
      <c r="GZ104" s="17">
        <f t="shared" si="236"/>
        <v>-321</v>
      </c>
      <c r="HA104" s="36">
        <f t="shared" si="237"/>
        <v>-0.278162911611785</v>
      </c>
      <c r="HB104" s="18">
        <v>690</v>
      </c>
      <c r="HC104" s="26">
        <v>0.0304347826086957</v>
      </c>
      <c r="HD104" s="18">
        <v>21</v>
      </c>
      <c r="HE104" s="18">
        <v>950</v>
      </c>
      <c r="HF104" s="40">
        <f t="shared" si="238"/>
        <v>45.2380952380952</v>
      </c>
      <c r="HG104" s="17">
        <f t="shared" si="239"/>
        <v>-289</v>
      </c>
      <c r="HH104" s="36">
        <f t="shared" si="240"/>
        <v>-0.304210526315789</v>
      </c>
      <c r="HI104" s="18">
        <v>565</v>
      </c>
      <c r="HJ104" s="26">
        <v>0.0371681415929204</v>
      </c>
      <c r="HK104" s="17">
        <v>21</v>
      </c>
      <c r="HL104" s="18">
        <v>951</v>
      </c>
      <c r="HM104" s="40">
        <f t="shared" si="241"/>
        <v>45.2857142857143</v>
      </c>
      <c r="HN104" s="17">
        <f t="shared" si="242"/>
        <v>-288</v>
      </c>
      <c r="HO104" s="36">
        <f t="shared" si="243"/>
        <v>-0.302839116719243</v>
      </c>
      <c r="HP104" s="18">
        <v>692</v>
      </c>
      <c r="HQ104" s="26">
        <v>0.0216763005780347</v>
      </c>
      <c r="HR104" s="17">
        <v>15</v>
      </c>
      <c r="HS104" s="18">
        <v>651</v>
      </c>
      <c r="HT104" s="40">
        <f t="shared" si="244"/>
        <v>43.4</v>
      </c>
      <c r="HU104" s="17">
        <f t="shared" si="245"/>
        <v>-234</v>
      </c>
      <c r="HV104" s="36">
        <f t="shared" si="246"/>
        <v>-0.359447004608295</v>
      </c>
      <c r="HW104" s="17">
        <v>535</v>
      </c>
      <c r="HX104" s="17">
        <v>25197.72</v>
      </c>
      <c r="HY104" s="18">
        <v>567</v>
      </c>
      <c r="HZ104" s="18">
        <v>29720.69</v>
      </c>
      <c r="IA104" s="17">
        <v>970</v>
      </c>
      <c r="IB104" s="17">
        <v>49264</v>
      </c>
      <c r="IC104" s="17">
        <v>929</v>
      </c>
      <c r="ID104" s="17">
        <v>48792</v>
      </c>
      <c r="IE104" s="16"/>
      <c r="IF104" s="16"/>
      <c r="IG104" s="16"/>
      <c r="IH104" s="16"/>
      <c r="II104" s="41"/>
      <c r="IJ104" s="41"/>
      <c r="IK104" s="41"/>
      <c r="IL104" s="41"/>
      <c r="IM104" s="18"/>
      <c r="IN104" s="41"/>
      <c r="IO104" s="41"/>
      <c r="IP104" s="41"/>
      <c r="IQ104" s="18"/>
      <c r="IR104" s="18"/>
      <c r="IS104" s="18">
        <f t="shared" si="190"/>
        <v>566</v>
      </c>
      <c r="IT104" s="18">
        <f t="shared" si="191"/>
        <v>28115</v>
      </c>
      <c r="IU104" s="17">
        <v>59</v>
      </c>
      <c r="IV104" s="17">
        <f t="shared" si="192"/>
        <v>-5279</v>
      </c>
      <c r="IW104" s="36">
        <f t="shared" si="193"/>
        <v>-0.187764538502579</v>
      </c>
      <c r="IX104" s="18">
        <f t="shared" si="194"/>
        <v>3567</v>
      </c>
      <c r="IY104" s="42">
        <f t="shared" si="195"/>
        <v>181089.41</v>
      </c>
      <c r="IZ104" s="43"/>
      <c r="JA104" s="43"/>
    </row>
    <row r="105" spans="1:261">
      <c r="A105" s="16"/>
      <c r="B105" s="17" t="s">
        <v>49</v>
      </c>
      <c r="C105" s="18">
        <v>6939962744384</v>
      </c>
      <c r="D105" s="18">
        <v>564683564412</v>
      </c>
      <c r="E105" s="18">
        <v>21062110000185</v>
      </c>
      <c r="F105" s="22" t="s">
        <v>355</v>
      </c>
      <c r="G105" s="19" t="s">
        <v>356</v>
      </c>
      <c r="H105" s="17" t="s">
        <v>129</v>
      </c>
      <c r="I105" s="26">
        <f>VLOOKUP(C105,供应链!E:J,6,0)</f>
        <v>1.04166666666667</v>
      </c>
      <c r="J105" s="17">
        <f>VLOOKUP(C105,供应链!E:H,4,0)</f>
        <v>778</v>
      </c>
      <c r="K105" s="17">
        <f>VLOOKUP(C105,供应链!E:K,7,0)</f>
        <v>652</v>
      </c>
      <c r="L105" s="18">
        <f>VLOOKUP(C105,供应链!E:I,5,0)</f>
        <v>26.1927748364995</v>
      </c>
      <c r="M105" s="27">
        <f t="shared" si="148"/>
        <v>0.0101437212141391</v>
      </c>
      <c r="N105" s="17">
        <v>1326</v>
      </c>
      <c r="O105" s="26">
        <v>0.0407239819004525</v>
      </c>
      <c r="P105" s="18">
        <v>54</v>
      </c>
      <c r="Q105" s="18">
        <v>15336</v>
      </c>
      <c r="R105" s="40">
        <f t="shared" si="196"/>
        <v>284</v>
      </c>
      <c r="S105" s="17">
        <f t="shared" si="197"/>
        <v>-810</v>
      </c>
      <c r="T105" s="36">
        <f t="shared" ref="T105:T110" si="248">IFERROR(S105/Q105,0)</f>
        <v>-0.0528169014084507</v>
      </c>
      <c r="U105" s="17">
        <v>1327</v>
      </c>
      <c r="V105" s="26">
        <v>0.0293896006028636</v>
      </c>
      <c r="W105" s="18">
        <v>39</v>
      </c>
      <c r="X105" s="18">
        <v>11082</v>
      </c>
      <c r="Y105" s="40">
        <f t="shared" si="199"/>
        <v>284.153846153846</v>
      </c>
      <c r="Z105" s="17">
        <f t="shared" si="200"/>
        <v>-579.000000000001</v>
      </c>
      <c r="AA105" s="36">
        <f t="shared" ref="AA105:AA110" si="249">IFERROR(Z105/X105,0)</f>
        <v>-0.0522468868435301</v>
      </c>
      <c r="AB105" s="17">
        <v>1666</v>
      </c>
      <c r="AC105" s="26">
        <v>0.0366146458583433</v>
      </c>
      <c r="AD105" s="18">
        <v>61</v>
      </c>
      <c r="AE105" s="18">
        <v>17231</v>
      </c>
      <c r="AF105" s="40">
        <f t="shared" si="149"/>
        <v>282.475409836066</v>
      </c>
      <c r="AG105" s="17">
        <f t="shared" si="150"/>
        <v>-1008</v>
      </c>
      <c r="AH105" s="36">
        <f t="shared" si="151"/>
        <v>-0.05849921652835</v>
      </c>
      <c r="AI105" s="17">
        <v>1471</v>
      </c>
      <c r="AJ105" s="26">
        <v>0.0190346702923182</v>
      </c>
      <c r="AK105" s="18">
        <v>28</v>
      </c>
      <c r="AL105" s="18">
        <v>7931</v>
      </c>
      <c r="AM105" s="40">
        <f t="shared" si="202"/>
        <v>283.25</v>
      </c>
      <c r="AN105" s="17">
        <f t="shared" si="203"/>
        <v>-441</v>
      </c>
      <c r="AO105" s="36">
        <f t="shared" ref="AO105:AO110" si="250">IFERROR(AN105/AL105,0)</f>
        <v>-0.0556045895851721</v>
      </c>
      <c r="AP105" s="17">
        <v>1351</v>
      </c>
      <c r="AQ105" s="26">
        <v>0.0214655810510733</v>
      </c>
      <c r="AR105" s="18">
        <v>29</v>
      </c>
      <c r="AS105" s="18">
        <v>8627</v>
      </c>
      <c r="AT105" s="40">
        <f t="shared" si="205"/>
        <v>297.48275862069</v>
      </c>
      <c r="AU105" s="17">
        <f t="shared" si="206"/>
        <v>-44.0000000000001</v>
      </c>
      <c r="AV105" s="36">
        <f t="shared" ref="AV105:AV110" si="251">IFERROR(AU105/AS105,0)</f>
        <v>-0.00510026660484527</v>
      </c>
      <c r="AW105" s="17">
        <v>1150</v>
      </c>
      <c r="AX105" s="26">
        <v>0.0191304347826087</v>
      </c>
      <c r="AY105" s="18">
        <v>22</v>
      </c>
      <c r="AZ105" s="18">
        <v>6589</v>
      </c>
      <c r="BA105" s="40">
        <f t="shared" si="208"/>
        <v>299.5</v>
      </c>
      <c r="BB105" s="17">
        <f t="shared" si="209"/>
        <v>11</v>
      </c>
      <c r="BC105" s="36">
        <f t="shared" ref="BC105:BC110" si="252">IFERROR(BB105/AZ105,0)</f>
        <v>0.00166944908180301</v>
      </c>
      <c r="BD105" s="17">
        <v>1241</v>
      </c>
      <c r="BE105" s="26">
        <v>0.024174053182917</v>
      </c>
      <c r="BF105" s="17">
        <v>30</v>
      </c>
      <c r="BG105" s="18">
        <v>8957</v>
      </c>
      <c r="BH105" s="40">
        <f t="shared" si="211"/>
        <v>298.566666666667</v>
      </c>
      <c r="BI105" s="17">
        <f t="shared" si="212"/>
        <v>-13.0000000000001</v>
      </c>
      <c r="BJ105" s="36">
        <f t="shared" ref="BJ105:BJ110" si="253">IFERROR(BI105/BG105,0)</f>
        <v>-0.00145137880986939</v>
      </c>
      <c r="BK105" s="17">
        <v>1622</v>
      </c>
      <c r="BL105" s="32">
        <v>0.0178791615289766</v>
      </c>
      <c r="BM105" s="17">
        <v>29</v>
      </c>
      <c r="BN105" s="18">
        <v>8540</v>
      </c>
      <c r="BO105" s="40">
        <f t="shared" si="214"/>
        <v>294.48275862069</v>
      </c>
      <c r="BP105" s="17">
        <f t="shared" si="215"/>
        <v>-131</v>
      </c>
      <c r="BQ105" s="36">
        <f t="shared" si="216"/>
        <v>-0.0153395784543326</v>
      </c>
      <c r="BR105" s="17">
        <v>1284</v>
      </c>
      <c r="BS105" s="32">
        <v>0.0241433021806854</v>
      </c>
      <c r="BT105" s="18">
        <v>31</v>
      </c>
      <c r="BU105" s="18">
        <v>9117</v>
      </c>
      <c r="BV105" s="40">
        <f t="shared" si="217"/>
        <v>294.096774193548</v>
      </c>
      <c r="BW105" s="17">
        <f t="shared" si="218"/>
        <v>-151.999999999999</v>
      </c>
      <c r="BX105" s="116">
        <f t="shared" si="219"/>
        <v>-0.0166721509268399</v>
      </c>
      <c r="BY105" s="112">
        <v>1019</v>
      </c>
      <c r="BZ105" s="117">
        <v>0.0196270853778214</v>
      </c>
      <c r="CA105" s="112">
        <v>20</v>
      </c>
      <c r="CB105" s="112">
        <v>5875</v>
      </c>
      <c r="CC105" s="40">
        <f t="shared" si="152"/>
        <v>293.75</v>
      </c>
      <c r="CD105" s="17">
        <f t="shared" si="153"/>
        <v>-105</v>
      </c>
      <c r="CE105" s="36">
        <f t="shared" si="154"/>
        <v>-0.0178723404255319</v>
      </c>
      <c r="CF105" s="112">
        <v>881</v>
      </c>
      <c r="CG105" s="117">
        <v>0.0192962542565267</v>
      </c>
      <c r="CH105" s="112">
        <v>17</v>
      </c>
      <c r="CI105" s="112">
        <v>4973</v>
      </c>
      <c r="CJ105" s="40">
        <f t="shared" si="155"/>
        <v>292.529411764706</v>
      </c>
      <c r="CK105" s="17">
        <f t="shared" si="156"/>
        <v>-110</v>
      </c>
      <c r="CL105" s="36">
        <f t="shared" si="157"/>
        <v>-0.0221194450030164</v>
      </c>
      <c r="CM105" s="120">
        <v>874</v>
      </c>
      <c r="CN105" s="121">
        <v>0.0217391304347826</v>
      </c>
      <c r="CO105" s="55">
        <v>19</v>
      </c>
      <c r="CP105" s="55">
        <v>5598</v>
      </c>
      <c r="CQ105" s="40">
        <f t="shared" si="158"/>
        <v>294.631578947368</v>
      </c>
      <c r="CR105" s="17">
        <f t="shared" si="159"/>
        <v>-82.9999999999997</v>
      </c>
      <c r="CS105" s="36">
        <f t="shared" si="160"/>
        <v>-0.0148267238299392</v>
      </c>
      <c r="CT105" s="122">
        <v>1379</v>
      </c>
      <c r="CU105" s="123">
        <v>0.0174039158810732</v>
      </c>
      <c r="CV105" s="122">
        <v>24</v>
      </c>
      <c r="CW105" s="122">
        <v>6872</v>
      </c>
      <c r="CX105" s="40">
        <f t="shared" si="161"/>
        <v>286.333333333333</v>
      </c>
      <c r="CY105" s="17">
        <f t="shared" si="162"/>
        <v>-304</v>
      </c>
      <c r="CZ105" s="36">
        <f t="shared" si="163"/>
        <v>-0.0442374854481956</v>
      </c>
      <c r="DA105" s="112">
        <v>1379</v>
      </c>
      <c r="DB105" s="117">
        <v>0.0224800580130529</v>
      </c>
      <c r="DC105" s="112">
        <v>31</v>
      </c>
      <c r="DD105" s="112">
        <v>8782</v>
      </c>
      <c r="DE105" s="40">
        <f t="shared" si="164"/>
        <v>283.290322580645</v>
      </c>
      <c r="DF105" s="17">
        <f t="shared" si="165"/>
        <v>-486.999999999999</v>
      </c>
      <c r="DG105" s="36">
        <f t="shared" si="166"/>
        <v>-0.0554543384194943</v>
      </c>
      <c r="DH105" s="126">
        <v>1227</v>
      </c>
      <c r="DI105" s="32">
        <v>0.026079869600652</v>
      </c>
      <c r="DJ105" s="17">
        <v>32</v>
      </c>
      <c r="DK105" s="18">
        <v>9138</v>
      </c>
      <c r="DL105" s="40">
        <f t="shared" si="167"/>
        <v>285.5625</v>
      </c>
      <c r="DM105" s="17">
        <f t="shared" si="168"/>
        <v>-430</v>
      </c>
      <c r="DN105" s="36">
        <f t="shared" si="169"/>
        <v>-0.0470562486320858</v>
      </c>
      <c r="DO105" s="33">
        <v>1302</v>
      </c>
      <c r="DP105" s="32">
        <v>0.0230414746543779</v>
      </c>
      <c r="DQ105" s="18">
        <v>30</v>
      </c>
      <c r="DR105" s="18">
        <v>8576</v>
      </c>
      <c r="DS105" s="40">
        <f t="shared" si="170"/>
        <v>285.866666666667</v>
      </c>
      <c r="DT105" s="17">
        <f t="shared" si="171"/>
        <v>-394</v>
      </c>
      <c r="DU105" s="36">
        <f t="shared" si="172"/>
        <v>-0.0459421641791045</v>
      </c>
      <c r="DV105" s="18">
        <v>1228</v>
      </c>
      <c r="DW105" s="26">
        <v>0.0211726384364821</v>
      </c>
      <c r="DX105" s="18">
        <v>26</v>
      </c>
      <c r="DY105" s="18">
        <v>7445</v>
      </c>
      <c r="DZ105" s="40">
        <f t="shared" si="173"/>
        <v>286.346153846154</v>
      </c>
      <c r="EA105" s="17">
        <f t="shared" si="174"/>
        <v>-328.999999999999</v>
      </c>
      <c r="EB105" s="36">
        <f t="shared" si="175"/>
        <v>-0.0441907320349227</v>
      </c>
      <c r="EC105" s="18">
        <v>944</v>
      </c>
      <c r="ED105" s="26">
        <v>0.0338983050847458</v>
      </c>
      <c r="EE105" s="18">
        <v>32</v>
      </c>
      <c r="EF105" s="18">
        <v>9102</v>
      </c>
      <c r="EG105" s="40">
        <f t="shared" si="176"/>
        <v>284.4375</v>
      </c>
      <c r="EH105" s="17">
        <f t="shared" si="177"/>
        <v>-466</v>
      </c>
      <c r="EI105" s="36">
        <f t="shared" si="178"/>
        <v>-0.0511975390024171</v>
      </c>
      <c r="EJ105" s="18">
        <v>1003</v>
      </c>
      <c r="EK105" s="26">
        <v>0.0358923230309073</v>
      </c>
      <c r="EL105" s="18">
        <v>36</v>
      </c>
      <c r="EM105" s="18">
        <v>10260</v>
      </c>
      <c r="EN105" s="40">
        <f t="shared" si="179"/>
        <v>285</v>
      </c>
      <c r="EO105" s="17">
        <f t="shared" si="180"/>
        <v>-504</v>
      </c>
      <c r="EP105" s="36">
        <f t="shared" si="181"/>
        <v>-0.0491228070175439</v>
      </c>
      <c r="EQ105" s="18">
        <v>903</v>
      </c>
      <c r="ER105" s="26">
        <v>0.0254706533776301</v>
      </c>
      <c r="ES105" s="18">
        <v>23</v>
      </c>
      <c r="ET105" s="18">
        <v>6579</v>
      </c>
      <c r="EU105" s="40">
        <f t="shared" si="220"/>
        <v>286.04347826087</v>
      </c>
      <c r="EV105" s="17">
        <f t="shared" si="182"/>
        <v>-298</v>
      </c>
      <c r="EW105" s="36">
        <f t="shared" si="183"/>
        <v>-0.0452956376348989</v>
      </c>
      <c r="EX105" s="18">
        <v>1174</v>
      </c>
      <c r="EY105" s="26">
        <v>0.0298126064735945</v>
      </c>
      <c r="EZ105" s="17">
        <v>35</v>
      </c>
      <c r="FA105" s="18">
        <v>9771</v>
      </c>
      <c r="FB105" s="40">
        <f t="shared" si="221"/>
        <v>279.171428571429</v>
      </c>
      <c r="FC105" s="17">
        <f t="shared" si="184"/>
        <v>-694</v>
      </c>
      <c r="FD105" s="36">
        <f t="shared" si="185"/>
        <v>-0.0710265070105414</v>
      </c>
      <c r="FE105" s="18">
        <v>1051</v>
      </c>
      <c r="FF105" s="26">
        <v>0.0161750713606089</v>
      </c>
      <c r="FG105" s="17">
        <v>17</v>
      </c>
      <c r="FH105" s="18">
        <v>4913</v>
      </c>
      <c r="FI105" s="40">
        <f t="shared" si="222"/>
        <v>289</v>
      </c>
      <c r="FJ105" s="17">
        <f t="shared" si="186"/>
        <v>-170</v>
      </c>
      <c r="FK105" s="36">
        <f t="shared" si="187"/>
        <v>-0.0346020761245675</v>
      </c>
      <c r="FL105" s="18">
        <v>861</v>
      </c>
      <c r="FM105" s="26">
        <v>0.0139372822299652</v>
      </c>
      <c r="FN105" s="17">
        <v>12</v>
      </c>
      <c r="FO105" s="18">
        <v>3568</v>
      </c>
      <c r="FP105" s="40">
        <f t="shared" si="223"/>
        <v>297.333333333333</v>
      </c>
      <c r="FQ105" s="17">
        <f t="shared" si="188"/>
        <v>-20.0000000000002</v>
      </c>
      <c r="FR105" s="36">
        <f t="shared" si="189"/>
        <v>-0.00560538116591935</v>
      </c>
      <c r="FS105" s="18">
        <v>1016</v>
      </c>
      <c r="FT105" s="26">
        <v>0.00590551181102362</v>
      </c>
      <c r="FU105" s="17">
        <v>6</v>
      </c>
      <c r="FV105" s="18">
        <v>1756</v>
      </c>
      <c r="FW105" s="40">
        <f t="shared" si="247"/>
        <v>292.666666666667</v>
      </c>
      <c r="FX105" s="17">
        <f t="shared" si="224"/>
        <v>-37.9999999999999</v>
      </c>
      <c r="FY105" s="36">
        <f t="shared" si="225"/>
        <v>-0.0216400911161731</v>
      </c>
      <c r="FZ105" s="18">
        <v>1973</v>
      </c>
      <c r="GA105" s="26">
        <v>0.0339584389254942</v>
      </c>
      <c r="GB105" s="17">
        <v>67</v>
      </c>
      <c r="GC105" s="18">
        <v>18351</v>
      </c>
      <c r="GD105" s="40">
        <f t="shared" si="226"/>
        <v>273.89552238806</v>
      </c>
      <c r="GE105" s="17">
        <f t="shared" si="227"/>
        <v>-1682</v>
      </c>
      <c r="GF105" s="36">
        <f t="shared" si="228"/>
        <v>-0.091657130401613</v>
      </c>
      <c r="GG105" s="18">
        <v>1823</v>
      </c>
      <c r="GH105" s="26">
        <v>0.0170049369171695</v>
      </c>
      <c r="GI105" s="18">
        <v>31</v>
      </c>
      <c r="GJ105" s="18">
        <v>8813</v>
      </c>
      <c r="GK105" s="40">
        <f t="shared" si="229"/>
        <v>284.290322580645</v>
      </c>
      <c r="GL105" s="17">
        <f t="shared" si="230"/>
        <v>-455.999999999999</v>
      </c>
      <c r="GM105" s="36">
        <f t="shared" si="231"/>
        <v>-0.0517417451492113</v>
      </c>
      <c r="GN105" s="18">
        <v>2093</v>
      </c>
      <c r="GO105" s="26">
        <v>0.0224558050645007</v>
      </c>
      <c r="GP105" s="18">
        <v>47</v>
      </c>
      <c r="GQ105" s="18">
        <v>13353</v>
      </c>
      <c r="GR105" s="40">
        <f t="shared" si="232"/>
        <v>284.106382978723</v>
      </c>
      <c r="GS105" s="17">
        <f t="shared" si="233"/>
        <v>-700.000000000001</v>
      </c>
      <c r="GT105" s="36">
        <f t="shared" si="234"/>
        <v>-0.0524226765520857</v>
      </c>
      <c r="GU105" s="18">
        <v>1924</v>
      </c>
      <c r="GV105" s="26">
        <v>0.0150727650727651</v>
      </c>
      <c r="GW105" s="18">
        <v>29</v>
      </c>
      <c r="GX105" s="18">
        <v>8112</v>
      </c>
      <c r="GY105" s="40">
        <f t="shared" si="235"/>
        <v>279.724137931034</v>
      </c>
      <c r="GZ105" s="17">
        <f t="shared" si="236"/>
        <v>-559</v>
      </c>
      <c r="HA105" s="36">
        <f t="shared" si="237"/>
        <v>-0.0689102564102564</v>
      </c>
      <c r="HB105" s="18">
        <v>1654</v>
      </c>
      <c r="HC105" s="26">
        <v>0.0139056831922612</v>
      </c>
      <c r="HD105" s="18">
        <v>23</v>
      </c>
      <c r="HE105" s="18">
        <v>6431</v>
      </c>
      <c r="HF105" s="40">
        <f t="shared" si="238"/>
        <v>279.608695652174</v>
      </c>
      <c r="HG105" s="17">
        <f t="shared" si="239"/>
        <v>-445.999999999999</v>
      </c>
      <c r="HH105" s="36">
        <f t="shared" si="240"/>
        <v>-0.0693515782926449</v>
      </c>
      <c r="HI105" s="18">
        <v>2008</v>
      </c>
      <c r="HJ105" s="26">
        <v>0.0114541832669323</v>
      </c>
      <c r="HK105" s="17">
        <v>23</v>
      </c>
      <c r="HL105" s="18">
        <v>6484</v>
      </c>
      <c r="HM105" s="40">
        <f t="shared" si="241"/>
        <v>281.913043478261</v>
      </c>
      <c r="HN105" s="17">
        <f t="shared" si="242"/>
        <v>-393</v>
      </c>
      <c r="HO105" s="36">
        <f t="shared" si="243"/>
        <v>-0.060610734114744</v>
      </c>
      <c r="HP105" s="18">
        <v>2724</v>
      </c>
      <c r="HQ105" s="26">
        <v>0.00403817914831131</v>
      </c>
      <c r="HR105" s="17">
        <v>11</v>
      </c>
      <c r="HS105" s="18">
        <v>3084</v>
      </c>
      <c r="HT105" s="40">
        <f t="shared" si="244"/>
        <v>280.363636363636</v>
      </c>
      <c r="HU105" s="17">
        <f t="shared" si="245"/>
        <v>-205</v>
      </c>
      <c r="HV105" s="36">
        <f t="shared" ref="HV105:HV110" si="254">IFERROR(HU105/HS105,0)</f>
        <v>-0.0664721141374837</v>
      </c>
      <c r="HW105" s="17">
        <v>400</v>
      </c>
      <c r="HX105" s="17">
        <v>110564.83</v>
      </c>
      <c r="HY105" s="18">
        <v>1623</v>
      </c>
      <c r="HZ105" s="18">
        <v>473288.52</v>
      </c>
      <c r="IA105" s="17">
        <v>956</v>
      </c>
      <c r="IB105" s="17">
        <v>299594</v>
      </c>
      <c r="IC105" s="17">
        <v>667</v>
      </c>
      <c r="ID105" s="17">
        <v>202662</v>
      </c>
      <c r="IE105" s="16"/>
      <c r="IF105" s="16"/>
      <c r="IG105" s="16"/>
      <c r="IH105" s="16"/>
      <c r="II105" s="41"/>
      <c r="IJ105" s="41"/>
      <c r="IK105" s="41"/>
      <c r="IL105" s="41"/>
      <c r="IM105" s="18"/>
      <c r="IN105" s="41"/>
      <c r="IO105" s="41"/>
      <c r="IP105" s="41"/>
      <c r="IQ105" s="18"/>
      <c r="IR105" s="18"/>
      <c r="IS105" s="18">
        <f t="shared" si="190"/>
        <v>914</v>
      </c>
      <c r="IT105" s="18">
        <f t="shared" si="191"/>
        <v>261246</v>
      </c>
      <c r="IU105" s="17">
        <v>299</v>
      </c>
      <c r="IV105" s="17">
        <f t="shared" si="192"/>
        <v>-12040</v>
      </c>
      <c r="IW105" s="36">
        <f t="shared" si="193"/>
        <v>-0.0460868300375891</v>
      </c>
      <c r="IX105" s="18">
        <f t="shared" si="194"/>
        <v>4560</v>
      </c>
      <c r="IY105" s="42">
        <f t="shared" si="195"/>
        <v>1347355.35</v>
      </c>
      <c r="IZ105" s="43"/>
      <c r="JA105" s="43"/>
    </row>
    <row r="106" customFormat="1" spans="1:261">
      <c r="A106" s="16"/>
      <c r="B106" s="20" t="s">
        <v>37</v>
      </c>
      <c r="C106" s="18">
        <v>6939962761640</v>
      </c>
      <c r="D106" s="18">
        <v>599169543311</v>
      </c>
      <c r="E106" s="18">
        <v>21066010002433</v>
      </c>
      <c r="F106" s="17" t="s">
        <v>357</v>
      </c>
      <c r="G106" s="19" t="s">
        <v>358</v>
      </c>
      <c r="H106" s="26" t="s">
        <v>490</v>
      </c>
      <c r="I106" s="26">
        <f>VLOOKUP(C106,供应链!E:J,6,0)</f>
        <v>0</v>
      </c>
      <c r="J106" s="17">
        <f>VLOOKUP(C106,供应链!E:H,4,0)</f>
        <v>0</v>
      </c>
      <c r="K106" s="17">
        <f>VLOOKUP(C106,供应链!E:K,7,0)</f>
        <v>0</v>
      </c>
      <c r="L106" s="18" t="str">
        <f>VLOOKUP(C106,供应链!E:I,5,0)</f>
        <v>-</v>
      </c>
      <c r="M106" s="27">
        <f t="shared" si="148"/>
        <v>0.000177570612063703</v>
      </c>
      <c r="N106" s="17">
        <v>81</v>
      </c>
      <c r="O106" s="26">
        <v>0.0246913580246914</v>
      </c>
      <c r="P106" s="18">
        <v>2</v>
      </c>
      <c r="Q106" s="18">
        <v>398</v>
      </c>
      <c r="R106" s="40">
        <f t="shared" si="196"/>
        <v>199</v>
      </c>
      <c r="S106" s="17">
        <f t="shared" si="197"/>
        <v>-100</v>
      </c>
      <c r="T106" s="36">
        <f t="shared" si="248"/>
        <v>-0.251256281407035</v>
      </c>
      <c r="U106" s="17">
        <v>87</v>
      </c>
      <c r="V106" s="26">
        <v>0.0114942528735632</v>
      </c>
      <c r="W106" s="18">
        <v>1</v>
      </c>
      <c r="X106" s="18">
        <v>199</v>
      </c>
      <c r="Y106" s="40">
        <f t="shared" si="199"/>
        <v>199</v>
      </c>
      <c r="Z106" s="17">
        <f t="shared" si="200"/>
        <v>-50</v>
      </c>
      <c r="AA106" s="36">
        <f t="shared" si="249"/>
        <v>-0.251256281407035</v>
      </c>
      <c r="AB106" s="17">
        <v>142</v>
      </c>
      <c r="AC106" s="26">
        <v>0.00704225352112676</v>
      </c>
      <c r="AD106" s="18">
        <v>1</v>
      </c>
      <c r="AE106" s="18">
        <v>199</v>
      </c>
      <c r="AF106" s="40">
        <f t="shared" si="149"/>
        <v>199</v>
      </c>
      <c r="AG106" s="17">
        <f t="shared" si="150"/>
        <v>-50</v>
      </c>
      <c r="AH106" s="36">
        <f t="shared" si="151"/>
        <v>-0.251256281407035</v>
      </c>
      <c r="AI106" s="17">
        <v>101</v>
      </c>
      <c r="AJ106" s="26">
        <v>0</v>
      </c>
      <c r="AK106" s="18">
        <v>0</v>
      </c>
      <c r="AL106" s="18">
        <v>0</v>
      </c>
      <c r="AM106" s="40">
        <f t="shared" si="202"/>
        <v>0</v>
      </c>
      <c r="AN106" s="17">
        <f t="shared" si="203"/>
        <v>0</v>
      </c>
      <c r="AO106" s="36">
        <f t="shared" si="250"/>
        <v>0</v>
      </c>
      <c r="AP106" s="17">
        <v>140</v>
      </c>
      <c r="AQ106" s="26">
        <v>0.0142857142857143</v>
      </c>
      <c r="AR106" s="18">
        <v>2</v>
      </c>
      <c r="AS106" s="18">
        <v>408</v>
      </c>
      <c r="AT106" s="40">
        <f t="shared" si="205"/>
        <v>204</v>
      </c>
      <c r="AU106" s="17">
        <f t="shared" si="206"/>
        <v>-90</v>
      </c>
      <c r="AV106" s="36">
        <f t="shared" si="251"/>
        <v>-0.220588235294118</v>
      </c>
      <c r="AW106" s="17">
        <v>119</v>
      </c>
      <c r="AX106" s="26">
        <v>0</v>
      </c>
      <c r="AY106" s="18">
        <v>0</v>
      </c>
      <c r="AZ106" s="18">
        <v>0</v>
      </c>
      <c r="BA106" s="40">
        <f t="shared" si="208"/>
        <v>0</v>
      </c>
      <c r="BB106" s="17">
        <f t="shared" si="209"/>
        <v>0</v>
      </c>
      <c r="BC106" s="36">
        <f t="shared" si="252"/>
        <v>0</v>
      </c>
      <c r="BD106" s="17">
        <v>122</v>
      </c>
      <c r="BE106" s="26">
        <v>0</v>
      </c>
      <c r="BF106" s="17">
        <v>0</v>
      </c>
      <c r="BG106" s="18">
        <v>0</v>
      </c>
      <c r="BH106" s="40">
        <f t="shared" si="211"/>
        <v>0</v>
      </c>
      <c r="BI106" s="17">
        <f t="shared" si="212"/>
        <v>0</v>
      </c>
      <c r="BJ106" s="36">
        <f t="shared" si="253"/>
        <v>0</v>
      </c>
      <c r="BK106" s="17">
        <v>94</v>
      </c>
      <c r="BL106" s="32">
        <v>0</v>
      </c>
      <c r="BM106" s="17">
        <v>0</v>
      </c>
      <c r="BN106" s="18">
        <v>0</v>
      </c>
      <c r="BO106" s="40">
        <f t="shared" si="214"/>
        <v>0</v>
      </c>
      <c r="BP106" s="17">
        <f t="shared" si="215"/>
        <v>0</v>
      </c>
      <c r="BQ106" s="36">
        <f t="shared" si="216"/>
        <v>0</v>
      </c>
      <c r="BR106" s="17">
        <v>104</v>
      </c>
      <c r="BS106" s="32">
        <v>0</v>
      </c>
      <c r="BT106" s="18">
        <v>0</v>
      </c>
      <c r="BU106" s="18">
        <v>0</v>
      </c>
      <c r="BV106" s="40">
        <f t="shared" si="217"/>
        <v>0</v>
      </c>
      <c r="BW106" s="17">
        <f t="shared" si="218"/>
        <v>0</v>
      </c>
      <c r="BX106" s="116">
        <f t="shared" si="219"/>
        <v>0</v>
      </c>
      <c r="BY106" s="112">
        <v>0</v>
      </c>
      <c r="BZ106" s="117">
        <v>0</v>
      </c>
      <c r="CA106" s="112">
        <v>0</v>
      </c>
      <c r="CB106" s="112">
        <v>0</v>
      </c>
      <c r="CC106" s="40">
        <f t="shared" si="152"/>
        <v>0</v>
      </c>
      <c r="CD106" s="17">
        <f t="shared" si="153"/>
        <v>0</v>
      </c>
      <c r="CE106" s="36">
        <f t="shared" si="154"/>
        <v>0</v>
      </c>
      <c r="CF106" s="112">
        <v>76</v>
      </c>
      <c r="CG106" s="117">
        <v>0</v>
      </c>
      <c r="CH106" s="112">
        <v>0</v>
      </c>
      <c r="CI106" s="112">
        <v>0</v>
      </c>
      <c r="CJ106" s="40">
        <f t="shared" si="155"/>
        <v>0</v>
      </c>
      <c r="CK106" s="17">
        <f t="shared" si="156"/>
        <v>0</v>
      </c>
      <c r="CL106" s="36">
        <f t="shared" si="157"/>
        <v>0</v>
      </c>
      <c r="CM106" s="120">
        <v>0</v>
      </c>
      <c r="CN106" s="121">
        <v>0</v>
      </c>
      <c r="CO106" s="55">
        <v>0</v>
      </c>
      <c r="CP106" s="55">
        <v>0</v>
      </c>
      <c r="CQ106" s="40">
        <f t="shared" si="158"/>
        <v>0</v>
      </c>
      <c r="CR106" s="17">
        <f t="shared" si="159"/>
        <v>0</v>
      </c>
      <c r="CS106" s="36">
        <f t="shared" si="160"/>
        <v>0</v>
      </c>
      <c r="CT106" s="122">
        <v>98</v>
      </c>
      <c r="CU106" s="123">
        <v>0.0102040816326531</v>
      </c>
      <c r="CV106" s="122">
        <v>1</v>
      </c>
      <c r="CW106" s="122">
        <v>194</v>
      </c>
      <c r="CX106" s="40">
        <f t="shared" si="161"/>
        <v>194</v>
      </c>
      <c r="CY106" s="17">
        <f t="shared" si="162"/>
        <v>-55</v>
      </c>
      <c r="CZ106" s="36">
        <f t="shared" si="163"/>
        <v>-0.283505154639175</v>
      </c>
      <c r="DA106" s="112">
        <v>126</v>
      </c>
      <c r="DB106" s="117">
        <v>0</v>
      </c>
      <c r="DC106" s="112">
        <v>0</v>
      </c>
      <c r="DD106" s="112">
        <v>0</v>
      </c>
      <c r="DE106" s="40">
        <f t="shared" si="164"/>
        <v>0</v>
      </c>
      <c r="DF106" s="17">
        <f t="shared" si="165"/>
        <v>0</v>
      </c>
      <c r="DG106" s="36">
        <f t="shared" si="166"/>
        <v>0</v>
      </c>
      <c r="DH106" s="126">
        <v>83</v>
      </c>
      <c r="DI106" s="32">
        <v>0.0240963855421687</v>
      </c>
      <c r="DJ106" s="17">
        <v>2</v>
      </c>
      <c r="DK106" s="18">
        <v>418</v>
      </c>
      <c r="DL106" s="40">
        <f t="shared" si="167"/>
        <v>209</v>
      </c>
      <c r="DM106" s="17">
        <f t="shared" si="168"/>
        <v>-80</v>
      </c>
      <c r="DN106" s="36">
        <f t="shared" si="169"/>
        <v>-0.191387559808612</v>
      </c>
      <c r="DO106" s="33">
        <v>91</v>
      </c>
      <c r="DP106" s="32">
        <v>0</v>
      </c>
      <c r="DQ106" s="18">
        <v>0</v>
      </c>
      <c r="DR106" s="18">
        <v>0</v>
      </c>
      <c r="DS106" s="40">
        <f t="shared" si="170"/>
        <v>0</v>
      </c>
      <c r="DT106" s="17">
        <f t="shared" si="171"/>
        <v>0</v>
      </c>
      <c r="DU106" s="36">
        <f t="shared" si="172"/>
        <v>0</v>
      </c>
      <c r="DV106" s="18">
        <v>116</v>
      </c>
      <c r="DW106" s="26">
        <v>0</v>
      </c>
      <c r="DX106" s="18">
        <v>0</v>
      </c>
      <c r="DY106" s="18">
        <v>0</v>
      </c>
      <c r="DZ106" s="40">
        <f t="shared" si="173"/>
        <v>0</v>
      </c>
      <c r="EA106" s="17">
        <f t="shared" si="174"/>
        <v>0</v>
      </c>
      <c r="EB106" s="36">
        <f t="shared" si="175"/>
        <v>0</v>
      </c>
      <c r="EC106" s="18">
        <v>88</v>
      </c>
      <c r="ED106" s="26">
        <v>0</v>
      </c>
      <c r="EE106" s="18">
        <v>0</v>
      </c>
      <c r="EF106" s="18">
        <v>0</v>
      </c>
      <c r="EG106" s="40">
        <f t="shared" si="176"/>
        <v>0</v>
      </c>
      <c r="EH106" s="17">
        <f t="shared" si="177"/>
        <v>0</v>
      </c>
      <c r="EI106" s="36">
        <f t="shared" si="178"/>
        <v>0</v>
      </c>
      <c r="EJ106" s="18">
        <v>74</v>
      </c>
      <c r="EK106" s="26">
        <v>0</v>
      </c>
      <c r="EL106" s="18">
        <v>0</v>
      </c>
      <c r="EM106" s="18">
        <v>0</v>
      </c>
      <c r="EN106" s="40">
        <f t="shared" si="179"/>
        <v>0</v>
      </c>
      <c r="EO106" s="17">
        <f t="shared" si="180"/>
        <v>0</v>
      </c>
      <c r="EP106" s="36">
        <f t="shared" si="181"/>
        <v>0</v>
      </c>
      <c r="EQ106" s="18">
        <v>66</v>
      </c>
      <c r="ER106" s="26">
        <v>0</v>
      </c>
      <c r="ES106" s="18">
        <v>0</v>
      </c>
      <c r="ET106" s="18">
        <v>0</v>
      </c>
      <c r="EU106" s="40">
        <f t="shared" si="220"/>
        <v>0</v>
      </c>
      <c r="EV106" s="17">
        <f t="shared" si="182"/>
        <v>0</v>
      </c>
      <c r="EW106" s="36">
        <f t="shared" si="183"/>
        <v>0</v>
      </c>
      <c r="EX106" s="18">
        <v>48</v>
      </c>
      <c r="EY106" s="26">
        <v>0</v>
      </c>
      <c r="EZ106" s="17">
        <v>0</v>
      </c>
      <c r="FA106" s="18">
        <v>0</v>
      </c>
      <c r="FB106" s="40">
        <f t="shared" si="221"/>
        <v>0</v>
      </c>
      <c r="FC106" s="17">
        <f t="shared" si="184"/>
        <v>0</v>
      </c>
      <c r="FD106" s="36">
        <f t="shared" si="185"/>
        <v>0</v>
      </c>
      <c r="FE106" s="18">
        <v>55</v>
      </c>
      <c r="FF106" s="26">
        <v>0.0181818181818182</v>
      </c>
      <c r="FG106" s="17">
        <v>1</v>
      </c>
      <c r="FH106" s="18">
        <v>189</v>
      </c>
      <c r="FI106" s="40">
        <f t="shared" si="222"/>
        <v>189</v>
      </c>
      <c r="FJ106" s="17">
        <f t="shared" si="186"/>
        <v>-60</v>
      </c>
      <c r="FK106" s="36">
        <f t="shared" si="187"/>
        <v>-0.317460317460317</v>
      </c>
      <c r="FL106" s="18">
        <v>72</v>
      </c>
      <c r="FM106" s="26">
        <v>0.0138888888888889</v>
      </c>
      <c r="FN106" s="17">
        <v>1</v>
      </c>
      <c r="FO106" s="18">
        <v>189</v>
      </c>
      <c r="FP106" s="40">
        <f t="shared" si="223"/>
        <v>189</v>
      </c>
      <c r="FQ106" s="17">
        <f t="shared" si="188"/>
        <v>-60</v>
      </c>
      <c r="FR106" s="36">
        <f t="shared" si="189"/>
        <v>-0.317460317460317</v>
      </c>
      <c r="FS106" s="18">
        <v>109</v>
      </c>
      <c r="FT106" s="26">
        <v>0</v>
      </c>
      <c r="FU106" s="17">
        <v>0</v>
      </c>
      <c r="FV106" s="18">
        <v>0</v>
      </c>
      <c r="FW106" s="40">
        <f t="shared" si="247"/>
        <v>0</v>
      </c>
      <c r="FX106" s="17">
        <f t="shared" si="224"/>
        <v>0</v>
      </c>
      <c r="FY106" s="36">
        <f t="shared" si="225"/>
        <v>0</v>
      </c>
      <c r="FZ106" s="18">
        <v>76</v>
      </c>
      <c r="GA106" s="26">
        <v>0</v>
      </c>
      <c r="GB106" s="17">
        <v>0</v>
      </c>
      <c r="GC106" s="18">
        <v>0</v>
      </c>
      <c r="GD106" s="40">
        <f t="shared" si="226"/>
        <v>0</v>
      </c>
      <c r="GE106" s="17">
        <f t="shared" si="227"/>
        <v>0</v>
      </c>
      <c r="GF106" s="36">
        <f t="shared" si="228"/>
        <v>0</v>
      </c>
      <c r="GG106" s="18">
        <v>54</v>
      </c>
      <c r="GH106" s="26">
        <v>0</v>
      </c>
      <c r="GI106" s="18">
        <v>0</v>
      </c>
      <c r="GJ106" s="18">
        <v>0</v>
      </c>
      <c r="GK106" s="40">
        <f t="shared" si="229"/>
        <v>0</v>
      </c>
      <c r="GL106" s="17">
        <f t="shared" si="230"/>
        <v>0</v>
      </c>
      <c r="GM106" s="36">
        <f t="shared" si="231"/>
        <v>0</v>
      </c>
      <c r="GN106" s="18">
        <v>82</v>
      </c>
      <c r="GO106" s="26">
        <v>0</v>
      </c>
      <c r="GP106" s="18">
        <v>0</v>
      </c>
      <c r="GQ106" s="18">
        <v>0</v>
      </c>
      <c r="GR106" s="40">
        <f t="shared" si="232"/>
        <v>0</v>
      </c>
      <c r="GS106" s="17">
        <f t="shared" si="233"/>
        <v>0</v>
      </c>
      <c r="GT106" s="36">
        <f t="shared" si="234"/>
        <v>0</v>
      </c>
      <c r="GU106" s="18">
        <v>133</v>
      </c>
      <c r="GV106" s="26">
        <v>0</v>
      </c>
      <c r="GW106" s="18">
        <v>0</v>
      </c>
      <c r="GX106" s="18">
        <v>0</v>
      </c>
      <c r="GY106" s="40">
        <f t="shared" si="235"/>
        <v>0</v>
      </c>
      <c r="GZ106" s="17">
        <f t="shared" si="236"/>
        <v>0</v>
      </c>
      <c r="HA106" s="36">
        <f t="shared" si="237"/>
        <v>0</v>
      </c>
      <c r="HB106" s="18">
        <v>67</v>
      </c>
      <c r="HC106" s="26">
        <v>0.0447761194029851</v>
      </c>
      <c r="HD106" s="18">
        <v>3</v>
      </c>
      <c r="HE106" s="18">
        <v>597</v>
      </c>
      <c r="HF106" s="40">
        <f t="shared" si="238"/>
        <v>199</v>
      </c>
      <c r="HG106" s="17">
        <f t="shared" si="239"/>
        <v>-150</v>
      </c>
      <c r="HH106" s="36">
        <f t="shared" si="240"/>
        <v>-0.251256281407035</v>
      </c>
      <c r="HI106" s="18">
        <v>53</v>
      </c>
      <c r="HJ106" s="26">
        <v>0.0188679245283019</v>
      </c>
      <c r="HK106" s="17">
        <v>1</v>
      </c>
      <c r="HL106" s="18">
        <v>199</v>
      </c>
      <c r="HM106" s="40">
        <f t="shared" si="241"/>
        <v>199</v>
      </c>
      <c r="HN106" s="17">
        <f t="shared" si="242"/>
        <v>-50</v>
      </c>
      <c r="HO106" s="36">
        <f t="shared" si="243"/>
        <v>-0.251256281407035</v>
      </c>
      <c r="HP106" s="18">
        <v>76</v>
      </c>
      <c r="HQ106" s="26">
        <v>0.0131578947368421</v>
      </c>
      <c r="HR106" s="17">
        <v>1</v>
      </c>
      <c r="HS106" s="18">
        <v>199</v>
      </c>
      <c r="HT106" s="40">
        <f t="shared" si="244"/>
        <v>199</v>
      </c>
      <c r="HU106" s="17">
        <f t="shared" si="245"/>
        <v>-50</v>
      </c>
      <c r="HV106" s="36">
        <f t="shared" si="254"/>
        <v>-0.251256281407035</v>
      </c>
      <c r="HW106" s="17">
        <v>265</v>
      </c>
      <c r="HX106" s="17">
        <v>53084.19</v>
      </c>
      <c r="HY106" s="18">
        <v>125</v>
      </c>
      <c r="HZ106" s="18">
        <v>26162.81</v>
      </c>
      <c r="IA106" s="17">
        <v>230</v>
      </c>
      <c r="IB106" s="17">
        <v>49514</v>
      </c>
      <c r="IC106" s="17">
        <v>33</v>
      </c>
      <c r="ID106" s="17">
        <v>7127</v>
      </c>
      <c r="IE106" s="16"/>
      <c r="IF106" s="16"/>
      <c r="IG106" s="16"/>
      <c r="IH106" s="16"/>
      <c r="II106" s="41"/>
      <c r="IJ106" s="41"/>
      <c r="IK106" s="41"/>
      <c r="IL106" s="41"/>
      <c r="IM106" s="18"/>
      <c r="IN106" s="41"/>
      <c r="IO106" s="41"/>
      <c r="IP106" s="41"/>
      <c r="IQ106" s="18"/>
      <c r="IR106" s="18"/>
      <c r="IS106" s="18">
        <f t="shared" si="190"/>
        <v>16</v>
      </c>
      <c r="IT106" s="18">
        <f t="shared" si="191"/>
        <v>3189</v>
      </c>
      <c r="IU106" s="17">
        <v>249</v>
      </c>
      <c r="IV106" s="17">
        <f t="shared" si="192"/>
        <v>-795</v>
      </c>
      <c r="IW106" s="36">
        <f t="shared" si="193"/>
        <v>-0.249294449670743</v>
      </c>
      <c r="IX106" s="18">
        <f t="shared" si="194"/>
        <v>669</v>
      </c>
      <c r="IY106" s="42">
        <f t="shared" si="195"/>
        <v>139077</v>
      </c>
      <c r="IZ106" s="43"/>
      <c r="JA106" s="43"/>
    </row>
    <row r="107" customFormat="1" spans="1:261">
      <c r="A107" s="16"/>
      <c r="B107" s="20" t="s">
        <v>39</v>
      </c>
      <c r="C107" s="18">
        <v>6939962763712</v>
      </c>
      <c r="D107" s="18">
        <v>598982766491</v>
      </c>
      <c r="E107" s="18">
        <v>21063510002456</v>
      </c>
      <c r="F107" s="17" t="s">
        <v>359</v>
      </c>
      <c r="G107" s="19" t="s">
        <v>360</v>
      </c>
      <c r="H107" s="26" t="s">
        <v>490</v>
      </c>
      <c r="I107" s="26">
        <f>VLOOKUP(C107,供应链!E:J,6,0)</f>
        <v>0</v>
      </c>
      <c r="J107" s="17">
        <f>VLOOKUP(C107,供应链!E:H,4,0)</f>
        <v>0</v>
      </c>
      <c r="K107" s="17">
        <f>VLOOKUP(C107,供应链!E:K,7,0)</f>
        <v>0</v>
      </c>
      <c r="L107" s="18" t="str">
        <f>VLOOKUP(C107,供应链!E:I,5,0)</f>
        <v>-</v>
      </c>
      <c r="M107" s="27">
        <f t="shared" si="148"/>
        <v>0.000210865101825648</v>
      </c>
      <c r="N107" s="17">
        <v>33</v>
      </c>
      <c r="O107" s="26">
        <v>0</v>
      </c>
      <c r="P107" s="18">
        <v>0</v>
      </c>
      <c r="Q107" s="18">
        <v>0</v>
      </c>
      <c r="R107" s="40">
        <f t="shared" si="196"/>
        <v>0</v>
      </c>
      <c r="S107" s="17">
        <f t="shared" si="197"/>
        <v>0</v>
      </c>
      <c r="T107" s="36">
        <f t="shared" si="248"/>
        <v>0</v>
      </c>
      <c r="U107" s="17">
        <v>27</v>
      </c>
      <c r="V107" s="26">
        <v>0.037037037037037</v>
      </c>
      <c r="W107" s="18">
        <v>1</v>
      </c>
      <c r="X107" s="18">
        <v>69</v>
      </c>
      <c r="Y107" s="40">
        <f t="shared" si="199"/>
        <v>69</v>
      </c>
      <c r="Z107" s="17">
        <f t="shared" si="200"/>
        <v>-30</v>
      </c>
      <c r="AA107" s="36">
        <f t="shared" si="249"/>
        <v>-0.434782608695652</v>
      </c>
      <c r="AB107" s="17">
        <v>40</v>
      </c>
      <c r="AC107" s="26">
        <v>0</v>
      </c>
      <c r="AD107" s="18">
        <v>0</v>
      </c>
      <c r="AE107" s="18">
        <v>0</v>
      </c>
      <c r="AF107" s="40">
        <f t="shared" si="149"/>
        <v>0</v>
      </c>
      <c r="AG107" s="17">
        <f t="shared" si="150"/>
        <v>0</v>
      </c>
      <c r="AH107" s="36">
        <f t="shared" si="151"/>
        <v>0</v>
      </c>
      <c r="AI107" s="17">
        <v>61</v>
      </c>
      <c r="AJ107" s="26">
        <v>0.0163934426229508</v>
      </c>
      <c r="AK107" s="18">
        <v>1</v>
      </c>
      <c r="AL107" s="18">
        <v>69</v>
      </c>
      <c r="AM107" s="40">
        <f t="shared" si="202"/>
        <v>69</v>
      </c>
      <c r="AN107" s="17">
        <f t="shared" si="203"/>
        <v>-30</v>
      </c>
      <c r="AO107" s="36">
        <f t="shared" si="250"/>
        <v>-0.434782608695652</v>
      </c>
      <c r="AP107" s="17">
        <v>32</v>
      </c>
      <c r="AQ107" s="26">
        <v>0</v>
      </c>
      <c r="AR107" s="18">
        <v>0</v>
      </c>
      <c r="AS107" s="18">
        <v>0</v>
      </c>
      <c r="AT107" s="40">
        <f t="shared" si="205"/>
        <v>0</v>
      </c>
      <c r="AU107" s="17">
        <f t="shared" si="206"/>
        <v>0</v>
      </c>
      <c r="AV107" s="36">
        <f t="shared" si="251"/>
        <v>0</v>
      </c>
      <c r="AW107" s="17">
        <v>26</v>
      </c>
      <c r="AX107" s="26">
        <v>0</v>
      </c>
      <c r="AY107" s="18">
        <v>0</v>
      </c>
      <c r="AZ107" s="18">
        <v>0</v>
      </c>
      <c r="BA107" s="40">
        <f t="shared" si="208"/>
        <v>0</v>
      </c>
      <c r="BB107" s="17">
        <f t="shared" si="209"/>
        <v>0</v>
      </c>
      <c r="BC107" s="36">
        <f t="shared" si="252"/>
        <v>0</v>
      </c>
      <c r="BD107" s="17">
        <v>31</v>
      </c>
      <c r="BE107" s="26">
        <v>0</v>
      </c>
      <c r="BF107" s="17">
        <v>0</v>
      </c>
      <c r="BG107" s="18">
        <v>0</v>
      </c>
      <c r="BH107" s="40">
        <f t="shared" si="211"/>
        <v>0</v>
      </c>
      <c r="BI107" s="17">
        <f t="shared" si="212"/>
        <v>0</v>
      </c>
      <c r="BJ107" s="36">
        <f t="shared" si="253"/>
        <v>0</v>
      </c>
      <c r="BK107" s="17">
        <v>30</v>
      </c>
      <c r="BL107" s="32">
        <v>0</v>
      </c>
      <c r="BM107" s="17">
        <v>0</v>
      </c>
      <c r="BN107" s="18">
        <v>0</v>
      </c>
      <c r="BO107" s="40">
        <f t="shared" si="214"/>
        <v>0</v>
      </c>
      <c r="BP107" s="17">
        <f t="shared" si="215"/>
        <v>0</v>
      </c>
      <c r="BQ107" s="36">
        <f t="shared" si="216"/>
        <v>0</v>
      </c>
      <c r="BR107" s="17">
        <v>39</v>
      </c>
      <c r="BS107" s="32">
        <v>0</v>
      </c>
      <c r="BT107" s="18">
        <v>0</v>
      </c>
      <c r="BU107" s="18">
        <v>0</v>
      </c>
      <c r="BV107" s="40">
        <f t="shared" si="217"/>
        <v>0</v>
      </c>
      <c r="BW107" s="17">
        <f t="shared" si="218"/>
        <v>0</v>
      </c>
      <c r="BX107" s="116">
        <f t="shared" si="219"/>
        <v>0</v>
      </c>
      <c r="BY107" s="112">
        <v>0</v>
      </c>
      <c r="BZ107" s="117">
        <v>0</v>
      </c>
      <c r="CA107" s="112">
        <v>0</v>
      </c>
      <c r="CB107" s="112">
        <v>0</v>
      </c>
      <c r="CC107" s="40">
        <f t="shared" si="152"/>
        <v>0</v>
      </c>
      <c r="CD107" s="17">
        <f t="shared" si="153"/>
        <v>0</v>
      </c>
      <c r="CE107" s="36">
        <f t="shared" si="154"/>
        <v>0</v>
      </c>
      <c r="CF107" s="112">
        <v>20</v>
      </c>
      <c r="CG107" s="117">
        <v>0</v>
      </c>
      <c r="CH107" s="112">
        <v>0</v>
      </c>
      <c r="CI107" s="112">
        <v>0</v>
      </c>
      <c r="CJ107" s="40">
        <f t="shared" si="155"/>
        <v>0</v>
      </c>
      <c r="CK107" s="17">
        <f t="shared" si="156"/>
        <v>0</v>
      </c>
      <c r="CL107" s="36">
        <f t="shared" si="157"/>
        <v>0</v>
      </c>
      <c r="CM107" s="120">
        <v>25</v>
      </c>
      <c r="CN107" s="121">
        <v>0.04</v>
      </c>
      <c r="CO107" s="55">
        <v>1</v>
      </c>
      <c r="CP107" s="55">
        <v>62</v>
      </c>
      <c r="CQ107" s="40">
        <f t="shared" si="158"/>
        <v>62</v>
      </c>
      <c r="CR107" s="17">
        <f t="shared" si="159"/>
        <v>-37</v>
      </c>
      <c r="CS107" s="36">
        <f t="shared" si="160"/>
        <v>-0.596774193548387</v>
      </c>
      <c r="CT107" s="122">
        <v>28</v>
      </c>
      <c r="CU107" s="123">
        <v>0.107142857142857</v>
      </c>
      <c r="CV107" s="122">
        <v>3</v>
      </c>
      <c r="CW107" s="122">
        <v>189</v>
      </c>
      <c r="CX107" s="40">
        <f t="shared" si="161"/>
        <v>63</v>
      </c>
      <c r="CY107" s="17">
        <f t="shared" si="162"/>
        <v>-108</v>
      </c>
      <c r="CZ107" s="36">
        <f t="shared" si="163"/>
        <v>-0.571428571428571</v>
      </c>
      <c r="DA107" s="112">
        <v>29</v>
      </c>
      <c r="DB107" s="117">
        <v>0</v>
      </c>
      <c r="DC107" s="112">
        <v>0</v>
      </c>
      <c r="DD107" s="112">
        <v>0</v>
      </c>
      <c r="DE107" s="40">
        <f t="shared" si="164"/>
        <v>0</v>
      </c>
      <c r="DF107" s="17">
        <f t="shared" si="165"/>
        <v>0</v>
      </c>
      <c r="DG107" s="36">
        <f t="shared" si="166"/>
        <v>0</v>
      </c>
      <c r="DH107" s="126">
        <v>25</v>
      </c>
      <c r="DI107" s="32">
        <v>0</v>
      </c>
      <c r="DJ107" s="17">
        <v>0</v>
      </c>
      <c r="DK107" s="18">
        <v>0</v>
      </c>
      <c r="DL107" s="40">
        <f t="shared" si="167"/>
        <v>0</v>
      </c>
      <c r="DM107" s="17">
        <f t="shared" si="168"/>
        <v>0</v>
      </c>
      <c r="DN107" s="36">
        <f t="shared" si="169"/>
        <v>0</v>
      </c>
      <c r="DO107" s="33">
        <v>27</v>
      </c>
      <c r="DP107" s="32">
        <v>0</v>
      </c>
      <c r="DQ107" s="18">
        <v>0</v>
      </c>
      <c r="DR107" s="18">
        <v>0</v>
      </c>
      <c r="DS107" s="40">
        <f t="shared" si="170"/>
        <v>0</v>
      </c>
      <c r="DT107" s="17">
        <f t="shared" si="171"/>
        <v>0</v>
      </c>
      <c r="DU107" s="36">
        <f t="shared" si="172"/>
        <v>0</v>
      </c>
      <c r="DV107" s="18">
        <v>26</v>
      </c>
      <c r="DW107" s="26">
        <v>0.0384615384615385</v>
      </c>
      <c r="DX107" s="18">
        <v>1</v>
      </c>
      <c r="DY107" s="18">
        <v>69</v>
      </c>
      <c r="DZ107" s="40">
        <f t="shared" si="173"/>
        <v>69</v>
      </c>
      <c r="EA107" s="17">
        <f t="shared" si="174"/>
        <v>-30</v>
      </c>
      <c r="EB107" s="36">
        <f t="shared" si="175"/>
        <v>-0.434782608695652</v>
      </c>
      <c r="EC107" s="18">
        <v>32</v>
      </c>
      <c r="ED107" s="26">
        <v>0.03125</v>
      </c>
      <c r="EE107" s="18">
        <v>1</v>
      </c>
      <c r="EF107" s="18">
        <v>69</v>
      </c>
      <c r="EG107" s="40">
        <f t="shared" si="176"/>
        <v>69</v>
      </c>
      <c r="EH107" s="17">
        <f t="shared" si="177"/>
        <v>-30</v>
      </c>
      <c r="EI107" s="36">
        <f t="shared" si="178"/>
        <v>-0.434782608695652</v>
      </c>
      <c r="EJ107" s="18">
        <v>52</v>
      </c>
      <c r="EK107" s="26">
        <v>0.0384615384615385</v>
      </c>
      <c r="EL107" s="18">
        <v>2</v>
      </c>
      <c r="EM107" s="18">
        <v>140</v>
      </c>
      <c r="EN107" s="40">
        <f t="shared" si="179"/>
        <v>70</v>
      </c>
      <c r="EO107" s="17">
        <f t="shared" si="180"/>
        <v>-58</v>
      </c>
      <c r="EP107" s="36">
        <f t="shared" si="181"/>
        <v>-0.414285714285714</v>
      </c>
      <c r="EQ107" s="18">
        <v>47</v>
      </c>
      <c r="ER107" s="26">
        <v>0.0212765957446809</v>
      </c>
      <c r="ES107" s="18">
        <v>1</v>
      </c>
      <c r="ET107" s="18">
        <v>62</v>
      </c>
      <c r="EU107" s="40">
        <f t="shared" si="220"/>
        <v>62</v>
      </c>
      <c r="EV107" s="17">
        <f t="shared" si="182"/>
        <v>-37</v>
      </c>
      <c r="EW107" s="36">
        <f t="shared" si="183"/>
        <v>-0.596774193548387</v>
      </c>
      <c r="EX107" s="18">
        <v>52</v>
      </c>
      <c r="EY107" s="26">
        <v>0</v>
      </c>
      <c r="EZ107" s="17">
        <v>0</v>
      </c>
      <c r="FA107" s="18">
        <v>0</v>
      </c>
      <c r="FB107" s="40">
        <f t="shared" si="221"/>
        <v>0</v>
      </c>
      <c r="FC107" s="17">
        <f t="shared" si="184"/>
        <v>0</v>
      </c>
      <c r="FD107" s="36">
        <f t="shared" si="185"/>
        <v>0</v>
      </c>
      <c r="FE107" s="18">
        <v>57</v>
      </c>
      <c r="FF107" s="26">
        <v>0.0350877192982456</v>
      </c>
      <c r="FG107" s="17">
        <v>2</v>
      </c>
      <c r="FH107" s="18">
        <v>129</v>
      </c>
      <c r="FI107" s="40">
        <f t="shared" si="222"/>
        <v>64.5</v>
      </c>
      <c r="FJ107" s="17">
        <f t="shared" si="186"/>
        <v>-69</v>
      </c>
      <c r="FK107" s="36">
        <f t="shared" si="187"/>
        <v>-0.534883720930233</v>
      </c>
      <c r="FL107" s="18">
        <v>47</v>
      </c>
      <c r="FM107" s="26">
        <v>0</v>
      </c>
      <c r="FN107" s="17">
        <v>0</v>
      </c>
      <c r="FO107" s="18">
        <v>0</v>
      </c>
      <c r="FP107" s="40">
        <f t="shared" si="223"/>
        <v>0</v>
      </c>
      <c r="FQ107" s="17">
        <f t="shared" si="188"/>
        <v>0</v>
      </c>
      <c r="FR107" s="36">
        <f t="shared" si="189"/>
        <v>0</v>
      </c>
      <c r="FS107" s="18">
        <v>44</v>
      </c>
      <c r="FT107" s="26">
        <v>0</v>
      </c>
      <c r="FU107" s="17">
        <v>0</v>
      </c>
      <c r="FV107" s="18">
        <v>0</v>
      </c>
      <c r="FW107" s="40">
        <f t="shared" si="247"/>
        <v>0</v>
      </c>
      <c r="FX107" s="17">
        <f t="shared" si="224"/>
        <v>0</v>
      </c>
      <c r="FY107" s="36">
        <f t="shared" si="225"/>
        <v>0</v>
      </c>
      <c r="FZ107" s="18">
        <v>81</v>
      </c>
      <c r="GA107" s="26">
        <v>0.037037037037037</v>
      </c>
      <c r="GB107" s="17">
        <v>3</v>
      </c>
      <c r="GC107" s="18">
        <v>212</v>
      </c>
      <c r="GD107" s="40">
        <f t="shared" si="226"/>
        <v>70.6666666666667</v>
      </c>
      <c r="GE107" s="17">
        <f t="shared" si="227"/>
        <v>-85</v>
      </c>
      <c r="GF107" s="36">
        <f t="shared" si="228"/>
        <v>-0.400943396226415</v>
      </c>
      <c r="GG107" s="18">
        <v>37</v>
      </c>
      <c r="GH107" s="26">
        <v>0.027027027027027</v>
      </c>
      <c r="GI107" s="18">
        <v>1</v>
      </c>
      <c r="GJ107" s="18">
        <v>64</v>
      </c>
      <c r="GK107" s="40">
        <f t="shared" si="229"/>
        <v>64</v>
      </c>
      <c r="GL107" s="17">
        <f t="shared" si="230"/>
        <v>-35</v>
      </c>
      <c r="GM107" s="36">
        <f t="shared" si="231"/>
        <v>-0.546875</v>
      </c>
      <c r="GN107" s="18">
        <v>37</v>
      </c>
      <c r="GO107" s="26">
        <v>0</v>
      </c>
      <c r="GP107" s="18">
        <v>0</v>
      </c>
      <c r="GQ107" s="18">
        <v>0</v>
      </c>
      <c r="GR107" s="40">
        <f t="shared" si="232"/>
        <v>0</v>
      </c>
      <c r="GS107" s="17">
        <f t="shared" si="233"/>
        <v>0</v>
      </c>
      <c r="GT107" s="36">
        <f t="shared" si="234"/>
        <v>0</v>
      </c>
      <c r="GU107" s="18">
        <v>42</v>
      </c>
      <c r="GV107" s="26">
        <v>0.0238095238095238</v>
      </c>
      <c r="GW107" s="18">
        <v>1</v>
      </c>
      <c r="GX107" s="18">
        <v>69</v>
      </c>
      <c r="GY107" s="40">
        <f t="shared" si="235"/>
        <v>69</v>
      </c>
      <c r="GZ107" s="17">
        <f t="shared" si="236"/>
        <v>-30</v>
      </c>
      <c r="HA107" s="36">
        <f t="shared" si="237"/>
        <v>-0.434782608695652</v>
      </c>
      <c r="HB107" s="18">
        <v>43</v>
      </c>
      <c r="HC107" s="26">
        <v>0</v>
      </c>
      <c r="HD107" s="18">
        <v>0</v>
      </c>
      <c r="HE107" s="18">
        <v>0</v>
      </c>
      <c r="HF107" s="40">
        <f t="shared" si="238"/>
        <v>0</v>
      </c>
      <c r="HG107" s="17">
        <f t="shared" si="239"/>
        <v>0</v>
      </c>
      <c r="HH107" s="36">
        <f t="shared" si="240"/>
        <v>0</v>
      </c>
      <c r="HI107" s="18">
        <v>28</v>
      </c>
      <c r="HJ107" s="26">
        <v>0.0357142857142857</v>
      </c>
      <c r="HK107" s="17">
        <v>1</v>
      </c>
      <c r="HL107" s="18">
        <v>69</v>
      </c>
      <c r="HM107" s="40">
        <f t="shared" si="241"/>
        <v>69</v>
      </c>
      <c r="HN107" s="17">
        <f t="shared" si="242"/>
        <v>-30</v>
      </c>
      <c r="HO107" s="36">
        <f t="shared" si="243"/>
        <v>-0.434782608695652</v>
      </c>
      <c r="HP107" s="18">
        <v>30</v>
      </c>
      <c r="HQ107" s="26">
        <v>0</v>
      </c>
      <c r="HR107" s="17">
        <v>0</v>
      </c>
      <c r="HS107" s="18">
        <v>0</v>
      </c>
      <c r="HT107" s="40">
        <f t="shared" si="244"/>
        <v>0</v>
      </c>
      <c r="HU107" s="17">
        <f t="shared" si="245"/>
        <v>0</v>
      </c>
      <c r="HV107" s="36">
        <f t="shared" si="254"/>
        <v>0</v>
      </c>
      <c r="HW107" s="17">
        <v>51</v>
      </c>
      <c r="HX107" s="17">
        <v>4908.1</v>
      </c>
      <c r="HY107" s="18">
        <v>9</v>
      </c>
      <c r="HZ107" s="18">
        <v>866</v>
      </c>
      <c r="IA107" s="17">
        <v>20</v>
      </c>
      <c r="IB107" s="17">
        <v>1552</v>
      </c>
      <c r="IC107" s="17">
        <v>38</v>
      </c>
      <c r="ID107" s="17">
        <v>2606</v>
      </c>
      <c r="IE107" s="16"/>
      <c r="IF107" s="16"/>
      <c r="IG107" s="16"/>
      <c r="IH107" s="16"/>
      <c r="II107" s="41"/>
      <c r="IJ107" s="41"/>
      <c r="IK107" s="41"/>
      <c r="IL107" s="41"/>
      <c r="IM107" s="18"/>
      <c r="IN107" s="41"/>
      <c r="IO107" s="41"/>
      <c r="IP107" s="41"/>
      <c r="IQ107" s="18"/>
      <c r="IR107" s="18"/>
      <c r="IS107" s="18">
        <f t="shared" si="190"/>
        <v>19</v>
      </c>
      <c r="IT107" s="18">
        <f t="shared" si="191"/>
        <v>1272</v>
      </c>
      <c r="IU107" s="17">
        <v>99</v>
      </c>
      <c r="IV107" s="17">
        <f t="shared" si="192"/>
        <v>-609</v>
      </c>
      <c r="IW107" s="36">
        <f t="shared" si="193"/>
        <v>-0.47877358490566</v>
      </c>
      <c r="IX107" s="18">
        <f t="shared" si="194"/>
        <v>137</v>
      </c>
      <c r="IY107" s="42">
        <f t="shared" si="195"/>
        <v>11204.1</v>
      </c>
      <c r="IZ107" s="43"/>
      <c r="JA107" s="43"/>
    </row>
    <row r="108" customFormat="1" spans="1:261">
      <c r="A108" s="16"/>
      <c r="B108" s="20" t="s">
        <v>211</v>
      </c>
      <c r="C108" s="18">
        <v>6939962755380</v>
      </c>
      <c r="D108" s="18">
        <v>585896268442</v>
      </c>
      <c r="E108" s="18">
        <v>21063510001496</v>
      </c>
      <c r="F108" s="17" t="s">
        <v>361</v>
      </c>
      <c r="G108" s="19" t="s">
        <v>362</v>
      </c>
      <c r="H108" s="26" t="s">
        <v>490</v>
      </c>
      <c r="I108" s="26">
        <f>VLOOKUP(C108,供应链!E:J,6,0)</f>
        <v>0</v>
      </c>
      <c r="J108" s="17">
        <f>VLOOKUP(C108,供应链!E:H,4,0)</f>
        <v>0</v>
      </c>
      <c r="K108" s="17">
        <f>VLOOKUP(C108,供应链!E:K,7,0)</f>
        <v>0</v>
      </c>
      <c r="L108" s="18" t="str">
        <f>VLOOKUP(C108,供应链!E:I,5,0)</f>
        <v>-</v>
      </c>
      <c r="M108" s="27">
        <f t="shared" si="148"/>
        <v>6.65889795238888e-5</v>
      </c>
      <c r="N108" s="17">
        <v>88</v>
      </c>
      <c r="O108" s="26">
        <v>0</v>
      </c>
      <c r="P108" s="18">
        <v>0</v>
      </c>
      <c r="Q108" s="18">
        <v>0</v>
      </c>
      <c r="R108" s="40">
        <f t="shared" si="196"/>
        <v>0</v>
      </c>
      <c r="S108" s="17">
        <f t="shared" si="197"/>
        <v>0</v>
      </c>
      <c r="T108" s="36">
        <f t="shared" si="248"/>
        <v>0</v>
      </c>
      <c r="U108" s="17">
        <v>87</v>
      </c>
      <c r="V108" s="26">
        <v>0</v>
      </c>
      <c r="W108" s="18">
        <v>0</v>
      </c>
      <c r="X108" s="18">
        <v>0</v>
      </c>
      <c r="Y108" s="40">
        <f t="shared" si="199"/>
        <v>0</v>
      </c>
      <c r="Z108" s="17">
        <f t="shared" si="200"/>
        <v>0</v>
      </c>
      <c r="AA108" s="36">
        <f t="shared" si="249"/>
        <v>0</v>
      </c>
      <c r="AB108" s="17">
        <v>103</v>
      </c>
      <c r="AC108" s="26">
        <v>0</v>
      </c>
      <c r="AD108" s="18">
        <v>0</v>
      </c>
      <c r="AE108" s="18">
        <v>0</v>
      </c>
      <c r="AF108" s="40">
        <f t="shared" si="149"/>
        <v>0</v>
      </c>
      <c r="AG108" s="17">
        <f t="shared" si="150"/>
        <v>0</v>
      </c>
      <c r="AH108" s="36">
        <f t="shared" si="151"/>
        <v>0</v>
      </c>
      <c r="AI108" s="17">
        <v>142</v>
      </c>
      <c r="AJ108" s="26">
        <v>0</v>
      </c>
      <c r="AK108" s="18">
        <v>0</v>
      </c>
      <c r="AL108" s="18">
        <v>0</v>
      </c>
      <c r="AM108" s="40">
        <f t="shared" si="202"/>
        <v>0</v>
      </c>
      <c r="AN108" s="17">
        <f t="shared" si="203"/>
        <v>0</v>
      </c>
      <c r="AO108" s="36">
        <f t="shared" si="250"/>
        <v>0</v>
      </c>
      <c r="AP108" s="17">
        <v>131</v>
      </c>
      <c r="AQ108" s="26">
        <v>0</v>
      </c>
      <c r="AR108" s="18">
        <v>0</v>
      </c>
      <c r="AS108" s="18">
        <v>0</v>
      </c>
      <c r="AT108" s="40">
        <f t="shared" si="205"/>
        <v>0</v>
      </c>
      <c r="AU108" s="17">
        <f t="shared" si="206"/>
        <v>0</v>
      </c>
      <c r="AV108" s="36">
        <f t="shared" si="251"/>
        <v>0</v>
      </c>
      <c r="AW108" s="17">
        <v>94</v>
      </c>
      <c r="AX108" s="26">
        <v>0</v>
      </c>
      <c r="AY108" s="18">
        <v>0</v>
      </c>
      <c r="AZ108" s="18">
        <v>0</v>
      </c>
      <c r="BA108" s="40">
        <f t="shared" si="208"/>
        <v>0</v>
      </c>
      <c r="BB108" s="17">
        <f t="shared" si="209"/>
        <v>0</v>
      </c>
      <c r="BC108" s="36">
        <f t="shared" si="252"/>
        <v>0</v>
      </c>
      <c r="BD108" s="17">
        <v>66</v>
      </c>
      <c r="BE108" s="26">
        <v>0</v>
      </c>
      <c r="BF108" s="17">
        <v>0</v>
      </c>
      <c r="BG108" s="18">
        <v>0</v>
      </c>
      <c r="BH108" s="40">
        <f t="shared" si="211"/>
        <v>0</v>
      </c>
      <c r="BI108" s="17">
        <f t="shared" si="212"/>
        <v>0</v>
      </c>
      <c r="BJ108" s="36">
        <f t="shared" si="253"/>
        <v>0</v>
      </c>
      <c r="BK108" s="17">
        <v>93</v>
      </c>
      <c r="BL108" s="32">
        <v>0</v>
      </c>
      <c r="BM108" s="17">
        <v>0</v>
      </c>
      <c r="BN108" s="18">
        <v>0</v>
      </c>
      <c r="BO108" s="40">
        <f t="shared" si="214"/>
        <v>0</v>
      </c>
      <c r="BP108" s="17">
        <f t="shared" si="215"/>
        <v>0</v>
      </c>
      <c r="BQ108" s="36">
        <f t="shared" si="216"/>
        <v>0</v>
      </c>
      <c r="BR108" s="17">
        <v>110</v>
      </c>
      <c r="BS108" s="32">
        <v>0</v>
      </c>
      <c r="BT108" s="18">
        <v>0</v>
      </c>
      <c r="BU108" s="18">
        <v>0</v>
      </c>
      <c r="BV108" s="40">
        <f t="shared" si="217"/>
        <v>0</v>
      </c>
      <c r="BW108" s="17">
        <f t="shared" si="218"/>
        <v>0</v>
      </c>
      <c r="BX108" s="116">
        <f t="shared" si="219"/>
        <v>0</v>
      </c>
      <c r="BY108" s="112">
        <v>0</v>
      </c>
      <c r="BZ108" s="117">
        <v>0</v>
      </c>
      <c r="CA108" s="112">
        <v>0</v>
      </c>
      <c r="CB108" s="112">
        <v>0</v>
      </c>
      <c r="CC108" s="40">
        <f t="shared" si="152"/>
        <v>0</v>
      </c>
      <c r="CD108" s="17">
        <f t="shared" si="153"/>
        <v>0</v>
      </c>
      <c r="CE108" s="36">
        <f t="shared" si="154"/>
        <v>0</v>
      </c>
      <c r="CF108" s="112">
        <v>99</v>
      </c>
      <c r="CG108" s="117">
        <v>0.0101010101010101</v>
      </c>
      <c r="CH108" s="112">
        <v>1</v>
      </c>
      <c r="CI108" s="112">
        <v>599</v>
      </c>
      <c r="CJ108" s="40">
        <f t="shared" si="155"/>
        <v>599</v>
      </c>
      <c r="CK108" s="17">
        <f t="shared" si="156"/>
        <v>0</v>
      </c>
      <c r="CL108" s="36">
        <f t="shared" si="157"/>
        <v>0</v>
      </c>
      <c r="CM108" s="120">
        <v>0</v>
      </c>
      <c r="CN108" s="121">
        <v>0</v>
      </c>
      <c r="CO108" s="55">
        <v>0</v>
      </c>
      <c r="CP108" s="55">
        <v>0</v>
      </c>
      <c r="CQ108" s="40">
        <f t="shared" si="158"/>
        <v>0</v>
      </c>
      <c r="CR108" s="17">
        <f t="shared" si="159"/>
        <v>0</v>
      </c>
      <c r="CS108" s="36">
        <f t="shared" si="160"/>
        <v>0</v>
      </c>
      <c r="CT108" s="122">
        <v>75</v>
      </c>
      <c r="CU108" s="123">
        <v>0</v>
      </c>
      <c r="CV108" s="122">
        <v>0</v>
      </c>
      <c r="CW108" s="122">
        <v>0</v>
      </c>
      <c r="CX108" s="40">
        <f t="shared" si="161"/>
        <v>0</v>
      </c>
      <c r="CY108" s="17">
        <f t="shared" si="162"/>
        <v>0</v>
      </c>
      <c r="CZ108" s="36">
        <f t="shared" si="163"/>
        <v>0</v>
      </c>
      <c r="DA108" s="112">
        <v>81</v>
      </c>
      <c r="DB108" s="117">
        <v>0</v>
      </c>
      <c r="DC108" s="112">
        <v>0</v>
      </c>
      <c r="DD108" s="112">
        <v>0</v>
      </c>
      <c r="DE108" s="40">
        <f t="shared" si="164"/>
        <v>0</v>
      </c>
      <c r="DF108" s="17">
        <f t="shared" si="165"/>
        <v>0</v>
      </c>
      <c r="DG108" s="36">
        <f t="shared" si="166"/>
        <v>0</v>
      </c>
      <c r="DH108" s="126">
        <v>82</v>
      </c>
      <c r="DI108" s="32">
        <v>0</v>
      </c>
      <c r="DJ108" s="17">
        <v>0</v>
      </c>
      <c r="DK108" s="18">
        <v>0</v>
      </c>
      <c r="DL108" s="40">
        <f t="shared" si="167"/>
        <v>0</v>
      </c>
      <c r="DM108" s="17">
        <f t="shared" si="168"/>
        <v>0</v>
      </c>
      <c r="DN108" s="36">
        <f t="shared" si="169"/>
        <v>0</v>
      </c>
      <c r="DO108" s="33">
        <v>62</v>
      </c>
      <c r="DP108" s="32">
        <v>0.0161290322580645</v>
      </c>
      <c r="DQ108" s="18">
        <v>1</v>
      </c>
      <c r="DR108" s="18">
        <v>599</v>
      </c>
      <c r="DS108" s="40">
        <f t="shared" si="170"/>
        <v>599</v>
      </c>
      <c r="DT108" s="17">
        <f t="shared" si="171"/>
        <v>0</v>
      </c>
      <c r="DU108" s="36">
        <f t="shared" si="172"/>
        <v>0</v>
      </c>
      <c r="DV108" s="18">
        <v>60</v>
      </c>
      <c r="DW108" s="26">
        <v>0.0333333333333333</v>
      </c>
      <c r="DX108" s="18">
        <v>2</v>
      </c>
      <c r="DY108" s="18">
        <v>1188</v>
      </c>
      <c r="DZ108" s="40">
        <f t="shared" si="173"/>
        <v>594</v>
      </c>
      <c r="EA108" s="17">
        <f t="shared" si="174"/>
        <v>-10</v>
      </c>
      <c r="EB108" s="36">
        <f t="shared" si="175"/>
        <v>-0.00841750841750842</v>
      </c>
      <c r="EC108" s="18">
        <v>54</v>
      </c>
      <c r="ED108" s="26">
        <v>0</v>
      </c>
      <c r="EE108" s="18">
        <v>0</v>
      </c>
      <c r="EF108" s="18">
        <v>0</v>
      </c>
      <c r="EG108" s="40">
        <f t="shared" si="176"/>
        <v>0</v>
      </c>
      <c r="EH108" s="17">
        <f t="shared" si="177"/>
        <v>0</v>
      </c>
      <c r="EI108" s="36">
        <f t="shared" si="178"/>
        <v>0</v>
      </c>
      <c r="EJ108" s="18">
        <v>50</v>
      </c>
      <c r="EK108" s="26">
        <v>0.02</v>
      </c>
      <c r="EL108" s="18">
        <v>1</v>
      </c>
      <c r="EM108" s="18">
        <v>599</v>
      </c>
      <c r="EN108" s="40">
        <f t="shared" si="179"/>
        <v>599</v>
      </c>
      <c r="EO108" s="17">
        <f t="shared" si="180"/>
        <v>0</v>
      </c>
      <c r="EP108" s="36">
        <f t="shared" si="181"/>
        <v>0</v>
      </c>
      <c r="EQ108" s="18">
        <v>51</v>
      </c>
      <c r="ER108" s="26">
        <v>0</v>
      </c>
      <c r="ES108" s="18">
        <v>0</v>
      </c>
      <c r="ET108" s="18">
        <v>0</v>
      </c>
      <c r="EU108" s="40">
        <f t="shared" si="220"/>
        <v>0</v>
      </c>
      <c r="EV108" s="17">
        <f t="shared" si="182"/>
        <v>0</v>
      </c>
      <c r="EW108" s="36">
        <f t="shared" si="183"/>
        <v>0</v>
      </c>
      <c r="EX108" s="18">
        <v>61</v>
      </c>
      <c r="EY108" s="26">
        <v>0</v>
      </c>
      <c r="EZ108" s="17">
        <v>0</v>
      </c>
      <c r="FA108" s="18">
        <v>0</v>
      </c>
      <c r="FB108" s="40">
        <f t="shared" si="221"/>
        <v>0</v>
      </c>
      <c r="FC108" s="17">
        <f t="shared" si="184"/>
        <v>0</v>
      </c>
      <c r="FD108" s="36">
        <f t="shared" si="185"/>
        <v>0</v>
      </c>
      <c r="FE108" s="18">
        <v>65</v>
      </c>
      <c r="FF108" s="26">
        <v>0</v>
      </c>
      <c r="FG108" s="17">
        <v>0</v>
      </c>
      <c r="FH108" s="18">
        <v>0</v>
      </c>
      <c r="FI108" s="40">
        <f t="shared" si="222"/>
        <v>0</v>
      </c>
      <c r="FJ108" s="17">
        <f t="shared" si="186"/>
        <v>0</v>
      </c>
      <c r="FK108" s="36">
        <f t="shared" si="187"/>
        <v>0</v>
      </c>
      <c r="FL108" s="18">
        <v>50</v>
      </c>
      <c r="FM108" s="26">
        <v>0.02</v>
      </c>
      <c r="FN108" s="17">
        <v>1</v>
      </c>
      <c r="FO108" s="18">
        <v>599</v>
      </c>
      <c r="FP108" s="40">
        <f t="shared" si="223"/>
        <v>599</v>
      </c>
      <c r="FQ108" s="17">
        <f t="shared" si="188"/>
        <v>0</v>
      </c>
      <c r="FR108" s="36">
        <f t="shared" si="189"/>
        <v>0</v>
      </c>
      <c r="FS108" s="18">
        <v>57</v>
      </c>
      <c r="FT108" s="26">
        <v>0</v>
      </c>
      <c r="FU108" s="17">
        <v>0</v>
      </c>
      <c r="FV108" s="18">
        <v>0</v>
      </c>
      <c r="FW108" s="40">
        <f t="shared" si="247"/>
        <v>0</v>
      </c>
      <c r="FX108" s="17">
        <f t="shared" si="224"/>
        <v>0</v>
      </c>
      <c r="FY108" s="36">
        <f t="shared" si="225"/>
        <v>0</v>
      </c>
      <c r="FZ108" s="18">
        <v>87</v>
      </c>
      <c r="GA108" s="26">
        <v>0</v>
      </c>
      <c r="GB108" s="17">
        <v>0</v>
      </c>
      <c r="GC108" s="18">
        <v>0</v>
      </c>
      <c r="GD108" s="40">
        <f t="shared" si="226"/>
        <v>0</v>
      </c>
      <c r="GE108" s="17">
        <f t="shared" si="227"/>
        <v>0</v>
      </c>
      <c r="GF108" s="36">
        <f t="shared" si="228"/>
        <v>0</v>
      </c>
      <c r="GG108" s="18">
        <v>86</v>
      </c>
      <c r="GH108" s="26">
        <v>0</v>
      </c>
      <c r="GI108" s="18">
        <v>0</v>
      </c>
      <c r="GJ108" s="18">
        <v>0</v>
      </c>
      <c r="GK108" s="40">
        <f t="shared" si="229"/>
        <v>0</v>
      </c>
      <c r="GL108" s="17">
        <f t="shared" si="230"/>
        <v>0</v>
      </c>
      <c r="GM108" s="36">
        <f t="shared" si="231"/>
        <v>0</v>
      </c>
      <c r="GN108" s="18">
        <v>55</v>
      </c>
      <c r="GO108" s="26">
        <v>0</v>
      </c>
      <c r="GP108" s="18">
        <v>0</v>
      </c>
      <c r="GQ108" s="18">
        <v>0</v>
      </c>
      <c r="GR108" s="40">
        <f t="shared" si="232"/>
        <v>0</v>
      </c>
      <c r="GS108" s="17">
        <f t="shared" si="233"/>
        <v>0</v>
      </c>
      <c r="GT108" s="36">
        <f t="shared" si="234"/>
        <v>0</v>
      </c>
      <c r="GU108" s="18">
        <v>94</v>
      </c>
      <c r="GV108" s="26">
        <v>0</v>
      </c>
      <c r="GW108" s="18">
        <v>0</v>
      </c>
      <c r="GX108" s="18">
        <v>0</v>
      </c>
      <c r="GY108" s="40">
        <f t="shared" si="235"/>
        <v>0</v>
      </c>
      <c r="GZ108" s="17">
        <f t="shared" si="236"/>
        <v>0</v>
      </c>
      <c r="HA108" s="36">
        <f t="shared" si="237"/>
        <v>0</v>
      </c>
      <c r="HB108" s="18">
        <v>53</v>
      </c>
      <c r="HC108" s="26">
        <v>0</v>
      </c>
      <c r="HD108" s="18">
        <v>0</v>
      </c>
      <c r="HE108" s="18">
        <v>0</v>
      </c>
      <c r="HF108" s="40">
        <f t="shared" si="238"/>
        <v>0</v>
      </c>
      <c r="HG108" s="17">
        <f t="shared" si="239"/>
        <v>0</v>
      </c>
      <c r="HH108" s="36">
        <f t="shared" si="240"/>
        <v>0</v>
      </c>
      <c r="HI108" s="18">
        <v>64</v>
      </c>
      <c r="HJ108" s="26">
        <v>0</v>
      </c>
      <c r="HK108" s="17">
        <v>0</v>
      </c>
      <c r="HL108" s="18">
        <v>0</v>
      </c>
      <c r="HM108" s="40">
        <f t="shared" si="241"/>
        <v>0</v>
      </c>
      <c r="HN108" s="17">
        <f t="shared" si="242"/>
        <v>0</v>
      </c>
      <c r="HO108" s="36">
        <f t="shared" si="243"/>
        <v>0</v>
      </c>
      <c r="HP108" s="18">
        <v>78</v>
      </c>
      <c r="HQ108" s="26">
        <v>0</v>
      </c>
      <c r="HR108" s="17">
        <v>0</v>
      </c>
      <c r="HS108" s="18">
        <v>0</v>
      </c>
      <c r="HT108" s="40">
        <f t="shared" si="244"/>
        <v>0</v>
      </c>
      <c r="HU108" s="17">
        <f t="shared" si="245"/>
        <v>0</v>
      </c>
      <c r="HV108" s="36">
        <f t="shared" si="254"/>
        <v>0</v>
      </c>
      <c r="HW108" s="17">
        <v>55</v>
      </c>
      <c r="HX108" s="17">
        <v>32412.83</v>
      </c>
      <c r="HY108" s="18">
        <v>11</v>
      </c>
      <c r="HZ108" s="18">
        <v>6660.08</v>
      </c>
      <c r="IA108" s="17">
        <v>21</v>
      </c>
      <c r="IB108" s="17">
        <v>13064</v>
      </c>
      <c r="IC108" s="17">
        <v>11</v>
      </c>
      <c r="ID108" s="17">
        <v>6554</v>
      </c>
      <c r="IE108" s="16"/>
      <c r="IF108" s="16"/>
      <c r="IG108" s="16"/>
      <c r="IH108" s="16"/>
      <c r="II108" s="41"/>
      <c r="IJ108" s="41"/>
      <c r="IK108" s="41"/>
      <c r="IL108" s="41"/>
      <c r="IM108" s="18"/>
      <c r="IN108" s="41"/>
      <c r="IO108" s="41"/>
      <c r="IP108" s="41"/>
      <c r="IQ108" s="18"/>
      <c r="IR108" s="18"/>
      <c r="IS108" s="18">
        <f t="shared" si="190"/>
        <v>6</v>
      </c>
      <c r="IT108" s="18">
        <f t="shared" si="191"/>
        <v>3584</v>
      </c>
      <c r="IU108" s="17">
        <v>599</v>
      </c>
      <c r="IV108" s="17">
        <f t="shared" si="192"/>
        <v>-9.99999999999977</v>
      </c>
      <c r="IW108" s="36">
        <f t="shared" si="193"/>
        <v>-0.00279017857142851</v>
      </c>
      <c r="IX108" s="18">
        <f t="shared" si="194"/>
        <v>104</v>
      </c>
      <c r="IY108" s="42">
        <f t="shared" si="195"/>
        <v>62274.91</v>
      </c>
      <c r="IZ108" s="43"/>
      <c r="JA108" s="43"/>
    </row>
    <row r="109" spans="1:261">
      <c r="A109" s="16"/>
      <c r="B109" s="17" t="s">
        <v>35</v>
      </c>
      <c r="C109" s="18">
        <v>6939962758855</v>
      </c>
      <c r="D109" s="18">
        <v>575518578696</v>
      </c>
      <c r="E109" s="18">
        <v>21061010002910</v>
      </c>
      <c r="F109" s="17" t="s">
        <v>363</v>
      </c>
      <c r="G109" s="19" t="s">
        <v>364</v>
      </c>
      <c r="H109" s="26" t="s">
        <v>490</v>
      </c>
      <c r="I109" s="26">
        <f>VLOOKUP(C109,供应链!E:J,6,0)</f>
        <v>0</v>
      </c>
      <c r="J109" s="17">
        <f>VLOOKUP(C109,供应链!E:H,4,0)</f>
        <v>0</v>
      </c>
      <c r="K109" s="17">
        <f>VLOOKUP(C109,供应链!E:K,7,0)</f>
        <v>0</v>
      </c>
      <c r="L109" s="18" t="str">
        <f>VLOOKUP(C109,供应链!E:I,5,0)</f>
        <v>-</v>
      </c>
      <c r="M109" s="27">
        <f t="shared" si="148"/>
        <v>0.000310748571111481</v>
      </c>
      <c r="N109" s="17">
        <v>177</v>
      </c>
      <c r="O109" s="26">
        <v>0.0225988700564972</v>
      </c>
      <c r="P109" s="18">
        <v>4</v>
      </c>
      <c r="Q109" s="18">
        <v>1036</v>
      </c>
      <c r="R109" s="40">
        <f t="shared" si="196"/>
        <v>259</v>
      </c>
      <c r="S109" s="17">
        <f t="shared" si="197"/>
        <v>0</v>
      </c>
      <c r="T109" s="36">
        <f t="shared" si="248"/>
        <v>0</v>
      </c>
      <c r="U109" s="17">
        <v>145</v>
      </c>
      <c r="V109" s="26">
        <v>0</v>
      </c>
      <c r="W109" s="18">
        <v>0</v>
      </c>
      <c r="X109" s="18">
        <v>0</v>
      </c>
      <c r="Y109" s="40">
        <f t="shared" si="199"/>
        <v>0</v>
      </c>
      <c r="Z109" s="17">
        <f t="shared" si="200"/>
        <v>0</v>
      </c>
      <c r="AA109" s="36">
        <f t="shared" si="249"/>
        <v>0</v>
      </c>
      <c r="AB109" s="17">
        <v>138</v>
      </c>
      <c r="AC109" s="26">
        <v>0.036231884057971</v>
      </c>
      <c r="AD109" s="18">
        <v>5</v>
      </c>
      <c r="AE109" s="18">
        <v>1295</v>
      </c>
      <c r="AF109" s="40">
        <f t="shared" si="149"/>
        <v>259</v>
      </c>
      <c r="AG109" s="17">
        <f t="shared" si="150"/>
        <v>0</v>
      </c>
      <c r="AH109" s="36">
        <f t="shared" si="151"/>
        <v>0</v>
      </c>
      <c r="AI109" s="17">
        <v>144</v>
      </c>
      <c r="AJ109" s="26">
        <v>0</v>
      </c>
      <c r="AK109" s="18">
        <v>0</v>
      </c>
      <c r="AL109" s="18">
        <v>0</v>
      </c>
      <c r="AM109" s="40">
        <f t="shared" si="202"/>
        <v>0</v>
      </c>
      <c r="AN109" s="17">
        <f t="shared" si="203"/>
        <v>0</v>
      </c>
      <c r="AO109" s="36">
        <f t="shared" si="250"/>
        <v>0</v>
      </c>
      <c r="AP109" s="17">
        <v>182</v>
      </c>
      <c r="AQ109" s="26">
        <v>0.0164835164835165</v>
      </c>
      <c r="AR109" s="18">
        <v>3</v>
      </c>
      <c r="AS109" s="18">
        <v>767</v>
      </c>
      <c r="AT109" s="40">
        <f t="shared" si="205"/>
        <v>255.666666666667</v>
      </c>
      <c r="AU109" s="17">
        <f t="shared" si="206"/>
        <v>-10</v>
      </c>
      <c r="AV109" s="36">
        <f t="shared" si="251"/>
        <v>-0.0130378096479792</v>
      </c>
      <c r="AW109" s="17">
        <v>145</v>
      </c>
      <c r="AX109" s="26">
        <v>0</v>
      </c>
      <c r="AY109" s="18">
        <v>0</v>
      </c>
      <c r="AZ109" s="18">
        <v>0</v>
      </c>
      <c r="BA109" s="40">
        <f t="shared" si="208"/>
        <v>0</v>
      </c>
      <c r="BB109" s="17">
        <f t="shared" si="209"/>
        <v>0</v>
      </c>
      <c r="BC109" s="36">
        <f t="shared" si="252"/>
        <v>0</v>
      </c>
      <c r="BD109" s="17">
        <v>136</v>
      </c>
      <c r="BE109" s="26">
        <v>0.0147058823529412</v>
      </c>
      <c r="BF109" s="17">
        <v>2</v>
      </c>
      <c r="BG109" s="18">
        <v>494</v>
      </c>
      <c r="BH109" s="40">
        <f t="shared" si="211"/>
        <v>247</v>
      </c>
      <c r="BI109" s="17">
        <f t="shared" si="212"/>
        <v>-24</v>
      </c>
      <c r="BJ109" s="36">
        <f t="shared" si="253"/>
        <v>-0.048582995951417</v>
      </c>
      <c r="BK109" s="17">
        <v>91</v>
      </c>
      <c r="BL109" s="32">
        <v>0</v>
      </c>
      <c r="BM109" s="17">
        <v>0</v>
      </c>
      <c r="BN109" s="18">
        <v>0</v>
      </c>
      <c r="BO109" s="40">
        <f t="shared" si="214"/>
        <v>0</v>
      </c>
      <c r="BP109" s="17">
        <f t="shared" si="215"/>
        <v>0</v>
      </c>
      <c r="BQ109" s="36">
        <f t="shared" si="216"/>
        <v>0</v>
      </c>
      <c r="BR109" s="17">
        <v>104</v>
      </c>
      <c r="BS109" s="32">
        <v>0</v>
      </c>
      <c r="BT109" s="18">
        <v>0</v>
      </c>
      <c r="BU109" s="18">
        <v>0</v>
      </c>
      <c r="BV109" s="40">
        <f t="shared" si="217"/>
        <v>0</v>
      </c>
      <c r="BW109" s="17">
        <f t="shared" si="218"/>
        <v>0</v>
      </c>
      <c r="BX109" s="116">
        <f t="shared" si="219"/>
        <v>0</v>
      </c>
      <c r="BY109" s="112">
        <v>94</v>
      </c>
      <c r="BZ109" s="117">
        <v>0.0106382978723404</v>
      </c>
      <c r="CA109" s="112">
        <v>1</v>
      </c>
      <c r="CB109" s="112">
        <v>339</v>
      </c>
      <c r="CC109" s="40">
        <f t="shared" si="152"/>
        <v>339</v>
      </c>
      <c r="CD109" s="17">
        <f t="shared" si="153"/>
        <v>80</v>
      </c>
      <c r="CE109" s="36">
        <f t="shared" si="154"/>
        <v>0.23598820058997</v>
      </c>
      <c r="CF109" s="112">
        <v>106</v>
      </c>
      <c r="CG109" s="117">
        <v>0</v>
      </c>
      <c r="CH109" s="112">
        <v>0</v>
      </c>
      <c r="CI109" s="112">
        <v>0</v>
      </c>
      <c r="CJ109" s="40">
        <f t="shared" si="155"/>
        <v>0</v>
      </c>
      <c r="CK109" s="17">
        <f t="shared" si="156"/>
        <v>0</v>
      </c>
      <c r="CL109" s="36">
        <f t="shared" si="157"/>
        <v>0</v>
      </c>
      <c r="CM109" s="120">
        <v>97</v>
      </c>
      <c r="CN109" s="121">
        <v>0.0103092783505155</v>
      </c>
      <c r="CO109" s="55">
        <v>1</v>
      </c>
      <c r="CP109" s="55">
        <v>359</v>
      </c>
      <c r="CQ109" s="40">
        <f t="shared" si="158"/>
        <v>359</v>
      </c>
      <c r="CR109" s="17">
        <f t="shared" si="159"/>
        <v>100</v>
      </c>
      <c r="CS109" s="36">
        <f t="shared" si="160"/>
        <v>0.278551532033426</v>
      </c>
      <c r="CT109" s="122">
        <v>75</v>
      </c>
      <c r="CU109" s="123">
        <v>0.0266666666666667</v>
      </c>
      <c r="CV109" s="122">
        <v>2</v>
      </c>
      <c r="CW109" s="122">
        <v>618</v>
      </c>
      <c r="CX109" s="40">
        <f t="shared" si="161"/>
        <v>309</v>
      </c>
      <c r="CY109" s="17">
        <f t="shared" si="162"/>
        <v>100</v>
      </c>
      <c r="CZ109" s="36">
        <f t="shared" si="163"/>
        <v>0.161812297734628</v>
      </c>
      <c r="DA109" s="112">
        <v>90</v>
      </c>
      <c r="DB109" s="117">
        <v>0</v>
      </c>
      <c r="DC109" s="112">
        <v>0</v>
      </c>
      <c r="DD109" s="112">
        <v>0</v>
      </c>
      <c r="DE109" s="40">
        <f t="shared" si="164"/>
        <v>0</v>
      </c>
      <c r="DF109" s="17">
        <f t="shared" si="165"/>
        <v>0</v>
      </c>
      <c r="DG109" s="36">
        <f t="shared" si="166"/>
        <v>0</v>
      </c>
      <c r="DH109" s="126">
        <v>54</v>
      </c>
      <c r="DI109" s="32">
        <v>0</v>
      </c>
      <c r="DJ109" s="17">
        <v>0</v>
      </c>
      <c r="DK109" s="18">
        <v>0</v>
      </c>
      <c r="DL109" s="40">
        <f t="shared" si="167"/>
        <v>0</v>
      </c>
      <c r="DM109" s="17">
        <f t="shared" si="168"/>
        <v>0</v>
      </c>
      <c r="DN109" s="36">
        <f t="shared" si="169"/>
        <v>0</v>
      </c>
      <c r="DO109" s="33">
        <v>99</v>
      </c>
      <c r="DP109" s="32">
        <v>0.0101010101010101</v>
      </c>
      <c r="DQ109" s="18">
        <v>1</v>
      </c>
      <c r="DR109" s="18">
        <v>259</v>
      </c>
      <c r="DS109" s="40">
        <f t="shared" si="170"/>
        <v>259</v>
      </c>
      <c r="DT109" s="17">
        <f t="shared" si="171"/>
        <v>0</v>
      </c>
      <c r="DU109" s="36">
        <f t="shared" si="172"/>
        <v>0</v>
      </c>
      <c r="DV109" s="18">
        <v>91</v>
      </c>
      <c r="DW109" s="26">
        <v>0.021978021978022</v>
      </c>
      <c r="DX109" s="18">
        <v>2</v>
      </c>
      <c r="DY109" s="18">
        <v>730</v>
      </c>
      <c r="DZ109" s="40">
        <f t="shared" si="173"/>
        <v>365</v>
      </c>
      <c r="EA109" s="17">
        <f t="shared" si="174"/>
        <v>212</v>
      </c>
      <c r="EB109" s="36">
        <f t="shared" si="175"/>
        <v>0.29041095890411</v>
      </c>
      <c r="EC109" s="18">
        <v>68</v>
      </c>
      <c r="ED109" s="26">
        <v>0</v>
      </c>
      <c r="EE109" s="18">
        <v>0</v>
      </c>
      <c r="EF109" s="18">
        <v>0</v>
      </c>
      <c r="EG109" s="40">
        <f t="shared" si="176"/>
        <v>0</v>
      </c>
      <c r="EH109" s="17">
        <f t="shared" si="177"/>
        <v>0</v>
      </c>
      <c r="EI109" s="36">
        <f t="shared" si="178"/>
        <v>0</v>
      </c>
      <c r="EJ109" s="18">
        <v>76</v>
      </c>
      <c r="EK109" s="26">
        <v>0.0263157894736842</v>
      </c>
      <c r="EL109" s="18">
        <v>2</v>
      </c>
      <c r="EM109" s="18">
        <v>518</v>
      </c>
      <c r="EN109" s="40">
        <f t="shared" si="179"/>
        <v>259</v>
      </c>
      <c r="EO109" s="17">
        <f t="shared" si="180"/>
        <v>0</v>
      </c>
      <c r="EP109" s="36">
        <f t="shared" si="181"/>
        <v>0</v>
      </c>
      <c r="EQ109" s="18">
        <v>106</v>
      </c>
      <c r="ER109" s="26">
        <v>0</v>
      </c>
      <c r="ES109" s="18">
        <v>0</v>
      </c>
      <c r="ET109" s="18">
        <v>0</v>
      </c>
      <c r="EU109" s="40">
        <f t="shared" si="220"/>
        <v>0</v>
      </c>
      <c r="EV109" s="17">
        <f t="shared" si="182"/>
        <v>0</v>
      </c>
      <c r="EW109" s="36">
        <f t="shared" si="183"/>
        <v>0</v>
      </c>
      <c r="EX109" s="18">
        <v>97</v>
      </c>
      <c r="EY109" s="26">
        <v>0.0103092783505155</v>
      </c>
      <c r="EZ109" s="17">
        <v>1</v>
      </c>
      <c r="FA109" s="18">
        <v>259</v>
      </c>
      <c r="FB109" s="40">
        <f t="shared" si="221"/>
        <v>259</v>
      </c>
      <c r="FC109" s="17">
        <f t="shared" si="184"/>
        <v>0</v>
      </c>
      <c r="FD109" s="36">
        <f t="shared" si="185"/>
        <v>0</v>
      </c>
      <c r="FE109" s="18">
        <v>93</v>
      </c>
      <c r="FF109" s="26">
        <v>0.032258064516129</v>
      </c>
      <c r="FG109" s="17">
        <v>3</v>
      </c>
      <c r="FH109" s="18">
        <v>767</v>
      </c>
      <c r="FI109" s="40">
        <f t="shared" si="222"/>
        <v>255.666666666667</v>
      </c>
      <c r="FJ109" s="17">
        <f t="shared" si="186"/>
        <v>-10</v>
      </c>
      <c r="FK109" s="36">
        <f t="shared" si="187"/>
        <v>-0.0130378096479792</v>
      </c>
      <c r="FL109" s="18">
        <v>86</v>
      </c>
      <c r="FM109" s="26">
        <v>0</v>
      </c>
      <c r="FN109" s="17">
        <v>0</v>
      </c>
      <c r="FO109" s="18">
        <v>0</v>
      </c>
      <c r="FP109" s="40">
        <f t="shared" si="223"/>
        <v>0</v>
      </c>
      <c r="FQ109" s="17">
        <f t="shared" si="188"/>
        <v>0</v>
      </c>
      <c r="FR109" s="36">
        <f t="shared" si="189"/>
        <v>0</v>
      </c>
      <c r="FS109" s="18">
        <v>83</v>
      </c>
      <c r="FT109" s="26">
        <v>0</v>
      </c>
      <c r="FU109" s="17">
        <v>0</v>
      </c>
      <c r="FV109" s="18">
        <v>0</v>
      </c>
      <c r="FW109" s="40">
        <f t="shared" si="247"/>
        <v>0</v>
      </c>
      <c r="FX109" s="17">
        <f t="shared" si="224"/>
        <v>0</v>
      </c>
      <c r="FY109" s="36">
        <f t="shared" si="225"/>
        <v>0</v>
      </c>
      <c r="FZ109" s="18">
        <v>151</v>
      </c>
      <c r="GA109" s="26">
        <v>0</v>
      </c>
      <c r="GB109" s="17">
        <v>0</v>
      </c>
      <c r="GC109" s="18">
        <v>0</v>
      </c>
      <c r="GD109" s="40">
        <f t="shared" si="226"/>
        <v>0</v>
      </c>
      <c r="GE109" s="17">
        <f t="shared" si="227"/>
        <v>0</v>
      </c>
      <c r="GF109" s="36">
        <f t="shared" si="228"/>
        <v>0</v>
      </c>
      <c r="GG109" s="18">
        <v>85</v>
      </c>
      <c r="GH109" s="26">
        <v>0</v>
      </c>
      <c r="GI109" s="18">
        <v>0</v>
      </c>
      <c r="GJ109" s="18">
        <v>0</v>
      </c>
      <c r="GK109" s="40">
        <f t="shared" si="229"/>
        <v>0</v>
      </c>
      <c r="GL109" s="17">
        <f t="shared" si="230"/>
        <v>0</v>
      </c>
      <c r="GM109" s="36">
        <f t="shared" si="231"/>
        <v>0</v>
      </c>
      <c r="GN109" s="18">
        <v>99</v>
      </c>
      <c r="GO109" s="26">
        <v>0</v>
      </c>
      <c r="GP109" s="18">
        <v>0</v>
      </c>
      <c r="GQ109" s="18">
        <v>0</v>
      </c>
      <c r="GR109" s="40">
        <f t="shared" si="232"/>
        <v>0</v>
      </c>
      <c r="GS109" s="17">
        <f t="shared" si="233"/>
        <v>0</v>
      </c>
      <c r="GT109" s="36">
        <f t="shared" si="234"/>
        <v>0</v>
      </c>
      <c r="GU109" s="18">
        <v>111</v>
      </c>
      <c r="GV109" s="26">
        <v>0</v>
      </c>
      <c r="GW109" s="18">
        <v>0</v>
      </c>
      <c r="GX109" s="18">
        <v>0</v>
      </c>
      <c r="GY109" s="40">
        <f t="shared" si="235"/>
        <v>0</v>
      </c>
      <c r="GZ109" s="17">
        <f t="shared" si="236"/>
        <v>0</v>
      </c>
      <c r="HA109" s="36">
        <f t="shared" si="237"/>
        <v>0</v>
      </c>
      <c r="HB109" s="18">
        <v>94</v>
      </c>
      <c r="HC109" s="26">
        <v>0</v>
      </c>
      <c r="HD109" s="18">
        <v>0</v>
      </c>
      <c r="HE109" s="18">
        <v>0</v>
      </c>
      <c r="HF109" s="40">
        <f t="shared" si="238"/>
        <v>0</v>
      </c>
      <c r="HG109" s="17">
        <f t="shared" si="239"/>
        <v>0</v>
      </c>
      <c r="HH109" s="36">
        <f t="shared" si="240"/>
        <v>0</v>
      </c>
      <c r="HI109" s="18">
        <v>86</v>
      </c>
      <c r="HJ109" s="26">
        <v>0.0116279069767442</v>
      </c>
      <c r="HK109" s="17">
        <v>1</v>
      </c>
      <c r="HL109" s="18">
        <v>259</v>
      </c>
      <c r="HM109" s="40">
        <f t="shared" si="241"/>
        <v>259</v>
      </c>
      <c r="HN109" s="17">
        <f t="shared" si="242"/>
        <v>0</v>
      </c>
      <c r="HO109" s="36">
        <f t="shared" si="243"/>
        <v>0</v>
      </c>
      <c r="HP109" s="18">
        <v>89</v>
      </c>
      <c r="HQ109" s="26">
        <v>0</v>
      </c>
      <c r="HR109" s="17">
        <v>0</v>
      </c>
      <c r="HS109" s="18">
        <v>0</v>
      </c>
      <c r="HT109" s="40">
        <f t="shared" si="244"/>
        <v>0</v>
      </c>
      <c r="HU109" s="17">
        <f t="shared" si="245"/>
        <v>0</v>
      </c>
      <c r="HV109" s="36">
        <f t="shared" si="254"/>
        <v>0</v>
      </c>
      <c r="HW109" s="17">
        <v>38</v>
      </c>
      <c r="HX109" s="17">
        <v>11081</v>
      </c>
      <c r="HY109" s="18">
        <v>6</v>
      </c>
      <c r="HZ109" s="18">
        <v>1619.34</v>
      </c>
      <c r="IA109" s="17">
        <v>35</v>
      </c>
      <c r="IB109" s="17">
        <v>9626</v>
      </c>
      <c r="IC109" s="17">
        <v>74</v>
      </c>
      <c r="ID109" s="17">
        <v>19603</v>
      </c>
      <c r="IE109" s="16"/>
      <c r="IF109" s="16"/>
      <c r="IG109" s="16"/>
      <c r="IH109" s="16"/>
      <c r="II109" s="41"/>
      <c r="IJ109" s="41"/>
      <c r="IK109" s="41"/>
      <c r="IL109" s="41"/>
      <c r="IM109" s="18"/>
      <c r="IN109" s="41"/>
      <c r="IO109" s="41"/>
      <c r="IP109" s="41"/>
      <c r="IQ109" s="18"/>
      <c r="IR109" s="18"/>
      <c r="IS109" s="18">
        <f t="shared" si="190"/>
        <v>28</v>
      </c>
      <c r="IT109" s="18">
        <f t="shared" si="191"/>
        <v>7700</v>
      </c>
      <c r="IU109" s="17">
        <v>259</v>
      </c>
      <c r="IV109" s="17">
        <f t="shared" si="192"/>
        <v>448</v>
      </c>
      <c r="IW109" s="36">
        <f t="shared" si="193"/>
        <v>0.0581818181818182</v>
      </c>
      <c r="IX109" s="18">
        <f t="shared" si="194"/>
        <v>181</v>
      </c>
      <c r="IY109" s="42">
        <f t="shared" si="195"/>
        <v>49629.34</v>
      </c>
      <c r="IZ109" s="43"/>
      <c r="JA109" s="43"/>
    </row>
    <row r="110" spans="1:261">
      <c r="A110" s="12" t="s">
        <v>365</v>
      </c>
      <c r="B110" s="12"/>
      <c r="C110" s="12"/>
      <c r="D110" s="12"/>
      <c r="E110" s="12"/>
      <c r="F110" s="12"/>
      <c r="G110" s="53"/>
      <c r="H110" s="12"/>
      <c r="I110" s="44">
        <f>供应链!J2</f>
        <v>0.919980727721246</v>
      </c>
      <c r="J110" s="12"/>
      <c r="K110" s="12">
        <f t="shared" ref="K110:Q110" si="255">SUM(K5:K109)</f>
        <v>8041</v>
      </c>
      <c r="L110" s="12"/>
      <c r="M110" s="54">
        <f t="shared" si="255"/>
        <v>1</v>
      </c>
      <c r="N110" s="12">
        <v>104015</v>
      </c>
      <c r="O110" s="44">
        <v>0.0441282507330673</v>
      </c>
      <c r="P110" s="12">
        <f t="shared" si="255"/>
        <v>4080</v>
      </c>
      <c r="Q110" s="12">
        <f t="shared" si="255"/>
        <v>537160</v>
      </c>
      <c r="R110" s="40">
        <f t="shared" si="196"/>
        <v>131.656862745098</v>
      </c>
      <c r="S110" s="12">
        <f>SUM(S5:S109)</f>
        <v>-70013</v>
      </c>
      <c r="T110" s="24">
        <f t="shared" si="248"/>
        <v>-0.130339191302405</v>
      </c>
      <c r="U110" s="12">
        <v>103983</v>
      </c>
      <c r="V110" s="44">
        <v>0.0404970043180135</v>
      </c>
      <c r="W110" s="12">
        <f>SUM(W5:W109)</f>
        <v>3448</v>
      </c>
      <c r="X110" s="12">
        <f>SUM(X5:X109)</f>
        <v>432657</v>
      </c>
      <c r="Y110" s="40">
        <f t="shared" si="199"/>
        <v>125.480568445476</v>
      </c>
      <c r="Z110" s="12">
        <f>SUM(Z5:Z109)</f>
        <v>-57704</v>
      </c>
      <c r="AA110" s="24">
        <f t="shared" si="249"/>
        <v>-0.133371238648629</v>
      </c>
      <c r="AB110" s="12">
        <v>99450</v>
      </c>
      <c r="AC110" s="44">
        <v>0.0406535947712418</v>
      </c>
      <c r="AD110" s="12">
        <f>SUM(AD5:AD109)</f>
        <v>3436</v>
      </c>
      <c r="AE110" s="12">
        <f>SUM(AE5:AE109)</f>
        <v>437270</v>
      </c>
      <c r="AF110" s="12"/>
      <c r="AG110" s="12">
        <f>SUM(AG5:AG109)</f>
        <v>-57837</v>
      </c>
      <c r="AH110" s="24">
        <f t="shared" si="151"/>
        <v>-0.132268392526357</v>
      </c>
      <c r="AI110" s="12">
        <v>116336</v>
      </c>
      <c r="AJ110" s="44">
        <v>0.0336009489753817</v>
      </c>
      <c r="AK110" s="12">
        <f>SUM(AK5:AK109)</f>
        <v>3125</v>
      </c>
      <c r="AL110" s="12">
        <f>SUM(AL5:AL109)</f>
        <v>385019</v>
      </c>
      <c r="AM110" s="12"/>
      <c r="AN110" s="12">
        <f>SUM(AN5:AN109)</f>
        <v>-52317</v>
      </c>
      <c r="AO110" s="24">
        <f t="shared" si="250"/>
        <v>-0.135881605842829</v>
      </c>
      <c r="AP110" s="12">
        <v>105949</v>
      </c>
      <c r="AQ110" s="44">
        <v>0.0347431311291282</v>
      </c>
      <c r="AR110" s="12">
        <f>SUM(AR5:AR109)</f>
        <v>4019</v>
      </c>
      <c r="AS110" s="12">
        <f>SUM(AS5:AS109)</f>
        <v>477295</v>
      </c>
      <c r="AT110" s="12"/>
      <c r="AU110" s="12">
        <f>SUM(AU5:AU109)</f>
        <v>-51981</v>
      </c>
      <c r="AV110" s="24">
        <f t="shared" si="251"/>
        <v>-0.108907489079081</v>
      </c>
      <c r="AW110" s="12">
        <v>107567</v>
      </c>
      <c r="AX110" s="44">
        <v>0.0311898630620915</v>
      </c>
      <c r="AY110" s="12">
        <f>SUM(AY5:AY109)</f>
        <v>3900</v>
      </c>
      <c r="AZ110" s="12">
        <f>SUM(AZ5:AZ109)</f>
        <v>435385</v>
      </c>
      <c r="BA110" s="12"/>
      <c r="BB110" s="12">
        <f>SUM(BB5:BB109)</f>
        <v>-43019</v>
      </c>
      <c r="BC110" s="24">
        <f t="shared" si="252"/>
        <v>-0.0988068031742021</v>
      </c>
      <c r="BD110" s="12">
        <v>161234</v>
      </c>
      <c r="BE110" s="44">
        <v>0.0270786558666286</v>
      </c>
      <c r="BF110" s="12">
        <f t="shared" ref="BF110:BI110" si="256">SUM(BF5:BF109)</f>
        <v>3971</v>
      </c>
      <c r="BG110" s="12">
        <f t="shared" si="256"/>
        <v>450323</v>
      </c>
      <c r="BH110" s="40">
        <f t="shared" si="211"/>
        <v>113.402921178544</v>
      </c>
      <c r="BI110" s="12">
        <f t="shared" si="256"/>
        <v>-60983</v>
      </c>
      <c r="BJ110" s="24">
        <f t="shared" si="253"/>
        <v>-0.135420575897745</v>
      </c>
      <c r="BK110" s="12">
        <v>159637</v>
      </c>
      <c r="BL110" s="44">
        <v>0.0345972424939081</v>
      </c>
      <c r="BM110" s="12">
        <f t="shared" ref="BM110:BP110" si="257">SUM(BM5:BM109)</f>
        <v>2153</v>
      </c>
      <c r="BN110" s="12">
        <f t="shared" si="257"/>
        <v>270672</v>
      </c>
      <c r="BO110" s="30"/>
      <c r="BP110" s="12">
        <f t="shared" si="257"/>
        <v>-23022</v>
      </c>
      <c r="BQ110" s="36">
        <f t="shared" si="216"/>
        <v>-0.085054974286221</v>
      </c>
      <c r="BR110" s="12">
        <v>118320</v>
      </c>
      <c r="BS110" s="44">
        <v>0.0238843813387424</v>
      </c>
      <c r="BT110" s="12">
        <f t="shared" ref="BT110:BW110" si="258">SUM(BT5:BT109)</f>
        <v>2408</v>
      </c>
      <c r="BU110" s="12">
        <f t="shared" si="258"/>
        <v>301893</v>
      </c>
      <c r="BV110" s="12"/>
      <c r="BW110" s="12">
        <f t="shared" si="258"/>
        <v>-27471</v>
      </c>
      <c r="BX110" s="116">
        <f t="shared" si="219"/>
        <v>-0.0909958163985253</v>
      </c>
      <c r="BY110" s="12">
        <v>106339</v>
      </c>
      <c r="BZ110" s="44">
        <v>0.0276944488851691</v>
      </c>
      <c r="CA110" s="12">
        <f t="shared" ref="CA110:CD110" si="259">SUM(CA5:CA109)</f>
        <v>2361</v>
      </c>
      <c r="CB110" s="12">
        <f t="shared" si="259"/>
        <v>302060</v>
      </c>
      <c r="CC110" s="12"/>
      <c r="CD110" s="12">
        <f t="shared" si="259"/>
        <v>-29920</v>
      </c>
      <c r="CE110" s="36">
        <f t="shared" si="154"/>
        <v>-0.0990531682447197</v>
      </c>
      <c r="CF110" s="12">
        <v>106669</v>
      </c>
      <c r="CG110" s="44">
        <v>0.028461877396432</v>
      </c>
      <c r="CH110" s="12">
        <f t="shared" ref="CH110:CK110" si="260">SUM(CH5:CH109)</f>
        <v>2419</v>
      </c>
      <c r="CI110" s="12">
        <f t="shared" si="260"/>
        <v>310565</v>
      </c>
      <c r="CJ110" s="12"/>
      <c r="CK110" s="12">
        <f t="shared" si="260"/>
        <v>-31423.9999999999</v>
      </c>
      <c r="CL110" s="36">
        <f t="shared" si="157"/>
        <v>-0.101183327161785</v>
      </c>
      <c r="CM110" s="130">
        <v>106732</v>
      </c>
      <c r="CN110" s="44">
        <v>0.0304219915301878</v>
      </c>
      <c r="CO110" s="12">
        <f t="shared" ref="CO110:CR110" si="261">SUM(CO5:CO109)</f>
        <v>2317</v>
      </c>
      <c r="CP110" s="12">
        <f t="shared" si="261"/>
        <v>308574</v>
      </c>
      <c r="CQ110" s="12"/>
      <c r="CR110" s="12">
        <f t="shared" si="261"/>
        <v>-30679.0000000001</v>
      </c>
      <c r="CS110" s="36">
        <f t="shared" si="160"/>
        <v>-0.0994218566697132</v>
      </c>
      <c r="CT110" s="12">
        <v>107307</v>
      </c>
      <c r="CU110" s="44">
        <v>0.0316568350620183</v>
      </c>
      <c r="CV110" s="12">
        <f t="shared" ref="CV110:CY110" si="262">SUM(CV5:CV109)</f>
        <v>3019</v>
      </c>
      <c r="CW110" s="12">
        <f t="shared" si="262"/>
        <v>386384</v>
      </c>
      <c r="CX110" s="12"/>
      <c r="CY110" s="12">
        <f t="shared" si="262"/>
        <v>-52497</v>
      </c>
      <c r="CZ110" s="36">
        <f t="shared" si="163"/>
        <v>-0.135867427222659</v>
      </c>
      <c r="DA110" s="12">
        <v>99904</v>
      </c>
      <c r="DB110" s="44">
        <v>0.0318061631652324</v>
      </c>
      <c r="DC110" s="12">
        <f t="shared" ref="DC110:DF110" si="263">SUM(DC5:DC109)</f>
        <v>2719</v>
      </c>
      <c r="DD110" s="12">
        <f t="shared" si="263"/>
        <v>343765</v>
      </c>
      <c r="DE110" s="12"/>
      <c r="DF110" s="12">
        <f t="shared" si="263"/>
        <v>-40902</v>
      </c>
      <c r="DG110" s="36">
        <f t="shared" si="166"/>
        <v>-0.118982444402426</v>
      </c>
      <c r="DH110" s="58"/>
      <c r="DI110" s="44">
        <v>0.0333720371556694</v>
      </c>
      <c r="DJ110" s="12">
        <f t="shared" ref="DJ110:DM110" si="264">SUM(DJ5:DJ109)</f>
        <v>2571</v>
      </c>
      <c r="DK110" s="12">
        <f t="shared" si="264"/>
        <v>324097</v>
      </c>
      <c r="DL110" s="12"/>
      <c r="DM110" s="12">
        <f t="shared" si="264"/>
        <v>-37157.0000000001</v>
      </c>
      <c r="DN110" s="36">
        <f t="shared" si="169"/>
        <v>-0.114647775203103</v>
      </c>
      <c r="DO110" s="12">
        <v>96181</v>
      </c>
      <c r="DP110" s="44">
        <v>0.0319917655254156</v>
      </c>
      <c r="DQ110" s="12">
        <f t="shared" ref="DQ110:DT110" si="265">SUM(DQ5:DQ109)</f>
        <v>2858</v>
      </c>
      <c r="DR110" s="12">
        <f t="shared" si="265"/>
        <v>352210</v>
      </c>
      <c r="DS110" s="12"/>
      <c r="DT110" s="12">
        <f t="shared" si="265"/>
        <v>-39320.0000000001</v>
      </c>
      <c r="DU110" s="36">
        <f t="shared" si="172"/>
        <v>-0.11163794327248</v>
      </c>
      <c r="DV110" s="12">
        <v>97879</v>
      </c>
      <c r="DW110" s="44">
        <v>0.0313550404070332</v>
      </c>
      <c r="DX110" s="12">
        <f t="shared" ref="DX110:EA110" si="266">SUM(DX5:DX109)</f>
        <v>2711</v>
      </c>
      <c r="DY110" s="12">
        <f t="shared" si="266"/>
        <v>338793</v>
      </c>
      <c r="DZ110" s="12"/>
      <c r="EA110" s="12">
        <f>SUM(EA5:EA109)</f>
        <v>-39592</v>
      </c>
      <c r="EB110" s="36">
        <f t="shared" si="175"/>
        <v>-0.116861918634682</v>
      </c>
      <c r="EC110" s="12">
        <f t="shared" ref="EC110:EH110" si="267">SUM(EC5:EC109)</f>
        <v>59215</v>
      </c>
      <c r="ED110" s="44">
        <f>EE110/EC110</f>
        <v>0.0409693489825213</v>
      </c>
      <c r="EE110" s="12">
        <f t="shared" si="267"/>
        <v>2426</v>
      </c>
      <c r="EF110" s="12">
        <f t="shared" si="267"/>
        <v>302510</v>
      </c>
      <c r="EG110" s="12"/>
      <c r="EH110" s="12">
        <f t="shared" si="267"/>
        <v>-34374.9999999999</v>
      </c>
      <c r="EI110" s="36">
        <f t="shared" si="178"/>
        <v>-0.113632607186539</v>
      </c>
      <c r="EJ110" s="12">
        <f t="shared" ref="EJ110:EO110" si="268">SUM(EJ5:EJ109)</f>
        <v>57458</v>
      </c>
      <c r="EK110" s="44">
        <f>EL110/EJ110</f>
        <v>0.0448153433812524</v>
      </c>
      <c r="EL110" s="12">
        <f t="shared" si="268"/>
        <v>2575</v>
      </c>
      <c r="EM110" s="12">
        <f t="shared" si="268"/>
        <v>311432</v>
      </c>
      <c r="EN110" s="12"/>
      <c r="EO110" s="12">
        <f t="shared" si="268"/>
        <v>-34592</v>
      </c>
      <c r="EP110" s="36">
        <f t="shared" si="181"/>
        <v>-0.111074006524699</v>
      </c>
      <c r="EQ110" s="12">
        <f>SUM(EQ5:EQ109)</f>
        <v>56157</v>
      </c>
      <c r="ER110" s="44">
        <f>ES110/EQ110</f>
        <v>0.0434852289118008</v>
      </c>
      <c r="ES110" s="12">
        <f t="shared" ref="ES110:EV110" si="269">SUM(ES5:ES109)</f>
        <v>2442</v>
      </c>
      <c r="ET110" s="12">
        <f t="shared" si="269"/>
        <v>300751</v>
      </c>
      <c r="EU110" s="12"/>
      <c r="EV110" s="12">
        <f t="shared" ref="EV110:FA110" si="270">SUM(EV5:EV109)</f>
        <v>-32460</v>
      </c>
      <c r="EW110" s="36">
        <f t="shared" si="183"/>
        <v>-0.107929815694711</v>
      </c>
      <c r="EX110" s="12">
        <f t="shared" si="270"/>
        <v>62647</v>
      </c>
      <c r="EY110" s="44">
        <f>EZ110/EX110</f>
        <v>0.0471371334620971</v>
      </c>
      <c r="EZ110" s="12">
        <f t="shared" si="270"/>
        <v>2953</v>
      </c>
      <c r="FA110" s="12">
        <f t="shared" si="270"/>
        <v>360279</v>
      </c>
      <c r="FB110" s="12"/>
      <c r="FC110" s="12">
        <f>SUM(FC5:FC109)</f>
        <v>-46665</v>
      </c>
      <c r="FD110" s="36">
        <f t="shared" si="185"/>
        <v>-0.129524618420724</v>
      </c>
      <c r="FE110" s="12">
        <f>SUM(FE5:FE109)</f>
        <v>58337</v>
      </c>
      <c r="FF110" s="44">
        <f>FG110/FE110</f>
        <v>0.0385861460136791</v>
      </c>
      <c r="FG110" s="12">
        <f t="shared" ref="FG110:FJ110" si="271">SUM(FG5:FG109)</f>
        <v>2251</v>
      </c>
      <c r="FH110" s="12">
        <f t="shared" si="271"/>
        <v>286773</v>
      </c>
      <c r="FI110" s="12"/>
      <c r="FJ110" s="12">
        <f>SUM(FJ5:FJ109)</f>
        <v>-35443</v>
      </c>
      <c r="FK110" s="36">
        <f t="shared" si="187"/>
        <v>-0.123592527887911</v>
      </c>
      <c r="FL110" s="12">
        <v>95289</v>
      </c>
      <c r="FM110" s="44">
        <v>0.032616566445235</v>
      </c>
      <c r="FN110" s="12">
        <f t="shared" ref="FN110:FQ110" si="272">SUM(FN5:FN109)</f>
        <v>2129</v>
      </c>
      <c r="FO110" s="12">
        <f t="shared" si="272"/>
        <v>265077</v>
      </c>
      <c r="FP110" s="12"/>
      <c r="FQ110" s="12">
        <f>SUM(FQ5:FQ109)</f>
        <v>-27701</v>
      </c>
      <c r="FR110" s="36">
        <f t="shared" si="189"/>
        <v>-0.104501710823647</v>
      </c>
      <c r="FS110" s="12">
        <v>82517</v>
      </c>
      <c r="FT110" s="44">
        <v>0.0254371826411527</v>
      </c>
      <c r="FU110" s="12">
        <f t="shared" ref="FU110:FX110" si="273">SUM(FU5:FU109)</f>
        <v>1531</v>
      </c>
      <c r="FV110" s="12">
        <f t="shared" si="273"/>
        <v>183481</v>
      </c>
      <c r="FW110" s="12"/>
      <c r="FX110" s="12">
        <f t="shared" si="273"/>
        <v>-20556</v>
      </c>
      <c r="FY110" s="24">
        <f t="shared" si="225"/>
        <v>-0.112033398553529</v>
      </c>
      <c r="FZ110" s="12">
        <v>78302</v>
      </c>
      <c r="GA110" s="44">
        <v>0.033511276851166</v>
      </c>
      <c r="GB110" s="12">
        <f t="shared" ref="GB110:GE110" si="274">SUM(GB5:GB109)</f>
        <v>4488</v>
      </c>
      <c r="GC110" s="12">
        <f t="shared" si="274"/>
        <v>521653</v>
      </c>
      <c r="GD110" s="40"/>
      <c r="GE110" s="12">
        <f t="shared" si="274"/>
        <v>-104121</v>
      </c>
      <c r="GF110" s="24">
        <f t="shared" si="228"/>
        <v>-0.199598200336239</v>
      </c>
      <c r="GG110" s="12">
        <v>85870</v>
      </c>
      <c r="GH110" s="44">
        <v>0.0372190520554326</v>
      </c>
      <c r="GI110" s="12">
        <f t="shared" ref="GI110:GL110" si="275">SUM(GI5:GI109)</f>
        <v>3608</v>
      </c>
      <c r="GJ110" s="12">
        <f t="shared" si="275"/>
        <v>417067</v>
      </c>
      <c r="GK110" s="40"/>
      <c r="GL110" s="12">
        <f t="shared" si="275"/>
        <v>-63699</v>
      </c>
      <c r="GM110" s="24">
        <f t="shared" si="231"/>
        <v>-0.152730856193369</v>
      </c>
      <c r="GN110" s="12">
        <v>117414</v>
      </c>
      <c r="GO110" s="44">
        <v>0.0249629516071337</v>
      </c>
      <c r="GP110" s="12">
        <f t="shared" ref="GP110:GS110" si="276">SUM(GP5:GP109)</f>
        <v>3684</v>
      </c>
      <c r="GQ110" s="12">
        <f t="shared" si="276"/>
        <v>435563</v>
      </c>
      <c r="GR110" s="40"/>
      <c r="GS110" s="12">
        <f t="shared" si="276"/>
        <v>-65679</v>
      </c>
      <c r="GT110" s="24">
        <f t="shared" si="234"/>
        <v>-0.150791045153055</v>
      </c>
      <c r="GU110" s="12">
        <v>101749</v>
      </c>
      <c r="GV110" s="44">
        <v>0.0345261378490206</v>
      </c>
      <c r="GW110" s="12">
        <f t="shared" ref="GW110:GZ110" si="277">SUM(GW5:GW109)</f>
        <v>3204</v>
      </c>
      <c r="GX110" s="12">
        <f t="shared" si="277"/>
        <v>379696</v>
      </c>
      <c r="GY110" s="40">
        <f t="shared" si="235"/>
        <v>118.506866416979</v>
      </c>
      <c r="GZ110" s="12">
        <f t="shared" si="277"/>
        <v>-57764</v>
      </c>
      <c r="HA110" s="24">
        <f t="shared" si="237"/>
        <v>-0.152132232101471</v>
      </c>
      <c r="HB110" s="12">
        <v>100005</v>
      </c>
      <c r="HC110" s="44">
        <v>0.0334383280835958</v>
      </c>
      <c r="HD110" s="12">
        <f t="shared" ref="HD110:HG110" si="278">SUM(HD5:HD109)</f>
        <v>2730</v>
      </c>
      <c r="HE110" s="12">
        <f t="shared" si="278"/>
        <v>309897</v>
      </c>
      <c r="HF110" s="40">
        <f t="shared" si="238"/>
        <v>113.515384615385</v>
      </c>
      <c r="HG110" s="12">
        <f t="shared" si="278"/>
        <v>-56703</v>
      </c>
      <c r="HH110" s="24">
        <f t="shared" si="240"/>
        <v>-0.182973697712466</v>
      </c>
      <c r="HI110" s="12">
        <v>91570</v>
      </c>
      <c r="HJ110" s="44">
        <v>0.0321611881620618</v>
      </c>
      <c r="HK110" s="12">
        <f t="shared" ref="HK110:HN110" si="279">SUM(HK5:HK109)</f>
        <v>2567</v>
      </c>
      <c r="HL110" s="12">
        <f t="shared" si="279"/>
        <v>296736</v>
      </c>
      <c r="HM110" s="40">
        <f t="shared" si="241"/>
        <v>115.596416049864</v>
      </c>
      <c r="HN110" s="12">
        <f t="shared" si="279"/>
        <v>-45293</v>
      </c>
      <c r="HO110" s="24">
        <f t="shared" si="243"/>
        <v>-0.152637361156044</v>
      </c>
      <c r="HP110" s="12">
        <v>87444</v>
      </c>
      <c r="HQ110" s="44">
        <v>0.0257879328484516</v>
      </c>
      <c r="HR110" s="12">
        <f>SUM(HR5:HR109)</f>
        <v>2002</v>
      </c>
      <c r="HS110" s="12">
        <f>SUM(HS5:HS109)</f>
        <v>228322</v>
      </c>
      <c r="HT110" s="12"/>
      <c r="HU110" s="12">
        <f>SUM(HU5:HU109)</f>
        <v>-36238</v>
      </c>
      <c r="HV110" s="24">
        <f t="shared" si="254"/>
        <v>-0.158714447140442</v>
      </c>
      <c r="HW110" s="12">
        <f>SUM(HW5:HW109)</f>
        <v>115776</v>
      </c>
      <c r="HX110" s="12">
        <f>SUM(HX5:HX109)</f>
        <v>16882852.98</v>
      </c>
      <c r="HY110" s="12">
        <f>SUM(HY5:HY109)</f>
        <v>63410</v>
      </c>
      <c r="HZ110" s="12">
        <f>SUM(HZ5:HZ109)</f>
        <v>8805393.36</v>
      </c>
      <c r="IA110" s="12">
        <v>107781</v>
      </c>
      <c r="IB110" s="12">
        <v>14035072</v>
      </c>
      <c r="IC110" s="12">
        <f t="shared" ref="IC110:IT110" si="280">SUM(IC5:IC109)</f>
        <v>96968</v>
      </c>
      <c r="ID110" s="12">
        <f t="shared" si="280"/>
        <v>12254462.7013346</v>
      </c>
      <c r="IE110" s="12">
        <f t="shared" si="280"/>
        <v>0</v>
      </c>
      <c r="IF110" s="12">
        <f t="shared" si="280"/>
        <v>0</v>
      </c>
      <c r="IG110" s="12">
        <f t="shared" si="280"/>
        <v>0</v>
      </c>
      <c r="IH110" s="12">
        <f t="shared" si="280"/>
        <v>0</v>
      </c>
      <c r="II110" s="12">
        <f t="shared" si="280"/>
        <v>0</v>
      </c>
      <c r="IJ110" s="12">
        <f t="shared" si="280"/>
        <v>0</v>
      </c>
      <c r="IK110" s="12">
        <f t="shared" si="280"/>
        <v>0</v>
      </c>
      <c r="IL110" s="12">
        <f t="shared" si="280"/>
        <v>0</v>
      </c>
      <c r="IM110" s="12">
        <f t="shared" si="280"/>
        <v>0</v>
      </c>
      <c r="IN110" s="12">
        <f t="shared" si="280"/>
        <v>0</v>
      </c>
      <c r="IO110" s="12">
        <f t="shared" si="280"/>
        <v>0</v>
      </c>
      <c r="IP110" s="12">
        <f t="shared" si="280"/>
        <v>0</v>
      </c>
      <c r="IQ110" s="12">
        <f t="shared" si="280"/>
        <v>0</v>
      </c>
      <c r="IR110" s="12">
        <f t="shared" si="280"/>
        <v>0</v>
      </c>
      <c r="IS110" s="12">
        <f t="shared" si="280"/>
        <v>90105</v>
      </c>
      <c r="IT110" s="12">
        <f t="shared" si="280"/>
        <v>10993359</v>
      </c>
      <c r="IU110" s="12">
        <f>SUM(IT5:IT109)</f>
        <v>10993359</v>
      </c>
      <c r="IV110" s="12">
        <f>SUM(IV5:IV109)</f>
        <v>-1440588</v>
      </c>
      <c r="IW110" s="59">
        <f>IV110/IU110</f>
        <v>-0.131041658877873</v>
      </c>
      <c r="IX110" s="12">
        <f>HY110+IA110+IC110+IE110+IG110+II110+IS110+IK110+IM110+IO110+IQ110+HW110+'3月'!JP110</f>
        <v>1382706.74</v>
      </c>
      <c r="IY110" s="12">
        <f>SUM(IY5:IY109)</f>
        <v>62542051.0413346</v>
      </c>
      <c r="IZ110" s="12">
        <v>16000000</v>
      </c>
      <c r="JA110" s="44">
        <f>IT110/IZ110</f>
        <v>0.6870849375</v>
      </c>
    </row>
    <row r="112" spans="24:192">
      <c r="X112" s="56"/>
      <c r="GJ112" s="60"/>
    </row>
    <row r="113" spans="24:192">
      <c r="X113" s="56"/>
      <c r="GJ113" s="61"/>
    </row>
    <row r="114" spans="24:24">
      <c r="X114" s="56"/>
    </row>
    <row r="115" spans="24:24">
      <c r="X115" s="57"/>
    </row>
    <row r="116" spans="24:24">
      <c r="X116" s="57"/>
    </row>
  </sheetData>
  <mergeCells count="59">
    <mergeCell ref="N3:T3"/>
    <mergeCell ref="U3:AA3"/>
    <mergeCell ref="AB3:AH3"/>
    <mergeCell ref="AI3:AO3"/>
    <mergeCell ref="AP3:AV3"/>
    <mergeCell ref="AW3:BC3"/>
    <mergeCell ref="BD3:BJ3"/>
    <mergeCell ref="BK3:BQ3"/>
    <mergeCell ref="BR3:BX3"/>
    <mergeCell ref="BY3:CE3"/>
    <mergeCell ref="CF3:CL3"/>
    <mergeCell ref="CM3:CS3"/>
    <mergeCell ref="CT3:CZ3"/>
    <mergeCell ref="DA3:DF3"/>
    <mergeCell ref="DH3:DN3"/>
    <mergeCell ref="DO3:DU3"/>
    <mergeCell ref="DV3:EB3"/>
    <mergeCell ref="EC3:EI3"/>
    <mergeCell ref="EL3:EP3"/>
    <mergeCell ref="ES3:EW3"/>
    <mergeCell ref="EZ3:FD3"/>
    <mergeCell ref="FG3:FK3"/>
    <mergeCell ref="FL3:FR3"/>
    <mergeCell ref="FS3:FY3"/>
    <mergeCell ref="FZ3:GF3"/>
    <mergeCell ref="GG3:GM3"/>
    <mergeCell ref="GN3:GT3"/>
    <mergeCell ref="GU3:HA3"/>
    <mergeCell ref="HB3:HH3"/>
    <mergeCell ref="HI3:HO3"/>
    <mergeCell ref="HP3:HV3"/>
    <mergeCell ref="HW3:HX3"/>
    <mergeCell ref="HY3:HZ3"/>
    <mergeCell ref="IA3:IB3"/>
    <mergeCell ref="IC3:ID3"/>
    <mergeCell ref="IE3:IF3"/>
    <mergeCell ref="IG3:IH3"/>
    <mergeCell ref="II3:IJ3"/>
    <mergeCell ref="IK3:IL3"/>
    <mergeCell ref="IM3:IN3"/>
    <mergeCell ref="IO3:IP3"/>
    <mergeCell ref="IQ3:IR3"/>
    <mergeCell ref="IS3:IW3"/>
    <mergeCell ref="IX3:IY3"/>
    <mergeCell ref="A3:A4"/>
    <mergeCell ref="B3:B4"/>
    <mergeCell ref="C3:C4"/>
    <mergeCell ref="D3:D4"/>
    <mergeCell ref="E3:E4"/>
    <mergeCell ref="F3:F4"/>
    <mergeCell ref="G3:G4"/>
    <mergeCell ref="H3:H4"/>
    <mergeCell ref="I3:I4"/>
    <mergeCell ref="J3:J4"/>
    <mergeCell ref="K3:K4"/>
    <mergeCell ref="L3:L4"/>
    <mergeCell ref="M3:M4"/>
    <mergeCell ref="IZ5:JA109"/>
    <mergeCell ref="A1:JA2"/>
  </mergeCells>
  <conditionalFormatting sqref="HP35">
    <cfRule type="cellIs" dxfId="0" priority="184" operator="lessThan">
      <formula>200</formula>
    </cfRule>
  </conditionalFormatting>
  <conditionalFormatting sqref="HW35:HX35">
    <cfRule type="cellIs" dxfId="0" priority="185" operator="lessThan">
      <formula>200</formula>
    </cfRule>
  </conditionalFormatting>
  <conditionalFormatting sqref="C91">
    <cfRule type="duplicateValues" dxfId="1" priority="220"/>
  </conditionalFormatting>
  <conditionalFormatting sqref="E91">
    <cfRule type="duplicateValues" dxfId="1" priority="221"/>
  </conditionalFormatting>
  <conditionalFormatting sqref="HW93:HX93">
    <cfRule type="cellIs" dxfId="0" priority="225" operator="lessThan">
      <formula>200</formula>
    </cfRule>
  </conditionalFormatting>
  <conditionalFormatting sqref="C96">
    <cfRule type="duplicateValues" dxfId="1" priority="223"/>
  </conditionalFormatting>
  <conditionalFormatting sqref="E96">
    <cfRule type="duplicateValues" dxfId="1" priority="224"/>
  </conditionalFormatting>
  <conditionalFormatting sqref="HW96:HX96">
    <cfRule type="cellIs" dxfId="0" priority="222" operator="lessThan">
      <formula>200</formula>
    </cfRule>
  </conditionalFormatting>
  <conditionalFormatting sqref="HW105:HX105">
    <cfRule type="cellIs" dxfId="0" priority="210" operator="lessThan">
      <formula>200</formula>
    </cfRule>
  </conditionalFormatting>
  <conditionalFormatting sqref="H106">
    <cfRule type="cellIs" dxfId="2" priority="18" operator="lessThan">
      <formula>0.9</formula>
    </cfRule>
  </conditionalFormatting>
  <conditionalFormatting sqref="I106">
    <cfRule type="cellIs" dxfId="2" priority="172" operator="lessThan">
      <formula>0.9</formula>
    </cfRule>
  </conditionalFormatting>
  <conditionalFormatting sqref="L106">
    <cfRule type="colorScale" priority="171">
      <colorScale>
        <cfvo type="num" val="0"/>
        <cfvo type="num" val="20"/>
        <cfvo type="num" val="35"/>
        <color rgb="FF00B050"/>
        <color rgb="FFFFFF00"/>
        <color theme="9" tint="0.399914548173467"/>
      </colorScale>
    </cfRule>
  </conditionalFormatting>
  <conditionalFormatting sqref="N106">
    <cfRule type="cellIs" dxfId="0" priority="134" operator="lessThan">
      <formula>200</formula>
    </cfRule>
  </conditionalFormatting>
  <conditionalFormatting sqref="P106">
    <cfRule type="colorScale" priority="149">
      <colorScale>
        <cfvo type="num" val="0"/>
        <cfvo type="num" val="10"/>
        <cfvo type="num" val="100"/>
        <color rgb="FF00B050"/>
        <color rgb="FFFFFF00"/>
        <color theme="9" tint="0.399884029663991"/>
      </colorScale>
    </cfRule>
  </conditionalFormatting>
  <conditionalFormatting sqref="W106">
    <cfRule type="colorScale" priority="173">
      <colorScale>
        <cfvo type="num" val="0"/>
        <cfvo type="num" val="10"/>
        <cfvo type="num" val="100"/>
        <color rgb="FF00B050"/>
        <color rgb="FFFFFF00"/>
        <color theme="9" tint="0.399884029663991"/>
      </colorScale>
    </cfRule>
  </conditionalFormatting>
  <conditionalFormatting sqref="AD106">
    <cfRule type="colorScale" priority="147">
      <colorScale>
        <cfvo type="num" val="0"/>
        <cfvo type="num" val="10"/>
        <cfvo type="num" val="100"/>
        <color rgb="FF00B050"/>
        <color rgb="FFFFFF00"/>
        <color theme="9" tint="0.399884029663991"/>
      </colorScale>
    </cfRule>
  </conditionalFormatting>
  <conditionalFormatting sqref="AK106">
    <cfRule type="colorScale" priority="128">
      <colorScale>
        <cfvo type="num" val="0"/>
        <cfvo type="num" val="10"/>
        <cfvo type="num" val="100"/>
        <color rgb="FF00B050"/>
        <color rgb="FFFFFF00"/>
        <color theme="9" tint="0.399884029663991"/>
      </colorScale>
    </cfRule>
  </conditionalFormatting>
  <conditionalFormatting sqref="AR106">
    <cfRule type="colorScale" priority="125">
      <colorScale>
        <cfvo type="num" val="0"/>
        <cfvo type="num" val="10"/>
        <cfvo type="num" val="100"/>
        <color rgb="FF00B050"/>
        <color rgb="FFFFFF00"/>
        <color theme="9" tint="0.399884029663991"/>
      </colorScale>
    </cfRule>
  </conditionalFormatting>
  <conditionalFormatting sqref="AY106">
    <cfRule type="colorScale" priority="142">
      <colorScale>
        <cfvo type="num" val="0"/>
        <cfvo type="num" val="10"/>
        <cfvo type="num" val="100"/>
        <color rgb="FF00B050"/>
        <color rgb="FFFFFF00"/>
        <color theme="9" tint="0.399884029663991"/>
      </colorScale>
    </cfRule>
  </conditionalFormatting>
  <conditionalFormatting sqref="BF106">
    <cfRule type="colorScale" priority="141">
      <colorScale>
        <cfvo type="num" val="0"/>
        <cfvo type="num" val="10"/>
        <cfvo type="num" val="100"/>
        <color rgb="FF00B050"/>
        <color rgb="FFFFFF00"/>
        <color theme="9" tint="0.399884029663991"/>
      </colorScale>
    </cfRule>
  </conditionalFormatting>
  <conditionalFormatting sqref="BK106">
    <cfRule type="cellIs" dxfId="0" priority="140" operator="lessThan">
      <formula>200</formula>
    </cfRule>
  </conditionalFormatting>
  <conditionalFormatting sqref="BM106">
    <cfRule type="colorScale" priority="139">
      <colorScale>
        <cfvo type="num" val="0"/>
        <cfvo type="num" val="10"/>
        <cfvo type="num" val="100"/>
        <color rgb="FF00B050"/>
        <color rgb="FFFFFF00"/>
        <color theme="9" tint="0.399884029663991"/>
      </colorScale>
    </cfRule>
  </conditionalFormatting>
  <conditionalFormatting sqref="BR106">
    <cfRule type="cellIs" dxfId="0" priority="138" operator="lessThan">
      <formula>200</formula>
    </cfRule>
  </conditionalFormatting>
  <conditionalFormatting sqref="BT106">
    <cfRule type="colorScale" priority="159">
      <colorScale>
        <cfvo type="num" val="0"/>
        <cfvo type="num" val="10"/>
        <cfvo type="num" val="100"/>
        <color rgb="FF00B050"/>
        <color rgb="FFFFFF00"/>
        <color theme="9" tint="0.399884029663991"/>
      </colorScale>
    </cfRule>
  </conditionalFormatting>
  <conditionalFormatting sqref="CT106">
    <cfRule type="cellIs" dxfId="0" priority="135" operator="lessThan">
      <formula>200</formula>
    </cfRule>
  </conditionalFormatting>
  <conditionalFormatting sqref="CV106">
    <cfRule type="colorScale" priority="156">
      <colorScale>
        <cfvo type="num" val="0"/>
        <cfvo type="num" val="10"/>
        <cfvo type="num" val="100"/>
        <color rgb="FF00B050"/>
        <color rgb="FFFFFF00"/>
        <color theme="9" tint="0.399884029663991"/>
      </colorScale>
    </cfRule>
  </conditionalFormatting>
  <conditionalFormatting sqref="DJ106">
    <cfRule type="colorScale" priority="163">
      <colorScale>
        <cfvo type="num" val="0"/>
        <cfvo type="num" val="10"/>
        <cfvo type="num" val="100"/>
        <color rgb="FF00B050"/>
        <color rgb="FFFFFF00"/>
        <color theme="9" tint="0.399884029663991"/>
      </colorScale>
    </cfRule>
  </conditionalFormatting>
  <conditionalFormatting sqref="DO106">
    <cfRule type="cellIs" dxfId="0" priority="123" operator="lessThan">
      <formula>200</formula>
    </cfRule>
  </conditionalFormatting>
  <conditionalFormatting sqref="DQ106">
    <cfRule type="colorScale" priority="162">
      <colorScale>
        <cfvo type="num" val="0"/>
        <cfvo type="num" val="10"/>
        <cfvo type="num" val="100"/>
        <color rgb="FF00B050"/>
        <color rgb="FFFFFF00"/>
        <color theme="9" tint="0.399884029663991"/>
      </colorScale>
    </cfRule>
  </conditionalFormatting>
  <conditionalFormatting sqref="DX106">
    <cfRule type="colorScale" priority="161">
      <colorScale>
        <cfvo type="num" val="0"/>
        <cfvo type="num" val="10"/>
        <cfvo type="num" val="100"/>
        <color rgb="FF00B050"/>
        <color rgb="FFFFFF00"/>
        <color theme="9" tint="0.399884029663991"/>
      </colorScale>
    </cfRule>
  </conditionalFormatting>
  <conditionalFormatting sqref="EE106">
    <cfRule type="colorScale" priority="166">
      <colorScale>
        <cfvo type="num" val="0"/>
        <cfvo type="num" val="10"/>
        <cfvo type="num" val="100"/>
        <color rgb="FF00B050"/>
        <color rgb="FFFFFF00"/>
        <color theme="9" tint="0.399884029663991"/>
      </colorScale>
    </cfRule>
  </conditionalFormatting>
  <conditionalFormatting sqref="EL106">
    <cfRule type="colorScale" priority="165">
      <colorScale>
        <cfvo type="num" val="0"/>
        <cfvo type="num" val="10"/>
        <cfvo type="num" val="100"/>
        <color rgb="FF00B050"/>
        <color rgb="FFFFFF00"/>
        <color theme="9" tint="0.399884029663991"/>
      </colorScale>
    </cfRule>
  </conditionalFormatting>
  <conditionalFormatting sqref="ES106">
    <cfRule type="colorScale" priority="160">
      <colorScale>
        <cfvo type="num" val="0"/>
        <cfvo type="num" val="10"/>
        <cfvo type="num" val="100"/>
        <color rgb="FF00B050"/>
        <color rgb="FFFFFF00"/>
        <color theme="9" tint="0.399884029663991"/>
      </colorScale>
    </cfRule>
  </conditionalFormatting>
  <conditionalFormatting sqref="EZ106">
    <cfRule type="colorScale" priority="145">
      <colorScale>
        <cfvo type="num" val="0"/>
        <cfvo type="num" val="10"/>
        <cfvo type="num" val="100"/>
        <color rgb="FF00B050"/>
        <color rgb="FFFFFF00"/>
        <color theme="9" tint="0.399884029663991"/>
      </colorScale>
    </cfRule>
  </conditionalFormatting>
  <conditionalFormatting sqref="FG106">
    <cfRule type="colorScale" priority="133">
      <colorScale>
        <cfvo type="num" val="0"/>
        <cfvo type="num" val="10"/>
        <cfvo type="num" val="100"/>
        <color rgb="FF00B050"/>
        <color rgb="FFFFFF00"/>
        <color theme="9" tint="0.399884029663991"/>
      </colorScale>
    </cfRule>
  </conditionalFormatting>
  <conditionalFormatting sqref="FN106">
    <cfRule type="colorScale" priority="131">
      <colorScale>
        <cfvo type="num" val="0"/>
        <cfvo type="num" val="10"/>
        <cfvo type="num" val="100"/>
        <color rgb="FF00B050"/>
        <color rgb="FFFFFF00"/>
        <color theme="9" tint="0.399884029663991"/>
      </colorScale>
    </cfRule>
  </conditionalFormatting>
  <conditionalFormatting sqref="FU106">
    <cfRule type="colorScale" priority="155">
      <colorScale>
        <cfvo type="num" val="0"/>
        <cfvo type="num" val="10"/>
        <cfvo type="num" val="100"/>
        <color rgb="FF00B050"/>
        <color rgb="FFFFFF00"/>
        <color theme="9" tint="0.399884029663991"/>
      </colorScale>
    </cfRule>
  </conditionalFormatting>
  <conditionalFormatting sqref="GB106">
    <cfRule type="colorScale" priority="154">
      <colorScale>
        <cfvo type="num" val="0"/>
        <cfvo type="num" val="10"/>
        <cfvo type="num" val="100"/>
        <color rgb="FF00B050"/>
        <color rgb="FFFFFF00"/>
        <color theme="9" tint="0.399884029663991"/>
      </colorScale>
    </cfRule>
  </conditionalFormatting>
  <conditionalFormatting sqref="GI106">
    <cfRule type="colorScale" priority="153">
      <colorScale>
        <cfvo type="num" val="0"/>
        <cfvo type="num" val="10"/>
        <cfvo type="num" val="100"/>
        <color rgb="FF00B050"/>
        <color rgb="FFFFFF00"/>
        <color theme="9" tint="0.399884029663991"/>
      </colorScale>
    </cfRule>
  </conditionalFormatting>
  <conditionalFormatting sqref="GP106">
    <cfRule type="colorScale" priority="129">
      <colorScale>
        <cfvo type="num" val="0"/>
        <cfvo type="num" val="10"/>
        <cfvo type="num" val="100"/>
        <color rgb="FF00B050"/>
        <color rgb="FFFFFF00"/>
        <color theme="9" tint="0.399884029663991"/>
      </colorScale>
    </cfRule>
  </conditionalFormatting>
  <conditionalFormatting sqref="GU106">
    <cfRule type="cellIs" dxfId="0" priority="169" operator="lessThan">
      <formula>200</formula>
    </cfRule>
  </conditionalFormatting>
  <conditionalFormatting sqref="GW106">
    <cfRule type="colorScale" priority="152">
      <colorScale>
        <cfvo type="num" val="0"/>
        <cfvo type="num" val="10"/>
        <cfvo type="num" val="100"/>
        <color rgb="FF00B050"/>
        <color rgb="FFFFFF00"/>
        <color theme="9" tint="0.399884029663991"/>
      </colorScale>
    </cfRule>
  </conditionalFormatting>
  <conditionalFormatting sqref="HB106">
    <cfRule type="cellIs" dxfId="0" priority="130" operator="lessThan">
      <formula>200</formula>
    </cfRule>
  </conditionalFormatting>
  <conditionalFormatting sqref="HD106">
    <cfRule type="colorScale" priority="126">
      <colorScale>
        <cfvo type="num" val="0"/>
        <cfvo type="num" val="10"/>
        <cfvo type="num" val="100"/>
        <color rgb="FF00B050"/>
        <color rgb="FFFFFF00"/>
        <color theme="9" tint="0.399884029663991"/>
      </colorScale>
    </cfRule>
  </conditionalFormatting>
  <conditionalFormatting sqref="HI106">
    <cfRule type="cellIs" dxfId="0" priority="151" operator="lessThan">
      <formula>200</formula>
    </cfRule>
  </conditionalFormatting>
  <conditionalFormatting sqref="HK106">
    <cfRule type="colorScale" priority="150">
      <colorScale>
        <cfvo type="num" val="0"/>
        <cfvo type="num" val="10"/>
        <cfvo type="num" val="100"/>
        <color rgb="FF00B050"/>
        <color rgb="FFFFFF00"/>
        <color theme="9" tint="0.399884029663991"/>
      </colorScale>
    </cfRule>
  </conditionalFormatting>
  <conditionalFormatting sqref="HP106">
    <cfRule type="cellIs" dxfId="0" priority="132" operator="lessThan">
      <formula>200</formula>
    </cfRule>
  </conditionalFormatting>
  <conditionalFormatting sqref="HR106">
    <cfRule type="colorScale" priority="168">
      <colorScale>
        <cfvo type="num" val="0"/>
        <cfvo type="num" val="10"/>
        <cfvo type="num" val="100"/>
        <color rgb="FF00B050"/>
        <color rgb="FFFFFF00"/>
        <color theme="9" tint="0.399884029663991"/>
      </colorScale>
    </cfRule>
  </conditionalFormatting>
  <conditionalFormatting sqref="HW106:HX106">
    <cfRule type="cellIs" dxfId="0" priority="167" operator="lessThan">
      <formula>200</formula>
    </cfRule>
  </conditionalFormatting>
  <conditionalFormatting sqref="H107">
    <cfRule type="cellIs" dxfId="2" priority="20" operator="lessThan">
      <formula>0.9</formula>
    </cfRule>
  </conditionalFormatting>
  <conditionalFormatting sqref="I107">
    <cfRule type="cellIs" dxfId="2" priority="121" operator="lessThan">
      <formula>0.9</formula>
    </cfRule>
  </conditionalFormatting>
  <conditionalFormatting sqref="L107">
    <cfRule type="colorScale" priority="120">
      <colorScale>
        <cfvo type="num" val="0"/>
        <cfvo type="num" val="20"/>
        <cfvo type="num" val="35"/>
        <color rgb="FF00B050"/>
        <color rgb="FFFFFF00"/>
        <color theme="9" tint="0.399914548173467"/>
      </colorScale>
    </cfRule>
  </conditionalFormatting>
  <conditionalFormatting sqref="N107">
    <cfRule type="cellIs" dxfId="0" priority="83" operator="lessThan">
      <formula>200</formula>
    </cfRule>
  </conditionalFormatting>
  <conditionalFormatting sqref="P107">
    <cfRule type="colorScale" priority="98">
      <colorScale>
        <cfvo type="num" val="0"/>
        <cfvo type="num" val="10"/>
        <cfvo type="num" val="100"/>
        <color rgb="FF00B050"/>
        <color rgb="FFFFFF00"/>
        <color theme="9" tint="0.399884029663991"/>
      </colorScale>
    </cfRule>
  </conditionalFormatting>
  <conditionalFormatting sqref="W107">
    <cfRule type="colorScale" priority="122">
      <colorScale>
        <cfvo type="num" val="0"/>
        <cfvo type="num" val="10"/>
        <cfvo type="num" val="100"/>
        <color rgb="FF00B050"/>
        <color rgb="FFFFFF00"/>
        <color theme="9" tint="0.399884029663991"/>
      </colorScale>
    </cfRule>
  </conditionalFormatting>
  <conditionalFormatting sqref="AD107">
    <cfRule type="colorScale" priority="96">
      <colorScale>
        <cfvo type="num" val="0"/>
        <cfvo type="num" val="10"/>
        <cfvo type="num" val="100"/>
        <color rgb="FF00B050"/>
        <color rgb="FFFFFF00"/>
        <color theme="9" tint="0.399884029663991"/>
      </colorScale>
    </cfRule>
  </conditionalFormatting>
  <conditionalFormatting sqref="AK107">
    <cfRule type="colorScale" priority="77">
      <colorScale>
        <cfvo type="num" val="0"/>
        <cfvo type="num" val="10"/>
        <cfvo type="num" val="100"/>
        <color rgb="FF00B050"/>
        <color rgb="FFFFFF00"/>
        <color theme="9" tint="0.399884029663991"/>
      </colorScale>
    </cfRule>
  </conditionalFormatting>
  <conditionalFormatting sqref="AR107">
    <cfRule type="colorScale" priority="74">
      <colorScale>
        <cfvo type="num" val="0"/>
        <cfvo type="num" val="10"/>
        <cfvo type="num" val="100"/>
        <color rgb="FF00B050"/>
        <color rgb="FFFFFF00"/>
        <color theme="9" tint="0.399884029663991"/>
      </colorScale>
    </cfRule>
  </conditionalFormatting>
  <conditionalFormatting sqref="AY107">
    <cfRule type="colorScale" priority="91">
      <colorScale>
        <cfvo type="num" val="0"/>
        <cfvo type="num" val="10"/>
        <cfvo type="num" val="100"/>
        <color rgb="FF00B050"/>
        <color rgb="FFFFFF00"/>
        <color theme="9" tint="0.399884029663991"/>
      </colorScale>
    </cfRule>
  </conditionalFormatting>
  <conditionalFormatting sqref="BF107">
    <cfRule type="colorScale" priority="90">
      <colorScale>
        <cfvo type="num" val="0"/>
        <cfvo type="num" val="10"/>
        <cfvo type="num" val="100"/>
        <color rgb="FF00B050"/>
        <color rgb="FFFFFF00"/>
        <color theme="9" tint="0.399884029663991"/>
      </colorScale>
    </cfRule>
  </conditionalFormatting>
  <conditionalFormatting sqref="BK107">
    <cfRule type="cellIs" dxfId="0" priority="89" operator="lessThan">
      <formula>200</formula>
    </cfRule>
  </conditionalFormatting>
  <conditionalFormatting sqref="BM107">
    <cfRule type="colorScale" priority="88">
      <colorScale>
        <cfvo type="num" val="0"/>
        <cfvo type="num" val="10"/>
        <cfvo type="num" val="100"/>
        <color rgb="FF00B050"/>
        <color rgb="FFFFFF00"/>
        <color theme="9" tint="0.399884029663991"/>
      </colorScale>
    </cfRule>
  </conditionalFormatting>
  <conditionalFormatting sqref="BR107">
    <cfRule type="cellIs" dxfId="0" priority="87" operator="lessThan">
      <formula>200</formula>
    </cfRule>
  </conditionalFormatting>
  <conditionalFormatting sqref="BT107">
    <cfRule type="colorScale" priority="108">
      <colorScale>
        <cfvo type="num" val="0"/>
        <cfvo type="num" val="10"/>
        <cfvo type="num" val="100"/>
        <color rgb="FF00B050"/>
        <color rgb="FFFFFF00"/>
        <color theme="9" tint="0.399884029663991"/>
      </colorScale>
    </cfRule>
  </conditionalFormatting>
  <conditionalFormatting sqref="CT107">
    <cfRule type="cellIs" dxfId="0" priority="84" operator="lessThan">
      <formula>200</formula>
    </cfRule>
  </conditionalFormatting>
  <conditionalFormatting sqref="CV107">
    <cfRule type="colorScale" priority="105">
      <colorScale>
        <cfvo type="num" val="0"/>
        <cfvo type="num" val="10"/>
        <cfvo type="num" val="100"/>
        <color rgb="FF00B050"/>
        <color rgb="FFFFFF00"/>
        <color theme="9" tint="0.399884029663991"/>
      </colorScale>
    </cfRule>
  </conditionalFormatting>
  <conditionalFormatting sqref="DJ107">
    <cfRule type="colorScale" priority="112">
      <colorScale>
        <cfvo type="num" val="0"/>
        <cfvo type="num" val="10"/>
        <cfvo type="num" val="100"/>
        <color rgb="FF00B050"/>
        <color rgb="FFFFFF00"/>
        <color theme="9" tint="0.399884029663991"/>
      </colorScale>
    </cfRule>
  </conditionalFormatting>
  <conditionalFormatting sqref="DO107">
    <cfRule type="cellIs" dxfId="0" priority="72" operator="lessThan">
      <formula>200</formula>
    </cfRule>
  </conditionalFormatting>
  <conditionalFormatting sqref="DQ107">
    <cfRule type="colorScale" priority="111">
      <colorScale>
        <cfvo type="num" val="0"/>
        <cfvo type="num" val="10"/>
        <cfvo type="num" val="100"/>
        <color rgb="FF00B050"/>
        <color rgb="FFFFFF00"/>
        <color theme="9" tint="0.399884029663991"/>
      </colorScale>
    </cfRule>
  </conditionalFormatting>
  <conditionalFormatting sqref="DX107">
    <cfRule type="colorScale" priority="110">
      <colorScale>
        <cfvo type="num" val="0"/>
        <cfvo type="num" val="10"/>
        <cfvo type="num" val="100"/>
        <color rgb="FF00B050"/>
        <color rgb="FFFFFF00"/>
        <color theme="9" tint="0.399884029663991"/>
      </colorScale>
    </cfRule>
  </conditionalFormatting>
  <conditionalFormatting sqref="EE107">
    <cfRule type="colorScale" priority="115">
      <colorScale>
        <cfvo type="num" val="0"/>
        <cfvo type="num" val="10"/>
        <cfvo type="num" val="100"/>
        <color rgb="FF00B050"/>
        <color rgb="FFFFFF00"/>
        <color theme="9" tint="0.399884029663991"/>
      </colorScale>
    </cfRule>
  </conditionalFormatting>
  <conditionalFormatting sqref="EL107">
    <cfRule type="colorScale" priority="114">
      <colorScale>
        <cfvo type="num" val="0"/>
        <cfvo type="num" val="10"/>
        <cfvo type="num" val="100"/>
        <color rgb="FF00B050"/>
        <color rgb="FFFFFF00"/>
        <color theme="9" tint="0.399884029663991"/>
      </colorScale>
    </cfRule>
  </conditionalFormatting>
  <conditionalFormatting sqref="ES107">
    <cfRule type="colorScale" priority="109">
      <colorScale>
        <cfvo type="num" val="0"/>
        <cfvo type="num" val="10"/>
        <cfvo type="num" val="100"/>
        <color rgb="FF00B050"/>
        <color rgb="FFFFFF00"/>
        <color theme="9" tint="0.399884029663991"/>
      </colorScale>
    </cfRule>
  </conditionalFormatting>
  <conditionalFormatting sqref="EZ107">
    <cfRule type="colorScale" priority="94">
      <colorScale>
        <cfvo type="num" val="0"/>
        <cfvo type="num" val="10"/>
        <cfvo type="num" val="100"/>
        <color rgb="FF00B050"/>
        <color rgb="FFFFFF00"/>
        <color theme="9" tint="0.399884029663991"/>
      </colorScale>
    </cfRule>
  </conditionalFormatting>
  <conditionalFormatting sqref="FG107">
    <cfRule type="colorScale" priority="82">
      <colorScale>
        <cfvo type="num" val="0"/>
        <cfvo type="num" val="10"/>
        <cfvo type="num" val="100"/>
        <color rgb="FF00B050"/>
        <color rgb="FFFFFF00"/>
        <color theme="9" tint="0.399884029663991"/>
      </colorScale>
    </cfRule>
  </conditionalFormatting>
  <conditionalFormatting sqref="FN107">
    <cfRule type="colorScale" priority="80">
      <colorScale>
        <cfvo type="num" val="0"/>
        <cfvo type="num" val="10"/>
        <cfvo type="num" val="100"/>
        <color rgb="FF00B050"/>
        <color rgb="FFFFFF00"/>
        <color theme="9" tint="0.399884029663991"/>
      </colorScale>
    </cfRule>
  </conditionalFormatting>
  <conditionalFormatting sqref="FU107">
    <cfRule type="colorScale" priority="104">
      <colorScale>
        <cfvo type="num" val="0"/>
        <cfvo type="num" val="10"/>
        <cfvo type="num" val="100"/>
        <color rgb="FF00B050"/>
        <color rgb="FFFFFF00"/>
        <color theme="9" tint="0.399884029663991"/>
      </colorScale>
    </cfRule>
  </conditionalFormatting>
  <conditionalFormatting sqref="GB107">
    <cfRule type="colorScale" priority="103">
      <colorScale>
        <cfvo type="num" val="0"/>
        <cfvo type="num" val="10"/>
        <cfvo type="num" val="100"/>
        <color rgb="FF00B050"/>
        <color rgb="FFFFFF00"/>
        <color theme="9" tint="0.399884029663991"/>
      </colorScale>
    </cfRule>
  </conditionalFormatting>
  <conditionalFormatting sqref="GI107">
    <cfRule type="colorScale" priority="102">
      <colorScale>
        <cfvo type="num" val="0"/>
        <cfvo type="num" val="10"/>
        <cfvo type="num" val="100"/>
        <color rgb="FF00B050"/>
        <color rgb="FFFFFF00"/>
        <color theme="9" tint="0.399884029663991"/>
      </colorScale>
    </cfRule>
  </conditionalFormatting>
  <conditionalFormatting sqref="GP107">
    <cfRule type="colorScale" priority="78">
      <colorScale>
        <cfvo type="num" val="0"/>
        <cfvo type="num" val="10"/>
        <cfvo type="num" val="100"/>
        <color rgb="FF00B050"/>
        <color rgb="FFFFFF00"/>
        <color theme="9" tint="0.399884029663991"/>
      </colorScale>
    </cfRule>
  </conditionalFormatting>
  <conditionalFormatting sqref="GU107">
    <cfRule type="cellIs" dxfId="0" priority="118" operator="lessThan">
      <formula>200</formula>
    </cfRule>
  </conditionalFormatting>
  <conditionalFormatting sqref="GW107">
    <cfRule type="colorScale" priority="101">
      <colorScale>
        <cfvo type="num" val="0"/>
        <cfvo type="num" val="10"/>
        <cfvo type="num" val="100"/>
        <color rgb="FF00B050"/>
        <color rgb="FFFFFF00"/>
        <color theme="9" tint="0.399884029663991"/>
      </colorScale>
    </cfRule>
  </conditionalFormatting>
  <conditionalFormatting sqref="HB107">
    <cfRule type="cellIs" dxfId="0" priority="79" operator="lessThan">
      <formula>200</formula>
    </cfRule>
  </conditionalFormatting>
  <conditionalFormatting sqref="HD107">
    <cfRule type="colorScale" priority="75">
      <colorScale>
        <cfvo type="num" val="0"/>
        <cfvo type="num" val="10"/>
        <cfvo type="num" val="100"/>
        <color rgb="FF00B050"/>
        <color rgb="FFFFFF00"/>
        <color theme="9" tint="0.399884029663991"/>
      </colorScale>
    </cfRule>
  </conditionalFormatting>
  <conditionalFormatting sqref="HI107">
    <cfRule type="cellIs" dxfId="0" priority="100" operator="lessThan">
      <formula>200</formula>
    </cfRule>
  </conditionalFormatting>
  <conditionalFormatting sqref="HK107">
    <cfRule type="colorScale" priority="99">
      <colorScale>
        <cfvo type="num" val="0"/>
        <cfvo type="num" val="10"/>
        <cfvo type="num" val="100"/>
        <color rgb="FF00B050"/>
        <color rgb="FFFFFF00"/>
        <color theme="9" tint="0.399884029663991"/>
      </colorScale>
    </cfRule>
  </conditionalFormatting>
  <conditionalFormatting sqref="HP107">
    <cfRule type="cellIs" dxfId="0" priority="81" operator="lessThan">
      <formula>200</formula>
    </cfRule>
  </conditionalFormatting>
  <conditionalFormatting sqref="HR107">
    <cfRule type="colorScale" priority="117">
      <colorScale>
        <cfvo type="num" val="0"/>
        <cfvo type="num" val="10"/>
        <cfvo type="num" val="100"/>
        <color rgb="FF00B050"/>
        <color rgb="FFFFFF00"/>
        <color theme="9" tint="0.399884029663991"/>
      </colorScale>
    </cfRule>
  </conditionalFormatting>
  <conditionalFormatting sqref="HW107:HX107">
    <cfRule type="cellIs" dxfId="0" priority="116" operator="lessThan">
      <formula>200</formula>
    </cfRule>
  </conditionalFormatting>
  <conditionalFormatting sqref="H108">
    <cfRule type="cellIs" dxfId="2" priority="19" operator="lessThan">
      <formula>0.9</formula>
    </cfRule>
  </conditionalFormatting>
  <conditionalFormatting sqref="I108">
    <cfRule type="cellIs" dxfId="2" priority="70" operator="lessThan">
      <formula>0.9</formula>
    </cfRule>
  </conditionalFormatting>
  <conditionalFormatting sqref="L108">
    <cfRule type="colorScale" priority="69">
      <colorScale>
        <cfvo type="num" val="0"/>
        <cfvo type="num" val="20"/>
        <cfvo type="num" val="35"/>
        <color rgb="FF00B050"/>
        <color rgb="FFFFFF00"/>
        <color theme="9" tint="0.399914548173467"/>
      </colorScale>
    </cfRule>
  </conditionalFormatting>
  <conditionalFormatting sqref="N108">
    <cfRule type="cellIs" dxfId="0" priority="32" operator="lessThan">
      <formula>200</formula>
    </cfRule>
  </conditionalFormatting>
  <conditionalFormatting sqref="P108">
    <cfRule type="colorScale" priority="47">
      <colorScale>
        <cfvo type="num" val="0"/>
        <cfvo type="num" val="10"/>
        <cfvo type="num" val="100"/>
        <color rgb="FF00B050"/>
        <color rgb="FFFFFF00"/>
        <color theme="9" tint="0.399884029663991"/>
      </colorScale>
    </cfRule>
  </conditionalFormatting>
  <conditionalFormatting sqref="W108">
    <cfRule type="colorScale" priority="71">
      <colorScale>
        <cfvo type="num" val="0"/>
        <cfvo type="num" val="10"/>
        <cfvo type="num" val="100"/>
        <color rgb="FF00B050"/>
        <color rgb="FFFFFF00"/>
        <color theme="9" tint="0.399884029663991"/>
      </colorScale>
    </cfRule>
  </conditionalFormatting>
  <conditionalFormatting sqref="AD108">
    <cfRule type="colorScale" priority="45">
      <colorScale>
        <cfvo type="num" val="0"/>
        <cfvo type="num" val="10"/>
        <cfvo type="num" val="100"/>
        <color rgb="FF00B050"/>
        <color rgb="FFFFFF00"/>
        <color theme="9" tint="0.399884029663991"/>
      </colorScale>
    </cfRule>
  </conditionalFormatting>
  <conditionalFormatting sqref="AK108">
    <cfRule type="colorScale" priority="26">
      <colorScale>
        <cfvo type="num" val="0"/>
        <cfvo type="num" val="10"/>
        <cfvo type="num" val="100"/>
        <color rgb="FF00B050"/>
        <color rgb="FFFFFF00"/>
        <color theme="9" tint="0.399884029663991"/>
      </colorScale>
    </cfRule>
  </conditionalFormatting>
  <conditionalFormatting sqref="AR108">
    <cfRule type="colorScale" priority="23">
      <colorScale>
        <cfvo type="num" val="0"/>
        <cfvo type="num" val="10"/>
        <cfvo type="num" val="100"/>
        <color rgb="FF00B050"/>
        <color rgb="FFFFFF00"/>
        <color theme="9" tint="0.399884029663991"/>
      </colorScale>
    </cfRule>
  </conditionalFormatting>
  <conditionalFormatting sqref="AY108">
    <cfRule type="colorScale" priority="40">
      <colorScale>
        <cfvo type="num" val="0"/>
        <cfvo type="num" val="10"/>
        <cfvo type="num" val="100"/>
        <color rgb="FF00B050"/>
        <color rgb="FFFFFF00"/>
        <color theme="9" tint="0.399884029663991"/>
      </colorScale>
    </cfRule>
  </conditionalFormatting>
  <conditionalFormatting sqref="BF108">
    <cfRule type="colorScale" priority="39">
      <colorScale>
        <cfvo type="num" val="0"/>
        <cfvo type="num" val="10"/>
        <cfvo type="num" val="100"/>
        <color rgb="FF00B050"/>
        <color rgb="FFFFFF00"/>
        <color theme="9" tint="0.399884029663991"/>
      </colorScale>
    </cfRule>
  </conditionalFormatting>
  <conditionalFormatting sqref="BK108">
    <cfRule type="cellIs" dxfId="0" priority="38" operator="lessThan">
      <formula>200</formula>
    </cfRule>
  </conditionalFormatting>
  <conditionalFormatting sqref="BM108">
    <cfRule type="colorScale" priority="37">
      <colorScale>
        <cfvo type="num" val="0"/>
        <cfvo type="num" val="10"/>
        <cfvo type="num" val="100"/>
        <color rgb="FF00B050"/>
        <color rgb="FFFFFF00"/>
        <color theme="9" tint="0.399884029663991"/>
      </colorScale>
    </cfRule>
  </conditionalFormatting>
  <conditionalFormatting sqref="BR108">
    <cfRule type="cellIs" dxfId="0" priority="36" operator="lessThan">
      <formula>200</formula>
    </cfRule>
  </conditionalFormatting>
  <conditionalFormatting sqref="BT108">
    <cfRule type="colorScale" priority="57">
      <colorScale>
        <cfvo type="num" val="0"/>
        <cfvo type="num" val="10"/>
        <cfvo type="num" val="100"/>
        <color rgb="FF00B050"/>
        <color rgb="FFFFFF00"/>
        <color theme="9" tint="0.399884029663991"/>
      </colorScale>
    </cfRule>
  </conditionalFormatting>
  <conditionalFormatting sqref="CT108">
    <cfRule type="cellIs" dxfId="0" priority="33" operator="lessThan">
      <formula>200</formula>
    </cfRule>
  </conditionalFormatting>
  <conditionalFormatting sqref="CV108">
    <cfRule type="colorScale" priority="54">
      <colorScale>
        <cfvo type="num" val="0"/>
        <cfvo type="num" val="10"/>
        <cfvo type="num" val="100"/>
        <color rgb="FF00B050"/>
        <color rgb="FFFFFF00"/>
        <color theme="9" tint="0.399884029663991"/>
      </colorScale>
    </cfRule>
  </conditionalFormatting>
  <conditionalFormatting sqref="DJ108">
    <cfRule type="colorScale" priority="61">
      <colorScale>
        <cfvo type="num" val="0"/>
        <cfvo type="num" val="10"/>
        <cfvo type="num" val="100"/>
        <color rgb="FF00B050"/>
        <color rgb="FFFFFF00"/>
        <color theme="9" tint="0.399884029663991"/>
      </colorScale>
    </cfRule>
  </conditionalFormatting>
  <conditionalFormatting sqref="DO108">
    <cfRule type="cellIs" dxfId="0" priority="21" operator="lessThan">
      <formula>200</formula>
    </cfRule>
  </conditionalFormatting>
  <conditionalFormatting sqref="DQ108">
    <cfRule type="colorScale" priority="60">
      <colorScale>
        <cfvo type="num" val="0"/>
        <cfvo type="num" val="10"/>
        <cfvo type="num" val="100"/>
        <color rgb="FF00B050"/>
        <color rgb="FFFFFF00"/>
        <color theme="9" tint="0.399884029663991"/>
      </colorScale>
    </cfRule>
  </conditionalFormatting>
  <conditionalFormatting sqref="DX108">
    <cfRule type="colorScale" priority="59">
      <colorScale>
        <cfvo type="num" val="0"/>
        <cfvo type="num" val="10"/>
        <cfvo type="num" val="100"/>
        <color rgb="FF00B050"/>
        <color rgb="FFFFFF00"/>
        <color theme="9" tint="0.399884029663991"/>
      </colorScale>
    </cfRule>
  </conditionalFormatting>
  <conditionalFormatting sqref="EE108">
    <cfRule type="colorScale" priority="64">
      <colorScale>
        <cfvo type="num" val="0"/>
        <cfvo type="num" val="10"/>
        <cfvo type="num" val="100"/>
        <color rgb="FF00B050"/>
        <color rgb="FFFFFF00"/>
        <color theme="9" tint="0.399884029663991"/>
      </colorScale>
    </cfRule>
  </conditionalFormatting>
  <conditionalFormatting sqref="EL108">
    <cfRule type="colorScale" priority="63">
      <colorScale>
        <cfvo type="num" val="0"/>
        <cfvo type="num" val="10"/>
        <cfvo type="num" val="100"/>
        <color rgb="FF00B050"/>
        <color rgb="FFFFFF00"/>
        <color theme="9" tint="0.399884029663991"/>
      </colorScale>
    </cfRule>
  </conditionalFormatting>
  <conditionalFormatting sqref="ES108">
    <cfRule type="colorScale" priority="58">
      <colorScale>
        <cfvo type="num" val="0"/>
        <cfvo type="num" val="10"/>
        <cfvo type="num" val="100"/>
        <color rgb="FF00B050"/>
        <color rgb="FFFFFF00"/>
        <color theme="9" tint="0.399884029663991"/>
      </colorScale>
    </cfRule>
  </conditionalFormatting>
  <conditionalFormatting sqref="EZ108">
    <cfRule type="colorScale" priority="43">
      <colorScale>
        <cfvo type="num" val="0"/>
        <cfvo type="num" val="10"/>
        <cfvo type="num" val="100"/>
        <color rgb="FF00B050"/>
        <color rgb="FFFFFF00"/>
        <color theme="9" tint="0.399884029663991"/>
      </colorScale>
    </cfRule>
  </conditionalFormatting>
  <conditionalFormatting sqref="FG108">
    <cfRule type="colorScale" priority="31">
      <colorScale>
        <cfvo type="num" val="0"/>
        <cfvo type="num" val="10"/>
        <cfvo type="num" val="100"/>
        <color rgb="FF00B050"/>
        <color rgb="FFFFFF00"/>
        <color theme="9" tint="0.399884029663991"/>
      </colorScale>
    </cfRule>
  </conditionalFormatting>
  <conditionalFormatting sqref="FN108">
    <cfRule type="colorScale" priority="29">
      <colorScale>
        <cfvo type="num" val="0"/>
        <cfvo type="num" val="10"/>
        <cfvo type="num" val="100"/>
        <color rgb="FF00B050"/>
        <color rgb="FFFFFF00"/>
        <color theme="9" tint="0.399884029663991"/>
      </colorScale>
    </cfRule>
  </conditionalFormatting>
  <conditionalFormatting sqref="FU108">
    <cfRule type="colorScale" priority="53">
      <colorScale>
        <cfvo type="num" val="0"/>
        <cfvo type="num" val="10"/>
        <cfvo type="num" val="100"/>
        <color rgb="FF00B050"/>
        <color rgb="FFFFFF00"/>
        <color theme="9" tint="0.399884029663991"/>
      </colorScale>
    </cfRule>
  </conditionalFormatting>
  <conditionalFormatting sqref="GB108">
    <cfRule type="colorScale" priority="52">
      <colorScale>
        <cfvo type="num" val="0"/>
        <cfvo type="num" val="10"/>
        <cfvo type="num" val="100"/>
        <color rgb="FF00B050"/>
        <color rgb="FFFFFF00"/>
        <color theme="9" tint="0.399884029663991"/>
      </colorScale>
    </cfRule>
  </conditionalFormatting>
  <conditionalFormatting sqref="GI108">
    <cfRule type="colorScale" priority="51">
      <colorScale>
        <cfvo type="num" val="0"/>
        <cfvo type="num" val="10"/>
        <cfvo type="num" val="100"/>
        <color rgb="FF00B050"/>
        <color rgb="FFFFFF00"/>
        <color theme="9" tint="0.399884029663991"/>
      </colorScale>
    </cfRule>
  </conditionalFormatting>
  <conditionalFormatting sqref="GP108">
    <cfRule type="colorScale" priority="27">
      <colorScale>
        <cfvo type="num" val="0"/>
        <cfvo type="num" val="10"/>
        <cfvo type="num" val="100"/>
        <color rgb="FF00B050"/>
        <color rgb="FFFFFF00"/>
        <color theme="9" tint="0.399884029663991"/>
      </colorScale>
    </cfRule>
  </conditionalFormatting>
  <conditionalFormatting sqref="GU108">
    <cfRule type="cellIs" dxfId="0" priority="67" operator="lessThan">
      <formula>200</formula>
    </cfRule>
  </conditionalFormatting>
  <conditionalFormatting sqref="GW108">
    <cfRule type="colorScale" priority="50">
      <colorScale>
        <cfvo type="num" val="0"/>
        <cfvo type="num" val="10"/>
        <cfvo type="num" val="100"/>
        <color rgb="FF00B050"/>
        <color rgb="FFFFFF00"/>
        <color theme="9" tint="0.399884029663991"/>
      </colorScale>
    </cfRule>
  </conditionalFormatting>
  <conditionalFormatting sqref="HB108">
    <cfRule type="cellIs" dxfId="0" priority="28" operator="lessThan">
      <formula>200</formula>
    </cfRule>
  </conditionalFormatting>
  <conditionalFormatting sqref="HD108">
    <cfRule type="colorScale" priority="24">
      <colorScale>
        <cfvo type="num" val="0"/>
        <cfvo type="num" val="10"/>
        <cfvo type="num" val="100"/>
        <color rgb="FF00B050"/>
        <color rgb="FFFFFF00"/>
        <color theme="9" tint="0.399884029663991"/>
      </colorScale>
    </cfRule>
  </conditionalFormatting>
  <conditionalFormatting sqref="HI108">
    <cfRule type="cellIs" dxfId="0" priority="49" operator="lessThan">
      <formula>200</formula>
    </cfRule>
  </conditionalFormatting>
  <conditionalFormatting sqref="HK108">
    <cfRule type="colorScale" priority="48">
      <colorScale>
        <cfvo type="num" val="0"/>
        <cfvo type="num" val="10"/>
        <cfvo type="num" val="100"/>
        <color rgb="FF00B050"/>
        <color rgb="FFFFFF00"/>
        <color theme="9" tint="0.399884029663991"/>
      </colorScale>
    </cfRule>
  </conditionalFormatting>
  <conditionalFormatting sqref="HP108">
    <cfRule type="cellIs" dxfId="0" priority="30" operator="lessThan">
      <formula>200</formula>
    </cfRule>
  </conditionalFormatting>
  <conditionalFormatting sqref="HR108">
    <cfRule type="colorScale" priority="66">
      <colorScale>
        <cfvo type="num" val="0"/>
        <cfvo type="num" val="10"/>
        <cfvo type="num" val="100"/>
        <color rgb="FF00B050"/>
        <color rgb="FFFFFF00"/>
        <color theme="9" tint="0.399884029663991"/>
      </colorScale>
    </cfRule>
  </conditionalFormatting>
  <conditionalFormatting sqref="HW108:HX108">
    <cfRule type="cellIs" dxfId="0" priority="65" operator="lessThan">
      <formula>200</formula>
    </cfRule>
  </conditionalFormatting>
  <conditionalFormatting sqref="H109">
    <cfRule type="cellIs" dxfId="2" priority="183" operator="lessThan">
      <formula>0.9</formula>
    </cfRule>
  </conditionalFormatting>
  <conditionalFormatting sqref="HP109">
    <cfRule type="cellIs" dxfId="0" priority="181" operator="lessThan">
      <formula>200</formula>
    </cfRule>
  </conditionalFormatting>
  <conditionalFormatting sqref="HW109:HX109">
    <cfRule type="cellIs" dxfId="0" priority="182" operator="lessThan">
      <formula>200</formula>
    </cfRule>
  </conditionalFormatting>
  <conditionalFormatting sqref="C94:C95">
    <cfRule type="duplicateValues" dxfId="1" priority="236"/>
  </conditionalFormatting>
  <conditionalFormatting sqref="E94:E95">
    <cfRule type="duplicateValues" dxfId="1" priority="237"/>
  </conditionalFormatting>
  <conditionalFormatting sqref="CA$1:CA$1048576">
    <cfRule type="colorScale" priority="11">
      <colorScale>
        <cfvo type="min"/>
        <cfvo type="percentile" val="50"/>
        <cfvo type="max"/>
        <color rgb="FF63BE7B"/>
        <color rgb="FFFFEB84"/>
        <color rgb="FFF8696B"/>
      </colorScale>
    </cfRule>
  </conditionalFormatting>
  <conditionalFormatting sqref="CH$1:CH$1048576">
    <cfRule type="colorScale" priority="10">
      <colorScale>
        <cfvo type="min"/>
        <cfvo type="percentile" val="50"/>
        <cfvo type="max"/>
        <color rgb="FF63BE7B"/>
        <color rgb="FFFFEB84"/>
        <color rgb="FFF8696B"/>
      </colorScale>
    </cfRule>
  </conditionalFormatting>
  <conditionalFormatting sqref="CO$1:CO$1048576">
    <cfRule type="colorScale" priority="9">
      <colorScale>
        <cfvo type="min"/>
        <cfvo type="percentile" val="50"/>
        <cfvo type="max"/>
        <color rgb="FF63BE7B"/>
        <color rgb="FFFFEB84"/>
        <color rgb="FFF8696B"/>
      </colorScale>
    </cfRule>
  </conditionalFormatting>
  <conditionalFormatting sqref="DC$1:DC$1048576">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conditionalFormatting sqref="I5:I105 I109">
    <cfRule type="cellIs" dxfId="2" priority="240" operator="lessThan">
      <formula>0.9</formula>
    </cfRule>
  </conditionalFormatting>
  <conditionalFormatting sqref="L5:L105 L109">
    <cfRule type="colorScale" priority="239">
      <colorScale>
        <cfvo type="num" val="0"/>
        <cfvo type="num" val="20"/>
        <cfvo type="num" val="35"/>
        <color rgb="FF00B050"/>
        <color rgb="FFFFFF00"/>
        <color theme="9" tint="0.399914548173467"/>
      </colorScale>
    </cfRule>
  </conditionalFormatting>
  <conditionalFormatting sqref="N5:N105 N109">
    <cfRule type="cellIs" dxfId="0" priority="190" operator="lessThan">
      <formula>200</formula>
    </cfRule>
  </conditionalFormatting>
  <conditionalFormatting sqref="P5:P105 P109">
    <cfRule type="colorScale" priority="207">
      <colorScale>
        <cfvo type="num" val="0"/>
        <cfvo type="num" val="10"/>
        <cfvo type="num" val="100"/>
        <color rgb="FF00B050"/>
        <color rgb="FFFFFF00"/>
        <color theme="9" tint="0.399884029663991"/>
      </colorScale>
    </cfRule>
  </conditionalFormatting>
  <conditionalFormatting sqref="W5:W105 W109">
    <cfRule type="colorScale" priority="241">
      <colorScale>
        <cfvo type="num" val="0"/>
        <cfvo type="num" val="10"/>
        <cfvo type="num" val="100"/>
        <color rgb="FF00B050"/>
        <color rgb="FFFFFF00"/>
        <color theme="9" tint="0.399884029663991"/>
      </colorScale>
    </cfRule>
  </conditionalFormatting>
  <conditionalFormatting sqref="AD5:AD105 AD109">
    <cfRule type="colorScale" priority="205">
      <colorScale>
        <cfvo type="num" val="0"/>
        <cfvo type="num" val="10"/>
        <cfvo type="num" val="100"/>
        <color rgb="FF00B050"/>
        <color rgb="FFFFFF00"/>
        <color theme="9" tint="0.399884029663991"/>
      </colorScale>
    </cfRule>
  </conditionalFormatting>
  <conditionalFormatting sqref="AK5:AK105 AK109">
    <cfRule type="colorScale" priority="179">
      <colorScale>
        <cfvo type="num" val="0"/>
        <cfvo type="num" val="10"/>
        <cfvo type="num" val="100"/>
        <color rgb="FF00B050"/>
        <color rgb="FFFFFF00"/>
        <color theme="9" tint="0.399884029663991"/>
      </colorScale>
    </cfRule>
  </conditionalFormatting>
  <conditionalFormatting sqref="AR5:AR105 AR109">
    <cfRule type="colorScale" priority="176">
      <colorScale>
        <cfvo type="num" val="0"/>
        <cfvo type="num" val="10"/>
        <cfvo type="num" val="100"/>
        <color rgb="FF00B050"/>
        <color rgb="FFFFFF00"/>
        <color theme="9" tint="0.399884029663991"/>
      </colorScale>
    </cfRule>
  </conditionalFormatting>
  <conditionalFormatting sqref="AY5:AY105 AY109">
    <cfRule type="colorScale" priority="198">
      <colorScale>
        <cfvo type="num" val="0"/>
        <cfvo type="num" val="10"/>
        <cfvo type="num" val="100"/>
        <color rgb="FF00B050"/>
        <color rgb="FFFFFF00"/>
        <color theme="9" tint="0.399884029663991"/>
      </colorScale>
    </cfRule>
  </conditionalFormatting>
  <conditionalFormatting sqref="BF5:BF105 BF109">
    <cfRule type="colorScale" priority="197">
      <colorScale>
        <cfvo type="num" val="0"/>
        <cfvo type="num" val="10"/>
        <cfvo type="num" val="100"/>
        <color rgb="FF00B050"/>
        <color rgb="FFFFFF00"/>
        <color theme="9" tint="0.399884029663991"/>
      </colorScale>
    </cfRule>
  </conditionalFormatting>
  <conditionalFormatting sqref="BK5:BK105 BK109">
    <cfRule type="cellIs" dxfId="0" priority="196" operator="lessThan">
      <formula>200</formula>
    </cfRule>
  </conditionalFormatting>
  <conditionalFormatting sqref="BM5:BM105 BM109">
    <cfRule type="colorScale" priority="195">
      <colorScale>
        <cfvo type="num" val="0"/>
        <cfvo type="num" val="10"/>
        <cfvo type="num" val="100"/>
        <color rgb="FF00B050"/>
        <color rgb="FFFFFF00"/>
        <color theme="9" tint="0.399884029663991"/>
      </colorScale>
    </cfRule>
  </conditionalFormatting>
  <conditionalFormatting sqref="BR5:BR105 BR109">
    <cfRule type="cellIs" dxfId="0" priority="194" operator="lessThan">
      <formula>200</formula>
    </cfRule>
  </conditionalFormatting>
  <conditionalFormatting sqref="BT5:BT105 BT109">
    <cfRule type="colorScale" priority="218">
      <colorScale>
        <cfvo type="num" val="0"/>
        <cfvo type="num" val="10"/>
        <cfvo type="num" val="100"/>
        <color rgb="FF00B050"/>
        <color rgb="FFFFFF00"/>
        <color theme="9" tint="0.399884029663991"/>
      </colorScale>
    </cfRule>
  </conditionalFormatting>
  <conditionalFormatting sqref="CT5:CT105 CT109">
    <cfRule type="cellIs" dxfId="0" priority="191" operator="lessThan">
      <formula>200</formula>
    </cfRule>
  </conditionalFormatting>
  <conditionalFormatting sqref="CV5:CV105 CV109">
    <cfRule type="colorScale" priority="215">
      <colorScale>
        <cfvo type="num" val="0"/>
        <cfvo type="num" val="10"/>
        <cfvo type="num" val="100"/>
        <color rgb="FF00B050"/>
        <color rgb="FFFFFF00"/>
        <color theme="9" tint="0.399884029663991"/>
      </colorScale>
    </cfRule>
  </conditionalFormatting>
  <conditionalFormatting sqref="DJ5:DJ105 DJ109">
    <cfRule type="colorScale" priority="229">
      <colorScale>
        <cfvo type="num" val="0"/>
        <cfvo type="num" val="10"/>
        <cfvo type="num" val="100"/>
        <color rgb="FF00B050"/>
        <color rgb="FFFFFF00"/>
        <color theme="9" tint="0.399884029663991"/>
      </colorScale>
    </cfRule>
  </conditionalFormatting>
  <conditionalFormatting sqref="DO5:DO105 DO109">
    <cfRule type="cellIs" dxfId="0" priority="174" operator="lessThan">
      <formula>200</formula>
    </cfRule>
  </conditionalFormatting>
  <conditionalFormatting sqref="DQ5:DQ105 DQ109">
    <cfRule type="colorScale" priority="228">
      <colorScale>
        <cfvo type="num" val="0"/>
        <cfvo type="num" val="10"/>
        <cfvo type="num" val="100"/>
        <color rgb="FF00B050"/>
        <color rgb="FFFFFF00"/>
        <color theme="9" tint="0.399884029663991"/>
      </colorScale>
    </cfRule>
  </conditionalFormatting>
  <conditionalFormatting sqref="DX5:DX105 DX109">
    <cfRule type="colorScale" priority="227">
      <colorScale>
        <cfvo type="num" val="0"/>
        <cfvo type="num" val="10"/>
        <cfvo type="num" val="100"/>
        <color rgb="FF00B050"/>
        <color rgb="FFFFFF00"/>
        <color theme="9" tint="0.399884029663991"/>
      </colorScale>
    </cfRule>
  </conditionalFormatting>
  <conditionalFormatting sqref="EE5:EE105 EE109">
    <cfRule type="colorScale" priority="232">
      <colorScale>
        <cfvo type="num" val="0"/>
        <cfvo type="num" val="10"/>
        <cfvo type="num" val="100"/>
        <color rgb="FF00B050"/>
        <color rgb="FFFFFF00"/>
        <color theme="9" tint="0.399884029663991"/>
      </colorScale>
    </cfRule>
  </conditionalFormatting>
  <conditionalFormatting sqref="EL5:EL105 EL109">
    <cfRule type="colorScale" priority="231">
      <colorScale>
        <cfvo type="num" val="0"/>
        <cfvo type="num" val="10"/>
        <cfvo type="num" val="100"/>
        <color rgb="FF00B050"/>
        <color rgb="FFFFFF00"/>
        <color theme="9" tint="0.399884029663991"/>
      </colorScale>
    </cfRule>
  </conditionalFormatting>
  <conditionalFormatting sqref="ES5:ES105 ES109">
    <cfRule type="colorScale" priority="226">
      <colorScale>
        <cfvo type="num" val="0"/>
        <cfvo type="num" val="10"/>
        <cfvo type="num" val="100"/>
        <color rgb="FF00B050"/>
        <color rgb="FFFFFF00"/>
        <color theme="9" tint="0.399884029663991"/>
      </colorScale>
    </cfRule>
  </conditionalFormatting>
  <conditionalFormatting sqref="EZ5:EZ105 EZ109">
    <cfRule type="colorScale" priority="201">
      <colorScale>
        <cfvo type="num" val="0"/>
        <cfvo type="num" val="10"/>
        <cfvo type="num" val="100"/>
        <color rgb="FF00B050"/>
        <color rgb="FFFFFF00"/>
        <color theme="9" tint="0.399884029663991"/>
      </colorScale>
    </cfRule>
  </conditionalFormatting>
  <conditionalFormatting sqref="FG5:FG105 FG109">
    <cfRule type="colorScale" priority="189">
      <colorScale>
        <cfvo type="num" val="0"/>
        <cfvo type="num" val="10"/>
        <cfvo type="num" val="100"/>
        <color rgb="FF00B050"/>
        <color rgb="FFFFFF00"/>
        <color theme="9" tint="0.399884029663991"/>
      </colorScale>
    </cfRule>
  </conditionalFormatting>
  <conditionalFormatting sqref="FN5:FN105 FN109">
    <cfRule type="colorScale" priority="187">
      <colorScale>
        <cfvo type="num" val="0"/>
        <cfvo type="num" val="10"/>
        <cfvo type="num" val="100"/>
        <color rgb="FF00B050"/>
        <color rgb="FFFFFF00"/>
        <color theme="9" tint="0.399884029663991"/>
      </colorScale>
    </cfRule>
  </conditionalFormatting>
  <conditionalFormatting sqref="FU5:FU105 FU109">
    <cfRule type="colorScale" priority="214">
      <colorScale>
        <cfvo type="num" val="0"/>
        <cfvo type="num" val="10"/>
        <cfvo type="num" val="100"/>
        <color rgb="FF00B050"/>
        <color rgb="FFFFFF00"/>
        <color theme="9" tint="0.399884029663991"/>
      </colorScale>
    </cfRule>
  </conditionalFormatting>
  <conditionalFormatting sqref="GB5:GB105 GB109">
    <cfRule type="colorScale" priority="213">
      <colorScale>
        <cfvo type="num" val="0"/>
        <cfvo type="num" val="10"/>
        <cfvo type="num" val="100"/>
        <color rgb="FF00B050"/>
        <color rgb="FFFFFF00"/>
        <color theme="9" tint="0.399884029663991"/>
      </colorScale>
    </cfRule>
  </conditionalFormatting>
  <conditionalFormatting sqref="GI5:GI105 GI109">
    <cfRule type="colorScale" priority="212">
      <colorScale>
        <cfvo type="num" val="0"/>
        <cfvo type="num" val="10"/>
        <cfvo type="num" val="100"/>
        <color rgb="FF00B050"/>
        <color rgb="FFFFFF00"/>
        <color theme="9" tint="0.399884029663991"/>
      </colorScale>
    </cfRule>
  </conditionalFormatting>
  <conditionalFormatting sqref="GP5:GP105 GP109">
    <cfRule type="colorScale" priority="180">
      <colorScale>
        <cfvo type="num" val="0"/>
        <cfvo type="num" val="10"/>
        <cfvo type="num" val="100"/>
        <color rgb="FF00B050"/>
        <color rgb="FFFFFF00"/>
        <color theme="9" tint="0.399884029663991"/>
      </colorScale>
    </cfRule>
  </conditionalFormatting>
  <conditionalFormatting sqref="GU5:GU105 GU109">
    <cfRule type="cellIs" dxfId="0" priority="235" operator="lessThan">
      <formula>200</formula>
    </cfRule>
  </conditionalFormatting>
  <conditionalFormatting sqref="GW5:GW105 GW109">
    <cfRule type="colorScale" priority="211">
      <colorScale>
        <cfvo type="num" val="0"/>
        <cfvo type="num" val="10"/>
        <cfvo type="num" val="100"/>
        <color rgb="FF00B050"/>
        <color rgb="FFFFFF00"/>
        <color theme="9" tint="0.399884029663991"/>
      </colorScale>
    </cfRule>
  </conditionalFormatting>
  <conditionalFormatting sqref="HB5:HB105 HB109">
    <cfRule type="cellIs" dxfId="0" priority="186" operator="lessThan">
      <formula>200</formula>
    </cfRule>
  </conditionalFormatting>
  <conditionalFormatting sqref="HD5:HD105 HD109">
    <cfRule type="colorScale" priority="177">
      <colorScale>
        <cfvo type="num" val="0"/>
        <cfvo type="num" val="10"/>
        <cfvo type="num" val="100"/>
        <color rgb="FF00B050"/>
        <color rgb="FFFFFF00"/>
        <color theme="9" tint="0.399884029663991"/>
      </colorScale>
    </cfRule>
  </conditionalFormatting>
  <conditionalFormatting sqref="HI109 HI5:HI105">
    <cfRule type="cellIs" dxfId="0" priority="209" operator="lessThan">
      <formula>200</formula>
    </cfRule>
  </conditionalFormatting>
  <conditionalFormatting sqref="HK5:HK105 HK109">
    <cfRule type="colorScale" priority="208">
      <colorScale>
        <cfvo type="num" val="0"/>
        <cfvo type="num" val="10"/>
        <cfvo type="num" val="100"/>
        <color rgb="FF00B050"/>
        <color rgb="FFFFFF00"/>
        <color theme="9" tint="0.399884029663991"/>
      </colorScale>
    </cfRule>
  </conditionalFormatting>
  <conditionalFormatting sqref="HP5:HP34 HP36:HP105">
    <cfRule type="cellIs" dxfId="0" priority="188" operator="lessThan">
      <formula>200</formula>
    </cfRule>
  </conditionalFormatting>
  <conditionalFormatting sqref="HR5:HR105 HR109">
    <cfRule type="colorScale" priority="234">
      <colorScale>
        <cfvo type="num" val="0"/>
        <cfvo type="num" val="10"/>
        <cfvo type="num" val="100"/>
        <color rgb="FF00B050"/>
        <color rgb="FFFFFF00"/>
        <color theme="9" tint="0.399884029663991"/>
      </colorScale>
    </cfRule>
  </conditionalFormatting>
  <conditionalFormatting sqref="HW5:HX14 HW20:HX34 HW36:HX70 HW73:HX90 HW97:HX104 HW94:HX95">
    <cfRule type="cellIs" dxfId="0" priority="233" operator="lessThan">
      <formula>200</formula>
    </cfRule>
  </conditionalFormatting>
  <conditionalFormatting sqref="HW15:HX19">
    <cfRule type="cellIs" dxfId="0" priority="202" operator="lessThan">
      <formula>200</formula>
    </cfRule>
  </conditionalFormatting>
  <conditionalFormatting sqref="HW71:HX72">
    <cfRule type="cellIs" dxfId="0" priority="203" operator="lessThan">
      <formula>200</formula>
    </cfRule>
  </conditionalFormatting>
  <conditionalFormatting sqref="HW91:HX92">
    <cfRule type="cellIs" dxfId="0" priority="219" operator="lessThan">
      <formula>200</formula>
    </cfRule>
  </conditionalFormatting>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38"/>
  <sheetViews>
    <sheetView topLeftCell="A100" workbookViewId="0">
      <selection activeCell="C5" sqref="C5:F110"/>
    </sheetView>
  </sheetViews>
  <sheetFormatPr defaultColWidth="9" defaultRowHeight="13.5"/>
  <cols>
    <col min="1" max="1" width="9" customWidth="1"/>
    <col min="2" max="2" width="15.3833333333333" customWidth="1"/>
    <col min="4" max="4" width="12.625"/>
    <col min="12" max="13" width="12.625"/>
    <col min="15" max="15" width="11.125" style="102"/>
    <col min="16" max="19" width="8" style="102"/>
  </cols>
  <sheetData>
    <row r="1" ht="16.5" spans="1:19">
      <c r="A1" s="10"/>
      <c r="B1" s="10"/>
      <c r="O1" s="102" t="s">
        <v>64</v>
      </c>
      <c r="P1" s="102" t="s">
        <v>498</v>
      </c>
      <c r="Q1" s="102" t="s">
        <v>499</v>
      </c>
      <c r="R1" s="102" t="s">
        <v>500</v>
      </c>
      <c r="S1" s="102" t="s">
        <v>501</v>
      </c>
    </row>
    <row r="2" ht="16.5" spans="1:19">
      <c r="A2" s="10"/>
      <c r="B2" s="10"/>
      <c r="O2" s="106">
        <v>6939962756264</v>
      </c>
      <c r="P2" s="106">
        <v>17512</v>
      </c>
      <c r="Q2" s="106">
        <v>67</v>
      </c>
      <c r="R2" s="106">
        <v>89</v>
      </c>
      <c r="S2" s="106">
        <v>560</v>
      </c>
    </row>
    <row r="3" spans="1:19">
      <c r="A3" s="13" t="s">
        <v>63</v>
      </c>
      <c r="B3" s="13" t="s">
        <v>64</v>
      </c>
      <c r="D3">
        <f ca="1">IFERROR(E5/C5,0)</f>
        <v>0.0454866008462623</v>
      </c>
      <c r="O3" s="106">
        <v>6939962739281</v>
      </c>
      <c r="P3" s="106">
        <v>15292</v>
      </c>
      <c r="Q3" s="106">
        <v>90</v>
      </c>
      <c r="R3" s="106">
        <v>93</v>
      </c>
      <c r="S3" s="106">
        <v>1644</v>
      </c>
    </row>
    <row r="4" ht="15" spans="1:19">
      <c r="A4" s="13"/>
      <c r="B4" s="13"/>
      <c r="C4" s="103" t="s">
        <v>119</v>
      </c>
      <c r="D4" t="s">
        <v>120</v>
      </c>
      <c r="E4" s="103" t="s">
        <v>500</v>
      </c>
      <c r="F4" s="104" t="s">
        <v>498</v>
      </c>
      <c r="G4" s="104"/>
      <c r="H4" s="104"/>
      <c r="I4" s="107" t="s">
        <v>502</v>
      </c>
      <c r="J4" s="103" t="s">
        <v>500</v>
      </c>
      <c r="K4" s="103" t="s">
        <v>119</v>
      </c>
      <c r="L4" t="s">
        <v>120</v>
      </c>
      <c r="O4" s="106">
        <v>6939962757315</v>
      </c>
      <c r="P4" s="106">
        <v>12284</v>
      </c>
      <c r="Q4" s="106">
        <v>44</v>
      </c>
      <c r="R4" s="106">
        <v>46</v>
      </c>
      <c r="S4" s="106">
        <v>1413</v>
      </c>
    </row>
    <row r="5" ht="16.5" spans="1:19">
      <c r="A5" s="17" t="s">
        <v>35</v>
      </c>
      <c r="B5" s="18">
        <v>6939962741710</v>
      </c>
      <c r="C5">
        <f ca="1">SUMIF(O:S,B5,S:S)</f>
        <v>2836</v>
      </c>
      <c r="D5" s="105">
        <f ca="1">IFERROR(E5/C5,0)</f>
        <v>0.0454866008462623</v>
      </c>
      <c r="E5">
        <f ca="1">SUMIF(O:S,B5,R:R)</f>
        <v>129</v>
      </c>
      <c r="F5">
        <f ca="1">SUMIF(O:S,B5,P:P)</f>
        <v>11867</v>
      </c>
      <c r="I5" s="108" t="s">
        <v>35</v>
      </c>
      <c r="J5">
        <f ca="1">SUMIF(A:F,I5,E:E)</f>
        <v>429</v>
      </c>
      <c r="K5">
        <f ca="1">SUMIF(A:F,I5,C:C)</f>
        <v>10685</v>
      </c>
      <c r="L5" s="105">
        <f ca="1">J5/K5</f>
        <v>0.0401497426298549</v>
      </c>
      <c r="M5">
        <f>SUMIF('4月'!B:B,I5,'4月'!JN:JN)-SUMIF('4月'!B:B,I5,'4月'!JI:JI)</f>
        <v>10044032.3241667</v>
      </c>
      <c r="O5" s="106">
        <v>6939962741710</v>
      </c>
      <c r="P5" s="106">
        <v>11867</v>
      </c>
      <c r="Q5" s="106">
        <v>128</v>
      </c>
      <c r="R5" s="106">
        <v>129</v>
      </c>
      <c r="S5" s="106">
        <v>2836</v>
      </c>
    </row>
    <row r="6" ht="16.5" spans="1:19">
      <c r="A6" s="17" t="s">
        <v>35</v>
      </c>
      <c r="B6" s="18">
        <v>6939962740379</v>
      </c>
      <c r="C6">
        <f ca="1" t="shared" ref="C6:C37" si="0">SUMIF(O:S,B6,S:S)</f>
        <v>485</v>
      </c>
      <c r="D6" s="105">
        <f ca="1" t="shared" ref="D6:D37" si="1">IFERROR(E6/C6,0)</f>
        <v>0.0556701030927835</v>
      </c>
      <c r="E6">
        <f ca="1" t="shared" ref="E6:E37" si="2">SUMIF(O:S,B6,R:R)</f>
        <v>27</v>
      </c>
      <c r="F6">
        <f ca="1">SUMIF(O:S,B6,P:P)</f>
        <v>3922</v>
      </c>
      <c r="I6" s="108" t="s">
        <v>37</v>
      </c>
      <c r="J6">
        <f ca="1" t="shared" ref="J6:J18" si="3">SUMIF(A:F,I6,E:E)</f>
        <v>187</v>
      </c>
      <c r="K6">
        <f ca="1" t="shared" ref="K6:K18" si="4">SUMIF(A:F,I6,C:C)</f>
        <v>3892</v>
      </c>
      <c r="L6" s="105">
        <f ca="1" t="shared" ref="L6:L19" si="5">J6/K6</f>
        <v>0.0480472764645427</v>
      </c>
      <c r="M6">
        <f>SUMIF('4月'!B:B,I6,'4月'!JN:JN)-SUMIF('4月'!B:B,I6,'4月'!JI:JI)</f>
        <v>6085368.63416667</v>
      </c>
      <c r="O6" s="106">
        <v>6939962758060</v>
      </c>
      <c r="P6" s="106">
        <v>11116</v>
      </c>
      <c r="Q6" s="106">
        <v>149</v>
      </c>
      <c r="R6" s="106">
        <v>162</v>
      </c>
      <c r="S6" s="106">
        <v>1482</v>
      </c>
    </row>
    <row r="7" ht="16.5" spans="1:19">
      <c r="A7" s="17" t="s">
        <v>35</v>
      </c>
      <c r="B7" s="18">
        <v>6939962742878</v>
      </c>
      <c r="C7">
        <f ca="1">SUMIF(O:S,B7,S:S)</f>
        <v>82</v>
      </c>
      <c r="D7" s="105">
        <f ca="1" t="shared" si="1"/>
        <v>0.0487804878048781</v>
      </c>
      <c r="E7">
        <f ca="1">SUMIF(O:S,B7,R:R)</f>
        <v>4</v>
      </c>
      <c r="F7">
        <f ca="1" t="shared" ref="F6:F37" si="6">SUMIF(O:S,B7,P:P)</f>
        <v>536</v>
      </c>
      <c r="I7" s="108" t="s">
        <v>38</v>
      </c>
      <c r="J7">
        <f ca="1" t="shared" si="3"/>
        <v>200</v>
      </c>
      <c r="K7">
        <f ca="1" t="shared" si="4"/>
        <v>4245</v>
      </c>
      <c r="L7" s="105">
        <f ca="1" t="shared" si="5"/>
        <v>0.0471142520612485</v>
      </c>
      <c r="M7">
        <f>SUMIF('4月'!B:B,I7,'4月'!JN:JN)-SUMIF('4月'!B:B,I7,'4月'!JI:JI)</f>
        <v>6013439.12166667</v>
      </c>
      <c r="O7" s="106">
        <v>6939962759814</v>
      </c>
      <c r="P7" s="106">
        <v>9668</v>
      </c>
      <c r="Q7" s="106">
        <v>47</v>
      </c>
      <c r="R7" s="106">
        <v>58</v>
      </c>
      <c r="S7" s="106">
        <v>861</v>
      </c>
    </row>
    <row r="8" ht="16.5" spans="1:19">
      <c r="A8" s="17" t="s">
        <v>35</v>
      </c>
      <c r="B8" s="18">
        <v>6939962747989</v>
      </c>
      <c r="C8">
        <f ca="1" t="shared" si="0"/>
        <v>321</v>
      </c>
      <c r="D8" s="105">
        <f ca="1" t="shared" si="1"/>
        <v>0.0685358255451713</v>
      </c>
      <c r="E8">
        <f ca="1" t="shared" si="2"/>
        <v>22</v>
      </c>
      <c r="F8">
        <f ca="1" t="shared" si="6"/>
        <v>4058</v>
      </c>
      <c r="I8" s="108" t="s">
        <v>39</v>
      </c>
      <c r="J8">
        <f ca="1">J24+J25</f>
        <v>510</v>
      </c>
      <c r="K8">
        <f ca="1">K24+K25</f>
        <v>6618</v>
      </c>
      <c r="L8" s="105">
        <f ca="1" t="shared" si="5"/>
        <v>0.0770625566636446</v>
      </c>
      <c r="M8">
        <f>SUMIF('4月'!B:B,I8,'4月'!JN:JN)-SUMIF('4月'!B:B,I8,'4月'!JI:JI)</f>
        <v>3327271.89</v>
      </c>
      <c r="O8" s="106">
        <v>6939962744384</v>
      </c>
      <c r="P8" s="106">
        <v>6661</v>
      </c>
      <c r="Q8" s="106">
        <v>18</v>
      </c>
      <c r="R8" s="106">
        <v>24</v>
      </c>
      <c r="S8" s="106">
        <v>1365</v>
      </c>
    </row>
    <row r="9" ht="16.5" spans="1:19">
      <c r="A9" s="17" t="s">
        <v>35</v>
      </c>
      <c r="B9" s="18">
        <v>6939962746371</v>
      </c>
      <c r="C9">
        <f ca="1" t="shared" si="0"/>
        <v>199</v>
      </c>
      <c r="D9" s="105">
        <f ca="1" t="shared" si="1"/>
        <v>0.0703517587939698</v>
      </c>
      <c r="E9">
        <f ca="1" t="shared" si="2"/>
        <v>14</v>
      </c>
      <c r="F9">
        <f ca="1" t="shared" si="6"/>
        <v>3723</v>
      </c>
      <c r="I9" s="108" t="s">
        <v>41</v>
      </c>
      <c r="J9">
        <f ca="1">J21+J22+J23</f>
        <v>132</v>
      </c>
      <c r="K9">
        <f ca="1">K21+K22+K23</f>
        <v>3257</v>
      </c>
      <c r="L9" s="105">
        <f ca="1" t="shared" si="5"/>
        <v>0.0405280933374271</v>
      </c>
      <c r="M9">
        <f>SUMIF('4月'!B:B,I9,'4月'!JN:JN)-SUMIF('4月'!B:B,I9,'4月'!JI:JI)</f>
        <v>0</v>
      </c>
      <c r="O9" s="106">
        <v>6939962759173</v>
      </c>
      <c r="P9" s="106">
        <v>6593</v>
      </c>
      <c r="Q9" s="106">
        <v>33</v>
      </c>
      <c r="R9" s="106">
        <v>35</v>
      </c>
      <c r="S9" s="106">
        <v>767</v>
      </c>
    </row>
    <row r="10" ht="16.5" spans="1:19">
      <c r="A10" s="17" t="s">
        <v>35</v>
      </c>
      <c r="B10" s="18">
        <v>6939962758275</v>
      </c>
      <c r="C10">
        <f ca="1" t="shared" si="0"/>
        <v>398</v>
      </c>
      <c r="D10" s="105">
        <f ca="1" t="shared" si="1"/>
        <v>0.0276381909547739</v>
      </c>
      <c r="E10">
        <f ca="1" t="shared" si="2"/>
        <v>11</v>
      </c>
      <c r="F10">
        <f ca="1" t="shared" si="6"/>
        <v>2921</v>
      </c>
      <c r="I10" s="108" t="s">
        <v>229</v>
      </c>
      <c r="J10">
        <f ca="1" t="shared" si="3"/>
        <v>46</v>
      </c>
      <c r="K10">
        <f ca="1" t="shared" si="4"/>
        <v>1464</v>
      </c>
      <c r="L10" s="105">
        <f ca="1" t="shared" si="5"/>
        <v>0.0314207650273224</v>
      </c>
      <c r="M10">
        <f>SUMIF('4月'!B:B,I10,'4月'!JN:JN)-SUMIF('4月'!B:B,I10,'4月'!JI:JI)</f>
        <v>259369.56</v>
      </c>
      <c r="O10" s="106">
        <v>6939962759098</v>
      </c>
      <c r="P10" s="106">
        <v>6573</v>
      </c>
      <c r="Q10" s="106">
        <v>44</v>
      </c>
      <c r="R10" s="106">
        <v>45</v>
      </c>
      <c r="S10" s="106">
        <v>1118</v>
      </c>
    </row>
    <row r="11" ht="16.5" spans="1:19">
      <c r="A11" s="17" t="s">
        <v>35</v>
      </c>
      <c r="B11" s="18">
        <v>6939962753867</v>
      </c>
      <c r="C11">
        <f ca="1" t="shared" si="0"/>
        <v>68</v>
      </c>
      <c r="D11" s="105">
        <f ca="1" t="shared" si="1"/>
        <v>0.0147058823529412</v>
      </c>
      <c r="E11">
        <f ca="1" t="shared" si="2"/>
        <v>1</v>
      </c>
      <c r="F11">
        <f ca="1" t="shared" si="6"/>
        <v>289</v>
      </c>
      <c r="I11" s="108" t="s">
        <v>42</v>
      </c>
      <c r="J11">
        <f ca="1" t="shared" si="3"/>
        <v>25</v>
      </c>
      <c r="K11">
        <f ca="1" t="shared" si="4"/>
        <v>702</v>
      </c>
      <c r="L11" s="105">
        <f ca="1" t="shared" si="5"/>
        <v>0.0356125356125356</v>
      </c>
      <c r="M11">
        <f>SUMIF('4月'!B:B,I11,'4月'!JN:JN)-SUMIF('4月'!B:B,I11,'4月'!JI:JI)</f>
        <v>1054213.29</v>
      </c>
      <c r="O11" s="106">
        <v>6939962766911</v>
      </c>
      <c r="P11" s="106">
        <v>6108</v>
      </c>
      <c r="Q11" s="106">
        <v>27</v>
      </c>
      <c r="R11" s="106">
        <v>27</v>
      </c>
      <c r="S11" s="106">
        <v>854</v>
      </c>
    </row>
    <row r="12" ht="16.5" spans="1:19">
      <c r="A12" s="20" t="s">
        <v>35</v>
      </c>
      <c r="B12" s="18">
        <v>6939962731049</v>
      </c>
      <c r="C12">
        <f ca="1" t="shared" si="0"/>
        <v>438</v>
      </c>
      <c r="D12" s="105">
        <f ca="1" t="shared" si="1"/>
        <v>0.0342465753424658</v>
      </c>
      <c r="E12">
        <f ca="1" t="shared" si="2"/>
        <v>15</v>
      </c>
      <c r="F12">
        <f ca="1" t="shared" si="6"/>
        <v>2195</v>
      </c>
      <c r="I12" s="108" t="s">
        <v>44</v>
      </c>
      <c r="J12">
        <f ca="1" t="shared" si="3"/>
        <v>19</v>
      </c>
      <c r="K12">
        <f ca="1" t="shared" si="4"/>
        <v>664</v>
      </c>
      <c r="L12" s="105">
        <f ca="1" t="shared" si="5"/>
        <v>0.0286144578313253</v>
      </c>
      <c r="M12">
        <f>SUMIF('4月'!B:B,I12,'4月'!JN:JN)-SUMIF('4月'!B:B,I12,'4月'!JI:JI)</f>
        <v>734637.75</v>
      </c>
      <c r="O12" s="106">
        <v>6939962746630</v>
      </c>
      <c r="P12" s="106">
        <v>5666</v>
      </c>
      <c r="Q12" s="106">
        <v>90</v>
      </c>
      <c r="R12" s="106">
        <v>96</v>
      </c>
      <c r="S12" s="106">
        <v>743</v>
      </c>
    </row>
    <row r="13" ht="16.5" spans="1:19">
      <c r="A13" s="20" t="s">
        <v>35</v>
      </c>
      <c r="B13" s="18">
        <v>6939962759098</v>
      </c>
      <c r="C13">
        <f ca="1" t="shared" si="0"/>
        <v>1119</v>
      </c>
      <c r="D13" s="105">
        <f ca="1" t="shared" si="1"/>
        <v>0.0437890974084004</v>
      </c>
      <c r="E13">
        <f ca="1" t="shared" si="2"/>
        <v>49</v>
      </c>
      <c r="F13">
        <f ca="1" t="shared" si="6"/>
        <v>7129</v>
      </c>
      <c r="I13" s="108" t="s">
        <v>46</v>
      </c>
      <c r="J13">
        <f ca="1" t="shared" si="3"/>
        <v>43</v>
      </c>
      <c r="K13">
        <f ca="1" t="shared" si="4"/>
        <v>1254</v>
      </c>
      <c r="L13" s="105">
        <f ca="1" t="shared" si="5"/>
        <v>0.0342902711323764</v>
      </c>
      <c r="M13">
        <f>SUMIF('4月'!B:B,I13,'4月'!JN:JN)-SUMIF('4月'!B:B,I13,'4月'!JI:JI)</f>
        <v>774962.38</v>
      </c>
      <c r="O13" s="106">
        <v>6939962769882</v>
      </c>
      <c r="P13" s="106">
        <v>5398</v>
      </c>
      <c r="Q13" s="106">
        <v>35</v>
      </c>
      <c r="R13" s="106">
        <v>37</v>
      </c>
      <c r="S13" s="106">
        <v>712</v>
      </c>
    </row>
    <row r="14" ht="16.5" spans="1:19">
      <c r="A14" s="20" t="s">
        <v>35</v>
      </c>
      <c r="B14" s="18">
        <v>6939962760834</v>
      </c>
      <c r="C14">
        <f ca="1" t="shared" si="0"/>
        <v>304</v>
      </c>
      <c r="D14" s="105">
        <f ca="1" t="shared" si="1"/>
        <v>0.0263157894736842</v>
      </c>
      <c r="E14">
        <f ca="1" t="shared" si="2"/>
        <v>8</v>
      </c>
      <c r="F14">
        <f ca="1" t="shared" si="6"/>
        <v>1474</v>
      </c>
      <c r="I14" s="108" t="s">
        <v>45</v>
      </c>
      <c r="J14">
        <f ca="1" t="shared" si="3"/>
        <v>150</v>
      </c>
      <c r="K14">
        <f ca="1" t="shared" si="4"/>
        <v>3536</v>
      </c>
      <c r="L14" s="105">
        <f ca="1" t="shared" si="5"/>
        <v>0.042420814479638</v>
      </c>
      <c r="M14">
        <f>SUMIF('4月'!B:B,I14,'4月'!JN:JN)-SUMIF('4月'!B:B,I14,'4月'!JI:JI)</f>
        <v>1478286.35</v>
      </c>
      <c r="O14" s="106">
        <v>6939962771502</v>
      </c>
      <c r="P14" s="106">
        <v>5164</v>
      </c>
      <c r="Q14" s="106">
        <v>65</v>
      </c>
      <c r="R14" s="106">
        <v>66</v>
      </c>
      <c r="S14" s="106">
        <v>4052</v>
      </c>
    </row>
    <row r="15" ht="16.5" spans="1:19">
      <c r="A15" s="17" t="s">
        <v>35</v>
      </c>
      <c r="B15" s="21">
        <v>6939962741451</v>
      </c>
      <c r="C15">
        <f ca="1" t="shared" si="0"/>
        <v>542</v>
      </c>
      <c r="D15" s="105">
        <f ca="1" t="shared" si="1"/>
        <v>0.0424354243542435</v>
      </c>
      <c r="E15">
        <f ca="1" t="shared" si="2"/>
        <v>23</v>
      </c>
      <c r="F15">
        <f ca="1" t="shared" si="6"/>
        <v>4517</v>
      </c>
      <c r="I15" s="108" t="s">
        <v>47</v>
      </c>
      <c r="J15">
        <f ca="1" t="shared" si="3"/>
        <v>124</v>
      </c>
      <c r="K15">
        <f ca="1" t="shared" si="4"/>
        <v>5978</v>
      </c>
      <c r="L15" s="105">
        <f ca="1" t="shared" si="5"/>
        <v>0.0207427233188357</v>
      </c>
      <c r="M15">
        <f>SUMIF('4月'!B:B,I15,'4月'!JN:JN)-SUMIF('4月'!B:B,I15,'4月'!JI:JI)</f>
        <v>2698325.47</v>
      </c>
      <c r="O15" s="106">
        <v>6939962756653</v>
      </c>
      <c r="P15" s="106">
        <v>4997</v>
      </c>
      <c r="Q15" s="106">
        <v>39</v>
      </c>
      <c r="R15" s="106">
        <v>40</v>
      </c>
      <c r="S15" s="106">
        <v>929</v>
      </c>
    </row>
    <row r="16" ht="16.5" spans="1:19">
      <c r="A16" s="17" t="s">
        <v>35</v>
      </c>
      <c r="B16" s="21">
        <v>6939962759043</v>
      </c>
      <c r="C16">
        <f ca="1" t="shared" si="0"/>
        <v>129</v>
      </c>
      <c r="D16" s="105">
        <f ca="1" t="shared" si="1"/>
        <v>0.0232558139534884</v>
      </c>
      <c r="E16">
        <f ca="1" t="shared" si="2"/>
        <v>3</v>
      </c>
      <c r="F16">
        <f ca="1" t="shared" si="6"/>
        <v>888</v>
      </c>
      <c r="I16" s="108" t="s">
        <v>48</v>
      </c>
      <c r="J16">
        <f ca="1" t="shared" si="3"/>
        <v>4</v>
      </c>
      <c r="K16">
        <f ca="1" t="shared" si="4"/>
        <v>167</v>
      </c>
      <c r="L16" s="105">
        <f ca="1" t="shared" si="5"/>
        <v>0.0239520958083832</v>
      </c>
      <c r="M16">
        <f>SUMIF('4月'!B:B,I16,'4月'!JN:JN)-SUMIF('4月'!B:B,I16,'4月'!JI:JI)</f>
        <v>167464.07</v>
      </c>
      <c r="O16" s="106">
        <v>6939962769271</v>
      </c>
      <c r="P16" s="106">
        <v>4923</v>
      </c>
      <c r="Q16" s="106">
        <v>39</v>
      </c>
      <c r="R16" s="106">
        <v>39</v>
      </c>
      <c r="S16" s="106">
        <v>970</v>
      </c>
    </row>
    <row r="17" ht="16.5" spans="1:19">
      <c r="A17" s="17" t="s">
        <v>35</v>
      </c>
      <c r="B17" s="21">
        <v>6939962763910</v>
      </c>
      <c r="C17">
        <f ca="1" t="shared" si="0"/>
        <v>506</v>
      </c>
      <c r="D17" s="105">
        <f ca="1" t="shared" si="1"/>
        <v>0.0276679841897233</v>
      </c>
      <c r="E17">
        <f ca="1" t="shared" si="2"/>
        <v>14</v>
      </c>
      <c r="F17">
        <f ca="1" t="shared" si="6"/>
        <v>3581</v>
      </c>
      <c r="I17" s="108" t="s">
        <v>49</v>
      </c>
      <c r="J17">
        <f ca="1" t="shared" si="3"/>
        <v>27</v>
      </c>
      <c r="K17">
        <f ca="1" t="shared" si="4"/>
        <v>1427</v>
      </c>
      <c r="L17" s="105">
        <f ca="1" t="shared" si="5"/>
        <v>0.0189208128941836</v>
      </c>
      <c r="M17">
        <f>SUMIF('4月'!B:B,I17,'4月'!JN:JN)-SUMIF('4月'!B:B,I17,'4月'!JI:JI)</f>
        <v>883447.35</v>
      </c>
      <c r="O17" s="106">
        <v>6939962746296</v>
      </c>
      <c r="P17" s="106">
        <v>4826</v>
      </c>
      <c r="Q17" s="106">
        <v>61</v>
      </c>
      <c r="R17" s="106">
        <v>62</v>
      </c>
      <c r="S17" s="106">
        <v>893</v>
      </c>
    </row>
    <row r="18" ht="16.5" spans="1:19">
      <c r="A18" s="17" t="s">
        <v>35</v>
      </c>
      <c r="B18" s="21">
        <v>6939962759814</v>
      </c>
      <c r="C18">
        <f ca="1" t="shared" si="0"/>
        <v>872</v>
      </c>
      <c r="D18" s="105">
        <f ca="1" t="shared" si="1"/>
        <v>0.069954128440367</v>
      </c>
      <c r="E18">
        <f ca="1" t="shared" si="2"/>
        <v>61</v>
      </c>
      <c r="F18">
        <f ca="1" t="shared" si="6"/>
        <v>10175</v>
      </c>
      <c r="I18" s="108" t="s">
        <v>313</v>
      </c>
      <c r="J18">
        <f ca="1">SUMIF(A:F,I18,E:E)</f>
        <v>15</v>
      </c>
      <c r="K18">
        <f ca="1">SUMIF(A:F,I18,C:C)</f>
        <v>2544</v>
      </c>
      <c r="L18" s="105">
        <f ca="1" t="shared" si="5"/>
        <v>0.00589622641509434</v>
      </c>
      <c r="M18">
        <f>SUMIF('4月'!B:B,I18,'4月'!JN:JN)-SUMIF('4月'!B:B,I18,'4月'!JI:JI)</f>
        <v>0</v>
      </c>
      <c r="O18" s="106">
        <v>6939962741307</v>
      </c>
      <c r="P18" s="106">
        <v>4621</v>
      </c>
      <c r="Q18" s="106">
        <v>31</v>
      </c>
      <c r="R18" s="106">
        <v>31</v>
      </c>
      <c r="S18" s="106">
        <v>515</v>
      </c>
    </row>
    <row r="19" ht="16.5" spans="1:19">
      <c r="A19" s="17" t="s">
        <v>35</v>
      </c>
      <c r="B19" s="21">
        <v>6939962766423</v>
      </c>
      <c r="C19">
        <f ca="1" t="shared" si="0"/>
        <v>1597</v>
      </c>
      <c r="D19" s="105">
        <f ca="1" t="shared" si="1"/>
        <v>0.00438321853475266</v>
      </c>
      <c r="E19">
        <f ca="1" t="shared" si="2"/>
        <v>7</v>
      </c>
      <c r="F19">
        <f ca="1" t="shared" si="6"/>
        <v>598</v>
      </c>
      <c r="I19" s="108" t="s">
        <v>51</v>
      </c>
      <c r="J19">
        <f ca="1">SUMIF(A:F,I19,E:E)</f>
        <v>290</v>
      </c>
      <c r="K19">
        <f ca="1">SUMIF(A:F,I19,C:C)</f>
        <v>6164</v>
      </c>
      <c r="L19" s="105">
        <f ca="1" t="shared" si="5"/>
        <v>0.0470473718364698</v>
      </c>
      <c r="M19">
        <f>SUMIF('4月'!B:B,I19,'4月'!JN:JN)-SUMIF('4月'!B:B,I19,'4月'!JI:JI)</f>
        <v>3451976.7</v>
      </c>
      <c r="O19" s="106">
        <v>6939962741451</v>
      </c>
      <c r="P19" s="106">
        <v>4517</v>
      </c>
      <c r="Q19" s="106">
        <v>19</v>
      </c>
      <c r="R19" s="106">
        <v>23</v>
      </c>
      <c r="S19" s="106">
        <v>542</v>
      </c>
    </row>
    <row r="20" ht="16.5" spans="1:19">
      <c r="A20" s="17" t="s">
        <v>37</v>
      </c>
      <c r="B20" s="18">
        <v>6939962741307</v>
      </c>
      <c r="C20">
        <f ca="1" t="shared" si="0"/>
        <v>583</v>
      </c>
      <c r="D20" s="105">
        <f ca="1" t="shared" si="1"/>
        <v>0.0531732418524871</v>
      </c>
      <c r="E20">
        <f ca="1" t="shared" si="2"/>
        <v>31</v>
      </c>
      <c r="F20">
        <f ca="1" t="shared" si="6"/>
        <v>4621</v>
      </c>
      <c r="I20" s="109" t="s">
        <v>463</v>
      </c>
      <c r="J20" s="110">
        <f ca="1">SUM(J5:J19)+J26</f>
        <v>2216</v>
      </c>
      <c r="K20" s="110">
        <f ca="1">SUM(K5:K19)+K26</f>
        <v>55141</v>
      </c>
      <c r="L20" s="111">
        <f ca="1" t="shared" ref="L20:L27" si="7">J20/K20</f>
        <v>0.0401878819752997</v>
      </c>
      <c r="M20">
        <f>SUMIF('4月'!B:B,I20,'4月'!JN:JN)-SUMIF('4月'!B:B,I20,'4月'!JI:JI)</f>
        <v>0</v>
      </c>
      <c r="O20" s="106">
        <v>6939962747989</v>
      </c>
      <c r="P20" s="106">
        <v>4058</v>
      </c>
      <c r="Q20" s="106">
        <v>19</v>
      </c>
      <c r="R20" s="106">
        <v>22</v>
      </c>
      <c r="S20" s="106">
        <v>296</v>
      </c>
    </row>
    <row r="21" ht="16.5" spans="1:19">
      <c r="A21" s="17" t="s">
        <v>37</v>
      </c>
      <c r="B21" s="18">
        <v>6939962739281</v>
      </c>
      <c r="C21">
        <f ca="1" t="shared" si="0"/>
        <v>1645</v>
      </c>
      <c r="D21" s="105">
        <f ca="1" t="shared" si="1"/>
        <v>0.0565349544072948</v>
      </c>
      <c r="E21">
        <f ca="1" t="shared" si="2"/>
        <v>93</v>
      </c>
      <c r="F21">
        <f ca="1" t="shared" si="6"/>
        <v>15292</v>
      </c>
      <c r="I21" s="108" t="s">
        <v>221</v>
      </c>
      <c r="J21">
        <f ca="1">SUMIF(A:F,I21,E:E)</f>
        <v>51</v>
      </c>
      <c r="K21">
        <f ca="1">SUMIF(A:F,I21,C:C)</f>
        <v>1461</v>
      </c>
      <c r="L21" s="105">
        <f ca="1" t="shared" si="7"/>
        <v>0.0349075975359343</v>
      </c>
      <c r="M21">
        <f>SUMIF('4月'!B:B,I21,'4月'!JN:JN)-SUMIF('4月'!B:B,I21,'4月'!JI:JI)</f>
        <v>448625.87</v>
      </c>
      <c r="O21" s="106">
        <v>6939962758763</v>
      </c>
      <c r="P21" s="106">
        <v>3964</v>
      </c>
      <c r="Q21" s="106">
        <v>41</v>
      </c>
      <c r="R21" s="106">
        <v>46</v>
      </c>
      <c r="S21" s="106">
        <v>1076</v>
      </c>
    </row>
    <row r="22" ht="16.5" spans="1:19">
      <c r="A22" s="17" t="s">
        <v>37</v>
      </c>
      <c r="B22" s="18">
        <v>6939962760605</v>
      </c>
      <c r="C22">
        <f ca="1" t="shared" si="0"/>
        <v>262</v>
      </c>
      <c r="D22" s="105">
        <f ca="1" t="shared" si="1"/>
        <v>0.0419847328244275</v>
      </c>
      <c r="E22">
        <f ca="1" t="shared" si="2"/>
        <v>11</v>
      </c>
      <c r="F22">
        <f ca="1" t="shared" si="6"/>
        <v>1779</v>
      </c>
      <c r="I22" s="108" t="s">
        <v>236</v>
      </c>
      <c r="J22">
        <f ca="1">SUMIF(A:F,I22,E:E)</f>
        <v>81</v>
      </c>
      <c r="K22">
        <f ca="1">SUMIF(A:F,I22,C:C)</f>
        <v>1735</v>
      </c>
      <c r="L22" s="105">
        <f ca="1" t="shared" si="7"/>
        <v>0.046685878962536</v>
      </c>
      <c r="M22">
        <f>SUMIF('4月'!B:B,I22,'4月'!JN:JN)-SUMIF('4月'!B:B,I22,'4月'!JI:JI)</f>
        <v>466092.14</v>
      </c>
      <c r="O22" s="106">
        <v>6939962740379</v>
      </c>
      <c r="P22" s="106">
        <v>3922</v>
      </c>
      <c r="Q22" s="106">
        <v>26</v>
      </c>
      <c r="R22" s="106">
        <v>27</v>
      </c>
      <c r="S22" s="106">
        <v>485</v>
      </c>
    </row>
    <row r="23" ht="16.5" spans="1:19">
      <c r="A23" s="17" t="s">
        <v>37</v>
      </c>
      <c r="B23" s="18">
        <v>6939962745992</v>
      </c>
      <c r="C23">
        <f ca="1" t="shared" si="0"/>
        <v>265</v>
      </c>
      <c r="D23" s="105">
        <f ca="1" t="shared" si="1"/>
        <v>0.0528301886792453</v>
      </c>
      <c r="E23">
        <f ca="1" t="shared" si="2"/>
        <v>14</v>
      </c>
      <c r="F23">
        <f ca="1" t="shared" si="6"/>
        <v>3331</v>
      </c>
      <c r="I23" s="108" t="s">
        <v>218</v>
      </c>
      <c r="J23">
        <f ca="1">SUMIF(A:F,I23,E:E)</f>
        <v>0</v>
      </c>
      <c r="K23">
        <f ca="1">SUMIF(A:F,I23,C:C)</f>
        <v>61</v>
      </c>
      <c r="L23" s="105">
        <f ca="1" t="shared" si="7"/>
        <v>0</v>
      </c>
      <c r="M23">
        <f>SUMIF('4月'!B:B,I23,'4月'!JN:JN)-SUMIF('4月'!B:B,I23,'4月'!JI:JI)</f>
        <v>110464.84</v>
      </c>
      <c r="O23" s="106">
        <v>6939962763910</v>
      </c>
      <c r="P23" s="106">
        <v>3581</v>
      </c>
      <c r="Q23" s="106">
        <v>14</v>
      </c>
      <c r="R23" s="106">
        <v>14</v>
      </c>
      <c r="S23" s="106">
        <v>498</v>
      </c>
    </row>
    <row r="24" ht="16.5" spans="1:19">
      <c r="A24" s="20" t="s">
        <v>37</v>
      </c>
      <c r="B24" s="18">
        <v>6939962755359</v>
      </c>
      <c r="C24">
        <f ca="1" t="shared" si="0"/>
        <v>62</v>
      </c>
      <c r="D24" s="105">
        <f ca="1" t="shared" si="1"/>
        <v>0</v>
      </c>
      <c r="E24">
        <f ca="1" t="shared" si="2"/>
        <v>0</v>
      </c>
      <c r="F24">
        <f ca="1" t="shared" si="6"/>
        <v>0</v>
      </c>
      <c r="I24" s="108" t="s">
        <v>211</v>
      </c>
      <c r="J24">
        <f ca="1">SUMIF(A:F,I24,E:E)</f>
        <v>56</v>
      </c>
      <c r="K24">
        <f ca="1">SUMIF(A:F,I24,C:C)</f>
        <v>1672</v>
      </c>
      <c r="L24" s="105">
        <f ca="1" t="shared" si="7"/>
        <v>0.0334928229665072</v>
      </c>
      <c r="M24">
        <f>SUMIF('4月'!B:B,I24,'4月'!JN:JN)-SUMIF('4月'!B:B,I24,'4月'!JI:JI)</f>
        <v>1296251.6</v>
      </c>
      <c r="O24" s="106">
        <v>6939962769738</v>
      </c>
      <c r="P24" s="106">
        <v>3549</v>
      </c>
      <c r="Q24" s="106">
        <v>29</v>
      </c>
      <c r="R24" s="106">
        <v>32</v>
      </c>
      <c r="S24" s="106">
        <v>947</v>
      </c>
    </row>
    <row r="25" ht="16.5" spans="1:19">
      <c r="A25" s="20" t="s">
        <v>37</v>
      </c>
      <c r="B25" s="18">
        <v>6939962762180</v>
      </c>
      <c r="C25">
        <f ca="1" t="shared" si="0"/>
        <v>291</v>
      </c>
      <c r="D25" s="105">
        <f ca="1" t="shared" si="1"/>
        <v>0.0206185567010309</v>
      </c>
      <c r="E25">
        <f ca="1" t="shared" si="2"/>
        <v>6</v>
      </c>
      <c r="F25">
        <f ca="1" t="shared" si="6"/>
        <v>1529</v>
      </c>
      <c r="I25" s="108" t="s">
        <v>39</v>
      </c>
      <c r="J25">
        <f ca="1">SUMIF(A:F,I25,E:E)</f>
        <v>454</v>
      </c>
      <c r="K25">
        <f ca="1">SUMIF(A:F,I25,C:C)</f>
        <v>4946</v>
      </c>
      <c r="L25" s="105">
        <f ca="1" t="shared" si="7"/>
        <v>0.0917913465426607</v>
      </c>
      <c r="M25">
        <f>SUMIF('4月'!B:B,I25,'4月'!JN:JN)-SUMIF('4月'!B:B,I25,'4月'!JI:JI)</f>
        <v>3327271.89000001</v>
      </c>
      <c r="O25" s="106">
        <v>6939962759074</v>
      </c>
      <c r="P25" s="106">
        <v>3536</v>
      </c>
      <c r="Q25" s="106">
        <v>18</v>
      </c>
      <c r="R25" s="106">
        <v>19</v>
      </c>
      <c r="S25" s="106">
        <v>474</v>
      </c>
    </row>
    <row r="26" ht="16.5" spans="1:19">
      <c r="A26" s="20" t="s">
        <v>37</v>
      </c>
      <c r="B26" s="18">
        <v>6939962758039</v>
      </c>
      <c r="C26">
        <f ca="1" t="shared" si="0"/>
        <v>490</v>
      </c>
      <c r="D26" s="105">
        <f ca="1" t="shared" si="1"/>
        <v>0.0489795918367347</v>
      </c>
      <c r="E26">
        <f ca="1" t="shared" si="2"/>
        <v>24</v>
      </c>
      <c r="F26">
        <f ca="1" t="shared" si="6"/>
        <v>3265</v>
      </c>
      <c r="I26" t="s">
        <v>313</v>
      </c>
      <c r="J26">
        <f ca="1">SUMIF(A:F,I26,E:E)</f>
        <v>15</v>
      </c>
      <c r="K26">
        <f ca="1">SUMIF(A:F,I26,C:C)</f>
        <v>2544</v>
      </c>
      <c r="L26" s="105">
        <f ca="1" t="shared" si="7"/>
        <v>0.00589622641509434</v>
      </c>
      <c r="M26">
        <f>SUMIF('4月'!B:B,I26,'4月'!JN:JN)-SUMIF('4月'!B:B,I26,'4月'!JI:JI)</f>
        <v>0</v>
      </c>
      <c r="O26" s="106">
        <v>6939962767574</v>
      </c>
      <c r="P26" s="106">
        <v>3405</v>
      </c>
      <c r="Q26" s="106">
        <v>15</v>
      </c>
      <c r="R26" s="106">
        <v>15</v>
      </c>
      <c r="S26" s="106">
        <v>2544</v>
      </c>
    </row>
    <row r="27" ht="16.5" spans="1:19">
      <c r="A27" s="20" t="s">
        <v>37</v>
      </c>
      <c r="B27" s="18">
        <v>6939962768182</v>
      </c>
      <c r="C27">
        <f ca="1" t="shared" si="0"/>
        <v>54</v>
      </c>
      <c r="D27" s="105">
        <f ca="1" t="shared" si="1"/>
        <v>0</v>
      </c>
      <c r="E27">
        <f ca="1" t="shared" si="2"/>
        <v>0</v>
      </c>
      <c r="F27">
        <f ca="1" t="shared" si="6"/>
        <v>0</v>
      </c>
      <c r="I27" t="s">
        <v>322</v>
      </c>
      <c r="J27">
        <f ca="1">SUMIF(A:F,I27,E:E)</f>
        <v>0</v>
      </c>
      <c r="K27">
        <f ca="1">SUMIF(A:F,I27,C:C)</f>
        <v>0</v>
      </c>
      <c r="L27" s="105" t="e">
        <f ca="1" t="shared" si="7"/>
        <v>#DIV/0!</v>
      </c>
      <c r="M27">
        <f>SUMIF('4月'!B:B,I27,'4月'!JN:JN)-SUMIF('4月'!B:B,I27,'4月'!JI:JI)</f>
        <v>0</v>
      </c>
      <c r="O27" s="106">
        <v>6939962745992</v>
      </c>
      <c r="P27" s="106">
        <v>3331</v>
      </c>
      <c r="Q27" s="106">
        <v>14</v>
      </c>
      <c r="R27" s="106">
        <v>14</v>
      </c>
      <c r="S27" s="106">
        <v>265</v>
      </c>
    </row>
    <row r="28" ht="16.5" spans="1:19">
      <c r="A28" s="17" t="s">
        <v>38</v>
      </c>
      <c r="B28" s="18">
        <v>6939962734354</v>
      </c>
      <c r="C28">
        <f ca="1" t="shared" si="0"/>
        <v>396</v>
      </c>
      <c r="D28" s="105">
        <f ca="1" t="shared" si="1"/>
        <v>0.0176767676767677</v>
      </c>
      <c r="E28">
        <f ca="1" t="shared" si="2"/>
        <v>7</v>
      </c>
      <c r="F28">
        <f ca="1" t="shared" si="6"/>
        <v>1318</v>
      </c>
      <c r="O28" s="106">
        <v>6939962760186</v>
      </c>
      <c r="P28" s="106">
        <v>3307</v>
      </c>
      <c r="Q28" s="106">
        <v>24</v>
      </c>
      <c r="R28" s="106">
        <v>26</v>
      </c>
      <c r="S28" s="106">
        <v>355</v>
      </c>
    </row>
    <row r="29" ht="16.5" spans="1:19">
      <c r="A29" s="17" t="s">
        <v>38</v>
      </c>
      <c r="B29" s="18">
        <v>6939962756264</v>
      </c>
      <c r="C29">
        <f ca="1" t="shared" si="0"/>
        <v>953</v>
      </c>
      <c r="D29" s="105">
        <f ca="1" t="shared" si="1"/>
        <v>0.0986358866736621</v>
      </c>
      <c r="E29">
        <f ca="1" t="shared" si="2"/>
        <v>94</v>
      </c>
      <c r="F29">
        <f ca="1" t="shared" si="6"/>
        <v>18507</v>
      </c>
      <c r="O29" s="106">
        <v>6939962758039</v>
      </c>
      <c r="P29" s="106">
        <v>3265</v>
      </c>
      <c r="Q29" s="106">
        <v>24</v>
      </c>
      <c r="R29" s="106">
        <v>24</v>
      </c>
      <c r="S29" s="106">
        <v>490</v>
      </c>
    </row>
    <row r="30" ht="16.5" spans="1:19">
      <c r="A30" s="17" t="s">
        <v>38</v>
      </c>
      <c r="B30" s="18">
        <v>6939962748214</v>
      </c>
      <c r="C30">
        <f ca="1" t="shared" si="0"/>
        <v>259</v>
      </c>
      <c r="D30" s="105">
        <f ca="1" t="shared" si="1"/>
        <v>0.0231660231660232</v>
      </c>
      <c r="E30">
        <f ca="1" t="shared" si="2"/>
        <v>6</v>
      </c>
      <c r="F30">
        <f ca="1" t="shared" si="6"/>
        <v>1640</v>
      </c>
      <c r="O30" s="106">
        <v>6939962746371</v>
      </c>
      <c r="P30" s="106">
        <v>3193</v>
      </c>
      <c r="Q30" s="106">
        <v>12</v>
      </c>
      <c r="R30" s="106">
        <v>12</v>
      </c>
      <c r="S30" s="106">
        <v>167</v>
      </c>
    </row>
    <row r="31" ht="16.5" spans="1:19">
      <c r="A31" s="17" t="s">
        <v>38</v>
      </c>
      <c r="B31" s="18">
        <v>6939962757315</v>
      </c>
      <c r="C31">
        <f ca="1" t="shared" si="0"/>
        <v>1413</v>
      </c>
      <c r="D31" s="105">
        <f ca="1" t="shared" si="1"/>
        <v>0.032554847841472</v>
      </c>
      <c r="E31">
        <f ca="1" t="shared" si="2"/>
        <v>46</v>
      </c>
      <c r="F31">
        <f ca="1" t="shared" si="6"/>
        <v>12284</v>
      </c>
      <c r="J31">
        <v>2313</v>
      </c>
      <c r="K31">
        <v>88348</v>
      </c>
      <c r="O31" s="106">
        <v>6939962757612</v>
      </c>
      <c r="P31" s="106">
        <v>2981</v>
      </c>
      <c r="Q31" s="106">
        <v>24</v>
      </c>
      <c r="R31" s="106">
        <v>24</v>
      </c>
      <c r="S31" s="106">
        <v>223</v>
      </c>
    </row>
    <row r="32" ht="16.5" spans="1:19">
      <c r="A32" s="20" t="s">
        <v>38</v>
      </c>
      <c r="B32" s="18">
        <v>6939962759173</v>
      </c>
      <c r="C32">
        <f ca="1" t="shared" si="0"/>
        <v>805</v>
      </c>
      <c r="D32" s="105">
        <f ca="1" t="shared" si="1"/>
        <v>0.0459627329192547</v>
      </c>
      <c r="E32">
        <f ca="1" t="shared" si="2"/>
        <v>37</v>
      </c>
      <c r="F32">
        <f ca="1" t="shared" si="6"/>
        <v>6971</v>
      </c>
      <c r="J32">
        <v>376</v>
      </c>
      <c r="K32">
        <v>15271</v>
      </c>
      <c r="O32" s="106">
        <v>6939962758275</v>
      </c>
      <c r="P32" s="106">
        <v>2921</v>
      </c>
      <c r="Q32" s="106">
        <v>11</v>
      </c>
      <c r="R32" s="106">
        <v>11</v>
      </c>
      <c r="S32" s="106">
        <v>398</v>
      </c>
    </row>
    <row r="33" ht="16.5" spans="1:19">
      <c r="A33" s="20" t="s">
        <v>38</v>
      </c>
      <c r="B33" s="18">
        <v>6939962757322</v>
      </c>
      <c r="C33">
        <f ca="1" t="shared" si="0"/>
        <v>297</v>
      </c>
      <c r="D33" s="105">
        <f ca="1" t="shared" si="1"/>
        <v>0.0336700336700337</v>
      </c>
      <c r="E33">
        <f ca="1" t="shared" si="2"/>
        <v>10</v>
      </c>
      <c r="F33">
        <f ca="1" t="shared" si="6"/>
        <v>2750</v>
      </c>
      <c r="J33">
        <f>SUM(J31:J32)</f>
        <v>2689</v>
      </c>
      <c r="K33">
        <f>SUM(K31:K32)</f>
        <v>103619</v>
      </c>
      <c r="L33" s="111">
        <f>J33/K33</f>
        <v>0.0259508391318195</v>
      </c>
      <c r="O33" s="106">
        <v>6939962755908</v>
      </c>
      <c r="P33" s="106">
        <v>2843</v>
      </c>
      <c r="Q33" s="106">
        <v>29</v>
      </c>
      <c r="R33" s="106">
        <v>32</v>
      </c>
      <c r="S33" s="106">
        <v>322</v>
      </c>
    </row>
    <row r="34" ht="16.5" spans="1:19">
      <c r="A34" s="20" t="s">
        <v>38</v>
      </c>
      <c r="B34" s="18">
        <v>6939962758466</v>
      </c>
      <c r="C34">
        <f ca="1" t="shared" si="0"/>
        <v>122</v>
      </c>
      <c r="D34" s="105">
        <f ca="1" t="shared" si="1"/>
        <v>0</v>
      </c>
      <c r="E34">
        <f ca="1" t="shared" si="2"/>
        <v>0</v>
      </c>
      <c r="F34">
        <f ca="1" t="shared" si="6"/>
        <v>0</v>
      </c>
      <c r="O34" s="106">
        <v>6939962765129</v>
      </c>
      <c r="P34" s="106">
        <v>2831</v>
      </c>
      <c r="Q34" s="106">
        <v>31</v>
      </c>
      <c r="R34" s="106">
        <v>32</v>
      </c>
      <c r="S34" s="106">
        <v>417</v>
      </c>
    </row>
    <row r="35" ht="16.5" spans="1:19">
      <c r="A35" s="17" t="s">
        <v>39</v>
      </c>
      <c r="B35" s="18">
        <v>6939962755656</v>
      </c>
      <c r="C35">
        <f ca="1" t="shared" si="0"/>
        <v>243</v>
      </c>
      <c r="D35" s="105">
        <f ca="1" t="shared" si="1"/>
        <v>0.0617283950617284</v>
      </c>
      <c r="E35">
        <f ca="1" t="shared" si="2"/>
        <v>15</v>
      </c>
      <c r="F35">
        <f ca="1" t="shared" si="6"/>
        <v>1471</v>
      </c>
      <c r="O35" s="106">
        <v>6939962757322</v>
      </c>
      <c r="P35" s="106">
        <v>2750</v>
      </c>
      <c r="Q35" s="106">
        <v>10</v>
      </c>
      <c r="R35" s="106">
        <v>10</v>
      </c>
      <c r="S35" s="106">
        <v>297</v>
      </c>
    </row>
    <row r="36" ht="16.5" spans="1:19">
      <c r="A36" s="17" t="s">
        <v>39</v>
      </c>
      <c r="B36" s="18">
        <v>6939962746630</v>
      </c>
      <c r="C36">
        <f ca="1" t="shared" si="0"/>
        <v>743</v>
      </c>
      <c r="D36" s="105">
        <f ca="1" t="shared" si="1"/>
        <v>0.129205921938089</v>
      </c>
      <c r="E36">
        <f ca="1" t="shared" si="2"/>
        <v>96</v>
      </c>
      <c r="F36">
        <f ca="1" t="shared" si="6"/>
        <v>5666</v>
      </c>
      <c r="O36" s="106">
        <v>6939962758572</v>
      </c>
      <c r="P36" s="106">
        <v>2628</v>
      </c>
      <c r="Q36" s="106">
        <v>12</v>
      </c>
      <c r="R36" s="106">
        <v>12</v>
      </c>
      <c r="S36" s="106">
        <v>415</v>
      </c>
    </row>
    <row r="37" ht="16.5" spans="1:19">
      <c r="A37" s="17" t="s">
        <v>39</v>
      </c>
      <c r="B37" s="18">
        <v>6939962758060</v>
      </c>
      <c r="C37">
        <f ca="1" t="shared" si="0"/>
        <v>1486</v>
      </c>
      <c r="D37" s="105">
        <f ca="1" t="shared" si="1"/>
        <v>0.117092866756393</v>
      </c>
      <c r="E37">
        <f ca="1" t="shared" si="2"/>
        <v>174</v>
      </c>
      <c r="F37">
        <f ca="1" t="shared" si="6"/>
        <v>11859</v>
      </c>
      <c r="O37" s="106">
        <v>6939962746685</v>
      </c>
      <c r="P37" s="106">
        <v>2340</v>
      </c>
      <c r="Q37" s="106">
        <v>33</v>
      </c>
      <c r="R37" s="106">
        <v>34</v>
      </c>
      <c r="S37" s="106">
        <v>959</v>
      </c>
    </row>
    <row r="38" ht="16.5" spans="1:19">
      <c r="A38" s="17" t="s">
        <v>39</v>
      </c>
      <c r="B38" s="18">
        <v>6939962746296</v>
      </c>
      <c r="C38">
        <f ca="1" t="shared" ref="C38:C69" si="8">SUMIF(O:S,B38,S:S)</f>
        <v>893</v>
      </c>
      <c r="D38" s="105">
        <f ca="1" t="shared" ref="D38:D69" si="9">IFERROR(E38/C38,0)</f>
        <v>0.0739081746920493</v>
      </c>
      <c r="E38">
        <f ca="1" t="shared" ref="E38:E69" si="10">SUMIF(O:S,B38,R:R)</f>
        <v>66</v>
      </c>
      <c r="F38">
        <f ca="1" t="shared" ref="F38:F69" si="11">SUMIF(O:S,B38,P:P)</f>
        <v>5124</v>
      </c>
      <c r="O38" s="106">
        <v>6939962731049</v>
      </c>
      <c r="P38" s="106">
        <v>2195</v>
      </c>
      <c r="Q38" s="106">
        <v>15</v>
      </c>
      <c r="R38" s="106">
        <v>15</v>
      </c>
      <c r="S38" s="106">
        <v>401</v>
      </c>
    </row>
    <row r="39" ht="16.5" spans="1:19">
      <c r="A39" s="17" t="s">
        <v>39</v>
      </c>
      <c r="B39" s="18">
        <v>6939962755908</v>
      </c>
      <c r="C39">
        <f ca="1" t="shared" si="8"/>
        <v>323</v>
      </c>
      <c r="D39" s="105">
        <f ca="1" t="shared" si="9"/>
        <v>0.102167182662539</v>
      </c>
      <c r="E39">
        <f ca="1" t="shared" si="10"/>
        <v>33</v>
      </c>
      <c r="F39">
        <f ca="1" t="shared" si="11"/>
        <v>2938</v>
      </c>
      <c r="O39" s="106">
        <v>6939962760711</v>
      </c>
      <c r="P39" s="106">
        <v>2194</v>
      </c>
      <c r="Q39" s="106">
        <v>15</v>
      </c>
      <c r="R39" s="106">
        <v>16</v>
      </c>
      <c r="S39" s="106">
        <v>379</v>
      </c>
    </row>
    <row r="40" ht="16.5" spans="1:19">
      <c r="A40" s="17" t="s">
        <v>39</v>
      </c>
      <c r="B40" s="18">
        <v>6939962760186</v>
      </c>
      <c r="C40">
        <f ca="1" t="shared" si="8"/>
        <v>372</v>
      </c>
      <c r="D40" s="105">
        <f ca="1" t="shared" si="9"/>
        <v>0.0725806451612903</v>
      </c>
      <c r="E40">
        <f ca="1" t="shared" si="10"/>
        <v>27</v>
      </c>
      <c r="F40">
        <f ca="1" t="shared" si="11"/>
        <v>3456</v>
      </c>
      <c r="O40" s="106">
        <v>6939962752488</v>
      </c>
      <c r="P40" s="106">
        <v>2137</v>
      </c>
      <c r="Q40" s="106">
        <v>17</v>
      </c>
      <c r="R40" s="106">
        <v>17</v>
      </c>
      <c r="S40" s="106">
        <v>337</v>
      </c>
    </row>
    <row r="41" ht="16.5" spans="1:19">
      <c r="A41" s="20" t="s">
        <v>39</v>
      </c>
      <c r="B41" s="18">
        <v>6939962765129</v>
      </c>
      <c r="C41">
        <f ca="1" t="shared" si="8"/>
        <v>417</v>
      </c>
      <c r="D41" s="105">
        <f ca="1" t="shared" si="9"/>
        <v>0.0767386091127098</v>
      </c>
      <c r="E41">
        <f ca="1" t="shared" si="10"/>
        <v>32</v>
      </c>
      <c r="F41">
        <f ca="1" t="shared" si="11"/>
        <v>2831</v>
      </c>
      <c r="O41" s="106">
        <v>6939962760940</v>
      </c>
      <c r="P41" s="106">
        <v>2057</v>
      </c>
      <c r="Q41" s="106">
        <v>8</v>
      </c>
      <c r="R41" s="106">
        <v>8</v>
      </c>
      <c r="S41" s="106">
        <v>209</v>
      </c>
    </row>
    <row r="42" ht="16.5" spans="1:19">
      <c r="A42" s="20" t="s">
        <v>39</v>
      </c>
      <c r="B42" s="18">
        <v>6939962767864</v>
      </c>
      <c r="C42">
        <f ca="1" t="shared" si="8"/>
        <v>346</v>
      </c>
      <c r="D42" s="105">
        <f ca="1" t="shared" si="9"/>
        <v>0.0202312138728324</v>
      </c>
      <c r="E42">
        <f ca="1" t="shared" si="10"/>
        <v>7</v>
      </c>
      <c r="F42">
        <f ca="1" t="shared" si="11"/>
        <v>883</v>
      </c>
      <c r="O42" s="106">
        <v>6939962746074</v>
      </c>
      <c r="P42" s="106">
        <v>2009</v>
      </c>
      <c r="Q42" s="106">
        <v>16</v>
      </c>
      <c r="R42" s="106">
        <v>16</v>
      </c>
      <c r="S42" s="106">
        <v>339</v>
      </c>
    </row>
    <row r="43" ht="16.5" spans="1:19">
      <c r="A43" s="17" t="s">
        <v>211</v>
      </c>
      <c r="B43" s="18">
        <v>6939962759074</v>
      </c>
      <c r="C43">
        <f ca="1" t="shared" si="8"/>
        <v>495</v>
      </c>
      <c r="D43" s="105">
        <f ca="1" t="shared" si="9"/>
        <v>0.0383838383838384</v>
      </c>
      <c r="E43">
        <f ca="1" t="shared" si="10"/>
        <v>19</v>
      </c>
      <c r="F43">
        <f ca="1" t="shared" si="11"/>
        <v>3536</v>
      </c>
      <c r="O43" s="106">
        <v>6939962761299</v>
      </c>
      <c r="P43" s="106">
        <v>1920</v>
      </c>
      <c r="Q43" s="106">
        <v>21</v>
      </c>
      <c r="R43" s="106">
        <v>22</v>
      </c>
      <c r="S43" s="106">
        <v>865</v>
      </c>
    </row>
    <row r="44" ht="16.5" spans="1:19">
      <c r="A44" s="17" t="s">
        <v>211</v>
      </c>
      <c r="B44" s="18">
        <v>6939962747057</v>
      </c>
      <c r="C44">
        <f ca="1" t="shared" si="8"/>
        <v>179</v>
      </c>
      <c r="D44" s="105">
        <f ca="1" t="shared" si="9"/>
        <v>0.0446927374301676</v>
      </c>
      <c r="E44">
        <f ca="1" t="shared" si="10"/>
        <v>8</v>
      </c>
      <c r="F44">
        <f ca="1" t="shared" si="11"/>
        <v>1574</v>
      </c>
      <c r="O44" s="106">
        <v>6939962760605</v>
      </c>
      <c r="P44" s="106">
        <v>1779</v>
      </c>
      <c r="Q44" s="106">
        <v>10</v>
      </c>
      <c r="R44" s="106">
        <v>11</v>
      </c>
      <c r="S44" s="106">
        <v>262</v>
      </c>
    </row>
    <row r="45" ht="16.5" spans="1:19">
      <c r="A45" s="17" t="s">
        <v>211</v>
      </c>
      <c r="B45" s="18">
        <v>6939962748184</v>
      </c>
      <c r="C45">
        <f ca="1" t="shared" si="8"/>
        <v>91</v>
      </c>
      <c r="D45" s="105">
        <f ca="1" t="shared" si="9"/>
        <v>0.010989010989011</v>
      </c>
      <c r="E45">
        <f ca="1" t="shared" si="10"/>
        <v>1</v>
      </c>
      <c r="F45">
        <f ca="1" t="shared" si="11"/>
        <v>269</v>
      </c>
      <c r="O45" s="106">
        <v>6939962757575</v>
      </c>
      <c r="P45" s="106">
        <v>1673</v>
      </c>
      <c r="Q45" s="106">
        <v>22</v>
      </c>
      <c r="R45" s="106">
        <v>25</v>
      </c>
      <c r="S45" s="106">
        <v>598</v>
      </c>
    </row>
    <row r="46" ht="16.5" spans="1:19">
      <c r="A46" s="17" t="s">
        <v>218</v>
      </c>
      <c r="B46" s="18">
        <v>6939962760599</v>
      </c>
      <c r="C46">
        <f ca="1" t="shared" si="8"/>
        <v>61</v>
      </c>
      <c r="D46" s="105">
        <f ca="1" t="shared" si="9"/>
        <v>0</v>
      </c>
      <c r="E46">
        <f ca="1" t="shared" si="10"/>
        <v>0</v>
      </c>
      <c r="F46">
        <f ca="1" t="shared" si="11"/>
        <v>0</v>
      </c>
      <c r="O46" s="106">
        <v>6939962770291</v>
      </c>
      <c r="P46" s="106">
        <v>1572</v>
      </c>
      <c r="Q46" s="106">
        <v>21</v>
      </c>
      <c r="R46" s="106">
        <v>21</v>
      </c>
      <c r="S46" s="106">
        <v>374</v>
      </c>
    </row>
    <row r="47" ht="16.5" spans="1:19">
      <c r="A47" s="17" t="s">
        <v>221</v>
      </c>
      <c r="B47" s="18">
        <v>6939962746685</v>
      </c>
      <c r="C47">
        <f ca="1" t="shared" si="8"/>
        <v>967</v>
      </c>
      <c r="D47" s="105">
        <f ca="1" t="shared" si="9"/>
        <v>0.0361944157187177</v>
      </c>
      <c r="E47">
        <f ca="1" t="shared" si="10"/>
        <v>35</v>
      </c>
      <c r="F47">
        <f ca="1" t="shared" si="11"/>
        <v>2409</v>
      </c>
      <c r="O47" s="106">
        <v>6939962762180</v>
      </c>
      <c r="P47" s="106">
        <v>1529</v>
      </c>
      <c r="Q47" s="106">
        <v>6</v>
      </c>
      <c r="R47" s="106">
        <v>6</v>
      </c>
      <c r="S47" s="106">
        <v>274</v>
      </c>
    </row>
    <row r="48" ht="16.5" spans="1:19">
      <c r="A48" s="17" t="s">
        <v>221</v>
      </c>
      <c r="B48" s="18">
        <v>6939962747644</v>
      </c>
      <c r="C48">
        <f ca="1" t="shared" si="8"/>
        <v>388</v>
      </c>
      <c r="D48" s="105">
        <f ca="1" t="shared" si="9"/>
        <v>0.0309278350515464</v>
      </c>
      <c r="E48">
        <f ca="1" t="shared" si="10"/>
        <v>12</v>
      </c>
      <c r="F48">
        <f ca="1" t="shared" si="11"/>
        <v>1079</v>
      </c>
      <c r="O48" s="106">
        <v>6939962760834</v>
      </c>
      <c r="P48" s="106">
        <v>1474</v>
      </c>
      <c r="Q48" s="106">
        <v>8</v>
      </c>
      <c r="R48" s="106">
        <v>8</v>
      </c>
      <c r="S48" s="106">
        <v>287</v>
      </c>
    </row>
    <row r="49" ht="16.5" spans="1:19">
      <c r="A49" s="20" t="s">
        <v>221</v>
      </c>
      <c r="B49" s="18">
        <v>6939962738024</v>
      </c>
      <c r="C49">
        <f ca="1" t="shared" si="8"/>
        <v>106</v>
      </c>
      <c r="D49" s="105">
        <f ca="1" t="shared" si="9"/>
        <v>0.0377358490566038</v>
      </c>
      <c r="E49">
        <f ca="1" t="shared" si="10"/>
        <v>4</v>
      </c>
      <c r="F49">
        <f ca="1" t="shared" si="11"/>
        <v>376</v>
      </c>
      <c r="O49" s="106">
        <v>6939962748214</v>
      </c>
      <c r="P49" s="106">
        <v>1375</v>
      </c>
      <c r="Q49" s="106">
        <v>5</v>
      </c>
      <c r="R49" s="106">
        <v>5</v>
      </c>
      <c r="S49" s="106">
        <v>224</v>
      </c>
    </row>
    <row r="50" ht="16.5" spans="1:19">
      <c r="A50" s="17" t="s">
        <v>229</v>
      </c>
      <c r="B50" s="18">
        <v>6939962760698</v>
      </c>
      <c r="C50">
        <f ca="1" t="shared" si="8"/>
        <v>257</v>
      </c>
      <c r="D50" s="105">
        <f ca="1" t="shared" si="9"/>
        <v>0.0311284046692607</v>
      </c>
      <c r="E50">
        <f ca="1" t="shared" si="10"/>
        <v>8</v>
      </c>
      <c r="F50">
        <f ca="1" t="shared" si="11"/>
        <v>767</v>
      </c>
      <c r="O50" s="106">
        <v>6939962755656</v>
      </c>
      <c r="P50" s="106">
        <v>1367</v>
      </c>
      <c r="Q50" s="106">
        <v>14</v>
      </c>
      <c r="R50" s="106">
        <v>14</v>
      </c>
      <c r="S50" s="106">
        <v>239</v>
      </c>
    </row>
    <row r="51" ht="16.5" spans="1:19">
      <c r="A51" s="17" t="s">
        <v>229</v>
      </c>
      <c r="B51" s="18">
        <v>6939962763774</v>
      </c>
      <c r="C51">
        <f ca="1" t="shared" si="8"/>
        <v>260</v>
      </c>
      <c r="D51" s="105">
        <f ca="1" t="shared" si="9"/>
        <v>0.0230769230769231</v>
      </c>
      <c r="E51">
        <f ca="1" t="shared" si="10"/>
        <v>6</v>
      </c>
      <c r="F51">
        <f ca="1" t="shared" si="11"/>
        <v>459</v>
      </c>
      <c r="O51" s="106">
        <v>6939962734354</v>
      </c>
      <c r="P51" s="106">
        <v>1318</v>
      </c>
      <c r="Q51" s="106">
        <v>7</v>
      </c>
      <c r="R51" s="106">
        <v>7</v>
      </c>
      <c r="S51" s="106">
        <v>371</v>
      </c>
    </row>
    <row r="52" ht="16.5" spans="1:19">
      <c r="A52" s="20" t="s">
        <v>236</v>
      </c>
      <c r="B52" s="18">
        <v>6939962757612</v>
      </c>
      <c r="C52">
        <f ca="1" t="shared" si="8"/>
        <v>229</v>
      </c>
      <c r="D52" s="105">
        <f ca="1" t="shared" si="9"/>
        <v>0.104803493449782</v>
      </c>
      <c r="E52">
        <f ca="1" t="shared" si="10"/>
        <v>24</v>
      </c>
      <c r="F52">
        <f ca="1" t="shared" si="11"/>
        <v>2981</v>
      </c>
      <c r="O52" s="106">
        <v>6939962759128</v>
      </c>
      <c r="P52" s="106">
        <v>1271</v>
      </c>
      <c r="Q52" s="106">
        <v>16</v>
      </c>
      <c r="R52" s="106">
        <v>19</v>
      </c>
      <c r="S52" s="106">
        <v>608</v>
      </c>
    </row>
    <row r="53" ht="16.5" spans="1:19">
      <c r="A53" s="20" t="s">
        <v>236</v>
      </c>
      <c r="B53" s="18">
        <v>6939962754604</v>
      </c>
      <c r="C53">
        <f ca="1" t="shared" si="8"/>
        <v>112</v>
      </c>
      <c r="D53" s="105">
        <f ca="1" t="shared" si="9"/>
        <v>0.0803571428571429</v>
      </c>
      <c r="E53">
        <f ca="1" t="shared" si="10"/>
        <v>9</v>
      </c>
      <c r="F53">
        <f ca="1" t="shared" si="11"/>
        <v>886</v>
      </c>
      <c r="O53" s="106">
        <v>6939962747057</v>
      </c>
      <c r="P53" s="106">
        <v>1176</v>
      </c>
      <c r="Q53" s="106">
        <v>6</v>
      </c>
      <c r="R53" s="106">
        <v>6</v>
      </c>
      <c r="S53" s="106">
        <v>159</v>
      </c>
    </row>
    <row r="54" ht="16.5" spans="1:19">
      <c r="A54" s="20" t="s">
        <v>236</v>
      </c>
      <c r="B54" s="18">
        <v>6939962759128</v>
      </c>
      <c r="C54">
        <f ca="1" t="shared" si="8"/>
        <v>608</v>
      </c>
      <c r="D54" s="105">
        <f ca="1" t="shared" si="9"/>
        <v>0.03125</v>
      </c>
      <c r="E54">
        <f ca="1" t="shared" si="10"/>
        <v>19</v>
      </c>
      <c r="F54">
        <f ca="1" t="shared" si="11"/>
        <v>1271</v>
      </c>
      <c r="O54" s="106">
        <v>6939962756264</v>
      </c>
      <c r="P54" s="106">
        <v>995</v>
      </c>
      <c r="Q54" s="106">
        <v>4</v>
      </c>
      <c r="R54" s="106">
        <v>5</v>
      </c>
      <c r="S54" s="106">
        <v>0</v>
      </c>
    </row>
    <row r="55" ht="16.5" spans="1:19">
      <c r="A55" s="17" t="s">
        <v>46</v>
      </c>
      <c r="B55" s="18">
        <v>6939962757575</v>
      </c>
      <c r="C55">
        <f ca="1" t="shared" si="8"/>
        <v>599</v>
      </c>
      <c r="D55" s="105">
        <f ca="1" t="shared" si="9"/>
        <v>0.0484140233722871</v>
      </c>
      <c r="E55">
        <f ca="1" t="shared" si="10"/>
        <v>29</v>
      </c>
      <c r="F55">
        <f ca="1" t="shared" si="11"/>
        <v>1973</v>
      </c>
      <c r="O55" s="106">
        <v>6939962747644</v>
      </c>
      <c r="P55" s="106">
        <v>990</v>
      </c>
      <c r="Q55" s="106">
        <v>11</v>
      </c>
      <c r="R55" s="106">
        <v>11</v>
      </c>
      <c r="S55" s="106">
        <v>388</v>
      </c>
    </row>
    <row r="56" ht="16.5" spans="1:19">
      <c r="A56" s="17" t="s">
        <v>46</v>
      </c>
      <c r="B56" s="18">
        <v>6939962759265</v>
      </c>
      <c r="C56">
        <f ca="1" t="shared" si="8"/>
        <v>85</v>
      </c>
      <c r="D56" s="105">
        <f ca="1" t="shared" si="9"/>
        <v>0.0235294117647059</v>
      </c>
      <c r="E56">
        <f ca="1" t="shared" si="10"/>
        <v>2</v>
      </c>
      <c r="F56">
        <f ca="1" t="shared" si="11"/>
        <v>188</v>
      </c>
      <c r="O56" s="106">
        <v>6939962762999</v>
      </c>
      <c r="P56" s="106">
        <v>949</v>
      </c>
      <c r="Q56" s="106">
        <v>6</v>
      </c>
      <c r="R56" s="106">
        <v>6</v>
      </c>
      <c r="S56" s="106">
        <v>169</v>
      </c>
    </row>
    <row r="57" ht="16.5" spans="1:19">
      <c r="A57" s="17" t="s">
        <v>46</v>
      </c>
      <c r="B57" s="18">
        <v>6939962753065</v>
      </c>
      <c r="C57">
        <f ca="1" t="shared" si="8"/>
        <v>255</v>
      </c>
      <c r="D57" s="105">
        <f ca="1" t="shared" si="9"/>
        <v>0.0235294117647059</v>
      </c>
      <c r="E57">
        <f ca="1" t="shared" si="10"/>
        <v>6</v>
      </c>
      <c r="F57">
        <f ca="1" t="shared" si="11"/>
        <v>1039</v>
      </c>
      <c r="O57" s="106">
        <v>6939962759357</v>
      </c>
      <c r="P57" s="106">
        <v>897</v>
      </c>
      <c r="Q57" s="106">
        <v>3</v>
      </c>
      <c r="R57" s="106">
        <v>3</v>
      </c>
      <c r="S57" s="106">
        <v>91</v>
      </c>
    </row>
    <row r="58" ht="16.5" spans="1:19">
      <c r="A58" s="17" t="s">
        <v>46</v>
      </c>
      <c r="B58" s="18">
        <v>6939962762999</v>
      </c>
      <c r="C58">
        <f ca="1" t="shared" si="8"/>
        <v>169</v>
      </c>
      <c r="D58" s="105">
        <f ca="1" t="shared" si="9"/>
        <v>0.0355029585798817</v>
      </c>
      <c r="E58">
        <f ca="1" t="shared" si="10"/>
        <v>6</v>
      </c>
      <c r="F58">
        <f ca="1" t="shared" si="11"/>
        <v>949</v>
      </c>
      <c r="O58" s="106">
        <v>6939962759043</v>
      </c>
      <c r="P58" s="106">
        <v>888</v>
      </c>
      <c r="Q58" s="106">
        <v>3</v>
      </c>
      <c r="R58" s="106">
        <v>3</v>
      </c>
      <c r="S58" s="106">
        <v>110</v>
      </c>
    </row>
    <row r="59" ht="16.5" spans="1:19">
      <c r="A59" s="17" t="s">
        <v>45</v>
      </c>
      <c r="B59" s="18">
        <v>6939962758763</v>
      </c>
      <c r="C59">
        <f ca="1" t="shared" si="8"/>
        <v>1077</v>
      </c>
      <c r="D59" s="105">
        <f ca="1" t="shared" si="9"/>
        <v>0.0464252553389044</v>
      </c>
      <c r="E59">
        <f ca="1" t="shared" si="10"/>
        <v>50</v>
      </c>
      <c r="F59">
        <f ca="1" t="shared" si="11"/>
        <v>4304</v>
      </c>
      <c r="O59" s="106">
        <v>6939962754604</v>
      </c>
      <c r="P59" s="106">
        <v>886</v>
      </c>
      <c r="Q59" s="106">
        <v>9</v>
      </c>
      <c r="R59" s="106">
        <v>9</v>
      </c>
      <c r="S59" s="106">
        <v>112</v>
      </c>
    </row>
    <row r="60" ht="16.5" spans="1:19">
      <c r="A60" s="17" t="s">
        <v>45</v>
      </c>
      <c r="B60" s="18">
        <v>6939962760711</v>
      </c>
      <c r="C60">
        <f ca="1" t="shared" si="8"/>
        <v>387</v>
      </c>
      <c r="D60" s="105">
        <f ca="1" t="shared" si="9"/>
        <v>0.0439276485788114</v>
      </c>
      <c r="E60">
        <f ca="1" t="shared" si="10"/>
        <v>17</v>
      </c>
      <c r="F60">
        <f ca="1" t="shared" si="11"/>
        <v>2333</v>
      </c>
      <c r="O60" s="106">
        <v>6939962767864</v>
      </c>
      <c r="P60" s="106">
        <v>883</v>
      </c>
      <c r="Q60" s="106">
        <v>7</v>
      </c>
      <c r="R60" s="106">
        <v>7</v>
      </c>
      <c r="S60" s="106">
        <v>346</v>
      </c>
    </row>
    <row r="61" ht="16.5" spans="1:19">
      <c r="A61" s="17" t="s">
        <v>45</v>
      </c>
      <c r="B61" s="18">
        <v>6939962764436</v>
      </c>
      <c r="C61">
        <f ca="1" t="shared" si="8"/>
        <v>173</v>
      </c>
      <c r="D61" s="105">
        <f ca="1" t="shared" si="9"/>
        <v>0.0115606936416185</v>
      </c>
      <c r="E61">
        <f ca="1" t="shared" si="10"/>
        <v>2</v>
      </c>
      <c r="F61">
        <f ca="1" t="shared" si="11"/>
        <v>388</v>
      </c>
      <c r="O61" s="106">
        <v>6939962753065</v>
      </c>
      <c r="P61" s="106">
        <v>870</v>
      </c>
      <c r="Q61" s="106">
        <v>5</v>
      </c>
      <c r="R61" s="106">
        <v>5</v>
      </c>
      <c r="S61" s="106">
        <v>221</v>
      </c>
    </row>
    <row r="62" ht="16.5" spans="1:19">
      <c r="A62" s="17" t="s">
        <v>47</v>
      </c>
      <c r="B62" s="18">
        <v>6939962752488</v>
      </c>
      <c r="C62">
        <f ca="1" t="shared" si="8"/>
        <v>351</v>
      </c>
      <c r="D62" s="105">
        <f ca="1" t="shared" si="9"/>
        <v>0.0484330484330484</v>
      </c>
      <c r="E62">
        <f ca="1" t="shared" si="10"/>
        <v>17</v>
      </c>
      <c r="F62">
        <f ca="1" t="shared" si="11"/>
        <v>2137</v>
      </c>
      <c r="O62" s="106">
        <v>6939962765433</v>
      </c>
      <c r="P62" s="106">
        <v>844</v>
      </c>
      <c r="Q62" s="106">
        <v>5</v>
      </c>
      <c r="R62" s="106">
        <v>5</v>
      </c>
      <c r="S62" s="106">
        <v>200</v>
      </c>
    </row>
    <row r="63" ht="16.5" spans="1:19">
      <c r="A63" s="17" t="s">
        <v>47</v>
      </c>
      <c r="B63" s="18">
        <v>6939962760575</v>
      </c>
      <c r="C63">
        <f ca="1" t="shared" si="8"/>
        <v>94</v>
      </c>
      <c r="D63" s="105">
        <f ca="1" t="shared" si="9"/>
        <v>0.0319148936170213</v>
      </c>
      <c r="E63">
        <f ca="1" t="shared" si="10"/>
        <v>3</v>
      </c>
      <c r="F63">
        <f ca="1" t="shared" si="11"/>
        <v>381</v>
      </c>
      <c r="O63" s="106">
        <v>6939962744384</v>
      </c>
      <c r="P63" s="106">
        <v>825</v>
      </c>
      <c r="Q63" s="106">
        <v>3</v>
      </c>
      <c r="R63" s="106">
        <v>3</v>
      </c>
      <c r="S63" s="106">
        <v>2</v>
      </c>
    </row>
    <row r="64" ht="16.5" spans="1:19">
      <c r="A64" s="17" t="s">
        <v>47</v>
      </c>
      <c r="B64" s="18">
        <v>6939962761299</v>
      </c>
      <c r="C64">
        <f ca="1" t="shared" si="8"/>
        <v>866</v>
      </c>
      <c r="D64" s="105">
        <f ca="1" t="shared" si="9"/>
        <v>0.0300230946882217</v>
      </c>
      <c r="E64">
        <f ca="1" t="shared" si="10"/>
        <v>26</v>
      </c>
      <c r="F64">
        <f ca="1" t="shared" si="11"/>
        <v>2260</v>
      </c>
      <c r="O64" s="106">
        <v>6939962747026</v>
      </c>
      <c r="P64" s="106">
        <v>804</v>
      </c>
      <c r="Q64" s="106">
        <v>6</v>
      </c>
      <c r="R64" s="106">
        <v>6</v>
      </c>
      <c r="S64" s="106">
        <v>170</v>
      </c>
    </row>
    <row r="65" ht="16.5" spans="1:19">
      <c r="A65" s="17" t="s">
        <v>47</v>
      </c>
      <c r="B65" s="18">
        <v>6939962765433</v>
      </c>
      <c r="C65">
        <f ca="1" t="shared" si="8"/>
        <v>253</v>
      </c>
      <c r="D65" s="105">
        <f ca="1" t="shared" si="9"/>
        <v>0.0197628458498024</v>
      </c>
      <c r="E65">
        <f ca="1" t="shared" si="10"/>
        <v>5</v>
      </c>
      <c r="F65">
        <f ca="1" t="shared" si="11"/>
        <v>844</v>
      </c>
      <c r="O65" s="106">
        <v>6939962759012</v>
      </c>
      <c r="P65" s="106">
        <v>796</v>
      </c>
      <c r="Q65" s="106">
        <v>4</v>
      </c>
      <c r="R65" s="106">
        <v>4</v>
      </c>
      <c r="S65" s="106">
        <v>115</v>
      </c>
    </row>
    <row r="66" ht="16.5" spans="1:19">
      <c r="A66" s="17" t="s">
        <v>47</v>
      </c>
      <c r="B66" s="18">
        <v>6939962762500</v>
      </c>
      <c r="C66">
        <f ca="1" t="shared" si="8"/>
        <v>362</v>
      </c>
      <c r="D66" s="105">
        <f ca="1" t="shared" si="9"/>
        <v>0.0165745856353591</v>
      </c>
      <c r="E66">
        <f ca="1" t="shared" si="10"/>
        <v>6</v>
      </c>
      <c r="F66">
        <f ca="1" t="shared" si="11"/>
        <v>594</v>
      </c>
      <c r="O66" s="106">
        <v>6939962768854</v>
      </c>
      <c r="P66" s="106">
        <v>796</v>
      </c>
      <c r="Q66" s="106">
        <v>4</v>
      </c>
      <c r="R66" s="106">
        <v>4</v>
      </c>
      <c r="S66" s="106">
        <v>91</v>
      </c>
    </row>
    <row r="67" ht="16.5" spans="1:19">
      <c r="A67" s="17" t="s">
        <v>44</v>
      </c>
      <c r="B67" s="18">
        <v>6939962758572</v>
      </c>
      <c r="C67">
        <f ca="1" t="shared" si="8"/>
        <v>423</v>
      </c>
      <c r="D67" s="105">
        <f ca="1" t="shared" si="9"/>
        <v>0.0283687943262411</v>
      </c>
      <c r="E67">
        <f ca="1" t="shared" si="10"/>
        <v>12</v>
      </c>
      <c r="F67">
        <f ca="1" t="shared" si="11"/>
        <v>2628</v>
      </c>
      <c r="O67" s="106">
        <v>6939962758855</v>
      </c>
      <c r="P67" s="106">
        <v>786</v>
      </c>
      <c r="Q67" s="106">
        <v>3</v>
      </c>
      <c r="R67" s="106">
        <v>4</v>
      </c>
      <c r="S67" s="106">
        <v>77</v>
      </c>
    </row>
    <row r="68" ht="16.5" spans="1:19">
      <c r="A68" s="17" t="s">
        <v>44</v>
      </c>
      <c r="B68" s="18">
        <v>6939962759012</v>
      </c>
      <c r="C68">
        <f ca="1" t="shared" si="8"/>
        <v>150</v>
      </c>
      <c r="D68" s="105">
        <f ca="1" t="shared" si="9"/>
        <v>0.0266666666666667</v>
      </c>
      <c r="E68">
        <f ca="1" t="shared" si="10"/>
        <v>4</v>
      </c>
      <c r="F68">
        <f ca="1" t="shared" si="11"/>
        <v>796</v>
      </c>
      <c r="O68" s="106">
        <v>6939962760698</v>
      </c>
      <c r="P68" s="106">
        <v>767</v>
      </c>
      <c r="Q68" s="106">
        <v>8</v>
      </c>
      <c r="R68" s="106">
        <v>8</v>
      </c>
      <c r="S68" s="106">
        <v>178</v>
      </c>
    </row>
    <row r="69" ht="16.5" spans="1:19">
      <c r="A69" s="17" t="s">
        <v>44</v>
      </c>
      <c r="B69" s="18">
        <v>6939962759357</v>
      </c>
      <c r="C69">
        <f ca="1" t="shared" si="8"/>
        <v>91</v>
      </c>
      <c r="D69" s="105">
        <f ca="1" t="shared" si="9"/>
        <v>0.032967032967033</v>
      </c>
      <c r="E69">
        <f ca="1" t="shared" si="10"/>
        <v>3</v>
      </c>
      <c r="F69">
        <f ca="1" t="shared" si="11"/>
        <v>897</v>
      </c>
      <c r="O69" s="106">
        <v>6939962758060</v>
      </c>
      <c r="P69" s="106">
        <v>743</v>
      </c>
      <c r="Q69" s="106">
        <v>10</v>
      </c>
      <c r="R69" s="106">
        <v>12</v>
      </c>
      <c r="S69" s="106">
        <v>0</v>
      </c>
    </row>
    <row r="70" ht="16.5" spans="1:19">
      <c r="A70" s="17" t="s">
        <v>42</v>
      </c>
      <c r="B70" s="18">
        <v>6939962755618</v>
      </c>
      <c r="C70">
        <f ca="1" t="shared" ref="C70:C101" si="12">SUMIF(O:S,B70,S:S)</f>
        <v>214</v>
      </c>
      <c r="D70" s="105">
        <f ca="1" t="shared" ref="D70:D110" si="13">IFERROR(E70/C70,0)</f>
        <v>0.0186915887850467</v>
      </c>
      <c r="E70">
        <f ca="1" t="shared" ref="E70:E101" si="14">SUMIF(O:S,B70,R:R)</f>
        <v>4</v>
      </c>
      <c r="F70">
        <f ca="1" t="shared" ref="F70:F101" si="15">SUMIF(O:S,B70,P:P)</f>
        <v>426</v>
      </c>
      <c r="O70" s="106">
        <v>6939962730912</v>
      </c>
      <c r="P70" s="106">
        <v>716</v>
      </c>
      <c r="Q70" s="106">
        <v>4</v>
      </c>
      <c r="R70" s="106">
        <v>4</v>
      </c>
      <c r="S70" s="106">
        <v>158</v>
      </c>
    </row>
    <row r="71" ht="16.5" spans="1:19">
      <c r="A71" s="17" t="s">
        <v>42</v>
      </c>
      <c r="B71" s="18">
        <v>6939962746074</v>
      </c>
      <c r="C71">
        <f ca="1" t="shared" si="12"/>
        <v>339</v>
      </c>
      <c r="D71" s="105">
        <f ca="1" t="shared" si="13"/>
        <v>0.0501474926253687</v>
      </c>
      <c r="E71">
        <f ca="1" t="shared" si="14"/>
        <v>17</v>
      </c>
      <c r="F71">
        <f ca="1" t="shared" si="15"/>
        <v>2138</v>
      </c>
      <c r="O71" s="106">
        <v>6939962763477</v>
      </c>
      <c r="P71" s="106">
        <v>626</v>
      </c>
      <c r="Q71" s="106">
        <v>4</v>
      </c>
      <c r="R71" s="106">
        <v>4</v>
      </c>
      <c r="S71" s="106">
        <v>109</v>
      </c>
    </row>
    <row r="72" ht="16.5" spans="1:19">
      <c r="A72" s="17" t="s">
        <v>42</v>
      </c>
      <c r="B72" s="18">
        <v>6939962763477</v>
      </c>
      <c r="C72">
        <f ca="1" t="shared" si="12"/>
        <v>149</v>
      </c>
      <c r="D72" s="105">
        <f ca="1" t="shared" si="13"/>
        <v>0.0268456375838926</v>
      </c>
      <c r="E72">
        <f ca="1" t="shared" si="14"/>
        <v>4</v>
      </c>
      <c r="F72">
        <f ca="1" t="shared" si="15"/>
        <v>626</v>
      </c>
      <c r="O72" s="106">
        <v>6939962766423</v>
      </c>
      <c r="P72" s="106">
        <v>598</v>
      </c>
      <c r="Q72" s="106">
        <v>7</v>
      </c>
      <c r="R72" s="106">
        <v>7</v>
      </c>
      <c r="S72" s="106">
        <v>1597</v>
      </c>
    </row>
    <row r="73" ht="16.5" spans="1:19">
      <c r="A73" s="17" t="s">
        <v>48</v>
      </c>
      <c r="B73" s="18">
        <v>6939962730912</v>
      </c>
      <c r="C73">
        <f ca="1" t="shared" si="12"/>
        <v>167</v>
      </c>
      <c r="D73" s="105">
        <f ca="1" t="shared" si="13"/>
        <v>0.0239520958083832</v>
      </c>
      <c r="E73">
        <f ca="1" t="shared" si="14"/>
        <v>4</v>
      </c>
      <c r="F73">
        <f ca="1" t="shared" si="15"/>
        <v>716</v>
      </c>
      <c r="O73" s="106">
        <v>6939962762500</v>
      </c>
      <c r="P73" s="106">
        <v>594</v>
      </c>
      <c r="Q73" s="106">
        <v>6</v>
      </c>
      <c r="R73" s="106">
        <v>6</v>
      </c>
      <c r="S73" s="106">
        <v>362</v>
      </c>
    </row>
    <row r="74" ht="16.5" spans="1:19">
      <c r="A74" s="20" t="s">
        <v>236</v>
      </c>
      <c r="B74" s="18">
        <v>6939962770291</v>
      </c>
      <c r="C74">
        <f ca="1" t="shared" si="12"/>
        <v>374</v>
      </c>
      <c r="D74" s="105">
        <f ca="1" t="shared" si="13"/>
        <v>0.0561497326203209</v>
      </c>
      <c r="E74">
        <f ca="1" t="shared" si="14"/>
        <v>21</v>
      </c>
      <c r="F74">
        <f ca="1" t="shared" si="15"/>
        <v>1572</v>
      </c>
      <c r="O74" s="106">
        <v>6939962759098</v>
      </c>
      <c r="P74" s="106">
        <v>556</v>
      </c>
      <c r="Q74" s="106">
        <v>4</v>
      </c>
      <c r="R74" s="106">
        <v>4</v>
      </c>
      <c r="S74" s="106">
        <v>1</v>
      </c>
    </row>
    <row r="75" ht="16.5" spans="1:19">
      <c r="A75" s="20" t="s">
        <v>236</v>
      </c>
      <c r="B75" s="18">
        <v>6939962747026</v>
      </c>
      <c r="C75">
        <f ca="1" t="shared" si="12"/>
        <v>170</v>
      </c>
      <c r="D75" s="105">
        <f ca="1" t="shared" si="13"/>
        <v>0.0352941176470588</v>
      </c>
      <c r="E75">
        <f ca="1" t="shared" si="14"/>
        <v>6</v>
      </c>
      <c r="F75">
        <f ca="1" t="shared" si="15"/>
        <v>804</v>
      </c>
      <c r="O75" s="106">
        <v>6939962742878</v>
      </c>
      <c r="P75" s="106">
        <v>536</v>
      </c>
      <c r="Q75" s="106">
        <v>3</v>
      </c>
      <c r="R75" s="106">
        <v>4</v>
      </c>
      <c r="S75" s="106">
        <v>67</v>
      </c>
    </row>
    <row r="76" ht="16.5" spans="1:19">
      <c r="A76" s="20" t="s">
        <v>39</v>
      </c>
      <c r="B76" s="18">
        <v>6939962768854</v>
      </c>
      <c r="C76">
        <f ca="1" t="shared" si="12"/>
        <v>91</v>
      </c>
      <c r="D76" s="105">
        <f ca="1" t="shared" si="13"/>
        <v>0.043956043956044</v>
      </c>
      <c r="E76">
        <f ca="1" t="shared" si="14"/>
        <v>4</v>
      </c>
      <c r="F76">
        <f ca="1" t="shared" si="15"/>
        <v>796</v>
      </c>
      <c r="O76" s="106">
        <v>6939962746371</v>
      </c>
      <c r="P76" s="106">
        <v>530</v>
      </c>
      <c r="Q76" s="106">
        <v>2</v>
      </c>
      <c r="R76" s="106">
        <v>2</v>
      </c>
      <c r="S76" s="106">
        <v>0</v>
      </c>
    </row>
    <row r="77" ht="16.5" spans="1:19">
      <c r="A77" s="20" t="s">
        <v>229</v>
      </c>
      <c r="B77" s="18">
        <v>6939962769738</v>
      </c>
      <c r="C77">
        <f ca="1" t="shared" si="12"/>
        <v>947</v>
      </c>
      <c r="D77" s="105">
        <f ca="1" t="shared" si="13"/>
        <v>0.0337909186906019</v>
      </c>
      <c r="E77">
        <f ca="1" t="shared" si="14"/>
        <v>32</v>
      </c>
      <c r="F77">
        <f ca="1" t="shared" si="15"/>
        <v>3549</v>
      </c>
      <c r="O77" s="106">
        <v>6939962759814</v>
      </c>
      <c r="P77" s="106">
        <v>507</v>
      </c>
      <c r="Q77" s="106">
        <v>3</v>
      </c>
      <c r="R77" s="106">
        <v>3</v>
      </c>
      <c r="S77" s="106">
        <v>0</v>
      </c>
    </row>
    <row r="78" ht="16.5" spans="1:19">
      <c r="A78" s="20" t="s">
        <v>211</v>
      </c>
      <c r="B78" s="18">
        <v>6939962766911</v>
      </c>
      <c r="C78">
        <f ca="1" t="shared" si="12"/>
        <v>854</v>
      </c>
      <c r="D78" s="105">
        <f ca="1" t="shared" si="13"/>
        <v>0.031615925058548</v>
      </c>
      <c r="E78">
        <f ca="1" t="shared" si="14"/>
        <v>27</v>
      </c>
      <c r="F78">
        <f ca="1" t="shared" si="15"/>
        <v>6108</v>
      </c>
      <c r="O78" s="106">
        <v>6939962755380</v>
      </c>
      <c r="P78" s="106">
        <v>459</v>
      </c>
      <c r="Q78" s="106">
        <v>1</v>
      </c>
      <c r="R78" s="106">
        <v>1</v>
      </c>
      <c r="S78" s="106">
        <v>53</v>
      </c>
    </row>
    <row r="79" ht="16.5" spans="1:19">
      <c r="A79" s="17" t="s">
        <v>236</v>
      </c>
      <c r="B79" s="18">
        <v>6939962770666</v>
      </c>
      <c r="C79">
        <f ca="1" t="shared" si="12"/>
        <v>242</v>
      </c>
      <c r="D79" s="105">
        <f ca="1" t="shared" si="13"/>
        <v>0.00826446280991736</v>
      </c>
      <c r="E79">
        <f ca="1" t="shared" si="14"/>
        <v>2</v>
      </c>
      <c r="F79">
        <f ca="1" t="shared" si="15"/>
        <v>174</v>
      </c>
      <c r="O79" s="106">
        <v>6939962763774</v>
      </c>
      <c r="P79" s="106">
        <v>459</v>
      </c>
      <c r="Q79" s="106">
        <v>6</v>
      </c>
      <c r="R79" s="106">
        <v>6</v>
      </c>
      <c r="S79" s="106">
        <v>260</v>
      </c>
    </row>
    <row r="80" ht="16.5" spans="1:19">
      <c r="A80" s="17" t="s">
        <v>39</v>
      </c>
      <c r="B80" s="18">
        <v>6939962766775</v>
      </c>
      <c r="C80">
        <f ca="1" t="shared" si="12"/>
        <v>0</v>
      </c>
      <c r="D80" s="105">
        <f ca="1" t="shared" si="13"/>
        <v>0</v>
      </c>
      <c r="E80">
        <f ca="1" t="shared" si="14"/>
        <v>0</v>
      </c>
      <c r="F80">
        <f ca="1" t="shared" si="15"/>
        <v>0</v>
      </c>
      <c r="O80" s="106">
        <v>6939962755618</v>
      </c>
      <c r="P80" s="106">
        <v>426</v>
      </c>
      <c r="Q80" s="106">
        <v>4</v>
      </c>
      <c r="R80" s="106">
        <v>4</v>
      </c>
      <c r="S80" s="106">
        <v>209</v>
      </c>
    </row>
    <row r="81" ht="16.5" spans="1:19">
      <c r="A81" s="17" t="s">
        <v>39</v>
      </c>
      <c r="B81" s="18">
        <v>6939962768908</v>
      </c>
      <c r="C81">
        <f ca="1" t="shared" si="12"/>
        <v>0</v>
      </c>
      <c r="D81" s="105">
        <f ca="1" t="shared" si="13"/>
        <v>0</v>
      </c>
      <c r="E81">
        <f ca="1" t="shared" si="14"/>
        <v>0</v>
      </c>
      <c r="F81">
        <f ca="1" t="shared" si="15"/>
        <v>0</v>
      </c>
      <c r="O81" s="106">
        <v>6939962747057</v>
      </c>
      <c r="P81" s="106">
        <v>398</v>
      </c>
      <c r="Q81" s="106">
        <v>2</v>
      </c>
      <c r="R81" s="106">
        <v>2</v>
      </c>
      <c r="S81" s="106">
        <v>0</v>
      </c>
    </row>
    <row r="82" ht="16.5" spans="1:19">
      <c r="A82" s="20" t="s">
        <v>47</v>
      </c>
      <c r="B82" s="18">
        <v>6939962771502</v>
      </c>
      <c r="C82">
        <f ca="1" t="shared" si="12"/>
        <v>4052</v>
      </c>
      <c r="D82" s="105">
        <f ca="1" t="shared" si="13"/>
        <v>0.0165350444225074</v>
      </c>
      <c r="E82">
        <f ca="1" t="shared" si="14"/>
        <v>67</v>
      </c>
      <c r="F82">
        <f ca="1" t="shared" si="15"/>
        <v>5243</v>
      </c>
      <c r="O82" s="106">
        <v>6939962764436</v>
      </c>
      <c r="P82" s="106">
        <v>388</v>
      </c>
      <c r="Q82" s="106">
        <v>2</v>
      </c>
      <c r="R82" s="106">
        <v>2</v>
      </c>
      <c r="S82" s="106">
        <v>173</v>
      </c>
    </row>
    <row r="83" ht="16.5" spans="1:19">
      <c r="A83" s="20" t="s">
        <v>45</v>
      </c>
      <c r="B83" s="18">
        <v>6939962756653</v>
      </c>
      <c r="C83">
        <f ca="1" t="shared" si="12"/>
        <v>929</v>
      </c>
      <c r="D83" s="105">
        <f ca="1" t="shared" si="13"/>
        <v>0.0430570505920344</v>
      </c>
      <c r="E83">
        <f ca="1" t="shared" si="14"/>
        <v>40</v>
      </c>
      <c r="F83">
        <f ca="1" t="shared" si="15"/>
        <v>4997</v>
      </c>
      <c r="O83" s="106">
        <v>6939962760575</v>
      </c>
      <c r="P83" s="106">
        <v>381</v>
      </c>
      <c r="Q83" s="106">
        <v>3</v>
      </c>
      <c r="R83" s="106">
        <v>3</v>
      </c>
      <c r="S83" s="106">
        <v>94</v>
      </c>
    </row>
    <row r="84" ht="16.5" spans="1:19">
      <c r="A84" s="20" t="s">
        <v>35</v>
      </c>
      <c r="B84" s="18">
        <v>6939962769882</v>
      </c>
      <c r="C84">
        <f ca="1" t="shared" si="12"/>
        <v>712</v>
      </c>
      <c r="D84" s="105">
        <f ca="1" t="shared" si="13"/>
        <v>0.0519662921348315</v>
      </c>
      <c r="E84">
        <f ca="1" t="shared" si="14"/>
        <v>37</v>
      </c>
      <c r="F84">
        <f ca="1" t="shared" si="15"/>
        <v>5398</v>
      </c>
      <c r="O84" s="106">
        <v>6939962759173</v>
      </c>
      <c r="P84" s="106">
        <v>378</v>
      </c>
      <c r="Q84" s="106">
        <v>1</v>
      </c>
      <c r="R84" s="106">
        <v>2</v>
      </c>
      <c r="S84" s="106">
        <v>0</v>
      </c>
    </row>
    <row r="85" ht="16.5" spans="1:19">
      <c r="A85" s="20" t="s">
        <v>45</v>
      </c>
      <c r="B85" s="18">
        <v>6939962769271</v>
      </c>
      <c r="C85">
        <f ca="1" t="shared" si="12"/>
        <v>970</v>
      </c>
      <c r="D85" s="105">
        <f ca="1" t="shared" si="13"/>
        <v>0.0422680412371134</v>
      </c>
      <c r="E85">
        <f ca="1" t="shared" si="14"/>
        <v>41</v>
      </c>
      <c r="F85">
        <f ca="1" t="shared" si="15"/>
        <v>5221</v>
      </c>
      <c r="O85" s="106">
        <v>6939962761299</v>
      </c>
      <c r="P85" s="106">
        <v>340</v>
      </c>
      <c r="Q85" s="106">
        <v>4</v>
      </c>
      <c r="R85" s="106">
        <v>4</v>
      </c>
      <c r="S85" s="106">
        <v>1</v>
      </c>
    </row>
    <row r="86" ht="16.5" spans="1:19">
      <c r="A86" s="20" t="s">
        <v>313</v>
      </c>
      <c r="B86" s="18">
        <v>6939962767574</v>
      </c>
      <c r="C86">
        <f ca="1" t="shared" si="12"/>
        <v>2544</v>
      </c>
      <c r="D86" s="105">
        <f ca="1" t="shared" si="13"/>
        <v>0.00589622641509434</v>
      </c>
      <c r="E86">
        <f ca="1" t="shared" si="14"/>
        <v>15</v>
      </c>
      <c r="F86">
        <f ca="1" t="shared" si="15"/>
        <v>3405</v>
      </c>
      <c r="O86" s="106">
        <v>6939962758763</v>
      </c>
      <c r="P86" s="106">
        <v>340</v>
      </c>
      <c r="Q86" s="106">
        <v>3</v>
      </c>
      <c r="R86" s="106">
        <v>4</v>
      </c>
      <c r="S86" s="106">
        <v>1</v>
      </c>
    </row>
    <row r="87" ht="16.5" spans="1:19">
      <c r="A87" s="20" t="s">
        <v>46</v>
      </c>
      <c r="B87" s="18">
        <v>6939962770833</v>
      </c>
      <c r="C87">
        <f ca="1" t="shared" si="12"/>
        <v>146</v>
      </c>
      <c r="D87" s="105">
        <f ca="1" t="shared" si="13"/>
        <v>0</v>
      </c>
      <c r="E87">
        <f ca="1" t="shared" si="14"/>
        <v>0</v>
      </c>
      <c r="F87">
        <f ca="1" t="shared" si="15"/>
        <v>0</v>
      </c>
      <c r="O87" s="106">
        <v>6939962757575</v>
      </c>
      <c r="P87" s="106">
        <v>300</v>
      </c>
      <c r="Q87" s="106">
        <v>3</v>
      </c>
      <c r="R87" s="106">
        <v>4</v>
      </c>
      <c r="S87" s="106">
        <v>1</v>
      </c>
    </row>
    <row r="88" ht="16.5" spans="1:19">
      <c r="A88" s="20" t="s">
        <v>44</v>
      </c>
      <c r="B88" s="18">
        <v>6939962764856</v>
      </c>
      <c r="C88">
        <f ca="1" t="shared" si="12"/>
        <v>0</v>
      </c>
      <c r="D88" s="105">
        <f ca="1" t="shared" si="13"/>
        <v>0</v>
      </c>
      <c r="E88">
        <f ca="1" t="shared" si="14"/>
        <v>0</v>
      </c>
      <c r="F88">
        <f ca="1" t="shared" si="15"/>
        <v>0</v>
      </c>
      <c r="O88" s="106">
        <v>6939962746296</v>
      </c>
      <c r="P88" s="106">
        <v>298</v>
      </c>
      <c r="Q88" s="106">
        <v>3</v>
      </c>
      <c r="R88" s="106">
        <v>4</v>
      </c>
      <c r="S88" s="106">
        <v>0</v>
      </c>
    </row>
    <row r="89" ht="16.5" spans="1:19">
      <c r="A89" s="20" t="s">
        <v>37</v>
      </c>
      <c r="B89" s="18">
        <v>6939962760940</v>
      </c>
      <c r="C89">
        <f ca="1" t="shared" si="12"/>
        <v>209</v>
      </c>
      <c r="D89" s="105">
        <f ca="1" t="shared" si="13"/>
        <v>0.0382775119617225</v>
      </c>
      <c r="E89">
        <f ca="1" t="shared" si="14"/>
        <v>8</v>
      </c>
      <c r="F89">
        <f ca="1" t="shared" si="15"/>
        <v>2057</v>
      </c>
      <c r="O89" s="106">
        <v>6939962769271</v>
      </c>
      <c r="P89" s="106">
        <v>298</v>
      </c>
      <c r="Q89" s="106">
        <v>2</v>
      </c>
      <c r="R89" s="106">
        <v>2</v>
      </c>
      <c r="S89" s="106">
        <v>0</v>
      </c>
    </row>
    <row r="90" ht="16.5" spans="1:19">
      <c r="A90" s="20" t="s">
        <v>322</v>
      </c>
      <c r="B90" s="18">
        <v>6939962770901</v>
      </c>
      <c r="C90">
        <f ca="1" t="shared" si="12"/>
        <v>0</v>
      </c>
      <c r="D90" s="105">
        <f ca="1" t="shared" si="13"/>
        <v>0</v>
      </c>
      <c r="E90">
        <f ca="1" t="shared" si="14"/>
        <v>0</v>
      </c>
      <c r="F90">
        <f ca="1" t="shared" si="15"/>
        <v>0</v>
      </c>
      <c r="O90" s="106">
        <v>6939962753867</v>
      </c>
      <c r="P90" s="106">
        <v>289</v>
      </c>
      <c r="Q90" s="106">
        <v>1</v>
      </c>
      <c r="R90" s="106">
        <v>1</v>
      </c>
      <c r="S90" s="106">
        <v>68</v>
      </c>
    </row>
    <row r="91" ht="16.5" spans="1:19">
      <c r="A91" s="20" t="s">
        <v>51</v>
      </c>
      <c r="B91" s="18">
        <v>6939962753539</v>
      </c>
      <c r="C91">
        <f ca="1" t="shared" si="12"/>
        <v>239</v>
      </c>
      <c r="D91" s="105">
        <f ca="1" t="shared" si="13"/>
        <v>0.0669456066945607</v>
      </c>
      <c r="E91">
        <f ca="1" t="shared" si="14"/>
        <v>16</v>
      </c>
      <c r="F91">
        <f ca="1" t="shared" si="15"/>
        <v>1250</v>
      </c>
      <c r="O91" s="106">
        <v>6939962748184</v>
      </c>
      <c r="P91" s="106">
        <v>269</v>
      </c>
      <c r="Q91" s="106">
        <v>1</v>
      </c>
      <c r="R91" s="106">
        <v>1</v>
      </c>
      <c r="S91" s="106">
        <v>0</v>
      </c>
    </row>
    <row r="92" ht="16.5" spans="1:19">
      <c r="A92" s="17" t="s">
        <v>51</v>
      </c>
      <c r="B92" s="18">
        <v>6939962763736</v>
      </c>
      <c r="C92">
        <f ca="1" t="shared" si="12"/>
        <v>218</v>
      </c>
      <c r="D92" s="105">
        <f ca="1" t="shared" si="13"/>
        <v>0.0229357798165138</v>
      </c>
      <c r="E92">
        <f ca="1" t="shared" si="14"/>
        <v>5</v>
      </c>
      <c r="F92">
        <f ca="1" t="shared" si="15"/>
        <v>465</v>
      </c>
      <c r="O92" s="106">
        <v>6939962748214</v>
      </c>
      <c r="P92" s="106">
        <v>265</v>
      </c>
      <c r="Q92" s="106">
        <v>1</v>
      </c>
      <c r="R92" s="106">
        <v>1</v>
      </c>
      <c r="S92" s="106">
        <v>0</v>
      </c>
    </row>
    <row r="93" ht="16.5" spans="1:19">
      <c r="A93" s="17" t="s">
        <v>51</v>
      </c>
      <c r="B93" s="18">
        <v>6939962746593</v>
      </c>
      <c r="C93">
        <f ca="1" t="shared" si="12"/>
        <v>266</v>
      </c>
      <c r="D93" s="105">
        <f ca="1" t="shared" si="13"/>
        <v>0.0150375939849624</v>
      </c>
      <c r="E93">
        <f ca="1" t="shared" si="14"/>
        <v>4</v>
      </c>
      <c r="F93">
        <f ca="1" t="shared" si="15"/>
        <v>516</v>
      </c>
      <c r="O93" s="106">
        <v>6939962738024</v>
      </c>
      <c r="P93" s="106">
        <v>198</v>
      </c>
      <c r="Q93" s="106">
        <v>2</v>
      </c>
      <c r="R93" s="106">
        <v>2</v>
      </c>
      <c r="S93" s="106">
        <v>101</v>
      </c>
    </row>
    <row r="94" ht="16.5" spans="1:19">
      <c r="A94" s="17" t="s">
        <v>51</v>
      </c>
      <c r="B94" s="18">
        <v>6939962771823</v>
      </c>
      <c r="C94">
        <f ca="1" t="shared" si="12"/>
        <v>336</v>
      </c>
      <c r="D94" s="105">
        <f ca="1" t="shared" si="13"/>
        <v>0.056547619047619</v>
      </c>
      <c r="E94">
        <f ca="1" t="shared" si="14"/>
        <v>19</v>
      </c>
      <c r="F94">
        <f ca="1" t="shared" si="15"/>
        <v>1859</v>
      </c>
      <c r="O94" s="106">
        <v>6939962759265</v>
      </c>
      <c r="P94" s="106">
        <v>188</v>
      </c>
      <c r="Q94" s="106">
        <v>2</v>
      </c>
      <c r="R94" s="106">
        <v>2</v>
      </c>
      <c r="S94" s="106">
        <v>85</v>
      </c>
    </row>
    <row r="95" ht="16.5" spans="1:19">
      <c r="A95" s="17" t="s">
        <v>51</v>
      </c>
      <c r="B95" s="18">
        <v>6939962756165</v>
      </c>
      <c r="C95">
        <f ca="1" t="shared" si="12"/>
        <v>618</v>
      </c>
      <c r="D95" s="105">
        <f ca="1" t="shared" si="13"/>
        <v>0.029126213592233</v>
      </c>
      <c r="E95">
        <f ca="1" t="shared" si="14"/>
        <v>18</v>
      </c>
      <c r="F95">
        <f ca="1" t="shared" si="15"/>
        <v>847</v>
      </c>
      <c r="O95" s="106">
        <v>6939962738024</v>
      </c>
      <c r="P95" s="106">
        <v>178</v>
      </c>
      <c r="Q95" s="106">
        <v>2</v>
      </c>
      <c r="R95" s="106">
        <v>2</v>
      </c>
      <c r="S95" s="106">
        <v>0</v>
      </c>
    </row>
    <row r="96" ht="16.5" spans="1:19">
      <c r="A96" s="17" t="s">
        <v>51</v>
      </c>
      <c r="B96" s="18">
        <v>6939962756172</v>
      </c>
      <c r="C96">
        <f ca="1" t="shared" si="12"/>
        <v>2079</v>
      </c>
      <c r="D96" s="105">
        <f ca="1" t="shared" si="13"/>
        <v>0.0678210678210678</v>
      </c>
      <c r="E96">
        <f ca="1" t="shared" si="14"/>
        <v>141</v>
      </c>
      <c r="F96">
        <f ca="1" t="shared" si="15"/>
        <v>9618</v>
      </c>
      <c r="O96" s="106">
        <v>6939962770666</v>
      </c>
      <c r="P96" s="106">
        <v>174</v>
      </c>
      <c r="Q96" s="106">
        <v>2</v>
      </c>
      <c r="R96" s="106">
        <v>2</v>
      </c>
      <c r="S96" s="106">
        <v>242</v>
      </c>
    </row>
    <row r="97" ht="16.5" spans="1:19">
      <c r="A97" s="17" t="s">
        <v>51</v>
      </c>
      <c r="B97" s="18">
        <v>6939962756189</v>
      </c>
      <c r="C97">
        <f ca="1" t="shared" si="12"/>
        <v>6</v>
      </c>
      <c r="D97" s="105">
        <f ca="1" t="shared" si="13"/>
        <v>0</v>
      </c>
      <c r="E97">
        <f ca="1" t="shared" si="14"/>
        <v>0</v>
      </c>
      <c r="F97">
        <f ca="1" t="shared" si="15"/>
        <v>0</v>
      </c>
      <c r="O97" s="106">
        <v>6939962753065</v>
      </c>
      <c r="P97" s="106">
        <v>169</v>
      </c>
      <c r="Q97" s="106">
        <v>1</v>
      </c>
      <c r="R97" s="106">
        <v>1</v>
      </c>
      <c r="S97" s="106">
        <v>0</v>
      </c>
    </row>
    <row r="98" ht="16.5" spans="1:19">
      <c r="A98" s="17" t="s">
        <v>51</v>
      </c>
      <c r="B98" s="18">
        <v>6939962759364</v>
      </c>
      <c r="C98">
        <f ca="1" t="shared" si="12"/>
        <v>40</v>
      </c>
      <c r="D98" s="105">
        <f ca="1" t="shared" si="13"/>
        <v>0.025</v>
      </c>
      <c r="E98">
        <f ca="1" t="shared" si="14"/>
        <v>1</v>
      </c>
      <c r="F98">
        <f ca="1" t="shared" si="15"/>
        <v>219</v>
      </c>
      <c r="O98" s="106">
        <v>6939962760186</v>
      </c>
      <c r="P98" s="106">
        <v>149</v>
      </c>
      <c r="Q98" s="106">
        <v>1</v>
      </c>
      <c r="R98" s="106">
        <v>1</v>
      </c>
      <c r="S98" s="106">
        <v>0</v>
      </c>
    </row>
    <row r="99" ht="16.5" spans="1:19">
      <c r="A99" s="17" t="s">
        <v>51</v>
      </c>
      <c r="B99" s="18">
        <v>6939962761398</v>
      </c>
      <c r="C99">
        <f ca="1" t="shared" si="12"/>
        <v>62</v>
      </c>
      <c r="D99" s="105">
        <f ca="1" t="shared" si="13"/>
        <v>0</v>
      </c>
      <c r="E99">
        <f ca="1" t="shared" si="14"/>
        <v>0</v>
      </c>
      <c r="F99">
        <f ca="1" t="shared" si="15"/>
        <v>0</v>
      </c>
      <c r="O99" s="106">
        <v>6939962760711</v>
      </c>
      <c r="P99" s="106">
        <v>139</v>
      </c>
      <c r="Q99" s="106">
        <v>1</v>
      </c>
      <c r="R99" s="106">
        <v>1</v>
      </c>
      <c r="S99" s="106">
        <v>0</v>
      </c>
    </row>
    <row r="100" ht="16.5" spans="1:19">
      <c r="A100" s="17" t="s">
        <v>51</v>
      </c>
      <c r="B100" s="18">
        <v>6939962762173</v>
      </c>
      <c r="C100">
        <f ca="1" t="shared" si="12"/>
        <v>269</v>
      </c>
      <c r="D100" s="105">
        <f ca="1" t="shared" si="13"/>
        <v>0.0743494423791822</v>
      </c>
      <c r="E100">
        <f ca="1" t="shared" si="14"/>
        <v>20</v>
      </c>
      <c r="F100">
        <f ca="1" t="shared" si="15"/>
        <v>1742</v>
      </c>
      <c r="O100" s="106">
        <v>6939962746074</v>
      </c>
      <c r="P100" s="106">
        <v>129</v>
      </c>
      <c r="Q100" s="106">
        <v>1</v>
      </c>
      <c r="R100" s="106">
        <v>1</v>
      </c>
      <c r="S100" s="106">
        <v>0</v>
      </c>
    </row>
    <row r="101" ht="16.5" spans="1:19">
      <c r="A101" s="17" t="s">
        <v>51</v>
      </c>
      <c r="B101" s="18">
        <v>6939962762401</v>
      </c>
      <c r="C101">
        <f ca="1" t="shared" si="12"/>
        <v>1620</v>
      </c>
      <c r="D101" s="105">
        <f ca="1" t="shared" si="13"/>
        <v>0.0302469135802469</v>
      </c>
      <c r="E101">
        <f ca="1" t="shared" si="14"/>
        <v>49</v>
      </c>
      <c r="F101">
        <f ca="1" t="shared" si="15"/>
        <v>3717</v>
      </c>
      <c r="O101" s="106">
        <v>6939962755656</v>
      </c>
      <c r="P101" s="106">
        <v>104</v>
      </c>
      <c r="Q101" s="106">
        <v>1</v>
      </c>
      <c r="R101" s="106">
        <v>1</v>
      </c>
      <c r="S101" s="106">
        <v>0</v>
      </c>
    </row>
    <row r="102" ht="16.5" spans="1:19">
      <c r="A102" s="17" t="s">
        <v>51</v>
      </c>
      <c r="B102" s="18">
        <v>6939962759371</v>
      </c>
      <c r="C102">
        <f ca="1">SUMIF(O:S,B102,S:S)</f>
        <v>79</v>
      </c>
      <c r="D102" s="105">
        <f ca="1" t="shared" si="13"/>
        <v>0.0126582278481013</v>
      </c>
      <c r="E102">
        <f ca="1">SUMIF(O:S,B102,R:R)</f>
        <v>1</v>
      </c>
      <c r="F102">
        <f ca="1">SUMIF(O:S,B102,P:P)</f>
        <v>99</v>
      </c>
      <c r="O102" s="106">
        <v>6939962755908</v>
      </c>
      <c r="P102" s="106">
        <v>95</v>
      </c>
      <c r="Q102" s="106">
        <v>1</v>
      </c>
      <c r="R102" s="106">
        <v>1</v>
      </c>
      <c r="S102" s="106">
        <v>1</v>
      </c>
    </row>
    <row r="103" ht="16.5" spans="1:19">
      <c r="A103" s="17" t="s">
        <v>51</v>
      </c>
      <c r="B103" s="18">
        <v>6939962759395</v>
      </c>
      <c r="C103">
        <f ca="1">SUMIF(O:S,B103,S:S)</f>
        <v>19</v>
      </c>
      <c r="D103" s="105">
        <f ca="1" t="shared" si="13"/>
        <v>0</v>
      </c>
      <c r="E103">
        <f ca="1">SUMIF(O:S,B103,R:R)</f>
        <v>0</v>
      </c>
      <c r="F103">
        <f ca="1">SUMIF(O:S,B103,P:P)</f>
        <v>0</v>
      </c>
      <c r="O103" s="106">
        <v>6939962747644</v>
      </c>
      <c r="P103" s="106">
        <v>89</v>
      </c>
      <c r="Q103" s="106">
        <v>1</v>
      </c>
      <c r="R103" s="106">
        <v>1</v>
      </c>
      <c r="S103" s="106">
        <v>0</v>
      </c>
    </row>
    <row r="104" ht="16.5" spans="1:19">
      <c r="A104" s="17" t="s">
        <v>51</v>
      </c>
      <c r="B104" s="18">
        <v>6939962756493</v>
      </c>
      <c r="C104">
        <f ca="1">SUMIF(O:S,B104,S:S)</f>
        <v>109</v>
      </c>
      <c r="D104" s="105">
        <f ca="1" t="shared" si="13"/>
        <v>0.0275229357798165</v>
      </c>
      <c r="E104">
        <f ca="1">SUMIF(O:S,B104,R:R)</f>
        <v>3</v>
      </c>
      <c r="F104">
        <f ca="1">SUMIF(O:S,B104,P:P)</f>
        <v>147</v>
      </c>
      <c r="O104" s="106">
        <v>6939962771502</v>
      </c>
      <c r="P104" s="106">
        <v>79</v>
      </c>
      <c r="Q104" s="106">
        <v>1</v>
      </c>
      <c r="R104" s="106">
        <v>1</v>
      </c>
      <c r="S104" s="106">
        <v>0</v>
      </c>
    </row>
    <row r="105" ht="16.5" spans="1:19">
      <c r="A105" s="17" t="s">
        <v>51</v>
      </c>
      <c r="B105" s="18">
        <v>6939962765983</v>
      </c>
      <c r="C105">
        <f ca="1">SUMIF(O:S,B105,S:S)</f>
        <v>204</v>
      </c>
      <c r="D105" s="105">
        <f ca="1" t="shared" si="13"/>
        <v>0.0637254901960784</v>
      </c>
      <c r="E105">
        <f ca="1">SUMIF(O:S,B105,R:R)</f>
        <v>13</v>
      </c>
      <c r="F105">
        <f ca="1">SUMIF(O:S,B105,P:P)</f>
        <v>625</v>
      </c>
      <c r="O105" s="106">
        <v>6939962746685</v>
      </c>
      <c r="P105" s="106">
        <v>69</v>
      </c>
      <c r="Q105" s="106">
        <v>1</v>
      </c>
      <c r="R105" s="106">
        <v>1</v>
      </c>
      <c r="S105" s="106">
        <v>0</v>
      </c>
    </row>
    <row r="106" ht="16.5" spans="1:19">
      <c r="A106" s="17" t="s">
        <v>49</v>
      </c>
      <c r="B106" s="18">
        <v>6939962744384</v>
      </c>
      <c r="C106">
        <f ca="1">SUMIF(O:S,B106,S:S)</f>
        <v>1427</v>
      </c>
      <c r="D106" s="105">
        <f ca="1" t="shared" si="13"/>
        <v>0.0189208128941836</v>
      </c>
      <c r="E106">
        <f ca="1">SUMIF(O:S,B106,R:R)</f>
        <v>27</v>
      </c>
      <c r="F106">
        <f ca="1">SUMIF(O:S,B106,P:P)</f>
        <v>7486</v>
      </c>
      <c r="O106" s="106">
        <v>6939962741307</v>
      </c>
      <c r="P106" s="106">
        <v>0</v>
      </c>
      <c r="Q106" s="106">
        <v>0</v>
      </c>
      <c r="R106" s="106">
        <v>0</v>
      </c>
      <c r="S106" s="106">
        <v>0</v>
      </c>
    </row>
    <row r="107" ht="16.5" spans="1:19">
      <c r="A107" s="20" t="s">
        <v>37</v>
      </c>
      <c r="B107" s="18">
        <v>6939962761640</v>
      </c>
      <c r="C107">
        <f ca="1">SUMIF(O:S,B107,S:S)</f>
        <v>31</v>
      </c>
      <c r="D107" s="105">
        <f ca="1" t="shared" si="13"/>
        <v>0</v>
      </c>
      <c r="E107">
        <f ca="1">SUMIF(O:S,B107,R:R)</f>
        <v>0</v>
      </c>
      <c r="F107">
        <f ca="1">SUMIF(O:S,B107,P:P)</f>
        <v>0</v>
      </c>
      <c r="O107" s="106">
        <v>6939962747989</v>
      </c>
      <c r="P107" s="106">
        <v>0</v>
      </c>
      <c r="Q107" s="106">
        <v>0</v>
      </c>
      <c r="R107" s="106">
        <v>0</v>
      </c>
      <c r="S107" s="106">
        <v>0</v>
      </c>
    </row>
    <row r="108" ht="16.5" spans="1:19">
      <c r="A108" s="20" t="s">
        <v>39</v>
      </c>
      <c r="B108" s="18">
        <v>6939962763712</v>
      </c>
      <c r="C108">
        <f ca="1">SUMIF(O:S,B108,S:S)</f>
        <v>32</v>
      </c>
      <c r="D108" s="105">
        <f ca="1" t="shared" si="13"/>
        <v>0</v>
      </c>
      <c r="E108">
        <f ca="1">SUMIF(O:S,B108,R:R)</f>
        <v>0</v>
      </c>
      <c r="F108">
        <f ca="1">SUMIF(O:S,B108,P:P)</f>
        <v>0</v>
      </c>
      <c r="O108" s="106">
        <v>6939962756264</v>
      </c>
      <c r="P108" s="106">
        <v>0</v>
      </c>
      <c r="Q108" s="106">
        <v>0</v>
      </c>
      <c r="R108" s="106">
        <v>0</v>
      </c>
      <c r="S108" s="106">
        <v>393</v>
      </c>
    </row>
    <row r="109" ht="16.5" spans="1:19">
      <c r="A109" s="20" t="s">
        <v>211</v>
      </c>
      <c r="B109" s="18">
        <v>6939962755380</v>
      </c>
      <c r="C109">
        <f ca="1">SUMIF(O:S,B109,S:S)</f>
        <v>53</v>
      </c>
      <c r="D109" s="105">
        <f ca="1" t="shared" si="13"/>
        <v>0.0188679245283019</v>
      </c>
      <c r="E109">
        <f ca="1">SUMIF(O:S,B109,R:R)</f>
        <v>1</v>
      </c>
      <c r="F109">
        <f ca="1">SUMIF(O:S,B109,P:P)</f>
        <v>459</v>
      </c>
      <c r="O109" s="106">
        <v>6939962767574</v>
      </c>
      <c r="P109" s="106">
        <v>0</v>
      </c>
      <c r="Q109" s="106">
        <v>0</v>
      </c>
      <c r="R109" s="106">
        <v>0</v>
      </c>
      <c r="S109" s="106">
        <v>0</v>
      </c>
    </row>
    <row r="110" ht="16.5" spans="1:19">
      <c r="A110" s="17" t="s">
        <v>35</v>
      </c>
      <c r="B110" s="18">
        <v>6939962758855</v>
      </c>
      <c r="C110">
        <f ca="1">SUMIF(O:S,B110,S:S)</f>
        <v>77</v>
      </c>
      <c r="D110" s="105">
        <f ca="1" t="shared" si="13"/>
        <v>0.051948051948052</v>
      </c>
      <c r="E110">
        <f ca="1">SUMIF(O:S,B110,R:R)</f>
        <v>4</v>
      </c>
      <c r="F110">
        <f ca="1">SUMIF(O:S,B110,P:P)</f>
        <v>786</v>
      </c>
      <c r="O110" s="106">
        <v>6939962760599</v>
      </c>
      <c r="P110" s="106">
        <v>0</v>
      </c>
      <c r="Q110" s="106">
        <v>0</v>
      </c>
      <c r="R110" s="106">
        <v>0</v>
      </c>
      <c r="S110" s="106">
        <v>0</v>
      </c>
    </row>
    <row r="111" ht="16.5" spans="1:19">
      <c r="A111" s="12"/>
      <c r="B111" s="12"/>
      <c r="D111" s="105"/>
      <c r="O111" s="106">
        <v>6939962734354</v>
      </c>
      <c r="P111" s="106">
        <v>0</v>
      </c>
      <c r="Q111" s="106">
        <v>0</v>
      </c>
      <c r="R111" s="106">
        <v>0</v>
      </c>
      <c r="S111" s="106">
        <v>25</v>
      </c>
    </row>
    <row r="112" spans="4:19">
      <c r="D112" s="105"/>
      <c r="O112" s="106">
        <v>6939962760834</v>
      </c>
      <c r="P112" s="106">
        <v>0</v>
      </c>
      <c r="Q112" s="106">
        <v>0</v>
      </c>
      <c r="R112" s="106">
        <v>0</v>
      </c>
      <c r="S112" s="106">
        <v>0</v>
      </c>
    </row>
    <row r="113" spans="4:19">
      <c r="D113" s="105"/>
      <c r="O113" s="106">
        <v>6939962763910</v>
      </c>
      <c r="P113" s="106">
        <v>0</v>
      </c>
      <c r="Q113" s="106">
        <v>0</v>
      </c>
      <c r="R113" s="106">
        <v>0</v>
      </c>
      <c r="S113" s="106">
        <v>0</v>
      </c>
    </row>
    <row r="114" spans="15:19">
      <c r="O114" s="106">
        <v>6939962759166</v>
      </c>
      <c r="P114" s="106">
        <v>0</v>
      </c>
      <c r="Q114" s="106">
        <v>0</v>
      </c>
      <c r="R114" s="106">
        <v>0</v>
      </c>
      <c r="S114" s="106">
        <v>0</v>
      </c>
    </row>
    <row r="115" spans="15:19">
      <c r="O115" s="106">
        <v>6939962747989</v>
      </c>
      <c r="P115" s="106">
        <v>0</v>
      </c>
      <c r="Q115" s="106">
        <v>0</v>
      </c>
      <c r="R115" s="106">
        <v>0</v>
      </c>
      <c r="S115" s="106">
        <v>25</v>
      </c>
    </row>
    <row r="116" spans="15:19">
      <c r="O116" s="106">
        <v>6939962764436</v>
      </c>
      <c r="P116" s="106">
        <v>0</v>
      </c>
      <c r="Q116" s="106">
        <v>0</v>
      </c>
      <c r="R116" s="106">
        <v>0</v>
      </c>
      <c r="S116" s="106">
        <v>0</v>
      </c>
    </row>
    <row r="117" spans="15:19">
      <c r="O117" s="106">
        <v>6939962756653</v>
      </c>
      <c r="P117" s="106">
        <v>0</v>
      </c>
      <c r="Q117" s="106">
        <v>0</v>
      </c>
      <c r="R117" s="106">
        <v>0</v>
      </c>
      <c r="S117" s="106">
        <v>0</v>
      </c>
    </row>
    <row r="118" spans="15:19">
      <c r="O118" s="106">
        <v>6939962760940</v>
      </c>
      <c r="P118" s="106">
        <v>0</v>
      </c>
      <c r="Q118" s="106">
        <v>0</v>
      </c>
      <c r="R118" s="106">
        <v>0</v>
      </c>
      <c r="S118" s="106">
        <v>0</v>
      </c>
    </row>
    <row r="119" spans="15:19">
      <c r="O119" s="106">
        <v>6939962760834</v>
      </c>
      <c r="P119" s="106">
        <v>0</v>
      </c>
      <c r="Q119" s="106">
        <v>0</v>
      </c>
      <c r="R119" s="106">
        <v>0</v>
      </c>
      <c r="S119" s="106">
        <v>17</v>
      </c>
    </row>
    <row r="120" spans="15:19">
      <c r="O120" s="106">
        <v>6939962766898</v>
      </c>
      <c r="P120" s="106">
        <v>0</v>
      </c>
      <c r="Q120" s="106">
        <v>0</v>
      </c>
      <c r="R120" s="106">
        <v>0</v>
      </c>
      <c r="S120" s="106">
        <v>0</v>
      </c>
    </row>
    <row r="121" spans="15:19">
      <c r="O121" s="106">
        <v>6939962762180</v>
      </c>
      <c r="P121" s="106">
        <v>0</v>
      </c>
      <c r="Q121" s="106">
        <v>0</v>
      </c>
      <c r="R121" s="106">
        <v>0</v>
      </c>
      <c r="S121" s="106">
        <v>0</v>
      </c>
    </row>
    <row r="122" spans="15:19">
      <c r="O122" s="106">
        <v>6939962768182</v>
      </c>
      <c r="P122" s="106">
        <v>0</v>
      </c>
      <c r="Q122" s="106">
        <v>0</v>
      </c>
      <c r="R122" s="106">
        <v>0</v>
      </c>
      <c r="S122" s="106">
        <v>54</v>
      </c>
    </row>
    <row r="123" spans="15:19">
      <c r="O123" s="106">
        <v>6939962758855</v>
      </c>
      <c r="P123" s="106">
        <v>0</v>
      </c>
      <c r="Q123" s="106">
        <v>0</v>
      </c>
      <c r="R123" s="106">
        <v>0</v>
      </c>
      <c r="S123" s="106">
        <v>0</v>
      </c>
    </row>
    <row r="124" spans="15:19">
      <c r="O124" s="106">
        <v>6939962748214</v>
      </c>
      <c r="P124" s="106">
        <v>0</v>
      </c>
      <c r="Q124" s="106">
        <v>0</v>
      </c>
      <c r="R124" s="106">
        <v>0</v>
      </c>
      <c r="S124" s="106">
        <v>35</v>
      </c>
    </row>
    <row r="125" spans="15:19">
      <c r="O125" s="106">
        <v>6939962765822</v>
      </c>
      <c r="P125" s="106">
        <v>0</v>
      </c>
      <c r="Q125" s="106">
        <v>0</v>
      </c>
      <c r="R125" s="106">
        <v>0</v>
      </c>
      <c r="S125" s="106">
        <v>0</v>
      </c>
    </row>
    <row r="126" spans="15:19">
      <c r="O126" s="106">
        <v>6939962763477</v>
      </c>
      <c r="P126" s="106">
        <v>0</v>
      </c>
      <c r="Q126" s="106">
        <v>0</v>
      </c>
      <c r="R126" s="106">
        <v>0</v>
      </c>
      <c r="S126" s="106">
        <v>40</v>
      </c>
    </row>
    <row r="127" spans="15:19">
      <c r="O127" s="106">
        <v>6939962769882</v>
      </c>
      <c r="P127" s="106">
        <v>0</v>
      </c>
      <c r="Q127" s="106">
        <v>0</v>
      </c>
      <c r="R127" s="106">
        <v>0</v>
      </c>
      <c r="S127" s="106">
        <v>0</v>
      </c>
    </row>
    <row r="128" spans="15:19">
      <c r="O128" s="106">
        <v>6939962746685</v>
      </c>
      <c r="P128" s="106">
        <v>0</v>
      </c>
      <c r="Q128" s="106">
        <v>0</v>
      </c>
      <c r="R128" s="106">
        <v>0</v>
      </c>
      <c r="S128" s="106">
        <v>8</v>
      </c>
    </row>
    <row r="129" spans="15:19">
      <c r="O129" s="106">
        <v>6939962759043</v>
      </c>
      <c r="P129" s="106">
        <v>0</v>
      </c>
      <c r="Q129" s="106">
        <v>0</v>
      </c>
      <c r="R129" s="106">
        <v>0</v>
      </c>
      <c r="S129" s="106">
        <v>0</v>
      </c>
    </row>
    <row r="130" spans="15:19">
      <c r="O130" s="106">
        <v>6939962758039</v>
      </c>
      <c r="P130" s="106">
        <v>0</v>
      </c>
      <c r="Q130" s="106">
        <v>0</v>
      </c>
      <c r="R130" s="106">
        <v>0</v>
      </c>
      <c r="S130" s="106">
        <v>0</v>
      </c>
    </row>
    <row r="131" spans="15:19">
      <c r="O131" s="106">
        <v>6939962731049</v>
      </c>
      <c r="P131" s="106">
        <v>0</v>
      </c>
      <c r="Q131" s="106">
        <v>0</v>
      </c>
      <c r="R131" s="106">
        <v>0</v>
      </c>
      <c r="S131" s="106">
        <v>37</v>
      </c>
    </row>
    <row r="132" spans="15:19">
      <c r="O132" s="106">
        <v>6939962760186</v>
      </c>
      <c r="P132" s="106">
        <v>0</v>
      </c>
      <c r="Q132" s="106">
        <v>0</v>
      </c>
      <c r="R132" s="106">
        <v>0</v>
      </c>
      <c r="S132" s="106">
        <v>17</v>
      </c>
    </row>
    <row r="133" spans="15:19">
      <c r="O133" s="106">
        <v>6939962758572</v>
      </c>
      <c r="P133" s="106">
        <v>0</v>
      </c>
      <c r="Q133" s="106">
        <v>0</v>
      </c>
      <c r="R133" s="106">
        <v>0</v>
      </c>
      <c r="S133" s="106">
        <v>8</v>
      </c>
    </row>
    <row r="134" spans="15:19">
      <c r="O134" s="106">
        <v>6939962769738</v>
      </c>
      <c r="P134" s="106">
        <v>0</v>
      </c>
      <c r="Q134" s="106">
        <v>0</v>
      </c>
      <c r="R134" s="106">
        <v>0</v>
      </c>
      <c r="S134" s="106">
        <v>0</v>
      </c>
    </row>
    <row r="135" spans="15:19">
      <c r="O135" s="106">
        <v>6939962755380</v>
      </c>
      <c r="P135" s="106">
        <v>0</v>
      </c>
      <c r="Q135" s="106">
        <v>0</v>
      </c>
      <c r="R135" s="106">
        <v>0</v>
      </c>
      <c r="S135" s="106">
        <v>0</v>
      </c>
    </row>
    <row r="136" spans="15:19">
      <c r="O136" s="106">
        <v>6939962770291</v>
      </c>
      <c r="P136" s="106">
        <v>0</v>
      </c>
      <c r="Q136" s="106">
        <v>0</v>
      </c>
      <c r="R136" s="106">
        <v>0</v>
      </c>
      <c r="S136" s="106">
        <v>0</v>
      </c>
    </row>
    <row r="137" spans="15:19">
      <c r="O137" s="106">
        <v>6939962765433</v>
      </c>
      <c r="P137" s="106">
        <v>0</v>
      </c>
      <c r="Q137" s="106">
        <v>0</v>
      </c>
      <c r="R137" s="106">
        <v>0</v>
      </c>
      <c r="S137" s="106">
        <v>0</v>
      </c>
    </row>
    <row r="138" spans="15:19">
      <c r="O138" s="106">
        <v>6939962747057</v>
      </c>
      <c r="P138" s="106">
        <v>0</v>
      </c>
      <c r="Q138" s="106">
        <v>0</v>
      </c>
      <c r="R138" s="106">
        <v>0</v>
      </c>
      <c r="S138" s="106">
        <v>20</v>
      </c>
    </row>
    <row r="139" spans="15:19">
      <c r="O139" s="106">
        <v>6939962762999</v>
      </c>
      <c r="P139" s="106">
        <v>0</v>
      </c>
      <c r="Q139" s="106">
        <v>0</v>
      </c>
      <c r="R139" s="106">
        <v>0</v>
      </c>
      <c r="S139" s="106">
        <v>0</v>
      </c>
    </row>
    <row r="140" spans="15:19">
      <c r="O140" s="106">
        <v>6939962755618</v>
      </c>
      <c r="P140" s="106">
        <v>0</v>
      </c>
      <c r="Q140" s="106">
        <v>0</v>
      </c>
      <c r="R140" s="106">
        <v>0</v>
      </c>
      <c r="S140" s="106">
        <v>0</v>
      </c>
    </row>
    <row r="141" spans="15:19">
      <c r="O141" s="106">
        <v>6939962740379</v>
      </c>
      <c r="P141" s="106">
        <v>0</v>
      </c>
      <c r="Q141" s="106">
        <v>0</v>
      </c>
      <c r="R141" s="106">
        <v>0</v>
      </c>
      <c r="S141" s="106">
        <v>0</v>
      </c>
    </row>
    <row r="142" spans="15:19">
      <c r="O142" s="106">
        <v>6939962755618</v>
      </c>
      <c r="P142" s="106">
        <v>0</v>
      </c>
      <c r="Q142" s="106">
        <v>0</v>
      </c>
      <c r="R142" s="106">
        <v>0</v>
      </c>
      <c r="S142" s="106">
        <v>5</v>
      </c>
    </row>
    <row r="143" spans="15:19">
      <c r="O143" s="106">
        <v>6939962755656</v>
      </c>
      <c r="P143" s="106">
        <v>0</v>
      </c>
      <c r="Q143" s="106">
        <v>0</v>
      </c>
      <c r="R143" s="106">
        <v>0</v>
      </c>
      <c r="S143" s="106">
        <v>4</v>
      </c>
    </row>
    <row r="144" spans="15:19">
      <c r="O144" s="106">
        <v>6939962746630</v>
      </c>
      <c r="P144" s="106">
        <v>0</v>
      </c>
      <c r="Q144" s="106">
        <v>0</v>
      </c>
      <c r="R144" s="106">
        <v>0</v>
      </c>
      <c r="S144" s="106">
        <v>0</v>
      </c>
    </row>
    <row r="145" spans="15:19">
      <c r="O145" s="106">
        <v>6939962746626</v>
      </c>
      <c r="P145" s="106">
        <v>0</v>
      </c>
      <c r="Q145" s="106">
        <v>0</v>
      </c>
      <c r="R145" s="106">
        <v>0</v>
      </c>
      <c r="S145" s="106">
        <v>0</v>
      </c>
    </row>
    <row r="146" spans="15:19">
      <c r="O146" s="106">
        <v>6939962770666</v>
      </c>
      <c r="P146" s="106">
        <v>0</v>
      </c>
      <c r="Q146" s="106">
        <v>0</v>
      </c>
      <c r="R146" s="106">
        <v>0</v>
      </c>
      <c r="S146" s="106">
        <v>0</v>
      </c>
    </row>
    <row r="147" spans="15:19">
      <c r="O147" s="106">
        <v>6939962757612</v>
      </c>
      <c r="P147" s="106">
        <v>0</v>
      </c>
      <c r="Q147" s="106">
        <v>0</v>
      </c>
      <c r="R147" s="106">
        <v>0</v>
      </c>
      <c r="S147" s="106">
        <v>0</v>
      </c>
    </row>
    <row r="148" spans="15:19">
      <c r="O148" s="106">
        <v>6939962773537</v>
      </c>
      <c r="P148" s="106">
        <v>0</v>
      </c>
      <c r="Q148" s="106">
        <v>0</v>
      </c>
      <c r="R148" s="106">
        <v>0</v>
      </c>
      <c r="S148" s="106">
        <v>1</v>
      </c>
    </row>
    <row r="149" spans="15:19">
      <c r="O149" s="106">
        <v>6939962752488</v>
      </c>
      <c r="P149" s="106">
        <v>0</v>
      </c>
      <c r="Q149" s="106">
        <v>0</v>
      </c>
      <c r="R149" s="106">
        <v>0</v>
      </c>
      <c r="S149" s="106">
        <v>0</v>
      </c>
    </row>
    <row r="150" spans="15:19">
      <c r="O150" s="106">
        <v>6939962757315</v>
      </c>
      <c r="P150" s="106">
        <v>0</v>
      </c>
      <c r="Q150" s="106">
        <v>0</v>
      </c>
      <c r="R150" s="106">
        <v>0</v>
      </c>
      <c r="S150" s="106">
        <v>0</v>
      </c>
    </row>
    <row r="151" spans="15:19">
      <c r="O151" s="106">
        <v>6939962759074</v>
      </c>
      <c r="P151" s="106">
        <v>0</v>
      </c>
      <c r="Q151" s="106">
        <v>0</v>
      </c>
      <c r="R151" s="106">
        <v>0</v>
      </c>
      <c r="S151" s="106">
        <v>21</v>
      </c>
    </row>
    <row r="152" spans="15:19">
      <c r="O152" s="106">
        <v>6939962769226</v>
      </c>
      <c r="P152" s="106">
        <v>0</v>
      </c>
      <c r="Q152" s="106">
        <v>0</v>
      </c>
      <c r="R152" s="106">
        <v>0</v>
      </c>
      <c r="S152" s="106">
        <v>0</v>
      </c>
    </row>
    <row r="153" spans="15:19">
      <c r="O153" s="106">
        <v>6939962730912</v>
      </c>
      <c r="P153" s="106">
        <v>0</v>
      </c>
      <c r="Q153" s="106">
        <v>0</v>
      </c>
      <c r="R153" s="106">
        <v>0</v>
      </c>
      <c r="S153" s="106">
        <v>0</v>
      </c>
    </row>
    <row r="154" spans="15:19">
      <c r="O154" s="106">
        <v>6939962759043</v>
      </c>
      <c r="P154" s="106">
        <v>0</v>
      </c>
      <c r="Q154" s="106">
        <v>0</v>
      </c>
      <c r="R154" s="106">
        <v>0</v>
      </c>
      <c r="S154" s="106">
        <v>19</v>
      </c>
    </row>
    <row r="155" spans="15:19">
      <c r="O155" s="106">
        <v>6939962742878</v>
      </c>
      <c r="P155" s="106">
        <v>0</v>
      </c>
      <c r="Q155" s="106">
        <v>0</v>
      </c>
      <c r="R155" s="106">
        <v>0</v>
      </c>
      <c r="S155" s="106">
        <v>15</v>
      </c>
    </row>
    <row r="156" spans="15:19">
      <c r="O156" s="106">
        <v>6939962770833</v>
      </c>
      <c r="P156" s="106">
        <v>0</v>
      </c>
      <c r="Q156" s="106">
        <v>0</v>
      </c>
      <c r="R156" s="106">
        <v>0</v>
      </c>
      <c r="S156" s="106">
        <v>146</v>
      </c>
    </row>
    <row r="157" spans="15:19">
      <c r="O157" s="106">
        <v>6939962757612</v>
      </c>
      <c r="P157" s="106">
        <v>0</v>
      </c>
      <c r="Q157" s="106">
        <v>0</v>
      </c>
      <c r="R157" s="106">
        <v>0</v>
      </c>
      <c r="S157" s="106">
        <v>6</v>
      </c>
    </row>
    <row r="158" spans="15:19">
      <c r="O158" s="106">
        <v>6939962768052</v>
      </c>
      <c r="P158" s="106">
        <v>0</v>
      </c>
      <c r="Q158" s="106">
        <v>0</v>
      </c>
      <c r="R158" s="106">
        <v>0</v>
      </c>
      <c r="S158" s="106">
        <v>0</v>
      </c>
    </row>
    <row r="159" spans="15:19">
      <c r="O159" s="106">
        <v>6939962731049</v>
      </c>
      <c r="P159" s="106">
        <v>0</v>
      </c>
      <c r="Q159" s="106">
        <v>0</v>
      </c>
      <c r="R159" s="106">
        <v>0</v>
      </c>
      <c r="S159" s="106">
        <v>0</v>
      </c>
    </row>
    <row r="160" spans="15:19">
      <c r="O160" s="106">
        <v>6939962771960</v>
      </c>
      <c r="P160" s="106">
        <v>0</v>
      </c>
      <c r="Q160" s="106">
        <v>0</v>
      </c>
      <c r="R160" s="106">
        <v>0</v>
      </c>
      <c r="S160" s="106">
        <v>1</v>
      </c>
    </row>
    <row r="161" spans="15:19">
      <c r="O161" s="106">
        <v>6939962753553</v>
      </c>
      <c r="P161" s="106">
        <v>0</v>
      </c>
      <c r="Q161" s="106">
        <v>0</v>
      </c>
      <c r="R161" s="106">
        <v>0</v>
      </c>
      <c r="S161" s="106">
        <v>0</v>
      </c>
    </row>
    <row r="162" spans="15:19">
      <c r="O162" s="106">
        <v>6939962770895</v>
      </c>
      <c r="P162" s="106">
        <v>0</v>
      </c>
      <c r="Q162" s="106">
        <v>0</v>
      </c>
      <c r="R162" s="106">
        <v>0</v>
      </c>
      <c r="S162" s="106">
        <v>0</v>
      </c>
    </row>
    <row r="163" spans="15:19">
      <c r="O163" s="106">
        <v>6939962759074</v>
      </c>
      <c r="P163" s="106">
        <v>0</v>
      </c>
      <c r="Q163" s="106">
        <v>0</v>
      </c>
      <c r="R163" s="106">
        <v>0</v>
      </c>
      <c r="S163" s="106">
        <v>0</v>
      </c>
    </row>
    <row r="164" spans="15:19">
      <c r="O164" s="106">
        <v>6939962741307</v>
      </c>
      <c r="P164" s="106">
        <v>0</v>
      </c>
      <c r="Q164" s="106">
        <v>0</v>
      </c>
      <c r="R164" s="106">
        <v>0</v>
      </c>
      <c r="S164" s="106">
        <v>68</v>
      </c>
    </row>
    <row r="165" spans="15:19">
      <c r="O165" s="106">
        <v>6939962760599</v>
      </c>
      <c r="P165" s="106">
        <v>0</v>
      </c>
      <c r="Q165" s="106">
        <v>0</v>
      </c>
      <c r="R165" s="106">
        <v>0</v>
      </c>
      <c r="S165" s="106">
        <v>61</v>
      </c>
    </row>
    <row r="166" spans="15:19">
      <c r="O166" s="106">
        <v>6939962763910</v>
      </c>
      <c r="P166" s="106">
        <v>0</v>
      </c>
      <c r="Q166" s="106">
        <v>0</v>
      </c>
      <c r="R166" s="106">
        <v>0</v>
      </c>
      <c r="S166" s="106">
        <v>8</v>
      </c>
    </row>
    <row r="167" spans="15:19">
      <c r="O167" s="106">
        <v>6939962748184</v>
      </c>
      <c r="P167" s="106">
        <v>0</v>
      </c>
      <c r="Q167" s="106">
        <v>0</v>
      </c>
      <c r="R167" s="106">
        <v>0</v>
      </c>
      <c r="S167" s="106">
        <v>89</v>
      </c>
    </row>
    <row r="168" spans="15:19">
      <c r="O168" s="106">
        <v>6939962763712</v>
      </c>
      <c r="P168" s="106">
        <v>0</v>
      </c>
      <c r="Q168" s="106">
        <v>0</v>
      </c>
      <c r="R168" s="106">
        <v>0</v>
      </c>
      <c r="S168" s="106">
        <v>32</v>
      </c>
    </row>
    <row r="169" spans="15:19">
      <c r="O169" s="106">
        <v>6939962757322</v>
      </c>
      <c r="P169" s="106">
        <v>0</v>
      </c>
      <c r="Q169" s="106">
        <v>0</v>
      </c>
      <c r="R169" s="106">
        <v>0</v>
      </c>
      <c r="S169" s="106">
        <v>0</v>
      </c>
    </row>
    <row r="170" spans="15:19">
      <c r="O170" s="106">
        <v>6939962768854</v>
      </c>
      <c r="P170" s="106">
        <v>0</v>
      </c>
      <c r="Q170" s="106">
        <v>0</v>
      </c>
      <c r="R170" s="106">
        <v>0</v>
      </c>
      <c r="S170" s="106">
        <v>0</v>
      </c>
    </row>
    <row r="171" spans="15:19">
      <c r="O171" s="106">
        <v>6939962759814</v>
      </c>
      <c r="P171" s="106">
        <v>0</v>
      </c>
      <c r="Q171" s="106">
        <v>0</v>
      </c>
      <c r="R171" s="106">
        <v>0</v>
      </c>
      <c r="S171" s="106">
        <v>11</v>
      </c>
    </row>
    <row r="172" spans="15:19">
      <c r="O172" s="106">
        <v>6939962762500</v>
      </c>
      <c r="P172" s="106">
        <v>0</v>
      </c>
      <c r="Q172" s="106">
        <v>0</v>
      </c>
      <c r="R172" s="106">
        <v>0</v>
      </c>
      <c r="S172" s="106">
        <v>0</v>
      </c>
    </row>
    <row r="173" spans="15:19">
      <c r="O173" s="106">
        <v>6939962763477</v>
      </c>
      <c r="P173" s="106">
        <v>0</v>
      </c>
      <c r="Q173" s="106">
        <v>0</v>
      </c>
      <c r="R173" s="106">
        <v>0</v>
      </c>
      <c r="S173" s="106">
        <v>0</v>
      </c>
    </row>
    <row r="174" spans="15:19">
      <c r="O174" s="106">
        <v>6939962768311</v>
      </c>
      <c r="P174" s="106">
        <v>0</v>
      </c>
      <c r="Q174" s="106">
        <v>0</v>
      </c>
      <c r="R174" s="106">
        <v>0</v>
      </c>
      <c r="S174" s="106">
        <v>0</v>
      </c>
    </row>
    <row r="175" spans="15:19">
      <c r="O175" s="106">
        <v>6939962761640</v>
      </c>
      <c r="P175" s="106">
        <v>0</v>
      </c>
      <c r="Q175" s="106">
        <v>0</v>
      </c>
      <c r="R175" s="106">
        <v>0</v>
      </c>
      <c r="S175" s="106">
        <v>31</v>
      </c>
    </row>
    <row r="176" spans="15:19">
      <c r="O176" s="106">
        <v>6939962730912</v>
      </c>
      <c r="P176" s="106">
        <v>0</v>
      </c>
      <c r="Q176" s="106">
        <v>0</v>
      </c>
      <c r="R176" s="106">
        <v>0</v>
      </c>
      <c r="S176" s="106">
        <v>9</v>
      </c>
    </row>
    <row r="177" spans="15:19">
      <c r="O177" s="106">
        <v>6939962758466</v>
      </c>
      <c r="P177" s="106">
        <v>0</v>
      </c>
      <c r="Q177" s="106">
        <v>0</v>
      </c>
      <c r="R177" s="106">
        <v>0</v>
      </c>
      <c r="S177" s="106">
        <v>122</v>
      </c>
    </row>
    <row r="178" spans="15:19">
      <c r="O178" s="106">
        <v>6939962770833</v>
      </c>
      <c r="P178" s="106">
        <v>0</v>
      </c>
      <c r="Q178" s="106">
        <v>0</v>
      </c>
      <c r="R178" s="106">
        <v>0</v>
      </c>
      <c r="S178" s="106">
        <v>0</v>
      </c>
    </row>
    <row r="179" spans="15:19">
      <c r="O179" s="106">
        <v>6939962734354</v>
      </c>
      <c r="P179" s="106">
        <v>0</v>
      </c>
      <c r="Q179" s="106">
        <v>0</v>
      </c>
      <c r="R179" s="106">
        <v>0</v>
      </c>
      <c r="S179" s="106">
        <v>0</v>
      </c>
    </row>
    <row r="180" spans="15:19">
      <c r="O180" s="106">
        <v>6939962739281</v>
      </c>
      <c r="P180" s="106">
        <v>0</v>
      </c>
      <c r="Q180" s="106">
        <v>0</v>
      </c>
      <c r="R180" s="106">
        <v>0</v>
      </c>
      <c r="S180" s="106">
        <v>1</v>
      </c>
    </row>
    <row r="181" spans="15:19">
      <c r="O181" s="106">
        <v>6939962760711</v>
      </c>
      <c r="P181" s="106">
        <v>0</v>
      </c>
      <c r="Q181" s="106">
        <v>0</v>
      </c>
      <c r="R181" s="106">
        <v>0</v>
      </c>
      <c r="S181" s="106">
        <v>8</v>
      </c>
    </row>
    <row r="182" spans="15:19">
      <c r="O182" s="106">
        <v>6939962741710</v>
      </c>
      <c r="P182" s="106">
        <v>0</v>
      </c>
      <c r="Q182" s="106">
        <v>0</v>
      </c>
      <c r="R182" s="106">
        <v>0</v>
      </c>
      <c r="S182" s="106">
        <v>0</v>
      </c>
    </row>
    <row r="183" spans="15:19">
      <c r="O183" s="106">
        <v>6939962753065</v>
      </c>
      <c r="P183" s="106">
        <v>0</v>
      </c>
      <c r="Q183" s="106">
        <v>0</v>
      </c>
      <c r="R183" s="106">
        <v>0</v>
      </c>
      <c r="S183" s="106">
        <v>34</v>
      </c>
    </row>
    <row r="184" spans="15:19">
      <c r="O184" s="106">
        <v>6939962744384</v>
      </c>
      <c r="P184" s="106">
        <v>0</v>
      </c>
      <c r="Q184" s="106">
        <v>0</v>
      </c>
      <c r="R184" s="106">
        <v>0</v>
      </c>
      <c r="S184" s="106">
        <v>60</v>
      </c>
    </row>
    <row r="185" spans="15:19">
      <c r="O185" s="106">
        <v>6939962759173</v>
      </c>
      <c r="P185" s="106">
        <v>0</v>
      </c>
      <c r="Q185" s="106">
        <v>0</v>
      </c>
      <c r="R185" s="106">
        <v>0</v>
      </c>
      <c r="S185" s="106">
        <v>38</v>
      </c>
    </row>
    <row r="186" spans="15:19">
      <c r="O186" s="106">
        <v>6939962757759</v>
      </c>
      <c r="P186" s="106">
        <v>0</v>
      </c>
      <c r="Q186" s="106">
        <v>0</v>
      </c>
      <c r="R186" s="106">
        <v>0</v>
      </c>
      <c r="S186" s="106">
        <v>0</v>
      </c>
    </row>
    <row r="187" spans="15:19">
      <c r="O187" s="106">
        <v>6939962746371</v>
      </c>
      <c r="P187" s="106">
        <v>0</v>
      </c>
      <c r="Q187" s="106">
        <v>0</v>
      </c>
      <c r="R187" s="106">
        <v>0</v>
      </c>
      <c r="S187" s="106">
        <v>32</v>
      </c>
    </row>
    <row r="188" spans="15:19">
      <c r="O188" s="106">
        <v>6939962754604</v>
      </c>
      <c r="P188" s="106">
        <v>0</v>
      </c>
      <c r="Q188" s="106">
        <v>0</v>
      </c>
      <c r="R188" s="106">
        <v>0</v>
      </c>
      <c r="S188" s="106">
        <v>0</v>
      </c>
    </row>
    <row r="189" spans="15:19">
      <c r="O189" s="106">
        <v>6939962760698</v>
      </c>
      <c r="P189" s="106">
        <v>0</v>
      </c>
      <c r="Q189" s="106">
        <v>0</v>
      </c>
      <c r="R189" s="106">
        <v>0</v>
      </c>
      <c r="S189" s="106">
        <v>0</v>
      </c>
    </row>
    <row r="190" spans="15:19">
      <c r="O190" s="106">
        <v>6939962746626</v>
      </c>
      <c r="P190" s="106">
        <v>0</v>
      </c>
      <c r="Q190" s="106">
        <v>0</v>
      </c>
      <c r="R190" s="106">
        <v>0</v>
      </c>
      <c r="S190" s="106">
        <v>743</v>
      </c>
    </row>
    <row r="191" spans="15:19">
      <c r="O191" s="106">
        <v>6939962759265</v>
      </c>
      <c r="P191" s="106">
        <v>0</v>
      </c>
      <c r="Q191" s="106">
        <v>0</v>
      </c>
      <c r="R191" s="106">
        <v>0</v>
      </c>
      <c r="S191" s="106">
        <v>0</v>
      </c>
    </row>
    <row r="192" spans="15:19">
      <c r="O192" s="106">
        <v>6939962759357</v>
      </c>
      <c r="P192" s="106">
        <v>0</v>
      </c>
      <c r="Q192" s="106">
        <v>0</v>
      </c>
      <c r="R192" s="106">
        <v>0</v>
      </c>
      <c r="S192" s="106">
        <v>0</v>
      </c>
    </row>
    <row r="193" spans="15:19">
      <c r="O193" s="106">
        <v>6939962760698</v>
      </c>
      <c r="P193" s="106">
        <v>0</v>
      </c>
      <c r="Q193" s="106">
        <v>0</v>
      </c>
      <c r="R193" s="106">
        <v>0</v>
      </c>
      <c r="S193" s="106">
        <v>79</v>
      </c>
    </row>
    <row r="194" spans="15:19">
      <c r="O194" s="106">
        <v>6939962752488</v>
      </c>
      <c r="P194" s="106">
        <v>0</v>
      </c>
      <c r="Q194" s="106">
        <v>0</v>
      </c>
      <c r="R194" s="106">
        <v>0</v>
      </c>
      <c r="S194" s="106">
        <v>14</v>
      </c>
    </row>
    <row r="195" spans="15:19">
      <c r="O195" s="106">
        <v>6939962765433</v>
      </c>
      <c r="P195" s="106">
        <v>0</v>
      </c>
      <c r="Q195" s="106">
        <v>0</v>
      </c>
      <c r="R195" s="106">
        <v>0</v>
      </c>
      <c r="S195" s="106">
        <v>53</v>
      </c>
    </row>
    <row r="196" spans="15:19">
      <c r="O196" s="106">
        <v>6939962766423</v>
      </c>
      <c r="P196" s="106">
        <v>0</v>
      </c>
      <c r="Q196" s="106">
        <v>0</v>
      </c>
      <c r="R196" s="106">
        <v>0</v>
      </c>
      <c r="S196" s="106">
        <v>0</v>
      </c>
    </row>
    <row r="197" spans="15:19">
      <c r="O197" s="106">
        <v>6939962758572</v>
      </c>
      <c r="P197" s="106">
        <v>0</v>
      </c>
      <c r="Q197" s="106">
        <v>0</v>
      </c>
      <c r="R197" s="106">
        <v>0</v>
      </c>
      <c r="S197" s="106">
        <v>0</v>
      </c>
    </row>
    <row r="198" spans="15:19">
      <c r="O198" s="106">
        <v>6939962748184</v>
      </c>
      <c r="P198" s="106">
        <v>0</v>
      </c>
      <c r="Q198" s="106">
        <v>0</v>
      </c>
      <c r="R198" s="106">
        <v>0</v>
      </c>
      <c r="S198" s="106">
        <v>2</v>
      </c>
    </row>
    <row r="199" spans="15:19">
      <c r="O199" s="106">
        <v>6939962738024</v>
      </c>
      <c r="P199" s="106">
        <v>0</v>
      </c>
      <c r="Q199" s="106">
        <v>0</v>
      </c>
      <c r="R199" s="106">
        <v>0</v>
      </c>
      <c r="S199" s="106">
        <v>5</v>
      </c>
    </row>
    <row r="200" spans="15:19">
      <c r="O200" s="106">
        <v>6939962766911</v>
      </c>
      <c r="P200" s="106">
        <v>0</v>
      </c>
      <c r="Q200" s="106">
        <v>0</v>
      </c>
      <c r="R200" s="106">
        <v>0</v>
      </c>
      <c r="S200" s="106">
        <v>0</v>
      </c>
    </row>
    <row r="201" spans="15:19">
      <c r="O201" s="106">
        <v>6939962767864</v>
      </c>
      <c r="P201" s="106">
        <v>0</v>
      </c>
      <c r="Q201" s="106">
        <v>0</v>
      </c>
      <c r="R201" s="106">
        <v>0</v>
      </c>
      <c r="S201" s="106">
        <v>0</v>
      </c>
    </row>
    <row r="202" spans="15:19">
      <c r="O202" s="106">
        <v>6939962770741</v>
      </c>
      <c r="P202" s="106">
        <v>0</v>
      </c>
      <c r="Q202" s="106">
        <v>0</v>
      </c>
      <c r="R202" s="106">
        <v>0</v>
      </c>
      <c r="S202" s="106">
        <v>0</v>
      </c>
    </row>
    <row r="203" spans="15:19">
      <c r="O203" s="106">
        <v>6939962753867</v>
      </c>
      <c r="P203" s="106">
        <v>0</v>
      </c>
      <c r="Q203" s="106">
        <v>0</v>
      </c>
      <c r="R203" s="106">
        <v>0</v>
      </c>
      <c r="S203" s="106">
        <v>0</v>
      </c>
    </row>
    <row r="204" spans="15:19">
      <c r="O204" s="106">
        <v>6939962758466</v>
      </c>
      <c r="P204" s="106">
        <v>0</v>
      </c>
      <c r="Q204" s="106">
        <v>0</v>
      </c>
      <c r="R204" s="106">
        <v>0</v>
      </c>
      <c r="S204" s="106">
        <v>0</v>
      </c>
    </row>
    <row r="205" spans="15:19">
      <c r="O205" s="106">
        <v>6939962747026</v>
      </c>
      <c r="P205" s="106">
        <v>0</v>
      </c>
      <c r="Q205" s="106">
        <v>0</v>
      </c>
      <c r="R205" s="106">
        <v>0</v>
      </c>
      <c r="S205" s="106">
        <v>0</v>
      </c>
    </row>
    <row r="206" spans="15:19">
      <c r="O206" s="106">
        <v>6939962770901</v>
      </c>
      <c r="P206" s="106">
        <v>0</v>
      </c>
      <c r="Q206" s="106">
        <v>0</v>
      </c>
      <c r="R206" s="106">
        <v>0</v>
      </c>
      <c r="S206" s="106">
        <v>0</v>
      </c>
    </row>
    <row r="207" spans="15:19">
      <c r="O207" s="106">
        <v>6939962765129</v>
      </c>
      <c r="P207" s="106">
        <v>0</v>
      </c>
      <c r="Q207" s="106">
        <v>0</v>
      </c>
      <c r="R207" s="106">
        <v>0</v>
      </c>
      <c r="S207" s="106">
        <v>0</v>
      </c>
    </row>
    <row r="208" spans="15:19">
      <c r="O208" s="106">
        <v>6939962759128</v>
      </c>
      <c r="P208" s="106">
        <v>0</v>
      </c>
      <c r="Q208" s="106">
        <v>0</v>
      </c>
      <c r="R208" s="106">
        <v>0</v>
      </c>
      <c r="S208" s="106">
        <v>0</v>
      </c>
    </row>
    <row r="209" spans="15:19">
      <c r="O209" s="106">
        <v>6939962761640</v>
      </c>
      <c r="P209" s="106">
        <v>0</v>
      </c>
      <c r="Q209" s="106">
        <v>0</v>
      </c>
      <c r="R209" s="106">
        <v>0</v>
      </c>
      <c r="S209" s="106">
        <v>0</v>
      </c>
    </row>
    <row r="210" spans="15:19">
      <c r="O210" s="106">
        <v>6939962759012</v>
      </c>
      <c r="P210" s="106">
        <v>0</v>
      </c>
      <c r="Q210" s="106">
        <v>0</v>
      </c>
      <c r="R210" s="106">
        <v>0</v>
      </c>
      <c r="S210" s="106">
        <v>35</v>
      </c>
    </row>
    <row r="211" spans="15:19">
      <c r="O211" s="106">
        <v>6939962755359</v>
      </c>
      <c r="P211" s="106">
        <v>0</v>
      </c>
      <c r="Q211" s="106">
        <v>0</v>
      </c>
      <c r="R211" s="106">
        <v>0</v>
      </c>
      <c r="S211" s="106">
        <v>62</v>
      </c>
    </row>
    <row r="212" spans="15:19">
      <c r="O212" s="106">
        <v>6939962762180</v>
      </c>
      <c r="P212" s="106">
        <v>0</v>
      </c>
      <c r="Q212" s="106">
        <v>0</v>
      </c>
      <c r="R212" s="106">
        <v>0</v>
      </c>
      <c r="S212" s="106">
        <v>17</v>
      </c>
    </row>
    <row r="213" spans="15:19">
      <c r="O213" s="106">
        <v>6939962758060</v>
      </c>
      <c r="P213" s="106">
        <v>0</v>
      </c>
      <c r="Q213" s="106">
        <v>0</v>
      </c>
      <c r="R213" s="106">
        <v>0</v>
      </c>
      <c r="S213" s="106">
        <v>4</v>
      </c>
    </row>
    <row r="214" spans="15:19">
      <c r="O214" s="106">
        <v>6939962742878</v>
      </c>
      <c r="P214" s="106">
        <v>0</v>
      </c>
      <c r="Q214" s="106">
        <v>0</v>
      </c>
      <c r="R214" s="106">
        <v>0</v>
      </c>
      <c r="S214" s="106">
        <v>0</v>
      </c>
    </row>
    <row r="215" spans="15:19">
      <c r="O215" s="106">
        <v>6939962756172</v>
      </c>
      <c r="P215" s="106">
        <v>9618</v>
      </c>
      <c r="Q215" s="106">
        <v>139</v>
      </c>
      <c r="R215" s="106">
        <v>141</v>
      </c>
      <c r="S215" s="106">
        <v>2071</v>
      </c>
    </row>
    <row r="216" spans="15:19">
      <c r="O216" s="106">
        <v>6939962762401</v>
      </c>
      <c r="P216" s="106">
        <v>3717</v>
      </c>
      <c r="Q216" s="106">
        <v>49</v>
      </c>
      <c r="R216" s="106">
        <v>49</v>
      </c>
      <c r="S216" s="106">
        <v>1620</v>
      </c>
    </row>
    <row r="217" spans="15:19">
      <c r="O217" s="106">
        <v>6939962771823</v>
      </c>
      <c r="P217" s="106">
        <v>1859</v>
      </c>
      <c r="Q217" s="106">
        <v>18</v>
      </c>
      <c r="R217" s="106">
        <v>19</v>
      </c>
      <c r="S217" s="106">
        <v>336</v>
      </c>
    </row>
    <row r="218" spans="15:19">
      <c r="O218" s="106">
        <v>6939962762173</v>
      </c>
      <c r="P218" s="106">
        <v>1742</v>
      </c>
      <c r="Q218" s="106">
        <v>20</v>
      </c>
      <c r="R218" s="106">
        <v>20</v>
      </c>
      <c r="S218" s="106">
        <v>269</v>
      </c>
    </row>
    <row r="219" spans="15:19">
      <c r="O219" s="106">
        <v>6939962753539</v>
      </c>
      <c r="P219" s="106">
        <v>1250</v>
      </c>
      <c r="Q219" s="106">
        <v>15</v>
      </c>
      <c r="R219" s="106">
        <v>16</v>
      </c>
      <c r="S219" s="106">
        <v>239</v>
      </c>
    </row>
    <row r="220" spans="15:19">
      <c r="O220" s="106">
        <v>6939962756165</v>
      </c>
      <c r="P220" s="106">
        <v>847</v>
      </c>
      <c r="Q220" s="106">
        <v>18</v>
      </c>
      <c r="R220" s="106">
        <v>18</v>
      </c>
      <c r="S220" s="106">
        <v>618</v>
      </c>
    </row>
    <row r="221" spans="15:19">
      <c r="O221" s="106">
        <v>6939962765983</v>
      </c>
      <c r="P221" s="106">
        <v>625</v>
      </c>
      <c r="Q221" s="106">
        <v>13</v>
      </c>
      <c r="R221" s="106">
        <v>13</v>
      </c>
      <c r="S221" s="106">
        <v>204</v>
      </c>
    </row>
    <row r="222" spans="15:19">
      <c r="O222" s="106">
        <v>6939962746593</v>
      </c>
      <c r="P222" s="106">
        <v>516</v>
      </c>
      <c r="Q222" s="106">
        <v>4</v>
      </c>
      <c r="R222" s="106">
        <v>4</v>
      </c>
      <c r="S222" s="106">
        <v>266</v>
      </c>
    </row>
    <row r="223" spans="15:19">
      <c r="O223" s="106">
        <v>6939962763736</v>
      </c>
      <c r="P223" s="106">
        <v>356</v>
      </c>
      <c r="Q223" s="106">
        <v>4</v>
      </c>
      <c r="R223" s="106">
        <v>4</v>
      </c>
      <c r="S223" s="106">
        <v>218</v>
      </c>
    </row>
    <row r="224" spans="15:19">
      <c r="O224" s="106">
        <v>6939962759364</v>
      </c>
      <c r="P224" s="106">
        <v>219</v>
      </c>
      <c r="Q224" s="106">
        <v>1</v>
      </c>
      <c r="R224" s="106">
        <v>1</v>
      </c>
      <c r="S224" s="106">
        <v>40</v>
      </c>
    </row>
    <row r="225" spans="15:19">
      <c r="O225" s="106">
        <v>6939962756493</v>
      </c>
      <c r="P225" s="106">
        <v>147</v>
      </c>
      <c r="Q225" s="106">
        <v>3</v>
      </c>
      <c r="R225" s="106">
        <v>3</v>
      </c>
      <c r="S225" s="106">
        <v>109</v>
      </c>
    </row>
    <row r="226" spans="15:19">
      <c r="O226" s="106">
        <v>6939962763736</v>
      </c>
      <c r="P226" s="106">
        <v>109</v>
      </c>
      <c r="Q226" s="106">
        <v>1</v>
      </c>
      <c r="R226" s="106">
        <v>1</v>
      </c>
      <c r="S226" s="106">
        <v>0</v>
      </c>
    </row>
    <row r="227" spans="15:19">
      <c r="O227" s="106">
        <v>6939962759371</v>
      </c>
      <c r="P227" s="106">
        <v>99</v>
      </c>
      <c r="Q227" s="106">
        <v>1</v>
      </c>
      <c r="R227" s="106">
        <v>1</v>
      </c>
      <c r="S227" s="106">
        <v>79</v>
      </c>
    </row>
    <row r="228" spans="15:19">
      <c r="O228" s="106">
        <v>6939962756493</v>
      </c>
      <c r="P228" s="106">
        <v>0</v>
      </c>
      <c r="Q228" s="106">
        <v>0</v>
      </c>
      <c r="R228" s="106">
        <v>0</v>
      </c>
      <c r="S228" s="106">
        <v>0</v>
      </c>
    </row>
    <row r="229" spans="15:19">
      <c r="O229" s="106">
        <v>6939962746593</v>
      </c>
      <c r="P229" s="106">
        <v>0</v>
      </c>
      <c r="Q229" s="106">
        <v>0</v>
      </c>
      <c r="R229" s="106">
        <v>0</v>
      </c>
      <c r="S229" s="106">
        <v>0</v>
      </c>
    </row>
    <row r="230" spans="15:19">
      <c r="O230" s="106">
        <v>6939962756172</v>
      </c>
      <c r="P230" s="106">
        <v>0</v>
      </c>
      <c r="Q230" s="106">
        <v>0</v>
      </c>
      <c r="R230" s="106">
        <v>0</v>
      </c>
      <c r="S230" s="106">
        <v>0</v>
      </c>
    </row>
    <row r="231" spans="15:19">
      <c r="O231" s="106">
        <v>6939962761398</v>
      </c>
      <c r="P231" s="106">
        <v>0</v>
      </c>
      <c r="Q231" s="106">
        <v>0</v>
      </c>
      <c r="R231" s="106">
        <v>0</v>
      </c>
      <c r="S231" s="106">
        <v>62</v>
      </c>
    </row>
    <row r="232" spans="15:19">
      <c r="O232" s="106">
        <v>6939962759395</v>
      </c>
      <c r="P232" s="106">
        <v>0</v>
      </c>
      <c r="Q232" s="106">
        <v>0</v>
      </c>
      <c r="R232" s="106">
        <v>0</v>
      </c>
      <c r="S232" s="106">
        <v>19</v>
      </c>
    </row>
    <row r="233" spans="15:19">
      <c r="O233" s="106">
        <v>6939962756189</v>
      </c>
      <c r="P233" s="106">
        <v>0</v>
      </c>
      <c r="Q233" s="106">
        <v>0</v>
      </c>
      <c r="R233" s="106">
        <v>0</v>
      </c>
      <c r="S233" s="106">
        <v>6</v>
      </c>
    </row>
    <row r="234" spans="15:19">
      <c r="O234" s="106">
        <v>6939962759371</v>
      </c>
      <c r="P234" s="106">
        <v>0</v>
      </c>
      <c r="Q234" s="106">
        <v>0</v>
      </c>
      <c r="R234" s="106">
        <v>0</v>
      </c>
      <c r="S234" s="106">
        <v>0</v>
      </c>
    </row>
    <row r="235" spans="15:19">
      <c r="O235" s="106">
        <v>6939962756172</v>
      </c>
      <c r="P235" s="106">
        <v>0</v>
      </c>
      <c r="Q235" s="106">
        <v>0</v>
      </c>
      <c r="R235" s="106">
        <v>0</v>
      </c>
      <c r="S235" s="106">
        <v>8</v>
      </c>
    </row>
    <row r="236" spans="15:19">
      <c r="O236" s="106">
        <v>6939962762401</v>
      </c>
      <c r="P236" s="106">
        <v>0</v>
      </c>
      <c r="Q236" s="106">
        <v>0</v>
      </c>
      <c r="R236" s="106">
        <v>0</v>
      </c>
      <c r="S236" s="106">
        <v>0</v>
      </c>
    </row>
    <row r="237" spans="15:19">
      <c r="O237" s="106">
        <v>6939962762173</v>
      </c>
      <c r="P237" s="106">
        <v>0</v>
      </c>
      <c r="Q237" s="106">
        <v>0</v>
      </c>
      <c r="R237" s="106">
        <v>0</v>
      </c>
      <c r="S237" s="106">
        <v>0</v>
      </c>
    </row>
    <row r="238" spans="15:19">
      <c r="O238" s="106">
        <v>6939962756165</v>
      </c>
      <c r="P238" s="106">
        <v>0</v>
      </c>
      <c r="Q238" s="106">
        <v>0</v>
      </c>
      <c r="R238" s="106">
        <v>0</v>
      </c>
      <c r="S238" s="106">
        <v>0</v>
      </c>
    </row>
  </sheetData>
  <mergeCells count="2">
    <mergeCell ref="A3:A4"/>
    <mergeCell ref="B3:B4"/>
  </mergeCells>
  <conditionalFormatting sqref="B91">
    <cfRule type="duplicateValues" dxfId="1" priority="1"/>
  </conditionalFormatting>
  <conditionalFormatting sqref="B97">
    <cfRule type="duplicateValues" dxfId="1" priority="2"/>
  </conditionalFormatting>
  <conditionalFormatting sqref="B95:B96">
    <cfRule type="duplicateValues" dxfId="1" priority="3"/>
  </conditionalFormatting>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52"/>
  <sheetViews>
    <sheetView workbookViewId="0">
      <selection activeCell="G1" sqref="G$1:G$1048576"/>
    </sheetView>
  </sheetViews>
  <sheetFormatPr defaultColWidth="9" defaultRowHeight="14.25"/>
  <cols>
    <col min="1" max="1" width="6.63333333333333" style="62" customWidth="1"/>
    <col min="2" max="2" width="6.36666666666667" style="62" customWidth="1"/>
    <col min="3" max="3" width="6.36666666666667" style="62" customWidth="1" collapsed="1"/>
    <col min="4" max="4" width="6.36666666666667" style="62" customWidth="1" outlineLevel="1"/>
    <col min="5" max="5" width="14.875" style="62" customWidth="1" outlineLevel="1"/>
    <col min="6" max="6" width="6.36666666666667" style="62" customWidth="1"/>
    <col min="7" max="7" width="7.80833333333333" style="62" customWidth="1"/>
    <col min="8" max="8" width="8" style="62" customWidth="1"/>
    <col min="9" max="9" width="5.125" style="62" customWidth="1"/>
    <col min="10" max="10" width="8.125" style="62" customWidth="1"/>
    <col min="11" max="11" width="9" style="63"/>
    <col min="12" max="12" width="9" style="64"/>
    <col min="13" max="13" width="5.88333333333333" style="65" customWidth="1"/>
    <col min="14" max="16384" width="9" style="64"/>
  </cols>
  <sheetData>
    <row r="1" ht="16.5" spans="1:13">
      <c r="A1" s="66"/>
      <c r="B1" s="66"/>
      <c r="C1" s="66"/>
      <c r="D1" s="66"/>
      <c r="E1" s="66"/>
      <c r="F1" s="66"/>
      <c r="G1" s="67">
        <v>44014</v>
      </c>
      <c r="H1" s="67">
        <v>44008</v>
      </c>
      <c r="I1" s="67">
        <v>44000</v>
      </c>
      <c r="J1" s="82" t="s">
        <v>503</v>
      </c>
      <c r="M1" s="83"/>
    </row>
    <row r="2" spans="1:13">
      <c r="A2" s="68">
        <v>3580</v>
      </c>
      <c r="B2" s="68">
        <v>3562</v>
      </c>
      <c r="C2" s="68">
        <v>263</v>
      </c>
      <c r="D2" s="68">
        <v>0</v>
      </c>
      <c r="E2" s="68"/>
      <c r="F2" s="68">
        <v>22335</v>
      </c>
      <c r="G2" s="68">
        <v>1357</v>
      </c>
      <c r="H2" s="68">
        <v>79451</v>
      </c>
      <c r="I2" s="84">
        <v>29.1226986284443</v>
      </c>
      <c r="J2" s="85">
        <v>0.919980727721246</v>
      </c>
      <c r="M2" s="65" t="s">
        <v>504</v>
      </c>
    </row>
    <row r="3" ht="48" customHeight="1" spans="1:13">
      <c r="A3" s="69" t="s">
        <v>505</v>
      </c>
      <c r="B3" s="69" t="s">
        <v>506</v>
      </c>
      <c r="C3" s="69" t="s">
        <v>507</v>
      </c>
      <c r="D3" s="70" t="s">
        <v>508</v>
      </c>
      <c r="E3" s="71" t="s">
        <v>509</v>
      </c>
      <c r="F3" s="69" t="s">
        <v>510</v>
      </c>
      <c r="G3" s="72" t="s">
        <v>511</v>
      </c>
      <c r="H3" s="72" t="s">
        <v>512</v>
      </c>
      <c r="I3" s="72" t="s">
        <v>513</v>
      </c>
      <c r="J3" s="72" t="s">
        <v>514</v>
      </c>
      <c r="K3" s="63" t="s">
        <v>515</v>
      </c>
      <c r="M3" s="86" t="s">
        <v>516</v>
      </c>
    </row>
    <row r="4" spans="1:13">
      <c r="A4" s="73">
        <v>0</v>
      </c>
      <c r="B4" s="74">
        <v>0</v>
      </c>
      <c r="C4" s="74">
        <v>0</v>
      </c>
      <c r="D4" s="74">
        <v>0</v>
      </c>
      <c r="E4" s="75">
        <v>6939962741710</v>
      </c>
      <c r="F4" s="74">
        <f>A4+B4+C4+D4</f>
        <v>0</v>
      </c>
      <c r="G4" s="76">
        <v>0</v>
      </c>
      <c r="H4" s="76">
        <v>5135</v>
      </c>
      <c r="I4" s="76">
        <v>30.7594665906012</v>
      </c>
      <c r="J4" s="87">
        <v>1</v>
      </c>
      <c r="K4" s="88">
        <f>F4+G4</f>
        <v>0</v>
      </c>
      <c r="M4" s="89" t="s">
        <v>517</v>
      </c>
    </row>
    <row r="5" spans="1:13">
      <c r="A5" s="73">
        <v>0</v>
      </c>
      <c r="B5" s="74">
        <v>0</v>
      </c>
      <c r="C5" s="74">
        <v>0</v>
      </c>
      <c r="D5" s="74">
        <v>0</v>
      </c>
      <c r="E5" s="75">
        <v>6939962740379</v>
      </c>
      <c r="F5" s="74">
        <f t="shared" ref="F5:F36" si="0">A5+B5+C5+D5</f>
        <v>0</v>
      </c>
      <c r="G5" s="76">
        <v>0</v>
      </c>
      <c r="H5" s="76">
        <v>376</v>
      </c>
      <c r="I5" s="76">
        <v>12.2618215699977</v>
      </c>
      <c r="J5" s="87">
        <v>0.96</v>
      </c>
      <c r="K5" s="88">
        <f t="shared" ref="K5:K36" si="1">F5+G5</f>
        <v>0</v>
      </c>
      <c r="M5" s="89" t="s">
        <v>517</v>
      </c>
    </row>
    <row r="6" spans="1:13">
      <c r="A6" s="73">
        <v>15</v>
      </c>
      <c r="B6" s="74">
        <v>1</v>
      </c>
      <c r="C6" s="74">
        <v>0</v>
      </c>
      <c r="D6" s="74">
        <v>0</v>
      </c>
      <c r="E6" s="75">
        <v>6939962747989</v>
      </c>
      <c r="F6" s="74">
        <f t="shared" si="0"/>
        <v>16</v>
      </c>
      <c r="G6" s="76">
        <v>1</v>
      </c>
      <c r="H6" s="76">
        <v>447</v>
      </c>
      <c r="I6" s="76">
        <v>33.2461658067708</v>
      </c>
      <c r="J6" s="87">
        <v>1</v>
      </c>
      <c r="K6" s="88">
        <f t="shared" si="1"/>
        <v>17</v>
      </c>
      <c r="M6" s="90" t="s">
        <v>517</v>
      </c>
    </row>
    <row r="7" spans="1:13">
      <c r="A7" s="73">
        <v>0</v>
      </c>
      <c r="B7" s="74">
        <v>0</v>
      </c>
      <c r="C7" s="74">
        <v>0</v>
      </c>
      <c r="D7" s="74">
        <v>0</v>
      </c>
      <c r="E7" s="75">
        <v>6939962746371</v>
      </c>
      <c r="F7" s="74">
        <f t="shared" si="0"/>
        <v>0</v>
      </c>
      <c r="G7" s="76">
        <v>0</v>
      </c>
      <c r="H7" s="76">
        <v>360</v>
      </c>
      <c r="I7" s="76">
        <v>35.958904109589</v>
      </c>
      <c r="J7" s="87">
        <v>0.96</v>
      </c>
      <c r="K7" s="88">
        <f t="shared" si="1"/>
        <v>0</v>
      </c>
      <c r="M7" s="89" t="s">
        <v>517</v>
      </c>
    </row>
    <row r="8" spans="1:13">
      <c r="A8" s="73">
        <v>0</v>
      </c>
      <c r="B8" s="74">
        <v>54</v>
      </c>
      <c r="C8" s="74">
        <v>0</v>
      </c>
      <c r="D8" s="74">
        <v>0</v>
      </c>
      <c r="E8" s="77">
        <v>6939962758275</v>
      </c>
      <c r="F8" s="74">
        <f t="shared" si="0"/>
        <v>54</v>
      </c>
      <c r="G8" s="76">
        <v>9</v>
      </c>
      <c r="H8" s="76">
        <v>700</v>
      </c>
      <c r="I8" s="76">
        <v>35.9429316338355</v>
      </c>
      <c r="J8" s="87">
        <v>1</v>
      </c>
      <c r="K8" s="88">
        <f t="shared" si="1"/>
        <v>63</v>
      </c>
      <c r="M8" s="90" t="s">
        <v>490</v>
      </c>
    </row>
    <row r="9" spans="1:13">
      <c r="A9" s="73">
        <v>42</v>
      </c>
      <c r="B9" s="74">
        <v>0</v>
      </c>
      <c r="C9" s="74">
        <v>0</v>
      </c>
      <c r="D9" s="74">
        <v>0</v>
      </c>
      <c r="E9" s="77">
        <v>6939962760834</v>
      </c>
      <c r="F9" s="74">
        <f t="shared" si="0"/>
        <v>42</v>
      </c>
      <c r="G9" s="78">
        <v>45</v>
      </c>
      <c r="H9" s="76">
        <v>230</v>
      </c>
      <c r="I9" s="76">
        <v>25.1710761452295</v>
      </c>
      <c r="J9" s="87">
        <v>0.958333333333333</v>
      </c>
      <c r="K9" s="88">
        <f t="shared" si="1"/>
        <v>87</v>
      </c>
      <c r="M9" s="89" t="s">
        <v>517</v>
      </c>
    </row>
    <row r="10" spans="1:13">
      <c r="A10" s="73">
        <v>0</v>
      </c>
      <c r="B10" s="79">
        <v>0</v>
      </c>
      <c r="C10" s="74">
        <v>0</v>
      </c>
      <c r="D10" s="74">
        <v>0</v>
      </c>
      <c r="E10" s="77">
        <v>6939962731049</v>
      </c>
      <c r="F10" s="74">
        <f t="shared" si="0"/>
        <v>0</v>
      </c>
      <c r="G10" s="76">
        <v>12</v>
      </c>
      <c r="H10" s="76">
        <v>327</v>
      </c>
      <c r="I10" s="76">
        <v>38.9016393442623</v>
      </c>
      <c r="J10" s="87">
        <v>1.04166666666667</v>
      </c>
      <c r="K10" s="88">
        <f t="shared" si="1"/>
        <v>12</v>
      </c>
      <c r="M10" s="89" t="s">
        <v>517</v>
      </c>
    </row>
    <row r="11" spans="1:13">
      <c r="A11" s="73">
        <v>0</v>
      </c>
      <c r="B11" s="79">
        <v>0</v>
      </c>
      <c r="C11" s="74">
        <v>0</v>
      </c>
      <c r="D11" s="74">
        <v>0</v>
      </c>
      <c r="E11" s="77">
        <v>6939962759098</v>
      </c>
      <c r="F11" s="74">
        <f t="shared" si="0"/>
        <v>0</v>
      </c>
      <c r="G11" s="76">
        <v>2</v>
      </c>
      <c r="H11" s="76">
        <v>2324</v>
      </c>
      <c r="I11" s="76">
        <v>18.6701627514085</v>
      </c>
      <c r="J11" s="87">
        <v>1</v>
      </c>
      <c r="K11" s="88">
        <f t="shared" si="1"/>
        <v>2</v>
      </c>
      <c r="M11" s="90" t="s">
        <v>517</v>
      </c>
    </row>
    <row r="12" spans="1:13">
      <c r="A12" s="73">
        <v>0</v>
      </c>
      <c r="B12" s="74">
        <v>0</v>
      </c>
      <c r="C12" s="74">
        <v>0</v>
      </c>
      <c r="D12" s="74">
        <v>0</v>
      </c>
      <c r="E12" s="80">
        <v>6939962741451</v>
      </c>
      <c r="F12" s="74">
        <f t="shared" si="0"/>
        <v>0</v>
      </c>
      <c r="G12" s="73">
        <v>0</v>
      </c>
      <c r="H12" s="76">
        <v>823</v>
      </c>
      <c r="I12" s="76">
        <v>27.7834935536765</v>
      </c>
      <c r="J12" s="87">
        <v>1</v>
      </c>
      <c r="K12" s="88">
        <f t="shared" si="1"/>
        <v>0</v>
      </c>
      <c r="M12" s="89" t="s">
        <v>517</v>
      </c>
    </row>
    <row r="13" spans="1:13">
      <c r="A13" s="73">
        <v>0</v>
      </c>
      <c r="B13" s="74">
        <v>0</v>
      </c>
      <c r="C13" s="74">
        <v>0</v>
      </c>
      <c r="D13" s="74">
        <v>0</v>
      </c>
      <c r="E13" s="80">
        <v>6939962759043</v>
      </c>
      <c r="F13" s="74">
        <f t="shared" si="0"/>
        <v>0</v>
      </c>
      <c r="G13" s="76">
        <v>0</v>
      </c>
      <c r="H13" s="76">
        <v>174</v>
      </c>
      <c r="I13" s="76">
        <v>94.4430085293358</v>
      </c>
      <c r="J13" s="87">
        <v>0.958333333333333</v>
      </c>
      <c r="K13" s="88">
        <f t="shared" si="1"/>
        <v>0</v>
      </c>
      <c r="M13" s="89" t="s">
        <v>517</v>
      </c>
    </row>
    <row r="14" spans="1:13">
      <c r="A14" s="73">
        <v>0</v>
      </c>
      <c r="B14" s="74">
        <v>0</v>
      </c>
      <c r="C14" s="74">
        <v>0</v>
      </c>
      <c r="D14" s="74">
        <v>0</v>
      </c>
      <c r="E14" s="80">
        <v>6939962763910</v>
      </c>
      <c r="F14" s="74">
        <f t="shared" si="0"/>
        <v>0</v>
      </c>
      <c r="G14" s="76">
        <v>1</v>
      </c>
      <c r="H14" s="76">
        <v>421</v>
      </c>
      <c r="I14" s="76">
        <v>45.9647302904564</v>
      </c>
      <c r="J14" s="87">
        <v>1</v>
      </c>
      <c r="K14" s="88">
        <f t="shared" si="1"/>
        <v>1</v>
      </c>
      <c r="M14" s="89" t="s">
        <v>517</v>
      </c>
    </row>
    <row r="15" spans="1:13">
      <c r="A15" s="73">
        <v>0</v>
      </c>
      <c r="B15" s="74">
        <v>0</v>
      </c>
      <c r="C15" s="74">
        <v>0</v>
      </c>
      <c r="D15" s="74">
        <v>0</v>
      </c>
      <c r="E15" s="80">
        <v>6939962759814</v>
      </c>
      <c r="F15" s="74">
        <f t="shared" si="0"/>
        <v>0</v>
      </c>
      <c r="G15" s="76">
        <v>0</v>
      </c>
      <c r="H15" s="76">
        <v>1594</v>
      </c>
      <c r="I15" s="76">
        <v>31.7683569171198</v>
      </c>
      <c r="J15" s="87">
        <v>1</v>
      </c>
      <c r="K15" s="88">
        <f t="shared" si="1"/>
        <v>0</v>
      </c>
      <c r="M15" s="89" t="s">
        <v>517</v>
      </c>
    </row>
    <row r="16" spans="1:13">
      <c r="A16" s="73">
        <v>0</v>
      </c>
      <c r="B16" s="74">
        <v>156</v>
      </c>
      <c r="C16" s="74">
        <v>0</v>
      </c>
      <c r="D16" s="74">
        <v>0</v>
      </c>
      <c r="E16" s="80">
        <v>6939962766423</v>
      </c>
      <c r="F16" s="74">
        <f t="shared" si="0"/>
        <v>156</v>
      </c>
      <c r="G16" s="76">
        <v>12</v>
      </c>
      <c r="H16" s="76">
        <v>859</v>
      </c>
      <c r="I16" s="76">
        <v>62.231219379423</v>
      </c>
      <c r="J16" s="87">
        <v>1</v>
      </c>
      <c r="K16" s="88">
        <f t="shared" si="1"/>
        <v>168</v>
      </c>
      <c r="M16" s="90" t="s">
        <v>517</v>
      </c>
    </row>
    <row r="17" spans="1:13">
      <c r="A17" s="73">
        <v>685</v>
      </c>
      <c r="B17" s="74">
        <v>0</v>
      </c>
      <c r="C17" s="74">
        <v>0</v>
      </c>
      <c r="D17" s="74">
        <v>0</v>
      </c>
      <c r="E17" s="75">
        <v>6939962741307</v>
      </c>
      <c r="F17" s="74">
        <f t="shared" si="0"/>
        <v>685</v>
      </c>
      <c r="G17" s="76">
        <v>51</v>
      </c>
      <c r="H17" s="76">
        <v>1034</v>
      </c>
      <c r="I17" s="76">
        <v>43.9432219243602</v>
      </c>
      <c r="J17" s="87">
        <v>1</v>
      </c>
      <c r="K17" s="88">
        <f t="shared" si="1"/>
        <v>736</v>
      </c>
      <c r="M17" s="89" t="s">
        <v>517</v>
      </c>
    </row>
    <row r="18" spans="1:13">
      <c r="A18" s="73">
        <v>57</v>
      </c>
      <c r="B18" s="74">
        <v>8</v>
      </c>
      <c r="C18" s="74">
        <v>0</v>
      </c>
      <c r="D18" s="74">
        <v>0</v>
      </c>
      <c r="E18" s="75">
        <v>6939962739281</v>
      </c>
      <c r="F18" s="74">
        <f t="shared" si="0"/>
        <v>65</v>
      </c>
      <c r="G18" s="76">
        <v>182</v>
      </c>
      <c r="H18" s="76">
        <v>2288</v>
      </c>
      <c r="I18" s="76">
        <v>28.668862752034</v>
      </c>
      <c r="J18" s="87">
        <v>1</v>
      </c>
      <c r="K18" s="88">
        <f t="shared" si="1"/>
        <v>247</v>
      </c>
      <c r="M18" s="90" t="s">
        <v>517</v>
      </c>
    </row>
    <row r="19" spans="1:13">
      <c r="A19" s="73">
        <v>0</v>
      </c>
      <c r="B19" s="79">
        <v>0</v>
      </c>
      <c r="C19" s="74">
        <v>0</v>
      </c>
      <c r="D19" s="74">
        <v>0</v>
      </c>
      <c r="E19" s="77">
        <v>6939962760605</v>
      </c>
      <c r="F19" s="74">
        <f t="shared" si="0"/>
        <v>0</v>
      </c>
      <c r="G19" s="76">
        <v>1</v>
      </c>
      <c r="H19" s="76">
        <v>173</v>
      </c>
      <c r="I19" s="76">
        <v>15.624064651302</v>
      </c>
      <c r="J19" s="87">
        <v>0.88</v>
      </c>
      <c r="K19" s="88">
        <f t="shared" si="1"/>
        <v>1</v>
      </c>
      <c r="M19" s="89" t="s">
        <v>517</v>
      </c>
    </row>
    <row r="20" spans="1:13">
      <c r="A20" s="73">
        <v>0</v>
      </c>
      <c r="B20" s="74">
        <v>149</v>
      </c>
      <c r="C20" s="74">
        <v>0</v>
      </c>
      <c r="D20" s="74">
        <v>0</v>
      </c>
      <c r="E20" s="75">
        <v>6939962745992</v>
      </c>
      <c r="F20" s="74">
        <f t="shared" si="0"/>
        <v>149</v>
      </c>
      <c r="G20" s="76">
        <v>8</v>
      </c>
      <c r="H20" s="76">
        <v>822</v>
      </c>
      <c r="I20" s="76">
        <v>58.0535571542766</v>
      </c>
      <c r="J20" s="87">
        <v>1</v>
      </c>
      <c r="K20" s="88">
        <f t="shared" si="1"/>
        <v>157</v>
      </c>
      <c r="M20" s="89" t="s">
        <v>517</v>
      </c>
    </row>
    <row r="21" spans="1:13">
      <c r="A21" s="73">
        <v>0</v>
      </c>
      <c r="B21" s="74">
        <v>0</v>
      </c>
      <c r="C21" s="74">
        <v>0</v>
      </c>
      <c r="D21" s="74">
        <v>0</v>
      </c>
      <c r="E21" s="77">
        <v>6939962755359</v>
      </c>
      <c r="F21" s="74">
        <f t="shared" si="0"/>
        <v>0</v>
      </c>
      <c r="G21" s="76">
        <v>0</v>
      </c>
      <c r="H21" s="76">
        <v>29</v>
      </c>
      <c r="I21" s="76">
        <v>56.4411492122335</v>
      </c>
      <c r="J21" s="87">
        <v>0.541666666666667</v>
      </c>
      <c r="K21" s="88">
        <f t="shared" si="1"/>
        <v>0</v>
      </c>
      <c r="M21" s="89" t="s">
        <v>517</v>
      </c>
    </row>
    <row r="22" spans="1:13">
      <c r="A22" s="73">
        <v>0</v>
      </c>
      <c r="B22" s="74">
        <v>0</v>
      </c>
      <c r="C22" s="74">
        <v>0</v>
      </c>
      <c r="D22" s="74">
        <v>0</v>
      </c>
      <c r="E22" s="80">
        <v>6939962762180</v>
      </c>
      <c r="F22" s="74">
        <f t="shared" si="0"/>
        <v>0</v>
      </c>
      <c r="G22" s="76">
        <v>0</v>
      </c>
      <c r="H22" s="76">
        <v>139</v>
      </c>
      <c r="I22" s="76">
        <v>25.9882478632479</v>
      </c>
      <c r="J22" s="87">
        <v>0.916666666666667</v>
      </c>
      <c r="K22" s="88">
        <f t="shared" si="1"/>
        <v>0</v>
      </c>
      <c r="M22" s="90" t="s">
        <v>517</v>
      </c>
    </row>
    <row r="23" spans="1:13">
      <c r="A23" s="73">
        <v>0</v>
      </c>
      <c r="B23" s="74">
        <v>0</v>
      </c>
      <c r="C23" s="74">
        <v>0</v>
      </c>
      <c r="D23" s="74">
        <v>0</v>
      </c>
      <c r="E23" s="80">
        <v>6939962758039</v>
      </c>
      <c r="F23" s="74">
        <f t="shared" si="0"/>
        <v>0</v>
      </c>
      <c r="G23" s="76">
        <v>0</v>
      </c>
      <c r="H23" s="76">
        <v>534</v>
      </c>
      <c r="I23" s="76">
        <v>7.29389573644672</v>
      </c>
      <c r="J23" s="87">
        <v>0.625</v>
      </c>
      <c r="K23" s="88">
        <f t="shared" si="1"/>
        <v>0</v>
      </c>
      <c r="M23" s="89" t="s">
        <v>517</v>
      </c>
    </row>
    <row r="24" spans="1:13">
      <c r="A24" s="73">
        <v>0</v>
      </c>
      <c r="B24" s="74">
        <v>0</v>
      </c>
      <c r="C24" s="74">
        <v>0</v>
      </c>
      <c r="D24" s="74">
        <v>0</v>
      </c>
      <c r="E24" s="80">
        <v>6939962768182</v>
      </c>
      <c r="F24" s="74">
        <f t="shared" si="0"/>
        <v>0</v>
      </c>
      <c r="G24" s="76">
        <v>0</v>
      </c>
      <c r="H24" s="76">
        <v>63</v>
      </c>
      <c r="I24" s="76">
        <v>74.5772266065389</v>
      </c>
      <c r="J24" s="87">
        <v>0.84</v>
      </c>
      <c r="K24" s="88">
        <f t="shared" si="1"/>
        <v>0</v>
      </c>
      <c r="M24" s="89" t="s">
        <v>517</v>
      </c>
    </row>
    <row r="25" spans="1:13">
      <c r="A25" s="73">
        <v>29</v>
      </c>
      <c r="B25" s="74">
        <v>0</v>
      </c>
      <c r="C25" s="74">
        <v>0</v>
      </c>
      <c r="D25" s="74">
        <v>0</v>
      </c>
      <c r="E25" s="75">
        <v>6939962734354</v>
      </c>
      <c r="F25" s="74">
        <f t="shared" si="0"/>
        <v>29</v>
      </c>
      <c r="G25" s="76">
        <v>29</v>
      </c>
      <c r="H25" s="76">
        <v>428</v>
      </c>
      <c r="I25" s="76">
        <v>29.9981245311328</v>
      </c>
      <c r="J25" s="87">
        <v>0.96</v>
      </c>
      <c r="K25" s="88">
        <f t="shared" si="1"/>
        <v>58</v>
      </c>
      <c r="M25" s="89" t="s">
        <v>517</v>
      </c>
    </row>
    <row r="26" spans="1:13">
      <c r="A26" s="73">
        <v>627</v>
      </c>
      <c r="B26" s="74">
        <v>0</v>
      </c>
      <c r="C26" s="74">
        <v>0</v>
      </c>
      <c r="D26" s="74">
        <v>0</v>
      </c>
      <c r="E26" s="75">
        <v>6939962756264</v>
      </c>
      <c r="F26" s="74">
        <f t="shared" si="0"/>
        <v>627</v>
      </c>
      <c r="G26" s="76">
        <v>277</v>
      </c>
      <c r="H26" s="76">
        <v>2585</v>
      </c>
      <c r="I26" s="76">
        <v>28.5760473176971</v>
      </c>
      <c r="J26" s="87">
        <v>1</v>
      </c>
      <c r="K26" s="88">
        <f t="shared" si="1"/>
        <v>904</v>
      </c>
      <c r="M26" s="89" t="s">
        <v>517</v>
      </c>
    </row>
    <row r="27" spans="1:13">
      <c r="A27" s="73">
        <v>0</v>
      </c>
      <c r="B27" s="74">
        <v>0</v>
      </c>
      <c r="C27" s="74">
        <v>0</v>
      </c>
      <c r="D27" s="74">
        <v>0</v>
      </c>
      <c r="E27" s="75">
        <v>6939962748214</v>
      </c>
      <c r="F27" s="74">
        <f t="shared" si="0"/>
        <v>0</v>
      </c>
      <c r="G27" s="76">
        <v>0</v>
      </c>
      <c r="H27" s="76">
        <v>156</v>
      </c>
      <c r="I27" s="76">
        <v>12.9383886255924</v>
      </c>
      <c r="J27" s="87">
        <v>0.8</v>
      </c>
      <c r="K27" s="88">
        <f t="shared" si="1"/>
        <v>0</v>
      </c>
      <c r="M27" s="90" t="s">
        <v>517</v>
      </c>
    </row>
    <row r="28" spans="1:13">
      <c r="A28" s="73">
        <v>0</v>
      </c>
      <c r="B28" s="74">
        <v>0</v>
      </c>
      <c r="C28" s="74">
        <v>7</v>
      </c>
      <c r="D28" s="74">
        <v>0</v>
      </c>
      <c r="E28" s="81">
        <v>6939962757315</v>
      </c>
      <c r="F28" s="74">
        <f t="shared" si="0"/>
        <v>7</v>
      </c>
      <c r="G28" s="76">
        <v>0</v>
      </c>
      <c r="H28" s="76">
        <v>952</v>
      </c>
      <c r="I28" s="76">
        <v>16.2423021302179</v>
      </c>
      <c r="J28" s="87">
        <v>0.84</v>
      </c>
      <c r="K28" s="88">
        <f t="shared" si="1"/>
        <v>7</v>
      </c>
      <c r="M28" s="89" t="s">
        <v>517</v>
      </c>
    </row>
    <row r="29" spans="1:13">
      <c r="A29" s="79">
        <v>0</v>
      </c>
      <c r="B29" s="79">
        <v>4</v>
      </c>
      <c r="C29" s="74">
        <v>0</v>
      </c>
      <c r="D29" s="74">
        <v>0</v>
      </c>
      <c r="E29" s="77">
        <v>6939962759173</v>
      </c>
      <c r="F29" s="74">
        <f t="shared" si="0"/>
        <v>4</v>
      </c>
      <c r="G29" s="76">
        <v>2</v>
      </c>
      <c r="H29" s="76">
        <v>563</v>
      </c>
      <c r="I29" s="76">
        <v>14.5112763563426</v>
      </c>
      <c r="J29" s="87">
        <v>1.04166666666667</v>
      </c>
      <c r="K29" s="88">
        <f t="shared" si="1"/>
        <v>6</v>
      </c>
      <c r="M29" s="89" t="s">
        <v>517</v>
      </c>
    </row>
    <row r="30" spans="1:13">
      <c r="A30" s="73">
        <v>0</v>
      </c>
      <c r="B30" s="74">
        <v>0</v>
      </c>
      <c r="C30" s="74">
        <v>0</v>
      </c>
      <c r="D30" s="74">
        <v>0</v>
      </c>
      <c r="E30" s="77">
        <v>6939962757322</v>
      </c>
      <c r="F30" s="74">
        <f t="shared" si="0"/>
        <v>0</v>
      </c>
      <c r="G30" s="76">
        <v>0</v>
      </c>
      <c r="H30" s="76">
        <v>147</v>
      </c>
      <c r="I30" s="76">
        <v>22.051575112508</v>
      </c>
      <c r="J30" s="87">
        <v>0.875</v>
      </c>
      <c r="K30" s="88">
        <f t="shared" si="1"/>
        <v>0</v>
      </c>
      <c r="M30" s="90" t="s">
        <v>517</v>
      </c>
    </row>
    <row r="31" spans="1:13">
      <c r="A31" s="73">
        <v>0</v>
      </c>
      <c r="B31" s="74">
        <v>0</v>
      </c>
      <c r="C31" s="74">
        <v>0</v>
      </c>
      <c r="D31" s="74">
        <v>0</v>
      </c>
      <c r="E31" s="75">
        <v>6939962746630</v>
      </c>
      <c r="F31" s="74">
        <f t="shared" si="0"/>
        <v>0</v>
      </c>
      <c r="G31" s="76">
        <v>0</v>
      </c>
      <c r="H31" s="76">
        <v>2574</v>
      </c>
      <c r="I31" s="76">
        <v>27.9509175806277</v>
      </c>
      <c r="J31" s="87">
        <v>1</v>
      </c>
      <c r="K31" s="88">
        <f t="shared" si="1"/>
        <v>0</v>
      </c>
      <c r="M31" s="89" t="s">
        <v>517</v>
      </c>
    </row>
    <row r="32" spans="1:13">
      <c r="A32" s="73">
        <v>0</v>
      </c>
      <c r="B32" s="79">
        <v>6</v>
      </c>
      <c r="C32" s="74">
        <v>0</v>
      </c>
      <c r="D32" s="74">
        <v>0</v>
      </c>
      <c r="E32" s="77">
        <v>6939962758060</v>
      </c>
      <c r="F32" s="74">
        <f t="shared" si="0"/>
        <v>6</v>
      </c>
      <c r="G32" s="73">
        <v>0</v>
      </c>
      <c r="H32" s="76">
        <v>5447</v>
      </c>
      <c r="I32" s="76">
        <v>26.8474380549355</v>
      </c>
      <c r="J32" s="87">
        <v>1</v>
      </c>
      <c r="K32" s="88">
        <f t="shared" si="1"/>
        <v>6</v>
      </c>
      <c r="M32" s="90" t="s">
        <v>517</v>
      </c>
    </row>
    <row r="33" spans="1:13">
      <c r="A33" s="73">
        <v>0</v>
      </c>
      <c r="B33" s="74">
        <v>6</v>
      </c>
      <c r="C33" s="74">
        <v>0</v>
      </c>
      <c r="D33" s="74">
        <v>0</v>
      </c>
      <c r="E33" s="75">
        <v>6939962746296</v>
      </c>
      <c r="F33" s="74">
        <f t="shared" si="0"/>
        <v>6</v>
      </c>
      <c r="G33" s="73">
        <v>0</v>
      </c>
      <c r="H33" s="76">
        <v>2610</v>
      </c>
      <c r="I33" s="76">
        <v>27.2194991135412</v>
      </c>
      <c r="J33" s="87">
        <v>1</v>
      </c>
      <c r="K33" s="88">
        <f t="shared" si="1"/>
        <v>6</v>
      </c>
      <c r="M33" s="89" t="s">
        <v>517</v>
      </c>
    </row>
    <row r="34" spans="1:13">
      <c r="A34" s="73">
        <v>0</v>
      </c>
      <c r="B34" s="74">
        <v>0</v>
      </c>
      <c r="C34" s="74">
        <v>0</v>
      </c>
      <c r="D34" s="74">
        <v>0</v>
      </c>
      <c r="E34" s="75">
        <v>6939962755908</v>
      </c>
      <c r="F34" s="74">
        <f t="shared" si="0"/>
        <v>0</v>
      </c>
      <c r="G34" s="76">
        <v>0</v>
      </c>
      <c r="H34" s="76">
        <v>287</v>
      </c>
      <c r="I34" s="76">
        <v>9.00318181139178</v>
      </c>
      <c r="J34" s="87">
        <v>0.92</v>
      </c>
      <c r="K34" s="88">
        <f t="shared" si="1"/>
        <v>0</v>
      </c>
      <c r="M34" s="90" t="s">
        <v>517</v>
      </c>
    </row>
    <row r="35" spans="1:13">
      <c r="A35" s="73">
        <v>0</v>
      </c>
      <c r="B35" s="79">
        <v>0</v>
      </c>
      <c r="C35" s="74">
        <v>0</v>
      </c>
      <c r="D35" s="74">
        <v>0</v>
      </c>
      <c r="E35" s="77">
        <v>6939962760186</v>
      </c>
      <c r="F35" s="74">
        <f t="shared" si="0"/>
        <v>0</v>
      </c>
      <c r="G35" s="76">
        <v>0</v>
      </c>
      <c r="H35" s="76">
        <v>302</v>
      </c>
      <c r="I35" s="76">
        <v>21.9097630069785</v>
      </c>
      <c r="J35" s="87">
        <v>0.88</v>
      </c>
      <c r="K35" s="88">
        <f t="shared" si="1"/>
        <v>0</v>
      </c>
      <c r="M35" s="89" t="s">
        <v>517</v>
      </c>
    </row>
    <row r="36" spans="1:13">
      <c r="A36" s="73">
        <v>84</v>
      </c>
      <c r="B36" s="74">
        <v>0</v>
      </c>
      <c r="C36" s="74">
        <v>0</v>
      </c>
      <c r="D36" s="74">
        <v>0</v>
      </c>
      <c r="E36" s="75">
        <v>6939962755656</v>
      </c>
      <c r="F36" s="74">
        <f t="shared" si="0"/>
        <v>84</v>
      </c>
      <c r="G36" s="76">
        <v>0</v>
      </c>
      <c r="H36" s="76">
        <v>236</v>
      </c>
      <c r="I36" s="76">
        <v>10.6301745956844</v>
      </c>
      <c r="J36" s="87">
        <v>0.76</v>
      </c>
      <c r="K36" s="88">
        <f t="shared" si="1"/>
        <v>84</v>
      </c>
      <c r="M36" s="89" t="s">
        <v>517</v>
      </c>
    </row>
    <row r="37" spans="1:13">
      <c r="A37" s="73">
        <v>120</v>
      </c>
      <c r="B37" s="74">
        <v>0</v>
      </c>
      <c r="C37" s="74">
        <v>0</v>
      </c>
      <c r="D37" s="74">
        <v>0</v>
      </c>
      <c r="E37" s="80">
        <v>6939962765129</v>
      </c>
      <c r="F37" s="74">
        <f t="shared" ref="F37:F68" si="2">A37+B37+C37+D37</f>
        <v>120</v>
      </c>
      <c r="G37" s="76">
        <v>80</v>
      </c>
      <c r="H37" s="76">
        <v>605</v>
      </c>
      <c r="I37" s="76">
        <v>41.1587982832618</v>
      </c>
      <c r="J37" s="87">
        <v>1</v>
      </c>
      <c r="K37" s="88">
        <f t="shared" ref="K37:K68" si="3">F37+G37</f>
        <v>200</v>
      </c>
      <c r="M37" s="89" t="s">
        <v>517</v>
      </c>
    </row>
    <row r="38" spans="1:13">
      <c r="A38" s="73">
        <v>0</v>
      </c>
      <c r="B38" s="74">
        <v>0</v>
      </c>
      <c r="C38" s="74">
        <v>0</v>
      </c>
      <c r="D38" s="74">
        <v>0</v>
      </c>
      <c r="E38" s="80">
        <v>6939962767864</v>
      </c>
      <c r="F38" s="74">
        <f t="shared" si="2"/>
        <v>0</v>
      </c>
      <c r="G38" s="76">
        <v>0</v>
      </c>
      <c r="H38" s="76">
        <v>231</v>
      </c>
      <c r="I38" s="76">
        <v>38.904483118133</v>
      </c>
      <c r="J38" s="87">
        <v>0.88</v>
      </c>
      <c r="K38" s="88">
        <f t="shared" si="3"/>
        <v>0</v>
      </c>
      <c r="M38" s="89" t="s">
        <v>517</v>
      </c>
    </row>
    <row r="39" spans="1:13">
      <c r="A39" s="73">
        <v>0</v>
      </c>
      <c r="B39" s="74">
        <v>0</v>
      </c>
      <c r="C39" s="74">
        <v>0</v>
      </c>
      <c r="D39" s="74">
        <v>0</v>
      </c>
      <c r="E39" s="77">
        <v>6939962759074</v>
      </c>
      <c r="F39" s="74">
        <f t="shared" si="2"/>
        <v>0</v>
      </c>
      <c r="G39" s="76">
        <v>4</v>
      </c>
      <c r="H39" s="76">
        <v>726</v>
      </c>
      <c r="I39" s="76">
        <v>38.8948089511341</v>
      </c>
      <c r="J39" s="87">
        <v>1</v>
      </c>
      <c r="K39" s="88">
        <f t="shared" si="3"/>
        <v>4</v>
      </c>
      <c r="M39" s="89" t="s">
        <v>517</v>
      </c>
    </row>
    <row r="40" spans="1:13">
      <c r="A40" s="73">
        <v>0</v>
      </c>
      <c r="B40" s="74">
        <v>77</v>
      </c>
      <c r="C40" s="74">
        <v>0</v>
      </c>
      <c r="D40" s="74">
        <v>0</v>
      </c>
      <c r="E40" s="75">
        <v>6939962747057</v>
      </c>
      <c r="F40" s="74">
        <f t="shared" si="2"/>
        <v>77</v>
      </c>
      <c r="G40" s="76">
        <v>17</v>
      </c>
      <c r="H40" s="76">
        <v>318</v>
      </c>
      <c r="I40" s="76">
        <v>45.887417650512</v>
      </c>
      <c r="J40" s="87">
        <v>1</v>
      </c>
      <c r="K40" s="88">
        <f t="shared" si="3"/>
        <v>94</v>
      </c>
      <c r="M40" s="89" t="s">
        <v>517</v>
      </c>
    </row>
    <row r="41" spans="1:13">
      <c r="A41" s="73">
        <v>0</v>
      </c>
      <c r="B41" s="74">
        <v>14</v>
      </c>
      <c r="C41" s="74">
        <v>0</v>
      </c>
      <c r="D41" s="74">
        <v>0</v>
      </c>
      <c r="E41" s="75">
        <v>6939962748184</v>
      </c>
      <c r="F41" s="74">
        <f t="shared" si="2"/>
        <v>14</v>
      </c>
      <c r="G41" s="76">
        <v>1</v>
      </c>
      <c r="H41" s="76">
        <v>114</v>
      </c>
      <c r="I41" s="76">
        <v>33.2369942196532</v>
      </c>
      <c r="J41" s="87">
        <v>0.791666666666667</v>
      </c>
      <c r="K41" s="88">
        <f t="shared" si="3"/>
        <v>15</v>
      </c>
      <c r="M41" s="89" t="s">
        <v>517</v>
      </c>
    </row>
    <row r="42" spans="1:13">
      <c r="A42" s="73">
        <v>0</v>
      </c>
      <c r="B42" s="74">
        <v>0</v>
      </c>
      <c r="C42" s="74">
        <v>0</v>
      </c>
      <c r="D42" s="74">
        <v>0</v>
      </c>
      <c r="E42" s="77">
        <v>6939962760599</v>
      </c>
      <c r="F42" s="74">
        <f t="shared" si="2"/>
        <v>0</v>
      </c>
      <c r="G42" s="76">
        <v>0</v>
      </c>
      <c r="H42" s="76">
        <v>42</v>
      </c>
      <c r="I42" s="76">
        <v>36.4161849710983</v>
      </c>
      <c r="J42" s="87">
        <v>0.583333333333333</v>
      </c>
      <c r="K42" s="88">
        <f t="shared" si="3"/>
        <v>0</v>
      </c>
      <c r="M42" s="89" t="s">
        <v>517</v>
      </c>
    </row>
    <row r="43" spans="1:13">
      <c r="A43" s="73">
        <v>0</v>
      </c>
      <c r="B43" s="74">
        <v>0</v>
      </c>
      <c r="C43" s="74">
        <v>0</v>
      </c>
      <c r="D43" s="74">
        <v>0</v>
      </c>
      <c r="E43" s="75">
        <v>6939962746685</v>
      </c>
      <c r="F43" s="74">
        <f t="shared" si="2"/>
        <v>0</v>
      </c>
      <c r="G43" s="76">
        <v>0</v>
      </c>
      <c r="H43" s="76">
        <v>637</v>
      </c>
      <c r="I43" s="76">
        <v>16.4183317786833</v>
      </c>
      <c r="J43" s="87">
        <v>1</v>
      </c>
      <c r="K43" s="88">
        <f t="shared" si="3"/>
        <v>0</v>
      </c>
      <c r="M43" s="90" t="s">
        <v>517</v>
      </c>
    </row>
    <row r="44" spans="1:13">
      <c r="A44" s="73">
        <v>0</v>
      </c>
      <c r="B44" s="74">
        <v>0</v>
      </c>
      <c r="C44" s="74">
        <v>0</v>
      </c>
      <c r="D44" s="74">
        <v>0</v>
      </c>
      <c r="E44" s="81">
        <v>6939962747644</v>
      </c>
      <c r="F44" s="74">
        <f t="shared" si="2"/>
        <v>0</v>
      </c>
      <c r="G44" s="76">
        <v>0</v>
      </c>
      <c r="H44" s="76">
        <v>215</v>
      </c>
      <c r="I44" s="76">
        <v>6.7827419403299</v>
      </c>
      <c r="J44" s="87">
        <v>0.75</v>
      </c>
      <c r="K44" s="88">
        <f t="shared" si="3"/>
        <v>0</v>
      </c>
      <c r="M44" s="89" t="s">
        <v>517</v>
      </c>
    </row>
    <row r="45" spans="1:13">
      <c r="A45" s="73">
        <v>0</v>
      </c>
      <c r="B45" s="74">
        <v>0</v>
      </c>
      <c r="C45" s="74">
        <v>0</v>
      </c>
      <c r="D45" s="74">
        <v>0</v>
      </c>
      <c r="E45" s="77">
        <v>6939962738024</v>
      </c>
      <c r="F45" s="74">
        <f t="shared" si="2"/>
        <v>0</v>
      </c>
      <c r="G45" s="76">
        <v>0</v>
      </c>
      <c r="H45" s="76">
        <v>71</v>
      </c>
      <c r="I45" s="76">
        <v>10.2643535729038</v>
      </c>
      <c r="J45" s="87">
        <v>0.48</v>
      </c>
      <c r="K45" s="88">
        <f t="shared" si="3"/>
        <v>0</v>
      </c>
      <c r="M45" s="89" t="s">
        <v>517</v>
      </c>
    </row>
    <row r="46" spans="1:13">
      <c r="A46" s="73">
        <v>0</v>
      </c>
      <c r="B46" s="74">
        <v>106</v>
      </c>
      <c r="C46" s="74">
        <v>0</v>
      </c>
      <c r="D46" s="74">
        <v>0</v>
      </c>
      <c r="E46" s="77">
        <v>6939962758572</v>
      </c>
      <c r="F46" s="74">
        <f t="shared" si="2"/>
        <v>106</v>
      </c>
      <c r="G46" s="76">
        <v>4</v>
      </c>
      <c r="H46" s="76">
        <v>541</v>
      </c>
      <c r="I46" s="76">
        <v>44.5365398085454</v>
      </c>
      <c r="J46" s="87">
        <v>1.04166666666667</v>
      </c>
      <c r="K46" s="88">
        <f t="shared" si="3"/>
        <v>110</v>
      </c>
      <c r="M46" s="89" t="s">
        <v>517</v>
      </c>
    </row>
    <row r="47" spans="1:13">
      <c r="A47" s="79">
        <v>40</v>
      </c>
      <c r="B47" s="74">
        <v>0</v>
      </c>
      <c r="C47" s="74">
        <v>0</v>
      </c>
      <c r="D47" s="74">
        <v>0</v>
      </c>
      <c r="E47" s="77">
        <v>6939962759012</v>
      </c>
      <c r="F47" s="74">
        <f t="shared" si="2"/>
        <v>40</v>
      </c>
      <c r="G47" s="76">
        <v>6</v>
      </c>
      <c r="H47" s="76">
        <v>626</v>
      </c>
      <c r="I47" s="76">
        <v>101.382629287297</v>
      </c>
      <c r="J47" s="87">
        <v>1</v>
      </c>
      <c r="K47" s="88">
        <f t="shared" si="3"/>
        <v>46</v>
      </c>
      <c r="M47" s="89" t="s">
        <v>517</v>
      </c>
    </row>
    <row r="48" ht="16.5" spans="1:13">
      <c r="A48" s="73">
        <v>0</v>
      </c>
      <c r="B48" s="74">
        <v>0</v>
      </c>
      <c r="C48" s="74">
        <v>0</v>
      </c>
      <c r="D48" s="74">
        <v>0</v>
      </c>
      <c r="E48" s="33">
        <v>6939962759357</v>
      </c>
      <c r="F48" s="74">
        <f t="shared" si="2"/>
        <v>0</v>
      </c>
      <c r="G48" s="76">
        <v>0</v>
      </c>
      <c r="H48" s="76">
        <v>107</v>
      </c>
      <c r="I48" s="76">
        <v>31.7193675889328</v>
      </c>
      <c r="J48" s="87">
        <v>0.8</v>
      </c>
      <c r="K48" s="88">
        <f t="shared" si="3"/>
        <v>0</v>
      </c>
      <c r="M48" s="89" t="s">
        <v>517</v>
      </c>
    </row>
    <row r="49" spans="1:13">
      <c r="A49" s="73">
        <v>0</v>
      </c>
      <c r="B49" s="74">
        <v>0</v>
      </c>
      <c r="C49" s="74">
        <v>0</v>
      </c>
      <c r="D49" s="74">
        <v>0</v>
      </c>
      <c r="E49" s="77">
        <v>6939962755618</v>
      </c>
      <c r="F49" s="74">
        <f t="shared" si="2"/>
        <v>0</v>
      </c>
      <c r="G49" s="76">
        <v>0</v>
      </c>
      <c r="H49" s="76">
        <v>379</v>
      </c>
      <c r="I49" s="76">
        <v>36.6200423299899</v>
      </c>
      <c r="J49" s="87">
        <v>1</v>
      </c>
      <c r="K49" s="88">
        <f t="shared" si="3"/>
        <v>0</v>
      </c>
      <c r="M49" s="90" t="s">
        <v>517</v>
      </c>
    </row>
    <row r="50" spans="1:13">
      <c r="A50" s="73">
        <v>0</v>
      </c>
      <c r="B50" s="74">
        <v>164</v>
      </c>
      <c r="C50" s="74">
        <v>0</v>
      </c>
      <c r="D50" s="74">
        <v>0</v>
      </c>
      <c r="E50" s="80">
        <v>6939962746074</v>
      </c>
      <c r="F50" s="74">
        <f t="shared" si="2"/>
        <v>164</v>
      </c>
      <c r="G50" s="76">
        <v>12</v>
      </c>
      <c r="H50" s="76">
        <v>1443</v>
      </c>
      <c r="I50" s="76">
        <v>63.7571988982556</v>
      </c>
      <c r="J50" s="87">
        <v>1.04166666666667</v>
      </c>
      <c r="K50" s="88">
        <f t="shared" si="3"/>
        <v>176</v>
      </c>
      <c r="M50" s="90" t="s">
        <v>517</v>
      </c>
    </row>
    <row r="51" spans="1:13">
      <c r="A51" s="73">
        <v>0</v>
      </c>
      <c r="B51" s="74">
        <v>52</v>
      </c>
      <c r="C51" s="74">
        <v>0</v>
      </c>
      <c r="D51" s="74">
        <v>0</v>
      </c>
      <c r="E51" s="80">
        <v>6939962763477</v>
      </c>
      <c r="F51" s="74">
        <f t="shared" si="2"/>
        <v>52</v>
      </c>
      <c r="G51" s="76">
        <v>12</v>
      </c>
      <c r="H51" s="76">
        <v>381</v>
      </c>
      <c r="I51" s="76">
        <v>86.1932114882506</v>
      </c>
      <c r="J51" s="87">
        <v>1.04166666666667</v>
      </c>
      <c r="K51" s="88">
        <f t="shared" si="3"/>
        <v>64</v>
      </c>
      <c r="M51" s="90" t="s">
        <v>517</v>
      </c>
    </row>
    <row r="52" spans="1:13">
      <c r="A52" s="79">
        <v>0</v>
      </c>
      <c r="B52" s="74">
        <v>0</v>
      </c>
      <c r="C52" s="74">
        <v>0</v>
      </c>
      <c r="D52" s="74">
        <v>0</v>
      </c>
      <c r="E52" s="77">
        <v>6939962760698</v>
      </c>
      <c r="F52" s="74">
        <f t="shared" si="2"/>
        <v>0</v>
      </c>
      <c r="G52" s="76">
        <v>0</v>
      </c>
      <c r="H52" s="76">
        <v>484</v>
      </c>
      <c r="I52" s="76">
        <v>39.8291469101454</v>
      </c>
      <c r="J52" s="87">
        <v>1</v>
      </c>
      <c r="K52" s="88">
        <f t="shared" si="3"/>
        <v>0</v>
      </c>
      <c r="M52" s="89" t="s">
        <v>517</v>
      </c>
    </row>
    <row r="53" spans="1:13">
      <c r="A53" s="73">
        <v>0</v>
      </c>
      <c r="B53" s="74">
        <v>0</v>
      </c>
      <c r="C53" s="74">
        <v>0</v>
      </c>
      <c r="D53" s="74">
        <v>0</v>
      </c>
      <c r="E53" s="80">
        <v>6939962763774</v>
      </c>
      <c r="F53" s="74">
        <f t="shared" si="2"/>
        <v>0</v>
      </c>
      <c r="G53" s="76">
        <v>0</v>
      </c>
      <c r="H53" s="76">
        <v>74</v>
      </c>
      <c r="I53" s="76">
        <v>7.457529513389</v>
      </c>
      <c r="J53" s="87">
        <v>0.541666666666667</v>
      </c>
      <c r="K53" s="88">
        <f t="shared" si="3"/>
        <v>0</v>
      </c>
      <c r="M53" s="89" t="s">
        <v>517</v>
      </c>
    </row>
    <row r="54" spans="1:13">
      <c r="A54" s="79">
        <v>0</v>
      </c>
      <c r="B54" s="79">
        <v>0</v>
      </c>
      <c r="C54" s="74">
        <v>0</v>
      </c>
      <c r="D54" s="74">
        <v>0</v>
      </c>
      <c r="E54" s="80">
        <v>6939962759128</v>
      </c>
      <c r="F54" s="74">
        <f t="shared" si="2"/>
        <v>0</v>
      </c>
      <c r="G54" s="76">
        <v>0</v>
      </c>
      <c r="H54" s="76">
        <v>294</v>
      </c>
      <c r="I54" s="76">
        <v>14.6487294469357</v>
      </c>
      <c r="J54" s="87">
        <v>0.916666666666667</v>
      </c>
      <c r="K54" s="88">
        <f t="shared" si="3"/>
        <v>0</v>
      </c>
      <c r="M54" s="89" t="s">
        <v>517</v>
      </c>
    </row>
    <row r="55" spans="1:13">
      <c r="A55" s="73">
        <v>0</v>
      </c>
      <c r="B55" s="74">
        <v>12</v>
      </c>
      <c r="C55" s="74">
        <v>0</v>
      </c>
      <c r="D55" s="74">
        <v>0</v>
      </c>
      <c r="E55" s="77">
        <v>6939962757612</v>
      </c>
      <c r="F55" s="74">
        <f t="shared" si="2"/>
        <v>12</v>
      </c>
      <c r="G55" s="76">
        <v>32</v>
      </c>
      <c r="H55" s="76">
        <v>541</v>
      </c>
      <c r="I55" s="76">
        <v>73.2781194811522</v>
      </c>
      <c r="J55" s="87">
        <v>0.916666666666667</v>
      </c>
      <c r="K55" s="88">
        <f t="shared" si="3"/>
        <v>44</v>
      </c>
      <c r="M55" s="89" t="s">
        <v>517</v>
      </c>
    </row>
    <row r="56" spans="1:13">
      <c r="A56" s="73">
        <v>0</v>
      </c>
      <c r="B56" s="74">
        <v>126</v>
      </c>
      <c r="C56" s="74">
        <v>0</v>
      </c>
      <c r="D56" s="74">
        <v>0</v>
      </c>
      <c r="E56" s="77">
        <v>6939962757575</v>
      </c>
      <c r="F56" s="74">
        <f t="shared" si="2"/>
        <v>126</v>
      </c>
      <c r="G56" s="76">
        <v>30</v>
      </c>
      <c r="H56" s="76">
        <v>1024</v>
      </c>
      <c r="I56" s="76">
        <v>45.9573937959387</v>
      </c>
      <c r="J56" s="87">
        <v>1</v>
      </c>
      <c r="K56" s="88">
        <f t="shared" si="3"/>
        <v>156</v>
      </c>
      <c r="M56" s="89" t="s">
        <v>517</v>
      </c>
    </row>
    <row r="57" spans="1:13">
      <c r="A57" s="73">
        <v>15</v>
      </c>
      <c r="B57" s="74">
        <v>0</v>
      </c>
      <c r="C57" s="74">
        <v>0</v>
      </c>
      <c r="D57" s="74">
        <v>0</v>
      </c>
      <c r="E57" s="75">
        <v>6939962753065</v>
      </c>
      <c r="F57" s="74">
        <f t="shared" si="2"/>
        <v>15</v>
      </c>
      <c r="G57" s="76">
        <v>18</v>
      </c>
      <c r="H57" s="76">
        <v>270</v>
      </c>
      <c r="I57" s="76">
        <v>29.9391119251522</v>
      </c>
      <c r="J57" s="87">
        <v>1</v>
      </c>
      <c r="K57" s="88">
        <f t="shared" si="3"/>
        <v>33</v>
      </c>
      <c r="M57" s="90" t="s">
        <v>517</v>
      </c>
    </row>
    <row r="58" spans="1:13">
      <c r="A58" s="73">
        <v>0</v>
      </c>
      <c r="B58" s="74">
        <v>0</v>
      </c>
      <c r="C58" s="74">
        <v>0</v>
      </c>
      <c r="D58" s="74">
        <v>0</v>
      </c>
      <c r="E58" s="80">
        <v>6939962762999</v>
      </c>
      <c r="F58" s="74">
        <f t="shared" si="2"/>
        <v>0</v>
      </c>
      <c r="G58" s="76">
        <v>0</v>
      </c>
      <c r="H58" s="76">
        <v>335</v>
      </c>
      <c r="I58" s="76">
        <v>68.4338521400778</v>
      </c>
      <c r="J58" s="87">
        <v>1</v>
      </c>
      <c r="K58" s="88">
        <f t="shared" si="3"/>
        <v>0</v>
      </c>
      <c r="M58" s="89" t="s">
        <v>517</v>
      </c>
    </row>
    <row r="59" spans="1:13">
      <c r="A59" s="73">
        <v>0</v>
      </c>
      <c r="B59" s="74">
        <v>364</v>
      </c>
      <c r="C59" s="74">
        <v>0</v>
      </c>
      <c r="D59" s="74">
        <v>0</v>
      </c>
      <c r="E59" s="75">
        <v>6939962758763</v>
      </c>
      <c r="F59" s="74">
        <f t="shared" si="2"/>
        <v>364</v>
      </c>
      <c r="G59" s="76">
        <v>28</v>
      </c>
      <c r="H59" s="76">
        <v>1777</v>
      </c>
      <c r="I59" s="76">
        <v>32.974059188893</v>
      </c>
      <c r="J59" s="87">
        <v>1</v>
      </c>
      <c r="K59" s="88">
        <f t="shared" si="3"/>
        <v>392</v>
      </c>
      <c r="M59" s="90" t="s">
        <v>517</v>
      </c>
    </row>
    <row r="60" spans="1:13">
      <c r="A60" s="73">
        <v>0</v>
      </c>
      <c r="B60" s="74">
        <v>0</v>
      </c>
      <c r="C60" s="74">
        <v>4</v>
      </c>
      <c r="D60" s="74">
        <v>0</v>
      </c>
      <c r="E60" s="77">
        <v>6939962760711</v>
      </c>
      <c r="F60" s="74">
        <f t="shared" si="2"/>
        <v>4</v>
      </c>
      <c r="G60" s="76">
        <v>0</v>
      </c>
      <c r="H60" s="76">
        <v>939</v>
      </c>
      <c r="I60" s="76">
        <v>38.044799444348</v>
      </c>
      <c r="J60" s="87">
        <v>0.96</v>
      </c>
      <c r="K60" s="88">
        <f t="shared" si="3"/>
        <v>4</v>
      </c>
      <c r="M60" s="89" t="s">
        <v>517</v>
      </c>
    </row>
    <row r="61" spans="1:13">
      <c r="A61" s="73">
        <v>0</v>
      </c>
      <c r="B61" s="74">
        <v>0</v>
      </c>
      <c r="C61" s="74">
        <v>0</v>
      </c>
      <c r="D61" s="74">
        <v>0</v>
      </c>
      <c r="E61" s="80">
        <v>6939962764436</v>
      </c>
      <c r="F61" s="74">
        <f t="shared" si="2"/>
        <v>0</v>
      </c>
      <c r="G61" s="76">
        <v>0</v>
      </c>
      <c r="H61" s="76">
        <v>447</v>
      </c>
      <c r="I61" s="76">
        <v>74.2759930368729</v>
      </c>
      <c r="J61" s="87">
        <v>0.92</v>
      </c>
      <c r="K61" s="88">
        <f t="shared" si="3"/>
        <v>0</v>
      </c>
      <c r="M61" s="89" t="s">
        <v>517</v>
      </c>
    </row>
    <row r="62" spans="1:13">
      <c r="A62" s="79">
        <v>24</v>
      </c>
      <c r="B62" s="74">
        <v>0</v>
      </c>
      <c r="C62" s="74">
        <v>0</v>
      </c>
      <c r="D62" s="74">
        <v>0</v>
      </c>
      <c r="E62" s="80">
        <v>6939962761299</v>
      </c>
      <c r="F62" s="74">
        <f t="shared" si="2"/>
        <v>24</v>
      </c>
      <c r="G62" s="76">
        <v>24</v>
      </c>
      <c r="H62" s="76">
        <v>731</v>
      </c>
      <c r="I62" s="76">
        <v>17.8944279539068</v>
      </c>
      <c r="J62" s="87">
        <v>1</v>
      </c>
      <c r="K62" s="88">
        <f t="shared" si="3"/>
        <v>48</v>
      </c>
      <c r="M62" s="89" t="s">
        <v>517</v>
      </c>
    </row>
    <row r="63" spans="1:13">
      <c r="A63" s="79">
        <v>0</v>
      </c>
      <c r="B63" s="74">
        <v>3</v>
      </c>
      <c r="C63" s="74">
        <v>0</v>
      </c>
      <c r="D63" s="74">
        <v>0</v>
      </c>
      <c r="E63" s="75">
        <v>6939962752488</v>
      </c>
      <c r="F63" s="74">
        <f t="shared" si="2"/>
        <v>3</v>
      </c>
      <c r="G63" s="76">
        <v>5</v>
      </c>
      <c r="H63" s="76">
        <v>573</v>
      </c>
      <c r="I63" s="76">
        <v>37.8036626385947</v>
      </c>
      <c r="J63" s="87">
        <v>1.04166666666667</v>
      </c>
      <c r="K63" s="88">
        <f t="shared" si="3"/>
        <v>8</v>
      </c>
      <c r="M63" s="89" t="s">
        <v>517</v>
      </c>
    </row>
    <row r="64" spans="1:13">
      <c r="A64" s="73">
        <v>0</v>
      </c>
      <c r="B64" s="74">
        <v>0</v>
      </c>
      <c r="C64" s="74">
        <v>0</v>
      </c>
      <c r="D64" s="74">
        <v>0</v>
      </c>
      <c r="E64" s="80">
        <v>6939962765433</v>
      </c>
      <c r="F64" s="74">
        <f t="shared" si="2"/>
        <v>0</v>
      </c>
      <c r="G64" s="76">
        <v>0</v>
      </c>
      <c r="H64" s="76">
        <v>400</v>
      </c>
      <c r="I64" s="76">
        <v>81.8952910207663</v>
      </c>
      <c r="J64" s="87">
        <v>0.875</v>
      </c>
      <c r="K64" s="88">
        <f t="shared" si="3"/>
        <v>0</v>
      </c>
      <c r="M64" s="89" t="s">
        <v>517</v>
      </c>
    </row>
    <row r="65" spans="1:13">
      <c r="A65" s="73">
        <v>21</v>
      </c>
      <c r="B65" s="74">
        <v>0</v>
      </c>
      <c r="C65" s="74">
        <v>0</v>
      </c>
      <c r="D65" s="74">
        <v>0</v>
      </c>
      <c r="E65" s="75">
        <v>6939962730912</v>
      </c>
      <c r="F65" s="74">
        <f t="shared" si="2"/>
        <v>21</v>
      </c>
      <c r="G65" s="76">
        <v>28</v>
      </c>
      <c r="H65" s="76">
        <v>195</v>
      </c>
      <c r="I65" s="76">
        <v>40.5419444203965</v>
      </c>
      <c r="J65" s="87">
        <v>0.96</v>
      </c>
      <c r="K65" s="88">
        <f t="shared" si="3"/>
        <v>49</v>
      </c>
      <c r="M65" s="89" t="s">
        <v>517</v>
      </c>
    </row>
    <row r="66" spans="1:13">
      <c r="A66" s="73">
        <v>300</v>
      </c>
      <c r="B66" s="74">
        <v>329</v>
      </c>
      <c r="C66" s="74">
        <v>0</v>
      </c>
      <c r="D66" s="74">
        <v>0</v>
      </c>
      <c r="E66" s="75">
        <v>6939962744384</v>
      </c>
      <c r="F66" s="74">
        <f t="shared" si="2"/>
        <v>629</v>
      </c>
      <c r="G66" s="76">
        <v>23</v>
      </c>
      <c r="H66" s="76">
        <v>778</v>
      </c>
      <c r="I66" s="76">
        <v>26.1927748364995</v>
      </c>
      <c r="J66" s="87">
        <v>1.04166666666667</v>
      </c>
      <c r="K66" s="88">
        <f t="shared" si="3"/>
        <v>652</v>
      </c>
      <c r="M66" s="89" t="s">
        <v>517</v>
      </c>
    </row>
    <row r="67" spans="1:13">
      <c r="A67" s="73">
        <v>0</v>
      </c>
      <c r="B67" s="74">
        <v>0</v>
      </c>
      <c r="C67" s="74">
        <v>0</v>
      </c>
      <c r="D67" s="74">
        <v>0</v>
      </c>
      <c r="E67" s="77">
        <v>6939962753539</v>
      </c>
      <c r="F67" s="74">
        <f t="shared" si="2"/>
        <v>0</v>
      </c>
      <c r="G67" s="76">
        <v>0</v>
      </c>
      <c r="H67" s="76">
        <v>896</v>
      </c>
      <c r="I67" s="76">
        <v>49.3405008522355</v>
      </c>
      <c r="J67" s="87">
        <v>1</v>
      </c>
      <c r="K67" s="88">
        <f t="shared" si="3"/>
        <v>0</v>
      </c>
      <c r="M67" s="89" t="s">
        <v>517</v>
      </c>
    </row>
    <row r="68" spans="1:13">
      <c r="A68" s="73">
        <v>100</v>
      </c>
      <c r="B68" s="74">
        <v>0</v>
      </c>
      <c r="C68" s="74">
        <v>0</v>
      </c>
      <c r="D68" s="74">
        <v>0</v>
      </c>
      <c r="E68" s="80">
        <v>6939962763736</v>
      </c>
      <c r="F68" s="74">
        <f t="shared" si="2"/>
        <v>100</v>
      </c>
      <c r="G68" s="76">
        <v>44</v>
      </c>
      <c r="H68" s="76">
        <v>620</v>
      </c>
      <c r="I68" s="76">
        <v>40.7338163122225</v>
      </c>
      <c r="J68" s="87">
        <v>1</v>
      </c>
      <c r="K68" s="88">
        <f t="shared" si="3"/>
        <v>144</v>
      </c>
      <c r="M68" s="89" t="s">
        <v>517</v>
      </c>
    </row>
    <row r="69" spans="1:13">
      <c r="A69" s="73">
        <v>0</v>
      </c>
      <c r="B69" s="74">
        <v>376</v>
      </c>
      <c r="C69" s="74">
        <v>252</v>
      </c>
      <c r="D69" s="74">
        <v>0</v>
      </c>
      <c r="E69" s="77">
        <v>6939962746593</v>
      </c>
      <c r="F69" s="74">
        <f t="shared" ref="F69:F100" si="4">A69+B69+C69+D69</f>
        <v>628</v>
      </c>
      <c r="G69" s="76">
        <v>20</v>
      </c>
      <c r="H69" s="76">
        <v>685</v>
      </c>
      <c r="I69" s="76">
        <v>63.3314796594944</v>
      </c>
      <c r="J69" s="87">
        <v>1</v>
      </c>
      <c r="K69" s="88">
        <f t="shared" ref="K69:K100" si="5">F69+G69</f>
        <v>648</v>
      </c>
      <c r="M69" s="90" t="s">
        <v>517</v>
      </c>
    </row>
    <row r="70" spans="1:13">
      <c r="A70" s="73">
        <v>0</v>
      </c>
      <c r="B70" s="74">
        <v>0</v>
      </c>
      <c r="C70" s="74">
        <v>0</v>
      </c>
      <c r="D70" s="74">
        <v>0</v>
      </c>
      <c r="E70" s="77">
        <v>6939962756165</v>
      </c>
      <c r="F70" s="74">
        <f t="shared" si="4"/>
        <v>0</v>
      </c>
      <c r="G70" s="76">
        <v>0</v>
      </c>
      <c r="H70" s="76">
        <v>899</v>
      </c>
      <c r="I70" s="76">
        <v>30.9583155685284</v>
      </c>
      <c r="J70" s="87">
        <v>1</v>
      </c>
      <c r="K70" s="88">
        <f t="shared" si="5"/>
        <v>0</v>
      </c>
      <c r="M70" s="89" t="s">
        <v>517</v>
      </c>
    </row>
    <row r="71" spans="1:13">
      <c r="A71" s="73">
        <v>0</v>
      </c>
      <c r="B71" s="74">
        <v>0</v>
      </c>
      <c r="C71" s="74">
        <v>0</v>
      </c>
      <c r="D71" s="74">
        <v>0</v>
      </c>
      <c r="E71" s="91">
        <v>6939962756172</v>
      </c>
      <c r="F71" s="74">
        <f t="shared" si="4"/>
        <v>0</v>
      </c>
      <c r="G71" s="76">
        <v>0</v>
      </c>
      <c r="H71" s="76">
        <v>3324</v>
      </c>
      <c r="I71" s="76">
        <v>17.8937357569668</v>
      </c>
      <c r="J71" s="87">
        <v>0.96</v>
      </c>
      <c r="K71" s="88">
        <f t="shared" si="5"/>
        <v>0</v>
      </c>
      <c r="M71" s="90" t="s">
        <v>517</v>
      </c>
    </row>
    <row r="72" spans="1:13">
      <c r="A72" s="73">
        <v>0</v>
      </c>
      <c r="B72" s="74">
        <v>0</v>
      </c>
      <c r="C72" s="74">
        <v>0</v>
      </c>
      <c r="D72" s="74">
        <v>0</v>
      </c>
      <c r="E72" s="80">
        <v>6939962762401</v>
      </c>
      <c r="F72" s="74">
        <f t="shared" si="4"/>
        <v>0</v>
      </c>
      <c r="G72" s="76">
        <v>0</v>
      </c>
      <c r="H72" s="76">
        <v>962</v>
      </c>
      <c r="I72" s="76">
        <v>14.81117619889</v>
      </c>
      <c r="J72" s="87">
        <v>0.958333333333333</v>
      </c>
      <c r="K72" s="88">
        <f t="shared" si="5"/>
        <v>0</v>
      </c>
      <c r="M72" s="89" t="s">
        <v>517</v>
      </c>
    </row>
    <row r="73" spans="1:13">
      <c r="A73" s="73">
        <v>0</v>
      </c>
      <c r="B73" s="74">
        <v>0</v>
      </c>
      <c r="C73" s="74">
        <v>0</v>
      </c>
      <c r="D73" s="74">
        <v>0</v>
      </c>
      <c r="E73" s="80">
        <v>6939962765983</v>
      </c>
      <c r="F73" s="74">
        <f t="shared" si="4"/>
        <v>0</v>
      </c>
      <c r="G73" s="76">
        <v>0</v>
      </c>
      <c r="H73" s="76">
        <v>398</v>
      </c>
      <c r="I73" s="76">
        <v>31.3621013133208</v>
      </c>
      <c r="J73" s="87">
        <v>0.875</v>
      </c>
      <c r="K73" s="88">
        <f t="shared" si="5"/>
        <v>0</v>
      </c>
      <c r="M73" s="90" t="s">
        <v>517</v>
      </c>
    </row>
    <row r="74" spans="1:13">
      <c r="A74" s="73">
        <v>0</v>
      </c>
      <c r="B74" s="74">
        <v>0</v>
      </c>
      <c r="C74" s="74">
        <v>0</v>
      </c>
      <c r="D74" s="74">
        <v>0</v>
      </c>
      <c r="E74" s="77">
        <v>6939962759364</v>
      </c>
      <c r="F74" s="74">
        <f t="shared" si="4"/>
        <v>0</v>
      </c>
      <c r="G74" s="76">
        <v>0</v>
      </c>
      <c r="H74" s="76">
        <v>34</v>
      </c>
      <c r="I74" s="76">
        <v>54.2141230068337</v>
      </c>
      <c r="J74" s="87">
        <v>0.583333333333333</v>
      </c>
      <c r="K74" s="88">
        <f t="shared" si="5"/>
        <v>0</v>
      </c>
      <c r="M74" s="90" t="s">
        <v>517</v>
      </c>
    </row>
    <row r="75" spans="1:13">
      <c r="A75" s="73">
        <v>0</v>
      </c>
      <c r="B75" s="74">
        <v>0</v>
      </c>
      <c r="C75" s="74">
        <v>0</v>
      </c>
      <c r="D75" s="74">
        <v>0</v>
      </c>
      <c r="E75" s="77">
        <v>6939962759371</v>
      </c>
      <c r="F75" s="74">
        <f t="shared" si="4"/>
        <v>0</v>
      </c>
      <c r="G75" s="76">
        <v>0</v>
      </c>
      <c r="H75" s="76">
        <v>104</v>
      </c>
      <c r="I75" s="76">
        <v>72.5822532402792</v>
      </c>
      <c r="J75" s="87">
        <v>0.875</v>
      </c>
      <c r="K75" s="88">
        <f t="shared" si="5"/>
        <v>0</v>
      </c>
      <c r="M75" s="89" t="s">
        <v>517</v>
      </c>
    </row>
    <row r="76" spans="1:13">
      <c r="A76" s="73">
        <v>0</v>
      </c>
      <c r="B76" s="74">
        <v>0</v>
      </c>
      <c r="C76" s="74">
        <v>0</v>
      </c>
      <c r="D76" s="74">
        <v>0</v>
      </c>
      <c r="E76" s="77">
        <v>6939962759395</v>
      </c>
      <c r="F76" s="74">
        <f t="shared" si="4"/>
        <v>0</v>
      </c>
      <c r="G76" s="76">
        <v>0</v>
      </c>
      <c r="H76" s="76">
        <v>24</v>
      </c>
      <c r="I76" s="76">
        <v>103.917525773196</v>
      </c>
      <c r="J76" s="87">
        <v>0.25</v>
      </c>
      <c r="K76" s="88">
        <f t="shared" si="5"/>
        <v>0</v>
      </c>
      <c r="M76" s="89" t="s">
        <v>517</v>
      </c>
    </row>
    <row r="77" ht="16.5" spans="1:13">
      <c r="A77" s="73">
        <v>80</v>
      </c>
      <c r="B77" s="74">
        <v>0</v>
      </c>
      <c r="C77" s="74">
        <v>0</v>
      </c>
      <c r="D77" s="74">
        <v>0</v>
      </c>
      <c r="E77" s="92">
        <v>6939962770291</v>
      </c>
      <c r="F77" s="74">
        <f t="shared" si="4"/>
        <v>80</v>
      </c>
      <c r="G77" s="76">
        <v>80</v>
      </c>
      <c r="H77" s="76">
        <v>733</v>
      </c>
      <c r="I77" s="76">
        <v>39.8064816973653</v>
      </c>
      <c r="J77" s="87">
        <v>0.958333333333333</v>
      </c>
      <c r="K77" s="88">
        <f t="shared" si="5"/>
        <v>160</v>
      </c>
      <c r="M77" s="89" t="s">
        <v>517</v>
      </c>
    </row>
    <row r="78" ht="16.5" spans="1:13">
      <c r="A78" s="73">
        <v>0</v>
      </c>
      <c r="B78" s="74">
        <v>0</v>
      </c>
      <c r="C78" s="74">
        <v>0</v>
      </c>
      <c r="D78" s="74">
        <v>0</v>
      </c>
      <c r="E78" s="92">
        <v>6939962747026</v>
      </c>
      <c r="F78" s="74">
        <f t="shared" si="4"/>
        <v>0</v>
      </c>
      <c r="G78" s="76">
        <v>0</v>
      </c>
      <c r="H78" s="76">
        <v>264</v>
      </c>
      <c r="I78" s="76">
        <v>33.1301541771244</v>
      </c>
      <c r="J78" s="87">
        <v>0.92</v>
      </c>
      <c r="K78" s="88">
        <f t="shared" si="5"/>
        <v>0</v>
      </c>
      <c r="M78" s="89" t="s">
        <v>517</v>
      </c>
    </row>
    <row r="79" spans="1:13">
      <c r="A79" s="73">
        <v>0</v>
      </c>
      <c r="B79" s="74">
        <v>0</v>
      </c>
      <c r="C79" s="74">
        <v>0</v>
      </c>
      <c r="D79" s="74">
        <v>0</v>
      </c>
      <c r="E79" s="80">
        <v>6939962768854</v>
      </c>
      <c r="F79" s="74">
        <f t="shared" si="4"/>
        <v>0</v>
      </c>
      <c r="G79" s="76">
        <v>0</v>
      </c>
      <c r="H79" s="76">
        <v>250</v>
      </c>
      <c r="I79" s="76">
        <v>311.942959001783</v>
      </c>
      <c r="J79" s="87">
        <v>0.666666666666667</v>
      </c>
      <c r="K79" s="88">
        <f t="shared" si="5"/>
        <v>0</v>
      </c>
      <c r="M79" s="89" t="s">
        <v>517</v>
      </c>
    </row>
    <row r="80" spans="1:13">
      <c r="A80" s="73">
        <v>42</v>
      </c>
      <c r="B80" s="79">
        <v>0</v>
      </c>
      <c r="C80" s="74">
        <v>0</v>
      </c>
      <c r="D80" s="74">
        <v>0</v>
      </c>
      <c r="E80" s="80">
        <v>6939962769738</v>
      </c>
      <c r="F80" s="74">
        <f t="shared" si="4"/>
        <v>42</v>
      </c>
      <c r="G80" s="76">
        <v>6</v>
      </c>
      <c r="H80" s="76">
        <v>912</v>
      </c>
      <c r="I80" s="76">
        <v>21.1108434262686</v>
      </c>
      <c r="J80" s="87">
        <v>0.958333333333333</v>
      </c>
      <c r="K80" s="88">
        <f t="shared" si="5"/>
        <v>48</v>
      </c>
      <c r="M80" s="89" t="s">
        <v>517</v>
      </c>
    </row>
    <row r="81" spans="1:13">
      <c r="A81" s="73">
        <v>223</v>
      </c>
      <c r="B81" s="79">
        <v>0</v>
      </c>
      <c r="C81" s="74">
        <v>0</v>
      </c>
      <c r="D81" s="74">
        <v>0</v>
      </c>
      <c r="E81" s="80">
        <v>6939962766911</v>
      </c>
      <c r="F81" s="74">
        <f t="shared" si="4"/>
        <v>223</v>
      </c>
      <c r="G81" s="76">
        <v>32</v>
      </c>
      <c r="H81" s="76">
        <v>310</v>
      </c>
      <c r="I81" s="76">
        <v>18.0502148835105</v>
      </c>
      <c r="J81" s="87">
        <v>0.92</v>
      </c>
      <c r="K81" s="88">
        <f t="shared" si="5"/>
        <v>255</v>
      </c>
      <c r="M81" s="89" t="s">
        <v>517</v>
      </c>
    </row>
    <row r="82" ht="16.5" spans="1:13">
      <c r="A82" s="73">
        <v>0</v>
      </c>
      <c r="B82" s="74">
        <v>0</v>
      </c>
      <c r="C82" s="74">
        <v>0</v>
      </c>
      <c r="D82" s="74">
        <v>0</v>
      </c>
      <c r="E82" s="92">
        <v>6939962770666</v>
      </c>
      <c r="F82" s="74">
        <f t="shared" si="4"/>
        <v>0</v>
      </c>
      <c r="G82" s="76">
        <v>0</v>
      </c>
      <c r="H82" s="76">
        <v>456</v>
      </c>
      <c r="I82" s="76">
        <v>41.0019267822736</v>
      </c>
      <c r="J82" s="87">
        <v>0.92</v>
      </c>
      <c r="K82" s="88">
        <f t="shared" si="5"/>
        <v>0</v>
      </c>
      <c r="M82" s="89" t="s">
        <v>517</v>
      </c>
    </row>
    <row r="83" ht="16.5" spans="1:13">
      <c r="A83" s="73">
        <v>0</v>
      </c>
      <c r="B83" s="74">
        <v>0</v>
      </c>
      <c r="C83" s="74">
        <v>0</v>
      </c>
      <c r="D83" s="74">
        <v>0</v>
      </c>
      <c r="E83" s="33">
        <v>6939962766775</v>
      </c>
      <c r="F83" s="74">
        <f t="shared" si="4"/>
        <v>0</v>
      </c>
      <c r="G83" s="76">
        <v>0</v>
      </c>
      <c r="H83" s="76">
        <v>0</v>
      </c>
      <c r="I83" s="76" t="s">
        <v>462</v>
      </c>
      <c r="J83" s="87"/>
      <c r="K83" s="88">
        <f t="shared" si="5"/>
        <v>0</v>
      </c>
      <c r="M83" s="89" t="s">
        <v>517</v>
      </c>
    </row>
    <row r="84" ht="16.5" spans="1:13">
      <c r="A84" s="73">
        <v>0</v>
      </c>
      <c r="B84" s="74">
        <v>0</v>
      </c>
      <c r="C84" s="74">
        <v>0</v>
      </c>
      <c r="D84" s="74">
        <v>0</v>
      </c>
      <c r="E84" s="33">
        <v>6939962768908</v>
      </c>
      <c r="F84" s="74">
        <f t="shared" si="4"/>
        <v>0</v>
      </c>
      <c r="G84" s="76">
        <v>0</v>
      </c>
      <c r="H84" s="76">
        <v>0</v>
      </c>
      <c r="I84" s="76" t="s">
        <v>462</v>
      </c>
      <c r="J84" s="87"/>
      <c r="K84" s="88">
        <f t="shared" si="5"/>
        <v>0</v>
      </c>
      <c r="M84" s="89" t="s">
        <v>517</v>
      </c>
    </row>
    <row r="85" spans="1:13">
      <c r="A85" s="73">
        <v>0</v>
      </c>
      <c r="B85" s="79">
        <v>0</v>
      </c>
      <c r="C85" s="74">
        <v>0</v>
      </c>
      <c r="D85" s="74">
        <v>0</v>
      </c>
      <c r="E85" s="93">
        <v>6939962771502</v>
      </c>
      <c r="F85" s="74">
        <f t="shared" si="4"/>
        <v>0</v>
      </c>
      <c r="G85" s="76">
        <v>6</v>
      </c>
      <c r="H85" s="76">
        <v>1036</v>
      </c>
      <c r="I85" s="76">
        <v>10.5392947794801</v>
      </c>
      <c r="J85" s="87">
        <v>1</v>
      </c>
      <c r="K85" s="88">
        <f t="shared" si="5"/>
        <v>6</v>
      </c>
      <c r="M85" s="89" t="s">
        <v>517</v>
      </c>
    </row>
    <row r="86" spans="1:13">
      <c r="A86" s="73">
        <v>184</v>
      </c>
      <c r="B86" s="79">
        <v>0</v>
      </c>
      <c r="C86" s="74">
        <v>0</v>
      </c>
      <c r="D86" s="74">
        <v>0</v>
      </c>
      <c r="E86" s="93">
        <v>6939962756653</v>
      </c>
      <c r="F86" s="74">
        <f t="shared" si="4"/>
        <v>184</v>
      </c>
      <c r="G86" s="76">
        <v>76</v>
      </c>
      <c r="H86" s="76">
        <v>852</v>
      </c>
      <c r="I86" s="76">
        <v>23.2439975668229</v>
      </c>
      <c r="J86" s="87">
        <v>1</v>
      </c>
      <c r="K86" s="88">
        <f t="shared" si="5"/>
        <v>260</v>
      </c>
      <c r="M86" s="89" t="s">
        <v>517</v>
      </c>
    </row>
    <row r="87" ht="16.5" spans="1:13">
      <c r="A87" s="73">
        <v>0</v>
      </c>
      <c r="B87" s="79">
        <v>0</v>
      </c>
      <c r="C87" s="74">
        <v>0</v>
      </c>
      <c r="D87" s="74">
        <v>0</v>
      </c>
      <c r="E87" s="94">
        <v>6939962769882</v>
      </c>
      <c r="F87" s="74">
        <f t="shared" si="4"/>
        <v>0</v>
      </c>
      <c r="G87" s="76">
        <v>0</v>
      </c>
      <c r="H87" s="76">
        <v>1282</v>
      </c>
      <c r="I87" s="76">
        <v>28.8645866838212</v>
      </c>
      <c r="J87" s="87">
        <v>1</v>
      </c>
      <c r="K87" s="88">
        <f t="shared" si="5"/>
        <v>0</v>
      </c>
      <c r="M87" s="90" t="s">
        <v>517</v>
      </c>
    </row>
    <row r="88" ht="16.5" spans="1:13">
      <c r="A88" s="73">
        <v>0</v>
      </c>
      <c r="B88" s="79">
        <v>120</v>
      </c>
      <c r="C88" s="74">
        <v>0</v>
      </c>
      <c r="D88" s="74">
        <v>0</v>
      </c>
      <c r="E88" s="92">
        <v>6939962769271</v>
      </c>
      <c r="F88" s="74">
        <f t="shared" si="4"/>
        <v>120</v>
      </c>
      <c r="G88" s="76">
        <v>0</v>
      </c>
      <c r="H88" s="76">
        <v>334</v>
      </c>
      <c r="I88" s="76">
        <v>19.2538911306926</v>
      </c>
      <c r="J88" s="87">
        <v>0.916666666666667</v>
      </c>
      <c r="K88" s="88">
        <f t="shared" si="5"/>
        <v>120</v>
      </c>
      <c r="M88" s="89" t="s">
        <v>517</v>
      </c>
    </row>
    <row r="89" ht="16.5" spans="1:13">
      <c r="A89" s="73">
        <v>154</v>
      </c>
      <c r="B89" s="79">
        <v>252</v>
      </c>
      <c r="C89" s="74">
        <v>0</v>
      </c>
      <c r="D89" s="74">
        <v>0</v>
      </c>
      <c r="E89" s="92">
        <v>6939962767574</v>
      </c>
      <c r="F89" s="74">
        <f t="shared" si="4"/>
        <v>406</v>
      </c>
      <c r="G89" s="76">
        <v>16</v>
      </c>
      <c r="H89" s="76">
        <v>689</v>
      </c>
      <c r="I89" s="76">
        <v>30.2377353866264</v>
      </c>
      <c r="J89" s="87">
        <v>1.04166666666667</v>
      </c>
      <c r="K89" s="88">
        <f t="shared" si="5"/>
        <v>422</v>
      </c>
      <c r="M89" s="89" t="s">
        <v>517</v>
      </c>
    </row>
    <row r="90" ht="16.5" spans="1:13">
      <c r="A90" s="73">
        <v>162</v>
      </c>
      <c r="B90" s="74">
        <v>0</v>
      </c>
      <c r="C90" s="74">
        <v>0</v>
      </c>
      <c r="D90" s="74">
        <v>0</v>
      </c>
      <c r="E90" s="94">
        <v>6939962770833</v>
      </c>
      <c r="F90" s="74">
        <f t="shared" si="4"/>
        <v>162</v>
      </c>
      <c r="G90" s="76">
        <v>0</v>
      </c>
      <c r="H90" s="76">
        <v>511</v>
      </c>
      <c r="I90" s="76">
        <v>137.418363426815</v>
      </c>
      <c r="J90" s="87">
        <v>1</v>
      </c>
      <c r="K90" s="88">
        <f t="shared" si="5"/>
        <v>162</v>
      </c>
      <c r="M90" s="89" t="s">
        <v>517</v>
      </c>
    </row>
    <row r="91" ht="16.5" spans="1:13">
      <c r="A91" s="73">
        <v>0</v>
      </c>
      <c r="B91" s="95">
        <v>598</v>
      </c>
      <c r="C91" s="74">
        <v>0</v>
      </c>
      <c r="D91" s="74">
        <v>0</v>
      </c>
      <c r="E91" s="94">
        <v>6939962764856</v>
      </c>
      <c r="F91" s="74">
        <f t="shared" si="4"/>
        <v>598</v>
      </c>
      <c r="G91" s="76">
        <v>0</v>
      </c>
      <c r="H91" s="76">
        <v>0</v>
      </c>
      <c r="I91" s="76" t="s">
        <v>462</v>
      </c>
      <c r="J91" s="87"/>
      <c r="K91" s="88">
        <f t="shared" si="5"/>
        <v>598</v>
      </c>
      <c r="M91" s="98" t="s">
        <v>490</v>
      </c>
    </row>
    <row r="92" ht="16.5" spans="1:13">
      <c r="A92" s="73">
        <v>0</v>
      </c>
      <c r="B92" s="79">
        <v>0</v>
      </c>
      <c r="C92" s="74">
        <v>0</v>
      </c>
      <c r="D92" s="74">
        <v>0</v>
      </c>
      <c r="E92" s="94">
        <v>6939962760940</v>
      </c>
      <c r="F92" s="74">
        <f t="shared" si="4"/>
        <v>0</v>
      </c>
      <c r="G92" s="76">
        <v>0</v>
      </c>
      <c r="H92" s="76">
        <v>135</v>
      </c>
      <c r="I92" s="76">
        <v>16.9011565518064</v>
      </c>
      <c r="J92" s="87">
        <v>1</v>
      </c>
      <c r="K92" s="88">
        <f t="shared" si="5"/>
        <v>0</v>
      </c>
      <c r="M92" s="98" t="s">
        <v>490</v>
      </c>
    </row>
    <row r="93" ht="16.5" spans="1:13">
      <c r="A93" s="73">
        <v>296</v>
      </c>
      <c r="B93" s="96">
        <v>264</v>
      </c>
      <c r="C93" s="74">
        <v>0</v>
      </c>
      <c r="D93" s="74">
        <v>0</v>
      </c>
      <c r="E93" s="94">
        <v>6939962770901</v>
      </c>
      <c r="F93" s="74">
        <f t="shared" si="4"/>
        <v>560</v>
      </c>
      <c r="G93" s="76">
        <v>0</v>
      </c>
      <c r="H93" s="76">
        <v>32</v>
      </c>
      <c r="I93" s="76"/>
      <c r="J93" s="87"/>
      <c r="K93" s="88">
        <f t="shared" si="5"/>
        <v>560</v>
      </c>
      <c r="M93" s="98" t="s">
        <v>490</v>
      </c>
    </row>
    <row r="94" ht="16.5" spans="1:13">
      <c r="A94" s="73">
        <v>0</v>
      </c>
      <c r="B94" s="74">
        <v>0</v>
      </c>
      <c r="C94" s="74">
        <v>0</v>
      </c>
      <c r="D94" s="74">
        <v>0</v>
      </c>
      <c r="E94" s="92">
        <v>6939962771823</v>
      </c>
      <c r="F94" s="74">
        <f t="shared" si="4"/>
        <v>0</v>
      </c>
      <c r="G94" s="76">
        <v>0</v>
      </c>
      <c r="H94" s="76">
        <v>870</v>
      </c>
      <c r="I94" s="76">
        <v>76.8163471241171</v>
      </c>
      <c r="J94" s="87">
        <v>1</v>
      </c>
      <c r="K94" s="88">
        <f t="shared" si="5"/>
        <v>0</v>
      </c>
      <c r="M94" s="98" t="s">
        <v>490</v>
      </c>
    </row>
    <row r="95" ht="16.5" spans="1:13">
      <c r="A95" s="73">
        <v>0</v>
      </c>
      <c r="B95" s="74">
        <v>14</v>
      </c>
      <c r="C95" s="74">
        <v>0</v>
      </c>
      <c r="D95" s="74">
        <v>0</v>
      </c>
      <c r="E95" s="92">
        <v>6939962769028</v>
      </c>
      <c r="F95" s="74">
        <f t="shared" si="4"/>
        <v>14</v>
      </c>
      <c r="G95" s="76">
        <v>17</v>
      </c>
      <c r="H95" s="76">
        <v>177</v>
      </c>
      <c r="I95" s="76">
        <v>25.0669127826488</v>
      </c>
      <c r="J95" s="99">
        <v>1.04347826086957</v>
      </c>
      <c r="K95" s="88">
        <f t="shared" si="5"/>
        <v>31</v>
      </c>
      <c r="M95" s="98" t="s">
        <v>490</v>
      </c>
    </row>
    <row r="96" ht="16.5" spans="1:13">
      <c r="A96" s="73">
        <v>200</v>
      </c>
      <c r="B96" s="74">
        <v>0</v>
      </c>
      <c r="C96" s="74">
        <v>0</v>
      </c>
      <c r="D96" s="74">
        <v>0</v>
      </c>
      <c r="E96" s="92">
        <v>6939962769844</v>
      </c>
      <c r="F96" s="74">
        <f t="shared" si="4"/>
        <v>200</v>
      </c>
      <c r="G96" s="76">
        <v>0</v>
      </c>
      <c r="H96" s="76">
        <v>32</v>
      </c>
      <c r="I96" s="76">
        <v>81.2084592145015</v>
      </c>
      <c r="J96" s="99">
        <v>0.91304347826087</v>
      </c>
      <c r="K96" s="88">
        <f t="shared" si="5"/>
        <v>200</v>
      </c>
      <c r="M96" s="98" t="s">
        <v>490</v>
      </c>
    </row>
    <row r="97" ht="16.5" spans="1:13">
      <c r="A97" s="73">
        <v>0</v>
      </c>
      <c r="B97" s="74">
        <v>0</v>
      </c>
      <c r="C97" s="74">
        <v>0</v>
      </c>
      <c r="D97" s="74">
        <v>0</v>
      </c>
      <c r="E97" s="92">
        <v>6939962766058</v>
      </c>
      <c r="F97" s="74">
        <f t="shared" si="4"/>
        <v>0</v>
      </c>
      <c r="G97" s="76">
        <v>0</v>
      </c>
      <c r="H97" s="76">
        <v>195</v>
      </c>
      <c r="I97" s="76">
        <v>16.9092598327656</v>
      </c>
      <c r="J97" s="99">
        <v>0.75</v>
      </c>
      <c r="K97" s="88">
        <f t="shared" si="5"/>
        <v>0</v>
      </c>
      <c r="M97" s="98" t="s">
        <v>490</v>
      </c>
    </row>
    <row r="98" ht="16.5" spans="1:13">
      <c r="A98" s="73">
        <v>0</v>
      </c>
      <c r="B98" s="74">
        <v>201</v>
      </c>
      <c r="C98" s="74">
        <v>0</v>
      </c>
      <c r="D98" s="74">
        <v>0</v>
      </c>
      <c r="E98" s="92">
        <v>6939962766140</v>
      </c>
      <c r="F98" s="74">
        <f t="shared" si="4"/>
        <v>201</v>
      </c>
      <c r="G98" s="76">
        <v>71</v>
      </c>
      <c r="H98" s="76">
        <v>87</v>
      </c>
      <c r="I98" s="76">
        <v>36.4415156507414</v>
      </c>
      <c r="J98" s="99">
        <v>1</v>
      </c>
      <c r="K98" s="88">
        <f t="shared" si="5"/>
        <v>272</v>
      </c>
      <c r="M98" s="98" t="s">
        <v>490</v>
      </c>
    </row>
    <row r="99" ht="16.5" spans="1:13">
      <c r="A99" s="73">
        <v>0</v>
      </c>
      <c r="B99" s="74">
        <v>101</v>
      </c>
      <c r="C99" s="74">
        <v>0</v>
      </c>
      <c r="D99" s="74">
        <v>0</v>
      </c>
      <c r="E99" s="92">
        <v>6939962771830</v>
      </c>
      <c r="F99" s="74">
        <f t="shared" si="4"/>
        <v>101</v>
      </c>
      <c r="G99" s="76">
        <v>32</v>
      </c>
      <c r="H99" s="76">
        <v>188</v>
      </c>
      <c r="I99" s="76">
        <v>40.3053435114504</v>
      </c>
      <c r="J99" s="99">
        <v>1</v>
      </c>
      <c r="K99" s="88">
        <f t="shared" si="5"/>
        <v>133</v>
      </c>
      <c r="M99" s="98" t="s">
        <v>490</v>
      </c>
    </row>
    <row r="100" ht="16.5" spans="1:13">
      <c r="A100" s="73">
        <v>0</v>
      </c>
      <c r="B100" s="74">
        <v>0</v>
      </c>
      <c r="C100" s="74">
        <v>0</v>
      </c>
      <c r="D100" s="74">
        <v>0</v>
      </c>
      <c r="E100" s="92">
        <v>6939962763682</v>
      </c>
      <c r="F100" s="74">
        <f t="shared" si="4"/>
        <v>0</v>
      </c>
      <c r="G100" s="76">
        <v>0</v>
      </c>
      <c r="H100" s="76">
        <v>3285</v>
      </c>
      <c r="I100" s="76">
        <v>38.2156607484143</v>
      </c>
      <c r="J100" s="99">
        <v>0.96</v>
      </c>
      <c r="K100" s="88">
        <f t="shared" si="5"/>
        <v>0</v>
      </c>
      <c r="M100" s="98" t="s">
        <v>490</v>
      </c>
    </row>
    <row r="101" ht="16.5" spans="1:13">
      <c r="A101" s="73">
        <v>6</v>
      </c>
      <c r="B101" s="74">
        <v>0</v>
      </c>
      <c r="C101" s="74">
        <v>0</v>
      </c>
      <c r="D101" s="74">
        <v>0</v>
      </c>
      <c r="E101" s="92">
        <v>6939962746586</v>
      </c>
      <c r="F101" s="74">
        <f t="shared" ref="F101:F132" si="6">A101+B101+C101+D101</f>
        <v>6</v>
      </c>
      <c r="G101" s="76">
        <v>0</v>
      </c>
      <c r="H101" s="76">
        <v>700</v>
      </c>
      <c r="I101" s="76">
        <v>66.2609871534821</v>
      </c>
      <c r="J101" s="99">
        <v>0.666666666666667</v>
      </c>
      <c r="K101" s="88">
        <f t="shared" ref="K101:K132" si="7">F101+G101</f>
        <v>6</v>
      </c>
      <c r="M101" s="98" t="s">
        <v>490</v>
      </c>
    </row>
    <row r="102" ht="16.5" spans="1:13">
      <c r="A102" s="73">
        <v>0</v>
      </c>
      <c r="B102" s="74">
        <v>0</v>
      </c>
      <c r="C102" s="74">
        <v>0</v>
      </c>
      <c r="D102" s="74">
        <v>0</v>
      </c>
      <c r="E102" s="92">
        <v>6939962770963</v>
      </c>
      <c r="F102" s="74">
        <f t="shared" si="6"/>
        <v>0</v>
      </c>
      <c r="G102" s="76">
        <v>0</v>
      </c>
      <c r="H102" s="76">
        <v>15</v>
      </c>
      <c r="I102" s="76">
        <v>55.2631578947368</v>
      </c>
      <c r="J102" s="99">
        <v>0.291666666666667</v>
      </c>
      <c r="K102" s="88">
        <f t="shared" si="7"/>
        <v>0</v>
      </c>
      <c r="M102" s="98" t="s">
        <v>490</v>
      </c>
    </row>
    <row r="103" ht="16.5" spans="1:13">
      <c r="A103" s="73">
        <v>59</v>
      </c>
      <c r="B103" s="74">
        <v>0</v>
      </c>
      <c r="C103" s="74">
        <v>0</v>
      </c>
      <c r="D103" s="74">
        <v>0</v>
      </c>
      <c r="E103" s="92">
        <v>6939962764634</v>
      </c>
      <c r="F103" s="74">
        <f t="shared" si="6"/>
        <v>59</v>
      </c>
      <c r="G103" s="76">
        <v>0</v>
      </c>
      <c r="H103" s="76">
        <v>39</v>
      </c>
      <c r="I103" s="76">
        <v>668.571428571429</v>
      </c>
      <c r="J103" s="99">
        <v>0.333333333333333</v>
      </c>
      <c r="K103" s="88">
        <f t="shared" si="7"/>
        <v>59</v>
      </c>
      <c r="M103" s="98" t="s">
        <v>490</v>
      </c>
    </row>
    <row r="104" ht="16.5" spans="1:13">
      <c r="A104" s="73">
        <v>13</v>
      </c>
      <c r="B104" s="74">
        <v>0</v>
      </c>
      <c r="C104" s="74">
        <v>0</v>
      </c>
      <c r="D104" s="74">
        <v>0</v>
      </c>
      <c r="E104" s="80">
        <v>6939924820828</v>
      </c>
      <c r="F104" s="74">
        <f t="shared" si="6"/>
        <v>13</v>
      </c>
      <c r="G104" s="76">
        <v>1</v>
      </c>
      <c r="H104" s="76">
        <v>32</v>
      </c>
      <c r="I104" s="76">
        <v>1320</v>
      </c>
      <c r="J104" s="99">
        <v>0.375</v>
      </c>
      <c r="K104" s="88">
        <f t="shared" si="7"/>
        <v>14</v>
      </c>
      <c r="M104" s="98" t="s">
        <v>490</v>
      </c>
    </row>
    <row r="105" ht="16.5" spans="1:13">
      <c r="A105" s="73">
        <v>0</v>
      </c>
      <c r="B105" s="74">
        <v>0</v>
      </c>
      <c r="C105" s="74">
        <v>0</v>
      </c>
      <c r="D105" s="74">
        <v>0</v>
      </c>
      <c r="E105" s="80">
        <v>6939924821481</v>
      </c>
      <c r="F105" s="74">
        <f t="shared" si="6"/>
        <v>0</v>
      </c>
      <c r="G105" s="76">
        <v>0</v>
      </c>
      <c r="H105" s="76">
        <v>43</v>
      </c>
      <c r="I105" s="76">
        <v>286.666666666667</v>
      </c>
      <c r="J105" s="99">
        <v>0.333333333333333</v>
      </c>
      <c r="K105" s="88">
        <f t="shared" si="7"/>
        <v>0</v>
      </c>
      <c r="M105" s="89" t="s">
        <v>129</v>
      </c>
    </row>
    <row r="106" spans="1:13">
      <c r="A106" s="73">
        <v>0</v>
      </c>
      <c r="B106" s="74">
        <v>0</v>
      </c>
      <c r="C106" s="74">
        <v>0</v>
      </c>
      <c r="D106" s="74">
        <v>0</v>
      </c>
      <c r="E106" s="91">
        <v>6939924824642</v>
      </c>
      <c r="F106" s="74">
        <f t="shared" si="6"/>
        <v>0</v>
      </c>
      <c r="G106" s="76">
        <v>0</v>
      </c>
      <c r="H106" s="76">
        <v>2</v>
      </c>
      <c r="I106" s="76">
        <v>48</v>
      </c>
      <c r="J106" s="87">
        <v>0.0416666666666667</v>
      </c>
      <c r="K106" s="88">
        <f t="shared" si="7"/>
        <v>0</v>
      </c>
      <c r="M106" s="89" t="s">
        <v>129</v>
      </c>
    </row>
    <row r="107" spans="1:13">
      <c r="A107" s="73">
        <v>0</v>
      </c>
      <c r="B107" s="74">
        <v>0</v>
      </c>
      <c r="C107" s="74">
        <v>0</v>
      </c>
      <c r="D107" s="74">
        <v>0</v>
      </c>
      <c r="E107" s="97">
        <v>6939924828121</v>
      </c>
      <c r="F107" s="74">
        <f t="shared" si="6"/>
        <v>0</v>
      </c>
      <c r="G107" s="76">
        <v>0</v>
      </c>
      <c r="H107" s="76">
        <v>78</v>
      </c>
      <c r="I107" s="76">
        <v>7.416127133608</v>
      </c>
      <c r="J107" s="87">
        <v>0.458333333333333</v>
      </c>
      <c r="K107" s="88">
        <f t="shared" si="7"/>
        <v>0</v>
      </c>
      <c r="M107" s="89" t="s">
        <v>129</v>
      </c>
    </row>
    <row r="108" spans="1:13">
      <c r="A108" s="73">
        <v>2</v>
      </c>
      <c r="B108" s="74">
        <v>4</v>
      </c>
      <c r="C108" s="74">
        <v>0</v>
      </c>
      <c r="D108" s="74">
        <v>0</v>
      </c>
      <c r="E108" s="97">
        <v>6939924827926</v>
      </c>
      <c r="F108" s="74">
        <f t="shared" si="6"/>
        <v>6</v>
      </c>
      <c r="G108" s="76">
        <v>0</v>
      </c>
      <c r="H108" s="76">
        <v>165</v>
      </c>
      <c r="I108" s="76">
        <v>5.14293347582153</v>
      </c>
      <c r="J108" s="87">
        <v>0.458333333333333</v>
      </c>
      <c r="K108" s="88">
        <f t="shared" si="7"/>
        <v>6</v>
      </c>
      <c r="M108" s="89" t="s">
        <v>129</v>
      </c>
    </row>
    <row r="109" spans="1:13">
      <c r="A109" s="73">
        <v>0</v>
      </c>
      <c r="B109" s="74">
        <v>0</v>
      </c>
      <c r="C109" s="74">
        <v>0</v>
      </c>
      <c r="D109" s="74">
        <v>0</v>
      </c>
      <c r="E109" s="97">
        <v>6939924828138</v>
      </c>
      <c r="F109" s="74">
        <f t="shared" si="6"/>
        <v>0</v>
      </c>
      <c r="G109" s="76">
        <v>0</v>
      </c>
      <c r="H109" s="76">
        <v>95</v>
      </c>
      <c r="I109" s="76">
        <v>11.5772980501393</v>
      </c>
      <c r="J109" s="87">
        <v>0.6</v>
      </c>
      <c r="K109" s="88">
        <f t="shared" si="7"/>
        <v>0</v>
      </c>
      <c r="M109" s="89" t="s">
        <v>129</v>
      </c>
    </row>
    <row r="110" spans="1:13">
      <c r="A110" s="73">
        <v>0</v>
      </c>
      <c r="B110" s="74">
        <v>0</v>
      </c>
      <c r="C110" s="74">
        <v>0</v>
      </c>
      <c r="D110" s="74">
        <v>0</v>
      </c>
      <c r="E110" s="91">
        <v>6939924827537</v>
      </c>
      <c r="F110" s="74">
        <f t="shared" si="6"/>
        <v>0</v>
      </c>
      <c r="G110" s="76">
        <v>0</v>
      </c>
      <c r="H110" s="76">
        <v>364</v>
      </c>
      <c r="I110" s="76">
        <v>24.2944317315027</v>
      </c>
      <c r="J110" s="87">
        <v>0.875</v>
      </c>
      <c r="K110" s="88">
        <f t="shared" si="7"/>
        <v>0</v>
      </c>
      <c r="M110" s="89" t="s">
        <v>129</v>
      </c>
    </row>
    <row r="111" spans="1:13">
      <c r="A111" s="73">
        <v>0</v>
      </c>
      <c r="B111" s="74">
        <v>0</v>
      </c>
      <c r="C111" s="74">
        <v>0</v>
      </c>
      <c r="D111" s="74">
        <v>0</v>
      </c>
      <c r="E111" s="97">
        <v>6939924824031</v>
      </c>
      <c r="F111" s="74">
        <f t="shared" si="6"/>
        <v>0</v>
      </c>
      <c r="G111" s="76">
        <v>0</v>
      </c>
      <c r="H111" s="76">
        <v>159</v>
      </c>
      <c r="I111" s="76">
        <v>24.945834889802</v>
      </c>
      <c r="J111" s="87">
        <v>0.64</v>
      </c>
      <c r="K111" s="88">
        <f t="shared" si="7"/>
        <v>0</v>
      </c>
      <c r="M111" s="89" t="s">
        <v>129</v>
      </c>
    </row>
    <row r="112" spans="1:13">
      <c r="A112" s="73">
        <v>0</v>
      </c>
      <c r="B112" s="74">
        <v>0</v>
      </c>
      <c r="C112" s="74">
        <v>0</v>
      </c>
      <c r="D112" s="74">
        <v>0</v>
      </c>
      <c r="E112" s="97">
        <v>6939924828411</v>
      </c>
      <c r="F112" s="74">
        <f t="shared" si="6"/>
        <v>0</v>
      </c>
      <c r="G112" s="76">
        <v>0</v>
      </c>
      <c r="H112" s="76">
        <v>57</v>
      </c>
      <c r="I112" s="76">
        <v>33.8518099547511</v>
      </c>
      <c r="J112" s="87">
        <v>0.458333333333333</v>
      </c>
      <c r="K112" s="88">
        <f t="shared" si="7"/>
        <v>0</v>
      </c>
      <c r="M112" s="89" t="s">
        <v>129</v>
      </c>
    </row>
    <row r="113" spans="1:13">
      <c r="A113" s="73">
        <v>0</v>
      </c>
      <c r="B113" s="74">
        <v>0</v>
      </c>
      <c r="C113" s="74">
        <v>0</v>
      </c>
      <c r="D113" s="74">
        <v>0</v>
      </c>
      <c r="E113" s="97">
        <v>6939924829241</v>
      </c>
      <c r="F113" s="74">
        <f t="shared" si="6"/>
        <v>0</v>
      </c>
      <c r="G113" s="76">
        <v>0</v>
      </c>
      <c r="H113" s="76">
        <v>41</v>
      </c>
      <c r="I113" s="76">
        <v>16.4375715922108</v>
      </c>
      <c r="J113" s="87">
        <v>0.458333333333333</v>
      </c>
      <c r="K113" s="88">
        <f t="shared" si="7"/>
        <v>0</v>
      </c>
      <c r="M113" s="89" t="s">
        <v>129</v>
      </c>
    </row>
    <row r="114" spans="1:13">
      <c r="A114" s="73">
        <v>0</v>
      </c>
      <c r="B114" s="74">
        <v>0</v>
      </c>
      <c r="C114" s="74">
        <v>0</v>
      </c>
      <c r="D114" s="74">
        <v>0</v>
      </c>
      <c r="E114" s="97">
        <v>6939924829234</v>
      </c>
      <c r="F114" s="74">
        <f t="shared" si="6"/>
        <v>0</v>
      </c>
      <c r="G114" s="76">
        <v>0</v>
      </c>
      <c r="H114" s="76">
        <v>33</v>
      </c>
      <c r="I114" s="76">
        <v>4.73360655737705</v>
      </c>
      <c r="J114" s="87">
        <v>0.28</v>
      </c>
      <c r="K114" s="88">
        <f t="shared" si="7"/>
        <v>0</v>
      </c>
      <c r="M114" s="89" t="s">
        <v>129</v>
      </c>
    </row>
    <row r="115" spans="1:13">
      <c r="A115" s="73">
        <v>0</v>
      </c>
      <c r="B115" s="74">
        <v>0</v>
      </c>
      <c r="C115" s="74">
        <v>0</v>
      </c>
      <c r="D115" s="74">
        <v>0</v>
      </c>
      <c r="E115" s="80">
        <v>6939924824802</v>
      </c>
      <c r="F115" s="74">
        <f t="shared" si="6"/>
        <v>0</v>
      </c>
      <c r="G115" s="76">
        <v>0</v>
      </c>
      <c r="H115" s="76">
        <v>60</v>
      </c>
      <c r="I115" s="76">
        <v>69.0789473684211</v>
      </c>
      <c r="J115" s="87">
        <v>0.470588235294118</v>
      </c>
      <c r="K115" s="88">
        <f t="shared" si="7"/>
        <v>0</v>
      </c>
      <c r="M115" s="89" t="s">
        <v>129</v>
      </c>
    </row>
    <row r="116" spans="1:13">
      <c r="A116" s="73">
        <v>0</v>
      </c>
      <c r="B116" s="74">
        <v>0</v>
      </c>
      <c r="C116" s="74">
        <v>0</v>
      </c>
      <c r="D116" s="74">
        <v>0</v>
      </c>
      <c r="E116" s="80">
        <v>6939962756493</v>
      </c>
      <c r="F116" s="74">
        <f t="shared" si="6"/>
        <v>0</v>
      </c>
      <c r="G116" s="76">
        <v>0</v>
      </c>
      <c r="H116" s="76">
        <v>8</v>
      </c>
      <c r="I116" s="76">
        <v>14.4827586206897</v>
      </c>
      <c r="J116" s="87">
        <v>0.08</v>
      </c>
      <c r="K116" s="88">
        <f t="shared" si="7"/>
        <v>0</v>
      </c>
      <c r="M116" s="89" t="s">
        <v>129</v>
      </c>
    </row>
    <row r="117" spans="1:13">
      <c r="A117" s="73">
        <v>0</v>
      </c>
      <c r="B117" s="74">
        <v>0</v>
      </c>
      <c r="C117" s="74">
        <v>0</v>
      </c>
      <c r="D117" s="74">
        <v>0</v>
      </c>
      <c r="E117" s="80">
        <v>6939962762173</v>
      </c>
      <c r="F117" s="74">
        <f t="shared" si="6"/>
        <v>0</v>
      </c>
      <c r="G117" s="76">
        <v>0</v>
      </c>
      <c r="H117" s="76">
        <v>29</v>
      </c>
      <c r="I117" s="76">
        <v>283.255813953488</v>
      </c>
      <c r="J117" s="87">
        <v>0.28</v>
      </c>
      <c r="K117" s="88">
        <f t="shared" si="7"/>
        <v>0</v>
      </c>
      <c r="M117" s="89" t="s">
        <v>129</v>
      </c>
    </row>
    <row r="118" spans="1:13">
      <c r="A118" s="73">
        <v>0</v>
      </c>
      <c r="B118" s="74">
        <v>0</v>
      </c>
      <c r="C118" s="74">
        <v>0</v>
      </c>
      <c r="D118" s="74">
        <v>0</v>
      </c>
      <c r="E118" s="75">
        <v>6939962754604</v>
      </c>
      <c r="F118" s="74">
        <f t="shared" si="6"/>
        <v>0</v>
      </c>
      <c r="G118" s="76">
        <v>0</v>
      </c>
      <c r="H118" s="76">
        <v>31</v>
      </c>
      <c r="I118" s="76">
        <v>620</v>
      </c>
      <c r="J118" s="87">
        <v>0.416666666666667</v>
      </c>
      <c r="K118" s="88">
        <f t="shared" si="7"/>
        <v>0</v>
      </c>
      <c r="M118" s="89" t="s">
        <v>517</v>
      </c>
    </row>
    <row r="119" spans="1:11">
      <c r="A119" s="73">
        <v>0</v>
      </c>
      <c r="B119" s="74">
        <v>0</v>
      </c>
      <c r="C119" s="74">
        <v>0</v>
      </c>
      <c r="D119" s="74">
        <v>0</v>
      </c>
      <c r="E119" s="80">
        <v>6939962762500</v>
      </c>
      <c r="F119" s="74">
        <f t="shared" si="6"/>
        <v>0</v>
      </c>
      <c r="G119" s="76">
        <v>0</v>
      </c>
      <c r="H119" s="76">
        <v>27</v>
      </c>
      <c r="I119" s="76">
        <v>145.384615384615</v>
      </c>
      <c r="J119" s="87">
        <v>0.166666666666667</v>
      </c>
      <c r="K119" s="88">
        <f t="shared" si="7"/>
        <v>0</v>
      </c>
    </row>
    <row r="120" spans="1:11">
      <c r="A120" s="73">
        <v>0</v>
      </c>
      <c r="B120" s="74">
        <v>0</v>
      </c>
      <c r="C120" s="74">
        <v>0</v>
      </c>
      <c r="D120" s="74">
        <v>0</v>
      </c>
      <c r="E120" s="77">
        <v>6939962759265</v>
      </c>
      <c r="F120" s="74">
        <f t="shared" si="6"/>
        <v>0</v>
      </c>
      <c r="G120" s="76">
        <v>0</v>
      </c>
      <c r="H120" s="76">
        <v>25</v>
      </c>
      <c r="I120" s="76">
        <v>155.555555555556</v>
      </c>
      <c r="J120" s="87">
        <v>0.208333333333333</v>
      </c>
      <c r="K120" s="88">
        <f t="shared" si="7"/>
        <v>0</v>
      </c>
    </row>
    <row r="121" spans="1:11">
      <c r="A121" s="73">
        <v>0</v>
      </c>
      <c r="B121" s="74">
        <v>1</v>
      </c>
      <c r="C121" s="74">
        <v>0</v>
      </c>
      <c r="D121" s="74">
        <v>0</v>
      </c>
      <c r="E121" s="77">
        <v>6939962760575</v>
      </c>
      <c r="F121" s="74">
        <f t="shared" si="6"/>
        <v>1</v>
      </c>
      <c r="G121" s="76">
        <v>0</v>
      </c>
      <c r="H121" s="76">
        <v>4</v>
      </c>
      <c r="I121" s="76" t="s">
        <v>462</v>
      </c>
      <c r="J121" s="87">
        <v>0.0416666666666667</v>
      </c>
      <c r="K121" s="88">
        <f t="shared" si="7"/>
        <v>1</v>
      </c>
    </row>
    <row r="122" spans="1:11">
      <c r="A122" s="73">
        <v>0</v>
      </c>
      <c r="B122" s="74">
        <v>0</v>
      </c>
      <c r="C122" s="74">
        <v>0</v>
      </c>
      <c r="D122" s="74">
        <v>0</v>
      </c>
      <c r="E122" s="77">
        <v>6939962758466</v>
      </c>
      <c r="F122" s="74">
        <f t="shared" si="6"/>
        <v>0</v>
      </c>
      <c r="G122" s="76">
        <v>0</v>
      </c>
      <c r="H122" s="76">
        <v>0</v>
      </c>
      <c r="I122" s="76" t="s">
        <v>462</v>
      </c>
      <c r="J122" s="87">
        <v>0</v>
      </c>
      <c r="K122" s="88">
        <f t="shared" si="7"/>
        <v>0</v>
      </c>
    </row>
    <row r="123" spans="1:11">
      <c r="A123" s="73">
        <v>0</v>
      </c>
      <c r="B123" s="74">
        <v>0</v>
      </c>
      <c r="C123" s="74">
        <v>0</v>
      </c>
      <c r="D123" s="74">
        <v>0</v>
      </c>
      <c r="E123" s="75">
        <v>6939962742878</v>
      </c>
      <c r="F123" s="74">
        <f t="shared" si="6"/>
        <v>0</v>
      </c>
      <c r="G123" s="76">
        <v>0</v>
      </c>
      <c r="H123" s="76">
        <v>0</v>
      </c>
      <c r="I123" s="76" t="s">
        <v>462</v>
      </c>
      <c r="J123" s="87">
        <v>0</v>
      </c>
      <c r="K123" s="88">
        <f t="shared" si="7"/>
        <v>0</v>
      </c>
    </row>
    <row r="124" spans="1:11">
      <c r="A124" s="73">
        <v>0</v>
      </c>
      <c r="B124" s="74">
        <v>0</v>
      </c>
      <c r="C124" s="74">
        <v>0</v>
      </c>
      <c r="D124" s="74">
        <v>0</v>
      </c>
      <c r="E124" s="77">
        <v>6939962758855</v>
      </c>
      <c r="F124" s="74">
        <f t="shared" si="6"/>
        <v>0</v>
      </c>
      <c r="G124" s="76">
        <v>0</v>
      </c>
      <c r="H124" s="76">
        <v>0</v>
      </c>
      <c r="I124" s="76" t="s">
        <v>462</v>
      </c>
      <c r="J124" s="87">
        <v>0</v>
      </c>
      <c r="K124" s="88">
        <f t="shared" si="7"/>
        <v>0</v>
      </c>
    </row>
    <row r="125" spans="1:11">
      <c r="A125" s="73">
        <v>0</v>
      </c>
      <c r="B125" s="74">
        <v>0</v>
      </c>
      <c r="C125" s="74">
        <v>0</v>
      </c>
      <c r="D125" s="74">
        <v>0</v>
      </c>
      <c r="E125" s="77">
        <v>6939962753867</v>
      </c>
      <c r="F125" s="74">
        <f t="shared" si="6"/>
        <v>0</v>
      </c>
      <c r="G125" s="76">
        <v>0</v>
      </c>
      <c r="H125" s="76">
        <v>3</v>
      </c>
      <c r="I125" s="76" t="s">
        <v>462</v>
      </c>
      <c r="J125" s="87">
        <v>0</v>
      </c>
      <c r="K125" s="88">
        <f t="shared" si="7"/>
        <v>0</v>
      </c>
    </row>
    <row r="126" spans="1:11">
      <c r="A126" s="73">
        <v>0</v>
      </c>
      <c r="B126" s="74">
        <v>0</v>
      </c>
      <c r="C126" s="74">
        <v>0</v>
      </c>
      <c r="D126" s="74">
        <v>0</v>
      </c>
      <c r="E126" s="80">
        <v>6939962761398</v>
      </c>
      <c r="F126" s="74">
        <f t="shared" si="6"/>
        <v>0</v>
      </c>
      <c r="G126" s="76">
        <v>0</v>
      </c>
      <c r="H126" s="76">
        <v>36</v>
      </c>
      <c r="I126" s="76" t="s">
        <v>462</v>
      </c>
      <c r="J126" s="87"/>
      <c r="K126" s="88">
        <f t="shared" si="7"/>
        <v>0</v>
      </c>
    </row>
    <row r="127" spans="1:11">
      <c r="A127" s="73">
        <v>0</v>
      </c>
      <c r="B127" s="74">
        <v>0</v>
      </c>
      <c r="C127" s="74">
        <v>0</v>
      </c>
      <c r="D127" s="74">
        <v>0</v>
      </c>
      <c r="E127" s="77">
        <v>6939962755380</v>
      </c>
      <c r="F127" s="74">
        <f t="shared" si="6"/>
        <v>0</v>
      </c>
      <c r="G127" s="76">
        <v>0</v>
      </c>
      <c r="H127" s="76">
        <v>0</v>
      </c>
      <c r="I127" s="76" t="s">
        <v>462</v>
      </c>
      <c r="J127" s="87">
        <v>0</v>
      </c>
      <c r="K127" s="88">
        <f t="shared" si="7"/>
        <v>0</v>
      </c>
    </row>
    <row r="128" spans="1:11">
      <c r="A128" s="73">
        <v>0</v>
      </c>
      <c r="B128" s="74">
        <v>0</v>
      </c>
      <c r="C128" s="74">
        <v>0</v>
      </c>
      <c r="D128" s="74">
        <v>0</v>
      </c>
      <c r="E128" s="80">
        <v>6939962761640</v>
      </c>
      <c r="F128" s="74">
        <f t="shared" si="6"/>
        <v>0</v>
      </c>
      <c r="G128" s="76">
        <v>0</v>
      </c>
      <c r="H128" s="76">
        <v>0</v>
      </c>
      <c r="I128" s="76" t="s">
        <v>462</v>
      </c>
      <c r="J128" s="87">
        <v>0</v>
      </c>
      <c r="K128" s="88">
        <f t="shared" si="7"/>
        <v>0</v>
      </c>
    </row>
    <row r="129" spans="1:11">
      <c r="A129" s="73">
        <v>0</v>
      </c>
      <c r="B129" s="74">
        <v>0</v>
      </c>
      <c r="C129" s="74">
        <v>0</v>
      </c>
      <c r="D129" s="74">
        <v>0</v>
      </c>
      <c r="E129" s="80">
        <v>6939962763712</v>
      </c>
      <c r="F129" s="74">
        <f t="shared" si="6"/>
        <v>0</v>
      </c>
      <c r="G129" s="76">
        <v>0</v>
      </c>
      <c r="H129" s="76">
        <v>0</v>
      </c>
      <c r="I129" s="76" t="s">
        <v>462</v>
      </c>
      <c r="J129" s="87">
        <v>0</v>
      </c>
      <c r="K129" s="88">
        <f t="shared" si="7"/>
        <v>0</v>
      </c>
    </row>
    <row r="130" spans="1:11">
      <c r="A130" s="73">
        <v>0</v>
      </c>
      <c r="B130" s="74">
        <v>0</v>
      </c>
      <c r="C130" s="74">
        <v>0</v>
      </c>
      <c r="D130" s="74">
        <v>0</v>
      </c>
      <c r="E130" s="77">
        <v>6939962756189</v>
      </c>
      <c r="F130" s="74">
        <f t="shared" si="6"/>
        <v>0</v>
      </c>
      <c r="G130" s="76">
        <v>0</v>
      </c>
      <c r="H130" s="76">
        <v>0</v>
      </c>
      <c r="I130" s="76" t="s">
        <v>462</v>
      </c>
      <c r="J130" s="87">
        <v>0</v>
      </c>
      <c r="K130" s="88">
        <f t="shared" si="7"/>
        <v>0</v>
      </c>
    </row>
    <row r="131" spans="1:11">
      <c r="A131" s="73">
        <v>0</v>
      </c>
      <c r="B131" s="74">
        <v>0</v>
      </c>
      <c r="C131" s="74">
        <v>0</v>
      </c>
      <c r="D131" s="74">
        <v>0</v>
      </c>
      <c r="E131" s="91">
        <v>6939924819549</v>
      </c>
      <c r="F131" s="74">
        <f t="shared" si="6"/>
        <v>0</v>
      </c>
      <c r="G131" s="76">
        <v>0</v>
      </c>
      <c r="H131" s="76">
        <v>0</v>
      </c>
      <c r="I131" s="76" t="s">
        <v>462</v>
      </c>
      <c r="J131" s="87">
        <v>0</v>
      </c>
      <c r="K131" s="88">
        <f t="shared" si="7"/>
        <v>0</v>
      </c>
    </row>
    <row r="132" spans="1:11">
      <c r="A132" s="73">
        <v>0</v>
      </c>
      <c r="B132" s="74">
        <v>0</v>
      </c>
      <c r="C132" s="74">
        <v>0</v>
      </c>
      <c r="D132" s="74">
        <v>0</v>
      </c>
      <c r="E132" s="91">
        <v>6939924823232</v>
      </c>
      <c r="F132" s="74">
        <f t="shared" si="6"/>
        <v>0</v>
      </c>
      <c r="G132" s="76">
        <v>0</v>
      </c>
      <c r="H132" s="76">
        <v>2971</v>
      </c>
      <c r="I132" s="76">
        <v>17.8906619639554</v>
      </c>
      <c r="J132" s="87">
        <v>0</v>
      </c>
      <c r="K132" s="88">
        <f t="shared" si="7"/>
        <v>0</v>
      </c>
    </row>
    <row r="133" spans="1:11">
      <c r="A133" s="73">
        <v>0</v>
      </c>
      <c r="B133" s="74">
        <v>0</v>
      </c>
      <c r="C133" s="74">
        <v>0</v>
      </c>
      <c r="D133" s="74">
        <v>0</v>
      </c>
      <c r="E133" s="91">
        <v>6939924821078</v>
      </c>
      <c r="F133" s="74">
        <f t="shared" ref="F133:F151" si="8">A133+B133+C133+D133</f>
        <v>0</v>
      </c>
      <c r="G133" s="76">
        <v>0</v>
      </c>
      <c r="H133" s="76">
        <v>379</v>
      </c>
      <c r="I133" s="76">
        <v>6.58190163121007</v>
      </c>
      <c r="J133" s="87">
        <v>0</v>
      </c>
      <c r="K133" s="88">
        <f t="shared" ref="K133:K152" si="9">F133+G133</f>
        <v>0</v>
      </c>
    </row>
    <row r="134" spans="1:11">
      <c r="A134" s="73">
        <v>0</v>
      </c>
      <c r="B134" s="74">
        <v>0</v>
      </c>
      <c r="C134" s="74">
        <v>0</v>
      </c>
      <c r="D134" s="74">
        <v>0</v>
      </c>
      <c r="E134" s="91">
        <v>6939924818498</v>
      </c>
      <c r="F134" s="74">
        <f t="shared" si="8"/>
        <v>0</v>
      </c>
      <c r="G134" s="76">
        <v>0</v>
      </c>
      <c r="H134" s="76">
        <v>2406</v>
      </c>
      <c r="I134" s="76">
        <v>173.345913028562</v>
      </c>
      <c r="J134" s="87">
        <v>0</v>
      </c>
      <c r="K134" s="88">
        <f t="shared" si="9"/>
        <v>0</v>
      </c>
    </row>
    <row r="135" spans="1:11">
      <c r="A135" s="73">
        <v>0</v>
      </c>
      <c r="B135" s="74">
        <v>0</v>
      </c>
      <c r="C135" s="74">
        <v>0</v>
      </c>
      <c r="D135" s="74">
        <v>0</v>
      </c>
      <c r="E135" s="77">
        <v>6938980101353</v>
      </c>
      <c r="F135" s="74">
        <f t="shared" si="8"/>
        <v>0</v>
      </c>
      <c r="G135" s="76">
        <v>0</v>
      </c>
      <c r="H135" s="76">
        <v>636</v>
      </c>
      <c r="I135" s="76">
        <v>84.2118537200504</v>
      </c>
      <c r="J135" s="87">
        <v>0</v>
      </c>
      <c r="K135" s="88">
        <f t="shared" si="9"/>
        <v>0</v>
      </c>
    </row>
    <row r="136" spans="1:11">
      <c r="A136" s="73">
        <v>0</v>
      </c>
      <c r="B136" s="74">
        <v>0</v>
      </c>
      <c r="C136" s="74">
        <v>0</v>
      </c>
      <c r="D136" s="74">
        <v>0</v>
      </c>
      <c r="E136" s="91">
        <v>6939924827339</v>
      </c>
      <c r="F136" s="74">
        <f t="shared" si="8"/>
        <v>0</v>
      </c>
      <c r="G136" s="76">
        <v>0</v>
      </c>
      <c r="H136" s="76">
        <v>95</v>
      </c>
      <c r="I136" s="76">
        <v>52.156862745098</v>
      </c>
      <c r="J136" s="87">
        <v>0</v>
      </c>
      <c r="K136" s="88">
        <f t="shared" si="9"/>
        <v>0</v>
      </c>
    </row>
    <row r="137" spans="1:11">
      <c r="A137" s="73">
        <v>0</v>
      </c>
      <c r="B137" s="74">
        <v>0</v>
      </c>
      <c r="C137" s="74">
        <v>0</v>
      </c>
      <c r="D137" s="74">
        <v>0</v>
      </c>
      <c r="E137" s="91">
        <v>6939924824345</v>
      </c>
      <c r="F137" s="74">
        <f t="shared" si="8"/>
        <v>0</v>
      </c>
      <c r="G137" s="76">
        <v>0</v>
      </c>
      <c r="H137" s="76">
        <v>813</v>
      </c>
      <c r="I137" s="76">
        <v>22.7974362398184</v>
      </c>
      <c r="J137" s="87">
        <v>0</v>
      </c>
      <c r="K137" s="88">
        <f t="shared" si="9"/>
        <v>0</v>
      </c>
    </row>
    <row r="138" spans="1:11">
      <c r="A138" s="73">
        <v>0</v>
      </c>
      <c r="B138" s="74">
        <v>0</v>
      </c>
      <c r="C138" s="74">
        <v>0</v>
      </c>
      <c r="D138" s="74">
        <v>0</v>
      </c>
      <c r="E138" s="80">
        <v>6939924824819</v>
      </c>
      <c r="F138" s="74">
        <f t="shared" si="8"/>
        <v>0</v>
      </c>
      <c r="G138" s="76">
        <v>0</v>
      </c>
      <c r="H138" s="76">
        <v>954</v>
      </c>
      <c r="I138" s="76">
        <v>30.0157315154693</v>
      </c>
      <c r="J138" s="87">
        <v>0</v>
      </c>
      <c r="K138" s="88">
        <f t="shared" si="9"/>
        <v>0</v>
      </c>
    </row>
    <row r="139" spans="1:11">
      <c r="A139" s="73">
        <v>0</v>
      </c>
      <c r="B139" s="74">
        <v>0</v>
      </c>
      <c r="C139" s="74">
        <v>0</v>
      </c>
      <c r="D139" s="74">
        <v>0</v>
      </c>
      <c r="E139" s="91">
        <v>6939924827353</v>
      </c>
      <c r="F139" s="74">
        <f t="shared" si="8"/>
        <v>0</v>
      </c>
      <c r="G139" s="76">
        <v>0</v>
      </c>
      <c r="H139" s="76">
        <v>337</v>
      </c>
      <c r="I139" s="76">
        <v>32.5304527694783</v>
      </c>
      <c r="J139" s="87">
        <v>0</v>
      </c>
      <c r="K139" s="88">
        <f t="shared" si="9"/>
        <v>0</v>
      </c>
    </row>
    <row r="140" spans="1:11">
      <c r="A140" s="73">
        <v>0</v>
      </c>
      <c r="B140" s="74">
        <v>0</v>
      </c>
      <c r="C140" s="74">
        <v>0</v>
      </c>
      <c r="D140" s="74">
        <v>0</v>
      </c>
      <c r="E140" s="91">
        <v>6939924827841</v>
      </c>
      <c r="F140" s="74">
        <f t="shared" si="8"/>
        <v>0</v>
      </c>
      <c r="G140" s="76">
        <v>0</v>
      </c>
      <c r="H140" s="76">
        <v>0</v>
      </c>
      <c r="I140" s="76" t="s">
        <v>462</v>
      </c>
      <c r="J140" s="87">
        <v>0</v>
      </c>
      <c r="K140" s="88">
        <f t="shared" si="9"/>
        <v>0</v>
      </c>
    </row>
    <row r="141" spans="1:11">
      <c r="A141" s="73">
        <v>0</v>
      </c>
      <c r="B141" s="74">
        <v>0</v>
      </c>
      <c r="C141" s="74">
        <v>0</v>
      </c>
      <c r="D141" s="74">
        <v>0</v>
      </c>
      <c r="E141" s="80">
        <v>6939924823669</v>
      </c>
      <c r="F141" s="74">
        <f t="shared" si="8"/>
        <v>0</v>
      </c>
      <c r="G141" s="76">
        <v>0</v>
      </c>
      <c r="H141" s="76">
        <v>0</v>
      </c>
      <c r="I141" s="76" t="s">
        <v>462</v>
      </c>
      <c r="J141" s="87">
        <v>0</v>
      </c>
      <c r="K141" s="88">
        <f t="shared" si="9"/>
        <v>0</v>
      </c>
    </row>
    <row r="142" spans="1:11">
      <c r="A142" s="73">
        <v>0</v>
      </c>
      <c r="B142" s="74">
        <v>0</v>
      </c>
      <c r="C142" s="74">
        <v>0</v>
      </c>
      <c r="D142" s="74">
        <v>0</v>
      </c>
      <c r="E142" s="80">
        <v>6939924824956</v>
      </c>
      <c r="F142" s="74">
        <f t="shared" si="8"/>
        <v>0</v>
      </c>
      <c r="G142" s="76">
        <v>0</v>
      </c>
      <c r="H142" s="76">
        <v>0</v>
      </c>
      <c r="I142" s="76" t="s">
        <v>462</v>
      </c>
      <c r="J142" s="87">
        <v>0</v>
      </c>
      <c r="K142" s="88">
        <f t="shared" si="9"/>
        <v>0</v>
      </c>
    </row>
    <row r="143" spans="4:11">
      <c r="D143" s="74">
        <v>0</v>
      </c>
      <c r="E143" s="97">
        <v>6939924823676</v>
      </c>
      <c r="F143" s="74">
        <f t="shared" si="8"/>
        <v>0</v>
      </c>
      <c r="H143" s="76">
        <v>0</v>
      </c>
      <c r="I143" s="62"/>
      <c r="J143" s="62"/>
      <c r="K143" s="88">
        <f t="shared" si="9"/>
        <v>0</v>
      </c>
    </row>
    <row r="144" spans="4:11">
      <c r="D144" s="74">
        <v>0</v>
      </c>
      <c r="E144" s="80">
        <v>6939924829265</v>
      </c>
      <c r="F144" s="74">
        <f t="shared" si="8"/>
        <v>0</v>
      </c>
      <c r="K144" s="88">
        <f t="shared" si="9"/>
        <v>0</v>
      </c>
    </row>
    <row r="145" spans="4:11">
      <c r="D145" s="74">
        <v>0</v>
      </c>
      <c r="E145" s="97">
        <v>6939924824963</v>
      </c>
      <c r="F145" s="74">
        <f t="shared" si="8"/>
        <v>0</v>
      </c>
      <c r="K145" s="88">
        <f t="shared" si="9"/>
        <v>0</v>
      </c>
    </row>
    <row r="146" spans="4:11">
      <c r="D146" s="74">
        <v>0</v>
      </c>
      <c r="E146" s="97">
        <v>6939924829357</v>
      </c>
      <c r="F146" s="74">
        <f t="shared" si="8"/>
        <v>0</v>
      </c>
      <c r="K146" s="88">
        <f t="shared" si="9"/>
        <v>0</v>
      </c>
    </row>
    <row r="147" spans="4:11">
      <c r="D147" s="74">
        <v>0</v>
      </c>
      <c r="E147" s="100">
        <v>6939924829340</v>
      </c>
      <c r="F147" s="74">
        <f t="shared" si="8"/>
        <v>0</v>
      </c>
      <c r="K147" s="88">
        <f t="shared" si="9"/>
        <v>0</v>
      </c>
    </row>
    <row r="148" spans="4:11">
      <c r="D148" s="74">
        <v>0</v>
      </c>
      <c r="E148" s="62">
        <v>6939924829135</v>
      </c>
      <c r="F148" s="74">
        <f t="shared" si="8"/>
        <v>0</v>
      </c>
      <c r="K148" s="88">
        <f t="shared" si="9"/>
        <v>0</v>
      </c>
    </row>
    <row r="149" spans="4:11">
      <c r="D149" s="74">
        <v>0</v>
      </c>
      <c r="E149" s="101">
        <v>6939924828053</v>
      </c>
      <c r="F149" s="74">
        <f t="shared" si="8"/>
        <v>0</v>
      </c>
      <c r="K149" s="88">
        <f t="shared" si="9"/>
        <v>0</v>
      </c>
    </row>
    <row r="150" spans="4:11">
      <c r="D150" s="74">
        <v>0</v>
      </c>
      <c r="E150" s="101">
        <v>6939924829470</v>
      </c>
      <c r="F150" s="74">
        <f t="shared" si="8"/>
        <v>0</v>
      </c>
      <c r="K150" s="88">
        <f t="shared" si="9"/>
        <v>0</v>
      </c>
    </row>
    <row r="151" spans="4:11">
      <c r="D151" s="74">
        <v>0</v>
      </c>
      <c r="E151" s="101">
        <v>6939924829913</v>
      </c>
      <c r="F151" s="74">
        <f t="shared" si="8"/>
        <v>0</v>
      </c>
      <c r="K151" s="88">
        <f t="shared" si="9"/>
        <v>0</v>
      </c>
    </row>
    <row r="152" spans="4:11">
      <c r="D152" s="74">
        <v>0</v>
      </c>
      <c r="K152" s="88">
        <f t="shared" si="9"/>
        <v>0</v>
      </c>
    </row>
  </sheetData>
  <conditionalFormatting sqref="E12">
    <cfRule type="duplicateValues" dxfId="1" priority="73"/>
  </conditionalFormatting>
  <conditionalFormatting sqref="E36">
    <cfRule type="duplicateValues" dxfId="1" priority="72"/>
  </conditionalFormatting>
  <conditionalFormatting sqref="E50">
    <cfRule type="duplicateValues" dxfId="1" priority="74"/>
  </conditionalFormatting>
  <conditionalFormatting sqref="E66">
    <cfRule type="duplicateValues" dxfId="1" priority="75"/>
  </conditionalFormatting>
  <conditionalFormatting sqref="J81">
    <cfRule type="cellIs" dxfId="2" priority="6" operator="lessThan">
      <formula>0.85</formula>
    </cfRule>
    <cfRule type="cellIs" dxfId="2" priority="5" operator="lessThan">
      <formula>0.85</formula>
    </cfRule>
  </conditionalFormatting>
  <conditionalFormatting sqref="J82">
    <cfRule type="cellIs" dxfId="2" priority="2" operator="lessThan">
      <formula>0.85</formula>
    </cfRule>
    <cfRule type="cellIs" dxfId="2" priority="1" operator="lessThan">
      <formula>0.85</formula>
    </cfRule>
  </conditionalFormatting>
  <conditionalFormatting sqref="J96">
    <cfRule type="cellIs" dxfId="2" priority="4" operator="lessThan">
      <formula>0.85</formula>
    </cfRule>
    <cfRule type="cellIs" dxfId="2" priority="3" operator="lessThan">
      <formula>0.85</formula>
    </cfRule>
  </conditionalFormatting>
  <conditionalFormatting sqref="E131">
    <cfRule type="duplicateValues" dxfId="1" priority="71"/>
  </conditionalFormatting>
  <conditionalFormatting sqref="I136">
    <cfRule type="cellIs" dxfId="2" priority="16" operator="lessThan">
      <formula>30</formula>
    </cfRule>
    <cfRule type="cellIs" dxfId="4" priority="14" operator="greaterThan">
      <formula>60</formula>
    </cfRule>
    <cfRule type="cellIs" dxfId="3" priority="12" operator="lessThan">
      <formula>30</formula>
    </cfRule>
    <cfRule type="cellIs" dxfId="3" priority="10" operator="lessThan">
      <formula>30</formula>
    </cfRule>
    <cfRule type="cellIs" dxfId="2" priority="8" operator="greaterThan">
      <formula>60</formula>
    </cfRule>
  </conditionalFormatting>
  <conditionalFormatting sqref="I4:I135">
    <cfRule type="cellIs" dxfId="2" priority="23" operator="lessThan">
      <formula>30</formula>
    </cfRule>
    <cfRule type="cellIs" dxfId="4" priority="22" operator="greaterThan">
      <formula>60</formula>
    </cfRule>
    <cfRule type="cellIs" dxfId="3" priority="21" operator="lessThan">
      <formula>30</formula>
    </cfRule>
    <cfRule type="cellIs" dxfId="3" priority="20" operator="lessThan">
      <formula>30</formula>
    </cfRule>
    <cfRule type="cellIs" dxfId="2" priority="19" operator="greaterThan">
      <formula>60</formula>
    </cfRule>
  </conditionalFormatting>
  <conditionalFormatting sqref="I137:I142">
    <cfRule type="cellIs" dxfId="2" priority="15" operator="lessThan">
      <formula>30</formula>
    </cfRule>
    <cfRule type="cellIs" dxfId="4" priority="13" operator="greaterThan">
      <formula>60</formula>
    </cfRule>
    <cfRule type="cellIs" dxfId="3" priority="11" operator="lessThan">
      <formula>30</formula>
    </cfRule>
    <cfRule type="cellIs" dxfId="3" priority="9" operator="lessThan">
      <formula>30</formula>
    </cfRule>
    <cfRule type="cellIs" dxfId="2" priority="7" operator="greaterThan">
      <formula>60</formula>
    </cfRule>
  </conditionalFormatting>
  <conditionalFormatting sqref="E3:E7 E17:E18 E43:E44 E33:E34 E20 E123 E25:E27 E31 E41 E63 E57 E59 E65 E118">
    <cfRule type="duplicateValues" dxfId="1" priority="79"/>
  </conditionalFormatting>
  <conditionalFormatting sqref="J4:J80 J83:J95 J97:J142">
    <cfRule type="cellIs" dxfId="2" priority="18" operator="lessThan">
      <formula>0.85</formula>
    </cfRule>
    <cfRule type="cellIs" dxfId="2" priority="17" operator="lessThan">
      <formula>0.85</formula>
    </cfRule>
  </conditionalFormatting>
  <conditionalFormatting sqref="E28 E40">
    <cfRule type="duplicateValues" dxfId="1" priority="80"/>
    <cfRule type="duplicateValues" dxfId="1" priority="78"/>
    <cfRule type="duplicateValues" dxfId="1" priority="76"/>
  </conditionalFormatting>
  <conditionalFormatting sqref="E40 E28">
    <cfRule type="duplicateValues" dxfId="1" priority="77"/>
  </conditionalFormatting>
  <conditionalFormatting sqref="E139:E140 E132:E134 E136:E137 E110 E106">
    <cfRule type="duplicateValues" dxfId="1" priority="70"/>
  </conditionalFormatting>
  <pageMargins left="0.75" right="0.75" top="1" bottom="1" header="0.511805555555556" footer="0.511805555555556"/>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V116"/>
  <sheetViews>
    <sheetView topLeftCell="B88" workbookViewId="0">
      <selection activeCell="B112" sqref="$A110:$XFD112"/>
    </sheetView>
  </sheetViews>
  <sheetFormatPr defaultColWidth="9" defaultRowHeight="13.5"/>
  <cols>
    <col min="1" max="1" width="9" hidden="1" customWidth="1"/>
    <col min="3" max="3" width="15.3833333333333" hidden="1" customWidth="1"/>
    <col min="4" max="4" width="14.3833333333333" hidden="1" customWidth="1"/>
    <col min="5" max="5" width="16.5" hidden="1" customWidth="1"/>
    <col min="6" max="6" width="17.5" customWidth="1"/>
    <col min="7" max="7" width="13.7666666666667" hidden="1" customWidth="1"/>
    <col min="9" max="9" width="10.5083333333333" customWidth="1"/>
    <col min="10" max="12" width="9" customWidth="1"/>
    <col min="14" max="16" width="9" hidden="1" customWidth="1"/>
    <col min="17" max="17" width="10.3833333333333" hidden="1" customWidth="1"/>
    <col min="18" max="217" width="9" hidden="1" customWidth="1"/>
    <col min="218" max="219" width="9.01666666666667" hidden="1" customWidth="1"/>
    <col min="220" max="220" width="9" hidden="1" customWidth="1"/>
    <col min="221" max="224" width="9" customWidth="1"/>
    <col min="225" max="225" width="8.98333333333333" customWidth="1"/>
    <col min="226" max="228" width="9.94166666666667" customWidth="1"/>
    <col min="229" max="234" width="9" customWidth="1"/>
    <col min="235" max="237" width="9.94166666666667" customWidth="1"/>
    <col min="238" max="243" width="9" customWidth="1"/>
    <col min="244" max="246" width="9.94166666666667" customWidth="1"/>
    <col min="247" max="270" width="9" customWidth="1"/>
    <col min="272" max="272" width="11.4333333333333" customWidth="1"/>
    <col min="273" max="273" width="12.3" customWidth="1"/>
    <col min="274" max="274" width="10" customWidth="1"/>
    <col min="277" max="277" width="9.88333333333333"/>
    <col min="278" max="278" width="11"/>
    <col min="280" max="280" width="13.7666666666667" customWidth="1"/>
    <col min="281" max="282" width="11.5" customWidth="1"/>
    <col min="283" max="283" width="12.625"/>
  </cols>
  <sheetData>
    <row r="1" customFormat="1" spans="1:279">
      <c r="A1" s="10" t="s">
        <v>61</v>
      </c>
      <c r="B1" s="10"/>
      <c r="C1" s="10"/>
      <c r="D1" s="10"/>
      <c r="E1" s="10"/>
      <c r="F1" s="10"/>
      <c r="G1" s="11"/>
      <c r="H1" s="10"/>
      <c r="I1" s="10"/>
      <c r="J1" s="10"/>
      <c r="K1" s="10"/>
      <c r="L1" s="10"/>
      <c r="M1" s="10"/>
      <c r="N1" s="10"/>
      <c r="O1" s="10"/>
      <c r="P1" s="10"/>
      <c r="Q1" s="10"/>
      <c r="R1" s="10"/>
      <c r="S1" s="10"/>
      <c r="T1" s="10"/>
      <c r="U1" s="10"/>
      <c r="V1" s="10"/>
      <c r="W1" s="28"/>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28"/>
      <c r="CF1" s="10"/>
      <c r="CG1" s="10"/>
      <c r="CH1" s="10"/>
      <c r="CI1" s="10"/>
      <c r="CJ1" s="10"/>
      <c r="CK1" s="28"/>
      <c r="CL1" s="10"/>
      <c r="CM1" s="10"/>
      <c r="CN1" s="10"/>
      <c r="CO1" s="10"/>
      <c r="CP1" s="10"/>
      <c r="CQ1" s="28"/>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28"/>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28"/>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0"/>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row>
    <row r="2" customFormat="1" spans="1:279">
      <c r="A2" s="10"/>
      <c r="B2" s="10"/>
      <c r="C2" s="10"/>
      <c r="D2" s="10"/>
      <c r="E2" s="10"/>
      <c r="F2" s="10"/>
      <c r="G2" s="11"/>
      <c r="H2" s="10"/>
      <c r="I2" s="10"/>
      <c r="J2" s="10"/>
      <c r="K2" s="10"/>
      <c r="L2" s="10"/>
      <c r="M2" s="10"/>
      <c r="N2" s="10"/>
      <c r="O2" s="10"/>
      <c r="P2" s="10"/>
      <c r="Q2" s="10"/>
      <c r="R2" s="10"/>
      <c r="S2" s="10"/>
      <c r="T2" s="10"/>
      <c r="U2" s="10"/>
      <c r="V2" s="10"/>
      <c r="W2" s="28"/>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28"/>
      <c r="CF2" s="10"/>
      <c r="CG2" s="10"/>
      <c r="CH2" s="10"/>
      <c r="CI2" s="10"/>
      <c r="CJ2" s="10"/>
      <c r="CK2" s="28"/>
      <c r="CL2" s="10"/>
      <c r="CM2" s="10"/>
      <c r="CN2" s="10"/>
      <c r="CO2" s="10"/>
      <c r="CP2" s="10"/>
      <c r="CQ2" s="28"/>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28"/>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28"/>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row>
    <row r="3" customFormat="1" ht="16.5" spans="1:279">
      <c r="A3" s="12" t="s">
        <v>62</v>
      </c>
      <c r="B3" s="13" t="s">
        <v>63</v>
      </c>
      <c r="C3" s="13" t="s">
        <v>64</v>
      </c>
      <c r="D3" s="13" t="s">
        <v>366</v>
      </c>
      <c r="E3" s="13" t="s">
        <v>65</v>
      </c>
      <c r="F3" s="13" t="s">
        <v>66</v>
      </c>
      <c r="G3" s="14" t="s">
        <v>67</v>
      </c>
      <c r="H3" s="13" t="s">
        <v>68</v>
      </c>
      <c r="I3" s="13" t="s">
        <v>69</v>
      </c>
      <c r="J3" s="13" t="s">
        <v>70</v>
      </c>
      <c r="K3" s="23" t="s">
        <v>71</v>
      </c>
      <c r="L3" s="23" t="s">
        <v>72</v>
      </c>
      <c r="M3" s="24" t="s">
        <v>73</v>
      </c>
      <c r="N3" s="25" t="s">
        <v>74</v>
      </c>
      <c r="O3" s="25"/>
      <c r="P3" s="25"/>
      <c r="Q3" s="25"/>
      <c r="R3" s="25"/>
      <c r="S3" s="29"/>
      <c r="T3" s="12" t="s">
        <v>75</v>
      </c>
      <c r="U3" s="12"/>
      <c r="V3" s="12"/>
      <c r="W3" s="12"/>
      <c r="X3" s="12"/>
      <c r="Y3" s="12"/>
      <c r="Z3" s="31" t="s">
        <v>76</v>
      </c>
      <c r="AA3" s="25"/>
      <c r="AB3" s="25"/>
      <c r="AC3" s="25"/>
      <c r="AD3" s="25"/>
      <c r="AE3" s="29"/>
      <c r="AF3" s="12" t="s">
        <v>77</v>
      </c>
      <c r="AG3" s="12"/>
      <c r="AH3" s="12"/>
      <c r="AI3" s="12"/>
      <c r="AJ3" s="12"/>
      <c r="AK3" s="12"/>
      <c r="AL3" s="12" t="s">
        <v>78</v>
      </c>
      <c r="AM3" s="12"/>
      <c r="AN3" s="13"/>
      <c r="AO3" s="13"/>
      <c r="AP3" s="13"/>
      <c r="AQ3" s="13"/>
      <c r="AR3" s="13" t="s">
        <v>79</v>
      </c>
      <c r="AS3" s="13"/>
      <c r="AT3" s="13"/>
      <c r="AU3" s="13"/>
      <c r="AV3" s="13"/>
      <c r="AW3" s="13"/>
      <c r="AX3" s="13" t="s">
        <v>80</v>
      </c>
      <c r="AY3" s="13"/>
      <c r="AZ3" s="13"/>
      <c r="BA3" s="13"/>
      <c r="BB3" s="13"/>
      <c r="BC3" s="13"/>
      <c r="BD3" s="13" t="s">
        <v>81</v>
      </c>
      <c r="BE3" s="13"/>
      <c r="BF3" s="13"/>
      <c r="BG3" s="13"/>
      <c r="BH3" s="13"/>
      <c r="BI3" s="13"/>
      <c r="BJ3" s="13" t="s">
        <v>82</v>
      </c>
      <c r="BK3" s="13"/>
      <c r="BL3" s="13"/>
      <c r="BM3" s="13"/>
      <c r="BN3" s="13"/>
      <c r="BO3" s="13"/>
      <c r="BP3" s="13" t="s">
        <v>83</v>
      </c>
      <c r="BQ3" s="13"/>
      <c r="BR3" s="13"/>
      <c r="BS3" s="13"/>
      <c r="BT3" s="13"/>
      <c r="BU3" s="13"/>
      <c r="BV3" s="13" t="s">
        <v>84</v>
      </c>
      <c r="BW3" s="13"/>
      <c r="BX3" s="13"/>
      <c r="BY3" s="13"/>
      <c r="BZ3" s="13"/>
      <c r="CA3" s="13"/>
      <c r="CB3" s="13" t="s">
        <v>85</v>
      </c>
      <c r="CC3" s="13"/>
      <c r="CD3" s="13"/>
      <c r="CE3" s="13"/>
      <c r="CF3" s="13"/>
      <c r="CG3" s="13"/>
      <c r="CH3" s="13" t="s">
        <v>86</v>
      </c>
      <c r="CI3" s="13"/>
      <c r="CJ3" s="13"/>
      <c r="CK3" s="13"/>
      <c r="CL3" s="13"/>
      <c r="CM3" s="13"/>
      <c r="CN3" s="13" t="s">
        <v>87</v>
      </c>
      <c r="CO3" s="13"/>
      <c r="CP3" s="13"/>
      <c r="CQ3" s="13"/>
      <c r="CR3" s="13"/>
      <c r="CS3" s="13"/>
      <c r="CT3" s="13" t="s">
        <v>88</v>
      </c>
      <c r="CU3" s="13"/>
      <c r="CV3" s="13"/>
      <c r="CW3" s="13"/>
      <c r="CX3" s="13"/>
      <c r="CY3" s="13"/>
      <c r="CZ3" s="13" t="s">
        <v>89</v>
      </c>
      <c r="DA3" s="13"/>
      <c r="DB3" s="13"/>
      <c r="DC3" s="13"/>
      <c r="DD3" s="13"/>
      <c r="DE3" s="13"/>
      <c r="DF3" s="13"/>
      <c r="DG3" s="13"/>
      <c r="DH3" s="13"/>
      <c r="DI3" s="13"/>
      <c r="DJ3" s="13"/>
      <c r="DK3" s="13" t="s">
        <v>90</v>
      </c>
      <c r="DL3" s="12"/>
      <c r="DM3" s="13"/>
      <c r="DN3" s="13"/>
      <c r="DO3" s="13"/>
      <c r="DP3" s="13"/>
      <c r="DQ3" s="13"/>
      <c r="DR3" s="13"/>
      <c r="DS3" s="13"/>
      <c r="DT3" s="13" t="s">
        <v>91</v>
      </c>
      <c r="DU3" s="30"/>
      <c r="DV3" s="13"/>
      <c r="DW3" s="13"/>
      <c r="DX3" s="13"/>
      <c r="DY3" s="13"/>
      <c r="DZ3" s="13"/>
      <c r="EA3" s="13"/>
      <c r="EB3" s="13"/>
      <c r="EC3" s="13" t="s">
        <v>92</v>
      </c>
      <c r="ED3" s="12"/>
      <c r="EE3" s="13"/>
      <c r="EF3" s="13"/>
      <c r="EG3" s="13"/>
      <c r="EH3" s="13"/>
      <c r="EI3" s="13"/>
      <c r="EJ3" s="13"/>
      <c r="EK3" s="13"/>
      <c r="EL3" s="13" t="s">
        <v>93</v>
      </c>
      <c r="EM3" s="12"/>
      <c r="EN3" s="13"/>
      <c r="EO3" s="13"/>
      <c r="EP3" s="13"/>
      <c r="EQ3" s="13"/>
      <c r="ER3" s="13"/>
      <c r="ES3" s="13"/>
      <c r="ET3" s="13"/>
      <c r="EU3" s="13" t="s">
        <v>94</v>
      </c>
      <c r="EV3" s="12"/>
      <c r="EW3" s="13"/>
      <c r="EX3" s="13"/>
      <c r="EY3" s="13"/>
      <c r="EZ3" s="13"/>
      <c r="FA3" s="13"/>
      <c r="FB3" s="13"/>
      <c r="FC3" s="13"/>
      <c r="FD3" s="13" t="s">
        <v>95</v>
      </c>
      <c r="FE3" s="12"/>
      <c r="FF3" s="13"/>
      <c r="FG3" s="13"/>
      <c r="FH3" s="13"/>
      <c r="FI3" s="13"/>
      <c r="FJ3" s="13"/>
      <c r="FK3" s="37" t="s">
        <v>96</v>
      </c>
      <c r="FL3" s="38"/>
      <c r="FM3" s="38"/>
      <c r="FN3" s="38"/>
      <c r="FO3" s="13"/>
      <c r="FP3" s="13"/>
      <c r="FQ3" s="13"/>
      <c r="FR3" s="13"/>
      <c r="FS3" s="39"/>
      <c r="FT3" s="38" t="s">
        <v>97</v>
      </c>
      <c r="FU3" s="38"/>
      <c r="FV3" s="38"/>
      <c r="FW3" s="38"/>
      <c r="FX3" s="38"/>
      <c r="FY3" s="13"/>
      <c r="FZ3" s="13"/>
      <c r="GA3" s="13"/>
      <c r="GB3" s="39"/>
      <c r="GC3" s="38" t="s">
        <v>98</v>
      </c>
      <c r="GD3" s="38"/>
      <c r="GE3" s="38"/>
      <c r="GF3" s="38"/>
      <c r="GG3" s="38"/>
      <c r="GH3" s="13"/>
      <c r="GI3" s="13"/>
      <c r="GJ3" s="13"/>
      <c r="GK3" s="39"/>
      <c r="GL3" s="38" t="s">
        <v>99</v>
      </c>
      <c r="GM3" s="38"/>
      <c r="GN3" s="38"/>
      <c r="GO3" s="38"/>
      <c r="GP3" s="38"/>
      <c r="GQ3" s="13"/>
      <c r="GR3" s="13"/>
      <c r="GS3" s="13"/>
      <c r="GT3" s="39"/>
      <c r="GU3" s="38" t="s">
        <v>100</v>
      </c>
      <c r="GV3" s="38"/>
      <c r="GW3" s="38"/>
      <c r="GX3" s="38"/>
      <c r="GY3" s="38"/>
      <c r="GZ3" s="13"/>
      <c r="HA3" s="13"/>
      <c r="HB3" s="13"/>
      <c r="HC3" s="39"/>
      <c r="HD3" s="38" t="s">
        <v>101</v>
      </c>
      <c r="HE3" s="38"/>
      <c r="HF3" s="38"/>
      <c r="HG3" s="38"/>
      <c r="HH3" s="38"/>
      <c r="HI3" s="13"/>
      <c r="HJ3" s="13"/>
      <c r="HK3" s="13"/>
      <c r="HL3" s="39"/>
      <c r="HM3" s="38" t="s">
        <v>102</v>
      </c>
      <c r="HN3" s="38"/>
      <c r="HO3" s="38"/>
      <c r="HP3" s="38"/>
      <c r="HQ3" s="38"/>
      <c r="HR3" s="13"/>
      <c r="HS3" s="13"/>
      <c r="HT3" s="13"/>
      <c r="HU3" s="39"/>
      <c r="HV3" s="37" t="s">
        <v>103</v>
      </c>
      <c r="HW3" s="38"/>
      <c r="HX3" s="38"/>
      <c r="HY3" s="38"/>
      <c r="HZ3" s="38"/>
      <c r="IA3" s="13"/>
      <c r="IB3" s="13"/>
      <c r="IC3" s="13"/>
      <c r="ID3" s="39"/>
      <c r="IE3" s="37" t="s">
        <v>104</v>
      </c>
      <c r="IF3" s="38"/>
      <c r="IG3" s="38"/>
      <c r="IH3" s="38"/>
      <c r="II3" s="38"/>
      <c r="IJ3" s="13"/>
      <c r="IK3" s="13"/>
      <c r="IL3" s="13"/>
      <c r="IM3" s="39"/>
      <c r="IN3" s="39"/>
      <c r="IO3" s="13" t="s">
        <v>105</v>
      </c>
      <c r="IP3" s="13"/>
      <c r="IQ3" s="13" t="s">
        <v>106</v>
      </c>
      <c r="IR3" s="13"/>
      <c r="IS3" s="13" t="s">
        <v>31</v>
      </c>
      <c r="IT3" s="13"/>
      <c r="IU3" s="13" t="s">
        <v>107</v>
      </c>
      <c r="IV3" s="13"/>
      <c r="IW3" s="12" t="s">
        <v>108</v>
      </c>
      <c r="IX3" s="12"/>
      <c r="IY3" s="12" t="s">
        <v>109</v>
      </c>
      <c r="IZ3" s="12"/>
      <c r="JA3" s="12" t="s">
        <v>110</v>
      </c>
      <c r="JB3" s="12"/>
      <c r="JC3" s="12" t="s">
        <v>111</v>
      </c>
      <c r="JD3" s="12"/>
      <c r="JE3" s="12" t="s">
        <v>112</v>
      </c>
      <c r="JF3" s="12"/>
      <c r="JG3" s="12" t="s">
        <v>113</v>
      </c>
      <c r="JH3" s="12"/>
      <c r="JI3" s="12" t="s">
        <v>114</v>
      </c>
      <c r="JJ3" s="12"/>
      <c r="JK3" s="31" t="s">
        <v>115</v>
      </c>
      <c r="JL3" s="25"/>
      <c r="JM3" s="25"/>
      <c r="JN3" s="25"/>
      <c r="JO3" s="29"/>
      <c r="JP3" s="12" t="s">
        <v>116</v>
      </c>
      <c r="JQ3" s="12"/>
      <c r="JR3" s="13" t="s">
        <v>117</v>
      </c>
      <c r="JS3" s="13" t="s">
        <v>118</v>
      </c>
    </row>
    <row r="4" customFormat="1" ht="16.5" spans="1:279">
      <c r="A4" s="12"/>
      <c r="B4" s="13"/>
      <c r="C4" s="13"/>
      <c r="D4" s="13"/>
      <c r="E4" s="13"/>
      <c r="F4" s="13"/>
      <c r="G4" s="15"/>
      <c r="H4" s="13"/>
      <c r="I4" s="13"/>
      <c r="J4" s="13"/>
      <c r="K4" s="23"/>
      <c r="L4" s="23"/>
      <c r="M4" s="24"/>
      <c r="N4" s="24" t="s">
        <v>119</v>
      </c>
      <c r="O4" s="24" t="s">
        <v>120</v>
      </c>
      <c r="P4" s="12" t="s">
        <v>121</v>
      </c>
      <c r="Q4" s="12" t="s">
        <v>28</v>
      </c>
      <c r="R4" s="13" t="s">
        <v>122</v>
      </c>
      <c r="S4" s="13" t="s">
        <v>367</v>
      </c>
      <c r="T4" s="13" t="s">
        <v>119</v>
      </c>
      <c r="U4" s="13" t="s">
        <v>120</v>
      </c>
      <c r="V4" s="12" t="s">
        <v>121</v>
      </c>
      <c r="W4" s="30" t="s">
        <v>28</v>
      </c>
      <c r="X4" s="13" t="s">
        <v>122</v>
      </c>
      <c r="Y4" s="13" t="s">
        <v>367</v>
      </c>
      <c r="Z4" s="13" t="s">
        <v>119</v>
      </c>
      <c r="AA4" s="13" t="s">
        <v>120</v>
      </c>
      <c r="AB4" s="12" t="s">
        <v>121</v>
      </c>
      <c r="AC4" s="12" t="s">
        <v>28</v>
      </c>
      <c r="AD4" s="13" t="s">
        <v>122</v>
      </c>
      <c r="AE4" s="13" t="s">
        <v>367</v>
      </c>
      <c r="AF4" s="13" t="s">
        <v>119</v>
      </c>
      <c r="AG4" s="13" t="s">
        <v>120</v>
      </c>
      <c r="AH4" s="12" t="s">
        <v>121</v>
      </c>
      <c r="AI4" s="12" t="s">
        <v>28</v>
      </c>
      <c r="AJ4" s="13" t="s">
        <v>122</v>
      </c>
      <c r="AK4" s="13" t="s">
        <v>367</v>
      </c>
      <c r="AL4" s="13" t="s">
        <v>119</v>
      </c>
      <c r="AM4" s="13" t="s">
        <v>120</v>
      </c>
      <c r="AN4" s="13" t="s">
        <v>121</v>
      </c>
      <c r="AO4" s="12" t="s">
        <v>28</v>
      </c>
      <c r="AP4" s="13" t="s">
        <v>122</v>
      </c>
      <c r="AQ4" s="13" t="s">
        <v>367</v>
      </c>
      <c r="AR4" s="13" t="s">
        <v>119</v>
      </c>
      <c r="AS4" s="13" t="s">
        <v>120</v>
      </c>
      <c r="AT4" s="13" t="s">
        <v>121</v>
      </c>
      <c r="AU4" s="12" t="s">
        <v>28</v>
      </c>
      <c r="AV4" s="13" t="s">
        <v>122</v>
      </c>
      <c r="AW4" s="13" t="s">
        <v>367</v>
      </c>
      <c r="AX4" s="13" t="s">
        <v>119</v>
      </c>
      <c r="AY4" s="13" t="s">
        <v>120</v>
      </c>
      <c r="AZ4" s="13" t="s">
        <v>121</v>
      </c>
      <c r="BA4" s="12" t="s">
        <v>28</v>
      </c>
      <c r="BB4" s="13" t="s">
        <v>122</v>
      </c>
      <c r="BC4" s="13" t="s">
        <v>367</v>
      </c>
      <c r="BD4" s="13" t="s">
        <v>119</v>
      </c>
      <c r="BE4" s="13" t="s">
        <v>120</v>
      </c>
      <c r="BF4" s="13" t="s">
        <v>121</v>
      </c>
      <c r="BG4" s="12" t="s">
        <v>28</v>
      </c>
      <c r="BH4" s="13" t="s">
        <v>122</v>
      </c>
      <c r="BI4" s="13" t="s">
        <v>367</v>
      </c>
      <c r="BJ4" s="13" t="s">
        <v>119</v>
      </c>
      <c r="BK4" s="13" t="s">
        <v>120</v>
      </c>
      <c r="BL4" s="13" t="s">
        <v>121</v>
      </c>
      <c r="BM4" s="12" t="s">
        <v>28</v>
      </c>
      <c r="BN4" s="13" t="s">
        <v>122</v>
      </c>
      <c r="BO4" s="13" t="s">
        <v>367</v>
      </c>
      <c r="BP4" s="13" t="s">
        <v>119</v>
      </c>
      <c r="BQ4" s="13" t="s">
        <v>120</v>
      </c>
      <c r="BR4" s="13" t="s">
        <v>121</v>
      </c>
      <c r="BS4" s="30" t="s">
        <v>28</v>
      </c>
      <c r="BT4" s="13" t="s">
        <v>122</v>
      </c>
      <c r="BU4" s="13" t="s">
        <v>367</v>
      </c>
      <c r="BV4" s="13" t="s">
        <v>119</v>
      </c>
      <c r="BW4" s="13" t="s">
        <v>120</v>
      </c>
      <c r="BX4" s="13" t="s">
        <v>121</v>
      </c>
      <c r="BY4" s="12" t="s">
        <v>28</v>
      </c>
      <c r="BZ4" s="13" t="s">
        <v>122</v>
      </c>
      <c r="CA4" s="13" t="s">
        <v>367</v>
      </c>
      <c r="CB4" s="13" t="s">
        <v>119</v>
      </c>
      <c r="CC4" s="13" t="s">
        <v>120</v>
      </c>
      <c r="CD4" s="13" t="s">
        <v>121</v>
      </c>
      <c r="CE4" s="30" t="s">
        <v>28</v>
      </c>
      <c r="CF4" s="13" t="s">
        <v>122</v>
      </c>
      <c r="CG4" s="13" t="s">
        <v>367</v>
      </c>
      <c r="CH4" s="13" t="s">
        <v>119</v>
      </c>
      <c r="CI4" s="13" t="s">
        <v>120</v>
      </c>
      <c r="CJ4" s="13" t="s">
        <v>121</v>
      </c>
      <c r="CK4" s="30" t="s">
        <v>28</v>
      </c>
      <c r="CL4" s="13" t="s">
        <v>122</v>
      </c>
      <c r="CM4" s="13" t="s">
        <v>367</v>
      </c>
      <c r="CN4" s="13" t="s">
        <v>119</v>
      </c>
      <c r="CO4" s="13" t="s">
        <v>120</v>
      </c>
      <c r="CP4" s="13" t="s">
        <v>121</v>
      </c>
      <c r="CQ4" s="30" t="s">
        <v>28</v>
      </c>
      <c r="CR4" s="13" t="s">
        <v>122</v>
      </c>
      <c r="CS4" s="13" t="s">
        <v>367</v>
      </c>
      <c r="CT4" s="13" t="s">
        <v>119</v>
      </c>
      <c r="CU4" s="13" t="s">
        <v>120</v>
      </c>
      <c r="CV4" s="13" t="s">
        <v>121</v>
      </c>
      <c r="CW4" s="12" t="s">
        <v>28</v>
      </c>
      <c r="CX4" s="13" t="s">
        <v>122</v>
      </c>
      <c r="CY4" s="13" t="s">
        <v>367</v>
      </c>
      <c r="CZ4" s="13" t="s">
        <v>119</v>
      </c>
      <c r="DA4" s="13" t="s">
        <v>120</v>
      </c>
      <c r="DB4" s="13" t="s">
        <v>121</v>
      </c>
      <c r="DC4" s="12" t="s">
        <v>28</v>
      </c>
      <c r="DD4" s="13" t="s">
        <v>122</v>
      </c>
      <c r="DE4" s="34" t="s">
        <v>125</v>
      </c>
      <c r="DF4" s="35" t="s">
        <v>123</v>
      </c>
      <c r="DG4" s="35" t="s">
        <v>124</v>
      </c>
      <c r="DH4" s="13" t="s">
        <v>367</v>
      </c>
      <c r="DI4" s="13" t="s">
        <v>119</v>
      </c>
      <c r="DJ4" s="13" t="s">
        <v>120</v>
      </c>
      <c r="DK4" s="13" t="s">
        <v>121</v>
      </c>
      <c r="DL4" s="12" t="s">
        <v>28</v>
      </c>
      <c r="DM4" s="13" t="s">
        <v>122</v>
      </c>
      <c r="DN4" s="34" t="s">
        <v>125</v>
      </c>
      <c r="DO4" s="35" t="s">
        <v>123</v>
      </c>
      <c r="DP4" s="35" t="s">
        <v>124</v>
      </c>
      <c r="DQ4" s="13" t="s">
        <v>367</v>
      </c>
      <c r="DR4" s="13" t="s">
        <v>119</v>
      </c>
      <c r="DS4" s="13" t="s">
        <v>120</v>
      </c>
      <c r="DT4" s="13" t="s">
        <v>121</v>
      </c>
      <c r="DU4" s="30" t="s">
        <v>28</v>
      </c>
      <c r="DV4" s="13" t="s">
        <v>122</v>
      </c>
      <c r="DW4" s="34" t="s">
        <v>125</v>
      </c>
      <c r="DX4" s="35" t="s">
        <v>123</v>
      </c>
      <c r="DY4" s="35" t="s">
        <v>124</v>
      </c>
      <c r="DZ4" s="13" t="s">
        <v>367</v>
      </c>
      <c r="EA4" s="13" t="s">
        <v>119</v>
      </c>
      <c r="EB4" s="13" t="s">
        <v>120</v>
      </c>
      <c r="EC4" s="13" t="s">
        <v>121</v>
      </c>
      <c r="ED4" s="12" t="s">
        <v>28</v>
      </c>
      <c r="EE4" s="13" t="s">
        <v>122</v>
      </c>
      <c r="EF4" s="34" t="s">
        <v>125</v>
      </c>
      <c r="EG4" s="35" t="s">
        <v>123</v>
      </c>
      <c r="EH4" s="35" t="s">
        <v>124</v>
      </c>
      <c r="EI4" s="13" t="s">
        <v>367</v>
      </c>
      <c r="EJ4" s="13" t="s">
        <v>119</v>
      </c>
      <c r="EK4" s="13" t="s">
        <v>120</v>
      </c>
      <c r="EL4" s="13" t="s">
        <v>121</v>
      </c>
      <c r="EM4" s="12" t="s">
        <v>28</v>
      </c>
      <c r="EN4" s="13" t="s">
        <v>122</v>
      </c>
      <c r="EO4" s="34" t="s">
        <v>125</v>
      </c>
      <c r="EP4" s="35" t="s">
        <v>123</v>
      </c>
      <c r="EQ4" s="35" t="s">
        <v>124</v>
      </c>
      <c r="ER4" s="13" t="s">
        <v>367</v>
      </c>
      <c r="ES4" s="13" t="s">
        <v>119</v>
      </c>
      <c r="ET4" s="13" t="s">
        <v>120</v>
      </c>
      <c r="EU4" s="13" t="s">
        <v>121</v>
      </c>
      <c r="EV4" s="12" t="s">
        <v>28</v>
      </c>
      <c r="EW4" s="13" t="s">
        <v>122</v>
      </c>
      <c r="EX4" s="34" t="s">
        <v>125</v>
      </c>
      <c r="EY4" s="35" t="s">
        <v>123</v>
      </c>
      <c r="EZ4" s="35" t="s">
        <v>124</v>
      </c>
      <c r="FA4" s="13" t="s">
        <v>367</v>
      </c>
      <c r="FB4" s="13" t="s">
        <v>119</v>
      </c>
      <c r="FC4" s="13" t="s">
        <v>120</v>
      </c>
      <c r="FD4" s="13" t="s">
        <v>121</v>
      </c>
      <c r="FE4" s="12" t="s">
        <v>28</v>
      </c>
      <c r="FF4" s="13" t="s">
        <v>122</v>
      </c>
      <c r="FG4" s="34" t="s">
        <v>125</v>
      </c>
      <c r="FH4" s="35" t="s">
        <v>123</v>
      </c>
      <c r="FI4" s="35" t="s">
        <v>124</v>
      </c>
      <c r="FJ4" s="13" t="s">
        <v>367</v>
      </c>
      <c r="FK4" s="13" t="s">
        <v>119</v>
      </c>
      <c r="FL4" s="13" t="s">
        <v>120</v>
      </c>
      <c r="FM4" s="13" t="s">
        <v>121</v>
      </c>
      <c r="FN4" s="12" t="s">
        <v>28</v>
      </c>
      <c r="FO4" s="13" t="s">
        <v>122</v>
      </c>
      <c r="FP4" s="34" t="s">
        <v>125</v>
      </c>
      <c r="FQ4" s="35" t="s">
        <v>123</v>
      </c>
      <c r="FR4" s="35" t="s">
        <v>124</v>
      </c>
      <c r="FS4" s="13" t="s">
        <v>367</v>
      </c>
      <c r="FT4" s="13" t="s">
        <v>119</v>
      </c>
      <c r="FU4" s="13" t="s">
        <v>120</v>
      </c>
      <c r="FV4" s="13" t="s">
        <v>121</v>
      </c>
      <c r="FW4" s="12" t="s">
        <v>28</v>
      </c>
      <c r="FX4" s="13" t="s">
        <v>122</v>
      </c>
      <c r="FY4" s="34" t="s">
        <v>125</v>
      </c>
      <c r="FZ4" s="35" t="s">
        <v>123</v>
      </c>
      <c r="GA4" s="35" t="s">
        <v>124</v>
      </c>
      <c r="GB4" s="13" t="s">
        <v>367</v>
      </c>
      <c r="GC4" s="13" t="s">
        <v>119</v>
      </c>
      <c r="GD4" s="13" t="s">
        <v>120</v>
      </c>
      <c r="GE4" s="13" t="s">
        <v>121</v>
      </c>
      <c r="GF4" s="12" t="s">
        <v>28</v>
      </c>
      <c r="GG4" s="13" t="s">
        <v>122</v>
      </c>
      <c r="GH4" s="34" t="s">
        <v>125</v>
      </c>
      <c r="GI4" s="35" t="s">
        <v>123</v>
      </c>
      <c r="GJ4" s="35" t="s">
        <v>124</v>
      </c>
      <c r="GK4" s="13" t="s">
        <v>367</v>
      </c>
      <c r="GL4" s="13" t="s">
        <v>119</v>
      </c>
      <c r="GM4" s="13" t="s">
        <v>120</v>
      </c>
      <c r="GN4" s="13" t="s">
        <v>121</v>
      </c>
      <c r="GO4" s="13" t="s">
        <v>28</v>
      </c>
      <c r="GP4" s="13" t="s">
        <v>122</v>
      </c>
      <c r="GQ4" s="34" t="s">
        <v>125</v>
      </c>
      <c r="GR4" s="35" t="s">
        <v>123</v>
      </c>
      <c r="GS4" s="35" t="s">
        <v>124</v>
      </c>
      <c r="GT4" s="13" t="s">
        <v>367</v>
      </c>
      <c r="GU4" s="13" t="s">
        <v>119</v>
      </c>
      <c r="GV4" s="13" t="s">
        <v>120</v>
      </c>
      <c r="GW4" s="13" t="s">
        <v>121</v>
      </c>
      <c r="GX4" s="12" t="s">
        <v>28</v>
      </c>
      <c r="GY4" s="13" t="s">
        <v>122</v>
      </c>
      <c r="GZ4" s="34" t="s">
        <v>125</v>
      </c>
      <c r="HA4" s="35" t="s">
        <v>123</v>
      </c>
      <c r="HB4" s="35" t="s">
        <v>124</v>
      </c>
      <c r="HC4" s="13" t="s">
        <v>367</v>
      </c>
      <c r="HD4" s="13" t="s">
        <v>119</v>
      </c>
      <c r="HE4" s="13" t="s">
        <v>120</v>
      </c>
      <c r="HF4" s="13" t="s">
        <v>121</v>
      </c>
      <c r="HG4" s="30" t="s">
        <v>28</v>
      </c>
      <c r="HH4" s="13" t="s">
        <v>122</v>
      </c>
      <c r="HI4" s="34" t="s">
        <v>125</v>
      </c>
      <c r="HJ4" s="35" t="s">
        <v>123</v>
      </c>
      <c r="HK4" s="35" t="s">
        <v>124</v>
      </c>
      <c r="HL4" s="13" t="s">
        <v>367</v>
      </c>
      <c r="HM4" s="13" t="s">
        <v>119</v>
      </c>
      <c r="HN4" s="13" t="s">
        <v>120</v>
      </c>
      <c r="HO4" s="13" t="s">
        <v>121</v>
      </c>
      <c r="HP4" s="12" t="s">
        <v>28</v>
      </c>
      <c r="HQ4" s="13" t="s">
        <v>122</v>
      </c>
      <c r="HR4" s="34" t="s">
        <v>125</v>
      </c>
      <c r="HS4" s="35" t="s">
        <v>123</v>
      </c>
      <c r="HT4" s="35" t="s">
        <v>124</v>
      </c>
      <c r="HU4" s="13" t="s">
        <v>367</v>
      </c>
      <c r="HV4" s="13" t="s">
        <v>119</v>
      </c>
      <c r="HW4" s="13" t="s">
        <v>120</v>
      </c>
      <c r="HX4" s="13" t="s">
        <v>121</v>
      </c>
      <c r="HY4" s="12" t="s">
        <v>28</v>
      </c>
      <c r="HZ4" s="13" t="s">
        <v>122</v>
      </c>
      <c r="IA4" s="34" t="s">
        <v>125</v>
      </c>
      <c r="IB4" s="35" t="s">
        <v>123</v>
      </c>
      <c r="IC4" s="35" t="s">
        <v>124</v>
      </c>
      <c r="ID4" s="13" t="s">
        <v>367</v>
      </c>
      <c r="IE4" s="13" t="s">
        <v>119</v>
      </c>
      <c r="IF4" s="13" t="s">
        <v>120</v>
      </c>
      <c r="IG4" s="13" t="s">
        <v>121</v>
      </c>
      <c r="IH4" s="13" t="s">
        <v>28</v>
      </c>
      <c r="II4" s="13" t="s">
        <v>122</v>
      </c>
      <c r="IJ4" s="34" t="s">
        <v>125</v>
      </c>
      <c r="IK4" s="35" t="s">
        <v>123</v>
      </c>
      <c r="IL4" s="35" t="s">
        <v>124</v>
      </c>
      <c r="IM4" s="13" t="s">
        <v>367</v>
      </c>
      <c r="IN4" s="13"/>
      <c r="IO4" s="13" t="s">
        <v>121</v>
      </c>
      <c r="IP4" s="13" t="s">
        <v>28</v>
      </c>
      <c r="IQ4" s="13" t="s">
        <v>121</v>
      </c>
      <c r="IR4" s="13" t="s">
        <v>28</v>
      </c>
      <c r="IS4" s="13" t="s">
        <v>121</v>
      </c>
      <c r="IT4" s="13" t="s">
        <v>28</v>
      </c>
      <c r="IU4" s="12" t="s">
        <v>121</v>
      </c>
      <c r="IV4" s="30" t="s">
        <v>28</v>
      </c>
      <c r="IW4" s="12" t="s">
        <v>121</v>
      </c>
      <c r="IX4" s="30" t="s">
        <v>28</v>
      </c>
      <c r="IY4" s="12" t="s">
        <v>121</v>
      </c>
      <c r="IZ4" s="12" t="s">
        <v>28</v>
      </c>
      <c r="JA4" s="12" t="s">
        <v>121</v>
      </c>
      <c r="JB4" s="12" t="s">
        <v>28</v>
      </c>
      <c r="JC4" s="12" t="s">
        <v>121</v>
      </c>
      <c r="JD4" s="12" t="s">
        <v>28</v>
      </c>
      <c r="JE4" s="12" t="s">
        <v>121</v>
      </c>
      <c r="JF4" s="12" t="s">
        <v>28</v>
      </c>
      <c r="JG4" s="12" t="s">
        <v>121</v>
      </c>
      <c r="JH4" s="12" t="s">
        <v>28</v>
      </c>
      <c r="JI4" s="12" t="s">
        <v>121</v>
      </c>
      <c r="JJ4" s="12" t="s">
        <v>28</v>
      </c>
      <c r="JK4" s="12" t="s">
        <v>121</v>
      </c>
      <c r="JL4" s="12" t="s">
        <v>28</v>
      </c>
      <c r="JM4" s="34" t="s">
        <v>125</v>
      </c>
      <c r="JN4" s="35" t="s">
        <v>123</v>
      </c>
      <c r="JO4" s="35" t="s">
        <v>124</v>
      </c>
      <c r="JP4" s="12" t="s">
        <v>121</v>
      </c>
      <c r="JQ4" s="12" t="s">
        <v>28</v>
      </c>
      <c r="JR4" s="13"/>
      <c r="JS4" s="13"/>
    </row>
    <row r="5" customFormat="1" ht="16.5" spans="1:279">
      <c r="A5" s="16" t="s">
        <v>126</v>
      </c>
      <c r="B5" s="17" t="s">
        <v>35</v>
      </c>
      <c r="C5" s="18">
        <v>6939962741710</v>
      </c>
      <c r="D5" s="18">
        <v>522077267046</v>
      </c>
      <c r="E5" s="18">
        <v>21061011000035</v>
      </c>
      <c r="F5" s="17" t="s">
        <v>127</v>
      </c>
      <c r="G5" s="19" t="s">
        <v>128</v>
      </c>
      <c r="H5" s="17" t="s">
        <v>129</v>
      </c>
      <c r="I5" s="26">
        <f>VLOOKUP(C5,[2]Sheet2!J:O,6,0)</f>
        <v>1</v>
      </c>
      <c r="J5" s="17">
        <f>VLOOKUP(C5,[2]Sheet2!J:M,4,0)</f>
        <v>7096</v>
      </c>
      <c r="K5" s="17">
        <f>VLOOKUP(C5,[2]Sheet2!J:P,7,0)</f>
        <v>580</v>
      </c>
      <c r="L5" s="18">
        <f>VLOOKUP(C5,[2]Sheet2!J:N,5,0)</f>
        <v>31.0447907478193</v>
      </c>
      <c r="M5" s="27" t="e">
        <f ca="1" t="shared" ref="M5:M68" si="0">JK5/$JK$110</f>
        <v>#VALUE!</v>
      </c>
      <c r="N5" s="17">
        <v>6443</v>
      </c>
      <c r="O5" s="26">
        <v>0.0495110973149154</v>
      </c>
      <c r="P5" s="18">
        <v>333</v>
      </c>
      <c r="Q5" s="18">
        <v>32945</v>
      </c>
      <c r="R5" s="17">
        <v>99</v>
      </c>
      <c r="S5" s="17">
        <v>18534</v>
      </c>
      <c r="T5" s="17">
        <v>6415</v>
      </c>
      <c r="U5" s="26">
        <v>0.0515978176149649</v>
      </c>
      <c r="V5" s="18">
        <v>353</v>
      </c>
      <c r="W5" s="18">
        <v>34992</v>
      </c>
      <c r="X5" s="17">
        <v>99</v>
      </c>
      <c r="Y5" s="17">
        <v>18372</v>
      </c>
      <c r="Z5" s="17">
        <v>7970</v>
      </c>
      <c r="AA5" s="26">
        <v>0.0409033877038896</v>
      </c>
      <c r="AB5" s="18">
        <v>326</v>
      </c>
      <c r="AC5" s="18">
        <v>32180</v>
      </c>
      <c r="AD5" s="17">
        <v>99</v>
      </c>
      <c r="AE5" s="17">
        <v>15820</v>
      </c>
      <c r="AF5" s="17">
        <v>7954</v>
      </c>
      <c r="AG5" s="26">
        <v>0.0302992205179784</v>
      </c>
      <c r="AH5" s="18">
        <v>241</v>
      </c>
      <c r="AI5" s="18">
        <v>23769</v>
      </c>
      <c r="AJ5" s="17">
        <v>99</v>
      </c>
      <c r="AK5" s="17">
        <v>13778</v>
      </c>
      <c r="AL5" s="17">
        <v>6780</v>
      </c>
      <c r="AM5" s="26">
        <v>0.0525073746312684</v>
      </c>
      <c r="AN5" s="18">
        <v>356</v>
      </c>
      <c r="AO5" s="18">
        <v>35204</v>
      </c>
      <c r="AP5" s="17">
        <v>99</v>
      </c>
      <c r="AQ5" s="17">
        <v>12212</v>
      </c>
      <c r="AR5" s="17">
        <v>6755</v>
      </c>
      <c r="AS5" s="26">
        <v>0.0328645447816432</v>
      </c>
      <c r="AT5" s="18">
        <v>222</v>
      </c>
      <c r="AU5" s="18">
        <v>21984</v>
      </c>
      <c r="AV5" s="17">
        <v>99</v>
      </c>
      <c r="AW5" s="17">
        <v>11618</v>
      </c>
      <c r="AX5" s="17">
        <v>6740</v>
      </c>
      <c r="AY5" s="26">
        <v>0.03486646884273</v>
      </c>
      <c r="AZ5" s="17">
        <v>235</v>
      </c>
      <c r="BA5" s="18">
        <v>23156</v>
      </c>
      <c r="BB5" s="17">
        <v>99</v>
      </c>
      <c r="BC5" s="17">
        <v>11474</v>
      </c>
      <c r="BD5" s="17">
        <v>6229</v>
      </c>
      <c r="BE5" s="32">
        <v>0.0237598330390111</v>
      </c>
      <c r="BF5" s="17">
        <v>148</v>
      </c>
      <c r="BG5" s="18">
        <v>16057</v>
      </c>
      <c r="BH5" s="17">
        <v>99</v>
      </c>
      <c r="BI5" s="17">
        <v>12706</v>
      </c>
      <c r="BJ5" s="17">
        <v>4425</v>
      </c>
      <c r="BK5" s="32">
        <v>0.0470056497175141</v>
      </c>
      <c r="BL5" s="18">
        <v>208</v>
      </c>
      <c r="BM5" s="18">
        <v>20712</v>
      </c>
      <c r="BN5" s="17">
        <v>99</v>
      </c>
      <c r="BO5" s="17">
        <v>15772</v>
      </c>
      <c r="BP5" s="17">
        <v>4071</v>
      </c>
      <c r="BQ5" s="32">
        <v>0.049373618275608</v>
      </c>
      <c r="BR5" s="18">
        <v>201</v>
      </c>
      <c r="BS5" s="18">
        <v>19912</v>
      </c>
      <c r="BT5" s="17">
        <v>99</v>
      </c>
      <c r="BU5" s="18">
        <v>15772</v>
      </c>
      <c r="BV5" s="17">
        <v>3832</v>
      </c>
      <c r="BW5" s="32">
        <v>0.0548016701461378</v>
      </c>
      <c r="BX5" s="18">
        <v>210</v>
      </c>
      <c r="BY5" s="18">
        <v>20768</v>
      </c>
      <c r="BZ5" s="17">
        <v>99</v>
      </c>
      <c r="CA5" s="18">
        <v>15556</v>
      </c>
      <c r="CB5" s="18">
        <v>4340</v>
      </c>
      <c r="CC5" s="32">
        <v>0.0513824884792627</v>
      </c>
      <c r="CD5" s="18">
        <v>223</v>
      </c>
      <c r="CE5" s="18">
        <v>22177</v>
      </c>
      <c r="CF5" s="17">
        <v>99</v>
      </c>
      <c r="CG5" s="18">
        <v>17254</v>
      </c>
      <c r="CH5" s="33">
        <v>5538</v>
      </c>
      <c r="CI5" s="32">
        <v>0.0514626218851571</v>
      </c>
      <c r="CJ5" s="18">
        <v>285</v>
      </c>
      <c r="CK5" s="18">
        <v>28236</v>
      </c>
      <c r="CL5" s="17">
        <v>99</v>
      </c>
      <c r="CM5" s="18">
        <v>17212</v>
      </c>
      <c r="CN5" s="33">
        <v>5582</v>
      </c>
      <c r="CO5" s="32">
        <v>0.0444285202436403</v>
      </c>
      <c r="CP5" s="17">
        <v>248</v>
      </c>
      <c r="CQ5" s="18">
        <v>24597</v>
      </c>
      <c r="CR5" s="17">
        <v>99</v>
      </c>
      <c r="CS5" s="17">
        <v>16940</v>
      </c>
      <c r="CT5" s="33">
        <v>6095</v>
      </c>
      <c r="CU5" s="32">
        <v>0.052994257588187</v>
      </c>
      <c r="CV5" s="17">
        <v>323</v>
      </c>
      <c r="CW5" s="18">
        <v>32020</v>
      </c>
      <c r="CX5" s="17">
        <v>99</v>
      </c>
      <c r="CY5" s="17">
        <v>16654</v>
      </c>
      <c r="CZ5" s="33">
        <v>5152</v>
      </c>
      <c r="DA5" s="32">
        <v>0.0508540372670807</v>
      </c>
      <c r="DB5" s="18">
        <v>262</v>
      </c>
      <c r="DC5" s="18">
        <v>25902</v>
      </c>
      <c r="DD5" s="18">
        <f t="shared" ref="DD5:DD68" si="1">IFERROR(DC5/DB5,0)</f>
        <v>98.8625954198473</v>
      </c>
      <c r="DE5" s="17">
        <v>105</v>
      </c>
      <c r="DF5" s="17">
        <f t="shared" ref="DF5:DF68" si="2">(DD5-DE5)*DB5</f>
        <v>-1608</v>
      </c>
      <c r="DG5" s="36">
        <f t="shared" ref="DG5:DG68" si="3">IFERROR(DF5/DC5,0)</f>
        <v>-0.0620801482511003</v>
      </c>
      <c r="DH5" s="18">
        <v>15348</v>
      </c>
      <c r="DI5" s="18">
        <v>5207</v>
      </c>
      <c r="DJ5" s="26">
        <v>0.0562704052237373</v>
      </c>
      <c r="DK5" s="18">
        <v>293</v>
      </c>
      <c r="DL5" s="18">
        <v>28825</v>
      </c>
      <c r="DM5" s="18">
        <f t="shared" ref="DM5:DM23" si="4">DL5/DK5</f>
        <v>98.3788395904437</v>
      </c>
      <c r="DN5" s="17">
        <v>105</v>
      </c>
      <c r="DO5" s="17">
        <f t="shared" ref="DO5:DO68" si="5">(DM5-DN5)*DK5</f>
        <v>-1940</v>
      </c>
      <c r="DP5" s="36">
        <f t="shared" ref="DP5:DP68" si="6">IFERROR(DO5/DL5,0)</f>
        <v>-0.0673026886383347</v>
      </c>
      <c r="DQ5" s="18">
        <v>15030</v>
      </c>
      <c r="DR5" s="18">
        <v>5066</v>
      </c>
      <c r="DS5" s="26">
        <v>0.0611922621397552</v>
      </c>
      <c r="DT5" s="18">
        <v>310</v>
      </c>
      <c r="DU5" s="18">
        <v>30202</v>
      </c>
      <c r="DV5" s="18">
        <f t="shared" ref="DV5:DV68" si="7">IFERROR(DU5/DT5,0)</f>
        <v>97.4258064516129</v>
      </c>
      <c r="DW5" s="17">
        <v>105</v>
      </c>
      <c r="DX5" s="17">
        <f t="shared" ref="DX5:DX68" si="8">(DV5-DW5)*DT5</f>
        <v>-2348</v>
      </c>
      <c r="DY5" s="36">
        <f t="shared" ref="DY5:DY68" si="9">IFERROR(DX5/DU5,0)</f>
        <v>-0.0777431958148467</v>
      </c>
      <c r="DZ5" s="18">
        <v>14648</v>
      </c>
      <c r="EA5" s="18">
        <v>4688</v>
      </c>
      <c r="EB5" s="26">
        <v>0.0503412969283276</v>
      </c>
      <c r="EC5" s="18">
        <v>236</v>
      </c>
      <c r="ED5" s="18">
        <v>23485</v>
      </c>
      <c r="EE5" s="18">
        <f t="shared" ref="EE5:EE68" si="10">IFERROR(ED5/EC5,0)</f>
        <v>99.5127118644068</v>
      </c>
      <c r="EF5" s="17">
        <v>105</v>
      </c>
      <c r="EG5" s="17">
        <f t="shared" ref="EG5:EG68" si="11">(EE5-EF5)*EC5</f>
        <v>-1295</v>
      </c>
      <c r="EH5" s="36">
        <f t="shared" ref="EH5:EH68" si="12">IFERROR(EG5/ED5,0)</f>
        <v>-0.0551415797317436</v>
      </c>
      <c r="EI5" s="18">
        <v>14304</v>
      </c>
      <c r="EJ5" s="18">
        <v>4223</v>
      </c>
      <c r="EK5" s="26">
        <v>0.0473596968979399</v>
      </c>
      <c r="EL5" s="18">
        <v>200</v>
      </c>
      <c r="EM5" s="18">
        <v>19852</v>
      </c>
      <c r="EN5" s="18">
        <f t="shared" ref="EN5:EN68" si="13">IFERROR(EM5/EL5,0)</f>
        <v>99.26</v>
      </c>
      <c r="EO5" s="17">
        <v>105</v>
      </c>
      <c r="EP5" s="17">
        <f t="shared" ref="EP5:EP68" si="14">(EN5-EO5)*EL5</f>
        <v>-1148</v>
      </c>
      <c r="EQ5" s="36">
        <f t="shared" ref="EQ5:EQ68" si="15">IFERROR(EP5/EM5,0)</f>
        <v>-0.0578279266572637</v>
      </c>
      <c r="ER5" s="18">
        <v>14588</v>
      </c>
      <c r="ES5" s="18">
        <v>4658</v>
      </c>
      <c r="ET5" s="26">
        <v>0.0605410047230571</v>
      </c>
      <c r="EU5" s="17">
        <v>282</v>
      </c>
      <c r="EV5" s="18">
        <v>27940</v>
      </c>
      <c r="EW5" s="18">
        <f t="shared" ref="EW5:EW68" si="16">IFERROR(EV5/EU5,0)</f>
        <v>99.0780141843972</v>
      </c>
      <c r="EX5" s="17">
        <v>105</v>
      </c>
      <c r="EY5" s="17">
        <f t="shared" ref="EY5:EY68" si="17">(EW5-EX5)*EU5</f>
        <v>-1670</v>
      </c>
      <c r="EZ5" s="36">
        <f t="shared" ref="EZ5:EZ68" si="18">IFERROR(EY5/EV5,0)</f>
        <v>-0.0597709377236936</v>
      </c>
      <c r="FA5" s="17">
        <v>16188</v>
      </c>
      <c r="FB5" s="18">
        <v>4753</v>
      </c>
      <c r="FC5" s="26">
        <v>0.0610140963601936</v>
      </c>
      <c r="FD5" s="17">
        <v>290</v>
      </c>
      <c r="FE5" s="18">
        <v>28716</v>
      </c>
      <c r="FF5" s="18">
        <f t="shared" ref="FF5:FF68" si="19">IFERROR(FE5/FD5,0)</f>
        <v>99.0206896551724</v>
      </c>
      <c r="FG5" s="17">
        <v>105</v>
      </c>
      <c r="FH5" s="17">
        <f t="shared" ref="FH5:FH68" si="20">(FF5-FG5)*FD5</f>
        <v>-1734</v>
      </c>
      <c r="FI5" s="36">
        <f t="shared" ref="FI5:FI68" si="21">IFERROR(FH5/FE5,0)</f>
        <v>-0.0603844546594233</v>
      </c>
      <c r="FJ5" s="17">
        <v>13938</v>
      </c>
      <c r="FK5" s="18">
        <v>4066</v>
      </c>
      <c r="FL5" s="26">
        <v>0.0545991146089523</v>
      </c>
      <c r="FM5" s="17">
        <v>222</v>
      </c>
      <c r="FN5" s="18">
        <v>21960</v>
      </c>
      <c r="FO5" s="18">
        <f t="shared" ref="FO5:FO68" si="22">IFERROR(FN5/FM5,0)</f>
        <v>98.9189189189189</v>
      </c>
      <c r="FP5" s="17">
        <v>105</v>
      </c>
      <c r="FQ5" s="17">
        <f t="shared" ref="FQ5:FQ68" si="23">(FO5-FP5)*FM5</f>
        <v>-1350</v>
      </c>
      <c r="FR5" s="36">
        <f t="shared" ref="FR5:FR68" si="24">IFERROR(FQ5/FN5,0)</f>
        <v>-0.0614754098360656</v>
      </c>
      <c r="FS5" s="17">
        <v>16052</v>
      </c>
      <c r="FT5" s="18">
        <v>3597</v>
      </c>
      <c r="FU5" s="26">
        <v>0.0603280511537392</v>
      </c>
      <c r="FV5" s="17">
        <v>217</v>
      </c>
      <c r="FW5" s="18">
        <v>21230</v>
      </c>
      <c r="FX5" s="18">
        <f t="shared" ref="FX5:FX68" si="25">IFERROR(FW5/FV5,0)</f>
        <v>97.8341013824885</v>
      </c>
      <c r="FY5" s="17">
        <v>105</v>
      </c>
      <c r="FZ5" s="17">
        <f t="shared" ref="FZ5:FZ68" si="26">(FX5-FY5)*FV5</f>
        <v>-1555</v>
      </c>
      <c r="GA5" s="36">
        <f t="shared" ref="GA5:GA68" si="27">IFERROR(FZ5/FW5,0)</f>
        <v>-0.0732454074422986</v>
      </c>
      <c r="GB5" s="17">
        <v>14496</v>
      </c>
      <c r="GC5" s="18">
        <v>3495</v>
      </c>
      <c r="GD5" s="26">
        <v>0.05379113018598</v>
      </c>
      <c r="GE5" s="17">
        <v>188</v>
      </c>
      <c r="GF5" s="18">
        <v>18617</v>
      </c>
      <c r="GG5" s="18">
        <f t="shared" ref="GG5:GG68" si="28">IFERROR(GF5/GE5,0)</f>
        <v>99.0265957446808</v>
      </c>
      <c r="GH5" s="17">
        <v>105</v>
      </c>
      <c r="GI5" s="17">
        <f t="shared" ref="GI5:GI68" si="29">(GG5-GH5)*GE5</f>
        <v>-1123</v>
      </c>
      <c r="GJ5" s="36">
        <f t="shared" ref="GJ5:GJ68" si="30">IFERROR(GI5/GF5,0)</f>
        <v>-0.0603212117956707</v>
      </c>
      <c r="GK5" s="17">
        <v>14372</v>
      </c>
      <c r="GL5" s="18">
        <v>3742</v>
      </c>
      <c r="GM5" s="26">
        <v>0.0652057723142704</v>
      </c>
      <c r="GN5" s="18">
        <v>244</v>
      </c>
      <c r="GO5" s="18">
        <v>23916</v>
      </c>
      <c r="GP5" s="18">
        <f t="shared" ref="GP5:GP68" si="31">IFERROR(GO5/GN5,0)</f>
        <v>98.016393442623</v>
      </c>
      <c r="GQ5" s="17">
        <v>105</v>
      </c>
      <c r="GR5" s="17">
        <f t="shared" ref="GR5:GR68" si="32">(GP5-GQ5)*GN5</f>
        <v>-1704</v>
      </c>
      <c r="GS5" s="36">
        <f t="shared" ref="GS5:GS68" si="33">IFERROR(GR5/GO5,0)</f>
        <v>-0.0712493728048168</v>
      </c>
      <c r="GT5" s="17">
        <v>13554</v>
      </c>
      <c r="GU5" s="18">
        <v>4338</v>
      </c>
      <c r="GV5" s="26">
        <v>0.0599354541263255</v>
      </c>
      <c r="GW5" s="18">
        <v>260</v>
      </c>
      <c r="GX5" s="18">
        <v>25243</v>
      </c>
      <c r="GY5" s="18">
        <v>97.0884615384615</v>
      </c>
      <c r="GZ5" s="17">
        <v>105</v>
      </c>
      <c r="HA5" s="17">
        <v>-2057</v>
      </c>
      <c r="HB5" s="36">
        <v>-0.0814879372499306</v>
      </c>
      <c r="HC5" s="17">
        <v>13932</v>
      </c>
      <c r="HD5" s="18">
        <v>5074</v>
      </c>
      <c r="HE5" s="26">
        <v>0.053803705163579</v>
      </c>
      <c r="HF5" s="18">
        <v>273</v>
      </c>
      <c r="HG5" s="18">
        <v>26468</v>
      </c>
      <c r="HH5" s="40">
        <v>96.9523809523809</v>
      </c>
      <c r="HI5" s="17">
        <v>105</v>
      </c>
      <c r="HJ5" s="17">
        <v>-2197</v>
      </c>
      <c r="HK5" s="36">
        <v>-0.0830058939096268</v>
      </c>
      <c r="HL5" s="18">
        <v>14248</v>
      </c>
      <c r="HM5" s="18">
        <v>4981</v>
      </c>
      <c r="HN5" s="26">
        <v>0.0604296326038948</v>
      </c>
      <c r="HO5" s="18">
        <v>301</v>
      </c>
      <c r="HP5" s="18">
        <v>28898</v>
      </c>
      <c r="HQ5" s="18">
        <f t="shared" ref="HQ5:HQ23" si="34">HP5/HO5</f>
        <v>96.0066445182724</v>
      </c>
      <c r="HR5" s="17">
        <v>105</v>
      </c>
      <c r="HS5" s="17">
        <f t="shared" ref="HS5:HS68" si="35">(HQ5-HR5)*HO5</f>
        <v>-2707</v>
      </c>
      <c r="HT5" s="36">
        <f t="shared" ref="HT5:HT68" si="36">IFERROR(HS5/HP5,0)</f>
        <v>-0.0936743027199114</v>
      </c>
      <c r="HU5" s="18">
        <v>14324</v>
      </c>
      <c r="HV5" s="18">
        <v>4546</v>
      </c>
      <c r="HW5" s="26">
        <v>0.0543334799824021</v>
      </c>
      <c r="HX5" s="17">
        <v>247</v>
      </c>
      <c r="HY5" s="18">
        <v>23736</v>
      </c>
      <c r="HZ5" s="18">
        <v>96.0971659919028</v>
      </c>
      <c r="IA5" s="17">
        <v>105</v>
      </c>
      <c r="IB5" s="17">
        <f t="shared" ref="IB5:IB68" si="37">(HZ5-IA5)*HX5</f>
        <v>-2199.00000000001</v>
      </c>
      <c r="IC5" s="36">
        <f t="shared" ref="IC5:IC68" si="38">IFERROR(IB5/HY5,0)</f>
        <v>-0.0926440849342774</v>
      </c>
      <c r="ID5" s="18">
        <v>14300</v>
      </c>
      <c r="IE5" s="18">
        <v>4214</v>
      </c>
      <c r="IF5" s="26">
        <v>0.0446131941148552</v>
      </c>
      <c r="IG5" s="17">
        <v>188</v>
      </c>
      <c r="IH5" s="18">
        <v>18251</v>
      </c>
      <c r="II5" s="40">
        <v>97.0797872340426</v>
      </c>
      <c r="IJ5" s="17">
        <v>105</v>
      </c>
      <c r="IK5" s="17">
        <f t="shared" ref="IK5:IK68" si="39">(II5-IJ5)*IG5</f>
        <v>-1488.99999999999</v>
      </c>
      <c r="IL5" s="36">
        <f t="shared" ref="IL5:IL68" si="40">IFERROR(IK5/IH5,0)</f>
        <v>-0.0815845707084539</v>
      </c>
      <c r="IM5" s="17">
        <v>14200</v>
      </c>
      <c r="IN5" s="17"/>
      <c r="IO5" s="17">
        <v>14758</v>
      </c>
      <c r="IP5" s="17">
        <v>1615816.99916667</v>
      </c>
      <c r="IQ5" s="18">
        <v>3353</v>
      </c>
      <c r="IR5" s="18">
        <v>332416.75</v>
      </c>
      <c r="IS5" s="17"/>
      <c r="IT5" s="17"/>
      <c r="IU5" s="17"/>
      <c r="IV5" s="17"/>
      <c r="IW5" s="18"/>
      <c r="IX5" s="41"/>
      <c r="IY5" s="41"/>
      <c r="IZ5" s="41"/>
      <c r="JA5" s="41"/>
      <c r="JB5" s="41"/>
      <c r="JC5" s="41"/>
      <c r="JD5" s="41"/>
      <c r="JE5" s="18"/>
      <c r="JF5" s="41"/>
      <c r="JG5" s="41"/>
      <c r="JH5" s="41"/>
      <c r="JI5" s="18"/>
      <c r="JJ5" s="18"/>
      <c r="JK5" s="18">
        <f t="shared" ref="JK5:JK68" si="41">P5+V5+AB5+AH5+AN5+AT5+AZ5+BF5+BL5+BR5+BX5+CD5+CJ5+CP5+CV5+DB5+DK5+DT5+EC5+EL5+EU5+FD5+FM5+FV5+GE5+GN5+GW5+HF5+HO5+HX5+IG5</f>
        <v>7925</v>
      </c>
      <c r="JL5" s="18">
        <f t="shared" ref="JL5:JL68" si="42">Q5+W5+AC5+AI5+AO5+AU5+BA5+BG5+BM5+BS5+BY5+CE5+CK5+CQ5+CW5+DC5+DL5+DU5+ED5+EM5+EV5+FE5+FN5+FW5+GF5+GO5+GX5+HG5+HP5+HY5+IH5</f>
        <v>781950</v>
      </c>
      <c r="JM5" s="17">
        <v>105</v>
      </c>
      <c r="JN5" s="17">
        <f t="shared" ref="JN5:JN68" si="43">(JL5/JK5-JM5)*JK5</f>
        <v>-50174.9999999999</v>
      </c>
      <c r="JO5" s="36">
        <f t="shared" ref="JO5:JO68" si="44">IFERROR(JN5/JL5,0)</f>
        <v>-0.0641665068098983</v>
      </c>
      <c r="JP5" s="18">
        <f t="shared" ref="JP5:JP68" si="45">IQ5+IS5+IU5+IW5+IY5+JA5+JK5+JC5+JE5+JG5+JI5+IO5</f>
        <v>26036</v>
      </c>
      <c r="JQ5" s="42">
        <f t="shared" ref="JQ5:JQ68" si="46">IR5+IT5+IV5+IX5+JL5+IZ5+JB5+JD5+JF5+JH5+JJ5+IP5</f>
        <v>2730183.74916667</v>
      </c>
      <c r="JR5" s="43" t="s">
        <v>518</v>
      </c>
      <c r="JS5" s="43"/>
    </row>
    <row r="6" customFormat="1" ht="16.5" spans="1:279">
      <c r="A6" s="16" t="s">
        <v>126</v>
      </c>
      <c r="B6" s="17" t="s">
        <v>35</v>
      </c>
      <c r="C6" s="18">
        <v>6939962740379</v>
      </c>
      <c r="D6" s="18">
        <v>564467887701</v>
      </c>
      <c r="E6" s="18">
        <v>21061010000091</v>
      </c>
      <c r="F6" s="17" t="s">
        <v>131</v>
      </c>
      <c r="G6" s="19" t="s">
        <v>132</v>
      </c>
      <c r="H6" s="17" t="s">
        <v>129</v>
      </c>
      <c r="I6" s="26">
        <f>VLOOKUP(C6,[2]Sheet2!J:O,6,0)</f>
        <v>1</v>
      </c>
      <c r="J6" s="17">
        <f>VLOOKUP(C6,[2]Sheet2!J:M,4,0)</f>
        <v>1475</v>
      </c>
      <c r="K6" s="17">
        <f>VLOOKUP(C6,[2]Sheet2!J:P,7,0)</f>
        <v>142</v>
      </c>
      <c r="L6" s="18">
        <f>VLOOKUP(C6,[2]Sheet2!J:N,5,0)</f>
        <v>32.2242911553111</v>
      </c>
      <c r="M6" s="27" t="e">
        <f ca="1" t="shared" si="0"/>
        <v>#VALUE!</v>
      </c>
      <c r="N6" s="17">
        <v>2131</v>
      </c>
      <c r="O6" s="26">
        <v>0.0459877991553261</v>
      </c>
      <c r="P6" s="18">
        <v>98</v>
      </c>
      <c r="Q6" s="18">
        <v>14460</v>
      </c>
      <c r="R6" s="17">
        <v>169</v>
      </c>
      <c r="S6" s="17">
        <v>877</v>
      </c>
      <c r="T6" s="17">
        <v>1982</v>
      </c>
      <c r="U6" s="26">
        <v>0.0433905146316852</v>
      </c>
      <c r="V6" s="18">
        <v>86</v>
      </c>
      <c r="W6" s="18">
        <v>12717</v>
      </c>
      <c r="X6" s="17">
        <v>169</v>
      </c>
      <c r="Y6" s="17">
        <v>999</v>
      </c>
      <c r="Z6" s="17">
        <v>2064</v>
      </c>
      <c r="AA6" s="26">
        <v>0.0305232558139535</v>
      </c>
      <c r="AB6" s="18">
        <v>63</v>
      </c>
      <c r="AC6" s="18">
        <v>9235</v>
      </c>
      <c r="AD6" s="17">
        <v>169</v>
      </c>
      <c r="AE6" s="17">
        <v>940</v>
      </c>
      <c r="AF6" s="17">
        <v>2380</v>
      </c>
      <c r="AG6" s="26">
        <v>0.0285714285714286</v>
      </c>
      <c r="AH6" s="18">
        <v>68</v>
      </c>
      <c r="AI6" s="18">
        <v>10013</v>
      </c>
      <c r="AJ6" s="17">
        <v>169</v>
      </c>
      <c r="AK6" s="17">
        <v>674</v>
      </c>
      <c r="AL6" s="17">
        <v>2127</v>
      </c>
      <c r="AM6" s="26">
        <v>0.0169252468265162</v>
      </c>
      <c r="AN6" s="18">
        <v>36</v>
      </c>
      <c r="AO6" s="18">
        <v>5576</v>
      </c>
      <c r="AP6" s="17">
        <v>169</v>
      </c>
      <c r="AQ6" s="17">
        <v>795</v>
      </c>
      <c r="AR6" s="17">
        <v>1717</v>
      </c>
      <c r="AS6" s="26">
        <v>0.0122306348281887</v>
      </c>
      <c r="AT6" s="18">
        <v>21</v>
      </c>
      <c r="AU6" s="18">
        <v>3312</v>
      </c>
      <c r="AV6" s="17">
        <v>169</v>
      </c>
      <c r="AW6" s="17">
        <v>646</v>
      </c>
      <c r="AX6" s="17">
        <v>2170</v>
      </c>
      <c r="AY6" s="26">
        <v>0.0336405529953917</v>
      </c>
      <c r="AZ6" s="17">
        <v>73</v>
      </c>
      <c r="BA6" s="18">
        <v>10796</v>
      </c>
      <c r="BB6" s="17">
        <v>169</v>
      </c>
      <c r="BC6" s="17">
        <v>653</v>
      </c>
      <c r="BD6" s="17">
        <v>2285</v>
      </c>
      <c r="BE6" s="32">
        <v>0.0345733041575492</v>
      </c>
      <c r="BF6" s="17">
        <v>79</v>
      </c>
      <c r="BG6" s="18">
        <v>11574</v>
      </c>
      <c r="BH6" s="17">
        <v>169</v>
      </c>
      <c r="BI6" s="17">
        <v>587</v>
      </c>
      <c r="BJ6" s="17">
        <v>1338</v>
      </c>
      <c r="BK6" s="32">
        <v>0.0171898355754858</v>
      </c>
      <c r="BL6" s="18">
        <v>23</v>
      </c>
      <c r="BM6" s="18">
        <v>3653</v>
      </c>
      <c r="BN6" s="17">
        <v>169</v>
      </c>
      <c r="BO6" s="17">
        <v>1716</v>
      </c>
      <c r="BP6" s="17">
        <v>1222</v>
      </c>
      <c r="BQ6" s="32">
        <v>0.0310965630114566</v>
      </c>
      <c r="BR6" s="18">
        <v>38</v>
      </c>
      <c r="BS6" s="18">
        <v>5967</v>
      </c>
      <c r="BT6" s="17">
        <v>169</v>
      </c>
      <c r="BU6" s="18">
        <v>1716</v>
      </c>
      <c r="BV6" s="17">
        <v>1167</v>
      </c>
      <c r="BW6" s="32">
        <v>0.0377035132819195</v>
      </c>
      <c r="BX6" s="18">
        <v>44</v>
      </c>
      <c r="BY6" s="18">
        <v>6986</v>
      </c>
      <c r="BZ6" s="17">
        <v>169</v>
      </c>
      <c r="CA6" s="18">
        <v>920</v>
      </c>
      <c r="CB6" s="18">
        <v>1160</v>
      </c>
      <c r="CC6" s="32">
        <v>0.0301724137931034</v>
      </c>
      <c r="CD6" s="18">
        <v>35</v>
      </c>
      <c r="CE6" s="18">
        <v>5562</v>
      </c>
      <c r="CF6" s="17">
        <v>169</v>
      </c>
      <c r="CG6" s="18">
        <v>697</v>
      </c>
      <c r="CH6" s="33">
        <v>1240</v>
      </c>
      <c r="CI6" s="32">
        <v>0.0266129032258065</v>
      </c>
      <c r="CJ6" s="18">
        <v>33</v>
      </c>
      <c r="CK6" s="18">
        <v>5248</v>
      </c>
      <c r="CL6" s="17">
        <v>169</v>
      </c>
      <c r="CM6" s="18">
        <v>975</v>
      </c>
      <c r="CN6" s="33">
        <v>1143</v>
      </c>
      <c r="CO6" s="32">
        <v>0.0271216097987752</v>
      </c>
      <c r="CP6" s="17">
        <v>31</v>
      </c>
      <c r="CQ6" s="18">
        <v>4899</v>
      </c>
      <c r="CR6" s="17">
        <v>169</v>
      </c>
      <c r="CS6" s="17">
        <v>998</v>
      </c>
      <c r="CT6" s="33">
        <v>1187</v>
      </c>
      <c r="CU6" s="32">
        <v>0.0328559393428812</v>
      </c>
      <c r="CV6" s="17">
        <v>39</v>
      </c>
      <c r="CW6" s="18">
        <v>6182</v>
      </c>
      <c r="CX6" s="17">
        <v>169</v>
      </c>
      <c r="CY6" s="17">
        <v>1138</v>
      </c>
      <c r="CZ6" s="33">
        <v>1151</v>
      </c>
      <c r="DA6" s="32">
        <v>0.0399652476107732</v>
      </c>
      <c r="DB6" s="18">
        <v>46</v>
      </c>
      <c r="DC6" s="18">
        <v>7262</v>
      </c>
      <c r="DD6" s="18">
        <f t="shared" si="1"/>
        <v>157.869565217391</v>
      </c>
      <c r="DE6" s="17">
        <v>159</v>
      </c>
      <c r="DF6" s="17">
        <f t="shared" si="2"/>
        <v>-51.9999999999997</v>
      </c>
      <c r="DG6" s="36">
        <f t="shared" si="3"/>
        <v>-0.00716056182869728</v>
      </c>
      <c r="DH6" s="18">
        <v>1236</v>
      </c>
      <c r="DI6" s="18">
        <v>1241</v>
      </c>
      <c r="DJ6" s="26">
        <v>0.040290088638195</v>
      </c>
      <c r="DK6" s="18">
        <v>50</v>
      </c>
      <c r="DL6" s="18">
        <v>7830</v>
      </c>
      <c r="DM6" s="18">
        <f t="shared" si="4"/>
        <v>156.6</v>
      </c>
      <c r="DN6" s="17">
        <v>159</v>
      </c>
      <c r="DO6" s="17">
        <f t="shared" si="5"/>
        <v>-120</v>
      </c>
      <c r="DP6" s="36">
        <f t="shared" si="6"/>
        <v>-0.0153256704980843</v>
      </c>
      <c r="DQ6" s="18">
        <v>1347</v>
      </c>
      <c r="DR6" s="18">
        <v>1226</v>
      </c>
      <c r="DS6" s="26">
        <v>0.0391517128874388</v>
      </c>
      <c r="DT6" s="18">
        <v>48</v>
      </c>
      <c r="DU6" s="18">
        <v>7490</v>
      </c>
      <c r="DV6" s="18">
        <f t="shared" si="7"/>
        <v>156.041666666667</v>
      </c>
      <c r="DW6" s="17">
        <v>159</v>
      </c>
      <c r="DX6" s="17">
        <f t="shared" si="8"/>
        <v>-142</v>
      </c>
      <c r="DY6" s="36">
        <f t="shared" si="9"/>
        <v>-0.018958611481976</v>
      </c>
      <c r="DZ6" s="18">
        <v>2563</v>
      </c>
      <c r="EA6" s="18">
        <v>1116</v>
      </c>
      <c r="EB6" s="26">
        <v>0.0439068100358423</v>
      </c>
      <c r="EC6" s="18">
        <v>49</v>
      </c>
      <c r="ED6" s="18">
        <v>7678</v>
      </c>
      <c r="EE6" s="18">
        <f t="shared" si="10"/>
        <v>156.69387755102</v>
      </c>
      <c r="EF6" s="17">
        <v>159</v>
      </c>
      <c r="EG6" s="17">
        <f t="shared" si="11"/>
        <v>-112.999999999999</v>
      </c>
      <c r="EH6" s="36">
        <f t="shared" si="12"/>
        <v>-0.0147173743162281</v>
      </c>
      <c r="EI6" s="18">
        <v>1853</v>
      </c>
      <c r="EJ6" s="18">
        <v>1185</v>
      </c>
      <c r="EK6" s="26">
        <v>0.0286919831223629</v>
      </c>
      <c r="EL6" s="18">
        <v>34</v>
      </c>
      <c r="EM6" s="18">
        <v>5306</v>
      </c>
      <c r="EN6" s="18">
        <f t="shared" si="13"/>
        <v>156.058823529412</v>
      </c>
      <c r="EO6" s="17">
        <v>159</v>
      </c>
      <c r="EP6" s="17">
        <f t="shared" si="14"/>
        <v>-99.9999999999999</v>
      </c>
      <c r="EQ6" s="36">
        <f t="shared" si="15"/>
        <v>-0.0188465887674331</v>
      </c>
      <c r="ER6" s="18">
        <v>1296</v>
      </c>
      <c r="ES6" s="18">
        <v>1433</v>
      </c>
      <c r="ET6" s="26">
        <v>0.0565247732030705</v>
      </c>
      <c r="EU6" s="17">
        <v>81</v>
      </c>
      <c r="EV6" s="18">
        <v>11731</v>
      </c>
      <c r="EW6" s="18">
        <f t="shared" si="16"/>
        <v>144.827160493827</v>
      </c>
      <c r="EX6" s="17">
        <v>159</v>
      </c>
      <c r="EY6" s="17">
        <f t="shared" si="17"/>
        <v>-1148</v>
      </c>
      <c r="EZ6" s="36">
        <f t="shared" si="18"/>
        <v>-0.0978603699599352</v>
      </c>
      <c r="FA6" s="17">
        <v>1227</v>
      </c>
      <c r="FB6" s="18">
        <v>1549</v>
      </c>
      <c r="FC6" s="26">
        <v>0.0555196901226598</v>
      </c>
      <c r="FD6" s="17">
        <v>86</v>
      </c>
      <c r="FE6" s="18">
        <v>12403</v>
      </c>
      <c r="FF6" s="18">
        <f t="shared" si="19"/>
        <v>144.220930232558</v>
      </c>
      <c r="FG6" s="17">
        <v>159</v>
      </c>
      <c r="FH6" s="17">
        <f t="shared" si="20"/>
        <v>-1271</v>
      </c>
      <c r="FI6" s="36">
        <f t="shared" si="21"/>
        <v>-0.102475207611062</v>
      </c>
      <c r="FJ6" s="17">
        <v>1752</v>
      </c>
      <c r="FK6" s="18">
        <v>1724</v>
      </c>
      <c r="FL6" s="26">
        <v>0.0638051044083527</v>
      </c>
      <c r="FM6" s="17">
        <v>110</v>
      </c>
      <c r="FN6" s="18">
        <v>15918</v>
      </c>
      <c r="FO6" s="18">
        <f t="shared" si="22"/>
        <v>144.709090909091</v>
      </c>
      <c r="FP6" s="17">
        <v>159</v>
      </c>
      <c r="FQ6" s="17">
        <f t="shared" si="23"/>
        <v>-1572</v>
      </c>
      <c r="FR6" s="36">
        <f t="shared" si="24"/>
        <v>-0.0987561251413494</v>
      </c>
      <c r="FS6" s="17">
        <v>1529</v>
      </c>
      <c r="FT6" s="18">
        <v>1614</v>
      </c>
      <c r="FU6" s="26">
        <v>0.0712515489467162</v>
      </c>
      <c r="FV6" s="17">
        <v>115</v>
      </c>
      <c r="FW6" s="18">
        <v>16678</v>
      </c>
      <c r="FX6" s="18">
        <f t="shared" si="25"/>
        <v>145.026086956522</v>
      </c>
      <c r="FY6" s="17">
        <v>159</v>
      </c>
      <c r="FZ6" s="17">
        <f t="shared" si="26"/>
        <v>-1607</v>
      </c>
      <c r="GA6" s="36">
        <f t="shared" si="27"/>
        <v>-0.0963544789543111</v>
      </c>
      <c r="GB6" s="17">
        <v>1548</v>
      </c>
      <c r="GC6" s="18">
        <v>1692</v>
      </c>
      <c r="GD6" s="26">
        <v>0.0526004728132388</v>
      </c>
      <c r="GE6" s="17">
        <v>89</v>
      </c>
      <c r="GF6" s="18">
        <v>13103</v>
      </c>
      <c r="GG6" s="18">
        <f t="shared" si="28"/>
        <v>147.224719101124</v>
      </c>
      <c r="GH6" s="17">
        <v>159</v>
      </c>
      <c r="GI6" s="17">
        <f t="shared" si="29"/>
        <v>-1048</v>
      </c>
      <c r="GJ6" s="36">
        <f t="shared" si="30"/>
        <v>-0.0799816835839122</v>
      </c>
      <c r="GK6" s="17">
        <v>1518</v>
      </c>
      <c r="GL6" s="18">
        <v>1307</v>
      </c>
      <c r="GM6" s="26">
        <v>0.0474368783473604</v>
      </c>
      <c r="GN6" s="18">
        <v>62</v>
      </c>
      <c r="GO6" s="18">
        <v>9667</v>
      </c>
      <c r="GP6" s="18">
        <f t="shared" si="31"/>
        <v>155.91935483871</v>
      </c>
      <c r="GQ6" s="17">
        <v>159</v>
      </c>
      <c r="GR6" s="17">
        <f t="shared" si="32"/>
        <v>-191.000000000001</v>
      </c>
      <c r="GS6" s="36">
        <f t="shared" si="33"/>
        <v>-0.0197579393814007</v>
      </c>
      <c r="GT6" s="17">
        <v>1821</v>
      </c>
      <c r="GU6" s="18">
        <v>1344</v>
      </c>
      <c r="GV6" s="26">
        <v>0.0386904761904762</v>
      </c>
      <c r="GW6" s="18">
        <v>52</v>
      </c>
      <c r="GX6" s="18">
        <v>8099</v>
      </c>
      <c r="GY6" s="18">
        <v>155.75</v>
      </c>
      <c r="GZ6" s="17">
        <v>159</v>
      </c>
      <c r="HA6" s="17">
        <v>-169</v>
      </c>
      <c r="HB6" s="36">
        <v>-0.0208667736757624</v>
      </c>
      <c r="HC6" s="17">
        <v>1765</v>
      </c>
      <c r="HD6" s="18">
        <v>1642</v>
      </c>
      <c r="HE6" s="26">
        <v>0.0261875761266748</v>
      </c>
      <c r="HF6" s="18">
        <v>43</v>
      </c>
      <c r="HG6" s="18">
        <v>6705</v>
      </c>
      <c r="HH6" s="40">
        <v>155.93023255814</v>
      </c>
      <c r="HI6" s="17">
        <v>159</v>
      </c>
      <c r="HJ6" s="17">
        <v>-132.000000000001</v>
      </c>
      <c r="HK6" s="36">
        <v>-0.0196868008948547</v>
      </c>
      <c r="HL6" s="18">
        <v>1656</v>
      </c>
      <c r="HM6" s="18">
        <v>1693</v>
      </c>
      <c r="HN6" s="26">
        <v>0.0395747194329592</v>
      </c>
      <c r="HO6" s="18">
        <v>67</v>
      </c>
      <c r="HP6" s="18">
        <v>10457</v>
      </c>
      <c r="HQ6" s="18">
        <f t="shared" si="34"/>
        <v>156.074626865672</v>
      </c>
      <c r="HR6" s="17">
        <v>159</v>
      </c>
      <c r="HS6" s="17">
        <f t="shared" si="35"/>
        <v>-196.000000000001</v>
      </c>
      <c r="HT6" s="36">
        <f t="shared" si="36"/>
        <v>-0.018743425456632</v>
      </c>
      <c r="HU6" s="18">
        <v>1565</v>
      </c>
      <c r="HV6" s="18">
        <v>1458</v>
      </c>
      <c r="HW6" s="26">
        <v>0.0404663923182442</v>
      </c>
      <c r="HX6" s="17">
        <v>59</v>
      </c>
      <c r="HY6" s="18">
        <v>9210</v>
      </c>
      <c r="HZ6" s="18">
        <v>156.101694915254</v>
      </c>
      <c r="IA6" s="17">
        <v>159</v>
      </c>
      <c r="IB6" s="17">
        <f t="shared" si="37"/>
        <v>-171.000000000014</v>
      </c>
      <c r="IC6" s="36">
        <f t="shared" si="38"/>
        <v>-0.0185667752443012</v>
      </c>
      <c r="ID6" s="18">
        <v>1484</v>
      </c>
      <c r="IE6" s="18">
        <v>1546</v>
      </c>
      <c r="IF6" s="26">
        <v>0.0265200517464424</v>
      </c>
      <c r="IG6" s="17">
        <v>41</v>
      </c>
      <c r="IH6" s="18">
        <v>6502</v>
      </c>
      <c r="II6" s="40">
        <v>158.585365853659</v>
      </c>
      <c r="IJ6" s="17">
        <v>159</v>
      </c>
      <c r="IK6" s="17">
        <f t="shared" si="39"/>
        <v>-16.999999999981</v>
      </c>
      <c r="IL6" s="36">
        <f t="shared" si="40"/>
        <v>-0.0026145801291881</v>
      </c>
      <c r="IM6" s="17">
        <v>1487</v>
      </c>
      <c r="IN6" s="17"/>
      <c r="IO6" s="17">
        <v>473</v>
      </c>
      <c r="IP6" s="17">
        <v>75308.21</v>
      </c>
      <c r="IQ6" s="18">
        <v>1034</v>
      </c>
      <c r="IR6" s="18">
        <v>158000.82</v>
      </c>
      <c r="IS6" s="17"/>
      <c r="IT6" s="17"/>
      <c r="IU6" s="17"/>
      <c r="IV6" s="17"/>
      <c r="IW6" s="18"/>
      <c r="IX6" s="41"/>
      <c r="IY6" s="41"/>
      <c r="IZ6" s="41"/>
      <c r="JA6" s="41"/>
      <c r="JB6" s="41"/>
      <c r="JC6" s="41"/>
      <c r="JD6" s="41"/>
      <c r="JE6" s="18"/>
      <c r="JF6" s="41"/>
      <c r="JG6" s="41"/>
      <c r="JH6" s="41"/>
      <c r="JI6" s="18"/>
      <c r="JJ6" s="18"/>
      <c r="JK6" s="18">
        <f t="shared" si="41"/>
        <v>1799</v>
      </c>
      <c r="JL6" s="18">
        <f t="shared" si="42"/>
        <v>272219</v>
      </c>
      <c r="JM6" s="17">
        <v>159</v>
      </c>
      <c r="JN6" s="17">
        <f t="shared" si="43"/>
        <v>-13822</v>
      </c>
      <c r="JO6" s="36">
        <f t="shared" si="44"/>
        <v>-0.0507752948912457</v>
      </c>
      <c r="JP6" s="18">
        <f t="shared" si="45"/>
        <v>3306</v>
      </c>
      <c r="JQ6" s="42">
        <f t="shared" si="46"/>
        <v>505528.03</v>
      </c>
      <c r="JR6" s="43"/>
      <c r="JS6" s="43"/>
    </row>
    <row r="7" customFormat="1" ht="16.5" spans="1:279">
      <c r="A7" s="16" t="s">
        <v>133</v>
      </c>
      <c r="B7" s="17" t="s">
        <v>35</v>
      </c>
      <c r="C7" s="18">
        <v>6939962742878</v>
      </c>
      <c r="D7" s="18">
        <v>530832231819</v>
      </c>
      <c r="E7" s="18">
        <v>21061010000465</v>
      </c>
      <c r="F7" s="17" t="s">
        <v>134</v>
      </c>
      <c r="G7" s="19" t="s">
        <v>135</v>
      </c>
      <c r="H7" s="17" t="s">
        <v>129</v>
      </c>
      <c r="I7" s="26">
        <f>VLOOKUP(C7,[2]Sheet2!J:O,6,0)</f>
        <v>1</v>
      </c>
      <c r="J7" s="17">
        <f>VLOOKUP(C7,[2]Sheet2!J:M,4,0)</f>
        <v>555</v>
      </c>
      <c r="K7" s="17">
        <f>VLOOKUP(C7,[2]Sheet2!J:P,7,0)</f>
        <v>388</v>
      </c>
      <c r="L7" s="18">
        <f>VLOOKUP(C7,[2]Sheet2!J:N,5,0)</f>
        <v>63.4609705679693</v>
      </c>
      <c r="M7" s="27" t="e">
        <f ca="1" t="shared" si="0"/>
        <v>#VALUE!</v>
      </c>
      <c r="N7" s="17">
        <v>627</v>
      </c>
      <c r="O7" s="26">
        <v>0.0334928229665072</v>
      </c>
      <c r="P7" s="18">
        <v>21</v>
      </c>
      <c r="Q7" s="18">
        <v>3520</v>
      </c>
      <c r="R7" s="17">
        <v>169</v>
      </c>
      <c r="S7" s="17">
        <v>485</v>
      </c>
      <c r="T7" s="17">
        <v>553</v>
      </c>
      <c r="U7" s="26">
        <v>0.0289330922242315</v>
      </c>
      <c r="V7" s="18">
        <v>16</v>
      </c>
      <c r="W7" s="18">
        <v>2664</v>
      </c>
      <c r="X7" s="17">
        <v>169</v>
      </c>
      <c r="Y7" s="17">
        <v>482</v>
      </c>
      <c r="Z7" s="17">
        <v>557</v>
      </c>
      <c r="AA7" s="26">
        <v>0.0269299820466786</v>
      </c>
      <c r="AB7" s="18">
        <v>15</v>
      </c>
      <c r="AC7" s="18">
        <v>2475</v>
      </c>
      <c r="AD7" s="17">
        <v>169</v>
      </c>
      <c r="AE7" s="17">
        <v>468</v>
      </c>
      <c r="AF7" s="17">
        <v>653</v>
      </c>
      <c r="AG7" s="26">
        <v>0.0367534456355283</v>
      </c>
      <c r="AH7" s="18">
        <v>24</v>
      </c>
      <c r="AI7" s="18">
        <v>4221</v>
      </c>
      <c r="AJ7" s="17">
        <v>169</v>
      </c>
      <c r="AK7" s="17">
        <v>446</v>
      </c>
      <c r="AL7" s="17">
        <v>593</v>
      </c>
      <c r="AM7" s="26">
        <v>0.015177065767285</v>
      </c>
      <c r="AN7" s="18">
        <v>9</v>
      </c>
      <c r="AO7" s="18">
        <v>1561</v>
      </c>
      <c r="AP7" s="17">
        <v>169</v>
      </c>
      <c r="AQ7" s="17">
        <v>538</v>
      </c>
      <c r="AR7" s="17">
        <v>553</v>
      </c>
      <c r="AS7" s="26">
        <v>0.027124773960217</v>
      </c>
      <c r="AT7" s="18">
        <v>15</v>
      </c>
      <c r="AU7" s="18">
        <v>2676</v>
      </c>
      <c r="AV7" s="17">
        <v>169</v>
      </c>
      <c r="AW7" s="17">
        <v>427</v>
      </c>
      <c r="AX7" s="17">
        <v>639</v>
      </c>
      <c r="AY7" s="26">
        <v>0.0187793427230047</v>
      </c>
      <c r="AZ7" s="17">
        <v>12</v>
      </c>
      <c r="BA7" s="18">
        <v>2013</v>
      </c>
      <c r="BB7" s="17">
        <v>169</v>
      </c>
      <c r="BC7" s="17">
        <v>415</v>
      </c>
      <c r="BD7" s="17">
        <v>645</v>
      </c>
      <c r="BE7" s="32">
        <v>0.0186046511627907</v>
      </c>
      <c r="BF7" s="17">
        <v>12</v>
      </c>
      <c r="BG7" s="18">
        <v>2014</v>
      </c>
      <c r="BH7" s="17">
        <v>169</v>
      </c>
      <c r="BI7" s="17">
        <v>403</v>
      </c>
      <c r="BJ7" s="17">
        <v>482</v>
      </c>
      <c r="BK7" s="32">
        <v>0.0186721991701245</v>
      </c>
      <c r="BL7" s="18">
        <v>9</v>
      </c>
      <c r="BM7" s="18">
        <v>1606</v>
      </c>
      <c r="BN7" s="17">
        <v>169</v>
      </c>
      <c r="BO7" s="17">
        <v>536</v>
      </c>
      <c r="BP7" s="17">
        <v>427</v>
      </c>
      <c r="BQ7" s="32">
        <v>0.0327868852459016</v>
      </c>
      <c r="BR7" s="18">
        <v>14</v>
      </c>
      <c r="BS7" s="18">
        <v>2501</v>
      </c>
      <c r="BT7" s="17">
        <v>169</v>
      </c>
      <c r="BU7" s="18">
        <v>536</v>
      </c>
      <c r="BV7" s="17">
        <v>460</v>
      </c>
      <c r="BW7" s="32">
        <v>0.0152173913043478</v>
      </c>
      <c r="BX7" s="18">
        <v>7</v>
      </c>
      <c r="BY7" s="18">
        <v>1253</v>
      </c>
      <c r="BZ7" s="17">
        <v>169</v>
      </c>
      <c r="CA7" s="18">
        <v>449</v>
      </c>
      <c r="CB7" s="18">
        <v>452</v>
      </c>
      <c r="CC7" s="32">
        <v>0.0176991150442478</v>
      </c>
      <c r="CD7" s="18">
        <v>8</v>
      </c>
      <c r="CE7" s="18">
        <v>1429</v>
      </c>
      <c r="CF7" s="17">
        <v>169</v>
      </c>
      <c r="CG7" s="18">
        <v>446</v>
      </c>
      <c r="CH7" s="33">
        <v>632</v>
      </c>
      <c r="CI7" s="32">
        <v>0.0205696202531646</v>
      </c>
      <c r="CJ7" s="18">
        <v>13</v>
      </c>
      <c r="CK7" s="18">
        <v>2307</v>
      </c>
      <c r="CL7" s="17">
        <v>169</v>
      </c>
      <c r="CM7" s="18">
        <v>445</v>
      </c>
      <c r="CN7" s="33">
        <v>510</v>
      </c>
      <c r="CO7" s="32">
        <v>0.0294117647058824</v>
      </c>
      <c r="CP7" s="17">
        <v>15</v>
      </c>
      <c r="CQ7" s="18">
        <v>2655</v>
      </c>
      <c r="CR7" s="17">
        <v>169</v>
      </c>
      <c r="CS7" s="17">
        <v>443</v>
      </c>
      <c r="CT7" s="33">
        <v>546</v>
      </c>
      <c r="CU7" s="32">
        <v>0.0293040293040293</v>
      </c>
      <c r="CV7" s="17">
        <v>16</v>
      </c>
      <c r="CW7" s="18">
        <v>2852</v>
      </c>
      <c r="CX7" s="17">
        <v>169</v>
      </c>
      <c r="CY7" s="17">
        <v>440</v>
      </c>
      <c r="CZ7" s="33">
        <v>627</v>
      </c>
      <c r="DA7" s="32">
        <v>0.025518341307815</v>
      </c>
      <c r="DB7" s="18">
        <v>16</v>
      </c>
      <c r="DC7" s="18">
        <v>2864</v>
      </c>
      <c r="DD7" s="18">
        <f t="shared" si="1"/>
        <v>179</v>
      </c>
      <c r="DE7" s="17">
        <v>179</v>
      </c>
      <c r="DF7" s="17">
        <f t="shared" si="2"/>
        <v>0</v>
      </c>
      <c r="DG7" s="36">
        <f t="shared" si="3"/>
        <v>0</v>
      </c>
      <c r="DH7" s="18">
        <v>426</v>
      </c>
      <c r="DI7" s="18">
        <v>501</v>
      </c>
      <c r="DJ7" s="26">
        <v>0.0159680638722555</v>
      </c>
      <c r="DK7" s="18">
        <v>8</v>
      </c>
      <c r="DL7" s="18">
        <v>1404</v>
      </c>
      <c r="DM7" s="18">
        <f t="shared" si="4"/>
        <v>175.5</v>
      </c>
      <c r="DN7" s="17">
        <v>179</v>
      </c>
      <c r="DO7" s="17">
        <f t="shared" si="5"/>
        <v>-28</v>
      </c>
      <c r="DP7" s="36">
        <f t="shared" si="6"/>
        <v>-0.0199430199430199</v>
      </c>
      <c r="DQ7" s="18">
        <v>419</v>
      </c>
      <c r="DR7" s="18">
        <v>423</v>
      </c>
      <c r="DS7" s="26">
        <v>0.0354609929078014</v>
      </c>
      <c r="DT7" s="18">
        <v>15</v>
      </c>
      <c r="DU7" s="18">
        <v>2647</v>
      </c>
      <c r="DV7" s="18">
        <f t="shared" si="7"/>
        <v>176.466666666667</v>
      </c>
      <c r="DW7" s="17">
        <v>179</v>
      </c>
      <c r="DX7" s="17">
        <f t="shared" si="8"/>
        <v>-38</v>
      </c>
      <c r="DY7" s="36">
        <f t="shared" si="9"/>
        <v>-0.0143558745749905</v>
      </c>
      <c r="DZ7" s="18">
        <v>405</v>
      </c>
      <c r="EA7" s="18">
        <v>389</v>
      </c>
      <c r="EB7" s="26">
        <v>0.0462724935732648</v>
      </c>
      <c r="EC7" s="18">
        <v>18</v>
      </c>
      <c r="ED7" s="18">
        <v>3278</v>
      </c>
      <c r="EE7" s="18">
        <f t="shared" si="10"/>
        <v>182.111111111111</v>
      </c>
      <c r="EF7" s="17">
        <v>179</v>
      </c>
      <c r="EG7" s="17">
        <f t="shared" si="11"/>
        <v>56.0000000000001</v>
      </c>
      <c r="EH7" s="36">
        <f t="shared" si="12"/>
        <v>0.0170835875533862</v>
      </c>
      <c r="EI7" s="18">
        <v>387</v>
      </c>
      <c r="EJ7" s="18">
        <v>414</v>
      </c>
      <c r="EK7" s="26">
        <v>0.0241545893719807</v>
      </c>
      <c r="EL7" s="18">
        <v>10</v>
      </c>
      <c r="EM7" s="18">
        <v>1802</v>
      </c>
      <c r="EN7" s="18">
        <f t="shared" si="13"/>
        <v>180.2</v>
      </c>
      <c r="EO7" s="17">
        <v>179</v>
      </c>
      <c r="EP7" s="17">
        <f t="shared" si="14"/>
        <v>11.9999999999999</v>
      </c>
      <c r="EQ7" s="36">
        <f t="shared" si="15"/>
        <v>0.00665926748057707</v>
      </c>
      <c r="ER7" s="18">
        <v>408</v>
      </c>
      <c r="ES7" s="18">
        <v>406</v>
      </c>
      <c r="ET7" s="26">
        <v>0.0221674876847291</v>
      </c>
      <c r="EU7" s="17">
        <v>9</v>
      </c>
      <c r="EV7" s="18">
        <v>1606</v>
      </c>
      <c r="EW7" s="18">
        <f t="shared" si="16"/>
        <v>178.444444444444</v>
      </c>
      <c r="EX7" s="17">
        <v>179</v>
      </c>
      <c r="EY7" s="17">
        <f t="shared" si="17"/>
        <v>-4.99999999999989</v>
      </c>
      <c r="EZ7" s="36">
        <f t="shared" si="18"/>
        <v>-0.00311332503113318</v>
      </c>
      <c r="FA7" s="17">
        <v>443</v>
      </c>
      <c r="FB7" s="18">
        <v>377</v>
      </c>
      <c r="FC7" s="26">
        <v>0.0318302387267905</v>
      </c>
      <c r="FD7" s="17">
        <v>12</v>
      </c>
      <c r="FE7" s="18">
        <v>2168</v>
      </c>
      <c r="FF7" s="18">
        <f t="shared" si="19"/>
        <v>180.666666666667</v>
      </c>
      <c r="FG7" s="17">
        <v>179</v>
      </c>
      <c r="FH7" s="17">
        <f t="shared" si="20"/>
        <v>19.9999999999999</v>
      </c>
      <c r="FI7" s="36">
        <f t="shared" si="21"/>
        <v>0.00922509225092246</v>
      </c>
      <c r="FJ7" s="17">
        <v>432</v>
      </c>
      <c r="FK7" s="18">
        <v>385</v>
      </c>
      <c r="FL7" s="26">
        <v>0.025974025974026</v>
      </c>
      <c r="FM7" s="17">
        <v>10</v>
      </c>
      <c r="FN7" s="18">
        <v>1730</v>
      </c>
      <c r="FO7" s="18">
        <f t="shared" si="22"/>
        <v>173</v>
      </c>
      <c r="FP7" s="17">
        <v>179</v>
      </c>
      <c r="FQ7" s="17">
        <f t="shared" si="23"/>
        <v>-60</v>
      </c>
      <c r="FR7" s="36">
        <f t="shared" si="24"/>
        <v>-0.0346820809248555</v>
      </c>
      <c r="FS7" s="17">
        <v>426</v>
      </c>
      <c r="FT7" s="18">
        <v>350</v>
      </c>
      <c r="FU7" s="26">
        <v>0.0228571428571429</v>
      </c>
      <c r="FV7" s="17">
        <v>8</v>
      </c>
      <c r="FW7" s="18">
        <v>1427</v>
      </c>
      <c r="FX7" s="18">
        <f t="shared" si="25"/>
        <v>178.375</v>
      </c>
      <c r="FY7" s="17">
        <v>179</v>
      </c>
      <c r="FZ7" s="17">
        <f t="shared" si="26"/>
        <v>-5</v>
      </c>
      <c r="GA7" s="36">
        <f t="shared" si="27"/>
        <v>-0.00350385423966363</v>
      </c>
      <c r="GB7" s="17">
        <v>421</v>
      </c>
      <c r="GC7" s="18">
        <v>288</v>
      </c>
      <c r="GD7" s="26">
        <v>0.0381944444444444</v>
      </c>
      <c r="GE7" s="17">
        <v>11</v>
      </c>
      <c r="GF7" s="18">
        <v>1979</v>
      </c>
      <c r="GG7" s="18">
        <f t="shared" si="28"/>
        <v>179.909090909091</v>
      </c>
      <c r="GH7" s="17">
        <v>179</v>
      </c>
      <c r="GI7" s="17">
        <f t="shared" si="29"/>
        <v>9.99999999999997</v>
      </c>
      <c r="GJ7" s="36">
        <f t="shared" si="30"/>
        <v>0.00505305709954521</v>
      </c>
      <c r="GK7" s="17">
        <v>416</v>
      </c>
      <c r="GL7" s="18">
        <v>313</v>
      </c>
      <c r="GM7" s="26">
        <v>0.0191693290734824</v>
      </c>
      <c r="GN7" s="18">
        <v>6</v>
      </c>
      <c r="GO7" s="18">
        <v>1054</v>
      </c>
      <c r="GP7" s="18">
        <f t="shared" si="31"/>
        <v>175.666666666667</v>
      </c>
      <c r="GQ7" s="17">
        <v>179</v>
      </c>
      <c r="GR7" s="17">
        <f t="shared" si="32"/>
        <v>-20.0000000000001</v>
      </c>
      <c r="GS7" s="36">
        <f t="shared" si="33"/>
        <v>-0.0189753320683113</v>
      </c>
      <c r="GT7" s="17">
        <v>836</v>
      </c>
      <c r="GU7" s="18">
        <v>376</v>
      </c>
      <c r="GV7" s="26">
        <v>0.0292553191489362</v>
      </c>
      <c r="GW7" s="18">
        <v>11</v>
      </c>
      <c r="GX7" s="18">
        <v>1919</v>
      </c>
      <c r="GY7" s="18">
        <v>174.454545454545</v>
      </c>
      <c r="GZ7" s="17">
        <v>179</v>
      </c>
      <c r="HA7" s="17">
        <v>-49.9999999999999</v>
      </c>
      <c r="HB7" s="36">
        <v>-0.0260552371026576</v>
      </c>
      <c r="HC7" s="17">
        <v>830</v>
      </c>
      <c r="HD7" s="18">
        <v>360</v>
      </c>
      <c r="HE7" s="26">
        <v>0.0166666666666667</v>
      </c>
      <c r="HF7" s="18">
        <v>6</v>
      </c>
      <c r="HG7" s="18">
        <v>1054</v>
      </c>
      <c r="HH7" s="40">
        <v>175.666666666667</v>
      </c>
      <c r="HI7" s="17">
        <v>179</v>
      </c>
      <c r="HJ7" s="17">
        <v>-20.0000000000001</v>
      </c>
      <c r="HK7" s="36">
        <v>-0.0189753320683113</v>
      </c>
      <c r="HL7" s="18">
        <v>894</v>
      </c>
      <c r="HM7" s="18">
        <v>359</v>
      </c>
      <c r="HN7" s="26">
        <v>0.0306406685236769</v>
      </c>
      <c r="HO7" s="18">
        <v>11</v>
      </c>
      <c r="HP7" s="18">
        <v>1894</v>
      </c>
      <c r="HQ7" s="18">
        <f t="shared" si="34"/>
        <v>172.181818181818</v>
      </c>
      <c r="HR7" s="17">
        <v>179</v>
      </c>
      <c r="HS7" s="17">
        <f t="shared" si="35"/>
        <v>-74.9999999999999</v>
      </c>
      <c r="HT7" s="36">
        <f t="shared" si="36"/>
        <v>-0.0395987328405491</v>
      </c>
      <c r="HU7" s="18">
        <v>912</v>
      </c>
      <c r="HV7" s="18">
        <v>424</v>
      </c>
      <c r="HW7" s="26">
        <v>0.0306603773584906</v>
      </c>
      <c r="HX7" s="17">
        <v>13</v>
      </c>
      <c r="HY7" s="18">
        <v>2237</v>
      </c>
      <c r="HZ7" s="18">
        <v>172.076923076923</v>
      </c>
      <c r="IA7" s="17">
        <v>179</v>
      </c>
      <c r="IB7" s="17">
        <f t="shared" si="37"/>
        <v>-90.0000000000009</v>
      </c>
      <c r="IC7" s="36">
        <f t="shared" si="38"/>
        <v>-0.0402324541797054</v>
      </c>
      <c r="ID7" s="18">
        <v>546</v>
      </c>
      <c r="IE7" s="18">
        <v>384</v>
      </c>
      <c r="IF7" s="26">
        <v>0.0078125</v>
      </c>
      <c r="IG7" s="17">
        <v>3</v>
      </c>
      <c r="IH7" s="18">
        <v>532</v>
      </c>
      <c r="II7" s="40">
        <v>177.333333333333</v>
      </c>
      <c r="IJ7" s="17">
        <v>179</v>
      </c>
      <c r="IK7" s="17">
        <f t="shared" si="39"/>
        <v>-5.00000000000099</v>
      </c>
      <c r="IL7" s="36">
        <f t="shared" si="40"/>
        <v>-0.00939849624060337</v>
      </c>
      <c r="IM7" s="17">
        <v>557</v>
      </c>
      <c r="IN7" s="17"/>
      <c r="IO7" s="17">
        <v>444</v>
      </c>
      <c r="IP7" s="17">
        <v>75149.96</v>
      </c>
      <c r="IQ7" s="18">
        <v>292</v>
      </c>
      <c r="IR7" s="18">
        <v>48012.58</v>
      </c>
      <c r="IS7" s="17"/>
      <c r="IT7" s="17"/>
      <c r="IU7" s="17"/>
      <c r="IV7" s="17"/>
      <c r="IW7" s="18"/>
      <c r="IX7" s="41"/>
      <c r="IY7" s="41"/>
      <c r="IZ7" s="41"/>
      <c r="JA7" s="41"/>
      <c r="JB7" s="41"/>
      <c r="JC7" s="41"/>
      <c r="JD7" s="41"/>
      <c r="JE7" s="18"/>
      <c r="JF7" s="41"/>
      <c r="JG7" s="41"/>
      <c r="JH7" s="41"/>
      <c r="JI7" s="18"/>
      <c r="JJ7" s="18"/>
      <c r="JK7" s="18">
        <f t="shared" si="41"/>
        <v>373</v>
      </c>
      <c r="JL7" s="18">
        <f t="shared" si="42"/>
        <v>65342</v>
      </c>
      <c r="JM7" s="17">
        <v>179</v>
      </c>
      <c r="JN7" s="17">
        <f t="shared" si="43"/>
        <v>-1425</v>
      </c>
      <c r="JO7" s="36">
        <f t="shared" si="44"/>
        <v>-0.0218083315478559</v>
      </c>
      <c r="JP7" s="18">
        <f t="shared" si="45"/>
        <v>1109</v>
      </c>
      <c r="JQ7" s="42">
        <f t="shared" si="46"/>
        <v>188504.54</v>
      </c>
      <c r="JR7" s="43"/>
      <c r="JS7" s="43"/>
    </row>
    <row r="8" customFormat="1" ht="16.5" spans="1:279">
      <c r="A8" s="16" t="s">
        <v>133</v>
      </c>
      <c r="B8" s="17" t="s">
        <v>35</v>
      </c>
      <c r="C8" s="18">
        <v>6939962747989</v>
      </c>
      <c r="D8" s="18">
        <v>565267840875</v>
      </c>
      <c r="E8" s="18">
        <v>21061010001504</v>
      </c>
      <c r="F8" s="17" t="s">
        <v>137</v>
      </c>
      <c r="G8" s="19" t="s">
        <v>138</v>
      </c>
      <c r="H8" s="17" t="s">
        <v>129</v>
      </c>
      <c r="I8" s="26">
        <f>VLOOKUP(C8,[2]Sheet2!J:O,6,0)</f>
        <v>1</v>
      </c>
      <c r="J8" s="17">
        <f>VLOOKUP(C8,[2]Sheet2!J:M,4,0)</f>
        <v>713</v>
      </c>
      <c r="K8" s="17">
        <f>VLOOKUP(C8,[2]Sheet2!J:P,7,0)</f>
        <v>399</v>
      </c>
      <c r="L8" s="18">
        <f>VLOOKUP(C8,[2]Sheet2!J:N,5,0)</f>
        <v>44.8071658135936</v>
      </c>
      <c r="M8" s="27" t="e">
        <f ca="1" t="shared" si="0"/>
        <v>#VALUE!</v>
      </c>
      <c r="N8" s="17">
        <v>608</v>
      </c>
      <c r="O8" s="26">
        <v>0.0180921052631579</v>
      </c>
      <c r="P8" s="18">
        <v>11</v>
      </c>
      <c r="Q8" s="18">
        <v>2174</v>
      </c>
      <c r="R8" s="17">
        <v>209</v>
      </c>
      <c r="S8" s="17">
        <v>1050</v>
      </c>
      <c r="T8" s="17">
        <v>530</v>
      </c>
      <c r="U8" s="26">
        <v>0.0584905660377358</v>
      </c>
      <c r="V8" s="18">
        <v>31</v>
      </c>
      <c r="W8" s="18">
        <v>6119</v>
      </c>
      <c r="X8" s="17">
        <v>209</v>
      </c>
      <c r="Y8" s="17">
        <v>1025</v>
      </c>
      <c r="Z8" s="17">
        <v>562</v>
      </c>
      <c r="AA8" s="26">
        <v>0.0284697508896797</v>
      </c>
      <c r="AB8" s="18">
        <v>16</v>
      </c>
      <c r="AC8" s="18">
        <v>3156</v>
      </c>
      <c r="AD8" s="17">
        <v>209</v>
      </c>
      <c r="AE8" s="17">
        <v>1013</v>
      </c>
      <c r="AF8" s="17">
        <v>680</v>
      </c>
      <c r="AG8" s="26">
        <v>0.0426470588235294</v>
      </c>
      <c r="AH8" s="18">
        <v>29</v>
      </c>
      <c r="AI8" s="18">
        <v>5721</v>
      </c>
      <c r="AJ8" s="17">
        <v>209</v>
      </c>
      <c r="AK8" s="17">
        <v>884</v>
      </c>
      <c r="AL8" s="17">
        <v>648</v>
      </c>
      <c r="AM8" s="26">
        <v>0.0324074074074074</v>
      </c>
      <c r="AN8" s="18">
        <v>21</v>
      </c>
      <c r="AO8" s="18">
        <v>4408</v>
      </c>
      <c r="AP8" s="17">
        <v>209</v>
      </c>
      <c r="AQ8" s="17">
        <v>844</v>
      </c>
      <c r="AR8" s="17">
        <v>615</v>
      </c>
      <c r="AS8" s="26">
        <v>0.0276422764227642</v>
      </c>
      <c r="AT8" s="18">
        <v>17</v>
      </c>
      <c r="AU8" s="18">
        <v>3517</v>
      </c>
      <c r="AV8" s="17">
        <v>209</v>
      </c>
      <c r="AW8" s="17">
        <v>793</v>
      </c>
      <c r="AX8" s="17">
        <v>614</v>
      </c>
      <c r="AY8" s="26">
        <v>0.0423452768729642</v>
      </c>
      <c r="AZ8" s="17">
        <v>26</v>
      </c>
      <c r="BA8" s="18">
        <v>5134</v>
      </c>
      <c r="BB8" s="17">
        <v>209</v>
      </c>
      <c r="BC8" s="17">
        <v>755</v>
      </c>
      <c r="BD8" s="17">
        <v>698</v>
      </c>
      <c r="BE8" s="32">
        <v>0.0272206303724928</v>
      </c>
      <c r="BF8" s="17">
        <v>19</v>
      </c>
      <c r="BG8" s="18">
        <v>3674</v>
      </c>
      <c r="BH8" s="17">
        <v>209</v>
      </c>
      <c r="BI8" s="17">
        <v>745</v>
      </c>
      <c r="BJ8" s="17">
        <v>466</v>
      </c>
      <c r="BK8" s="32">
        <v>0.0236051502145923</v>
      </c>
      <c r="BL8" s="18">
        <v>11</v>
      </c>
      <c r="BM8" s="18">
        <v>2282</v>
      </c>
      <c r="BN8" s="17">
        <v>209</v>
      </c>
      <c r="BO8" s="17">
        <v>798</v>
      </c>
      <c r="BP8" s="17">
        <v>398</v>
      </c>
      <c r="BQ8" s="32">
        <v>0.0150753768844221</v>
      </c>
      <c r="BR8" s="18">
        <v>6</v>
      </c>
      <c r="BS8" s="18">
        <v>1239</v>
      </c>
      <c r="BT8" s="17">
        <v>209</v>
      </c>
      <c r="BU8" s="18">
        <v>798</v>
      </c>
      <c r="BV8" s="17">
        <v>452</v>
      </c>
      <c r="BW8" s="32">
        <v>0.0243362831858407</v>
      </c>
      <c r="BX8" s="18">
        <v>11</v>
      </c>
      <c r="BY8" s="18">
        <v>2264</v>
      </c>
      <c r="BZ8" s="17">
        <v>209</v>
      </c>
      <c r="CA8" s="18">
        <v>857</v>
      </c>
      <c r="CB8" s="18">
        <v>401</v>
      </c>
      <c r="CC8" s="32">
        <v>0.0199501246882793</v>
      </c>
      <c r="CD8" s="18">
        <v>8</v>
      </c>
      <c r="CE8" s="18">
        <v>1653</v>
      </c>
      <c r="CF8" s="17">
        <v>209</v>
      </c>
      <c r="CG8" s="18">
        <v>852</v>
      </c>
      <c r="CH8" s="33">
        <v>507</v>
      </c>
      <c r="CI8" s="32">
        <v>0.0256410256410256</v>
      </c>
      <c r="CJ8" s="18">
        <v>13</v>
      </c>
      <c r="CK8" s="18">
        <v>2707</v>
      </c>
      <c r="CL8" s="17">
        <v>209</v>
      </c>
      <c r="CM8" s="18">
        <v>869</v>
      </c>
      <c r="CN8" s="33">
        <v>418</v>
      </c>
      <c r="CO8" s="32">
        <v>0.0287081339712919</v>
      </c>
      <c r="CP8" s="17">
        <v>12</v>
      </c>
      <c r="CQ8" s="18">
        <v>2498</v>
      </c>
      <c r="CR8" s="17">
        <v>209</v>
      </c>
      <c r="CS8" s="17">
        <v>863</v>
      </c>
      <c r="CT8" s="33">
        <v>464</v>
      </c>
      <c r="CU8" s="32">
        <v>0.0431034482758621</v>
      </c>
      <c r="CV8" s="17">
        <v>20</v>
      </c>
      <c r="CW8" s="18">
        <v>4204</v>
      </c>
      <c r="CX8" s="17">
        <v>209</v>
      </c>
      <c r="CY8" s="17">
        <v>847</v>
      </c>
      <c r="CZ8" s="33">
        <v>533</v>
      </c>
      <c r="DA8" s="32">
        <v>0.026266416510319</v>
      </c>
      <c r="DB8" s="18">
        <v>14</v>
      </c>
      <c r="DC8" s="18">
        <v>2881</v>
      </c>
      <c r="DD8" s="18">
        <f t="shared" si="1"/>
        <v>205.785714285714</v>
      </c>
      <c r="DE8" s="17">
        <v>209</v>
      </c>
      <c r="DF8" s="17">
        <f t="shared" si="2"/>
        <v>-45.0000000000001</v>
      </c>
      <c r="DG8" s="36">
        <f t="shared" si="3"/>
        <v>-0.0156195765359251</v>
      </c>
      <c r="DH8" s="18">
        <v>834</v>
      </c>
      <c r="DI8" s="18">
        <v>485</v>
      </c>
      <c r="DJ8" s="26">
        <v>0.0247422680412371</v>
      </c>
      <c r="DK8" s="18">
        <v>12</v>
      </c>
      <c r="DL8" s="18">
        <v>2508</v>
      </c>
      <c r="DM8" s="18">
        <f t="shared" si="4"/>
        <v>209</v>
      </c>
      <c r="DN8" s="17">
        <v>209</v>
      </c>
      <c r="DO8" s="17">
        <f t="shared" si="5"/>
        <v>0</v>
      </c>
      <c r="DP8" s="36">
        <f t="shared" si="6"/>
        <v>0</v>
      </c>
      <c r="DQ8" s="18">
        <v>838</v>
      </c>
      <c r="DR8" s="18">
        <v>474</v>
      </c>
      <c r="DS8" s="26">
        <v>0.0337552742616034</v>
      </c>
      <c r="DT8" s="18">
        <v>16</v>
      </c>
      <c r="DU8" s="18">
        <v>3299</v>
      </c>
      <c r="DV8" s="18">
        <f t="shared" si="7"/>
        <v>206.1875</v>
      </c>
      <c r="DW8" s="17">
        <v>209</v>
      </c>
      <c r="DX8" s="17">
        <f t="shared" si="8"/>
        <v>-45</v>
      </c>
      <c r="DY8" s="36">
        <f t="shared" si="9"/>
        <v>-0.0136404971203395</v>
      </c>
      <c r="DZ8" s="18">
        <v>1323</v>
      </c>
      <c r="EA8" s="18">
        <v>488</v>
      </c>
      <c r="EB8" s="26">
        <v>0.0348360655737705</v>
      </c>
      <c r="EC8" s="18">
        <v>17</v>
      </c>
      <c r="ED8" s="18">
        <v>3488</v>
      </c>
      <c r="EE8" s="18">
        <f t="shared" si="10"/>
        <v>205.176470588235</v>
      </c>
      <c r="EF8" s="17">
        <v>209</v>
      </c>
      <c r="EG8" s="17">
        <f t="shared" si="11"/>
        <v>-64.9999999999998</v>
      </c>
      <c r="EH8" s="36">
        <f t="shared" si="12"/>
        <v>-0.0186353211009174</v>
      </c>
      <c r="EI8" s="18">
        <v>1263</v>
      </c>
      <c r="EJ8" s="18">
        <v>538</v>
      </c>
      <c r="EK8" s="26">
        <v>0.033457249070632</v>
      </c>
      <c r="EL8" s="18">
        <v>18</v>
      </c>
      <c r="EM8" s="18">
        <v>3679</v>
      </c>
      <c r="EN8" s="18">
        <f t="shared" si="13"/>
        <v>204.388888888889</v>
      </c>
      <c r="EO8" s="17">
        <v>209</v>
      </c>
      <c r="EP8" s="17">
        <f t="shared" si="14"/>
        <v>-83.0000000000001</v>
      </c>
      <c r="EQ8" s="36">
        <f t="shared" si="15"/>
        <v>-0.0225604783908671</v>
      </c>
      <c r="ER8" s="18">
        <v>793</v>
      </c>
      <c r="ES8" s="18">
        <v>598</v>
      </c>
      <c r="ET8" s="26">
        <v>0.048494983277592</v>
      </c>
      <c r="EU8" s="17">
        <v>29</v>
      </c>
      <c r="EV8" s="18">
        <v>5678</v>
      </c>
      <c r="EW8" s="18">
        <f t="shared" si="16"/>
        <v>195.793103448276</v>
      </c>
      <c r="EX8" s="17">
        <v>209</v>
      </c>
      <c r="EY8" s="17">
        <f t="shared" si="17"/>
        <v>-383</v>
      </c>
      <c r="EZ8" s="36">
        <f t="shared" si="18"/>
        <v>-0.0674533286368439</v>
      </c>
      <c r="FA8" s="17">
        <v>765</v>
      </c>
      <c r="FB8" s="18">
        <v>626</v>
      </c>
      <c r="FC8" s="26">
        <v>0.0415335463258786</v>
      </c>
      <c r="FD8" s="17">
        <v>26</v>
      </c>
      <c r="FE8" s="18">
        <v>5096</v>
      </c>
      <c r="FF8" s="18">
        <f t="shared" si="19"/>
        <v>196</v>
      </c>
      <c r="FG8" s="17">
        <v>209</v>
      </c>
      <c r="FH8" s="17">
        <f t="shared" si="20"/>
        <v>-338</v>
      </c>
      <c r="FI8" s="36">
        <f t="shared" si="21"/>
        <v>-0.0663265306122449</v>
      </c>
      <c r="FJ8" s="17">
        <v>1194</v>
      </c>
      <c r="FK8" s="18">
        <v>563</v>
      </c>
      <c r="FL8" s="26">
        <v>0.0213143872113677</v>
      </c>
      <c r="FM8" s="17">
        <v>12</v>
      </c>
      <c r="FN8" s="18">
        <v>2338</v>
      </c>
      <c r="FO8" s="18">
        <f t="shared" si="22"/>
        <v>194.833333333333</v>
      </c>
      <c r="FP8" s="17">
        <v>209</v>
      </c>
      <c r="FQ8" s="17">
        <f t="shared" si="23"/>
        <v>-170</v>
      </c>
      <c r="FR8" s="36">
        <f t="shared" si="24"/>
        <v>-0.0727117194183062</v>
      </c>
      <c r="FS8" s="17">
        <v>742</v>
      </c>
      <c r="FT8" s="18">
        <v>501</v>
      </c>
      <c r="FU8" s="26">
        <v>0.0279441117764471</v>
      </c>
      <c r="FV8" s="17">
        <v>14</v>
      </c>
      <c r="FW8" s="18">
        <v>2736</v>
      </c>
      <c r="FX8" s="18">
        <f t="shared" si="25"/>
        <v>195.428571428571</v>
      </c>
      <c r="FY8" s="17">
        <v>209</v>
      </c>
      <c r="FZ8" s="17">
        <f t="shared" si="26"/>
        <v>-190</v>
      </c>
      <c r="GA8" s="36">
        <f t="shared" si="27"/>
        <v>-0.0694444444444445</v>
      </c>
      <c r="GB8" s="17">
        <v>762</v>
      </c>
      <c r="GC8" s="18">
        <v>528</v>
      </c>
      <c r="GD8" s="26">
        <v>0.0340909090909091</v>
      </c>
      <c r="GE8" s="17">
        <v>18</v>
      </c>
      <c r="GF8" s="18">
        <v>3563</v>
      </c>
      <c r="GG8" s="18">
        <f t="shared" si="28"/>
        <v>197.944444444444</v>
      </c>
      <c r="GH8" s="17">
        <v>209</v>
      </c>
      <c r="GI8" s="17">
        <f t="shared" si="29"/>
        <v>-199</v>
      </c>
      <c r="GJ8" s="36">
        <f t="shared" si="30"/>
        <v>-0.0558518102722424</v>
      </c>
      <c r="GK8" s="17">
        <v>746</v>
      </c>
      <c r="GL8" s="18">
        <v>514</v>
      </c>
      <c r="GM8" s="26">
        <v>0.0291828793774319</v>
      </c>
      <c r="GN8" s="18">
        <v>15</v>
      </c>
      <c r="GO8" s="18">
        <v>2915</v>
      </c>
      <c r="GP8" s="18">
        <f t="shared" si="31"/>
        <v>194.333333333333</v>
      </c>
      <c r="GQ8" s="17">
        <v>209</v>
      </c>
      <c r="GR8" s="17">
        <f t="shared" si="32"/>
        <v>-220</v>
      </c>
      <c r="GS8" s="36">
        <f t="shared" si="33"/>
        <v>-0.0754716981132075</v>
      </c>
      <c r="GT8" s="17">
        <v>1136</v>
      </c>
      <c r="GU8" s="18">
        <v>542</v>
      </c>
      <c r="GV8" s="26">
        <v>0.044280442804428</v>
      </c>
      <c r="GW8" s="18">
        <v>24</v>
      </c>
      <c r="GX8" s="18">
        <v>4717</v>
      </c>
      <c r="GY8" s="18">
        <v>196.541666666667</v>
      </c>
      <c r="GZ8" s="17">
        <v>209</v>
      </c>
      <c r="HA8" s="17">
        <v>-299</v>
      </c>
      <c r="HB8" s="36">
        <v>-0.0633877464490143</v>
      </c>
      <c r="HC8" s="17">
        <v>1124</v>
      </c>
      <c r="HD8" s="18">
        <v>661</v>
      </c>
      <c r="HE8" s="26">
        <v>0.0211800302571861</v>
      </c>
      <c r="HF8" s="18">
        <v>14</v>
      </c>
      <c r="HG8" s="18">
        <v>2715</v>
      </c>
      <c r="HH8" s="40">
        <v>193.928571428571</v>
      </c>
      <c r="HI8" s="17">
        <v>209</v>
      </c>
      <c r="HJ8" s="17">
        <v>-211</v>
      </c>
      <c r="HK8" s="36">
        <v>-0.0777163904235728</v>
      </c>
      <c r="HL8" s="18">
        <v>1120</v>
      </c>
      <c r="HM8" s="18">
        <v>621</v>
      </c>
      <c r="HN8" s="26">
        <v>0.0241545893719807</v>
      </c>
      <c r="HO8" s="18">
        <v>15</v>
      </c>
      <c r="HP8" s="18">
        <v>2941</v>
      </c>
      <c r="HQ8" s="18">
        <f t="shared" si="34"/>
        <v>196.066666666667</v>
      </c>
      <c r="HR8" s="17">
        <v>209</v>
      </c>
      <c r="HS8" s="17">
        <f t="shared" si="35"/>
        <v>-194</v>
      </c>
      <c r="HT8" s="36">
        <f t="shared" si="36"/>
        <v>-0.0659639578374703</v>
      </c>
      <c r="HU8" s="18">
        <v>1128</v>
      </c>
      <c r="HV8" s="18">
        <v>607</v>
      </c>
      <c r="HW8" s="26">
        <v>0.0329489291598023</v>
      </c>
      <c r="HX8" s="17">
        <v>20</v>
      </c>
      <c r="HY8" s="18">
        <v>3949</v>
      </c>
      <c r="HZ8" s="18">
        <v>197.45</v>
      </c>
      <c r="IA8" s="17">
        <v>209</v>
      </c>
      <c r="IB8" s="17">
        <f t="shared" si="37"/>
        <v>-231</v>
      </c>
      <c r="IC8" s="36">
        <f t="shared" si="38"/>
        <v>-0.0584958217270196</v>
      </c>
      <c r="ID8" s="18">
        <v>1111</v>
      </c>
      <c r="IE8" s="18">
        <v>538</v>
      </c>
      <c r="IF8" s="26">
        <v>0.0185873605947955</v>
      </c>
      <c r="IG8" s="17">
        <v>10</v>
      </c>
      <c r="IH8" s="18">
        <v>1980</v>
      </c>
      <c r="II8" s="40">
        <v>198</v>
      </c>
      <c r="IJ8" s="17">
        <v>209</v>
      </c>
      <c r="IK8" s="17">
        <f t="shared" si="39"/>
        <v>-110</v>
      </c>
      <c r="IL8" s="36">
        <f t="shared" si="40"/>
        <v>-0.0555555555555556</v>
      </c>
      <c r="IM8" s="17">
        <v>1105</v>
      </c>
      <c r="IN8" s="17"/>
      <c r="IO8" s="17">
        <v>677</v>
      </c>
      <c r="IP8" s="17">
        <v>138800.62</v>
      </c>
      <c r="IQ8" s="18">
        <v>336</v>
      </c>
      <c r="IR8" s="18">
        <v>66028.47</v>
      </c>
      <c r="IS8" s="17"/>
      <c r="IT8" s="17"/>
      <c r="IU8" s="17"/>
      <c r="IV8" s="17"/>
      <c r="IW8" s="18"/>
      <c r="IX8" s="41"/>
      <c r="IY8" s="41"/>
      <c r="IZ8" s="41"/>
      <c r="JA8" s="41"/>
      <c r="JB8" s="41"/>
      <c r="JC8" s="41"/>
      <c r="JD8" s="41"/>
      <c r="JE8" s="18"/>
      <c r="JF8" s="41"/>
      <c r="JG8" s="41"/>
      <c r="JH8" s="41"/>
      <c r="JI8" s="18"/>
      <c r="JJ8" s="18"/>
      <c r="JK8" s="18">
        <f t="shared" si="41"/>
        <v>525</v>
      </c>
      <c r="JL8" s="18">
        <f t="shared" si="42"/>
        <v>105233</v>
      </c>
      <c r="JM8" s="17">
        <v>209</v>
      </c>
      <c r="JN8" s="17">
        <f t="shared" si="43"/>
        <v>-4491.99999999999</v>
      </c>
      <c r="JO8" s="36">
        <f t="shared" si="44"/>
        <v>-0.0426862296047817</v>
      </c>
      <c r="JP8" s="18">
        <f t="shared" si="45"/>
        <v>1538</v>
      </c>
      <c r="JQ8" s="42">
        <f t="shared" si="46"/>
        <v>310062.09</v>
      </c>
      <c r="JR8" s="43"/>
      <c r="JS8" s="43"/>
    </row>
    <row r="9" customFormat="1" ht="16.5" spans="1:279">
      <c r="A9" s="16" t="s">
        <v>139</v>
      </c>
      <c r="B9" s="17" t="s">
        <v>35</v>
      </c>
      <c r="C9" s="18">
        <v>6939962746371</v>
      </c>
      <c r="D9" s="18">
        <v>532235108147</v>
      </c>
      <c r="E9" s="18">
        <v>21061010001183</v>
      </c>
      <c r="F9" s="17" t="s">
        <v>140</v>
      </c>
      <c r="G9" s="19" t="s">
        <v>141</v>
      </c>
      <c r="H9" s="17" t="s">
        <v>129</v>
      </c>
      <c r="I9" s="26">
        <f>VLOOKUP(C9,[2]Sheet2!J:O,6,0)</f>
        <v>1</v>
      </c>
      <c r="J9" s="17">
        <f>VLOOKUP(C9,[2]Sheet2!J:M,4,0)</f>
        <v>867</v>
      </c>
      <c r="K9" s="17">
        <f>VLOOKUP(C9,[2]Sheet2!J:P,7,0)</f>
        <v>214</v>
      </c>
      <c r="L9" s="18">
        <f>VLOOKUP(C9,[2]Sheet2!J:N,5,0)</f>
        <v>43.1672025723473</v>
      </c>
      <c r="M9" s="27" t="e">
        <f ca="1" t="shared" si="0"/>
        <v>#VALUE!</v>
      </c>
      <c r="N9" s="17">
        <v>1072</v>
      </c>
      <c r="O9" s="26">
        <v>0.0382462686567164</v>
      </c>
      <c r="P9" s="18">
        <v>41</v>
      </c>
      <c r="Q9" s="18">
        <v>10944</v>
      </c>
      <c r="R9" s="17">
        <v>299</v>
      </c>
      <c r="S9" s="17">
        <v>1828</v>
      </c>
      <c r="T9" s="17">
        <v>1024</v>
      </c>
      <c r="U9" s="26">
        <v>0.029296875</v>
      </c>
      <c r="V9" s="18">
        <v>30</v>
      </c>
      <c r="W9" s="18">
        <v>8030</v>
      </c>
      <c r="X9" s="17">
        <v>299</v>
      </c>
      <c r="Y9" s="17">
        <v>1822</v>
      </c>
      <c r="Z9" s="17">
        <v>1020</v>
      </c>
      <c r="AA9" s="26">
        <v>0.0166666666666667</v>
      </c>
      <c r="AB9" s="18">
        <v>17</v>
      </c>
      <c r="AC9" s="18">
        <v>4533</v>
      </c>
      <c r="AD9" s="17">
        <v>299</v>
      </c>
      <c r="AE9" s="17">
        <v>1792</v>
      </c>
      <c r="AF9" s="17">
        <v>1174</v>
      </c>
      <c r="AG9" s="26">
        <v>0.0255536626916525</v>
      </c>
      <c r="AH9" s="18">
        <v>30</v>
      </c>
      <c r="AI9" s="18">
        <v>8015</v>
      </c>
      <c r="AJ9" s="17">
        <v>299</v>
      </c>
      <c r="AK9" s="17">
        <v>1537</v>
      </c>
      <c r="AL9" s="17">
        <v>1695</v>
      </c>
      <c r="AM9" s="26">
        <v>0.0176991150442478</v>
      </c>
      <c r="AN9" s="18">
        <v>30</v>
      </c>
      <c r="AO9" s="18">
        <v>8400</v>
      </c>
      <c r="AP9" s="17">
        <v>299</v>
      </c>
      <c r="AQ9" s="17">
        <v>1517</v>
      </c>
      <c r="AR9" s="17">
        <v>1117</v>
      </c>
      <c r="AS9" s="26">
        <v>0.0125335720680394</v>
      </c>
      <c r="AT9" s="18">
        <v>14</v>
      </c>
      <c r="AU9" s="18">
        <v>3909</v>
      </c>
      <c r="AV9" s="17">
        <v>299</v>
      </c>
      <c r="AW9" s="17">
        <v>1551</v>
      </c>
      <c r="AX9" s="17">
        <v>1127</v>
      </c>
      <c r="AY9" s="26">
        <v>0.033717834960071</v>
      </c>
      <c r="AZ9" s="17">
        <v>38</v>
      </c>
      <c r="BA9" s="18">
        <v>9809</v>
      </c>
      <c r="BB9" s="17">
        <v>299</v>
      </c>
      <c r="BC9" s="17">
        <v>1603</v>
      </c>
      <c r="BD9" s="17">
        <v>1303</v>
      </c>
      <c r="BE9" s="32">
        <v>0.0452801227935533</v>
      </c>
      <c r="BF9" s="17">
        <v>59</v>
      </c>
      <c r="BG9" s="18">
        <v>15680</v>
      </c>
      <c r="BH9" s="17">
        <v>299</v>
      </c>
      <c r="BI9" s="17">
        <v>1525</v>
      </c>
      <c r="BJ9" s="17">
        <v>802</v>
      </c>
      <c r="BK9" s="32">
        <v>0.0199501246882793</v>
      </c>
      <c r="BL9" s="18">
        <v>16</v>
      </c>
      <c r="BM9" s="18">
        <v>4464</v>
      </c>
      <c r="BN9" s="17">
        <v>299</v>
      </c>
      <c r="BO9" s="17">
        <v>1674</v>
      </c>
      <c r="BP9" s="17">
        <v>675</v>
      </c>
      <c r="BQ9" s="32">
        <v>0.0207407407407407</v>
      </c>
      <c r="BR9" s="18">
        <v>14</v>
      </c>
      <c r="BS9" s="18">
        <v>3906</v>
      </c>
      <c r="BT9" s="17">
        <v>299</v>
      </c>
      <c r="BU9" s="18">
        <v>1674</v>
      </c>
      <c r="BV9" s="17">
        <v>718</v>
      </c>
      <c r="BW9" s="32">
        <v>0.0194986072423398</v>
      </c>
      <c r="BX9" s="18">
        <v>14</v>
      </c>
      <c r="BY9" s="18">
        <v>3881</v>
      </c>
      <c r="BZ9" s="17">
        <v>299</v>
      </c>
      <c r="CA9" s="18">
        <v>1724</v>
      </c>
      <c r="CB9" s="18">
        <v>692</v>
      </c>
      <c r="CC9" s="32">
        <v>0.0216763005780347</v>
      </c>
      <c r="CD9" s="18">
        <v>15</v>
      </c>
      <c r="CE9" s="18">
        <v>4170</v>
      </c>
      <c r="CF9" s="17">
        <v>299</v>
      </c>
      <c r="CG9" s="18">
        <v>1693</v>
      </c>
      <c r="CH9" s="33">
        <v>922</v>
      </c>
      <c r="CI9" s="32">
        <v>0.0216919739696312</v>
      </c>
      <c r="CJ9" s="18">
        <v>20</v>
      </c>
      <c r="CK9" s="18">
        <v>5522</v>
      </c>
      <c r="CL9" s="17">
        <v>299</v>
      </c>
      <c r="CM9" s="18">
        <v>1653</v>
      </c>
      <c r="CN9" s="33">
        <v>810</v>
      </c>
      <c r="CO9" s="32">
        <v>0.0234567901234568</v>
      </c>
      <c r="CP9" s="17">
        <v>19</v>
      </c>
      <c r="CQ9" s="18">
        <v>5271</v>
      </c>
      <c r="CR9" s="17">
        <v>299</v>
      </c>
      <c r="CS9" s="17">
        <v>1617</v>
      </c>
      <c r="CT9" s="33">
        <v>829</v>
      </c>
      <c r="CU9" s="32">
        <v>0.0217129071170084</v>
      </c>
      <c r="CV9" s="17">
        <v>18</v>
      </c>
      <c r="CW9" s="18">
        <v>5007</v>
      </c>
      <c r="CX9" s="17">
        <v>299</v>
      </c>
      <c r="CY9" s="17">
        <v>1582</v>
      </c>
      <c r="CZ9" s="33">
        <v>500</v>
      </c>
      <c r="DA9" s="32">
        <v>0.044</v>
      </c>
      <c r="DB9" s="18">
        <v>22</v>
      </c>
      <c r="DC9" s="18">
        <v>6179</v>
      </c>
      <c r="DD9" s="18">
        <f t="shared" si="1"/>
        <v>280.863636363636</v>
      </c>
      <c r="DE9" s="17">
        <v>289</v>
      </c>
      <c r="DF9" s="17">
        <f t="shared" si="2"/>
        <v>-179</v>
      </c>
      <c r="DG9" s="36">
        <f t="shared" si="3"/>
        <v>-0.0289690888493283</v>
      </c>
      <c r="DH9" s="18">
        <v>1543</v>
      </c>
      <c r="DI9" s="18">
        <v>512</v>
      </c>
      <c r="DJ9" s="26">
        <v>0.03515625</v>
      </c>
      <c r="DK9" s="18">
        <v>18</v>
      </c>
      <c r="DL9" s="18">
        <v>4993</v>
      </c>
      <c r="DM9" s="18">
        <f t="shared" si="4"/>
        <v>277.388888888889</v>
      </c>
      <c r="DN9" s="17">
        <v>289</v>
      </c>
      <c r="DO9" s="17">
        <f t="shared" si="5"/>
        <v>-209</v>
      </c>
      <c r="DP9" s="36">
        <f t="shared" si="6"/>
        <v>-0.0418586020428599</v>
      </c>
      <c r="DQ9" s="18">
        <v>1509</v>
      </c>
      <c r="DR9" s="18">
        <v>560</v>
      </c>
      <c r="DS9" s="26">
        <v>0.0392857142857143</v>
      </c>
      <c r="DT9" s="18">
        <v>22</v>
      </c>
      <c r="DU9" s="18">
        <v>6071</v>
      </c>
      <c r="DV9" s="18">
        <f t="shared" si="7"/>
        <v>275.954545454545</v>
      </c>
      <c r="DW9" s="17">
        <v>289</v>
      </c>
      <c r="DX9" s="17">
        <f t="shared" si="8"/>
        <v>-287</v>
      </c>
      <c r="DY9" s="36">
        <f t="shared" si="9"/>
        <v>-0.0472739252182508</v>
      </c>
      <c r="DZ9" s="18">
        <v>2111</v>
      </c>
      <c r="EA9" s="18">
        <v>559</v>
      </c>
      <c r="EB9" s="26">
        <v>0.035778175313059</v>
      </c>
      <c r="EC9" s="18">
        <v>20</v>
      </c>
      <c r="ED9" s="18">
        <v>5525</v>
      </c>
      <c r="EE9" s="18">
        <f t="shared" si="10"/>
        <v>276.25</v>
      </c>
      <c r="EF9" s="17">
        <v>289</v>
      </c>
      <c r="EG9" s="17">
        <f t="shared" si="11"/>
        <v>-255</v>
      </c>
      <c r="EH9" s="36">
        <f t="shared" si="12"/>
        <v>-0.0461538461538462</v>
      </c>
      <c r="EI9" s="18">
        <v>1712</v>
      </c>
      <c r="EJ9" s="18">
        <v>563</v>
      </c>
      <c r="EK9" s="26">
        <v>0.0266429840142096</v>
      </c>
      <c r="EL9" s="18">
        <v>15</v>
      </c>
      <c r="EM9" s="18">
        <v>4185</v>
      </c>
      <c r="EN9" s="18">
        <f t="shared" si="13"/>
        <v>279</v>
      </c>
      <c r="EO9" s="17">
        <v>289</v>
      </c>
      <c r="EP9" s="17">
        <f t="shared" si="14"/>
        <v>-150</v>
      </c>
      <c r="EQ9" s="36">
        <f t="shared" si="15"/>
        <v>-0.03584229390681</v>
      </c>
      <c r="ER9" s="18">
        <v>1410</v>
      </c>
      <c r="ES9" s="18">
        <v>583</v>
      </c>
      <c r="ET9" s="26">
        <v>0.0291595197255575</v>
      </c>
      <c r="EU9" s="17">
        <v>17</v>
      </c>
      <c r="EV9" s="18">
        <v>4552</v>
      </c>
      <c r="EW9" s="18">
        <f t="shared" si="16"/>
        <v>267.764705882353</v>
      </c>
      <c r="EX9" s="17">
        <v>289</v>
      </c>
      <c r="EY9" s="17">
        <f t="shared" si="17"/>
        <v>-361</v>
      </c>
      <c r="EZ9" s="36">
        <f t="shared" si="18"/>
        <v>-0.0793057996485062</v>
      </c>
      <c r="FA9" s="17">
        <v>1490</v>
      </c>
      <c r="FB9" s="18">
        <v>632</v>
      </c>
      <c r="FC9" s="26">
        <v>0.0506329113924051</v>
      </c>
      <c r="FD9" s="17">
        <v>32</v>
      </c>
      <c r="FE9" s="18">
        <v>8563</v>
      </c>
      <c r="FF9" s="18">
        <f t="shared" si="19"/>
        <v>267.59375</v>
      </c>
      <c r="FG9" s="17">
        <v>289</v>
      </c>
      <c r="FH9" s="17">
        <f t="shared" si="20"/>
        <v>-685</v>
      </c>
      <c r="FI9" s="36">
        <f t="shared" si="21"/>
        <v>-0.0799953287399276</v>
      </c>
      <c r="FJ9" s="17">
        <v>1769</v>
      </c>
      <c r="FK9" s="18">
        <v>667</v>
      </c>
      <c r="FL9" s="26">
        <v>0.0329835082458771</v>
      </c>
      <c r="FM9" s="17">
        <v>22</v>
      </c>
      <c r="FN9" s="18">
        <v>5846</v>
      </c>
      <c r="FO9" s="18">
        <f t="shared" si="22"/>
        <v>265.727272727273</v>
      </c>
      <c r="FP9" s="17">
        <v>289</v>
      </c>
      <c r="FQ9" s="17">
        <f t="shared" si="23"/>
        <v>-512</v>
      </c>
      <c r="FR9" s="36">
        <f t="shared" si="24"/>
        <v>-0.0875812521382141</v>
      </c>
      <c r="FS9" s="17">
        <v>1602</v>
      </c>
      <c r="FT9" s="18">
        <v>570</v>
      </c>
      <c r="FU9" s="26">
        <v>0.0385964912280702</v>
      </c>
      <c r="FV9" s="17">
        <v>22</v>
      </c>
      <c r="FW9" s="18">
        <v>5872</v>
      </c>
      <c r="FX9" s="18">
        <f t="shared" si="25"/>
        <v>266.909090909091</v>
      </c>
      <c r="FY9" s="17">
        <v>289</v>
      </c>
      <c r="FZ9" s="17">
        <f t="shared" si="26"/>
        <v>-485.999999999999</v>
      </c>
      <c r="GA9" s="36">
        <f t="shared" si="27"/>
        <v>-0.0827656675749318</v>
      </c>
      <c r="GB9" s="17">
        <v>1866</v>
      </c>
      <c r="GC9" s="18">
        <v>588</v>
      </c>
      <c r="GD9" s="26">
        <v>0.0374149659863946</v>
      </c>
      <c r="GE9" s="17">
        <v>22</v>
      </c>
      <c r="GF9" s="18">
        <v>5897</v>
      </c>
      <c r="GG9" s="18">
        <f t="shared" si="28"/>
        <v>268.045454545455</v>
      </c>
      <c r="GH9" s="17">
        <v>289</v>
      </c>
      <c r="GI9" s="17">
        <f t="shared" si="29"/>
        <v>-461</v>
      </c>
      <c r="GJ9" s="36">
        <f t="shared" si="30"/>
        <v>-0.0781753433949465</v>
      </c>
      <c r="GK9" s="17">
        <v>1920</v>
      </c>
      <c r="GL9" s="18">
        <v>597</v>
      </c>
      <c r="GM9" s="26">
        <v>0.033500837520938</v>
      </c>
      <c r="GN9" s="18">
        <v>20</v>
      </c>
      <c r="GO9" s="18">
        <v>5334</v>
      </c>
      <c r="GP9" s="18">
        <f t="shared" si="31"/>
        <v>266.7</v>
      </c>
      <c r="GQ9" s="17">
        <v>289</v>
      </c>
      <c r="GR9" s="17">
        <f t="shared" si="32"/>
        <v>-446</v>
      </c>
      <c r="GS9" s="36">
        <f t="shared" si="33"/>
        <v>-0.0836145481814774</v>
      </c>
      <c r="GT9" s="17">
        <v>2126</v>
      </c>
      <c r="GU9" s="18">
        <v>786</v>
      </c>
      <c r="GV9" s="26">
        <v>0.0292620865139949</v>
      </c>
      <c r="GW9" s="18">
        <v>23</v>
      </c>
      <c r="GX9" s="18">
        <v>6217</v>
      </c>
      <c r="GY9" s="18">
        <v>270.304347826087</v>
      </c>
      <c r="GZ9" s="17">
        <v>289</v>
      </c>
      <c r="HA9" s="17">
        <v>-430</v>
      </c>
      <c r="HB9" s="36">
        <v>-0.0691651922148947</v>
      </c>
      <c r="HC9" s="17">
        <v>2119</v>
      </c>
      <c r="HD9" s="18">
        <v>832</v>
      </c>
      <c r="HE9" s="26">
        <v>0.0324519230769231</v>
      </c>
      <c r="HF9" s="18">
        <v>27</v>
      </c>
      <c r="HG9" s="18">
        <v>7133</v>
      </c>
      <c r="HH9" s="40">
        <v>264.185185185185</v>
      </c>
      <c r="HI9" s="17">
        <v>289</v>
      </c>
      <c r="HJ9" s="17">
        <v>-670.000000000001</v>
      </c>
      <c r="HK9" s="36">
        <v>-0.0939296228795739</v>
      </c>
      <c r="HL9" s="18">
        <v>2044</v>
      </c>
      <c r="HM9" s="18">
        <v>1079</v>
      </c>
      <c r="HN9" s="26">
        <v>0.0268767377201112</v>
      </c>
      <c r="HO9" s="18">
        <v>29</v>
      </c>
      <c r="HP9" s="18">
        <v>7798</v>
      </c>
      <c r="HQ9" s="18">
        <f t="shared" si="34"/>
        <v>268.896551724138</v>
      </c>
      <c r="HR9" s="17">
        <v>289</v>
      </c>
      <c r="HS9" s="17">
        <f t="shared" si="35"/>
        <v>-583.000000000001</v>
      </c>
      <c r="HT9" s="36">
        <f t="shared" si="36"/>
        <v>-0.0747627596819698</v>
      </c>
      <c r="HU9" s="18">
        <v>2035</v>
      </c>
      <c r="HV9" s="18">
        <v>763</v>
      </c>
      <c r="HW9" s="26">
        <v>0.0235910878112713</v>
      </c>
      <c r="HX9" s="17">
        <v>18</v>
      </c>
      <c r="HY9" s="18">
        <v>4790</v>
      </c>
      <c r="HZ9" s="18">
        <v>266.111111111111</v>
      </c>
      <c r="IA9" s="17">
        <v>289</v>
      </c>
      <c r="IB9" s="17">
        <f t="shared" si="37"/>
        <v>-412.000000000003</v>
      </c>
      <c r="IC9" s="36">
        <f t="shared" si="38"/>
        <v>-0.0860125260960339</v>
      </c>
      <c r="ID9" s="18">
        <v>2008</v>
      </c>
      <c r="IE9" s="18">
        <v>830</v>
      </c>
      <c r="IF9" s="26">
        <v>0.0313253012048193</v>
      </c>
      <c r="IG9" s="17">
        <v>26</v>
      </c>
      <c r="IH9" s="18">
        <v>6887</v>
      </c>
      <c r="II9" s="40">
        <v>264.884615384615</v>
      </c>
      <c r="IJ9" s="17">
        <v>289</v>
      </c>
      <c r="IK9" s="17">
        <f t="shared" si="39"/>
        <v>-627.00000000001</v>
      </c>
      <c r="IL9" s="36">
        <f t="shared" si="40"/>
        <v>-0.0910410919122999</v>
      </c>
      <c r="IM9" s="17">
        <v>1962</v>
      </c>
      <c r="IN9" s="17"/>
      <c r="IO9" s="17">
        <v>1606</v>
      </c>
      <c r="IP9" s="17">
        <v>421335.81</v>
      </c>
      <c r="IQ9" s="18">
        <v>426</v>
      </c>
      <c r="IR9" s="18">
        <v>116874.07</v>
      </c>
      <c r="IS9" s="17"/>
      <c r="IT9" s="17"/>
      <c r="IU9" s="17"/>
      <c r="IV9" s="17"/>
      <c r="IW9" s="18"/>
      <c r="IX9" s="41"/>
      <c r="IY9" s="41"/>
      <c r="IZ9" s="41"/>
      <c r="JA9" s="41"/>
      <c r="JB9" s="41"/>
      <c r="JC9" s="41"/>
      <c r="JD9" s="41"/>
      <c r="JE9" s="18"/>
      <c r="JF9" s="41"/>
      <c r="JG9" s="41"/>
      <c r="JH9" s="41"/>
      <c r="JI9" s="18"/>
      <c r="JJ9" s="18"/>
      <c r="JK9" s="18">
        <f t="shared" si="41"/>
        <v>730</v>
      </c>
      <c r="JL9" s="18">
        <f t="shared" si="42"/>
        <v>197383</v>
      </c>
      <c r="JM9" s="17">
        <v>289</v>
      </c>
      <c r="JN9" s="17">
        <f t="shared" si="43"/>
        <v>-13587</v>
      </c>
      <c r="JO9" s="36">
        <f t="shared" si="44"/>
        <v>-0.0688357153351606</v>
      </c>
      <c r="JP9" s="18">
        <f t="shared" si="45"/>
        <v>2762</v>
      </c>
      <c r="JQ9" s="42">
        <f t="shared" si="46"/>
        <v>735592.88</v>
      </c>
      <c r="JR9" s="43"/>
      <c r="JS9" s="43"/>
    </row>
    <row r="10" customFormat="1" ht="16.5" spans="1:279">
      <c r="A10" s="16" t="s">
        <v>139</v>
      </c>
      <c r="B10" s="17" t="s">
        <v>35</v>
      </c>
      <c r="C10" s="18">
        <v>6939962758275</v>
      </c>
      <c r="D10" s="18">
        <v>575248048529</v>
      </c>
      <c r="E10" s="18">
        <v>21061010002783</v>
      </c>
      <c r="F10" s="17" t="s">
        <v>142</v>
      </c>
      <c r="G10" s="19" t="s">
        <v>143</v>
      </c>
      <c r="H10" s="17" t="s">
        <v>129</v>
      </c>
      <c r="I10" s="26">
        <f>VLOOKUP(C10,[2]Sheet2!J:O,6,0)</f>
        <v>1</v>
      </c>
      <c r="J10" s="17">
        <f>VLOOKUP(C10,[2]Sheet2!J:M,4,0)</f>
        <v>996</v>
      </c>
      <c r="K10" s="17">
        <f>VLOOKUP(C10,[2]Sheet2!J:P,7,0)</f>
        <v>0</v>
      </c>
      <c r="L10" s="18">
        <f>VLOOKUP(C10,[2]Sheet2!J:N,5,0)</f>
        <v>42.8606557377049</v>
      </c>
      <c r="M10" s="27" t="e">
        <f ca="1" t="shared" si="0"/>
        <v>#VALUE!</v>
      </c>
      <c r="N10" s="17">
        <v>2444</v>
      </c>
      <c r="O10" s="26">
        <v>0.0208674304418985</v>
      </c>
      <c r="P10" s="18">
        <v>51</v>
      </c>
      <c r="Q10" s="18">
        <v>14137</v>
      </c>
      <c r="R10" s="17">
        <v>299</v>
      </c>
      <c r="S10" s="17">
        <v>1165</v>
      </c>
      <c r="T10" s="17">
        <v>2174</v>
      </c>
      <c r="U10" s="26">
        <v>0.0165593376264949</v>
      </c>
      <c r="V10" s="18">
        <v>36</v>
      </c>
      <c r="W10" s="18">
        <v>10129</v>
      </c>
      <c r="X10" s="17">
        <v>299</v>
      </c>
      <c r="Y10" s="17">
        <v>1162</v>
      </c>
      <c r="Z10" s="17">
        <v>2483</v>
      </c>
      <c r="AA10" s="26">
        <v>0.013693113169553</v>
      </c>
      <c r="AB10" s="18">
        <v>34</v>
      </c>
      <c r="AC10" s="18">
        <v>9461</v>
      </c>
      <c r="AD10" s="17">
        <v>299</v>
      </c>
      <c r="AE10" s="17">
        <v>1133</v>
      </c>
      <c r="AF10" s="17">
        <v>2624</v>
      </c>
      <c r="AG10" s="26">
        <v>0.0102896341463415</v>
      </c>
      <c r="AH10" s="18">
        <v>27</v>
      </c>
      <c r="AI10" s="18">
        <v>7493</v>
      </c>
      <c r="AJ10" s="17">
        <v>299</v>
      </c>
      <c r="AK10" s="17">
        <v>736</v>
      </c>
      <c r="AL10" s="17">
        <v>2271</v>
      </c>
      <c r="AM10" s="26">
        <v>0.0127697049757816</v>
      </c>
      <c r="AN10" s="18">
        <v>29</v>
      </c>
      <c r="AO10" s="18">
        <v>8452</v>
      </c>
      <c r="AP10" s="17">
        <v>299</v>
      </c>
      <c r="AQ10" s="17">
        <v>735</v>
      </c>
      <c r="AR10" s="17">
        <v>2019</v>
      </c>
      <c r="AS10" s="26">
        <v>0.0123823675086677</v>
      </c>
      <c r="AT10" s="18">
        <v>25</v>
      </c>
      <c r="AU10" s="18">
        <v>7422</v>
      </c>
      <c r="AV10" s="17">
        <v>299</v>
      </c>
      <c r="AW10" s="17">
        <v>730</v>
      </c>
      <c r="AX10" s="17">
        <v>2096</v>
      </c>
      <c r="AY10" s="26">
        <v>0.0333969465648855</v>
      </c>
      <c r="AZ10" s="17">
        <v>70</v>
      </c>
      <c r="BA10" s="18">
        <v>17775</v>
      </c>
      <c r="BB10" s="17">
        <v>299</v>
      </c>
      <c r="BC10" s="17">
        <v>749</v>
      </c>
      <c r="BD10" s="17">
        <v>2570</v>
      </c>
      <c r="BE10" s="32">
        <v>0.0357976653696498</v>
      </c>
      <c r="BF10" s="17">
        <v>92</v>
      </c>
      <c r="BG10" s="18">
        <v>23392</v>
      </c>
      <c r="BH10" s="17">
        <v>299</v>
      </c>
      <c r="BI10" s="17">
        <v>693</v>
      </c>
      <c r="BJ10" s="17">
        <v>1856</v>
      </c>
      <c r="BK10" s="32">
        <v>0.0183189655172414</v>
      </c>
      <c r="BL10" s="18">
        <v>34</v>
      </c>
      <c r="BM10" s="18">
        <v>9461</v>
      </c>
      <c r="BN10" s="17">
        <v>299</v>
      </c>
      <c r="BO10" s="17">
        <v>822</v>
      </c>
      <c r="BP10" s="17">
        <v>1841</v>
      </c>
      <c r="BQ10" s="32">
        <v>0.022270505160239</v>
      </c>
      <c r="BR10" s="18">
        <v>41</v>
      </c>
      <c r="BS10" s="18">
        <v>11416</v>
      </c>
      <c r="BT10" s="17">
        <v>299</v>
      </c>
      <c r="BU10" s="18">
        <v>822</v>
      </c>
      <c r="BV10" s="17">
        <v>2057</v>
      </c>
      <c r="BW10" s="32">
        <v>0.0184735051045211</v>
      </c>
      <c r="BX10" s="18">
        <v>38</v>
      </c>
      <c r="BY10" s="18">
        <v>10577</v>
      </c>
      <c r="BZ10" s="17">
        <v>299</v>
      </c>
      <c r="CA10" s="18">
        <v>1038</v>
      </c>
      <c r="CB10" s="18">
        <v>2192</v>
      </c>
      <c r="CC10" s="32">
        <v>0.0241788321167883</v>
      </c>
      <c r="CD10" s="18">
        <v>53</v>
      </c>
      <c r="CE10" s="18">
        <v>14767</v>
      </c>
      <c r="CF10" s="17">
        <v>299</v>
      </c>
      <c r="CG10" s="18">
        <v>812</v>
      </c>
      <c r="CH10" s="33">
        <v>1684</v>
      </c>
      <c r="CI10" s="32">
        <v>0.0172209026128266</v>
      </c>
      <c r="CJ10" s="18">
        <v>29</v>
      </c>
      <c r="CK10" s="18">
        <v>8101</v>
      </c>
      <c r="CL10" s="17">
        <v>299</v>
      </c>
      <c r="CM10" s="18">
        <v>785</v>
      </c>
      <c r="CN10" s="33">
        <v>1477</v>
      </c>
      <c r="CO10" s="32">
        <v>0.00947867298578199</v>
      </c>
      <c r="CP10" s="17">
        <v>14</v>
      </c>
      <c r="CQ10" s="18">
        <v>4172</v>
      </c>
      <c r="CR10" s="17">
        <v>299</v>
      </c>
      <c r="CS10" s="17">
        <v>771</v>
      </c>
      <c r="CT10" s="33">
        <v>1296</v>
      </c>
      <c r="CU10" s="32">
        <v>0.0162037037037037</v>
      </c>
      <c r="CV10" s="17">
        <v>21</v>
      </c>
      <c r="CW10" s="18">
        <v>6266</v>
      </c>
      <c r="CX10" s="17">
        <v>299</v>
      </c>
      <c r="CY10" s="17">
        <v>838</v>
      </c>
      <c r="CZ10" s="33">
        <v>1110</v>
      </c>
      <c r="DA10" s="32">
        <v>0.0144144144144144</v>
      </c>
      <c r="DB10" s="18">
        <v>16</v>
      </c>
      <c r="DC10" s="18">
        <v>4777</v>
      </c>
      <c r="DD10" s="18">
        <f t="shared" si="1"/>
        <v>298.5625</v>
      </c>
      <c r="DE10" s="17">
        <v>299</v>
      </c>
      <c r="DF10" s="17">
        <f t="shared" si="2"/>
        <v>-7</v>
      </c>
      <c r="DG10" s="36">
        <f t="shared" si="3"/>
        <v>-0.0014653548252041</v>
      </c>
      <c r="DH10" s="18">
        <v>847</v>
      </c>
      <c r="DI10" s="18">
        <v>1157</v>
      </c>
      <c r="DJ10" s="26">
        <v>0.0129645635263613</v>
      </c>
      <c r="DK10" s="18">
        <v>15</v>
      </c>
      <c r="DL10" s="18">
        <v>4475</v>
      </c>
      <c r="DM10" s="18">
        <f t="shared" si="4"/>
        <v>298.333333333333</v>
      </c>
      <c r="DN10" s="17">
        <v>299</v>
      </c>
      <c r="DO10" s="17">
        <f t="shared" si="5"/>
        <v>-10.0000000000003</v>
      </c>
      <c r="DP10" s="36">
        <f t="shared" si="6"/>
        <v>-0.00223463687150844</v>
      </c>
      <c r="DQ10" s="18">
        <v>887</v>
      </c>
      <c r="DR10" s="18">
        <v>931</v>
      </c>
      <c r="DS10" s="26">
        <v>0.0150375939849624</v>
      </c>
      <c r="DT10" s="18">
        <v>14</v>
      </c>
      <c r="DU10" s="18">
        <v>4109</v>
      </c>
      <c r="DV10" s="18">
        <f t="shared" si="7"/>
        <v>293.5</v>
      </c>
      <c r="DW10" s="17">
        <v>299</v>
      </c>
      <c r="DX10" s="17">
        <f t="shared" si="8"/>
        <v>-77</v>
      </c>
      <c r="DY10" s="36">
        <f t="shared" si="9"/>
        <v>-0.0187393526405451</v>
      </c>
      <c r="DZ10" s="18">
        <v>1086</v>
      </c>
      <c r="EA10" s="18">
        <v>893</v>
      </c>
      <c r="EB10" s="26">
        <v>0.0145576707726764</v>
      </c>
      <c r="EC10" s="18">
        <v>13</v>
      </c>
      <c r="ED10" s="18">
        <v>3835</v>
      </c>
      <c r="EE10" s="18">
        <f t="shared" si="10"/>
        <v>295</v>
      </c>
      <c r="EF10" s="17">
        <v>299</v>
      </c>
      <c r="EG10" s="17">
        <f t="shared" si="11"/>
        <v>-52</v>
      </c>
      <c r="EH10" s="36">
        <f t="shared" si="12"/>
        <v>-0.0135593220338983</v>
      </c>
      <c r="EI10" s="18">
        <v>884</v>
      </c>
      <c r="EJ10" s="18">
        <v>976</v>
      </c>
      <c r="EK10" s="26">
        <v>0.0225409836065574</v>
      </c>
      <c r="EL10" s="18">
        <v>22</v>
      </c>
      <c r="EM10" s="18">
        <v>6512</v>
      </c>
      <c r="EN10" s="18">
        <f t="shared" si="13"/>
        <v>296</v>
      </c>
      <c r="EO10" s="17">
        <v>299</v>
      </c>
      <c r="EP10" s="17">
        <f t="shared" si="14"/>
        <v>-66</v>
      </c>
      <c r="EQ10" s="36">
        <f t="shared" si="15"/>
        <v>-0.0101351351351351</v>
      </c>
      <c r="ER10" s="18">
        <v>881</v>
      </c>
      <c r="ES10" s="18">
        <v>1126</v>
      </c>
      <c r="ET10" s="26">
        <v>0.0319715808170515</v>
      </c>
      <c r="EU10" s="17">
        <v>36</v>
      </c>
      <c r="EV10" s="18">
        <v>9551</v>
      </c>
      <c r="EW10" s="18">
        <f t="shared" si="16"/>
        <v>265.305555555556</v>
      </c>
      <c r="EX10" s="17">
        <v>299</v>
      </c>
      <c r="EY10" s="17">
        <f t="shared" si="17"/>
        <v>-1213</v>
      </c>
      <c r="EZ10" s="36">
        <f t="shared" si="18"/>
        <v>-0.127002408124804</v>
      </c>
      <c r="FA10" s="17">
        <v>902</v>
      </c>
      <c r="FB10" s="18">
        <v>1398</v>
      </c>
      <c r="FC10" s="26">
        <v>0.0329041487839771</v>
      </c>
      <c r="FD10" s="17">
        <v>46</v>
      </c>
      <c r="FE10" s="18">
        <v>12253</v>
      </c>
      <c r="FF10" s="18">
        <f t="shared" si="19"/>
        <v>266.369565217391</v>
      </c>
      <c r="FG10" s="17">
        <v>299</v>
      </c>
      <c r="FH10" s="17">
        <f t="shared" si="20"/>
        <v>-1501</v>
      </c>
      <c r="FI10" s="36">
        <f t="shared" si="21"/>
        <v>-0.122500612094997</v>
      </c>
      <c r="FJ10" s="17">
        <v>936</v>
      </c>
      <c r="FK10" s="18">
        <v>1251</v>
      </c>
      <c r="FL10" s="26">
        <v>0.0255795363709033</v>
      </c>
      <c r="FM10" s="17">
        <v>32</v>
      </c>
      <c r="FN10" s="18">
        <v>8528</v>
      </c>
      <c r="FO10" s="18">
        <f t="shared" si="22"/>
        <v>266.5</v>
      </c>
      <c r="FP10" s="17">
        <v>299</v>
      </c>
      <c r="FQ10" s="17">
        <f t="shared" si="23"/>
        <v>-1040</v>
      </c>
      <c r="FR10" s="36">
        <f t="shared" si="24"/>
        <v>-0.121951219512195</v>
      </c>
      <c r="FS10" s="17">
        <v>1009</v>
      </c>
      <c r="FT10" s="18">
        <v>1033</v>
      </c>
      <c r="FU10" s="26">
        <v>0.0329138431752178</v>
      </c>
      <c r="FV10" s="17">
        <v>34</v>
      </c>
      <c r="FW10" s="18">
        <v>9066</v>
      </c>
      <c r="FX10" s="18">
        <f t="shared" si="25"/>
        <v>266.647058823529</v>
      </c>
      <c r="FY10" s="17">
        <v>299</v>
      </c>
      <c r="FZ10" s="17">
        <f t="shared" si="26"/>
        <v>-1100</v>
      </c>
      <c r="GA10" s="36">
        <f t="shared" si="27"/>
        <v>-0.121332450915509</v>
      </c>
      <c r="GB10" s="17">
        <v>1072</v>
      </c>
      <c r="GC10" s="18">
        <v>940</v>
      </c>
      <c r="GD10" s="26">
        <v>0.0191489361702128</v>
      </c>
      <c r="GE10" s="17">
        <v>18</v>
      </c>
      <c r="GF10" s="18">
        <v>5018</v>
      </c>
      <c r="GG10" s="18">
        <f t="shared" si="28"/>
        <v>278.777777777778</v>
      </c>
      <c r="GH10" s="17">
        <v>299</v>
      </c>
      <c r="GI10" s="17">
        <f t="shared" si="29"/>
        <v>-364</v>
      </c>
      <c r="GJ10" s="36">
        <f t="shared" si="30"/>
        <v>-0.072538860103627</v>
      </c>
      <c r="GK10" s="17">
        <v>1065</v>
      </c>
      <c r="GL10" s="18">
        <v>960</v>
      </c>
      <c r="GM10" s="26">
        <v>0.0197916666666667</v>
      </c>
      <c r="GN10" s="18">
        <v>19</v>
      </c>
      <c r="GO10" s="18">
        <v>5391</v>
      </c>
      <c r="GP10" s="18">
        <f t="shared" si="31"/>
        <v>283.736842105263</v>
      </c>
      <c r="GQ10" s="17">
        <v>299</v>
      </c>
      <c r="GR10" s="17">
        <f t="shared" si="32"/>
        <v>-290</v>
      </c>
      <c r="GS10" s="36">
        <f t="shared" si="33"/>
        <v>-0.0537933593025412</v>
      </c>
      <c r="GT10" s="17">
        <v>1065</v>
      </c>
      <c r="GU10" s="18">
        <v>939</v>
      </c>
      <c r="GV10" s="26">
        <v>0.012779552715655</v>
      </c>
      <c r="GW10" s="18">
        <v>12</v>
      </c>
      <c r="GX10" s="18">
        <v>3443</v>
      </c>
      <c r="GY10" s="18">
        <v>286.916666666667</v>
      </c>
      <c r="GZ10" s="17">
        <v>299</v>
      </c>
      <c r="HA10" s="17">
        <v>-145</v>
      </c>
      <c r="HB10" s="36">
        <v>-0.042114435085681</v>
      </c>
      <c r="HC10" s="17">
        <v>1072</v>
      </c>
      <c r="HD10" s="18">
        <v>1025</v>
      </c>
      <c r="HE10" s="26">
        <v>0.0214634146341463</v>
      </c>
      <c r="HF10" s="18">
        <v>22</v>
      </c>
      <c r="HG10" s="18">
        <v>6212</v>
      </c>
      <c r="HH10" s="40">
        <v>282.363636363636</v>
      </c>
      <c r="HI10" s="17">
        <v>299</v>
      </c>
      <c r="HJ10" s="17">
        <v>-366</v>
      </c>
      <c r="HK10" s="36">
        <v>-0.0589182227945911</v>
      </c>
      <c r="HL10" s="18">
        <v>1053</v>
      </c>
      <c r="HM10" s="18">
        <v>1445</v>
      </c>
      <c r="HN10" s="26">
        <v>0.0145328719723183</v>
      </c>
      <c r="HO10" s="18">
        <v>21</v>
      </c>
      <c r="HP10" s="18">
        <v>6024</v>
      </c>
      <c r="HQ10" s="18">
        <f t="shared" si="34"/>
        <v>286.857142857143</v>
      </c>
      <c r="HR10" s="17">
        <v>299</v>
      </c>
      <c r="HS10" s="17">
        <f t="shared" si="35"/>
        <v>-255.000000000001</v>
      </c>
      <c r="HT10" s="36">
        <f t="shared" si="36"/>
        <v>-0.0423306772908367</v>
      </c>
      <c r="HU10" s="18">
        <v>1034</v>
      </c>
      <c r="HV10" s="18">
        <v>1220</v>
      </c>
      <c r="HW10" s="26">
        <v>0.0204918032786885</v>
      </c>
      <c r="HX10" s="17">
        <v>25</v>
      </c>
      <c r="HY10" s="18">
        <v>7135</v>
      </c>
      <c r="HZ10" s="18">
        <v>285.4</v>
      </c>
      <c r="IA10" s="17">
        <v>299</v>
      </c>
      <c r="IB10" s="17">
        <f t="shared" si="37"/>
        <v>-340.000000000001</v>
      </c>
      <c r="IC10" s="36">
        <f t="shared" si="38"/>
        <v>-0.0476524176594254</v>
      </c>
      <c r="ID10" s="18">
        <v>1011</v>
      </c>
      <c r="IE10" s="18">
        <v>1203</v>
      </c>
      <c r="IF10" s="26">
        <v>0.0116375727348296</v>
      </c>
      <c r="IG10" s="17">
        <v>14</v>
      </c>
      <c r="IH10" s="18">
        <v>4031</v>
      </c>
      <c r="II10" s="40">
        <v>287.928571428571</v>
      </c>
      <c r="IJ10" s="17">
        <v>299</v>
      </c>
      <c r="IK10" s="17">
        <f t="shared" si="39"/>
        <v>-155.000000000006</v>
      </c>
      <c r="IL10" s="36">
        <f t="shared" si="40"/>
        <v>-0.0384519970230727</v>
      </c>
      <c r="IM10" s="17">
        <v>999</v>
      </c>
      <c r="IN10" s="17"/>
      <c r="IO10" s="17">
        <v>1062</v>
      </c>
      <c r="IP10" s="17">
        <v>273868.13</v>
      </c>
      <c r="IQ10" s="18">
        <v>598</v>
      </c>
      <c r="IR10" s="18">
        <v>169069.5</v>
      </c>
      <c r="IS10" s="17"/>
      <c r="IT10" s="17"/>
      <c r="IU10" s="17"/>
      <c r="IV10" s="17"/>
      <c r="IW10" s="16"/>
      <c r="IX10" s="16"/>
      <c r="IY10" s="16"/>
      <c r="IZ10" s="16"/>
      <c r="JA10" s="41"/>
      <c r="JB10" s="41"/>
      <c r="JC10" s="41"/>
      <c r="JD10" s="41"/>
      <c r="JE10" s="18"/>
      <c r="JF10" s="41"/>
      <c r="JG10" s="41"/>
      <c r="JH10" s="41"/>
      <c r="JI10" s="18"/>
      <c r="JJ10" s="18"/>
      <c r="JK10" s="18">
        <f t="shared" si="41"/>
        <v>953</v>
      </c>
      <c r="JL10" s="18">
        <f t="shared" si="42"/>
        <v>263381</v>
      </c>
      <c r="JM10" s="17">
        <v>299</v>
      </c>
      <c r="JN10" s="17">
        <f t="shared" si="43"/>
        <v>-21566</v>
      </c>
      <c r="JO10" s="36">
        <f t="shared" si="44"/>
        <v>-0.0818813809652176</v>
      </c>
      <c r="JP10" s="18">
        <f t="shared" si="45"/>
        <v>2613</v>
      </c>
      <c r="JQ10" s="42">
        <f t="shared" si="46"/>
        <v>706318.63</v>
      </c>
      <c r="JR10" s="43"/>
      <c r="JS10" s="43"/>
    </row>
    <row r="11" customFormat="1" ht="16.5" spans="1:279">
      <c r="A11" s="16" t="s">
        <v>133</v>
      </c>
      <c r="B11" s="17" t="s">
        <v>35</v>
      </c>
      <c r="C11" s="18">
        <v>6939962753867</v>
      </c>
      <c r="D11" s="18">
        <v>576493751485</v>
      </c>
      <c r="E11" s="18" t="s">
        <v>144</v>
      </c>
      <c r="F11" s="17" t="s">
        <v>145</v>
      </c>
      <c r="G11" s="19" t="s">
        <v>146</v>
      </c>
      <c r="H11" s="17" t="s">
        <v>129</v>
      </c>
      <c r="I11" s="26">
        <f>VLOOKUP(C11,[2]Sheet2!J:O,6,0)</f>
        <v>1</v>
      </c>
      <c r="J11" s="17">
        <f>VLOOKUP(C11,[2]Sheet2!J:M,4,0)</f>
        <v>187</v>
      </c>
      <c r="K11" s="17">
        <f>VLOOKUP(C11,[2]Sheet2!J:P,7,0)</f>
        <v>105</v>
      </c>
      <c r="L11" s="18">
        <f>VLOOKUP(C11,[2]Sheet2!J:N,5,0)</f>
        <v>38.454759106933</v>
      </c>
      <c r="M11" s="27" t="e">
        <f ca="1" t="shared" si="0"/>
        <v>#VALUE!</v>
      </c>
      <c r="N11" s="17">
        <v>635</v>
      </c>
      <c r="O11" s="26">
        <v>0.0031496062992126</v>
      </c>
      <c r="P11" s="18">
        <v>2</v>
      </c>
      <c r="Q11" s="18">
        <v>718</v>
      </c>
      <c r="R11" s="17">
        <v>389</v>
      </c>
      <c r="S11" s="17">
        <v>383</v>
      </c>
      <c r="T11" s="17">
        <v>592</v>
      </c>
      <c r="U11" s="26">
        <v>0.00506756756756757</v>
      </c>
      <c r="V11" s="18">
        <v>3</v>
      </c>
      <c r="W11" s="18">
        <v>1127</v>
      </c>
      <c r="X11" s="17">
        <v>389</v>
      </c>
      <c r="Y11" s="17">
        <v>405</v>
      </c>
      <c r="Z11" s="17">
        <v>708</v>
      </c>
      <c r="AA11" s="26">
        <v>0.00141242937853107</v>
      </c>
      <c r="AB11" s="18">
        <v>1</v>
      </c>
      <c r="AC11" s="18">
        <v>379</v>
      </c>
      <c r="AD11" s="17">
        <v>379</v>
      </c>
      <c r="AE11" s="17">
        <v>409</v>
      </c>
      <c r="AF11" s="17">
        <v>682</v>
      </c>
      <c r="AG11" s="26">
        <v>0.00293255131964809</v>
      </c>
      <c r="AH11" s="18">
        <v>2</v>
      </c>
      <c r="AI11" s="18">
        <v>758</v>
      </c>
      <c r="AJ11" s="17">
        <v>379</v>
      </c>
      <c r="AK11" s="17">
        <v>280</v>
      </c>
      <c r="AL11" s="17">
        <v>687</v>
      </c>
      <c r="AM11" s="26">
        <v>0.00291120815138282</v>
      </c>
      <c r="AN11" s="18">
        <v>2</v>
      </c>
      <c r="AO11" s="18">
        <v>773</v>
      </c>
      <c r="AP11" s="17">
        <v>379</v>
      </c>
      <c r="AQ11" s="17">
        <v>316</v>
      </c>
      <c r="AR11" s="17">
        <v>596</v>
      </c>
      <c r="AS11" s="26">
        <v>0.00671140939597315</v>
      </c>
      <c r="AT11" s="18">
        <v>4</v>
      </c>
      <c r="AU11" s="18">
        <v>1502</v>
      </c>
      <c r="AV11" s="17">
        <v>379</v>
      </c>
      <c r="AW11" s="17">
        <v>389</v>
      </c>
      <c r="AX11" s="17">
        <v>814</v>
      </c>
      <c r="AY11" s="26">
        <v>0.00368550368550369</v>
      </c>
      <c r="AZ11" s="17">
        <v>3</v>
      </c>
      <c r="BA11" s="18">
        <v>1077</v>
      </c>
      <c r="BB11" s="17">
        <v>379</v>
      </c>
      <c r="BC11" s="17">
        <v>515</v>
      </c>
      <c r="BD11" s="17">
        <v>884</v>
      </c>
      <c r="BE11" s="32">
        <v>0.00791855203619909</v>
      </c>
      <c r="BF11" s="17">
        <v>7</v>
      </c>
      <c r="BG11" s="18">
        <v>2462</v>
      </c>
      <c r="BH11" s="17">
        <v>379</v>
      </c>
      <c r="BI11" s="17">
        <v>529</v>
      </c>
      <c r="BJ11" s="17">
        <v>485</v>
      </c>
      <c r="BK11" s="32">
        <v>0.00412371134020619</v>
      </c>
      <c r="BL11" s="18">
        <v>2</v>
      </c>
      <c r="BM11" s="18">
        <v>718</v>
      </c>
      <c r="BN11" s="17">
        <v>379</v>
      </c>
      <c r="BO11" s="17">
        <v>452</v>
      </c>
      <c r="BP11" s="17">
        <v>447</v>
      </c>
      <c r="BQ11" s="32">
        <v>0.00671140939597315</v>
      </c>
      <c r="BR11" s="18">
        <v>3</v>
      </c>
      <c r="BS11" s="18">
        <v>1077</v>
      </c>
      <c r="BT11" s="17">
        <v>379</v>
      </c>
      <c r="BU11" s="18">
        <v>452</v>
      </c>
      <c r="BV11" s="17">
        <v>478</v>
      </c>
      <c r="BW11" s="32">
        <v>0.0188284518828452</v>
      </c>
      <c r="BX11" s="18">
        <v>9</v>
      </c>
      <c r="BY11" s="18">
        <v>3221</v>
      </c>
      <c r="BZ11" s="17">
        <v>379</v>
      </c>
      <c r="CA11" s="18">
        <v>641</v>
      </c>
      <c r="CB11" s="18">
        <v>546</v>
      </c>
      <c r="CC11" s="32">
        <v>0.00732600732600733</v>
      </c>
      <c r="CD11" s="18">
        <v>4</v>
      </c>
      <c r="CE11" s="18">
        <v>1436</v>
      </c>
      <c r="CF11" s="17">
        <v>379</v>
      </c>
      <c r="CG11" s="18">
        <v>647</v>
      </c>
      <c r="CH11" s="33">
        <v>608</v>
      </c>
      <c r="CI11" s="32">
        <v>0.00657894736842105</v>
      </c>
      <c r="CJ11" s="18">
        <v>4</v>
      </c>
      <c r="CK11" s="18">
        <v>1496</v>
      </c>
      <c r="CL11" s="17">
        <v>379</v>
      </c>
      <c r="CM11" s="18">
        <v>639</v>
      </c>
      <c r="CN11" s="33">
        <v>590</v>
      </c>
      <c r="CO11" s="32">
        <v>0.00508474576271186</v>
      </c>
      <c r="CP11" s="17">
        <v>3</v>
      </c>
      <c r="CQ11" s="18">
        <v>1137</v>
      </c>
      <c r="CR11" s="17">
        <v>379</v>
      </c>
      <c r="CS11" s="17">
        <v>633</v>
      </c>
      <c r="CT11" s="33">
        <v>583</v>
      </c>
      <c r="CU11" s="32">
        <v>0.0102915951972556</v>
      </c>
      <c r="CV11" s="17">
        <v>6</v>
      </c>
      <c r="CW11" s="18">
        <v>2266</v>
      </c>
      <c r="CX11" s="17">
        <v>379</v>
      </c>
      <c r="CY11" s="17">
        <v>623</v>
      </c>
      <c r="CZ11" s="33">
        <v>573</v>
      </c>
      <c r="DA11" s="32">
        <v>0.00349040139616056</v>
      </c>
      <c r="DB11" s="18">
        <v>2</v>
      </c>
      <c r="DC11" s="18">
        <v>758</v>
      </c>
      <c r="DD11" s="18">
        <f t="shared" si="1"/>
        <v>379</v>
      </c>
      <c r="DE11" s="17">
        <v>379</v>
      </c>
      <c r="DF11" s="17">
        <f t="shared" si="2"/>
        <v>0</v>
      </c>
      <c r="DG11" s="36">
        <f t="shared" si="3"/>
        <v>0</v>
      </c>
      <c r="DH11" s="18">
        <v>625</v>
      </c>
      <c r="DI11" s="18">
        <v>634</v>
      </c>
      <c r="DJ11" s="26">
        <v>0.00473186119873817</v>
      </c>
      <c r="DK11" s="18">
        <v>3</v>
      </c>
      <c r="DL11" s="18">
        <v>1097</v>
      </c>
      <c r="DM11" s="18">
        <f t="shared" si="4"/>
        <v>365.666666666667</v>
      </c>
      <c r="DN11" s="17">
        <v>379</v>
      </c>
      <c r="DO11" s="17">
        <f t="shared" si="5"/>
        <v>-39.9999999999999</v>
      </c>
      <c r="DP11" s="36">
        <f t="shared" si="6"/>
        <v>-0.0364630811303555</v>
      </c>
      <c r="DQ11" s="18">
        <v>621</v>
      </c>
      <c r="DR11" s="18">
        <v>555</v>
      </c>
      <c r="DS11" s="26">
        <v>0.0126126126126126</v>
      </c>
      <c r="DT11" s="18">
        <v>7</v>
      </c>
      <c r="DU11" s="18">
        <v>2644</v>
      </c>
      <c r="DV11" s="18">
        <f t="shared" si="7"/>
        <v>377.714285714286</v>
      </c>
      <c r="DW11" s="17">
        <v>379</v>
      </c>
      <c r="DX11" s="17">
        <f t="shared" si="8"/>
        <v>-8.99999999999994</v>
      </c>
      <c r="DY11" s="36">
        <f t="shared" si="9"/>
        <v>-0.0034039334341906</v>
      </c>
      <c r="DZ11" s="18">
        <v>472</v>
      </c>
      <c r="EA11" s="18">
        <v>502</v>
      </c>
      <c r="EB11" s="26">
        <v>0.0099601593625498</v>
      </c>
      <c r="EC11" s="18">
        <v>5</v>
      </c>
      <c r="ED11" s="18">
        <v>1865</v>
      </c>
      <c r="EE11" s="18">
        <f t="shared" si="10"/>
        <v>373</v>
      </c>
      <c r="EF11" s="17">
        <v>379</v>
      </c>
      <c r="EG11" s="17">
        <f t="shared" si="11"/>
        <v>-30</v>
      </c>
      <c r="EH11" s="36">
        <f t="shared" si="12"/>
        <v>-0.0160857908847185</v>
      </c>
      <c r="EI11" s="18">
        <v>464</v>
      </c>
      <c r="EJ11" s="18">
        <v>514</v>
      </c>
      <c r="EK11" s="26">
        <v>0.00972762645914397</v>
      </c>
      <c r="EL11" s="18">
        <v>5</v>
      </c>
      <c r="EM11" s="18">
        <v>1875</v>
      </c>
      <c r="EN11" s="18">
        <f t="shared" si="13"/>
        <v>375</v>
      </c>
      <c r="EO11" s="17">
        <v>379</v>
      </c>
      <c r="EP11" s="17">
        <f t="shared" si="14"/>
        <v>-20</v>
      </c>
      <c r="EQ11" s="36">
        <f t="shared" si="15"/>
        <v>-0.0106666666666667</v>
      </c>
      <c r="ER11" s="18">
        <v>589</v>
      </c>
      <c r="ES11" s="18">
        <v>550</v>
      </c>
      <c r="ET11" s="26">
        <v>0.00545454545454545</v>
      </c>
      <c r="EU11" s="17">
        <v>3</v>
      </c>
      <c r="EV11" s="18">
        <v>1107</v>
      </c>
      <c r="EW11" s="18">
        <f t="shared" si="16"/>
        <v>369</v>
      </c>
      <c r="EX11" s="17">
        <v>379</v>
      </c>
      <c r="EY11" s="17">
        <f t="shared" si="17"/>
        <v>-30</v>
      </c>
      <c r="EZ11" s="36">
        <f t="shared" si="18"/>
        <v>-0.02710027100271</v>
      </c>
      <c r="FA11" s="17">
        <v>573</v>
      </c>
      <c r="FB11" s="18">
        <v>595</v>
      </c>
      <c r="FC11" s="26">
        <v>0.0100840336134454</v>
      </c>
      <c r="FD11" s="17">
        <v>6</v>
      </c>
      <c r="FE11" s="18">
        <v>2214</v>
      </c>
      <c r="FF11" s="18">
        <f t="shared" si="19"/>
        <v>369</v>
      </c>
      <c r="FG11" s="17">
        <v>379</v>
      </c>
      <c r="FH11" s="17">
        <f t="shared" si="20"/>
        <v>-60</v>
      </c>
      <c r="FI11" s="36">
        <f t="shared" si="21"/>
        <v>-0.02710027100271</v>
      </c>
      <c r="FJ11" s="17">
        <v>436</v>
      </c>
      <c r="FK11" s="18">
        <v>607</v>
      </c>
      <c r="FL11" s="26">
        <v>0.00988467874794069</v>
      </c>
      <c r="FM11" s="17">
        <v>6</v>
      </c>
      <c r="FN11" s="18">
        <v>2179</v>
      </c>
      <c r="FO11" s="18">
        <f t="shared" si="22"/>
        <v>363.166666666667</v>
      </c>
      <c r="FP11" s="17">
        <v>379</v>
      </c>
      <c r="FQ11" s="17">
        <f t="shared" si="23"/>
        <v>-94.9999999999999</v>
      </c>
      <c r="FR11" s="36">
        <f t="shared" si="24"/>
        <v>-0.0435979807251032</v>
      </c>
      <c r="FS11" s="17">
        <v>551</v>
      </c>
      <c r="FT11" s="18">
        <v>595</v>
      </c>
      <c r="FU11" s="26">
        <v>0.00504201680672269</v>
      </c>
      <c r="FV11" s="17">
        <v>3</v>
      </c>
      <c r="FW11" s="18">
        <v>1107</v>
      </c>
      <c r="FX11" s="18">
        <f t="shared" si="25"/>
        <v>369</v>
      </c>
      <c r="FY11" s="17">
        <v>379</v>
      </c>
      <c r="FZ11" s="17">
        <f t="shared" si="26"/>
        <v>-30</v>
      </c>
      <c r="GA11" s="36">
        <f t="shared" si="27"/>
        <v>-0.02710027100271</v>
      </c>
      <c r="GB11" s="17">
        <v>525</v>
      </c>
      <c r="GC11" s="18">
        <v>562</v>
      </c>
      <c r="GD11" s="26">
        <v>0.00889679715302491</v>
      </c>
      <c r="GE11" s="17">
        <v>5</v>
      </c>
      <c r="GF11" s="18">
        <v>1835</v>
      </c>
      <c r="GG11" s="18">
        <f t="shared" si="28"/>
        <v>367</v>
      </c>
      <c r="GH11" s="17">
        <v>379</v>
      </c>
      <c r="GI11" s="17">
        <f t="shared" si="29"/>
        <v>-60</v>
      </c>
      <c r="GJ11" s="36">
        <f t="shared" si="30"/>
        <v>-0.0326975476839237</v>
      </c>
      <c r="GK11" s="17">
        <v>515</v>
      </c>
      <c r="GL11" s="18">
        <v>582</v>
      </c>
      <c r="GM11" s="26">
        <v>0.0103092783505155</v>
      </c>
      <c r="GN11" s="18">
        <v>6</v>
      </c>
      <c r="GO11" s="18">
        <v>2189</v>
      </c>
      <c r="GP11" s="18">
        <f t="shared" si="31"/>
        <v>364.833333333333</v>
      </c>
      <c r="GQ11" s="17">
        <v>379</v>
      </c>
      <c r="GR11" s="17">
        <f t="shared" si="32"/>
        <v>-85.0000000000001</v>
      </c>
      <c r="GS11" s="36">
        <f t="shared" si="33"/>
        <v>-0.0388305162174509</v>
      </c>
      <c r="GT11" s="17">
        <v>410</v>
      </c>
      <c r="GU11" s="18">
        <v>558</v>
      </c>
      <c r="GV11" s="26">
        <v>0.0125448028673835</v>
      </c>
      <c r="GW11" s="18">
        <v>7</v>
      </c>
      <c r="GX11" s="18">
        <v>2553</v>
      </c>
      <c r="GY11" s="18">
        <v>364.714285714286</v>
      </c>
      <c r="GZ11" s="17">
        <v>379</v>
      </c>
      <c r="HA11" s="17">
        <v>-99.9999999999999</v>
      </c>
      <c r="HB11" s="36">
        <v>-0.0391696043869957</v>
      </c>
      <c r="HC11" s="17">
        <v>446</v>
      </c>
      <c r="HD11" s="18">
        <v>729</v>
      </c>
      <c r="HE11" s="26">
        <v>0.0150891632373114</v>
      </c>
      <c r="HF11" s="18">
        <v>11</v>
      </c>
      <c r="HG11" s="18">
        <v>4008</v>
      </c>
      <c r="HH11" s="40">
        <v>364.363636363636</v>
      </c>
      <c r="HI11" s="17">
        <v>379</v>
      </c>
      <c r="HJ11" s="17">
        <v>-161</v>
      </c>
      <c r="HK11" s="36">
        <v>-0.0401696606786427</v>
      </c>
      <c r="HL11" s="18">
        <v>426</v>
      </c>
      <c r="HM11" s="18">
        <v>755</v>
      </c>
      <c r="HN11" s="26">
        <v>0.00927152317880795</v>
      </c>
      <c r="HO11" s="18">
        <v>7</v>
      </c>
      <c r="HP11" s="18">
        <v>2531</v>
      </c>
      <c r="HQ11" s="18">
        <f t="shared" si="34"/>
        <v>361.571428571429</v>
      </c>
      <c r="HR11" s="17">
        <v>379</v>
      </c>
      <c r="HS11" s="17">
        <f t="shared" si="35"/>
        <v>-122</v>
      </c>
      <c r="HT11" s="36">
        <f t="shared" si="36"/>
        <v>-0.0482022915843541</v>
      </c>
      <c r="HU11" s="18">
        <v>412</v>
      </c>
      <c r="HV11" s="18">
        <v>715</v>
      </c>
      <c r="HW11" s="26">
        <v>0.0125874125874126</v>
      </c>
      <c r="HX11" s="17">
        <v>9</v>
      </c>
      <c r="HY11" s="18">
        <v>3296</v>
      </c>
      <c r="HZ11" s="18">
        <v>366.222222222222</v>
      </c>
      <c r="IA11" s="17">
        <v>379</v>
      </c>
      <c r="IB11" s="17">
        <f t="shared" si="37"/>
        <v>-115.000000000002</v>
      </c>
      <c r="IC11" s="36">
        <f t="shared" si="38"/>
        <v>-0.0348907766990297</v>
      </c>
      <c r="ID11" s="18">
        <v>396</v>
      </c>
      <c r="IE11" s="18">
        <v>707</v>
      </c>
      <c r="IF11" s="26">
        <v>0.00848656294200849</v>
      </c>
      <c r="IG11" s="17">
        <v>6</v>
      </c>
      <c r="IH11" s="18">
        <v>2198</v>
      </c>
      <c r="II11" s="40">
        <v>366.333333333333</v>
      </c>
      <c r="IJ11" s="17">
        <v>379</v>
      </c>
      <c r="IK11" s="17">
        <f t="shared" si="39"/>
        <v>-76.0000000000022</v>
      </c>
      <c r="IL11" s="36">
        <f t="shared" si="40"/>
        <v>-0.0345768880800738</v>
      </c>
      <c r="IM11" s="17">
        <v>384</v>
      </c>
      <c r="IN11" s="17"/>
      <c r="IO11" s="17">
        <v>241</v>
      </c>
      <c r="IP11" s="17">
        <v>85089.54</v>
      </c>
      <c r="IQ11" s="18">
        <v>44</v>
      </c>
      <c r="IR11" s="18">
        <v>16417.21</v>
      </c>
      <c r="IS11" s="17"/>
      <c r="IT11" s="17"/>
      <c r="IU11" s="17"/>
      <c r="IV11" s="17"/>
      <c r="IW11" s="16"/>
      <c r="IX11" s="16"/>
      <c r="IY11" s="16"/>
      <c r="IZ11" s="16"/>
      <c r="JA11" s="41"/>
      <c r="JB11" s="41"/>
      <c r="JC11" s="41"/>
      <c r="JD11" s="41"/>
      <c r="JE11" s="18"/>
      <c r="JF11" s="41"/>
      <c r="JG11" s="41"/>
      <c r="JH11" s="41"/>
      <c r="JI11" s="18"/>
      <c r="JJ11" s="18"/>
      <c r="JK11" s="18">
        <f t="shared" si="41"/>
        <v>146</v>
      </c>
      <c r="JL11" s="18">
        <f t="shared" si="42"/>
        <v>53603</v>
      </c>
      <c r="JM11" s="17">
        <v>379</v>
      </c>
      <c r="JN11" s="17">
        <f t="shared" si="43"/>
        <v>-1731</v>
      </c>
      <c r="JO11" s="36">
        <f t="shared" si="44"/>
        <v>-0.0322929686771263</v>
      </c>
      <c r="JP11" s="18">
        <f t="shared" si="45"/>
        <v>431</v>
      </c>
      <c r="JQ11" s="42">
        <f t="shared" si="46"/>
        <v>155109.75</v>
      </c>
      <c r="JR11" s="43"/>
      <c r="JS11" s="43"/>
    </row>
    <row r="12" customFormat="1" ht="16.5" spans="1:279">
      <c r="A12" s="16"/>
      <c r="B12" s="20" t="s">
        <v>35</v>
      </c>
      <c r="C12" s="18">
        <v>6939962731049</v>
      </c>
      <c r="D12" s="18">
        <v>581837220580</v>
      </c>
      <c r="E12" s="18">
        <v>21061011000009</v>
      </c>
      <c r="F12" s="17" t="s">
        <v>147</v>
      </c>
      <c r="G12" s="19" t="s">
        <v>148</v>
      </c>
      <c r="H12" s="17" t="s">
        <v>129</v>
      </c>
      <c r="I12" s="26">
        <f>VLOOKUP(C12,[2]Sheet2!J:O,6,0)</f>
        <v>1</v>
      </c>
      <c r="J12" s="17">
        <f>VLOOKUP(C12,[2]Sheet2!J:M,4,0)</f>
        <v>521</v>
      </c>
      <c r="K12" s="17">
        <f>VLOOKUP(C12,[2]Sheet2!J:P,7,0)</f>
        <v>132</v>
      </c>
      <c r="L12" s="18">
        <f>VLOOKUP(C12,[2]Sheet2!J:N,5,0)</f>
        <v>65.1925078043705</v>
      </c>
      <c r="M12" s="27" t="e">
        <f ca="1" t="shared" si="0"/>
        <v>#VALUE!</v>
      </c>
      <c r="N12" s="17">
        <v>719</v>
      </c>
      <c r="O12" s="26">
        <v>0.0278164116828929</v>
      </c>
      <c r="P12" s="18">
        <v>20</v>
      </c>
      <c r="Q12" s="18">
        <v>3157</v>
      </c>
      <c r="R12" s="17">
        <v>179</v>
      </c>
      <c r="S12" s="17">
        <v>295</v>
      </c>
      <c r="T12" s="17">
        <v>645</v>
      </c>
      <c r="U12" s="26">
        <v>0.0232558139534884</v>
      </c>
      <c r="V12" s="18">
        <v>15</v>
      </c>
      <c r="W12" s="18">
        <v>2370</v>
      </c>
      <c r="X12" s="17">
        <v>179</v>
      </c>
      <c r="Y12" s="17">
        <v>382</v>
      </c>
      <c r="Z12" s="17">
        <v>741</v>
      </c>
      <c r="AA12" s="26">
        <v>0.0188933873144399</v>
      </c>
      <c r="AB12" s="18">
        <v>14</v>
      </c>
      <c r="AC12" s="18">
        <v>2206</v>
      </c>
      <c r="AD12" s="17">
        <v>179</v>
      </c>
      <c r="AE12" s="17">
        <v>368</v>
      </c>
      <c r="AF12" s="17">
        <v>766</v>
      </c>
      <c r="AG12" s="26">
        <v>0.0169712793733681</v>
      </c>
      <c r="AH12" s="18">
        <v>13</v>
      </c>
      <c r="AI12" s="18">
        <v>2062</v>
      </c>
      <c r="AJ12" s="17">
        <v>179</v>
      </c>
      <c r="AK12" s="17">
        <v>237</v>
      </c>
      <c r="AL12" s="17">
        <v>833</v>
      </c>
      <c r="AM12" s="26">
        <v>0.0132052821128451</v>
      </c>
      <c r="AN12" s="18">
        <v>11</v>
      </c>
      <c r="AO12" s="18">
        <v>1897</v>
      </c>
      <c r="AP12" s="17">
        <v>179</v>
      </c>
      <c r="AQ12" s="17">
        <v>232</v>
      </c>
      <c r="AR12" s="17">
        <v>746</v>
      </c>
      <c r="AS12" s="26">
        <v>0.0120643431635389</v>
      </c>
      <c r="AT12" s="18">
        <v>9</v>
      </c>
      <c r="AU12" s="18">
        <v>1604</v>
      </c>
      <c r="AV12" s="17">
        <v>179</v>
      </c>
      <c r="AW12" s="17">
        <v>241</v>
      </c>
      <c r="AX12" s="17">
        <v>915</v>
      </c>
      <c r="AY12" s="26">
        <v>0.0153005464480874</v>
      </c>
      <c r="AZ12" s="17">
        <v>14</v>
      </c>
      <c r="BA12" s="18">
        <v>2223</v>
      </c>
      <c r="BB12" s="17">
        <v>179</v>
      </c>
      <c r="BC12" s="17">
        <v>247</v>
      </c>
      <c r="BD12" s="17">
        <v>1033</v>
      </c>
      <c r="BE12" s="32">
        <v>0.021297192642788</v>
      </c>
      <c r="BF12" s="17">
        <v>22</v>
      </c>
      <c r="BG12" s="18">
        <v>3536</v>
      </c>
      <c r="BH12" s="17">
        <v>179</v>
      </c>
      <c r="BI12" s="17">
        <v>231</v>
      </c>
      <c r="BJ12" s="17">
        <v>711</v>
      </c>
      <c r="BK12" s="32">
        <v>0.00421940928270042</v>
      </c>
      <c r="BL12" s="18">
        <v>3</v>
      </c>
      <c r="BM12" s="18">
        <v>507</v>
      </c>
      <c r="BN12" s="17">
        <v>179</v>
      </c>
      <c r="BO12" s="17">
        <v>577</v>
      </c>
      <c r="BP12" s="17">
        <v>631</v>
      </c>
      <c r="BQ12" s="32">
        <v>0.01743264659271</v>
      </c>
      <c r="BR12" s="18">
        <v>11</v>
      </c>
      <c r="BS12" s="18">
        <v>1859</v>
      </c>
      <c r="BT12" s="17">
        <v>179</v>
      </c>
      <c r="BU12" s="18">
        <v>577</v>
      </c>
      <c r="BV12" s="17">
        <v>625</v>
      </c>
      <c r="BW12" s="32">
        <v>0.0112</v>
      </c>
      <c r="BX12" s="18">
        <v>7</v>
      </c>
      <c r="BY12" s="18">
        <v>1178</v>
      </c>
      <c r="BZ12" s="17">
        <v>179</v>
      </c>
      <c r="CA12" s="18">
        <v>316</v>
      </c>
      <c r="CB12" s="18">
        <v>572</v>
      </c>
      <c r="CC12" s="32">
        <v>0.00874125874125874</v>
      </c>
      <c r="CD12" s="18">
        <v>5</v>
      </c>
      <c r="CE12" s="18">
        <v>825</v>
      </c>
      <c r="CF12" s="17">
        <v>179</v>
      </c>
      <c r="CG12" s="18">
        <v>312</v>
      </c>
      <c r="CH12" s="33">
        <v>590</v>
      </c>
      <c r="CI12" s="32">
        <v>0.0186440677966102</v>
      </c>
      <c r="CJ12" s="18">
        <v>11</v>
      </c>
      <c r="CK12" s="18">
        <v>1841</v>
      </c>
      <c r="CL12" s="17">
        <v>179</v>
      </c>
      <c r="CM12" s="18">
        <v>301</v>
      </c>
      <c r="CN12" s="33">
        <v>519</v>
      </c>
      <c r="CO12" s="32">
        <v>0.00963391136801541</v>
      </c>
      <c r="CP12" s="17">
        <v>5</v>
      </c>
      <c r="CQ12" s="18">
        <v>835</v>
      </c>
      <c r="CR12" s="17">
        <v>179</v>
      </c>
      <c r="CS12" s="17">
        <v>300</v>
      </c>
      <c r="CT12" s="33">
        <v>547</v>
      </c>
      <c r="CU12" s="32">
        <v>0.020109689213894</v>
      </c>
      <c r="CV12" s="17">
        <v>11</v>
      </c>
      <c r="CW12" s="18">
        <v>1859</v>
      </c>
      <c r="CX12" s="17">
        <v>179</v>
      </c>
      <c r="CY12" s="17">
        <v>291</v>
      </c>
      <c r="CZ12" s="33">
        <v>525</v>
      </c>
      <c r="DA12" s="32">
        <v>0.0171428571428571</v>
      </c>
      <c r="DB12" s="18">
        <v>9</v>
      </c>
      <c r="DC12" s="18">
        <v>1511</v>
      </c>
      <c r="DD12" s="18">
        <f t="shared" si="1"/>
        <v>167.888888888889</v>
      </c>
      <c r="DE12" s="17">
        <v>149</v>
      </c>
      <c r="DF12" s="17">
        <f t="shared" si="2"/>
        <v>170</v>
      </c>
      <c r="DG12" s="36">
        <f t="shared" si="3"/>
        <v>0.112508272667108</v>
      </c>
      <c r="DH12" s="18">
        <v>363</v>
      </c>
      <c r="DI12" s="18">
        <v>506</v>
      </c>
      <c r="DJ12" s="26">
        <v>0.0276679841897233</v>
      </c>
      <c r="DK12" s="18">
        <v>14</v>
      </c>
      <c r="DL12" s="18">
        <v>2351</v>
      </c>
      <c r="DM12" s="18">
        <f t="shared" si="4"/>
        <v>167.928571428571</v>
      </c>
      <c r="DN12" s="17">
        <v>149</v>
      </c>
      <c r="DO12" s="17">
        <f t="shared" si="5"/>
        <v>265</v>
      </c>
      <c r="DP12" s="36">
        <f t="shared" si="6"/>
        <v>0.112717992343683</v>
      </c>
      <c r="DQ12" s="18">
        <v>388</v>
      </c>
      <c r="DR12" s="18">
        <v>487</v>
      </c>
      <c r="DS12" s="26">
        <v>0.0205338809034908</v>
      </c>
      <c r="DT12" s="18">
        <v>10</v>
      </c>
      <c r="DU12" s="18">
        <v>1661</v>
      </c>
      <c r="DV12" s="18">
        <f t="shared" si="7"/>
        <v>166.1</v>
      </c>
      <c r="DW12" s="17">
        <v>149</v>
      </c>
      <c r="DX12" s="17">
        <f t="shared" si="8"/>
        <v>171</v>
      </c>
      <c r="DY12" s="36">
        <f t="shared" si="9"/>
        <v>0.102950030102348</v>
      </c>
      <c r="DZ12" s="18">
        <v>642</v>
      </c>
      <c r="EA12" s="18">
        <v>480</v>
      </c>
      <c r="EB12" s="26">
        <v>0.0125</v>
      </c>
      <c r="EC12" s="18">
        <v>6</v>
      </c>
      <c r="ED12" s="18">
        <v>1008</v>
      </c>
      <c r="EE12" s="18">
        <f t="shared" si="10"/>
        <v>168</v>
      </c>
      <c r="EF12" s="17">
        <v>149</v>
      </c>
      <c r="EG12" s="17">
        <f t="shared" si="11"/>
        <v>114</v>
      </c>
      <c r="EH12" s="36">
        <f t="shared" si="12"/>
        <v>0.113095238095238</v>
      </c>
      <c r="EI12" s="18">
        <v>568</v>
      </c>
      <c r="EJ12" s="18">
        <v>566</v>
      </c>
      <c r="EK12" s="26">
        <v>0.0176678445229682</v>
      </c>
      <c r="EL12" s="18">
        <v>10</v>
      </c>
      <c r="EM12" s="18">
        <v>1660</v>
      </c>
      <c r="EN12" s="18">
        <f t="shared" si="13"/>
        <v>166</v>
      </c>
      <c r="EO12" s="17">
        <v>149</v>
      </c>
      <c r="EP12" s="17">
        <f t="shared" si="14"/>
        <v>170</v>
      </c>
      <c r="EQ12" s="36">
        <f t="shared" si="15"/>
        <v>0.102409638554217</v>
      </c>
      <c r="ER12" s="18">
        <v>402</v>
      </c>
      <c r="ES12" s="18">
        <v>496</v>
      </c>
      <c r="ET12" s="26">
        <v>0.0100806451612903</v>
      </c>
      <c r="EU12" s="17">
        <v>5</v>
      </c>
      <c r="EV12" s="18">
        <v>875</v>
      </c>
      <c r="EW12" s="18">
        <f t="shared" si="16"/>
        <v>175</v>
      </c>
      <c r="EX12" s="17">
        <v>149</v>
      </c>
      <c r="EY12" s="17">
        <f t="shared" si="17"/>
        <v>130</v>
      </c>
      <c r="EZ12" s="36">
        <f t="shared" si="18"/>
        <v>0.148571428571429</v>
      </c>
      <c r="FA12" s="17">
        <v>413</v>
      </c>
      <c r="FB12" s="18">
        <v>582</v>
      </c>
      <c r="FC12" s="26">
        <v>0.0154639175257732</v>
      </c>
      <c r="FD12" s="17">
        <v>9</v>
      </c>
      <c r="FE12" s="18">
        <v>1575</v>
      </c>
      <c r="FF12" s="18">
        <f t="shared" si="19"/>
        <v>175</v>
      </c>
      <c r="FG12" s="17">
        <v>149</v>
      </c>
      <c r="FH12" s="17">
        <f t="shared" si="20"/>
        <v>234</v>
      </c>
      <c r="FI12" s="36">
        <f t="shared" si="21"/>
        <v>0.148571428571429</v>
      </c>
      <c r="FJ12" s="17">
        <v>636</v>
      </c>
      <c r="FK12" s="18">
        <v>551</v>
      </c>
      <c r="FL12" s="26">
        <v>0.0217785843920145</v>
      </c>
      <c r="FM12" s="17">
        <v>12</v>
      </c>
      <c r="FN12" s="18">
        <v>2092</v>
      </c>
      <c r="FO12" s="18">
        <f t="shared" si="22"/>
        <v>174.333333333333</v>
      </c>
      <c r="FP12" s="17">
        <v>149</v>
      </c>
      <c r="FQ12" s="17">
        <f t="shared" si="23"/>
        <v>304</v>
      </c>
      <c r="FR12" s="36">
        <f t="shared" si="24"/>
        <v>0.145315487571702</v>
      </c>
      <c r="FS12" s="17">
        <v>492</v>
      </c>
      <c r="FT12" s="18">
        <v>467</v>
      </c>
      <c r="FU12" s="26">
        <v>0.0171306209850107</v>
      </c>
      <c r="FV12" s="17">
        <v>8</v>
      </c>
      <c r="FW12" s="18">
        <v>1422</v>
      </c>
      <c r="FX12" s="18">
        <f t="shared" si="25"/>
        <v>177.75</v>
      </c>
      <c r="FY12" s="17">
        <v>149</v>
      </c>
      <c r="FZ12" s="17">
        <f t="shared" si="26"/>
        <v>230</v>
      </c>
      <c r="GA12" s="36">
        <f t="shared" si="27"/>
        <v>0.161744022503516</v>
      </c>
      <c r="GB12" s="17">
        <v>513</v>
      </c>
      <c r="GC12" s="18">
        <v>440</v>
      </c>
      <c r="GD12" s="26">
        <v>0.0181818181818182</v>
      </c>
      <c r="GE12" s="17">
        <v>8</v>
      </c>
      <c r="GF12" s="18">
        <v>1402</v>
      </c>
      <c r="GG12" s="18">
        <f t="shared" si="28"/>
        <v>175.25</v>
      </c>
      <c r="GH12" s="17">
        <v>149</v>
      </c>
      <c r="GI12" s="17">
        <f t="shared" si="29"/>
        <v>210</v>
      </c>
      <c r="GJ12" s="36">
        <f t="shared" si="30"/>
        <v>0.149786019971469</v>
      </c>
      <c r="GK12" s="17">
        <v>519</v>
      </c>
      <c r="GL12" s="18">
        <v>538</v>
      </c>
      <c r="GM12" s="26">
        <v>0.0148698884758364</v>
      </c>
      <c r="GN12" s="18">
        <v>8</v>
      </c>
      <c r="GO12" s="18">
        <v>1422</v>
      </c>
      <c r="GP12" s="18">
        <f t="shared" si="31"/>
        <v>177.75</v>
      </c>
      <c r="GQ12" s="17">
        <v>149</v>
      </c>
      <c r="GR12" s="17">
        <f t="shared" si="32"/>
        <v>230</v>
      </c>
      <c r="GS12" s="36">
        <f t="shared" si="33"/>
        <v>0.161744022503516</v>
      </c>
      <c r="GT12" s="17">
        <v>653</v>
      </c>
      <c r="GU12" s="18">
        <v>577</v>
      </c>
      <c r="GV12" s="26">
        <v>0.0138648180242634</v>
      </c>
      <c r="GW12" s="18">
        <v>8</v>
      </c>
      <c r="GX12" s="18">
        <v>1417</v>
      </c>
      <c r="GY12" s="18">
        <v>177.125</v>
      </c>
      <c r="GZ12" s="17">
        <v>149</v>
      </c>
      <c r="HA12" s="17">
        <v>225</v>
      </c>
      <c r="HB12" s="36">
        <v>0.15878616796048</v>
      </c>
      <c r="HC12" s="17">
        <v>654</v>
      </c>
      <c r="HD12" s="18">
        <v>673</v>
      </c>
      <c r="HE12" s="26">
        <v>0.00891530460624071</v>
      </c>
      <c r="HF12" s="18">
        <v>6</v>
      </c>
      <c r="HG12" s="18">
        <v>1014</v>
      </c>
      <c r="HH12" s="40">
        <v>169</v>
      </c>
      <c r="HI12" s="17">
        <v>149</v>
      </c>
      <c r="HJ12" s="17">
        <v>120</v>
      </c>
      <c r="HK12" s="36">
        <v>0.118343195266272</v>
      </c>
      <c r="HL12" s="18">
        <v>632</v>
      </c>
      <c r="HM12" s="18">
        <v>647</v>
      </c>
      <c r="HN12" s="26">
        <v>0.0185471406491499</v>
      </c>
      <c r="HO12" s="18">
        <v>12</v>
      </c>
      <c r="HP12" s="18">
        <v>2101</v>
      </c>
      <c r="HQ12" s="18">
        <f t="shared" si="34"/>
        <v>175.083333333333</v>
      </c>
      <c r="HR12" s="17">
        <v>149</v>
      </c>
      <c r="HS12" s="17">
        <f t="shared" si="35"/>
        <v>313</v>
      </c>
      <c r="HT12" s="36">
        <f t="shared" si="36"/>
        <v>0.148976677772489</v>
      </c>
      <c r="HU12" s="18">
        <v>650</v>
      </c>
      <c r="HV12" s="18">
        <v>567</v>
      </c>
      <c r="HW12" s="26">
        <v>0.0123456790123457</v>
      </c>
      <c r="HX12" s="17">
        <v>7</v>
      </c>
      <c r="HY12" s="18">
        <v>1206</v>
      </c>
      <c r="HZ12" s="18">
        <v>172.285714285714</v>
      </c>
      <c r="IA12" s="17">
        <v>149</v>
      </c>
      <c r="IB12" s="17">
        <f t="shared" si="37"/>
        <v>162.999999999998</v>
      </c>
      <c r="IC12" s="36">
        <f t="shared" si="38"/>
        <v>0.135157545605305</v>
      </c>
      <c r="ID12" s="18">
        <v>527</v>
      </c>
      <c r="IE12" s="18">
        <v>606</v>
      </c>
      <c r="IF12" s="26">
        <v>0.0165016501650165</v>
      </c>
      <c r="IG12" s="17">
        <v>10</v>
      </c>
      <c r="IH12" s="18">
        <v>1745</v>
      </c>
      <c r="II12" s="40">
        <v>174.5</v>
      </c>
      <c r="IJ12" s="17">
        <v>149</v>
      </c>
      <c r="IK12" s="17">
        <f t="shared" si="39"/>
        <v>255</v>
      </c>
      <c r="IL12" s="36">
        <f t="shared" si="40"/>
        <v>0.146131805157593</v>
      </c>
      <c r="IM12" s="17">
        <v>521</v>
      </c>
      <c r="IN12" s="17"/>
      <c r="IO12" s="17">
        <v>438</v>
      </c>
      <c r="IP12" s="17">
        <v>66967.03</v>
      </c>
      <c r="IQ12" s="18">
        <v>263</v>
      </c>
      <c r="IR12" s="18">
        <v>43205.6</v>
      </c>
      <c r="IS12" s="17"/>
      <c r="IT12" s="17"/>
      <c r="IU12" s="17"/>
      <c r="IV12" s="17"/>
      <c r="IW12" s="16"/>
      <c r="IX12" s="16"/>
      <c r="IY12" s="16"/>
      <c r="IZ12" s="16"/>
      <c r="JA12" s="41"/>
      <c r="JB12" s="41"/>
      <c r="JC12" s="41"/>
      <c r="JD12" s="41"/>
      <c r="JE12" s="18"/>
      <c r="JF12" s="41"/>
      <c r="JG12" s="41"/>
      <c r="JH12" s="41"/>
      <c r="JI12" s="18"/>
      <c r="JJ12" s="18"/>
      <c r="JK12" s="18">
        <f t="shared" si="41"/>
        <v>313</v>
      </c>
      <c r="JL12" s="18">
        <f t="shared" si="42"/>
        <v>52421</v>
      </c>
      <c r="JM12" s="17">
        <v>149</v>
      </c>
      <c r="JN12" s="17">
        <f t="shared" si="43"/>
        <v>5784</v>
      </c>
      <c r="JO12" s="36">
        <f t="shared" si="44"/>
        <v>0.110337460178173</v>
      </c>
      <c r="JP12" s="18">
        <f t="shared" si="45"/>
        <v>1014</v>
      </c>
      <c r="JQ12" s="42">
        <f t="shared" si="46"/>
        <v>162593.63</v>
      </c>
      <c r="JR12" s="43"/>
      <c r="JS12" s="43"/>
    </row>
    <row r="13" customFormat="1" ht="16.5" spans="1:279">
      <c r="A13" s="16"/>
      <c r="B13" s="20" t="s">
        <v>35</v>
      </c>
      <c r="C13" s="18">
        <v>6939962759098</v>
      </c>
      <c r="D13" s="18">
        <v>584740907378</v>
      </c>
      <c r="E13" s="18">
        <v>21061010002767</v>
      </c>
      <c r="F13" s="17" t="s">
        <v>149</v>
      </c>
      <c r="G13" s="19" t="s">
        <v>150</v>
      </c>
      <c r="H13" s="17" t="s">
        <v>129</v>
      </c>
      <c r="I13" s="26">
        <f>VLOOKUP(C13,[2]Sheet2!J:O,6,0)</f>
        <v>1</v>
      </c>
      <c r="J13" s="17">
        <f>VLOOKUP(C13,[2]Sheet2!J:M,4,0)</f>
        <v>2828</v>
      </c>
      <c r="K13" s="17">
        <f>VLOOKUP(C13,[2]Sheet2!J:P,7,0)</f>
        <v>653</v>
      </c>
      <c r="L13" s="18">
        <f>VLOOKUP(C13,[2]Sheet2!J:N,5,0)</f>
        <v>33.0250199627362</v>
      </c>
      <c r="M13" s="27" t="e">
        <f ca="1" t="shared" si="0"/>
        <v>#VALUE!</v>
      </c>
      <c r="N13" s="17">
        <v>3226</v>
      </c>
      <c r="O13" s="26">
        <v>0.0402975821450713</v>
      </c>
      <c r="P13" s="18">
        <v>130</v>
      </c>
      <c r="Q13" s="18">
        <v>19078</v>
      </c>
      <c r="R13" s="17">
        <v>159</v>
      </c>
      <c r="S13" s="17">
        <v>4611</v>
      </c>
      <c r="T13" s="17">
        <v>3509</v>
      </c>
      <c r="U13" s="26">
        <v>0.0444571102878313</v>
      </c>
      <c r="V13" s="18">
        <v>156</v>
      </c>
      <c r="W13" s="18">
        <v>22767</v>
      </c>
      <c r="X13" s="17">
        <v>159</v>
      </c>
      <c r="Y13" s="17">
        <v>4357</v>
      </c>
      <c r="Z13" s="17">
        <v>3952</v>
      </c>
      <c r="AA13" s="26">
        <v>0.0392206477732794</v>
      </c>
      <c r="AB13" s="18">
        <v>155</v>
      </c>
      <c r="AC13" s="18">
        <v>22714</v>
      </c>
      <c r="AD13" s="17">
        <v>159</v>
      </c>
      <c r="AE13" s="17">
        <v>3740</v>
      </c>
      <c r="AF13" s="17">
        <v>3975</v>
      </c>
      <c r="AG13" s="26">
        <v>0.0228930817610063</v>
      </c>
      <c r="AH13" s="18">
        <v>91</v>
      </c>
      <c r="AI13" s="18">
        <v>13688</v>
      </c>
      <c r="AJ13" s="17">
        <v>159</v>
      </c>
      <c r="AK13" s="17">
        <v>3151</v>
      </c>
      <c r="AL13" s="17">
        <v>5092</v>
      </c>
      <c r="AM13" s="26">
        <v>0.026904948939513</v>
      </c>
      <c r="AN13" s="18">
        <v>137</v>
      </c>
      <c r="AO13" s="18">
        <v>21410</v>
      </c>
      <c r="AP13" s="17">
        <v>159</v>
      </c>
      <c r="AQ13" s="17">
        <v>2950</v>
      </c>
      <c r="AR13" s="17">
        <v>4458</v>
      </c>
      <c r="AS13" s="26">
        <v>0.0179452669358457</v>
      </c>
      <c r="AT13" s="18">
        <v>80</v>
      </c>
      <c r="AU13" s="18">
        <v>12531</v>
      </c>
      <c r="AV13" s="17">
        <v>159</v>
      </c>
      <c r="AW13" s="17">
        <v>2954</v>
      </c>
      <c r="AX13" s="17">
        <v>4053</v>
      </c>
      <c r="AY13" s="26">
        <v>0.0177646188008882</v>
      </c>
      <c r="AZ13" s="17">
        <v>72</v>
      </c>
      <c r="BA13" s="18">
        <v>11135</v>
      </c>
      <c r="BB13" s="17">
        <v>159</v>
      </c>
      <c r="BC13" s="17">
        <v>3388</v>
      </c>
      <c r="BD13" s="17">
        <v>4145</v>
      </c>
      <c r="BE13" s="32">
        <v>0.0238841978287093</v>
      </c>
      <c r="BF13" s="17">
        <v>99</v>
      </c>
      <c r="BG13" s="18">
        <v>15396</v>
      </c>
      <c r="BH13" s="17">
        <v>159</v>
      </c>
      <c r="BI13" s="17">
        <v>3424</v>
      </c>
      <c r="BJ13" s="17">
        <v>3410</v>
      </c>
      <c r="BK13" s="32">
        <v>0.0187683284457478</v>
      </c>
      <c r="BL13" s="18">
        <v>64</v>
      </c>
      <c r="BM13" s="18">
        <v>10074</v>
      </c>
      <c r="BN13" s="17">
        <v>159</v>
      </c>
      <c r="BO13" s="17">
        <v>3831</v>
      </c>
      <c r="BP13" s="17">
        <v>2690</v>
      </c>
      <c r="BQ13" s="32">
        <v>0.0234200743494424</v>
      </c>
      <c r="BR13" s="18">
        <v>63</v>
      </c>
      <c r="BS13" s="18">
        <v>9915</v>
      </c>
      <c r="BT13" s="17">
        <v>159</v>
      </c>
      <c r="BU13" s="18">
        <v>3831</v>
      </c>
      <c r="BV13" s="17">
        <v>2431</v>
      </c>
      <c r="BW13" s="32">
        <v>0.0275606746194981</v>
      </c>
      <c r="BX13" s="18">
        <v>67</v>
      </c>
      <c r="BY13" s="18">
        <v>10472</v>
      </c>
      <c r="BZ13" s="17">
        <v>159</v>
      </c>
      <c r="CA13" s="18">
        <v>3406</v>
      </c>
      <c r="CB13" s="18">
        <v>1944</v>
      </c>
      <c r="CC13" s="32">
        <v>0.0267489711934156</v>
      </c>
      <c r="CD13" s="18">
        <v>52</v>
      </c>
      <c r="CE13" s="18">
        <v>8160</v>
      </c>
      <c r="CF13" s="17">
        <v>159</v>
      </c>
      <c r="CG13" s="18">
        <v>3318</v>
      </c>
      <c r="CH13" s="33">
        <v>2127</v>
      </c>
      <c r="CI13" s="32">
        <v>0.0371415138692995</v>
      </c>
      <c r="CJ13" s="18">
        <v>79</v>
      </c>
      <c r="CK13" s="18">
        <v>12394</v>
      </c>
      <c r="CL13" s="17">
        <v>159</v>
      </c>
      <c r="CM13" s="18">
        <v>3258</v>
      </c>
      <c r="CN13" s="33">
        <v>1911</v>
      </c>
      <c r="CO13" s="32">
        <v>0.0319204604918891</v>
      </c>
      <c r="CP13" s="17">
        <v>61</v>
      </c>
      <c r="CQ13" s="18">
        <v>9542</v>
      </c>
      <c r="CR13" s="17">
        <v>159</v>
      </c>
      <c r="CS13" s="17">
        <v>3206</v>
      </c>
      <c r="CT13" s="33">
        <v>2131</v>
      </c>
      <c r="CU13" s="32">
        <v>0.0323791647114031</v>
      </c>
      <c r="CV13" s="17">
        <v>69</v>
      </c>
      <c r="CW13" s="18">
        <v>10826</v>
      </c>
      <c r="CX13" s="17">
        <v>159</v>
      </c>
      <c r="CY13" s="17">
        <v>3078</v>
      </c>
      <c r="CZ13" s="33">
        <v>2739</v>
      </c>
      <c r="DA13" s="32">
        <v>0.0332238043081417</v>
      </c>
      <c r="DB13" s="18">
        <v>91</v>
      </c>
      <c r="DC13" s="18">
        <v>14288</v>
      </c>
      <c r="DD13" s="18">
        <f t="shared" si="1"/>
        <v>157.010989010989</v>
      </c>
      <c r="DE13" s="17">
        <v>169</v>
      </c>
      <c r="DF13" s="17">
        <f t="shared" si="2"/>
        <v>-1091</v>
      </c>
      <c r="DG13" s="36">
        <f t="shared" si="3"/>
        <v>-0.0763577827547592</v>
      </c>
      <c r="DH13" s="18">
        <v>3238</v>
      </c>
      <c r="DI13" s="18">
        <v>2827</v>
      </c>
      <c r="DJ13" s="26">
        <v>0.0357269189954015</v>
      </c>
      <c r="DK13" s="18">
        <v>101</v>
      </c>
      <c r="DL13" s="18">
        <v>15768</v>
      </c>
      <c r="DM13" s="18">
        <f t="shared" si="4"/>
        <v>156.118811881188</v>
      </c>
      <c r="DN13" s="17">
        <v>169</v>
      </c>
      <c r="DO13" s="17">
        <f t="shared" si="5"/>
        <v>-1301</v>
      </c>
      <c r="DP13" s="36">
        <f t="shared" si="6"/>
        <v>-0.0825088787417554</v>
      </c>
      <c r="DQ13" s="18">
        <v>4104</v>
      </c>
      <c r="DR13" s="18">
        <v>2677</v>
      </c>
      <c r="DS13" s="26">
        <v>0.0399701158012701</v>
      </c>
      <c r="DT13" s="18">
        <v>107</v>
      </c>
      <c r="DU13" s="18">
        <v>16563</v>
      </c>
      <c r="DV13" s="18">
        <f t="shared" si="7"/>
        <v>154.794392523364</v>
      </c>
      <c r="DW13" s="17">
        <v>169</v>
      </c>
      <c r="DX13" s="17">
        <f t="shared" si="8"/>
        <v>-1520</v>
      </c>
      <c r="DY13" s="36">
        <f t="shared" si="9"/>
        <v>-0.0917708144659784</v>
      </c>
      <c r="DZ13" s="18">
        <v>3898</v>
      </c>
      <c r="EA13" s="18">
        <v>2606</v>
      </c>
      <c r="EB13" s="26">
        <v>0.0260936300844206</v>
      </c>
      <c r="EC13" s="18">
        <v>68</v>
      </c>
      <c r="ED13" s="18">
        <v>10573</v>
      </c>
      <c r="EE13" s="18">
        <f t="shared" si="10"/>
        <v>155.485294117647</v>
      </c>
      <c r="EF13" s="17">
        <v>169</v>
      </c>
      <c r="EG13" s="17">
        <f t="shared" si="11"/>
        <v>-918.999999999999</v>
      </c>
      <c r="EH13" s="36">
        <f t="shared" si="12"/>
        <v>-0.0869195119644376</v>
      </c>
      <c r="EI13" s="18">
        <v>3001</v>
      </c>
      <c r="EJ13" s="18">
        <v>2009</v>
      </c>
      <c r="EK13" s="26">
        <v>0.0418118466898955</v>
      </c>
      <c r="EL13" s="18">
        <v>84</v>
      </c>
      <c r="EM13" s="18">
        <v>13147</v>
      </c>
      <c r="EN13" s="18">
        <f t="shared" si="13"/>
        <v>156.511904761905</v>
      </c>
      <c r="EO13" s="17">
        <v>169</v>
      </c>
      <c r="EP13" s="17">
        <f t="shared" si="14"/>
        <v>-1049</v>
      </c>
      <c r="EQ13" s="36">
        <f t="shared" si="15"/>
        <v>-0.0797900661747927</v>
      </c>
      <c r="ER13" s="18">
        <v>3800</v>
      </c>
      <c r="ES13" s="18">
        <v>2053</v>
      </c>
      <c r="ET13" s="26">
        <v>0.0326351680467608</v>
      </c>
      <c r="EU13" s="17">
        <v>67</v>
      </c>
      <c r="EV13" s="18">
        <v>10342</v>
      </c>
      <c r="EW13" s="18">
        <f t="shared" si="16"/>
        <v>154.358208955224</v>
      </c>
      <c r="EX13" s="17">
        <v>169</v>
      </c>
      <c r="EY13" s="17">
        <f t="shared" si="17"/>
        <v>-981</v>
      </c>
      <c r="EZ13" s="36">
        <f t="shared" si="18"/>
        <v>-0.0948559272867917</v>
      </c>
      <c r="FA13" s="17">
        <v>5386</v>
      </c>
      <c r="FB13" s="18">
        <v>2269</v>
      </c>
      <c r="FC13" s="26">
        <v>0.0374614367562803</v>
      </c>
      <c r="FD13" s="17">
        <v>85</v>
      </c>
      <c r="FE13" s="18">
        <v>13168</v>
      </c>
      <c r="FF13" s="18">
        <f t="shared" si="19"/>
        <v>154.917647058824</v>
      </c>
      <c r="FG13" s="17">
        <v>169</v>
      </c>
      <c r="FH13" s="17">
        <f t="shared" si="20"/>
        <v>-1197</v>
      </c>
      <c r="FI13" s="36">
        <f t="shared" si="21"/>
        <v>-0.0909021871202917</v>
      </c>
      <c r="FJ13" s="17">
        <v>6138</v>
      </c>
      <c r="FK13" s="18">
        <v>2373</v>
      </c>
      <c r="FL13" s="26">
        <v>0.0421407501053519</v>
      </c>
      <c r="FM13" s="17">
        <v>100</v>
      </c>
      <c r="FN13" s="18">
        <v>15487</v>
      </c>
      <c r="FO13" s="18">
        <f t="shared" si="22"/>
        <v>154.87</v>
      </c>
      <c r="FP13" s="17">
        <v>169</v>
      </c>
      <c r="FQ13" s="17">
        <f t="shared" si="23"/>
        <v>-1413</v>
      </c>
      <c r="FR13" s="36">
        <f t="shared" si="24"/>
        <v>-0.0912378123587525</v>
      </c>
      <c r="FS13" s="17">
        <v>6168</v>
      </c>
      <c r="FT13" s="18">
        <v>2062</v>
      </c>
      <c r="FU13" s="26">
        <v>0.040737148399612</v>
      </c>
      <c r="FV13" s="17">
        <v>84</v>
      </c>
      <c r="FW13" s="18">
        <v>13016</v>
      </c>
      <c r="FX13" s="18">
        <f t="shared" si="25"/>
        <v>154.952380952381</v>
      </c>
      <c r="FY13" s="17">
        <v>169</v>
      </c>
      <c r="FZ13" s="17">
        <f t="shared" si="26"/>
        <v>-1180</v>
      </c>
      <c r="GA13" s="36">
        <f t="shared" si="27"/>
        <v>-0.090657652120467</v>
      </c>
      <c r="GB13" s="17">
        <v>6153</v>
      </c>
      <c r="GC13" s="18">
        <v>1898</v>
      </c>
      <c r="GD13" s="26">
        <v>0.0442571127502634</v>
      </c>
      <c r="GE13" s="17">
        <v>84</v>
      </c>
      <c r="GF13" s="18">
        <v>13053</v>
      </c>
      <c r="GG13" s="18">
        <f t="shared" si="28"/>
        <v>155.392857142857</v>
      </c>
      <c r="GH13" s="17">
        <v>169</v>
      </c>
      <c r="GI13" s="17">
        <f t="shared" si="29"/>
        <v>-1143</v>
      </c>
      <c r="GJ13" s="36">
        <f t="shared" si="30"/>
        <v>-0.0875660767639623</v>
      </c>
      <c r="GK13" s="17">
        <v>6259</v>
      </c>
      <c r="GL13" s="18">
        <v>2005</v>
      </c>
      <c r="GM13" s="26">
        <v>0.0423940149625935</v>
      </c>
      <c r="GN13" s="18">
        <v>85</v>
      </c>
      <c r="GO13" s="18">
        <v>13275</v>
      </c>
      <c r="GP13" s="18">
        <f t="shared" si="31"/>
        <v>156.176470588235</v>
      </c>
      <c r="GQ13" s="17">
        <v>169</v>
      </c>
      <c r="GR13" s="17">
        <f t="shared" si="32"/>
        <v>-1090</v>
      </c>
      <c r="GS13" s="36">
        <f t="shared" si="33"/>
        <v>-0.0821092278719397</v>
      </c>
      <c r="GT13" s="17">
        <v>6270</v>
      </c>
      <c r="GU13" s="18">
        <v>2083</v>
      </c>
      <c r="GV13" s="26">
        <v>0.0307249159865578</v>
      </c>
      <c r="GW13" s="18">
        <v>64</v>
      </c>
      <c r="GX13" s="18">
        <v>9897</v>
      </c>
      <c r="GY13" s="18">
        <v>154.640625</v>
      </c>
      <c r="GZ13" s="17">
        <v>169</v>
      </c>
      <c r="HA13" s="17">
        <v>-919</v>
      </c>
      <c r="HB13" s="36">
        <v>-0.0928564211377185</v>
      </c>
      <c r="HC13" s="17">
        <v>6457</v>
      </c>
      <c r="HD13" s="18">
        <v>2288</v>
      </c>
      <c r="HE13" s="26">
        <v>0.0332167832167832</v>
      </c>
      <c r="HF13" s="18">
        <v>76</v>
      </c>
      <c r="HG13" s="18">
        <v>11928</v>
      </c>
      <c r="HH13" s="40">
        <v>156.947368421053</v>
      </c>
      <c r="HI13" s="17">
        <v>169</v>
      </c>
      <c r="HJ13" s="17">
        <v>-916</v>
      </c>
      <c r="HK13" s="36">
        <v>-0.0767940979208585</v>
      </c>
      <c r="HL13" s="18">
        <v>6593</v>
      </c>
      <c r="HM13" s="18">
        <v>2469</v>
      </c>
      <c r="HN13" s="26">
        <v>0.0376670716889429</v>
      </c>
      <c r="HO13" s="18">
        <v>93</v>
      </c>
      <c r="HP13" s="18">
        <v>14438</v>
      </c>
      <c r="HQ13" s="18">
        <f t="shared" si="34"/>
        <v>155.247311827957</v>
      </c>
      <c r="HR13" s="17">
        <v>169</v>
      </c>
      <c r="HS13" s="17">
        <f t="shared" si="35"/>
        <v>-1279</v>
      </c>
      <c r="HT13" s="36">
        <f t="shared" si="36"/>
        <v>-0.0885856766865217</v>
      </c>
      <c r="HU13" s="18">
        <v>6625</v>
      </c>
      <c r="HV13" s="18">
        <v>3076</v>
      </c>
      <c r="HW13" s="26">
        <v>0.0448634590377113</v>
      </c>
      <c r="HX13" s="17">
        <v>138</v>
      </c>
      <c r="HY13" s="18">
        <v>20350</v>
      </c>
      <c r="HZ13" s="18">
        <v>147.463768115942</v>
      </c>
      <c r="IA13" s="17">
        <v>169</v>
      </c>
      <c r="IB13" s="17">
        <f t="shared" si="37"/>
        <v>-2972</v>
      </c>
      <c r="IC13" s="36">
        <f t="shared" si="38"/>
        <v>-0.146044226044226</v>
      </c>
      <c r="ID13" s="18">
        <v>6549</v>
      </c>
      <c r="IE13" s="18">
        <v>2644</v>
      </c>
      <c r="IF13" s="26">
        <v>0.0366868381240545</v>
      </c>
      <c r="IG13" s="17">
        <v>97</v>
      </c>
      <c r="IH13" s="18">
        <v>14160</v>
      </c>
      <c r="II13" s="40">
        <v>145.979381443299</v>
      </c>
      <c r="IJ13" s="17">
        <v>169</v>
      </c>
      <c r="IK13" s="17">
        <f t="shared" si="39"/>
        <v>-2233</v>
      </c>
      <c r="IL13" s="36">
        <f t="shared" si="40"/>
        <v>-0.157697740112994</v>
      </c>
      <c r="IM13" s="17">
        <v>6343</v>
      </c>
      <c r="IN13" s="17"/>
      <c r="IO13" s="17">
        <v>3386</v>
      </c>
      <c r="IP13" s="17">
        <v>642687.1</v>
      </c>
      <c r="IQ13" s="18">
        <v>3450</v>
      </c>
      <c r="IR13" s="18">
        <v>547362.985</v>
      </c>
      <c r="IS13" s="17"/>
      <c r="IT13" s="17"/>
      <c r="IU13" s="17"/>
      <c r="IV13" s="17"/>
      <c r="IW13" s="16"/>
      <c r="IX13" s="16"/>
      <c r="IY13" s="16"/>
      <c r="IZ13" s="16"/>
      <c r="JA13" s="41"/>
      <c r="JB13" s="41"/>
      <c r="JC13" s="41"/>
      <c r="JD13" s="41"/>
      <c r="JE13" s="18"/>
      <c r="JF13" s="41"/>
      <c r="JG13" s="41"/>
      <c r="JH13" s="41"/>
      <c r="JI13" s="18"/>
      <c r="JJ13" s="18"/>
      <c r="JK13" s="18">
        <f t="shared" si="41"/>
        <v>2799</v>
      </c>
      <c r="JL13" s="18">
        <f t="shared" si="42"/>
        <v>429555</v>
      </c>
      <c r="JM13" s="17">
        <v>169</v>
      </c>
      <c r="JN13" s="17">
        <f t="shared" si="43"/>
        <v>-43476</v>
      </c>
      <c r="JO13" s="36">
        <f t="shared" si="44"/>
        <v>-0.101211719104655</v>
      </c>
      <c r="JP13" s="18">
        <f t="shared" si="45"/>
        <v>9635</v>
      </c>
      <c r="JQ13" s="42">
        <f t="shared" si="46"/>
        <v>1619605.085</v>
      </c>
      <c r="JR13" s="43"/>
      <c r="JS13" s="43"/>
    </row>
    <row r="14" customFormat="1" ht="16.5" spans="1:279">
      <c r="A14" s="16"/>
      <c r="B14" s="20" t="s">
        <v>35</v>
      </c>
      <c r="C14" s="18">
        <v>6939962760834</v>
      </c>
      <c r="D14" s="18">
        <v>585858484327</v>
      </c>
      <c r="E14" s="18">
        <v>21061010003316</v>
      </c>
      <c r="F14" s="17" t="s">
        <v>151</v>
      </c>
      <c r="G14" s="19" t="s">
        <v>152</v>
      </c>
      <c r="H14" s="17" t="s">
        <v>129</v>
      </c>
      <c r="I14" s="26">
        <f>VLOOKUP(C14,[2]Sheet2!J:O,6,0)</f>
        <v>1</v>
      </c>
      <c r="J14" s="17">
        <f>VLOOKUP(C14,[2]Sheet2!J:M,4,0)</f>
        <v>438</v>
      </c>
      <c r="K14" s="17">
        <f>VLOOKUP(C14,[2]Sheet2!J:P,7,0)</f>
        <v>63</v>
      </c>
      <c r="L14" s="18">
        <f>VLOOKUP(C14,[2]Sheet2!J:N,5,0)</f>
        <v>35.0542425416505</v>
      </c>
      <c r="M14" s="27" t="e">
        <f ca="1" t="shared" si="0"/>
        <v>#VALUE!</v>
      </c>
      <c r="N14" s="17">
        <v>903</v>
      </c>
      <c r="O14" s="26">
        <v>0.0254706533776301</v>
      </c>
      <c r="P14" s="18">
        <v>23</v>
      </c>
      <c r="Q14" s="18">
        <v>4528</v>
      </c>
      <c r="R14" s="17">
        <v>239</v>
      </c>
      <c r="S14" s="17">
        <v>437</v>
      </c>
      <c r="T14" s="17">
        <v>863</v>
      </c>
      <c r="U14" s="26">
        <v>0.0196987253765933</v>
      </c>
      <c r="V14" s="18">
        <v>17</v>
      </c>
      <c r="W14" s="18">
        <v>3351</v>
      </c>
      <c r="X14" s="17">
        <v>239</v>
      </c>
      <c r="Y14" s="17">
        <v>440</v>
      </c>
      <c r="Z14" s="17">
        <v>957</v>
      </c>
      <c r="AA14" s="26">
        <v>0.0208986415882968</v>
      </c>
      <c r="AB14" s="18">
        <v>20</v>
      </c>
      <c r="AC14" s="18">
        <v>3929</v>
      </c>
      <c r="AD14" s="17">
        <v>239</v>
      </c>
      <c r="AE14" s="17">
        <v>437</v>
      </c>
      <c r="AF14" s="17">
        <v>977</v>
      </c>
      <c r="AG14" s="26">
        <v>0.0122824974411464</v>
      </c>
      <c r="AH14" s="18">
        <v>12</v>
      </c>
      <c r="AI14" s="18">
        <v>2375</v>
      </c>
      <c r="AJ14" s="17">
        <v>239</v>
      </c>
      <c r="AK14" s="17">
        <v>386</v>
      </c>
      <c r="AL14" s="17">
        <v>1015</v>
      </c>
      <c r="AM14" s="26">
        <v>0.0285714285714286</v>
      </c>
      <c r="AN14" s="18">
        <v>29</v>
      </c>
      <c r="AO14" s="18">
        <v>6068</v>
      </c>
      <c r="AP14" s="17">
        <v>239</v>
      </c>
      <c r="AQ14" s="17">
        <v>558</v>
      </c>
      <c r="AR14" s="17">
        <v>865</v>
      </c>
      <c r="AS14" s="26">
        <v>0.0196531791907514</v>
      </c>
      <c r="AT14" s="18">
        <v>17</v>
      </c>
      <c r="AU14" s="18">
        <v>3541</v>
      </c>
      <c r="AV14" s="17">
        <v>239</v>
      </c>
      <c r="AW14" s="17">
        <v>533</v>
      </c>
      <c r="AX14" s="17">
        <v>1023</v>
      </c>
      <c r="AY14" s="26">
        <v>0.0273704789833822</v>
      </c>
      <c r="AZ14" s="17">
        <v>28</v>
      </c>
      <c r="BA14" s="18">
        <v>5443</v>
      </c>
      <c r="BB14" s="17">
        <v>239</v>
      </c>
      <c r="BC14" s="17">
        <v>457</v>
      </c>
      <c r="BD14" s="17">
        <v>989</v>
      </c>
      <c r="BE14" s="32">
        <v>0.0374115267947422</v>
      </c>
      <c r="BF14" s="17">
        <v>37</v>
      </c>
      <c r="BG14" s="18">
        <v>7171</v>
      </c>
      <c r="BH14" s="17">
        <v>239</v>
      </c>
      <c r="BI14" s="17">
        <v>383</v>
      </c>
      <c r="BJ14" s="17">
        <v>685</v>
      </c>
      <c r="BK14" s="32">
        <v>0.0204379562043796</v>
      </c>
      <c r="BL14" s="18">
        <v>14</v>
      </c>
      <c r="BM14" s="18">
        <v>2891</v>
      </c>
      <c r="BN14" s="17">
        <v>239</v>
      </c>
      <c r="BO14" s="17">
        <v>343</v>
      </c>
      <c r="BP14" s="17">
        <v>552</v>
      </c>
      <c r="BQ14" s="32">
        <v>0.0199275362318841</v>
      </c>
      <c r="BR14" s="18">
        <v>11</v>
      </c>
      <c r="BS14" s="18">
        <v>2311</v>
      </c>
      <c r="BT14" s="17">
        <v>239</v>
      </c>
      <c r="BU14" s="18">
        <v>343</v>
      </c>
      <c r="BV14" s="17">
        <v>576</v>
      </c>
      <c r="BW14" s="32">
        <v>0.0173611111111111</v>
      </c>
      <c r="BX14" s="18">
        <v>10</v>
      </c>
      <c r="BY14" s="18">
        <v>2090</v>
      </c>
      <c r="BZ14" s="17">
        <v>239</v>
      </c>
      <c r="CA14" s="18">
        <v>435</v>
      </c>
      <c r="CB14" s="18">
        <v>720</v>
      </c>
      <c r="CC14" s="32">
        <v>0.0208333333333333</v>
      </c>
      <c r="CD14" s="18">
        <v>15</v>
      </c>
      <c r="CE14" s="18">
        <v>3135</v>
      </c>
      <c r="CF14" s="17">
        <v>239</v>
      </c>
      <c r="CG14" s="18">
        <v>445</v>
      </c>
      <c r="CH14" s="33">
        <v>667</v>
      </c>
      <c r="CI14" s="32">
        <v>0.00899550224887556</v>
      </c>
      <c r="CJ14" s="18">
        <v>6</v>
      </c>
      <c r="CK14" s="18">
        <v>1254</v>
      </c>
      <c r="CL14" s="17">
        <v>239</v>
      </c>
      <c r="CM14" s="18">
        <v>456</v>
      </c>
      <c r="CN14" s="33">
        <v>543</v>
      </c>
      <c r="CO14" s="32">
        <v>0.0294659300184162</v>
      </c>
      <c r="CP14" s="17">
        <v>16</v>
      </c>
      <c r="CQ14" s="18">
        <v>3309</v>
      </c>
      <c r="CR14" s="17">
        <v>239</v>
      </c>
      <c r="CS14" s="17">
        <v>469</v>
      </c>
      <c r="CT14" s="33">
        <v>583</v>
      </c>
      <c r="CU14" s="32">
        <v>0.0291595197255575</v>
      </c>
      <c r="CV14" s="17">
        <v>17</v>
      </c>
      <c r="CW14" s="18">
        <v>3553</v>
      </c>
      <c r="CX14" s="17">
        <v>239</v>
      </c>
      <c r="CY14" s="17">
        <v>469</v>
      </c>
      <c r="CZ14" s="33">
        <v>593</v>
      </c>
      <c r="DA14" s="32">
        <v>0.015177065767285</v>
      </c>
      <c r="DB14" s="18">
        <v>9</v>
      </c>
      <c r="DC14" s="18">
        <v>1871</v>
      </c>
      <c r="DD14" s="18">
        <f t="shared" si="1"/>
        <v>207.888888888889</v>
      </c>
      <c r="DE14" s="17">
        <v>209</v>
      </c>
      <c r="DF14" s="17">
        <f t="shared" si="2"/>
        <v>-10</v>
      </c>
      <c r="DG14" s="36">
        <f t="shared" si="3"/>
        <v>-0.00534473543559595</v>
      </c>
      <c r="DH14" s="18">
        <v>463</v>
      </c>
      <c r="DI14" s="18">
        <v>608</v>
      </c>
      <c r="DJ14" s="26">
        <v>0.0213815789473684</v>
      </c>
      <c r="DK14" s="18">
        <v>13</v>
      </c>
      <c r="DL14" s="18">
        <v>2687</v>
      </c>
      <c r="DM14" s="18">
        <f t="shared" si="4"/>
        <v>206.692307692308</v>
      </c>
      <c r="DN14" s="17">
        <v>209</v>
      </c>
      <c r="DO14" s="17">
        <f t="shared" si="5"/>
        <v>-30.0000000000002</v>
      </c>
      <c r="DP14" s="36">
        <f t="shared" si="6"/>
        <v>-0.0111648678823968</v>
      </c>
      <c r="DQ14" s="18">
        <v>461</v>
      </c>
      <c r="DR14" s="18">
        <v>588</v>
      </c>
      <c r="DS14" s="26">
        <v>0.0255102040816327</v>
      </c>
      <c r="DT14" s="18">
        <v>15</v>
      </c>
      <c r="DU14" s="18">
        <v>3113</v>
      </c>
      <c r="DV14" s="18">
        <f t="shared" si="7"/>
        <v>207.533333333333</v>
      </c>
      <c r="DW14" s="17">
        <v>209</v>
      </c>
      <c r="DX14" s="17">
        <f t="shared" si="8"/>
        <v>-22</v>
      </c>
      <c r="DY14" s="36">
        <f t="shared" si="9"/>
        <v>-0.00706713780918729</v>
      </c>
      <c r="DZ14" s="18">
        <v>690</v>
      </c>
      <c r="EA14" s="18">
        <v>527</v>
      </c>
      <c r="EB14" s="26">
        <v>0.032258064516129</v>
      </c>
      <c r="EC14" s="18">
        <v>17</v>
      </c>
      <c r="ED14" s="18">
        <v>3513</v>
      </c>
      <c r="EE14" s="18">
        <f t="shared" si="10"/>
        <v>206.647058823529</v>
      </c>
      <c r="EF14" s="17">
        <v>209</v>
      </c>
      <c r="EG14" s="17">
        <f t="shared" si="11"/>
        <v>-39.9999999999999</v>
      </c>
      <c r="EH14" s="36">
        <f t="shared" si="12"/>
        <v>-0.0113862795331625</v>
      </c>
      <c r="EI14" s="18">
        <v>574</v>
      </c>
      <c r="EJ14" s="18">
        <v>572</v>
      </c>
      <c r="EK14" s="26">
        <v>0.0192307692307692</v>
      </c>
      <c r="EL14" s="18">
        <v>11</v>
      </c>
      <c r="EM14" s="18">
        <v>2264</v>
      </c>
      <c r="EN14" s="18">
        <f t="shared" si="13"/>
        <v>205.818181818182</v>
      </c>
      <c r="EO14" s="17">
        <v>209</v>
      </c>
      <c r="EP14" s="17">
        <f t="shared" si="14"/>
        <v>-35.0000000000001</v>
      </c>
      <c r="EQ14" s="36">
        <f t="shared" si="15"/>
        <v>-0.0154593639575972</v>
      </c>
      <c r="ER14" s="18">
        <v>441</v>
      </c>
      <c r="ES14" s="18">
        <v>548</v>
      </c>
      <c r="ET14" s="26">
        <v>0.0218978102189781</v>
      </c>
      <c r="EU14" s="17">
        <v>12</v>
      </c>
      <c r="EV14" s="18">
        <v>2478</v>
      </c>
      <c r="EW14" s="18">
        <f t="shared" si="16"/>
        <v>206.5</v>
      </c>
      <c r="EX14" s="17">
        <v>209</v>
      </c>
      <c r="EY14" s="17">
        <f t="shared" si="17"/>
        <v>-30</v>
      </c>
      <c r="EZ14" s="36">
        <f t="shared" si="18"/>
        <v>-0.0121065375302663</v>
      </c>
      <c r="FA14" s="17">
        <v>434</v>
      </c>
      <c r="FB14" s="18">
        <v>652</v>
      </c>
      <c r="FC14" s="26">
        <v>0.0230061349693252</v>
      </c>
      <c r="FD14" s="17">
        <v>15</v>
      </c>
      <c r="FE14" s="18">
        <v>3125</v>
      </c>
      <c r="FF14" s="18">
        <f t="shared" si="19"/>
        <v>208.333333333333</v>
      </c>
      <c r="FG14" s="17">
        <v>209</v>
      </c>
      <c r="FH14" s="17">
        <f t="shared" si="20"/>
        <v>-9.99999999999986</v>
      </c>
      <c r="FI14" s="36">
        <f t="shared" si="21"/>
        <v>-0.00319999999999995</v>
      </c>
      <c r="FJ14" s="17">
        <v>547</v>
      </c>
      <c r="FK14" s="18">
        <v>654</v>
      </c>
      <c r="FL14" s="26">
        <v>0.0198776758409786</v>
      </c>
      <c r="FM14" s="17">
        <v>13</v>
      </c>
      <c r="FN14" s="18">
        <v>2669</v>
      </c>
      <c r="FO14" s="18">
        <f t="shared" si="22"/>
        <v>205.307692307692</v>
      </c>
      <c r="FP14" s="17">
        <v>209</v>
      </c>
      <c r="FQ14" s="17">
        <f t="shared" si="23"/>
        <v>-47.9999999999998</v>
      </c>
      <c r="FR14" s="36">
        <f t="shared" si="24"/>
        <v>-0.0179842637692019</v>
      </c>
      <c r="FS14" s="17">
        <v>478</v>
      </c>
      <c r="FT14" s="18">
        <v>558</v>
      </c>
      <c r="FU14" s="26">
        <v>0.028673835125448</v>
      </c>
      <c r="FV14" s="17">
        <v>16</v>
      </c>
      <c r="FW14" s="18">
        <v>3309</v>
      </c>
      <c r="FX14" s="18">
        <f t="shared" si="25"/>
        <v>206.8125</v>
      </c>
      <c r="FY14" s="17">
        <v>209</v>
      </c>
      <c r="FZ14" s="17">
        <f t="shared" si="26"/>
        <v>-35</v>
      </c>
      <c r="GA14" s="36">
        <f t="shared" si="27"/>
        <v>-0.0105772136597159</v>
      </c>
      <c r="GB14" s="17">
        <v>528</v>
      </c>
      <c r="GC14" s="18">
        <v>542</v>
      </c>
      <c r="GD14" s="26">
        <v>0.0129151291512915</v>
      </c>
      <c r="GE14" s="17">
        <v>7</v>
      </c>
      <c r="GF14" s="18">
        <v>1438</v>
      </c>
      <c r="GG14" s="18">
        <f t="shared" si="28"/>
        <v>205.428571428571</v>
      </c>
      <c r="GH14" s="17">
        <v>209</v>
      </c>
      <c r="GI14" s="17">
        <f t="shared" si="29"/>
        <v>-25.0000000000001</v>
      </c>
      <c r="GJ14" s="36">
        <f t="shared" si="30"/>
        <v>-0.0173852573018081</v>
      </c>
      <c r="GK14" s="17">
        <v>532</v>
      </c>
      <c r="GL14" s="18">
        <v>595</v>
      </c>
      <c r="GM14" s="26">
        <v>0.0252100840336134</v>
      </c>
      <c r="GN14" s="18">
        <v>15</v>
      </c>
      <c r="GO14" s="18">
        <v>3088</v>
      </c>
      <c r="GP14" s="18">
        <f t="shared" si="31"/>
        <v>205.866666666667</v>
      </c>
      <c r="GQ14" s="17">
        <v>209</v>
      </c>
      <c r="GR14" s="17">
        <f t="shared" si="32"/>
        <v>-46.9999999999999</v>
      </c>
      <c r="GS14" s="36">
        <f t="shared" si="33"/>
        <v>-0.015220207253886</v>
      </c>
      <c r="GT14" s="17">
        <v>613</v>
      </c>
      <c r="GU14" s="18">
        <v>904</v>
      </c>
      <c r="GV14" s="26">
        <v>0.0276548672566372</v>
      </c>
      <c r="GW14" s="18">
        <v>25</v>
      </c>
      <c r="GX14" s="18">
        <v>5110</v>
      </c>
      <c r="GY14" s="18">
        <v>204.4</v>
      </c>
      <c r="GZ14" s="17">
        <v>209</v>
      </c>
      <c r="HA14" s="17">
        <v>-115</v>
      </c>
      <c r="HB14" s="36">
        <v>-0.022504892367906</v>
      </c>
      <c r="HC14" s="17">
        <v>598</v>
      </c>
      <c r="HD14" s="18">
        <v>1185</v>
      </c>
      <c r="HE14" s="26">
        <v>0.0177215189873418</v>
      </c>
      <c r="HF14" s="18">
        <v>21</v>
      </c>
      <c r="HG14" s="18">
        <v>4359</v>
      </c>
      <c r="HH14" s="40">
        <v>207.571428571429</v>
      </c>
      <c r="HI14" s="17">
        <v>209</v>
      </c>
      <c r="HJ14" s="17">
        <v>-29.9999999999997</v>
      </c>
      <c r="HK14" s="36">
        <v>-0.00688231245698549</v>
      </c>
      <c r="HL14" s="18">
        <v>564</v>
      </c>
      <c r="HM14" s="18">
        <v>930</v>
      </c>
      <c r="HN14" s="26">
        <v>0.0247311827956989</v>
      </c>
      <c r="HO14" s="18">
        <v>23</v>
      </c>
      <c r="HP14" s="18">
        <v>4717</v>
      </c>
      <c r="HQ14" s="18">
        <f t="shared" si="34"/>
        <v>205.086956521739</v>
      </c>
      <c r="HR14" s="17">
        <v>209</v>
      </c>
      <c r="HS14" s="17">
        <f t="shared" si="35"/>
        <v>-90.0000000000001</v>
      </c>
      <c r="HT14" s="36">
        <f t="shared" si="36"/>
        <v>-0.0190799236803053</v>
      </c>
      <c r="HU14" s="18">
        <v>504</v>
      </c>
      <c r="HV14" s="18">
        <v>837</v>
      </c>
      <c r="HW14" s="26">
        <v>0.017921146953405</v>
      </c>
      <c r="HX14" s="17">
        <v>15</v>
      </c>
      <c r="HY14" s="18">
        <v>3090</v>
      </c>
      <c r="HZ14" s="18">
        <v>206</v>
      </c>
      <c r="IA14" s="17">
        <v>209</v>
      </c>
      <c r="IB14" s="17">
        <f t="shared" si="37"/>
        <v>-45</v>
      </c>
      <c r="IC14" s="36">
        <f t="shared" si="38"/>
        <v>-0.0145631067961165</v>
      </c>
      <c r="ID14" s="18">
        <v>486</v>
      </c>
      <c r="IE14" s="18">
        <v>786</v>
      </c>
      <c r="IF14" s="26">
        <v>0.0114503816793893</v>
      </c>
      <c r="IG14" s="17">
        <v>9</v>
      </c>
      <c r="IH14" s="18">
        <v>2045</v>
      </c>
      <c r="II14" s="40">
        <v>227.222222222222</v>
      </c>
      <c r="IJ14" s="17">
        <v>209</v>
      </c>
      <c r="IK14" s="17">
        <f t="shared" si="39"/>
        <v>163.999999999998</v>
      </c>
      <c r="IL14" s="36">
        <f t="shared" si="40"/>
        <v>0.0801955990220039</v>
      </c>
      <c r="IM14" s="17">
        <v>481</v>
      </c>
      <c r="IN14" s="17"/>
      <c r="IO14" s="17">
        <v>336</v>
      </c>
      <c r="IP14" s="17">
        <v>67171.74</v>
      </c>
      <c r="IQ14" s="18">
        <v>270</v>
      </c>
      <c r="IR14" s="18">
        <v>55027.01</v>
      </c>
      <c r="IS14" s="17"/>
      <c r="IT14" s="17"/>
      <c r="IU14" s="17"/>
      <c r="IV14" s="17"/>
      <c r="IW14" s="16"/>
      <c r="IX14" s="16"/>
      <c r="IY14" s="16"/>
      <c r="IZ14" s="16"/>
      <c r="JA14" s="41"/>
      <c r="JB14" s="41"/>
      <c r="JC14" s="41"/>
      <c r="JD14" s="41"/>
      <c r="JE14" s="18"/>
      <c r="JF14" s="41"/>
      <c r="JG14" s="41"/>
      <c r="JH14" s="41"/>
      <c r="JI14" s="18"/>
      <c r="JJ14" s="18"/>
      <c r="JK14" s="18">
        <f t="shared" si="41"/>
        <v>508</v>
      </c>
      <c r="JL14" s="18">
        <f t="shared" si="42"/>
        <v>103825</v>
      </c>
      <c r="JM14" s="17">
        <v>209</v>
      </c>
      <c r="JN14" s="17">
        <f t="shared" si="43"/>
        <v>-2347</v>
      </c>
      <c r="JO14" s="36">
        <f t="shared" si="44"/>
        <v>-0.0226053455333494</v>
      </c>
      <c r="JP14" s="18">
        <f t="shared" si="45"/>
        <v>1114</v>
      </c>
      <c r="JQ14" s="42">
        <f t="shared" si="46"/>
        <v>226023.75</v>
      </c>
      <c r="JR14" s="43"/>
      <c r="JS14" s="43"/>
    </row>
    <row r="15" customFormat="1" ht="16.5" spans="1:279">
      <c r="A15" s="16" t="s">
        <v>133</v>
      </c>
      <c r="B15" s="17" t="s">
        <v>35</v>
      </c>
      <c r="C15" s="21">
        <v>6939962741451</v>
      </c>
      <c r="D15" s="18">
        <v>591229387549</v>
      </c>
      <c r="E15" s="21">
        <v>21061010000202</v>
      </c>
      <c r="F15" s="22" t="s">
        <v>153</v>
      </c>
      <c r="G15" s="19" t="s">
        <v>154</v>
      </c>
      <c r="H15" s="17" t="s">
        <v>129</v>
      </c>
      <c r="I15" s="26">
        <f>VLOOKUP(C15,[2]Sheet2!J:O,6,0)</f>
        <v>1</v>
      </c>
      <c r="J15" s="17">
        <f>VLOOKUP(C15,[2]Sheet2!J:M,4,0)</f>
        <v>1932</v>
      </c>
      <c r="K15" s="17">
        <f>VLOOKUP(C15,[2]Sheet2!J:P,7,0)</f>
        <v>1668</v>
      </c>
      <c r="L15" s="18">
        <f>VLOOKUP(C15,[2]Sheet2!J:N,5,0)</f>
        <v>43.846951430256</v>
      </c>
      <c r="M15" s="27" t="e">
        <f ca="1" t="shared" si="0"/>
        <v>#VALUE!</v>
      </c>
      <c r="N15" s="17">
        <v>1696</v>
      </c>
      <c r="O15" s="26">
        <v>0.0577830188679245</v>
      </c>
      <c r="P15" s="18">
        <v>98</v>
      </c>
      <c r="Q15" s="18">
        <v>19283</v>
      </c>
      <c r="R15" s="17">
        <v>229</v>
      </c>
      <c r="S15" s="17">
        <v>874</v>
      </c>
      <c r="T15" s="17">
        <v>1786</v>
      </c>
      <c r="U15" s="26">
        <v>0.0436730123180291</v>
      </c>
      <c r="V15" s="18">
        <v>78</v>
      </c>
      <c r="W15" s="18">
        <v>15301</v>
      </c>
      <c r="X15" s="17">
        <v>229</v>
      </c>
      <c r="Y15" s="17">
        <v>872</v>
      </c>
      <c r="Z15" s="17">
        <v>2987</v>
      </c>
      <c r="AA15" s="26">
        <v>0.0241044526280549</v>
      </c>
      <c r="AB15" s="18">
        <v>72</v>
      </c>
      <c r="AC15" s="18">
        <v>14259</v>
      </c>
      <c r="AD15" s="17">
        <v>229</v>
      </c>
      <c r="AE15" s="17">
        <v>810</v>
      </c>
      <c r="AF15" s="17">
        <v>2180</v>
      </c>
      <c r="AG15" s="26">
        <v>0.0321100917431193</v>
      </c>
      <c r="AH15" s="18">
        <v>70</v>
      </c>
      <c r="AI15" s="18">
        <v>13830</v>
      </c>
      <c r="AJ15" s="17">
        <v>229</v>
      </c>
      <c r="AK15" s="17">
        <v>790</v>
      </c>
      <c r="AL15" s="17">
        <v>2125</v>
      </c>
      <c r="AM15" s="26">
        <v>0.0348235294117647</v>
      </c>
      <c r="AN15" s="18">
        <v>74</v>
      </c>
      <c r="AO15" s="18">
        <v>16011</v>
      </c>
      <c r="AP15" s="17">
        <v>229</v>
      </c>
      <c r="AQ15" s="17">
        <v>1731</v>
      </c>
      <c r="AR15" s="17">
        <v>1722</v>
      </c>
      <c r="AS15" s="26">
        <v>0.0336817653890825</v>
      </c>
      <c r="AT15" s="18">
        <v>58</v>
      </c>
      <c r="AU15" s="18">
        <v>12385</v>
      </c>
      <c r="AV15" s="17">
        <v>229</v>
      </c>
      <c r="AW15" s="17">
        <v>711</v>
      </c>
      <c r="AX15" s="17">
        <v>2489</v>
      </c>
      <c r="AY15" s="26">
        <v>0.0526315789473684</v>
      </c>
      <c r="AZ15" s="17">
        <v>131</v>
      </c>
      <c r="BA15" s="18">
        <v>25234</v>
      </c>
      <c r="BB15" s="17">
        <v>229</v>
      </c>
      <c r="BC15" s="17">
        <v>591</v>
      </c>
      <c r="BD15" s="17">
        <v>2487</v>
      </c>
      <c r="BE15" s="32">
        <v>0.0570969039002815</v>
      </c>
      <c r="BF15" s="17">
        <v>142</v>
      </c>
      <c r="BG15" s="18">
        <v>27257</v>
      </c>
      <c r="BH15" s="17">
        <v>229</v>
      </c>
      <c r="BI15" s="17">
        <v>516</v>
      </c>
      <c r="BJ15" s="17">
        <v>1426</v>
      </c>
      <c r="BK15" s="32">
        <v>0.0245441795231417</v>
      </c>
      <c r="BL15" s="18">
        <v>35</v>
      </c>
      <c r="BM15" s="18">
        <v>7195</v>
      </c>
      <c r="BN15" s="17">
        <v>229</v>
      </c>
      <c r="BO15" s="17">
        <v>802</v>
      </c>
      <c r="BP15" s="17">
        <v>1198</v>
      </c>
      <c r="BQ15" s="32">
        <v>0.0342237061769616</v>
      </c>
      <c r="BR15" s="18">
        <v>41</v>
      </c>
      <c r="BS15" s="18">
        <v>8474</v>
      </c>
      <c r="BT15" s="17">
        <v>229</v>
      </c>
      <c r="BU15" s="18">
        <v>802</v>
      </c>
      <c r="BV15" s="17">
        <v>1262</v>
      </c>
      <c r="BW15" s="32">
        <v>0.0269413629160063</v>
      </c>
      <c r="BX15" s="18">
        <v>34</v>
      </c>
      <c r="BY15" s="18">
        <v>7176</v>
      </c>
      <c r="BZ15" s="17">
        <v>229</v>
      </c>
      <c r="CA15" s="18">
        <v>1077</v>
      </c>
      <c r="CB15" s="18">
        <v>1200</v>
      </c>
      <c r="CC15" s="32">
        <v>0.0391666666666667</v>
      </c>
      <c r="CD15" s="18">
        <v>47</v>
      </c>
      <c r="CE15" s="18">
        <v>9798</v>
      </c>
      <c r="CF15" s="17">
        <v>229</v>
      </c>
      <c r="CG15" s="18">
        <v>1137</v>
      </c>
      <c r="CH15" s="33">
        <v>1486</v>
      </c>
      <c r="CI15" s="32">
        <v>0.0356662180349933</v>
      </c>
      <c r="CJ15" s="18">
        <v>53</v>
      </c>
      <c r="CK15" s="18">
        <v>10965</v>
      </c>
      <c r="CL15" s="17">
        <v>229</v>
      </c>
      <c r="CM15" s="18">
        <v>1180</v>
      </c>
      <c r="CN15" s="33">
        <v>1423</v>
      </c>
      <c r="CO15" s="32">
        <v>0.0414617006324666</v>
      </c>
      <c r="CP15" s="17">
        <v>59</v>
      </c>
      <c r="CQ15" s="18">
        <v>12232</v>
      </c>
      <c r="CR15" s="17">
        <v>229</v>
      </c>
      <c r="CS15" s="17">
        <v>1210</v>
      </c>
      <c r="CT15" s="33">
        <v>1528</v>
      </c>
      <c r="CU15" s="32">
        <v>0.0320680628272251</v>
      </c>
      <c r="CV15" s="17">
        <v>49</v>
      </c>
      <c r="CW15" s="18">
        <v>10166</v>
      </c>
      <c r="CX15" s="17">
        <v>229</v>
      </c>
      <c r="CY15" s="17">
        <v>1172</v>
      </c>
      <c r="CZ15" s="33">
        <v>1895</v>
      </c>
      <c r="DA15" s="32">
        <v>0.0337730870712401</v>
      </c>
      <c r="DB15" s="18">
        <v>64</v>
      </c>
      <c r="DC15" s="18">
        <v>13297</v>
      </c>
      <c r="DD15" s="18">
        <f t="shared" si="1"/>
        <v>207.765625</v>
      </c>
      <c r="DE15" s="17">
        <v>229</v>
      </c>
      <c r="DF15" s="17">
        <f t="shared" si="2"/>
        <v>-1359</v>
      </c>
      <c r="DG15" s="36">
        <f t="shared" si="3"/>
        <v>-0.102203504549898</v>
      </c>
      <c r="DH15" s="18">
        <v>1111</v>
      </c>
      <c r="DI15" s="18">
        <v>2039</v>
      </c>
      <c r="DJ15" s="26">
        <v>0.0269740068661108</v>
      </c>
      <c r="DK15" s="18">
        <v>55</v>
      </c>
      <c r="DL15" s="18">
        <v>11445</v>
      </c>
      <c r="DM15" s="18">
        <f t="shared" si="4"/>
        <v>208.090909090909</v>
      </c>
      <c r="DN15" s="17">
        <v>229</v>
      </c>
      <c r="DO15" s="17">
        <f t="shared" si="5"/>
        <v>-1150</v>
      </c>
      <c r="DP15" s="36">
        <f t="shared" si="6"/>
        <v>-0.100480559196156</v>
      </c>
      <c r="DQ15" s="18">
        <v>1201</v>
      </c>
      <c r="DR15" s="18">
        <v>2117</v>
      </c>
      <c r="DS15" s="26">
        <v>0.0302314596126594</v>
      </c>
      <c r="DT15" s="18">
        <v>64</v>
      </c>
      <c r="DU15" s="18">
        <v>13139</v>
      </c>
      <c r="DV15" s="18">
        <f t="shared" si="7"/>
        <v>205.296875</v>
      </c>
      <c r="DW15" s="17">
        <v>229</v>
      </c>
      <c r="DX15" s="17">
        <f t="shared" si="8"/>
        <v>-1517</v>
      </c>
      <c r="DY15" s="36">
        <f t="shared" si="9"/>
        <v>-0.115457797397062</v>
      </c>
      <c r="DZ15" s="18">
        <v>1150</v>
      </c>
      <c r="EA15" s="18">
        <v>1446</v>
      </c>
      <c r="EB15" s="26">
        <v>0.0408022130013831</v>
      </c>
      <c r="EC15" s="18">
        <v>59</v>
      </c>
      <c r="ED15" s="18">
        <v>12118</v>
      </c>
      <c r="EE15" s="18">
        <f t="shared" si="10"/>
        <v>205.389830508475</v>
      </c>
      <c r="EF15" s="17">
        <v>229</v>
      </c>
      <c r="EG15" s="17">
        <f t="shared" si="11"/>
        <v>-1393</v>
      </c>
      <c r="EH15" s="36">
        <f t="shared" si="12"/>
        <v>-0.114952962535072</v>
      </c>
      <c r="EI15" s="18">
        <v>952</v>
      </c>
      <c r="EJ15" s="18">
        <v>1469</v>
      </c>
      <c r="EK15" s="26">
        <v>0.0367597004765146</v>
      </c>
      <c r="EL15" s="18">
        <v>54</v>
      </c>
      <c r="EM15" s="18">
        <v>11097</v>
      </c>
      <c r="EN15" s="18">
        <f t="shared" si="13"/>
        <v>205.5</v>
      </c>
      <c r="EO15" s="17">
        <v>229</v>
      </c>
      <c r="EP15" s="17">
        <f t="shared" si="14"/>
        <v>-1269</v>
      </c>
      <c r="EQ15" s="36">
        <f t="shared" si="15"/>
        <v>-0.114355231143552</v>
      </c>
      <c r="ER15" s="18">
        <v>1083</v>
      </c>
      <c r="ES15" s="18">
        <v>1469</v>
      </c>
      <c r="ET15" s="26">
        <v>0.0340367597004765</v>
      </c>
      <c r="EU15" s="17">
        <v>50</v>
      </c>
      <c r="EV15" s="18">
        <v>10783</v>
      </c>
      <c r="EW15" s="18">
        <f t="shared" si="16"/>
        <v>215.66</v>
      </c>
      <c r="EX15" s="17">
        <v>229</v>
      </c>
      <c r="EY15" s="17">
        <f t="shared" si="17"/>
        <v>-667</v>
      </c>
      <c r="EZ15" s="36">
        <f t="shared" si="18"/>
        <v>-0.0618566261708245</v>
      </c>
      <c r="FA15" s="17">
        <v>1121</v>
      </c>
      <c r="FB15" s="18">
        <v>1481</v>
      </c>
      <c r="FC15" s="26">
        <v>0.0317353139770425</v>
      </c>
      <c r="FD15" s="17">
        <v>47</v>
      </c>
      <c r="FE15" s="18">
        <v>10077</v>
      </c>
      <c r="FF15" s="18">
        <f t="shared" si="19"/>
        <v>214.404255319149</v>
      </c>
      <c r="FG15" s="17">
        <v>229</v>
      </c>
      <c r="FH15" s="17">
        <f t="shared" si="20"/>
        <v>-686</v>
      </c>
      <c r="FI15" s="36">
        <f t="shared" si="21"/>
        <v>-0.0680758162151433</v>
      </c>
      <c r="FJ15" s="17">
        <v>1240</v>
      </c>
      <c r="FK15" s="18">
        <v>1203</v>
      </c>
      <c r="FL15" s="26">
        <v>0.0382377389858687</v>
      </c>
      <c r="FM15" s="17">
        <v>46</v>
      </c>
      <c r="FN15" s="18">
        <v>9998</v>
      </c>
      <c r="FO15" s="18">
        <f t="shared" si="22"/>
        <v>217.347826086957</v>
      </c>
      <c r="FP15" s="17">
        <v>229</v>
      </c>
      <c r="FQ15" s="17">
        <f t="shared" si="23"/>
        <v>-536</v>
      </c>
      <c r="FR15" s="36">
        <f t="shared" si="24"/>
        <v>-0.0536107221444288</v>
      </c>
      <c r="FS15" s="17">
        <v>1276</v>
      </c>
      <c r="FT15" s="18">
        <v>1181</v>
      </c>
      <c r="FU15" s="26">
        <v>0.0338696020321761</v>
      </c>
      <c r="FV15" s="17">
        <v>40</v>
      </c>
      <c r="FW15" s="18">
        <v>8653</v>
      </c>
      <c r="FX15" s="18">
        <f t="shared" si="25"/>
        <v>216.325</v>
      </c>
      <c r="FY15" s="17">
        <v>229</v>
      </c>
      <c r="FZ15" s="17">
        <f t="shared" si="26"/>
        <v>-507</v>
      </c>
      <c r="GA15" s="36">
        <f t="shared" si="27"/>
        <v>-0.058592395700913</v>
      </c>
      <c r="GB15" s="17">
        <v>1322</v>
      </c>
      <c r="GC15" s="18">
        <v>1203</v>
      </c>
      <c r="GD15" s="26">
        <v>0.0399002493765586</v>
      </c>
      <c r="GE15" s="17">
        <v>48</v>
      </c>
      <c r="GF15" s="18">
        <v>10454</v>
      </c>
      <c r="GG15" s="18">
        <f t="shared" si="28"/>
        <v>217.791666666667</v>
      </c>
      <c r="GH15" s="17">
        <v>229</v>
      </c>
      <c r="GI15" s="17">
        <f t="shared" si="29"/>
        <v>-538</v>
      </c>
      <c r="GJ15" s="36">
        <f t="shared" si="30"/>
        <v>-0.0514635546202411</v>
      </c>
      <c r="GK15" s="17">
        <v>1330</v>
      </c>
      <c r="GL15" s="18">
        <v>1028</v>
      </c>
      <c r="GM15" s="26">
        <v>0.0369649805447471</v>
      </c>
      <c r="GN15" s="18">
        <v>38</v>
      </c>
      <c r="GO15" s="18">
        <v>8197</v>
      </c>
      <c r="GP15" s="18">
        <f t="shared" si="31"/>
        <v>215.710526315789</v>
      </c>
      <c r="GQ15" s="17">
        <v>229</v>
      </c>
      <c r="GR15" s="17">
        <f t="shared" si="32"/>
        <v>-505</v>
      </c>
      <c r="GS15" s="36">
        <f t="shared" si="33"/>
        <v>-0.0616079053312187</v>
      </c>
      <c r="GT15" s="17">
        <v>3087</v>
      </c>
      <c r="GU15" s="18">
        <v>1172</v>
      </c>
      <c r="GV15" s="26">
        <v>0.0290102389078498</v>
      </c>
      <c r="GW15" s="18">
        <v>34</v>
      </c>
      <c r="GX15" s="18">
        <v>7404</v>
      </c>
      <c r="GY15" s="18">
        <v>217.764705882353</v>
      </c>
      <c r="GZ15" s="17">
        <v>229</v>
      </c>
      <c r="HA15" s="17">
        <v>-382</v>
      </c>
      <c r="HB15" s="36">
        <v>-0.051593733117234</v>
      </c>
      <c r="HC15" s="17">
        <v>3249</v>
      </c>
      <c r="HD15" s="18">
        <v>1127</v>
      </c>
      <c r="HE15" s="26">
        <v>0.0372670807453416</v>
      </c>
      <c r="HF15" s="18">
        <v>42</v>
      </c>
      <c r="HG15" s="18">
        <v>9090</v>
      </c>
      <c r="HH15" s="40">
        <v>216.428571428571</v>
      </c>
      <c r="HI15" s="17">
        <v>229</v>
      </c>
      <c r="HJ15" s="17">
        <v>-528</v>
      </c>
      <c r="HK15" s="36">
        <v>-0.0580858085808581</v>
      </c>
      <c r="HL15" s="18">
        <v>3372</v>
      </c>
      <c r="HM15" s="18">
        <v>1450</v>
      </c>
      <c r="HN15" s="26">
        <v>0.0372413793103448</v>
      </c>
      <c r="HO15" s="18">
        <v>54</v>
      </c>
      <c r="HP15" s="18">
        <v>11631</v>
      </c>
      <c r="HQ15" s="18">
        <f t="shared" si="34"/>
        <v>215.388888888889</v>
      </c>
      <c r="HR15" s="17">
        <v>229</v>
      </c>
      <c r="HS15" s="17">
        <f t="shared" si="35"/>
        <v>-735</v>
      </c>
      <c r="HT15" s="36">
        <f t="shared" si="36"/>
        <v>-0.0631931906112974</v>
      </c>
      <c r="HU15" s="18">
        <v>3527</v>
      </c>
      <c r="HV15" s="18">
        <v>1239</v>
      </c>
      <c r="HW15" s="26">
        <v>0.0290556900726392</v>
      </c>
      <c r="HX15" s="17">
        <v>36</v>
      </c>
      <c r="HY15" s="18">
        <v>7728</v>
      </c>
      <c r="HZ15" s="18">
        <v>214.666666666667</v>
      </c>
      <c r="IA15" s="17">
        <v>229</v>
      </c>
      <c r="IB15" s="17">
        <f t="shared" si="37"/>
        <v>-515.999999999988</v>
      </c>
      <c r="IC15" s="36">
        <f t="shared" si="38"/>
        <v>-0.0667701863354022</v>
      </c>
      <c r="ID15" s="18">
        <v>3538</v>
      </c>
      <c r="IE15" s="18">
        <v>1423</v>
      </c>
      <c r="IF15" s="26">
        <v>0.028109627547435</v>
      </c>
      <c r="IG15" s="17">
        <v>40</v>
      </c>
      <c r="IH15" s="18">
        <v>8636</v>
      </c>
      <c r="II15" s="40">
        <v>215.9</v>
      </c>
      <c r="IJ15" s="17">
        <v>229</v>
      </c>
      <c r="IK15" s="17">
        <f t="shared" si="39"/>
        <v>-524</v>
      </c>
      <c r="IL15" s="36">
        <f t="shared" si="40"/>
        <v>-0.0606762389995368</v>
      </c>
      <c r="IM15" s="17">
        <v>3580</v>
      </c>
      <c r="IN15" s="17"/>
      <c r="IO15" s="17">
        <v>1834</v>
      </c>
      <c r="IP15" s="17">
        <v>366837.03</v>
      </c>
      <c r="IQ15" s="18">
        <v>845</v>
      </c>
      <c r="IR15" s="18">
        <v>175988.11</v>
      </c>
      <c r="IS15" s="17"/>
      <c r="IT15" s="17"/>
      <c r="IU15" s="18"/>
      <c r="IV15" s="41"/>
      <c r="IW15" s="18"/>
      <c r="IX15" s="41"/>
      <c r="IY15" s="41"/>
      <c r="IZ15" s="41"/>
      <c r="JA15" s="41"/>
      <c r="JB15" s="41"/>
      <c r="JC15" s="41"/>
      <c r="JD15" s="41"/>
      <c r="JE15" s="18"/>
      <c r="JF15" s="41"/>
      <c r="JG15" s="41"/>
      <c r="JH15" s="41"/>
      <c r="JI15" s="18"/>
      <c r="JJ15" s="18"/>
      <c r="JK15" s="18">
        <f t="shared" si="41"/>
        <v>1812</v>
      </c>
      <c r="JL15" s="18">
        <f t="shared" si="42"/>
        <v>373313</v>
      </c>
      <c r="JM15" s="17">
        <v>229</v>
      </c>
      <c r="JN15" s="17">
        <f t="shared" si="43"/>
        <v>-41635</v>
      </c>
      <c r="JO15" s="36">
        <f t="shared" si="44"/>
        <v>-0.111528395742982</v>
      </c>
      <c r="JP15" s="18">
        <f t="shared" si="45"/>
        <v>4491</v>
      </c>
      <c r="JQ15" s="42">
        <f t="shared" si="46"/>
        <v>916138.14</v>
      </c>
      <c r="JR15" s="43"/>
      <c r="JS15" s="43"/>
    </row>
    <row r="16" customFormat="1" ht="16.5" spans="1:279">
      <c r="A16" s="16"/>
      <c r="B16" s="17" t="s">
        <v>35</v>
      </c>
      <c r="C16" s="21">
        <v>6939962759043</v>
      </c>
      <c r="D16" s="18">
        <v>599127447725</v>
      </c>
      <c r="E16" s="21">
        <v>21061010002803</v>
      </c>
      <c r="F16" s="22" t="s">
        <v>155</v>
      </c>
      <c r="G16" s="19" t="s">
        <v>156</v>
      </c>
      <c r="H16" s="17" t="s">
        <v>129</v>
      </c>
      <c r="I16" s="26">
        <f>VLOOKUP(C16,[2]Sheet2!J:O,6,0)</f>
        <v>0.75</v>
      </c>
      <c r="J16" s="17">
        <f>VLOOKUP(C16,[2]Sheet2!J:M,4,0)</f>
        <v>169</v>
      </c>
      <c r="K16" s="17">
        <f>VLOOKUP(C16,[2]Sheet2!J:P,7,0)</f>
        <v>0</v>
      </c>
      <c r="L16" s="18">
        <f>VLOOKUP(C16,[2]Sheet2!J:N,5,0)</f>
        <v>32.2519083969466</v>
      </c>
      <c r="M16" s="27" t="e">
        <f ca="1" t="shared" si="0"/>
        <v>#VALUE!</v>
      </c>
      <c r="N16" s="17">
        <v>530</v>
      </c>
      <c r="O16" s="26">
        <v>0.00943396226415094</v>
      </c>
      <c r="P16" s="18">
        <v>5</v>
      </c>
      <c r="Q16" s="18">
        <v>1668</v>
      </c>
      <c r="R16" s="17">
        <v>349</v>
      </c>
      <c r="S16" s="17">
        <v>296</v>
      </c>
      <c r="T16" s="17">
        <v>470</v>
      </c>
      <c r="U16" s="26">
        <v>0.00851063829787234</v>
      </c>
      <c r="V16" s="18">
        <v>4</v>
      </c>
      <c r="W16" s="18">
        <v>1350</v>
      </c>
      <c r="X16" s="17">
        <v>349</v>
      </c>
      <c r="Y16" s="17">
        <v>300</v>
      </c>
      <c r="Z16" s="17">
        <v>458</v>
      </c>
      <c r="AA16" s="26">
        <v>0.0109170305676856</v>
      </c>
      <c r="AB16" s="18">
        <v>5</v>
      </c>
      <c r="AC16" s="18">
        <v>1687</v>
      </c>
      <c r="AD16" s="17">
        <v>349</v>
      </c>
      <c r="AE16" s="17">
        <v>309</v>
      </c>
      <c r="AF16" s="17">
        <v>584</v>
      </c>
      <c r="AG16" s="26">
        <v>0.00856164383561644</v>
      </c>
      <c r="AH16" s="18">
        <v>5</v>
      </c>
      <c r="AI16" s="18">
        <v>1695</v>
      </c>
      <c r="AJ16" s="17">
        <v>349</v>
      </c>
      <c r="AK16" s="17">
        <v>262</v>
      </c>
      <c r="AL16" s="17">
        <v>627</v>
      </c>
      <c r="AM16" s="26">
        <v>0.0159489633173844</v>
      </c>
      <c r="AN16" s="18">
        <v>10</v>
      </c>
      <c r="AO16" s="18">
        <v>3458</v>
      </c>
      <c r="AP16" s="17">
        <v>349</v>
      </c>
      <c r="AQ16" s="17">
        <v>259</v>
      </c>
      <c r="AR16" s="17">
        <v>673</v>
      </c>
      <c r="AS16" s="26">
        <v>0.0178306092124814</v>
      </c>
      <c r="AT16" s="18">
        <v>12</v>
      </c>
      <c r="AU16" s="18">
        <v>4028</v>
      </c>
      <c r="AV16" s="17">
        <v>349</v>
      </c>
      <c r="AW16" s="17">
        <v>259</v>
      </c>
      <c r="AX16" s="17">
        <v>638</v>
      </c>
      <c r="AY16" s="26">
        <v>0.00156739811912226</v>
      </c>
      <c r="AZ16" s="17">
        <v>1</v>
      </c>
      <c r="BA16" s="18">
        <v>339</v>
      </c>
      <c r="BB16" s="17">
        <v>339</v>
      </c>
      <c r="BC16" s="17">
        <v>268</v>
      </c>
      <c r="BD16" s="17">
        <v>721</v>
      </c>
      <c r="BE16" s="32">
        <v>0.0124826629680999</v>
      </c>
      <c r="BF16" s="17">
        <v>9</v>
      </c>
      <c r="BG16" s="18">
        <v>2956</v>
      </c>
      <c r="BH16" s="17">
        <v>339</v>
      </c>
      <c r="BI16" s="17">
        <v>267</v>
      </c>
      <c r="BJ16" s="17">
        <v>571</v>
      </c>
      <c r="BK16" s="32">
        <v>0.00350262697022767</v>
      </c>
      <c r="BL16" s="18">
        <v>2</v>
      </c>
      <c r="BM16" s="18">
        <v>678</v>
      </c>
      <c r="BN16" s="17">
        <v>339</v>
      </c>
      <c r="BO16" s="17">
        <v>242</v>
      </c>
      <c r="BP16" s="17">
        <v>469</v>
      </c>
      <c r="BQ16" s="32">
        <v>0.0191897654584222</v>
      </c>
      <c r="BR16" s="18">
        <v>9</v>
      </c>
      <c r="BS16" s="18">
        <v>3026</v>
      </c>
      <c r="BT16" s="17">
        <v>339</v>
      </c>
      <c r="BU16" s="18">
        <v>242</v>
      </c>
      <c r="BV16" s="17">
        <v>445</v>
      </c>
      <c r="BW16" s="32">
        <v>0.0134831460674157</v>
      </c>
      <c r="BX16" s="18">
        <v>6</v>
      </c>
      <c r="BY16" s="18">
        <v>2034</v>
      </c>
      <c r="BZ16" s="17">
        <v>339</v>
      </c>
      <c r="CA16" s="18">
        <v>259</v>
      </c>
      <c r="CB16" s="18">
        <v>472</v>
      </c>
      <c r="CC16" s="32">
        <v>0.0169491525423729</v>
      </c>
      <c r="CD16" s="18">
        <v>8</v>
      </c>
      <c r="CE16" s="18">
        <v>2712</v>
      </c>
      <c r="CF16" s="17">
        <v>339</v>
      </c>
      <c r="CG16" s="18">
        <v>246</v>
      </c>
      <c r="CH16" s="33">
        <v>549</v>
      </c>
      <c r="CI16" s="32">
        <v>0.00910746812386157</v>
      </c>
      <c r="CJ16" s="18">
        <v>5</v>
      </c>
      <c r="CK16" s="18">
        <v>1685</v>
      </c>
      <c r="CL16" s="17">
        <v>339</v>
      </c>
      <c r="CM16" s="18">
        <v>242</v>
      </c>
      <c r="CN16" s="33">
        <v>517</v>
      </c>
      <c r="CO16" s="32">
        <v>0.02321083172147</v>
      </c>
      <c r="CP16" s="17">
        <v>12</v>
      </c>
      <c r="CQ16" s="18">
        <v>4048</v>
      </c>
      <c r="CR16" s="17">
        <v>339</v>
      </c>
      <c r="CS16" s="17">
        <v>231</v>
      </c>
      <c r="CT16" s="33">
        <v>501</v>
      </c>
      <c r="CU16" s="32">
        <v>0.0159680638722555</v>
      </c>
      <c r="CV16" s="17">
        <v>8</v>
      </c>
      <c r="CW16" s="18">
        <v>2702</v>
      </c>
      <c r="CX16" s="17">
        <v>339</v>
      </c>
      <c r="CY16" s="17">
        <v>236</v>
      </c>
      <c r="CZ16" s="33">
        <v>492</v>
      </c>
      <c r="DA16" s="32">
        <v>0.0101626016260163</v>
      </c>
      <c r="DB16" s="18">
        <v>5</v>
      </c>
      <c r="DC16" s="18">
        <v>1665</v>
      </c>
      <c r="DD16" s="18">
        <f t="shared" si="1"/>
        <v>333</v>
      </c>
      <c r="DE16" s="17">
        <v>339</v>
      </c>
      <c r="DF16" s="17">
        <f t="shared" si="2"/>
        <v>-30</v>
      </c>
      <c r="DG16" s="36">
        <f t="shared" si="3"/>
        <v>-0.018018018018018</v>
      </c>
      <c r="DH16" s="18">
        <v>233</v>
      </c>
      <c r="DI16" s="18">
        <v>483</v>
      </c>
      <c r="DJ16" s="26">
        <v>0.020703933747412</v>
      </c>
      <c r="DK16" s="18">
        <v>10</v>
      </c>
      <c r="DL16" s="18">
        <v>3377</v>
      </c>
      <c r="DM16" s="18">
        <f t="shared" si="4"/>
        <v>337.7</v>
      </c>
      <c r="DN16" s="17">
        <v>339</v>
      </c>
      <c r="DO16" s="17">
        <f t="shared" si="5"/>
        <v>-13.0000000000001</v>
      </c>
      <c r="DP16" s="36">
        <f t="shared" si="6"/>
        <v>-0.00384957062481496</v>
      </c>
      <c r="DQ16" s="18">
        <v>237</v>
      </c>
      <c r="DR16" s="18">
        <v>460</v>
      </c>
      <c r="DS16" s="26">
        <v>0.00869565217391304</v>
      </c>
      <c r="DT16" s="18">
        <v>4</v>
      </c>
      <c r="DU16" s="18">
        <v>1348</v>
      </c>
      <c r="DV16" s="18">
        <f t="shared" si="7"/>
        <v>337</v>
      </c>
      <c r="DW16" s="17">
        <v>339</v>
      </c>
      <c r="DX16" s="17">
        <f t="shared" si="8"/>
        <v>-8</v>
      </c>
      <c r="DY16" s="36">
        <f t="shared" si="9"/>
        <v>-0.00593471810089021</v>
      </c>
      <c r="DZ16" s="18">
        <v>240</v>
      </c>
      <c r="EA16" s="18">
        <v>458</v>
      </c>
      <c r="EB16" s="26">
        <v>0.0196506550218341</v>
      </c>
      <c r="EC16" s="18">
        <v>9</v>
      </c>
      <c r="ED16" s="18">
        <v>3041</v>
      </c>
      <c r="EE16" s="18">
        <f t="shared" si="10"/>
        <v>337.888888888889</v>
      </c>
      <c r="EF16" s="17">
        <v>339</v>
      </c>
      <c r="EG16" s="17">
        <f t="shared" si="11"/>
        <v>-9.99999999999977</v>
      </c>
      <c r="EH16" s="36">
        <f t="shared" si="12"/>
        <v>-0.0032883919763235</v>
      </c>
      <c r="EI16" s="18">
        <v>231</v>
      </c>
      <c r="EJ16" s="18">
        <v>523</v>
      </c>
      <c r="EK16" s="26">
        <v>0.0133843212237094</v>
      </c>
      <c r="EL16" s="18">
        <v>7</v>
      </c>
      <c r="EM16" s="18">
        <v>2353</v>
      </c>
      <c r="EN16" s="18">
        <f t="shared" si="13"/>
        <v>336.142857142857</v>
      </c>
      <c r="EO16" s="17">
        <v>339</v>
      </c>
      <c r="EP16" s="17">
        <f t="shared" si="14"/>
        <v>-19.9999999999998</v>
      </c>
      <c r="EQ16" s="36">
        <f t="shared" si="15"/>
        <v>-0.0084997875053123</v>
      </c>
      <c r="ER16" s="18">
        <v>225</v>
      </c>
      <c r="ES16" s="18">
        <v>499</v>
      </c>
      <c r="ET16" s="26">
        <v>0.0140280561122244</v>
      </c>
      <c r="EU16" s="17">
        <v>7</v>
      </c>
      <c r="EV16" s="18">
        <v>2298</v>
      </c>
      <c r="EW16" s="18">
        <f t="shared" si="16"/>
        <v>328.285714285714</v>
      </c>
      <c r="EX16" s="17">
        <v>339</v>
      </c>
      <c r="EY16" s="17">
        <f t="shared" si="17"/>
        <v>-75.0000000000001</v>
      </c>
      <c r="EZ16" s="36">
        <f t="shared" si="18"/>
        <v>-0.0326370757180157</v>
      </c>
      <c r="FA16" s="17">
        <v>219</v>
      </c>
      <c r="FB16" s="18">
        <v>598</v>
      </c>
      <c r="FC16" s="26">
        <v>0.0133779264214047</v>
      </c>
      <c r="FD16" s="17">
        <v>8</v>
      </c>
      <c r="FE16" s="18">
        <v>2702</v>
      </c>
      <c r="FF16" s="18">
        <f t="shared" si="19"/>
        <v>337.75</v>
      </c>
      <c r="FG16" s="17">
        <v>339</v>
      </c>
      <c r="FH16" s="17">
        <f t="shared" si="20"/>
        <v>-10</v>
      </c>
      <c r="FI16" s="36">
        <f t="shared" si="21"/>
        <v>-0.00370096225018505</v>
      </c>
      <c r="FJ16" s="17">
        <v>211</v>
      </c>
      <c r="FK16" s="18">
        <v>547</v>
      </c>
      <c r="FL16" s="26">
        <v>0.0127970749542962</v>
      </c>
      <c r="FM16" s="17">
        <v>7</v>
      </c>
      <c r="FN16" s="18">
        <v>2373</v>
      </c>
      <c r="FO16" s="18">
        <f t="shared" si="22"/>
        <v>339</v>
      </c>
      <c r="FP16" s="17">
        <v>339</v>
      </c>
      <c r="FQ16" s="17">
        <f t="shared" si="23"/>
        <v>0</v>
      </c>
      <c r="FR16" s="36">
        <f t="shared" si="24"/>
        <v>0</v>
      </c>
      <c r="FS16" s="17">
        <v>205</v>
      </c>
      <c r="FT16" s="18">
        <v>475</v>
      </c>
      <c r="FU16" s="26">
        <v>0.0168421052631579</v>
      </c>
      <c r="FV16" s="17">
        <v>8</v>
      </c>
      <c r="FW16" s="18">
        <v>2682</v>
      </c>
      <c r="FX16" s="18">
        <f t="shared" si="25"/>
        <v>335.25</v>
      </c>
      <c r="FY16" s="17">
        <v>339</v>
      </c>
      <c r="FZ16" s="17">
        <f t="shared" si="26"/>
        <v>-30</v>
      </c>
      <c r="GA16" s="36">
        <f t="shared" si="27"/>
        <v>-0.0111856823266219</v>
      </c>
      <c r="GB16" s="17">
        <v>197</v>
      </c>
      <c r="GC16" s="18">
        <v>443</v>
      </c>
      <c r="GD16" s="26">
        <v>0.0135440180586907</v>
      </c>
      <c r="GE16" s="17">
        <v>6</v>
      </c>
      <c r="GF16" s="18">
        <v>2034</v>
      </c>
      <c r="GG16" s="18">
        <f t="shared" si="28"/>
        <v>339</v>
      </c>
      <c r="GH16" s="17">
        <v>339</v>
      </c>
      <c r="GI16" s="17">
        <f t="shared" si="29"/>
        <v>0</v>
      </c>
      <c r="GJ16" s="36">
        <f t="shared" si="30"/>
        <v>0</v>
      </c>
      <c r="GK16" s="17">
        <v>191</v>
      </c>
      <c r="GL16" s="18">
        <v>470</v>
      </c>
      <c r="GM16" s="26">
        <v>0.00851063829787234</v>
      </c>
      <c r="GN16" s="18">
        <v>4</v>
      </c>
      <c r="GO16" s="18">
        <v>1336</v>
      </c>
      <c r="GP16" s="18">
        <f t="shared" si="31"/>
        <v>334</v>
      </c>
      <c r="GQ16" s="17">
        <v>339</v>
      </c>
      <c r="GR16" s="17">
        <f t="shared" si="32"/>
        <v>-20</v>
      </c>
      <c r="GS16" s="36">
        <f t="shared" si="33"/>
        <v>-0.0149700598802395</v>
      </c>
      <c r="GT16" s="17">
        <v>188</v>
      </c>
      <c r="GU16" s="18">
        <v>495</v>
      </c>
      <c r="GV16" s="26">
        <v>0.00404040404040404</v>
      </c>
      <c r="GW16" s="18">
        <v>2</v>
      </c>
      <c r="GX16" s="18">
        <v>663</v>
      </c>
      <c r="GY16" s="18">
        <v>331.5</v>
      </c>
      <c r="GZ16" s="17">
        <v>339</v>
      </c>
      <c r="HA16" s="17">
        <v>-15</v>
      </c>
      <c r="HB16" s="36">
        <v>-0.0226244343891403</v>
      </c>
      <c r="HC16" s="17">
        <v>186</v>
      </c>
      <c r="HD16" s="18">
        <v>552</v>
      </c>
      <c r="HE16" s="26">
        <v>0.0072463768115942</v>
      </c>
      <c r="HF16" s="18">
        <v>4</v>
      </c>
      <c r="HG16" s="18">
        <v>1356</v>
      </c>
      <c r="HH16" s="40">
        <v>339</v>
      </c>
      <c r="HI16" s="17">
        <v>339</v>
      </c>
      <c r="HJ16" s="17">
        <v>0</v>
      </c>
      <c r="HK16" s="36">
        <v>0</v>
      </c>
      <c r="HL16" s="18">
        <v>182</v>
      </c>
      <c r="HM16" s="18">
        <v>507</v>
      </c>
      <c r="HN16" s="26">
        <v>0.00986193293885602</v>
      </c>
      <c r="HO16" s="18">
        <v>5</v>
      </c>
      <c r="HP16" s="18">
        <v>1685</v>
      </c>
      <c r="HQ16" s="18">
        <f t="shared" si="34"/>
        <v>337</v>
      </c>
      <c r="HR16" s="17">
        <v>339</v>
      </c>
      <c r="HS16" s="17">
        <f t="shared" si="35"/>
        <v>-10</v>
      </c>
      <c r="HT16" s="36">
        <f t="shared" si="36"/>
        <v>-0.00593471810089021</v>
      </c>
      <c r="HU16" s="18">
        <v>178</v>
      </c>
      <c r="HV16" s="18">
        <v>472</v>
      </c>
      <c r="HW16" s="26">
        <v>0.0105932203389831</v>
      </c>
      <c r="HX16" s="17">
        <v>5</v>
      </c>
      <c r="HY16" s="18">
        <v>1680</v>
      </c>
      <c r="HZ16" s="18">
        <v>336</v>
      </c>
      <c r="IA16" s="17">
        <v>339</v>
      </c>
      <c r="IB16" s="17">
        <f t="shared" si="37"/>
        <v>-15</v>
      </c>
      <c r="IC16" s="36">
        <f t="shared" si="38"/>
        <v>-0.00892857142857143</v>
      </c>
      <c r="ID16" s="18">
        <v>174</v>
      </c>
      <c r="IE16" s="18">
        <v>465</v>
      </c>
      <c r="IF16" s="26">
        <v>0.00860215053763441</v>
      </c>
      <c r="IG16" s="17">
        <v>4</v>
      </c>
      <c r="IH16" s="18">
        <v>1341</v>
      </c>
      <c r="II16" s="40">
        <v>335.25</v>
      </c>
      <c r="IJ16" s="17">
        <v>339</v>
      </c>
      <c r="IK16" s="17">
        <f t="shared" si="39"/>
        <v>-15</v>
      </c>
      <c r="IL16" s="36">
        <f t="shared" si="40"/>
        <v>-0.0111856823266219</v>
      </c>
      <c r="IM16" s="17">
        <v>170</v>
      </c>
      <c r="IN16" s="17"/>
      <c r="IO16" s="17">
        <v>233</v>
      </c>
      <c r="IP16" s="17">
        <v>71423.18</v>
      </c>
      <c r="IQ16" s="18">
        <v>27</v>
      </c>
      <c r="IR16" s="18">
        <v>9200</v>
      </c>
      <c r="IS16" s="17"/>
      <c r="IT16" s="17"/>
      <c r="IU16" s="18"/>
      <c r="IV16" s="41"/>
      <c r="IW16" s="18"/>
      <c r="IX16" s="41"/>
      <c r="IY16" s="41"/>
      <c r="IZ16" s="41"/>
      <c r="JA16" s="41"/>
      <c r="JB16" s="41"/>
      <c r="JC16" s="41"/>
      <c r="JD16" s="41"/>
      <c r="JE16" s="18"/>
      <c r="JF16" s="41"/>
      <c r="JG16" s="41"/>
      <c r="JH16" s="41"/>
      <c r="JI16" s="18"/>
      <c r="JJ16" s="18"/>
      <c r="JK16" s="18">
        <f t="shared" si="41"/>
        <v>196</v>
      </c>
      <c r="JL16" s="18">
        <f t="shared" si="42"/>
        <v>66000</v>
      </c>
      <c r="JM16" s="17">
        <v>339</v>
      </c>
      <c r="JN16" s="17">
        <f t="shared" si="43"/>
        <v>-443.999999999999</v>
      </c>
      <c r="JO16" s="36">
        <f t="shared" si="44"/>
        <v>-0.00672727272727272</v>
      </c>
      <c r="JP16" s="18">
        <f t="shared" si="45"/>
        <v>456</v>
      </c>
      <c r="JQ16" s="42">
        <f t="shared" si="46"/>
        <v>146623.18</v>
      </c>
      <c r="JR16" s="43"/>
      <c r="JS16" s="43"/>
    </row>
    <row r="17" customFormat="1" ht="16.5" spans="1:279">
      <c r="A17" s="16"/>
      <c r="B17" s="17" t="s">
        <v>35</v>
      </c>
      <c r="C17" s="21">
        <v>6939962763910</v>
      </c>
      <c r="D17" s="18">
        <v>598515428966</v>
      </c>
      <c r="E17" s="21">
        <v>21061010003591</v>
      </c>
      <c r="F17" s="22" t="s">
        <v>157</v>
      </c>
      <c r="G17" s="19" t="s">
        <v>158</v>
      </c>
      <c r="H17" s="17" t="s">
        <v>129</v>
      </c>
      <c r="I17" s="26">
        <f>VLOOKUP(C17,[2]Sheet2!J:O,6,0)</f>
        <v>1</v>
      </c>
      <c r="J17" s="17">
        <f>VLOOKUP(C17,[2]Sheet2!J:M,4,0)</f>
        <v>686</v>
      </c>
      <c r="K17" s="17">
        <f>VLOOKUP(C17,[2]Sheet2!J:P,7,0)</f>
        <v>550</v>
      </c>
      <c r="L17" s="18">
        <f>VLOOKUP(C17,[2]Sheet2!J:N,5,0)</f>
        <v>52.4733444549213</v>
      </c>
      <c r="M17" s="27" t="e">
        <f ca="1" t="shared" si="0"/>
        <v>#VALUE!</v>
      </c>
      <c r="N17" s="17">
        <v>2340</v>
      </c>
      <c r="O17" s="26">
        <v>0.00641025641025641</v>
      </c>
      <c r="P17" s="18">
        <v>15</v>
      </c>
      <c r="Q17" s="18">
        <v>4171</v>
      </c>
      <c r="R17" s="17">
        <v>289</v>
      </c>
      <c r="S17" s="17">
        <v>485</v>
      </c>
      <c r="T17" s="17">
        <v>2160</v>
      </c>
      <c r="U17" s="26">
        <v>0.0106481481481481</v>
      </c>
      <c r="V17" s="18">
        <v>23</v>
      </c>
      <c r="W17" s="18">
        <v>6378</v>
      </c>
      <c r="X17" s="17">
        <v>289</v>
      </c>
      <c r="Y17" s="17">
        <v>464</v>
      </c>
      <c r="Z17" s="17">
        <v>2190</v>
      </c>
      <c r="AA17" s="26">
        <v>0.00639269406392694</v>
      </c>
      <c r="AB17" s="18">
        <v>14</v>
      </c>
      <c r="AC17" s="18">
        <v>3881</v>
      </c>
      <c r="AD17" s="17">
        <v>289</v>
      </c>
      <c r="AE17" s="17">
        <v>451</v>
      </c>
      <c r="AF17" s="17">
        <v>2387</v>
      </c>
      <c r="AG17" s="26">
        <v>0.00460829493087558</v>
      </c>
      <c r="AH17" s="18">
        <v>11</v>
      </c>
      <c r="AI17" s="18">
        <v>3054</v>
      </c>
      <c r="AJ17" s="17">
        <v>289</v>
      </c>
      <c r="AK17" s="17">
        <v>361</v>
      </c>
      <c r="AL17" s="17">
        <v>2438</v>
      </c>
      <c r="AM17" s="26">
        <v>0.00615258408531583</v>
      </c>
      <c r="AN17" s="18">
        <v>15</v>
      </c>
      <c r="AO17" s="18">
        <v>4464</v>
      </c>
      <c r="AP17" s="17">
        <v>289</v>
      </c>
      <c r="AQ17" s="17">
        <v>348</v>
      </c>
      <c r="AR17" s="17">
        <v>2003</v>
      </c>
      <c r="AS17" s="26">
        <v>0.00349475786320519</v>
      </c>
      <c r="AT17" s="18">
        <v>7</v>
      </c>
      <c r="AU17" s="18">
        <v>2059</v>
      </c>
      <c r="AV17" s="17">
        <v>289</v>
      </c>
      <c r="AW17" s="17">
        <v>342</v>
      </c>
      <c r="AX17" s="17">
        <v>4586</v>
      </c>
      <c r="AY17" s="26">
        <v>0.00719581334496293</v>
      </c>
      <c r="AZ17" s="17">
        <v>33</v>
      </c>
      <c r="BA17" s="18">
        <v>8999</v>
      </c>
      <c r="BB17" s="17">
        <v>289</v>
      </c>
      <c r="BC17" s="17">
        <v>354</v>
      </c>
      <c r="BD17" s="17">
        <v>2718</v>
      </c>
      <c r="BE17" s="32">
        <v>0.0117733627667403</v>
      </c>
      <c r="BF17" s="17">
        <v>32</v>
      </c>
      <c r="BG17" s="18">
        <v>8693</v>
      </c>
      <c r="BH17" s="17">
        <v>289</v>
      </c>
      <c r="BI17" s="17">
        <v>326</v>
      </c>
      <c r="BJ17" s="17">
        <v>1723</v>
      </c>
      <c r="BK17" s="32">
        <v>0.00232153221125943</v>
      </c>
      <c r="BL17" s="18">
        <v>4</v>
      </c>
      <c r="BM17" s="18">
        <v>1196</v>
      </c>
      <c r="BN17" s="17">
        <v>289</v>
      </c>
      <c r="BO17" s="17">
        <v>658</v>
      </c>
      <c r="BP17" s="17">
        <v>1467</v>
      </c>
      <c r="BQ17" s="32">
        <v>0.00681663258350375</v>
      </c>
      <c r="BR17" s="18">
        <v>10</v>
      </c>
      <c r="BS17" s="18">
        <v>3020</v>
      </c>
      <c r="BT17" s="17">
        <v>289</v>
      </c>
      <c r="BU17" s="18">
        <v>658</v>
      </c>
      <c r="BV17" s="17">
        <v>1307</v>
      </c>
      <c r="BW17" s="32">
        <v>0.00382555470543229</v>
      </c>
      <c r="BX17" s="18">
        <v>5</v>
      </c>
      <c r="BY17" s="18">
        <v>1480</v>
      </c>
      <c r="BZ17" s="17">
        <v>289</v>
      </c>
      <c r="CA17" s="18">
        <v>350</v>
      </c>
      <c r="CB17" s="18">
        <v>1692</v>
      </c>
      <c r="CC17" s="32">
        <v>0.0041371158392435</v>
      </c>
      <c r="CD17" s="18">
        <v>7</v>
      </c>
      <c r="CE17" s="18">
        <v>2083</v>
      </c>
      <c r="CF17" s="17">
        <v>289</v>
      </c>
      <c r="CG17" s="18">
        <v>343</v>
      </c>
      <c r="CH17" s="33">
        <v>1177</v>
      </c>
      <c r="CI17" s="32">
        <v>0.00509770603228547</v>
      </c>
      <c r="CJ17" s="18">
        <v>6</v>
      </c>
      <c r="CK17" s="18">
        <v>1744</v>
      </c>
      <c r="CL17" s="17">
        <v>289</v>
      </c>
      <c r="CM17" s="18">
        <v>344</v>
      </c>
      <c r="CN17" s="33">
        <v>981</v>
      </c>
      <c r="CO17" s="32">
        <v>0.00407747196738022</v>
      </c>
      <c r="CP17" s="17">
        <v>4</v>
      </c>
      <c r="CQ17" s="18">
        <v>1156</v>
      </c>
      <c r="CR17" s="17">
        <v>289</v>
      </c>
      <c r="CS17" s="17">
        <v>350</v>
      </c>
      <c r="CT17" s="33">
        <v>973</v>
      </c>
      <c r="CU17" s="32">
        <v>0.00308324768756423</v>
      </c>
      <c r="CV17" s="17">
        <v>3</v>
      </c>
      <c r="CW17" s="18">
        <v>857</v>
      </c>
      <c r="CX17" s="17">
        <v>289</v>
      </c>
      <c r="CY17" s="17">
        <v>347</v>
      </c>
      <c r="CZ17" s="33">
        <v>922</v>
      </c>
      <c r="DA17" s="32">
        <v>0.00542299349240781</v>
      </c>
      <c r="DB17" s="18">
        <v>5</v>
      </c>
      <c r="DC17" s="18">
        <v>1435</v>
      </c>
      <c r="DD17" s="18">
        <f t="shared" si="1"/>
        <v>287</v>
      </c>
      <c r="DE17" s="17">
        <v>279</v>
      </c>
      <c r="DF17" s="17">
        <f t="shared" si="2"/>
        <v>40</v>
      </c>
      <c r="DG17" s="36">
        <f t="shared" si="3"/>
        <v>0.0278745644599303</v>
      </c>
      <c r="DH17" s="18">
        <v>387</v>
      </c>
      <c r="DI17" s="18">
        <v>1224</v>
      </c>
      <c r="DJ17" s="26">
        <v>0.00571895424836601</v>
      </c>
      <c r="DK17" s="18">
        <v>7</v>
      </c>
      <c r="DL17" s="18">
        <v>1998</v>
      </c>
      <c r="DM17" s="18">
        <f t="shared" si="4"/>
        <v>285.428571428571</v>
      </c>
      <c r="DN17" s="17">
        <v>279</v>
      </c>
      <c r="DO17" s="17">
        <f t="shared" si="5"/>
        <v>45.0000000000001</v>
      </c>
      <c r="DP17" s="36">
        <f t="shared" si="6"/>
        <v>0.0225225225225226</v>
      </c>
      <c r="DQ17" s="18">
        <v>422</v>
      </c>
      <c r="DR17" s="18">
        <v>1241</v>
      </c>
      <c r="DS17" s="26">
        <v>0.0048348106365834</v>
      </c>
      <c r="DT17" s="18">
        <v>6</v>
      </c>
      <c r="DU17" s="18">
        <v>1707</v>
      </c>
      <c r="DV17" s="18">
        <f t="shared" si="7"/>
        <v>284.5</v>
      </c>
      <c r="DW17" s="17">
        <v>279</v>
      </c>
      <c r="DX17" s="17">
        <f t="shared" si="8"/>
        <v>33</v>
      </c>
      <c r="DY17" s="36">
        <f t="shared" si="9"/>
        <v>0.0193321616871705</v>
      </c>
      <c r="DZ17" s="18">
        <v>977</v>
      </c>
      <c r="EA17" s="18">
        <v>1287</v>
      </c>
      <c r="EB17" s="26">
        <v>0.00777000777000777</v>
      </c>
      <c r="EC17" s="18">
        <v>10</v>
      </c>
      <c r="ED17" s="18">
        <v>2860</v>
      </c>
      <c r="EE17" s="18">
        <f t="shared" si="10"/>
        <v>286</v>
      </c>
      <c r="EF17" s="17">
        <v>279</v>
      </c>
      <c r="EG17" s="17">
        <f t="shared" si="11"/>
        <v>70</v>
      </c>
      <c r="EH17" s="36">
        <f t="shared" si="12"/>
        <v>0.0244755244755245</v>
      </c>
      <c r="EI17" s="18">
        <v>973</v>
      </c>
      <c r="EJ17" s="18">
        <v>1321</v>
      </c>
      <c r="EK17" s="26">
        <v>0.00454201362604088</v>
      </c>
      <c r="EL17" s="18">
        <v>6</v>
      </c>
      <c r="EM17" s="18">
        <v>1714</v>
      </c>
      <c r="EN17" s="18">
        <f t="shared" si="13"/>
        <v>285.666666666667</v>
      </c>
      <c r="EO17" s="17">
        <v>279</v>
      </c>
      <c r="EP17" s="17">
        <f t="shared" si="14"/>
        <v>40.0000000000001</v>
      </c>
      <c r="EQ17" s="36">
        <f t="shared" si="15"/>
        <v>0.0233372228704785</v>
      </c>
      <c r="ER17" s="18">
        <v>494</v>
      </c>
      <c r="ES17" s="18">
        <v>1435</v>
      </c>
      <c r="ET17" s="26">
        <v>0.0125435540069686</v>
      </c>
      <c r="EU17" s="17">
        <v>18</v>
      </c>
      <c r="EV17" s="18">
        <v>4968</v>
      </c>
      <c r="EW17" s="18">
        <f t="shared" si="16"/>
        <v>276</v>
      </c>
      <c r="EX17" s="17">
        <v>279</v>
      </c>
      <c r="EY17" s="17">
        <f t="shared" si="17"/>
        <v>-54</v>
      </c>
      <c r="EZ17" s="36">
        <f t="shared" si="18"/>
        <v>-0.0108695652173913</v>
      </c>
      <c r="FA17" s="17">
        <v>596</v>
      </c>
      <c r="FB17" s="18">
        <v>1673</v>
      </c>
      <c r="FC17" s="26">
        <v>0.00956365809922295</v>
      </c>
      <c r="FD17" s="17">
        <v>16</v>
      </c>
      <c r="FE17" s="18">
        <v>4370</v>
      </c>
      <c r="FF17" s="18">
        <f t="shared" si="19"/>
        <v>273.125</v>
      </c>
      <c r="FG17" s="17">
        <v>279</v>
      </c>
      <c r="FH17" s="17">
        <f t="shared" si="20"/>
        <v>-94</v>
      </c>
      <c r="FI17" s="36">
        <f t="shared" si="21"/>
        <v>-0.0215102974828375</v>
      </c>
      <c r="FJ17" s="17">
        <v>1206</v>
      </c>
      <c r="FK17" s="18">
        <v>1729</v>
      </c>
      <c r="FL17" s="26">
        <v>0.00809716599190283</v>
      </c>
      <c r="FM17" s="17">
        <v>14</v>
      </c>
      <c r="FN17" s="18">
        <v>3821</v>
      </c>
      <c r="FO17" s="18">
        <f t="shared" si="22"/>
        <v>272.928571428571</v>
      </c>
      <c r="FP17" s="17">
        <v>279</v>
      </c>
      <c r="FQ17" s="17">
        <f t="shared" si="23"/>
        <v>-84.9999999999998</v>
      </c>
      <c r="FR17" s="36">
        <f t="shared" si="24"/>
        <v>-0.0222454854750065</v>
      </c>
      <c r="FS17" s="17">
        <v>700</v>
      </c>
      <c r="FT17" s="18">
        <v>1617</v>
      </c>
      <c r="FU17" s="26">
        <v>0.0117501546072975</v>
      </c>
      <c r="FV17" s="17">
        <v>19</v>
      </c>
      <c r="FW17" s="18">
        <v>5237</v>
      </c>
      <c r="FX17" s="18">
        <f t="shared" si="25"/>
        <v>275.631578947368</v>
      </c>
      <c r="FY17" s="17">
        <v>279</v>
      </c>
      <c r="FZ17" s="17">
        <f t="shared" si="26"/>
        <v>-63.9999999999997</v>
      </c>
      <c r="GA17" s="36">
        <f t="shared" si="27"/>
        <v>-0.0122207370632041</v>
      </c>
      <c r="GB17" s="17">
        <v>742</v>
      </c>
      <c r="GC17" s="18">
        <v>1550</v>
      </c>
      <c r="GD17" s="26">
        <v>0.0141935483870968</v>
      </c>
      <c r="GE17" s="17">
        <v>22</v>
      </c>
      <c r="GF17" s="18">
        <v>6083</v>
      </c>
      <c r="GG17" s="18">
        <f t="shared" si="28"/>
        <v>276.5</v>
      </c>
      <c r="GH17" s="17">
        <v>279</v>
      </c>
      <c r="GI17" s="17">
        <f t="shared" si="29"/>
        <v>-55</v>
      </c>
      <c r="GJ17" s="36">
        <f t="shared" si="30"/>
        <v>-0.00904159132007233</v>
      </c>
      <c r="GK17" s="17">
        <v>759</v>
      </c>
      <c r="GL17" s="18">
        <v>2210</v>
      </c>
      <c r="GM17" s="26">
        <v>0.00769230769230769</v>
      </c>
      <c r="GN17" s="18">
        <v>17</v>
      </c>
      <c r="GO17" s="18">
        <v>4692</v>
      </c>
      <c r="GP17" s="18">
        <f t="shared" si="31"/>
        <v>276</v>
      </c>
      <c r="GQ17" s="17">
        <v>279</v>
      </c>
      <c r="GR17" s="17">
        <f t="shared" si="32"/>
        <v>-51</v>
      </c>
      <c r="GS17" s="36">
        <f t="shared" si="33"/>
        <v>-0.0108695652173913</v>
      </c>
      <c r="GT17" s="17">
        <v>1293</v>
      </c>
      <c r="GU17" s="18">
        <v>2116</v>
      </c>
      <c r="GV17" s="26">
        <v>0.00756143667296786</v>
      </c>
      <c r="GW17" s="18">
        <v>16</v>
      </c>
      <c r="GX17" s="18">
        <v>4417</v>
      </c>
      <c r="GY17" s="18">
        <v>276.0625</v>
      </c>
      <c r="GZ17" s="17">
        <v>279</v>
      </c>
      <c r="HA17" s="17">
        <v>-47</v>
      </c>
      <c r="HB17" s="36">
        <v>-0.010640706361784</v>
      </c>
      <c r="HC17" s="17">
        <v>1287</v>
      </c>
      <c r="HD17" s="18">
        <v>1896</v>
      </c>
      <c r="HE17" s="26">
        <v>0.0105485232067511</v>
      </c>
      <c r="HF17" s="18">
        <v>20</v>
      </c>
      <c r="HG17" s="18">
        <v>5535</v>
      </c>
      <c r="HH17" s="40">
        <v>276.75</v>
      </c>
      <c r="HI17" s="17">
        <v>279</v>
      </c>
      <c r="HJ17" s="17">
        <v>-45</v>
      </c>
      <c r="HK17" s="36">
        <v>-0.00813008130081301</v>
      </c>
      <c r="HL17" s="18">
        <v>1270</v>
      </c>
      <c r="HM17" s="18">
        <v>1991</v>
      </c>
      <c r="HN17" s="26">
        <v>0.0095429432446007</v>
      </c>
      <c r="HO17" s="18">
        <v>19</v>
      </c>
      <c r="HP17" s="18">
        <v>5243</v>
      </c>
      <c r="HQ17" s="18">
        <f t="shared" si="34"/>
        <v>275.947368421053</v>
      </c>
      <c r="HR17" s="17">
        <v>279</v>
      </c>
      <c r="HS17" s="17">
        <f t="shared" si="35"/>
        <v>-57.9999999999995</v>
      </c>
      <c r="HT17" s="36">
        <f t="shared" si="36"/>
        <v>-0.0110623688727827</v>
      </c>
      <c r="HU17" s="18">
        <v>1254</v>
      </c>
      <c r="HV17" s="18">
        <v>1569</v>
      </c>
      <c r="HW17" s="26">
        <v>0.00764818355640535</v>
      </c>
      <c r="HX17" s="17">
        <v>12</v>
      </c>
      <c r="HY17" s="18">
        <v>3308</v>
      </c>
      <c r="HZ17" s="18">
        <v>275.666666666667</v>
      </c>
      <c r="IA17" s="17">
        <v>279</v>
      </c>
      <c r="IB17" s="17">
        <f t="shared" si="37"/>
        <v>-39.9999999999957</v>
      </c>
      <c r="IC17" s="36">
        <f t="shared" si="38"/>
        <v>-0.0120918984280519</v>
      </c>
      <c r="ID17" s="18">
        <v>1239</v>
      </c>
      <c r="IE17" s="18">
        <v>1576</v>
      </c>
      <c r="IF17" s="26">
        <v>0.00190355329949239</v>
      </c>
      <c r="IG17" s="17">
        <v>3</v>
      </c>
      <c r="IH17" s="18">
        <v>837</v>
      </c>
      <c r="II17" s="40">
        <v>279</v>
      </c>
      <c r="IJ17" s="17">
        <v>279</v>
      </c>
      <c r="IK17" s="17">
        <f t="shared" si="39"/>
        <v>0</v>
      </c>
      <c r="IL17" s="36">
        <f t="shared" si="40"/>
        <v>0</v>
      </c>
      <c r="IM17" s="17">
        <v>1236</v>
      </c>
      <c r="IN17" s="17"/>
      <c r="IO17" s="17">
        <v>646</v>
      </c>
      <c r="IP17" s="17">
        <v>184187.66</v>
      </c>
      <c r="IQ17" s="18">
        <v>181</v>
      </c>
      <c r="IR17" s="18">
        <v>51223.82</v>
      </c>
      <c r="IS17" s="17"/>
      <c r="IT17" s="17"/>
      <c r="IU17" s="18"/>
      <c r="IV17" s="41"/>
      <c r="IW17" s="18"/>
      <c r="IX17" s="41"/>
      <c r="IY17" s="41"/>
      <c r="IZ17" s="41"/>
      <c r="JA17" s="41"/>
      <c r="JB17" s="41"/>
      <c r="JC17" s="41"/>
      <c r="JD17" s="41"/>
      <c r="JE17" s="18"/>
      <c r="JF17" s="41"/>
      <c r="JG17" s="41"/>
      <c r="JH17" s="41"/>
      <c r="JI17" s="18"/>
      <c r="JJ17" s="18"/>
      <c r="JK17" s="18">
        <f t="shared" si="41"/>
        <v>399</v>
      </c>
      <c r="JL17" s="18">
        <f t="shared" si="42"/>
        <v>111460</v>
      </c>
      <c r="JM17" s="17">
        <v>279</v>
      </c>
      <c r="JN17" s="17">
        <f t="shared" si="43"/>
        <v>138.999999999996</v>
      </c>
      <c r="JO17" s="36">
        <f t="shared" si="44"/>
        <v>0.0012470841557509</v>
      </c>
      <c r="JP17" s="18">
        <f t="shared" si="45"/>
        <v>1226</v>
      </c>
      <c r="JQ17" s="42">
        <f t="shared" si="46"/>
        <v>346871.48</v>
      </c>
      <c r="JR17" s="43"/>
      <c r="JS17" s="43"/>
    </row>
    <row r="18" customFormat="1" ht="16.5" spans="1:279">
      <c r="A18" s="16"/>
      <c r="B18" s="17" t="s">
        <v>35</v>
      </c>
      <c r="C18" s="21">
        <v>6939962759814</v>
      </c>
      <c r="D18" s="18">
        <v>598554948218</v>
      </c>
      <c r="E18" s="21">
        <v>21061010003070</v>
      </c>
      <c r="F18" s="22" t="s">
        <v>159</v>
      </c>
      <c r="G18" s="19" t="s">
        <v>160</v>
      </c>
      <c r="H18" s="17" t="s">
        <v>129</v>
      </c>
      <c r="I18" s="26">
        <f>VLOOKUP(C18,[2]Sheet2!J:O,6,0)</f>
        <v>1</v>
      </c>
      <c r="J18" s="17">
        <f>VLOOKUP(C18,[2]Sheet2!J:M,4,0)</f>
        <v>2402</v>
      </c>
      <c r="K18" s="17">
        <f>VLOOKUP(C18,[2]Sheet2!J:P,7,0)</f>
        <v>1482</v>
      </c>
      <c r="L18" s="18">
        <f>VLOOKUP(C18,[2]Sheet2!J:N,5,0)</f>
        <v>27.7839142929757</v>
      </c>
      <c r="M18" s="27" t="e">
        <f ca="1" t="shared" si="0"/>
        <v>#VALUE!</v>
      </c>
      <c r="N18" s="17">
        <v>2792</v>
      </c>
      <c r="O18" s="26">
        <v>0.0386819484240688</v>
      </c>
      <c r="P18" s="18">
        <v>108</v>
      </c>
      <c r="Q18" s="18">
        <v>17980</v>
      </c>
      <c r="R18" s="17">
        <v>199</v>
      </c>
      <c r="S18" s="17">
        <v>1815</v>
      </c>
      <c r="T18" s="17">
        <v>2524</v>
      </c>
      <c r="U18" s="26">
        <v>0.0530903328050713</v>
      </c>
      <c r="V18" s="18">
        <v>134</v>
      </c>
      <c r="W18" s="18">
        <v>22425</v>
      </c>
      <c r="X18" s="17">
        <v>199</v>
      </c>
      <c r="Y18" s="17">
        <v>1698</v>
      </c>
      <c r="Z18" s="17">
        <v>2812</v>
      </c>
      <c r="AA18" s="26">
        <v>0.042674253200569</v>
      </c>
      <c r="AB18" s="18">
        <v>120</v>
      </c>
      <c r="AC18" s="18">
        <v>20162</v>
      </c>
      <c r="AD18" s="17">
        <v>199</v>
      </c>
      <c r="AE18" s="17">
        <v>1604</v>
      </c>
      <c r="AF18" s="17">
        <v>3145</v>
      </c>
      <c r="AG18" s="26">
        <v>0.0311605723370429</v>
      </c>
      <c r="AH18" s="18">
        <v>98</v>
      </c>
      <c r="AI18" s="18">
        <v>16441</v>
      </c>
      <c r="AJ18" s="17">
        <v>199</v>
      </c>
      <c r="AK18" s="17">
        <v>1321</v>
      </c>
      <c r="AL18" s="17">
        <v>2860</v>
      </c>
      <c r="AM18" s="26">
        <v>0.0479020979020979</v>
      </c>
      <c r="AN18" s="18">
        <v>137</v>
      </c>
      <c r="AO18" s="18">
        <v>23762</v>
      </c>
      <c r="AP18" s="17">
        <v>199</v>
      </c>
      <c r="AQ18" s="17">
        <v>1222</v>
      </c>
      <c r="AR18" s="17">
        <v>2610</v>
      </c>
      <c r="AS18" s="26">
        <v>0.0555555555555556</v>
      </c>
      <c r="AT18" s="18">
        <v>145</v>
      </c>
      <c r="AU18" s="18">
        <v>24926</v>
      </c>
      <c r="AV18" s="17">
        <v>199</v>
      </c>
      <c r="AW18" s="17">
        <v>1112</v>
      </c>
      <c r="AX18" s="17">
        <v>2968</v>
      </c>
      <c r="AY18" s="26">
        <v>0.0475067385444744</v>
      </c>
      <c r="AZ18" s="17">
        <v>141</v>
      </c>
      <c r="BA18" s="18">
        <v>22712</v>
      </c>
      <c r="BB18" s="17">
        <v>199</v>
      </c>
      <c r="BC18" s="17">
        <v>1054</v>
      </c>
      <c r="BD18" s="17">
        <v>2720</v>
      </c>
      <c r="BE18" s="32">
        <v>0.0647058823529412</v>
      </c>
      <c r="BF18" s="17">
        <v>176</v>
      </c>
      <c r="BG18" s="18">
        <v>28492</v>
      </c>
      <c r="BH18" s="17">
        <v>199</v>
      </c>
      <c r="BI18" s="17">
        <v>963</v>
      </c>
      <c r="BJ18" s="17">
        <v>2008</v>
      </c>
      <c r="BK18" s="32">
        <v>0.0258964143426295</v>
      </c>
      <c r="BL18" s="18">
        <v>52</v>
      </c>
      <c r="BM18" s="18">
        <v>9206</v>
      </c>
      <c r="BN18" s="17">
        <v>199</v>
      </c>
      <c r="BO18" s="17">
        <v>2057</v>
      </c>
      <c r="BP18" s="17">
        <v>1662</v>
      </c>
      <c r="BQ18" s="32">
        <v>0.0330926594464501</v>
      </c>
      <c r="BR18" s="18">
        <v>55</v>
      </c>
      <c r="BS18" s="18">
        <v>9747</v>
      </c>
      <c r="BT18" s="17">
        <v>199</v>
      </c>
      <c r="BU18" s="18">
        <v>2057</v>
      </c>
      <c r="BV18" s="17">
        <v>1729</v>
      </c>
      <c r="BW18" s="32">
        <v>0.0370156159629844</v>
      </c>
      <c r="BX18" s="18">
        <v>64</v>
      </c>
      <c r="BY18" s="18">
        <v>11481</v>
      </c>
      <c r="BZ18" s="17">
        <v>199</v>
      </c>
      <c r="CA18" s="18">
        <v>900</v>
      </c>
      <c r="CB18" s="18">
        <v>1870</v>
      </c>
      <c r="CC18" s="32">
        <v>0.0310160427807487</v>
      </c>
      <c r="CD18" s="18">
        <v>58</v>
      </c>
      <c r="CE18" s="18">
        <v>10368</v>
      </c>
      <c r="CF18" s="17">
        <v>199</v>
      </c>
      <c r="CG18" s="18">
        <v>849</v>
      </c>
      <c r="CH18" s="33">
        <v>1868</v>
      </c>
      <c r="CI18" s="32">
        <v>0.0337259100642398</v>
      </c>
      <c r="CJ18" s="18">
        <v>63</v>
      </c>
      <c r="CK18" s="18">
        <v>11202</v>
      </c>
      <c r="CL18" s="17">
        <v>199</v>
      </c>
      <c r="CM18" s="18">
        <v>857</v>
      </c>
      <c r="CN18" s="33">
        <v>1703</v>
      </c>
      <c r="CO18" s="32">
        <v>0.0328831473869642</v>
      </c>
      <c r="CP18" s="17">
        <v>56</v>
      </c>
      <c r="CQ18" s="18">
        <v>9924</v>
      </c>
      <c r="CR18" s="17">
        <v>199</v>
      </c>
      <c r="CS18" s="17">
        <v>816</v>
      </c>
      <c r="CT18" s="33">
        <v>1630</v>
      </c>
      <c r="CU18" s="32">
        <v>0.0300613496932515</v>
      </c>
      <c r="CV18" s="17">
        <v>49</v>
      </c>
      <c r="CW18" s="18">
        <v>8709</v>
      </c>
      <c r="CX18" s="17">
        <v>199</v>
      </c>
      <c r="CY18" s="17">
        <v>790</v>
      </c>
      <c r="CZ18" s="33">
        <v>1673</v>
      </c>
      <c r="DA18" s="32">
        <v>0.0310818888224746</v>
      </c>
      <c r="DB18" s="18">
        <v>52</v>
      </c>
      <c r="DC18" s="18">
        <v>9198</v>
      </c>
      <c r="DD18" s="18">
        <f t="shared" si="1"/>
        <v>176.884615384615</v>
      </c>
      <c r="DE18" s="17">
        <v>189</v>
      </c>
      <c r="DF18" s="17">
        <f t="shared" si="2"/>
        <v>-630</v>
      </c>
      <c r="DG18" s="36">
        <f t="shared" si="3"/>
        <v>-0.0684931506849315</v>
      </c>
      <c r="DH18" s="18">
        <v>1079</v>
      </c>
      <c r="DI18" s="18">
        <v>1694</v>
      </c>
      <c r="DJ18" s="26">
        <v>0.038370720188902</v>
      </c>
      <c r="DK18" s="18">
        <v>65</v>
      </c>
      <c r="DL18" s="18">
        <v>11443</v>
      </c>
      <c r="DM18" s="18">
        <f t="shared" si="4"/>
        <v>176.046153846154</v>
      </c>
      <c r="DN18" s="17">
        <v>189</v>
      </c>
      <c r="DO18" s="17">
        <f t="shared" si="5"/>
        <v>-841.999999999999</v>
      </c>
      <c r="DP18" s="36">
        <f t="shared" si="6"/>
        <v>-0.0735821025954732</v>
      </c>
      <c r="DQ18" s="18">
        <v>1135</v>
      </c>
      <c r="DR18" s="18">
        <v>1800</v>
      </c>
      <c r="DS18" s="26">
        <v>0.0411111111111111</v>
      </c>
      <c r="DT18" s="18">
        <v>74</v>
      </c>
      <c r="DU18" s="18">
        <v>13036</v>
      </c>
      <c r="DV18" s="18">
        <f t="shared" si="7"/>
        <v>176.162162162162</v>
      </c>
      <c r="DW18" s="17">
        <v>189</v>
      </c>
      <c r="DX18" s="17">
        <f t="shared" si="8"/>
        <v>-950</v>
      </c>
      <c r="DY18" s="36">
        <f t="shared" si="9"/>
        <v>-0.0728751150659712</v>
      </c>
      <c r="DZ18" s="18">
        <v>1645</v>
      </c>
      <c r="EA18" s="18">
        <v>1557</v>
      </c>
      <c r="EB18" s="26">
        <v>0.0391779062299294</v>
      </c>
      <c r="EC18" s="18">
        <v>61</v>
      </c>
      <c r="ED18" s="18">
        <v>10900</v>
      </c>
      <c r="EE18" s="18">
        <f t="shared" si="10"/>
        <v>178.688524590164</v>
      </c>
      <c r="EF18" s="17">
        <v>189</v>
      </c>
      <c r="EG18" s="17">
        <f t="shared" si="11"/>
        <v>-629.000000000001</v>
      </c>
      <c r="EH18" s="36">
        <f t="shared" si="12"/>
        <v>-0.0577064220183487</v>
      </c>
      <c r="EI18" s="18">
        <v>1093</v>
      </c>
      <c r="EJ18" s="18">
        <v>1627</v>
      </c>
      <c r="EK18" s="26">
        <v>0.0362630608481868</v>
      </c>
      <c r="EL18" s="18">
        <v>59</v>
      </c>
      <c r="EM18" s="18">
        <v>10302</v>
      </c>
      <c r="EN18" s="18">
        <f t="shared" si="13"/>
        <v>174.610169491525</v>
      </c>
      <c r="EO18" s="17">
        <v>189</v>
      </c>
      <c r="EP18" s="17">
        <f t="shared" si="14"/>
        <v>-849</v>
      </c>
      <c r="EQ18" s="36">
        <f t="shared" si="15"/>
        <v>-0.0824111822947</v>
      </c>
      <c r="ER18" s="18">
        <v>1103</v>
      </c>
      <c r="ES18" s="18">
        <v>1727</v>
      </c>
      <c r="ET18" s="26">
        <v>0.0509554140127389</v>
      </c>
      <c r="EU18" s="17">
        <v>88</v>
      </c>
      <c r="EV18" s="18">
        <v>14532</v>
      </c>
      <c r="EW18" s="18">
        <f t="shared" si="16"/>
        <v>165.136363636364</v>
      </c>
      <c r="EX18" s="17">
        <v>189</v>
      </c>
      <c r="EY18" s="17">
        <f t="shared" si="17"/>
        <v>-2100</v>
      </c>
      <c r="EZ18" s="36">
        <f t="shared" si="18"/>
        <v>-0.144508670520231</v>
      </c>
      <c r="FA18" s="17">
        <v>2144</v>
      </c>
      <c r="FB18" s="18">
        <v>2757</v>
      </c>
      <c r="FC18" s="26">
        <v>0.0645629307217991</v>
      </c>
      <c r="FD18" s="17">
        <v>178</v>
      </c>
      <c r="FE18" s="18">
        <v>29353</v>
      </c>
      <c r="FF18" s="18">
        <f t="shared" si="19"/>
        <v>164.904494382022</v>
      </c>
      <c r="FG18" s="17">
        <v>189</v>
      </c>
      <c r="FH18" s="17">
        <f t="shared" si="20"/>
        <v>-4289</v>
      </c>
      <c r="FI18" s="36">
        <f t="shared" si="21"/>
        <v>-0.146117943651416</v>
      </c>
      <c r="FJ18" s="17">
        <v>1283</v>
      </c>
      <c r="FK18" s="18">
        <v>2714</v>
      </c>
      <c r="FL18" s="26">
        <v>0.0486366985998526</v>
      </c>
      <c r="FM18" s="17">
        <v>132</v>
      </c>
      <c r="FN18" s="18">
        <v>21891</v>
      </c>
      <c r="FO18" s="18">
        <f t="shared" si="22"/>
        <v>165.840909090909</v>
      </c>
      <c r="FP18" s="17">
        <v>189</v>
      </c>
      <c r="FQ18" s="17">
        <f t="shared" si="23"/>
        <v>-3057</v>
      </c>
      <c r="FR18" s="36">
        <f t="shared" si="24"/>
        <v>-0.139646430039742</v>
      </c>
      <c r="FS18" s="17">
        <v>2235</v>
      </c>
      <c r="FT18" s="18">
        <v>2522</v>
      </c>
      <c r="FU18" s="26">
        <v>0.0578905630452022</v>
      </c>
      <c r="FV18" s="17">
        <v>146</v>
      </c>
      <c r="FW18" s="18">
        <v>24032</v>
      </c>
      <c r="FX18" s="18">
        <f t="shared" si="25"/>
        <v>164.602739726027</v>
      </c>
      <c r="FY18" s="17">
        <v>189</v>
      </c>
      <c r="FZ18" s="17">
        <f t="shared" si="26"/>
        <v>-3562</v>
      </c>
      <c r="GA18" s="36">
        <f t="shared" si="27"/>
        <v>-0.148219041278296</v>
      </c>
      <c r="GB18" s="17">
        <v>1824</v>
      </c>
      <c r="GC18" s="18">
        <v>2341</v>
      </c>
      <c r="GD18" s="26">
        <v>0.0619393421614695</v>
      </c>
      <c r="GE18" s="17">
        <v>145</v>
      </c>
      <c r="GF18" s="18">
        <v>24134</v>
      </c>
      <c r="GG18" s="18">
        <f t="shared" si="28"/>
        <v>166.441379310345</v>
      </c>
      <c r="GH18" s="17">
        <v>189</v>
      </c>
      <c r="GI18" s="17">
        <f t="shared" si="29"/>
        <v>-3271</v>
      </c>
      <c r="GJ18" s="36">
        <f t="shared" si="30"/>
        <v>-0.13553492997431</v>
      </c>
      <c r="GK18" s="17">
        <v>1924</v>
      </c>
      <c r="GL18" s="18">
        <v>2406</v>
      </c>
      <c r="GM18" s="26">
        <v>0.0494596841230258</v>
      </c>
      <c r="GN18" s="18">
        <v>119</v>
      </c>
      <c r="GO18" s="18">
        <v>19685</v>
      </c>
      <c r="GP18" s="18">
        <f t="shared" si="31"/>
        <v>165.420168067227</v>
      </c>
      <c r="GQ18" s="17">
        <v>189</v>
      </c>
      <c r="GR18" s="17">
        <f t="shared" si="32"/>
        <v>-2806</v>
      </c>
      <c r="GS18" s="36">
        <f t="shared" si="33"/>
        <v>-0.14254508509017</v>
      </c>
      <c r="GT18" s="17">
        <v>1979</v>
      </c>
      <c r="GU18" s="18">
        <v>2330</v>
      </c>
      <c r="GV18" s="26">
        <v>0.0643776824034335</v>
      </c>
      <c r="GW18" s="18">
        <v>150</v>
      </c>
      <c r="GX18" s="18">
        <v>24781</v>
      </c>
      <c r="GY18" s="18">
        <v>165.206666666667</v>
      </c>
      <c r="GZ18" s="17">
        <v>189</v>
      </c>
      <c r="HA18" s="17">
        <v>-3569</v>
      </c>
      <c r="HB18" s="36">
        <v>-0.144021629474194</v>
      </c>
      <c r="HC18" s="17">
        <v>2294</v>
      </c>
      <c r="HD18" s="18">
        <v>2645</v>
      </c>
      <c r="HE18" s="26">
        <v>0.0502835538752363</v>
      </c>
      <c r="HF18" s="18">
        <v>133</v>
      </c>
      <c r="HG18" s="18">
        <v>22758</v>
      </c>
      <c r="HH18" s="40">
        <v>171.112781954887</v>
      </c>
      <c r="HI18" s="17">
        <v>189</v>
      </c>
      <c r="HJ18" s="17">
        <v>-2379</v>
      </c>
      <c r="HK18" s="36">
        <v>-0.10453466912734</v>
      </c>
      <c r="HL18" s="18">
        <v>2177</v>
      </c>
      <c r="HM18" s="18">
        <v>2673</v>
      </c>
      <c r="HN18" s="26">
        <v>0.0310512532734755</v>
      </c>
      <c r="HO18" s="18">
        <v>83</v>
      </c>
      <c r="HP18" s="18">
        <v>14593</v>
      </c>
      <c r="HQ18" s="18">
        <f t="shared" si="34"/>
        <v>175.819277108434</v>
      </c>
      <c r="HR18" s="17">
        <v>189</v>
      </c>
      <c r="HS18" s="17">
        <f t="shared" si="35"/>
        <v>-1094</v>
      </c>
      <c r="HT18" s="36">
        <f t="shared" si="36"/>
        <v>-0.0749674501473309</v>
      </c>
      <c r="HU18" s="18">
        <v>2389</v>
      </c>
      <c r="HV18" s="18">
        <v>2494</v>
      </c>
      <c r="HW18" s="26">
        <v>0.0417000801924619</v>
      </c>
      <c r="HX18" s="17">
        <v>104</v>
      </c>
      <c r="HY18" s="18">
        <v>18320</v>
      </c>
      <c r="HZ18" s="18">
        <v>176.153846153846</v>
      </c>
      <c r="IA18" s="17">
        <v>189</v>
      </c>
      <c r="IB18" s="17">
        <f t="shared" si="37"/>
        <v>-1336.00000000002</v>
      </c>
      <c r="IC18" s="36">
        <f t="shared" si="38"/>
        <v>-0.0729257641921407</v>
      </c>
      <c r="ID18" s="18">
        <v>2429</v>
      </c>
      <c r="IE18" s="18">
        <v>2563</v>
      </c>
      <c r="IF18" s="26">
        <v>0.0327740928599298</v>
      </c>
      <c r="IG18" s="17">
        <v>84</v>
      </c>
      <c r="IH18" s="18">
        <v>14788</v>
      </c>
      <c r="II18" s="40">
        <v>176.047619047619</v>
      </c>
      <c r="IJ18" s="17">
        <v>189</v>
      </c>
      <c r="IK18" s="17">
        <f t="shared" si="39"/>
        <v>-1088</v>
      </c>
      <c r="IL18" s="36">
        <f t="shared" si="40"/>
        <v>-0.073573167433054</v>
      </c>
      <c r="IM18" s="17">
        <v>2429</v>
      </c>
      <c r="IN18" s="17"/>
      <c r="IO18" s="17">
        <v>2352</v>
      </c>
      <c r="IP18" s="17">
        <v>413449.44</v>
      </c>
      <c r="IQ18" s="18">
        <v>1051</v>
      </c>
      <c r="IR18" s="18">
        <v>185285.41</v>
      </c>
      <c r="IS18" s="17"/>
      <c r="IT18" s="17"/>
      <c r="IU18" s="18"/>
      <c r="IV18" s="41"/>
      <c r="IW18" s="18"/>
      <c r="IX18" s="41"/>
      <c r="IY18" s="41"/>
      <c r="IZ18" s="41"/>
      <c r="JA18" s="41"/>
      <c r="JB18" s="41"/>
      <c r="JC18" s="41"/>
      <c r="JD18" s="41"/>
      <c r="JE18" s="18"/>
      <c r="JF18" s="41"/>
      <c r="JG18" s="41"/>
      <c r="JH18" s="41"/>
      <c r="JI18" s="18"/>
      <c r="JJ18" s="18"/>
      <c r="JK18" s="18">
        <f t="shared" si="41"/>
        <v>3129</v>
      </c>
      <c r="JL18" s="18">
        <f t="shared" si="42"/>
        <v>531283</v>
      </c>
      <c r="JM18" s="17">
        <v>189</v>
      </c>
      <c r="JN18" s="17">
        <f t="shared" si="43"/>
        <v>-60098</v>
      </c>
      <c r="JO18" s="36">
        <f t="shared" si="44"/>
        <v>-0.113118620396286</v>
      </c>
      <c r="JP18" s="18">
        <f t="shared" si="45"/>
        <v>6532</v>
      </c>
      <c r="JQ18" s="42">
        <f t="shared" si="46"/>
        <v>1130017.85</v>
      </c>
      <c r="JR18" s="43"/>
      <c r="JS18" s="43"/>
    </row>
    <row r="19" customFormat="1" ht="16.5" spans="1:279">
      <c r="A19" s="16"/>
      <c r="B19" s="17" t="s">
        <v>35</v>
      </c>
      <c r="C19" s="21">
        <v>6939962766423</v>
      </c>
      <c r="D19" s="21">
        <v>608585595158</v>
      </c>
      <c r="E19" s="21">
        <v>21061011000715</v>
      </c>
      <c r="F19" s="18" t="s">
        <v>161</v>
      </c>
      <c r="G19" s="19" t="s">
        <v>162</v>
      </c>
      <c r="H19" s="17" t="s">
        <v>288</v>
      </c>
      <c r="I19" s="26">
        <f>VLOOKUP(C19,[2]Sheet2!J:O,6,0)</f>
        <v>1</v>
      </c>
      <c r="J19" s="17">
        <f>VLOOKUP(C19,[2]Sheet2!J:M,4,0)</f>
        <v>1006</v>
      </c>
      <c r="K19" s="17">
        <f>VLOOKUP(C19,[2]Sheet2!J:P,7,0)</f>
        <v>156</v>
      </c>
      <c r="L19" s="18">
        <f>VLOOKUP(C19,[2]Sheet2!J:N,5,0)</f>
        <v>56.9932802000313</v>
      </c>
      <c r="M19" s="27" t="e">
        <f ca="1" t="shared" si="0"/>
        <v>#VALUE!</v>
      </c>
      <c r="N19" s="17">
        <v>3411</v>
      </c>
      <c r="O19" s="26">
        <v>0.00557021401348578</v>
      </c>
      <c r="P19" s="18">
        <v>19</v>
      </c>
      <c r="Q19" s="18">
        <v>2056</v>
      </c>
      <c r="R19" s="17">
        <v>119</v>
      </c>
      <c r="S19" s="17">
        <v>656</v>
      </c>
      <c r="T19" s="17">
        <v>3499</v>
      </c>
      <c r="U19" s="26">
        <v>0.0102886539011146</v>
      </c>
      <c r="V19" s="18">
        <v>36</v>
      </c>
      <c r="W19" s="18">
        <v>3239</v>
      </c>
      <c r="X19" s="17">
        <v>119</v>
      </c>
      <c r="Y19" s="17">
        <v>1222</v>
      </c>
      <c r="Z19" s="17">
        <v>3433</v>
      </c>
      <c r="AA19" s="26">
        <v>0.0131080687445383</v>
      </c>
      <c r="AB19" s="18">
        <v>45</v>
      </c>
      <c r="AC19" s="18">
        <v>3937</v>
      </c>
      <c r="AD19" s="17">
        <v>119</v>
      </c>
      <c r="AE19" s="17">
        <v>1192</v>
      </c>
      <c r="AF19" s="17">
        <v>3356</v>
      </c>
      <c r="AG19" s="26">
        <v>0.0125148986889154</v>
      </c>
      <c r="AH19" s="18">
        <v>42</v>
      </c>
      <c r="AI19" s="18">
        <v>3753</v>
      </c>
      <c r="AJ19" s="17">
        <v>119</v>
      </c>
      <c r="AK19" s="17">
        <v>1086</v>
      </c>
      <c r="AL19" s="17">
        <v>3153</v>
      </c>
      <c r="AM19" s="26">
        <v>0.00983190612115446</v>
      </c>
      <c r="AN19" s="18">
        <v>31</v>
      </c>
      <c r="AO19" s="18">
        <v>3017</v>
      </c>
      <c r="AP19" s="17">
        <v>119</v>
      </c>
      <c r="AQ19" s="17">
        <v>996</v>
      </c>
      <c r="AR19" s="17">
        <v>3253</v>
      </c>
      <c r="AS19" s="26">
        <v>0.00768521364893944</v>
      </c>
      <c r="AT19" s="18">
        <v>25</v>
      </c>
      <c r="AU19" s="18">
        <v>2470</v>
      </c>
      <c r="AV19" s="17">
        <v>119</v>
      </c>
      <c r="AW19" s="17">
        <v>960</v>
      </c>
      <c r="AX19" s="17">
        <v>3494</v>
      </c>
      <c r="AY19" s="26">
        <v>0.0048654836863194</v>
      </c>
      <c r="AZ19" s="17">
        <v>17</v>
      </c>
      <c r="BA19" s="18">
        <v>1662</v>
      </c>
      <c r="BB19" s="17">
        <v>119</v>
      </c>
      <c r="BC19" s="17">
        <v>862</v>
      </c>
      <c r="BD19" s="17">
        <v>3261</v>
      </c>
      <c r="BE19" s="32">
        <v>0.00827966881324747</v>
      </c>
      <c r="BF19" s="17">
        <v>27</v>
      </c>
      <c r="BG19" s="18">
        <v>2658</v>
      </c>
      <c r="BH19" s="17">
        <v>119</v>
      </c>
      <c r="BI19" s="17">
        <v>837</v>
      </c>
      <c r="BJ19" s="17">
        <v>2329</v>
      </c>
      <c r="BK19" s="32">
        <v>0.0068699012451696</v>
      </c>
      <c r="BL19" s="18">
        <v>16</v>
      </c>
      <c r="BM19" s="18">
        <v>1574</v>
      </c>
      <c r="BN19" s="17">
        <v>119</v>
      </c>
      <c r="BO19" s="17">
        <v>548</v>
      </c>
      <c r="BP19" s="17">
        <v>2091</v>
      </c>
      <c r="BQ19" s="32">
        <v>0.00860832137733142</v>
      </c>
      <c r="BR19" s="18">
        <v>18</v>
      </c>
      <c r="BS19" s="18">
        <v>1777</v>
      </c>
      <c r="BT19" s="17">
        <v>119</v>
      </c>
      <c r="BU19" s="18">
        <v>548</v>
      </c>
      <c r="BV19" s="17">
        <v>1481</v>
      </c>
      <c r="BW19" s="32">
        <v>0.0135043889264011</v>
      </c>
      <c r="BX19" s="18">
        <v>20</v>
      </c>
      <c r="BY19" s="18">
        <v>1975</v>
      </c>
      <c r="BZ19" s="17">
        <v>119</v>
      </c>
      <c r="CA19" s="18">
        <v>1414</v>
      </c>
      <c r="CB19" s="18">
        <v>1545</v>
      </c>
      <c r="CC19" s="32">
        <v>0.0161812297734628</v>
      </c>
      <c r="CD19" s="18">
        <v>25</v>
      </c>
      <c r="CE19" s="18">
        <v>2445</v>
      </c>
      <c r="CF19" s="17">
        <v>119</v>
      </c>
      <c r="CG19" s="18">
        <v>1380</v>
      </c>
      <c r="CH19" s="33">
        <v>1679</v>
      </c>
      <c r="CI19" s="32">
        <v>0.0214413341274568</v>
      </c>
      <c r="CJ19" s="18">
        <v>36</v>
      </c>
      <c r="CK19" s="18">
        <v>3556</v>
      </c>
      <c r="CL19" s="17">
        <v>119</v>
      </c>
      <c r="CM19" s="18">
        <v>1324</v>
      </c>
      <c r="CN19" s="33">
        <v>1467</v>
      </c>
      <c r="CO19" s="32">
        <v>0.016359918200409</v>
      </c>
      <c r="CP19" s="17">
        <v>24</v>
      </c>
      <c r="CQ19" s="18">
        <v>2343</v>
      </c>
      <c r="CR19" s="17">
        <v>119</v>
      </c>
      <c r="CS19" s="17">
        <v>1385</v>
      </c>
      <c r="CT19" s="33">
        <v>1607</v>
      </c>
      <c r="CU19" s="32">
        <v>0.0205351586807716</v>
      </c>
      <c r="CV19" s="17">
        <v>33</v>
      </c>
      <c r="CW19" s="18">
        <v>3307</v>
      </c>
      <c r="CX19" s="17">
        <v>119</v>
      </c>
      <c r="CY19" s="17">
        <v>1414</v>
      </c>
      <c r="CZ19" s="33">
        <v>1683</v>
      </c>
      <c r="DA19" s="32">
        <v>0.023767082590612</v>
      </c>
      <c r="DB19" s="18">
        <v>40</v>
      </c>
      <c r="DC19" s="18">
        <v>3925</v>
      </c>
      <c r="DD19" s="18">
        <f t="shared" si="1"/>
        <v>98.125</v>
      </c>
      <c r="DE19" s="17">
        <v>119</v>
      </c>
      <c r="DF19" s="17">
        <f t="shared" si="2"/>
        <v>-835</v>
      </c>
      <c r="DG19" s="36">
        <f t="shared" si="3"/>
        <v>-0.212738853503185</v>
      </c>
      <c r="DH19" s="18">
        <v>1232</v>
      </c>
      <c r="DI19" s="18">
        <v>2015</v>
      </c>
      <c r="DJ19" s="26">
        <v>0.0168734491315136</v>
      </c>
      <c r="DK19" s="18">
        <v>34</v>
      </c>
      <c r="DL19" s="18">
        <v>3306</v>
      </c>
      <c r="DM19" s="18">
        <f t="shared" si="4"/>
        <v>97.2352941176471</v>
      </c>
      <c r="DN19" s="17">
        <v>119</v>
      </c>
      <c r="DO19" s="17">
        <f t="shared" si="5"/>
        <v>-740</v>
      </c>
      <c r="DP19" s="36">
        <f t="shared" si="6"/>
        <v>-0.223835450695705</v>
      </c>
      <c r="DQ19" s="18">
        <v>1211</v>
      </c>
      <c r="DR19" s="18">
        <v>1792</v>
      </c>
      <c r="DS19" s="26">
        <v>0.0128348214285714</v>
      </c>
      <c r="DT19" s="18">
        <v>23</v>
      </c>
      <c r="DU19" s="18">
        <v>2238</v>
      </c>
      <c r="DV19" s="18">
        <f t="shared" si="7"/>
        <v>97.304347826087</v>
      </c>
      <c r="DW19" s="17">
        <v>119</v>
      </c>
      <c r="DX19" s="17">
        <f t="shared" si="8"/>
        <v>-499</v>
      </c>
      <c r="DY19" s="36">
        <f t="shared" si="9"/>
        <v>-0.222966934763181</v>
      </c>
      <c r="DZ19" s="18">
        <v>685</v>
      </c>
      <c r="EA19" s="18">
        <v>1681</v>
      </c>
      <c r="EB19" s="26">
        <v>0.016656751933373</v>
      </c>
      <c r="EC19" s="18">
        <v>28</v>
      </c>
      <c r="ED19" s="18">
        <v>2728</v>
      </c>
      <c r="EE19" s="18">
        <f t="shared" si="10"/>
        <v>97.4285714285714</v>
      </c>
      <c r="EF19" s="17">
        <v>119</v>
      </c>
      <c r="EG19" s="17">
        <f t="shared" si="11"/>
        <v>-604</v>
      </c>
      <c r="EH19" s="36">
        <f t="shared" si="12"/>
        <v>-0.221407624633431</v>
      </c>
      <c r="EI19" s="18">
        <v>708</v>
      </c>
      <c r="EJ19" s="18">
        <v>1981</v>
      </c>
      <c r="EK19" s="26">
        <v>0.0186774356385664</v>
      </c>
      <c r="EL19" s="18">
        <v>37</v>
      </c>
      <c r="EM19" s="18">
        <v>3535</v>
      </c>
      <c r="EN19" s="18">
        <f t="shared" si="13"/>
        <v>95.5405405405405</v>
      </c>
      <c r="EO19" s="17">
        <v>119</v>
      </c>
      <c r="EP19" s="17">
        <f t="shared" si="14"/>
        <v>-868</v>
      </c>
      <c r="EQ19" s="36">
        <f t="shared" si="15"/>
        <v>-0.245544554455445</v>
      </c>
      <c r="ER19" s="18">
        <v>1153</v>
      </c>
      <c r="ES19" s="18">
        <v>2059</v>
      </c>
      <c r="ET19" s="26">
        <v>0.0106847984458475</v>
      </c>
      <c r="EU19" s="17">
        <v>22</v>
      </c>
      <c r="EV19" s="18">
        <v>2322</v>
      </c>
      <c r="EW19" s="18">
        <f t="shared" si="16"/>
        <v>105.545454545455</v>
      </c>
      <c r="EX19" s="17">
        <v>119</v>
      </c>
      <c r="EY19" s="17">
        <f t="shared" si="17"/>
        <v>-296</v>
      </c>
      <c r="EZ19" s="36">
        <f t="shared" si="18"/>
        <v>-0.127476313522825</v>
      </c>
      <c r="FA19" s="17">
        <v>1085</v>
      </c>
      <c r="FB19" s="18">
        <v>1989</v>
      </c>
      <c r="FC19" s="26">
        <v>0.00754147812971342</v>
      </c>
      <c r="FD19" s="17">
        <v>15</v>
      </c>
      <c r="FE19" s="18">
        <v>1601</v>
      </c>
      <c r="FF19" s="18">
        <f t="shared" si="19"/>
        <v>106.733333333333</v>
      </c>
      <c r="FG19" s="17">
        <v>119</v>
      </c>
      <c r="FH19" s="17">
        <f t="shared" si="20"/>
        <v>-184</v>
      </c>
      <c r="FI19" s="36">
        <f t="shared" si="21"/>
        <v>-0.114928169893816</v>
      </c>
      <c r="FJ19" s="17">
        <v>784</v>
      </c>
      <c r="FK19" s="18">
        <v>1578</v>
      </c>
      <c r="FL19" s="26">
        <v>0.0120405576679341</v>
      </c>
      <c r="FM19" s="17">
        <v>19</v>
      </c>
      <c r="FN19" s="18">
        <v>2016</v>
      </c>
      <c r="FO19" s="18">
        <f t="shared" si="22"/>
        <v>106.105263157895</v>
      </c>
      <c r="FP19" s="17">
        <v>119</v>
      </c>
      <c r="FQ19" s="17">
        <f t="shared" si="23"/>
        <v>-245</v>
      </c>
      <c r="FR19" s="36">
        <f t="shared" si="24"/>
        <v>-0.121527777777778</v>
      </c>
      <c r="FS19" s="17">
        <v>1186</v>
      </c>
      <c r="FT19" s="18">
        <v>1444</v>
      </c>
      <c r="FU19" s="26">
        <v>0.0166204986149584</v>
      </c>
      <c r="FV19" s="17">
        <v>24</v>
      </c>
      <c r="FW19" s="18">
        <v>2550</v>
      </c>
      <c r="FX19" s="18">
        <f t="shared" si="25"/>
        <v>106.25</v>
      </c>
      <c r="FY19" s="17">
        <v>119</v>
      </c>
      <c r="FZ19" s="17">
        <f t="shared" si="26"/>
        <v>-306</v>
      </c>
      <c r="GA19" s="36">
        <f t="shared" si="27"/>
        <v>-0.12</v>
      </c>
      <c r="GB19" s="17">
        <v>982</v>
      </c>
      <c r="GC19" s="18">
        <v>1362</v>
      </c>
      <c r="GD19" s="26">
        <v>0.00587371512481645</v>
      </c>
      <c r="GE19" s="17">
        <v>8</v>
      </c>
      <c r="GF19" s="18">
        <v>872</v>
      </c>
      <c r="GG19" s="18">
        <f t="shared" si="28"/>
        <v>109</v>
      </c>
      <c r="GH19" s="17">
        <v>119</v>
      </c>
      <c r="GI19" s="17">
        <f t="shared" si="29"/>
        <v>-80</v>
      </c>
      <c r="GJ19" s="36">
        <f t="shared" si="30"/>
        <v>-0.0917431192660551</v>
      </c>
      <c r="GK19" s="17">
        <v>987</v>
      </c>
      <c r="GL19" s="18">
        <v>1435</v>
      </c>
      <c r="GM19" s="26">
        <v>0.0104529616724739</v>
      </c>
      <c r="GN19" s="18">
        <v>15</v>
      </c>
      <c r="GO19" s="18">
        <v>1600</v>
      </c>
      <c r="GP19" s="18">
        <f t="shared" si="31"/>
        <v>106.666666666667</v>
      </c>
      <c r="GQ19" s="17">
        <v>119</v>
      </c>
      <c r="GR19" s="17">
        <f t="shared" si="32"/>
        <v>-185</v>
      </c>
      <c r="GS19" s="36">
        <f t="shared" si="33"/>
        <v>-0.115625</v>
      </c>
      <c r="GT19" s="17">
        <v>841</v>
      </c>
      <c r="GU19" s="18">
        <v>1757</v>
      </c>
      <c r="GV19" s="26">
        <v>0.0102447353443369</v>
      </c>
      <c r="GW19" s="18">
        <v>18</v>
      </c>
      <c r="GX19" s="18">
        <v>1927</v>
      </c>
      <c r="GY19" s="18">
        <v>107.055555555556</v>
      </c>
      <c r="GZ19" s="17">
        <v>119</v>
      </c>
      <c r="HA19" s="17">
        <v>-215</v>
      </c>
      <c r="HB19" s="36">
        <v>-0.111572392319668</v>
      </c>
      <c r="HC19" s="17">
        <v>872</v>
      </c>
      <c r="HD19" s="18">
        <v>1925</v>
      </c>
      <c r="HE19" s="26">
        <v>0.0119480519480519</v>
      </c>
      <c r="HF19" s="18">
        <v>23</v>
      </c>
      <c r="HG19" s="18">
        <v>2429</v>
      </c>
      <c r="HH19" s="40">
        <v>105.608695652174</v>
      </c>
      <c r="HI19" s="17">
        <v>119</v>
      </c>
      <c r="HJ19" s="17">
        <v>-308</v>
      </c>
      <c r="HK19" s="36">
        <v>-0.126801152737752</v>
      </c>
      <c r="HL19" s="18">
        <v>923</v>
      </c>
      <c r="HM19" s="18">
        <v>1895</v>
      </c>
      <c r="HN19" s="26">
        <v>0.00738786279683377</v>
      </c>
      <c r="HO19" s="18">
        <v>14</v>
      </c>
      <c r="HP19" s="18">
        <v>1486</v>
      </c>
      <c r="HQ19" s="18">
        <f t="shared" si="34"/>
        <v>106.142857142857</v>
      </c>
      <c r="HR19" s="17">
        <v>119</v>
      </c>
      <c r="HS19" s="17">
        <f t="shared" si="35"/>
        <v>-180</v>
      </c>
      <c r="HT19" s="36">
        <f t="shared" si="36"/>
        <v>-0.121130551816958</v>
      </c>
      <c r="HU19" s="18">
        <v>922</v>
      </c>
      <c r="HV19" s="18">
        <v>1555</v>
      </c>
      <c r="HW19" s="26">
        <v>0.00707395498392283</v>
      </c>
      <c r="HX19" s="17">
        <v>11</v>
      </c>
      <c r="HY19" s="18">
        <v>1257</v>
      </c>
      <c r="HZ19" s="18">
        <v>114.272727272727</v>
      </c>
      <c r="IA19" s="17">
        <v>119</v>
      </c>
      <c r="IB19" s="17">
        <f t="shared" si="37"/>
        <v>-52.000000000003</v>
      </c>
      <c r="IC19" s="36">
        <f t="shared" si="38"/>
        <v>-0.0413683373110605</v>
      </c>
      <c r="ID19" s="18">
        <v>972</v>
      </c>
      <c r="IE19" s="18">
        <v>1359</v>
      </c>
      <c r="IF19" s="26">
        <v>0.00294334069168506</v>
      </c>
      <c r="IG19" s="17">
        <v>4</v>
      </c>
      <c r="IH19" s="18">
        <v>432</v>
      </c>
      <c r="II19" s="40">
        <v>108</v>
      </c>
      <c r="IJ19" s="17">
        <v>119</v>
      </c>
      <c r="IK19" s="17">
        <f t="shared" si="39"/>
        <v>-44</v>
      </c>
      <c r="IL19" s="36">
        <f t="shared" si="40"/>
        <v>-0.101851851851852</v>
      </c>
      <c r="IM19" s="17">
        <v>1015</v>
      </c>
      <c r="IN19" s="17"/>
      <c r="IO19" s="17">
        <v>290</v>
      </c>
      <c r="IP19" s="17">
        <v>28490.3</v>
      </c>
      <c r="IQ19" s="18">
        <v>374</v>
      </c>
      <c r="IR19" s="18">
        <v>40049.9</v>
      </c>
      <c r="IS19" s="17"/>
      <c r="IT19" s="17"/>
      <c r="IU19" s="18"/>
      <c r="IV19" s="41"/>
      <c r="IW19" s="18"/>
      <c r="IX19" s="41"/>
      <c r="IY19" s="41"/>
      <c r="IZ19" s="41"/>
      <c r="JA19" s="41"/>
      <c r="JB19" s="41"/>
      <c r="JC19" s="41"/>
      <c r="JD19" s="41"/>
      <c r="JE19" s="18"/>
      <c r="JF19" s="41"/>
      <c r="JG19" s="41"/>
      <c r="JH19" s="41"/>
      <c r="JI19" s="18"/>
      <c r="JJ19" s="18"/>
      <c r="JK19" s="18">
        <f t="shared" si="41"/>
        <v>749</v>
      </c>
      <c r="JL19" s="18">
        <f t="shared" si="42"/>
        <v>73993</v>
      </c>
      <c r="JM19" s="17">
        <v>119</v>
      </c>
      <c r="JN19" s="17">
        <f t="shared" si="43"/>
        <v>-15138</v>
      </c>
      <c r="JO19" s="36">
        <f t="shared" si="44"/>
        <v>-0.204586920384361</v>
      </c>
      <c r="JP19" s="18">
        <f t="shared" si="45"/>
        <v>1413</v>
      </c>
      <c r="JQ19" s="42">
        <f t="shared" si="46"/>
        <v>142533.2</v>
      </c>
      <c r="JR19" s="43"/>
      <c r="JS19" s="43"/>
    </row>
    <row r="20" customFormat="1" ht="16.5" spans="1:279">
      <c r="A20" s="16" t="s">
        <v>126</v>
      </c>
      <c r="B20" s="17" t="s">
        <v>37</v>
      </c>
      <c r="C20" s="18">
        <v>6939962741307</v>
      </c>
      <c r="D20" s="18">
        <v>564920263994</v>
      </c>
      <c r="E20" s="18">
        <v>21066010001275</v>
      </c>
      <c r="F20" s="17" t="s">
        <v>163</v>
      </c>
      <c r="G20" s="19" t="s">
        <v>164</v>
      </c>
      <c r="H20" s="17" t="s">
        <v>129</v>
      </c>
      <c r="I20" s="26">
        <f>VLOOKUP(C20,[2]Sheet2!J:O,6,0)</f>
        <v>1</v>
      </c>
      <c r="J20" s="17">
        <f>VLOOKUP(C20,[2]Sheet2!J:M,4,0)</f>
        <v>1156</v>
      </c>
      <c r="K20" s="17">
        <f>VLOOKUP(C20,[2]Sheet2!J:P,7,0)</f>
        <v>1457</v>
      </c>
      <c r="L20" s="18">
        <f>VLOOKUP(C20,[2]Sheet2!J:N,5,0)</f>
        <v>106.203517368099</v>
      </c>
      <c r="M20" s="27" t="e">
        <f ca="1" t="shared" si="0"/>
        <v>#VALUE!</v>
      </c>
      <c r="N20" s="17">
        <v>2013</v>
      </c>
      <c r="O20" s="26">
        <v>0.0461997019374069</v>
      </c>
      <c r="P20" s="18">
        <v>93</v>
      </c>
      <c r="Q20" s="18">
        <v>14636</v>
      </c>
      <c r="R20" s="17">
        <v>169</v>
      </c>
      <c r="S20" s="17">
        <v>1445</v>
      </c>
      <c r="T20" s="17">
        <v>1763</v>
      </c>
      <c r="U20" s="26">
        <v>0.0482132728304027</v>
      </c>
      <c r="V20" s="18">
        <v>85</v>
      </c>
      <c r="W20" s="18">
        <v>13362</v>
      </c>
      <c r="X20" s="17">
        <v>169</v>
      </c>
      <c r="Y20" s="17">
        <v>1363</v>
      </c>
      <c r="Z20" s="17">
        <v>2191</v>
      </c>
      <c r="AA20" s="26">
        <v>0.0292104062072113</v>
      </c>
      <c r="AB20" s="18">
        <v>64</v>
      </c>
      <c r="AC20" s="18">
        <v>10091</v>
      </c>
      <c r="AD20" s="17">
        <v>169</v>
      </c>
      <c r="AE20" s="17">
        <v>588</v>
      </c>
      <c r="AF20" s="17">
        <v>1501</v>
      </c>
      <c r="AG20" s="26">
        <v>0.0259826782145237</v>
      </c>
      <c r="AH20" s="18">
        <v>39</v>
      </c>
      <c r="AI20" s="18">
        <v>6116</v>
      </c>
      <c r="AJ20" s="17">
        <v>169</v>
      </c>
      <c r="AK20" s="17">
        <v>886</v>
      </c>
      <c r="AL20" s="17">
        <v>1131</v>
      </c>
      <c r="AM20" s="26">
        <v>0.0203359858532272</v>
      </c>
      <c r="AN20" s="18">
        <v>23</v>
      </c>
      <c r="AO20" s="18">
        <v>3814</v>
      </c>
      <c r="AP20" s="17">
        <v>169</v>
      </c>
      <c r="AQ20" s="17">
        <v>234</v>
      </c>
      <c r="AR20" s="17">
        <v>408</v>
      </c>
      <c r="AS20" s="26">
        <v>0</v>
      </c>
      <c r="AT20" s="18">
        <v>0</v>
      </c>
      <c r="AU20" s="18">
        <v>0</v>
      </c>
      <c r="AV20" s="17">
        <v>169</v>
      </c>
      <c r="AW20" s="17">
        <v>192</v>
      </c>
      <c r="AX20" s="17">
        <v>82</v>
      </c>
      <c r="AY20" s="26">
        <v>0</v>
      </c>
      <c r="AZ20" s="17">
        <v>0</v>
      </c>
      <c r="BA20" s="18">
        <v>0</v>
      </c>
      <c r="BB20" s="17">
        <v>169</v>
      </c>
      <c r="BC20" s="17">
        <v>328</v>
      </c>
      <c r="BD20" s="17">
        <v>63</v>
      </c>
      <c r="BE20" s="32">
        <v>0</v>
      </c>
      <c r="BF20" s="17">
        <v>0</v>
      </c>
      <c r="BG20" s="18">
        <v>0</v>
      </c>
      <c r="BH20" s="17">
        <v>169</v>
      </c>
      <c r="BI20" s="17">
        <v>481</v>
      </c>
      <c r="BJ20" s="17">
        <v>82</v>
      </c>
      <c r="BK20" s="32">
        <v>0</v>
      </c>
      <c r="BL20" s="18">
        <v>0</v>
      </c>
      <c r="BM20" s="18">
        <v>0</v>
      </c>
      <c r="BN20" s="17">
        <v>169</v>
      </c>
      <c r="BO20" s="17">
        <v>566</v>
      </c>
      <c r="BP20" s="17">
        <v>494</v>
      </c>
      <c r="BQ20" s="32">
        <v>0</v>
      </c>
      <c r="BR20" s="18">
        <v>0</v>
      </c>
      <c r="BS20" s="18">
        <v>0</v>
      </c>
      <c r="BT20" s="17">
        <v>169</v>
      </c>
      <c r="BU20" s="18">
        <v>566</v>
      </c>
      <c r="BV20" s="17">
        <v>403</v>
      </c>
      <c r="BW20" s="32">
        <v>0</v>
      </c>
      <c r="BX20" s="18">
        <v>0</v>
      </c>
      <c r="BY20" s="18">
        <v>0</v>
      </c>
      <c r="BZ20" s="17">
        <v>169</v>
      </c>
      <c r="CA20" s="18">
        <v>533</v>
      </c>
      <c r="CB20" s="18">
        <v>334</v>
      </c>
      <c r="CC20" s="32">
        <v>0</v>
      </c>
      <c r="CD20" s="18">
        <v>0</v>
      </c>
      <c r="CE20" s="18">
        <v>0</v>
      </c>
      <c r="CF20" s="17">
        <v>169</v>
      </c>
      <c r="CG20" s="18">
        <v>558</v>
      </c>
      <c r="CH20" s="33">
        <v>422</v>
      </c>
      <c r="CI20" s="32">
        <v>0</v>
      </c>
      <c r="CJ20" s="18">
        <v>0</v>
      </c>
      <c r="CK20" s="18">
        <v>0</v>
      </c>
      <c r="CL20" s="17">
        <v>169</v>
      </c>
      <c r="CM20" s="18">
        <v>558</v>
      </c>
      <c r="CN20" s="33">
        <v>312</v>
      </c>
      <c r="CO20" s="32">
        <v>0</v>
      </c>
      <c r="CP20" s="17">
        <v>0</v>
      </c>
      <c r="CQ20" s="18">
        <v>0</v>
      </c>
      <c r="CR20" s="17">
        <v>169</v>
      </c>
      <c r="CS20" s="17">
        <v>558</v>
      </c>
      <c r="CT20" s="33">
        <v>250</v>
      </c>
      <c r="CU20" s="32">
        <v>0</v>
      </c>
      <c r="CV20" s="17">
        <v>0</v>
      </c>
      <c r="CW20" s="18">
        <v>0</v>
      </c>
      <c r="CX20" s="17">
        <v>169</v>
      </c>
      <c r="CY20" s="17">
        <v>558</v>
      </c>
      <c r="CZ20" s="33">
        <v>263</v>
      </c>
      <c r="DA20" s="32">
        <v>0</v>
      </c>
      <c r="DB20" s="18">
        <v>0</v>
      </c>
      <c r="DC20" s="18">
        <v>0</v>
      </c>
      <c r="DD20" s="18">
        <f t="shared" si="1"/>
        <v>0</v>
      </c>
      <c r="DE20" s="17">
        <v>169</v>
      </c>
      <c r="DF20" s="17">
        <f t="shared" si="2"/>
        <v>0</v>
      </c>
      <c r="DG20" s="36">
        <f t="shared" si="3"/>
        <v>0</v>
      </c>
      <c r="DH20" s="18">
        <v>558</v>
      </c>
      <c r="DI20" s="18">
        <v>254</v>
      </c>
      <c r="DJ20" s="26">
        <v>0.0118110236220472</v>
      </c>
      <c r="DK20" s="18">
        <v>3</v>
      </c>
      <c r="DL20" s="18">
        <v>502</v>
      </c>
      <c r="DM20" s="18">
        <f t="shared" si="4"/>
        <v>167.333333333333</v>
      </c>
      <c r="DN20" s="17">
        <v>169</v>
      </c>
      <c r="DO20" s="17">
        <f t="shared" si="5"/>
        <v>-4.99999999999997</v>
      </c>
      <c r="DP20" s="36">
        <f t="shared" si="6"/>
        <v>-0.00996015936254974</v>
      </c>
      <c r="DQ20" s="18">
        <v>560</v>
      </c>
      <c r="DR20" s="18">
        <v>252</v>
      </c>
      <c r="DS20" s="26">
        <v>0.0317460317460317</v>
      </c>
      <c r="DT20" s="18">
        <v>8</v>
      </c>
      <c r="DU20" s="18">
        <v>1327</v>
      </c>
      <c r="DV20" s="18">
        <f t="shared" si="7"/>
        <v>165.875</v>
      </c>
      <c r="DW20" s="17">
        <v>169</v>
      </c>
      <c r="DX20" s="17">
        <f t="shared" si="8"/>
        <v>-25</v>
      </c>
      <c r="DY20" s="36">
        <f t="shared" si="9"/>
        <v>-0.0188394875659382</v>
      </c>
      <c r="DZ20" s="18">
        <v>574</v>
      </c>
      <c r="EA20" s="18">
        <v>251</v>
      </c>
      <c r="EB20" s="26">
        <v>0.0239043824701195</v>
      </c>
      <c r="EC20" s="18">
        <v>6</v>
      </c>
      <c r="ED20" s="18">
        <v>1004</v>
      </c>
      <c r="EE20" s="18">
        <f t="shared" si="10"/>
        <v>167.333333333333</v>
      </c>
      <c r="EF20" s="17">
        <v>169</v>
      </c>
      <c r="EG20" s="17">
        <f t="shared" si="11"/>
        <v>-9.99999999999994</v>
      </c>
      <c r="EH20" s="36">
        <f t="shared" si="12"/>
        <v>-0.00996015936254974</v>
      </c>
      <c r="EI20" s="18">
        <v>541</v>
      </c>
      <c r="EJ20" s="18">
        <v>282</v>
      </c>
      <c r="EK20" s="26">
        <v>0.00709219858156028</v>
      </c>
      <c r="EL20" s="18">
        <v>2</v>
      </c>
      <c r="EM20" s="18">
        <v>338</v>
      </c>
      <c r="EN20" s="18">
        <f t="shared" si="13"/>
        <v>169</v>
      </c>
      <c r="EO20" s="17">
        <v>169</v>
      </c>
      <c r="EP20" s="17">
        <f t="shared" si="14"/>
        <v>0</v>
      </c>
      <c r="EQ20" s="36">
        <f t="shared" si="15"/>
        <v>0</v>
      </c>
      <c r="ER20" s="18">
        <v>539</v>
      </c>
      <c r="ES20" s="18">
        <v>272</v>
      </c>
      <c r="ET20" s="26">
        <v>0.0477941176470588</v>
      </c>
      <c r="EU20" s="17">
        <v>13</v>
      </c>
      <c r="EV20" s="18">
        <v>2026</v>
      </c>
      <c r="EW20" s="18">
        <f t="shared" si="16"/>
        <v>155.846153846154</v>
      </c>
      <c r="EX20" s="17">
        <v>169</v>
      </c>
      <c r="EY20" s="17">
        <f t="shared" si="17"/>
        <v>-171</v>
      </c>
      <c r="EZ20" s="36">
        <f t="shared" si="18"/>
        <v>-0.0844027640671274</v>
      </c>
      <c r="FA20" s="17">
        <v>526</v>
      </c>
      <c r="FB20" s="18">
        <v>650</v>
      </c>
      <c r="FC20" s="26">
        <v>0.0153846153846154</v>
      </c>
      <c r="FD20" s="17">
        <v>10</v>
      </c>
      <c r="FE20" s="18">
        <v>1520</v>
      </c>
      <c r="FF20" s="18">
        <f t="shared" si="19"/>
        <v>152</v>
      </c>
      <c r="FG20" s="17">
        <v>169</v>
      </c>
      <c r="FH20" s="17">
        <f t="shared" si="20"/>
        <v>-170</v>
      </c>
      <c r="FI20" s="36">
        <f t="shared" si="21"/>
        <v>-0.111842105263158</v>
      </c>
      <c r="FJ20" s="17">
        <v>520</v>
      </c>
      <c r="FK20" s="18">
        <v>733</v>
      </c>
      <c r="FL20" s="26">
        <v>0.0177353342428377</v>
      </c>
      <c r="FM20" s="17">
        <v>13</v>
      </c>
      <c r="FN20" s="18">
        <v>2043</v>
      </c>
      <c r="FO20" s="18">
        <f t="shared" si="22"/>
        <v>157.153846153846</v>
      </c>
      <c r="FP20" s="17">
        <v>169</v>
      </c>
      <c r="FQ20" s="17">
        <f t="shared" si="23"/>
        <v>-154</v>
      </c>
      <c r="FR20" s="36">
        <f t="shared" si="24"/>
        <v>-0.075379344101811</v>
      </c>
      <c r="FS20" s="17">
        <v>515</v>
      </c>
      <c r="FT20" s="18">
        <v>806</v>
      </c>
      <c r="FU20" s="26">
        <v>0.0297766749379653</v>
      </c>
      <c r="FV20" s="17">
        <v>24</v>
      </c>
      <c r="FW20" s="18">
        <v>3731</v>
      </c>
      <c r="FX20" s="18">
        <f t="shared" si="25"/>
        <v>155.458333333333</v>
      </c>
      <c r="FY20" s="17">
        <v>169</v>
      </c>
      <c r="FZ20" s="17">
        <f t="shared" si="26"/>
        <v>-325</v>
      </c>
      <c r="GA20" s="36">
        <f t="shared" si="27"/>
        <v>-0.0871080139372822</v>
      </c>
      <c r="GB20" s="17">
        <v>506</v>
      </c>
      <c r="GC20" s="18">
        <v>689</v>
      </c>
      <c r="GD20" s="26">
        <v>0.0145137880986938</v>
      </c>
      <c r="GE20" s="17">
        <v>10</v>
      </c>
      <c r="GF20" s="18">
        <v>1555</v>
      </c>
      <c r="GG20" s="18">
        <f t="shared" si="28"/>
        <v>155.5</v>
      </c>
      <c r="GH20" s="17">
        <v>169</v>
      </c>
      <c r="GI20" s="17">
        <f t="shared" si="29"/>
        <v>-135</v>
      </c>
      <c r="GJ20" s="36">
        <f t="shared" si="30"/>
        <v>-0.0868167202572347</v>
      </c>
      <c r="GK20" s="17">
        <v>500</v>
      </c>
      <c r="GL20" s="18">
        <v>760</v>
      </c>
      <c r="GM20" s="26">
        <v>0.0184210526315789</v>
      </c>
      <c r="GN20" s="18">
        <v>14</v>
      </c>
      <c r="GO20" s="18">
        <v>2221</v>
      </c>
      <c r="GP20" s="18">
        <f t="shared" si="31"/>
        <v>158.642857142857</v>
      </c>
      <c r="GQ20" s="17">
        <v>169</v>
      </c>
      <c r="GR20" s="17">
        <f t="shared" si="32"/>
        <v>-145</v>
      </c>
      <c r="GS20" s="36">
        <f t="shared" si="33"/>
        <v>-0.065285907248987</v>
      </c>
      <c r="GT20" s="17">
        <v>1970</v>
      </c>
      <c r="GU20" s="18">
        <v>775</v>
      </c>
      <c r="GV20" s="26">
        <v>0.0219354838709677</v>
      </c>
      <c r="GW20" s="18">
        <v>17</v>
      </c>
      <c r="GX20" s="18">
        <v>2788</v>
      </c>
      <c r="GY20" s="18">
        <v>164</v>
      </c>
      <c r="GZ20" s="17">
        <v>169</v>
      </c>
      <c r="HA20" s="17">
        <v>-85</v>
      </c>
      <c r="HB20" s="36">
        <v>-0.0304878048780488</v>
      </c>
      <c r="HC20" s="17">
        <v>2074</v>
      </c>
      <c r="HD20" s="18">
        <v>431</v>
      </c>
      <c r="HE20" s="26">
        <v>0.0208816705336427</v>
      </c>
      <c r="HF20" s="18">
        <v>9</v>
      </c>
      <c r="HG20" s="18">
        <v>1365</v>
      </c>
      <c r="HH20" s="40">
        <v>151.666666666667</v>
      </c>
      <c r="HI20" s="17">
        <v>169</v>
      </c>
      <c r="HJ20" s="17">
        <v>-156</v>
      </c>
      <c r="HK20" s="36">
        <v>-0.114285714285714</v>
      </c>
      <c r="HL20" s="18">
        <v>2425</v>
      </c>
      <c r="HM20" s="18">
        <v>459</v>
      </c>
      <c r="HN20" s="26">
        <v>0.0196078431372549</v>
      </c>
      <c r="HO20" s="18">
        <v>9</v>
      </c>
      <c r="HP20" s="18">
        <v>1411</v>
      </c>
      <c r="HQ20" s="18">
        <f t="shared" si="34"/>
        <v>156.777777777778</v>
      </c>
      <c r="HR20" s="17">
        <v>169</v>
      </c>
      <c r="HS20" s="17">
        <f t="shared" si="35"/>
        <v>-110</v>
      </c>
      <c r="HT20" s="36">
        <f t="shared" si="36"/>
        <v>-0.077958894401134</v>
      </c>
      <c r="HU20" s="18">
        <v>2557</v>
      </c>
      <c r="HV20" s="18">
        <v>460</v>
      </c>
      <c r="HW20" s="26">
        <v>0.0217391304347826</v>
      </c>
      <c r="HX20" s="17">
        <v>10</v>
      </c>
      <c r="HY20" s="18">
        <v>1580</v>
      </c>
      <c r="HZ20" s="18">
        <v>158</v>
      </c>
      <c r="IA20" s="17">
        <v>169</v>
      </c>
      <c r="IB20" s="17">
        <f t="shared" si="37"/>
        <v>-110</v>
      </c>
      <c r="IC20" s="36">
        <f t="shared" si="38"/>
        <v>-0.069620253164557</v>
      </c>
      <c r="ID20" s="18">
        <v>2592</v>
      </c>
      <c r="IE20" s="18">
        <v>399</v>
      </c>
      <c r="IF20" s="26">
        <v>0.0225563909774436</v>
      </c>
      <c r="IG20" s="17">
        <v>9</v>
      </c>
      <c r="IH20" s="18">
        <v>1365</v>
      </c>
      <c r="II20" s="40">
        <v>151.666666666667</v>
      </c>
      <c r="IJ20" s="17">
        <v>169</v>
      </c>
      <c r="IK20" s="17">
        <f t="shared" si="39"/>
        <v>-155.999999999997</v>
      </c>
      <c r="IL20" s="36">
        <f t="shared" si="40"/>
        <v>-0.114285714285712</v>
      </c>
      <c r="IM20" s="17">
        <v>2613</v>
      </c>
      <c r="IN20" s="17"/>
      <c r="IO20" s="17">
        <v>943</v>
      </c>
      <c r="IP20" s="17">
        <v>161561.1</v>
      </c>
      <c r="IQ20" s="18">
        <v>1372</v>
      </c>
      <c r="IR20" s="18">
        <v>217868.61</v>
      </c>
      <c r="IS20" s="17"/>
      <c r="IT20" s="17"/>
      <c r="IU20" s="17"/>
      <c r="IV20" s="17"/>
      <c r="IW20" s="18"/>
      <c r="IX20" s="41"/>
      <c r="IY20" s="41"/>
      <c r="IZ20" s="41"/>
      <c r="JA20" s="41"/>
      <c r="JB20" s="41"/>
      <c r="JC20" s="41"/>
      <c r="JD20" s="41"/>
      <c r="JE20" s="18"/>
      <c r="JF20" s="41"/>
      <c r="JG20" s="41"/>
      <c r="JH20" s="41"/>
      <c r="JI20" s="18"/>
      <c r="JJ20" s="18"/>
      <c r="JK20" s="18">
        <f t="shared" si="41"/>
        <v>461</v>
      </c>
      <c r="JL20" s="18">
        <f t="shared" si="42"/>
        <v>72795</v>
      </c>
      <c r="JM20" s="17">
        <v>169</v>
      </c>
      <c r="JN20" s="17">
        <f t="shared" si="43"/>
        <v>-5114</v>
      </c>
      <c r="JO20" s="36">
        <f t="shared" si="44"/>
        <v>-0.070252077752593</v>
      </c>
      <c r="JP20" s="18">
        <f t="shared" si="45"/>
        <v>2776</v>
      </c>
      <c r="JQ20" s="42">
        <f t="shared" si="46"/>
        <v>452224.71</v>
      </c>
      <c r="JR20" s="43"/>
      <c r="JS20" s="43"/>
    </row>
    <row r="21" customFormat="1" ht="16.5" spans="1:279">
      <c r="A21" s="16" t="s">
        <v>126</v>
      </c>
      <c r="B21" s="17" t="s">
        <v>37</v>
      </c>
      <c r="C21" s="18">
        <v>6939962739281</v>
      </c>
      <c r="D21" s="18">
        <v>564469023994</v>
      </c>
      <c r="E21" s="18">
        <v>21066010001274</v>
      </c>
      <c r="F21" s="17" t="s">
        <v>165</v>
      </c>
      <c r="G21" s="19" t="s">
        <v>166</v>
      </c>
      <c r="H21" s="17" t="s">
        <v>129</v>
      </c>
      <c r="I21" s="26">
        <f>VLOOKUP(C21,[2]Sheet2!J:O,6,0)</f>
        <v>1</v>
      </c>
      <c r="J21" s="17">
        <f>VLOOKUP(C21,[2]Sheet2!J:M,4,0)</f>
        <v>4583</v>
      </c>
      <c r="K21" s="17">
        <f>VLOOKUP(C21,[2]Sheet2!J:P,7,0)</f>
        <v>635</v>
      </c>
      <c r="L21" s="18">
        <f>VLOOKUP(C21,[2]Sheet2!J:N,5,0)</f>
        <v>45.4357078853047</v>
      </c>
      <c r="M21" s="27" t="e">
        <f ca="1" t="shared" si="0"/>
        <v>#VALUE!</v>
      </c>
      <c r="N21" s="17">
        <v>3687</v>
      </c>
      <c r="O21" s="26">
        <v>0.0512611879576892</v>
      </c>
      <c r="P21" s="18">
        <v>189</v>
      </c>
      <c r="Q21" s="18">
        <v>31797</v>
      </c>
      <c r="R21" s="17">
        <v>179</v>
      </c>
      <c r="S21" s="17">
        <v>10906</v>
      </c>
      <c r="T21" s="17">
        <v>2682</v>
      </c>
      <c r="U21" s="26">
        <v>0.0484712900820283</v>
      </c>
      <c r="V21" s="18">
        <v>130</v>
      </c>
      <c r="W21" s="18">
        <v>22377</v>
      </c>
      <c r="X21" s="17">
        <v>179</v>
      </c>
      <c r="Y21" s="17">
        <v>11532</v>
      </c>
      <c r="Z21" s="17">
        <v>2573</v>
      </c>
      <c r="AA21" s="26">
        <v>0.0396424407306646</v>
      </c>
      <c r="AB21" s="18">
        <v>102</v>
      </c>
      <c r="AC21" s="18">
        <v>18132</v>
      </c>
      <c r="AD21" s="17">
        <v>179</v>
      </c>
      <c r="AE21" s="17">
        <v>9902</v>
      </c>
      <c r="AF21" s="17">
        <v>3367</v>
      </c>
      <c r="AG21" s="26">
        <v>0.0308880308880309</v>
      </c>
      <c r="AH21" s="18">
        <v>104</v>
      </c>
      <c r="AI21" s="18">
        <v>18446</v>
      </c>
      <c r="AJ21" s="17">
        <v>179</v>
      </c>
      <c r="AK21" s="17">
        <v>9787</v>
      </c>
      <c r="AL21" s="17">
        <v>3141</v>
      </c>
      <c r="AM21" s="26">
        <v>0.0432983126392869</v>
      </c>
      <c r="AN21" s="18">
        <v>136</v>
      </c>
      <c r="AO21" s="18">
        <v>24069</v>
      </c>
      <c r="AP21" s="17">
        <v>179</v>
      </c>
      <c r="AQ21" s="17">
        <v>9684</v>
      </c>
      <c r="AR21" s="17">
        <v>2762</v>
      </c>
      <c r="AS21" s="26">
        <v>0.0517740767559739</v>
      </c>
      <c r="AT21" s="18">
        <v>143</v>
      </c>
      <c r="AU21" s="18">
        <v>24926</v>
      </c>
      <c r="AV21" s="17">
        <v>179</v>
      </c>
      <c r="AW21" s="17">
        <v>9810</v>
      </c>
      <c r="AX21" s="17">
        <v>3087</v>
      </c>
      <c r="AY21" s="26">
        <v>0.0534499514091351</v>
      </c>
      <c r="AZ21" s="17">
        <v>165</v>
      </c>
      <c r="BA21" s="18">
        <v>27129</v>
      </c>
      <c r="BB21" s="17">
        <v>179</v>
      </c>
      <c r="BC21" s="17">
        <v>10164</v>
      </c>
      <c r="BD21" s="17">
        <v>3055</v>
      </c>
      <c r="BE21" s="32">
        <v>0.0563011456628478</v>
      </c>
      <c r="BF21" s="17">
        <v>172</v>
      </c>
      <c r="BG21" s="18">
        <v>28179</v>
      </c>
      <c r="BH21" s="17">
        <v>179</v>
      </c>
      <c r="BI21" s="17">
        <v>10482</v>
      </c>
      <c r="BJ21" s="17">
        <v>4383</v>
      </c>
      <c r="BK21" s="32">
        <v>0.0212183436002738</v>
      </c>
      <c r="BL21" s="18">
        <v>93</v>
      </c>
      <c r="BM21" s="18">
        <v>16260</v>
      </c>
      <c r="BN21" s="17">
        <v>179</v>
      </c>
      <c r="BO21" s="17">
        <v>11777</v>
      </c>
      <c r="BP21" s="17">
        <v>3163</v>
      </c>
      <c r="BQ21" s="32">
        <v>0.0398355991147645</v>
      </c>
      <c r="BR21" s="18">
        <v>126</v>
      </c>
      <c r="BS21" s="18">
        <v>22334</v>
      </c>
      <c r="BT21" s="17">
        <v>179</v>
      </c>
      <c r="BU21" s="18">
        <v>11777</v>
      </c>
      <c r="BV21" s="17">
        <v>3228</v>
      </c>
      <c r="BW21" s="32">
        <v>0.0353159851301115</v>
      </c>
      <c r="BX21" s="18">
        <v>114</v>
      </c>
      <c r="BY21" s="18">
        <v>20210</v>
      </c>
      <c r="BZ21" s="17">
        <v>179</v>
      </c>
      <c r="CA21" s="18">
        <v>10688</v>
      </c>
      <c r="CB21" s="18">
        <v>2572</v>
      </c>
      <c r="CC21" s="32">
        <v>0.0435458786936236</v>
      </c>
      <c r="CD21" s="18">
        <v>112</v>
      </c>
      <c r="CE21" s="18">
        <v>19978</v>
      </c>
      <c r="CF21" s="17">
        <v>179</v>
      </c>
      <c r="CG21" s="18">
        <v>10496</v>
      </c>
      <c r="CH21" s="33">
        <v>2484</v>
      </c>
      <c r="CI21" s="32">
        <v>0.0378421900161031</v>
      </c>
      <c r="CJ21" s="18">
        <v>94</v>
      </c>
      <c r="CK21" s="18">
        <v>16742</v>
      </c>
      <c r="CL21" s="17">
        <v>179</v>
      </c>
      <c r="CM21" s="18">
        <v>10354</v>
      </c>
      <c r="CN21" s="33">
        <v>2437</v>
      </c>
      <c r="CO21" s="32">
        <v>0.0426754205990972</v>
      </c>
      <c r="CP21" s="17">
        <v>104</v>
      </c>
      <c r="CQ21" s="18">
        <v>18426</v>
      </c>
      <c r="CR21" s="17">
        <v>179</v>
      </c>
      <c r="CS21" s="17">
        <v>10236</v>
      </c>
      <c r="CT21" s="33">
        <v>2267</v>
      </c>
      <c r="CU21" s="32">
        <v>0.0463167181296868</v>
      </c>
      <c r="CV21" s="17">
        <v>105</v>
      </c>
      <c r="CW21" s="18">
        <v>18629</v>
      </c>
      <c r="CX21" s="17">
        <v>179</v>
      </c>
      <c r="CY21" s="17">
        <v>10122</v>
      </c>
      <c r="CZ21" s="33">
        <v>2922</v>
      </c>
      <c r="DA21" s="32">
        <v>0.0362765229295003</v>
      </c>
      <c r="DB21" s="18">
        <v>106</v>
      </c>
      <c r="DC21" s="18">
        <v>18936</v>
      </c>
      <c r="DD21" s="18">
        <f t="shared" si="1"/>
        <v>178.641509433962</v>
      </c>
      <c r="DE21" s="17">
        <v>179</v>
      </c>
      <c r="DF21" s="17">
        <f t="shared" si="2"/>
        <v>-38.0000000000009</v>
      </c>
      <c r="DG21" s="36">
        <f t="shared" si="3"/>
        <v>-0.0020067596113224</v>
      </c>
      <c r="DH21" s="18">
        <v>10264</v>
      </c>
      <c r="DI21" s="18">
        <v>2223</v>
      </c>
      <c r="DJ21" s="26">
        <v>0.0440845704003599</v>
      </c>
      <c r="DK21" s="18">
        <v>98</v>
      </c>
      <c r="DL21" s="18">
        <v>17313</v>
      </c>
      <c r="DM21" s="18">
        <f t="shared" si="4"/>
        <v>176.663265306122</v>
      </c>
      <c r="DN21" s="17">
        <v>179</v>
      </c>
      <c r="DO21" s="17">
        <f t="shared" si="5"/>
        <v>-229.000000000001</v>
      </c>
      <c r="DP21" s="36">
        <f t="shared" si="6"/>
        <v>-0.0132270548143014</v>
      </c>
      <c r="DQ21" s="18">
        <v>10130</v>
      </c>
      <c r="DR21" s="18">
        <v>2173</v>
      </c>
      <c r="DS21" s="26">
        <v>0.0460193281178095</v>
      </c>
      <c r="DT21" s="18">
        <v>100</v>
      </c>
      <c r="DU21" s="18">
        <v>17721</v>
      </c>
      <c r="DV21" s="18">
        <f t="shared" si="7"/>
        <v>177.21</v>
      </c>
      <c r="DW21" s="17">
        <v>179</v>
      </c>
      <c r="DX21" s="17">
        <f t="shared" si="8"/>
        <v>-178.999999999999</v>
      </c>
      <c r="DY21" s="36">
        <f t="shared" si="9"/>
        <v>-0.0101010101010101</v>
      </c>
      <c r="DZ21" s="18">
        <v>10516</v>
      </c>
      <c r="EA21" s="18">
        <v>1943</v>
      </c>
      <c r="EB21" s="26">
        <v>0.0386001029336078</v>
      </c>
      <c r="EC21" s="18">
        <v>75</v>
      </c>
      <c r="ED21" s="18">
        <v>13267</v>
      </c>
      <c r="EE21" s="18">
        <f t="shared" si="10"/>
        <v>176.893333333333</v>
      </c>
      <c r="EF21" s="17">
        <v>179</v>
      </c>
      <c r="EG21" s="17">
        <f t="shared" si="11"/>
        <v>-157.999999999999</v>
      </c>
      <c r="EH21" s="36">
        <f t="shared" si="12"/>
        <v>-0.0119092485113439</v>
      </c>
      <c r="EI21" s="18">
        <v>9983</v>
      </c>
      <c r="EJ21" s="18">
        <v>1776</v>
      </c>
      <c r="EK21" s="26">
        <v>0.0478603603603604</v>
      </c>
      <c r="EL21" s="18">
        <v>85</v>
      </c>
      <c r="EM21" s="18">
        <v>14950</v>
      </c>
      <c r="EN21" s="18">
        <f t="shared" si="13"/>
        <v>175.882352941176</v>
      </c>
      <c r="EO21" s="17">
        <v>179</v>
      </c>
      <c r="EP21" s="17">
        <f t="shared" si="14"/>
        <v>-265.000000000001</v>
      </c>
      <c r="EQ21" s="36">
        <f t="shared" si="15"/>
        <v>-0.0177257525083612</v>
      </c>
      <c r="ER21" s="18">
        <v>10727</v>
      </c>
      <c r="ES21" s="18">
        <v>1846</v>
      </c>
      <c r="ET21" s="26">
        <v>0.0628385698808234</v>
      </c>
      <c r="EU21" s="17">
        <v>116</v>
      </c>
      <c r="EV21" s="18">
        <v>19296</v>
      </c>
      <c r="EW21" s="18">
        <f t="shared" si="16"/>
        <v>166.344827586207</v>
      </c>
      <c r="EX21" s="17">
        <v>179</v>
      </c>
      <c r="EY21" s="17">
        <f t="shared" si="17"/>
        <v>-1468</v>
      </c>
      <c r="EZ21" s="36">
        <f t="shared" si="18"/>
        <v>-0.0760779436152571</v>
      </c>
      <c r="FA21" s="17">
        <v>10646</v>
      </c>
      <c r="FB21" s="18">
        <v>2228</v>
      </c>
      <c r="FC21" s="26">
        <v>0.0655296229802513</v>
      </c>
      <c r="FD21" s="17">
        <v>146</v>
      </c>
      <c r="FE21" s="18">
        <v>24190</v>
      </c>
      <c r="FF21" s="18">
        <f t="shared" si="19"/>
        <v>165.684931506849</v>
      </c>
      <c r="FG21" s="17">
        <v>179</v>
      </c>
      <c r="FH21" s="17">
        <f t="shared" si="20"/>
        <v>-1944</v>
      </c>
      <c r="FI21" s="36">
        <f t="shared" si="21"/>
        <v>-0.0803637866887143</v>
      </c>
      <c r="FJ21" s="17">
        <v>9907</v>
      </c>
      <c r="FK21" s="18">
        <v>1977</v>
      </c>
      <c r="FL21" s="26">
        <v>0.0647445624683864</v>
      </c>
      <c r="FM21" s="17">
        <v>128</v>
      </c>
      <c r="FN21" s="18">
        <v>21265</v>
      </c>
      <c r="FO21" s="18">
        <f t="shared" si="22"/>
        <v>166.1328125</v>
      </c>
      <c r="FP21" s="17">
        <v>179</v>
      </c>
      <c r="FQ21" s="17">
        <f t="shared" si="23"/>
        <v>-1647</v>
      </c>
      <c r="FR21" s="36">
        <f t="shared" si="24"/>
        <v>-0.0774512109099459</v>
      </c>
      <c r="FS21" s="17">
        <v>10583</v>
      </c>
      <c r="FT21" s="18">
        <v>1774</v>
      </c>
      <c r="FU21" s="26">
        <v>0.0732807215332582</v>
      </c>
      <c r="FV21" s="17">
        <v>130</v>
      </c>
      <c r="FW21" s="18">
        <v>21557</v>
      </c>
      <c r="FX21" s="18">
        <f t="shared" si="25"/>
        <v>165.823076923077</v>
      </c>
      <c r="FY21" s="17">
        <v>179</v>
      </c>
      <c r="FZ21" s="17">
        <f t="shared" si="26"/>
        <v>-1713</v>
      </c>
      <c r="GA21" s="36">
        <f t="shared" si="27"/>
        <v>-0.0794637472746672</v>
      </c>
      <c r="GB21" s="17">
        <v>10541</v>
      </c>
      <c r="GC21" s="18">
        <v>1636</v>
      </c>
      <c r="GD21" s="26">
        <v>0.0690709046454768</v>
      </c>
      <c r="GE21" s="17">
        <v>113</v>
      </c>
      <c r="GF21" s="18">
        <v>18758</v>
      </c>
      <c r="GG21" s="18">
        <f t="shared" si="28"/>
        <v>166</v>
      </c>
      <c r="GH21" s="17">
        <v>179</v>
      </c>
      <c r="GI21" s="17">
        <f t="shared" si="29"/>
        <v>-1469</v>
      </c>
      <c r="GJ21" s="36">
        <f t="shared" si="30"/>
        <v>-0.0783132530120482</v>
      </c>
      <c r="GK21" s="17">
        <v>10471</v>
      </c>
      <c r="GL21" s="18">
        <v>1669</v>
      </c>
      <c r="GM21" s="26">
        <v>0.0766926303175554</v>
      </c>
      <c r="GN21" s="18">
        <v>128</v>
      </c>
      <c r="GO21" s="18">
        <v>21268</v>
      </c>
      <c r="GP21" s="18">
        <f t="shared" si="31"/>
        <v>166.15625</v>
      </c>
      <c r="GQ21" s="17">
        <v>179</v>
      </c>
      <c r="GR21" s="17">
        <f t="shared" si="32"/>
        <v>-1644</v>
      </c>
      <c r="GS21" s="36">
        <f t="shared" si="33"/>
        <v>-0.0772992288884709</v>
      </c>
      <c r="GT21" s="17">
        <v>9691</v>
      </c>
      <c r="GU21" s="18">
        <v>1900</v>
      </c>
      <c r="GV21" s="26">
        <v>0.0752631578947368</v>
      </c>
      <c r="GW21" s="18">
        <v>143</v>
      </c>
      <c r="GX21" s="18">
        <v>23681</v>
      </c>
      <c r="GY21" s="18">
        <v>165.601398601399</v>
      </c>
      <c r="GZ21" s="17">
        <v>179</v>
      </c>
      <c r="HA21" s="17">
        <v>-1916</v>
      </c>
      <c r="HB21" s="36">
        <v>-0.0809087454077107</v>
      </c>
      <c r="HC21" s="17">
        <v>9660</v>
      </c>
      <c r="HD21" s="18">
        <v>1881</v>
      </c>
      <c r="HE21" s="26">
        <v>0.0664540138224349</v>
      </c>
      <c r="HF21" s="18">
        <v>125</v>
      </c>
      <c r="HG21" s="18">
        <v>21042</v>
      </c>
      <c r="HH21" s="40">
        <v>168.336</v>
      </c>
      <c r="HI21" s="17">
        <v>179</v>
      </c>
      <c r="HJ21" s="17">
        <v>-1333</v>
      </c>
      <c r="HK21" s="36">
        <v>-0.063349491493204</v>
      </c>
      <c r="HL21" s="18">
        <v>9456</v>
      </c>
      <c r="HM21" s="18">
        <v>1920</v>
      </c>
      <c r="HN21" s="26">
        <v>0.0510416666666667</v>
      </c>
      <c r="HO21" s="18">
        <v>98</v>
      </c>
      <c r="HP21" s="18">
        <v>17200</v>
      </c>
      <c r="HQ21" s="18">
        <f t="shared" si="34"/>
        <v>175.510204081633</v>
      </c>
      <c r="HR21" s="17">
        <v>179</v>
      </c>
      <c r="HS21" s="17">
        <f t="shared" si="35"/>
        <v>-342</v>
      </c>
      <c r="HT21" s="36">
        <f t="shared" si="36"/>
        <v>-0.0198837209302326</v>
      </c>
      <c r="HU21" s="18">
        <v>9284</v>
      </c>
      <c r="HV21" s="18">
        <v>1542</v>
      </c>
      <c r="HW21" s="26">
        <v>0.0538261997405966</v>
      </c>
      <c r="HX21" s="17">
        <v>83</v>
      </c>
      <c r="HY21" s="18">
        <v>14604</v>
      </c>
      <c r="HZ21" s="18">
        <v>175.951807228916</v>
      </c>
      <c r="IA21" s="17">
        <v>179</v>
      </c>
      <c r="IB21" s="17">
        <f t="shared" si="37"/>
        <v>-252.999999999971</v>
      </c>
      <c r="IC21" s="36">
        <f t="shared" si="38"/>
        <v>-0.0173240208162128</v>
      </c>
      <c r="ID21" s="18">
        <v>9288</v>
      </c>
      <c r="IE21" s="18">
        <v>1656</v>
      </c>
      <c r="IF21" s="26">
        <v>0.0483091787439614</v>
      </c>
      <c r="IG21" s="17">
        <v>80</v>
      </c>
      <c r="IH21" s="18">
        <v>14167</v>
      </c>
      <c r="II21" s="40">
        <v>177.0875</v>
      </c>
      <c r="IJ21" s="17">
        <v>179</v>
      </c>
      <c r="IK21" s="17">
        <f t="shared" si="39"/>
        <v>-153</v>
      </c>
      <c r="IL21" s="36">
        <f t="shared" si="40"/>
        <v>-0.010799745888332</v>
      </c>
      <c r="IM21" s="17">
        <v>9212</v>
      </c>
      <c r="IN21" s="17"/>
      <c r="IO21" s="17">
        <v>11655</v>
      </c>
      <c r="IP21" s="17">
        <v>2108816.81916667</v>
      </c>
      <c r="IQ21" s="18">
        <v>5186</v>
      </c>
      <c r="IR21" s="18">
        <v>928099.265</v>
      </c>
      <c r="IS21" s="17"/>
      <c r="IT21" s="17"/>
      <c r="IU21" s="17"/>
      <c r="IV21" s="17"/>
      <c r="IW21" s="18"/>
      <c r="IX21" s="41"/>
      <c r="IY21" s="41"/>
      <c r="IZ21" s="41"/>
      <c r="JA21" s="41"/>
      <c r="JB21" s="41"/>
      <c r="JC21" s="41"/>
      <c r="JD21" s="41"/>
      <c r="JE21" s="18"/>
      <c r="JF21" s="41"/>
      <c r="JG21" s="41"/>
      <c r="JH21" s="41"/>
      <c r="JI21" s="18"/>
      <c r="JJ21" s="18"/>
      <c r="JK21" s="18">
        <f t="shared" si="41"/>
        <v>3643</v>
      </c>
      <c r="JL21" s="18">
        <f t="shared" si="42"/>
        <v>626849</v>
      </c>
      <c r="JM21" s="17">
        <v>179</v>
      </c>
      <c r="JN21" s="17">
        <f t="shared" si="43"/>
        <v>-25248</v>
      </c>
      <c r="JO21" s="36">
        <f t="shared" si="44"/>
        <v>-0.0402776426220668</v>
      </c>
      <c r="JP21" s="18">
        <f t="shared" si="45"/>
        <v>20484</v>
      </c>
      <c r="JQ21" s="42">
        <f t="shared" si="46"/>
        <v>3663765.08416667</v>
      </c>
      <c r="JR21" s="43"/>
      <c r="JS21" s="43"/>
    </row>
    <row r="22" customFormat="1" ht="16.5" spans="1:279">
      <c r="A22" s="16" t="s">
        <v>133</v>
      </c>
      <c r="B22" s="17" t="s">
        <v>37</v>
      </c>
      <c r="C22" s="18">
        <v>6939962760605</v>
      </c>
      <c r="D22" s="18">
        <v>577942435907</v>
      </c>
      <c r="E22" s="18">
        <v>21066010002313</v>
      </c>
      <c r="F22" s="17" t="s">
        <v>167</v>
      </c>
      <c r="G22" s="19" t="s">
        <v>168</v>
      </c>
      <c r="H22" s="17" t="s">
        <v>129</v>
      </c>
      <c r="I22" s="26">
        <f>VLOOKUP(C22,[2]Sheet2!J:O,6,0)</f>
        <v>1</v>
      </c>
      <c r="J22" s="17">
        <f>VLOOKUP(C22,[2]Sheet2!J:M,4,0)</f>
        <v>820</v>
      </c>
      <c r="K22" s="17">
        <f>VLOOKUP(C22,[2]Sheet2!J:P,7,0)</f>
        <v>333</v>
      </c>
      <c r="L22" s="18">
        <f>VLOOKUP(C22,[2]Sheet2!J:N,5,0)</f>
        <v>45.3347427766032</v>
      </c>
      <c r="M22" s="27" t="e">
        <f ca="1" t="shared" si="0"/>
        <v>#VALUE!</v>
      </c>
      <c r="N22" s="17">
        <v>800</v>
      </c>
      <c r="O22" s="26">
        <v>0.055</v>
      </c>
      <c r="P22" s="18">
        <v>44</v>
      </c>
      <c r="Q22" s="18">
        <v>7321</v>
      </c>
      <c r="R22" s="17">
        <v>189</v>
      </c>
      <c r="S22" s="17">
        <v>762</v>
      </c>
      <c r="T22" s="17">
        <v>866</v>
      </c>
      <c r="U22" s="26">
        <v>0.0623556581986143</v>
      </c>
      <c r="V22" s="18">
        <v>54</v>
      </c>
      <c r="W22" s="18">
        <v>8956</v>
      </c>
      <c r="X22" s="17">
        <v>189</v>
      </c>
      <c r="Y22" s="17">
        <v>730</v>
      </c>
      <c r="Z22" s="17">
        <v>874</v>
      </c>
      <c r="AA22" s="26">
        <v>0.040045766590389</v>
      </c>
      <c r="AB22" s="18">
        <v>35</v>
      </c>
      <c r="AC22" s="18">
        <v>6382</v>
      </c>
      <c r="AD22" s="17">
        <v>189</v>
      </c>
      <c r="AE22" s="17">
        <v>698</v>
      </c>
      <c r="AF22" s="17">
        <v>923</v>
      </c>
      <c r="AG22" s="26">
        <v>0.0260021668472373</v>
      </c>
      <c r="AH22" s="18">
        <v>24</v>
      </c>
      <c r="AI22" s="18">
        <v>4464</v>
      </c>
      <c r="AJ22" s="17">
        <v>189</v>
      </c>
      <c r="AK22" s="17">
        <v>580</v>
      </c>
      <c r="AL22" s="17">
        <v>904</v>
      </c>
      <c r="AM22" s="26">
        <v>0.0232300884955752</v>
      </c>
      <c r="AN22" s="18">
        <v>21</v>
      </c>
      <c r="AO22" s="18">
        <v>4060</v>
      </c>
      <c r="AP22" s="17">
        <v>189</v>
      </c>
      <c r="AQ22" s="17">
        <v>557</v>
      </c>
      <c r="AR22" s="17">
        <v>735</v>
      </c>
      <c r="AS22" s="26">
        <v>0.0244897959183673</v>
      </c>
      <c r="AT22" s="18">
        <v>18</v>
      </c>
      <c r="AU22" s="18">
        <v>3464</v>
      </c>
      <c r="AV22" s="17">
        <v>189</v>
      </c>
      <c r="AW22" s="17">
        <v>547</v>
      </c>
      <c r="AX22" s="17">
        <v>1515</v>
      </c>
      <c r="AY22" s="26">
        <v>0.0217821782178218</v>
      </c>
      <c r="AZ22" s="17">
        <v>33</v>
      </c>
      <c r="BA22" s="18">
        <v>5688</v>
      </c>
      <c r="BB22" s="17">
        <v>189</v>
      </c>
      <c r="BC22" s="17">
        <v>768</v>
      </c>
      <c r="BD22" s="17">
        <v>1003</v>
      </c>
      <c r="BE22" s="32">
        <v>0.0518444666001994</v>
      </c>
      <c r="BF22" s="17">
        <v>52</v>
      </c>
      <c r="BG22" s="18">
        <v>8950</v>
      </c>
      <c r="BH22" s="17">
        <v>189</v>
      </c>
      <c r="BI22" s="17">
        <v>521</v>
      </c>
      <c r="BJ22" s="17">
        <v>618</v>
      </c>
      <c r="BK22" s="32">
        <v>0.0226537216828479</v>
      </c>
      <c r="BL22" s="18">
        <v>14</v>
      </c>
      <c r="BM22" s="18">
        <v>2646</v>
      </c>
      <c r="BN22" s="17">
        <v>189</v>
      </c>
      <c r="BO22" s="17">
        <v>556</v>
      </c>
      <c r="BP22" s="17">
        <v>976</v>
      </c>
      <c r="BQ22" s="32">
        <v>0.021516393442623</v>
      </c>
      <c r="BR22" s="18">
        <v>21</v>
      </c>
      <c r="BS22" s="18">
        <v>3999</v>
      </c>
      <c r="BT22" s="17">
        <v>189</v>
      </c>
      <c r="BU22" s="18">
        <v>556</v>
      </c>
      <c r="BV22" s="17">
        <v>570</v>
      </c>
      <c r="BW22" s="32">
        <v>0.0280701754385965</v>
      </c>
      <c r="BX22" s="18">
        <v>16</v>
      </c>
      <c r="BY22" s="18">
        <v>3011</v>
      </c>
      <c r="BZ22" s="17">
        <v>189</v>
      </c>
      <c r="CA22" s="18">
        <v>902</v>
      </c>
      <c r="CB22" s="18">
        <v>508</v>
      </c>
      <c r="CC22" s="32">
        <v>0.0334645669291339</v>
      </c>
      <c r="CD22" s="18">
        <v>17</v>
      </c>
      <c r="CE22" s="18">
        <v>3183</v>
      </c>
      <c r="CF22" s="17">
        <v>189</v>
      </c>
      <c r="CG22" s="18">
        <v>692</v>
      </c>
      <c r="CH22" s="33">
        <v>621</v>
      </c>
      <c r="CI22" s="32">
        <v>0.0273752012882448</v>
      </c>
      <c r="CJ22" s="18">
        <v>17</v>
      </c>
      <c r="CK22" s="18">
        <v>3189</v>
      </c>
      <c r="CL22" s="17">
        <v>189</v>
      </c>
      <c r="CM22" s="18">
        <v>731</v>
      </c>
      <c r="CN22" s="33">
        <v>608</v>
      </c>
      <c r="CO22" s="32">
        <v>0.0394736842105263</v>
      </c>
      <c r="CP22" s="17">
        <v>24</v>
      </c>
      <c r="CQ22" s="18">
        <v>4491</v>
      </c>
      <c r="CR22" s="17">
        <v>189</v>
      </c>
      <c r="CS22" s="17">
        <v>660</v>
      </c>
      <c r="CT22" s="33">
        <v>513</v>
      </c>
      <c r="CU22" s="32">
        <v>0.0116959064327485</v>
      </c>
      <c r="CV22" s="17">
        <v>6</v>
      </c>
      <c r="CW22" s="18">
        <v>1134</v>
      </c>
      <c r="CX22" s="17">
        <v>189</v>
      </c>
      <c r="CY22" s="17">
        <v>706</v>
      </c>
      <c r="CZ22" s="33">
        <v>510</v>
      </c>
      <c r="DA22" s="32">
        <v>0.0313725490196078</v>
      </c>
      <c r="DB22" s="18">
        <v>16</v>
      </c>
      <c r="DC22" s="18">
        <v>2994</v>
      </c>
      <c r="DD22" s="18">
        <f t="shared" si="1"/>
        <v>187.125</v>
      </c>
      <c r="DE22" s="17">
        <v>189</v>
      </c>
      <c r="DF22" s="17">
        <f t="shared" si="2"/>
        <v>-30</v>
      </c>
      <c r="DG22" s="36">
        <f t="shared" si="3"/>
        <v>-0.0100200400801603</v>
      </c>
      <c r="DH22" s="18">
        <v>729</v>
      </c>
      <c r="DI22" s="18">
        <v>605</v>
      </c>
      <c r="DJ22" s="26">
        <v>0.0347107438016529</v>
      </c>
      <c r="DK22" s="18">
        <v>21</v>
      </c>
      <c r="DL22" s="18">
        <v>3749</v>
      </c>
      <c r="DM22" s="18">
        <f t="shared" si="4"/>
        <v>178.52380952381</v>
      </c>
      <c r="DN22" s="17">
        <v>189</v>
      </c>
      <c r="DO22" s="17">
        <f t="shared" si="5"/>
        <v>-220</v>
      </c>
      <c r="DP22" s="36">
        <f t="shared" si="6"/>
        <v>-0.0586823152840758</v>
      </c>
      <c r="DQ22" s="18">
        <v>813</v>
      </c>
      <c r="DR22" s="18">
        <v>522</v>
      </c>
      <c r="DS22" s="26">
        <v>0.0421455938697318</v>
      </c>
      <c r="DT22" s="18">
        <v>22</v>
      </c>
      <c r="DU22" s="18">
        <v>3876</v>
      </c>
      <c r="DV22" s="18">
        <f t="shared" si="7"/>
        <v>176.181818181818</v>
      </c>
      <c r="DW22" s="17">
        <v>189</v>
      </c>
      <c r="DX22" s="17">
        <f t="shared" si="8"/>
        <v>-282</v>
      </c>
      <c r="DY22" s="36">
        <f t="shared" si="9"/>
        <v>-0.0727554179566563</v>
      </c>
      <c r="DZ22" s="18">
        <v>1396</v>
      </c>
      <c r="EA22" s="18">
        <v>540</v>
      </c>
      <c r="EB22" s="26">
        <v>0.037037037037037</v>
      </c>
      <c r="EC22" s="18">
        <v>20</v>
      </c>
      <c r="ED22" s="18">
        <v>3510</v>
      </c>
      <c r="EE22" s="18">
        <f t="shared" si="10"/>
        <v>175.5</v>
      </c>
      <c r="EF22" s="17">
        <v>189</v>
      </c>
      <c r="EG22" s="17">
        <f t="shared" si="11"/>
        <v>-270</v>
      </c>
      <c r="EH22" s="36">
        <f t="shared" si="12"/>
        <v>-0.0769230769230769</v>
      </c>
      <c r="EI22" s="18">
        <v>1330</v>
      </c>
      <c r="EJ22" s="18">
        <v>544</v>
      </c>
      <c r="EK22" s="26">
        <v>0.0220588235294118</v>
      </c>
      <c r="EL22" s="18">
        <v>12</v>
      </c>
      <c r="EM22" s="18">
        <v>2135</v>
      </c>
      <c r="EN22" s="18">
        <f t="shared" si="13"/>
        <v>177.916666666667</v>
      </c>
      <c r="EO22" s="17">
        <v>189</v>
      </c>
      <c r="EP22" s="17">
        <f t="shared" si="14"/>
        <v>-133</v>
      </c>
      <c r="EQ22" s="36">
        <f t="shared" si="15"/>
        <v>-0.0622950819672132</v>
      </c>
      <c r="ER22" s="18">
        <v>884</v>
      </c>
      <c r="ES22" s="18">
        <v>611</v>
      </c>
      <c r="ET22" s="26">
        <v>0.0490998363338789</v>
      </c>
      <c r="EU22" s="17">
        <v>30</v>
      </c>
      <c r="EV22" s="18">
        <v>5315</v>
      </c>
      <c r="EW22" s="18">
        <f t="shared" si="16"/>
        <v>177.166666666667</v>
      </c>
      <c r="EX22" s="17">
        <v>189</v>
      </c>
      <c r="EY22" s="17">
        <f t="shared" si="17"/>
        <v>-355</v>
      </c>
      <c r="EZ22" s="36">
        <f t="shared" si="18"/>
        <v>-0.0667920978363124</v>
      </c>
      <c r="FA22" s="17">
        <v>851</v>
      </c>
      <c r="FB22" s="18">
        <v>604</v>
      </c>
      <c r="FC22" s="26">
        <v>0.0513245033112583</v>
      </c>
      <c r="FD22" s="17">
        <v>31</v>
      </c>
      <c r="FE22" s="18">
        <v>5427</v>
      </c>
      <c r="FF22" s="18">
        <f t="shared" si="19"/>
        <v>175.064516129032</v>
      </c>
      <c r="FG22" s="17">
        <v>189</v>
      </c>
      <c r="FH22" s="17">
        <f t="shared" si="20"/>
        <v>-432</v>
      </c>
      <c r="FI22" s="36">
        <f t="shared" si="21"/>
        <v>-0.0796019900497513</v>
      </c>
      <c r="FJ22" s="17">
        <v>1264</v>
      </c>
      <c r="FK22" s="18">
        <v>556</v>
      </c>
      <c r="FL22" s="26">
        <v>0.0557553956834532</v>
      </c>
      <c r="FM22" s="17">
        <v>31</v>
      </c>
      <c r="FN22" s="18">
        <v>5451</v>
      </c>
      <c r="FO22" s="18">
        <f t="shared" si="22"/>
        <v>175.838709677419</v>
      </c>
      <c r="FP22" s="17">
        <v>189</v>
      </c>
      <c r="FQ22" s="17">
        <f t="shared" si="23"/>
        <v>-408</v>
      </c>
      <c r="FR22" s="36">
        <f t="shared" si="24"/>
        <v>-0.0748486516235553</v>
      </c>
      <c r="FS22" s="17">
        <v>831</v>
      </c>
      <c r="FT22" s="18">
        <v>478</v>
      </c>
      <c r="FU22" s="26">
        <v>0.0355648535564854</v>
      </c>
      <c r="FV22" s="17">
        <v>17</v>
      </c>
      <c r="FW22" s="18">
        <v>2997</v>
      </c>
      <c r="FX22" s="18">
        <f t="shared" si="25"/>
        <v>176.294117647059</v>
      </c>
      <c r="FY22" s="17">
        <v>189</v>
      </c>
      <c r="FZ22" s="17">
        <f t="shared" si="26"/>
        <v>-216</v>
      </c>
      <c r="GA22" s="36">
        <f t="shared" si="27"/>
        <v>-0.0720720720720721</v>
      </c>
      <c r="GB22" s="17">
        <v>840</v>
      </c>
      <c r="GC22" s="18">
        <v>408</v>
      </c>
      <c r="GD22" s="26">
        <v>0.0661764705882353</v>
      </c>
      <c r="GE22" s="17">
        <v>27</v>
      </c>
      <c r="GF22" s="18">
        <v>4753</v>
      </c>
      <c r="GG22" s="18">
        <f t="shared" si="28"/>
        <v>176.037037037037</v>
      </c>
      <c r="GH22" s="17">
        <v>189</v>
      </c>
      <c r="GI22" s="17">
        <f t="shared" si="29"/>
        <v>-350</v>
      </c>
      <c r="GJ22" s="36">
        <f t="shared" si="30"/>
        <v>-0.0736377025036819</v>
      </c>
      <c r="GK22" s="17">
        <v>823</v>
      </c>
      <c r="GL22" s="18">
        <v>503</v>
      </c>
      <c r="GM22" s="26">
        <v>0.047713717693837</v>
      </c>
      <c r="GN22" s="18">
        <v>24</v>
      </c>
      <c r="GO22" s="18">
        <v>4206</v>
      </c>
      <c r="GP22" s="18">
        <f t="shared" si="31"/>
        <v>175.25</v>
      </c>
      <c r="GQ22" s="17">
        <v>189</v>
      </c>
      <c r="GR22" s="17">
        <f t="shared" si="32"/>
        <v>-330</v>
      </c>
      <c r="GS22" s="36">
        <f t="shared" si="33"/>
        <v>-0.0784593437945792</v>
      </c>
      <c r="GT22" s="17">
        <v>1159</v>
      </c>
      <c r="GU22" s="18">
        <v>490</v>
      </c>
      <c r="GV22" s="26">
        <v>0.0285714285714286</v>
      </c>
      <c r="GW22" s="18">
        <v>14</v>
      </c>
      <c r="GX22" s="18">
        <v>2455</v>
      </c>
      <c r="GY22" s="18">
        <v>175.357142857143</v>
      </c>
      <c r="GZ22" s="17">
        <v>189</v>
      </c>
      <c r="HA22" s="17">
        <v>-191</v>
      </c>
      <c r="HB22" s="36">
        <v>-0.0778004073319755</v>
      </c>
      <c r="HC22" s="17">
        <v>1173</v>
      </c>
      <c r="HD22" s="18">
        <v>595</v>
      </c>
      <c r="HE22" s="26">
        <v>0.0420168067226891</v>
      </c>
      <c r="HF22" s="18">
        <v>25</v>
      </c>
      <c r="HG22" s="18">
        <v>4512</v>
      </c>
      <c r="HH22" s="40">
        <v>180.48</v>
      </c>
      <c r="HI22" s="17">
        <v>189</v>
      </c>
      <c r="HJ22" s="17">
        <v>-213</v>
      </c>
      <c r="HK22" s="36">
        <v>-0.0472074468085107</v>
      </c>
      <c r="HL22" s="18">
        <v>1103</v>
      </c>
      <c r="HM22" s="18">
        <v>617</v>
      </c>
      <c r="HN22" s="26">
        <v>0.0388978930307942</v>
      </c>
      <c r="HO22" s="18">
        <v>24</v>
      </c>
      <c r="HP22" s="18">
        <v>4447</v>
      </c>
      <c r="HQ22" s="18">
        <f t="shared" si="34"/>
        <v>185.291666666667</v>
      </c>
      <c r="HR22" s="17">
        <v>189</v>
      </c>
      <c r="HS22" s="17">
        <f t="shared" si="35"/>
        <v>-89.0000000000002</v>
      </c>
      <c r="HT22" s="36">
        <f t="shared" si="36"/>
        <v>-0.0200134922419609</v>
      </c>
      <c r="HU22" s="18">
        <v>1088</v>
      </c>
      <c r="HV22" s="18">
        <v>571</v>
      </c>
      <c r="HW22" s="26">
        <v>0.0332749562171629</v>
      </c>
      <c r="HX22" s="17">
        <v>19</v>
      </c>
      <c r="HY22" s="18">
        <v>3519</v>
      </c>
      <c r="HZ22" s="18">
        <v>185.210526315789</v>
      </c>
      <c r="IA22" s="17">
        <v>189</v>
      </c>
      <c r="IB22" s="17">
        <f t="shared" si="37"/>
        <v>-72.0000000000091</v>
      </c>
      <c r="IC22" s="36">
        <f t="shared" si="38"/>
        <v>-0.0204603580562686</v>
      </c>
      <c r="ID22" s="18">
        <v>1088</v>
      </c>
      <c r="IE22" s="18">
        <v>505</v>
      </c>
      <c r="IF22" s="26">
        <v>0.0178217821782178</v>
      </c>
      <c r="IG22" s="17">
        <v>9</v>
      </c>
      <c r="IH22" s="18">
        <v>1672</v>
      </c>
      <c r="II22" s="40">
        <v>185.777777777778</v>
      </c>
      <c r="IJ22" s="17">
        <v>189</v>
      </c>
      <c r="IK22" s="17">
        <f t="shared" si="39"/>
        <v>-28.999999999998</v>
      </c>
      <c r="IL22" s="36">
        <f t="shared" si="40"/>
        <v>-0.0173444976076543</v>
      </c>
      <c r="IM22" s="17">
        <v>1101</v>
      </c>
      <c r="IN22" s="17"/>
      <c r="IO22" s="17">
        <v>827</v>
      </c>
      <c r="IP22" s="17">
        <v>153934.45</v>
      </c>
      <c r="IQ22" s="18">
        <v>391</v>
      </c>
      <c r="IR22" s="18">
        <v>73929.69</v>
      </c>
      <c r="IS22" s="17"/>
      <c r="IT22" s="17"/>
      <c r="IU22" s="17"/>
      <c r="IV22" s="17"/>
      <c r="IW22" s="16"/>
      <c r="IX22" s="16"/>
      <c r="IY22" s="16"/>
      <c r="IZ22" s="16"/>
      <c r="JA22" s="41"/>
      <c r="JB22" s="41"/>
      <c r="JC22" s="41"/>
      <c r="JD22" s="41"/>
      <c r="JE22" s="18"/>
      <c r="JF22" s="41"/>
      <c r="JG22" s="41"/>
      <c r="JH22" s="41"/>
      <c r="JI22" s="18"/>
      <c r="JJ22" s="18"/>
      <c r="JK22" s="18">
        <f t="shared" si="41"/>
        <v>738</v>
      </c>
      <c r="JL22" s="18">
        <f t="shared" si="42"/>
        <v>131956</v>
      </c>
      <c r="JM22" s="17">
        <v>189</v>
      </c>
      <c r="JN22" s="17">
        <f t="shared" si="43"/>
        <v>-7526</v>
      </c>
      <c r="JO22" s="36">
        <f t="shared" si="44"/>
        <v>-0.0570341629027858</v>
      </c>
      <c r="JP22" s="18">
        <f t="shared" si="45"/>
        <v>1956</v>
      </c>
      <c r="JQ22" s="42">
        <f t="shared" si="46"/>
        <v>359820.14</v>
      </c>
      <c r="JR22" s="43"/>
      <c r="JS22" s="43"/>
    </row>
    <row r="23" customFormat="1" ht="16.5" spans="1:279">
      <c r="A23" s="16" t="s">
        <v>139</v>
      </c>
      <c r="B23" s="17" t="s">
        <v>37</v>
      </c>
      <c r="C23" s="18">
        <v>6939962745992</v>
      </c>
      <c r="D23" s="18">
        <v>564921643615</v>
      </c>
      <c r="E23" s="18">
        <v>21066010001053</v>
      </c>
      <c r="F23" s="17" t="s">
        <v>169</v>
      </c>
      <c r="G23" s="19" t="s">
        <v>170</v>
      </c>
      <c r="H23" s="17" t="s">
        <v>129</v>
      </c>
      <c r="I23" s="26">
        <f>VLOOKUP(C23,[2]Sheet2!J:O,6,0)</f>
        <v>1</v>
      </c>
      <c r="J23" s="17">
        <f>VLOOKUP(C23,[2]Sheet2!J:M,4,0)</f>
        <v>1256</v>
      </c>
      <c r="K23" s="17">
        <f>VLOOKUP(C23,[2]Sheet2!J:P,7,0)</f>
        <v>78</v>
      </c>
      <c r="L23" s="18">
        <f>VLOOKUP(C23,[2]Sheet2!J:N,5,0)</f>
        <v>36.3095397288117</v>
      </c>
      <c r="M23" s="27" t="e">
        <f ca="1" t="shared" si="0"/>
        <v>#VALUE!</v>
      </c>
      <c r="N23" s="17">
        <v>1295</v>
      </c>
      <c r="O23" s="26">
        <v>0.0501930501930502</v>
      </c>
      <c r="P23" s="18">
        <v>65</v>
      </c>
      <c r="Q23" s="18">
        <v>15397</v>
      </c>
      <c r="R23" s="17">
        <v>259</v>
      </c>
      <c r="S23" s="17">
        <v>1077</v>
      </c>
      <c r="T23" s="17">
        <v>1136</v>
      </c>
      <c r="U23" s="26">
        <v>0.0484154929577465</v>
      </c>
      <c r="V23" s="18">
        <v>55</v>
      </c>
      <c r="W23" s="18">
        <v>12977</v>
      </c>
      <c r="X23" s="17">
        <v>259</v>
      </c>
      <c r="Y23" s="17">
        <v>1039</v>
      </c>
      <c r="Z23" s="17">
        <v>1333</v>
      </c>
      <c r="AA23" s="26">
        <v>0.0367591897974494</v>
      </c>
      <c r="AB23" s="18">
        <v>49</v>
      </c>
      <c r="AC23" s="18">
        <v>11692</v>
      </c>
      <c r="AD23" s="17">
        <v>259</v>
      </c>
      <c r="AE23" s="17">
        <v>994</v>
      </c>
      <c r="AF23" s="17">
        <v>1455</v>
      </c>
      <c r="AG23" s="26">
        <v>0.0274914089347079</v>
      </c>
      <c r="AH23" s="18">
        <v>40</v>
      </c>
      <c r="AI23" s="18">
        <v>9451</v>
      </c>
      <c r="AJ23" s="17">
        <v>259</v>
      </c>
      <c r="AK23" s="17">
        <v>843</v>
      </c>
      <c r="AL23" s="17">
        <v>1526</v>
      </c>
      <c r="AM23" s="26">
        <v>0.0373525557011796</v>
      </c>
      <c r="AN23" s="18">
        <v>57</v>
      </c>
      <c r="AO23" s="18">
        <v>13670</v>
      </c>
      <c r="AP23" s="17">
        <v>259</v>
      </c>
      <c r="AQ23" s="17">
        <v>815</v>
      </c>
      <c r="AR23" s="17">
        <v>1328</v>
      </c>
      <c r="AS23" s="26">
        <v>0.0301204819277108</v>
      </c>
      <c r="AT23" s="18">
        <v>40</v>
      </c>
      <c r="AU23" s="18">
        <v>9623</v>
      </c>
      <c r="AV23" s="17">
        <v>259</v>
      </c>
      <c r="AW23" s="17">
        <v>799</v>
      </c>
      <c r="AX23" s="17">
        <v>1636</v>
      </c>
      <c r="AY23" s="26">
        <v>0.0378973105134474</v>
      </c>
      <c r="AZ23" s="17">
        <v>62</v>
      </c>
      <c r="BA23" s="18">
        <v>14473</v>
      </c>
      <c r="BB23" s="17">
        <v>259</v>
      </c>
      <c r="BC23" s="17">
        <v>998</v>
      </c>
      <c r="BD23" s="17">
        <v>1682</v>
      </c>
      <c r="BE23" s="32">
        <v>0.0499405469678954</v>
      </c>
      <c r="BF23" s="17">
        <v>84</v>
      </c>
      <c r="BG23" s="18">
        <v>19668</v>
      </c>
      <c r="BH23" s="17">
        <v>259</v>
      </c>
      <c r="BI23" s="17">
        <v>747</v>
      </c>
      <c r="BJ23" s="17">
        <v>1416</v>
      </c>
      <c r="BK23" s="32">
        <v>0.0360169491525424</v>
      </c>
      <c r="BL23" s="18">
        <v>51</v>
      </c>
      <c r="BM23" s="18">
        <v>12619</v>
      </c>
      <c r="BN23" s="17">
        <v>259</v>
      </c>
      <c r="BO23" s="17">
        <v>708</v>
      </c>
      <c r="BP23" s="17">
        <v>1343</v>
      </c>
      <c r="BQ23" s="32">
        <v>0.0297840655249442</v>
      </c>
      <c r="BR23" s="18">
        <v>40</v>
      </c>
      <c r="BS23" s="18">
        <v>9882</v>
      </c>
      <c r="BT23" s="17">
        <v>259</v>
      </c>
      <c r="BU23" s="18">
        <v>708</v>
      </c>
      <c r="BV23" s="17">
        <v>1332</v>
      </c>
      <c r="BW23" s="32">
        <v>0.0322822822822823</v>
      </c>
      <c r="BX23" s="18">
        <v>43</v>
      </c>
      <c r="BY23" s="18">
        <v>10572</v>
      </c>
      <c r="BZ23" s="17">
        <v>259</v>
      </c>
      <c r="CA23" s="18">
        <v>714</v>
      </c>
      <c r="CB23" s="18">
        <v>1214</v>
      </c>
      <c r="CC23" s="32">
        <v>0.0255354200988468</v>
      </c>
      <c r="CD23" s="18">
        <v>31</v>
      </c>
      <c r="CE23" s="18">
        <v>7690</v>
      </c>
      <c r="CF23" s="17">
        <v>259</v>
      </c>
      <c r="CG23" s="18">
        <v>722</v>
      </c>
      <c r="CH23" s="33">
        <v>1249</v>
      </c>
      <c r="CI23" s="32">
        <v>0.0240192153722978</v>
      </c>
      <c r="CJ23" s="18">
        <v>30</v>
      </c>
      <c r="CK23" s="18">
        <v>7380</v>
      </c>
      <c r="CL23" s="17">
        <v>259</v>
      </c>
      <c r="CM23" s="18">
        <v>736</v>
      </c>
      <c r="CN23" s="33">
        <v>993</v>
      </c>
      <c r="CO23" s="32">
        <v>0.0261832829808661</v>
      </c>
      <c r="CP23" s="17">
        <v>26</v>
      </c>
      <c r="CQ23" s="18">
        <v>6449</v>
      </c>
      <c r="CR23" s="17">
        <v>259</v>
      </c>
      <c r="CS23" s="17">
        <v>778</v>
      </c>
      <c r="CT23" s="33">
        <v>908</v>
      </c>
      <c r="CU23" s="32">
        <v>0.0319383259911894</v>
      </c>
      <c r="CV23" s="17">
        <v>29</v>
      </c>
      <c r="CW23" s="18">
        <v>7191</v>
      </c>
      <c r="CX23" s="17">
        <v>259</v>
      </c>
      <c r="CY23" s="17">
        <v>879</v>
      </c>
      <c r="CZ23" s="33">
        <v>956</v>
      </c>
      <c r="DA23" s="32">
        <v>0.0366108786610879</v>
      </c>
      <c r="DB23" s="18">
        <v>35</v>
      </c>
      <c r="DC23" s="18">
        <v>8625</v>
      </c>
      <c r="DD23" s="18">
        <f t="shared" si="1"/>
        <v>246.428571428571</v>
      </c>
      <c r="DE23" s="17">
        <v>259</v>
      </c>
      <c r="DF23" s="17">
        <f t="shared" si="2"/>
        <v>-440</v>
      </c>
      <c r="DG23" s="36">
        <f t="shared" si="3"/>
        <v>-0.0510144927536232</v>
      </c>
      <c r="DH23" s="18">
        <v>852</v>
      </c>
      <c r="DI23" s="18">
        <v>954</v>
      </c>
      <c r="DJ23" s="26">
        <v>0.0429769392033543</v>
      </c>
      <c r="DK23" s="18">
        <v>41</v>
      </c>
      <c r="DL23" s="18">
        <v>9724</v>
      </c>
      <c r="DM23" s="18">
        <f t="shared" si="4"/>
        <v>237.170731707317</v>
      </c>
      <c r="DN23" s="17">
        <v>259</v>
      </c>
      <c r="DO23" s="17">
        <f t="shared" si="5"/>
        <v>-895.000000000001</v>
      </c>
      <c r="DP23" s="36">
        <f t="shared" si="6"/>
        <v>-0.092040312628548</v>
      </c>
      <c r="DQ23" s="18">
        <v>843</v>
      </c>
      <c r="DR23" s="18">
        <v>703</v>
      </c>
      <c r="DS23" s="26">
        <v>0.0483641536273115</v>
      </c>
      <c r="DT23" s="18">
        <v>34</v>
      </c>
      <c r="DU23" s="18">
        <v>8058</v>
      </c>
      <c r="DV23" s="18">
        <f t="shared" si="7"/>
        <v>237</v>
      </c>
      <c r="DW23" s="17">
        <v>259</v>
      </c>
      <c r="DX23" s="17">
        <f t="shared" si="8"/>
        <v>-748</v>
      </c>
      <c r="DY23" s="36">
        <f t="shared" si="9"/>
        <v>-0.0928270042194093</v>
      </c>
      <c r="DZ23" s="18">
        <v>928</v>
      </c>
      <c r="EA23" s="18">
        <v>740</v>
      </c>
      <c r="EB23" s="26">
        <v>0.0459459459459459</v>
      </c>
      <c r="EC23" s="18">
        <v>34</v>
      </c>
      <c r="ED23" s="18">
        <v>8025</v>
      </c>
      <c r="EE23" s="18">
        <f t="shared" si="10"/>
        <v>236.029411764706</v>
      </c>
      <c r="EF23" s="17">
        <v>259</v>
      </c>
      <c r="EG23" s="17">
        <f t="shared" si="11"/>
        <v>-781</v>
      </c>
      <c r="EH23" s="36">
        <f t="shared" si="12"/>
        <v>-0.0973208722741433</v>
      </c>
      <c r="EI23" s="18">
        <v>837</v>
      </c>
      <c r="EJ23" s="18">
        <v>888</v>
      </c>
      <c r="EK23" s="26">
        <v>0.0495495495495496</v>
      </c>
      <c r="EL23" s="18">
        <v>44</v>
      </c>
      <c r="EM23" s="18">
        <v>10348</v>
      </c>
      <c r="EN23" s="18">
        <f t="shared" si="13"/>
        <v>235.181818181818</v>
      </c>
      <c r="EO23" s="17">
        <v>259</v>
      </c>
      <c r="EP23" s="17">
        <f t="shared" si="14"/>
        <v>-1048</v>
      </c>
      <c r="EQ23" s="36">
        <f t="shared" si="15"/>
        <v>-0.101275608813297</v>
      </c>
      <c r="ER23" s="18">
        <v>806</v>
      </c>
      <c r="ES23" s="18">
        <v>1155</v>
      </c>
      <c r="ET23" s="26">
        <v>0.038961038961039</v>
      </c>
      <c r="EU23" s="17">
        <v>45</v>
      </c>
      <c r="EV23" s="18">
        <v>10605</v>
      </c>
      <c r="EW23" s="18">
        <f t="shared" si="16"/>
        <v>235.666666666667</v>
      </c>
      <c r="EX23" s="17">
        <v>259</v>
      </c>
      <c r="EY23" s="17">
        <f t="shared" si="17"/>
        <v>-1050</v>
      </c>
      <c r="EZ23" s="36">
        <f t="shared" si="18"/>
        <v>-0.0990099009900991</v>
      </c>
      <c r="FA23" s="17">
        <v>813</v>
      </c>
      <c r="FB23" s="18">
        <v>1229</v>
      </c>
      <c r="FC23" s="26">
        <v>0.0496338486574451</v>
      </c>
      <c r="FD23" s="17">
        <v>61</v>
      </c>
      <c r="FE23" s="18">
        <v>14317</v>
      </c>
      <c r="FF23" s="18">
        <f t="shared" si="19"/>
        <v>234.704918032787</v>
      </c>
      <c r="FG23" s="17">
        <v>259</v>
      </c>
      <c r="FH23" s="17">
        <f t="shared" si="20"/>
        <v>-1482</v>
      </c>
      <c r="FI23" s="36">
        <f t="shared" si="21"/>
        <v>-0.103513305860166</v>
      </c>
      <c r="FJ23" s="17">
        <v>845</v>
      </c>
      <c r="FK23" s="18">
        <v>948</v>
      </c>
      <c r="FL23" s="26">
        <v>0.0580168776371308</v>
      </c>
      <c r="FM23" s="17">
        <v>55</v>
      </c>
      <c r="FN23" s="18">
        <v>12969</v>
      </c>
      <c r="FO23" s="18">
        <f t="shared" si="22"/>
        <v>235.8</v>
      </c>
      <c r="FP23" s="17">
        <v>259</v>
      </c>
      <c r="FQ23" s="17">
        <f t="shared" si="23"/>
        <v>-1276</v>
      </c>
      <c r="FR23" s="36">
        <f t="shared" si="24"/>
        <v>-0.0983884648006785</v>
      </c>
      <c r="FS23" s="17">
        <v>1471</v>
      </c>
      <c r="FT23" s="18">
        <v>844</v>
      </c>
      <c r="FU23" s="26">
        <v>0.0580568720379147</v>
      </c>
      <c r="FV23" s="17">
        <v>49</v>
      </c>
      <c r="FW23" s="18">
        <v>11570</v>
      </c>
      <c r="FX23" s="18">
        <f t="shared" si="25"/>
        <v>236.122448979592</v>
      </c>
      <c r="FY23" s="17">
        <v>259</v>
      </c>
      <c r="FZ23" s="17">
        <f t="shared" si="26"/>
        <v>-1121</v>
      </c>
      <c r="GA23" s="36">
        <f t="shared" si="27"/>
        <v>-0.0968885047536733</v>
      </c>
      <c r="GB23" s="17">
        <v>1025</v>
      </c>
      <c r="GC23" s="18">
        <v>768</v>
      </c>
      <c r="GD23" s="26">
        <v>0.0611979166666667</v>
      </c>
      <c r="GE23" s="17">
        <v>47</v>
      </c>
      <c r="GF23" s="18">
        <v>11273</v>
      </c>
      <c r="GG23" s="18">
        <f t="shared" si="28"/>
        <v>239.851063829787</v>
      </c>
      <c r="GH23" s="17">
        <v>259</v>
      </c>
      <c r="GI23" s="17">
        <f t="shared" si="29"/>
        <v>-900.000000000001</v>
      </c>
      <c r="GJ23" s="36">
        <f t="shared" si="30"/>
        <v>-0.0798367781424643</v>
      </c>
      <c r="GK23" s="17">
        <v>1011</v>
      </c>
      <c r="GL23" s="18">
        <v>740</v>
      </c>
      <c r="GM23" s="26">
        <v>0.0391891891891892</v>
      </c>
      <c r="GN23" s="18">
        <v>29</v>
      </c>
      <c r="GO23" s="18">
        <v>7122</v>
      </c>
      <c r="GP23" s="18">
        <f t="shared" si="31"/>
        <v>245.586206896552</v>
      </c>
      <c r="GQ23" s="17">
        <v>259</v>
      </c>
      <c r="GR23" s="17">
        <f t="shared" si="32"/>
        <v>-389</v>
      </c>
      <c r="GS23" s="36">
        <f t="shared" si="33"/>
        <v>-0.0546194889076103</v>
      </c>
      <c r="GT23" s="17">
        <v>859</v>
      </c>
      <c r="GU23" s="18">
        <v>797</v>
      </c>
      <c r="GV23" s="26">
        <v>0.0388958594730238</v>
      </c>
      <c r="GW23" s="18">
        <v>31</v>
      </c>
      <c r="GX23" s="18">
        <v>7652</v>
      </c>
      <c r="GY23" s="18">
        <v>246.838709677419</v>
      </c>
      <c r="GZ23" s="17">
        <v>259</v>
      </c>
      <c r="HA23" s="17">
        <v>-377</v>
      </c>
      <c r="HB23" s="36">
        <v>-0.0492681651855724</v>
      </c>
      <c r="HC23" s="17">
        <v>942</v>
      </c>
      <c r="HD23" s="18">
        <v>787</v>
      </c>
      <c r="HE23" s="26">
        <v>0.0406607369758577</v>
      </c>
      <c r="HF23" s="18">
        <v>32</v>
      </c>
      <c r="HG23" s="18">
        <v>7896</v>
      </c>
      <c r="HH23" s="40">
        <v>246.75</v>
      </c>
      <c r="HI23" s="17">
        <v>259</v>
      </c>
      <c r="HJ23" s="17">
        <v>-392</v>
      </c>
      <c r="HK23" s="36">
        <v>-0.049645390070922</v>
      </c>
      <c r="HL23" s="18">
        <v>1116</v>
      </c>
      <c r="HM23" s="18">
        <v>798</v>
      </c>
      <c r="HN23" s="26">
        <v>0.0426065162907268</v>
      </c>
      <c r="HO23" s="18">
        <v>34</v>
      </c>
      <c r="HP23" s="18">
        <v>8319</v>
      </c>
      <c r="HQ23" s="18">
        <f t="shared" si="34"/>
        <v>244.676470588235</v>
      </c>
      <c r="HR23" s="17">
        <v>259</v>
      </c>
      <c r="HS23" s="17">
        <f t="shared" si="35"/>
        <v>-487</v>
      </c>
      <c r="HT23" s="36">
        <f t="shared" si="36"/>
        <v>-0.0585406899867772</v>
      </c>
      <c r="HU23" s="18">
        <v>1141</v>
      </c>
      <c r="HV23" s="18">
        <v>756</v>
      </c>
      <c r="HW23" s="26">
        <v>0.0343915343915344</v>
      </c>
      <c r="HX23" s="17">
        <v>26</v>
      </c>
      <c r="HY23" s="18">
        <v>6386</v>
      </c>
      <c r="HZ23" s="18">
        <v>245.615384615385</v>
      </c>
      <c r="IA23" s="17">
        <v>259</v>
      </c>
      <c r="IB23" s="17">
        <f t="shared" si="37"/>
        <v>-347.99999999999</v>
      </c>
      <c r="IC23" s="36">
        <f t="shared" si="38"/>
        <v>-0.0544942060757892</v>
      </c>
      <c r="ID23" s="18">
        <v>1204</v>
      </c>
      <c r="IE23" s="18">
        <v>767</v>
      </c>
      <c r="IF23" s="26">
        <v>0.0325945241199478</v>
      </c>
      <c r="IG23" s="17">
        <v>25</v>
      </c>
      <c r="IH23" s="18">
        <v>6207</v>
      </c>
      <c r="II23" s="40">
        <v>248.28</v>
      </c>
      <c r="IJ23" s="17">
        <v>259</v>
      </c>
      <c r="IK23" s="17">
        <f t="shared" si="39"/>
        <v>-268</v>
      </c>
      <c r="IL23" s="36">
        <f t="shared" si="40"/>
        <v>-0.0431770581601418</v>
      </c>
      <c r="IM23" s="17">
        <v>1266</v>
      </c>
      <c r="IN23" s="17"/>
      <c r="IO23" s="17">
        <v>1142</v>
      </c>
      <c r="IP23" s="17">
        <v>272161.02</v>
      </c>
      <c r="IQ23" s="18">
        <v>636</v>
      </c>
      <c r="IR23" s="18">
        <v>159286.31</v>
      </c>
      <c r="IS23" s="17"/>
      <c r="IT23" s="17"/>
      <c r="IU23" s="17"/>
      <c r="IV23" s="17"/>
      <c r="IW23" s="18"/>
      <c r="IX23" s="41"/>
      <c r="IY23" s="41"/>
      <c r="IZ23" s="41"/>
      <c r="JA23" s="41"/>
      <c r="JB23" s="41"/>
      <c r="JC23" s="41"/>
      <c r="JD23" s="41"/>
      <c r="JE23" s="18"/>
      <c r="JF23" s="41"/>
      <c r="JG23" s="41"/>
      <c r="JH23" s="41"/>
      <c r="JI23" s="18"/>
      <c r="JJ23" s="18"/>
      <c r="JK23" s="18">
        <f t="shared" si="41"/>
        <v>1324</v>
      </c>
      <c r="JL23" s="18">
        <f t="shared" si="42"/>
        <v>317830</v>
      </c>
      <c r="JM23" s="17">
        <v>259</v>
      </c>
      <c r="JN23" s="17">
        <f t="shared" si="43"/>
        <v>-25086</v>
      </c>
      <c r="JO23" s="36">
        <f t="shared" si="44"/>
        <v>-0.0789289871944122</v>
      </c>
      <c r="JP23" s="18">
        <f t="shared" si="45"/>
        <v>3102</v>
      </c>
      <c r="JQ23" s="42">
        <f t="shared" si="46"/>
        <v>749277.33</v>
      </c>
      <c r="JR23" s="43"/>
      <c r="JS23" s="43"/>
    </row>
    <row r="24" customFormat="1" ht="16.5" spans="1:279">
      <c r="A24" s="16"/>
      <c r="B24" s="20" t="s">
        <v>37</v>
      </c>
      <c r="C24" s="18">
        <v>6939962755359</v>
      </c>
      <c r="D24" s="18">
        <v>586358663372</v>
      </c>
      <c r="E24" s="18">
        <v>21066010002753</v>
      </c>
      <c r="F24" s="17" t="s">
        <v>171</v>
      </c>
      <c r="G24" s="19" t="s">
        <v>172</v>
      </c>
      <c r="H24" s="17" t="s">
        <v>129</v>
      </c>
      <c r="I24" s="26">
        <f>VLOOKUP(C24,[2]Sheet2!J:O,6,0)</f>
        <v>0.5</v>
      </c>
      <c r="J24" s="17">
        <f>VLOOKUP(C24,[2]Sheet2!J:M,4,0)</f>
        <v>26</v>
      </c>
      <c r="K24" s="17">
        <f>VLOOKUP(C24,[2]Sheet2!J:P,7,0)</f>
        <v>0</v>
      </c>
      <c r="L24" s="18">
        <f>VLOOKUP(C24,[2]Sheet2!J:N,5,0)</f>
        <v>86.9426751592357</v>
      </c>
      <c r="M24" s="27" t="e">
        <f ca="1" t="shared" si="0"/>
        <v>#VALUE!</v>
      </c>
      <c r="N24" s="17">
        <v>143</v>
      </c>
      <c r="O24" s="26">
        <v>0</v>
      </c>
      <c r="P24" s="18">
        <v>0</v>
      </c>
      <c r="Q24" s="18">
        <v>0</v>
      </c>
      <c r="R24" s="17">
        <v>399</v>
      </c>
      <c r="S24" s="17">
        <v>32</v>
      </c>
      <c r="T24" s="17">
        <v>122</v>
      </c>
      <c r="U24" s="26">
        <v>0.0163934426229508</v>
      </c>
      <c r="V24" s="18">
        <v>2</v>
      </c>
      <c r="W24" s="18">
        <v>798</v>
      </c>
      <c r="X24" s="17">
        <v>399</v>
      </c>
      <c r="Y24" s="17">
        <v>30</v>
      </c>
      <c r="Z24" s="17">
        <v>138</v>
      </c>
      <c r="AA24" s="26">
        <v>0.0072463768115942</v>
      </c>
      <c r="AB24" s="18">
        <v>1</v>
      </c>
      <c r="AC24" s="18">
        <v>399</v>
      </c>
      <c r="AD24" s="17">
        <v>399</v>
      </c>
      <c r="AE24" s="17">
        <v>29</v>
      </c>
      <c r="AF24" s="17">
        <v>134</v>
      </c>
      <c r="AG24" s="26">
        <v>0</v>
      </c>
      <c r="AH24" s="18">
        <v>0</v>
      </c>
      <c r="AI24" s="18">
        <v>0</v>
      </c>
      <c r="AJ24" s="17">
        <v>399</v>
      </c>
      <c r="AK24" s="17">
        <v>29</v>
      </c>
      <c r="AL24" s="17">
        <v>151</v>
      </c>
      <c r="AM24" s="26">
        <v>0.00662251655629139</v>
      </c>
      <c r="AN24" s="18">
        <v>1</v>
      </c>
      <c r="AO24" s="18">
        <v>399</v>
      </c>
      <c r="AP24" s="17">
        <v>399</v>
      </c>
      <c r="AQ24" s="17">
        <v>28</v>
      </c>
      <c r="AR24" s="17">
        <v>125</v>
      </c>
      <c r="AS24" s="26">
        <v>0</v>
      </c>
      <c r="AT24" s="18">
        <v>0</v>
      </c>
      <c r="AU24" s="18">
        <v>0</v>
      </c>
      <c r="AV24" s="17">
        <v>399</v>
      </c>
      <c r="AW24" s="17">
        <v>28</v>
      </c>
      <c r="AX24" s="17">
        <v>126</v>
      </c>
      <c r="AY24" s="26">
        <v>0</v>
      </c>
      <c r="AZ24" s="17">
        <v>0</v>
      </c>
      <c r="BA24" s="18">
        <v>0</v>
      </c>
      <c r="BB24" s="17">
        <v>399</v>
      </c>
      <c r="BC24" s="17">
        <v>28</v>
      </c>
      <c r="BD24" s="17">
        <v>107</v>
      </c>
      <c r="BE24" s="32">
        <v>0</v>
      </c>
      <c r="BF24" s="17">
        <v>0</v>
      </c>
      <c r="BG24" s="18">
        <v>0</v>
      </c>
      <c r="BH24" s="17">
        <v>399</v>
      </c>
      <c r="BI24" s="17">
        <v>28</v>
      </c>
      <c r="BJ24" s="17">
        <v>107</v>
      </c>
      <c r="BK24" s="32">
        <v>0</v>
      </c>
      <c r="BL24" s="18">
        <v>0</v>
      </c>
      <c r="BM24" s="18">
        <v>0</v>
      </c>
      <c r="BN24" s="17">
        <v>399</v>
      </c>
      <c r="BO24" s="17">
        <v>31</v>
      </c>
      <c r="BP24" s="17">
        <v>73</v>
      </c>
      <c r="BQ24" s="32">
        <v>0.0136986301369863</v>
      </c>
      <c r="BR24" s="18">
        <v>1</v>
      </c>
      <c r="BS24" s="18">
        <v>399</v>
      </c>
      <c r="BT24" s="17">
        <v>399</v>
      </c>
      <c r="BU24" s="18">
        <v>31</v>
      </c>
      <c r="BV24" s="17">
        <v>67</v>
      </c>
      <c r="BW24" s="32">
        <v>0</v>
      </c>
      <c r="BX24" s="18">
        <v>0</v>
      </c>
      <c r="BY24" s="18">
        <v>0</v>
      </c>
      <c r="BZ24" s="17">
        <v>399</v>
      </c>
      <c r="CA24" s="18">
        <v>27</v>
      </c>
      <c r="CB24" s="18">
        <v>62</v>
      </c>
      <c r="CC24" s="32">
        <v>0</v>
      </c>
      <c r="CD24" s="18">
        <v>0</v>
      </c>
      <c r="CE24" s="18">
        <v>0</v>
      </c>
      <c r="CF24" s="17">
        <v>399</v>
      </c>
      <c r="CG24" s="18">
        <v>27</v>
      </c>
      <c r="CH24" s="33">
        <v>70</v>
      </c>
      <c r="CI24" s="32">
        <v>0.0142857142857143</v>
      </c>
      <c r="CJ24" s="18">
        <v>1</v>
      </c>
      <c r="CK24" s="18">
        <v>399</v>
      </c>
      <c r="CL24" s="17">
        <v>399</v>
      </c>
      <c r="CM24" s="18">
        <v>26</v>
      </c>
      <c r="CN24" s="33">
        <v>58</v>
      </c>
      <c r="CO24" s="32">
        <v>0</v>
      </c>
      <c r="CP24" s="17">
        <v>0</v>
      </c>
      <c r="CQ24" s="18">
        <v>0</v>
      </c>
      <c r="CR24" s="17">
        <v>399</v>
      </c>
      <c r="CS24" s="17">
        <v>26</v>
      </c>
      <c r="CT24" s="33">
        <v>75</v>
      </c>
      <c r="CU24" s="32">
        <v>0</v>
      </c>
      <c r="CV24" s="17">
        <v>0</v>
      </c>
      <c r="CW24" s="18">
        <v>0</v>
      </c>
      <c r="CX24" s="17">
        <v>399</v>
      </c>
      <c r="CY24" s="17">
        <v>26</v>
      </c>
      <c r="CZ24" s="33">
        <v>65</v>
      </c>
      <c r="DA24" s="32">
        <v>0</v>
      </c>
      <c r="DB24" s="18">
        <v>0</v>
      </c>
      <c r="DC24" s="18">
        <v>0</v>
      </c>
      <c r="DD24" s="18">
        <f t="shared" si="1"/>
        <v>0</v>
      </c>
      <c r="DE24" s="17">
        <v>399</v>
      </c>
      <c r="DF24" s="17">
        <f t="shared" si="2"/>
        <v>0</v>
      </c>
      <c r="DG24" s="36">
        <f t="shared" si="3"/>
        <v>0</v>
      </c>
      <c r="DH24" s="18">
        <v>26</v>
      </c>
      <c r="DI24" s="18">
        <v>54</v>
      </c>
      <c r="DJ24" s="26">
        <v>0</v>
      </c>
      <c r="DK24" s="18">
        <v>0</v>
      </c>
      <c r="DL24" s="18">
        <v>0</v>
      </c>
      <c r="DM24" s="18"/>
      <c r="DN24" s="17">
        <v>399</v>
      </c>
      <c r="DO24" s="17">
        <f t="shared" si="5"/>
        <v>0</v>
      </c>
      <c r="DP24" s="36">
        <f t="shared" si="6"/>
        <v>0</v>
      </c>
      <c r="DQ24" s="18">
        <v>26</v>
      </c>
      <c r="DR24" s="18">
        <v>70</v>
      </c>
      <c r="DS24" s="26">
        <v>0.0142857142857143</v>
      </c>
      <c r="DT24" s="18">
        <v>1</v>
      </c>
      <c r="DU24" s="18">
        <v>399</v>
      </c>
      <c r="DV24" s="18">
        <f t="shared" si="7"/>
        <v>399</v>
      </c>
      <c r="DW24" s="17">
        <v>399</v>
      </c>
      <c r="DX24" s="17">
        <f t="shared" si="8"/>
        <v>0</v>
      </c>
      <c r="DY24" s="36">
        <f t="shared" si="9"/>
        <v>0</v>
      </c>
      <c r="DZ24" s="18">
        <v>25</v>
      </c>
      <c r="EA24" s="18">
        <v>62</v>
      </c>
      <c r="EB24" s="26">
        <v>0</v>
      </c>
      <c r="EC24" s="18">
        <v>0</v>
      </c>
      <c r="ED24" s="18">
        <v>0</v>
      </c>
      <c r="EE24" s="18">
        <f t="shared" si="10"/>
        <v>0</v>
      </c>
      <c r="EF24" s="17">
        <v>399</v>
      </c>
      <c r="EG24" s="17">
        <f t="shared" si="11"/>
        <v>0</v>
      </c>
      <c r="EH24" s="36">
        <f t="shared" si="12"/>
        <v>0</v>
      </c>
      <c r="EI24" s="18">
        <v>25</v>
      </c>
      <c r="EJ24" s="18">
        <v>59</v>
      </c>
      <c r="EK24" s="26">
        <v>0</v>
      </c>
      <c r="EL24" s="18">
        <v>0</v>
      </c>
      <c r="EM24" s="18">
        <v>0</v>
      </c>
      <c r="EN24" s="18">
        <f t="shared" si="13"/>
        <v>0</v>
      </c>
      <c r="EO24" s="17">
        <v>399</v>
      </c>
      <c r="EP24" s="17">
        <f t="shared" si="14"/>
        <v>0</v>
      </c>
      <c r="EQ24" s="36">
        <f t="shared" si="15"/>
        <v>0</v>
      </c>
      <c r="ER24" s="18">
        <v>26</v>
      </c>
      <c r="ES24" s="18">
        <v>71</v>
      </c>
      <c r="ET24" s="26">
        <v>0</v>
      </c>
      <c r="EU24" s="17">
        <v>0</v>
      </c>
      <c r="EV24" s="18">
        <v>0</v>
      </c>
      <c r="EW24" s="18">
        <f t="shared" si="16"/>
        <v>0</v>
      </c>
      <c r="EX24" s="17">
        <v>399</v>
      </c>
      <c r="EY24" s="17">
        <f t="shared" si="17"/>
        <v>0</v>
      </c>
      <c r="EZ24" s="36">
        <f t="shared" si="18"/>
        <v>0</v>
      </c>
      <c r="FA24" s="17">
        <v>26</v>
      </c>
      <c r="FB24" s="18">
        <v>45</v>
      </c>
      <c r="FC24" s="26">
        <v>0</v>
      </c>
      <c r="FD24" s="17">
        <v>0</v>
      </c>
      <c r="FE24" s="18">
        <v>0</v>
      </c>
      <c r="FF24" s="18">
        <f t="shared" si="19"/>
        <v>0</v>
      </c>
      <c r="FG24" s="17">
        <v>399</v>
      </c>
      <c r="FH24" s="17">
        <f t="shared" si="20"/>
        <v>0</v>
      </c>
      <c r="FI24" s="36">
        <f t="shared" si="21"/>
        <v>0</v>
      </c>
      <c r="FJ24" s="17">
        <v>26</v>
      </c>
      <c r="FK24" s="18">
        <v>77</v>
      </c>
      <c r="FL24" s="26">
        <v>0</v>
      </c>
      <c r="FM24" s="17">
        <v>0</v>
      </c>
      <c r="FN24" s="18">
        <v>0</v>
      </c>
      <c r="FO24" s="18">
        <f t="shared" si="22"/>
        <v>0</v>
      </c>
      <c r="FP24" s="17">
        <v>399</v>
      </c>
      <c r="FQ24" s="17">
        <f t="shared" si="23"/>
        <v>0</v>
      </c>
      <c r="FR24" s="36">
        <f t="shared" si="24"/>
        <v>0</v>
      </c>
      <c r="FS24" s="17">
        <v>26</v>
      </c>
      <c r="FT24" s="18">
        <v>76</v>
      </c>
      <c r="FU24" s="26">
        <v>0</v>
      </c>
      <c r="FV24" s="17">
        <v>0</v>
      </c>
      <c r="FW24" s="18">
        <v>0</v>
      </c>
      <c r="FX24" s="18">
        <f t="shared" si="25"/>
        <v>0</v>
      </c>
      <c r="FY24" s="17">
        <v>399</v>
      </c>
      <c r="FZ24" s="17">
        <f t="shared" si="26"/>
        <v>0</v>
      </c>
      <c r="GA24" s="36">
        <f t="shared" si="27"/>
        <v>0</v>
      </c>
      <c r="GB24" s="17">
        <v>26</v>
      </c>
      <c r="GC24" s="18">
        <v>67</v>
      </c>
      <c r="GD24" s="26">
        <v>0</v>
      </c>
      <c r="GE24" s="17">
        <v>0</v>
      </c>
      <c r="GF24" s="18">
        <v>0</v>
      </c>
      <c r="GG24" s="18">
        <f t="shared" si="28"/>
        <v>0</v>
      </c>
      <c r="GH24" s="17">
        <v>399</v>
      </c>
      <c r="GI24" s="17">
        <f t="shared" si="29"/>
        <v>0</v>
      </c>
      <c r="GJ24" s="36">
        <f t="shared" si="30"/>
        <v>0</v>
      </c>
      <c r="GK24" s="17">
        <v>26</v>
      </c>
      <c r="GL24" s="18">
        <v>75</v>
      </c>
      <c r="GM24" s="26">
        <v>0.0133333333333333</v>
      </c>
      <c r="GN24" s="18">
        <v>1</v>
      </c>
      <c r="GO24" s="18">
        <v>399</v>
      </c>
      <c r="GP24" s="18">
        <f t="shared" si="31"/>
        <v>399</v>
      </c>
      <c r="GQ24" s="17">
        <v>399</v>
      </c>
      <c r="GR24" s="17">
        <f t="shared" si="32"/>
        <v>0</v>
      </c>
      <c r="GS24" s="36">
        <f t="shared" si="33"/>
        <v>0</v>
      </c>
      <c r="GT24" s="17">
        <v>25</v>
      </c>
      <c r="GU24" s="18">
        <v>81</v>
      </c>
      <c r="GV24" s="26">
        <v>0.0246913580246914</v>
      </c>
      <c r="GW24" s="18">
        <v>2</v>
      </c>
      <c r="GX24" s="18">
        <v>788</v>
      </c>
      <c r="GY24" s="18">
        <v>394</v>
      </c>
      <c r="GZ24" s="17">
        <v>399</v>
      </c>
      <c r="HA24" s="17">
        <v>-10</v>
      </c>
      <c r="HB24" s="36">
        <v>-0.0126903553299492</v>
      </c>
      <c r="HC24" s="17">
        <v>26</v>
      </c>
      <c r="HD24" s="18">
        <v>89</v>
      </c>
      <c r="HE24" s="26">
        <v>0</v>
      </c>
      <c r="HF24" s="18">
        <v>0</v>
      </c>
      <c r="HG24" s="18">
        <v>0</v>
      </c>
      <c r="HH24" s="40">
        <v>0</v>
      </c>
      <c r="HI24" s="17">
        <v>399</v>
      </c>
      <c r="HJ24" s="17">
        <v>0</v>
      </c>
      <c r="HK24" s="36">
        <v>0</v>
      </c>
      <c r="HL24" s="18">
        <v>26</v>
      </c>
      <c r="HM24" s="18">
        <v>69</v>
      </c>
      <c r="HN24" s="26">
        <v>0</v>
      </c>
      <c r="HO24" s="18">
        <v>0</v>
      </c>
      <c r="HP24" s="18">
        <v>0</v>
      </c>
      <c r="HQ24" s="18">
        <v>0</v>
      </c>
      <c r="HR24" s="17">
        <v>399</v>
      </c>
      <c r="HS24" s="17">
        <f t="shared" si="35"/>
        <v>0</v>
      </c>
      <c r="HT24" s="36">
        <f t="shared" si="36"/>
        <v>0</v>
      </c>
      <c r="HU24" s="18">
        <v>26</v>
      </c>
      <c r="HV24" s="18">
        <v>94</v>
      </c>
      <c r="HW24" s="26">
        <v>0</v>
      </c>
      <c r="HX24" s="17">
        <v>0</v>
      </c>
      <c r="HY24" s="18">
        <v>0</v>
      </c>
      <c r="HZ24" s="18">
        <v>0</v>
      </c>
      <c r="IA24" s="17">
        <v>399</v>
      </c>
      <c r="IB24" s="17">
        <f t="shared" si="37"/>
        <v>0</v>
      </c>
      <c r="IC24" s="36">
        <f t="shared" si="38"/>
        <v>0</v>
      </c>
      <c r="ID24" s="18">
        <v>26</v>
      </c>
      <c r="IE24" s="18">
        <v>65</v>
      </c>
      <c r="IF24" s="26">
        <v>0</v>
      </c>
      <c r="IG24" s="17">
        <v>0</v>
      </c>
      <c r="IH24" s="18">
        <v>0</v>
      </c>
      <c r="II24" s="40">
        <v>0</v>
      </c>
      <c r="IJ24" s="17">
        <v>399</v>
      </c>
      <c r="IK24" s="17">
        <f t="shared" si="39"/>
        <v>0</v>
      </c>
      <c r="IL24" s="36">
        <f t="shared" si="40"/>
        <v>0</v>
      </c>
      <c r="IM24" s="17">
        <v>26</v>
      </c>
      <c r="IN24" s="17"/>
      <c r="IO24" s="17">
        <v>72</v>
      </c>
      <c r="IP24" s="17">
        <v>24446.23</v>
      </c>
      <c r="IQ24" s="18">
        <v>19</v>
      </c>
      <c r="IR24" s="18">
        <v>7488.79</v>
      </c>
      <c r="IS24" s="17"/>
      <c r="IT24" s="17"/>
      <c r="IU24" s="17"/>
      <c r="IV24" s="17"/>
      <c r="IW24" s="16"/>
      <c r="IX24" s="16"/>
      <c r="IY24" s="16"/>
      <c r="IZ24" s="16"/>
      <c r="JA24" s="41"/>
      <c r="JB24" s="41"/>
      <c r="JC24" s="41"/>
      <c r="JD24" s="41"/>
      <c r="JE24" s="18"/>
      <c r="JF24" s="41"/>
      <c r="JG24" s="41"/>
      <c r="JH24" s="41"/>
      <c r="JI24" s="18"/>
      <c r="JJ24" s="18"/>
      <c r="JK24" s="18">
        <f t="shared" si="41"/>
        <v>10</v>
      </c>
      <c r="JL24" s="18">
        <f t="shared" si="42"/>
        <v>3980</v>
      </c>
      <c r="JM24" s="17">
        <v>399</v>
      </c>
      <c r="JN24" s="17">
        <f t="shared" si="43"/>
        <v>-10</v>
      </c>
      <c r="JO24" s="36">
        <f t="shared" si="44"/>
        <v>-0.00251256281407035</v>
      </c>
      <c r="JP24" s="18">
        <f t="shared" si="45"/>
        <v>101</v>
      </c>
      <c r="JQ24" s="42">
        <f t="shared" si="46"/>
        <v>35915.02</v>
      </c>
      <c r="JR24" s="43"/>
      <c r="JS24" s="43"/>
    </row>
    <row r="25" customFormat="1" ht="16.5" spans="1:279">
      <c r="A25" s="16"/>
      <c r="B25" s="20" t="s">
        <v>37</v>
      </c>
      <c r="C25" s="18">
        <v>6939962762180</v>
      </c>
      <c r="D25" s="18">
        <v>598788741660</v>
      </c>
      <c r="E25" s="18">
        <v>21066010002513</v>
      </c>
      <c r="F25" s="17" t="s">
        <v>173</v>
      </c>
      <c r="G25" s="19" t="s">
        <v>174</v>
      </c>
      <c r="H25" s="17" t="s">
        <v>129</v>
      </c>
      <c r="I25" s="26">
        <f>VLOOKUP(C25,[2]Sheet2!J:O,6,0)</f>
        <v>1</v>
      </c>
      <c r="J25" s="17">
        <f>VLOOKUP(C25,[2]Sheet2!J:M,4,0)</f>
        <v>491</v>
      </c>
      <c r="K25" s="17">
        <f>VLOOKUP(C25,[2]Sheet2!J:P,7,0)</f>
        <v>100</v>
      </c>
      <c r="L25" s="18">
        <f>VLOOKUP(C25,[2]Sheet2!J:N,5,0)</f>
        <v>83.1699871465296</v>
      </c>
      <c r="M25" s="27" t="e">
        <f ca="1" t="shared" si="0"/>
        <v>#VALUE!</v>
      </c>
      <c r="N25" s="17">
        <v>2019</v>
      </c>
      <c r="O25" s="26">
        <v>0.0153541357107479</v>
      </c>
      <c r="P25" s="18">
        <v>31</v>
      </c>
      <c r="Q25" s="18">
        <v>8594</v>
      </c>
      <c r="R25" s="17">
        <v>279</v>
      </c>
      <c r="S25" s="17">
        <v>384</v>
      </c>
      <c r="T25" s="17">
        <v>1775</v>
      </c>
      <c r="U25" s="26">
        <v>0.0107042253521127</v>
      </c>
      <c r="V25" s="18">
        <v>19</v>
      </c>
      <c r="W25" s="18">
        <v>5271</v>
      </c>
      <c r="X25" s="17">
        <v>279</v>
      </c>
      <c r="Y25" s="17">
        <v>369</v>
      </c>
      <c r="Z25" s="17">
        <v>1710</v>
      </c>
      <c r="AA25" s="26">
        <v>0.0064327485380117</v>
      </c>
      <c r="AB25" s="18">
        <v>11</v>
      </c>
      <c r="AC25" s="18">
        <v>3069</v>
      </c>
      <c r="AD25" s="17">
        <v>279</v>
      </c>
      <c r="AE25" s="17">
        <v>369</v>
      </c>
      <c r="AF25" s="17">
        <v>1633</v>
      </c>
      <c r="AG25" s="26">
        <v>0.00857317819963258</v>
      </c>
      <c r="AH25" s="18">
        <v>14</v>
      </c>
      <c r="AI25" s="18">
        <v>3876</v>
      </c>
      <c r="AJ25" s="17">
        <v>279</v>
      </c>
      <c r="AK25" s="17">
        <v>355</v>
      </c>
      <c r="AL25" s="17">
        <v>1586</v>
      </c>
      <c r="AM25" s="26">
        <v>0.00693568726355612</v>
      </c>
      <c r="AN25" s="18">
        <v>11</v>
      </c>
      <c r="AO25" s="18">
        <v>3335</v>
      </c>
      <c r="AP25" s="17">
        <v>279</v>
      </c>
      <c r="AQ25" s="17">
        <v>345</v>
      </c>
      <c r="AR25" s="17">
        <v>1300</v>
      </c>
      <c r="AS25" s="26">
        <v>0.00384615384615385</v>
      </c>
      <c r="AT25" s="18">
        <v>5</v>
      </c>
      <c r="AU25" s="18">
        <v>1479</v>
      </c>
      <c r="AV25" s="17">
        <v>279</v>
      </c>
      <c r="AW25" s="17">
        <v>342</v>
      </c>
      <c r="AX25" s="17">
        <v>1283</v>
      </c>
      <c r="AY25" s="26">
        <v>0.00857365549493375</v>
      </c>
      <c r="AZ25" s="17">
        <v>11</v>
      </c>
      <c r="BA25" s="18">
        <v>3016</v>
      </c>
      <c r="BB25" s="17">
        <v>279</v>
      </c>
      <c r="BC25" s="17">
        <v>332</v>
      </c>
      <c r="BD25" s="17">
        <v>1374</v>
      </c>
      <c r="BE25" s="32">
        <v>0.00800582241630277</v>
      </c>
      <c r="BF25" s="17">
        <v>11</v>
      </c>
      <c r="BG25" s="18">
        <v>3043</v>
      </c>
      <c r="BH25" s="17">
        <v>279</v>
      </c>
      <c r="BI25" s="17">
        <v>321</v>
      </c>
      <c r="BJ25" s="17">
        <v>1031</v>
      </c>
      <c r="BK25" s="32">
        <v>0.00387972841901067</v>
      </c>
      <c r="BL25" s="18">
        <v>4</v>
      </c>
      <c r="BM25" s="18">
        <v>1196</v>
      </c>
      <c r="BN25" s="17">
        <v>279</v>
      </c>
      <c r="BO25" s="17">
        <v>717</v>
      </c>
      <c r="BP25" s="17">
        <v>940</v>
      </c>
      <c r="BQ25" s="32">
        <v>0.00531914893617021</v>
      </c>
      <c r="BR25" s="18">
        <v>5</v>
      </c>
      <c r="BS25" s="18">
        <v>1495</v>
      </c>
      <c r="BT25" s="17">
        <v>279</v>
      </c>
      <c r="BU25" s="18">
        <v>717</v>
      </c>
      <c r="BV25" s="17">
        <v>859</v>
      </c>
      <c r="BW25" s="32">
        <v>0.0139697322467986</v>
      </c>
      <c r="BX25" s="18">
        <v>12</v>
      </c>
      <c r="BY25" s="18">
        <v>3554</v>
      </c>
      <c r="BZ25" s="17">
        <v>279</v>
      </c>
      <c r="CA25" s="18">
        <v>302</v>
      </c>
      <c r="CB25" s="18">
        <v>936</v>
      </c>
      <c r="CC25" s="32">
        <v>0.0106837606837607</v>
      </c>
      <c r="CD25" s="18">
        <v>10</v>
      </c>
      <c r="CE25" s="18">
        <v>2990</v>
      </c>
      <c r="CF25" s="17">
        <v>279</v>
      </c>
      <c r="CG25" s="18">
        <v>293</v>
      </c>
      <c r="CH25" s="33">
        <v>975</v>
      </c>
      <c r="CI25" s="32">
        <v>0.00512820512820513</v>
      </c>
      <c r="CJ25" s="18">
        <v>5</v>
      </c>
      <c r="CK25" s="18">
        <v>1495</v>
      </c>
      <c r="CL25" s="17">
        <v>279</v>
      </c>
      <c r="CM25" s="18">
        <v>293</v>
      </c>
      <c r="CN25" s="33">
        <v>969</v>
      </c>
      <c r="CO25" s="32">
        <v>0.0113519091847265</v>
      </c>
      <c r="CP25" s="17">
        <v>11</v>
      </c>
      <c r="CQ25" s="18">
        <v>3289</v>
      </c>
      <c r="CR25" s="17">
        <v>279</v>
      </c>
      <c r="CS25" s="17">
        <v>299</v>
      </c>
      <c r="CT25" s="33">
        <v>950</v>
      </c>
      <c r="CU25" s="32">
        <v>0.00631578947368421</v>
      </c>
      <c r="CV25" s="17">
        <v>6</v>
      </c>
      <c r="CW25" s="18">
        <v>1773</v>
      </c>
      <c r="CX25" s="17">
        <v>279</v>
      </c>
      <c r="CY25" s="17">
        <v>294</v>
      </c>
      <c r="CZ25" s="33">
        <v>792</v>
      </c>
      <c r="DA25" s="32">
        <v>0.00883838383838384</v>
      </c>
      <c r="DB25" s="18">
        <v>7</v>
      </c>
      <c r="DC25" s="18">
        <v>2087</v>
      </c>
      <c r="DD25" s="18">
        <f t="shared" si="1"/>
        <v>298.142857142857</v>
      </c>
      <c r="DE25" s="17">
        <v>279</v>
      </c>
      <c r="DF25" s="17">
        <f t="shared" si="2"/>
        <v>134</v>
      </c>
      <c r="DG25" s="36">
        <f t="shared" si="3"/>
        <v>0.0642069956875899</v>
      </c>
      <c r="DH25" s="18">
        <v>315</v>
      </c>
      <c r="DI25" s="18">
        <v>972</v>
      </c>
      <c r="DJ25" s="26">
        <v>0.00308641975308642</v>
      </c>
      <c r="DK25" s="18">
        <v>3</v>
      </c>
      <c r="DL25" s="18">
        <v>858</v>
      </c>
      <c r="DM25" s="18">
        <f t="shared" ref="DM25:DM27" si="47">DL25/DK25</f>
        <v>286</v>
      </c>
      <c r="DN25" s="17">
        <v>279</v>
      </c>
      <c r="DO25" s="17">
        <f t="shared" si="5"/>
        <v>21</v>
      </c>
      <c r="DP25" s="36">
        <f t="shared" si="6"/>
        <v>0.0244755244755245</v>
      </c>
      <c r="DQ25" s="18">
        <v>333</v>
      </c>
      <c r="DR25" s="18">
        <v>924</v>
      </c>
      <c r="DS25" s="26">
        <v>0.00649350649350649</v>
      </c>
      <c r="DT25" s="18">
        <v>6</v>
      </c>
      <c r="DU25" s="18">
        <v>1734</v>
      </c>
      <c r="DV25" s="18">
        <f t="shared" si="7"/>
        <v>289</v>
      </c>
      <c r="DW25" s="17">
        <v>279</v>
      </c>
      <c r="DX25" s="17">
        <f t="shared" si="8"/>
        <v>60</v>
      </c>
      <c r="DY25" s="36">
        <f t="shared" si="9"/>
        <v>0.0346020761245675</v>
      </c>
      <c r="DZ25" s="18">
        <v>526</v>
      </c>
      <c r="EA25" s="18">
        <v>892</v>
      </c>
      <c r="EB25" s="26">
        <v>0.00560538116591928</v>
      </c>
      <c r="EC25" s="18">
        <v>5</v>
      </c>
      <c r="ED25" s="18">
        <v>1435</v>
      </c>
      <c r="EE25" s="18">
        <f t="shared" si="10"/>
        <v>287</v>
      </c>
      <c r="EF25" s="17">
        <v>279</v>
      </c>
      <c r="EG25" s="17">
        <f t="shared" si="11"/>
        <v>40</v>
      </c>
      <c r="EH25" s="36">
        <f t="shared" si="12"/>
        <v>0.0278745644599303</v>
      </c>
      <c r="EI25" s="18">
        <v>483</v>
      </c>
      <c r="EJ25" s="18">
        <v>856</v>
      </c>
      <c r="EK25" s="26">
        <v>0.0105140186915888</v>
      </c>
      <c r="EL25" s="18">
        <v>9</v>
      </c>
      <c r="EM25" s="18">
        <v>2602</v>
      </c>
      <c r="EN25" s="18">
        <f t="shared" si="13"/>
        <v>289.111111111111</v>
      </c>
      <c r="EO25" s="17">
        <v>279</v>
      </c>
      <c r="EP25" s="17">
        <f t="shared" si="14"/>
        <v>90.9999999999998</v>
      </c>
      <c r="EQ25" s="36">
        <f t="shared" si="15"/>
        <v>0.0349730976172174</v>
      </c>
      <c r="ER25" s="18">
        <v>346</v>
      </c>
      <c r="ES25" s="18">
        <v>858</v>
      </c>
      <c r="ET25" s="26">
        <v>0.0034965034965035</v>
      </c>
      <c r="EU25" s="17">
        <v>3</v>
      </c>
      <c r="EV25" s="18">
        <v>897</v>
      </c>
      <c r="EW25" s="18">
        <f t="shared" si="16"/>
        <v>299</v>
      </c>
      <c r="EX25" s="17">
        <v>279</v>
      </c>
      <c r="EY25" s="17">
        <f t="shared" si="17"/>
        <v>60</v>
      </c>
      <c r="EZ25" s="36">
        <f t="shared" si="18"/>
        <v>0.0668896321070234</v>
      </c>
      <c r="FA25" s="17">
        <v>364</v>
      </c>
      <c r="FB25" s="18">
        <v>827</v>
      </c>
      <c r="FC25" s="26">
        <v>0.00362756952841596</v>
      </c>
      <c r="FD25" s="17">
        <v>3</v>
      </c>
      <c r="FE25" s="18">
        <v>877</v>
      </c>
      <c r="FF25" s="18">
        <f t="shared" si="19"/>
        <v>292.333333333333</v>
      </c>
      <c r="FG25" s="17">
        <v>279</v>
      </c>
      <c r="FH25" s="17">
        <f t="shared" si="20"/>
        <v>39.9999999999999</v>
      </c>
      <c r="FI25" s="36">
        <f t="shared" si="21"/>
        <v>0.0456100342075256</v>
      </c>
      <c r="FJ25" s="17">
        <v>514</v>
      </c>
      <c r="FK25" s="18">
        <v>908</v>
      </c>
      <c r="FL25" s="26">
        <v>0.0066079295154185</v>
      </c>
      <c r="FM25" s="17">
        <v>6</v>
      </c>
      <c r="FN25" s="18">
        <v>1779</v>
      </c>
      <c r="FO25" s="18">
        <f t="shared" si="22"/>
        <v>296.5</v>
      </c>
      <c r="FP25" s="17">
        <v>279</v>
      </c>
      <c r="FQ25" s="17">
        <f t="shared" si="23"/>
        <v>105</v>
      </c>
      <c r="FR25" s="36">
        <f t="shared" si="24"/>
        <v>0.0590219224283305</v>
      </c>
      <c r="FS25" s="17">
        <v>470</v>
      </c>
      <c r="FT25" s="18">
        <v>1201</v>
      </c>
      <c r="FU25" s="26">
        <v>0.00333055786844296</v>
      </c>
      <c r="FV25" s="17">
        <v>4</v>
      </c>
      <c r="FW25" s="18">
        <v>1181</v>
      </c>
      <c r="FX25" s="18">
        <f t="shared" si="25"/>
        <v>295.25</v>
      </c>
      <c r="FY25" s="17">
        <v>279</v>
      </c>
      <c r="FZ25" s="17">
        <f t="shared" si="26"/>
        <v>65</v>
      </c>
      <c r="GA25" s="36">
        <f t="shared" si="27"/>
        <v>0.0550381033022862</v>
      </c>
      <c r="GB25" s="17">
        <v>514</v>
      </c>
      <c r="GC25" s="18">
        <v>872</v>
      </c>
      <c r="GD25" s="26">
        <v>0.00802752293577982</v>
      </c>
      <c r="GE25" s="17">
        <v>7</v>
      </c>
      <c r="GF25" s="18">
        <v>2063</v>
      </c>
      <c r="GG25" s="18">
        <f t="shared" si="28"/>
        <v>294.714285714286</v>
      </c>
      <c r="GH25" s="17">
        <v>279</v>
      </c>
      <c r="GI25" s="17">
        <f t="shared" si="29"/>
        <v>110</v>
      </c>
      <c r="GJ25" s="36">
        <f t="shared" si="30"/>
        <v>0.0533204071740184</v>
      </c>
      <c r="GK25" s="17">
        <v>508</v>
      </c>
      <c r="GL25" s="18">
        <v>1419</v>
      </c>
      <c r="GM25" s="26">
        <v>0.00211416490486258</v>
      </c>
      <c r="GN25" s="18">
        <v>3</v>
      </c>
      <c r="GO25" s="18">
        <v>892</v>
      </c>
      <c r="GP25" s="18">
        <f t="shared" si="31"/>
        <v>297.333333333333</v>
      </c>
      <c r="GQ25" s="17">
        <v>279</v>
      </c>
      <c r="GR25" s="17">
        <f t="shared" si="32"/>
        <v>54.9999999999999</v>
      </c>
      <c r="GS25" s="36">
        <f t="shared" si="33"/>
        <v>0.061659192825112</v>
      </c>
      <c r="GT25" s="17">
        <v>605</v>
      </c>
      <c r="GU25" s="18">
        <v>1452</v>
      </c>
      <c r="GV25" s="26">
        <v>0.00619834710743802</v>
      </c>
      <c r="GW25" s="18">
        <v>9</v>
      </c>
      <c r="GX25" s="18">
        <v>2674</v>
      </c>
      <c r="GY25" s="18">
        <v>297.111111111111</v>
      </c>
      <c r="GZ25" s="17">
        <v>279</v>
      </c>
      <c r="HA25" s="17">
        <v>163</v>
      </c>
      <c r="HB25" s="36">
        <v>0.0609573672400897</v>
      </c>
      <c r="HC25" s="17">
        <v>597</v>
      </c>
      <c r="HD25" s="18">
        <v>924</v>
      </c>
      <c r="HE25" s="26">
        <v>0.00757575757575758</v>
      </c>
      <c r="HF25" s="18">
        <v>7</v>
      </c>
      <c r="HG25" s="18">
        <v>2065</v>
      </c>
      <c r="HH25" s="40">
        <v>295</v>
      </c>
      <c r="HI25" s="17">
        <v>279</v>
      </c>
      <c r="HJ25" s="17">
        <v>112</v>
      </c>
      <c r="HK25" s="36">
        <v>0.0542372881355932</v>
      </c>
      <c r="HL25" s="18">
        <v>591</v>
      </c>
      <c r="HM25" s="18">
        <v>951</v>
      </c>
      <c r="HN25" s="26">
        <v>0.00630914826498423</v>
      </c>
      <c r="HO25" s="18">
        <v>6</v>
      </c>
      <c r="HP25" s="18">
        <v>1784</v>
      </c>
      <c r="HQ25" s="18">
        <f t="shared" ref="HQ25:HQ27" si="48">HP25/HO25</f>
        <v>297.333333333333</v>
      </c>
      <c r="HR25" s="17">
        <v>279</v>
      </c>
      <c r="HS25" s="17">
        <f t="shared" si="35"/>
        <v>110</v>
      </c>
      <c r="HT25" s="36">
        <f t="shared" si="36"/>
        <v>0.061659192825112</v>
      </c>
      <c r="HU25" s="18">
        <v>586</v>
      </c>
      <c r="HV25" s="18">
        <v>851</v>
      </c>
      <c r="HW25" s="26">
        <v>0.0082256169212691</v>
      </c>
      <c r="HX25" s="17">
        <v>7</v>
      </c>
      <c r="HY25" s="18">
        <v>2063</v>
      </c>
      <c r="HZ25" s="18">
        <v>294.714285714286</v>
      </c>
      <c r="IA25" s="17">
        <v>279</v>
      </c>
      <c r="IB25" s="17">
        <f t="shared" si="37"/>
        <v>110.000000000002</v>
      </c>
      <c r="IC25" s="36">
        <f t="shared" si="38"/>
        <v>0.0533204071740194</v>
      </c>
      <c r="ID25" s="18">
        <v>496</v>
      </c>
      <c r="IE25" s="18">
        <v>835</v>
      </c>
      <c r="IF25" s="26">
        <v>0.00598802395209581</v>
      </c>
      <c r="IG25" s="17">
        <v>5</v>
      </c>
      <c r="IH25" s="18">
        <v>1470</v>
      </c>
      <c r="II25" s="40">
        <v>294</v>
      </c>
      <c r="IJ25" s="17">
        <v>279</v>
      </c>
      <c r="IK25" s="17">
        <f t="shared" si="39"/>
        <v>75</v>
      </c>
      <c r="IL25" s="36">
        <f t="shared" si="40"/>
        <v>0.0510204081632653</v>
      </c>
      <c r="IM25" s="17">
        <v>491</v>
      </c>
      <c r="IN25" s="17"/>
      <c r="IO25" s="17">
        <v>321</v>
      </c>
      <c r="IP25" s="17">
        <v>88956.76</v>
      </c>
      <c r="IQ25" s="18">
        <v>416</v>
      </c>
      <c r="IR25" s="18">
        <v>122841.68</v>
      </c>
      <c r="IS25" s="17"/>
      <c r="IT25" s="17"/>
      <c r="IU25" s="17"/>
      <c r="IV25" s="17"/>
      <c r="IW25" s="16"/>
      <c r="IX25" s="16"/>
      <c r="IY25" s="16"/>
      <c r="IZ25" s="16"/>
      <c r="JA25" s="41"/>
      <c r="JB25" s="41"/>
      <c r="JC25" s="41"/>
      <c r="JD25" s="41"/>
      <c r="JE25" s="18"/>
      <c r="JF25" s="41"/>
      <c r="JG25" s="41"/>
      <c r="JH25" s="41"/>
      <c r="JI25" s="18"/>
      <c r="JJ25" s="18"/>
      <c r="JK25" s="18">
        <f t="shared" si="41"/>
        <v>256</v>
      </c>
      <c r="JL25" s="18">
        <f t="shared" si="42"/>
        <v>73936</v>
      </c>
      <c r="JM25" s="17">
        <v>279</v>
      </c>
      <c r="JN25" s="17">
        <f t="shared" si="43"/>
        <v>2512</v>
      </c>
      <c r="JO25" s="36">
        <f t="shared" si="44"/>
        <v>0.0339753300151482</v>
      </c>
      <c r="JP25" s="18">
        <f t="shared" si="45"/>
        <v>993</v>
      </c>
      <c r="JQ25" s="42">
        <f t="shared" si="46"/>
        <v>285734.44</v>
      </c>
      <c r="JR25" s="43"/>
      <c r="JS25" s="43"/>
    </row>
    <row r="26" customFormat="1" ht="16.5" spans="1:279">
      <c r="A26" s="16"/>
      <c r="B26" s="20" t="s">
        <v>37</v>
      </c>
      <c r="C26" s="18">
        <v>6939962761640</v>
      </c>
      <c r="D26" s="18">
        <v>599169543311</v>
      </c>
      <c r="E26" s="18">
        <v>21066010002433</v>
      </c>
      <c r="F26" s="17" t="s">
        <v>357</v>
      </c>
      <c r="G26" s="19" t="s">
        <v>358</v>
      </c>
      <c r="H26" s="17" t="s">
        <v>129</v>
      </c>
      <c r="I26" s="26">
        <f>VLOOKUP(C26,[2]Sheet2!J:O,6,0)</f>
        <v>0</v>
      </c>
      <c r="J26" s="17">
        <f>VLOOKUP(C26,[2]Sheet2!J:M,4,0)</f>
        <v>57</v>
      </c>
      <c r="K26" s="17">
        <f>VLOOKUP(C26,[2]Sheet2!J:P,7,0)</f>
        <v>7</v>
      </c>
      <c r="L26" s="18">
        <f>VLOOKUP(C26,[2]Sheet2!J:N,5,0)</f>
        <v>606.075949367089</v>
      </c>
      <c r="M26" s="27" t="e">
        <f ca="1" t="shared" si="0"/>
        <v>#VALUE!</v>
      </c>
      <c r="N26" s="17">
        <v>571</v>
      </c>
      <c r="O26" s="26">
        <v>0.0262697022767075</v>
      </c>
      <c r="P26" s="18">
        <v>15</v>
      </c>
      <c r="Q26" s="18">
        <v>3105</v>
      </c>
      <c r="R26" s="17">
        <v>209</v>
      </c>
      <c r="S26" s="17">
        <v>315</v>
      </c>
      <c r="T26" s="17">
        <v>535</v>
      </c>
      <c r="U26" s="26">
        <v>0.0317757009345794</v>
      </c>
      <c r="V26" s="18">
        <v>17</v>
      </c>
      <c r="W26" s="18">
        <v>3383</v>
      </c>
      <c r="X26" s="17">
        <v>209</v>
      </c>
      <c r="Y26" s="17">
        <v>287</v>
      </c>
      <c r="Z26" s="17">
        <v>636</v>
      </c>
      <c r="AA26" s="26">
        <v>0.0314465408805031</v>
      </c>
      <c r="AB26" s="18">
        <v>20</v>
      </c>
      <c r="AC26" s="18">
        <v>3970</v>
      </c>
      <c r="AD26" s="17">
        <v>209</v>
      </c>
      <c r="AE26" s="17">
        <v>252</v>
      </c>
      <c r="AF26" s="17">
        <v>557</v>
      </c>
      <c r="AG26" s="26">
        <v>0.0197486535008977</v>
      </c>
      <c r="AH26" s="18">
        <v>11</v>
      </c>
      <c r="AI26" s="18">
        <v>2149</v>
      </c>
      <c r="AJ26" s="17">
        <v>209</v>
      </c>
      <c r="AK26" s="17">
        <v>285</v>
      </c>
      <c r="AL26" s="17">
        <v>476</v>
      </c>
      <c r="AM26" s="26">
        <v>0.023109243697479</v>
      </c>
      <c r="AN26" s="18">
        <v>11</v>
      </c>
      <c r="AO26" s="18">
        <v>2295</v>
      </c>
      <c r="AP26" s="17">
        <v>209</v>
      </c>
      <c r="AQ26" s="17">
        <v>328</v>
      </c>
      <c r="AR26" s="17">
        <v>436</v>
      </c>
      <c r="AS26" s="26">
        <v>0.0252293577981651</v>
      </c>
      <c r="AT26" s="18">
        <v>11</v>
      </c>
      <c r="AU26" s="18">
        <v>2309</v>
      </c>
      <c r="AV26" s="17">
        <v>209</v>
      </c>
      <c r="AW26" s="17">
        <v>350</v>
      </c>
      <c r="AX26" s="17">
        <v>500</v>
      </c>
      <c r="AY26" s="26">
        <v>0.022</v>
      </c>
      <c r="AZ26" s="17">
        <v>11</v>
      </c>
      <c r="BA26" s="18">
        <v>2422</v>
      </c>
      <c r="BB26" s="17">
        <v>209</v>
      </c>
      <c r="BC26" s="17">
        <v>354</v>
      </c>
      <c r="BD26" s="17">
        <v>583</v>
      </c>
      <c r="BE26" s="32">
        <v>0.0257289879931389</v>
      </c>
      <c r="BF26" s="17">
        <v>15</v>
      </c>
      <c r="BG26" s="18">
        <v>3313</v>
      </c>
      <c r="BH26" s="17">
        <v>209</v>
      </c>
      <c r="BI26" s="17">
        <v>334</v>
      </c>
      <c r="BJ26" s="17">
        <v>407</v>
      </c>
      <c r="BK26" s="32">
        <v>0.00982800982800983</v>
      </c>
      <c r="BL26" s="18">
        <v>4</v>
      </c>
      <c r="BM26" s="18">
        <v>836</v>
      </c>
      <c r="BN26" s="17">
        <v>209</v>
      </c>
      <c r="BO26" s="17">
        <v>344</v>
      </c>
      <c r="BP26" s="17">
        <v>394</v>
      </c>
      <c r="BQ26" s="32">
        <v>0.0203045685279188</v>
      </c>
      <c r="BR26" s="18">
        <v>8</v>
      </c>
      <c r="BS26" s="18">
        <v>1657</v>
      </c>
      <c r="BT26" s="17">
        <v>209</v>
      </c>
      <c r="BU26" s="18">
        <v>344</v>
      </c>
      <c r="BV26" s="17">
        <v>432</v>
      </c>
      <c r="BW26" s="32">
        <v>0.0162037037037037</v>
      </c>
      <c r="BX26" s="18">
        <v>7</v>
      </c>
      <c r="BY26" s="18">
        <v>1463</v>
      </c>
      <c r="BZ26" s="17">
        <v>209</v>
      </c>
      <c r="CA26" s="18">
        <v>334</v>
      </c>
      <c r="CB26" s="18">
        <v>472</v>
      </c>
      <c r="CC26" s="32">
        <v>0.0360169491525424</v>
      </c>
      <c r="CD26" s="18">
        <v>17</v>
      </c>
      <c r="CE26" s="18">
        <v>3524</v>
      </c>
      <c r="CF26" s="17">
        <v>209</v>
      </c>
      <c r="CG26" s="18">
        <v>308</v>
      </c>
      <c r="CH26" s="33">
        <v>435</v>
      </c>
      <c r="CI26" s="32">
        <v>0.032183908045977</v>
      </c>
      <c r="CJ26" s="18">
        <v>14</v>
      </c>
      <c r="CK26" s="18">
        <v>3011</v>
      </c>
      <c r="CL26" s="17">
        <v>209</v>
      </c>
      <c r="CM26" s="18">
        <v>282</v>
      </c>
      <c r="CN26" s="33">
        <v>341</v>
      </c>
      <c r="CO26" s="32">
        <v>0.00586510263929619</v>
      </c>
      <c r="CP26" s="17">
        <v>2</v>
      </c>
      <c r="CQ26" s="18">
        <v>418</v>
      </c>
      <c r="CR26" s="17">
        <v>209</v>
      </c>
      <c r="CS26" s="17">
        <v>284</v>
      </c>
      <c r="CT26" s="33">
        <v>322</v>
      </c>
      <c r="CU26" s="32">
        <v>0.0341614906832298</v>
      </c>
      <c r="CV26" s="17">
        <v>11</v>
      </c>
      <c r="CW26" s="18">
        <v>2499</v>
      </c>
      <c r="CX26" s="17">
        <v>209</v>
      </c>
      <c r="CY26" s="17">
        <v>264</v>
      </c>
      <c r="CZ26" s="33">
        <v>289</v>
      </c>
      <c r="DA26" s="32">
        <v>0.0173010380622837</v>
      </c>
      <c r="DB26" s="18">
        <v>5</v>
      </c>
      <c r="DC26" s="18">
        <v>1110</v>
      </c>
      <c r="DD26" s="18">
        <f t="shared" si="1"/>
        <v>222</v>
      </c>
      <c r="DE26" s="17">
        <v>249</v>
      </c>
      <c r="DF26" s="17">
        <f t="shared" si="2"/>
        <v>-135</v>
      </c>
      <c r="DG26" s="36">
        <f t="shared" si="3"/>
        <v>-0.121621621621622</v>
      </c>
      <c r="DH26" s="18">
        <v>256</v>
      </c>
      <c r="DI26" s="18">
        <v>299</v>
      </c>
      <c r="DJ26" s="26">
        <v>0.0167224080267559</v>
      </c>
      <c r="DK26" s="18">
        <v>5</v>
      </c>
      <c r="DL26" s="18">
        <v>1225</v>
      </c>
      <c r="DM26" s="18">
        <f t="shared" si="47"/>
        <v>245</v>
      </c>
      <c r="DN26" s="17">
        <v>249</v>
      </c>
      <c r="DO26" s="17">
        <f t="shared" si="5"/>
        <v>-20</v>
      </c>
      <c r="DP26" s="36">
        <f t="shared" si="6"/>
        <v>-0.0163265306122449</v>
      </c>
      <c r="DQ26" s="18">
        <v>246</v>
      </c>
      <c r="DR26" s="18">
        <v>405</v>
      </c>
      <c r="DS26" s="26">
        <v>0.0197530864197531</v>
      </c>
      <c r="DT26" s="18">
        <v>8</v>
      </c>
      <c r="DU26" s="18">
        <v>1972</v>
      </c>
      <c r="DV26" s="18">
        <f t="shared" si="7"/>
        <v>246.5</v>
      </c>
      <c r="DW26" s="17">
        <v>249</v>
      </c>
      <c r="DX26" s="17">
        <f t="shared" si="8"/>
        <v>-20</v>
      </c>
      <c r="DY26" s="36">
        <f t="shared" si="9"/>
        <v>-0.0101419878296146</v>
      </c>
      <c r="DZ26" s="18">
        <v>232</v>
      </c>
      <c r="EA26" s="18">
        <v>342</v>
      </c>
      <c r="EB26" s="26">
        <v>0.0204678362573099</v>
      </c>
      <c r="EC26" s="18">
        <v>7</v>
      </c>
      <c r="ED26" s="18">
        <v>1693</v>
      </c>
      <c r="EE26" s="18">
        <f t="shared" si="10"/>
        <v>241.857142857143</v>
      </c>
      <c r="EF26" s="17">
        <v>249</v>
      </c>
      <c r="EG26" s="17">
        <f t="shared" si="11"/>
        <v>-50</v>
      </c>
      <c r="EH26" s="36">
        <f t="shared" si="12"/>
        <v>-0.0295333727111636</v>
      </c>
      <c r="EI26" s="18">
        <v>222</v>
      </c>
      <c r="EJ26" s="18">
        <v>378</v>
      </c>
      <c r="EK26" s="26">
        <v>0.00529100529100529</v>
      </c>
      <c r="EL26" s="18">
        <v>2</v>
      </c>
      <c r="EM26" s="18">
        <v>498</v>
      </c>
      <c r="EN26" s="18">
        <f t="shared" si="13"/>
        <v>249</v>
      </c>
      <c r="EO26" s="17">
        <v>249</v>
      </c>
      <c r="EP26" s="17">
        <f t="shared" si="14"/>
        <v>0</v>
      </c>
      <c r="EQ26" s="36">
        <f t="shared" si="15"/>
        <v>0</v>
      </c>
      <c r="ER26" s="18">
        <v>218</v>
      </c>
      <c r="ES26" s="18">
        <v>239</v>
      </c>
      <c r="ET26" s="26">
        <v>0.0376569037656904</v>
      </c>
      <c r="EU26" s="17">
        <v>9</v>
      </c>
      <c r="EV26" s="18">
        <v>2041</v>
      </c>
      <c r="EW26" s="18">
        <f t="shared" si="16"/>
        <v>226.777777777778</v>
      </c>
      <c r="EX26" s="17">
        <v>249</v>
      </c>
      <c r="EY26" s="17">
        <f t="shared" si="17"/>
        <v>-200</v>
      </c>
      <c r="EZ26" s="36">
        <f t="shared" si="18"/>
        <v>-0.0979911807937286</v>
      </c>
      <c r="FA26" s="17">
        <v>200</v>
      </c>
      <c r="FB26" s="18">
        <v>216</v>
      </c>
      <c r="FC26" s="26">
        <v>0.0185185185185185</v>
      </c>
      <c r="FD26" s="17">
        <v>4</v>
      </c>
      <c r="FE26" s="18">
        <v>886</v>
      </c>
      <c r="FF26" s="18">
        <f t="shared" si="19"/>
        <v>221.5</v>
      </c>
      <c r="FG26" s="17">
        <v>249</v>
      </c>
      <c r="FH26" s="17">
        <f t="shared" si="20"/>
        <v>-110</v>
      </c>
      <c r="FI26" s="36">
        <f t="shared" si="21"/>
        <v>-0.124153498871332</v>
      </c>
      <c r="FJ26" s="17">
        <v>194</v>
      </c>
      <c r="FK26" s="18">
        <v>177</v>
      </c>
      <c r="FL26" s="26">
        <v>0.00564971751412429</v>
      </c>
      <c r="FM26" s="17">
        <v>1</v>
      </c>
      <c r="FN26" s="18">
        <v>239</v>
      </c>
      <c r="FO26" s="18">
        <f t="shared" si="22"/>
        <v>239</v>
      </c>
      <c r="FP26" s="17">
        <v>249</v>
      </c>
      <c r="FQ26" s="17">
        <f t="shared" si="23"/>
        <v>-10</v>
      </c>
      <c r="FR26" s="36">
        <f t="shared" si="24"/>
        <v>-0.0418410041841004</v>
      </c>
      <c r="FS26" s="17">
        <v>192</v>
      </c>
      <c r="FT26" s="18">
        <v>159</v>
      </c>
      <c r="FU26" s="26">
        <v>0.00628930817610063</v>
      </c>
      <c r="FV26" s="17">
        <v>1</v>
      </c>
      <c r="FW26" s="18">
        <v>239</v>
      </c>
      <c r="FX26" s="18">
        <f t="shared" si="25"/>
        <v>239</v>
      </c>
      <c r="FY26" s="17">
        <v>249</v>
      </c>
      <c r="FZ26" s="17">
        <f t="shared" si="26"/>
        <v>-10</v>
      </c>
      <c r="GA26" s="36">
        <f t="shared" si="27"/>
        <v>-0.0418410041841004</v>
      </c>
      <c r="GB26" s="17">
        <v>190</v>
      </c>
      <c r="GC26" s="18">
        <v>147</v>
      </c>
      <c r="GD26" s="26">
        <v>0.0272108843537415</v>
      </c>
      <c r="GE26" s="17">
        <v>4</v>
      </c>
      <c r="GF26" s="18">
        <v>917</v>
      </c>
      <c r="GG26" s="18">
        <f t="shared" si="28"/>
        <v>229.25</v>
      </c>
      <c r="GH26" s="17">
        <v>249</v>
      </c>
      <c r="GI26" s="17">
        <f t="shared" si="29"/>
        <v>-79</v>
      </c>
      <c r="GJ26" s="36">
        <f t="shared" si="30"/>
        <v>-0.0861504907306434</v>
      </c>
      <c r="GK26" s="17">
        <v>182</v>
      </c>
      <c r="GL26" s="18">
        <v>171</v>
      </c>
      <c r="GM26" s="26">
        <v>0.0116959064327485</v>
      </c>
      <c r="GN26" s="18">
        <v>2</v>
      </c>
      <c r="GO26" s="18">
        <v>448</v>
      </c>
      <c r="GP26" s="18">
        <f t="shared" si="31"/>
        <v>224</v>
      </c>
      <c r="GQ26" s="17">
        <v>249</v>
      </c>
      <c r="GR26" s="17">
        <f t="shared" si="32"/>
        <v>-50</v>
      </c>
      <c r="GS26" s="36">
        <f t="shared" si="33"/>
        <v>-0.111607142857143</v>
      </c>
      <c r="GT26" s="17">
        <v>178</v>
      </c>
      <c r="GU26" s="18">
        <v>173</v>
      </c>
      <c r="GV26" s="26">
        <v>0.0115606936416185</v>
      </c>
      <c r="GW26" s="18">
        <v>2</v>
      </c>
      <c r="GX26" s="18">
        <v>468</v>
      </c>
      <c r="GY26" s="18">
        <v>234</v>
      </c>
      <c r="GZ26" s="17">
        <v>249</v>
      </c>
      <c r="HA26" s="17">
        <v>-30</v>
      </c>
      <c r="HB26" s="36">
        <v>-0.0641025641025641</v>
      </c>
      <c r="HC26" s="17">
        <v>174</v>
      </c>
      <c r="HD26" s="18">
        <v>161</v>
      </c>
      <c r="HE26" s="26">
        <v>0.0248447204968944</v>
      </c>
      <c r="HF26" s="18">
        <v>4</v>
      </c>
      <c r="HG26" s="18">
        <v>896</v>
      </c>
      <c r="HH26" s="40">
        <v>224</v>
      </c>
      <c r="HI26" s="17">
        <v>249</v>
      </c>
      <c r="HJ26" s="17">
        <v>-100</v>
      </c>
      <c r="HK26" s="36">
        <v>-0.111607142857143</v>
      </c>
      <c r="HL26" s="18">
        <v>166</v>
      </c>
      <c r="HM26" s="18">
        <v>162</v>
      </c>
      <c r="HN26" s="26">
        <v>0.00617283950617284</v>
      </c>
      <c r="HO26" s="18">
        <v>1</v>
      </c>
      <c r="HP26" s="18">
        <v>239</v>
      </c>
      <c r="HQ26" s="18">
        <f t="shared" si="48"/>
        <v>239</v>
      </c>
      <c r="HR26" s="17">
        <v>249</v>
      </c>
      <c r="HS26" s="17">
        <f t="shared" si="35"/>
        <v>-10</v>
      </c>
      <c r="HT26" s="36">
        <f t="shared" si="36"/>
        <v>-0.0418410041841004</v>
      </c>
      <c r="HU26" s="18">
        <v>164</v>
      </c>
      <c r="HV26" s="18">
        <v>163</v>
      </c>
      <c r="HW26" s="26">
        <v>0</v>
      </c>
      <c r="HX26" s="17">
        <v>0</v>
      </c>
      <c r="HY26" s="18">
        <v>0</v>
      </c>
      <c r="HZ26" s="18">
        <v>0</v>
      </c>
      <c r="IA26" s="17">
        <v>249</v>
      </c>
      <c r="IB26" s="17">
        <f t="shared" si="37"/>
        <v>0</v>
      </c>
      <c r="IC26" s="36">
        <f t="shared" si="38"/>
        <v>0</v>
      </c>
      <c r="ID26" s="18">
        <v>164</v>
      </c>
      <c r="IE26" s="18">
        <v>150</v>
      </c>
      <c r="IF26" s="26">
        <v>0.00666666666666667</v>
      </c>
      <c r="IG26" s="17">
        <v>1</v>
      </c>
      <c r="IH26" s="18">
        <v>289</v>
      </c>
      <c r="II26" s="40">
        <v>289</v>
      </c>
      <c r="IJ26" s="17">
        <v>249</v>
      </c>
      <c r="IK26" s="17">
        <f t="shared" si="39"/>
        <v>40</v>
      </c>
      <c r="IL26" s="36">
        <f t="shared" si="40"/>
        <v>0.13840830449827</v>
      </c>
      <c r="IM26" s="17">
        <v>162</v>
      </c>
      <c r="IN26" s="17"/>
      <c r="IO26" s="17">
        <v>265</v>
      </c>
      <c r="IP26" s="17">
        <v>53084.19</v>
      </c>
      <c r="IQ26" s="18">
        <v>125</v>
      </c>
      <c r="IR26" s="18">
        <v>26162.81</v>
      </c>
      <c r="IS26" s="17"/>
      <c r="IT26" s="17"/>
      <c r="IU26" s="17"/>
      <c r="IV26" s="17"/>
      <c r="IW26" s="16"/>
      <c r="IX26" s="16"/>
      <c r="IY26" s="16"/>
      <c r="IZ26" s="16"/>
      <c r="JA26" s="41"/>
      <c r="JB26" s="41"/>
      <c r="JC26" s="41"/>
      <c r="JD26" s="41"/>
      <c r="JE26" s="18"/>
      <c r="JF26" s="41"/>
      <c r="JG26" s="41"/>
      <c r="JH26" s="41"/>
      <c r="JI26" s="18"/>
      <c r="JJ26" s="18"/>
      <c r="JK26" s="18">
        <f t="shared" si="41"/>
        <v>230</v>
      </c>
      <c r="JL26" s="18">
        <f t="shared" si="42"/>
        <v>49514</v>
      </c>
      <c r="JM26" s="17">
        <v>249</v>
      </c>
      <c r="JN26" s="17">
        <f t="shared" si="43"/>
        <v>-7756</v>
      </c>
      <c r="JO26" s="36">
        <f t="shared" si="44"/>
        <v>-0.156642565738983</v>
      </c>
      <c r="JP26" s="18">
        <f t="shared" si="45"/>
        <v>620</v>
      </c>
      <c r="JQ26" s="42">
        <f t="shared" si="46"/>
        <v>128761</v>
      </c>
      <c r="JR26" s="43"/>
      <c r="JS26" s="43"/>
    </row>
    <row r="27" customFormat="1" ht="16.5" spans="1:279">
      <c r="A27" s="16"/>
      <c r="B27" s="20" t="s">
        <v>37</v>
      </c>
      <c r="C27" s="18">
        <v>6939962758039</v>
      </c>
      <c r="D27" s="18">
        <v>607856672627</v>
      </c>
      <c r="E27" s="18">
        <v>21066010002093</v>
      </c>
      <c r="F27" s="17" t="s">
        <v>175</v>
      </c>
      <c r="G27" s="19" t="s">
        <v>176</v>
      </c>
      <c r="H27" s="17" t="s">
        <v>288</v>
      </c>
      <c r="I27" s="26">
        <f>VLOOKUP(C27,[2]Sheet2!J:O,6,0)</f>
        <v>0.958333333333333</v>
      </c>
      <c r="J27" s="17">
        <f>VLOOKUP(C27,[2]Sheet2!J:M,4,0)</f>
        <v>1644</v>
      </c>
      <c r="K27" s="17">
        <f>VLOOKUP(C27,[2]Sheet2!J:P,7,0)</f>
        <v>1061</v>
      </c>
      <c r="L27" s="18">
        <f>VLOOKUP(C27,[2]Sheet2!J:N,5,0)</f>
        <v>34.8596163774274</v>
      </c>
      <c r="M27" s="27" t="e">
        <f ca="1" t="shared" si="0"/>
        <v>#VALUE!</v>
      </c>
      <c r="N27" s="17">
        <v>1070</v>
      </c>
      <c r="O27" s="26">
        <v>0.0654205607476635</v>
      </c>
      <c r="P27" s="18">
        <v>70</v>
      </c>
      <c r="Q27" s="18">
        <v>9524</v>
      </c>
      <c r="R27" s="17">
        <v>159</v>
      </c>
      <c r="S27" s="17">
        <v>996</v>
      </c>
      <c r="T27" s="17">
        <v>1046</v>
      </c>
      <c r="U27" s="26">
        <v>0.0592734225621415</v>
      </c>
      <c r="V27" s="18">
        <v>62</v>
      </c>
      <c r="W27" s="18">
        <v>8503</v>
      </c>
      <c r="X27" s="17">
        <v>159</v>
      </c>
      <c r="Y27" s="17">
        <v>972</v>
      </c>
      <c r="Z27" s="17">
        <v>1284</v>
      </c>
      <c r="AA27" s="26">
        <v>0.0568535825545171</v>
      </c>
      <c r="AB27" s="18">
        <v>73</v>
      </c>
      <c r="AC27" s="18">
        <v>10044</v>
      </c>
      <c r="AD27" s="17">
        <v>159</v>
      </c>
      <c r="AE27" s="17">
        <v>976</v>
      </c>
      <c r="AF27" s="17">
        <v>1458</v>
      </c>
      <c r="AG27" s="26">
        <v>0.0397805212620027</v>
      </c>
      <c r="AH27" s="18">
        <v>58</v>
      </c>
      <c r="AI27" s="18">
        <v>7960</v>
      </c>
      <c r="AJ27" s="17">
        <v>159</v>
      </c>
      <c r="AK27" s="17">
        <v>627</v>
      </c>
      <c r="AL27" s="17">
        <v>1222</v>
      </c>
      <c r="AM27" s="26">
        <v>0.0286415711947627</v>
      </c>
      <c r="AN27" s="18">
        <v>35</v>
      </c>
      <c r="AO27" s="18">
        <v>5090</v>
      </c>
      <c r="AP27" s="17">
        <v>159</v>
      </c>
      <c r="AQ27" s="17">
        <v>661</v>
      </c>
      <c r="AR27" s="17">
        <v>1201</v>
      </c>
      <c r="AS27" s="26">
        <v>0.0333055786844296</v>
      </c>
      <c r="AT27" s="18">
        <v>40</v>
      </c>
      <c r="AU27" s="18">
        <v>5917</v>
      </c>
      <c r="AV27" s="17">
        <v>159</v>
      </c>
      <c r="AW27" s="17">
        <v>678</v>
      </c>
      <c r="AX27" s="17">
        <v>1404</v>
      </c>
      <c r="AY27" s="26">
        <v>0.0377492877492877</v>
      </c>
      <c r="AZ27" s="17">
        <v>53</v>
      </c>
      <c r="BA27" s="18">
        <v>7399</v>
      </c>
      <c r="BB27" s="17">
        <v>159</v>
      </c>
      <c r="BC27" s="17">
        <v>1008</v>
      </c>
      <c r="BD27" s="17">
        <v>1825</v>
      </c>
      <c r="BE27" s="32">
        <v>0.0619178082191781</v>
      </c>
      <c r="BF27" s="17">
        <v>113</v>
      </c>
      <c r="BG27" s="18">
        <v>15337</v>
      </c>
      <c r="BH27" s="17">
        <v>159</v>
      </c>
      <c r="BI27" s="17">
        <v>815</v>
      </c>
      <c r="BJ27" s="17">
        <v>1192</v>
      </c>
      <c r="BK27" s="32">
        <v>0.0427852348993289</v>
      </c>
      <c r="BL27" s="18">
        <v>51</v>
      </c>
      <c r="BM27" s="18">
        <v>7530</v>
      </c>
      <c r="BN27" s="17">
        <v>159</v>
      </c>
      <c r="BO27" s="17">
        <v>851</v>
      </c>
      <c r="BP27" s="17">
        <v>968</v>
      </c>
      <c r="BQ27" s="32">
        <v>0.0423553719008264</v>
      </c>
      <c r="BR27" s="18">
        <v>41</v>
      </c>
      <c r="BS27" s="18">
        <v>6039</v>
      </c>
      <c r="BT27" s="17">
        <v>159</v>
      </c>
      <c r="BU27" s="18">
        <v>851</v>
      </c>
      <c r="BV27" s="17">
        <v>940</v>
      </c>
      <c r="BW27" s="32">
        <v>0.0393617021276596</v>
      </c>
      <c r="BX27" s="18">
        <v>37</v>
      </c>
      <c r="BY27" s="18">
        <v>5505</v>
      </c>
      <c r="BZ27" s="17">
        <v>159</v>
      </c>
      <c r="CA27" s="18">
        <v>867</v>
      </c>
      <c r="CB27" s="18">
        <v>1012</v>
      </c>
      <c r="CC27" s="32">
        <v>0.0464426877470356</v>
      </c>
      <c r="CD27" s="18">
        <v>47</v>
      </c>
      <c r="CE27" s="18">
        <v>6953</v>
      </c>
      <c r="CF27" s="17">
        <v>159</v>
      </c>
      <c r="CG27" s="18">
        <v>916</v>
      </c>
      <c r="CH27" s="33">
        <v>1092</v>
      </c>
      <c r="CI27" s="32">
        <v>0.0576923076923077</v>
      </c>
      <c r="CJ27" s="18">
        <v>63</v>
      </c>
      <c r="CK27" s="18">
        <v>9308</v>
      </c>
      <c r="CL27" s="17">
        <v>159</v>
      </c>
      <c r="CM27" s="18">
        <v>905</v>
      </c>
      <c r="CN27" s="33">
        <v>1114</v>
      </c>
      <c r="CO27" s="32">
        <v>0.0547576301615799</v>
      </c>
      <c r="CP27" s="17">
        <v>61</v>
      </c>
      <c r="CQ27" s="18">
        <v>8976</v>
      </c>
      <c r="CR27" s="17">
        <v>159</v>
      </c>
      <c r="CS27" s="17">
        <v>846</v>
      </c>
      <c r="CT27" s="33">
        <v>1042</v>
      </c>
      <c r="CU27" s="32">
        <v>0.0527831094049904</v>
      </c>
      <c r="CV27" s="17">
        <v>55</v>
      </c>
      <c r="CW27" s="18">
        <v>8050</v>
      </c>
      <c r="CX27" s="17">
        <v>159</v>
      </c>
      <c r="CY27" s="17">
        <v>817</v>
      </c>
      <c r="CZ27" s="33">
        <v>1046</v>
      </c>
      <c r="DA27" s="32">
        <v>0.0516252390057361</v>
      </c>
      <c r="DB27" s="18">
        <v>54</v>
      </c>
      <c r="DC27" s="18">
        <v>8000</v>
      </c>
      <c r="DD27" s="18">
        <f t="shared" si="1"/>
        <v>148.148148148148</v>
      </c>
      <c r="DE27" s="17">
        <v>159</v>
      </c>
      <c r="DF27" s="17">
        <f t="shared" si="2"/>
        <v>-586</v>
      </c>
      <c r="DG27" s="36">
        <f t="shared" si="3"/>
        <v>-0.07325</v>
      </c>
      <c r="DH27" s="18">
        <v>769</v>
      </c>
      <c r="DI27" s="18">
        <v>1102</v>
      </c>
      <c r="DJ27" s="26">
        <v>0.0417422867513612</v>
      </c>
      <c r="DK27" s="18">
        <v>46</v>
      </c>
      <c r="DL27" s="18">
        <v>6741</v>
      </c>
      <c r="DM27" s="18">
        <f t="shared" si="47"/>
        <v>146.54347826087</v>
      </c>
      <c r="DN27" s="17">
        <v>159</v>
      </c>
      <c r="DO27" s="17">
        <f t="shared" si="5"/>
        <v>-573</v>
      </c>
      <c r="DP27" s="36">
        <f t="shared" si="6"/>
        <v>-0.0850022251891411</v>
      </c>
      <c r="DQ27" s="18">
        <v>729</v>
      </c>
      <c r="DR27" s="18">
        <v>998</v>
      </c>
      <c r="DS27" s="26">
        <v>0.0390781563126252</v>
      </c>
      <c r="DT27" s="18">
        <v>39</v>
      </c>
      <c r="DU27" s="18">
        <v>5762</v>
      </c>
      <c r="DV27" s="18">
        <f t="shared" si="7"/>
        <v>147.74358974359</v>
      </c>
      <c r="DW27" s="17">
        <v>159</v>
      </c>
      <c r="DX27" s="17">
        <f t="shared" si="8"/>
        <v>-439</v>
      </c>
      <c r="DY27" s="36">
        <f t="shared" si="9"/>
        <v>-0.0761888233252342</v>
      </c>
      <c r="DZ27" s="18">
        <v>697</v>
      </c>
      <c r="EA27" s="18">
        <v>979</v>
      </c>
      <c r="EB27" s="26">
        <v>0.0490296220633299</v>
      </c>
      <c r="EC27" s="18">
        <v>48</v>
      </c>
      <c r="ED27" s="18">
        <v>7082</v>
      </c>
      <c r="EE27" s="18">
        <f t="shared" si="10"/>
        <v>147.541666666667</v>
      </c>
      <c r="EF27" s="17">
        <v>159</v>
      </c>
      <c r="EG27" s="17">
        <f t="shared" si="11"/>
        <v>-550</v>
      </c>
      <c r="EH27" s="36">
        <f t="shared" si="12"/>
        <v>-0.0776616774922339</v>
      </c>
      <c r="EI27" s="18">
        <v>2650</v>
      </c>
      <c r="EJ27" s="18">
        <v>1378</v>
      </c>
      <c r="EK27" s="26">
        <v>0.0406386066763425</v>
      </c>
      <c r="EL27" s="18">
        <v>56</v>
      </c>
      <c r="EM27" s="18">
        <v>8258</v>
      </c>
      <c r="EN27" s="18">
        <f t="shared" si="13"/>
        <v>147.464285714286</v>
      </c>
      <c r="EO27" s="17">
        <v>159</v>
      </c>
      <c r="EP27" s="17">
        <f t="shared" si="14"/>
        <v>-646</v>
      </c>
      <c r="EQ27" s="36">
        <f t="shared" si="15"/>
        <v>-0.0782271736497941</v>
      </c>
      <c r="ER27" s="18">
        <v>1191</v>
      </c>
      <c r="ES27" s="18">
        <v>1463</v>
      </c>
      <c r="ET27" s="26">
        <v>0.0341763499658237</v>
      </c>
      <c r="EU27" s="17">
        <v>50</v>
      </c>
      <c r="EV27" s="18">
        <v>7362</v>
      </c>
      <c r="EW27" s="18">
        <f t="shared" si="16"/>
        <v>147.24</v>
      </c>
      <c r="EX27" s="17">
        <v>159</v>
      </c>
      <c r="EY27" s="17">
        <f t="shared" si="17"/>
        <v>-588</v>
      </c>
      <c r="EZ27" s="36">
        <f t="shared" si="18"/>
        <v>-0.0798696006519967</v>
      </c>
      <c r="FA27" s="17">
        <v>1143</v>
      </c>
      <c r="FB27" s="18">
        <v>1302</v>
      </c>
      <c r="FC27" s="26">
        <v>0.043778801843318</v>
      </c>
      <c r="FD27" s="17">
        <v>57</v>
      </c>
      <c r="FE27" s="18">
        <v>8317</v>
      </c>
      <c r="FF27" s="18">
        <f t="shared" si="19"/>
        <v>145.912280701754</v>
      </c>
      <c r="FG27" s="17">
        <v>159</v>
      </c>
      <c r="FH27" s="17">
        <f t="shared" si="20"/>
        <v>-746</v>
      </c>
      <c r="FI27" s="36">
        <f t="shared" si="21"/>
        <v>-0.0896958037753998</v>
      </c>
      <c r="FJ27" s="17">
        <v>494</v>
      </c>
      <c r="FK27" s="18">
        <v>1213</v>
      </c>
      <c r="FL27" s="26">
        <v>0.0222588623248145</v>
      </c>
      <c r="FM27" s="17">
        <v>27</v>
      </c>
      <c r="FN27" s="18">
        <v>4459</v>
      </c>
      <c r="FO27" s="18">
        <f t="shared" si="22"/>
        <v>165.148148148148</v>
      </c>
      <c r="FP27" s="17">
        <v>159</v>
      </c>
      <c r="FQ27" s="17">
        <f t="shared" si="23"/>
        <v>166</v>
      </c>
      <c r="FR27" s="36">
        <f t="shared" si="24"/>
        <v>0.0372280780444046</v>
      </c>
      <c r="FS27" s="17">
        <v>1099</v>
      </c>
      <c r="FT27" s="18">
        <v>854</v>
      </c>
      <c r="FU27" s="26">
        <v>0.0128805620608899</v>
      </c>
      <c r="FV27" s="17">
        <v>11</v>
      </c>
      <c r="FW27" s="18">
        <v>1876</v>
      </c>
      <c r="FX27" s="18">
        <f t="shared" si="25"/>
        <v>170.545454545455</v>
      </c>
      <c r="FY27" s="17">
        <v>159</v>
      </c>
      <c r="FZ27" s="17">
        <f t="shared" si="26"/>
        <v>127</v>
      </c>
      <c r="GA27" s="36">
        <f t="shared" si="27"/>
        <v>0.0676972281449893</v>
      </c>
      <c r="GB27" s="17">
        <v>1335</v>
      </c>
      <c r="GC27" s="18">
        <v>757</v>
      </c>
      <c r="GD27" s="26">
        <v>0.0132100396301189</v>
      </c>
      <c r="GE27" s="17">
        <v>10</v>
      </c>
      <c r="GF27" s="18">
        <v>1641</v>
      </c>
      <c r="GG27" s="18">
        <f t="shared" si="28"/>
        <v>164.1</v>
      </c>
      <c r="GH27" s="17">
        <v>159</v>
      </c>
      <c r="GI27" s="17">
        <f t="shared" si="29"/>
        <v>50.9999999999999</v>
      </c>
      <c r="GJ27" s="36">
        <f t="shared" si="30"/>
        <v>0.0310786106032906</v>
      </c>
      <c r="GK27" s="17">
        <v>1725</v>
      </c>
      <c r="GL27" s="18">
        <v>580</v>
      </c>
      <c r="GM27" s="26">
        <v>0.0293103448275862</v>
      </c>
      <c r="GN27" s="18">
        <v>17</v>
      </c>
      <c r="GO27" s="18">
        <v>2594</v>
      </c>
      <c r="GP27" s="18">
        <f t="shared" si="31"/>
        <v>152.588235294118</v>
      </c>
      <c r="GQ27" s="17">
        <v>159</v>
      </c>
      <c r="GR27" s="17">
        <f t="shared" si="32"/>
        <v>-109</v>
      </c>
      <c r="GS27" s="36">
        <f t="shared" si="33"/>
        <v>-0.0420200462606014</v>
      </c>
      <c r="GT27" s="17">
        <v>2316</v>
      </c>
      <c r="GU27" s="18">
        <v>665</v>
      </c>
      <c r="GV27" s="26">
        <v>0.0481203007518797</v>
      </c>
      <c r="GW27" s="18">
        <v>32</v>
      </c>
      <c r="GX27" s="18">
        <v>4683</v>
      </c>
      <c r="GY27" s="18">
        <v>146.34375</v>
      </c>
      <c r="GZ27" s="17">
        <v>159</v>
      </c>
      <c r="HA27" s="17">
        <v>-405</v>
      </c>
      <c r="HB27" s="36">
        <v>-0.0864830237027546</v>
      </c>
      <c r="HC27" s="17">
        <v>2317</v>
      </c>
      <c r="HD27" s="18">
        <v>821</v>
      </c>
      <c r="HE27" s="26">
        <v>0.0584652862362972</v>
      </c>
      <c r="HF27" s="18">
        <v>48</v>
      </c>
      <c r="HG27" s="18">
        <v>6884</v>
      </c>
      <c r="HH27" s="40">
        <v>143.416666666667</v>
      </c>
      <c r="HI27" s="17">
        <v>159</v>
      </c>
      <c r="HJ27" s="17">
        <v>-748</v>
      </c>
      <c r="HK27" s="36">
        <v>-0.108657757117955</v>
      </c>
      <c r="HL27" s="18">
        <v>2371</v>
      </c>
      <c r="HM27" s="18">
        <v>1105</v>
      </c>
      <c r="HN27" s="26">
        <v>0.0787330316742081</v>
      </c>
      <c r="HO27" s="18">
        <v>87</v>
      </c>
      <c r="HP27" s="18">
        <v>11798</v>
      </c>
      <c r="HQ27" s="18">
        <f t="shared" si="48"/>
        <v>135.609195402299</v>
      </c>
      <c r="HR27" s="17">
        <v>159</v>
      </c>
      <c r="HS27" s="17">
        <f t="shared" si="35"/>
        <v>-2035</v>
      </c>
      <c r="HT27" s="36">
        <f t="shared" si="36"/>
        <v>-0.172486862180031</v>
      </c>
      <c r="HU27" s="18">
        <v>2328</v>
      </c>
      <c r="HV27" s="18">
        <v>1236</v>
      </c>
      <c r="HW27" s="26">
        <v>0.0679611650485437</v>
      </c>
      <c r="HX27" s="17">
        <v>84</v>
      </c>
      <c r="HY27" s="18">
        <v>11351</v>
      </c>
      <c r="HZ27" s="18">
        <v>135.130952380952</v>
      </c>
      <c r="IA27" s="17">
        <v>159</v>
      </c>
      <c r="IB27" s="17">
        <f t="shared" si="37"/>
        <v>-2005.00000000003</v>
      </c>
      <c r="IC27" s="36">
        <f t="shared" si="38"/>
        <v>-0.176636419698708</v>
      </c>
      <c r="ID27" s="18">
        <v>2284</v>
      </c>
      <c r="IE27" s="18">
        <v>1196</v>
      </c>
      <c r="IF27" s="26">
        <v>0.0593645484949833</v>
      </c>
      <c r="IG27" s="17">
        <v>71</v>
      </c>
      <c r="IH27" s="18">
        <v>9765</v>
      </c>
      <c r="II27" s="40">
        <v>137.535211267606</v>
      </c>
      <c r="IJ27" s="17">
        <v>159</v>
      </c>
      <c r="IK27" s="17">
        <f t="shared" si="39"/>
        <v>-1523.99999999997</v>
      </c>
      <c r="IL27" s="36">
        <f t="shared" si="40"/>
        <v>-0.15606758832565</v>
      </c>
      <c r="IM27" s="17">
        <v>2241</v>
      </c>
      <c r="IN27" s="17"/>
      <c r="IO27" s="17">
        <v>538</v>
      </c>
      <c r="IP27" s="17">
        <v>83069.8</v>
      </c>
      <c r="IQ27" s="18">
        <v>480</v>
      </c>
      <c r="IR27" s="18">
        <v>70711.81</v>
      </c>
      <c r="IS27" s="17"/>
      <c r="IT27" s="17"/>
      <c r="IU27" s="17"/>
      <c r="IV27" s="17"/>
      <c r="IW27" s="16"/>
      <c r="IX27" s="16"/>
      <c r="IY27" s="16"/>
      <c r="IZ27" s="16"/>
      <c r="JA27" s="41"/>
      <c r="JB27" s="41"/>
      <c r="JC27" s="41"/>
      <c r="JD27" s="41"/>
      <c r="JE27" s="18"/>
      <c r="JF27" s="41"/>
      <c r="JG27" s="41"/>
      <c r="JH27" s="41"/>
      <c r="JI27" s="18"/>
      <c r="JJ27" s="18"/>
      <c r="JK27" s="18">
        <f t="shared" si="41"/>
        <v>1596</v>
      </c>
      <c r="JL27" s="18">
        <f t="shared" si="42"/>
        <v>228708</v>
      </c>
      <c r="JM27" s="17">
        <v>159</v>
      </c>
      <c r="JN27" s="17">
        <f t="shared" si="43"/>
        <v>-25056</v>
      </c>
      <c r="JO27" s="36">
        <f t="shared" si="44"/>
        <v>-0.109554541161656</v>
      </c>
      <c r="JP27" s="18">
        <f t="shared" si="45"/>
        <v>2614</v>
      </c>
      <c r="JQ27" s="42">
        <f t="shared" si="46"/>
        <v>382489.61</v>
      </c>
      <c r="JR27" s="43"/>
      <c r="JS27" s="43"/>
    </row>
    <row r="28" customFormat="1" ht="16.5" spans="1:279">
      <c r="A28" s="16"/>
      <c r="B28" s="20" t="s">
        <v>37</v>
      </c>
      <c r="C28" s="18">
        <v>6939962768182</v>
      </c>
      <c r="D28" s="18">
        <v>608131189675</v>
      </c>
      <c r="E28" s="18" t="s">
        <v>177</v>
      </c>
      <c r="F28" s="17" t="s">
        <v>178</v>
      </c>
      <c r="G28" s="19" t="s">
        <v>179</v>
      </c>
      <c r="H28" s="17" t="s">
        <v>288</v>
      </c>
      <c r="I28" s="26">
        <f>VLOOKUP(C28,[2]Sheet2!J:O,6,0)</f>
        <v>1</v>
      </c>
      <c r="J28" s="17">
        <f>VLOOKUP(C28,[2]Sheet2!J:M,4,0)</f>
        <v>129</v>
      </c>
      <c r="K28" s="17">
        <f>VLOOKUP(C28,[2]Sheet2!J:P,7,0)</f>
        <v>1</v>
      </c>
      <c r="L28" s="18">
        <f>VLOOKUP(C28,[2]Sheet2!J:N,5,0)</f>
        <v>202.823179791976</v>
      </c>
      <c r="M28" s="27" t="e">
        <f ca="1" t="shared" si="0"/>
        <v>#VALUE!</v>
      </c>
      <c r="N28" s="17">
        <v>164</v>
      </c>
      <c r="O28" s="26">
        <v>0.00609756097560976</v>
      </c>
      <c r="P28" s="18">
        <v>1</v>
      </c>
      <c r="Q28" s="18">
        <v>399</v>
      </c>
      <c r="R28" s="17">
        <v>399</v>
      </c>
      <c r="S28" s="17">
        <v>149</v>
      </c>
      <c r="T28" s="17">
        <v>167</v>
      </c>
      <c r="U28" s="26">
        <v>0</v>
      </c>
      <c r="V28" s="18">
        <v>0</v>
      </c>
      <c r="W28" s="18">
        <v>0</v>
      </c>
      <c r="X28" s="17">
        <v>399</v>
      </c>
      <c r="Y28" s="17">
        <v>149</v>
      </c>
      <c r="Z28" s="17">
        <v>153</v>
      </c>
      <c r="AA28" s="26">
        <v>0.0065359477124183</v>
      </c>
      <c r="AB28" s="18">
        <v>1</v>
      </c>
      <c r="AC28" s="18">
        <v>399</v>
      </c>
      <c r="AD28" s="17">
        <v>399</v>
      </c>
      <c r="AE28" s="17">
        <v>148</v>
      </c>
      <c r="AF28" s="17">
        <v>196</v>
      </c>
      <c r="AG28" s="26">
        <v>0.00510204081632653</v>
      </c>
      <c r="AH28" s="18">
        <v>1</v>
      </c>
      <c r="AI28" s="18">
        <v>399</v>
      </c>
      <c r="AJ28" s="17">
        <v>399</v>
      </c>
      <c r="AK28" s="17">
        <v>148</v>
      </c>
      <c r="AL28" s="17">
        <v>185</v>
      </c>
      <c r="AM28" s="26">
        <v>0.00540540540540541</v>
      </c>
      <c r="AN28" s="18">
        <v>1</v>
      </c>
      <c r="AO28" s="18">
        <v>399</v>
      </c>
      <c r="AP28" s="17">
        <v>399</v>
      </c>
      <c r="AQ28" s="17">
        <v>147</v>
      </c>
      <c r="AR28" s="17">
        <v>211</v>
      </c>
      <c r="AS28" s="26">
        <v>0</v>
      </c>
      <c r="AT28" s="18">
        <v>0</v>
      </c>
      <c r="AU28" s="18">
        <v>0</v>
      </c>
      <c r="AV28" s="17">
        <v>399</v>
      </c>
      <c r="AW28" s="17">
        <v>147</v>
      </c>
      <c r="AX28" s="17">
        <v>180</v>
      </c>
      <c r="AY28" s="26">
        <v>0.0111111111111111</v>
      </c>
      <c r="AZ28" s="17">
        <v>2</v>
      </c>
      <c r="BA28" s="18">
        <v>798</v>
      </c>
      <c r="BB28" s="17">
        <v>399</v>
      </c>
      <c r="BC28" s="17">
        <v>144</v>
      </c>
      <c r="BD28" s="17">
        <v>174</v>
      </c>
      <c r="BE28" s="32">
        <v>0.00574712643678161</v>
      </c>
      <c r="BF28" s="17">
        <v>1</v>
      </c>
      <c r="BG28" s="18">
        <v>374</v>
      </c>
      <c r="BH28" s="17">
        <v>374</v>
      </c>
      <c r="BI28" s="17">
        <v>141</v>
      </c>
      <c r="BJ28" s="17">
        <v>122</v>
      </c>
      <c r="BK28" s="32">
        <v>0.0163934426229508</v>
      </c>
      <c r="BL28" s="18">
        <v>2</v>
      </c>
      <c r="BM28" s="18">
        <v>798</v>
      </c>
      <c r="BN28" s="17">
        <v>374</v>
      </c>
      <c r="BO28" s="17">
        <v>126</v>
      </c>
      <c r="BP28" s="17">
        <v>119</v>
      </c>
      <c r="BQ28" s="32">
        <v>0.00840336134453781</v>
      </c>
      <c r="BR28" s="18">
        <v>1</v>
      </c>
      <c r="BS28" s="18">
        <v>399</v>
      </c>
      <c r="BT28" s="17">
        <v>399</v>
      </c>
      <c r="BU28" s="18">
        <v>126</v>
      </c>
      <c r="BV28" s="17">
        <v>131</v>
      </c>
      <c r="BW28" s="32">
        <v>0</v>
      </c>
      <c r="BX28" s="18">
        <v>0</v>
      </c>
      <c r="BY28" s="18">
        <v>0</v>
      </c>
      <c r="BZ28" s="17">
        <v>399</v>
      </c>
      <c r="CA28" s="18">
        <v>138</v>
      </c>
      <c r="CB28" s="18">
        <v>127</v>
      </c>
      <c r="CC28" s="32">
        <v>0.0078740157480315</v>
      </c>
      <c r="CD28" s="18">
        <v>1</v>
      </c>
      <c r="CE28" s="18">
        <v>399</v>
      </c>
      <c r="CF28" s="17">
        <v>399</v>
      </c>
      <c r="CG28" s="18">
        <v>136</v>
      </c>
      <c r="CH28" s="33">
        <v>147</v>
      </c>
      <c r="CI28" s="32">
        <v>0.00680272108843537</v>
      </c>
      <c r="CJ28" s="18">
        <v>1</v>
      </c>
      <c r="CK28" s="18">
        <v>399</v>
      </c>
      <c r="CL28" s="17">
        <v>399</v>
      </c>
      <c r="CM28" s="18">
        <v>133</v>
      </c>
      <c r="CN28" s="33">
        <v>121</v>
      </c>
      <c r="CO28" s="32">
        <v>0.00826446280991736</v>
      </c>
      <c r="CP28" s="17">
        <v>1</v>
      </c>
      <c r="CQ28" s="18">
        <v>399</v>
      </c>
      <c r="CR28" s="17">
        <v>399</v>
      </c>
      <c r="CS28" s="17">
        <v>133</v>
      </c>
      <c r="CT28" s="33">
        <v>105</v>
      </c>
      <c r="CU28" s="32">
        <v>0.00952380952380952</v>
      </c>
      <c r="CV28" s="17">
        <v>1</v>
      </c>
      <c r="CW28" s="18">
        <v>399</v>
      </c>
      <c r="CX28" s="17">
        <v>399</v>
      </c>
      <c r="CY28" s="17">
        <v>132</v>
      </c>
      <c r="CZ28" s="33">
        <v>107</v>
      </c>
      <c r="DA28" s="32">
        <v>0.00934579439252336</v>
      </c>
      <c r="DB28" s="18">
        <v>1</v>
      </c>
      <c r="DC28" s="18">
        <v>399</v>
      </c>
      <c r="DD28" s="18">
        <f t="shared" si="1"/>
        <v>399</v>
      </c>
      <c r="DE28" s="17">
        <v>399</v>
      </c>
      <c r="DF28" s="17">
        <f t="shared" si="2"/>
        <v>0</v>
      </c>
      <c r="DG28" s="36">
        <f t="shared" si="3"/>
        <v>0</v>
      </c>
      <c r="DH28" s="18">
        <v>133</v>
      </c>
      <c r="DI28" s="18">
        <v>119</v>
      </c>
      <c r="DJ28" s="26">
        <v>0</v>
      </c>
      <c r="DK28" s="18">
        <v>0</v>
      </c>
      <c r="DL28" s="18">
        <v>0</v>
      </c>
      <c r="DM28" s="18"/>
      <c r="DN28" s="17">
        <v>399</v>
      </c>
      <c r="DO28" s="17">
        <f t="shared" si="5"/>
        <v>0</v>
      </c>
      <c r="DP28" s="36">
        <f t="shared" si="6"/>
        <v>0</v>
      </c>
      <c r="DQ28" s="18">
        <v>133</v>
      </c>
      <c r="DR28" s="18">
        <v>89</v>
      </c>
      <c r="DS28" s="26">
        <v>0.0112359550561798</v>
      </c>
      <c r="DT28" s="18">
        <v>1</v>
      </c>
      <c r="DU28" s="18">
        <v>399</v>
      </c>
      <c r="DV28" s="18">
        <f t="shared" si="7"/>
        <v>399</v>
      </c>
      <c r="DW28" s="17">
        <v>399</v>
      </c>
      <c r="DX28" s="17">
        <f t="shared" si="8"/>
        <v>0</v>
      </c>
      <c r="DY28" s="36">
        <f t="shared" si="9"/>
        <v>0</v>
      </c>
      <c r="DZ28" s="18">
        <v>128</v>
      </c>
      <c r="EA28" s="18">
        <v>83</v>
      </c>
      <c r="EB28" s="26">
        <v>0.0240963855421687</v>
      </c>
      <c r="EC28" s="18">
        <v>2</v>
      </c>
      <c r="ED28" s="18">
        <v>788</v>
      </c>
      <c r="EE28" s="18">
        <f t="shared" si="10"/>
        <v>394</v>
      </c>
      <c r="EF28" s="17">
        <v>399</v>
      </c>
      <c r="EG28" s="17">
        <f t="shared" si="11"/>
        <v>-10</v>
      </c>
      <c r="EH28" s="36">
        <f t="shared" si="12"/>
        <v>-0.0126903553299492</v>
      </c>
      <c r="EI28" s="18">
        <v>127</v>
      </c>
      <c r="EJ28" s="18">
        <v>97</v>
      </c>
      <c r="EK28" s="26">
        <v>0</v>
      </c>
      <c r="EL28" s="18">
        <v>0</v>
      </c>
      <c r="EM28" s="18">
        <v>0</v>
      </c>
      <c r="EN28" s="18">
        <f t="shared" si="13"/>
        <v>0</v>
      </c>
      <c r="EO28" s="17">
        <v>399</v>
      </c>
      <c r="EP28" s="17">
        <f t="shared" si="14"/>
        <v>0</v>
      </c>
      <c r="EQ28" s="36">
        <f t="shared" si="15"/>
        <v>0</v>
      </c>
      <c r="ER28" s="18">
        <v>132</v>
      </c>
      <c r="ES28" s="18">
        <v>136</v>
      </c>
      <c r="ET28" s="26">
        <v>0.0147058823529412</v>
      </c>
      <c r="EU28" s="17">
        <v>2</v>
      </c>
      <c r="EV28" s="18">
        <v>783</v>
      </c>
      <c r="EW28" s="18">
        <f t="shared" si="16"/>
        <v>391.5</v>
      </c>
      <c r="EX28" s="17">
        <v>399</v>
      </c>
      <c r="EY28" s="17">
        <f t="shared" si="17"/>
        <v>-15</v>
      </c>
      <c r="EZ28" s="36">
        <f t="shared" si="18"/>
        <v>-0.0191570881226054</v>
      </c>
      <c r="FA28" s="17">
        <v>129</v>
      </c>
      <c r="FB28" s="18">
        <v>122</v>
      </c>
      <c r="FC28" s="26">
        <v>0.00819672131147541</v>
      </c>
      <c r="FD28" s="17">
        <v>1</v>
      </c>
      <c r="FE28" s="18">
        <v>399</v>
      </c>
      <c r="FF28" s="18">
        <f t="shared" si="19"/>
        <v>399</v>
      </c>
      <c r="FG28" s="17">
        <v>399</v>
      </c>
      <c r="FH28" s="17">
        <f t="shared" si="20"/>
        <v>0</v>
      </c>
      <c r="FI28" s="36">
        <f t="shared" si="21"/>
        <v>0</v>
      </c>
      <c r="FJ28" s="17">
        <v>126</v>
      </c>
      <c r="FK28" s="18">
        <v>98</v>
      </c>
      <c r="FL28" s="26">
        <v>0</v>
      </c>
      <c r="FM28" s="17">
        <v>0</v>
      </c>
      <c r="FN28" s="18">
        <v>0</v>
      </c>
      <c r="FO28" s="18">
        <f t="shared" si="22"/>
        <v>0</v>
      </c>
      <c r="FP28" s="17">
        <v>399</v>
      </c>
      <c r="FQ28" s="17">
        <f t="shared" si="23"/>
        <v>0</v>
      </c>
      <c r="FR28" s="36">
        <f t="shared" si="24"/>
        <v>0</v>
      </c>
      <c r="FS28" s="17">
        <v>131</v>
      </c>
      <c r="FT28" s="18">
        <v>112</v>
      </c>
      <c r="FU28" s="26">
        <v>0</v>
      </c>
      <c r="FV28" s="17">
        <v>0</v>
      </c>
      <c r="FW28" s="18">
        <v>0</v>
      </c>
      <c r="FX28" s="18">
        <f t="shared" si="25"/>
        <v>0</v>
      </c>
      <c r="FY28" s="17">
        <v>399</v>
      </c>
      <c r="FZ28" s="17">
        <f t="shared" si="26"/>
        <v>0</v>
      </c>
      <c r="GA28" s="36">
        <f t="shared" si="27"/>
        <v>0</v>
      </c>
      <c r="GB28" s="17">
        <v>131</v>
      </c>
      <c r="GC28" s="18">
        <v>90</v>
      </c>
      <c r="GD28" s="26">
        <v>0.0111111111111111</v>
      </c>
      <c r="GE28" s="17">
        <v>1</v>
      </c>
      <c r="GF28" s="18">
        <v>399</v>
      </c>
      <c r="GG28" s="18">
        <f t="shared" si="28"/>
        <v>399</v>
      </c>
      <c r="GH28" s="17">
        <v>399</v>
      </c>
      <c r="GI28" s="17">
        <f t="shared" si="29"/>
        <v>0</v>
      </c>
      <c r="GJ28" s="36">
        <f t="shared" si="30"/>
        <v>0</v>
      </c>
      <c r="GK28" s="17">
        <v>130</v>
      </c>
      <c r="GL28" s="18">
        <v>111</v>
      </c>
      <c r="GM28" s="26">
        <v>0</v>
      </c>
      <c r="GN28" s="18">
        <v>0</v>
      </c>
      <c r="GO28" s="18">
        <v>0</v>
      </c>
      <c r="GP28" s="18">
        <f t="shared" si="31"/>
        <v>0</v>
      </c>
      <c r="GQ28" s="17">
        <v>399</v>
      </c>
      <c r="GR28" s="17">
        <f t="shared" si="32"/>
        <v>0</v>
      </c>
      <c r="GS28" s="36">
        <f t="shared" si="33"/>
        <v>0</v>
      </c>
      <c r="GT28" s="17">
        <v>128</v>
      </c>
      <c r="GU28" s="18">
        <v>84</v>
      </c>
      <c r="GV28" s="26">
        <v>0</v>
      </c>
      <c r="GW28" s="18">
        <v>0</v>
      </c>
      <c r="GX28" s="18">
        <v>0</v>
      </c>
      <c r="GY28" s="18">
        <v>0</v>
      </c>
      <c r="GZ28" s="17">
        <v>399</v>
      </c>
      <c r="HA28" s="17">
        <v>0</v>
      </c>
      <c r="HB28" s="36">
        <v>0</v>
      </c>
      <c r="HC28" s="17">
        <v>131</v>
      </c>
      <c r="HD28" s="18">
        <v>95</v>
      </c>
      <c r="HE28" s="26">
        <v>0.0105263157894737</v>
      </c>
      <c r="HF28" s="18">
        <v>1</v>
      </c>
      <c r="HG28" s="18">
        <v>389</v>
      </c>
      <c r="HH28" s="40">
        <v>389</v>
      </c>
      <c r="HI28" s="17">
        <v>399</v>
      </c>
      <c r="HJ28" s="17">
        <v>-10</v>
      </c>
      <c r="HK28" s="36">
        <v>-0.025706940874036</v>
      </c>
      <c r="HL28" s="18">
        <v>131</v>
      </c>
      <c r="HM28" s="18">
        <v>124</v>
      </c>
      <c r="HN28" s="26">
        <v>0</v>
      </c>
      <c r="HO28" s="18">
        <v>0</v>
      </c>
      <c r="HP28" s="18">
        <v>0</v>
      </c>
      <c r="HQ28" s="18">
        <v>0</v>
      </c>
      <c r="HR28" s="17">
        <v>399</v>
      </c>
      <c r="HS28" s="17">
        <f t="shared" si="35"/>
        <v>0</v>
      </c>
      <c r="HT28" s="36">
        <f t="shared" si="36"/>
        <v>0</v>
      </c>
      <c r="HU28" s="18">
        <v>131</v>
      </c>
      <c r="HV28" s="18">
        <v>91</v>
      </c>
      <c r="HW28" s="26">
        <v>0.021978021978022</v>
      </c>
      <c r="HX28" s="17">
        <v>2</v>
      </c>
      <c r="HY28" s="18">
        <v>798</v>
      </c>
      <c r="HZ28" s="18">
        <v>399</v>
      </c>
      <c r="IA28" s="17">
        <v>399</v>
      </c>
      <c r="IB28" s="17">
        <f t="shared" si="37"/>
        <v>0</v>
      </c>
      <c r="IC28" s="36">
        <f t="shared" si="38"/>
        <v>0</v>
      </c>
      <c r="ID28" s="18">
        <v>129</v>
      </c>
      <c r="IE28" s="18">
        <v>110</v>
      </c>
      <c r="IF28" s="26">
        <v>0</v>
      </c>
      <c r="IG28" s="17">
        <v>0</v>
      </c>
      <c r="IH28" s="18">
        <v>0</v>
      </c>
      <c r="II28" s="40">
        <v>0</v>
      </c>
      <c r="IJ28" s="17">
        <v>399</v>
      </c>
      <c r="IK28" s="17">
        <f t="shared" si="39"/>
        <v>0</v>
      </c>
      <c r="IL28" s="36">
        <f t="shared" si="40"/>
        <v>0</v>
      </c>
      <c r="IM28" s="17">
        <v>129</v>
      </c>
      <c r="IN28" s="17"/>
      <c r="IO28" s="17">
        <v>32</v>
      </c>
      <c r="IP28" s="17">
        <v>11949.3</v>
      </c>
      <c r="IQ28" s="18">
        <v>13</v>
      </c>
      <c r="IR28" s="18">
        <v>5517</v>
      </c>
      <c r="IS28" s="17"/>
      <c r="IT28" s="17"/>
      <c r="IU28" s="17"/>
      <c r="IV28" s="17"/>
      <c r="IW28" s="16"/>
      <c r="IX28" s="16"/>
      <c r="IY28" s="16"/>
      <c r="IZ28" s="16"/>
      <c r="JA28" s="41"/>
      <c r="JB28" s="41"/>
      <c r="JC28" s="41"/>
      <c r="JD28" s="41"/>
      <c r="JE28" s="18"/>
      <c r="JF28" s="41"/>
      <c r="JG28" s="41"/>
      <c r="JH28" s="41"/>
      <c r="JI28" s="18"/>
      <c r="JJ28" s="18"/>
      <c r="JK28" s="18">
        <f t="shared" si="41"/>
        <v>25</v>
      </c>
      <c r="JL28" s="18">
        <f t="shared" si="42"/>
        <v>9915</v>
      </c>
      <c r="JM28" s="17">
        <v>399</v>
      </c>
      <c r="JN28" s="17">
        <f t="shared" si="43"/>
        <v>-59.9999999999994</v>
      </c>
      <c r="JO28" s="36">
        <f t="shared" si="44"/>
        <v>-0.00605143721633882</v>
      </c>
      <c r="JP28" s="18">
        <f t="shared" si="45"/>
        <v>70</v>
      </c>
      <c r="JQ28" s="42">
        <f t="shared" si="46"/>
        <v>27381.3</v>
      </c>
      <c r="JR28" s="43"/>
      <c r="JS28" s="43"/>
    </row>
    <row r="29" customFormat="1" ht="16.5" spans="1:279">
      <c r="A29" s="16" t="s">
        <v>126</v>
      </c>
      <c r="B29" s="17" t="s">
        <v>38</v>
      </c>
      <c r="C29" s="18">
        <v>6939962734354</v>
      </c>
      <c r="D29" s="18">
        <v>565288140080</v>
      </c>
      <c r="E29" s="18">
        <v>21061110000011</v>
      </c>
      <c r="F29" s="17" t="s">
        <v>180</v>
      </c>
      <c r="G29" s="19" t="s">
        <v>181</v>
      </c>
      <c r="H29" s="17" t="s">
        <v>129</v>
      </c>
      <c r="I29" s="26">
        <f>VLOOKUP(C29,[2]Sheet2!J:O,6,0)</f>
        <v>1</v>
      </c>
      <c r="J29" s="17">
        <f>VLOOKUP(C29,[2]Sheet2!J:M,4,0)</f>
        <v>468</v>
      </c>
      <c r="K29" s="17">
        <f>VLOOKUP(C29,[2]Sheet2!J:P,7,0)</f>
        <v>45</v>
      </c>
      <c r="L29" s="18">
        <f>VLOOKUP(C29,[2]Sheet2!J:N,5,0)</f>
        <v>39.4466095089634</v>
      </c>
      <c r="M29" s="27" t="e">
        <f ca="1" t="shared" si="0"/>
        <v>#VALUE!</v>
      </c>
      <c r="N29" s="17">
        <v>935</v>
      </c>
      <c r="O29" s="26">
        <v>0.0181818181818182</v>
      </c>
      <c r="P29" s="18">
        <v>17</v>
      </c>
      <c r="Q29" s="18">
        <v>3159</v>
      </c>
      <c r="R29" s="17">
        <v>199</v>
      </c>
      <c r="S29" s="17">
        <v>282</v>
      </c>
      <c r="T29" s="17">
        <v>812</v>
      </c>
      <c r="U29" s="26">
        <v>0.0233990147783251</v>
      </c>
      <c r="V29" s="18">
        <v>19</v>
      </c>
      <c r="W29" s="18">
        <v>3561</v>
      </c>
      <c r="X29" s="17">
        <v>199</v>
      </c>
      <c r="Y29" s="17">
        <v>464</v>
      </c>
      <c r="Z29" s="17">
        <v>903</v>
      </c>
      <c r="AA29" s="26">
        <v>0.0221483942414175</v>
      </c>
      <c r="AB29" s="18">
        <v>20</v>
      </c>
      <c r="AC29" s="18">
        <v>3721</v>
      </c>
      <c r="AD29" s="17">
        <v>199</v>
      </c>
      <c r="AE29" s="17">
        <v>447</v>
      </c>
      <c r="AF29" s="17">
        <v>1027</v>
      </c>
      <c r="AG29" s="26">
        <v>0.0146056475170399</v>
      </c>
      <c r="AH29" s="18">
        <v>15</v>
      </c>
      <c r="AI29" s="18">
        <v>2825</v>
      </c>
      <c r="AJ29" s="17">
        <v>199</v>
      </c>
      <c r="AK29" s="17">
        <v>265</v>
      </c>
      <c r="AL29" s="17">
        <v>822</v>
      </c>
      <c r="AM29" s="26">
        <v>0.0097323600973236</v>
      </c>
      <c r="AN29" s="18">
        <v>8</v>
      </c>
      <c r="AO29" s="18">
        <v>1592</v>
      </c>
      <c r="AP29" s="17">
        <v>199</v>
      </c>
      <c r="AQ29" s="17">
        <v>225</v>
      </c>
      <c r="AR29" s="17">
        <v>808</v>
      </c>
      <c r="AS29" s="26">
        <v>0.0136138613861386</v>
      </c>
      <c r="AT29" s="18">
        <v>11</v>
      </c>
      <c r="AU29" s="18">
        <v>2174</v>
      </c>
      <c r="AV29" s="17">
        <v>199</v>
      </c>
      <c r="AW29" s="17">
        <v>215</v>
      </c>
      <c r="AX29" s="17">
        <v>848</v>
      </c>
      <c r="AY29" s="26">
        <v>0.017688679245283</v>
      </c>
      <c r="AZ29" s="17">
        <v>15</v>
      </c>
      <c r="BA29" s="18">
        <v>2930</v>
      </c>
      <c r="BB29" s="17">
        <v>199</v>
      </c>
      <c r="BC29" s="17">
        <v>246</v>
      </c>
      <c r="BD29" s="17">
        <v>903</v>
      </c>
      <c r="BE29" s="32">
        <v>0.0110741971207087</v>
      </c>
      <c r="BF29" s="17">
        <v>10</v>
      </c>
      <c r="BG29" s="18">
        <v>1970</v>
      </c>
      <c r="BH29" s="17">
        <v>199</v>
      </c>
      <c r="BI29" s="17">
        <v>306</v>
      </c>
      <c r="BJ29" s="17">
        <v>798</v>
      </c>
      <c r="BK29" s="32">
        <v>0.0213032581453634</v>
      </c>
      <c r="BL29" s="18">
        <v>17</v>
      </c>
      <c r="BM29" s="18">
        <v>3366</v>
      </c>
      <c r="BN29" s="17">
        <v>199</v>
      </c>
      <c r="BO29" s="17">
        <v>339</v>
      </c>
      <c r="BP29" s="17">
        <v>694</v>
      </c>
      <c r="BQ29" s="32">
        <v>0.0144092219020173</v>
      </c>
      <c r="BR29" s="18">
        <v>10</v>
      </c>
      <c r="BS29" s="18">
        <v>1975</v>
      </c>
      <c r="BT29" s="17">
        <v>199</v>
      </c>
      <c r="BU29" s="18">
        <v>339</v>
      </c>
      <c r="BV29" s="17">
        <v>688</v>
      </c>
      <c r="BW29" s="32">
        <v>0.0116279069767442</v>
      </c>
      <c r="BX29" s="18">
        <v>8</v>
      </c>
      <c r="BY29" s="18">
        <v>1567</v>
      </c>
      <c r="BZ29" s="17">
        <v>199</v>
      </c>
      <c r="CA29" s="18">
        <v>351</v>
      </c>
      <c r="CB29" s="18">
        <v>692</v>
      </c>
      <c r="CC29" s="32">
        <v>0.0187861271676301</v>
      </c>
      <c r="CD29" s="18">
        <v>13</v>
      </c>
      <c r="CE29" s="18">
        <v>2577</v>
      </c>
      <c r="CF29" s="17">
        <v>199</v>
      </c>
      <c r="CG29" s="18">
        <v>345</v>
      </c>
      <c r="CH29" s="33">
        <v>813</v>
      </c>
      <c r="CI29" s="32">
        <v>0.020910209102091</v>
      </c>
      <c r="CJ29" s="18">
        <v>17</v>
      </c>
      <c r="CK29" s="18">
        <v>3343</v>
      </c>
      <c r="CL29" s="17">
        <v>199</v>
      </c>
      <c r="CM29" s="18">
        <v>329</v>
      </c>
      <c r="CN29" s="33">
        <v>743</v>
      </c>
      <c r="CO29" s="32">
        <v>0.0161507402422611</v>
      </c>
      <c r="CP29" s="17">
        <v>12</v>
      </c>
      <c r="CQ29" s="18">
        <v>2373</v>
      </c>
      <c r="CR29" s="17">
        <v>199</v>
      </c>
      <c r="CS29" s="17">
        <v>318</v>
      </c>
      <c r="CT29" s="33">
        <v>706</v>
      </c>
      <c r="CU29" s="32">
        <v>0.0141643059490085</v>
      </c>
      <c r="CV29" s="17">
        <v>10</v>
      </c>
      <c r="CW29" s="18">
        <v>1980</v>
      </c>
      <c r="CX29" s="17">
        <v>199</v>
      </c>
      <c r="CY29" s="17">
        <v>309</v>
      </c>
      <c r="CZ29" s="33">
        <v>594</v>
      </c>
      <c r="DA29" s="32">
        <v>0.0202020202020202</v>
      </c>
      <c r="DB29" s="18">
        <v>12</v>
      </c>
      <c r="DC29" s="18">
        <v>2364</v>
      </c>
      <c r="DD29" s="18">
        <f t="shared" si="1"/>
        <v>197</v>
      </c>
      <c r="DE29" s="17">
        <v>189</v>
      </c>
      <c r="DF29" s="17">
        <f t="shared" si="2"/>
        <v>96</v>
      </c>
      <c r="DG29" s="36">
        <f t="shared" si="3"/>
        <v>0.0406091370558376</v>
      </c>
      <c r="DH29" s="18">
        <v>298</v>
      </c>
      <c r="DI29" s="18">
        <v>816</v>
      </c>
      <c r="DJ29" s="26">
        <v>0.0147058823529412</v>
      </c>
      <c r="DK29" s="18">
        <v>12</v>
      </c>
      <c r="DL29" s="18">
        <v>2388</v>
      </c>
      <c r="DM29" s="18">
        <f t="shared" ref="DM29:DM47" si="49">DL29/DK29</f>
        <v>199</v>
      </c>
      <c r="DN29" s="17">
        <v>189</v>
      </c>
      <c r="DO29" s="17">
        <f t="shared" si="5"/>
        <v>120</v>
      </c>
      <c r="DP29" s="36">
        <f t="shared" si="6"/>
        <v>0.050251256281407</v>
      </c>
      <c r="DQ29" s="18">
        <v>287</v>
      </c>
      <c r="DR29" s="18">
        <v>648</v>
      </c>
      <c r="DS29" s="26">
        <v>0.0200617283950617</v>
      </c>
      <c r="DT29" s="18">
        <v>13</v>
      </c>
      <c r="DU29" s="18">
        <v>2555</v>
      </c>
      <c r="DV29" s="18">
        <f t="shared" si="7"/>
        <v>196.538461538462</v>
      </c>
      <c r="DW29" s="17">
        <v>189</v>
      </c>
      <c r="DX29" s="17">
        <f t="shared" si="8"/>
        <v>98.0000000000001</v>
      </c>
      <c r="DY29" s="36">
        <f t="shared" si="9"/>
        <v>0.0383561643835617</v>
      </c>
      <c r="DZ29" s="18">
        <v>521</v>
      </c>
      <c r="EA29" s="18">
        <v>655</v>
      </c>
      <c r="EB29" s="26">
        <v>0.0259541984732824</v>
      </c>
      <c r="EC29" s="18">
        <v>17</v>
      </c>
      <c r="ED29" s="18">
        <v>3305</v>
      </c>
      <c r="EE29" s="18">
        <f t="shared" si="10"/>
        <v>194.411764705882</v>
      </c>
      <c r="EF29" s="17">
        <v>189</v>
      </c>
      <c r="EG29" s="17">
        <f t="shared" si="11"/>
        <v>91.9999999999999</v>
      </c>
      <c r="EH29" s="36">
        <f t="shared" si="12"/>
        <v>0.0278366111951588</v>
      </c>
      <c r="EI29" s="18">
        <v>352</v>
      </c>
      <c r="EJ29" s="18">
        <v>575</v>
      </c>
      <c r="EK29" s="26">
        <v>0.0208695652173913</v>
      </c>
      <c r="EL29" s="18">
        <v>12</v>
      </c>
      <c r="EM29" s="18">
        <v>2362</v>
      </c>
      <c r="EN29" s="18">
        <f t="shared" si="13"/>
        <v>196.833333333333</v>
      </c>
      <c r="EO29" s="17">
        <v>189</v>
      </c>
      <c r="EP29" s="17">
        <f t="shared" si="14"/>
        <v>94.0000000000001</v>
      </c>
      <c r="EQ29" s="36">
        <f t="shared" si="15"/>
        <v>0.039796782387807</v>
      </c>
      <c r="ER29" s="18">
        <v>253</v>
      </c>
      <c r="ES29" s="18">
        <v>617</v>
      </c>
      <c r="ET29" s="26">
        <v>0.0210696920583468</v>
      </c>
      <c r="EU29" s="17">
        <v>13</v>
      </c>
      <c r="EV29" s="18">
        <v>2559</v>
      </c>
      <c r="EW29" s="18">
        <f t="shared" si="16"/>
        <v>196.846153846154</v>
      </c>
      <c r="EX29" s="17">
        <v>189</v>
      </c>
      <c r="EY29" s="17">
        <f t="shared" si="17"/>
        <v>102</v>
      </c>
      <c r="EZ29" s="36">
        <f t="shared" si="18"/>
        <v>0.0398593200468933</v>
      </c>
      <c r="FA29" s="17">
        <v>265</v>
      </c>
      <c r="FB29" s="18">
        <v>559</v>
      </c>
      <c r="FC29" s="26">
        <v>0.0125223613595707</v>
      </c>
      <c r="FD29" s="17">
        <v>7</v>
      </c>
      <c r="FE29" s="18">
        <v>1358</v>
      </c>
      <c r="FF29" s="18">
        <f t="shared" si="19"/>
        <v>194</v>
      </c>
      <c r="FG29" s="17">
        <v>189</v>
      </c>
      <c r="FH29" s="17">
        <f t="shared" si="20"/>
        <v>35</v>
      </c>
      <c r="FI29" s="36">
        <f t="shared" si="21"/>
        <v>0.0257731958762887</v>
      </c>
      <c r="FJ29" s="17">
        <v>423</v>
      </c>
      <c r="FK29" s="18">
        <v>577</v>
      </c>
      <c r="FL29" s="26">
        <v>0.0173310225303293</v>
      </c>
      <c r="FM29" s="17">
        <v>10</v>
      </c>
      <c r="FN29" s="18">
        <v>1995</v>
      </c>
      <c r="FO29" s="18">
        <f t="shared" si="22"/>
        <v>199.5</v>
      </c>
      <c r="FP29" s="17">
        <v>189</v>
      </c>
      <c r="FQ29" s="17">
        <f t="shared" si="23"/>
        <v>105</v>
      </c>
      <c r="FR29" s="36">
        <f t="shared" si="24"/>
        <v>0.0526315789473684</v>
      </c>
      <c r="FS29" s="17">
        <v>400</v>
      </c>
      <c r="FT29" s="18">
        <v>584</v>
      </c>
      <c r="FU29" s="26">
        <v>0.0222602739726027</v>
      </c>
      <c r="FV29" s="17">
        <v>13</v>
      </c>
      <c r="FW29" s="18">
        <v>2517</v>
      </c>
      <c r="FX29" s="18">
        <f t="shared" si="25"/>
        <v>193.615384615385</v>
      </c>
      <c r="FY29" s="17">
        <v>189</v>
      </c>
      <c r="FZ29" s="17">
        <f t="shared" si="26"/>
        <v>60</v>
      </c>
      <c r="GA29" s="36">
        <f t="shared" si="27"/>
        <v>0.0238379022646007</v>
      </c>
      <c r="GB29" s="17">
        <v>488</v>
      </c>
      <c r="GC29" s="18">
        <v>652</v>
      </c>
      <c r="GD29" s="26">
        <v>0.0245398773006135</v>
      </c>
      <c r="GE29" s="17">
        <v>16</v>
      </c>
      <c r="GF29" s="18">
        <v>3101</v>
      </c>
      <c r="GG29" s="18">
        <f t="shared" si="28"/>
        <v>193.8125</v>
      </c>
      <c r="GH29" s="17">
        <v>189</v>
      </c>
      <c r="GI29" s="17">
        <f t="shared" si="29"/>
        <v>77</v>
      </c>
      <c r="GJ29" s="36">
        <f t="shared" si="30"/>
        <v>0.0248306997742664</v>
      </c>
      <c r="GK29" s="17">
        <v>488</v>
      </c>
      <c r="GL29" s="18">
        <v>672</v>
      </c>
      <c r="GM29" s="26">
        <v>0.0163690476190476</v>
      </c>
      <c r="GN29" s="18">
        <v>11</v>
      </c>
      <c r="GO29" s="18">
        <v>2164</v>
      </c>
      <c r="GP29" s="18">
        <f t="shared" si="31"/>
        <v>196.727272727273</v>
      </c>
      <c r="GQ29" s="17">
        <v>189</v>
      </c>
      <c r="GR29" s="17">
        <f t="shared" si="32"/>
        <v>84.9999999999999</v>
      </c>
      <c r="GS29" s="36">
        <f t="shared" si="33"/>
        <v>0.0392791127541589</v>
      </c>
      <c r="GT29" s="17">
        <v>535</v>
      </c>
      <c r="GU29" s="18">
        <v>546</v>
      </c>
      <c r="GV29" s="26">
        <v>0.021978021978022</v>
      </c>
      <c r="GW29" s="18">
        <v>12</v>
      </c>
      <c r="GX29" s="18">
        <v>2343</v>
      </c>
      <c r="GY29" s="18">
        <v>195.25</v>
      </c>
      <c r="GZ29" s="17">
        <v>189</v>
      </c>
      <c r="HA29" s="17">
        <v>75</v>
      </c>
      <c r="HB29" s="36">
        <v>0.0320102432778489</v>
      </c>
      <c r="HC29" s="17">
        <v>550</v>
      </c>
      <c r="HD29" s="18">
        <v>506</v>
      </c>
      <c r="HE29" s="26">
        <v>0.0138339920948617</v>
      </c>
      <c r="HF29" s="18">
        <v>7</v>
      </c>
      <c r="HG29" s="18">
        <v>1362</v>
      </c>
      <c r="HH29" s="40">
        <v>194.571428571429</v>
      </c>
      <c r="HI29" s="17">
        <v>189</v>
      </c>
      <c r="HJ29" s="17">
        <v>39.0000000000001</v>
      </c>
      <c r="HK29" s="36">
        <v>0.0286343612334802</v>
      </c>
      <c r="HL29" s="18">
        <v>535</v>
      </c>
      <c r="HM29" s="18">
        <v>498</v>
      </c>
      <c r="HN29" s="26">
        <v>0.0261044176706827</v>
      </c>
      <c r="HO29" s="18">
        <v>13</v>
      </c>
      <c r="HP29" s="18">
        <v>2547</v>
      </c>
      <c r="HQ29" s="18">
        <f t="shared" ref="HQ29:HQ47" si="50">HP29/HO29</f>
        <v>195.923076923077</v>
      </c>
      <c r="HR29" s="17">
        <v>189</v>
      </c>
      <c r="HS29" s="17">
        <f t="shared" si="35"/>
        <v>90.0000000000001</v>
      </c>
      <c r="HT29" s="36">
        <f t="shared" si="36"/>
        <v>0.0353356890459365</v>
      </c>
      <c r="HU29" s="18">
        <v>537</v>
      </c>
      <c r="HV29" s="18">
        <v>603</v>
      </c>
      <c r="HW29" s="26">
        <v>0.0381426202321725</v>
      </c>
      <c r="HX29" s="17">
        <v>23</v>
      </c>
      <c r="HY29" s="18">
        <v>4494</v>
      </c>
      <c r="HZ29" s="18">
        <v>195.391304347826</v>
      </c>
      <c r="IA29" s="17">
        <v>189</v>
      </c>
      <c r="IB29" s="17">
        <f t="shared" si="37"/>
        <v>146.999999999998</v>
      </c>
      <c r="IC29" s="36">
        <f t="shared" si="38"/>
        <v>0.0327102803738314</v>
      </c>
      <c r="ID29" s="18">
        <v>515</v>
      </c>
      <c r="IE29" s="18">
        <v>711</v>
      </c>
      <c r="IF29" s="26">
        <v>0.0126582278481013</v>
      </c>
      <c r="IG29" s="17">
        <v>9</v>
      </c>
      <c r="IH29" s="18">
        <v>1756</v>
      </c>
      <c r="II29" s="40">
        <v>195.111111111111</v>
      </c>
      <c r="IJ29" s="17">
        <v>189</v>
      </c>
      <c r="IK29" s="17">
        <f t="shared" si="39"/>
        <v>54.999999999999</v>
      </c>
      <c r="IL29" s="36">
        <f t="shared" si="40"/>
        <v>0.03132118451025</v>
      </c>
      <c r="IM29" s="17">
        <v>510</v>
      </c>
      <c r="IN29" s="17"/>
      <c r="IO29" s="17">
        <v>303</v>
      </c>
      <c r="IP29" s="17">
        <v>58879.2</v>
      </c>
      <c r="IQ29" s="18">
        <v>258</v>
      </c>
      <c r="IR29" s="18">
        <v>49596.23</v>
      </c>
      <c r="IS29" s="17"/>
      <c r="IT29" s="17"/>
      <c r="IU29" s="17"/>
      <c r="IV29" s="17"/>
      <c r="IW29" s="18"/>
      <c r="IX29" s="41"/>
      <c r="IY29" s="41"/>
      <c r="IZ29" s="41"/>
      <c r="JA29" s="41"/>
      <c r="JB29" s="41"/>
      <c r="JC29" s="41"/>
      <c r="JD29" s="41"/>
      <c r="JE29" s="18"/>
      <c r="JF29" s="41"/>
      <c r="JG29" s="41"/>
      <c r="JH29" s="41"/>
      <c r="JI29" s="18"/>
      <c r="JJ29" s="18"/>
      <c r="JK29" s="18">
        <f t="shared" si="41"/>
        <v>402</v>
      </c>
      <c r="JL29" s="18">
        <f t="shared" si="42"/>
        <v>78283</v>
      </c>
      <c r="JM29" s="17">
        <v>189</v>
      </c>
      <c r="JN29" s="17">
        <f t="shared" si="43"/>
        <v>2305</v>
      </c>
      <c r="JO29" s="36">
        <f t="shared" si="44"/>
        <v>0.029444451541203</v>
      </c>
      <c r="JP29" s="18">
        <f t="shared" si="45"/>
        <v>963</v>
      </c>
      <c r="JQ29" s="42">
        <f t="shared" si="46"/>
        <v>186758.43</v>
      </c>
      <c r="JR29" s="43"/>
      <c r="JS29" s="43"/>
    </row>
    <row r="30" customFormat="1" ht="16.5" spans="1:279">
      <c r="A30" s="16" t="s">
        <v>126</v>
      </c>
      <c r="B30" s="17" t="s">
        <v>38</v>
      </c>
      <c r="C30" s="18">
        <v>6939962756264</v>
      </c>
      <c r="D30" s="18">
        <v>564948371670</v>
      </c>
      <c r="E30" s="18">
        <v>21061110001704</v>
      </c>
      <c r="F30" s="17" t="s">
        <v>182</v>
      </c>
      <c r="G30" s="19" t="s">
        <v>183</v>
      </c>
      <c r="H30" s="17" t="s">
        <v>129</v>
      </c>
      <c r="I30" s="26">
        <f>VLOOKUP(C30,[2]Sheet2!J:O,6,0)</f>
        <v>1</v>
      </c>
      <c r="J30" s="17">
        <f>VLOOKUP(C30,[2]Sheet2!J:M,4,0)</f>
        <v>3505</v>
      </c>
      <c r="K30" s="17">
        <f>VLOOKUP(C30,[2]Sheet2!J:P,7,0)</f>
        <v>817</v>
      </c>
      <c r="L30" s="18">
        <f>VLOOKUP(C30,[2]Sheet2!J:N,5,0)</f>
        <v>37.3882494073291</v>
      </c>
      <c r="M30" s="27" t="e">
        <f ca="1" t="shared" si="0"/>
        <v>#VALUE!</v>
      </c>
      <c r="N30" s="17">
        <v>3235</v>
      </c>
      <c r="O30" s="26">
        <v>0.0568778979907264</v>
      </c>
      <c r="P30" s="18">
        <v>184</v>
      </c>
      <c r="Q30" s="18">
        <v>36270</v>
      </c>
      <c r="R30" s="17">
        <v>229</v>
      </c>
      <c r="S30" s="17">
        <v>2571</v>
      </c>
      <c r="T30" s="17">
        <v>3367</v>
      </c>
      <c r="U30" s="26">
        <v>0.0377190377190377</v>
      </c>
      <c r="V30" s="18">
        <v>127</v>
      </c>
      <c r="W30" s="18">
        <v>25539</v>
      </c>
      <c r="X30" s="17">
        <v>229</v>
      </c>
      <c r="Y30" s="17">
        <v>2996</v>
      </c>
      <c r="Z30" s="17">
        <v>3146</v>
      </c>
      <c r="AA30" s="26">
        <v>0.0184361093452003</v>
      </c>
      <c r="AB30" s="18">
        <v>58</v>
      </c>
      <c r="AC30" s="18">
        <v>12582</v>
      </c>
      <c r="AD30" s="17">
        <v>229</v>
      </c>
      <c r="AE30" s="17">
        <v>2930</v>
      </c>
      <c r="AF30" s="17">
        <v>3617</v>
      </c>
      <c r="AG30" s="26">
        <v>0.0176942217307161</v>
      </c>
      <c r="AH30" s="18">
        <v>64</v>
      </c>
      <c r="AI30" s="18">
        <v>13871</v>
      </c>
      <c r="AJ30" s="17">
        <v>229</v>
      </c>
      <c r="AK30" s="17">
        <v>2452</v>
      </c>
      <c r="AL30" s="17">
        <v>5072</v>
      </c>
      <c r="AM30" s="26">
        <v>0.034108832807571</v>
      </c>
      <c r="AN30" s="18">
        <v>173</v>
      </c>
      <c r="AO30" s="18">
        <v>36804</v>
      </c>
      <c r="AP30" s="17">
        <v>229</v>
      </c>
      <c r="AQ30" s="17">
        <v>2316</v>
      </c>
      <c r="AR30" s="17">
        <v>4100</v>
      </c>
      <c r="AS30" s="26">
        <v>0.0241463414634146</v>
      </c>
      <c r="AT30" s="18">
        <v>99</v>
      </c>
      <c r="AU30" s="18">
        <v>21074</v>
      </c>
      <c r="AV30" s="17">
        <v>229</v>
      </c>
      <c r="AW30" s="17">
        <v>2272</v>
      </c>
      <c r="AX30" s="17">
        <v>4936</v>
      </c>
      <c r="AY30" s="26">
        <v>0.0526742301458671</v>
      </c>
      <c r="AZ30" s="17">
        <v>260</v>
      </c>
      <c r="BA30" s="18">
        <v>50091</v>
      </c>
      <c r="BB30" s="17">
        <v>229</v>
      </c>
      <c r="BC30" s="17">
        <v>2148</v>
      </c>
      <c r="BD30" s="17">
        <v>5876</v>
      </c>
      <c r="BE30" s="32">
        <v>0.0723281143635126</v>
      </c>
      <c r="BF30" s="17">
        <v>425</v>
      </c>
      <c r="BG30" s="18">
        <v>82320</v>
      </c>
      <c r="BH30" s="17">
        <v>229</v>
      </c>
      <c r="BI30" s="17">
        <v>1785</v>
      </c>
      <c r="BJ30" s="17">
        <v>3465</v>
      </c>
      <c r="BK30" s="32">
        <v>0.0262626262626263</v>
      </c>
      <c r="BL30" s="18">
        <v>91</v>
      </c>
      <c r="BM30" s="18">
        <v>18849</v>
      </c>
      <c r="BN30" s="17">
        <v>229</v>
      </c>
      <c r="BO30" s="17">
        <v>2798</v>
      </c>
      <c r="BP30" s="17">
        <v>2780</v>
      </c>
      <c r="BQ30" s="32">
        <v>0.0309352517985612</v>
      </c>
      <c r="BR30" s="18">
        <v>86</v>
      </c>
      <c r="BS30" s="18">
        <v>17919</v>
      </c>
      <c r="BT30" s="17">
        <v>229</v>
      </c>
      <c r="BU30" s="18">
        <v>2798</v>
      </c>
      <c r="BV30" s="17">
        <v>2996</v>
      </c>
      <c r="BW30" s="32">
        <v>0.0337116154873164</v>
      </c>
      <c r="BX30" s="18">
        <v>101</v>
      </c>
      <c r="BY30" s="18">
        <v>20841</v>
      </c>
      <c r="BZ30" s="17">
        <v>229</v>
      </c>
      <c r="CA30" s="18">
        <v>2154</v>
      </c>
      <c r="CB30" s="18">
        <v>2981</v>
      </c>
      <c r="CC30" s="32">
        <v>0.0311975847031198</v>
      </c>
      <c r="CD30" s="18">
        <v>93</v>
      </c>
      <c r="CE30" s="18">
        <v>19195</v>
      </c>
      <c r="CF30" s="17">
        <v>229</v>
      </c>
      <c r="CG30" s="18">
        <v>1740</v>
      </c>
      <c r="CH30" s="33">
        <v>2819</v>
      </c>
      <c r="CI30" s="32">
        <v>0.0393756651294785</v>
      </c>
      <c r="CJ30" s="18">
        <v>111</v>
      </c>
      <c r="CK30" s="18">
        <v>22969</v>
      </c>
      <c r="CL30" s="17">
        <v>229</v>
      </c>
      <c r="CM30" s="18">
        <v>1802</v>
      </c>
      <c r="CN30" s="33">
        <v>2638</v>
      </c>
      <c r="CO30" s="32">
        <v>0.0428354814253222</v>
      </c>
      <c r="CP30" s="17">
        <v>113</v>
      </c>
      <c r="CQ30" s="18">
        <v>23347</v>
      </c>
      <c r="CR30" s="17">
        <v>229</v>
      </c>
      <c r="CS30" s="17">
        <v>1958</v>
      </c>
      <c r="CT30" s="33">
        <v>2729</v>
      </c>
      <c r="CU30" s="32">
        <v>0.0443385855624771</v>
      </c>
      <c r="CV30" s="17">
        <v>121</v>
      </c>
      <c r="CW30" s="18">
        <v>25034</v>
      </c>
      <c r="CX30" s="17">
        <v>229</v>
      </c>
      <c r="CY30" s="17">
        <v>2127</v>
      </c>
      <c r="CZ30" s="33">
        <v>2544</v>
      </c>
      <c r="DA30" s="32">
        <v>0.0444182389937107</v>
      </c>
      <c r="DB30" s="18">
        <v>113</v>
      </c>
      <c r="DC30" s="18">
        <v>23403</v>
      </c>
      <c r="DD30" s="18">
        <f t="shared" si="1"/>
        <v>207.106194690265</v>
      </c>
      <c r="DE30" s="17">
        <v>229</v>
      </c>
      <c r="DF30" s="17">
        <f t="shared" si="2"/>
        <v>-2474</v>
      </c>
      <c r="DG30" s="36">
        <f t="shared" si="3"/>
        <v>-0.105712942785113</v>
      </c>
      <c r="DH30" s="18">
        <v>2164</v>
      </c>
      <c r="DI30" s="18">
        <v>2511</v>
      </c>
      <c r="DJ30" s="26">
        <v>0.0302668259657507</v>
      </c>
      <c r="DK30" s="18">
        <v>76</v>
      </c>
      <c r="DL30" s="18">
        <v>16315</v>
      </c>
      <c r="DM30" s="18">
        <f t="shared" si="49"/>
        <v>214.671052631579</v>
      </c>
      <c r="DN30" s="17">
        <v>229</v>
      </c>
      <c r="DO30" s="17">
        <f t="shared" si="5"/>
        <v>-1089</v>
      </c>
      <c r="DP30" s="36">
        <f t="shared" si="6"/>
        <v>-0.0667483910511798</v>
      </c>
      <c r="DQ30" s="18">
        <v>2351</v>
      </c>
      <c r="DR30" s="18">
        <v>2196</v>
      </c>
      <c r="DS30" s="26">
        <v>0.0318761384335155</v>
      </c>
      <c r="DT30" s="18">
        <v>70</v>
      </c>
      <c r="DU30" s="18">
        <v>15236</v>
      </c>
      <c r="DV30" s="18">
        <f t="shared" si="7"/>
        <v>217.657142857143</v>
      </c>
      <c r="DW30" s="17">
        <v>229</v>
      </c>
      <c r="DX30" s="17">
        <f t="shared" si="8"/>
        <v>-794.000000000001</v>
      </c>
      <c r="DY30" s="36">
        <f t="shared" si="9"/>
        <v>-0.0521134155946443</v>
      </c>
      <c r="DZ30" s="18">
        <v>2482</v>
      </c>
      <c r="EA30" s="18">
        <v>2338</v>
      </c>
      <c r="EB30" s="26">
        <v>0.0320786997433704</v>
      </c>
      <c r="EC30" s="18">
        <v>75</v>
      </c>
      <c r="ED30" s="18">
        <v>16181</v>
      </c>
      <c r="EE30" s="18">
        <f t="shared" si="10"/>
        <v>215.746666666667</v>
      </c>
      <c r="EF30" s="17">
        <v>229</v>
      </c>
      <c r="EG30" s="17">
        <f t="shared" si="11"/>
        <v>-994</v>
      </c>
      <c r="EH30" s="36">
        <f t="shared" si="12"/>
        <v>-0.0614300723070267</v>
      </c>
      <c r="EI30" s="18">
        <v>3547</v>
      </c>
      <c r="EJ30" s="18">
        <v>2490</v>
      </c>
      <c r="EK30" s="26">
        <v>0.0269076305220884</v>
      </c>
      <c r="EL30" s="18">
        <v>67</v>
      </c>
      <c r="EM30" s="18">
        <v>14382</v>
      </c>
      <c r="EN30" s="18">
        <f t="shared" si="13"/>
        <v>214.65671641791</v>
      </c>
      <c r="EO30" s="17">
        <v>229</v>
      </c>
      <c r="EP30" s="17">
        <f t="shared" si="14"/>
        <v>-961</v>
      </c>
      <c r="EQ30" s="36">
        <f t="shared" si="15"/>
        <v>-0.0668196356556807</v>
      </c>
      <c r="ER30" s="18">
        <v>2517</v>
      </c>
      <c r="ES30" s="18">
        <v>2375</v>
      </c>
      <c r="ET30" s="26">
        <v>0.0328421052631579</v>
      </c>
      <c r="EU30" s="17">
        <v>78</v>
      </c>
      <c r="EV30" s="18">
        <v>16695</v>
      </c>
      <c r="EW30" s="18">
        <f t="shared" si="16"/>
        <v>214.038461538462</v>
      </c>
      <c r="EX30" s="17">
        <v>229</v>
      </c>
      <c r="EY30" s="17">
        <f t="shared" si="17"/>
        <v>-1167</v>
      </c>
      <c r="EZ30" s="36">
        <f t="shared" si="18"/>
        <v>-0.0699011680143755</v>
      </c>
      <c r="FA30" s="17">
        <v>2626</v>
      </c>
      <c r="FB30" s="18">
        <v>2614</v>
      </c>
      <c r="FC30" s="26">
        <v>0.0332823259372609</v>
      </c>
      <c r="FD30" s="17">
        <v>87</v>
      </c>
      <c r="FE30" s="18">
        <v>18691</v>
      </c>
      <c r="FF30" s="18">
        <f t="shared" si="19"/>
        <v>214.83908045977</v>
      </c>
      <c r="FG30" s="17">
        <v>229</v>
      </c>
      <c r="FH30" s="17">
        <f t="shared" si="20"/>
        <v>-1232</v>
      </c>
      <c r="FI30" s="36">
        <f t="shared" si="21"/>
        <v>-0.0659140762934032</v>
      </c>
      <c r="FJ30" s="17">
        <v>3709</v>
      </c>
      <c r="FK30" s="18">
        <v>2205</v>
      </c>
      <c r="FL30" s="26">
        <v>0.0353741496598639</v>
      </c>
      <c r="FM30" s="17">
        <v>78</v>
      </c>
      <c r="FN30" s="18">
        <v>16887</v>
      </c>
      <c r="FO30" s="18">
        <f t="shared" si="22"/>
        <v>216.5</v>
      </c>
      <c r="FP30" s="17">
        <v>229</v>
      </c>
      <c r="FQ30" s="17">
        <f t="shared" si="23"/>
        <v>-975</v>
      </c>
      <c r="FR30" s="36">
        <f t="shared" si="24"/>
        <v>-0.0577367205542725</v>
      </c>
      <c r="FS30" s="17">
        <v>2903</v>
      </c>
      <c r="FT30" s="18">
        <v>2222</v>
      </c>
      <c r="FU30" s="26">
        <v>0.036003600360036</v>
      </c>
      <c r="FV30" s="17">
        <v>80</v>
      </c>
      <c r="FW30" s="18">
        <v>17032</v>
      </c>
      <c r="FX30" s="18">
        <f t="shared" si="25"/>
        <v>212.9</v>
      </c>
      <c r="FY30" s="17">
        <v>229</v>
      </c>
      <c r="FZ30" s="17">
        <f t="shared" si="26"/>
        <v>-1288</v>
      </c>
      <c r="GA30" s="36">
        <f t="shared" si="27"/>
        <v>-0.0756223579145138</v>
      </c>
      <c r="GB30" s="17">
        <v>3034</v>
      </c>
      <c r="GC30" s="18">
        <v>2039</v>
      </c>
      <c r="GD30" s="26">
        <v>0.0451201569396763</v>
      </c>
      <c r="GE30" s="17">
        <v>92</v>
      </c>
      <c r="GF30" s="18">
        <v>18652</v>
      </c>
      <c r="GG30" s="18">
        <f t="shared" si="28"/>
        <v>202.739130434783</v>
      </c>
      <c r="GH30" s="17">
        <v>229</v>
      </c>
      <c r="GI30" s="17">
        <f t="shared" si="29"/>
        <v>-2416</v>
      </c>
      <c r="GJ30" s="36">
        <f t="shared" si="30"/>
        <v>-0.129530345271285</v>
      </c>
      <c r="GK30" s="17">
        <v>3226</v>
      </c>
      <c r="GL30" s="18">
        <v>2057</v>
      </c>
      <c r="GM30" s="26">
        <v>0.0690325717063685</v>
      </c>
      <c r="GN30" s="18">
        <v>142</v>
      </c>
      <c r="GO30" s="18">
        <v>27791</v>
      </c>
      <c r="GP30" s="18">
        <f t="shared" si="31"/>
        <v>195.711267605634</v>
      </c>
      <c r="GQ30" s="17">
        <v>229</v>
      </c>
      <c r="GR30" s="17">
        <f t="shared" si="32"/>
        <v>-4727</v>
      </c>
      <c r="GS30" s="36">
        <f t="shared" si="33"/>
        <v>-0.170091036666547</v>
      </c>
      <c r="GT30" s="17">
        <v>3846</v>
      </c>
      <c r="GU30" s="18">
        <v>2073</v>
      </c>
      <c r="GV30" s="26">
        <v>0.0738060781476122</v>
      </c>
      <c r="GW30" s="18">
        <v>153</v>
      </c>
      <c r="GX30" s="18">
        <v>29995</v>
      </c>
      <c r="GY30" s="18">
        <v>196.045751633987</v>
      </c>
      <c r="GZ30" s="17">
        <v>229</v>
      </c>
      <c r="HA30" s="17">
        <v>-5042</v>
      </c>
      <c r="HB30" s="36">
        <v>-0.168094682447075</v>
      </c>
      <c r="HC30" s="17">
        <v>3902</v>
      </c>
      <c r="HD30" s="18">
        <v>2056</v>
      </c>
      <c r="HE30" s="26">
        <v>0.0831712062256809</v>
      </c>
      <c r="HF30" s="18">
        <v>171</v>
      </c>
      <c r="HG30" s="18">
        <v>33939</v>
      </c>
      <c r="HH30" s="40">
        <v>198.473684210526</v>
      </c>
      <c r="HI30" s="17">
        <v>229</v>
      </c>
      <c r="HJ30" s="17">
        <v>-5220</v>
      </c>
      <c r="HK30" s="36">
        <v>-0.153805356669318</v>
      </c>
      <c r="HL30" s="18">
        <v>3940</v>
      </c>
      <c r="HM30" s="18">
        <v>2232</v>
      </c>
      <c r="HN30" s="26">
        <v>0.0456989247311828</v>
      </c>
      <c r="HO30" s="18">
        <v>102</v>
      </c>
      <c r="HP30" s="18">
        <v>20960</v>
      </c>
      <c r="HQ30" s="18">
        <f t="shared" si="50"/>
        <v>205.490196078431</v>
      </c>
      <c r="HR30" s="17">
        <v>229</v>
      </c>
      <c r="HS30" s="17">
        <f t="shared" si="35"/>
        <v>-2398</v>
      </c>
      <c r="HT30" s="36">
        <f t="shared" si="36"/>
        <v>-0.114408396946565</v>
      </c>
      <c r="HU30" s="18">
        <v>3929</v>
      </c>
      <c r="HV30" s="18">
        <v>2115</v>
      </c>
      <c r="HW30" s="26">
        <v>0.0349881796690307</v>
      </c>
      <c r="HX30" s="17">
        <v>74</v>
      </c>
      <c r="HY30" s="18">
        <v>15238</v>
      </c>
      <c r="HZ30" s="18">
        <v>205.918918918919</v>
      </c>
      <c r="IA30" s="17">
        <v>229</v>
      </c>
      <c r="IB30" s="17">
        <f t="shared" si="37"/>
        <v>-1707.99999999999</v>
      </c>
      <c r="IC30" s="36">
        <f t="shared" si="38"/>
        <v>-0.112088200551253</v>
      </c>
      <c r="ID30" s="18">
        <v>4285</v>
      </c>
      <c r="IE30" s="18">
        <v>2015</v>
      </c>
      <c r="IF30" s="26">
        <v>0.0367245657568238</v>
      </c>
      <c r="IG30" s="17">
        <v>74</v>
      </c>
      <c r="IH30" s="18">
        <v>15214</v>
      </c>
      <c r="II30" s="40">
        <v>205.594594594595</v>
      </c>
      <c r="IJ30" s="17">
        <v>229</v>
      </c>
      <c r="IK30" s="17">
        <f t="shared" si="39"/>
        <v>-1731.99999999997</v>
      </c>
      <c r="IL30" s="36">
        <f t="shared" si="40"/>
        <v>-0.113842513474429</v>
      </c>
      <c r="IM30" s="17">
        <v>4244</v>
      </c>
      <c r="IN30" s="17"/>
      <c r="IO30" s="17">
        <v>7232</v>
      </c>
      <c r="IP30" s="17">
        <v>1546781.5825</v>
      </c>
      <c r="IQ30" s="18">
        <v>1548</v>
      </c>
      <c r="IR30" s="18">
        <v>326179.9</v>
      </c>
      <c r="IS30" s="17"/>
      <c r="IT30" s="17"/>
      <c r="IU30" s="17"/>
      <c r="IV30" s="17"/>
      <c r="IW30" s="18"/>
      <c r="IX30" s="41"/>
      <c r="IY30" s="41"/>
      <c r="IZ30" s="41"/>
      <c r="JA30" s="41"/>
      <c r="JB30" s="41"/>
      <c r="JC30" s="41"/>
      <c r="JD30" s="41"/>
      <c r="JE30" s="18"/>
      <c r="JF30" s="41"/>
      <c r="JG30" s="41"/>
      <c r="JH30" s="41"/>
      <c r="JI30" s="18"/>
      <c r="JJ30" s="18"/>
      <c r="JK30" s="18">
        <f t="shared" si="41"/>
        <v>3638</v>
      </c>
      <c r="JL30" s="18">
        <f t="shared" si="42"/>
        <v>743316</v>
      </c>
      <c r="JM30" s="17">
        <v>229</v>
      </c>
      <c r="JN30" s="17">
        <f t="shared" si="43"/>
        <v>-89786</v>
      </c>
      <c r="JO30" s="36">
        <f t="shared" si="44"/>
        <v>-0.120791157461968</v>
      </c>
      <c r="JP30" s="18">
        <f t="shared" si="45"/>
        <v>12418</v>
      </c>
      <c r="JQ30" s="42">
        <f t="shared" si="46"/>
        <v>2616277.4825</v>
      </c>
      <c r="JR30" s="43"/>
      <c r="JS30" s="43"/>
    </row>
    <row r="31" customFormat="1" ht="16.5" spans="1:279">
      <c r="A31" s="16" t="s">
        <v>133</v>
      </c>
      <c r="B31" s="17" t="s">
        <v>38</v>
      </c>
      <c r="C31" s="18">
        <v>6939962748214</v>
      </c>
      <c r="D31" s="18">
        <v>564948895609</v>
      </c>
      <c r="E31" s="18">
        <v>21061110001246</v>
      </c>
      <c r="F31" s="17" t="s">
        <v>184</v>
      </c>
      <c r="G31" s="19" t="s">
        <v>185</v>
      </c>
      <c r="H31" s="17" t="s">
        <v>129</v>
      </c>
      <c r="I31" s="26">
        <f>VLOOKUP(C31,[2]Sheet2!J:O,6,0)</f>
        <v>1</v>
      </c>
      <c r="J31" s="17">
        <f>VLOOKUP(C31,[2]Sheet2!J:M,4,0)</f>
        <v>296</v>
      </c>
      <c r="K31" s="17">
        <f>VLOOKUP(C31,[2]Sheet2!J:P,7,0)</f>
        <v>106</v>
      </c>
      <c r="L31" s="18">
        <f>VLOOKUP(C31,[2]Sheet2!J:N,5,0)</f>
        <v>31.0753821823933</v>
      </c>
      <c r="M31" s="27" t="e">
        <f ca="1" t="shared" si="0"/>
        <v>#VALUE!</v>
      </c>
      <c r="N31" s="17">
        <v>1020</v>
      </c>
      <c r="O31" s="26">
        <v>0.00490196078431373</v>
      </c>
      <c r="P31" s="18">
        <v>5</v>
      </c>
      <c r="Q31" s="18">
        <v>1435</v>
      </c>
      <c r="R31" s="17">
        <v>289</v>
      </c>
      <c r="S31" s="17">
        <v>434</v>
      </c>
      <c r="T31" s="17">
        <v>966</v>
      </c>
      <c r="U31" s="26">
        <v>0.0031055900621118</v>
      </c>
      <c r="V31" s="18">
        <v>3</v>
      </c>
      <c r="W31" s="18">
        <v>852</v>
      </c>
      <c r="X31" s="17">
        <v>289</v>
      </c>
      <c r="Y31" s="17">
        <v>430</v>
      </c>
      <c r="Z31" s="17">
        <v>859</v>
      </c>
      <c r="AA31" s="26">
        <v>0.00931315483119907</v>
      </c>
      <c r="AB31" s="18">
        <v>8</v>
      </c>
      <c r="AC31" s="18">
        <v>2302</v>
      </c>
      <c r="AD31" s="17">
        <v>289</v>
      </c>
      <c r="AE31" s="17">
        <v>416</v>
      </c>
      <c r="AF31" s="17">
        <v>1034</v>
      </c>
      <c r="AG31" s="26">
        <v>0.00870406189555126</v>
      </c>
      <c r="AH31" s="18">
        <v>9</v>
      </c>
      <c r="AI31" s="18">
        <v>2571</v>
      </c>
      <c r="AJ31" s="17">
        <v>289</v>
      </c>
      <c r="AK31" s="17">
        <v>262</v>
      </c>
      <c r="AL31" s="17">
        <v>1145</v>
      </c>
      <c r="AM31" s="26">
        <v>0.00349344978165939</v>
      </c>
      <c r="AN31" s="18">
        <v>4</v>
      </c>
      <c r="AO31" s="18">
        <v>1163</v>
      </c>
      <c r="AP31" s="17">
        <v>289</v>
      </c>
      <c r="AQ31" s="17">
        <v>284</v>
      </c>
      <c r="AR31" s="17">
        <v>905</v>
      </c>
      <c r="AS31" s="26">
        <v>0.00662983425414365</v>
      </c>
      <c r="AT31" s="18">
        <v>6</v>
      </c>
      <c r="AU31" s="18">
        <v>1716</v>
      </c>
      <c r="AV31" s="17">
        <v>289</v>
      </c>
      <c r="AW31" s="17">
        <v>322</v>
      </c>
      <c r="AX31" s="17">
        <v>1372</v>
      </c>
      <c r="AY31" s="26">
        <v>0.00291545189504373</v>
      </c>
      <c r="AZ31" s="17">
        <v>4</v>
      </c>
      <c r="BA31" s="18">
        <v>1153</v>
      </c>
      <c r="BB31" s="17">
        <v>289</v>
      </c>
      <c r="BC31" s="17">
        <v>400</v>
      </c>
      <c r="BD31" s="17">
        <v>1503</v>
      </c>
      <c r="BE31" s="32">
        <v>0.00598802395209581</v>
      </c>
      <c r="BF31" s="17">
        <v>9</v>
      </c>
      <c r="BG31" s="18">
        <v>2621</v>
      </c>
      <c r="BH31" s="17">
        <v>289</v>
      </c>
      <c r="BI31" s="17">
        <v>472</v>
      </c>
      <c r="BJ31" s="17">
        <v>865</v>
      </c>
      <c r="BK31" s="32">
        <v>0.0069364161849711</v>
      </c>
      <c r="BL31" s="18">
        <v>6</v>
      </c>
      <c r="BM31" s="18">
        <v>1774</v>
      </c>
      <c r="BN31" s="17">
        <v>289</v>
      </c>
      <c r="BO31" s="17">
        <v>878</v>
      </c>
      <c r="BP31" s="17">
        <v>711</v>
      </c>
      <c r="BQ31" s="32">
        <v>0.00281293952180028</v>
      </c>
      <c r="BR31" s="18">
        <v>2</v>
      </c>
      <c r="BS31" s="18">
        <v>578</v>
      </c>
      <c r="BT31" s="17">
        <v>289</v>
      </c>
      <c r="BU31" s="18">
        <v>878</v>
      </c>
      <c r="BV31" s="17">
        <v>723</v>
      </c>
      <c r="BW31" s="32">
        <v>0.00829875518672199</v>
      </c>
      <c r="BX31" s="18">
        <v>6</v>
      </c>
      <c r="BY31" s="18">
        <v>1754</v>
      </c>
      <c r="BZ31" s="17">
        <v>289</v>
      </c>
      <c r="CA31" s="18">
        <v>564</v>
      </c>
      <c r="CB31" s="18">
        <v>765</v>
      </c>
      <c r="CC31" s="32">
        <v>0.0130718954248366</v>
      </c>
      <c r="CD31" s="18">
        <v>10</v>
      </c>
      <c r="CE31" s="18">
        <v>2995</v>
      </c>
      <c r="CF31" s="17">
        <v>289</v>
      </c>
      <c r="CG31" s="18">
        <v>554</v>
      </c>
      <c r="CH31" s="33">
        <v>822</v>
      </c>
      <c r="CI31" s="32">
        <v>0.0109489051094891</v>
      </c>
      <c r="CJ31" s="18">
        <v>9</v>
      </c>
      <c r="CK31" s="18">
        <v>2671</v>
      </c>
      <c r="CL31" s="17">
        <v>289</v>
      </c>
      <c r="CM31" s="18">
        <v>536</v>
      </c>
      <c r="CN31" s="33">
        <v>712</v>
      </c>
      <c r="CO31" s="32">
        <v>0.00842696629213483</v>
      </c>
      <c r="CP31" s="17">
        <v>6</v>
      </c>
      <c r="CQ31" s="18">
        <v>1774</v>
      </c>
      <c r="CR31" s="17">
        <v>289</v>
      </c>
      <c r="CS31" s="17">
        <v>550</v>
      </c>
      <c r="CT31" s="33">
        <v>786</v>
      </c>
      <c r="CU31" s="32">
        <v>0.0229007633587786</v>
      </c>
      <c r="CV31" s="17">
        <v>18</v>
      </c>
      <c r="CW31" s="18">
        <v>5342</v>
      </c>
      <c r="CX31" s="17">
        <v>289</v>
      </c>
      <c r="CY31" s="17">
        <v>526</v>
      </c>
      <c r="CZ31" s="33">
        <v>789</v>
      </c>
      <c r="DA31" s="32">
        <v>0.0139416983523447</v>
      </c>
      <c r="DB31" s="18">
        <v>11</v>
      </c>
      <c r="DC31" s="18">
        <v>3244</v>
      </c>
      <c r="DD31" s="18">
        <f t="shared" si="1"/>
        <v>294.909090909091</v>
      </c>
      <c r="DE31" s="17">
        <v>299</v>
      </c>
      <c r="DF31" s="17">
        <f t="shared" si="2"/>
        <v>-44.9999999999997</v>
      </c>
      <c r="DG31" s="36">
        <f t="shared" si="3"/>
        <v>-0.0138717632552404</v>
      </c>
      <c r="DH31" s="18">
        <v>504</v>
      </c>
      <c r="DI31" s="18">
        <v>790</v>
      </c>
      <c r="DJ31" s="26">
        <v>0.0151898734177215</v>
      </c>
      <c r="DK31" s="18">
        <v>12</v>
      </c>
      <c r="DL31" s="18">
        <v>3515</v>
      </c>
      <c r="DM31" s="18">
        <f t="shared" si="49"/>
        <v>292.916666666667</v>
      </c>
      <c r="DN31" s="17">
        <v>299</v>
      </c>
      <c r="DO31" s="17">
        <f t="shared" si="5"/>
        <v>-72.9999999999998</v>
      </c>
      <c r="DP31" s="36">
        <f t="shared" si="6"/>
        <v>-0.0207681365576102</v>
      </c>
      <c r="DQ31" s="18">
        <v>482</v>
      </c>
      <c r="DR31" s="18">
        <v>692</v>
      </c>
      <c r="DS31" s="26">
        <v>0.0144508670520231</v>
      </c>
      <c r="DT31" s="18">
        <v>10</v>
      </c>
      <c r="DU31" s="18">
        <v>2920</v>
      </c>
      <c r="DV31" s="18">
        <f t="shared" si="7"/>
        <v>292</v>
      </c>
      <c r="DW31" s="17">
        <v>299</v>
      </c>
      <c r="DX31" s="17">
        <f t="shared" si="8"/>
        <v>-70</v>
      </c>
      <c r="DY31" s="36">
        <f t="shared" si="9"/>
        <v>-0.023972602739726</v>
      </c>
      <c r="DZ31" s="18">
        <v>735</v>
      </c>
      <c r="EA31" s="18">
        <v>730</v>
      </c>
      <c r="EB31" s="26">
        <v>0.0191780821917808</v>
      </c>
      <c r="EC31" s="18">
        <v>14</v>
      </c>
      <c r="ED31" s="18">
        <v>4126</v>
      </c>
      <c r="EE31" s="18">
        <f t="shared" si="10"/>
        <v>294.714285714286</v>
      </c>
      <c r="EF31" s="17">
        <v>299</v>
      </c>
      <c r="EG31" s="17">
        <f t="shared" si="11"/>
        <v>-59.9999999999999</v>
      </c>
      <c r="EH31" s="36">
        <f t="shared" si="12"/>
        <v>-0.0145419292292777</v>
      </c>
      <c r="EI31" s="18">
        <v>692</v>
      </c>
      <c r="EJ31" s="18">
        <v>677</v>
      </c>
      <c r="EK31" s="26">
        <v>0.0132939438700148</v>
      </c>
      <c r="EL31" s="18">
        <v>9</v>
      </c>
      <c r="EM31" s="18">
        <v>2623</v>
      </c>
      <c r="EN31" s="18">
        <f t="shared" si="13"/>
        <v>291.444444444444</v>
      </c>
      <c r="EO31" s="17">
        <v>299</v>
      </c>
      <c r="EP31" s="17">
        <f t="shared" si="14"/>
        <v>-67.9999999999999</v>
      </c>
      <c r="EQ31" s="36">
        <f t="shared" si="15"/>
        <v>-0.025924513915364</v>
      </c>
      <c r="ER31" s="18">
        <v>675</v>
      </c>
      <c r="ES31" s="18">
        <v>764</v>
      </c>
      <c r="ET31" s="26">
        <v>0.0274869109947644</v>
      </c>
      <c r="EU31" s="17">
        <v>21</v>
      </c>
      <c r="EV31" s="18">
        <v>5806</v>
      </c>
      <c r="EW31" s="18">
        <f t="shared" si="16"/>
        <v>276.47619047619</v>
      </c>
      <c r="EX31" s="17">
        <v>299</v>
      </c>
      <c r="EY31" s="17">
        <f t="shared" si="17"/>
        <v>-473</v>
      </c>
      <c r="EZ31" s="36">
        <f t="shared" si="18"/>
        <v>-0.0814674474681364</v>
      </c>
      <c r="FA31" s="17">
        <v>693</v>
      </c>
      <c r="FB31" s="18">
        <v>844</v>
      </c>
      <c r="FC31" s="26">
        <v>0.0118483412322275</v>
      </c>
      <c r="FD31" s="17">
        <v>10</v>
      </c>
      <c r="FE31" s="18">
        <v>2775</v>
      </c>
      <c r="FF31" s="18">
        <f t="shared" si="19"/>
        <v>277.5</v>
      </c>
      <c r="FG31" s="17">
        <v>299</v>
      </c>
      <c r="FH31" s="17">
        <f t="shared" si="20"/>
        <v>-215</v>
      </c>
      <c r="FI31" s="36">
        <f t="shared" si="21"/>
        <v>-0.0774774774774775</v>
      </c>
      <c r="FJ31" s="17">
        <v>724</v>
      </c>
      <c r="FK31" s="18">
        <v>763</v>
      </c>
      <c r="FL31" s="26">
        <v>0.0235910878112713</v>
      </c>
      <c r="FM31" s="17">
        <v>18</v>
      </c>
      <c r="FN31" s="18">
        <v>4997</v>
      </c>
      <c r="FO31" s="18">
        <f t="shared" si="22"/>
        <v>277.611111111111</v>
      </c>
      <c r="FP31" s="17">
        <v>299</v>
      </c>
      <c r="FQ31" s="17">
        <f t="shared" si="23"/>
        <v>-385</v>
      </c>
      <c r="FR31" s="36">
        <f t="shared" si="24"/>
        <v>-0.0770462277366421</v>
      </c>
      <c r="FS31" s="17">
        <v>788</v>
      </c>
      <c r="FT31" s="18">
        <v>817</v>
      </c>
      <c r="FU31" s="26">
        <v>0.01468788249694</v>
      </c>
      <c r="FV31" s="17">
        <v>12</v>
      </c>
      <c r="FW31" s="18">
        <v>3333</v>
      </c>
      <c r="FX31" s="18">
        <f t="shared" si="25"/>
        <v>277.75</v>
      </c>
      <c r="FY31" s="17">
        <v>299</v>
      </c>
      <c r="FZ31" s="17">
        <f t="shared" si="26"/>
        <v>-255</v>
      </c>
      <c r="GA31" s="36">
        <f t="shared" si="27"/>
        <v>-0.0765076507650765</v>
      </c>
      <c r="GB31" s="17">
        <v>723</v>
      </c>
      <c r="GC31" s="18">
        <v>692</v>
      </c>
      <c r="GD31" s="26">
        <v>0.0289017341040462</v>
      </c>
      <c r="GE31" s="17">
        <v>20</v>
      </c>
      <c r="GF31" s="18">
        <v>5501</v>
      </c>
      <c r="GG31" s="18">
        <f t="shared" si="28"/>
        <v>275.05</v>
      </c>
      <c r="GH31" s="17">
        <v>299</v>
      </c>
      <c r="GI31" s="17">
        <f t="shared" si="29"/>
        <v>-479</v>
      </c>
      <c r="GJ31" s="36">
        <f t="shared" si="30"/>
        <v>-0.0870750772586802</v>
      </c>
      <c r="GK31" s="17">
        <v>717</v>
      </c>
      <c r="GL31" s="18">
        <v>706</v>
      </c>
      <c r="GM31" s="26">
        <v>0.018413597733711</v>
      </c>
      <c r="GN31" s="18">
        <v>13</v>
      </c>
      <c r="GO31" s="18">
        <v>3582</v>
      </c>
      <c r="GP31" s="18">
        <f t="shared" si="31"/>
        <v>275.538461538462</v>
      </c>
      <c r="GQ31" s="17">
        <v>299</v>
      </c>
      <c r="GR31" s="17">
        <f t="shared" si="32"/>
        <v>-305</v>
      </c>
      <c r="GS31" s="36">
        <f t="shared" si="33"/>
        <v>-0.0851479620323841</v>
      </c>
      <c r="GT31" s="17">
        <v>676</v>
      </c>
      <c r="GU31" s="18">
        <v>818</v>
      </c>
      <c r="GV31" s="26">
        <v>0.0158924205378973</v>
      </c>
      <c r="GW31" s="18">
        <v>13</v>
      </c>
      <c r="GX31" s="18">
        <v>3621</v>
      </c>
      <c r="GY31" s="18">
        <v>278.538461538462</v>
      </c>
      <c r="GZ31" s="17">
        <v>299</v>
      </c>
      <c r="HA31" s="17">
        <v>-266</v>
      </c>
      <c r="HB31" s="36">
        <v>-0.0734603700635183</v>
      </c>
      <c r="HC31" s="17">
        <v>672</v>
      </c>
      <c r="HD31" s="18">
        <v>855</v>
      </c>
      <c r="HE31" s="26">
        <v>0.0210526315789474</v>
      </c>
      <c r="HF31" s="18">
        <v>18</v>
      </c>
      <c r="HG31" s="18">
        <v>4951</v>
      </c>
      <c r="HH31" s="40">
        <v>275.055555555556</v>
      </c>
      <c r="HI31" s="17">
        <v>299</v>
      </c>
      <c r="HJ31" s="17">
        <v>-431</v>
      </c>
      <c r="HK31" s="36">
        <v>-0.0870531205817007</v>
      </c>
      <c r="HL31" s="18">
        <v>648</v>
      </c>
      <c r="HM31" s="18">
        <v>1237</v>
      </c>
      <c r="HN31" s="26">
        <v>0.00727566693613581</v>
      </c>
      <c r="HO31" s="18">
        <v>9</v>
      </c>
      <c r="HP31" s="18">
        <v>2466</v>
      </c>
      <c r="HQ31" s="18">
        <f t="shared" si="50"/>
        <v>274</v>
      </c>
      <c r="HR31" s="17">
        <v>299</v>
      </c>
      <c r="HS31" s="17">
        <f t="shared" si="35"/>
        <v>-225</v>
      </c>
      <c r="HT31" s="36">
        <f t="shared" si="36"/>
        <v>-0.0912408759124088</v>
      </c>
      <c r="HU31" s="18">
        <v>694</v>
      </c>
      <c r="HV31" s="18">
        <v>851</v>
      </c>
      <c r="HW31" s="26">
        <v>0.027027027027027</v>
      </c>
      <c r="HX31" s="17">
        <v>23</v>
      </c>
      <c r="HY31" s="18">
        <v>6354</v>
      </c>
      <c r="HZ31" s="18">
        <v>276.260869565217</v>
      </c>
      <c r="IA31" s="17">
        <v>299</v>
      </c>
      <c r="IB31" s="17">
        <f t="shared" si="37"/>
        <v>-523.00000000001</v>
      </c>
      <c r="IC31" s="36">
        <f t="shared" si="38"/>
        <v>-0.082310355681462</v>
      </c>
      <c r="ID31" s="18">
        <v>650</v>
      </c>
      <c r="IE31" s="18">
        <v>762</v>
      </c>
      <c r="IF31" s="26">
        <v>0.0183727034120735</v>
      </c>
      <c r="IG31" s="17">
        <v>14</v>
      </c>
      <c r="IH31" s="18">
        <v>3897</v>
      </c>
      <c r="II31" s="40">
        <v>278.357142857143</v>
      </c>
      <c r="IJ31" s="17">
        <v>299</v>
      </c>
      <c r="IK31" s="17">
        <f t="shared" si="39"/>
        <v>-288.999999999998</v>
      </c>
      <c r="IL31" s="36">
        <f t="shared" si="40"/>
        <v>-0.0741596099563762</v>
      </c>
      <c r="IM31" s="17">
        <v>652</v>
      </c>
      <c r="IN31" s="17"/>
      <c r="IO31" s="17">
        <v>582</v>
      </c>
      <c r="IP31" s="17">
        <v>161380.53</v>
      </c>
      <c r="IQ31" s="18">
        <v>109</v>
      </c>
      <c r="IR31" s="18">
        <v>31715.96</v>
      </c>
      <c r="IS31" s="17"/>
      <c r="IT31" s="17"/>
      <c r="IU31" s="17"/>
      <c r="IV31" s="17"/>
      <c r="IW31" s="18"/>
      <c r="IX31" s="41"/>
      <c r="IY31" s="41"/>
      <c r="IZ31" s="41"/>
      <c r="JA31" s="41"/>
      <c r="JB31" s="41"/>
      <c r="JC31" s="41"/>
      <c r="JD31" s="41"/>
      <c r="JE31" s="18"/>
      <c r="JF31" s="41"/>
      <c r="JG31" s="41"/>
      <c r="JH31" s="41"/>
      <c r="JI31" s="18"/>
      <c r="JJ31" s="18"/>
      <c r="JK31" s="18">
        <f t="shared" si="41"/>
        <v>332</v>
      </c>
      <c r="JL31" s="18">
        <f t="shared" si="42"/>
        <v>94412</v>
      </c>
      <c r="JM31" s="17">
        <v>299</v>
      </c>
      <c r="JN31" s="17">
        <f t="shared" si="43"/>
        <v>-4856</v>
      </c>
      <c r="JO31" s="36">
        <f t="shared" si="44"/>
        <v>-0.0514341397280007</v>
      </c>
      <c r="JP31" s="18">
        <f t="shared" si="45"/>
        <v>1023</v>
      </c>
      <c r="JQ31" s="42">
        <f t="shared" si="46"/>
        <v>287508.49</v>
      </c>
      <c r="JR31" s="43"/>
      <c r="JS31" s="43"/>
    </row>
    <row r="32" customFormat="1" ht="16.5" spans="1:279">
      <c r="A32" s="16" t="s">
        <v>126</v>
      </c>
      <c r="B32" s="17" t="s">
        <v>38</v>
      </c>
      <c r="C32" s="18">
        <v>6939962757315</v>
      </c>
      <c r="D32" s="18">
        <v>569134010496</v>
      </c>
      <c r="E32" s="18">
        <v>21061110001764</v>
      </c>
      <c r="F32" s="17" t="s">
        <v>186</v>
      </c>
      <c r="G32" s="19" t="s">
        <v>187</v>
      </c>
      <c r="H32" s="17" t="s">
        <v>129</v>
      </c>
      <c r="I32" s="26">
        <f>VLOOKUP(C32,[2]Sheet2!J:O,6,0)</f>
        <v>1</v>
      </c>
      <c r="J32" s="17">
        <f>VLOOKUP(C32,[2]Sheet2!J:M,4,0)</f>
        <v>2244</v>
      </c>
      <c r="K32" s="17">
        <f>VLOOKUP(C32,[2]Sheet2!J:P,7,0)</f>
        <v>885</v>
      </c>
      <c r="L32" s="18">
        <f>VLOOKUP(C32,[2]Sheet2!J:N,5,0)</f>
        <v>32.0723854127208</v>
      </c>
      <c r="M32" s="27" t="e">
        <f ca="1" t="shared" si="0"/>
        <v>#VALUE!</v>
      </c>
      <c r="N32" s="17">
        <v>4108</v>
      </c>
      <c r="O32" s="26">
        <v>0.0260467380720545</v>
      </c>
      <c r="P32" s="18">
        <v>107</v>
      </c>
      <c r="Q32" s="18">
        <v>29857</v>
      </c>
      <c r="R32" s="17">
        <v>299</v>
      </c>
      <c r="S32" s="17">
        <v>3585</v>
      </c>
      <c r="T32" s="17">
        <v>3990</v>
      </c>
      <c r="U32" s="26">
        <v>0.0210526315789474</v>
      </c>
      <c r="V32" s="18">
        <v>84</v>
      </c>
      <c r="W32" s="18">
        <v>23435</v>
      </c>
      <c r="X32" s="17">
        <v>299</v>
      </c>
      <c r="Y32" s="17">
        <v>3562</v>
      </c>
      <c r="Z32" s="17">
        <v>4153</v>
      </c>
      <c r="AA32" s="26">
        <v>0.0228750300987238</v>
      </c>
      <c r="AB32" s="18">
        <v>95</v>
      </c>
      <c r="AC32" s="18">
        <v>26284</v>
      </c>
      <c r="AD32" s="17">
        <v>299</v>
      </c>
      <c r="AE32" s="17">
        <v>3467</v>
      </c>
      <c r="AF32" s="17">
        <v>5355</v>
      </c>
      <c r="AG32" s="26">
        <v>0.0138188608776844</v>
      </c>
      <c r="AH32" s="18">
        <v>74</v>
      </c>
      <c r="AI32" s="18">
        <v>20416</v>
      </c>
      <c r="AJ32" s="17">
        <v>299</v>
      </c>
      <c r="AK32" s="17">
        <v>2938</v>
      </c>
      <c r="AL32" s="17">
        <v>4879</v>
      </c>
      <c r="AM32" s="26">
        <v>0.0184464029514245</v>
      </c>
      <c r="AN32" s="18">
        <v>90</v>
      </c>
      <c r="AO32" s="18">
        <v>26493</v>
      </c>
      <c r="AP32" s="17">
        <v>299</v>
      </c>
      <c r="AQ32" s="17">
        <v>2841</v>
      </c>
      <c r="AR32" s="17">
        <v>3836</v>
      </c>
      <c r="AS32" s="26">
        <v>0.0172054223149114</v>
      </c>
      <c r="AT32" s="18">
        <v>66</v>
      </c>
      <c r="AU32" s="18">
        <v>19509</v>
      </c>
      <c r="AV32" s="17">
        <v>299</v>
      </c>
      <c r="AW32" s="17">
        <v>2831</v>
      </c>
      <c r="AX32" s="17">
        <v>4944</v>
      </c>
      <c r="AY32" s="26">
        <v>0.0236650485436893</v>
      </c>
      <c r="AZ32" s="17">
        <v>117</v>
      </c>
      <c r="BA32" s="18">
        <v>31266</v>
      </c>
      <c r="BB32" s="17">
        <v>299</v>
      </c>
      <c r="BC32" s="17">
        <v>2839</v>
      </c>
      <c r="BD32" s="17">
        <v>5250</v>
      </c>
      <c r="BE32" s="32">
        <v>0.032</v>
      </c>
      <c r="BF32" s="17">
        <v>168</v>
      </c>
      <c r="BG32" s="18">
        <v>45934</v>
      </c>
      <c r="BH32" s="17">
        <v>299</v>
      </c>
      <c r="BI32" s="17">
        <v>2880</v>
      </c>
      <c r="BJ32" s="17">
        <v>3883</v>
      </c>
      <c r="BK32" s="32">
        <v>0.0157095029616276</v>
      </c>
      <c r="BL32" s="18">
        <v>61</v>
      </c>
      <c r="BM32" s="18">
        <v>17339</v>
      </c>
      <c r="BN32" s="17">
        <v>299</v>
      </c>
      <c r="BO32" s="17">
        <v>2283</v>
      </c>
      <c r="BP32" s="17">
        <v>3863</v>
      </c>
      <c r="BQ32" s="32">
        <v>0.0137199068081802</v>
      </c>
      <c r="BR32" s="18">
        <v>53</v>
      </c>
      <c r="BS32" s="18">
        <v>15213</v>
      </c>
      <c r="BT32" s="17">
        <v>299</v>
      </c>
      <c r="BU32" s="18">
        <v>2283</v>
      </c>
      <c r="BV32" s="17">
        <v>3334</v>
      </c>
      <c r="BW32" s="32">
        <v>0.0188962207558488</v>
      </c>
      <c r="BX32" s="18">
        <v>63</v>
      </c>
      <c r="BY32" s="18">
        <v>18108</v>
      </c>
      <c r="BZ32" s="17">
        <v>299</v>
      </c>
      <c r="CA32" s="18">
        <v>3066</v>
      </c>
      <c r="CB32" s="18">
        <v>3708</v>
      </c>
      <c r="CC32" s="32">
        <v>0.011866235167206</v>
      </c>
      <c r="CD32" s="18">
        <v>44</v>
      </c>
      <c r="CE32" s="18">
        <v>12656</v>
      </c>
      <c r="CF32" s="17">
        <v>299</v>
      </c>
      <c r="CG32" s="18">
        <v>2795</v>
      </c>
      <c r="CH32" s="33">
        <v>3335</v>
      </c>
      <c r="CI32" s="32">
        <v>0.0194902548725637</v>
      </c>
      <c r="CJ32" s="18">
        <v>65</v>
      </c>
      <c r="CK32" s="18">
        <v>18592</v>
      </c>
      <c r="CL32" s="17">
        <v>299</v>
      </c>
      <c r="CM32" s="18">
        <v>2727</v>
      </c>
      <c r="CN32" s="33">
        <v>2937</v>
      </c>
      <c r="CO32" s="32">
        <v>0.0214504596527068</v>
      </c>
      <c r="CP32" s="17">
        <v>63</v>
      </c>
      <c r="CQ32" s="18">
        <v>18104</v>
      </c>
      <c r="CR32" s="17">
        <v>299</v>
      </c>
      <c r="CS32" s="17">
        <v>2795</v>
      </c>
      <c r="CT32" s="33">
        <v>3025</v>
      </c>
      <c r="CU32" s="32">
        <v>0.0198347107438017</v>
      </c>
      <c r="CV32" s="17">
        <v>60</v>
      </c>
      <c r="CW32" s="18">
        <v>17256</v>
      </c>
      <c r="CX32" s="17">
        <v>299</v>
      </c>
      <c r="CY32" s="17">
        <v>2977</v>
      </c>
      <c r="CZ32" s="33">
        <v>2941</v>
      </c>
      <c r="DA32" s="32">
        <v>0.0214212852771166</v>
      </c>
      <c r="DB32" s="18">
        <v>63</v>
      </c>
      <c r="DC32" s="18">
        <v>18107</v>
      </c>
      <c r="DD32" s="18">
        <f t="shared" si="1"/>
        <v>287.412698412698</v>
      </c>
      <c r="DE32" s="17">
        <v>319</v>
      </c>
      <c r="DF32" s="17">
        <f t="shared" si="2"/>
        <v>-1990</v>
      </c>
      <c r="DG32" s="36">
        <f t="shared" si="3"/>
        <v>-0.109902247749489</v>
      </c>
      <c r="DH32" s="18">
        <v>2698</v>
      </c>
      <c r="DI32" s="18">
        <v>2837</v>
      </c>
      <c r="DJ32" s="26">
        <v>0.0193866760662672</v>
      </c>
      <c r="DK32" s="18">
        <v>55</v>
      </c>
      <c r="DL32" s="18">
        <v>15742</v>
      </c>
      <c r="DM32" s="18">
        <f t="shared" si="49"/>
        <v>286.218181818182</v>
      </c>
      <c r="DN32" s="17">
        <v>319</v>
      </c>
      <c r="DO32" s="17">
        <f t="shared" si="5"/>
        <v>-1803</v>
      </c>
      <c r="DP32" s="36">
        <f t="shared" si="6"/>
        <v>-0.114534366662432</v>
      </c>
      <c r="DQ32" s="18">
        <v>2772</v>
      </c>
      <c r="DR32" s="18">
        <v>2798</v>
      </c>
      <c r="DS32" s="26">
        <v>0.0225160829163688</v>
      </c>
      <c r="DT32" s="18">
        <v>63</v>
      </c>
      <c r="DU32" s="18">
        <v>18018</v>
      </c>
      <c r="DV32" s="18">
        <f t="shared" si="7"/>
        <v>286</v>
      </c>
      <c r="DW32" s="17">
        <v>319</v>
      </c>
      <c r="DX32" s="17">
        <f t="shared" si="8"/>
        <v>-2079</v>
      </c>
      <c r="DY32" s="36">
        <f t="shared" si="9"/>
        <v>-0.115384615384615</v>
      </c>
      <c r="DZ32" s="18">
        <v>3117</v>
      </c>
      <c r="EA32" s="18">
        <v>2436</v>
      </c>
      <c r="EB32" s="26">
        <v>0.0229885057471264</v>
      </c>
      <c r="EC32" s="18">
        <v>56</v>
      </c>
      <c r="ED32" s="18">
        <v>16050</v>
      </c>
      <c r="EE32" s="18">
        <f t="shared" si="10"/>
        <v>286.607142857143</v>
      </c>
      <c r="EF32" s="17">
        <v>319</v>
      </c>
      <c r="EG32" s="17">
        <f t="shared" si="11"/>
        <v>-1814</v>
      </c>
      <c r="EH32" s="36">
        <f t="shared" si="12"/>
        <v>-0.113021806853583</v>
      </c>
      <c r="EI32" s="18">
        <v>3104</v>
      </c>
      <c r="EJ32" s="18">
        <v>2545</v>
      </c>
      <c r="EK32" s="26">
        <v>0.0223968565815324</v>
      </c>
      <c r="EL32" s="18">
        <v>57</v>
      </c>
      <c r="EM32" s="18">
        <v>16296</v>
      </c>
      <c r="EN32" s="18">
        <f t="shared" si="13"/>
        <v>285.894736842105</v>
      </c>
      <c r="EO32" s="17">
        <v>319</v>
      </c>
      <c r="EP32" s="17">
        <f t="shared" si="14"/>
        <v>-1887</v>
      </c>
      <c r="EQ32" s="36">
        <f t="shared" si="15"/>
        <v>-0.11579528718704</v>
      </c>
      <c r="ER32" s="18">
        <v>3032</v>
      </c>
      <c r="ES32" s="18">
        <v>2615</v>
      </c>
      <c r="ET32" s="26">
        <v>0.0244741873804971</v>
      </c>
      <c r="EU32" s="17">
        <v>64</v>
      </c>
      <c r="EV32" s="18">
        <v>17608</v>
      </c>
      <c r="EW32" s="18">
        <f t="shared" si="16"/>
        <v>275.125</v>
      </c>
      <c r="EX32" s="17">
        <v>319</v>
      </c>
      <c r="EY32" s="17">
        <f t="shared" si="17"/>
        <v>-2808</v>
      </c>
      <c r="EZ32" s="36">
        <f t="shared" si="18"/>
        <v>-0.159472966833258</v>
      </c>
      <c r="FA32" s="17">
        <v>3383</v>
      </c>
      <c r="FB32" s="18">
        <v>2956</v>
      </c>
      <c r="FC32" s="26">
        <v>0.0287550744248985</v>
      </c>
      <c r="FD32" s="17">
        <v>85</v>
      </c>
      <c r="FE32" s="18">
        <v>23333</v>
      </c>
      <c r="FF32" s="18">
        <f t="shared" si="19"/>
        <v>274.505882352941</v>
      </c>
      <c r="FG32" s="17">
        <v>319</v>
      </c>
      <c r="FH32" s="17">
        <f t="shared" si="20"/>
        <v>-3782</v>
      </c>
      <c r="FI32" s="36">
        <f t="shared" si="21"/>
        <v>-0.162088029828998</v>
      </c>
      <c r="FJ32" s="17">
        <v>3242</v>
      </c>
      <c r="FK32" s="18">
        <v>2835</v>
      </c>
      <c r="FL32" s="26">
        <v>0.0317460317460317</v>
      </c>
      <c r="FM32" s="17">
        <v>90</v>
      </c>
      <c r="FN32" s="18">
        <v>24692</v>
      </c>
      <c r="FO32" s="18">
        <f t="shared" si="22"/>
        <v>274.355555555556</v>
      </c>
      <c r="FP32" s="17">
        <v>319</v>
      </c>
      <c r="FQ32" s="17">
        <f t="shared" si="23"/>
        <v>-4018</v>
      </c>
      <c r="FR32" s="36">
        <f t="shared" si="24"/>
        <v>-0.162724769156002</v>
      </c>
      <c r="FS32" s="17">
        <v>3435</v>
      </c>
      <c r="FT32" s="18">
        <v>5397</v>
      </c>
      <c r="FU32" s="26">
        <v>0.0226051510098203</v>
      </c>
      <c r="FV32" s="17">
        <v>122</v>
      </c>
      <c r="FW32" s="18">
        <v>33213</v>
      </c>
      <c r="FX32" s="18">
        <f t="shared" si="25"/>
        <v>272.237704918033</v>
      </c>
      <c r="FY32" s="17">
        <v>319</v>
      </c>
      <c r="FZ32" s="17">
        <f t="shared" si="26"/>
        <v>-5705</v>
      </c>
      <c r="GA32" s="36">
        <f t="shared" si="27"/>
        <v>-0.17177009002499</v>
      </c>
      <c r="GB32" s="17">
        <v>3291</v>
      </c>
      <c r="GC32" s="18">
        <v>2642</v>
      </c>
      <c r="GD32" s="26">
        <v>0.0333080999242998</v>
      </c>
      <c r="GE32" s="17">
        <v>88</v>
      </c>
      <c r="GF32" s="18">
        <v>24060</v>
      </c>
      <c r="GG32" s="18">
        <f t="shared" si="28"/>
        <v>273.409090909091</v>
      </c>
      <c r="GH32" s="17">
        <v>319</v>
      </c>
      <c r="GI32" s="17">
        <f t="shared" si="29"/>
        <v>-4012</v>
      </c>
      <c r="GJ32" s="36">
        <f t="shared" si="30"/>
        <v>-0.166749792186201</v>
      </c>
      <c r="GK32" s="17">
        <v>3264</v>
      </c>
      <c r="GL32" s="18">
        <v>2504</v>
      </c>
      <c r="GM32" s="26">
        <v>0.0415335463258786</v>
      </c>
      <c r="GN32" s="18">
        <v>104</v>
      </c>
      <c r="GO32" s="18">
        <v>28250</v>
      </c>
      <c r="GP32" s="18">
        <f t="shared" si="31"/>
        <v>271.634615384615</v>
      </c>
      <c r="GQ32" s="17">
        <v>319</v>
      </c>
      <c r="GR32" s="17">
        <f t="shared" si="32"/>
        <v>-4926</v>
      </c>
      <c r="GS32" s="36">
        <f t="shared" si="33"/>
        <v>-0.174371681415929</v>
      </c>
      <c r="GT32" s="17">
        <v>3160</v>
      </c>
      <c r="GU32" s="18">
        <v>3049</v>
      </c>
      <c r="GV32" s="26">
        <v>0.0416530009839292</v>
      </c>
      <c r="GW32" s="18">
        <v>127</v>
      </c>
      <c r="GX32" s="18">
        <v>34410</v>
      </c>
      <c r="GY32" s="18">
        <v>270.944881889764</v>
      </c>
      <c r="GZ32" s="17">
        <v>319</v>
      </c>
      <c r="HA32" s="17">
        <v>-6103</v>
      </c>
      <c r="HB32" s="36">
        <v>-0.177361232199942</v>
      </c>
      <c r="HC32" s="17">
        <v>3107</v>
      </c>
      <c r="HD32" s="18">
        <v>3515</v>
      </c>
      <c r="HE32" s="26">
        <v>0.0386913229018492</v>
      </c>
      <c r="HF32" s="18">
        <v>136</v>
      </c>
      <c r="HG32" s="18">
        <v>36987</v>
      </c>
      <c r="HH32" s="40">
        <v>271.963235294118</v>
      </c>
      <c r="HI32" s="17">
        <v>319</v>
      </c>
      <c r="HJ32" s="17">
        <v>-6397</v>
      </c>
      <c r="HK32" s="36">
        <v>-0.172952659042366</v>
      </c>
      <c r="HL32" s="18">
        <v>2916</v>
      </c>
      <c r="HM32" s="18">
        <v>3957</v>
      </c>
      <c r="HN32" s="26">
        <v>0.0275461207985848</v>
      </c>
      <c r="HO32" s="18">
        <v>109</v>
      </c>
      <c r="HP32" s="18">
        <v>30007</v>
      </c>
      <c r="HQ32" s="18">
        <f t="shared" si="50"/>
        <v>275.293577981651</v>
      </c>
      <c r="HR32" s="17">
        <v>319</v>
      </c>
      <c r="HS32" s="17">
        <f t="shared" si="35"/>
        <v>-4764</v>
      </c>
      <c r="HT32" s="36">
        <f t="shared" si="36"/>
        <v>-0.158762955310428</v>
      </c>
      <c r="HU32" s="18">
        <v>2725</v>
      </c>
      <c r="HV32" s="18">
        <v>4462</v>
      </c>
      <c r="HW32" s="26">
        <v>0.0201703272075303</v>
      </c>
      <c r="HX32" s="17">
        <v>90</v>
      </c>
      <c r="HY32" s="18">
        <v>24553</v>
      </c>
      <c r="HZ32" s="18">
        <v>272.811111111111</v>
      </c>
      <c r="IA32" s="17">
        <v>319</v>
      </c>
      <c r="IB32" s="17">
        <f t="shared" si="37"/>
        <v>-4157.00000000001</v>
      </c>
      <c r="IC32" s="36">
        <f t="shared" si="38"/>
        <v>-0.169307212967866</v>
      </c>
      <c r="ID32" s="18">
        <v>2508</v>
      </c>
      <c r="IE32" s="18">
        <v>3815</v>
      </c>
      <c r="IF32" s="26">
        <v>0.0170380078636959</v>
      </c>
      <c r="IG32" s="17">
        <v>65</v>
      </c>
      <c r="IH32" s="18">
        <v>17889</v>
      </c>
      <c r="II32" s="40">
        <v>275.215384615385</v>
      </c>
      <c r="IJ32" s="17">
        <v>319</v>
      </c>
      <c r="IK32" s="17">
        <f t="shared" si="39"/>
        <v>-2845.99999999997</v>
      </c>
      <c r="IL32" s="36">
        <f t="shared" si="40"/>
        <v>-0.159092179551678</v>
      </c>
      <c r="IM32" s="17">
        <v>2457</v>
      </c>
      <c r="IN32" s="17"/>
      <c r="IO32" s="17">
        <v>4467</v>
      </c>
      <c r="IP32" s="17">
        <v>1315684.96916667</v>
      </c>
      <c r="IQ32" s="18">
        <v>679</v>
      </c>
      <c r="IR32" s="18">
        <v>194633.77</v>
      </c>
      <c r="IS32" s="17"/>
      <c r="IT32" s="17"/>
      <c r="IU32" s="17"/>
      <c r="IV32" s="17"/>
      <c r="IW32" s="18"/>
      <c r="IX32" s="41"/>
      <c r="IY32" s="41"/>
      <c r="IZ32" s="41"/>
      <c r="JA32" s="41"/>
      <c r="JB32" s="41"/>
      <c r="JC32" s="41"/>
      <c r="JD32" s="41"/>
      <c r="JE32" s="18"/>
      <c r="JF32" s="41"/>
      <c r="JG32" s="41"/>
      <c r="JH32" s="41"/>
      <c r="JI32" s="18"/>
      <c r="JJ32" s="18"/>
      <c r="JK32" s="18">
        <f t="shared" si="41"/>
        <v>2584</v>
      </c>
      <c r="JL32" s="18">
        <f t="shared" si="42"/>
        <v>719677</v>
      </c>
      <c r="JM32" s="17">
        <v>319</v>
      </c>
      <c r="JN32" s="17">
        <f t="shared" si="43"/>
        <v>-104619</v>
      </c>
      <c r="JO32" s="36">
        <f t="shared" si="44"/>
        <v>-0.145369380986192</v>
      </c>
      <c r="JP32" s="18">
        <f t="shared" si="45"/>
        <v>7730</v>
      </c>
      <c r="JQ32" s="42">
        <f t="shared" si="46"/>
        <v>2229995.73916667</v>
      </c>
      <c r="JR32" s="43"/>
      <c r="JS32" s="43"/>
    </row>
    <row r="33" customFormat="1" ht="16.5" spans="1:279">
      <c r="A33" s="16"/>
      <c r="B33" s="20" t="s">
        <v>38</v>
      </c>
      <c r="C33" s="18">
        <v>6939962759173</v>
      </c>
      <c r="D33" s="18">
        <v>586207670720</v>
      </c>
      <c r="E33" s="18">
        <v>21061110001946</v>
      </c>
      <c r="F33" s="17" t="s">
        <v>188</v>
      </c>
      <c r="G33" s="19" t="s">
        <v>189</v>
      </c>
      <c r="H33" s="17" t="s">
        <v>129</v>
      </c>
      <c r="I33" s="26">
        <f>VLOOKUP(C33,[2]Sheet2!J:O,6,0)</f>
        <v>1</v>
      </c>
      <c r="J33" s="17">
        <f>VLOOKUP(C33,[2]Sheet2!J:M,4,0)</f>
        <v>671</v>
      </c>
      <c r="K33" s="17">
        <f>VLOOKUP(C33,[2]Sheet2!J:P,7,0)</f>
        <v>251</v>
      </c>
      <c r="L33" s="18">
        <f>VLOOKUP(C33,[2]Sheet2!J:N,5,0)</f>
        <v>51.3087701828011</v>
      </c>
      <c r="M33" s="27" t="e">
        <f ca="1" t="shared" si="0"/>
        <v>#VALUE!</v>
      </c>
      <c r="N33" s="17">
        <v>1340</v>
      </c>
      <c r="O33" s="26">
        <v>0.0156716417910448</v>
      </c>
      <c r="P33" s="18">
        <v>21</v>
      </c>
      <c r="Q33" s="18">
        <v>4159</v>
      </c>
      <c r="R33" s="17">
        <v>209</v>
      </c>
      <c r="S33" s="17">
        <v>667</v>
      </c>
      <c r="T33" s="17">
        <v>1263</v>
      </c>
      <c r="U33" s="26">
        <v>0.0261282660332542</v>
      </c>
      <c r="V33" s="18">
        <v>33</v>
      </c>
      <c r="W33" s="18">
        <v>6502</v>
      </c>
      <c r="X33" s="17">
        <v>209</v>
      </c>
      <c r="Y33" s="17">
        <v>642</v>
      </c>
      <c r="Z33" s="17">
        <v>1141</v>
      </c>
      <c r="AA33" s="26">
        <v>0.0236634531113059</v>
      </c>
      <c r="AB33" s="18">
        <v>27</v>
      </c>
      <c r="AC33" s="18">
        <v>5333</v>
      </c>
      <c r="AD33" s="17">
        <v>209</v>
      </c>
      <c r="AE33" s="17">
        <v>629</v>
      </c>
      <c r="AF33" s="17">
        <v>1346</v>
      </c>
      <c r="AG33" s="26">
        <v>0.012630014858841</v>
      </c>
      <c r="AH33" s="18">
        <v>17</v>
      </c>
      <c r="AI33" s="18">
        <v>3323</v>
      </c>
      <c r="AJ33" s="17">
        <v>209</v>
      </c>
      <c r="AK33" s="17">
        <v>302</v>
      </c>
      <c r="AL33" s="17">
        <v>1498</v>
      </c>
      <c r="AM33" s="26">
        <v>0.0126835781041389</v>
      </c>
      <c r="AN33" s="18">
        <v>19</v>
      </c>
      <c r="AO33" s="18">
        <v>4096</v>
      </c>
      <c r="AP33" s="17">
        <v>209</v>
      </c>
      <c r="AQ33" s="17">
        <v>235</v>
      </c>
      <c r="AR33" s="17">
        <v>1228</v>
      </c>
      <c r="AS33" s="26">
        <v>0.0154723127035831</v>
      </c>
      <c r="AT33" s="18">
        <v>19</v>
      </c>
      <c r="AU33" s="18">
        <v>4067</v>
      </c>
      <c r="AV33" s="17">
        <v>209</v>
      </c>
      <c r="AW33" s="17">
        <v>240</v>
      </c>
      <c r="AX33" s="17">
        <v>1732</v>
      </c>
      <c r="AY33" s="26">
        <v>0.0150115473441109</v>
      </c>
      <c r="AZ33" s="17">
        <v>26</v>
      </c>
      <c r="BA33" s="18">
        <v>5034</v>
      </c>
      <c r="BB33" s="17">
        <v>209</v>
      </c>
      <c r="BC33" s="17">
        <v>318</v>
      </c>
      <c r="BD33" s="17">
        <v>1818</v>
      </c>
      <c r="BE33" s="32">
        <v>0.0192519251925193</v>
      </c>
      <c r="BF33" s="17">
        <v>35</v>
      </c>
      <c r="BG33" s="18">
        <v>6826</v>
      </c>
      <c r="BH33" s="17">
        <v>209</v>
      </c>
      <c r="BI33" s="17">
        <v>361</v>
      </c>
      <c r="BJ33" s="17">
        <v>1065</v>
      </c>
      <c r="BK33" s="32">
        <v>0.0131455399061033</v>
      </c>
      <c r="BL33" s="18">
        <v>14</v>
      </c>
      <c r="BM33" s="18">
        <v>2911</v>
      </c>
      <c r="BN33" s="17">
        <v>209</v>
      </c>
      <c r="BO33" s="17">
        <v>827</v>
      </c>
      <c r="BP33" s="17">
        <v>898</v>
      </c>
      <c r="BQ33" s="32">
        <v>0.0167037861915367</v>
      </c>
      <c r="BR33" s="18">
        <v>15</v>
      </c>
      <c r="BS33" s="18">
        <v>3145</v>
      </c>
      <c r="BT33" s="17">
        <v>209</v>
      </c>
      <c r="BU33" s="18">
        <v>827</v>
      </c>
      <c r="BV33" s="17">
        <v>922</v>
      </c>
      <c r="BW33" s="32">
        <v>0.0195227765726681</v>
      </c>
      <c r="BX33" s="18">
        <v>18</v>
      </c>
      <c r="BY33" s="18">
        <v>3702</v>
      </c>
      <c r="BZ33" s="17">
        <v>209</v>
      </c>
      <c r="CA33" s="18">
        <v>491</v>
      </c>
      <c r="CB33" s="18">
        <v>1022</v>
      </c>
      <c r="CC33" s="32">
        <v>0.012720156555773</v>
      </c>
      <c r="CD33" s="18">
        <v>13</v>
      </c>
      <c r="CE33" s="18">
        <v>2687</v>
      </c>
      <c r="CF33" s="17">
        <v>209</v>
      </c>
      <c r="CG33" s="18">
        <v>493</v>
      </c>
      <c r="CH33" s="33">
        <v>995</v>
      </c>
      <c r="CI33" s="32">
        <v>0.0130653266331658</v>
      </c>
      <c r="CJ33" s="18">
        <v>13</v>
      </c>
      <c r="CK33" s="18">
        <v>2707</v>
      </c>
      <c r="CL33" s="17">
        <v>209</v>
      </c>
      <c r="CM33" s="18">
        <v>485</v>
      </c>
      <c r="CN33" s="33">
        <v>834</v>
      </c>
      <c r="CO33" s="32">
        <v>0.013189448441247</v>
      </c>
      <c r="CP33" s="17">
        <v>11</v>
      </c>
      <c r="CQ33" s="18">
        <v>2264</v>
      </c>
      <c r="CR33" s="17">
        <v>209</v>
      </c>
      <c r="CS33" s="17">
        <v>481</v>
      </c>
      <c r="CT33" s="33">
        <v>956</v>
      </c>
      <c r="CU33" s="32">
        <v>0.0240585774058577</v>
      </c>
      <c r="CV33" s="17">
        <v>23</v>
      </c>
      <c r="CW33" s="18">
        <v>4772</v>
      </c>
      <c r="CX33" s="17">
        <v>209</v>
      </c>
      <c r="CY33" s="17">
        <v>465</v>
      </c>
      <c r="CZ33" s="33">
        <v>900</v>
      </c>
      <c r="DA33" s="32">
        <v>0.02</v>
      </c>
      <c r="DB33" s="18">
        <v>18</v>
      </c>
      <c r="DC33" s="18">
        <v>3752</v>
      </c>
      <c r="DD33" s="18">
        <f t="shared" si="1"/>
        <v>208.444444444444</v>
      </c>
      <c r="DE33" s="17">
        <v>219</v>
      </c>
      <c r="DF33" s="17">
        <f t="shared" si="2"/>
        <v>-190</v>
      </c>
      <c r="DG33" s="36">
        <f t="shared" si="3"/>
        <v>-0.050639658848614</v>
      </c>
      <c r="DH33" s="18">
        <v>454</v>
      </c>
      <c r="DI33" s="18">
        <v>862</v>
      </c>
      <c r="DJ33" s="26">
        <v>0.0266821345707657</v>
      </c>
      <c r="DK33" s="18">
        <v>23</v>
      </c>
      <c r="DL33" s="18">
        <v>4756</v>
      </c>
      <c r="DM33" s="18">
        <f t="shared" si="49"/>
        <v>206.782608695652</v>
      </c>
      <c r="DN33" s="17">
        <v>219</v>
      </c>
      <c r="DO33" s="17">
        <f t="shared" si="5"/>
        <v>-281</v>
      </c>
      <c r="DP33" s="36">
        <f t="shared" si="6"/>
        <v>-0.0590832632464255</v>
      </c>
      <c r="DQ33" s="18">
        <v>434</v>
      </c>
      <c r="DR33" s="18">
        <v>820</v>
      </c>
      <c r="DS33" s="26">
        <v>0.0268292682926829</v>
      </c>
      <c r="DT33" s="18">
        <v>22</v>
      </c>
      <c r="DU33" s="18">
        <v>4623</v>
      </c>
      <c r="DV33" s="18">
        <f t="shared" si="7"/>
        <v>210.136363636364</v>
      </c>
      <c r="DW33" s="17">
        <v>219</v>
      </c>
      <c r="DX33" s="17">
        <f t="shared" si="8"/>
        <v>-195</v>
      </c>
      <c r="DY33" s="36">
        <f t="shared" si="9"/>
        <v>-0.0421804023361454</v>
      </c>
      <c r="DZ33" s="18">
        <v>626</v>
      </c>
      <c r="EA33" s="18">
        <v>759</v>
      </c>
      <c r="EB33" s="26">
        <v>0.0237154150197628</v>
      </c>
      <c r="EC33" s="18">
        <v>18</v>
      </c>
      <c r="ED33" s="18">
        <v>3737</v>
      </c>
      <c r="EE33" s="18">
        <f t="shared" si="10"/>
        <v>207.611111111111</v>
      </c>
      <c r="EF33" s="17">
        <v>219</v>
      </c>
      <c r="EG33" s="17">
        <f t="shared" si="11"/>
        <v>-205</v>
      </c>
      <c r="EH33" s="36">
        <f t="shared" si="12"/>
        <v>-0.0548568370350548</v>
      </c>
      <c r="EI33" s="18">
        <v>458</v>
      </c>
      <c r="EJ33" s="18">
        <v>785</v>
      </c>
      <c r="EK33" s="26">
        <v>0.0165605095541401</v>
      </c>
      <c r="EL33" s="18">
        <v>13</v>
      </c>
      <c r="EM33" s="18">
        <v>2672</v>
      </c>
      <c r="EN33" s="18">
        <f t="shared" si="13"/>
        <v>205.538461538462</v>
      </c>
      <c r="EO33" s="17">
        <v>219</v>
      </c>
      <c r="EP33" s="17">
        <f t="shared" si="14"/>
        <v>-175</v>
      </c>
      <c r="EQ33" s="36">
        <f t="shared" si="15"/>
        <v>-0.0654940119760479</v>
      </c>
      <c r="ER33" s="18">
        <v>409</v>
      </c>
      <c r="ES33" s="18">
        <v>792</v>
      </c>
      <c r="ET33" s="26">
        <v>0.0202020202020202</v>
      </c>
      <c r="EU33" s="17">
        <v>16</v>
      </c>
      <c r="EV33" s="18">
        <v>3273</v>
      </c>
      <c r="EW33" s="18">
        <f t="shared" si="16"/>
        <v>204.5625</v>
      </c>
      <c r="EX33" s="17">
        <v>219</v>
      </c>
      <c r="EY33" s="17">
        <f t="shared" si="17"/>
        <v>-231</v>
      </c>
      <c r="EZ33" s="36">
        <f t="shared" si="18"/>
        <v>-0.0705774518790101</v>
      </c>
      <c r="FA33" s="17">
        <v>408</v>
      </c>
      <c r="FB33" s="18">
        <v>843</v>
      </c>
      <c r="FC33" s="26">
        <v>0.0237247924080664</v>
      </c>
      <c r="FD33" s="17">
        <v>20</v>
      </c>
      <c r="FE33" s="18">
        <v>4073</v>
      </c>
      <c r="FF33" s="18">
        <f t="shared" si="19"/>
        <v>203.65</v>
      </c>
      <c r="FG33" s="17">
        <v>219</v>
      </c>
      <c r="FH33" s="17">
        <f t="shared" si="20"/>
        <v>-307</v>
      </c>
      <c r="FI33" s="36">
        <f t="shared" si="21"/>
        <v>-0.075374416891726</v>
      </c>
      <c r="FJ33" s="17">
        <v>535</v>
      </c>
      <c r="FK33" s="18">
        <v>789</v>
      </c>
      <c r="FL33" s="26">
        <v>0.0190114068441065</v>
      </c>
      <c r="FM33" s="17">
        <v>15</v>
      </c>
      <c r="FN33" s="18">
        <v>3083</v>
      </c>
      <c r="FO33" s="18">
        <f t="shared" si="22"/>
        <v>205.533333333333</v>
      </c>
      <c r="FP33" s="17">
        <v>219</v>
      </c>
      <c r="FQ33" s="17">
        <f t="shared" si="23"/>
        <v>-202</v>
      </c>
      <c r="FR33" s="36">
        <f t="shared" si="24"/>
        <v>-0.065520596821278</v>
      </c>
      <c r="FS33" s="17">
        <v>835</v>
      </c>
      <c r="FT33" s="18">
        <v>844</v>
      </c>
      <c r="FU33" s="26">
        <v>0.018957345971564</v>
      </c>
      <c r="FV33" s="17">
        <v>16</v>
      </c>
      <c r="FW33" s="18">
        <v>3285</v>
      </c>
      <c r="FX33" s="18">
        <f t="shared" si="25"/>
        <v>205.3125</v>
      </c>
      <c r="FY33" s="17">
        <v>219</v>
      </c>
      <c r="FZ33" s="17">
        <f t="shared" si="26"/>
        <v>-219</v>
      </c>
      <c r="GA33" s="36">
        <f t="shared" si="27"/>
        <v>-0.0666666666666667</v>
      </c>
      <c r="GB33" s="17">
        <v>836</v>
      </c>
      <c r="GC33" s="18">
        <v>682</v>
      </c>
      <c r="GD33" s="26">
        <v>0.0131964809384164</v>
      </c>
      <c r="GE33" s="17">
        <v>9</v>
      </c>
      <c r="GF33" s="18">
        <v>1887</v>
      </c>
      <c r="GG33" s="18">
        <f t="shared" si="28"/>
        <v>209.666666666667</v>
      </c>
      <c r="GH33" s="17">
        <v>219</v>
      </c>
      <c r="GI33" s="17">
        <f t="shared" si="29"/>
        <v>-84.0000000000001</v>
      </c>
      <c r="GJ33" s="36">
        <f t="shared" si="30"/>
        <v>-0.0445151033386328</v>
      </c>
      <c r="GK33" s="17">
        <v>845</v>
      </c>
      <c r="GL33" s="18">
        <v>682</v>
      </c>
      <c r="GM33" s="26">
        <v>0.0249266862170088</v>
      </c>
      <c r="GN33" s="18">
        <v>17</v>
      </c>
      <c r="GO33" s="18">
        <v>3533</v>
      </c>
      <c r="GP33" s="18">
        <f t="shared" si="31"/>
        <v>207.823529411765</v>
      </c>
      <c r="GQ33" s="17">
        <v>219</v>
      </c>
      <c r="GR33" s="17">
        <f t="shared" si="32"/>
        <v>-190</v>
      </c>
      <c r="GS33" s="36">
        <f t="shared" si="33"/>
        <v>-0.0537786583639967</v>
      </c>
      <c r="GT33" s="17">
        <v>689</v>
      </c>
      <c r="GU33" s="18">
        <v>822</v>
      </c>
      <c r="GV33" s="26">
        <v>0.0158150851581509</v>
      </c>
      <c r="GW33" s="18">
        <v>13</v>
      </c>
      <c r="GX33" s="18">
        <v>2707</v>
      </c>
      <c r="GY33" s="18">
        <v>208.230769230769</v>
      </c>
      <c r="GZ33" s="17">
        <v>219</v>
      </c>
      <c r="HA33" s="17">
        <v>-140</v>
      </c>
      <c r="HB33" s="36">
        <v>-0.0517177687476912</v>
      </c>
      <c r="HC33" s="17">
        <v>678</v>
      </c>
      <c r="HD33" s="18">
        <v>857</v>
      </c>
      <c r="HE33" s="26">
        <v>0.0128354725787631</v>
      </c>
      <c r="HF33" s="18">
        <v>11</v>
      </c>
      <c r="HG33" s="18">
        <v>2252</v>
      </c>
      <c r="HH33" s="40">
        <v>204.727272727273</v>
      </c>
      <c r="HI33" s="17">
        <v>219</v>
      </c>
      <c r="HJ33" s="17">
        <v>-157</v>
      </c>
      <c r="HK33" s="36">
        <v>-0.0697158081705151</v>
      </c>
      <c r="HL33" s="18">
        <v>701</v>
      </c>
      <c r="HM33" s="18">
        <v>916</v>
      </c>
      <c r="HN33" s="26">
        <v>0.0141921397379913</v>
      </c>
      <c r="HO33" s="18">
        <v>13</v>
      </c>
      <c r="HP33" s="18">
        <v>2682</v>
      </c>
      <c r="HQ33" s="18">
        <f t="shared" si="50"/>
        <v>206.307692307692</v>
      </c>
      <c r="HR33" s="17">
        <v>219</v>
      </c>
      <c r="HS33" s="17">
        <f t="shared" si="35"/>
        <v>-165</v>
      </c>
      <c r="HT33" s="36">
        <f t="shared" si="36"/>
        <v>-0.0615212527964205</v>
      </c>
      <c r="HU33" s="18">
        <v>704</v>
      </c>
      <c r="HV33" s="18">
        <v>867</v>
      </c>
      <c r="HW33" s="26">
        <v>0.0103806228373702</v>
      </c>
      <c r="HX33" s="17">
        <v>9</v>
      </c>
      <c r="HY33" s="18">
        <v>1861</v>
      </c>
      <c r="HZ33" s="18">
        <v>206.777777777778</v>
      </c>
      <c r="IA33" s="17">
        <v>219</v>
      </c>
      <c r="IB33" s="17">
        <f t="shared" si="37"/>
        <v>-109.999999999998</v>
      </c>
      <c r="IC33" s="36">
        <f t="shared" si="38"/>
        <v>-0.0591080064481451</v>
      </c>
      <c r="ID33" s="18">
        <v>706</v>
      </c>
      <c r="IE33" s="18">
        <v>728</v>
      </c>
      <c r="IF33" s="26">
        <v>0.00686813186813187</v>
      </c>
      <c r="IG33" s="17">
        <v>5</v>
      </c>
      <c r="IH33" s="18">
        <v>1030</v>
      </c>
      <c r="II33" s="40">
        <v>206</v>
      </c>
      <c r="IJ33" s="17">
        <v>219</v>
      </c>
      <c r="IK33" s="17">
        <f t="shared" si="39"/>
        <v>-65</v>
      </c>
      <c r="IL33" s="36">
        <f t="shared" si="40"/>
        <v>-0.0631067961165049</v>
      </c>
      <c r="IM33" s="17">
        <v>712</v>
      </c>
      <c r="IN33" s="17"/>
      <c r="IO33" s="17">
        <v>639</v>
      </c>
      <c r="IP33" s="17">
        <v>129232.8</v>
      </c>
      <c r="IQ33" s="18">
        <v>186</v>
      </c>
      <c r="IR33" s="18">
        <v>39443.84</v>
      </c>
      <c r="IS33" s="17"/>
      <c r="IT33" s="17"/>
      <c r="IU33" s="17"/>
      <c r="IV33" s="17"/>
      <c r="IW33" s="16"/>
      <c r="IX33" s="16"/>
      <c r="IY33" s="16"/>
      <c r="IZ33" s="16"/>
      <c r="JA33" s="41"/>
      <c r="JB33" s="41"/>
      <c r="JC33" s="41"/>
      <c r="JD33" s="41"/>
      <c r="JE33" s="18"/>
      <c r="JF33" s="41"/>
      <c r="JG33" s="41"/>
      <c r="JH33" s="41"/>
      <c r="JI33" s="18"/>
      <c r="JJ33" s="18"/>
      <c r="JK33" s="18">
        <f t="shared" si="41"/>
        <v>542</v>
      </c>
      <c r="JL33" s="18">
        <f t="shared" si="42"/>
        <v>110734</v>
      </c>
      <c r="JM33" s="17">
        <v>219</v>
      </c>
      <c r="JN33" s="17">
        <f t="shared" si="43"/>
        <v>-7963.99999999999</v>
      </c>
      <c r="JO33" s="36">
        <f t="shared" si="44"/>
        <v>-0.0719200968085682</v>
      </c>
      <c r="JP33" s="18">
        <f t="shared" si="45"/>
        <v>1367</v>
      </c>
      <c r="JQ33" s="42">
        <f t="shared" si="46"/>
        <v>279410.64</v>
      </c>
      <c r="JR33" s="43"/>
      <c r="JS33" s="43"/>
    </row>
    <row r="34" customFormat="1" ht="16.5" spans="1:279">
      <c r="A34" s="16"/>
      <c r="B34" s="20" t="s">
        <v>38</v>
      </c>
      <c r="C34" s="18">
        <v>6939962757322</v>
      </c>
      <c r="D34" s="18">
        <v>586355331129</v>
      </c>
      <c r="E34" s="18">
        <v>21061110001765</v>
      </c>
      <c r="F34" s="17" t="s">
        <v>190</v>
      </c>
      <c r="G34" s="19" t="s">
        <v>191</v>
      </c>
      <c r="H34" s="17" t="s">
        <v>129</v>
      </c>
      <c r="I34" s="26">
        <f>VLOOKUP(C34,[2]Sheet2!J:O,6,0)</f>
        <v>1</v>
      </c>
      <c r="J34" s="17">
        <f>VLOOKUP(C34,[2]Sheet2!J:M,4,0)</f>
        <v>307</v>
      </c>
      <c r="K34" s="17">
        <f>VLOOKUP(C34,[2]Sheet2!J:P,7,0)</f>
        <v>90</v>
      </c>
      <c r="L34" s="18">
        <f>VLOOKUP(C34,[2]Sheet2!J:N,5,0)</f>
        <v>50.7739938080495</v>
      </c>
      <c r="M34" s="27" t="e">
        <f ca="1" t="shared" si="0"/>
        <v>#VALUE!</v>
      </c>
      <c r="N34" s="17">
        <v>845</v>
      </c>
      <c r="O34" s="26">
        <v>0.021301775147929</v>
      </c>
      <c r="P34" s="18">
        <v>18</v>
      </c>
      <c r="Q34" s="18">
        <v>5347</v>
      </c>
      <c r="R34" s="17">
        <v>329</v>
      </c>
      <c r="S34" s="17">
        <v>588</v>
      </c>
      <c r="T34" s="17">
        <v>645</v>
      </c>
      <c r="U34" s="26">
        <v>0.0186046511627907</v>
      </c>
      <c r="V34" s="18">
        <v>12</v>
      </c>
      <c r="W34" s="18">
        <v>3564</v>
      </c>
      <c r="X34" s="17">
        <v>329</v>
      </c>
      <c r="Y34" s="17">
        <v>586</v>
      </c>
      <c r="Z34" s="17">
        <v>740</v>
      </c>
      <c r="AA34" s="26">
        <v>0.0108108108108108</v>
      </c>
      <c r="AB34" s="18">
        <v>8</v>
      </c>
      <c r="AC34" s="18">
        <v>2377</v>
      </c>
      <c r="AD34" s="17">
        <v>329</v>
      </c>
      <c r="AE34" s="17">
        <v>501</v>
      </c>
      <c r="AF34" s="17">
        <v>895</v>
      </c>
      <c r="AG34" s="26">
        <v>0.0100558659217877</v>
      </c>
      <c r="AH34" s="18">
        <v>9</v>
      </c>
      <c r="AI34" s="18">
        <v>2656</v>
      </c>
      <c r="AJ34" s="17">
        <v>329</v>
      </c>
      <c r="AK34" s="17">
        <v>482</v>
      </c>
      <c r="AL34" s="17">
        <v>892</v>
      </c>
      <c r="AM34" s="26">
        <v>0.00672645739910314</v>
      </c>
      <c r="AN34" s="18">
        <v>6</v>
      </c>
      <c r="AO34" s="18">
        <v>2010</v>
      </c>
      <c r="AP34" s="17">
        <v>329</v>
      </c>
      <c r="AQ34" s="17">
        <v>468</v>
      </c>
      <c r="AR34" s="17">
        <v>764</v>
      </c>
      <c r="AS34" s="26">
        <v>0.0117801047120419</v>
      </c>
      <c r="AT34" s="18">
        <v>9</v>
      </c>
      <c r="AU34" s="18">
        <v>2898</v>
      </c>
      <c r="AV34" s="17">
        <v>329</v>
      </c>
      <c r="AW34" s="17">
        <v>449</v>
      </c>
      <c r="AX34" s="17">
        <v>863</v>
      </c>
      <c r="AY34" s="26">
        <v>0.0220162224797219</v>
      </c>
      <c r="AZ34" s="17">
        <v>19</v>
      </c>
      <c r="BA34" s="18">
        <v>5577</v>
      </c>
      <c r="BB34" s="17">
        <v>329</v>
      </c>
      <c r="BC34" s="17">
        <v>428</v>
      </c>
      <c r="BD34" s="17">
        <v>1098</v>
      </c>
      <c r="BE34" s="32">
        <v>0.0182149362477231</v>
      </c>
      <c r="BF34" s="17">
        <v>20</v>
      </c>
      <c r="BG34" s="18">
        <v>5885</v>
      </c>
      <c r="BH34" s="17">
        <v>329</v>
      </c>
      <c r="BI34" s="17">
        <v>399</v>
      </c>
      <c r="BJ34" s="17">
        <v>1205</v>
      </c>
      <c r="BK34" s="32">
        <v>0.0033195020746888</v>
      </c>
      <c r="BL34" s="18">
        <v>4</v>
      </c>
      <c r="BM34" s="18">
        <v>1276</v>
      </c>
      <c r="BN34" s="17">
        <v>329</v>
      </c>
      <c r="BO34" s="17">
        <v>339</v>
      </c>
      <c r="BP34" s="17">
        <v>694</v>
      </c>
      <c r="BQ34" s="32">
        <v>0.00864553314121038</v>
      </c>
      <c r="BR34" s="18">
        <v>6</v>
      </c>
      <c r="BS34" s="18">
        <v>1914</v>
      </c>
      <c r="BT34" s="17">
        <v>329</v>
      </c>
      <c r="BU34" s="18">
        <v>339</v>
      </c>
      <c r="BV34" s="17">
        <v>550</v>
      </c>
      <c r="BW34" s="32">
        <v>0.0127272727272727</v>
      </c>
      <c r="BX34" s="18">
        <v>7</v>
      </c>
      <c r="BY34" s="18">
        <v>2213</v>
      </c>
      <c r="BZ34" s="17">
        <v>329</v>
      </c>
      <c r="CA34" s="18">
        <v>388</v>
      </c>
      <c r="CB34" s="18">
        <v>640</v>
      </c>
      <c r="CC34" s="32">
        <v>0.00625</v>
      </c>
      <c r="CD34" s="18">
        <v>4</v>
      </c>
      <c r="CE34" s="18">
        <v>1276</v>
      </c>
      <c r="CF34" s="17">
        <v>329</v>
      </c>
      <c r="CG34" s="18">
        <v>365</v>
      </c>
      <c r="CH34" s="33">
        <v>610</v>
      </c>
      <c r="CI34" s="32">
        <v>0.00819672131147541</v>
      </c>
      <c r="CJ34" s="18">
        <v>5</v>
      </c>
      <c r="CK34" s="18">
        <v>1597</v>
      </c>
      <c r="CL34" s="17">
        <v>329</v>
      </c>
      <c r="CM34" s="18">
        <v>362</v>
      </c>
      <c r="CN34" s="33">
        <v>473</v>
      </c>
      <c r="CO34" s="32">
        <v>0.00211416490486258</v>
      </c>
      <c r="CP34" s="17">
        <v>1</v>
      </c>
      <c r="CQ34" s="18">
        <v>311</v>
      </c>
      <c r="CR34" s="17">
        <v>311</v>
      </c>
      <c r="CS34" s="17">
        <v>364</v>
      </c>
      <c r="CT34" s="33">
        <v>438</v>
      </c>
      <c r="CU34" s="32">
        <v>0</v>
      </c>
      <c r="CV34" s="17">
        <v>0</v>
      </c>
      <c r="CW34" s="18">
        <v>0</v>
      </c>
      <c r="CX34" s="17">
        <v>311</v>
      </c>
      <c r="CY34" s="17">
        <v>386</v>
      </c>
      <c r="CZ34" s="33">
        <v>404</v>
      </c>
      <c r="DA34" s="32">
        <v>0.0222772277227723</v>
      </c>
      <c r="DB34" s="18">
        <v>9</v>
      </c>
      <c r="DC34" s="18">
        <v>2846</v>
      </c>
      <c r="DD34" s="18">
        <f t="shared" si="1"/>
        <v>316.222222222222</v>
      </c>
      <c r="DE34" s="17">
        <v>319</v>
      </c>
      <c r="DF34" s="17">
        <f t="shared" si="2"/>
        <v>-24.9999999999999</v>
      </c>
      <c r="DG34" s="36">
        <f t="shared" si="3"/>
        <v>-0.00878425860857342</v>
      </c>
      <c r="DH34" s="18">
        <v>377</v>
      </c>
      <c r="DI34" s="18">
        <v>459</v>
      </c>
      <c r="DJ34" s="26">
        <v>0.00435729847494553</v>
      </c>
      <c r="DK34" s="18">
        <v>2</v>
      </c>
      <c r="DL34" s="18">
        <v>623</v>
      </c>
      <c r="DM34" s="18">
        <f t="shared" si="49"/>
        <v>311.5</v>
      </c>
      <c r="DN34" s="17">
        <v>319</v>
      </c>
      <c r="DO34" s="17">
        <f t="shared" si="5"/>
        <v>-15</v>
      </c>
      <c r="DP34" s="36">
        <f t="shared" si="6"/>
        <v>-0.0240770465489567</v>
      </c>
      <c r="DQ34" s="18">
        <v>395</v>
      </c>
      <c r="DR34" s="18">
        <v>398</v>
      </c>
      <c r="DS34" s="26">
        <v>0.0125628140703518</v>
      </c>
      <c r="DT34" s="18">
        <v>5</v>
      </c>
      <c r="DU34" s="18">
        <v>1568</v>
      </c>
      <c r="DV34" s="18">
        <f t="shared" si="7"/>
        <v>313.6</v>
      </c>
      <c r="DW34" s="17">
        <v>319</v>
      </c>
      <c r="DX34" s="17">
        <f t="shared" si="8"/>
        <v>-26.9999999999999</v>
      </c>
      <c r="DY34" s="36">
        <f t="shared" si="9"/>
        <v>-0.017219387755102</v>
      </c>
      <c r="DZ34" s="18">
        <v>355</v>
      </c>
      <c r="EA34" s="18">
        <v>475</v>
      </c>
      <c r="EB34" s="26">
        <v>0.0189473684210526</v>
      </c>
      <c r="EC34" s="18">
        <v>9</v>
      </c>
      <c r="ED34" s="18">
        <v>2841</v>
      </c>
      <c r="EE34" s="18">
        <f t="shared" si="10"/>
        <v>315.666666666667</v>
      </c>
      <c r="EF34" s="17">
        <v>319</v>
      </c>
      <c r="EG34" s="17">
        <f t="shared" si="11"/>
        <v>-29.9999999999998</v>
      </c>
      <c r="EH34" s="36">
        <f t="shared" si="12"/>
        <v>-0.010559662090813</v>
      </c>
      <c r="EI34" s="18">
        <v>346</v>
      </c>
      <c r="EJ34" s="18">
        <v>411</v>
      </c>
      <c r="EK34" s="26">
        <v>0.0145985401459854</v>
      </c>
      <c r="EL34" s="18">
        <v>6</v>
      </c>
      <c r="EM34" s="18">
        <v>1884</v>
      </c>
      <c r="EN34" s="18">
        <f t="shared" si="13"/>
        <v>314</v>
      </c>
      <c r="EO34" s="17">
        <v>319</v>
      </c>
      <c r="EP34" s="17">
        <f t="shared" si="14"/>
        <v>-30</v>
      </c>
      <c r="EQ34" s="36">
        <f t="shared" si="15"/>
        <v>-0.0159235668789809</v>
      </c>
      <c r="ER34" s="18">
        <v>393</v>
      </c>
      <c r="ES34" s="18">
        <v>437</v>
      </c>
      <c r="ET34" s="26">
        <v>0.0091533180778032</v>
      </c>
      <c r="EU34" s="17">
        <v>4</v>
      </c>
      <c r="EV34" s="18">
        <v>1269</v>
      </c>
      <c r="EW34" s="18">
        <f t="shared" si="16"/>
        <v>317.25</v>
      </c>
      <c r="EX34" s="17">
        <v>319</v>
      </c>
      <c r="EY34" s="17">
        <f t="shared" si="17"/>
        <v>-7</v>
      </c>
      <c r="EZ34" s="36">
        <f t="shared" si="18"/>
        <v>-0.00551615445232467</v>
      </c>
      <c r="FA34" s="17">
        <v>389</v>
      </c>
      <c r="FB34" s="18">
        <v>469</v>
      </c>
      <c r="FC34" s="26">
        <v>0.0127931769722814</v>
      </c>
      <c r="FD34" s="17">
        <v>6</v>
      </c>
      <c r="FE34" s="18">
        <v>1909</v>
      </c>
      <c r="FF34" s="18">
        <f t="shared" si="19"/>
        <v>318.166666666667</v>
      </c>
      <c r="FG34" s="17">
        <v>319</v>
      </c>
      <c r="FH34" s="17">
        <f t="shared" si="20"/>
        <v>-4.99999999999989</v>
      </c>
      <c r="FI34" s="36">
        <f t="shared" si="21"/>
        <v>-0.00261917234154001</v>
      </c>
      <c r="FJ34" s="17">
        <v>353</v>
      </c>
      <c r="FK34" s="18">
        <v>491</v>
      </c>
      <c r="FL34" s="26">
        <v>0.0285132382892057</v>
      </c>
      <c r="FM34" s="17">
        <v>14</v>
      </c>
      <c r="FN34" s="18">
        <v>4429</v>
      </c>
      <c r="FO34" s="18">
        <f t="shared" si="22"/>
        <v>316.357142857143</v>
      </c>
      <c r="FP34" s="17">
        <v>319</v>
      </c>
      <c r="FQ34" s="17">
        <f t="shared" si="23"/>
        <v>-37.0000000000003</v>
      </c>
      <c r="FR34" s="36">
        <f t="shared" si="24"/>
        <v>-0.00835403025513668</v>
      </c>
      <c r="FS34" s="17">
        <v>386</v>
      </c>
      <c r="FT34" s="18">
        <v>455</v>
      </c>
      <c r="FU34" s="26">
        <v>0.0153846153846154</v>
      </c>
      <c r="FV34" s="17">
        <v>7</v>
      </c>
      <c r="FW34" s="18">
        <v>2223</v>
      </c>
      <c r="FX34" s="18">
        <f t="shared" si="25"/>
        <v>317.571428571429</v>
      </c>
      <c r="FY34" s="17">
        <v>319</v>
      </c>
      <c r="FZ34" s="17">
        <f t="shared" si="26"/>
        <v>-10.0000000000001</v>
      </c>
      <c r="GA34" s="36">
        <f t="shared" si="27"/>
        <v>-0.00449842555105718</v>
      </c>
      <c r="GB34" s="17">
        <v>368</v>
      </c>
      <c r="GC34" s="18">
        <v>517</v>
      </c>
      <c r="GD34" s="26">
        <v>0.0135396518375242</v>
      </c>
      <c r="GE34" s="17">
        <v>7</v>
      </c>
      <c r="GF34" s="18">
        <v>2258</v>
      </c>
      <c r="GG34" s="18">
        <f t="shared" si="28"/>
        <v>322.571428571429</v>
      </c>
      <c r="GH34" s="17">
        <v>319</v>
      </c>
      <c r="GI34" s="17">
        <f t="shared" si="29"/>
        <v>24.9999999999999</v>
      </c>
      <c r="GJ34" s="36">
        <f t="shared" si="30"/>
        <v>0.0110717449069973</v>
      </c>
      <c r="GK34" s="17">
        <v>363</v>
      </c>
      <c r="GL34" s="18">
        <v>503</v>
      </c>
      <c r="GM34" s="26">
        <v>0.0139165009940358</v>
      </c>
      <c r="GN34" s="18">
        <v>7</v>
      </c>
      <c r="GO34" s="18">
        <v>2198</v>
      </c>
      <c r="GP34" s="18">
        <f t="shared" si="31"/>
        <v>314</v>
      </c>
      <c r="GQ34" s="17">
        <v>319</v>
      </c>
      <c r="GR34" s="17">
        <f t="shared" si="32"/>
        <v>-35</v>
      </c>
      <c r="GS34" s="36">
        <f t="shared" si="33"/>
        <v>-0.0159235668789809</v>
      </c>
      <c r="GT34" s="17">
        <v>348</v>
      </c>
      <c r="GU34" s="18">
        <v>556</v>
      </c>
      <c r="GV34" s="26">
        <v>0.00719424460431655</v>
      </c>
      <c r="GW34" s="18">
        <v>4</v>
      </c>
      <c r="GX34" s="18">
        <v>1251</v>
      </c>
      <c r="GY34" s="18">
        <v>312.75</v>
      </c>
      <c r="GZ34" s="17">
        <v>319</v>
      </c>
      <c r="HA34" s="17">
        <v>-25</v>
      </c>
      <c r="HB34" s="36">
        <v>-0.0199840127897682</v>
      </c>
      <c r="HC34" s="17">
        <v>343</v>
      </c>
      <c r="HD34" s="18">
        <v>543</v>
      </c>
      <c r="HE34" s="26">
        <v>0.0147329650092081</v>
      </c>
      <c r="HF34" s="18">
        <v>8</v>
      </c>
      <c r="HG34" s="18">
        <v>2542</v>
      </c>
      <c r="HH34" s="40">
        <v>317.75</v>
      </c>
      <c r="HI34" s="17">
        <v>319</v>
      </c>
      <c r="HJ34" s="17">
        <v>-10</v>
      </c>
      <c r="HK34" s="36">
        <v>-0.003933910306845</v>
      </c>
      <c r="HL34" s="18">
        <v>356</v>
      </c>
      <c r="HM34" s="18">
        <v>502</v>
      </c>
      <c r="HN34" s="26">
        <v>0.0199203187250996</v>
      </c>
      <c r="HO34" s="18">
        <v>10</v>
      </c>
      <c r="HP34" s="18">
        <v>3162</v>
      </c>
      <c r="HQ34" s="18">
        <f t="shared" si="50"/>
        <v>316.2</v>
      </c>
      <c r="HR34" s="17">
        <v>319</v>
      </c>
      <c r="HS34" s="17">
        <f t="shared" si="35"/>
        <v>-28.0000000000001</v>
      </c>
      <c r="HT34" s="36">
        <f t="shared" si="36"/>
        <v>-0.00885515496521193</v>
      </c>
      <c r="HU34" s="18">
        <v>345</v>
      </c>
      <c r="HV34" s="18">
        <v>462</v>
      </c>
      <c r="HW34" s="26">
        <v>0.0108225108225108</v>
      </c>
      <c r="HX34" s="17">
        <v>5</v>
      </c>
      <c r="HY34" s="18">
        <v>1604</v>
      </c>
      <c r="HZ34" s="18">
        <v>320.8</v>
      </c>
      <c r="IA34" s="17">
        <v>319</v>
      </c>
      <c r="IB34" s="17">
        <f t="shared" si="37"/>
        <v>9.00000000000006</v>
      </c>
      <c r="IC34" s="36">
        <f t="shared" si="38"/>
        <v>0.00561097256857859</v>
      </c>
      <c r="ID34" s="18">
        <v>335</v>
      </c>
      <c r="IE34" s="18">
        <v>478</v>
      </c>
      <c r="IF34" s="26">
        <v>0.00627615062761506</v>
      </c>
      <c r="IG34" s="17">
        <v>3</v>
      </c>
      <c r="IH34" s="18">
        <v>957</v>
      </c>
      <c r="II34" s="40">
        <v>319</v>
      </c>
      <c r="IJ34" s="17">
        <v>319</v>
      </c>
      <c r="IK34" s="17">
        <f t="shared" si="39"/>
        <v>0</v>
      </c>
      <c r="IL34" s="36">
        <f t="shared" si="40"/>
        <v>0</v>
      </c>
      <c r="IM34" s="17">
        <v>331</v>
      </c>
      <c r="IN34" s="17"/>
      <c r="IO34" s="17">
        <v>609</v>
      </c>
      <c r="IP34" s="17">
        <v>173361.25</v>
      </c>
      <c r="IQ34" s="18">
        <v>101</v>
      </c>
      <c r="IR34" s="18">
        <v>32002.83</v>
      </c>
      <c r="IS34" s="17"/>
      <c r="IT34" s="17"/>
      <c r="IU34" s="17"/>
      <c r="IV34" s="17"/>
      <c r="IW34" s="16"/>
      <c r="IX34" s="16"/>
      <c r="IY34" s="16"/>
      <c r="IZ34" s="16"/>
      <c r="JA34" s="41"/>
      <c r="JB34" s="41"/>
      <c r="JC34" s="41"/>
      <c r="JD34" s="41"/>
      <c r="JE34" s="18"/>
      <c r="JF34" s="41"/>
      <c r="JG34" s="41"/>
      <c r="JH34" s="41"/>
      <c r="JI34" s="18"/>
      <c r="JJ34" s="18"/>
      <c r="JK34" s="18">
        <f t="shared" si="41"/>
        <v>234</v>
      </c>
      <c r="JL34" s="18">
        <f t="shared" si="42"/>
        <v>72465</v>
      </c>
      <c r="JM34" s="17">
        <v>319</v>
      </c>
      <c r="JN34" s="17">
        <f t="shared" si="43"/>
        <v>-2181</v>
      </c>
      <c r="JO34" s="36">
        <f t="shared" si="44"/>
        <v>-0.0300972883460981</v>
      </c>
      <c r="JP34" s="18">
        <f t="shared" si="45"/>
        <v>944</v>
      </c>
      <c r="JQ34" s="42">
        <f t="shared" si="46"/>
        <v>277829.08</v>
      </c>
      <c r="JR34" s="43"/>
      <c r="JS34" s="43"/>
    </row>
    <row r="35" customFormat="1" ht="16.5" spans="1:279">
      <c r="A35" s="16"/>
      <c r="B35" s="20" t="s">
        <v>38</v>
      </c>
      <c r="C35" s="18">
        <v>6939962758466</v>
      </c>
      <c r="D35" s="18">
        <v>586243046155</v>
      </c>
      <c r="E35" s="18">
        <v>21061110001766</v>
      </c>
      <c r="F35" s="17" t="s">
        <v>192</v>
      </c>
      <c r="G35" s="19" t="s">
        <v>193</v>
      </c>
      <c r="H35" s="17" t="s">
        <v>129</v>
      </c>
      <c r="I35" s="26">
        <f>VLOOKUP(C35,[2]Sheet2!J:O,6,0)</f>
        <v>1</v>
      </c>
      <c r="J35" s="17">
        <f>VLOOKUP(C35,[2]Sheet2!J:M,4,0)</f>
        <v>225</v>
      </c>
      <c r="K35" s="17">
        <f>VLOOKUP(C35,[2]Sheet2!J:P,7,0)</f>
        <v>92</v>
      </c>
      <c r="L35" s="18">
        <f>VLOOKUP(C35,[2]Sheet2!J:N,5,0)</f>
        <v>52.6385224274406</v>
      </c>
      <c r="M35" s="27" t="e">
        <f ca="1" t="shared" si="0"/>
        <v>#VALUE!</v>
      </c>
      <c r="N35" s="17">
        <v>1070</v>
      </c>
      <c r="O35" s="26">
        <v>0.00747663551401869</v>
      </c>
      <c r="P35" s="18">
        <v>8</v>
      </c>
      <c r="Q35" s="18">
        <v>2932</v>
      </c>
      <c r="R35" s="17">
        <v>379</v>
      </c>
      <c r="S35" s="17">
        <v>457</v>
      </c>
      <c r="T35" s="17">
        <v>993</v>
      </c>
      <c r="U35" s="26">
        <v>0.00704934541792548</v>
      </c>
      <c r="V35" s="18">
        <v>7</v>
      </c>
      <c r="W35" s="18">
        <v>2538</v>
      </c>
      <c r="X35" s="17">
        <v>379</v>
      </c>
      <c r="Y35" s="17">
        <v>461</v>
      </c>
      <c r="Z35" s="17">
        <v>966</v>
      </c>
      <c r="AA35" s="26">
        <v>0.0113871635610766</v>
      </c>
      <c r="AB35" s="18">
        <v>11</v>
      </c>
      <c r="AC35" s="18">
        <v>4009</v>
      </c>
      <c r="AD35" s="17">
        <v>379</v>
      </c>
      <c r="AE35" s="17">
        <v>448</v>
      </c>
      <c r="AF35" s="17">
        <v>1202</v>
      </c>
      <c r="AG35" s="26">
        <v>0.0108153078202995</v>
      </c>
      <c r="AH35" s="18">
        <v>13</v>
      </c>
      <c r="AI35" s="18">
        <v>4737</v>
      </c>
      <c r="AJ35" s="17">
        <v>379</v>
      </c>
      <c r="AK35" s="17">
        <v>365</v>
      </c>
      <c r="AL35" s="17">
        <v>1193</v>
      </c>
      <c r="AM35" s="26">
        <v>0.00167644593461861</v>
      </c>
      <c r="AN35" s="18">
        <v>2</v>
      </c>
      <c r="AO35" s="18">
        <v>848</v>
      </c>
      <c r="AP35" s="17">
        <v>379</v>
      </c>
      <c r="AQ35" s="17">
        <v>354</v>
      </c>
      <c r="AR35" s="17">
        <v>938</v>
      </c>
      <c r="AS35" s="26">
        <v>0.00319829424307036</v>
      </c>
      <c r="AT35" s="18">
        <v>3</v>
      </c>
      <c r="AU35" s="18">
        <v>1197</v>
      </c>
      <c r="AV35" s="17">
        <v>379</v>
      </c>
      <c r="AW35" s="17">
        <v>366</v>
      </c>
      <c r="AX35" s="17">
        <v>1356</v>
      </c>
      <c r="AY35" s="26">
        <v>0.00663716814159292</v>
      </c>
      <c r="AZ35" s="17">
        <v>9</v>
      </c>
      <c r="BA35" s="18">
        <v>3316</v>
      </c>
      <c r="BB35" s="17">
        <v>379</v>
      </c>
      <c r="BC35" s="17">
        <v>368</v>
      </c>
      <c r="BD35" s="17">
        <v>1457</v>
      </c>
      <c r="BE35" s="32">
        <v>0.00892244337680165</v>
      </c>
      <c r="BF35" s="17">
        <v>13</v>
      </c>
      <c r="BG35" s="18">
        <v>4817</v>
      </c>
      <c r="BH35" s="17">
        <v>379</v>
      </c>
      <c r="BI35" s="17">
        <v>399</v>
      </c>
      <c r="BJ35" s="17">
        <v>867</v>
      </c>
      <c r="BK35" s="32">
        <v>0.00230680507497117</v>
      </c>
      <c r="BL35" s="18">
        <v>2</v>
      </c>
      <c r="BM35" s="18">
        <v>743</v>
      </c>
      <c r="BN35" s="17">
        <v>379</v>
      </c>
      <c r="BO35" s="17">
        <v>330</v>
      </c>
      <c r="BP35" s="17">
        <v>700</v>
      </c>
      <c r="BQ35" s="32">
        <v>0.00857142857142857</v>
      </c>
      <c r="BR35" s="18">
        <v>6</v>
      </c>
      <c r="BS35" s="18">
        <v>2274</v>
      </c>
      <c r="BT35" s="17">
        <v>379</v>
      </c>
      <c r="BU35" s="18">
        <v>330</v>
      </c>
      <c r="BV35" s="17">
        <v>721</v>
      </c>
      <c r="BW35" s="32">
        <v>0.00970873786407767</v>
      </c>
      <c r="BX35" s="18">
        <v>7</v>
      </c>
      <c r="BY35" s="18">
        <v>2653</v>
      </c>
      <c r="BZ35" s="17">
        <v>379</v>
      </c>
      <c r="CA35" s="18">
        <v>413</v>
      </c>
      <c r="CB35" s="18">
        <v>775</v>
      </c>
      <c r="CC35" s="32">
        <v>0.00516129032258065</v>
      </c>
      <c r="CD35" s="18">
        <v>4</v>
      </c>
      <c r="CE35" s="18">
        <v>1516</v>
      </c>
      <c r="CF35" s="17">
        <v>379</v>
      </c>
      <c r="CG35" s="18">
        <v>419</v>
      </c>
      <c r="CH35" s="33">
        <v>799</v>
      </c>
      <c r="CI35" s="32">
        <v>0.00876095118898623</v>
      </c>
      <c r="CJ35" s="18">
        <v>7</v>
      </c>
      <c r="CK35" s="18">
        <v>2778</v>
      </c>
      <c r="CL35" s="17">
        <v>379</v>
      </c>
      <c r="CM35" s="18">
        <v>439</v>
      </c>
      <c r="CN35" s="33">
        <v>699</v>
      </c>
      <c r="CO35" s="32">
        <v>0.00858369098712446</v>
      </c>
      <c r="CP35" s="17">
        <v>6</v>
      </c>
      <c r="CQ35" s="18">
        <v>2354</v>
      </c>
      <c r="CR35" s="17">
        <v>379</v>
      </c>
      <c r="CS35" s="17">
        <v>435</v>
      </c>
      <c r="CT35" s="33">
        <v>711</v>
      </c>
      <c r="CU35" s="32">
        <v>0.00562587904360056</v>
      </c>
      <c r="CV35" s="17">
        <v>4</v>
      </c>
      <c r="CW35" s="18">
        <v>1576</v>
      </c>
      <c r="CX35" s="17">
        <v>379</v>
      </c>
      <c r="CY35" s="17">
        <v>441</v>
      </c>
      <c r="CZ35" s="33">
        <v>694</v>
      </c>
      <c r="DA35" s="32">
        <v>0.00432276657060519</v>
      </c>
      <c r="DB35" s="18">
        <v>3</v>
      </c>
      <c r="DC35" s="18">
        <v>1194</v>
      </c>
      <c r="DD35" s="18">
        <f t="shared" si="1"/>
        <v>398</v>
      </c>
      <c r="DE35" s="17">
        <v>379</v>
      </c>
      <c r="DF35" s="17">
        <f t="shared" si="2"/>
        <v>57</v>
      </c>
      <c r="DG35" s="36">
        <f t="shared" si="3"/>
        <v>0.0477386934673367</v>
      </c>
      <c r="DH35" s="18">
        <v>442</v>
      </c>
      <c r="DI35" s="18">
        <v>660</v>
      </c>
      <c r="DJ35" s="26">
        <v>0.00757575757575758</v>
      </c>
      <c r="DK35" s="18">
        <v>5</v>
      </c>
      <c r="DL35" s="18">
        <v>1975</v>
      </c>
      <c r="DM35" s="18">
        <f t="shared" si="49"/>
        <v>395</v>
      </c>
      <c r="DN35" s="17">
        <v>379</v>
      </c>
      <c r="DO35" s="17">
        <f t="shared" si="5"/>
        <v>80</v>
      </c>
      <c r="DP35" s="36">
        <f t="shared" si="6"/>
        <v>0.0405063291139241</v>
      </c>
      <c r="DQ35" s="18">
        <v>470</v>
      </c>
      <c r="DR35" s="18">
        <v>616</v>
      </c>
      <c r="DS35" s="26">
        <v>0.00162337662337662</v>
      </c>
      <c r="DT35" s="18">
        <v>1</v>
      </c>
      <c r="DU35" s="18">
        <v>399</v>
      </c>
      <c r="DV35" s="18">
        <f t="shared" si="7"/>
        <v>399</v>
      </c>
      <c r="DW35" s="17">
        <v>379</v>
      </c>
      <c r="DX35" s="17">
        <f t="shared" si="8"/>
        <v>20</v>
      </c>
      <c r="DY35" s="36">
        <f t="shared" si="9"/>
        <v>0.050125313283208</v>
      </c>
      <c r="DZ35" s="18">
        <v>513</v>
      </c>
      <c r="EA35" s="18">
        <v>688</v>
      </c>
      <c r="EB35" s="26">
        <v>0.00726744186046512</v>
      </c>
      <c r="EC35" s="18">
        <v>5</v>
      </c>
      <c r="ED35" s="18">
        <v>1959</v>
      </c>
      <c r="EE35" s="18">
        <f t="shared" si="10"/>
        <v>391.8</v>
      </c>
      <c r="EF35" s="17">
        <v>379</v>
      </c>
      <c r="EG35" s="17">
        <f t="shared" si="11"/>
        <v>64.0000000000001</v>
      </c>
      <c r="EH35" s="36">
        <f t="shared" si="12"/>
        <v>0.032669729453803</v>
      </c>
      <c r="EI35" s="18">
        <v>497</v>
      </c>
      <c r="EJ35" s="18">
        <v>599</v>
      </c>
      <c r="EK35" s="26">
        <v>0.00500834724540901</v>
      </c>
      <c r="EL35" s="18">
        <v>3</v>
      </c>
      <c r="EM35" s="18">
        <v>1197</v>
      </c>
      <c r="EN35" s="18">
        <f t="shared" si="13"/>
        <v>399</v>
      </c>
      <c r="EO35" s="17">
        <v>379</v>
      </c>
      <c r="EP35" s="17">
        <f t="shared" si="14"/>
        <v>60</v>
      </c>
      <c r="EQ35" s="36">
        <f t="shared" si="15"/>
        <v>0.050125313283208</v>
      </c>
      <c r="ER35" s="18">
        <v>470</v>
      </c>
      <c r="ES35" s="18">
        <v>671</v>
      </c>
      <c r="ET35" s="26">
        <v>0.00596125186289121</v>
      </c>
      <c r="EU35" s="17">
        <v>4</v>
      </c>
      <c r="EV35" s="18">
        <v>1596</v>
      </c>
      <c r="EW35" s="18">
        <f t="shared" si="16"/>
        <v>399</v>
      </c>
      <c r="EX35" s="17">
        <v>379</v>
      </c>
      <c r="EY35" s="17">
        <f t="shared" si="17"/>
        <v>80</v>
      </c>
      <c r="EZ35" s="36">
        <f t="shared" si="18"/>
        <v>0.050125313283208</v>
      </c>
      <c r="FA35" s="17">
        <v>484</v>
      </c>
      <c r="FB35" s="18">
        <v>768</v>
      </c>
      <c r="FC35" s="26">
        <v>0.00651041666666667</v>
      </c>
      <c r="FD35" s="17">
        <v>5</v>
      </c>
      <c r="FE35" s="18">
        <v>1975</v>
      </c>
      <c r="FF35" s="18">
        <f t="shared" si="19"/>
        <v>395</v>
      </c>
      <c r="FG35" s="17">
        <v>379</v>
      </c>
      <c r="FH35" s="17">
        <f t="shared" si="20"/>
        <v>80</v>
      </c>
      <c r="FI35" s="36">
        <f t="shared" si="21"/>
        <v>0.0405063291139241</v>
      </c>
      <c r="FJ35" s="17">
        <v>531</v>
      </c>
      <c r="FK35" s="18">
        <v>686</v>
      </c>
      <c r="FL35" s="26">
        <v>0.0043731778425656</v>
      </c>
      <c r="FM35" s="17">
        <v>3</v>
      </c>
      <c r="FN35" s="18">
        <v>1187</v>
      </c>
      <c r="FO35" s="18">
        <f t="shared" si="22"/>
        <v>395.666666666667</v>
      </c>
      <c r="FP35" s="17">
        <v>379</v>
      </c>
      <c r="FQ35" s="17">
        <f t="shared" si="23"/>
        <v>50.0000000000001</v>
      </c>
      <c r="FR35" s="36">
        <f t="shared" si="24"/>
        <v>0.0421229991575401</v>
      </c>
      <c r="FS35" s="17">
        <v>503</v>
      </c>
      <c r="FT35" s="18">
        <v>804</v>
      </c>
      <c r="FU35" s="26">
        <v>0.00497512437810945</v>
      </c>
      <c r="FV35" s="17">
        <v>4</v>
      </c>
      <c r="FW35" s="18">
        <v>1581</v>
      </c>
      <c r="FX35" s="18">
        <f t="shared" si="25"/>
        <v>395.25</v>
      </c>
      <c r="FY35" s="17">
        <v>379</v>
      </c>
      <c r="FZ35" s="17">
        <f t="shared" si="26"/>
        <v>65</v>
      </c>
      <c r="GA35" s="36">
        <f t="shared" si="27"/>
        <v>0.0411132194813409</v>
      </c>
      <c r="GB35" s="17">
        <v>510</v>
      </c>
      <c r="GC35" s="18">
        <v>710</v>
      </c>
      <c r="GD35" s="26">
        <v>0.00985915492957747</v>
      </c>
      <c r="GE35" s="17">
        <v>7</v>
      </c>
      <c r="GF35" s="18">
        <v>2733</v>
      </c>
      <c r="GG35" s="18">
        <f t="shared" si="28"/>
        <v>390.428571428571</v>
      </c>
      <c r="GH35" s="17">
        <v>379</v>
      </c>
      <c r="GI35" s="17">
        <f t="shared" si="29"/>
        <v>80.0000000000001</v>
      </c>
      <c r="GJ35" s="36">
        <f t="shared" si="30"/>
        <v>0.0292718624222467</v>
      </c>
      <c r="GK35" s="17">
        <v>498</v>
      </c>
      <c r="GL35" s="18">
        <v>624</v>
      </c>
      <c r="GM35" s="26">
        <v>0.00320512820512821</v>
      </c>
      <c r="GN35" s="18">
        <v>2</v>
      </c>
      <c r="GO35" s="18">
        <v>783</v>
      </c>
      <c r="GP35" s="18">
        <f t="shared" si="31"/>
        <v>391.5</v>
      </c>
      <c r="GQ35" s="17">
        <v>379</v>
      </c>
      <c r="GR35" s="17">
        <f t="shared" si="32"/>
        <v>25</v>
      </c>
      <c r="GS35" s="36">
        <f t="shared" si="33"/>
        <v>0.0319284802043423</v>
      </c>
      <c r="GT35" s="17">
        <v>539</v>
      </c>
      <c r="GU35" s="18">
        <v>760</v>
      </c>
      <c r="GV35" s="26">
        <v>0.00657894736842105</v>
      </c>
      <c r="GW35" s="18">
        <v>5</v>
      </c>
      <c r="GX35" s="18">
        <v>1975</v>
      </c>
      <c r="GY35" s="18">
        <v>395</v>
      </c>
      <c r="GZ35" s="17">
        <v>379</v>
      </c>
      <c r="HA35" s="17">
        <v>80</v>
      </c>
      <c r="HB35" s="36">
        <v>0.0405063291139241</v>
      </c>
      <c r="HC35" s="17">
        <v>531</v>
      </c>
      <c r="HD35" s="18">
        <v>804</v>
      </c>
      <c r="HE35" s="26">
        <v>0.00248756218905473</v>
      </c>
      <c r="HF35" s="18">
        <v>2</v>
      </c>
      <c r="HG35" s="18">
        <v>788</v>
      </c>
      <c r="HH35" s="40">
        <v>394</v>
      </c>
      <c r="HI35" s="17">
        <v>379</v>
      </c>
      <c r="HJ35" s="17">
        <v>30</v>
      </c>
      <c r="HK35" s="36">
        <v>0.0380710659898477</v>
      </c>
      <c r="HL35" s="18">
        <v>524</v>
      </c>
      <c r="HM35" s="18">
        <v>835</v>
      </c>
      <c r="HN35" s="26">
        <v>0.00598802395209581</v>
      </c>
      <c r="HO35" s="18">
        <v>5</v>
      </c>
      <c r="HP35" s="18">
        <v>1955</v>
      </c>
      <c r="HQ35" s="18">
        <f t="shared" si="50"/>
        <v>391</v>
      </c>
      <c r="HR35" s="17">
        <v>379</v>
      </c>
      <c r="HS35" s="17">
        <f t="shared" si="35"/>
        <v>60</v>
      </c>
      <c r="HT35" s="36">
        <f t="shared" si="36"/>
        <v>0.030690537084399</v>
      </c>
      <c r="HU35" s="18">
        <v>532</v>
      </c>
      <c r="HV35" s="18">
        <v>662</v>
      </c>
      <c r="HW35" s="26">
        <v>0.00453172205438067</v>
      </c>
      <c r="HX35" s="17">
        <v>3</v>
      </c>
      <c r="HY35" s="18">
        <v>1187</v>
      </c>
      <c r="HZ35" s="18">
        <v>395.666666666667</v>
      </c>
      <c r="IA35" s="17">
        <v>379</v>
      </c>
      <c r="IB35" s="17">
        <f t="shared" si="37"/>
        <v>50.0000000000011</v>
      </c>
      <c r="IC35" s="36">
        <f t="shared" si="38"/>
        <v>0.0421229991575409</v>
      </c>
      <c r="ID35" s="18">
        <v>528</v>
      </c>
      <c r="IE35" s="18">
        <v>612</v>
      </c>
      <c r="IF35" s="26">
        <v>0.011437908496732</v>
      </c>
      <c r="IG35" s="17">
        <v>7</v>
      </c>
      <c r="IH35" s="18">
        <v>2758</v>
      </c>
      <c r="II35" s="40">
        <v>394</v>
      </c>
      <c r="IJ35" s="17">
        <v>379</v>
      </c>
      <c r="IK35" s="17">
        <f t="shared" si="39"/>
        <v>105</v>
      </c>
      <c r="IL35" s="36">
        <f t="shared" si="40"/>
        <v>0.0380710659898477</v>
      </c>
      <c r="IM35" s="17">
        <v>516</v>
      </c>
      <c r="IN35" s="17"/>
      <c r="IO35" s="17">
        <v>151</v>
      </c>
      <c r="IP35" s="17">
        <v>50627.26</v>
      </c>
      <c r="IQ35" s="18">
        <v>58</v>
      </c>
      <c r="IR35" s="18">
        <v>21502</v>
      </c>
      <c r="IS35" s="17"/>
      <c r="IT35" s="17"/>
      <c r="IU35" s="17"/>
      <c r="IV35" s="17"/>
      <c r="IW35" s="16"/>
      <c r="IX35" s="16"/>
      <c r="IY35" s="16"/>
      <c r="IZ35" s="16"/>
      <c r="JA35" s="41"/>
      <c r="JB35" s="41"/>
      <c r="JC35" s="41"/>
      <c r="JD35" s="41"/>
      <c r="JE35" s="18"/>
      <c r="JF35" s="41"/>
      <c r="JG35" s="41"/>
      <c r="JH35" s="41"/>
      <c r="JI35" s="18"/>
      <c r="JJ35" s="18"/>
      <c r="JK35" s="18">
        <f t="shared" si="41"/>
        <v>166</v>
      </c>
      <c r="JL35" s="18">
        <f t="shared" si="42"/>
        <v>63530</v>
      </c>
      <c r="JM35" s="17">
        <v>379</v>
      </c>
      <c r="JN35" s="17">
        <f t="shared" si="43"/>
        <v>615.999999999997</v>
      </c>
      <c r="JO35" s="36">
        <f t="shared" si="44"/>
        <v>0.00969620651660628</v>
      </c>
      <c r="JP35" s="18">
        <f t="shared" si="45"/>
        <v>375</v>
      </c>
      <c r="JQ35" s="42">
        <f t="shared" si="46"/>
        <v>135659.26</v>
      </c>
      <c r="JR35" s="43"/>
      <c r="JS35" s="43"/>
    </row>
    <row r="36" customFormat="1" ht="16.5" spans="1:279">
      <c r="A36" s="16"/>
      <c r="B36" s="17" t="s">
        <v>39</v>
      </c>
      <c r="C36" s="18">
        <v>6939962755656</v>
      </c>
      <c r="D36" s="18">
        <v>564947051959</v>
      </c>
      <c r="E36" s="18">
        <v>21063510001616</v>
      </c>
      <c r="F36" s="17" t="s">
        <v>194</v>
      </c>
      <c r="G36" s="19" t="s">
        <v>195</v>
      </c>
      <c r="H36" s="17" t="s">
        <v>129</v>
      </c>
      <c r="I36" s="26">
        <f>VLOOKUP(C36,[2]Sheet2!J:O,6,0)</f>
        <v>1</v>
      </c>
      <c r="J36" s="17">
        <f>VLOOKUP(C36,[2]Sheet2!J:M,4,0)</f>
        <v>683</v>
      </c>
      <c r="K36" s="17">
        <f>VLOOKUP(C36,[2]Sheet2!J:P,7,0)</f>
        <v>222</v>
      </c>
      <c r="L36" s="18">
        <f>VLOOKUP(C36,[2]Sheet2!J:N,5,0)</f>
        <v>33.8485863973191</v>
      </c>
      <c r="M36" s="27" t="e">
        <f ca="1" t="shared" si="0"/>
        <v>#VALUE!</v>
      </c>
      <c r="N36" s="17">
        <v>549</v>
      </c>
      <c r="O36" s="26">
        <v>0.0564663023679417</v>
      </c>
      <c r="P36" s="18">
        <v>31</v>
      </c>
      <c r="Q36" s="18">
        <v>3323</v>
      </c>
      <c r="R36" s="17">
        <v>110</v>
      </c>
      <c r="S36" s="17">
        <v>482</v>
      </c>
      <c r="T36" s="17">
        <v>450</v>
      </c>
      <c r="U36" s="26">
        <v>0.0333333333333333</v>
      </c>
      <c r="V36" s="18">
        <v>15</v>
      </c>
      <c r="W36" s="18">
        <v>1630</v>
      </c>
      <c r="X36" s="17">
        <v>110</v>
      </c>
      <c r="Y36" s="17">
        <v>485</v>
      </c>
      <c r="Z36" s="17">
        <v>449</v>
      </c>
      <c r="AA36" s="26">
        <v>0.0334075723830735</v>
      </c>
      <c r="AB36" s="18">
        <v>15</v>
      </c>
      <c r="AC36" s="18">
        <v>1611</v>
      </c>
      <c r="AD36" s="17">
        <v>110</v>
      </c>
      <c r="AE36" s="17">
        <v>471</v>
      </c>
      <c r="AF36" s="17">
        <v>628</v>
      </c>
      <c r="AG36" s="26">
        <v>0.0318471337579618</v>
      </c>
      <c r="AH36" s="18">
        <v>20</v>
      </c>
      <c r="AI36" s="18">
        <v>2166</v>
      </c>
      <c r="AJ36" s="17">
        <v>110</v>
      </c>
      <c r="AK36" s="17">
        <v>451</v>
      </c>
      <c r="AL36" s="17">
        <v>687</v>
      </c>
      <c r="AM36" s="26">
        <v>0.0800582241630277</v>
      </c>
      <c r="AN36" s="18">
        <v>55</v>
      </c>
      <c r="AO36" s="18">
        <v>6280</v>
      </c>
      <c r="AP36" s="17">
        <v>110</v>
      </c>
      <c r="AQ36" s="17">
        <v>423</v>
      </c>
      <c r="AR36" s="17">
        <v>611</v>
      </c>
      <c r="AS36" s="26">
        <v>0.0458265139116203</v>
      </c>
      <c r="AT36" s="18">
        <v>28</v>
      </c>
      <c r="AU36" s="18">
        <v>3115</v>
      </c>
      <c r="AV36" s="17">
        <v>110</v>
      </c>
      <c r="AW36" s="17">
        <v>377</v>
      </c>
      <c r="AX36" s="17">
        <v>724</v>
      </c>
      <c r="AY36" s="26">
        <v>0.0400552486187845</v>
      </c>
      <c r="AZ36" s="17">
        <v>29</v>
      </c>
      <c r="BA36" s="18">
        <v>3126</v>
      </c>
      <c r="BB36" s="17">
        <v>110</v>
      </c>
      <c r="BC36" s="17">
        <v>349</v>
      </c>
      <c r="BD36" s="17">
        <v>786</v>
      </c>
      <c r="BE36" s="32">
        <v>0.049618320610687</v>
      </c>
      <c r="BF36" s="17">
        <v>39</v>
      </c>
      <c r="BG36" s="18">
        <v>4226</v>
      </c>
      <c r="BH36" s="17">
        <v>110</v>
      </c>
      <c r="BI36" s="17">
        <v>315</v>
      </c>
      <c r="BJ36" s="17">
        <v>469</v>
      </c>
      <c r="BK36" s="32">
        <v>0.0319829424307036</v>
      </c>
      <c r="BL36" s="18">
        <v>15</v>
      </c>
      <c r="BM36" s="18">
        <v>1785</v>
      </c>
      <c r="BN36" s="17">
        <v>110</v>
      </c>
      <c r="BO36" s="17">
        <v>672</v>
      </c>
      <c r="BP36" s="17">
        <v>444</v>
      </c>
      <c r="BQ36" s="32">
        <v>0.0315315315315315</v>
      </c>
      <c r="BR36" s="18">
        <v>14</v>
      </c>
      <c r="BS36" s="18">
        <v>1642</v>
      </c>
      <c r="BT36" s="17">
        <v>110</v>
      </c>
      <c r="BU36" s="18">
        <v>672</v>
      </c>
      <c r="BV36" s="17">
        <v>401</v>
      </c>
      <c r="BW36" s="32">
        <v>0.0249376558603491</v>
      </c>
      <c r="BX36" s="18">
        <v>10</v>
      </c>
      <c r="BY36" s="18">
        <v>1162</v>
      </c>
      <c r="BZ36" s="17">
        <v>110</v>
      </c>
      <c r="CA36" s="18">
        <v>884</v>
      </c>
      <c r="CB36" s="18">
        <v>418</v>
      </c>
      <c r="CC36" s="32">
        <v>0.0334928229665072</v>
      </c>
      <c r="CD36" s="18">
        <v>14</v>
      </c>
      <c r="CE36" s="18">
        <v>1666</v>
      </c>
      <c r="CF36" s="17">
        <v>110</v>
      </c>
      <c r="CG36" s="18">
        <v>630</v>
      </c>
      <c r="CH36" s="33">
        <v>482</v>
      </c>
      <c r="CI36" s="32">
        <v>0.0311203319502075</v>
      </c>
      <c r="CJ36" s="18">
        <v>15</v>
      </c>
      <c r="CK36" s="18">
        <v>1781</v>
      </c>
      <c r="CL36" s="17">
        <v>110</v>
      </c>
      <c r="CM36" s="18">
        <v>620</v>
      </c>
      <c r="CN36" s="33">
        <v>502</v>
      </c>
      <c r="CO36" s="32">
        <v>0.0199203187250996</v>
      </c>
      <c r="CP36" s="17">
        <v>10</v>
      </c>
      <c r="CQ36" s="18">
        <v>1172</v>
      </c>
      <c r="CR36" s="17">
        <v>110</v>
      </c>
      <c r="CS36" s="17">
        <v>714</v>
      </c>
      <c r="CT36" s="33">
        <v>411</v>
      </c>
      <c r="CU36" s="32">
        <v>0.0413625304136253</v>
      </c>
      <c r="CV36" s="17">
        <v>17</v>
      </c>
      <c r="CW36" s="18">
        <v>2020</v>
      </c>
      <c r="CX36" s="17">
        <v>110</v>
      </c>
      <c r="CY36" s="17">
        <v>865</v>
      </c>
      <c r="CZ36" s="33">
        <v>359</v>
      </c>
      <c r="DA36" s="32">
        <v>0.0306406685236769</v>
      </c>
      <c r="DB36" s="18">
        <v>11</v>
      </c>
      <c r="DC36" s="18">
        <v>1294</v>
      </c>
      <c r="DD36" s="18">
        <f t="shared" si="1"/>
        <v>117.636363636364</v>
      </c>
      <c r="DE36" s="17">
        <v>119</v>
      </c>
      <c r="DF36" s="17">
        <f t="shared" si="2"/>
        <v>-15</v>
      </c>
      <c r="DG36" s="36">
        <f t="shared" si="3"/>
        <v>-0.0115919629057187</v>
      </c>
      <c r="DH36" s="18">
        <v>1011</v>
      </c>
      <c r="DI36" s="18">
        <v>339</v>
      </c>
      <c r="DJ36" s="26">
        <v>0.0442477876106195</v>
      </c>
      <c r="DK36" s="18">
        <v>15</v>
      </c>
      <c r="DL36" s="18">
        <v>1769</v>
      </c>
      <c r="DM36" s="18">
        <f t="shared" si="49"/>
        <v>117.933333333333</v>
      </c>
      <c r="DN36" s="17">
        <v>119</v>
      </c>
      <c r="DO36" s="17">
        <f t="shared" si="5"/>
        <v>-15.9999999999999</v>
      </c>
      <c r="DP36" s="36">
        <f t="shared" si="6"/>
        <v>-0.00904465799886939</v>
      </c>
      <c r="DQ36" s="18">
        <v>1094</v>
      </c>
      <c r="DR36" s="18">
        <v>341</v>
      </c>
      <c r="DS36" s="26">
        <v>0.0351906158357771</v>
      </c>
      <c r="DT36" s="18">
        <v>12</v>
      </c>
      <c r="DU36" s="18">
        <v>1389</v>
      </c>
      <c r="DV36" s="18">
        <f t="shared" si="7"/>
        <v>115.75</v>
      </c>
      <c r="DW36" s="17">
        <v>119</v>
      </c>
      <c r="DX36" s="17">
        <f t="shared" si="8"/>
        <v>-39</v>
      </c>
      <c r="DY36" s="36">
        <f t="shared" si="9"/>
        <v>-0.0280777537796976</v>
      </c>
      <c r="DZ36" s="18">
        <v>817</v>
      </c>
      <c r="EA36" s="18">
        <v>345</v>
      </c>
      <c r="EB36" s="26">
        <v>0.0347826086956522</v>
      </c>
      <c r="EC36" s="18">
        <v>12</v>
      </c>
      <c r="ED36" s="18">
        <v>1397</v>
      </c>
      <c r="EE36" s="18">
        <f t="shared" si="10"/>
        <v>116.416666666667</v>
      </c>
      <c r="EF36" s="17">
        <v>119</v>
      </c>
      <c r="EG36" s="17">
        <f t="shared" si="11"/>
        <v>-30.9999999999999</v>
      </c>
      <c r="EH36" s="36">
        <f t="shared" si="12"/>
        <v>-0.0221904080171796</v>
      </c>
      <c r="EI36" s="18">
        <v>799</v>
      </c>
      <c r="EJ36" s="18">
        <v>384</v>
      </c>
      <c r="EK36" s="26">
        <v>0.0494791666666667</v>
      </c>
      <c r="EL36" s="18">
        <v>19</v>
      </c>
      <c r="EM36" s="18">
        <v>2236</v>
      </c>
      <c r="EN36" s="18">
        <f t="shared" si="13"/>
        <v>117.684210526316</v>
      </c>
      <c r="EO36" s="17">
        <v>119</v>
      </c>
      <c r="EP36" s="17">
        <f t="shared" si="14"/>
        <v>-24.9999999999999</v>
      </c>
      <c r="EQ36" s="36">
        <f t="shared" si="15"/>
        <v>-0.0111806797853309</v>
      </c>
      <c r="ER36" s="18">
        <v>1111</v>
      </c>
      <c r="ES36" s="18">
        <v>381</v>
      </c>
      <c r="ET36" s="26">
        <v>0.036745406824147</v>
      </c>
      <c r="EU36" s="17">
        <v>14</v>
      </c>
      <c r="EV36" s="18">
        <v>1501</v>
      </c>
      <c r="EW36" s="18">
        <f t="shared" si="16"/>
        <v>107.214285714286</v>
      </c>
      <c r="EX36" s="17">
        <v>119</v>
      </c>
      <c r="EY36" s="17">
        <f t="shared" si="17"/>
        <v>-165</v>
      </c>
      <c r="EZ36" s="36">
        <f t="shared" si="18"/>
        <v>-0.109926715522985</v>
      </c>
      <c r="FA36" s="17">
        <v>1097</v>
      </c>
      <c r="FB36" s="18">
        <v>415</v>
      </c>
      <c r="FC36" s="26">
        <v>0.0530120481927711</v>
      </c>
      <c r="FD36" s="17">
        <v>22</v>
      </c>
      <c r="FE36" s="18">
        <v>2364</v>
      </c>
      <c r="FF36" s="18">
        <f t="shared" si="19"/>
        <v>107.454545454545</v>
      </c>
      <c r="FG36" s="17">
        <v>119</v>
      </c>
      <c r="FH36" s="17">
        <f t="shared" si="20"/>
        <v>-254</v>
      </c>
      <c r="FI36" s="36">
        <f t="shared" si="21"/>
        <v>-0.107445008460237</v>
      </c>
      <c r="FJ36" s="17">
        <v>772</v>
      </c>
      <c r="FK36" s="18">
        <v>374</v>
      </c>
      <c r="FL36" s="26">
        <v>0.0454545454545455</v>
      </c>
      <c r="FM36" s="17">
        <v>17</v>
      </c>
      <c r="FN36" s="18">
        <v>1798</v>
      </c>
      <c r="FO36" s="18">
        <f t="shared" si="22"/>
        <v>105.764705882353</v>
      </c>
      <c r="FP36" s="17">
        <v>119</v>
      </c>
      <c r="FQ36" s="17">
        <f t="shared" si="23"/>
        <v>-225</v>
      </c>
      <c r="FR36" s="36">
        <f t="shared" si="24"/>
        <v>-0.125139043381535</v>
      </c>
      <c r="FS36" s="17">
        <v>1086</v>
      </c>
      <c r="FT36" s="18">
        <v>404</v>
      </c>
      <c r="FU36" s="26">
        <v>0.0594059405940594</v>
      </c>
      <c r="FV36" s="17">
        <v>24</v>
      </c>
      <c r="FW36" s="18">
        <v>2601</v>
      </c>
      <c r="FX36" s="18">
        <f t="shared" si="25"/>
        <v>108.375</v>
      </c>
      <c r="FY36" s="17">
        <v>119</v>
      </c>
      <c r="FZ36" s="17">
        <f t="shared" si="26"/>
        <v>-255</v>
      </c>
      <c r="GA36" s="36">
        <f t="shared" si="27"/>
        <v>-0.0980392156862745</v>
      </c>
      <c r="GB36" s="17">
        <v>975</v>
      </c>
      <c r="GC36" s="18">
        <v>450</v>
      </c>
      <c r="GD36" s="26">
        <v>0.06</v>
      </c>
      <c r="GE36" s="17">
        <v>27</v>
      </c>
      <c r="GF36" s="18">
        <v>2850</v>
      </c>
      <c r="GG36" s="18">
        <f t="shared" si="28"/>
        <v>105.555555555556</v>
      </c>
      <c r="GH36" s="17">
        <v>119</v>
      </c>
      <c r="GI36" s="17">
        <f t="shared" si="29"/>
        <v>-363</v>
      </c>
      <c r="GJ36" s="36">
        <f t="shared" si="30"/>
        <v>-0.127368421052632</v>
      </c>
      <c r="GK36" s="17">
        <v>948</v>
      </c>
      <c r="GL36" s="18">
        <v>442</v>
      </c>
      <c r="GM36" s="26">
        <v>0.0633484162895928</v>
      </c>
      <c r="GN36" s="18">
        <v>28</v>
      </c>
      <c r="GO36" s="18">
        <v>2958</v>
      </c>
      <c r="GP36" s="18">
        <f t="shared" si="31"/>
        <v>105.642857142857</v>
      </c>
      <c r="GQ36" s="17">
        <v>119</v>
      </c>
      <c r="GR36" s="17">
        <f t="shared" si="32"/>
        <v>-374</v>
      </c>
      <c r="GS36" s="36">
        <f t="shared" si="33"/>
        <v>-0.126436781609195</v>
      </c>
      <c r="GT36" s="17">
        <v>688</v>
      </c>
      <c r="GU36" s="18">
        <v>447</v>
      </c>
      <c r="GV36" s="26">
        <v>0.0492170022371365</v>
      </c>
      <c r="GW36" s="18">
        <v>22</v>
      </c>
      <c r="GX36" s="18">
        <v>2334</v>
      </c>
      <c r="GY36" s="18">
        <v>106.090909090909</v>
      </c>
      <c r="GZ36" s="17">
        <v>119</v>
      </c>
      <c r="HA36" s="17">
        <v>-284</v>
      </c>
      <c r="HB36" s="36">
        <v>-0.121679520137104</v>
      </c>
      <c r="HC36" s="17">
        <v>690</v>
      </c>
      <c r="HD36" s="18">
        <v>552</v>
      </c>
      <c r="HE36" s="26">
        <v>0.0615942028985507</v>
      </c>
      <c r="HF36" s="18">
        <v>34</v>
      </c>
      <c r="HG36" s="18">
        <v>3534</v>
      </c>
      <c r="HH36" s="40">
        <v>103.941176470588</v>
      </c>
      <c r="HI36" s="17">
        <v>119</v>
      </c>
      <c r="HJ36" s="17">
        <v>-512</v>
      </c>
      <c r="HK36" s="36">
        <v>-0.144878324844369</v>
      </c>
      <c r="HL36" s="18">
        <v>706</v>
      </c>
      <c r="HM36" s="18">
        <v>525</v>
      </c>
      <c r="HN36" s="26">
        <v>0.0533333333333333</v>
      </c>
      <c r="HO36" s="18">
        <v>28</v>
      </c>
      <c r="HP36" s="18">
        <v>2973</v>
      </c>
      <c r="HQ36" s="18">
        <f t="shared" si="50"/>
        <v>106.178571428571</v>
      </c>
      <c r="HR36" s="17">
        <v>119</v>
      </c>
      <c r="HS36" s="17">
        <f t="shared" si="35"/>
        <v>-359</v>
      </c>
      <c r="HT36" s="36">
        <f t="shared" si="36"/>
        <v>-0.12075344769593</v>
      </c>
      <c r="HU36" s="18">
        <v>694</v>
      </c>
      <c r="HV36" s="18">
        <v>414</v>
      </c>
      <c r="HW36" s="26">
        <v>0.0265700483091787</v>
      </c>
      <c r="HX36" s="17">
        <v>11</v>
      </c>
      <c r="HY36" s="18">
        <v>1174</v>
      </c>
      <c r="HZ36" s="18">
        <v>106.727272727273</v>
      </c>
      <c r="IA36" s="17">
        <v>119</v>
      </c>
      <c r="IB36" s="17">
        <f t="shared" si="37"/>
        <v>-134.999999999997</v>
      </c>
      <c r="IC36" s="36">
        <f t="shared" si="38"/>
        <v>-0.114991482112434</v>
      </c>
      <c r="ID36" s="18">
        <v>690</v>
      </c>
      <c r="IE36" s="18">
        <v>494</v>
      </c>
      <c r="IF36" s="26">
        <v>0.0425101214574899</v>
      </c>
      <c r="IG36" s="17">
        <v>21</v>
      </c>
      <c r="IH36" s="18">
        <v>2320</v>
      </c>
      <c r="II36" s="40">
        <v>110.47619047619</v>
      </c>
      <c r="IJ36" s="17">
        <v>119</v>
      </c>
      <c r="IK36" s="17">
        <f t="shared" si="39"/>
        <v>-179.00000000001</v>
      </c>
      <c r="IL36" s="36">
        <f t="shared" si="40"/>
        <v>-0.0771551724137974</v>
      </c>
      <c r="IM36" s="17">
        <v>684</v>
      </c>
      <c r="IN36" s="17"/>
      <c r="IO36" s="17">
        <v>573</v>
      </c>
      <c r="IP36" s="17">
        <v>63284.18</v>
      </c>
      <c r="IQ36" s="18">
        <v>493</v>
      </c>
      <c r="IR36" s="18">
        <v>51417.41</v>
      </c>
      <c r="IS36" s="17"/>
      <c r="IT36" s="17"/>
      <c r="IU36" s="17"/>
      <c r="IV36" s="17"/>
      <c r="IW36" s="18"/>
      <c r="IX36" s="41"/>
      <c r="IY36" s="41"/>
      <c r="IZ36" s="41"/>
      <c r="JA36" s="41"/>
      <c r="JB36" s="41"/>
      <c r="JC36" s="41"/>
      <c r="JD36" s="41"/>
      <c r="JE36" s="18"/>
      <c r="JF36" s="41"/>
      <c r="JG36" s="41"/>
      <c r="JH36" s="41"/>
      <c r="JI36" s="18"/>
      <c r="JJ36" s="18"/>
      <c r="JK36" s="18">
        <f t="shared" si="41"/>
        <v>644</v>
      </c>
      <c r="JL36" s="18">
        <f t="shared" si="42"/>
        <v>71197</v>
      </c>
      <c r="JM36" s="17">
        <v>119</v>
      </c>
      <c r="JN36" s="17">
        <f t="shared" si="43"/>
        <v>-5439</v>
      </c>
      <c r="JO36" s="36">
        <f t="shared" si="44"/>
        <v>-0.0763936682725396</v>
      </c>
      <c r="JP36" s="18">
        <f t="shared" si="45"/>
        <v>1710</v>
      </c>
      <c r="JQ36" s="42">
        <f t="shared" si="46"/>
        <v>185898.59</v>
      </c>
      <c r="JR36" s="43"/>
      <c r="JS36" s="43"/>
    </row>
    <row r="37" customFormat="1" ht="16.5" spans="1:279">
      <c r="A37" s="16" t="s">
        <v>126</v>
      </c>
      <c r="B37" s="17" t="s">
        <v>39</v>
      </c>
      <c r="C37" s="18">
        <v>6939962746630</v>
      </c>
      <c r="D37" s="18">
        <v>564212176561</v>
      </c>
      <c r="E37" s="18">
        <v>21063510000796</v>
      </c>
      <c r="F37" s="17" t="s">
        <v>196</v>
      </c>
      <c r="G37" s="19" t="s">
        <v>197</v>
      </c>
      <c r="H37" s="17" t="s">
        <v>129</v>
      </c>
      <c r="I37" s="26">
        <f>VLOOKUP(C37,[2]Sheet2!J:O,6,0)</f>
        <v>1</v>
      </c>
      <c r="J37" s="17">
        <f>VLOOKUP(C37,[2]Sheet2!J:M,4,0)</f>
        <v>2359</v>
      </c>
      <c r="K37" s="17">
        <f>VLOOKUP(C37,[2]Sheet2!J:P,7,0)</f>
        <v>1476</v>
      </c>
      <c r="L37" s="18">
        <f>VLOOKUP(C37,[2]Sheet2!J:N,5,0)</f>
        <v>62.2392690915359</v>
      </c>
      <c r="M37" s="27" t="e">
        <f ca="1" t="shared" si="0"/>
        <v>#VALUE!</v>
      </c>
      <c r="N37" s="17">
        <v>1503</v>
      </c>
      <c r="O37" s="26">
        <v>0.0838323353293413</v>
      </c>
      <c r="P37" s="18">
        <v>126</v>
      </c>
      <c r="Q37" s="18">
        <v>7605</v>
      </c>
      <c r="R37" s="17">
        <v>69</v>
      </c>
      <c r="S37" s="17">
        <v>1984</v>
      </c>
      <c r="T37" s="17">
        <v>1291</v>
      </c>
      <c r="U37" s="26">
        <v>0.147172734314485</v>
      </c>
      <c r="V37" s="18">
        <v>190</v>
      </c>
      <c r="W37" s="18">
        <v>12078</v>
      </c>
      <c r="X37" s="17">
        <v>69</v>
      </c>
      <c r="Y37" s="17">
        <v>2713</v>
      </c>
      <c r="Z37" s="17">
        <v>1465</v>
      </c>
      <c r="AA37" s="26">
        <v>0.0532423208191126</v>
      </c>
      <c r="AB37" s="18">
        <v>78</v>
      </c>
      <c r="AC37" s="18">
        <v>4767</v>
      </c>
      <c r="AD37" s="17">
        <v>69</v>
      </c>
      <c r="AE37" s="17">
        <v>2767</v>
      </c>
      <c r="AF37" s="17">
        <v>1388</v>
      </c>
      <c r="AG37" s="26">
        <v>0.042507204610951</v>
      </c>
      <c r="AH37" s="18">
        <v>59</v>
      </c>
      <c r="AI37" s="18">
        <v>4071</v>
      </c>
      <c r="AJ37" s="17">
        <v>69</v>
      </c>
      <c r="AK37" s="17">
        <v>2399</v>
      </c>
      <c r="AL37" s="17">
        <v>1557</v>
      </c>
      <c r="AM37" s="26">
        <v>0.0507385998715479</v>
      </c>
      <c r="AN37" s="18">
        <v>79</v>
      </c>
      <c r="AO37" s="18">
        <v>5183</v>
      </c>
      <c r="AP37" s="17">
        <v>69</v>
      </c>
      <c r="AQ37" s="17">
        <v>2229</v>
      </c>
      <c r="AR37" s="17">
        <v>1258</v>
      </c>
      <c r="AS37" s="26">
        <v>0.0445151033386327</v>
      </c>
      <c r="AT37" s="18">
        <v>56</v>
      </c>
      <c r="AU37" s="18">
        <v>3757</v>
      </c>
      <c r="AV37" s="17">
        <v>69</v>
      </c>
      <c r="AW37" s="17">
        <v>2036</v>
      </c>
      <c r="AX37" s="17">
        <v>1702</v>
      </c>
      <c r="AY37" s="26">
        <v>0.0434782608695652</v>
      </c>
      <c r="AZ37" s="17">
        <v>74</v>
      </c>
      <c r="BA37" s="18">
        <v>4544</v>
      </c>
      <c r="BB37" s="17">
        <v>69</v>
      </c>
      <c r="BC37" s="17">
        <v>2770</v>
      </c>
      <c r="BD37" s="17">
        <v>1810</v>
      </c>
      <c r="BE37" s="32">
        <v>0.0613259668508287</v>
      </c>
      <c r="BF37" s="17">
        <v>111</v>
      </c>
      <c r="BG37" s="18">
        <v>6610</v>
      </c>
      <c r="BH37" s="17">
        <v>69</v>
      </c>
      <c r="BI37" s="17">
        <v>2567</v>
      </c>
      <c r="BJ37" s="17">
        <v>1163</v>
      </c>
      <c r="BK37" s="32">
        <v>0.0455717970765262</v>
      </c>
      <c r="BL37" s="18">
        <v>53</v>
      </c>
      <c r="BM37" s="18">
        <v>3658</v>
      </c>
      <c r="BN37" s="17">
        <v>69</v>
      </c>
      <c r="BO37" s="17">
        <v>1702</v>
      </c>
      <c r="BP37" s="17">
        <v>1099</v>
      </c>
      <c r="BQ37" s="32">
        <v>0.0354868061874431</v>
      </c>
      <c r="BR37" s="18">
        <v>39</v>
      </c>
      <c r="BS37" s="18">
        <v>2720</v>
      </c>
      <c r="BT37" s="17">
        <v>69</v>
      </c>
      <c r="BU37" s="18">
        <v>1702</v>
      </c>
      <c r="BV37" s="17">
        <v>1053</v>
      </c>
      <c r="BW37" s="32">
        <v>0.0379867046533713</v>
      </c>
      <c r="BX37" s="18">
        <v>40</v>
      </c>
      <c r="BY37" s="18">
        <v>2804</v>
      </c>
      <c r="BZ37" s="17">
        <v>69</v>
      </c>
      <c r="CA37" s="18">
        <v>3056</v>
      </c>
      <c r="CB37" s="18">
        <v>1143</v>
      </c>
      <c r="CC37" s="32">
        <v>0.0341207349081365</v>
      </c>
      <c r="CD37" s="18">
        <v>39</v>
      </c>
      <c r="CE37" s="18">
        <v>2706</v>
      </c>
      <c r="CF37" s="17">
        <v>69</v>
      </c>
      <c r="CG37" s="18">
        <v>3153</v>
      </c>
      <c r="CH37" s="33">
        <v>1212</v>
      </c>
      <c r="CI37" s="32">
        <v>0.0313531353135314</v>
      </c>
      <c r="CJ37" s="18">
        <v>38</v>
      </c>
      <c r="CK37" s="18">
        <v>2628</v>
      </c>
      <c r="CL37" s="17">
        <v>69</v>
      </c>
      <c r="CM37" s="18">
        <v>3179</v>
      </c>
      <c r="CN37" s="33">
        <v>1246</v>
      </c>
      <c r="CO37" s="32">
        <v>0.0272873194221509</v>
      </c>
      <c r="CP37" s="17">
        <v>34</v>
      </c>
      <c r="CQ37" s="18">
        <v>2351</v>
      </c>
      <c r="CR37" s="17">
        <v>69</v>
      </c>
      <c r="CS37" s="17">
        <v>3218</v>
      </c>
      <c r="CT37" s="33">
        <v>1269</v>
      </c>
      <c r="CU37" s="32">
        <v>0.0299448384554768</v>
      </c>
      <c r="CV37" s="17">
        <v>38</v>
      </c>
      <c r="CW37" s="18">
        <v>2644</v>
      </c>
      <c r="CX37" s="17">
        <v>69</v>
      </c>
      <c r="CY37" s="17">
        <v>3228</v>
      </c>
      <c r="CZ37" s="33">
        <v>1100</v>
      </c>
      <c r="DA37" s="32">
        <v>0.0418181818181818</v>
      </c>
      <c r="DB37" s="18">
        <v>46</v>
      </c>
      <c r="DC37" s="18">
        <v>3190</v>
      </c>
      <c r="DD37" s="18">
        <f t="shared" si="1"/>
        <v>69.3478260869565</v>
      </c>
      <c r="DE37" s="17">
        <v>69</v>
      </c>
      <c r="DF37" s="17">
        <f t="shared" si="2"/>
        <v>15.9999999999997</v>
      </c>
      <c r="DG37" s="36">
        <f t="shared" si="3"/>
        <v>0.00501567398119114</v>
      </c>
      <c r="DH37" s="18">
        <v>3124</v>
      </c>
      <c r="DI37" s="18">
        <v>1113</v>
      </c>
      <c r="DJ37" s="26">
        <v>0.0395327942497754</v>
      </c>
      <c r="DK37" s="18">
        <v>44</v>
      </c>
      <c r="DL37" s="18">
        <v>3022</v>
      </c>
      <c r="DM37" s="18">
        <f t="shared" si="49"/>
        <v>68.6818181818182</v>
      </c>
      <c r="DN37" s="17">
        <v>69</v>
      </c>
      <c r="DO37" s="17">
        <f t="shared" si="5"/>
        <v>-13.9999999999998</v>
      </c>
      <c r="DP37" s="36">
        <f t="shared" si="6"/>
        <v>-0.00463269358041025</v>
      </c>
      <c r="DQ37" s="18">
        <v>3215</v>
      </c>
      <c r="DR37" s="18">
        <v>1076</v>
      </c>
      <c r="DS37" s="26">
        <v>0.0195167286245353</v>
      </c>
      <c r="DT37" s="18">
        <v>21</v>
      </c>
      <c r="DU37" s="18">
        <v>1468</v>
      </c>
      <c r="DV37" s="18">
        <f t="shared" si="7"/>
        <v>69.9047619047619</v>
      </c>
      <c r="DW37" s="17">
        <v>69</v>
      </c>
      <c r="DX37" s="17">
        <f t="shared" si="8"/>
        <v>18.9999999999999</v>
      </c>
      <c r="DY37" s="36">
        <f t="shared" si="9"/>
        <v>0.012942779291553</v>
      </c>
      <c r="DZ37" s="18">
        <v>2990</v>
      </c>
      <c r="EA37" s="18">
        <v>954</v>
      </c>
      <c r="EB37" s="26">
        <v>0.0482180293501048</v>
      </c>
      <c r="EC37" s="18">
        <v>46</v>
      </c>
      <c r="ED37" s="18">
        <v>3238</v>
      </c>
      <c r="EE37" s="18">
        <f t="shared" si="10"/>
        <v>70.3913043478261</v>
      </c>
      <c r="EF37" s="17">
        <v>69</v>
      </c>
      <c r="EG37" s="17">
        <f t="shared" si="11"/>
        <v>64.0000000000003</v>
      </c>
      <c r="EH37" s="36">
        <f t="shared" si="12"/>
        <v>0.0197652872143299</v>
      </c>
      <c r="EI37" s="18">
        <v>2946</v>
      </c>
      <c r="EJ37" s="18">
        <v>1136</v>
      </c>
      <c r="EK37" s="26">
        <v>0.0387323943661972</v>
      </c>
      <c r="EL37" s="18">
        <v>44</v>
      </c>
      <c r="EM37" s="18">
        <v>3047</v>
      </c>
      <c r="EN37" s="18">
        <f t="shared" si="13"/>
        <v>69.25</v>
      </c>
      <c r="EO37" s="17">
        <v>69</v>
      </c>
      <c r="EP37" s="17">
        <f t="shared" si="14"/>
        <v>11</v>
      </c>
      <c r="EQ37" s="36">
        <f t="shared" si="15"/>
        <v>0.0036101083032491</v>
      </c>
      <c r="ER37" s="18">
        <v>3097</v>
      </c>
      <c r="ES37" s="18">
        <v>1081</v>
      </c>
      <c r="ET37" s="26">
        <v>0.0536540240518039</v>
      </c>
      <c r="EU37" s="17">
        <v>58</v>
      </c>
      <c r="EV37" s="18">
        <v>4015</v>
      </c>
      <c r="EW37" s="18">
        <f t="shared" si="16"/>
        <v>69.2241379310345</v>
      </c>
      <c r="EX37" s="17">
        <v>69</v>
      </c>
      <c r="EY37" s="17">
        <f t="shared" si="17"/>
        <v>12.9999999999997</v>
      </c>
      <c r="EZ37" s="36">
        <f t="shared" si="18"/>
        <v>0.0032378580323785</v>
      </c>
      <c r="FA37" s="17">
        <v>3185</v>
      </c>
      <c r="FB37" s="18">
        <v>1059</v>
      </c>
      <c r="FC37" s="26">
        <v>0.0349386213408876</v>
      </c>
      <c r="FD37" s="17">
        <v>37</v>
      </c>
      <c r="FE37" s="18">
        <v>2562</v>
      </c>
      <c r="FF37" s="18">
        <f t="shared" si="19"/>
        <v>69.2432432432432</v>
      </c>
      <c r="FG37" s="17">
        <v>69</v>
      </c>
      <c r="FH37" s="17">
        <f t="shared" si="20"/>
        <v>8.99999999999996</v>
      </c>
      <c r="FI37" s="36">
        <f t="shared" si="21"/>
        <v>0.00351288056206087</v>
      </c>
      <c r="FJ37" s="17">
        <v>3077</v>
      </c>
      <c r="FK37" s="18">
        <v>983</v>
      </c>
      <c r="FL37" s="26">
        <v>0.0315361139369278</v>
      </c>
      <c r="FM37" s="17">
        <v>31</v>
      </c>
      <c r="FN37" s="18">
        <v>2125</v>
      </c>
      <c r="FO37" s="18">
        <f t="shared" si="22"/>
        <v>68.5483870967742</v>
      </c>
      <c r="FP37" s="17">
        <v>69</v>
      </c>
      <c r="FQ37" s="17">
        <f t="shared" si="23"/>
        <v>-14</v>
      </c>
      <c r="FR37" s="36">
        <f t="shared" si="24"/>
        <v>-0.00658823529411767</v>
      </c>
      <c r="FS37" s="17">
        <v>3215</v>
      </c>
      <c r="FT37" s="18">
        <v>922</v>
      </c>
      <c r="FU37" s="26">
        <v>0.0509761388286334</v>
      </c>
      <c r="FV37" s="17">
        <v>47</v>
      </c>
      <c r="FW37" s="18">
        <v>3253</v>
      </c>
      <c r="FX37" s="18">
        <f t="shared" si="25"/>
        <v>69.2127659574468</v>
      </c>
      <c r="FY37" s="17">
        <v>69</v>
      </c>
      <c r="FZ37" s="17">
        <f t="shared" si="26"/>
        <v>9.99999999999986</v>
      </c>
      <c r="GA37" s="36">
        <f t="shared" si="27"/>
        <v>0.00307408545957573</v>
      </c>
      <c r="GB37" s="17">
        <v>3218</v>
      </c>
      <c r="GC37" s="18">
        <v>874</v>
      </c>
      <c r="GD37" s="26">
        <v>0.040045766590389</v>
      </c>
      <c r="GE37" s="17">
        <v>35</v>
      </c>
      <c r="GF37" s="18">
        <v>2407</v>
      </c>
      <c r="GG37" s="18">
        <f t="shared" si="28"/>
        <v>68.7714285714286</v>
      </c>
      <c r="GH37" s="17">
        <v>69</v>
      </c>
      <c r="GI37" s="17">
        <f t="shared" si="29"/>
        <v>-7.99999999999997</v>
      </c>
      <c r="GJ37" s="36">
        <f t="shared" si="30"/>
        <v>-0.0033236393851267</v>
      </c>
      <c r="GK37" s="17">
        <v>3226</v>
      </c>
      <c r="GL37" s="18">
        <v>1035</v>
      </c>
      <c r="GM37" s="26">
        <v>0.029951690821256</v>
      </c>
      <c r="GN37" s="18">
        <v>31</v>
      </c>
      <c r="GO37" s="18">
        <v>2132</v>
      </c>
      <c r="GP37" s="18">
        <f t="shared" si="31"/>
        <v>68.7741935483871</v>
      </c>
      <c r="GQ37" s="17">
        <v>69</v>
      </c>
      <c r="GR37" s="17">
        <f t="shared" si="32"/>
        <v>-6.9999999999998</v>
      </c>
      <c r="GS37" s="36">
        <f t="shared" si="33"/>
        <v>-0.00328330206378978</v>
      </c>
      <c r="GT37" s="17">
        <v>2886</v>
      </c>
      <c r="GU37" s="18">
        <v>1042</v>
      </c>
      <c r="GV37" s="26">
        <v>0.0355086372360845</v>
      </c>
      <c r="GW37" s="18">
        <v>37</v>
      </c>
      <c r="GX37" s="18">
        <v>2549</v>
      </c>
      <c r="GY37" s="18">
        <v>68.8918918918919</v>
      </c>
      <c r="GZ37" s="17">
        <v>69</v>
      </c>
      <c r="HA37" s="17">
        <v>-4.00000000000016</v>
      </c>
      <c r="HB37" s="36">
        <v>-0.0015692428403296</v>
      </c>
      <c r="HC37" s="17">
        <v>2849</v>
      </c>
      <c r="HD37" s="18">
        <v>1147</v>
      </c>
      <c r="HE37" s="26">
        <v>0.022667829119442</v>
      </c>
      <c r="HF37" s="18">
        <v>26</v>
      </c>
      <c r="HG37" s="18">
        <v>1800</v>
      </c>
      <c r="HH37" s="40">
        <v>69.2307692307692</v>
      </c>
      <c r="HI37" s="17">
        <v>69</v>
      </c>
      <c r="HJ37" s="17">
        <v>5.99999999999989</v>
      </c>
      <c r="HK37" s="36">
        <v>0.00333333333333327</v>
      </c>
      <c r="HL37" s="18">
        <v>2898</v>
      </c>
      <c r="HM37" s="18">
        <v>1211</v>
      </c>
      <c r="HN37" s="26">
        <v>0.023121387283237</v>
      </c>
      <c r="HO37" s="18">
        <v>28</v>
      </c>
      <c r="HP37" s="18">
        <v>1913</v>
      </c>
      <c r="HQ37" s="18">
        <f t="shared" si="50"/>
        <v>68.3214285714286</v>
      </c>
      <c r="HR37" s="17">
        <v>69</v>
      </c>
      <c r="HS37" s="17">
        <f t="shared" si="35"/>
        <v>-19.0000000000001</v>
      </c>
      <c r="HT37" s="36">
        <f t="shared" si="36"/>
        <v>-0.00993204391008889</v>
      </c>
      <c r="HU37" s="18">
        <v>2871</v>
      </c>
      <c r="HV37" s="18">
        <v>1092</v>
      </c>
      <c r="HW37" s="26">
        <v>0.0247252747252747</v>
      </c>
      <c r="HX37" s="17">
        <v>27</v>
      </c>
      <c r="HY37" s="18">
        <v>1870</v>
      </c>
      <c r="HZ37" s="18">
        <v>69.2592592592593</v>
      </c>
      <c r="IA37" s="17">
        <v>69</v>
      </c>
      <c r="IB37" s="17">
        <f t="shared" si="37"/>
        <v>7.00000000000097</v>
      </c>
      <c r="IC37" s="36">
        <f t="shared" si="38"/>
        <v>0.00374331550802191</v>
      </c>
      <c r="ID37" s="18">
        <v>2917</v>
      </c>
      <c r="IE37" s="18">
        <v>1052</v>
      </c>
      <c r="IF37" s="26">
        <v>0.0228136882129278</v>
      </c>
      <c r="IG37" s="17">
        <v>24</v>
      </c>
      <c r="IH37" s="18">
        <v>1649</v>
      </c>
      <c r="II37" s="40">
        <v>68.7083333333333</v>
      </c>
      <c r="IJ37" s="17">
        <v>69</v>
      </c>
      <c r="IK37" s="17">
        <f t="shared" si="39"/>
        <v>-7.0000000000008</v>
      </c>
      <c r="IL37" s="36">
        <f t="shared" si="40"/>
        <v>-0.00424499696785979</v>
      </c>
      <c r="IM37" s="17">
        <v>2906</v>
      </c>
      <c r="IN37" s="17"/>
      <c r="IO37" s="17">
        <v>5329</v>
      </c>
      <c r="IP37" s="17">
        <v>391011.42</v>
      </c>
      <c r="IQ37" s="18">
        <v>854</v>
      </c>
      <c r="IR37" s="18">
        <v>56881.75</v>
      </c>
      <c r="IS37" s="17"/>
      <c r="IT37" s="17"/>
      <c r="IU37" s="17"/>
      <c r="IV37" s="17"/>
      <c r="IW37" s="18"/>
      <c r="IX37" s="41"/>
      <c r="IY37" s="41"/>
      <c r="IZ37" s="41"/>
      <c r="JA37" s="41"/>
      <c r="JB37" s="41"/>
      <c r="JC37" s="41"/>
      <c r="JD37" s="41"/>
      <c r="JE37" s="18"/>
      <c r="JF37" s="41"/>
      <c r="JG37" s="41"/>
      <c r="JH37" s="41"/>
      <c r="JI37" s="18"/>
      <c r="JJ37" s="18"/>
      <c r="JK37" s="18">
        <f t="shared" si="41"/>
        <v>1636</v>
      </c>
      <c r="JL37" s="18">
        <f t="shared" si="42"/>
        <v>108366</v>
      </c>
      <c r="JM37" s="17">
        <v>69</v>
      </c>
      <c r="JN37" s="17">
        <f t="shared" si="43"/>
        <v>-4518.00000000001</v>
      </c>
      <c r="JO37" s="36">
        <f t="shared" si="44"/>
        <v>-0.0416920436299209</v>
      </c>
      <c r="JP37" s="18">
        <f t="shared" si="45"/>
        <v>7819</v>
      </c>
      <c r="JQ37" s="42">
        <f t="shared" si="46"/>
        <v>556259.17</v>
      </c>
      <c r="JR37" s="43"/>
      <c r="JS37" s="43"/>
    </row>
    <row r="38" customFormat="1" ht="16.5" spans="1:279">
      <c r="A38" s="16" t="s">
        <v>133</v>
      </c>
      <c r="B38" s="17" t="s">
        <v>39</v>
      </c>
      <c r="C38" s="18">
        <v>6939962758060</v>
      </c>
      <c r="D38" s="18">
        <v>576023614881</v>
      </c>
      <c r="E38" s="18">
        <v>21063510001896</v>
      </c>
      <c r="F38" s="17" t="s">
        <v>198</v>
      </c>
      <c r="G38" s="19" t="s">
        <v>199</v>
      </c>
      <c r="H38" s="17" t="s">
        <v>129</v>
      </c>
      <c r="I38" s="26">
        <f>VLOOKUP(C38,[2]Sheet2!J:O,6,0)</f>
        <v>1</v>
      </c>
      <c r="J38" s="17">
        <f>VLOOKUP(C38,[2]Sheet2!J:M,4,0)</f>
        <v>6370</v>
      </c>
      <c r="K38" s="17">
        <f>VLOOKUP(C38,[2]Sheet2!J:P,7,0)</f>
        <v>2442</v>
      </c>
      <c r="L38" s="18">
        <f>VLOOKUP(C38,[2]Sheet2!J:N,5,0)</f>
        <v>33.1312208425045</v>
      </c>
      <c r="M38" s="27" t="e">
        <f ca="1" t="shared" si="0"/>
        <v>#VALUE!</v>
      </c>
      <c r="N38" s="17">
        <v>2741</v>
      </c>
      <c r="O38" s="26">
        <v>0.0660342940532652</v>
      </c>
      <c r="P38" s="18">
        <v>181</v>
      </c>
      <c r="Q38" s="18">
        <v>12619</v>
      </c>
      <c r="R38" s="17">
        <v>79</v>
      </c>
      <c r="S38" s="17">
        <v>4139</v>
      </c>
      <c r="T38" s="17">
        <v>2389</v>
      </c>
      <c r="U38" s="26">
        <v>0.0766010883214734</v>
      </c>
      <c r="V38" s="18">
        <v>183</v>
      </c>
      <c r="W38" s="18">
        <v>12670</v>
      </c>
      <c r="X38" s="17">
        <v>79</v>
      </c>
      <c r="Y38" s="17">
        <v>5170</v>
      </c>
      <c r="Z38" s="17">
        <v>2522</v>
      </c>
      <c r="AA38" s="26">
        <v>0.0824742268041237</v>
      </c>
      <c r="AB38" s="18">
        <v>208</v>
      </c>
      <c r="AC38" s="18">
        <v>14475</v>
      </c>
      <c r="AD38" s="17">
        <v>79</v>
      </c>
      <c r="AE38" s="17">
        <v>4880</v>
      </c>
      <c r="AF38" s="17">
        <v>3449</v>
      </c>
      <c r="AG38" s="26">
        <v>0.0533487967526819</v>
      </c>
      <c r="AH38" s="18">
        <v>184</v>
      </c>
      <c r="AI38" s="18">
        <v>12885</v>
      </c>
      <c r="AJ38" s="17">
        <v>79</v>
      </c>
      <c r="AK38" s="17">
        <v>3310</v>
      </c>
      <c r="AL38" s="17">
        <v>2815</v>
      </c>
      <c r="AM38" s="26">
        <v>0.0657193605683837</v>
      </c>
      <c r="AN38" s="18">
        <v>185</v>
      </c>
      <c r="AO38" s="18">
        <v>13705</v>
      </c>
      <c r="AP38" s="17">
        <v>79</v>
      </c>
      <c r="AQ38" s="17">
        <v>3384</v>
      </c>
      <c r="AR38" s="17">
        <v>2153</v>
      </c>
      <c r="AS38" s="26">
        <v>0.0543427775197399</v>
      </c>
      <c r="AT38" s="18">
        <v>117</v>
      </c>
      <c r="AU38" s="18">
        <v>8731</v>
      </c>
      <c r="AV38" s="17">
        <v>79</v>
      </c>
      <c r="AW38" s="17">
        <v>3224</v>
      </c>
      <c r="AX38" s="17">
        <v>2856</v>
      </c>
      <c r="AY38" s="26">
        <v>0.0619747899159664</v>
      </c>
      <c r="AZ38" s="17">
        <v>177</v>
      </c>
      <c r="BA38" s="18">
        <v>12251</v>
      </c>
      <c r="BB38" s="17">
        <v>79</v>
      </c>
      <c r="BC38" s="17">
        <v>4509</v>
      </c>
      <c r="BD38" s="17">
        <v>2730</v>
      </c>
      <c r="BE38" s="32">
        <v>0.080952380952381</v>
      </c>
      <c r="BF38" s="17">
        <v>221</v>
      </c>
      <c r="BG38" s="18">
        <v>15247</v>
      </c>
      <c r="BH38" s="17">
        <v>79</v>
      </c>
      <c r="BI38" s="17">
        <v>4433</v>
      </c>
      <c r="BJ38" s="17">
        <v>2134</v>
      </c>
      <c r="BK38" s="32">
        <v>0.0571696344892221</v>
      </c>
      <c r="BL38" s="18">
        <v>122</v>
      </c>
      <c r="BM38" s="18">
        <v>8545</v>
      </c>
      <c r="BN38" s="17">
        <v>79</v>
      </c>
      <c r="BO38" s="17">
        <v>5208</v>
      </c>
      <c r="BP38" s="17">
        <v>1954</v>
      </c>
      <c r="BQ38" s="32">
        <v>0.0757420675537359</v>
      </c>
      <c r="BR38" s="18">
        <v>148</v>
      </c>
      <c r="BS38" s="18">
        <v>10422</v>
      </c>
      <c r="BT38" s="17">
        <v>79</v>
      </c>
      <c r="BU38" s="18">
        <v>5208</v>
      </c>
      <c r="BV38" s="17">
        <v>1773</v>
      </c>
      <c r="BW38" s="32">
        <v>0.0738860688099267</v>
      </c>
      <c r="BX38" s="18">
        <v>131</v>
      </c>
      <c r="BY38" s="18">
        <v>9270</v>
      </c>
      <c r="BZ38" s="17">
        <v>79</v>
      </c>
      <c r="CA38" s="18">
        <v>4932</v>
      </c>
      <c r="CB38" s="18">
        <v>1927</v>
      </c>
      <c r="CC38" s="32">
        <v>0.0747275557861962</v>
      </c>
      <c r="CD38" s="18">
        <v>144</v>
      </c>
      <c r="CE38" s="18">
        <v>10063</v>
      </c>
      <c r="CF38" s="17">
        <v>79</v>
      </c>
      <c r="CG38" s="18">
        <v>4971</v>
      </c>
      <c r="CH38" s="33">
        <v>2420</v>
      </c>
      <c r="CI38" s="32">
        <v>0.0809917355371901</v>
      </c>
      <c r="CJ38" s="18">
        <v>196</v>
      </c>
      <c r="CK38" s="18">
        <v>13564</v>
      </c>
      <c r="CL38" s="17">
        <v>79</v>
      </c>
      <c r="CM38" s="18">
        <v>5315</v>
      </c>
      <c r="CN38" s="33">
        <v>2681</v>
      </c>
      <c r="CO38" s="32">
        <v>0.0869078701976874</v>
      </c>
      <c r="CP38" s="17">
        <v>233</v>
      </c>
      <c r="CQ38" s="18">
        <v>16058</v>
      </c>
      <c r="CR38" s="17">
        <v>79</v>
      </c>
      <c r="CS38" s="17">
        <v>5393</v>
      </c>
      <c r="CT38" s="33">
        <v>2776</v>
      </c>
      <c r="CU38" s="32">
        <v>0.0832132564841499</v>
      </c>
      <c r="CV38" s="17">
        <v>231</v>
      </c>
      <c r="CW38" s="18">
        <v>15954</v>
      </c>
      <c r="CX38" s="17">
        <v>79</v>
      </c>
      <c r="CY38" s="17">
        <v>5360</v>
      </c>
      <c r="CZ38" s="33">
        <v>2486</v>
      </c>
      <c r="DA38" s="32">
        <v>0.0671761866452132</v>
      </c>
      <c r="DB38" s="18">
        <v>167</v>
      </c>
      <c r="DC38" s="18">
        <v>11663</v>
      </c>
      <c r="DD38" s="18">
        <f t="shared" si="1"/>
        <v>69.8383233532934</v>
      </c>
      <c r="DE38" s="17">
        <v>79</v>
      </c>
      <c r="DF38" s="17">
        <f t="shared" si="2"/>
        <v>-1530</v>
      </c>
      <c r="DG38" s="36">
        <f t="shared" si="3"/>
        <v>-0.131184086427163</v>
      </c>
      <c r="DH38" s="18">
        <v>5165</v>
      </c>
      <c r="DI38" s="18">
        <v>2533</v>
      </c>
      <c r="DJ38" s="26">
        <v>0.0509277536517963</v>
      </c>
      <c r="DK38" s="18">
        <v>129</v>
      </c>
      <c r="DL38" s="18">
        <v>8923</v>
      </c>
      <c r="DM38" s="18">
        <f t="shared" si="49"/>
        <v>69.1705426356589</v>
      </c>
      <c r="DN38" s="17">
        <v>79</v>
      </c>
      <c r="DO38" s="17">
        <f t="shared" si="5"/>
        <v>-1268</v>
      </c>
      <c r="DP38" s="36">
        <f t="shared" si="6"/>
        <v>-0.142104673316149</v>
      </c>
      <c r="DQ38" s="18">
        <v>5124</v>
      </c>
      <c r="DR38" s="18">
        <v>2395</v>
      </c>
      <c r="DS38" s="26">
        <v>0.0739039665970772</v>
      </c>
      <c r="DT38" s="18">
        <v>177</v>
      </c>
      <c r="DU38" s="18">
        <v>12314</v>
      </c>
      <c r="DV38" s="18">
        <f t="shared" si="7"/>
        <v>69.5706214689266</v>
      </c>
      <c r="DW38" s="17">
        <v>79</v>
      </c>
      <c r="DX38" s="17">
        <f t="shared" si="8"/>
        <v>-1669</v>
      </c>
      <c r="DY38" s="36">
        <f t="shared" si="9"/>
        <v>-0.135536787396459</v>
      </c>
      <c r="DZ38" s="18">
        <v>5167</v>
      </c>
      <c r="EA38" s="18">
        <v>2435</v>
      </c>
      <c r="EB38" s="26">
        <v>0.075564681724846</v>
      </c>
      <c r="EC38" s="18">
        <v>184</v>
      </c>
      <c r="ED38" s="18">
        <v>12851</v>
      </c>
      <c r="EE38" s="18">
        <f t="shared" si="10"/>
        <v>69.8423913043478</v>
      </c>
      <c r="EF38" s="17">
        <v>79</v>
      </c>
      <c r="EG38" s="17">
        <f t="shared" si="11"/>
        <v>-1685</v>
      </c>
      <c r="EH38" s="36">
        <f t="shared" si="12"/>
        <v>-0.131118200918216</v>
      </c>
      <c r="EI38" s="18">
        <v>4990</v>
      </c>
      <c r="EJ38" s="18">
        <v>2745</v>
      </c>
      <c r="EK38" s="26">
        <v>0.0852459016393443</v>
      </c>
      <c r="EL38" s="18">
        <v>234</v>
      </c>
      <c r="EM38" s="18">
        <v>15864</v>
      </c>
      <c r="EN38" s="18">
        <f t="shared" si="13"/>
        <v>67.7948717948718</v>
      </c>
      <c r="EO38" s="17">
        <v>79</v>
      </c>
      <c r="EP38" s="17">
        <f t="shared" si="14"/>
        <v>-2622</v>
      </c>
      <c r="EQ38" s="36">
        <f t="shared" si="15"/>
        <v>-0.165279878971256</v>
      </c>
      <c r="ER38" s="18">
        <v>4797</v>
      </c>
      <c r="ES38" s="18">
        <v>2759</v>
      </c>
      <c r="ET38" s="26">
        <v>0.101848495831823</v>
      </c>
      <c r="EU38" s="17">
        <v>281</v>
      </c>
      <c r="EV38" s="18">
        <v>19118</v>
      </c>
      <c r="EW38" s="18">
        <f t="shared" si="16"/>
        <v>68.0355871886121</v>
      </c>
      <c r="EX38" s="17">
        <v>79</v>
      </c>
      <c r="EY38" s="17">
        <f t="shared" si="17"/>
        <v>-3081</v>
      </c>
      <c r="EZ38" s="36">
        <f t="shared" si="18"/>
        <v>-0.161157024793388</v>
      </c>
      <c r="FA38" s="17">
        <v>4744</v>
      </c>
      <c r="FB38" s="18">
        <v>2991</v>
      </c>
      <c r="FC38" s="26">
        <v>0.0949515212303577</v>
      </c>
      <c r="FD38" s="17">
        <v>284</v>
      </c>
      <c r="FE38" s="18">
        <v>19233</v>
      </c>
      <c r="FF38" s="18">
        <f t="shared" si="19"/>
        <v>67.7218309859155</v>
      </c>
      <c r="FG38" s="17">
        <v>79</v>
      </c>
      <c r="FH38" s="17">
        <f t="shared" si="20"/>
        <v>-3203</v>
      </c>
      <c r="FI38" s="36">
        <f t="shared" si="21"/>
        <v>-0.166536681744918</v>
      </c>
      <c r="FJ38" s="17">
        <v>4781</v>
      </c>
      <c r="FK38" s="18">
        <v>2605</v>
      </c>
      <c r="FL38" s="26">
        <v>0.0809980806142035</v>
      </c>
      <c r="FM38" s="17">
        <v>211</v>
      </c>
      <c r="FN38" s="18">
        <v>14513</v>
      </c>
      <c r="FO38" s="18">
        <f t="shared" si="22"/>
        <v>68.781990521327</v>
      </c>
      <c r="FP38" s="17">
        <v>79</v>
      </c>
      <c r="FQ38" s="17">
        <f t="shared" si="23"/>
        <v>-2156</v>
      </c>
      <c r="FR38" s="36">
        <f t="shared" si="24"/>
        <v>-0.148556466616137</v>
      </c>
      <c r="FS38" s="17">
        <v>9190</v>
      </c>
      <c r="FT38" s="18">
        <v>2541</v>
      </c>
      <c r="FU38" s="26">
        <v>0.0889413616686344</v>
      </c>
      <c r="FV38" s="17">
        <v>226</v>
      </c>
      <c r="FW38" s="18">
        <v>15583</v>
      </c>
      <c r="FX38" s="18">
        <f t="shared" si="25"/>
        <v>68.9513274336283</v>
      </c>
      <c r="FY38" s="17">
        <v>79</v>
      </c>
      <c r="FZ38" s="17">
        <f t="shared" si="26"/>
        <v>-2271</v>
      </c>
      <c r="GA38" s="36">
        <f t="shared" si="27"/>
        <v>-0.145735737662838</v>
      </c>
      <c r="GB38" s="17">
        <v>7069</v>
      </c>
      <c r="GC38" s="18">
        <v>2473</v>
      </c>
      <c r="GD38" s="26">
        <v>0.0683380509502628</v>
      </c>
      <c r="GE38" s="17">
        <v>169</v>
      </c>
      <c r="GF38" s="18">
        <v>11596</v>
      </c>
      <c r="GG38" s="18">
        <f t="shared" si="28"/>
        <v>68.6153846153846</v>
      </c>
      <c r="GH38" s="17">
        <v>79</v>
      </c>
      <c r="GI38" s="17">
        <f t="shared" si="29"/>
        <v>-1755</v>
      </c>
      <c r="GJ38" s="36">
        <f t="shared" si="30"/>
        <v>-0.151345291479821</v>
      </c>
      <c r="GK38" s="17">
        <v>7082</v>
      </c>
      <c r="GL38" s="18">
        <v>2888</v>
      </c>
      <c r="GM38" s="26">
        <v>0.0986842105263158</v>
      </c>
      <c r="GN38" s="18">
        <v>285</v>
      </c>
      <c r="GO38" s="18">
        <v>19174</v>
      </c>
      <c r="GP38" s="18">
        <f t="shared" si="31"/>
        <v>67.2771929824561</v>
      </c>
      <c r="GQ38" s="17">
        <v>79</v>
      </c>
      <c r="GR38" s="17">
        <f t="shared" si="32"/>
        <v>-3341</v>
      </c>
      <c r="GS38" s="36">
        <f t="shared" si="33"/>
        <v>-0.174246375299885</v>
      </c>
      <c r="GT38" s="17">
        <v>5452</v>
      </c>
      <c r="GU38" s="18">
        <v>2780</v>
      </c>
      <c r="GV38" s="26">
        <v>0.0931654676258993</v>
      </c>
      <c r="GW38" s="18">
        <v>259</v>
      </c>
      <c r="GX38" s="18">
        <v>17529</v>
      </c>
      <c r="GY38" s="18">
        <v>67.6795366795367</v>
      </c>
      <c r="GZ38" s="17">
        <v>79</v>
      </c>
      <c r="HA38" s="17">
        <v>-2932</v>
      </c>
      <c r="HB38" s="36">
        <v>-0.1672656740259</v>
      </c>
      <c r="HC38" s="17">
        <v>5703</v>
      </c>
      <c r="HD38" s="18">
        <v>3067</v>
      </c>
      <c r="HE38" s="26">
        <v>0.0929246820997718</v>
      </c>
      <c r="HF38" s="18">
        <v>285</v>
      </c>
      <c r="HG38" s="18">
        <v>19291</v>
      </c>
      <c r="HH38" s="40">
        <v>67.6877192982456</v>
      </c>
      <c r="HI38" s="17">
        <v>79</v>
      </c>
      <c r="HJ38" s="17">
        <v>-3224</v>
      </c>
      <c r="HK38" s="36">
        <v>-0.167124565859727</v>
      </c>
      <c r="HL38" s="18">
        <v>6051</v>
      </c>
      <c r="HM38" s="18">
        <v>3156</v>
      </c>
      <c r="HN38" s="26">
        <v>0.0858681875792142</v>
      </c>
      <c r="HO38" s="18">
        <v>271</v>
      </c>
      <c r="HP38" s="18">
        <v>18376</v>
      </c>
      <c r="HQ38" s="18">
        <f t="shared" si="50"/>
        <v>67.8081180811808</v>
      </c>
      <c r="HR38" s="17">
        <v>79</v>
      </c>
      <c r="HS38" s="17">
        <f t="shared" si="35"/>
        <v>-3033</v>
      </c>
      <c r="HT38" s="36">
        <f t="shared" si="36"/>
        <v>-0.165052242054854</v>
      </c>
      <c r="HU38" s="18">
        <v>5910</v>
      </c>
      <c r="HV38" s="18">
        <v>2879</v>
      </c>
      <c r="HW38" s="26">
        <v>0.0882250781521362</v>
      </c>
      <c r="HX38" s="17">
        <v>254</v>
      </c>
      <c r="HY38" s="18">
        <v>17549</v>
      </c>
      <c r="HZ38" s="18">
        <v>69.0905511811024</v>
      </c>
      <c r="IA38" s="17">
        <v>79</v>
      </c>
      <c r="IB38" s="17">
        <f t="shared" si="37"/>
        <v>-2516.99999999999</v>
      </c>
      <c r="IC38" s="36">
        <f t="shared" si="38"/>
        <v>-0.143426975896062</v>
      </c>
      <c r="ID38" s="18">
        <v>6113</v>
      </c>
      <c r="IE38" s="18">
        <v>2737</v>
      </c>
      <c r="IF38" s="26">
        <v>0.0599196200219218</v>
      </c>
      <c r="IG38" s="17">
        <v>164</v>
      </c>
      <c r="IH38" s="18">
        <v>11232</v>
      </c>
      <c r="II38" s="40">
        <v>68.4878048780488</v>
      </c>
      <c r="IJ38" s="17">
        <v>79</v>
      </c>
      <c r="IK38" s="17">
        <f t="shared" si="39"/>
        <v>-1724</v>
      </c>
      <c r="IL38" s="36">
        <f t="shared" si="40"/>
        <v>-0.153490028490028</v>
      </c>
      <c r="IM38" s="17">
        <v>6301</v>
      </c>
      <c r="IN38" s="17"/>
      <c r="IO38" s="17">
        <v>7790</v>
      </c>
      <c r="IP38" s="17">
        <v>507333.77</v>
      </c>
      <c r="IQ38" s="18">
        <v>2210</v>
      </c>
      <c r="IR38" s="18">
        <v>166796.13</v>
      </c>
      <c r="IS38" s="17"/>
      <c r="IT38" s="17"/>
      <c r="IU38" s="17"/>
      <c r="IV38" s="17"/>
      <c r="IW38" s="18"/>
      <c r="IX38" s="41"/>
      <c r="IY38" s="41"/>
      <c r="IZ38" s="41"/>
      <c r="JA38" s="41"/>
      <c r="JB38" s="41"/>
      <c r="JC38" s="41"/>
      <c r="JD38" s="41"/>
      <c r="JE38" s="18"/>
      <c r="JF38" s="41"/>
      <c r="JG38" s="41"/>
      <c r="JH38" s="41"/>
      <c r="JI38" s="18"/>
      <c r="JJ38" s="18"/>
      <c r="JK38" s="18">
        <f t="shared" si="41"/>
        <v>6241</v>
      </c>
      <c r="JL38" s="18">
        <f t="shared" si="42"/>
        <v>431268</v>
      </c>
      <c r="JM38" s="17">
        <v>79</v>
      </c>
      <c r="JN38" s="17">
        <f t="shared" si="43"/>
        <v>-61771</v>
      </c>
      <c r="JO38" s="36">
        <f t="shared" si="44"/>
        <v>-0.143231123106746</v>
      </c>
      <c r="JP38" s="18">
        <f t="shared" si="45"/>
        <v>16241</v>
      </c>
      <c r="JQ38" s="42">
        <f t="shared" si="46"/>
        <v>1105397.9</v>
      </c>
      <c r="JR38" s="43"/>
      <c r="JS38" s="43"/>
    </row>
    <row r="39" customFormat="1" ht="16.5" spans="1:279">
      <c r="A39" s="16" t="s">
        <v>133</v>
      </c>
      <c r="B39" s="17" t="s">
        <v>39</v>
      </c>
      <c r="C39" s="18">
        <v>6939962746296</v>
      </c>
      <c r="D39" s="18">
        <v>564862766306</v>
      </c>
      <c r="E39" s="18">
        <v>21063510000676</v>
      </c>
      <c r="F39" s="17" t="s">
        <v>200</v>
      </c>
      <c r="G39" s="19" t="s">
        <v>201</v>
      </c>
      <c r="H39" s="17" t="s">
        <v>129</v>
      </c>
      <c r="I39" s="26">
        <f>VLOOKUP(C39,[2]Sheet2!J:O,6,0)</f>
        <v>1</v>
      </c>
      <c r="J39" s="17">
        <f>VLOOKUP(C39,[2]Sheet2!J:M,4,0)</f>
        <v>4375</v>
      </c>
      <c r="K39" s="17">
        <f>VLOOKUP(C39,[2]Sheet2!J:P,7,0)</f>
        <v>1458</v>
      </c>
      <c r="L39" s="18">
        <f>VLOOKUP(C39,[2]Sheet2!J:N,5,0)</f>
        <v>35.8224094881398</v>
      </c>
      <c r="M39" s="27" t="e">
        <f ca="1" t="shared" si="0"/>
        <v>#VALUE!</v>
      </c>
      <c r="N39" s="17">
        <v>2229</v>
      </c>
      <c r="O39" s="26">
        <v>0.0838941229250785</v>
      </c>
      <c r="P39" s="18">
        <v>187</v>
      </c>
      <c r="Q39" s="18">
        <v>14661</v>
      </c>
      <c r="R39" s="17">
        <v>89</v>
      </c>
      <c r="S39" s="17">
        <v>2508</v>
      </c>
      <c r="T39" s="17">
        <v>2142</v>
      </c>
      <c r="U39" s="26">
        <v>0.0620915032679739</v>
      </c>
      <c r="V39" s="18">
        <v>133</v>
      </c>
      <c r="W39" s="18">
        <v>10493</v>
      </c>
      <c r="X39" s="17">
        <v>89</v>
      </c>
      <c r="Y39" s="17">
        <v>2427</v>
      </c>
      <c r="Z39" s="17">
        <v>2321</v>
      </c>
      <c r="AA39" s="26">
        <v>0.0620422231796639</v>
      </c>
      <c r="AB39" s="18">
        <v>144</v>
      </c>
      <c r="AC39" s="18">
        <v>11418</v>
      </c>
      <c r="AD39" s="17">
        <v>89</v>
      </c>
      <c r="AE39" s="17">
        <v>2335</v>
      </c>
      <c r="AF39" s="17">
        <v>2296</v>
      </c>
      <c r="AG39" s="26">
        <v>0.0326655052264808</v>
      </c>
      <c r="AH39" s="18">
        <v>75</v>
      </c>
      <c r="AI39" s="18">
        <v>6565</v>
      </c>
      <c r="AJ39" s="17">
        <v>89</v>
      </c>
      <c r="AK39" s="17">
        <v>2298</v>
      </c>
      <c r="AL39" s="17">
        <v>2497</v>
      </c>
      <c r="AM39" s="26">
        <v>0.0552663195835002</v>
      </c>
      <c r="AN39" s="18">
        <v>138</v>
      </c>
      <c r="AO39" s="18">
        <v>11401</v>
      </c>
      <c r="AP39" s="17">
        <v>89</v>
      </c>
      <c r="AQ39" s="17">
        <v>2845</v>
      </c>
      <c r="AR39" s="17">
        <v>2064</v>
      </c>
      <c r="AS39" s="26">
        <v>0.0528100775193798</v>
      </c>
      <c r="AT39" s="18">
        <v>109</v>
      </c>
      <c r="AU39" s="18">
        <v>9279</v>
      </c>
      <c r="AV39" s="17">
        <v>89</v>
      </c>
      <c r="AW39" s="17">
        <v>2225</v>
      </c>
      <c r="AX39" s="17">
        <v>2698</v>
      </c>
      <c r="AY39" s="26">
        <v>0.0681986656782802</v>
      </c>
      <c r="AZ39" s="17">
        <v>184</v>
      </c>
      <c r="BA39" s="18">
        <v>13826</v>
      </c>
      <c r="BB39" s="17">
        <v>89</v>
      </c>
      <c r="BC39" s="17">
        <v>2076</v>
      </c>
      <c r="BD39" s="17">
        <v>3037</v>
      </c>
      <c r="BE39" s="32">
        <v>0.0783668093513336</v>
      </c>
      <c r="BF39" s="17">
        <v>238</v>
      </c>
      <c r="BG39" s="18">
        <v>18675</v>
      </c>
      <c r="BH39" s="17">
        <v>89</v>
      </c>
      <c r="BI39" s="17">
        <v>1899</v>
      </c>
      <c r="BJ39" s="17">
        <v>2128</v>
      </c>
      <c r="BK39" s="32">
        <v>0.0629699248120301</v>
      </c>
      <c r="BL39" s="18">
        <v>134</v>
      </c>
      <c r="BM39" s="18">
        <v>10667</v>
      </c>
      <c r="BN39" s="17">
        <v>89</v>
      </c>
      <c r="BO39" s="17">
        <v>3171</v>
      </c>
      <c r="BP39" s="17">
        <v>2071</v>
      </c>
      <c r="BQ39" s="32">
        <v>0.0864316755190729</v>
      </c>
      <c r="BR39" s="18">
        <v>179</v>
      </c>
      <c r="BS39" s="18">
        <v>14227</v>
      </c>
      <c r="BT39" s="17">
        <v>89</v>
      </c>
      <c r="BU39" s="18">
        <v>3171</v>
      </c>
      <c r="BV39" s="17">
        <v>2225</v>
      </c>
      <c r="BW39" s="32">
        <v>0.0728089887640449</v>
      </c>
      <c r="BX39" s="18">
        <v>162</v>
      </c>
      <c r="BY39" s="18">
        <v>12813</v>
      </c>
      <c r="BZ39" s="17">
        <v>89</v>
      </c>
      <c r="CA39" s="18">
        <v>1755</v>
      </c>
      <c r="CB39" s="18">
        <v>2170</v>
      </c>
      <c r="CC39" s="32">
        <v>0.0737327188940092</v>
      </c>
      <c r="CD39" s="18">
        <v>160</v>
      </c>
      <c r="CE39" s="18">
        <v>12671</v>
      </c>
      <c r="CF39" s="17">
        <v>89</v>
      </c>
      <c r="CG39" s="18">
        <v>1700</v>
      </c>
      <c r="CH39" s="33">
        <v>2188</v>
      </c>
      <c r="CI39" s="32">
        <v>0.0845521023765996</v>
      </c>
      <c r="CJ39" s="18">
        <v>185</v>
      </c>
      <c r="CK39" s="18">
        <v>14356</v>
      </c>
      <c r="CL39" s="17">
        <v>89</v>
      </c>
      <c r="CM39" s="18">
        <v>1926</v>
      </c>
      <c r="CN39" s="33">
        <v>2523</v>
      </c>
      <c r="CO39" s="32">
        <v>0.0753071739992073</v>
      </c>
      <c r="CP39" s="17">
        <v>190</v>
      </c>
      <c r="CQ39" s="18">
        <v>14786</v>
      </c>
      <c r="CR39" s="17">
        <v>89</v>
      </c>
      <c r="CS39" s="17">
        <v>2043</v>
      </c>
      <c r="CT39" s="33">
        <v>2447</v>
      </c>
      <c r="CU39" s="32">
        <v>0.0939926440539436</v>
      </c>
      <c r="CV39" s="17">
        <v>230</v>
      </c>
      <c r="CW39" s="18">
        <v>17922</v>
      </c>
      <c r="CX39" s="17">
        <v>89</v>
      </c>
      <c r="CY39" s="17">
        <v>1980</v>
      </c>
      <c r="CZ39" s="33">
        <v>2167</v>
      </c>
      <c r="DA39" s="32">
        <v>0.0567604983848639</v>
      </c>
      <c r="DB39" s="18">
        <v>123</v>
      </c>
      <c r="DC39" s="18">
        <v>9717</v>
      </c>
      <c r="DD39" s="18">
        <f t="shared" si="1"/>
        <v>79</v>
      </c>
      <c r="DE39" s="17">
        <v>93</v>
      </c>
      <c r="DF39" s="17">
        <f t="shared" si="2"/>
        <v>-1722</v>
      </c>
      <c r="DG39" s="36">
        <f t="shared" si="3"/>
        <v>-0.177215189873418</v>
      </c>
      <c r="DH39" s="18">
        <v>2143</v>
      </c>
      <c r="DI39" s="18">
        <v>2253</v>
      </c>
      <c r="DJ39" s="26">
        <v>0.0750110963160231</v>
      </c>
      <c r="DK39" s="18">
        <v>169</v>
      </c>
      <c r="DL39" s="18">
        <v>13274</v>
      </c>
      <c r="DM39" s="18">
        <f t="shared" si="49"/>
        <v>78.5443786982248</v>
      </c>
      <c r="DN39" s="17">
        <v>93</v>
      </c>
      <c r="DO39" s="17">
        <f t="shared" si="5"/>
        <v>-2443</v>
      </c>
      <c r="DP39" s="36">
        <f t="shared" si="6"/>
        <v>-0.184043995781227</v>
      </c>
      <c r="DQ39" s="18">
        <v>2679</v>
      </c>
      <c r="DR39" s="18">
        <v>2117</v>
      </c>
      <c r="DS39" s="26">
        <v>0.0642418516769013</v>
      </c>
      <c r="DT39" s="18">
        <v>136</v>
      </c>
      <c r="DU39" s="18">
        <v>10615</v>
      </c>
      <c r="DV39" s="18">
        <f t="shared" si="7"/>
        <v>78.0514705882353</v>
      </c>
      <c r="DW39" s="17">
        <v>93</v>
      </c>
      <c r="DX39" s="17">
        <f t="shared" si="8"/>
        <v>-2033</v>
      </c>
      <c r="DY39" s="36">
        <f t="shared" si="9"/>
        <v>-0.19152143193594</v>
      </c>
      <c r="DZ39" s="18">
        <v>2949</v>
      </c>
      <c r="EA39" s="18">
        <v>1984</v>
      </c>
      <c r="EB39" s="26">
        <v>0.0665322580645161</v>
      </c>
      <c r="EC39" s="18">
        <v>132</v>
      </c>
      <c r="ED39" s="18">
        <v>10454</v>
      </c>
      <c r="EE39" s="18">
        <f t="shared" si="10"/>
        <v>79.1969696969697</v>
      </c>
      <c r="EF39" s="17">
        <v>93</v>
      </c>
      <c r="EG39" s="17">
        <f t="shared" si="11"/>
        <v>-1822</v>
      </c>
      <c r="EH39" s="36">
        <f t="shared" si="12"/>
        <v>-0.174287354122824</v>
      </c>
      <c r="EI39" s="18">
        <v>1991</v>
      </c>
      <c r="EJ39" s="18">
        <v>2154</v>
      </c>
      <c r="EK39" s="26">
        <v>0.085422469823584</v>
      </c>
      <c r="EL39" s="18">
        <v>184</v>
      </c>
      <c r="EM39" s="18">
        <v>14234</v>
      </c>
      <c r="EN39" s="18">
        <f t="shared" si="13"/>
        <v>77.3586956521739</v>
      </c>
      <c r="EO39" s="17">
        <v>93</v>
      </c>
      <c r="EP39" s="17">
        <f t="shared" si="14"/>
        <v>-2878</v>
      </c>
      <c r="EQ39" s="36">
        <f t="shared" si="15"/>
        <v>-0.202191934803991</v>
      </c>
      <c r="ER39" s="18">
        <v>2557</v>
      </c>
      <c r="ES39" s="18">
        <v>1881</v>
      </c>
      <c r="ET39" s="26">
        <v>0.0505050505050505</v>
      </c>
      <c r="EU39" s="17">
        <v>95</v>
      </c>
      <c r="EV39" s="18">
        <v>8236</v>
      </c>
      <c r="EW39" s="18">
        <f t="shared" si="16"/>
        <v>86.6947368421053</v>
      </c>
      <c r="EX39" s="17">
        <v>93</v>
      </c>
      <c r="EY39" s="17">
        <f t="shared" si="17"/>
        <v>-599.000000000001</v>
      </c>
      <c r="EZ39" s="36">
        <f t="shared" si="18"/>
        <v>-0.0727294803302575</v>
      </c>
      <c r="FA39" s="17">
        <v>2532</v>
      </c>
      <c r="FB39" s="18">
        <v>1810</v>
      </c>
      <c r="FC39" s="26">
        <v>0.0535911602209945</v>
      </c>
      <c r="FD39" s="17">
        <v>97</v>
      </c>
      <c r="FE39" s="18">
        <v>8422</v>
      </c>
      <c r="FF39" s="18">
        <f t="shared" si="19"/>
        <v>86.8247422680412</v>
      </c>
      <c r="FG39" s="17">
        <v>93</v>
      </c>
      <c r="FH39" s="17">
        <f t="shared" si="20"/>
        <v>-599</v>
      </c>
      <c r="FI39" s="36">
        <f t="shared" si="21"/>
        <v>-0.0711232486345286</v>
      </c>
      <c r="FJ39" s="17">
        <v>2266</v>
      </c>
      <c r="FK39" s="18">
        <v>1704</v>
      </c>
      <c r="FL39" s="26">
        <v>0.0457746478873239</v>
      </c>
      <c r="FM39" s="17">
        <v>78</v>
      </c>
      <c r="FN39" s="18">
        <v>6819</v>
      </c>
      <c r="FO39" s="18">
        <f t="shared" si="22"/>
        <v>87.4230769230769</v>
      </c>
      <c r="FP39" s="17">
        <v>93</v>
      </c>
      <c r="FQ39" s="17">
        <f t="shared" si="23"/>
        <v>-435</v>
      </c>
      <c r="FR39" s="36">
        <f t="shared" si="24"/>
        <v>-0.0637923449186098</v>
      </c>
      <c r="FS39" s="17">
        <v>5308</v>
      </c>
      <c r="FT39" s="18">
        <v>1581</v>
      </c>
      <c r="FU39" s="26">
        <v>0.0664136622390892</v>
      </c>
      <c r="FV39" s="17">
        <v>105</v>
      </c>
      <c r="FW39" s="18">
        <v>8670</v>
      </c>
      <c r="FX39" s="18">
        <f t="shared" si="25"/>
        <v>82.5714285714286</v>
      </c>
      <c r="FY39" s="17">
        <v>93</v>
      </c>
      <c r="FZ39" s="17">
        <f t="shared" si="26"/>
        <v>-1095</v>
      </c>
      <c r="GA39" s="36">
        <f t="shared" si="27"/>
        <v>-0.126297577854671</v>
      </c>
      <c r="GB39" s="17">
        <v>4325</v>
      </c>
      <c r="GC39" s="18">
        <v>1613</v>
      </c>
      <c r="GD39" s="26">
        <v>0.0756354618722877</v>
      </c>
      <c r="GE39" s="17">
        <v>122</v>
      </c>
      <c r="GF39" s="18">
        <v>9649</v>
      </c>
      <c r="GG39" s="18">
        <f t="shared" si="28"/>
        <v>79.0901639344262</v>
      </c>
      <c r="GH39" s="17">
        <v>93</v>
      </c>
      <c r="GI39" s="17">
        <f t="shared" si="29"/>
        <v>-1697</v>
      </c>
      <c r="GJ39" s="36">
        <f t="shared" si="30"/>
        <v>-0.175873147476422</v>
      </c>
      <c r="GK39" s="17">
        <v>4490</v>
      </c>
      <c r="GL39" s="18">
        <v>1756</v>
      </c>
      <c r="GM39" s="26">
        <v>0.0837129840546697</v>
      </c>
      <c r="GN39" s="18">
        <v>147</v>
      </c>
      <c r="GO39" s="18">
        <v>11404</v>
      </c>
      <c r="GP39" s="18">
        <f t="shared" si="31"/>
        <v>77.578231292517</v>
      </c>
      <c r="GQ39" s="17">
        <v>93</v>
      </c>
      <c r="GR39" s="17">
        <f t="shared" si="32"/>
        <v>-2267</v>
      </c>
      <c r="GS39" s="36">
        <f t="shared" si="33"/>
        <v>-0.198789898281305</v>
      </c>
      <c r="GT39" s="17">
        <v>4249</v>
      </c>
      <c r="GU39" s="18">
        <v>1787</v>
      </c>
      <c r="GV39" s="26">
        <v>0.0677112479015109</v>
      </c>
      <c r="GW39" s="18">
        <v>121</v>
      </c>
      <c r="GX39" s="18">
        <v>9300</v>
      </c>
      <c r="GY39" s="18">
        <v>76.8595041322314</v>
      </c>
      <c r="GZ39" s="17">
        <v>93</v>
      </c>
      <c r="HA39" s="17">
        <v>-1953</v>
      </c>
      <c r="HB39" s="36">
        <v>-0.21</v>
      </c>
      <c r="HC39" s="17">
        <v>4425</v>
      </c>
      <c r="HD39" s="18">
        <v>2067</v>
      </c>
      <c r="HE39" s="26">
        <v>0.0740203193033382</v>
      </c>
      <c r="HF39" s="18">
        <v>153</v>
      </c>
      <c r="HG39" s="18">
        <v>11786</v>
      </c>
      <c r="HH39" s="40">
        <v>77.0326797385621</v>
      </c>
      <c r="HI39" s="17">
        <v>93</v>
      </c>
      <c r="HJ39" s="17">
        <v>-2443</v>
      </c>
      <c r="HK39" s="36">
        <v>-0.20727982351943</v>
      </c>
      <c r="HL39" s="18">
        <v>4684</v>
      </c>
      <c r="HM39" s="18">
        <v>2102</v>
      </c>
      <c r="HN39" s="26">
        <v>0.0756422454804948</v>
      </c>
      <c r="HO39" s="18">
        <v>159</v>
      </c>
      <c r="HP39" s="18">
        <v>12434</v>
      </c>
      <c r="HQ39" s="18">
        <f t="shared" si="50"/>
        <v>78.2012578616352</v>
      </c>
      <c r="HR39" s="17">
        <v>93</v>
      </c>
      <c r="HS39" s="17">
        <f t="shared" si="35"/>
        <v>-2353</v>
      </c>
      <c r="HT39" s="36">
        <f t="shared" si="36"/>
        <v>-0.189239182885636</v>
      </c>
      <c r="HU39" s="18">
        <v>4954</v>
      </c>
      <c r="HV39" s="18">
        <v>2068</v>
      </c>
      <c r="HW39" s="26">
        <v>0.0638297872340425</v>
      </c>
      <c r="HX39" s="17">
        <v>132</v>
      </c>
      <c r="HY39" s="18">
        <v>10213</v>
      </c>
      <c r="HZ39" s="18">
        <v>77.3712121212121</v>
      </c>
      <c r="IA39" s="17">
        <v>93</v>
      </c>
      <c r="IB39" s="17">
        <f t="shared" si="37"/>
        <v>-2063</v>
      </c>
      <c r="IC39" s="36">
        <f t="shared" si="38"/>
        <v>-0.201997454225008</v>
      </c>
      <c r="ID39" s="18">
        <v>5011</v>
      </c>
      <c r="IE39" s="18">
        <v>1978</v>
      </c>
      <c r="IF39" s="26">
        <v>0.0556117290192113</v>
      </c>
      <c r="IG39" s="17">
        <v>110</v>
      </c>
      <c r="IH39" s="18">
        <v>8720</v>
      </c>
      <c r="II39" s="40">
        <v>79.2727272727273</v>
      </c>
      <c r="IJ39" s="17">
        <v>93</v>
      </c>
      <c r="IK39" s="17">
        <f t="shared" si="39"/>
        <v>-1510</v>
      </c>
      <c r="IL39" s="36">
        <f t="shared" si="40"/>
        <v>-0.173165137614679</v>
      </c>
      <c r="IM39" s="17">
        <v>4955</v>
      </c>
      <c r="IN39" s="17"/>
      <c r="IO39" s="17">
        <v>3068</v>
      </c>
      <c r="IP39" s="17">
        <v>257562.65</v>
      </c>
      <c r="IQ39" s="18">
        <v>1931</v>
      </c>
      <c r="IR39" s="18">
        <v>169685.53</v>
      </c>
      <c r="IS39" s="17"/>
      <c r="IT39" s="17"/>
      <c r="IU39" s="17"/>
      <c r="IV39" s="17"/>
      <c r="IW39" s="18"/>
      <c r="IX39" s="41"/>
      <c r="IY39" s="41"/>
      <c r="IZ39" s="41"/>
      <c r="JA39" s="41"/>
      <c r="JB39" s="41"/>
      <c r="JC39" s="41"/>
      <c r="JD39" s="41"/>
      <c r="JE39" s="18"/>
      <c r="JF39" s="41"/>
      <c r="JG39" s="41"/>
      <c r="JH39" s="41"/>
      <c r="JI39" s="18"/>
      <c r="JJ39" s="18"/>
      <c r="JK39" s="18">
        <f t="shared" si="41"/>
        <v>4511</v>
      </c>
      <c r="JL39" s="18">
        <f t="shared" si="42"/>
        <v>357707</v>
      </c>
      <c r="JM39" s="17">
        <v>93</v>
      </c>
      <c r="JN39" s="17">
        <f t="shared" si="43"/>
        <v>-61816</v>
      </c>
      <c r="JO39" s="36">
        <f t="shared" si="44"/>
        <v>-0.172811826438957</v>
      </c>
      <c r="JP39" s="18">
        <f t="shared" si="45"/>
        <v>9510</v>
      </c>
      <c r="JQ39" s="42">
        <f t="shared" si="46"/>
        <v>784955.18</v>
      </c>
      <c r="JR39" s="43"/>
      <c r="JS39" s="43"/>
    </row>
    <row r="40" customFormat="1" ht="16.5" spans="1:279">
      <c r="A40" s="16" t="s">
        <v>126</v>
      </c>
      <c r="B40" s="17" t="s">
        <v>39</v>
      </c>
      <c r="C40" s="18">
        <v>6939962755908</v>
      </c>
      <c r="D40" s="18">
        <v>564679016770</v>
      </c>
      <c r="E40" s="18">
        <v>21063510001636</v>
      </c>
      <c r="F40" s="17" t="s">
        <v>202</v>
      </c>
      <c r="G40" s="19" t="s">
        <v>203</v>
      </c>
      <c r="H40" s="17" t="s">
        <v>129</v>
      </c>
      <c r="I40" s="26">
        <f>VLOOKUP(C40,[2]Sheet2!J:O,6,0)</f>
        <v>1</v>
      </c>
      <c r="J40" s="17">
        <f>VLOOKUP(C40,[2]Sheet2!J:M,4,0)</f>
        <v>790</v>
      </c>
      <c r="K40" s="17">
        <f>VLOOKUP(C40,[2]Sheet2!J:P,7,0)</f>
        <v>264</v>
      </c>
      <c r="L40" s="18">
        <f>VLOOKUP(C40,[2]Sheet2!J:N,5,0)</f>
        <v>36.4312267657993</v>
      </c>
      <c r="M40" s="27" t="e">
        <f ca="1" t="shared" si="0"/>
        <v>#VALUE!</v>
      </c>
      <c r="N40" s="17">
        <v>1158</v>
      </c>
      <c r="O40" s="26">
        <v>0.0146804835924007</v>
      </c>
      <c r="P40" s="18">
        <v>17</v>
      </c>
      <c r="Q40" s="18">
        <v>1663</v>
      </c>
      <c r="R40" s="17">
        <v>108</v>
      </c>
      <c r="S40" s="17">
        <v>1283</v>
      </c>
      <c r="T40" s="17">
        <v>1064</v>
      </c>
      <c r="U40" s="26">
        <v>0.0263157894736842</v>
      </c>
      <c r="V40" s="18">
        <v>28</v>
      </c>
      <c r="W40" s="18">
        <v>2753</v>
      </c>
      <c r="X40" s="17">
        <v>108</v>
      </c>
      <c r="Y40" s="17">
        <v>1285</v>
      </c>
      <c r="Z40" s="17">
        <v>1036</v>
      </c>
      <c r="AA40" s="26">
        <v>0.0193050193050193</v>
      </c>
      <c r="AB40" s="18">
        <v>20</v>
      </c>
      <c r="AC40" s="18">
        <v>1961</v>
      </c>
      <c r="AD40" s="17">
        <v>108</v>
      </c>
      <c r="AE40" s="17">
        <v>636</v>
      </c>
      <c r="AF40" s="17">
        <v>1249</v>
      </c>
      <c r="AG40" s="26">
        <v>0.0192153722978383</v>
      </c>
      <c r="AH40" s="18">
        <v>24</v>
      </c>
      <c r="AI40" s="18">
        <v>2346</v>
      </c>
      <c r="AJ40" s="17">
        <v>108</v>
      </c>
      <c r="AK40" s="17">
        <v>614</v>
      </c>
      <c r="AL40" s="17">
        <v>1268</v>
      </c>
      <c r="AM40" s="26">
        <v>0.0197160883280757</v>
      </c>
      <c r="AN40" s="18">
        <v>25</v>
      </c>
      <c r="AO40" s="18">
        <v>2568</v>
      </c>
      <c r="AP40" s="17">
        <v>108</v>
      </c>
      <c r="AQ40" s="17">
        <v>593</v>
      </c>
      <c r="AR40" s="17">
        <v>998</v>
      </c>
      <c r="AS40" s="26">
        <v>0.00801603206412826</v>
      </c>
      <c r="AT40" s="18">
        <v>8</v>
      </c>
      <c r="AU40" s="18">
        <v>795</v>
      </c>
      <c r="AV40" s="17">
        <v>108</v>
      </c>
      <c r="AW40" s="17">
        <v>627</v>
      </c>
      <c r="AX40" s="17">
        <v>1359</v>
      </c>
      <c r="AY40" s="26">
        <v>0.0198675496688742</v>
      </c>
      <c r="AZ40" s="17">
        <v>27</v>
      </c>
      <c r="BA40" s="18">
        <v>2631</v>
      </c>
      <c r="BB40" s="17">
        <v>108</v>
      </c>
      <c r="BC40" s="17">
        <v>601</v>
      </c>
      <c r="BD40" s="17">
        <v>1453</v>
      </c>
      <c r="BE40" s="32">
        <v>0.0268410185822436</v>
      </c>
      <c r="BF40" s="17">
        <v>39</v>
      </c>
      <c r="BG40" s="18">
        <v>3821</v>
      </c>
      <c r="BH40" s="17">
        <v>108</v>
      </c>
      <c r="BI40" s="17">
        <v>626</v>
      </c>
      <c r="BJ40" s="17">
        <v>963</v>
      </c>
      <c r="BK40" s="32">
        <v>0.0186915887850467</v>
      </c>
      <c r="BL40" s="18">
        <v>18</v>
      </c>
      <c r="BM40" s="18">
        <v>1778</v>
      </c>
      <c r="BN40" s="17">
        <v>108</v>
      </c>
      <c r="BO40" s="17">
        <v>1191</v>
      </c>
      <c r="BP40" s="17">
        <v>925</v>
      </c>
      <c r="BQ40" s="32">
        <v>0.0356756756756757</v>
      </c>
      <c r="BR40" s="18">
        <v>33</v>
      </c>
      <c r="BS40" s="18">
        <v>3262</v>
      </c>
      <c r="BT40" s="17">
        <v>108</v>
      </c>
      <c r="BU40" s="18">
        <v>1191</v>
      </c>
      <c r="BV40" s="17">
        <v>910</v>
      </c>
      <c r="BW40" s="32">
        <v>0.032967032967033</v>
      </c>
      <c r="BX40" s="18">
        <v>30</v>
      </c>
      <c r="BY40" s="18">
        <v>2976</v>
      </c>
      <c r="BZ40" s="17">
        <v>108</v>
      </c>
      <c r="CA40" s="18">
        <v>597</v>
      </c>
      <c r="CB40" s="18">
        <v>956</v>
      </c>
      <c r="CC40" s="32">
        <v>0.0219665271966527</v>
      </c>
      <c r="CD40" s="18">
        <v>21</v>
      </c>
      <c r="CE40" s="18">
        <v>2074</v>
      </c>
      <c r="CF40" s="17">
        <v>108</v>
      </c>
      <c r="CG40" s="18">
        <v>608</v>
      </c>
      <c r="CH40" s="33">
        <v>974</v>
      </c>
      <c r="CI40" s="32">
        <v>0.0205338809034908</v>
      </c>
      <c r="CJ40" s="18">
        <v>20</v>
      </c>
      <c r="CK40" s="18">
        <v>1980</v>
      </c>
      <c r="CL40" s="17">
        <v>108</v>
      </c>
      <c r="CM40" s="18">
        <v>588</v>
      </c>
      <c r="CN40" s="33">
        <v>1115</v>
      </c>
      <c r="CO40" s="32">
        <v>0.0251121076233184</v>
      </c>
      <c r="CP40" s="17">
        <v>28</v>
      </c>
      <c r="CQ40" s="18">
        <v>2748</v>
      </c>
      <c r="CR40" s="17">
        <v>108</v>
      </c>
      <c r="CS40" s="17">
        <v>579</v>
      </c>
      <c r="CT40" s="33">
        <v>1029</v>
      </c>
      <c r="CU40" s="32">
        <v>0.0174927113702624</v>
      </c>
      <c r="CV40" s="17">
        <v>18</v>
      </c>
      <c r="CW40" s="18">
        <v>1774</v>
      </c>
      <c r="CX40" s="17">
        <v>108</v>
      </c>
      <c r="CY40" s="17">
        <v>615</v>
      </c>
      <c r="CZ40" s="33">
        <v>947</v>
      </c>
      <c r="DA40" s="32">
        <v>0.0327349524815206</v>
      </c>
      <c r="DB40" s="18">
        <v>31</v>
      </c>
      <c r="DC40" s="18">
        <v>3025</v>
      </c>
      <c r="DD40" s="18">
        <f t="shared" si="1"/>
        <v>97.5806451612903</v>
      </c>
      <c r="DE40" s="17">
        <v>109</v>
      </c>
      <c r="DF40" s="17">
        <f t="shared" si="2"/>
        <v>-354</v>
      </c>
      <c r="DG40" s="36">
        <f t="shared" si="3"/>
        <v>-0.11702479338843</v>
      </c>
      <c r="DH40" s="18">
        <v>633</v>
      </c>
      <c r="DI40" s="18">
        <v>1004</v>
      </c>
      <c r="DJ40" s="26">
        <v>0.0348605577689243</v>
      </c>
      <c r="DK40" s="18">
        <v>35</v>
      </c>
      <c r="DL40" s="18">
        <v>3453</v>
      </c>
      <c r="DM40" s="18">
        <f t="shared" si="49"/>
        <v>98.6571428571429</v>
      </c>
      <c r="DN40" s="17">
        <v>109</v>
      </c>
      <c r="DO40" s="17">
        <f t="shared" si="5"/>
        <v>-362</v>
      </c>
      <c r="DP40" s="36">
        <f t="shared" si="6"/>
        <v>-0.104836374167391</v>
      </c>
      <c r="DQ40" s="18">
        <v>610</v>
      </c>
      <c r="DR40" s="18">
        <v>1020</v>
      </c>
      <c r="DS40" s="26">
        <v>0.0215686274509804</v>
      </c>
      <c r="DT40" s="18">
        <v>22</v>
      </c>
      <c r="DU40" s="18">
        <v>2152</v>
      </c>
      <c r="DV40" s="18">
        <f t="shared" si="7"/>
        <v>97.8181818181818</v>
      </c>
      <c r="DW40" s="17">
        <v>109</v>
      </c>
      <c r="DX40" s="17">
        <f t="shared" si="8"/>
        <v>-246</v>
      </c>
      <c r="DY40" s="36">
        <f t="shared" si="9"/>
        <v>-0.114312267657993</v>
      </c>
      <c r="DZ40" s="18">
        <v>1251</v>
      </c>
      <c r="EA40" s="18">
        <v>942</v>
      </c>
      <c r="EB40" s="26">
        <v>0.0233545647558386</v>
      </c>
      <c r="EC40" s="18">
        <v>22</v>
      </c>
      <c r="ED40" s="18">
        <v>2159</v>
      </c>
      <c r="EE40" s="18">
        <f t="shared" si="10"/>
        <v>98.1363636363636</v>
      </c>
      <c r="EF40" s="17">
        <v>109</v>
      </c>
      <c r="EG40" s="17">
        <f t="shared" si="11"/>
        <v>-239</v>
      </c>
      <c r="EH40" s="36">
        <f t="shared" si="12"/>
        <v>-0.110699397869384</v>
      </c>
      <c r="EI40" s="18">
        <v>1121</v>
      </c>
      <c r="EJ40" s="18">
        <v>1050</v>
      </c>
      <c r="EK40" s="26">
        <v>0.0352380952380952</v>
      </c>
      <c r="EL40" s="18">
        <v>37</v>
      </c>
      <c r="EM40" s="18">
        <v>3583</v>
      </c>
      <c r="EN40" s="18">
        <f t="shared" si="13"/>
        <v>96.8378378378378</v>
      </c>
      <c r="EO40" s="17">
        <v>109</v>
      </c>
      <c r="EP40" s="17">
        <f t="shared" si="14"/>
        <v>-450</v>
      </c>
      <c r="EQ40" s="36">
        <f t="shared" si="15"/>
        <v>-0.1255930784259</v>
      </c>
      <c r="ER40" s="18">
        <v>1059</v>
      </c>
      <c r="ES40" s="18">
        <v>1039</v>
      </c>
      <c r="ET40" s="26">
        <v>0.0221366698748797</v>
      </c>
      <c r="EU40" s="17">
        <v>23</v>
      </c>
      <c r="EV40" s="18">
        <v>2426</v>
      </c>
      <c r="EW40" s="18">
        <f t="shared" si="16"/>
        <v>105.478260869565</v>
      </c>
      <c r="EX40" s="17">
        <v>109</v>
      </c>
      <c r="EY40" s="17">
        <f t="shared" si="17"/>
        <v>-81</v>
      </c>
      <c r="EZ40" s="36">
        <f t="shared" si="18"/>
        <v>-0.0333882934872218</v>
      </c>
      <c r="FA40" s="17">
        <v>1050</v>
      </c>
      <c r="FB40" s="18">
        <v>1047</v>
      </c>
      <c r="FC40" s="26">
        <v>0.0162368672397326</v>
      </c>
      <c r="FD40" s="17">
        <v>17</v>
      </c>
      <c r="FE40" s="18">
        <v>1830</v>
      </c>
      <c r="FF40" s="18">
        <f t="shared" si="19"/>
        <v>107.647058823529</v>
      </c>
      <c r="FG40" s="17">
        <v>109</v>
      </c>
      <c r="FH40" s="17">
        <f t="shared" si="20"/>
        <v>-23.0000000000001</v>
      </c>
      <c r="FI40" s="36">
        <f t="shared" si="21"/>
        <v>-0.012568306010929</v>
      </c>
      <c r="FJ40" s="17">
        <v>1084</v>
      </c>
      <c r="FK40" s="18">
        <v>939</v>
      </c>
      <c r="FL40" s="26">
        <v>0.0244941427050053</v>
      </c>
      <c r="FM40" s="17">
        <v>23</v>
      </c>
      <c r="FN40" s="18">
        <v>2488</v>
      </c>
      <c r="FO40" s="18">
        <f t="shared" si="22"/>
        <v>108.173913043478</v>
      </c>
      <c r="FP40" s="17">
        <v>109</v>
      </c>
      <c r="FQ40" s="17">
        <f t="shared" si="23"/>
        <v>-18.9999999999999</v>
      </c>
      <c r="FR40" s="36">
        <f t="shared" si="24"/>
        <v>-0.00763665594855301</v>
      </c>
      <c r="FS40" s="17">
        <v>1192</v>
      </c>
      <c r="FT40" s="18">
        <v>936</v>
      </c>
      <c r="FU40" s="26">
        <v>0.0170940170940171</v>
      </c>
      <c r="FV40" s="17">
        <v>16</v>
      </c>
      <c r="FW40" s="18">
        <v>1699</v>
      </c>
      <c r="FX40" s="18">
        <f t="shared" si="25"/>
        <v>106.1875</v>
      </c>
      <c r="FY40" s="17">
        <v>109</v>
      </c>
      <c r="FZ40" s="17">
        <f t="shared" si="26"/>
        <v>-45</v>
      </c>
      <c r="GA40" s="36">
        <f t="shared" si="27"/>
        <v>-0.0264861683343143</v>
      </c>
      <c r="GB40" s="17">
        <v>1099</v>
      </c>
      <c r="GC40" s="18">
        <v>851</v>
      </c>
      <c r="GD40" s="26">
        <v>0.0235017626321974</v>
      </c>
      <c r="GE40" s="17">
        <v>20</v>
      </c>
      <c r="GF40" s="18">
        <v>2174</v>
      </c>
      <c r="GG40" s="18">
        <f t="shared" si="28"/>
        <v>108.7</v>
      </c>
      <c r="GH40" s="17">
        <v>109</v>
      </c>
      <c r="GI40" s="17">
        <f t="shared" si="29"/>
        <v>-5.99999999999994</v>
      </c>
      <c r="GJ40" s="36">
        <f t="shared" si="30"/>
        <v>-0.0027598896044158</v>
      </c>
      <c r="GK40" s="17">
        <v>1114</v>
      </c>
      <c r="GL40" s="18">
        <v>983</v>
      </c>
      <c r="GM40" s="26">
        <v>0.0284842319430315</v>
      </c>
      <c r="GN40" s="18">
        <v>28</v>
      </c>
      <c r="GO40" s="18">
        <v>2818</v>
      </c>
      <c r="GP40" s="18">
        <f t="shared" si="31"/>
        <v>100.642857142857</v>
      </c>
      <c r="GQ40" s="17">
        <v>109</v>
      </c>
      <c r="GR40" s="17">
        <f t="shared" si="32"/>
        <v>-234</v>
      </c>
      <c r="GS40" s="36">
        <f t="shared" si="33"/>
        <v>-0.0830376153300213</v>
      </c>
      <c r="GT40" s="17">
        <v>1101</v>
      </c>
      <c r="GU40" s="18">
        <v>998</v>
      </c>
      <c r="GV40" s="26">
        <v>0.031062124248497</v>
      </c>
      <c r="GW40" s="18">
        <v>31</v>
      </c>
      <c r="GX40" s="18">
        <v>2995</v>
      </c>
      <c r="GY40" s="18">
        <v>96.6129032258064</v>
      </c>
      <c r="GZ40" s="17">
        <v>109</v>
      </c>
      <c r="HA40" s="17">
        <v>-384</v>
      </c>
      <c r="HB40" s="36">
        <v>-0.128213689482471</v>
      </c>
      <c r="HC40" s="17">
        <v>1089</v>
      </c>
      <c r="HD40" s="18">
        <v>1131</v>
      </c>
      <c r="HE40" s="26">
        <v>0.0300618921308576</v>
      </c>
      <c r="HF40" s="18">
        <v>34</v>
      </c>
      <c r="HG40" s="18">
        <v>3345</v>
      </c>
      <c r="HH40" s="40">
        <v>98.3823529411765</v>
      </c>
      <c r="HI40" s="17">
        <v>109</v>
      </c>
      <c r="HJ40" s="17">
        <v>-361</v>
      </c>
      <c r="HK40" s="36">
        <v>-0.107922272047833</v>
      </c>
      <c r="HL40" s="18">
        <v>1074</v>
      </c>
      <c r="HM40" s="18">
        <v>1172</v>
      </c>
      <c r="HN40" s="26">
        <v>0.0221843003412969</v>
      </c>
      <c r="HO40" s="18">
        <v>26</v>
      </c>
      <c r="HP40" s="18">
        <v>2516</v>
      </c>
      <c r="HQ40" s="18">
        <f t="shared" si="50"/>
        <v>96.7692307692308</v>
      </c>
      <c r="HR40" s="17">
        <v>109</v>
      </c>
      <c r="HS40" s="17">
        <f t="shared" si="35"/>
        <v>-318</v>
      </c>
      <c r="HT40" s="36">
        <f t="shared" si="36"/>
        <v>-0.126391096979332</v>
      </c>
      <c r="HU40" s="18">
        <v>1053</v>
      </c>
      <c r="HV40" s="18">
        <v>1101</v>
      </c>
      <c r="HW40" s="26">
        <v>0.0245231607629428</v>
      </c>
      <c r="HX40" s="17">
        <v>27</v>
      </c>
      <c r="HY40" s="18">
        <v>2594</v>
      </c>
      <c r="HZ40" s="18">
        <v>96.0740740740741</v>
      </c>
      <c r="IA40" s="17">
        <v>109</v>
      </c>
      <c r="IB40" s="17">
        <f t="shared" si="37"/>
        <v>-348.999999999999</v>
      </c>
      <c r="IC40" s="36">
        <f t="shared" si="38"/>
        <v>-0.134541249036237</v>
      </c>
      <c r="ID40" s="18">
        <v>1034</v>
      </c>
      <c r="IE40" s="18">
        <v>1001</v>
      </c>
      <c r="IF40" s="26">
        <v>0.025974025974026</v>
      </c>
      <c r="IG40" s="17">
        <v>26</v>
      </c>
      <c r="IH40" s="18">
        <v>2664</v>
      </c>
      <c r="II40" s="40">
        <v>102.461538461538</v>
      </c>
      <c r="IJ40" s="17">
        <v>109</v>
      </c>
      <c r="IK40" s="17">
        <f t="shared" si="39"/>
        <v>-170.000000000012</v>
      </c>
      <c r="IL40" s="36">
        <f t="shared" si="40"/>
        <v>-0.0638138138138183</v>
      </c>
      <c r="IM40" s="17">
        <v>1051</v>
      </c>
      <c r="IN40" s="17"/>
      <c r="IO40" s="17">
        <v>1279</v>
      </c>
      <c r="IP40" s="17">
        <v>120650.97</v>
      </c>
      <c r="IQ40" s="18">
        <v>368</v>
      </c>
      <c r="IR40" s="18">
        <v>36283.05</v>
      </c>
      <c r="IS40" s="17"/>
      <c r="IT40" s="17"/>
      <c r="IU40" s="17"/>
      <c r="IV40" s="17"/>
      <c r="IW40" s="18"/>
      <c r="IX40" s="41"/>
      <c r="IY40" s="41"/>
      <c r="IZ40" s="41"/>
      <c r="JA40" s="41"/>
      <c r="JB40" s="41"/>
      <c r="JC40" s="41"/>
      <c r="JD40" s="41"/>
      <c r="JE40" s="18"/>
      <c r="JF40" s="41"/>
      <c r="JG40" s="41"/>
      <c r="JH40" s="41"/>
      <c r="JI40" s="18"/>
      <c r="JJ40" s="18"/>
      <c r="JK40" s="18">
        <f t="shared" si="41"/>
        <v>774</v>
      </c>
      <c r="JL40" s="18">
        <f t="shared" si="42"/>
        <v>77051</v>
      </c>
      <c r="JM40" s="17">
        <v>109</v>
      </c>
      <c r="JN40" s="17">
        <f t="shared" si="43"/>
        <v>-7315</v>
      </c>
      <c r="JO40" s="36">
        <f t="shared" si="44"/>
        <v>-0.0949371195701548</v>
      </c>
      <c r="JP40" s="18">
        <f t="shared" si="45"/>
        <v>2421</v>
      </c>
      <c r="JQ40" s="42">
        <f t="shared" si="46"/>
        <v>233985.02</v>
      </c>
      <c r="JR40" s="43"/>
      <c r="JS40" s="43"/>
    </row>
    <row r="41" customFormat="1" ht="16.5" spans="1:279">
      <c r="A41" s="16" t="s">
        <v>133</v>
      </c>
      <c r="B41" s="17" t="s">
        <v>39</v>
      </c>
      <c r="C41" s="18">
        <v>6939962760186</v>
      </c>
      <c r="D41" s="18">
        <v>575258472478</v>
      </c>
      <c r="E41" s="18">
        <v>21063510001977</v>
      </c>
      <c r="F41" s="17" t="s">
        <v>204</v>
      </c>
      <c r="G41" s="19" t="s">
        <v>205</v>
      </c>
      <c r="H41" s="17" t="s">
        <v>129</v>
      </c>
      <c r="I41" s="26">
        <f>VLOOKUP(C41,[2]Sheet2!J:O,6,0)</f>
        <v>1</v>
      </c>
      <c r="J41" s="17">
        <f>VLOOKUP(C41,[2]Sheet2!J:M,4,0)</f>
        <v>907</v>
      </c>
      <c r="K41" s="17">
        <f>VLOOKUP(C41,[2]Sheet2!J:P,7,0)</f>
        <v>612</v>
      </c>
      <c r="L41" s="18">
        <f>VLOOKUP(C41,[2]Sheet2!J:N,5,0)</f>
        <v>77.8699918233851</v>
      </c>
      <c r="M41" s="27" t="e">
        <f ca="1" t="shared" si="0"/>
        <v>#VALUE!</v>
      </c>
      <c r="N41" s="17">
        <v>456</v>
      </c>
      <c r="O41" s="26">
        <v>0.0175438596491228</v>
      </c>
      <c r="P41" s="18">
        <v>8</v>
      </c>
      <c r="Q41" s="18">
        <v>1102</v>
      </c>
      <c r="R41" s="17">
        <v>159</v>
      </c>
      <c r="S41" s="17">
        <v>2788</v>
      </c>
      <c r="T41" s="17">
        <v>355</v>
      </c>
      <c r="U41" s="26">
        <v>0.0197183098591549</v>
      </c>
      <c r="V41" s="18">
        <v>7</v>
      </c>
      <c r="W41" s="18">
        <v>968</v>
      </c>
      <c r="X41" s="17">
        <v>159</v>
      </c>
      <c r="Y41" s="17">
        <v>2776</v>
      </c>
      <c r="Z41" s="17">
        <v>424</v>
      </c>
      <c r="AA41" s="26">
        <v>0.00707547169811321</v>
      </c>
      <c r="AB41" s="18">
        <v>3</v>
      </c>
      <c r="AC41" s="18">
        <v>402</v>
      </c>
      <c r="AD41" s="17">
        <v>159</v>
      </c>
      <c r="AE41" s="17">
        <v>2772</v>
      </c>
      <c r="AF41" s="17">
        <v>733</v>
      </c>
      <c r="AG41" s="26">
        <v>0.00409276944065484</v>
      </c>
      <c r="AH41" s="18">
        <v>3</v>
      </c>
      <c r="AI41" s="18">
        <v>409</v>
      </c>
      <c r="AJ41" s="17">
        <v>159</v>
      </c>
      <c r="AK41" s="17">
        <v>2562</v>
      </c>
      <c r="AL41" s="17">
        <v>492</v>
      </c>
      <c r="AM41" s="26">
        <v>0.0264227642276423</v>
      </c>
      <c r="AN41" s="18">
        <v>13</v>
      </c>
      <c r="AO41" s="18">
        <v>2013</v>
      </c>
      <c r="AP41" s="17">
        <v>159</v>
      </c>
      <c r="AQ41" s="17">
        <v>2536</v>
      </c>
      <c r="AR41" s="17">
        <v>367</v>
      </c>
      <c r="AS41" s="26">
        <v>0.0572207084468665</v>
      </c>
      <c r="AT41" s="18">
        <v>21</v>
      </c>
      <c r="AU41" s="18">
        <v>3817</v>
      </c>
      <c r="AV41" s="17">
        <v>159</v>
      </c>
      <c r="AW41" s="17">
        <v>2498</v>
      </c>
      <c r="AX41" s="17">
        <v>605</v>
      </c>
      <c r="AY41" s="26">
        <v>0.031404958677686</v>
      </c>
      <c r="AZ41" s="17">
        <v>19</v>
      </c>
      <c r="BA41" s="18">
        <v>2240</v>
      </c>
      <c r="BB41" s="17">
        <v>159</v>
      </c>
      <c r="BC41" s="17">
        <v>2510</v>
      </c>
      <c r="BD41" s="17">
        <v>366</v>
      </c>
      <c r="BE41" s="32">
        <v>0.0355191256830601</v>
      </c>
      <c r="BF41" s="17">
        <v>13</v>
      </c>
      <c r="BG41" s="18">
        <v>1592</v>
      </c>
      <c r="BH41" s="17">
        <v>159</v>
      </c>
      <c r="BI41" s="17">
        <v>2570</v>
      </c>
      <c r="BJ41" s="17">
        <v>176</v>
      </c>
      <c r="BK41" s="32">
        <v>0.0227272727272727</v>
      </c>
      <c r="BL41" s="18">
        <v>4</v>
      </c>
      <c r="BM41" s="18">
        <v>573</v>
      </c>
      <c r="BN41" s="17">
        <v>159</v>
      </c>
      <c r="BO41" s="17">
        <v>2048</v>
      </c>
      <c r="BP41" s="17">
        <v>267</v>
      </c>
      <c r="BQ41" s="32">
        <v>0</v>
      </c>
      <c r="BR41" s="18">
        <v>0</v>
      </c>
      <c r="BS41" s="18">
        <v>0</v>
      </c>
      <c r="BT41" s="17">
        <v>159</v>
      </c>
      <c r="BU41" s="18">
        <v>2048</v>
      </c>
      <c r="BV41" s="17">
        <v>229</v>
      </c>
      <c r="BW41" s="32">
        <v>0.0131004366812227</v>
      </c>
      <c r="BX41" s="18">
        <v>3</v>
      </c>
      <c r="BY41" s="18">
        <v>437</v>
      </c>
      <c r="BZ41" s="17">
        <v>159</v>
      </c>
      <c r="CA41" s="18">
        <v>2750</v>
      </c>
      <c r="CB41" s="18">
        <v>217</v>
      </c>
      <c r="CC41" s="32">
        <v>0.0184331797235023</v>
      </c>
      <c r="CD41" s="18">
        <v>4</v>
      </c>
      <c r="CE41" s="18">
        <v>596</v>
      </c>
      <c r="CF41" s="17">
        <v>159</v>
      </c>
      <c r="CG41" s="18">
        <v>2746</v>
      </c>
      <c r="CH41" s="33">
        <v>297</v>
      </c>
      <c r="CI41" s="32">
        <v>0.0336700336700337</v>
      </c>
      <c r="CJ41" s="18">
        <v>10</v>
      </c>
      <c r="CK41" s="18">
        <v>1483</v>
      </c>
      <c r="CL41" s="17">
        <v>159</v>
      </c>
      <c r="CM41" s="18">
        <v>2798</v>
      </c>
      <c r="CN41" s="33">
        <v>330</v>
      </c>
      <c r="CO41" s="32">
        <v>0.0151515151515152</v>
      </c>
      <c r="CP41" s="17">
        <v>5</v>
      </c>
      <c r="CQ41" s="18">
        <v>745</v>
      </c>
      <c r="CR41" s="17">
        <v>159</v>
      </c>
      <c r="CS41" s="17">
        <v>2786</v>
      </c>
      <c r="CT41" s="33">
        <v>256</v>
      </c>
      <c r="CU41" s="32">
        <v>0.00390625</v>
      </c>
      <c r="CV41" s="17">
        <v>1</v>
      </c>
      <c r="CW41" s="18">
        <v>149</v>
      </c>
      <c r="CX41" s="17">
        <v>149</v>
      </c>
      <c r="CY41" s="17">
        <v>2784</v>
      </c>
      <c r="CZ41" s="33">
        <v>265</v>
      </c>
      <c r="DA41" s="32">
        <v>0.0150943396226415</v>
      </c>
      <c r="DB41" s="18">
        <v>4</v>
      </c>
      <c r="DC41" s="18">
        <v>581</v>
      </c>
      <c r="DD41" s="18">
        <f t="shared" si="1"/>
        <v>145.25</v>
      </c>
      <c r="DE41" s="17">
        <v>159</v>
      </c>
      <c r="DF41" s="17">
        <f t="shared" si="2"/>
        <v>-55</v>
      </c>
      <c r="DG41" s="36">
        <f t="shared" si="3"/>
        <v>-0.0946643717728055</v>
      </c>
      <c r="DH41" s="18">
        <v>2776</v>
      </c>
      <c r="DI41" s="18">
        <v>275</v>
      </c>
      <c r="DJ41" s="26">
        <v>0.04</v>
      </c>
      <c r="DK41" s="18">
        <v>11</v>
      </c>
      <c r="DL41" s="18">
        <v>1639</v>
      </c>
      <c r="DM41" s="18">
        <f t="shared" si="49"/>
        <v>149</v>
      </c>
      <c r="DN41" s="17">
        <v>159</v>
      </c>
      <c r="DO41" s="17">
        <f t="shared" si="5"/>
        <v>-110</v>
      </c>
      <c r="DP41" s="36">
        <f t="shared" si="6"/>
        <v>-0.0671140939597315</v>
      </c>
      <c r="DQ41" s="18">
        <v>2676</v>
      </c>
      <c r="DR41" s="18">
        <v>266</v>
      </c>
      <c r="DS41" s="26">
        <v>0.0075187969924812</v>
      </c>
      <c r="DT41" s="18">
        <v>2</v>
      </c>
      <c r="DU41" s="18">
        <v>298</v>
      </c>
      <c r="DV41" s="18">
        <f t="shared" si="7"/>
        <v>149</v>
      </c>
      <c r="DW41" s="17">
        <v>159</v>
      </c>
      <c r="DX41" s="17">
        <f t="shared" si="8"/>
        <v>-20</v>
      </c>
      <c r="DY41" s="36">
        <f t="shared" si="9"/>
        <v>-0.0671140939597315</v>
      </c>
      <c r="DZ41" s="18">
        <v>2062</v>
      </c>
      <c r="EA41" s="18">
        <v>245</v>
      </c>
      <c r="EB41" s="26">
        <v>0.0204081632653061</v>
      </c>
      <c r="EC41" s="18">
        <v>5</v>
      </c>
      <c r="ED41" s="18">
        <v>745</v>
      </c>
      <c r="EE41" s="18">
        <f t="shared" si="10"/>
        <v>149</v>
      </c>
      <c r="EF41" s="17">
        <v>159</v>
      </c>
      <c r="EG41" s="17">
        <f t="shared" si="11"/>
        <v>-50</v>
      </c>
      <c r="EH41" s="36">
        <f t="shared" si="12"/>
        <v>-0.0671140939597315</v>
      </c>
      <c r="EI41" s="18">
        <v>2130</v>
      </c>
      <c r="EJ41" s="18">
        <v>268</v>
      </c>
      <c r="EK41" s="26">
        <v>0.0149253731343284</v>
      </c>
      <c r="EL41" s="18">
        <v>4</v>
      </c>
      <c r="EM41" s="18">
        <v>591</v>
      </c>
      <c r="EN41" s="18">
        <f t="shared" si="13"/>
        <v>147.75</v>
      </c>
      <c r="EO41" s="17">
        <v>159</v>
      </c>
      <c r="EP41" s="17">
        <f t="shared" si="14"/>
        <v>-45</v>
      </c>
      <c r="EQ41" s="36">
        <f t="shared" si="15"/>
        <v>-0.0761421319796954</v>
      </c>
      <c r="ER41" s="18">
        <v>2734</v>
      </c>
      <c r="ES41" s="18">
        <v>307</v>
      </c>
      <c r="ET41" s="26">
        <v>0.0488599348534202</v>
      </c>
      <c r="EU41" s="17">
        <v>15</v>
      </c>
      <c r="EV41" s="18">
        <v>2054</v>
      </c>
      <c r="EW41" s="18">
        <f t="shared" si="16"/>
        <v>136.933333333333</v>
      </c>
      <c r="EX41" s="17">
        <v>159</v>
      </c>
      <c r="EY41" s="17">
        <f t="shared" si="17"/>
        <v>-331</v>
      </c>
      <c r="EZ41" s="36">
        <f t="shared" si="18"/>
        <v>-0.161148977604674</v>
      </c>
      <c r="FA41" s="17">
        <v>2700</v>
      </c>
      <c r="FB41" s="18">
        <v>329</v>
      </c>
      <c r="FC41" s="26">
        <v>0.0303951367781155</v>
      </c>
      <c r="FD41" s="17">
        <v>10</v>
      </c>
      <c r="FE41" s="18">
        <v>1360</v>
      </c>
      <c r="FF41" s="18">
        <f t="shared" si="19"/>
        <v>136</v>
      </c>
      <c r="FG41" s="17">
        <v>159</v>
      </c>
      <c r="FH41" s="17">
        <f t="shared" si="20"/>
        <v>-230</v>
      </c>
      <c r="FI41" s="36">
        <f t="shared" si="21"/>
        <v>-0.169117647058824</v>
      </c>
      <c r="FJ41" s="17">
        <v>2068</v>
      </c>
      <c r="FK41" s="18">
        <v>328</v>
      </c>
      <c r="FL41" s="26">
        <v>0.0396341463414634</v>
      </c>
      <c r="FM41" s="17">
        <v>13</v>
      </c>
      <c r="FN41" s="18">
        <v>1760</v>
      </c>
      <c r="FO41" s="18">
        <f t="shared" si="22"/>
        <v>135.384615384615</v>
      </c>
      <c r="FP41" s="17">
        <v>159</v>
      </c>
      <c r="FQ41" s="17">
        <f t="shared" si="23"/>
        <v>-307</v>
      </c>
      <c r="FR41" s="36">
        <f t="shared" si="24"/>
        <v>-0.174431818181818</v>
      </c>
      <c r="FS41" s="17">
        <v>2658</v>
      </c>
      <c r="FT41" s="18">
        <v>557</v>
      </c>
      <c r="FU41" s="26">
        <v>0.0251346499102334</v>
      </c>
      <c r="FV41" s="17">
        <v>14</v>
      </c>
      <c r="FW41" s="18">
        <v>1907</v>
      </c>
      <c r="FX41" s="18">
        <f t="shared" si="25"/>
        <v>136.214285714286</v>
      </c>
      <c r="FY41" s="17">
        <v>159</v>
      </c>
      <c r="FZ41" s="17">
        <f t="shared" si="26"/>
        <v>-319</v>
      </c>
      <c r="GA41" s="36">
        <f t="shared" si="27"/>
        <v>-0.167278447823807</v>
      </c>
      <c r="GB41" s="17">
        <v>2632</v>
      </c>
      <c r="GC41" s="18">
        <v>299</v>
      </c>
      <c r="GD41" s="26">
        <v>0.0602006688963211</v>
      </c>
      <c r="GE41" s="17">
        <v>18</v>
      </c>
      <c r="GF41" s="18">
        <v>2432</v>
      </c>
      <c r="GG41" s="18">
        <f t="shared" si="28"/>
        <v>135.111111111111</v>
      </c>
      <c r="GH41" s="17">
        <v>159</v>
      </c>
      <c r="GI41" s="17">
        <f t="shared" si="29"/>
        <v>-430</v>
      </c>
      <c r="GJ41" s="36">
        <f t="shared" si="30"/>
        <v>-0.176809210526316</v>
      </c>
      <c r="GK41" s="17">
        <v>2598</v>
      </c>
      <c r="GL41" s="18">
        <v>321</v>
      </c>
      <c r="GM41" s="26">
        <v>0.0342679127725857</v>
      </c>
      <c r="GN41" s="18">
        <v>11</v>
      </c>
      <c r="GO41" s="18">
        <v>1512</v>
      </c>
      <c r="GP41" s="18">
        <f t="shared" si="31"/>
        <v>137.454545454545</v>
      </c>
      <c r="GQ41" s="17">
        <v>159</v>
      </c>
      <c r="GR41" s="17">
        <f t="shared" si="32"/>
        <v>-237</v>
      </c>
      <c r="GS41" s="36">
        <f t="shared" si="33"/>
        <v>-0.156746031746032</v>
      </c>
      <c r="GT41" s="17">
        <v>1964</v>
      </c>
      <c r="GU41" s="18">
        <v>309</v>
      </c>
      <c r="GV41" s="26">
        <v>0.0388349514563107</v>
      </c>
      <c r="GW41" s="18">
        <v>12</v>
      </c>
      <c r="GX41" s="18">
        <v>1638</v>
      </c>
      <c r="GY41" s="18">
        <v>136.5</v>
      </c>
      <c r="GZ41" s="17">
        <v>159</v>
      </c>
      <c r="HA41" s="17">
        <v>-270</v>
      </c>
      <c r="HB41" s="36">
        <v>-0.164835164835165</v>
      </c>
      <c r="HC41" s="17">
        <v>1942</v>
      </c>
      <c r="HD41" s="18">
        <v>438</v>
      </c>
      <c r="HE41" s="26">
        <v>0.0388127853881279</v>
      </c>
      <c r="HF41" s="18">
        <v>17</v>
      </c>
      <c r="HG41" s="18">
        <v>2309</v>
      </c>
      <c r="HH41" s="40">
        <v>135.823529411765</v>
      </c>
      <c r="HI41" s="17">
        <v>159</v>
      </c>
      <c r="HJ41" s="17">
        <v>-394</v>
      </c>
      <c r="HK41" s="36">
        <v>-0.170636639237765</v>
      </c>
      <c r="HL41" s="18">
        <v>1908</v>
      </c>
      <c r="HM41" s="18">
        <v>414</v>
      </c>
      <c r="HN41" s="26">
        <v>0.0531400966183575</v>
      </c>
      <c r="HO41" s="18">
        <v>22</v>
      </c>
      <c r="HP41" s="18">
        <v>3030</v>
      </c>
      <c r="HQ41" s="18">
        <f t="shared" si="50"/>
        <v>137.727272727273</v>
      </c>
      <c r="HR41" s="17">
        <v>159</v>
      </c>
      <c r="HS41" s="17">
        <f t="shared" si="35"/>
        <v>-468</v>
      </c>
      <c r="HT41" s="36">
        <f t="shared" si="36"/>
        <v>-0.154455445544555</v>
      </c>
      <c r="HU41" s="18">
        <v>1866</v>
      </c>
      <c r="HV41" s="18">
        <v>356</v>
      </c>
      <c r="HW41" s="26">
        <v>0.0421348314606742</v>
      </c>
      <c r="HX41" s="17">
        <v>15</v>
      </c>
      <c r="HY41" s="18">
        <v>1997</v>
      </c>
      <c r="HZ41" s="18">
        <v>133.133333333333</v>
      </c>
      <c r="IA41" s="17">
        <v>159</v>
      </c>
      <c r="IB41" s="17">
        <f t="shared" si="37"/>
        <v>-388.000000000005</v>
      </c>
      <c r="IC41" s="36">
        <f t="shared" si="38"/>
        <v>-0.194291437155736</v>
      </c>
      <c r="ID41" s="18">
        <v>1844</v>
      </c>
      <c r="IE41" s="18">
        <v>373</v>
      </c>
      <c r="IF41" s="26">
        <v>0.0268096514745308</v>
      </c>
      <c r="IG41" s="17">
        <v>10</v>
      </c>
      <c r="IH41" s="18">
        <v>1483</v>
      </c>
      <c r="II41" s="40">
        <v>148.3</v>
      </c>
      <c r="IJ41" s="17">
        <v>159</v>
      </c>
      <c r="IK41" s="17">
        <f t="shared" si="39"/>
        <v>-107</v>
      </c>
      <c r="IL41" s="36">
        <f t="shared" si="40"/>
        <v>-0.0721510451786918</v>
      </c>
      <c r="IM41" s="17">
        <v>1822</v>
      </c>
      <c r="IN41" s="17"/>
      <c r="IO41" s="17">
        <v>942</v>
      </c>
      <c r="IP41" s="17">
        <v>139016.43</v>
      </c>
      <c r="IQ41" s="18">
        <v>207</v>
      </c>
      <c r="IR41" s="18">
        <v>28454.98</v>
      </c>
      <c r="IS41" s="17"/>
      <c r="IT41" s="17"/>
      <c r="IU41" s="17"/>
      <c r="IV41" s="17"/>
      <c r="IW41" s="16"/>
      <c r="IX41" s="16"/>
      <c r="IY41" s="16"/>
      <c r="IZ41" s="16"/>
      <c r="JA41" s="41"/>
      <c r="JB41" s="41"/>
      <c r="JC41" s="41"/>
      <c r="JD41" s="41"/>
      <c r="JE41" s="18"/>
      <c r="JF41" s="41"/>
      <c r="JG41" s="41"/>
      <c r="JH41" s="41"/>
      <c r="JI41" s="18"/>
      <c r="JJ41" s="18"/>
      <c r="JK41" s="18">
        <f t="shared" si="41"/>
        <v>297</v>
      </c>
      <c r="JL41" s="18">
        <f t="shared" si="42"/>
        <v>41862</v>
      </c>
      <c r="JM41" s="17">
        <v>159</v>
      </c>
      <c r="JN41" s="17">
        <f t="shared" si="43"/>
        <v>-5361</v>
      </c>
      <c r="JO41" s="36">
        <f t="shared" si="44"/>
        <v>-0.128063637666619</v>
      </c>
      <c r="JP41" s="18">
        <f t="shared" si="45"/>
        <v>1446</v>
      </c>
      <c r="JQ41" s="42">
        <f t="shared" si="46"/>
        <v>209333.41</v>
      </c>
      <c r="JR41" s="43"/>
      <c r="JS41" s="43"/>
    </row>
    <row r="42" customFormat="1" ht="16.5" spans="1:279">
      <c r="A42" s="16"/>
      <c r="B42" s="20" t="s">
        <v>39</v>
      </c>
      <c r="C42" s="18">
        <v>6939962763712</v>
      </c>
      <c r="D42" s="18">
        <v>598982766491</v>
      </c>
      <c r="E42" s="18">
        <v>21063510002456</v>
      </c>
      <c r="F42" s="17" t="s">
        <v>359</v>
      </c>
      <c r="G42" s="19" t="s">
        <v>360</v>
      </c>
      <c r="H42" s="17" t="s">
        <v>129</v>
      </c>
      <c r="I42" s="26">
        <f>VLOOKUP(C42,[2]Sheet2!J:O,6,0)</f>
        <v>0.625</v>
      </c>
      <c r="J42" s="17">
        <f>VLOOKUP(C42,[2]Sheet2!J:M,4,0)</f>
        <v>39</v>
      </c>
      <c r="K42" s="17">
        <f>VLOOKUP(C42,[2]Sheet2!J:P,7,0)</f>
        <v>0</v>
      </c>
      <c r="L42" s="18">
        <f>VLOOKUP(C42,[2]Sheet2!J:N,5,0)</f>
        <v>30.3614457831325</v>
      </c>
      <c r="M42" s="27" t="e">
        <f ca="1" t="shared" si="0"/>
        <v>#VALUE!</v>
      </c>
      <c r="N42" s="17">
        <v>64</v>
      </c>
      <c r="O42" s="26">
        <v>0</v>
      </c>
      <c r="P42" s="18">
        <v>0</v>
      </c>
      <c r="Q42" s="18">
        <v>0</v>
      </c>
      <c r="R42" s="17">
        <v>94</v>
      </c>
      <c r="S42" s="17">
        <v>108</v>
      </c>
      <c r="T42" s="17">
        <v>51</v>
      </c>
      <c r="U42" s="26">
        <v>0</v>
      </c>
      <c r="V42" s="18">
        <v>0</v>
      </c>
      <c r="W42" s="18">
        <v>0</v>
      </c>
      <c r="X42" s="17">
        <v>94</v>
      </c>
      <c r="Y42" s="17">
        <v>108</v>
      </c>
      <c r="Z42" s="17">
        <v>56</v>
      </c>
      <c r="AA42" s="26">
        <v>0</v>
      </c>
      <c r="AB42" s="18">
        <v>0</v>
      </c>
      <c r="AC42" s="18">
        <v>0</v>
      </c>
      <c r="AD42" s="17">
        <v>94</v>
      </c>
      <c r="AE42" s="17">
        <v>108</v>
      </c>
      <c r="AF42" s="17">
        <v>75</v>
      </c>
      <c r="AG42" s="26">
        <v>0.0266666666666667</v>
      </c>
      <c r="AH42" s="18">
        <v>2</v>
      </c>
      <c r="AI42" s="18">
        <v>198</v>
      </c>
      <c r="AJ42" s="17">
        <v>94</v>
      </c>
      <c r="AK42" s="17">
        <v>106</v>
      </c>
      <c r="AL42" s="17">
        <v>68</v>
      </c>
      <c r="AM42" s="26">
        <v>0.0147058823529412</v>
      </c>
      <c r="AN42" s="18">
        <v>1</v>
      </c>
      <c r="AO42" s="18">
        <v>93</v>
      </c>
      <c r="AP42" s="17">
        <v>93</v>
      </c>
      <c r="AQ42" s="17">
        <v>105</v>
      </c>
      <c r="AR42" s="17">
        <v>69</v>
      </c>
      <c r="AS42" s="26">
        <v>0</v>
      </c>
      <c r="AT42" s="18">
        <v>0</v>
      </c>
      <c r="AU42" s="18">
        <v>0</v>
      </c>
      <c r="AV42" s="17">
        <v>93</v>
      </c>
      <c r="AW42" s="17">
        <v>105</v>
      </c>
      <c r="AX42" s="17">
        <v>82</v>
      </c>
      <c r="AY42" s="26">
        <v>0.0121951219512195</v>
      </c>
      <c r="AZ42" s="17">
        <v>1</v>
      </c>
      <c r="BA42" s="18">
        <v>99</v>
      </c>
      <c r="BB42" s="17">
        <v>99</v>
      </c>
      <c r="BC42" s="17">
        <v>103</v>
      </c>
      <c r="BD42" s="17">
        <v>74</v>
      </c>
      <c r="BE42" s="32">
        <v>0.0135135135135135</v>
      </c>
      <c r="BF42" s="17">
        <v>1</v>
      </c>
      <c r="BG42" s="18">
        <v>99</v>
      </c>
      <c r="BH42" s="17">
        <v>99</v>
      </c>
      <c r="BI42" s="17">
        <v>102</v>
      </c>
      <c r="BJ42" s="17">
        <v>66</v>
      </c>
      <c r="BK42" s="32">
        <v>0</v>
      </c>
      <c r="BL42" s="18">
        <v>0</v>
      </c>
      <c r="BM42" s="18">
        <v>0</v>
      </c>
      <c r="BN42" s="17">
        <v>99</v>
      </c>
      <c r="BO42" s="17">
        <v>102</v>
      </c>
      <c r="BP42" s="17">
        <v>46</v>
      </c>
      <c r="BQ42" s="32">
        <v>0</v>
      </c>
      <c r="BR42" s="18">
        <v>0</v>
      </c>
      <c r="BS42" s="18">
        <v>0</v>
      </c>
      <c r="BT42" s="17">
        <v>99</v>
      </c>
      <c r="BU42" s="18">
        <v>102</v>
      </c>
      <c r="BV42" s="17">
        <v>47</v>
      </c>
      <c r="BW42" s="32">
        <v>0</v>
      </c>
      <c r="BX42" s="18">
        <v>0</v>
      </c>
      <c r="BY42" s="18">
        <v>0</v>
      </c>
      <c r="BZ42" s="17">
        <v>99</v>
      </c>
      <c r="CA42" s="18">
        <v>102</v>
      </c>
      <c r="CB42" s="18">
        <v>56</v>
      </c>
      <c r="CC42" s="32">
        <v>0</v>
      </c>
      <c r="CD42" s="18">
        <v>0</v>
      </c>
      <c r="CE42" s="18">
        <v>0</v>
      </c>
      <c r="CF42" s="17">
        <v>99</v>
      </c>
      <c r="CG42" s="18">
        <v>102</v>
      </c>
      <c r="CH42" s="33">
        <v>78</v>
      </c>
      <c r="CI42" s="32">
        <v>0.0128205128205128</v>
      </c>
      <c r="CJ42" s="18">
        <v>1</v>
      </c>
      <c r="CK42" s="18">
        <v>69</v>
      </c>
      <c r="CL42" s="17">
        <v>69</v>
      </c>
      <c r="CM42" s="18">
        <v>101</v>
      </c>
      <c r="CN42" s="33">
        <v>83</v>
      </c>
      <c r="CO42" s="32">
        <v>0</v>
      </c>
      <c r="CP42" s="17">
        <v>0</v>
      </c>
      <c r="CQ42" s="18">
        <v>0</v>
      </c>
      <c r="CR42" s="17">
        <v>69</v>
      </c>
      <c r="CS42" s="17">
        <v>101</v>
      </c>
      <c r="CT42" s="33">
        <v>57</v>
      </c>
      <c r="CU42" s="32">
        <v>0</v>
      </c>
      <c r="CV42" s="17">
        <v>0</v>
      </c>
      <c r="CW42" s="18">
        <v>0</v>
      </c>
      <c r="CX42" s="17">
        <v>69</v>
      </c>
      <c r="CY42" s="17">
        <v>101</v>
      </c>
      <c r="CZ42" s="33">
        <v>42</v>
      </c>
      <c r="DA42" s="32">
        <v>0.0714285714285714</v>
      </c>
      <c r="DB42" s="18">
        <v>3</v>
      </c>
      <c r="DC42" s="18">
        <v>201</v>
      </c>
      <c r="DD42" s="18">
        <f t="shared" si="1"/>
        <v>67</v>
      </c>
      <c r="DE42" s="17">
        <v>99</v>
      </c>
      <c r="DF42" s="17">
        <f t="shared" si="2"/>
        <v>-96</v>
      </c>
      <c r="DG42" s="36">
        <f t="shared" si="3"/>
        <v>-0.477611940298507</v>
      </c>
      <c r="DH42" s="18">
        <v>98</v>
      </c>
      <c r="DI42" s="18">
        <v>65</v>
      </c>
      <c r="DJ42" s="26">
        <v>0.0153846153846154</v>
      </c>
      <c r="DK42" s="18">
        <v>1</v>
      </c>
      <c r="DL42" s="18">
        <v>69</v>
      </c>
      <c r="DM42" s="18">
        <f t="shared" si="49"/>
        <v>69</v>
      </c>
      <c r="DN42" s="17">
        <v>99</v>
      </c>
      <c r="DO42" s="17">
        <f t="shared" si="5"/>
        <v>-30</v>
      </c>
      <c r="DP42" s="36">
        <f t="shared" si="6"/>
        <v>-0.434782608695652</v>
      </c>
      <c r="DQ42" s="18">
        <v>96</v>
      </c>
      <c r="DR42" s="18">
        <v>64</v>
      </c>
      <c r="DS42" s="26">
        <v>0.09375</v>
      </c>
      <c r="DT42" s="18">
        <v>6</v>
      </c>
      <c r="DU42" s="18">
        <v>408</v>
      </c>
      <c r="DV42" s="18">
        <f t="shared" si="7"/>
        <v>68</v>
      </c>
      <c r="DW42" s="17">
        <v>99</v>
      </c>
      <c r="DX42" s="17">
        <f t="shared" si="8"/>
        <v>-186</v>
      </c>
      <c r="DY42" s="36">
        <f t="shared" si="9"/>
        <v>-0.455882352941176</v>
      </c>
      <c r="DZ42" s="18">
        <v>91</v>
      </c>
      <c r="EA42" s="18">
        <v>55</v>
      </c>
      <c r="EB42" s="26">
        <v>0.0363636363636364</v>
      </c>
      <c r="EC42" s="18">
        <v>2</v>
      </c>
      <c r="ED42" s="18">
        <v>143</v>
      </c>
      <c r="EE42" s="18">
        <f t="shared" si="10"/>
        <v>71.5</v>
      </c>
      <c r="EF42" s="17">
        <v>99</v>
      </c>
      <c r="EG42" s="17">
        <f t="shared" si="11"/>
        <v>-55</v>
      </c>
      <c r="EH42" s="36">
        <f t="shared" si="12"/>
        <v>-0.384615384615385</v>
      </c>
      <c r="EI42" s="18">
        <v>90</v>
      </c>
      <c r="EJ42" s="18">
        <v>79</v>
      </c>
      <c r="EK42" s="26">
        <v>0.0126582278481013</v>
      </c>
      <c r="EL42" s="18">
        <v>1</v>
      </c>
      <c r="EM42" s="18">
        <v>74</v>
      </c>
      <c r="EN42" s="18">
        <f t="shared" si="13"/>
        <v>74</v>
      </c>
      <c r="EO42" s="17">
        <v>99</v>
      </c>
      <c r="EP42" s="17">
        <f t="shared" si="14"/>
        <v>-25</v>
      </c>
      <c r="EQ42" s="36">
        <f t="shared" si="15"/>
        <v>-0.337837837837838</v>
      </c>
      <c r="ER42" s="18">
        <v>89</v>
      </c>
      <c r="ES42" s="18">
        <v>45</v>
      </c>
      <c r="ET42" s="26">
        <v>0</v>
      </c>
      <c r="EU42" s="17">
        <v>0</v>
      </c>
      <c r="EV42" s="18">
        <v>0</v>
      </c>
      <c r="EW42" s="18">
        <f t="shared" si="16"/>
        <v>0</v>
      </c>
      <c r="EX42" s="17">
        <v>99</v>
      </c>
      <c r="EY42" s="17">
        <f t="shared" si="17"/>
        <v>0</v>
      </c>
      <c r="EZ42" s="36">
        <f t="shared" si="18"/>
        <v>0</v>
      </c>
      <c r="FA42" s="17">
        <v>89</v>
      </c>
      <c r="FB42" s="18">
        <v>44</v>
      </c>
      <c r="FC42" s="26">
        <v>0</v>
      </c>
      <c r="FD42" s="17">
        <v>0</v>
      </c>
      <c r="FE42" s="18">
        <v>0</v>
      </c>
      <c r="FF42" s="18">
        <f t="shared" si="19"/>
        <v>0</v>
      </c>
      <c r="FG42" s="17">
        <v>99</v>
      </c>
      <c r="FH42" s="17">
        <f t="shared" si="20"/>
        <v>0</v>
      </c>
      <c r="FI42" s="36">
        <f t="shared" si="21"/>
        <v>0</v>
      </c>
      <c r="FJ42" s="17">
        <v>89</v>
      </c>
      <c r="FK42" s="18">
        <v>47</v>
      </c>
      <c r="FL42" s="26">
        <v>0</v>
      </c>
      <c r="FM42" s="17">
        <v>0</v>
      </c>
      <c r="FN42" s="18">
        <v>0</v>
      </c>
      <c r="FO42" s="18">
        <f t="shared" si="22"/>
        <v>0</v>
      </c>
      <c r="FP42" s="17">
        <v>99</v>
      </c>
      <c r="FQ42" s="17">
        <f t="shared" si="23"/>
        <v>0</v>
      </c>
      <c r="FR42" s="36">
        <f t="shared" si="24"/>
        <v>0</v>
      </c>
      <c r="FS42" s="17">
        <v>89</v>
      </c>
      <c r="FT42" s="18">
        <v>44</v>
      </c>
      <c r="FU42" s="26">
        <v>0</v>
      </c>
      <c r="FV42" s="17">
        <v>0</v>
      </c>
      <c r="FW42" s="18">
        <v>0</v>
      </c>
      <c r="FX42" s="18">
        <f t="shared" si="25"/>
        <v>0</v>
      </c>
      <c r="FY42" s="17">
        <v>99</v>
      </c>
      <c r="FZ42" s="17">
        <f t="shared" si="26"/>
        <v>0</v>
      </c>
      <c r="GA42" s="36">
        <f t="shared" si="27"/>
        <v>0</v>
      </c>
      <c r="GB42" s="17">
        <v>89</v>
      </c>
      <c r="GC42" s="18">
        <v>34</v>
      </c>
      <c r="GD42" s="26">
        <v>0</v>
      </c>
      <c r="GE42" s="17">
        <v>0</v>
      </c>
      <c r="GF42" s="18">
        <v>0</v>
      </c>
      <c r="GG42" s="18">
        <f t="shared" si="28"/>
        <v>0</v>
      </c>
      <c r="GH42" s="17">
        <v>99</v>
      </c>
      <c r="GI42" s="17">
        <f t="shared" si="29"/>
        <v>0</v>
      </c>
      <c r="GJ42" s="36">
        <f t="shared" si="30"/>
        <v>0</v>
      </c>
      <c r="GK42" s="17">
        <v>89</v>
      </c>
      <c r="GL42" s="18">
        <v>50</v>
      </c>
      <c r="GM42" s="26">
        <v>0</v>
      </c>
      <c r="GN42" s="18">
        <v>0</v>
      </c>
      <c r="GO42" s="18">
        <v>0</v>
      </c>
      <c r="GP42" s="18">
        <f t="shared" si="31"/>
        <v>0</v>
      </c>
      <c r="GQ42" s="17">
        <v>99</v>
      </c>
      <c r="GR42" s="17">
        <f t="shared" si="32"/>
        <v>0</v>
      </c>
      <c r="GS42" s="36">
        <f t="shared" si="33"/>
        <v>0</v>
      </c>
      <c r="GT42" s="17">
        <v>89</v>
      </c>
      <c r="GU42" s="18">
        <v>59</v>
      </c>
      <c r="GV42" s="26">
        <v>0</v>
      </c>
      <c r="GW42" s="18">
        <v>0</v>
      </c>
      <c r="GX42" s="18">
        <v>0</v>
      </c>
      <c r="GY42" s="18">
        <v>0</v>
      </c>
      <c r="GZ42" s="17">
        <v>99</v>
      </c>
      <c r="HA42" s="17">
        <v>0</v>
      </c>
      <c r="HB42" s="36">
        <v>0</v>
      </c>
      <c r="HC42" s="17">
        <v>89</v>
      </c>
      <c r="HD42" s="18">
        <v>46</v>
      </c>
      <c r="HE42" s="26">
        <v>0</v>
      </c>
      <c r="HF42" s="18">
        <v>0</v>
      </c>
      <c r="HG42" s="18">
        <v>0</v>
      </c>
      <c r="HH42" s="40">
        <v>0</v>
      </c>
      <c r="HI42" s="17">
        <v>99</v>
      </c>
      <c r="HJ42" s="17">
        <v>0</v>
      </c>
      <c r="HK42" s="36">
        <v>0</v>
      </c>
      <c r="HL42" s="18">
        <v>89</v>
      </c>
      <c r="HM42" s="18">
        <v>48</v>
      </c>
      <c r="HN42" s="26">
        <v>0.0208333333333333</v>
      </c>
      <c r="HO42" s="18">
        <v>1</v>
      </c>
      <c r="HP42" s="18">
        <v>99</v>
      </c>
      <c r="HQ42" s="18">
        <f t="shared" si="50"/>
        <v>99</v>
      </c>
      <c r="HR42" s="17">
        <v>99</v>
      </c>
      <c r="HS42" s="17">
        <f t="shared" si="35"/>
        <v>0</v>
      </c>
      <c r="HT42" s="36">
        <f t="shared" si="36"/>
        <v>0</v>
      </c>
      <c r="HU42" s="18">
        <v>88</v>
      </c>
      <c r="HV42" s="18">
        <v>24</v>
      </c>
      <c r="HW42" s="26">
        <v>0</v>
      </c>
      <c r="HX42" s="17">
        <v>0</v>
      </c>
      <c r="HY42" s="18">
        <v>0</v>
      </c>
      <c r="HZ42" s="18">
        <v>0</v>
      </c>
      <c r="IA42" s="17">
        <v>99</v>
      </c>
      <c r="IB42" s="17">
        <f t="shared" si="37"/>
        <v>0</v>
      </c>
      <c r="IC42" s="36">
        <f t="shared" si="38"/>
        <v>0</v>
      </c>
      <c r="ID42" s="18">
        <v>88</v>
      </c>
      <c r="IE42" s="18">
        <v>50</v>
      </c>
      <c r="IF42" s="26">
        <v>0</v>
      </c>
      <c r="IG42" s="17">
        <v>0</v>
      </c>
      <c r="IH42" s="18">
        <v>0</v>
      </c>
      <c r="II42" s="40">
        <v>0</v>
      </c>
      <c r="IJ42" s="17">
        <v>99</v>
      </c>
      <c r="IK42" s="17">
        <f t="shared" si="39"/>
        <v>0</v>
      </c>
      <c r="IL42" s="36">
        <f t="shared" si="40"/>
        <v>0</v>
      </c>
      <c r="IM42" s="17">
        <v>88</v>
      </c>
      <c r="IN42" s="17"/>
      <c r="IO42" s="17">
        <v>51</v>
      </c>
      <c r="IP42" s="17">
        <v>4908.1</v>
      </c>
      <c r="IQ42" s="18">
        <v>9</v>
      </c>
      <c r="IR42" s="18">
        <v>866</v>
      </c>
      <c r="IS42" s="17"/>
      <c r="IT42" s="17"/>
      <c r="IU42" s="17"/>
      <c r="IV42" s="17"/>
      <c r="IW42" s="16"/>
      <c r="IX42" s="16"/>
      <c r="IY42" s="16"/>
      <c r="IZ42" s="16"/>
      <c r="JA42" s="41"/>
      <c r="JB42" s="41"/>
      <c r="JC42" s="41"/>
      <c r="JD42" s="41"/>
      <c r="JE42" s="18"/>
      <c r="JF42" s="41"/>
      <c r="JG42" s="41"/>
      <c r="JH42" s="41"/>
      <c r="JI42" s="18"/>
      <c r="JJ42" s="18"/>
      <c r="JK42" s="18">
        <f t="shared" si="41"/>
        <v>20</v>
      </c>
      <c r="JL42" s="18">
        <f t="shared" si="42"/>
        <v>1552</v>
      </c>
      <c r="JM42" s="17">
        <v>99</v>
      </c>
      <c r="JN42" s="17">
        <f t="shared" si="43"/>
        <v>-428</v>
      </c>
      <c r="JO42" s="36">
        <f t="shared" si="44"/>
        <v>-0.275773195876289</v>
      </c>
      <c r="JP42" s="18">
        <f t="shared" si="45"/>
        <v>80</v>
      </c>
      <c r="JQ42" s="42">
        <f t="shared" si="46"/>
        <v>7326.1</v>
      </c>
      <c r="JR42" s="43"/>
      <c r="JS42" s="43"/>
    </row>
    <row r="43" customFormat="1" ht="16.5" spans="1:279">
      <c r="A43" s="16"/>
      <c r="B43" s="20" t="s">
        <v>39</v>
      </c>
      <c r="C43" s="18">
        <v>6939962765129</v>
      </c>
      <c r="D43" s="18">
        <v>601209530099</v>
      </c>
      <c r="E43" s="18">
        <v>21063510002596</v>
      </c>
      <c r="F43" s="17" t="s">
        <v>206</v>
      </c>
      <c r="G43" s="19" t="s">
        <v>207</v>
      </c>
      <c r="H43" s="17" t="s">
        <v>129</v>
      </c>
      <c r="I43" s="26">
        <f>VLOOKUP(C43,[2]Sheet2!J:O,6,0)</f>
        <v>1</v>
      </c>
      <c r="J43" s="17">
        <f>VLOOKUP(C43,[2]Sheet2!J:M,4,0)</f>
        <v>465</v>
      </c>
      <c r="K43" s="17">
        <f>VLOOKUP(C43,[2]Sheet2!J:P,7,0)</f>
        <v>232</v>
      </c>
      <c r="L43" s="18">
        <f>VLOOKUP(C43,[2]Sheet2!J:N,5,0)</f>
        <v>34.9976143412174</v>
      </c>
      <c r="M43" s="27" t="e">
        <f ca="1" t="shared" si="0"/>
        <v>#VALUE!</v>
      </c>
      <c r="N43" s="17">
        <v>662</v>
      </c>
      <c r="O43" s="26">
        <v>0.0392749244712991</v>
      </c>
      <c r="P43" s="18">
        <v>26</v>
      </c>
      <c r="Q43" s="18">
        <v>2513</v>
      </c>
      <c r="R43" s="17">
        <v>129</v>
      </c>
      <c r="S43" s="17">
        <v>604</v>
      </c>
      <c r="T43" s="17">
        <v>704</v>
      </c>
      <c r="U43" s="26">
        <v>0.0497159090909091</v>
      </c>
      <c r="V43" s="18">
        <v>35</v>
      </c>
      <c r="W43" s="18">
        <v>3420</v>
      </c>
      <c r="X43" s="17">
        <v>129</v>
      </c>
      <c r="Y43" s="17">
        <v>572</v>
      </c>
      <c r="Z43" s="17">
        <v>850</v>
      </c>
      <c r="AA43" s="26">
        <v>0.04</v>
      </c>
      <c r="AB43" s="18">
        <v>34</v>
      </c>
      <c r="AC43" s="18">
        <v>3336</v>
      </c>
      <c r="AD43" s="17">
        <v>129</v>
      </c>
      <c r="AE43" s="17">
        <v>549</v>
      </c>
      <c r="AF43" s="17">
        <v>830</v>
      </c>
      <c r="AG43" s="26">
        <v>0.0301204819277108</v>
      </c>
      <c r="AH43" s="18">
        <v>25</v>
      </c>
      <c r="AI43" s="18">
        <v>2502</v>
      </c>
      <c r="AJ43" s="17">
        <v>129</v>
      </c>
      <c r="AK43" s="17">
        <v>478</v>
      </c>
      <c r="AL43" s="17">
        <v>729</v>
      </c>
      <c r="AM43" s="26">
        <v>0.00960219478737997</v>
      </c>
      <c r="AN43" s="18">
        <v>7</v>
      </c>
      <c r="AO43" s="18">
        <v>769</v>
      </c>
      <c r="AP43" s="17">
        <v>129</v>
      </c>
      <c r="AQ43" s="17">
        <v>465</v>
      </c>
      <c r="AR43" s="17">
        <v>651</v>
      </c>
      <c r="AS43" s="26">
        <v>0.0153609831029186</v>
      </c>
      <c r="AT43" s="18">
        <v>10</v>
      </c>
      <c r="AU43" s="18">
        <v>1084</v>
      </c>
      <c r="AV43" s="17">
        <v>129</v>
      </c>
      <c r="AW43" s="17">
        <v>455</v>
      </c>
      <c r="AX43" s="17">
        <v>733</v>
      </c>
      <c r="AY43" s="26">
        <v>0.0313778990450205</v>
      </c>
      <c r="AZ43" s="17">
        <v>23</v>
      </c>
      <c r="BA43" s="18">
        <v>2173</v>
      </c>
      <c r="BB43" s="17">
        <v>129</v>
      </c>
      <c r="BC43" s="17">
        <v>452</v>
      </c>
      <c r="BD43" s="17">
        <v>742</v>
      </c>
      <c r="BE43" s="32">
        <v>0.0404312668463612</v>
      </c>
      <c r="BF43" s="17">
        <v>30</v>
      </c>
      <c r="BG43" s="18">
        <v>2917</v>
      </c>
      <c r="BH43" s="17">
        <v>129</v>
      </c>
      <c r="BI43" s="17">
        <v>433</v>
      </c>
      <c r="BJ43" s="17">
        <v>499</v>
      </c>
      <c r="BK43" s="32">
        <v>0.0120240480961924</v>
      </c>
      <c r="BL43" s="18">
        <v>6</v>
      </c>
      <c r="BM43" s="18">
        <v>644</v>
      </c>
      <c r="BN43" s="17">
        <v>129</v>
      </c>
      <c r="BO43" s="17">
        <v>447</v>
      </c>
      <c r="BP43" s="17">
        <v>381</v>
      </c>
      <c r="BQ43" s="32">
        <v>0.020997375328084</v>
      </c>
      <c r="BR43" s="18">
        <v>8</v>
      </c>
      <c r="BS43" s="18">
        <v>872</v>
      </c>
      <c r="BT43" s="17">
        <v>129</v>
      </c>
      <c r="BU43" s="18">
        <v>447</v>
      </c>
      <c r="BV43" s="17">
        <v>408</v>
      </c>
      <c r="BW43" s="32">
        <v>0.017156862745098</v>
      </c>
      <c r="BX43" s="18">
        <v>7</v>
      </c>
      <c r="BY43" s="18">
        <v>763</v>
      </c>
      <c r="BZ43" s="17">
        <v>129</v>
      </c>
      <c r="CA43" s="18">
        <v>449</v>
      </c>
      <c r="CB43" s="18">
        <v>433</v>
      </c>
      <c r="CC43" s="32">
        <v>0.0300230946882217</v>
      </c>
      <c r="CD43" s="18">
        <v>13</v>
      </c>
      <c r="CE43" s="18">
        <v>1402</v>
      </c>
      <c r="CF43" s="17">
        <v>129</v>
      </c>
      <c r="CG43" s="18">
        <v>436</v>
      </c>
      <c r="CH43" s="33">
        <v>409</v>
      </c>
      <c r="CI43" s="32">
        <v>0.0220048899755501</v>
      </c>
      <c r="CJ43" s="18">
        <v>9</v>
      </c>
      <c r="CK43" s="18">
        <v>976</v>
      </c>
      <c r="CL43" s="17">
        <v>129</v>
      </c>
      <c r="CM43" s="18">
        <v>429</v>
      </c>
      <c r="CN43" s="33">
        <v>467</v>
      </c>
      <c r="CO43" s="32">
        <v>0.0171306209850107</v>
      </c>
      <c r="CP43" s="17">
        <v>8</v>
      </c>
      <c r="CQ43" s="18">
        <v>852</v>
      </c>
      <c r="CR43" s="17">
        <v>129</v>
      </c>
      <c r="CS43" s="17">
        <v>421</v>
      </c>
      <c r="CT43" s="33">
        <v>362</v>
      </c>
      <c r="CU43" s="32">
        <v>0.00276243093922652</v>
      </c>
      <c r="CV43" s="17">
        <v>1</v>
      </c>
      <c r="CW43" s="18">
        <v>104</v>
      </c>
      <c r="CX43" s="17">
        <v>104</v>
      </c>
      <c r="CY43" s="17">
        <v>420</v>
      </c>
      <c r="CZ43" s="33">
        <v>363</v>
      </c>
      <c r="DA43" s="32">
        <v>0.0247933884297521</v>
      </c>
      <c r="DB43" s="18">
        <v>9</v>
      </c>
      <c r="DC43" s="18">
        <v>956</v>
      </c>
      <c r="DD43" s="18">
        <f t="shared" si="1"/>
        <v>106.222222222222</v>
      </c>
      <c r="DE43" s="17">
        <v>89</v>
      </c>
      <c r="DF43" s="17">
        <f t="shared" si="2"/>
        <v>155</v>
      </c>
      <c r="DG43" s="36">
        <f t="shared" si="3"/>
        <v>0.162133891213389</v>
      </c>
      <c r="DH43" s="18">
        <v>411</v>
      </c>
      <c r="DI43" s="18">
        <v>372</v>
      </c>
      <c r="DJ43" s="26">
        <v>0.0268817204301075</v>
      </c>
      <c r="DK43" s="18">
        <v>10</v>
      </c>
      <c r="DL43" s="18">
        <v>1072</v>
      </c>
      <c r="DM43" s="18">
        <f t="shared" si="49"/>
        <v>107.2</v>
      </c>
      <c r="DN43" s="17">
        <v>89</v>
      </c>
      <c r="DO43" s="17">
        <f t="shared" si="5"/>
        <v>182</v>
      </c>
      <c r="DP43" s="36">
        <f t="shared" si="6"/>
        <v>0.169776119402985</v>
      </c>
      <c r="DQ43" s="18">
        <v>399</v>
      </c>
      <c r="DR43" s="18">
        <v>367</v>
      </c>
      <c r="DS43" s="26">
        <v>0.0245231607629428</v>
      </c>
      <c r="DT43" s="18">
        <v>9</v>
      </c>
      <c r="DU43" s="18">
        <v>950</v>
      </c>
      <c r="DV43" s="18">
        <f t="shared" si="7"/>
        <v>105.555555555556</v>
      </c>
      <c r="DW43" s="17">
        <v>89</v>
      </c>
      <c r="DX43" s="17">
        <f t="shared" si="8"/>
        <v>149</v>
      </c>
      <c r="DY43" s="36">
        <f t="shared" si="9"/>
        <v>0.156842105263158</v>
      </c>
      <c r="DZ43" s="18">
        <v>790</v>
      </c>
      <c r="EA43" s="18">
        <v>439</v>
      </c>
      <c r="EB43" s="26">
        <v>0.0296127562642369</v>
      </c>
      <c r="EC43" s="18">
        <v>13</v>
      </c>
      <c r="ED43" s="18">
        <v>1382</v>
      </c>
      <c r="EE43" s="18">
        <f t="shared" si="10"/>
        <v>106.307692307692</v>
      </c>
      <c r="EF43" s="17">
        <v>89</v>
      </c>
      <c r="EG43" s="17">
        <f t="shared" si="11"/>
        <v>225</v>
      </c>
      <c r="EH43" s="36">
        <f t="shared" si="12"/>
        <v>0.162807525325615</v>
      </c>
      <c r="EI43" s="18">
        <v>667</v>
      </c>
      <c r="EJ43" s="18">
        <v>407</v>
      </c>
      <c r="EK43" s="26">
        <v>0.0221130221130221</v>
      </c>
      <c r="EL43" s="18">
        <v>9</v>
      </c>
      <c r="EM43" s="18">
        <v>951</v>
      </c>
      <c r="EN43" s="18">
        <f t="shared" si="13"/>
        <v>105.666666666667</v>
      </c>
      <c r="EO43" s="17">
        <v>89</v>
      </c>
      <c r="EP43" s="17">
        <f t="shared" si="14"/>
        <v>150</v>
      </c>
      <c r="EQ43" s="36">
        <f t="shared" si="15"/>
        <v>0.157728706624606</v>
      </c>
      <c r="ER43" s="18">
        <v>370</v>
      </c>
      <c r="ES43" s="18">
        <v>377</v>
      </c>
      <c r="ET43" s="26">
        <v>0.013262599469496</v>
      </c>
      <c r="EU43" s="17">
        <v>5</v>
      </c>
      <c r="EV43" s="18">
        <v>520</v>
      </c>
      <c r="EW43" s="18">
        <f t="shared" si="16"/>
        <v>104</v>
      </c>
      <c r="EX43" s="17">
        <v>89</v>
      </c>
      <c r="EY43" s="17">
        <f t="shared" si="17"/>
        <v>75</v>
      </c>
      <c r="EZ43" s="36">
        <f t="shared" si="18"/>
        <v>0.144230769230769</v>
      </c>
      <c r="FA43" s="17">
        <v>373</v>
      </c>
      <c r="FB43" s="18">
        <v>413</v>
      </c>
      <c r="FC43" s="26">
        <v>0.0145278450363196</v>
      </c>
      <c r="FD43" s="17">
        <v>6</v>
      </c>
      <c r="FE43" s="18">
        <v>634</v>
      </c>
      <c r="FF43" s="18">
        <f t="shared" si="19"/>
        <v>105.666666666667</v>
      </c>
      <c r="FG43" s="17">
        <v>89</v>
      </c>
      <c r="FH43" s="17">
        <f t="shared" si="20"/>
        <v>100</v>
      </c>
      <c r="FI43" s="36">
        <f t="shared" si="21"/>
        <v>0.157728706624606</v>
      </c>
      <c r="FJ43" s="17">
        <v>664</v>
      </c>
      <c r="FK43" s="18">
        <v>375</v>
      </c>
      <c r="FL43" s="26">
        <v>0.0426666666666667</v>
      </c>
      <c r="FM43" s="17">
        <v>16</v>
      </c>
      <c r="FN43" s="18">
        <v>1661</v>
      </c>
      <c r="FO43" s="18">
        <f t="shared" si="22"/>
        <v>103.8125</v>
      </c>
      <c r="FP43" s="17">
        <v>89</v>
      </c>
      <c r="FQ43" s="17">
        <f t="shared" si="23"/>
        <v>237</v>
      </c>
      <c r="FR43" s="36">
        <f t="shared" si="24"/>
        <v>0.142685129440096</v>
      </c>
      <c r="FS43" s="17">
        <v>432</v>
      </c>
      <c r="FT43" s="18">
        <v>352</v>
      </c>
      <c r="FU43" s="26">
        <v>0.0426136363636364</v>
      </c>
      <c r="FV43" s="17">
        <v>15</v>
      </c>
      <c r="FW43" s="18">
        <v>1600</v>
      </c>
      <c r="FX43" s="18">
        <f t="shared" si="25"/>
        <v>106.666666666667</v>
      </c>
      <c r="FY43" s="17">
        <v>89</v>
      </c>
      <c r="FZ43" s="17">
        <f t="shared" si="26"/>
        <v>265</v>
      </c>
      <c r="GA43" s="36">
        <f t="shared" si="27"/>
        <v>0.165625</v>
      </c>
      <c r="GB43" s="17">
        <v>458</v>
      </c>
      <c r="GC43" s="18">
        <v>294</v>
      </c>
      <c r="GD43" s="26">
        <v>0.0170068027210884</v>
      </c>
      <c r="GE43" s="17">
        <v>5</v>
      </c>
      <c r="GF43" s="18">
        <v>514</v>
      </c>
      <c r="GG43" s="18">
        <f t="shared" si="28"/>
        <v>102.8</v>
      </c>
      <c r="GH43" s="17">
        <v>89</v>
      </c>
      <c r="GI43" s="17">
        <f t="shared" si="29"/>
        <v>69</v>
      </c>
      <c r="GJ43" s="36">
        <f t="shared" si="30"/>
        <v>0.134241245136187</v>
      </c>
      <c r="GK43" s="17">
        <v>527</v>
      </c>
      <c r="GL43" s="18">
        <v>297</v>
      </c>
      <c r="GM43" s="26">
        <v>0.0303030303030303</v>
      </c>
      <c r="GN43" s="18">
        <v>9</v>
      </c>
      <c r="GO43" s="18">
        <v>873</v>
      </c>
      <c r="GP43" s="18">
        <f t="shared" si="31"/>
        <v>97</v>
      </c>
      <c r="GQ43" s="17">
        <v>89</v>
      </c>
      <c r="GR43" s="17">
        <f t="shared" si="32"/>
        <v>72</v>
      </c>
      <c r="GS43" s="36">
        <f t="shared" si="33"/>
        <v>0.0824742268041237</v>
      </c>
      <c r="GT43" s="17">
        <v>767</v>
      </c>
      <c r="GU43" s="18">
        <v>392</v>
      </c>
      <c r="GV43" s="26">
        <v>0.0586734693877551</v>
      </c>
      <c r="GW43" s="18">
        <v>23</v>
      </c>
      <c r="GX43" s="18">
        <v>2194</v>
      </c>
      <c r="GY43" s="18">
        <v>95.3913043478261</v>
      </c>
      <c r="GZ43" s="17">
        <v>89</v>
      </c>
      <c r="HA43" s="17">
        <v>147</v>
      </c>
      <c r="HB43" s="36">
        <v>0.0670009115770283</v>
      </c>
      <c r="HC43" s="17">
        <v>744</v>
      </c>
      <c r="HD43" s="18">
        <v>415</v>
      </c>
      <c r="HE43" s="26">
        <v>0.0457831325301205</v>
      </c>
      <c r="HF43" s="18">
        <v>19</v>
      </c>
      <c r="HG43" s="18">
        <v>1817</v>
      </c>
      <c r="HH43" s="40">
        <v>95.6315789473684</v>
      </c>
      <c r="HI43" s="17">
        <v>89</v>
      </c>
      <c r="HJ43" s="17">
        <v>126</v>
      </c>
      <c r="HK43" s="36">
        <v>0.0693450742982939</v>
      </c>
      <c r="HL43" s="18">
        <v>709</v>
      </c>
      <c r="HM43" s="18">
        <v>510</v>
      </c>
      <c r="HN43" s="26">
        <v>0.0627450980392157</v>
      </c>
      <c r="HO43" s="18">
        <v>32</v>
      </c>
      <c r="HP43" s="18">
        <v>3095</v>
      </c>
      <c r="HQ43" s="18">
        <f t="shared" si="50"/>
        <v>96.71875</v>
      </c>
      <c r="HR43" s="17">
        <v>89</v>
      </c>
      <c r="HS43" s="17">
        <f t="shared" si="35"/>
        <v>247</v>
      </c>
      <c r="HT43" s="36">
        <f t="shared" si="36"/>
        <v>0.0798061389337641</v>
      </c>
      <c r="HU43" s="18">
        <v>696</v>
      </c>
      <c r="HV43" s="18">
        <v>411</v>
      </c>
      <c r="HW43" s="26">
        <v>0.048661800486618</v>
      </c>
      <c r="HX43" s="17">
        <v>20</v>
      </c>
      <c r="HY43" s="18">
        <v>1899</v>
      </c>
      <c r="HZ43" s="18">
        <v>94.95</v>
      </c>
      <c r="IA43" s="17">
        <v>89</v>
      </c>
      <c r="IB43" s="17">
        <f t="shared" si="37"/>
        <v>119</v>
      </c>
      <c r="IC43" s="36">
        <f t="shared" si="38"/>
        <v>0.0626645602948921</v>
      </c>
      <c r="ID43" s="18">
        <v>679</v>
      </c>
      <c r="IE43" s="18">
        <v>380</v>
      </c>
      <c r="IF43" s="26">
        <v>0.0210526315789474</v>
      </c>
      <c r="IG43" s="17">
        <v>8</v>
      </c>
      <c r="IH43" s="18">
        <v>750</v>
      </c>
      <c r="II43" s="40">
        <v>93.75</v>
      </c>
      <c r="IJ43" s="17">
        <v>89</v>
      </c>
      <c r="IK43" s="17">
        <f t="shared" si="39"/>
        <v>38</v>
      </c>
      <c r="IL43" s="36">
        <f t="shared" si="40"/>
        <v>0.0506666666666667</v>
      </c>
      <c r="IM43" s="17">
        <v>688</v>
      </c>
      <c r="IN43" s="17"/>
      <c r="IO43" s="17">
        <v>282</v>
      </c>
      <c r="IP43" s="17">
        <v>33986.31</v>
      </c>
      <c r="IQ43" s="18">
        <v>236</v>
      </c>
      <c r="IR43" s="18">
        <v>25787.55</v>
      </c>
      <c r="IS43" s="17"/>
      <c r="IT43" s="17"/>
      <c r="IU43" s="17"/>
      <c r="IV43" s="17"/>
      <c r="IW43" s="16"/>
      <c r="IX43" s="16"/>
      <c r="IY43" s="16"/>
      <c r="IZ43" s="16"/>
      <c r="JA43" s="41"/>
      <c r="JB43" s="41"/>
      <c r="JC43" s="41"/>
      <c r="JD43" s="41"/>
      <c r="JE43" s="18"/>
      <c r="JF43" s="41"/>
      <c r="JG43" s="41"/>
      <c r="JH43" s="41"/>
      <c r="JI43" s="18"/>
      <c r="JJ43" s="18"/>
      <c r="JK43" s="18">
        <f t="shared" si="41"/>
        <v>450</v>
      </c>
      <c r="JL43" s="18">
        <f t="shared" si="42"/>
        <v>45195</v>
      </c>
      <c r="JM43" s="17">
        <v>89</v>
      </c>
      <c r="JN43" s="17">
        <f t="shared" si="43"/>
        <v>5145</v>
      </c>
      <c r="JO43" s="36">
        <f t="shared" si="44"/>
        <v>0.11384002655161</v>
      </c>
      <c r="JP43" s="18">
        <f t="shared" si="45"/>
        <v>968</v>
      </c>
      <c r="JQ43" s="42">
        <f t="shared" si="46"/>
        <v>104968.86</v>
      </c>
      <c r="JR43" s="43"/>
      <c r="JS43" s="43"/>
    </row>
    <row r="44" customFormat="1" ht="16.5" spans="1:279">
      <c r="A44" s="16"/>
      <c r="B44" s="20" t="s">
        <v>39</v>
      </c>
      <c r="C44" s="18">
        <v>6939962767864</v>
      </c>
      <c r="D44" s="18">
        <v>607876184840</v>
      </c>
      <c r="E44" s="18" t="s">
        <v>208</v>
      </c>
      <c r="F44" s="17" t="s">
        <v>209</v>
      </c>
      <c r="G44" s="19" t="s">
        <v>210</v>
      </c>
      <c r="H44" s="17" t="s">
        <v>288</v>
      </c>
      <c r="I44" s="26">
        <f>VLOOKUP(C44,[2]Sheet2!J:O,6,0)</f>
        <v>1</v>
      </c>
      <c r="J44" s="17">
        <f>VLOOKUP(C44,[2]Sheet2!J:M,4,0)</f>
        <v>546</v>
      </c>
      <c r="K44" s="17">
        <f>VLOOKUP(C44,[2]Sheet2!J:P,7,0)</f>
        <v>270</v>
      </c>
      <c r="L44" s="18">
        <f>VLOOKUP(C44,[2]Sheet2!J:N,5,0)</f>
        <v>54.1562795495573</v>
      </c>
      <c r="M44" s="27" t="e">
        <f ca="1" t="shared" si="0"/>
        <v>#VALUE!</v>
      </c>
      <c r="N44" s="17">
        <v>413</v>
      </c>
      <c r="O44" s="26">
        <v>0.0387409200968523</v>
      </c>
      <c r="P44" s="18">
        <v>16</v>
      </c>
      <c r="Q44" s="18">
        <v>2219</v>
      </c>
      <c r="R44" s="17">
        <v>139</v>
      </c>
      <c r="S44" s="17">
        <v>632</v>
      </c>
      <c r="T44" s="17">
        <v>445</v>
      </c>
      <c r="U44" s="26">
        <v>0.0224719101123595</v>
      </c>
      <c r="V44" s="18">
        <v>10</v>
      </c>
      <c r="W44" s="18">
        <v>1375</v>
      </c>
      <c r="X44" s="17">
        <v>139</v>
      </c>
      <c r="Y44" s="17">
        <v>622</v>
      </c>
      <c r="Z44" s="17">
        <v>438</v>
      </c>
      <c r="AA44" s="26">
        <v>0.0273972602739726</v>
      </c>
      <c r="AB44" s="18">
        <v>12</v>
      </c>
      <c r="AC44" s="18">
        <v>1643</v>
      </c>
      <c r="AD44" s="17">
        <v>139</v>
      </c>
      <c r="AE44" s="17">
        <v>610</v>
      </c>
      <c r="AF44" s="17">
        <v>488</v>
      </c>
      <c r="AG44" s="26">
        <v>0.0348360655737705</v>
      </c>
      <c r="AH44" s="18">
        <v>17</v>
      </c>
      <c r="AI44" s="18">
        <v>2328</v>
      </c>
      <c r="AJ44" s="17">
        <v>139</v>
      </c>
      <c r="AK44" s="17">
        <v>576</v>
      </c>
      <c r="AL44" s="17">
        <v>537</v>
      </c>
      <c r="AM44" s="26">
        <v>0.0242085661080074</v>
      </c>
      <c r="AN44" s="18">
        <v>13</v>
      </c>
      <c r="AO44" s="18">
        <v>1892</v>
      </c>
      <c r="AP44" s="17">
        <v>139</v>
      </c>
      <c r="AQ44" s="17">
        <v>566</v>
      </c>
      <c r="AR44" s="17">
        <v>459</v>
      </c>
      <c r="AS44" s="26">
        <v>0.0108932461873638</v>
      </c>
      <c r="AT44" s="18">
        <v>5</v>
      </c>
      <c r="AU44" s="18">
        <v>715</v>
      </c>
      <c r="AV44" s="17">
        <v>139</v>
      </c>
      <c r="AW44" s="17">
        <v>549</v>
      </c>
      <c r="AX44" s="17">
        <v>2136</v>
      </c>
      <c r="AY44" s="26">
        <v>0.0145131086142322</v>
      </c>
      <c r="AZ44" s="17">
        <v>31</v>
      </c>
      <c r="BA44" s="18">
        <v>3893</v>
      </c>
      <c r="BB44" s="17">
        <v>139</v>
      </c>
      <c r="BC44" s="17">
        <v>511</v>
      </c>
      <c r="BD44" s="17">
        <v>1203</v>
      </c>
      <c r="BE44" s="32">
        <v>0.0216126350789692</v>
      </c>
      <c r="BF44" s="17">
        <v>26</v>
      </c>
      <c r="BG44" s="18">
        <v>3424</v>
      </c>
      <c r="BH44" s="17">
        <v>139</v>
      </c>
      <c r="BI44" s="17">
        <v>470</v>
      </c>
      <c r="BJ44" s="17">
        <v>660</v>
      </c>
      <c r="BK44" s="32">
        <v>0.0181818181818182</v>
      </c>
      <c r="BL44" s="18">
        <v>12</v>
      </c>
      <c r="BM44" s="18">
        <v>1653</v>
      </c>
      <c r="BN44" s="17">
        <v>139</v>
      </c>
      <c r="BO44" s="17">
        <v>412</v>
      </c>
      <c r="BP44" s="17">
        <v>690</v>
      </c>
      <c r="BQ44" s="32">
        <v>0.0260869565217391</v>
      </c>
      <c r="BR44" s="18">
        <v>18</v>
      </c>
      <c r="BS44" s="18">
        <v>2482</v>
      </c>
      <c r="BT44" s="17">
        <v>139</v>
      </c>
      <c r="BU44" s="18">
        <v>412</v>
      </c>
      <c r="BV44" s="17">
        <v>567</v>
      </c>
      <c r="BW44" s="32">
        <v>0.0282186948853616</v>
      </c>
      <c r="BX44" s="18">
        <v>16</v>
      </c>
      <c r="BY44" s="18">
        <v>2249</v>
      </c>
      <c r="BZ44" s="17">
        <v>139</v>
      </c>
      <c r="CA44" s="18">
        <v>439</v>
      </c>
      <c r="CB44" s="18">
        <v>497</v>
      </c>
      <c r="CC44" s="32">
        <v>0.0321931589537223</v>
      </c>
      <c r="CD44" s="18">
        <v>16</v>
      </c>
      <c r="CE44" s="18">
        <v>2224</v>
      </c>
      <c r="CF44" s="17">
        <v>139</v>
      </c>
      <c r="CG44" s="18">
        <v>387</v>
      </c>
      <c r="CH44" s="33">
        <v>430</v>
      </c>
      <c r="CI44" s="32">
        <v>0.0325581395348837</v>
      </c>
      <c r="CJ44" s="18">
        <v>14</v>
      </c>
      <c r="CK44" s="18">
        <v>1946</v>
      </c>
      <c r="CL44" s="17">
        <v>139</v>
      </c>
      <c r="CM44" s="18">
        <v>385</v>
      </c>
      <c r="CN44" s="33">
        <v>451</v>
      </c>
      <c r="CO44" s="32">
        <v>0.0509977827050998</v>
      </c>
      <c r="CP44" s="17">
        <v>23</v>
      </c>
      <c r="CQ44" s="18">
        <v>3187</v>
      </c>
      <c r="CR44" s="17">
        <v>139</v>
      </c>
      <c r="CS44" s="17">
        <v>388</v>
      </c>
      <c r="CT44" s="33">
        <v>375</v>
      </c>
      <c r="CU44" s="32">
        <v>0.024</v>
      </c>
      <c r="CV44" s="17">
        <v>9</v>
      </c>
      <c r="CW44" s="18">
        <v>1231</v>
      </c>
      <c r="CX44" s="17">
        <v>139</v>
      </c>
      <c r="CY44" s="17">
        <v>386</v>
      </c>
      <c r="CZ44" s="33">
        <v>330</v>
      </c>
      <c r="DA44" s="32">
        <v>0.0515151515151515</v>
      </c>
      <c r="DB44" s="18">
        <v>17</v>
      </c>
      <c r="DC44" s="18">
        <v>2343</v>
      </c>
      <c r="DD44" s="18">
        <f t="shared" si="1"/>
        <v>137.823529411765</v>
      </c>
      <c r="DE44" s="17">
        <v>129</v>
      </c>
      <c r="DF44" s="17">
        <f t="shared" si="2"/>
        <v>150</v>
      </c>
      <c r="DG44" s="36">
        <f t="shared" si="3"/>
        <v>0.0640204865556978</v>
      </c>
      <c r="DH44" s="18">
        <v>376</v>
      </c>
      <c r="DI44" s="18">
        <v>368</v>
      </c>
      <c r="DJ44" s="26">
        <v>0.0271739130434783</v>
      </c>
      <c r="DK44" s="18">
        <v>10</v>
      </c>
      <c r="DL44" s="18">
        <v>1380</v>
      </c>
      <c r="DM44" s="18">
        <f t="shared" si="49"/>
        <v>138</v>
      </c>
      <c r="DN44" s="17">
        <v>129</v>
      </c>
      <c r="DO44" s="17">
        <f t="shared" si="5"/>
        <v>90</v>
      </c>
      <c r="DP44" s="36">
        <f t="shared" si="6"/>
        <v>0.0652173913043478</v>
      </c>
      <c r="DQ44" s="18">
        <v>685</v>
      </c>
      <c r="DR44" s="18">
        <v>360</v>
      </c>
      <c r="DS44" s="26">
        <v>0.0388888888888889</v>
      </c>
      <c r="DT44" s="18">
        <v>14</v>
      </c>
      <c r="DU44" s="18">
        <v>1885</v>
      </c>
      <c r="DV44" s="18">
        <f t="shared" si="7"/>
        <v>134.642857142857</v>
      </c>
      <c r="DW44" s="17">
        <v>129</v>
      </c>
      <c r="DX44" s="17">
        <f t="shared" si="8"/>
        <v>78.9999999999999</v>
      </c>
      <c r="DY44" s="36">
        <f t="shared" si="9"/>
        <v>0.0419098143236074</v>
      </c>
      <c r="DZ44" s="18">
        <v>684</v>
      </c>
      <c r="EA44" s="18">
        <v>291</v>
      </c>
      <c r="EB44" s="26">
        <v>0.0446735395189003</v>
      </c>
      <c r="EC44" s="18">
        <v>13</v>
      </c>
      <c r="ED44" s="18">
        <v>1765</v>
      </c>
      <c r="EE44" s="18">
        <f t="shared" si="10"/>
        <v>135.769230769231</v>
      </c>
      <c r="EF44" s="17">
        <v>129</v>
      </c>
      <c r="EG44" s="17">
        <f t="shared" si="11"/>
        <v>88.0000000000001</v>
      </c>
      <c r="EH44" s="36">
        <f t="shared" si="12"/>
        <v>0.0498583569405099</v>
      </c>
      <c r="EI44" s="18">
        <v>467</v>
      </c>
      <c r="EJ44" s="18">
        <v>289</v>
      </c>
      <c r="EK44" s="26">
        <v>0.0380622837370242</v>
      </c>
      <c r="EL44" s="18">
        <v>11</v>
      </c>
      <c r="EM44" s="18">
        <v>1464</v>
      </c>
      <c r="EN44" s="18">
        <f t="shared" si="13"/>
        <v>133.090909090909</v>
      </c>
      <c r="EO44" s="17">
        <v>129</v>
      </c>
      <c r="EP44" s="17">
        <f t="shared" si="14"/>
        <v>45</v>
      </c>
      <c r="EQ44" s="36">
        <f t="shared" si="15"/>
        <v>0.0307377049180328</v>
      </c>
      <c r="ER44" s="18">
        <v>668</v>
      </c>
      <c r="ES44" s="18">
        <v>325</v>
      </c>
      <c r="ET44" s="26">
        <v>0.0430769230769231</v>
      </c>
      <c r="EU44" s="17">
        <v>14</v>
      </c>
      <c r="EV44" s="18">
        <v>1918</v>
      </c>
      <c r="EW44" s="18">
        <f t="shared" si="16"/>
        <v>137</v>
      </c>
      <c r="EX44" s="17">
        <v>129</v>
      </c>
      <c r="EY44" s="17">
        <f t="shared" si="17"/>
        <v>112</v>
      </c>
      <c r="EZ44" s="36">
        <f t="shared" si="18"/>
        <v>0.0583941605839416</v>
      </c>
      <c r="FA44" s="17">
        <v>655</v>
      </c>
      <c r="FB44" s="18">
        <v>350</v>
      </c>
      <c r="FC44" s="26">
        <v>0.0314285714285714</v>
      </c>
      <c r="FD44" s="17">
        <v>11</v>
      </c>
      <c r="FE44" s="18">
        <v>1519</v>
      </c>
      <c r="FF44" s="18">
        <f t="shared" si="19"/>
        <v>138.090909090909</v>
      </c>
      <c r="FG44" s="17">
        <v>129</v>
      </c>
      <c r="FH44" s="17">
        <f t="shared" si="20"/>
        <v>100</v>
      </c>
      <c r="FI44" s="36">
        <f t="shared" si="21"/>
        <v>0.065832784726794</v>
      </c>
      <c r="FJ44" s="17">
        <v>422</v>
      </c>
      <c r="FK44" s="18">
        <v>358</v>
      </c>
      <c r="FL44" s="26">
        <v>0.053072625698324</v>
      </c>
      <c r="FM44" s="17">
        <v>19</v>
      </c>
      <c r="FN44" s="18">
        <v>2596</v>
      </c>
      <c r="FO44" s="18">
        <f t="shared" si="22"/>
        <v>136.631578947368</v>
      </c>
      <c r="FP44" s="17">
        <v>129</v>
      </c>
      <c r="FQ44" s="17">
        <f t="shared" si="23"/>
        <v>145</v>
      </c>
      <c r="FR44" s="36">
        <f t="shared" si="24"/>
        <v>0.0558551617873651</v>
      </c>
      <c r="FS44" s="17">
        <v>685</v>
      </c>
      <c r="FT44" s="18">
        <v>298</v>
      </c>
      <c r="FU44" s="26">
        <v>0.0436241610738255</v>
      </c>
      <c r="FV44" s="17">
        <v>13</v>
      </c>
      <c r="FW44" s="18">
        <v>1768</v>
      </c>
      <c r="FX44" s="18">
        <f t="shared" si="25"/>
        <v>136</v>
      </c>
      <c r="FY44" s="17">
        <v>129</v>
      </c>
      <c r="FZ44" s="17">
        <f t="shared" si="26"/>
        <v>91</v>
      </c>
      <c r="GA44" s="36">
        <f t="shared" si="27"/>
        <v>0.0514705882352941</v>
      </c>
      <c r="GB44" s="17">
        <v>702</v>
      </c>
      <c r="GC44" s="18">
        <v>315</v>
      </c>
      <c r="GD44" s="26">
        <v>0.053968253968254</v>
      </c>
      <c r="GE44" s="17">
        <v>17</v>
      </c>
      <c r="GF44" s="18">
        <v>2323</v>
      </c>
      <c r="GG44" s="18">
        <f t="shared" si="28"/>
        <v>136.647058823529</v>
      </c>
      <c r="GH44" s="17">
        <v>129</v>
      </c>
      <c r="GI44" s="17">
        <f t="shared" si="29"/>
        <v>130</v>
      </c>
      <c r="GJ44" s="36">
        <f t="shared" si="30"/>
        <v>0.0559621179509256</v>
      </c>
      <c r="GK44" s="17">
        <v>745</v>
      </c>
      <c r="GL44" s="18">
        <v>366</v>
      </c>
      <c r="GM44" s="26">
        <v>0.046448087431694</v>
      </c>
      <c r="GN44" s="18">
        <v>17</v>
      </c>
      <c r="GO44" s="18">
        <v>2283</v>
      </c>
      <c r="GP44" s="18">
        <f t="shared" si="31"/>
        <v>134.294117647059</v>
      </c>
      <c r="GQ44" s="17">
        <v>129</v>
      </c>
      <c r="GR44" s="17">
        <f t="shared" si="32"/>
        <v>89.9999999999998</v>
      </c>
      <c r="GS44" s="36">
        <f t="shared" si="33"/>
        <v>0.0394218134034165</v>
      </c>
      <c r="GT44" s="17">
        <v>574</v>
      </c>
      <c r="GU44" s="18">
        <v>287</v>
      </c>
      <c r="GV44" s="26">
        <v>0.0278745644599303</v>
      </c>
      <c r="GW44" s="18">
        <v>8</v>
      </c>
      <c r="GX44" s="18">
        <v>1084</v>
      </c>
      <c r="GY44" s="18">
        <v>135.5</v>
      </c>
      <c r="GZ44" s="17">
        <v>129</v>
      </c>
      <c r="HA44" s="17">
        <v>52</v>
      </c>
      <c r="HB44" s="36">
        <v>0.0479704797047971</v>
      </c>
      <c r="HC44" s="17">
        <v>561</v>
      </c>
      <c r="HD44" s="18">
        <v>351</v>
      </c>
      <c r="HE44" s="26">
        <v>0.0284900284900285</v>
      </c>
      <c r="HF44" s="18">
        <v>10</v>
      </c>
      <c r="HG44" s="18">
        <v>1352</v>
      </c>
      <c r="HH44" s="40">
        <v>135.2</v>
      </c>
      <c r="HI44" s="17">
        <v>129</v>
      </c>
      <c r="HJ44" s="17">
        <v>61.9999999999999</v>
      </c>
      <c r="HK44" s="36">
        <v>0.0458579881656804</v>
      </c>
      <c r="HL44" s="18">
        <v>515</v>
      </c>
      <c r="HM44" s="18">
        <v>357</v>
      </c>
      <c r="HN44" s="26">
        <v>0.0252100840336134</v>
      </c>
      <c r="HO44" s="18">
        <v>9</v>
      </c>
      <c r="HP44" s="18">
        <v>1216</v>
      </c>
      <c r="HQ44" s="18">
        <f t="shared" si="50"/>
        <v>135.111111111111</v>
      </c>
      <c r="HR44" s="17">
        <v>129</v>
      </c>
      <c r="HS44" s="17">
        <f t="shared" si="35"/>
        <v>55</v>
      </c>
      <c r="HT44" s="36">
        <f t="shared" si="36"/>
        <v>0.0452302631578948</v>
      </c>
      <c r="HU44" s="18">
        <v>505</v>
      </c>
      <c r="HV44" s="18">
        <v>224</v>
      </c>
      <c r="HW44" s="26">
        <v>0.0223214285714286</v>
      </c>
      <c r="HX44" s="17">
        <v>5</v>
      </c>
      <c r="HY44" s="18">
        <v>685</v>
      </c>
      <c r="HZ44" s="18">
        <v>137</v>
      </c>
      <c r="IA44" s="17">
        <v>129</v>
      </c>
      <c r="IB44" s="17">
        <f t="shared" si="37"/>
        <v>40</v>
      </c>
      <c r="IC44" s="36">
        <f t="shared" si="38"/>
        <v>0.0583941605839416</v>
      </c>
      <c r="ID44" s="18">
        <v>544</v>
      </c>
      <c r="IE44" s="18">
        <v>244</v>
      </c>
      <c r="IF44" s="26">
        <v>0.0286885245901639</v>
      </c>
      <c r="IG44" s="17">
        <v>7</v>
      </c>
      <c r="IH44" s="18">
        <v>928</v>
      </c>
      <c r="II44" s="40">
        <v>132.571428571429</v>
      </c>
      <c r="IJ44" s="17">
        <v>129</v>
      </c>
      <c r="IK44" s="17">
        <f t="shared" si="39"/>
        <v>25.0000000000031</v>
      </c>
      <c r="IL44" s="36">
        <f t="shared" si="40"/>
        <v>0.0269396551724171</v>
      </c>
      <c r="IM44" s="17">
        <v>560</v>
      </c>
      <c r="IN44" s="17"/>
      <c r="IO44" s="17">
        <v>269</v>
      </c>
      <c r="IP44" s="17">
        <v>39151.56</v>
      </c>
      <c r="IQ44" s="18">
        <v>294</v>
      </c>
      <c r="IR44" s="18">
        <v>41026.1</v>
      </c>
      <c r="IS44" s="17"/>
      <c r="IT44" s="17"/>
      <c r="IU44" s="17"/>
      <c r="IV44" s="17"/>
      <c r="IW44" s="16"/>
      <c r="IX44" s="16"/>
      <c r="IY44" s="16"/>
      <c r="IZ44" s="16"/>
      <c r="JA44" s="41"/>
      <c r="JB44" s="41"/>
      <c r="JC44" s="41"/>
      <c r="JD44" s="41"/>
      <c r="JE44" s="18"/>
      <c r="JF44" s="41"/>
      <c r="JG44" s="41"/>
      <c r="JH44" s="41"/>
      <c r="JI44" s="18"/>
      <c r="JJ44" s="18"/>
      <c r="JK44" s="18">
        <f t="shared" si="41"/>
        <v>433</v>
      </c>
      <c r="JL44" s="18">
        <f t="shared" si="42"/>
        <v>58970</v>
      </c>
      <c r="JM44" s="17">
        <v>129</v>
      </c>
      <c r="JN44" s="17">
        <f t="shared" si="43"/>
        <v>3113</v>
      </c>
      <c r="JO44" s="36">
        <f t="shared" si="44"/>
        <v>0.0527895540105138</v>
      </c>
      <c r="JP44" s="18">
        <f t="shared" si="45"/>
        <v>996</v>
      </c>
      <c r="JQ44" s="42">
        <f t="shared" si="46"/>
        <v>139147.66</v>
      </c>
      <c r="JR44" s="43"/>
      <c r="JS44" s="43"/>
    </row>
    <row r="45" customFormat="1" ht="16.5" spans="1:279">
      <c r="A45" s="16" t="s">
        <v>126</v>
      </c>
      <c r="B45" s="17" t="s">
        <v>211</v>
      </c>
      <c r="C45" s="18">
        <v>6939962759074</v>
      </c>
      <c r="D45" s="18">
        <v>576390086849</v>
      </c>
      <c r="E45" s="18">
        <v>21063410000241</v>
      </c>
      <c r="F45" s="17" t="s">
        <v>212</v>
      </c>
      <c r="G45" s="19" t="s">
        <v>213</v>
      </c>
      <c r="H45" s="17" t="s">
        <v>129</v>
      </c>
      <c r="I45" s="26">
        <f>VLOOKUP(C45,[2]Sheet2!J:O,6,0)</f>
        <v>1</v>
      </c>
      <c r="J45" s="17">
        <f>VLOOKUP(C45,[2]Sheet2!J:M,4,0)</f>
        <v>1217</v>
      </c>
      <c r="K45" s="17">
        <f>VLOOKUP(C45,[2]Sheet2!J:P,7,0)</f>
        <v>25</v>
      </c>
      <c r="L45" s="18">
        <f>VLOOKUP(C45,[2]Sheet2!J:N,5,0)</f>
        <v>24.266047437386</v>
      </c>
      <c r="M45" s="27" t="e">
        <f ca="1" t="shared" si="0"/>
        <v>#VALUE!</v>
      </c>
      <c r="N45" s="17">
        <v>2247</v>
      </c>
      <c r="O45" s="26">
        <v>0.0440587449933244</v>
      </c>
      <c r="P45" s="18">
        <v>99</v>
      </c>
      <c r="Q45" s="18">
        <v>18070</v>
      </c>
      <c r="R45" s="17">
        <v>199</v>
      </c>
      <c r="S45" s="17">
        <v>2897</v>
      </c>
      <c r="T45" s="17">
        <v>2354</v>
      </c>
      <c r="U45" s="26">
        <v>0.0225148683092608</v>
      </c>
      <c r="V45" s="18">
        <v>53</v>
      </c>
      <c r="W45" s="18">
        <v>9782</v>
      </c>
      <c r="X45" s="17">
        <v>199</v>
      </c>
      <c r="Y45" s="17">
        <v>2843</v>
      </c>
      <c r="Z45" s="17">
        <v>2001</v>
      </c>
      <c r="AA45" s="26">
        <v>0.0164917541229385</v>
      </c>
      <c r="AB45" s="18">
        <v>33</v>
      </c>
      <c r="AC45" s="18">
        <v>6522</v>
      </c>
      <c r="AD45" s="17">
        <v>199</v>
      </c>
      <c r="AE45" s="17">
        <v>2812</v>
      </c>
      <c r="AF45" s="17">
        <v>2340</v>
      </c>
      <c r="AG45" s="26">
        <v>0.0136752136752137</v>
      </c>
      <c r="AH45" s="18">
        <v>32</v>
      </c>
      <c r="AI45" s="18">
        <v>6390</v>
      </c>
      <c r="AJ45" s="17">
        <v>199</v>
      </c>
      <c r="AK45" s="17">
        <v>2731</v>
      </c>
      <c r="AL45" s="17">
        <v>2106</v>
      </c>
      <c r="AM45" s="26">
        <v>0.0465337132003799</v>
      </c>
      <c r="AN45" s="18">
        <v>98</v>
      </c>
      <c r="AO45" s="18">
        <v>18816</v>
      </c>
      <c r="AP45" s="17">
        <v>199</v>
      </c>
      <c r="AQ45" s="17">
        <v>2628</v>
      </c>
      <c r="AR45" s="17">
        <v>1891</v>
      </c>
      <c r="AS45" s="26">
        <v>0.029613960867266</v>
      </c>
      <c r="AT45" s="18">
        <v>56</v>
      </c>
      <c r="AU45" s="18">
        <v>10810</v>
      </c>
      <c r="AV45" s="17">
        <v>199</v>
      </c>
      <c r="AW45" s="17">
        <v>2549</v>
      </c>
      <c r="AX45" s="17">
        <v>1745</v>
      </c>
      <c r="AY45" s="26">
        <v>0.0292263610315186</v>
      </c>
      <c r="AZ45" s="17">
        <v>51</v>
      </c>
      <c r="BA45" s="18">
        <v>9635</v>
      </c>
      <c r="BB45" s="17">
        <v>199</v>
      </c>
      <c r="BC45" s="17">
        <v>2473</v>
      </c>
      <c r="BD45" s="17">
        <v>1969</v>
      </c>
      <c r="BE45" s="32">
        <v>0.0335195530726257</v>
      </c>
      <c r="BF45" s="17">
        <v>66</v>
      </c>
      <c r="BG45" s="18">
        <v>12577</v>
      </c>
      <c r="BH45" s="17">
        <v>199</v>
      </c>
      <c r="BI45" s="17">
        <v>2361</v>
      </c>
      <c r="BJ45" s="17">
        <v>1397</v>
      </c>
      <c r="BK45" s="32">
        <v>0.0200429491768074</v>
      </c>
      <c r="BL45" s="18">
        <v>28</v>
      </c>
      <c r="BM45" s="18">
        <v>5528</v>
      </c>
      <c r="BN45" s="17">
        <v>199</v>
      </c>
      <c r="BO45" s="17">
        <v>1525</v>
      </c>
      <c r="BP45" s="17">
        <v>1229</v>
      </c>
      <c r="BQ45" s="32">
        <v>0.0301057770545159</v>
      </c>
      <c r="BR45" s="18">
        <v>37</v>
      </c>
      <c r="BS45" s="18">
        <v>7328</v>
      </c>
      <c r="BT45" s="17">
        <v>199</v>
      </c>
      <c r="BU45" s="18">
        <v>1525</v>
      </c>
      <c r="BV45" s="17">
        <v>1399</v>
      </c>
      <c r="BW45" s="32">
        <v>0.0214438884917798</v>
      </c>
      <c r="BX45" s="18">
        <v>30</v>
      </c>
      <c r="BY45" s="18">
        <v>5947</v>
      </c>
      <c r="BZ45" s="17">
        <v>199</v>
      </c>
      <c r="CA45" s="18">
        <v>2398</v>
      </c>
      <c r="CB45" s="18">
        <v>1370</v>
      </c>
      <c r="CC45" s="32">
        <v>0.0248175182481752</v>
      </c>
      <c r="CD45" s="18">
        <v>34</v>
      </c>
      <c r="CE45" s="18">
        <v>6688</v>
      </c>
      <c r="CF45" s="17">
        <v>199</v>
      </c>
      <c r="CG45" s="18">
        <v>2274</v>
      </c>
      <c r="CH45" s="33">
        <v>1411</v>
      </c>
      <c r="CI45" s="32">
        <v>0.0354358610914245</v>
      </c>
      <c r="CJ45" s="18">
        <v>50</v>
      </c>
      <c r="CK45" s="18">
        <v>9925</v>
      </c>
      <c r="CL45" s="17">
        <v>199</v>
      </c>
      <c r="CM45" s="18">
        <v>2217</v>
      </c>
      <c r="CN45" s="33">
        <v>1825</v>
      </c>
      <c r="CO45" s="32">
        <v>0.0427397260273973</v>
      </c>
      <c r="CP45" s="17">
        <v>78</v>
      </c>
      <c r="CQ45" s="18">
        <v>14658</v>
      </c>
      <c r="CR45" s="17">
        <v>199</v>
      </c>
      <c r="CS45" s="17">
        <v>2159</v>
      </c>
      <c r="CT45" s="33">
        <v>1707</v>
      </c>
      <c r="CU45" s="32">
        <v>0.0451083772700644</v>
      </c>
      <c r="CV45" s="17">
        <v>77</v>
      </c>
      <c r="CW45" s="18">
        <v>14483</v>
      </c>
      <c r="CX45" s="17">
        <v>199</v>
      </c>
      <c r="CY45" s="17">
        <v>2096</v>
      </c>
      <c r="CZ45" s="33">
        <v>1636</v>
      </c>
      <c r="DA45" s="32">
        <v>0.0446210268948655</v>
      </c>
      <c r="DB45" s="18">
        <v>73</v>
      </c>
      <c r="DC45" s="18">
        <v>13683</v>
      </c>
      <c r="DD45" s="18">
        <f t="shared" si="1"/>
        <v>187.438356164384</v>
      </c>
      <c r="DE45" s="17">
        <v>199</v>
      </c>
      <c r="DF45" s="17">
        <f t="shared" si="2"/>
        <v>-844.000000000001</v>
      </c>
      <c r="DG45" s="36">
        <f t="shared" si="3"/>
        <v>-0.0616823795951181</v>
      </c>
      <c r="DH45" s="18">
        <v>1844</v>
      </c>
      <c r="DI45" s="18">
        <v>1627</v>
      </c>
      <c r="DJ45" s="26">
        <v>0.0516287645974186</v>
      </c>
      <c r="DK45" s="18">
        <v>84</v>
      </c>
      <c r="DL45" s="18">
        <v>15730</v>
      </c>
      <c r="DM45" s="18">
        <f t="shared" si="49"/>
        <v>187.261904761905</v>
      </c>
      <c r="DN45" s="17">
        <v>199</v>
      </c>
      <c r="DO45" s="17">
        <f t="shared" si="5"/>
        <v>-986</v>
      </c>
      <c r="DP45" s="36">
        <f t="shared" si="6"/>
        <v>-0.0626827717736809</v>
      </c>
      <c r="DQ45" s="18">
        <v>1811</v>
      </c>
      <c r="DR45" s="18">
        <v>1891</v>
      </c>
      <c r="DS45" s="26">
        <v>0.0438921205711264</v>
      </c>
      <c r="DT45" s="18">
        <v>83</v>
      </c>
      <c r="DU45" s="18">
        <v>15324</v>
      </c>
      <c r="DV45" s="18">
        <f t="shared" si="7"/>
        <v>184.626506024096</v>
      </c>
      <c r="DW45" s="17">
        <v>199</v>
      </c>
      <c r="DX45" s="17">
        <f t="shared" si="8"/>
        <v>-1193</v>
      </c>
      <c r="DY45" s="36">
        <f t="shared" si="9"/>
        <v>-0.0778517358392065</v>
      </c>
      <c r="DZ45" s="18">
        <v>1283</v>
      </c>
      <c r="EA45" s="18">
        <v>1878</v>
      </c>
      <c r="EB45" s="26">
        <v>0.0394036208732694</v>
      </c>
      <c r="EC45" s="18">
        <v>74</v>
      </c>
      <c r="ED45" s="18">
        <v>13824</v>
      </c>
      <c r="EE45" s="18">
        <f t="shared" si="10"/>
        <v>186.810810810811</v>
      </c>
      <c r="EF45" s="17">
        <v>199</v>
      </c>
      <c r="EG45" s="17">
        <f t="shared" si="11"/>
        <v>-902</v>
      </c>
      <c r="EH45" s="36">
        <f t="shared" si="12"/>
        <v>-0.0652488425925926</v>
      </c>
      <c r="EI45" s="18">
        <v>1228</v>
      </c>
      <c r="EJ45" s="18">
        <v>1974</v>
      </c>
      <c r="EK45" s="26">
        <v>0.0425531914893617</v>
      </c>
      <c r="EL45" s="18">
        <v>84</v>
      </c>
      <c r="EM45" s="18">
        <v>15668</v>
      </c>
      <c r="EN45" s="18">
        <f t="shared" si="13"/>
        <v>186.52380952381</v>
      </c>
      <c r="EO45" s="17">
        <v>199</v>
      </c>
      <c r="EP45" s="17">
        <f t="shared" si="14"/>
        <v>-1048</v>
      </c>
      <c r="EQ45" s="36">
        <f t="shared" si="15"/>
        <v>-0.0668879244319633</v>
      </c>
      <c r="ER45" s="18">
        <v>1561</v>
      </c>
      <c r="ES45" s="18">
        <v>1914</v>
      </c>
      <c r="ET45" s="26">
        <v>0.0491118077324974</v>
      </c>
      <c r="EU45" s="17">
        <v>94</v>
      </c>
      <c r="EV45" s="18">
        <v>17485</v>
      </c>
      <c r="EW45" s="18">
        <f t="shared" si="16"/>
        <v>186.010638297872</v>
      </c>
      <c r="EX45" s="17">
        <v>199</v>
      </c>
      <c r="EY45" s="17">
        <f t="shared" si="17"/>
        <v>-1221</v>
      </c>
      <c r="EZ45" s="36">
        <f t="shared" si="18"/>
        <v>-0.069831283957678</v>
      </c>
      <c r="FA45" s="17">
        <v>1306</v>
      </c>
      <c r="FB45" s="18">
        <v>1905</v>
      </c>
      <c r="FC45" s="26">
        <v>0.0467191601049869</v>
      </c>
      <c r="FD45" s="17">
        <v>89</v>
      </c>
      <c r="FE45" s="18">
        <v>16546</v>
      </c>
      <c r="FF45" s="18">
        <f t="shared" si="19"/>
        <v>185.910112359551</v>
      </c>
      <c r="FG45" s="17">
        <v>199</v>
      </c>
      <c r="FH45" s="17">
        <f t="shared" si="20"/>
        <v>-1165</v>
      </c>
      <c r="FI45" s="36">
        <f t="shared" si="21"/>
        <v>-0.0704097667109875</v>
      </c>
      <c r="FJ45" s="17">
        <v>1154</v>
      </c>
      <c r="FK45" s="18">
        <v>1752</v>
      </c>
      <c r="FL45" s="26">
        <v>0.0393835616438356</v>
      </c>
      <c r="FM45" s="17">
        <v>69</v>
      </c>
      <c r="FN45" s="18">
        <v>12729</v>
      </c>
      <c r="FO45" s="18">
        <f t="shared" si="22"/>
        <v>184.478260869565</v>
      </c>
      <c r="FP45" s="17">
        <v>199</v>
      </c>
      <c r="FQ45" s="17">
        <f t="shared" si="23"/>
        <v>-1002</v>
      </c>
      <c r="FR45" s="36">
        <f t="shared" si="24"/>
        <v>-0.0787178882865897</v>
      </c>
      <c r="FS45" s="17">
        <v>1267</v>
      </c>
      <c r="FT45" s="18">
        <v>1678</v>
      </c>
      <c r="FU45" s="26">
        <v>0.0446960667461263</v>
      </c>
      <c r="FV45" s="17">
        <v>75</v>
      </c>
      <c r="FW45" s="18">
        <v>13911</v>
      </c>
      <c r="FX45" s="18">
        <f t="shared" si="25"/>
        <v>185.48</v>
      </c>
      <c r="FY45" s="17">
        <v>199</v>
      </c>
      <c r="FZ45" s="17">
        <f t="shared" si="26"/>
        <v>-1014</v>
      </c>
      <c r="GA45" s="36">
        <f t="shared" si="27"/>
        <v>-0.0728919560060384</v>
      </c>
      <c r="GB45" s="17">
        <v>1194</v>
      </c>
      <c r="GC45" s="18">
        <v>1696</v>
      </c>
      <c r="GD45" s="26">
        <v>0.0395047169811321</v>
      </c>
      <c r="GE45" s="17">
        <v>67</v>
      </c>
      <c r="GF45" s="18">
        <v>12665</v>
      </c>
      <c r="GG45" s="18">
        <f t="shared" si="28"/>
        <v>189.029850746269</v>
      </c>
      <c r="GH45" s="17">
        <v>199</v>
      </c>
      <c r="GI45" s="17">
        <f t="shared" si="29"/>
        <v>-668</v>
      </c>
      <c r="GJ45" s="36">
        <f t="shared" si="30"/>
        <v>-0.052743782076589</v>
      </c>
      <c r="GK45" s="17">
        <v>1163</v>
      </c>
      <c r="GL45" s="18">
        <v>1650</v>
      </c>
      <c r="GM45" s="26">
        <v>0.0242424242424242</v>
      </c>
      <c r="GN45" s="18">
        <v>40</v>
      </c>
      <c r="GO45" s="18">
        <v>7873</v>
      </c>
      <c r="GP45" s="18">
        <f t="shared" si="31"/>
        <v>196.825</v>
      </c>
      <c r="GQ45" s="17">
        <v>199</v>
      </c>
      <c r="GR45" s="17">
        <f t="shared" si="32"/>
        <v>-87.0000000000005</v>
      </c>
      <c r="GS45" s="36">
        <f t="shared" si="33"/>
        <v>-0.0110504255048902</v>
      </c>
      <c r="GT45" s="17">
        <v>1216</v>
      </c>
      <c r="GU45" s="18">
        <v>1507</v>
      </c>
      <c r="GV45" s="26">
        <v>0.026542800265428</v>
      </c>
      <c r="GW45" s="18">
        <v>40</v>
      </c>
      <c r="GX45" s="18">
        <v>7801</v>
      </c>
      <c r="GY45" s="18">
        <v>195.025</v>
      </c>
      <c r="GZ45" s="17">
        <v>199</v>
      </c>
      <c r="HA45" s="17">
        <v>-159</v>
      </c>
      <c r="HB45" s="36">
        <v>-0.0203820023073965</v>
      </c>
      <c r="HC45" s="17">
        <v>1321</v>
      </c>
      <c r="HD45" s="18">
        <v>1432</v>
      </c>
      <c r="HE45" s="26">
        <v>0.0349162011173184</v>
      </c>
      <c r="HF45" s="18">
        <v>50</v>
      </c>
      <c r="HG45" s="18">
        <v>9816</v>
      </c>
      <c r="HH45" s="40">
        <v>196.32</v>
      </c>
      <c r="HI45" s="17">
        <v>199</v>
      </c>
      <c r="HJ45" s="17">
        <v>-134</v>
      </c>
      <c r="HK45" s="36">
        <v>-0.0136511817440913</v>
      </c>
      <c r="HL45" s="18">
        <v>1306</v>
      </c>
      <c r="HM45" s="18">
        <v>1527</v>
      </c>
      <c r="HN45" s="26">
        <v>0.0268500327439424</v>
      </c>
      <c r="HO45" s="18">
        <v>41</v>
      </c>
      <c r="HP45" s="18">
        <v>8050</v>
      </c>
      <c r="HQ45" s="18">
        <f t="shared" si="50"/>
        <v>196.341463414634</v>
      </c>
      <c r="HR45" s="17">
        <v>199</v>
      </c>
      <c r="HS45" s="17">
        <f t="shared" si="35"/>
        <v>-109</v>
      </c>
      <c r="HT45" s="36">
        <f t="shared" si="36"/>
        <v>-0.0135403726708074</v>
      </c>
      <c r="HU45" s="18">
        <v>1271</v>
      </c>
      <c r="HV45" s="18">
        <v>1352</v>
      </c>
      <c r="HW45" s="26">
        <v>0.0244082840236686</v>
      </c>
      <c r="HX45" s="17">
        <v>33</v>
      </c>
      <c r="HY45" s="18">
        <v>6455</v>
      </c>
      <c r="HZ45" s="18">
        <v>195.606060606061</v>
      </c>
      <c r="IA45" s="17">
        <v>199</v>
      </c>
      <c r="IB45" s="17">
        <f t="shared" si="37"/>
        <v>-111.999999999987</v>
      </c>
      <c r="IC45" s="36">
        <f t="shared" si="38"/>
        <v>-0.0173508907823373</v>
      </c>
      <c r="ID45" s="18">
        <v>1261</v>
      </c>
      <c r="IE45" s="18">
        <v>1327</v>
      </c>
      <c r="IF45" s="26">
        <v>0.0233609645817634</v>
      </c>
      <c r="IG45" s="17">
        <v>31</v>
      </c>
      <c r="IH45" s="18">
        <v>6089</v>
      </c>
      <c r="II45" s="40">
        <v>196.41935483871</v>
      </c>
      <c r="IJ45" s="17">
        <v>199</v>
      </c>
      <c r="IK45" s="17">
        <f t="shared" si="39"/>
        <v>-79.9999999999898</v>
      </c>
      <c r="IL45" s="36">
        <f t="shared" si="40"/>
        <v>-0.013138446378714</v>
      </c>
      <c r="IM45" s="17">
        <v>1246</v>
      </c>
      <c r="IN45" s="17"/>
      <c r="IO45" s="17">
        <v>764</v>
      </c>
      <c r="IP45" s="17">
        <v>150041.73</v>
      </c>
      <c r="IQ45" s="18">
        <v>485</v>
      </c>
      <c r="IR45" s="18">
        <v>94415.08</v>
      </c>
      <c r="IS45" s="17"/>
      <c r="IT45" s="17"/>
      <c r="IU45" s="17"/>
      <c r="IV45" s="17"/>
      <c r="IW45" s="16"/>
      <c r="IX45" s="16"/>
      <c r="IY45" s="16"/>
      <c r="IZ45" s="16"/>
      <c r="JA45" s="41"/>
      <c r="JB45" s="41"/>
      <c r="JC45" s="41"/>
      <c r="JD45" s="41"/>
      <c r="JE45" s="18"/>
      <c r="JF45" s="41"/>
      <c r="JG45" s="41"/>
      <c r="JH45" s="41"/>
      <c r="JI45" s="18"/>
      <c r="JJ45" s="18"/>
      <c r="JK45" s="18">
        <f t="shared" si="41"/>
        <v>1849</v>
      </c>
      <c r="JL45" s="18">
        <f t="shared" si="42"/>
        <v>350808</v>
      </c>
      <c r="JM45" s="17">
        <v>199</v>
      </c>
      <c r="JN45" s="17">
        <f t="shared" si="43"/>
        <v>-17143</v>
      </c>
      <c r="JO45" s="36">
        <f t="shared" si="44"/>
        <v>-0.0488671866091993</v>
      </c>
      <c r="JP45" s="18">
        <f t="shared" si="45"/>
        <v>3098</v>
      </c>
      <c r="JQ45" s="42">
        <f t="shared" si="46"/>
        <v>595264.81</v>
      </c>
      <c r="JR45" s="43"/>
      <c r="JS45" s="43"/>
    </row>
    <row r="46" customFormat="1" ht="16.5" spans="1:279">
      <c r="A46" s="16" t="s">
        <v>126</v>
      </c>
      <c r="B46" s="17" t="s">
        <v>211</v>
      </c>
      <c r="C46" s="18">
        <v>6939962747057</v>
      </c>
      <c r="D46" s="18">
        <v>569212019837</v>
      </c>
      <c r="E46" s="18">
        <v>21063410000101</v>
      </c>
      <c r="F46" s="17" t="s">
        <v>214</v>
      </c>
      <c r="G46" s="19" t="s">
        <v>215</v>
      </c>
      <c r="H46" s="17" t="s">
        <v>129</v>
      </c>
      <c r="I46" s="26">
        <f>VLOOKUP(C46,[2]Sheet2!J:O,6,0)</f>
        <v>1</v>
      </c>
      <c r="J46" s="17">
        <f>VLOOKUP(C46,[2]Sheet2!J:M,4,0)</f>
        <v>671</v>
      </c>
      <c r="K46" s="17">
        <f>VLOOKUP(C46,[2]Sheet2!J:P,7,0)</f>
        <v>22</v>
      </c>
      <c r="L46" s="18">
        <f>VLOOKUP(C46,[2]Sheet2!J:N,5,0)</f>
        <v>40.0299972729752</v>
      </c>
      <c r="M46" s="27" t="e">
        <f ca="1" t="shared" si="0"/>
        <v>#VALUE!</v>
      </c>
      <c r="N46" s="17">
        <v>1298</v>
      </c>
      <c r="O46" s="26">
        <v>0.0400616332819723</v>
      </c>
      <c r="P46" s="18">
        <v>52</v>
      </c>
      <c r="Q46" s="18">
        <v>10248</v>
      </c>
      <c r="R46" s="17">
        <v>239</v>
      </c>
      <c r="S46" s="17">
        <v>834</v>
      </c>
      <c r="T46" s="17">
        <v>1323</v>
      </c>
      <c r="U46" s="26">
        <v>0.0491307634164777</v>
      </c>
      <c r="V46" s="18">
        <v>65</v>
      </c>
      <c r="W46" s="18">
        <v>12849</v>
      </c>
      <c r="X46" s="17">
        <v>239</v>
      </c>
      <c r="Y46" s="17">
        <v>771</v>
      </c>
      <c r="Z46" s="17">
        <v>1545</v>
      </c>
      <c r="AA46" s="26">
        <v>0.029126213592233</v>
      </c>
      <c r="AB46" s="18">
        <v>45</v>
      </c>
      <c r="AC46" s="18">
        <v>9101</v>
      </c>
      <c r="AD46" s="17">
        <v>239</v>
      </c>
      <c r="AE46" s="17">
        <v>730</v>
      </c>
      <c r="AF46" s="17">
        <v>1299</v>
      </c>
      <c r="AG46" s="26">
        <v>0.0223248652809854</v>
      </c>
      <c r="AH46" s="18">
        <v>29</v>
      </c>
      <c r="AI46" s="18">
        <v>6026</v>
      </c>
      <c r="AJ46" s="17">
        <v>239</v>
      </c>
      <c r="AK46" s="17">
        <v>703</v>
      </c>
      <c r="AL46" s="17">
        <v>1573</v>
      </c>
      <c r="AM46" s="26">
        <v>0.0330578512396694</v>
      </c>
      <c r="AN46" s="18">
        <v>52</v>
      </c>
      <c r="AO46" s="18">
        <v>11027</v>
      </c>
      <c r="AP46" s="17">
        <v>239</v>
      </c>
      <c r="AQ46" s="17">
        <v>664</v>
      </c>
      <c r="AR46" s="17">
        <v>1329</v>
      </c>
      <c r="AS46" s="26">
        <v>0.0323551542513168</v>
      </c>
      <c r="AT46" s="18">
        <v>43</v>
      </c>
      <c r="AU46" s="18">
        <v>9089</v>
      </c>
      <c r="AV46" s="17">
        <v>239</v>
      </c>
      <c r="AW46" s="17">
        <v>623</v>
      </c>
      <c r="AX46" s="17">
        <v>1309</v>
      </c>
      <c r="AY46" s="26">
        <v>0.0320855614973262</v>
      </c>
      <c r="AZ46" s="17">
        <v>42</v>
      </c>
      <c r="BA46" s="18">
        <v>8518</v>
      </c>
      <c r="BB46" s="17">
        <v>239</v>
      </c>
      <c r="BC46" s="17">
        <v>583</v>
      </c>
      <c r="BD46" s="17">
        <v>1198</v>
      </c>
      <c r="BE46" s="32">
        <v>0.0292153589315526</v>
      </c>
      <c r="BF46" s="17">
        <v>35</v>
      </c>
      <c r="BG46" s="18">
        <v>7064</v>
      </c>
      <c r="BH46" s="17">
        <v>239</v>
      </c>
      <c r="BI46" s="17">
        <v>553</v>
      </c>
      <c r="BJ46" s="17">
        <v>764</v>
      </c>
      <c r="BK46" s="32">
        <v>0.024869109947644</v>
      </c>
      <c r="BL46" s="18">
        <v>19</v>
      </c>
      <c r="BM46" s="18">
        <v>4146</v>
      </c>
      <c r="BN46" s="17">
        <v>239</v>
      </c>
      <c r="BO46" s="17">
        <v>535</v>
      </c>
      <c r="BP46" s="17">
        <v>719</v>
      </c>
      <c r="BQ46" s="32">
        <v>0.0180806675938804</v>
      </c>
      <c r="BR46" s="18">
        <v>13</v>
      </c>
      <c r="BS46" s="18">
        <v>2852</v>
      </c>
      <c r="BT46" s="17">
        <v>239</v>
      </c>
      <c r="BU46" s="18">
        <v>535</v>
      </c>
      <c r="BV46" s="17">
        <v>632</v>
      </c>
      <c r="BW46" s="32">
        <v>0.0348101265822785</v>
      </c>
      <c r="BX46" s="18">
        <v>22</v>
      </c>
      <c r="BY46" s="18">
        <v>4818</v>
      </c>
      <c r="BZ46" s="17">
        <v>239</v>
      </c>
      <c r="CA46" s="18">
        <v>505</v>
      </c>
      <c r="CB46" s="18">
        <v>625</v>
      </c>
      <c r="CC46" s="32">
        <v>0.0192</v>
      </c>
      <c r="CD46" s="18">
        <v>12</v>
      </c>
      <c r="CE46" s="18">
        <v>2613</v>
      </c>
      <c r="CF46" s="17">
        <v>239</v>
      </c>
      <c r="CG46" s="18">
        <v>494</v>
      </c>
      <c r="CH46" s="33">
        <v>589</v>
      </c>
      <c r="CI46" s="32">
        <v>0.0288624787775891</v>
      </c>
      <c r="CJ46" s="18">
        <v>17</v>
      </c>
      <c r="CK46" s="18">
        <v>3858</v>
      </c>
      <c r="CL46" s="17">
        <v>239</v>
      </c>
      <c r="CM46" s="18">
        <v>477</v>
      </c>
      <c r="CN46" s="33">
        <v>649</v>
      </c>
      <c r="CO46" s="32">
        <v>0.0184899845916795</v>
      </c>
      <c r="CP46" s="17">
        <v>12</v>
      </c>
      <c r="CQ46" s="18">
        <v>2723</v>
      </c>
      <c r="CR46" s="17">
        <v>239</v>
      </c>
      <c r="CS46" s="17">
        <v>467</v>
      </c>
      <c r="CT46" s="33">
        <v>577</v>
      </c>
      <c r="CU46" s="32">
        <v>0.0173310225303293</v>
      </c>
      <c r="CV46" s="17">
        <v>10</v>
      </c>
      <c r="CW46" s="18">
        <v>2290</v>
      </c>
      <c r="CX46" s="17">
        <v>239</v>
      </c>
      <c r="CY46" s="17">
        <v>457</v>
      </c>
      <c r="CZ46" s="33">
        <v>566</v>
      </c>
      <c r="DA46" s="32">
        <v>0.0282685512367491</v>
      </c>
      <c r="DB46" s="18">
        <v>16</v>
      </c>
      <c r="DC46" s="18">
        <v>3649</v>
      </c>
      <c r="DD46" s="18">
        <f t="shared" si="1"/>
        <v>228.0625</v>
      </c>
      <c r="DE46" s="17">
        <v>219</v>
      </c>
      <c r="DF46" s="17">
        <f t="shared" si="2"/>
        <v>145</v>
      </c>
      <c r="DG46" s="36">
        <f t="shared" si="3"/>
        <v>0.0397369142230748</v>
      </c>
      <c r="DH46" s="18">
        <v>444</v>
      </c>
      <c r="DI46" s="18">
        <v>569</v>
      </c>
      <c r="DJ46" s="26">
        <v>0.0369068541300527</v>
      </c>
      <c r="DK46" s="18">
        <v>21</v>
      </c>
      <c r="DL46" s="18">
        <v>4604</v>
      </c>
      <c r="DM46" s="18">
        <f t="shared" si="49"/>
        <v>219.238095238095</v>
      </c>
      <c r="DN46" s="17">
        <v>219</v>
      </c>
      <c r="DO46" s="17">
        <f t="shared" si="5"/>
        <v>5.00000000000006</v>
      </c>
      <c r="DP46" s="36">
        <f t="shared" si="6"/>
        <v>0.00108601216333624</v>
      </c>
      <c r="DQ46" s="18">
        <v>504</v>
      </c>
      <c r="DR46" s="18">
        <v>634</v>
      </c>
      <c r="DS46" s="26">
        <v>0.0315457413249211</v>
      </c>
      <c r="DT46" s="18">
        <v>20</v>
      </c>
      <c r="DU46" s="18">
        <v>4337</v>
      </c>
      <c r="DV46" s="18">
        <f t="shared" si="7"/>
        <v>216.85</v>
      </c>
      <c r="DW46" s="17">
        <v>219</v>
      </c>
      <c r="DX46" s="17">
        <f t="shared" si="8"/>
        <v>-43.0000000000001</v>
      </c>
      <c r="DY46" s="36">
        <f t="shared" si="9"/>
        <v>-0.00991468757205444</v>
      </c>
      <c r="DZ46" s="18">
        <v>408</v>
      </c>
      <c r="EA46" s="18">
        <v>550</v>
      </c>
      <c r="EB46" s="26">
        <v>0.0163636363636364</v>
      </c>
      <c r="EC46" s="18">
        <v>9</v>
      </c>
      <c r="ED46" s="18">
        <v>1961</v>
      </c>
      <c r="EE46" s="18">
        <f t="shared" si="10"/>
        <v>217.888888888889</v>
      </c>
      <c r="EF46" s="17">
        <v>219</v>
      </c>
      <c r="EG46" s="17">
        <f t="shared" si="11"/>
        <v>-10</v>
      </c>
      <c r="EH46" s="36">
        <f t="shared" si="12"/>
        <v>-0.00509943906170323</v>
      </c>
      <c r="EI46" s="18">
        <v>400</v>
      </c>
      <c r="EJ46" s="18">
        <v>596</v>
      </c>
      <c r="EK46" s="26">
        <v>0.0167785234899329</v>
      </c>
      <c r="EL46" s="18">
        <v>10</v>
      </c>
      <c r="EM46" s="18">
        <v>2155</v>
      </c>
      <c r="EN46" s="18">
        <f t="shared" si="13"/>
        <v>215.5</v>
      </c>
      <c r="EO46" s="17">
        <v>219</v>
      </c>
      <c r="EP46" s="17">
        <f t="shared" si="14"/>
        <v>-35</v>
      </c>
      <c r="EQ46" s="36">
        <f t="shared" si="15"/>
        <v>-0.0162412993039443</v>
      </c>
      <c r="ER46" s="18">
        <v>476</v>
      </c>
      <c r="ES46" s="18">
        <v>621</v>
      </c>
      <c r="ET46" s="26">
        <v>0.0257648953301127</v>
      </c>
      <c r="EU46" s="17">
        <v>16</v>
      </c>
      <c r="EV46" s="18">
        <v>3456</v>
      </c>
      <c r="EW46" s="18">
        <f t="shared" si="16"/>
        <v>216</v>
      </c>
      <c r="EX46" s="17">
        <v>219</v>
      </c>
      <c r="EY46" s="17">
        <f t="shared" si="17"/>
        <v>-48</v>
      </c>
      <c r="EZ46" s="36">
        <f t="shared" si="18"/>
        <v>-0.0138888888888889</v>
      </c>
      <c r="FA46" s="17">
        <v>466</v>
      </c>
      <c r="FB46" s="18">
        <v>569</v>
      </c>
      <c r="FC46" s="26">
        <v>0.0333919156414763</v>
      </c>
      <c r="FD46" s="17">
        <v>19</v>
      </c>
      <c r="FE46" s="18">
        <v>4096</v>
      </c>
      <c r="FF46" s="18">
        <f t="shared" si="19"/>
        <v>215.578947368421</v>
      </c>
      <c r="FG46" s="17">
        <v>219</v>
      </c>
      <c r="FH46" s="17">
        <f t="shared" si="20"/>
        <v>-65.0000000000002</v>
      </c>
      <c r="FI46" s="36">
        <f t="shared" si="21"/>
        <v>-0.0158691406250001</v>
      </c>
      <c r="FJ46" s="17">
        <v>524</v>
      </c>
      <c r="FK46" s="18">
        <v>642</v>
      </c>
      <c r="FL46" s="26">
        <v>0.0249221183800623</v>
      </c>
      <c r="FM46" s="17">
        <v>16</v>
      </c>
      <c r="FN46" s="18">
        <v>3454</v>
      </c>
      <c r="FO46" s="18">
        <f t="shared" si="22"/>
        <v>215.875</v>
      </c>
      <c r="FP46" s="17">
        <v>219</v>
      </c>
      <c r="FQ46" s="17">
        <f t="shared" si="23"/>
        <v>-50</v>
      </c>
      <c r="FR46" s="36">
        <f t="shared" si="24"/>
        <v>-0.0144759698899826</v>
      </c>
      <c r="FS46" s="17">
        <v>536</v>
      </c>
      <c r="FT46" s="18">
        <v>564</v>
      </c>
      <c r="FU46" s="26">
        <v>0.0159574468085106</v>
      </c>
      <c r="FV46" s="17">
        <v>9</v>
      </c>
      <c r="FW46" s="18">
        <v>1931</v>
      </c>
      <c r="FX46" s="18">
        <f t="shared" si="25"/>
        <v>214.555555555556</v>
      </c>
      <c r="FY46" s="17">
        <v>219</v>
      </c>
      <c r="FZ46" s="17">
        <f t="shared" si="26"/>
        <v>-40.0000000000001</v>
      </c>
      <c r="GA46" s="36">
        <f t="shared" si="27"/>
        <v>-0.0207146556188504</v>
      </c>
      <c r="GB46" s="17">
        <v>535</v>
      </c>
      <c r="GC46" s="18">
        <v>529</v>
      </c>
      <c r="GD46" s="26">
        <v>0.054820415879017</v>
      </c>
      <c r="GE46" s="17">
        <v>29</v>
      </c>
      <c r="GF46" s="18">
        <v>6256</v>
      </c>
      <c r="GG46" s="18">
        <f t="shared" si="28"/>
        <v>215.724137931034</v>
      </c>
      <c r="GH46" s="17">
        <v>219</v>
      </c>
      <c r="GI46" s="17">
        <f t="shared" si="29"/>
        <v>-95.0000000000002</v>
      </c>
      <c r="GJ46" s="36">
        <f t="shared" si="30"/>
        <v>-0.0151854219948849</v>
      </c>
      <c r="GK46" s="17">
        <v>531</v>
      </c>
      <c r="GL46" s="18">
        <v>560</v>
      </c>
      <c r="GM46" s="26">
        <v>0.025</v>
      </c>
      <c r="GN46" s="18">
        <v>14</v>
      </c>
      <c r="GO46" s="18">
        <v>3047</v>
      </c>
      <c r="GP46" s="18">
        <f t="shared" si="31"/>
        <v>217.642857142857</v>
      </c>
      <c r="GQ46" s="17">
        <v>219</v>
      </c>
      <c r="GR46" s="17">
        <f t="shared" si="32"/>
        <v>-19.0000000000001</v>
      </c>
      <c r="GS46" s="36">
        <f t="shared" si="33"/>
        <v>-0.00623564161470301</v>
      </c>
      <c r="GT46" s="17">
        <v>573</v>
      </c>
      <c r="GU46" s="18">
        <v>578</v>
      </c>
      <c r="GV46" s="26">
        <v>0.0346020761245675</v>
      </c>
      <c r="GW46" s="18">
        <v>20</v>
      </c>
      <c r="GX46" s="18">
        <v>4400</v>
      </c>
      <c r="GY46" s="18">
        <v>220</v>
      </c>
      <c r="GZ46" s="17">
        <v>219</v>
      </c>
      <c r="HA46" s="17">
        <v>20</v>
      </c>
      <c r="HB46" s="36">
        <v>0.00454545454545455</v>
      </c>
      <c r="HC46" s="17">
        <v>567</v>
      </c>
      <c r="HD46" s="18">
        <v>639</v>
      </c>
      <c r="HE46" s="26">
        <v>0.0297339593114241</v>
      </c>
      <c r="HF46" s="18">
        <v>19</v>
      </c>
      <c r="HG46" s="18">
        <v>4131</v>
      </c>
      <c r="HH46" s="40">
        <v>217.421052631579</v>
      </c>
      <c r="HI46" s="17">
        <v>219</v>
      </c>
      <c r="HJ46" s="17">
        <v>-29.9999999999998</v>
      </c>
      <c r="HK46" s="36">
        <v>-0.00726216412490917</v>
      </c>
      <c r="HL46" s="18">
        <v>633</v>
      </c>
      <c r="HM46" s="18">
        <v>593</v>
      </c>
      <c r="HN46" s="26">
        <v>0.03035413153457</v>
      </c>
      <c r="HO46" s="18">
        <v>18</v>
      </c>
      <c r="HP46" s="18">
        <v>3962</v>
      </c>
      <c r="HQ46" s="18">
        <f t="shared" si="50"/>
        <v>220.111111111111</v>
      </c>
      <c r="HR46" s="17">
        <v>219</v>
      </c>
      <c r="HS46" s="17">
        <f t="shared" si="35"/>
        <v>20.0000000000001</v>
      </c>
      <c r="HT46" s="36">
        <f t="shared" si="36"/>
        <v>0.00504795557799093</v>
      </c>
      <c r="HU46" s="18">
        <v>664</v>
      </c>
      <c r="HV46" s="18">
        <v>495</v>
      </c>
      <c r="HW46" s="26">
        <v>0.0222222222222222</v>
      </c>
      <c r="HX46" s="17">
        <v>11</v>
      </c>
      <c r="HY46" s="18">
        <v>2366</v>
      </c>
      <c r="HZ46" s="18">
        <v>215.090909090909</v>
      </c>
      <c r="IA46" s="17">
        <v>219</v>
      </c>
      <c r="IB46" s="17">
        <f t="shared" si="37"/>
        <v>-43.0000000000009</v>
      </c>
      <c r="IC46" s="36">
        <f t="shared" si="38"/>
        <v>-0.0181741335587493</v>
      </c>
      <c r="ID46" s="18">
        <v>674</v>
      </c>
      <c r="IE46" s="18">
        <v>482</v>
      </c>
      <c r="IF46" s="26">
        <v>0.0186721991701245</v>
      </c>
      <c r="IG46" s="17">
        <v>9</v>
      </c>
      <c r="IH46" s="18">
        <v>1961</v>
      </c>
      <c r="II46" s="40">
        <v>217.888888888889</v>
      </c>
      <c r="IJ46" s="17">
        <v>219</v>
      </c>
      <c r="IK46" s="17">
        <f t="shared" si="39"/>
        <v>-9.99999999999901</v>
      </c>
      <c r="IL46" s="36">
        <f t="shared" si="40"/>
        <v>-0.00509943906170271</v>
      </c>
      <c r="IM46" s="17">
        <v>674</v>
      </c>
      <c r="IN46" s="17"/>
      <c r="IO46" s="17">
        <v>535</v>
      </c>
      <c r="IP46" s="17">
        <v>116084.37</v>
      </c>
      <c r="IQ46" s="18">
        <v>478</v>
      </c>
      <c r="IR46" s="18">
        <v>98381.24</v>
      </c>
      <c r="IS46" s="17"/>
      <c r="IT46" s="17"/>
      <c r="IU46" s="17"/>
      <c r="IV46" s="17"/>
      <c r="IW46" s="18"/>
      <c r="IX46" s="41"/>
      <c r="IY46" s="41"/>
      <c r="IZ46" s="41"/>
      <c r="JA46" s="41"/>
      <c r="JB46" s="41"/>
      <c r="JC46" s="41"/>
      <c r="JD46" s="41"/>
      <c r="JE46" s="18"/>
      <c r="JF46" s="41"/>
      <c r="JG46" s="41"/>
      <c r="JH46" s="41"/>
      <c r="JI46" s="18"/>
      <c r="JJ46" s="18"/>
      <c r="JK46" s="18">
        <f t="shared" si="41"/>
        <v>724</v>
      </c>
      <c r="JL46" s="18">
        <f t="shared" si="42"/>
        <v>152988</v>
      </c>
      <c r="JM46" s="17">
        <v>219</v>
      </c>
      <c r="JN46" s="17">
        <f t="shared" si="43"/>
        <v>-5568</v>
      </c>
      <c r="JO46" s="36">
        <f t="shared" si="44"/>
        <v>-0.0363950113734411</v>
      </c>
      <c r="JP46" s="18">
        <f t="shared" si="45"/>
        <v>1737</v>
      </c>
      <c r="JQ46" s="42">
        <f t="shared" si="46"/>
        <v>367453.61</v>
      </c>
      <c r="JR46" s="43"/>
      <c r="JS46" s="43"/>
    </row>
    <row r="47" customFormat="1" ht="16.5" spans="1:279">
      <c r="A47" s="16" t="s">
        <v>133</v>
      </c>
      <c r="B47" s="17" t="s">
        <v>211</v>
      </c>
      <c r="C47" s="18">
        <v>6939962748184</v>
      </c>
      <c r="D47" s="18">
        <v>564864826657</v>
      </c>
      <c r="E47" s="18">
        <v>21063410000161</v>
      </c>
      <c r="F47" s="17" t="s">
        <v>216</v>
      </c>
      <c r="G47" s="19" t="s">
        <v>217</v>
      </c>
      <c r="H47" s="17" t="s">
        <v>129</v>
      </c>
      <c r="I47" s="26">
        <f>VLOOKUP(C47,[2]Sheet2!J:O,6,0)</f>
        <v>0.958333333333333</v>
      </c>
      <c r="J47" s="17">
        <f>VLOOKUP(C47,[2]Sheet2!J:M,4,0)</f>
        <v>201</v>
      </c>
      <c r="K47" s="17">
        <f>VLOOKUP(C47,[2]Sheet2!J:P,7,0)</f>
        <v>48</v>
      </c>
      <c r="L47" s="18">
        <f>VLOOKUP(C47,[2]Sheet2!J:N,5,0)</f>
        <v>23.5584218512898</v>
      </c>
      <c r="M47" s="27" t="e">
        <f ca="1" t="shared" si="0"/>
        <v>#VALUE!</v>
      </c>
      <c r="N47" s="17">
        <v>749</v>
      </c>
      <c r="O47" s="26">
        <v>0.00667556742323097</v>
      </c>
      <c r="P47" s="18">
        <v>5</v>
      </c>
      <c r="Q47" s="18">
        <v>1395</v>
      </c>
      <c r="R47" s="17">
        <v>279</v>
      </c>
      <c r="S47" s="17">
        <v>182</v>
      </c>
      <c r="T47" s="17">
        <v>707</v>
      </c>
      <c r="U47" s="26">
        <v>0.0155586987270156</v>
      </c>
      <c r="V47" s="18">
        <v>11</v>
      </c>
      <c r="W47" s="18">
        <v>3046</v>
      </c>
      <c r="X47" s="17">
        <v>279</v>
      </c>
      <c r="Y47" s="17">
        <v>177</v>
      </c>
      <c r="Z47" s="17">
        <v>620</v>
      </c>
      <c r="AA47" s="26">
        <v>0.017741935483871</v>
      </c>
      <c r="AB47" s="18">
        <v>11</v>
      </c>
      <c r="AC47" s="18">
        <v>3065</v>
      </c>
      <c r="AD47" s="17">
        <v>279</v>
      </c>
      <c r="AE47" s="17">
        <v>184</v>
      </c>
      <c r="AF47" s="17">
        <v>627</v>
      </c>
      <c r="AG47" s="26">
        <v>0.00956937799043062</v>
      </c>
      <c r="AH47" s="18">
        <v>6</v>
      </c>
      <c r="AI47" s="18">
        <v>1674</v>
      </c>
      <c r="AJ47" s="17">
        <v>279</v>
      </c>
      <c r="AK47" s="17">
        <v>181</v>
      </c>
      <c r="AL47" s="17">
        <v>830</v>
      </c>
      <c r="AM47" s="26">
        <v>0.0337349397590361</v>
      </c>
      <c r="AN47" s="18">
        <v>28</v>
      </c>
      <c r="AO47" s="18">
        <v>7587</v>
      </c>
      <c r="AP47" s="17">
        <v>279</v>
      </c>
      <c r="AQ47" s="17">
        <v>153</v>
      </c>
      <c r="AR47" s="17">
        <v>741</v>
      </c>
      <c r="AS47" s="26">
        <v>0.039136302294197</v>
      </c>
      <c r="AT47" s="18">
        <v>29</v>
      </c>
      <c r="AU47" s="18">
        <v>7751</v>
      </c>
      <c r="AV47" s="17">
        <v>279</v>
      </c>
      <c r="AW47" s="17">
        <v>143</v>
      </c>
      <c r="AX47" s="17">
        <v>761</v>
      </c>
      <c r="AY47" s="26">
        <v>0.0210249671484888</v>
      </c>
      <c r="AZ47" s="17">
        <v>16</v>
      </c>
      <c r="BA47" s="18">
        <v>4329</v>
      </c>
      <c r="BB47" s="17">
        <v>279</v>
      </c>
      <c r="BC47" s="17">
        <v>127</v>
      </c>
      <c r="BD47" s="17">
        <v>720</v>
      </c>
      <c r="BE47" s="32">
        <v>0.0194444444444444</v>
      </c>
      <c r="BF47" s="17">
        <v>14</v>
      </c>
      <c r="BG47" s="18">
        <v>3856</v>
      </c>
      <c r="BH47" s="17">
        <v>279</v>
      </c>
      <c r="BI47" s="17">
        <v>114</v>
      </c>
      <c r="BJ47" s="17">
        <v>565</v>
      </c>
      <c r="BK47" s="32">
        <v>0.0123893805309735</v>
      </c>
      <c r="BL47" s="18">
        <v>7</v>
      </c>
      <c r="BM47" s="18">
        <v>1953</v>
      </c>
      <c r="BN47" s="17">
        <v>279</v>
      </c>
      <c r="BO47" s="17">
        <v>117</v>
      </c>
      <c r="BP47" s="17">
        <v>508</v>
      </c>
      <c r="BQ47" s="32">
        <v>0.0236220472440945</v>
      </c>
      <c r="BR47" s="18">
        <v>12</v>
      </c>
      <c r="BS47" s="18">
        <v>3328</v>
      </c>
      <c r="BT47" s="17">
        <v>279</v>
      </c>
      <c r="BU47" s="18">
        <v>117</v>
      </c>
      <c r="BV47" s="17">
        <v>451</v>
      </c>
      <c r="BW47" s="32">
        <v>0.0199556541019956</v>
      </c>
      <c r="BX47" s="18">
        <v>9</v>
      </c>
      <c r="BY47" s="18">
        <v>2491</v>
      </c>
      <c r="BZ47" s="17">
        <v>279</v>
      </c>
      <c r="CA47" s="18">
        <v>87</v>
      </c>
      <c r="CB47" s="18">
        <v>430</v>
      </c>
      <c r="CC47" s="32">
        <v>0.0209302325581395</v>
      </c>
      <c r="CD47" s="18">
        <v>9</v>
      </c>
      <c r="CE47" s="18">
        <v>2541</v>
      </c>
      <c r="CF47" s="17">
        <v>279</v>
      </c>
      <c r="CG47" s="18">
        <v>78</v>
      </c>
      <c r="CH47" s="33">
        <v>429</v>
      </c>
      <c r="CI47" s="32">
        <v>0.00466200466200466</v>
      </c>
      <c r="CJ47" s="18">
        <v>2</v>
      </c>
      <c r="CK47" s="18">
        <v>578</v>
      </c>
      <c r="CL47" s="17">
        <v>279</v>
      </c>
      <c r="CM47" s="18">
        <v>76</v>
      </c>
      <c r="CN47" s="33">
        <v>489</v>
      </c>
      <c r="CO47" s="32">
        <v>0.00408997955010225</v>
      </c>
      <c r="CP47" s="17">
        <v>2</v>
      </c>
      <c r="CQ47" s="18">
        <v>578</v>
      </c>
      <c r="CR47" s="17">
        <v>279</v>
      </c>
      <c r="CS47" s="17">
        <v>75</v>
      </c>
      <c r="CT47" s="33">
        <v>474</v>
      </c>
      <c r="CU47" s="32">
        <v>0.00210970464135021</v>
      </c>
      <c r="CV47" s="17">
        <v>1</v>
      </c>
      <c r="CW47" s="18">
        <v>289</v>
      </c>
      <c r="CX47" s="17">
        <v>289</v>
      </c>
      <c r="CY47" s="17">
        <v>74</v>
      </c>
      <c r="CZ47" s="33">
        <v>430</v>
      </c>
      <c r="DA47" s="32">
        <v>0.00930232558139535</v>
      </c>
      <c r="DB47" s="18">
        <v>4</v>
      </c>
      <c r="DC47" s="18">
        <v>1156</v>
      </c>
      <c r="DD47" s="18">
        <f t="shared" si="1"/>
        <v>289</v>
      </c>
      <c r="DE47" s="17">
        <v>279</v>
      </c>
      <c r="DF47" s="17">
        <f t="shared" si="2"/>
        <v>40</v>
      </c>
      <c r="DG47" s="36">
        <f t="shared" si="3"/>
        <v>0.0346020761245675</v>
      </c>
      <c r="DH47" s="18">
        <v>71</v>
      </c>
      <c r="DI47" s="18">
        <v>475</v>
      </c>
      <c r="DJ47" s="26">
        <v>0.0105263157894737</v>
      </c>
      <c r="DK47" s="18">
        <v>5</v>
      </c>
      <c r="DL47" s="18">
        <v>1445</v>
      </c>
      <c r="DM47" s="18">
        <f t="shared" si="49"/>
        <v>289</v>
      </c>
      <c r="DN47" s="17">
        <v>279</v>
      </c>
      <c r="DO47" s="17">
        <f t="shared" si="5"/>
        <v>50</v>
      </c>
      <c r="DP47" s="36">
        <f t="shared" si="6"/>
        <v>0.0346020761245675</v>
      </c>
      <c r="DQ47" s="18">
        <v>267</v>
      </c>
      <c r="DR47" s="18">
        <v>445</v>
      </c>
      <c r="DS47" s="26">
        <v>0.00898876404494382</v>
      </c>
      <c r="DT47" s="18">
        <v>4</v>
      </c>
      <c r="DU47" s="18">
        <v>1141</v>
      </c>
      <c r="DV47" s="18">
        <f t="shared" si="7"/>
        <v>285.25</v>
      </c>
      <c r="DW47" s="17">
        <v>279</v>
      </c>
      <c r="DX47" s="17">
        <f t="shared" si="8"/>
        <v>25</v>
      </c>
      <c r="DY47" s="36">
        <f t="shared" si="9"/>
        <v>0.0219106047326906</v>
      </c>
      <c r="DZ47" s="18">
        <v>61</v>
      </c>
      <c r="EA47" s="18">
        <v>388</v>
      </c>
      <c r="EB47" s="26">
        <v>0.0077319587628866</v>
      </c>
      <c r="EC47" s="18">
        <v>3</v>
      </c>
      <c r="ED47" s="18">
        <v>867</v>
      </c>
      <c r="EE47" s="18">
        <f t="shared" si="10"/>
        <v>289</v>
      </c>
      <c r="EF47" s="17">
        <v>279</v>
      </c>
      <c r="EG47" s="17">
        <f t="shared" si="11"/>
        <v>30</v>
      </c>
      <c r="EH47" s="36">
        <f t="shared" si="12"/>
        <v>0.0346020761245675</v>
      </c>
      <c r="EI47" s="18">
        <v>64</v>
      </c>
      <c r="EJ47" s="18">
        <v>451</v>
      </c>
      <c r="EK47" s="26">
        <v>0.00886917960088692</v>
      </c>
      <c r="EL47" s="18">
        <v>4</v>
      </c>
      <c r="EM47" s="18">
        <v>1146</v>
      </c>
      <c r="EN47" s="18">
        <f t="shared" si="13"/>
        <v>286.5</v>
      </c>
      <c r="EO47" s="17">
        <v>279</v>
      </c>
      <c r="EP47" s="17">
        <f t="shared" si="14"/>
        <v>30</v>
      </c>
      <c r="EQ47" s="36">
        <f t="shared" si="15"/>
        <v>0.0261780104712042</v>
      </c>
      <c r="ER47" s="18">
        <v>287</v>
      </c>
      <c r="ES47" s="18">
        <v>518</v>
      </c>
      <c r="ET47" s="26">
        <v>0.0250965250965251</v>
      </c>
      <c r="EU47" s="17">
        <v>13</v>
      </c>
      <c r="EV47" s="18">
        <v>3616</v>
      </c>
      <c r="EW47" s="18">
        <f t="shared" si="16"/>
        <v>278.153846153846</v>
      </c>
      <c r="EX47" s="17">
        <v>279</v>
      </c>
      <c r="EY47" s="17">
        <f t="shared" si="17"/>
        <v>-11.0000000000003</v>
      </c>
      <c r="EZ47" s="36">
        <f t="shared" si="18"/>
        <v>-0.00304203539823017</v>
      </c>
      <c r="FA47" s="17">
        <v>175</v>
      </c>
      <c r="FB47" s="18">
        <v>482</v>
      </c>
      <c r="FC47" s="26">
        <v>0.0228215767634855</v>
      </c>
      <c r="FD47" s="17">
        <v>11</v>
      </c>
      <c r="FE47" s="18">
        <v>3006</v>
      </c>
      <c r="FF47" s="18">
        <f t="shared" si="19"/>
        <v>273.272727272727</v>
      </c>
      <c r="FG47" s="17">
        <v>279</v>
      </c>
      <c r="FH47" s="17">
        <f t="shared" si="20"/>
        <v>-63.0000000000002</v>
      </c>
      <c r="FI47" s="36">
        <f t="shared" si="21"/>
        <v>-0.0209580838323354</v>
      </c>
      <c r="FJ47" s="17">
        <v>112</v>
      </c>
      <c r="FK47" s="18">
        <v>512</v>
      </c>
      <c r="FL47" s="26">
        <v>0.017578125</v>
      </c>
      <c r="FM47" s="17">
        <v>9</v>
      </c>
      <c r="FN47" s="18">
        <v>2470</v>
      </c>
      <c r="FO47" s="18">
        <f t="shared" si="22"/>
        <v>274.444444444444</v>
      </c>
      <c r="FP47" s="17">
        <v>279</v>
      </c>
      <c r="FQ47" s="17">
        <f t="shared" si="23"/>
        <v>-40.9999999999999</v>
      </c>
      <c r="FR47" s="36">
        <f t="shared" si="24"/>
        <v>-0.0165991902834008</v>
      </c>
      <c r="FS47" s="17">
        <v>138</v>
      </c>
      <c r="FT47" s="18">
        <v>428</v>
      </c>
      <c r="FU47" s="26">
        <v>0.0163551401869159</v>
      </c>
      <c r="FV47" s="17">
        <v>7</v>
      </c>
      <c r="FW47" s="18">
        <v>1952</v>
      </c>
      <c r="FX47" s="18">
        <f t="shared" si="25"/>
        <v>278.857142857143</v>
      </c>
      <c r="FY47" s="17">
        <v>279</v>
      </c>
      <c r="FZ47" s="17">
        <f t="shared" si="26"/>
        <v>-1.00000000000017</v>
      </c>
      <c r="GA47" s="36">
        <f t="shared" si="27"/>
        <v>-0.000512295081967301</v>
      </c>
      <c r="GB47" s="17">
        <v>174</v>
      </c>
      <c r="GC47" s="18">
        <v>406</v>
      </c>
      <c r="GD47" s="26">
        <v>0.00738916256157635</v>
      </c>
      <c r="GE47" s="17">
        <v>3</v>
      </c>
      <c r="GF47" s="18">
        <v>837</v>
      </c>
      <c r="GG47" s="18">
        <f t="shared" si="28"/>
        <v>279</v>
      </c>
      <c r="GH47" s="17">
        <v>279</v>
      </c>
      <c r="GI47" s="17">
        <f t="shared" si="29"/>
        <v>0</v>
      </c>
      <c r="GJ47" s="36">
        <f t="shared" si="30"/>
        <v>0</v>
      </c>
      <c r="GK47" s="17">
        <v>197</v>
      </c>
      <c r="GL47" s="18">
        <v>373</v>
      </c>
      <c r="GM47" s="26">
        <v>0.0187667560321716</v>
      </c>
      <c r="GN47" s="18">
        <v>7</v>
      </c>
      <c r="GO47" s="18">
        <v>1945</v>
      </c>
      <c r="GP47" s="18">
        <f t="shared" si="31"/>
        <v>277.857142857143</v>
      </c>
      <c r="GQ47" s="17">
        <v>279</v>
      </c>
      <c r="GR47" s="17">
        <f t="shared" si="32"/>
        <v>-8.00000000000017</v>
      </c>
      <c r="GS47" s="36">
        <f t="shared" si="33"/>
        <v>-0.00411311053984585</v>
      </c>
      <c r="GT47" s="17">
        <v>170</v>
      </c>
      <c r="GU47" s="18">
        <v>385</v>
      </c>
      <c r="GV47" s="26">
        <v>0.0337662337662338</v>
      </c>
      <c r="GW47" s="18">
        <v>13</v>
      </c>
      <c r="GX47" s="18">
        <v>3610</v>
      </c>
      <c r="GY47" s="18">
        <v>277.692307692308</v>
      </c>
      <c r="GZ47" s="17">
        <v>279</v>
      </c>
      <c r="HA47" s="17">
        <v>-17.0000000000002</v>
      </c>
      <c r="HB47" s="36">
        <v>-0.00470914127423827</v>
      </c>
      <c r="HC47" s="17">
        <v>217</v>
      </c>
      <c r="HD47" s="18">
        <v>425</v>
      </c>
      <c r="HE47" s="26">
        <v>0.0141176470588235</v>
      </c>
      <c r="HF47" s="18">
        <v>6</v>
      </c>
      <c r="HG47" s="18">
        <v>1655</v>
      </c>
      <c r="HH47" s="40">
        <v>275.833333333333</v>
      </c>
      <c r="HI47" s="17">
        <v>279</v>
      </c>
      <c r="HJ47" s="17">
        <v>-19.0000000000001</v>
      </c>
      <c r="HK47" s="36">
        <v>-0.0114803625377644</v>
      </c>
      <c r="HL47" s="18">
        <v>217</v>
      </c>
      <c r="HM47" s="18">
        <v>393</v>
      </c>
      <c r="HN47" s="26">
        <v>0.0279898218829517</v>
      </c>
      <c r="HO47" s="18">
        <v>11</v>
      </c>
      <c r="HP47" s="18">
        <v>3055</v>
      </c>
      <c r="HQ47" s="18">
        <f t="shared" si="50"/>
        <v>277.727272727273</v>
      </c>
      <c r="HR47" s="17">
        <v>279</v>
      </c>
      <c r="HS47" s="17">
        <f t="shared" si="35"/>
        <v>-13.9999999999998</v>
      </c>
      <c r="HT47" s="36">
        <f t="shared" si="36"/>
        <v>-0.00458265139116196</v>
      </c>
      <c r="HU47" s="18">
        <v>215</v>
      </c>
      <c r="HV47" s="18">
        <v>468</v>
      </c>
      <c r="HW47" s="26">
        <v>0.032051282051282</v>
      </c>
      <c r="HX47" s="17">
        <v>15</v>
      </c>
      <c r="HY47" s="18">
        <v>4140</v>
      </c>
      <c r="HZ47" s="18">
        <v>276</v>
      </c>
      <c r="IA47" s="17">
        <v>279</v>
      </c>
      <c r="IB47" s="17">
        <f t="shared" si="37"/>
        <v>-45</v>
      </c>
      <c r="IC47" s="36">
        <f t="shared" si="38"/>
        <v>-0.0108695652173913</v>
      </c>
      <c r="ID47" s="18">
        <v>213</v>
      </c>
      <c r="IE47" s="18">
        <v>437</v>
      </c>
      <c r="IF47" s="26">
        <v>0.0251716247139588</v>
      </c>
      <c r="IG47" s="17">
        <v>11</v>
      </c>
      <c r="IH47" s="18">
        <v>3039</v>
      </c>
      <c r="II47" s="40">
        <v>276.272727272727</v>
      </c>
      <c r="IJ47" s="17">
        <v>279</v>
      </c>
      <c r="IK47" s="17">
        <f t="shared" si="39"/>
        <v>-30.0000000000027</v>
      </c>
      <c r="IL47" s="36">
        <f t="shared" si="40"/>
        <v>-0.00987166831194562</v>
      </c>
      <c r="IM47" s="17">
        <v>216</v>
      </c>
      <c r="IN47" s="17"/>
      <c r="IO47" s="17">
        <v>570</v>
      </c>
      <c r="IP47" s="17">
        <v>151589.8</v>
      </c>
      <c r="IQ47" s="18">
        <v>181</v>
      </c>
      <c r="IR47" s="18">
        <v>50265.47</v>
      </c>
      <c r="IS47" s="17"/>
      <c r="IT47" s="17"/>
      <c r="IU47" s="17"/>
      <c r="IV47" s="17"/>
      <c r="IW47" s="18"/>
      <c r="IX47" s="41"/>
      <c r="IY47" s="41"/>
      <c r="IZ47" s="41"/>
      <c r="JA47" s="41"/>
      <c r="JB47" s="41"/>
      <c r="JC47" s="41"/>
      <c r="JD47" s="41"/>
      <c r="JE47" s="18"/>
      <c r="JF47" s="41"/>
      <c r="JG47" s="41"/>
      <c r="JH47" s="41"/>
      <c r="JI47" s="18"/>
      <c r="JJ47" s="18"/>
      <c r="JK47" s="18">
        <f t="shared" si="41"/>
        <v>288</v>
      </c>
      <c r="JL47" s="18">
        <f t="shared" si="42"/>
        <v>79541</v>
      </c>
      <c r="JM47" s="17">
        <v>279</v>
      </c>
      <c r="JN47" s="17">
        <f t="shared" si="43"/>
        <v>-811.000000000002</v>
      </c>
      <c r="JO47" s="36">
        <f t="shared" si="44"/>
        <v>-0.0101959995474032</v>
      </c>
      <c r="JP47" s="18">
        <f t="shared" si="45"/>
        <v>1039</v>
      </c>
      <c r="JQ47" s="42">
        <f t="shared" si="46"/>
        <v>281396.27</v>
      </c>
      <c r="JR47" s="43"/>
      <c r="JS47" s="43"/>
    </row>
    <row r="48" customFormat="1" ht="16.5" spans="1:279">
      <c r="A48" s="16"/>
      <c r="B48" s="20" t="s">
        <v>211</v>
      </c>
      <c r="C48" s="18">
        <v>6939962755380</v>
      </c>
      <c r="D48" s="18">
        <v>585896268442</v>
      </c>
      <c r="E48" s="18">
        <v>21063510001496</v>
      </c>
      <c r="F48" s="17" t="s">
        <v>361</v>
      </c>
      <c r="G48" s="19" t="s">
        <v>362</v>
      </c>
      <c r="H48" s="17" t="s">
        <v>129</v>
      </c>
      <c r="I48" s="26">
        <f>VLOOKUP(C48,[2]Sheet2!J:O,6,0)</f>
        <v>0</v>
      </c>
      <c r="J48" s="17">
        <f>VLOOKUP(C48,[2]Sheet2!J:M,4,0)</f>
        <v>52</v>
      </c>
      <c r="K48" s="17">
        <f>VLOOKUP(C48,[2]Sheet2!J:P,7,0)</f>
        <v>17</v>
      </c>
      <c r="L48" s="18" t="str">
        <f>VLOOKUP(C48,[2]Sheet2!J:N,5,0)</f>
        <v>-</v>
      </c>
      <c r="M48" s="27" t="e">
        <f ca="1" t="shared" si="0"/>
        <v>#VALUE!</v>
      </c>
      <c r="N48" s="17">
        <v>205</v>
      </c>
      <c r="O48" s="26">
        <v>0.0048780487804878</v>
      </c>
      <c r="P48" s="18">
        <v>1</v>
      </c>
      <c r="Q48" s="18">
        <v>699</v>
      </c>
      <c r="R48" s="17">
        <v>699</v>
      </c>
      <c r="S48" s="17">
        <v>68</v>
      </c>
      <c r="T48" s="17">
        <v>169</v>
      </c>
      <c r="U48" s="26">
        <v>0</v>
      </c>
      <c r="V48" s="18">
        <v>0</v>
      </c>
      <c r="W48" s="18">
        <v>0</v>
      </c>
      <c r="X48" s="17">
        <v>699</v>
      </c>
      <c r="Y48" s="17">
        <v>68</v>
      </c>
      <c r="Z48" s="17">
        <v>170</v>
      </c>
      <c r="AA48" s="26">
        <v>0.00588235294117647</v>
      </c>
      <c r="AB48" s="18">
        <v>1</v>
      </c>
      <c r="AC48" s="18">
        <v>699</v>
      </c>
      <c r="AD48" s="17">
        <v>699</v>
      </c>
      <c r="AE48" s="17">
        <v>67</v>
      </c>
      <c r="AF48" s="17">
        <v>194</v>
      </c>
      <c r="AG48" s="26">
        <v>0.0154639175257732</v>
      </c>
      <c r="AH48" s="18">
        <v>3</v>
      </c>
      <c r="AI48" s="18">
        <v>2092</v>
      </c>
      <c r="AJ48" s="17">
        <v>699</v>
      </c>
      <c r="AK48" s="17">
        <v>65</v>
      </c>
      <c r="AL48" s="17">
        <v>228</v>
      </c>
      <c r="AM48" s="26">
        <v>0.0043859649122807</v>
      </c>
      <c r="AN48" s="18">
        <v>1</v>
      </c>
      <c r="AO48" s="18">
        <v>599</v>
      </c>
      <c r="AP48" s="17">
        <v>599</v>
      </c>
      <c r="AQ48" s="17">
        <v>64</v>
      </c>
      <c r="AR48" s="17">
        <v>216</v>
      </c>
      <c r="AS48" s="26">
        <v>0</v>
      </c>
      <c r="AT48" s="18">
        <v>0</v>
      </c>
      <c r="AU48" s="18">
        <v>0</v>
      </c>
      <c r="AV48" s="17">
        <v>599</v>
      </c>
      <c r="AW48" s="17">
        <v>64</v>
      </c>
      <c r="AX48" s="17">
        <v>228</v>
      </c>
      <c r="AY48" s="26">
        <v>0.0043859649122807</v>
      </c>
      <c r="AZ48" s="17">
        <v>1</v>
      </c>
      <c r="BA48" s="18">
        <v>599</v>
      </c>
      <c r="BB48" s="17">
        <v>599</v>
      </c>
      <c r="BC48" s="17">
        <v>63</v>
      </c>
      <c r="BD48" s="17">
        <v>224</v>
      </c>
      <c r="BE48" s="32">
        <v>0</v>
      </c>
      <c r="BF48" s="17">
        <v>0</v>
      </c>
      <c r="BG48" s="18">
        <v>0</v>
      </c>
      <c r="BH48" s="17">
        <v>599</v>
      </c>
      <c r="BI48" s="17">
        <v>63</v>
      </c>
      <c r="BJ48" s="17">
        <v>220</v>
      </c>
      <c r="BK48" s="32">
        <v>0.00909090909090909</v>
      </c>
      <c r="BL48" s="18">
        <v>2</v>
      </c>
      <c r="BM48" s="18">
        <v>1198</v>
      </c>
      <c r="BN48" s="17">
        <v>599</v>
      </c>
      <c r="BO48" s="17">
        <v>62</v>
      </c>
      <c r="BP48" s="17">
        <v>182</v>
      </c>
      <c r="BQ48" s="32">
        <v>0.010989010989011</v>
      </c>
      <c r="BR48" s="18">
        <v>2</v>
      </c>
      <c r="BS48" s="18">
        <v>1198</v>
      </c>
      <c r="BT48" s="17">
        <v>599</v>
      </c>
      <c r="BU48" s="18">
        <v>62</v>
      </c>
      <c r="BV48" s="17">
        <v>189</v>
      </c>
      <c r="BW48" s="32">
        <v>0.00529100529100529</v>
      </c>
      <c r="BX48" s="18">
        <v>1</v>
      </c>
      <c r="BY48" s="18">
        <v>599</v>
      </c>
      <c r="BZ48" s="17">
        <v>599</v>
      </c>
      <c r="CA48" s="18">
        <v>58</v>
      </c>
      <c r="CB48" s="18">
        <v>208</v>
      </c>
      <c r="CC48" s="32">
        <v>0.0144230769230769</v>
      </c>
      <c r="CD48" s="18">
        <v>3</v>
      </c>
      <c r="CE48" s="18">
        <v>1797</v>
      </c>
      <c r="CF48" s="17">
        <v>599</v>
      </c>
      <c r="CG48" s="18">
        <v>56</v>
      </c>
      <c r="CH48" s="33">
        <v>208</v>
      </c>
      <c r="CI48" s="32">
        <v>0.00480769230769231</v>
      </c>
      <c r="CJ48" s="18">
        <v>1</v>
      </c>
      <c r="CK48" s="18">
        <v>599</v>
      </c>
      <c r="CL48" s="17">
        <v>599</v>
      </c>
      <c r="CM48" s="18">
        <v>55</v>
      </c>
      <c r="CN48" s="33">
        <v>214</v>
      </c>
      <c r="CO48" s="32">
        <v>0</v>
      </c>
      <c r="CP48" s="17">
        <v>0</v>
      </c>
      <c r="CQ48" s="18">
        <v>0</v>
      </c>
      <c r="CR48" s="17">
        <v>599</v>
      </c>
      <c r="CS48" s="17">
        <v>55</v>
      </c>
      <c r="CT48" s="33">
        <v>197</v>
      </c>
      <c r="CU48" s="32">
        <v>0.0101522842639594</v>
      </c>
      <c r="CV48" s="17">
        <v>2</v>
      </c>
      <c r="CW48" s="18">
        <v>1198</v>
      </c>
      <c r="CX48" s="17">
        <v>599</v>
      </c>
      <c r="CY48" s="17">
        <v>53</v>
      </c>
      <c r="CZ48" s="33">
        <v>153</v>
      </c>
      <c r="DA48" s="32">
        <v>0</v>
      </c>
      <c r="DB48" s="18">
        <v>0</v>
      </c>
      <c r="DC48" s="18">
        <v>0</v>
      </c>
      <c r="DD48" s="18">
        <f t="shared" si="1"/>
        <v>0</v>
      </c>
      <c r="DE48" s="17">
        <v>599</v>
      </c>
      <c r="DF48" s="17">
        <f t="shared" si="2"/>
        <v>0</v>
      </c>
      <c r="DG48" s="36">
        <f t="shared" si="3"/>
        <v>0</v>
      </c>
      <c r="DH48" s="18">
        <v>53</v>
      </c>
      <c r="DI48" s="18">
        <v>151</v>
      </c>
      <c r="DJ48" s="26">
        <v>0</v>
      </c>
      <c r="DK48" s="18">
        <v>0</v>
      </c>
      <c r="DL48" s="18">
        <v>0</v>
      </c>
      <c r="DM48" s="18"/>
      <c r="DN48" s="17">
        <v>599</v>
      </c>
      <c r="DO48" s="17">
        <f t="shared" si="5"/>
        <v>0</v>
      </c>
      <c r="DP48" s="36">
        <f t="shared" si="6"/>
        <v>0</v>
      </c>
      <c r="DQ48" s="18">
        <v>53</v>
      </c>
      <c r="DR48" s="18">
        <v>151</v>
      </c>
      <c r="DS48" s="26">
        <v>0</v>
      </c>
      <c r="DT48" s="18">
        <v>0</v>
      </c>
      <c r="DU48" s="18">
        <v>0</v>
      </c>
      <c r="DV48" s="18">
        <f t="shared" si="7"/>
        <v>0</v>
      </c>
      <c r="DW48" s="17">
        <v>599</v>
      </c>
      <c r="DX48" s="17">
        <f t="shared" si="8"/>
        <v>0</v>
      </c>
      <c r="DY48" s="36">
        <f t="shared" si="9"/>
        <v>0</v>
      </c>
      <c r="DZ48" s="18">
        <v>53</v>
      </c>
      <c r="EA48" s="18">
        <v>151</v>
      </c>
      <c r="EB48" s="26">
        <v>0</v>
      </c>
      <c r="EC48" s="18">
        <v>0</v>
      </c>
      <c r="ED48" s="18">
        <v>0</v>
      </c>
      <c r="EE48" s="18">
        <f t="shared" si="10"/>
        <v>0</v>
      </c>
      <c r="EF48" s="17">
        <v>599</v>
      </c>
      <c r="EG48" s="17">
        <f t="shared" si="11"/>
        <v>0</v>
      </c>
      <c r="EH48" s="36">
        <f t="shared" si="12"/>
        <v>0</v>
      </c>
      <c r="EI48" s="18">
        <v>53</v>
      </c>
      <c r="EJ48" s="18">
        <v>177</v>
      </c>
      <c r="EK48" s="26">
        <v>0</v>
      </c>
      <c r="EL48" s="18">
        <v>0</v>
      </c>
      <c r="EM48" s="18">
        <v>0</v>
      </c>
      <c r="EN48" s="18">
        <f t="shared" si="13"/>
        <v>0</v>
      </c>
      <c r="EO48" s="17">
        <v>599</v>
      </c>
      <c r="EP48" s="17">
        <f t="shared" si="14"/>
        <v>0</v>
      </c>
      <c r="EQ48" s="36">
        <f t="shared" si="15"/>
        <v>0</v>
      </c>
      <c r="ER48" s="18">
        <v>53</v>
      </c>
      <c r="ES48" s="18">
        <v>182</v>
      </c>
      <c r="ET48" s="26">
        <v>0</v>
      </c>
      <c r="EU48" s="17">
        <v>0</v>
      </c>
      <c r="EV48" s="18">
        <v>0</v>
      </c>
      <c r="EW48" s="18">
        <f t="shared" si="16"/>
        <v>0</v>
      </c>
      <c r="EX48" s="17">
        <v>599</v>
      </c>
      <c r="EY48" s="17">
        <f t="shared" si="17"/>
        <v>0</v>
      </c>
      <c r="EZ48" s="36">
        <f t="shared" si="18"/>
        <v>0</v>
      </c>
      <c r="FA48" s="17">
        <v>53</v>
      </c>
      <c r="FB48" s="18">
        <v>172</v>
      </c>
      <c r="FC48" s="26">
        <v>0</v>
      </c>
      <c r="FD48" s="17">
        <v>0</v>
      </c>
      <c r="FE48" s="18">
        <v>0</v>
      </c>
      <c r="FF48" s="18">
        <f t="shared" si="19"/>
        <v>0</v>
      </c>
      <c r="FG48" s="17">
        <v>599</v>
      </c>
      <c r="FH48" s="17">
        <f t="shared" si="20"/>
        <v>0</v>
      </c>
      <c r="FI48" s="36">
        <f t="shared" si="21"/>
        <v>0</v>
      </c>
      <c r="FJ48" s="17">
        <v>53</v>
      </c>
      <c r="FK48" s="18">
        <v>197</v>
      </c>
      <c r="FL48" s="26">
        <v>0</v>
      </c>
      <c r="FM48" s="17">
        <v>0</v>
      </c>
      <c r="FN48" s="18">
        <v>0</v>
      </c>
      <c r="FO48" s="18">
        <f t="shared" si="22"/>
        <v>0</v>
      </c>
      <c r="FP48" s="17">
        <v>599</v>
      </c>
      <c r="FQ48" s="17">
        <f t="shared" si="23"/>
        <v>0</v>
      </c>
      <c r="FR48" s="36">
        <f t="shared" si="24"/>
        <v>0</v>
      </c>
      <c r="FS48" s="17">
        <v>53</v>
      </c>
      <c r="FT48" s="18">
        <v>141</v>
      </c>
      <c r="FU48" s="26">
        <v>0.00709219858156028</v>
      </c>
      <c r="FV48" s="17">
        <v>1</v>
      </c>
      <c r="FW48" s="18">
        <v>589</v>
      </c>
      <c r="FX48" s="18">
        <f t="shared" si="25"/>
        <v>589</v>
      </c>
      <c r="FY48" s="17">
        <v>599</v>
      </c>
      <c r="FZ48" s="17">
        <f t="shared" si="26"/>
        <v>-10</v>
      </c>
      <c r="GA48" s="36">
        <f t="shared" si="27"/>
        <v>-0.0169779286926995</v>
      </c>
      <c r="GB48" s="17">
        <v>52</v>
      </c>
      <c r="GC48" s="18">
        <v>174</v>
      </c>
      <c r="GD48" s="26">
        <v>0</v>
      </c>
      <c r="GE48" s="17">
        <v>0</v>
      </c>
      <c r="GF48" s="18">
        <v>0</v>
      </c>
      <c r="GG48" s="18">
        <f t="shared" si="28"/>
        <v>0</v>
      </c>
      <c r="GH48" s="17">
        <v>599</v>
      </c>
      <c r="GI48" s="17">
        <f t="shared" si="29"/>
        <v>0</v>
      </c>
      <c r="GJ48" s="36">
        <f t="shared" si="30"/>
        <v>0</v>
      </c>
      <c r="GK48" s="17">
        <v>52</v>
      </c>
      <c r="GL48" s="18">
        <v>188</v>
      </c>
      <c r="GM48" s="26">
        <v>0</v>
      </c>
      <c r="GN48" s="18">
        <v>0</v>
      </c>
      <c r="GO48" s="18">
        <v>0</v>
      </c>
      <c r="GP48" s="18">
        <f t="shared" si="31"/>
        <v>0</v>
      </c>
      <c r="GQ48" s="17">
        <v>599</v>
      </c>
      <c r="GR48" s="17">
        <f t="shared" si="32"/>
        <v>0</v>
      </c>
      <c r="GS48" s="36">
        <f t="shared" si="33"/>
        <v>0</v>
      </c>
      <c r="GT48" s="17">
        <v>52</v>
      </c>
      <c r="GU48" s="18">
        <v>196</v>
      </c>
      <c r="GV48" s="26">
        <v>0</v>
      </c>
      <c r="GW48" s="18">
        <v>0</v>
      </c>
      <c r="GX48" s="18">
        <v>0</v>
      </c>
      <c r="GY48" s="18">
        <v>0</v>
      </c>
      <c r="GZ48" s="17">
        <v>599</v>
      </c>
      <c r="HA48" s="17">
        <v>0</v>
      </c>
      <c r="HB48" s="36">
        <v>0</v>
      </c>
      <c r="HC48" s="17">
        <v>52</v>
      </c>
      <c r="HD48" s="18">
        <v>159</v>
      </c>
      <c r="HE48" s="26">
        <v>0</v>
      </c>
      <c r="HF48" s="18">
        <v>0</v>
      </c>
      <c r="HG48" s="18">
        <v>0</v>
      </c>
      <c r="HH48" s="40">
        <v>0</v>
      </c>
      <c r="HI48" s="17">
        <v>599</v>
      </c>
      <c r="HJ48" s="17">
        <v>0</v>
      </c>
      <c r="HK48" s="36">
        <v>0</v>
      </c>
      <c r="HL48" s="18">
        <v>52</v>
      </c>
      <c r="HM48" s="18">
        <v>169</v>
      </c>
      <c r="HN48" s="26">
        <v>0</v>
      </c>
      <c r="HO48" s="18">
        <v>0</v>
      </c>
      <c r="HP48" s="18">
        <v>0</v>
      </c>
      <c r="HQ48" s="18">
        <v>0</v>
      </c>
      <c r="HR48" s="17">
        <v>599</v>
      </c>
      <c r="HS48" s="17">
        <f t="shared" si="35"/>
        <v>0</v>
      </c>
      <c r="HT48" s="36">
        <f t="shared" si="36"/>
        <v>0</v>
      </c>
      <c r="HU48" s="18">
        <v>52</v>
      </c>
      <c r="HV48" s="18">
        <v>147</v>
      </c>
      <c r="HW48" s="26">
        <v>0.00680272108843537</v>
      </c>
      <c r="HX48" s="17">
        <v>1</v>
      </c>
      <c r="HY48" s="18">
        <v>599</v>
      </c>
      <c r="HZ48" s="18">
        <v>599</v>
      </c>
      <c r="IA48" s="17">
        <v>599</v>
      </c>
      <c r="IB48" s="17">
        <f t="shared" si="37"/>
        <v>0</v>
      </c>
      <c r="IC48" s="36">
        <f t="shared" si="38"/>
        <v>0</v>
      </c>
      <c r="ID48" s="18">
        <v>51</v>
      </c>
      <c r="IE48" s="18">
        <v>122</v>
      </c>
      <c r="IF48" s="26">
        <v>0.00819672131147541</v>
      </c>
      <c r="IG48" s="17">
        <v>1</v>
      </c>
      <c r="IH48" s="18">
        <v>599</v>
      </c>
      <c r="II48" s="40">
        <v>599</v>
      </c>
      <c r="IJ48" s="17">
        <v>599</v>
      </c>
      <c r="IK48" s="17">
        <f t="shared" si="39"/>
        <v>0</v>
      </c>
      <c r="IL48" s="36">
        <f t="shared" si="40"/>
        <v>0</v>
      </c>
      <c r="IM48" s="17">
        <v>50</v>
      </c>
      <c r="IN48" s="17"/>
      <c r="IO48" s="17">
        <v>55</v>
      </c>
      <c r="IP48" s="17">
        <v>32412.83</v>
      </c>
      <c r="IQ48" s="18">
        <v>11</v>
      </c>
      <c r="IR48" s="18">
        <v>6660.08</v>
      </c>
      <c r="IS48" s="17"/>
      <c r="IT48" s="17"/>
      <c r="IU48" s="17"/>
      <c r="IV48" s="17"/>
      <c r="IW48" s="16"/>
      <c r="IX48" s="16"/>
      <c r="IY48" s="16"/>
      <c r="IZ48" s="16"/>
      <c r="JA48" s="41"/>
      <c r="JB48" s="41"/>
      <c r="JC48" s="41"/>
      <c r="JD48" s="41"/>
      <c r="JE48" s="18"/>
      <c r="JF48" s="41"/>
      <c r="JG48" s="41"/>
      <c r="JH48" s="41"/>
      <c r="JI48" s="18"/>
      <c r="JJ48" s="18"/>
      <c r="JK48" s="18">
        <f t="shared" si="41"/>
        <v>21</v>
      </c>
      <c r="JL48" s="18">
        <f t="shared" si="42"/>
        <v>13064</v>
      </c>
      <c r="JM48" s="17">
        <v>599</v>
      </c>
      <c r="JN48" s="17">
        <f t="shared" si="43"/>
        <v>485</v>
      </c>
      <c r="JO48" s="36">
        <f t="shared" si="44"/>
        <v>0.037124923453766</v>
      </c>
      <c r="JP48" s="18">
        <f t="shared" si="45"/>
        <v>87</v>
      </c>
      <c r="JQ48" s="42">
        <f t="shared" si="46"/>
        <v>52136.91</v>
      </c>
      <c r="JR48" s="43"/>
      <c r="JS48" s="43"/>
    </row>
    <row r="49" s="9" customFormat="1" ht="16.5" spans="1:282">
      <c r="A49" s="16" t="s">
        <v>133</v>
      </c>
      <c r="B49" s="17" t="s">
        <v>218</v>
      </c>
      <c r="C49" s="18">
        <v>6939962760599</v>
      </c>
      <c r="D49" s="18">
        <v>575402557727</v>
      </c>
      <c r="E49" s="18">
        <v>21064011001539</v>
      </c>
      <c r="F49" s="17" t="s">
        <v>219</v>
      </c>
      <c r="G49" s="19" t="s">
        <v>220</v>
      </c>
      <c r="H49" s="17" t="s">
        <v>129</v>
      </c>
      <c r="I49" s="26">
        <f>VLOOKUP(C49,[2]Sheet2!J:O,6,0)</f>
        <v>1</v>
      </c>
      <c r="J49" s="17">
        <f>VLOOKUP(C49,[2]Sheet2!J:M,4,0)</f>
        <v>124</v>
      </c>
      <c r="K49" s="17">
        <f>VLOOKUP(C49,[2]Sheet2!J:P,7,0)</f>
        <v>0</v>
      </c>
      <c r="L49" s="18">
        <f>VLOOKUP(C49,[2]Sheet2!J:N,5,0)</f>
        <v>62.2668579626973</v>
      </c>
      <c r="M49" s="27" t="e">
        <f ca="1" t="shared" si="0"/>
        <v>#VALUE!</v>
      </c>
      <c r="N49" s="17">
        <v>780</v>
      </c>
      <c r="O49" s="26">
        <v>0.0192307692307692</v>
      </c>
      <c r="P49" s="18">
        <v>15</v>
      </c>
      <c r="Q49" s="18">
        <v>5960</v>
      </c>
      <c r="R49" s="17">
        <v>599</v>
      </c>
      <c r="S49" s="17">
        <v>144</v>
      </c>
      <c r="T49" s="17">
        <v>532</v>
      </c>
      <c r="U49" s="26">
        <v>0.0338345864661654</v>
      </c>
      <c r="V49" s="18">
        <v>18</v>
      </c>
      <c r="W49" s="18">
        <v>7127</v>
      </c>
      <c r="X49" s="17">
        <v>599</v>
      </c>
      <c r="Y49" s="17">
        <v>108</v>
      </c>
      <c r="Z49" s="17">
        <v>603</v>
      </c>
      <c r="AA49" s="26">
        <v>0.0149253731343284</v>
      </c>
      <c r="AB49" s="18">
        <v>9</v>
      </c>
      <c r="AC49" s="18">
        <v>3581</v>
      </c>
      <c r="AD49" s="17">
        <v>599</v>
      </c>
      <c r="AE49" s="17">
        <v>100</v>
      </c>
      <c r="AF49" s="17">
        <v>605</v>
      </c>
      <c r="AG49" s="26">
        <v>0.0148760330578512</v>
      </c>
      <c r="AH49" s="18">
        <v>9</v>
      </c>
      <c r="AI49" s="18">
        <v>3981</v>
      </c>
      <c r="AJ49" s="17">
        <v>599</v>
      </c>
      <c r="AK49" s="17">
        <v>82</v>
      </c>
      <c r="AL49" s="17">
        <v>619</v>
      </c>
      <c r="AM49" s="26">
        <v>0.00484652665589661</v>
      </c>
      <c r="AN49" s="18">
        <v>3</v>
      </c>
      <c r="AO49" s="18">
        <v>1797</v>
      </c>
      <c r="AP49" s="17">
        <v>599</v>
      </c>
      <c r="AQ49" s="17">
        <v>96</v>
      </c>
      <c r="AR49" s="17">
        <v>496</v>
      </c>
      <c r="AS49" s="26">
        <v>0.00403225806451613</v>
      </c>
      <c r="AT49" s="18">
        <v>2</v>
      </c>
      <c r="AU49" s="18">
        <v>1198</v>
      </c>
      <c r="AV49" s="17">
        <v>599</v>
      </c>
      <c r="AW49" s="17">
        <v>96</v>
      </c>
      <c r="AX49" s="17">
        <v>559</v>
      </c>
      <c r="AY49" s="26">
        <v>0.00536672629695885</v>
      </c>
      <c r="AZ49" s="17">
        <v>3</v>
      </c>
      <c r="BA49" s="18">
        <v>1797</v>
      </c>
      <c r="BB49" s="17">
        <v>599</v>
      </c>
      <c r="BC49" s="17">
        <v>106</v>
      </c>
      <c r="BD49" s="17">
        <v>527</v>
      </c>
      <c r="BE49" s="32">
        <v>0</v>
      </c>
      <c r="BF49" s="17">
        <v>0</v>
      </c>
      <c r="BG49" s="18">
        <v>0</v>
      </c>
      <c r="BH49" s="17">
        <v>599</v>
      </c>
      <c r="BI49" s="17">
        <v>106</v>
      </c>
      <c r="BJ49" s="17">
        <v>484</v>
      </c>
      <c r="BK49" s="32">
        <v>0.012396694214876</v>
      </c>
      <c r="BL49" s="18">
        <v>6</v>
      </c>
      <c r="BM49" s="18">
        <v>2994</v>
      </c>
      <c r="BN49" s="17">
        <v>599</v>
      </c>
      <c r="BO49" s="17">
        <v>110</v>
      </c>
      <c r="BP49" s="17">
        <v>378</v>
      </c>
      <c r="BQ49" s="32">
        <v>0.00264550264550265</v>
      </c>
      <c r="BR49" s="18">
        <v>1</v>
      </c>
      <c r="BS49" s="18">
        <v>499</v>
      </c>
      <c r="BT49" s="17">
        <v>499</v>
      </c>
      <c r="BU49" s="18">
        <v>110</v>
      </c>
      <c r="BV49" s="17">
        <v>344</v>
      </c>
      <c r="BW49" s="32">
        <v>0.00581395348837209</v>
      </c>
      <c r="BX49" s="18">
        <v>2</v>
      </c>
      <c r="BY49" s="18">
        <v>998</v>
      </c>
      <c r="BZ49" s="17">
        <v>499</v>
      </c>
      <c r="CA49" s="18">
        <v>116</v>
      </c>
      <c r="CB49" s="18">
        <v>415</v>
      </c>
      <c r="CC49" s="32">
        <v>0.0192771084337349</v>
      </c>
      <c r="CD49" s="18">
        <v>8</v>
      </c>
      <c r="CE49" s="18">
        <v>4282</v>
      </c>
      <c r="CF49" s="17">
        <v>499</v>
      </c>
      <c r="CG49" s="18">
        <v>112</v>
      </c>
      <c r="CH49" s="33">
        <v>409</v>
      </c>
      <c r="CI49" s="32">
        <v>0.00488997555012225</v>
      </c>
      <c r="CJ49" s="18">
        <v>2</v>
      </c>
      <c r="CK49" s="18">
        <v>998</v>
      </c>
      <c r="CL49" s="17">
        <v>499</v>
      </c>
      <c r="CM49" s="18">
        <v>108</v>
      </c>
      <c r="CN49" s="33">
        <v>381</v>
      </c>
      <c r="CO49" s="32">
        <v>0.010498687664042</v>
      </c>
      <c r="CP49" s="17">
        <v>4</v>
      </c>
      <c r="CQ49" s="18">
        <v>1996</v>
      </c>
      <c r="CR49" s="17">
        <v>499</v>
      </c>
      <c r="CS49" s="17">
        <v>100</v>
      </c>
      <c r="CT49" s="33">
        <v>435</v>
      </c>
      <c r="CU49" s="32">
        <v>0.00459770114942529</v>
      </c>
      <c r="CV49" s="17">
        <v>2</v>
      </c>
      <c r="CW49" s="18">
        <v>1088</v>
      </c>
      <c r="CX49" s="17">
        <v>499</v>
      </c>
      <c r="CY49" s="17">
        <v>96</v>
      </c>
      <c r="CZ49" s="33">
        <v>296</v>
      </c>
      <c r="DA49" s="32">
        <v>0.00337837837837838</v>
      </c>
      <c r="DB49" s="18">
        <v>1</v>
      </c>
      <c r="DC49" s="18">
        <v>499</v>
      </c>
      <c r="DD49" s="18">
        <f t="shared" si="1"/>
        <v>499</v>
      </c>
      <c r="DE49" s="17">
        <v>699</v>
      </c>
      <c r="DF49" s="17">
        <f t="shared" si="2"/>
        <v>-200</v>
      </c>
      <c r="DG49" s="36">
        <f t="shared" si="3"/>
        <v>-0.400801603206413</v>
      </c>
      <c r="DH49" s="18">
        <v>96</v>
      </c>
      <c r="DI49" s="18">
        <v>321</v>
      </c>
      <c r="DJ49" s="26">
        <v>0.00934579439252336</v>
      </c>
      <c r="DK49" s="18">
        <v>3</v>
      </c>
      <c r="DL49" s="18">
        <v>1497</v>
      </c>
      <c r="DM49" s="18">
        <f t="shared" ref="DM49:DM81" si="51">DL49/DK49</f>
        <v>499</v>
      </c>
      <c r="DN49" s="17">
        <v>699</v>
      </c>
      <c r="DO49" s="17">
        <f t="shared" si="5"/>
        <v>-600</v>
      </c>
      <c r="DP49" s="36">
        <f t="shared" si="6"/>
        <v>-0.400801603206413</v>
      </c>
      <c r="DQ49" s="18">
        <v>92</v>
      </c>
      <c r="DR49" s="18">
        <v>380</v>
      </c>
      <c r="DS49" s="26">
        <v>0.0105263157894737</v>
      </c>
      <c r="DT49" s="18">
        <v>4</v>
      </c>
      <c r="DU49" s="18">
        <v>1988</v>
      </c>
      <c r="DV49" s="18">
        <f t="shared" si="7"/>
        <v>497</v>
      </c>
      <c r="DW49" s="17">
        <v>699</v>
      </c>
      <c r="DX49" s="17">
        <f t="shared" si="8"/>
        <v>-808</v>
      </c>
      <c r="DY49" s="36">
        <f t="shared" si="9"/>
        <v>-0.406438631790744</v>
      </c>
      <c r="DZ49" s="18">
        <v>109</v>
      </c>
      <c r="EA49" s="18">
        <v>439</v>
      </c>
      <c r="EB49" s="26">
        <v>0.0136674259681093</v>
      </c>
      <c r="EC49" s="18">
        <v>6</v>
      </c>
      <c r="ED49" s="18">
        <v>2954</v>
      </c>
      <c r="EE49" s="18">
        <f t="shared" si="10"/>
        <v>492.333333333333</v>
      </c>
      <c r="EF49" s="17">
        <v>699</v>
      </c>
      <c r="EG49" s="17">
        <f t="shared" si="11"/>
        <v>-1240</v>
      </c>
      <c r="EH49" s="36">
        <f t="shared" si="12"/>
        <v>-0.41976980365606</v>
      </c>
      <c r="EI49" s="18">
        <v>74</v>
      </c>
      <c r="EJ49" s="18">
        <v>304</v>
      </c>
      <c r="EK49" s="26">
        <v>0.00986842105263158</v>
      </c>
      <c r="EL49" s="18">
        <v>3</v>
      </c>
      <c r="EM49" s="18">
        <v>1497</v>
      </c>
      <c r="EN49" s="18">
        <f t="shared" si="13"/>
        <v>499</v>
      </c>
      <c r="EO49" s="17">
        <v>699</v>
      </c>
      <c r="EP49" s="17">
        <f t="shared" si="14"/>
        <v>-600</v>
      </c>
      <c r="EQ49" s="36">
        <f t="shared" si="15"/>
        <v>-0.400801603206413</v>
      </c>
      <c r="ER49" s="18">
        <v>86</v>
      </c>
      <c r="ES49" s="18">
        <v>277</v>
      </c>
      <c r="ET49" s="26">
        <v>0</v>
      </c>
      <c r="EU49" s="17">
        <v>0</v>
      </c>
      <c r="EV49" s="18">
        <v>0</v>
      </c>
      <c r="EW49" s="18">
        <f t="shared" si="16"/>
        <v>0</v>
      </c>
      <c r="EX49" s="17">
        <v>699</v>
      </c>
      <c r="EY49" s="17">
        <f t="shared" si="17"/>
        <v>0</v>
      </c>
      <c r="EZ49" s="36">
        <f t="shared" si="18"/>
        <v>0</v>
      </c>
      <c r="FA49" s="17">
        <v>132</v>
      </c>
      <c r="FB49" s="18">
        <v>240</v>
      </c>
      <c r="FC49" s="26">
        <v>0</v>
      </c>
      <c r="FD49" s="17">
        <v>0</v>
      </c>
      <c r="FE49" s="18">
        <v>0</v>
      </c>
      <c r="FF49" s="18">
        <f t="shared" si="19"/>
        <v>0</v>
      </c>
      <c r="FG49" s="17">
        <v>699</v>
      </c>
      <c r="FH49" s="17">
        <f t="shared" si="20"/>
        <v>0</v>
      </c>
      <c r="FI49" s="36">
        <f t="shared" si="21"/>
        <v>0</v>
      </c>
      <c r="FJ49" s="17">
        <v>156</v>
      </c>
      <c r="FK49" s="18">
        <v>264</v>
      </c>
      <c r="FL49" s="26">
        <v>0.00378787878787879</v>
      </c>
      <c r="FM49" s="17">
        <v>1</v>
      </c>
      <c r="FN49" s="18">
        <v>599</v>
      </c>
      <c r="FO49" s="18">
        <f t="shared" si="22"/>
        <v>599</v>
      </c>
      <c r="FP49" s="17">
        <v>699</v>
      </c>
      <c r="FQ49" s="17">
        <f t="shared" si="23"/>
        <v>-100</v>
      </c>
      <c r="FR49" s="36">
        <f t="shared" si="24"/>
        <v>-0.1669449081803</v>
      </c>
      <c r="FS49" s="17">
        <v>208</v>
      </c>
      <c r="FT49" s="18">
        <v>282</v>
      </c>
      <c r="FU49" s="26">
        <v>0.0106382978723404</v>
      </c>
      <c r="FV49" s="17">
        <v>3</v>
      </c>
      <c r="FW49" s="18">
        <v>1997</v>
      </c>
      <c r="FX49" s="18">
        <f t="shared" si="25"/>
        <v>665.666666666667</v>
      </c>
      <c r="FY49" s="17">
        <v>699</v>
      </c>
      <c r="FZ49" s="17">
        <f t="shared" si="26"/>
        <v>-100</v>
      </c>
      <c r="GA49" s="36">
        <f t="shared" si="27"/>
        <v>-0.0500751126690036</v>
      </c>
      <c r="GB49" s="17">
        <v>242</v>
      </c>
      <c r="GC49" s="18">
        <v>259</v>
      </c>
      <c r="GD49" s="26">
        <v>0.00386100386100386</v>
      </c>
      <c r="GE49" s="17">
        <v>1</v>
      </c>
      <c r="GF49" s="18">
        <v>599</v>
      </c>
      <c r="GG49" s="18">
        <f t="shared" si="28"/>
        <v>599</v>
      </c>
      <c r="GH49" s="17">
        <v>699</v>
      </c>
      <c r="GI49" s="17">
        <f t="shared" si="29"/>
        <v>-100</v>
      </c>
      <c r="GJ49" s="36">
        <f t="shared" si="30"/>
        <v>-0.1669449081803</v>
      </c>
      <c r="GK49" s="17">
        <v>246</v>
      </c>
      <c r="GL49" s="18">
        <v>275</v>
      </c>
      <c r="GM49" s="26">
        <v>0.00363636363636364</v>
      </c>
      <c r="GN49" s="18">
        <v>1</v>
      </c>
      <c r="GO49" s="18">
        <v>589</v>
      </c>
      <c r="GP49" s="18">
        <f t="shared" si="31"/>
        <v>589</v>
      </c>
      <c r="GQ49" s="17">
        <v>699</v>
      </c>
      <c r="GR49" s="17">
        <f t="shared" si="32"/>
        <v>-110</v>
      </c>
      <c r="GS49" s="36">
        <f t="shared" si="33"/>
        <v>-0.186757215619694</v>
      </c>
      <c r="GT49" s="17">
        <v>248</v>
      </c>
      <c r="GU49" s="18">
        <v>289</v>
      </c>
      <c r="GV49" s="26">
        <v>0.00346020761245675</v>
      </c>
      <c r="GW49" s="18">
        <v>1</v>
      </c>
      <c r="GX49" s="18">
        <v>599</v>
      </c>
      <c r="GY49" s="18">
        <v>599</v>
      </c>
      <c r="GZ49" s="17">
        <v>699</v>
      </c>
      <c r="HA49" s="17">
        <v>-100</v>
      </c>
      <c r="HB49" s="36">
        <v>-0.1669449081803</v>
      </c>
      <c r="HC49" s="17">
        <v>256</v>
      </c>
      <c r="HD49" s="18">
        <v>246</v>
      </c>
      <c r="HE49" s="26">
        <v>0</v>
      </c>
      <c r="HF49" s="18">
        <v>0</v>
      </c>
      <c r="HG49" s="18">
        <v>0</v>
      </c>
      <c r="HH49" s="40">
        <v>0</v>
      </c>
      <c r="HI49" s="17">
        <v>699</v>
      </c>
      <c r="HJ49" s="17">
        <v>0</v>
      </c>
      <c r="HK49" s="36">
        <v>0</v>
      </c>
      <c r="HL49" s="18">
        <v>256</v>
      </c>
      <c r="HM49" s="18">
        <v>226</v>
      </c>
      <c r="HN49" s="26">
        <v>0.00442477876106195</v>
      </c>
      <c r="HO49" s="18">
        <v>1</v>
      </c>
      <c r="HP49" s="18">
        <v>589</v>
      </c>
      <c r="HQ49" s="18">
        <f t="shared" ref="HQ49:HQ53" si="52">HP49/HO49</f>
        <v>589</v>
      </c>
      <c r="HR49" s="17">
        <v>699</v>
      </c>
      <c r="HS49" s="17">
        <f t="shared" si="35"/>
        <v>-110</v>
      </c>
      <c r="HT49" s="36">
        <f t="shared" si="36"/>
        <v>-0.186757215619694</v>
      </c>
      <c r="HU49" s="18">
        <v>254</v>
      </c>
      <c r="HV49" s="18">
        <v>236</v>
      </c>
      <c r="HW49" s="26">
        <v>0.00847457627118644</v>
      </c>
      <c r="HX49" s="17">
        <v>2</v>
      </c>
      <c r="HY49" s="18">
        <v>1188</v>
      </c>
      <c r="HZ49" s="18">
        <v>594</v>
      </c>
      <c r="IA49" s="17">
        <v>699</v>
      </c>
      <c r="IB49" s="17">
        <f t="shared" si="37"/>
        <v>-210</v>
      </c>
      <c r="IC49" s="36">
        <f t="shared" si="38"/>
        <v>-0.176767676767677</v>
      </c>
      <c r="ID49" s="18">
        <v>250</v>
      </c>
      <c r="IE49" s="18">
        <v>217</v>
      </c>
      <c r="IF49" s="26">
        <v>0</v>
      </c>
      <c r="IG49" s="17">
        <v>0</v>
      </c>
      <c r="IH49" s="18">
        <v>0</v>
      </c>
      <c r="II49" s="40">
        <v>0</v>
      </c>
      <c r="IJ49" s="17">
        <v>699</v>
      </c>
      <c r="IK49" s="17">
        <f t="shared" si="39"/>
        <v>0</v>
      </c>
      <c r="IL49" s="36">
        <f t="shared" si="40"/>
        <v>0</v>
      </c>
      <c r="IM49" s="17">
        <v>250</v>
      </c>
      <c r="IN49" s="17"/>
      <c r="IO49" s="17">
        <v>73</v>
      </c>
      <c r="IP49" s="17">
        <v>35553.98</v>
      </c>
      <c r="IQ49" s="18">
        <v>40</v>
      </c>
      <c r="IR49" s="18">
        <v>22019.86</v>
      </c>
      <c r="IS49" s="17"/>
      <c r="IT49" s="17"/>
      <c r="IU49" s="17"/>
      <c r="IV49" s="17"/>
      <c r="IW49" s="16"/>
      <c r="IX49" s="16"/>
      <c r="IY49" s="16"/>
      <c r="IZ49" s="16"/>
      <c r="JA49" s="41"/>
      <c r="JB49" s="41"/>
      <c r="JC49" s="41"/>
      <c r="JD49" s="41"/>
      <c r="JE49" s="18"/>
      <c r="JF49" s="41"/>
      <c r="JG49" s="41"/>
      <c r="JH49" s="41"/>
      <c r="JI49" s="18"/>
      <c r="JJ49" s="18"/>
      <c r="JK49" s="18">
        <f t="shared" si="41"/>
        <v>111</v>
      </c>
      <c r="JL49" s="18">
        <f t="shared" si="42"/>
        <v>52891</v>
      </c>
      <c r="JM49" s="17">
        <v>699</v>
      </c>
      <c r="JN49" s="17">
        <f t="shared" si="43"/>
        <v>-24698</v>
      </c>
      <c r="JO49" s="36">
        <f t="shared" si="44"/>
        <v>-0.466960352422908</v>
      </c>
      <c r="JP49" s="18">
        <f t="shared" si="45"/>
        <v>224</v>
      </c>
      <c r="JQ49" s="42">
        <f t="shared" si="46"/>
        <v>110464.84</v>
      </c>
      <c r="JR49" s="43"/>
      <c r="JS49" s="43"/>
      <c r="JT49"/>
      <c r="JU49"/>
      <c r="JV49"/>
    </row>
    <row r="50" customFormat="1" ht="16.5" spans="1:279">
      <c r="A50" s="16" t="s">
        <v>126</v>
      </c>
      <c r="B50" s="17" t="s">
        <v>221</v>
      </c>
      <c r="C50" s="18">
        <v>6939962746685</v>
      </c>
      <c r="D50" s="18">
        <v>565151749644</v>
      </c>
      <c r="E50" s="18">
        <v>21064011000398</v>
      </c>
      <c r="F50" s="17" t="s">
        <v>222</v>
      </c>
      <c r="G50" s="19" t="s">
        <v>223</v>
      </c>
      <c r="H50" s="17" t="s">
        <v>129</v>
      </c>
      <c r="I50" s="26">
        <f>VLOOKUP(C50,[2]Sheet2!J:O,6,0)</f>
        <v>1</v>
      </c>
      <c r="J50" s="17">
        <f>VLOOKUP(C50,[2]Sheet2!J:M,4,0)</f>
        <v>1251</v>
      </c>
      <c r="K50" s="17">
        <f>VLOOKUP(C50,[2]Sheet2!J:P,7,0)</f>
        <v>0</v>
      </c>
      <c r="L50" s="18">
        <f>VLOOKUP(C50,[2]Sheet2!J:N,5,0)</f>
        <v>34.3492586490939</v>
      </c>
      <c r="M50" s="27" t="e">
        <f ca="1" t="shared" si="0"/>
        <v>#VALUE!</v>
      </c>
      <c r="N50" s="17">
        <v>3222</v>
      </c>
      <c r="O50" s="26">
        <v>0.0226567349472377</v>
      </c>
      <c r="P50" s="18">
        <v>73</v>
      </c>
      <c r="Q50" s="18">
        <v>5144</v>
      </c>
      <c r="R50" s="17">
        <v>79</v>
      </c>
      <c r="S50" s="17">
        <v>877</v>
      </c>
      <c r="T50" s="17">
        <v>3008</v>
      </c>
      <c r="U50" s="26">
        <v>0.0196143617021277</v>
      </c>
      <c r="V50" s="18">
        <v>59</v>
      </c>
      <c r="W50" s="18">
        <v>4088</v>
      </c>
      <c r="X50" s="17">
        <v>79</v>
      </c>
      <c r="Y50" s="17">
        <v>1339</v>
      </c>
      <c r="Z50" s="17">
        <v>3097</v>
      </c>
      <c r="AA50" s="26">
        <v>0.0158217629964482</v>
      </c>
      <c r="AB50" s="18">
        <v>49</v>
      </c>
      <c r="AC50" s="18">
        <v>3570</v>
      </c>
      <c r="AD50" s="17">
        <v>79</v>
      </c>
      <c r="AE50" s="17">
        <v>990</v>
      </c>
      <c r="AF50" s="17">
        <v>2937</v>
      </c>
      <c r="AG50" s="26">
        <v>0.0166836908409942</v>
      </c>
      <c r="AH50" s="18">
        <v>49</v>
      </c>
      <c r="AI50" s="18">
        <v>3892</v>
      </c>
      <c r="AJ50" s="17">
        <v>79</v>
      </c>
      <c r="AK50" s="17">
        <v>774</v>
      </c>
      <c r="AL50" s="17">
        <v>3204</v>
      </c>
      <c r="AM50" s="26">
        <v>0.0199750312109863</v>
      </c>
      <c r="AN50" s="18">
        <v>64</v>
      </c>
      <c r="AO50" s="18">
        <v>4786</v>
      </c>
      <c r="AP50" s="17">
        <v>79</v>
      </c>
      <c r="AQ50" s="17">
        <v>697</v>
      </c>
      <c r="AR50" s="17">
        <v>3328</v>
      </c>
      <c r="AS50" s="26">
        <v>0.0162259615384615</v>
      </c>
      <c r="AT50" s="18">
        <v>54</v>
      </c>
      <c r="AU50" s="18">
        <v>4037</v>
      </c>
      <c r="AV50" s="17">
        <v>79</v>
      </c>
      <c r="AW50" s="17">
        <v>789</v>
      </c>
      <c r="AX50" s="17">
        <v>3469</v>
      </c>
      <c r="AY50" s="26">
        <v>0.013260305563563</v>
      </c>
      <c r="AZ50" s="17">
        <v>46</v>
      </c>
      <c r="BA50" s="18">
        <v>3548</v>
      </c>
      <c r="BB50" s="17">
        <v>79</v>
      </c>
      <c r="BC50" s="17">
        <v>910</v>
      </c>
      <c r="BD50" s="17">
        <v>3242</v>
      </c>
      <c r="BE50" s="32">
        <v>0.0222085132634176</v>
      </c>
      <c r="BF50" s="17">
        <v>72</v>
      </c>
      <c r="BG50" s="18">
        <v>5708</v>
      </c>
      <c r="BH50" s="17">
        <v>79</v>
      </c>
      <c r="BI50" s="17">
        <v>883</v>
      </c>
      <c r="BJ50" s="17">
        <v>2349</v>
      </c>
      <c r="BK50" s="32">
        <v>0.0127713920817369</v>
      </c>
      <c r="BL50" s="18">
        <v>30</v>
      </c>
      <c r="BM50" s="18">
        <v>2394</v>
      </c>
      <c r="BN50" s="17">
        <v>79</v>
      </c>
      <c r="BO50" s="17">
        <v>865</v>
      </c>
      <c r="BP50" s="17">
        <v>2229</v>
      </c>
      <c r="BQ50" s="32">
        <v>0.0197397936294302</v>
      </c>
      <c r="BR50" s="18">
        <v>44</v>
      </c>
      <c r="BS50" s="18">
        <v>3508</v>
      </c>
      <c r="BT50" s="17">
        <v>79</v>
      </c>
      <c r="BU50" s="18">
        <v>865</v>
      </c>
      <c r="BV50" s="17">
        <v>1907</v>
      </c>
      <c r="BW50" s="32">
        <v>0.0209753539590981</v>
      </c>
      <c r="BX50" s="18">
        <v>40</v>
      </c>
      <c r="BY50" s="18">
        <v>3191</v>
      </c>
      <c r="BZ50" s="17">
        <v>79</v>
      </c>
      <c r="CA50" s="18">
        <v>1153</v>
      </c>
      <c r="CB50" s="18">
        <v>1861</v>
      </c>
      <c r="CC50" s="32">
        <v>0.0225685115529285</v>
      </c>
      <c r="CD50" s="18">
        <v>42</v>
      </c>
      <c r="CE50" s="18">
        <v>3352</v>
      </c>
      <c r="CF50" s="17">
        <v>79</v>
      </c>
      <c r="CG50" s="18">
        <v>929</v>
      </c>
      <c r="CH50" s="33">
        <v>1881</v>
      </c>
      <c r="CI50" s="32">
        <v>0.0276448697501329</v>
      </c>
      <c r="CJ50" s="18">
        <v>52</v>
      </c>
      <c r="CK50" s="18">
        <v>4089</v>
      </c>
      <c r="CL50" s="17">
        <v>79</v>
      </c>
      <c r="CM50" s="18">
        <v>877</v>
      </c>
      <c r="CN50" s="33">
        <v>1838</v>
      </c>
      <c r="CO50" s="32">
        <v>0.0168661588683351</v>
      </c>
      <c r="CP50" s="17">
        <v>31</v>
      </c>
      <c r="CQ50" s="18">
        <v>2416</v>
      </c>
      <c r="CR50" s="17">
        <v>79</v>
      </c>
      <c r="CS50" s="17">
        <v>862</v>
      </c>
      <c r="CT50" s="33">
        <v>1695</v>
      </c>
      <c r="CU50" s="32">
        <v>0.023598820058997</v>
      </c>
      <c r="CV50" s="17">
        <v>40</v>
      </c>
      <c r="CW50" s="18">
        <v>3146</v>
      </c>
      <c r="CX50" s="17">
        <v>79</v>
      </c>
      <c r="CY50" s="17">
        <v>849</v>
      </c>
      <c r="CZ50" s="33">
        <v>1663</v>
      </c>
      <c r="DA50" s="32">
        <v>0.0174383644016837</v>
      </c>
      <c r="DB50" s="18">
        <v>29</v>
      </c>
      <c r="DC50" s="18">
        <v>2307</v>
      </c>
      <c r="DD50" s="18">
        <f t="shared" si="1"/>
        <v>79.551724137931</v>
      </c>
      <c r="DE50" s="17">
        <v>79</v>
      </c>
      <c r="DF50" s="17">
        <f t="shared" si="2"/>
        <v>15.9999999999999</v>
      </c>
      <c r="DG50" s="36">
        <f t="shared" si="3"/>
        <v>0.00693541395752056</v>
      </c>
      <c r="DH50" s="18">
        <v>862</v>
      </c>
      <c r="DI50" s="18">
        <v>1698</v>
      </c>
      <c r="DJ50" s="26">
        <v>0.0206124852767962</v>
      </c>
      <c r="DK50" s="18">
        <v>35</v>
      </c>
      <c r="DL50" s="18">
        <v>2834</v>
      </c>
      <c r="DM50" s="18">
        <f t="shared" si="51"/>
        <v>80.9714285714286</v>
      </c>
      <c r="DN50" s="17">
        <v>79</v>
      </c>
      <c r="DO50" s="17">
        <f t="shared" si="5"/>
        <v>69.0000000000001</v>
      </c>
      <c r="DP50" s="36">
        <f t="shared" si="6"/>
        <v>0.024347212420607</v>
      </c>
      <c r="DQ50" s="18">
        <v>898</v>
      </c>
      <c r="DR50" s="18">
        <v>1792</v>
      </c>
      <c r="DS50" s="26">
        <v>0.0279017857142857</v>
      </c>
      <c r="DT50" s="18">
        <v>50</v>
      </c>
      <c r="DU50" s="18">
        <v>3954</v>
      </c>
      <c r="DV50" s="18">
        <f t="shared" si="7"/>
        <v>79.08</v>
      </c>
      <c r="DW50" s="17">
        <v>79</v>
      </c>
      <c r="DX50" s="17">
        <f t="shared" si="8"/>
        <v>3.99999999999991</v>
      </c>
      <c r="DY50" s="36">
        <f t="shared" si="9"/>
        <v>0.00101163378856852</v>
      </c>
      <c r="DZ50" s="18">
        <v>1222</v>
      </c>
      <c r="EA50" s="18">
        <v>1628</v>
      </c>
      <c r="EB50" s="26">
        <v>0.0245700245700246</v>
      </c>
      <c r="EC50" s="18">
        <v>40</v>
      </c>
      <c r="ED50" s="18">
        <v>3151</v>
      </c>
      <c r="EE50" s="18">
        <f t="shared" si="10"/>
        <v>78.775</v>
      </c>
      <c r="EF50" s="17">
        <v>79</v>
      </c>
      <c r="EG50" s="17">
        <f t="shared" si="11"/>
        <v>-8.99999999999977</v>
      </c>
      <c r="EH50" s="36">
        <f t="shared" si="12"/>
        <v>-0.00285623611551881</v>
      </c>
      <c r="EI50" s="18">
        <v>841</v>
      </c>
      <c r="EJ50" s="18">
        <v>1663</v>
      </c>
      <c r="EK50" s="26">
        <v>0.0282621767889357</v>
      </c>
      <c r="EL50" s="18">
        <v>47</v>
      </c>
      <c r="EM50" s="18">
        <v>3665</v>
      </c>
      <c r="EN50" s="18">
        <f t="shared" si="13"/>
        <v>77.9787234042553</v>
      </c>
      <c r="EO50" s="17">
        <v>79</v>
      </c>
      <c r="EP50" s="17">
        <f t="shared" si="14"/>
        <v>-48</v>
      </c>
      <c r="EQ50" s="36">
        <f t="shared" si="15"/>
        <v>-0.0130968622100955</v>
      </c>
      <c r="ER50" s="18">
        <v>824</v>
      </c>
      <c r="ES50" s="18">
        <v>1532</v>
      </c>
      <c r="ET50" s="26">
        <v>0.0306788511749347</v>
      </c>
      <c r="EU50" s="17">
        <v>47</v>
      </c>
      <c r="EV50" s="18">
        <v>3675</v>
      </c>
      <c r="EW50" s="18">
        <f t="shared" si="16"/>
        <v>78.1914893617021</v>
      </c>
      <c r="EX50" s="17">
        <v>79</v>
      </c>
      <c r="EY50" s="17">
        <f t="shared" si="17"/>
        <v>-38.0000000000001</v>
      </c>
      <c r="EZ50" s="36">
        <f t="shared" si="18"/>
        <v>-0.0103401360544218</v>
      </c>
      <c r="FA50" s="17">
        <v>804</v>
      </c>
      <c r="FB50" s="18">
        <v>1457</v>
      </c>
      <c r="FC50" s="26">
        <v>0.0240219629375429</v>
      </c>
      <c r="FD50" s="17">
        <v>35</v>
      </c>
      <c r="FE50" s="18">
        <v>2765</v>
      </c>
      <c r="FF50" s="18">
        <f t="shared" si="19"/>
        <v>79</v>
      </c>
      <c r="FG50" s="17">
        <v>79</v>
      </c>
      <c r="FH50" s="17">
        <f t="shared" si="20"/>
        <v>0</v>
      </c>
      <c r="FI50" s="36">
        <f t="shared" si="21"/>
        <v>0</v>
      </c>
      <c r="FJ50" s="17">
        <v>954</v>
      </c>
      <c r="FK50" s="18">
        <v>1348</v>
      </c>
      <c r="FL50" s="26">
        <v>0.0229970326409496</v>
      </c>
      <c r="FM50" s="17">
        <v>31</v>
      </c>
      <c r="FN50" s="18">
        <v>2458</v>
      </c>
      <c r="FO50" s="18">
        <f t="shared" si="22"/>
        <v>79.2903225806452</v>
      </c>
      <c r="FP50" s="17">
        <v>79</v>
      </c>
      <c r="FQ50" s="17">
        <f t="shared" si="23"/>
        <v>9.00000000000018</v>
      </c>
      <c r="FR50" s="36">
        <f t="shared" si="24"/>
        <v>0.0036615134255493</v>
      </c>
      <c r="FS50" s="17">
        <v>1161</v>
      </c>
      <c r="FT50" s="18">
        <v>1434</v>
      </c>
      <c r="FU50" s="26">
        <v>0.0237099023709902</v>
      </c>
      <c r="FV50" s="17">
        <v>34</v>
      </c>
      <c r="FW50" s="18">
        <v>2692</v>
      </c>
      <c r="FX50" s="18">
        <f t="shared" si="25"/>
        <v>79.1764705882353</v>
      </c>
      <c r="FY50" s="17">
        <v>79</v>
      </c>
      <c r="FZ50" s="17">
        <f t="shared" si="26"/>
        <v>5.99999999999986</v>
      </c>
      <c r="GA50" s="36">
        <f t="shared" si="27"/>
        <v>0.00222882615156013</v>
      </c>
      <c r="GB50" s="17">
        <v>1317</v>
      </c>
      <c r="GC50" s="18">
        <v>1453</v>
      </c>
      <c r="GD50" s="26">
        <v>0.0261527873365451</v>
      </c>
      <c r="GE50" s="17">
        <v>38</v>
      </c>
      <c r="GF50" s="18">
        <v>2991</v>
      </c>
      <c r="GG50" s="18">
        <f t="shared" si="28"/>
        <v>78.7105263157895</v>
      </c>
      <c r="GH50" s="17">
        <v>79</v>
      </c>
      <c r="GI50" s="17">
        <f t="shared" si="29"/>
        <v>-10.9999999999998</v>
      </c>
      <c r="GJ50" s="36">
        <f t="shared" si="30"/>
        <v>-0.00367769976596448</v>
      </c>
      <c r="GK50" s="17">
        <v>1405</v>
      </c>
      <c r="GL50" s="18">
        <v>1702</v>
      </c>
      <c r="GM50" s="26">
        <v>0.027027027027027</v>
      </c>
      <c r="GN50" s="18">
        <v>46</v>
      </c>
      <c r="GO50" s="18">
        <v>3580</v>
      </c>
      <c r="GP50" s="18">
        <f t="shared" si="31"/>
        <v>77.8260869565217</v>
      </c>
      <c r="GQ50" s="17">
        <v>79</v>
      </c>
      <c r="GR50" s="17">
        <f t="shared" si="32"/>
        <v>-54.0000000000002</v>
      </c>
      <c r="GS50" s="36">
        <f t="shared" si="33"/>
        <v>-0.0150837988826816</v>
      </c>
      <c r="GT50" s="17">
        <v>1398</v>
      </c>
      <c r="GU50" s="18">
        <v>1750</v>
      </c>
      <c r="GV50" s="26">
        <v>0.0211428571428571</v>
      </c>
      <c r="GW50" s="18">
        <v>37</v>
      </c>
      <c r="GX50" s="18">
        <v>2880</v>
      </c>
      <c r="GY50" s="18">
        <v>77.8378378378378</v>
      </c>
      <c r="GZ50" s="17">
        <v>79</v>
      </c>
      <c r="HA50" s="17">
        <v>-43</v>
      </c>
      <c r="HB50" s="36">
        <v>-0.0149305555555555</v>
      </c>
      <c r="HC50" s="17">
        <v>1389</v>
      </c>
      <c r="HD50" s="18">
        <v>1702</v>
      </c>
      <c r="HE50" s="26">
        <v>0.0235017626321974</v>
      </c>
      <c r="HF50" s="18">
        <v>40</v>
      </c>
      <c r="HG50" s="18">
        <v>3112</v>
      </c>
      <c r="HH50" s="40">
        <v>77.8</v>
      </c>
      <c r="HI50" s="17">
        <v>79</v>
      </c>
      <c r="HJ50" s="17">
        <v>-48.0000000000001</v>
      </c>
      <c r="HK50" s="36">
        <v>-0.0154241645244216</v>
      </c>
      <c r="HL50" s="18">
        <v>1351</v>
      </c>
      <c r="HM50" s="18">
        <v>1682</v>
      </c>
      <c r="HN50" s="26">
        <v>0.0261593341260404</v>
      </c>
      <c r="HO50" s="18">
        <v>44</v>
      </c>
      <c r="HP50" s="18">
        <v>3445</v>
      </c>
      <c r="HQ50" s="18">
        <f t="shared" si="52"/>
        <v>78.2954545454545</v>
      </c>
      <c r="HR50" s="17">
        <v>79</v>
      </c>
      <c r="HS50" s="17">
        <f t="shared" si="35"/>
        <v>-30.9999999999999</v>
      </c>
      <c r="HT50" s="36">
        <f t="shared" si="36"/>
        <v>-0.00899854862119011</v>
      </c>
      <c r="HU50" s="18">
        <v>1310</v>
      </c>
      <c r="HV50" s="18">
        <v>1473</v>
      </c>
      <c r="HW50" s="26">
        <v>0.0176510522742702</v>
      </c>
      <c r="HX50" s="17">
        <v>26</v>
      </c>
      <c r="HY50" s="18">
        <v>2049</v>
      </c>
      <c r="HZ50" s="18">
        <v>78.8076923076923</v>
      </c>
      <c r="IA50" s="17">
        <v>79</v>
      </c>
      <c r="IB50" s="17">
        <f t="shared" si="37"/>
        <v>-5.00000000000003</v>
      </c>
      <c r="IC50" s="36">
        <f t="shared" si="38"/>
        <v>-0.00244021473889704</v>
      </c>
      <c r="ID50" s="18">
        <v>1288</v>
      </c>
      <c r="IE50" s="18">
        <v>1431</v>
      </c>
      <c r="IF50" s="26">
        <v>0.0216631726065688</v>
      </c>
      <c r="IG50" s="17">
        <v>31</v>
      </c>
      <c r="IH50" s="18">
        <v>2443</v>
      </c>
      <c r="II50" s="40">
        <v>78.8064516129032</v>
      </c>
      <c r="IJ50" s="17">
        <v>79</v>
      </c>
      <c r="IK50" s="17">
        <f t="shared" si="39"/>
        <v>-6.00000000000071</v>
      </c>
      <c r="IL50" s="36">
        <f t="shared" si="40"/>
        <v>-0.00245599672533799</v>
      </c>
      <c r="IM50" s="17">
        <v>1259</v>
      </c>
      <c r="IN50" s="17"/>
      <c r="IO50" s="17">
        <v>1210</v>
      </c>
      <c r="IP50" s="17">
        <v>90741.79</v>
      </c>
      <c r="IQ50" s="18">
        <v>701</v>
      </c>
      <c r="IR50" s="18">
        <v>52002.81</v>
      </c>
      <c r="IS50" s="17"/>
      <c r="IT50" s="17"/>
      <c r="IU50" s="17"/>
      <c r="IV50" s="17"/>
      <c r="IW50" s="18"/>
      <c r="IX50" s="41"/>
      <c r="IY50" s="41"/>
      <c r="IZ50" s="41"/>
      <c r="JA50" s="41"/>
      <c r="JB50" s="41"/>
      <c r="JC50" s="41"/>
      <c r="JD50" s="41"/>
      <c r="JE50" s="18"/>
      <c r="JF50" s="41"/>
      <c r="JG50" s="41"/>
      <c r="JH50" s="41"/>
      <c r="JI50" s="18"/>
      <c r="JJ50" s="18"/>
      <c r="JK50" s="18">
        <f t="shared" si="41"/>
        <v>1355</v>
      </c>
      <c r="JL50" s="18">
        <f t="shared" si="42"/>
        <v>104870</v>
      </c>
      <c r="JM50" s="17">
        <v>79</v>
      </c>
      <c r="JN50" s="17">
        <f t="shared" si="43"/>
        <v>-2175</v>
      </c>
      <c r="JO50" s="36">
        <f t="shared" si="44"/>
        <v>-0.020739963764661</v>
      </c>
      <c r="JP50" s="18">
        <f t="shared" si="45"/>
        <v>3266</v>
      </c>
      <c r="JQ50" s="42">
        <f t="shared" si="46"/>
        <v>247614.6</v>
      </c>
      <c r="JR50" s="43"/>
      <c r="JS50" s="43"/>
    </row>
    <row r="51" customFormat="1" ht="16.5" spans="1:279">
      <c r="A51" s="16" t="s">
        <v>133</v>
      </c>
      <c r="B51" s="17" t="s">
        <v>221</v>
      </c>
      <c r="C51" s="18">
        <v>6939962747644</v>
      </c>
      <c r="D51" s="18">
        <v>564948339628</v>
      </c>
      <c r="E51" s="18">
        <v>21064011000538</v>
      </c>
      <c r="F51" s="17" t="s">
        <v>224</v>
      </c>
      <c r="G51" s="19" t="s">
        <v>225</v>
      </c>
      <c r="H51" s="17" t="s">
        <v>129</v>
      </c>
      <c r="I51" s="26">
        <f>VLOOKUP(C51,[2]Sheet2!J:O,6,0)</f>
        <v>0.958333333333333</v>
      </c>
      <c r="J51" s="17">
        <f>VLOOKUP(C51,[2]Sheet2!J:M,4,0)</f>
        <v>545</v>
      </c>
      <c r="K51" s="17">
        <f>VLOOKUP(C51,[2]Sheet2!J:P,7,0)</f>
        <v>556</v>
      </c>
      <c r="L51" s="18">
        <f>VLOOKUP(C51,[2]Sheet2!J:N,5,0)</f>
        <v>36.051786051786</v>
      </c>
      <c r="M51" s="27" t="e">
        <f ca="1" t="shared" si="0"/>
        <v>#VALUE!</v>
      </c>
      <c r="N51" s="17">
        <v>2173</v>
      </c>
      <c r="O51" s="26">
        <v>0.0248504371836171</v>
      </c>
      <c r="P51" s="18">
        <v>54</v>
      </c>
      <c r="Q51" s="18">
        <v>4717</v>
      </c>
      <c r="R51" s="17">
        <v>99</v>
      </c>
      <c r="S51" s="17">
        <v>343</v>
      </c>
      <c r="T51" s="17">
        <v>2002</v>
      </c>
      <c r="U51" s="26">
        <v>0.018981018981019</v>
      </c>
      <c r="V51" s="18">
        <v>38</v>
      </c>
      <c r="W51" s="18">
        <v>3364</v>
      </c>
      <c r="X51" s="17">
        <v>99</v>
      </c>
      <c r="Y51" s="17">
        <v>308</v>
      </c>
      <c r="Z51" s="17">
        <v>1769</v>
      </c>
      <c r="AA51" s="26">
        <v>0.0293951384963256</v>
      </c>
      <c r="AB51" s="18">
        <v>52</v>
      </c>
      <c r="AC51" s="18">
        <v>4758</v>
      </c>
      <c r="AD51" s="17">
        <v>99</v>
      </c>
      <c r="AE51" s="17">
        <v>256</v>
      </c>
      <c r="AF51" s="17">
        <v>1600</v>
      </c>
      <c r="AG51" s="26">
        <v>0.013125</v>
      </c>
      <c r="AH51" s="18">
        <v>21</v>
      </c>
      <c r="AI51" s="18">
        <v>2034</v>
      </c>
      <c r="AJ51" s="17">
        <v>99</v>
      </c>
      <c r="AK51" s="17">
        <v>253</v>
      </c>
      <c r="AL51" s="17">
        <v>1718</v>
      </c>
      <c r="AM51" s="26">
        <v>0.0273573923166473</v>
      </c>
      <c r="AN51" s="18">
        <v>47</v>
      </c>
      <c r="AO51" s="18">
        <v>4569</v>
      </c>
      <c r="AP51" s="17">
        <v>99</v>
      </c>
      <c r="AQ51" s="17">
        <v>209</v>
      </c>
      <c r="AR51" s="17">
        <v>1461</v>
      </c>
      <c r="AS51" s="26">
        <v>0.0150581793292266</v>
      </c>
      <c r="AT51" s="18">
        <v>22</v>
      </c>
      <c r="AU51" s="18">
        <v>2124</v>
      </c>
      <c r="AV51" s="17">
        <v>99</v>
      </c>
      <c r="AW51" s="17">
        <v>188</v>
      </c>
      <c r="AX51" s="17">
        <v>1109</v>
      </c>
      <c r="AY51" s="26">
        <v>0.0189359783588819</v>
      </c>
      <c r="AZ51" s="17">
        <v>21</v>
      </c>
      <c r="BA51" s="18">
        <v>2052</v>
      </c>
      <c r="BB51" s="17">
        <v>99</v>
      </c>
      <c r="BC51" s="17">
        <v>169</v>
      </c>
      <c r="BD51" s="17">
        <v>1121</v>
      </c>
      <c r="BE51" s="32">
        <v>0.0249776984834969</v>
      </c>
      <c r="BF51" s="17">
        <v>28</v>
      </c>
      <c r="BG51" s="18">
        <v>2732</v>
      </c>
      <c r="BH51" s="17">
        <v>99</v>
      </c>
      <c r="BI51" s="17">
        <v>143</v>
      </c>
      <c r="BJ51" s="17">
        <v>740</v>
      </c>
      <c r="BK51" s="32">
        <v>0.0256756756756757</v>
      </c>
      <c r="BL51" s="18">
        <v>19</v>
      </c>
      <c r="BM51" s="18">
        <v>1868</v>
      </c>
      <c r="BN51" s="17">
        <v>99</v>
      </c>
      <c r="BO51" s="17">
        <v>131</v>
      </c>
      <c r="BP51" s="17">
        <v>620</v>
      </c>
      <c r="BQ51" s="32">
        <v>0.0129032258064516</v>
      </c>
      <c r="BR51" s="18">
        <v>8</v>
      </c>
      <c r="BS51" s="18">
        <v>782</v>
      </c>
      <c r="BT51" s="17">
        <v>99</v>
      </c>
      <c r="BU51" s="18">
        <v>131</v>
      </c>
      <c r="BV51" s="17">
        <v>457</v>
      </c>
      <c r="BW51" s="32">
        <v>0.0109409190371991</v>
      </c>
      <c r="BX51" s="18">
        <v>5</v>
      </c>
      <c r="BY51" s="18">
        <v>495</v>
      </c>
      <c r="BZ51" s="17">
        <v>99</v>
      </c>
      <c r="CA51" s="18">
        <v>114</v>
      </c>
      <c r="CB51" s="18">
        <v>416</v>
      </c>
      <c r="CC51" s="32">
        <v>0.0288461538461538</v>
      </c>
      <c r="CD51" s="18">
        <v>12</v>
      </c>
      <c r="CE51" s="18">
        <v>1173</v>
      </c>
      <c r="CF51" s="17">
        <v>99</v>
      </c>
      <c r="CG51" s="18">
        <v>102</v>
      </c>
      <c r="CH51" s="33">
        <v>574</v>
      </c>
      <c r="CI51" s="32">
        <v>0.00871080139372822</v>
      </c>
      <c r="CJ51" s="18">
        <v>5</v>
      </c>
      <c r="CK51" s="18">
        <v>466</v>
      </c>
      <c r="CL51" s="17">
        <v>99</v>
      </c>
      <c r="CM51" s="18">
        <v>99</v>
      </c>
      <c r="CN51" s="33">
        <v>401</v>
      </c>
      <c r="CO51" s="32">
        <v>0.0124688279301746</v>
      </c>
      <c r="CP51" s="17">
        <v>5</v>
      </c>
      <c r="CQ51" s="18">
        <v>485</v>
      </c>
      <c r="CR51" s="17">
        <v>99</v>
      </c>
      <c r="CS51" s="17">
        <v>95</v>
      </c>
      <c r="CT51" s="33">
        <v>345</v>
      </c>
      <c r="CU51" s="32">
        <v>0.0231884057971014</v>
      </c>
      <c r="CV51" s="17">
        <v>8</v>
      </c>
      <c r="CW51" s="18">
        <v>782</v>
      </c>
      <c r="CX51" s="17">
        <v>99</v>
      </c>
      <c r="CY51" s="17">
        <v>87</v>
      </c>
      <c r="CZ51" s="33">
        <v>348</v>
      </c>
      <c r="DA51" s="32">
        <v>0.0344827586206897</v>
      </c>
      <c r="DB51" s="18">
        <v>12</v>
      </c>
      <c r="DC51" s="18">
        <v>1168</v>
      </c>
      <c r="DD51" s="18">
        <f t="shared" si="1"/>
        <v>97.3333333333333</v>
      </c>
      <c r="DE51" s="17">
        <v>99</v>
      </c>
      <c r="DF51" s="17">
        <f t="shared" si="2"/>
        <v>-20.0000000000001</v>
      </c>
      <c r="DG51" s="36">
        <f t="shared" si="3"/>
        <v>-0.0171232876712329</v>
      </c>
      <c r="DH51" s="18">
        <v>75</v>
      </c>
      <c r="DI51" s="18">
        <v>310</v>
      </c>
      <c r="DJ51" s="26">
        <v>0.0129032258064516</v>
      </c>
      <c r="DK51" s="18">
        <v>4</v>
      </c>
      <c r="DL51" s="18">
        <v>376</v>
      </c>
      <c r="DM51" s="18">
        <f t="shared" si="51"/>
        <v>94</v>
      </c>
      <c r="DN51" s="17">
        <v>99</v>
      </c>
      <c r="DO51" s="17">
        <f t="shared" si="5"/>
        <v>-20</v>
      </c>
      <c r="DP51" s="36">
        <f t="shared" si="6"/>
        <v>-0.0531914893617021</v>
      </c>
      <c r="DQ51" s="18">
        <v>71</v>
      </c>
      <c r="DR51" s="18">
        <v>296</v>
      </c>
      <c r="DS51" s="26">
        <v>0.0371621621621622</v>
      </c>
      <c r="DT51" s="18">
        <v>11</v>
      </c>
      <c r="DU51" s="18">
        <v>1065</v>
      </c>
      <c r="DV51" s="18">
        <f t="shared" si="7"/>
        <v>96.8181818181818</v>
      </c>
      <c r="DW51" s="17">
        <v>99</v>
      </c>
      <c r="DX51" s="17">
        <f t="shared" si="8"/>
        <v>-24.0000000000001</v>
      </c>
      <c r="DY51" s="36">
        <f t="shared" si="9"/>
        <v>-0.0225352112676057</v>
      </c>
      <c r="DZ51" s="18">
        <v>60</v>
      </c>
      <c r="EA51" s="18">
        <v>286</v>
      </c>
      <c r="EB51" s="26">
        <v>0.00699300699300699</v>
      </c>
      <c r="EC51" s="18">
        <v>2</v>
      </c>
      <c r="ED51" s="18">
        <v>188</v>
      </c>
      <c r="EE51" s="18">
        <f t="shared" si="10"/>
        <v>94</v>
      </c>
      <c r="EF51" s="17">
        <v>99</v>
      </c>
      <c r="EG51" s="17">
        <f t="shared" si="11"/>
        <v>-10</v>
      </c>
      <c r="EH51" s="36">
        <f t="shared" si="12"/>
        <v>-0.0531914893617021</v>
      </c>
      <c r="EI51" s="18">
        <v>1006</v>
      </c>
      <c r="EJ51" s="18">
        <v>337</v>
      </c>
      <c r="EK51" s="26">
        <v>0.00890207715133531</v>
      </c>
      <c r="EL51" s="18">
        <v>3</v>
      </c>
      <c r="EM51" s="18">
        <v>292</v>
      </c>
      <c r="EN51" s="18">
        <f t="shared" si="13"/>
        <v>97.3333333333333</v>
      </c>
      <c r="EO51" s="17">
        <v>99</v>
      </c>
      <c r="EP51" s="17">
        <f t="shared" si="14"/>
        <v>-5.00000000000001</v>
      </c>
      <c r="EQ51" s="36">
        <f t="shared" si="15"/>
        <v>-0.0171232876712329</v>
      </c>
      <c r="ER51" s="18">
        <v>395</v>
      </c>
      <c r="ES51" s="18">
        <v>269</v>
      </c>
      <c r="ET51" s="26">
        <v>0.0148698884758364</v>
      </c>
      <c r="EU51" s="17">
        <v>4</v>
      </c>
      <c r="EV51" s="18">
        <v>396</v>
      </c>
      <c r="EW51" s="18">
        <f t="shared" si="16"/>
        <v>99</v>
      </c>
      <c r="EX51" s="17">
        <v>99</v>
      </c>
      <c r="EY51" s="17">
        <f t="shared" si="17"/>
        <v>0</v>
      </c>
      <c r="EZ51" s="36">
        <f t="shared" si="18"/>
        <v>0</v>
      </c>
      <c r="FA51" s="17">
        <v>387</v>
      </c>
      <c r="FB51" s="18">
        <v>236</v>
      </c>
      <c r="FC51" s="26">
        <v>0.0254237288135593</v>
      </c>
      <c r="FD51" s="17">
        <v>6</v>
      </c>
      <c r="FE51" s="18">
        <v>584</v>
      </c>
      <c r="FF51" s="18">
        <f t="shared" si="19"/>
        <v>97.3333333333333</v>
      </c>
      <c r="FG51" s="17">
        <v>99</v>
      </c>
      <c r="FH51" s="17">
        <f t="shared" si="20"/>
        <v>-10</v>
      </c>
      <c r="FI51" s="36">
        <f t="shared" si="21"/>
        <v>-0.0171232876712329</v>
      </c>
      <c r="FJ51" s="17">
        <v>302</v>
      </c>
      <c r="FK51" s="18">
        <v>196</v>
      </c>
      <c r="FL51" s="26">
        <v>0.0255102040816327</v>
      </c>
      <c r="FM51" s="17">
        <v>5</v>
      </c>
      <c r="FN51" s="18">
        <v>485</v>
      </c>
      <c r="FO51" s="18">
        <f t="shared" si="22"/>
        <v>97</v>
      </c>
      <c r="FP51" s="17">
        <v>99</v>
      </c>
      <c r="FQ51" s="17">
        <f t="shared" si="23"/>
        <v>-10</v>
      </c>
      <c r="FR51" s="36">
        <f t="shared" si="24"/>
        <v>-0.0206185567010309</v>
      </c>
      <c r="FS51" s="17">
        <v>419</v>
      </c>
      <c r="FT51" s="18">
        <v>255</v>
      </c>
      <c r="FU51" s="26">
        <v>0.0117647058823529</v>
      </c>
      <c r="FV51" s="17">
        <v>3</v>
      </c>
      <c r="FW51" s="18">
        <v>297</v>
      </c>
      <c r="FX51" s="18">
        <f t="shared" si="25"/>
        <v>99</v>
      </c>
      <c r="FY51" s="17">
        <v>99</v>
      </c>
      <c r="FZ51" s="17">
        <f t="shared" si="26"/>
        <v>0</v>
      </c>
      <c r="GA51" s="36">
        <f t="shared" si="27"/>
        <v>0</v>
      </c>
      <c r="GB51" s="17">
        <v>456</v>
      </c>
      <c r="GC51" s="18">
        <v>350</v>
      </c>
      <c r="GD51" s="26">
        <v>0.0114285714285714</v>
      </c>
      <c r="GE51" s="17">
        <v>4</v>
      </c>
      <c r="GF51" s="18">
        <v>396</v>
      </c>
      <c r="GG51" s="18">
        <f t="shared" si="28"/>
        <v>99</v>
      </c>
      <c r="GH51" s="17">
        <v>99</v>
      </c>
      <c r="GI51" s="17">
        <f t="shared" si="29"/>
        <v>0</v>
      </c>
      <c r="GJ51" s="36">
        <f t="shared" si="30"/>
        <v>0</v>
      </c>
      <c r="GK51" s="17">
        <v>584</v>
      </c>
      <c r="GL51" s="18">
        <v>490</v>
      </c>
      <c r="GM51" s="26">
        <v>0.0306122448979592</v>
      </c>
      <c r="GN51" s="18">
        <v>15</v>
      </c>
      <c r="GO51" s="18">
        <v>1441</v>
      </c>
      <c r="GP51" s="18">
        <f t="shared" si="31"/>
        <v>96.0666666666667</v>
      </c>
      <c r="GQ51" s="17">
        <v>99</v>
      </c>
      <c r="GR51" s="17">
        <f t="shared" si="32"/>
        <v>-44.0000000000001</v>
      </c>
      <c r="GS51" s="36">
        <f t="shared" si="33"/>
        <v>-0.0305343511450382</v>
      </c>
      <c r="GT51" s="17">
        <v>726</v>
      </c>
      <c r="GU51" s="18">
        <v>711</v>
      </c>
      <c r="GV51" s="26">
        <v>0.0182841068917018</v>
      </c>
      <c r="GW51" s="18">
        <v>13</v>
      </c>
      <c r="GX51" s="18">
        <v>1265</v>
      </c>
      <c r="GY51" s="18">
        <v>97.3076923076923</v>
      </c>
      <c r="GZ51" s="17">
        <v>99</v>
      </c>
      <c r="HA51" s="17">
        <v>-22</v>
      </c>
      <c r="HB51" s="36">
        <v>-0.0173913043478261</v>
      </c>
      <c r="HC51" s="17">
        <v>831</v>
      </c>
      <c r="HD51" s="18">
        <v>1014</v>
      </c>
      <c r="HE51" s="26">
        <v>0.0285996055226824</v>
      </c>
      <c r="HF51" s="18">
        <v>29</v>
      </c>
      <c r="HG51" s="18">
        <v>2847</v>
      </c>
      <c r="HH51" s="40">
        <v>98.1724137931034</v>
      </c>
      <c r="HI51" s="17">
        <v>99</v>
      </c>
      <c r="HJ51" s="17">
        <v>-24.0000000000001</v>
      </c>
      <c r="HK51" s="36">
        <v>-0.00842992623814545</v>
      </c>
      <c r="HL51" s="18">
        <v>866</v>
      </c>
      <c r="HM51" s="18">
        <v>1224</v>
      </c>
      <c r="HN51" s="26">
        <v>0.0269607843137255</v>
      </c>
      <c r="HO51" s="18">
        <v>33</v>
      </c>
      <c r="HP51" s="18">
        <v>3154</v>
      </c>
      <c r="HQ51" s="18">
        <f t="shared" si="52"/>
        <v>95.5757575757576</v>
      </c>
      <c r="HR51" s="17">
        <v>99</v>
      </c>
      <c r="HS51" s="17">
        <f t="shared" si="35"/>
        <v>-113</v>
      </c>
      <c r="HT51" s="36">
        <f t="shared" si="36"/>
        <v>-0.0358275206087508</v>
      </c>
      <c r="HU51" s="18">
        <v>837</v>
      </c>
      <c r="HV51" s="18">
        <v>956</v>
      </c>
      <c r="HW51" s="26">
        <v>0.0188284518828452</v>
      </c>
      <c r="HX51" s="17">
        <v>18</v>
      </c>
      <c r="HY51" s="18">
        <v>1714</v>
      </c>
      <c r="HZ51" s="18">
        <v>95.2222222222222</v>
      </c>
      <c r="IA51" s="17">
        <v>99</v>
      </c>
      <c r="IB51" s="17">
        <f t="shared" si="37"/>
        <v>-68.0000000000004</v>
      </c>
      <c r="IC51" s="36">
        <f t="shared" si="38"/>
        <v>-0.0396732788798135</v>
      </c>
      <c r="ID51" s="18">
        <v>824</v>
      </c>
      <c r="IE51" s="18">
        <v>981</v>
      </c>
      <c r="IF51" s="26">
        <v>0.0336391437308868</v>
      </c>
      <c r="IG51" s="17">
        <v>33</v>
      </c>
      <c r="IH51" s="18">
        <v>3206</v>
      </c>
      <c r="II51" s="40">
        <v>97.1515151515152</v>
      </c>
      <c r="IJ51" s="17">
        <v>99</v>
      </c>
      <c r="IK51" s="17">
        <f t="shared" si="39"/>
        <v>-60.9999999999985</v>
      </c>
      <c r="IL51" s="36">
        <f t="shared" si="40"/>
        <v>-0.0190268247036801</v>
      </c>
      <c r="IM51" s="17">
        <v>794</v>
      </c>
      <c r="IN51" s="17"/>
      <c r="IO51" s="17">
        <v>284</v>
      </c>
      <c r="IP51" s="17">
        <v>26409</v>
      </c>
      <c r="IQ51" s="18">
        <v>370</v>
      </c>
      <c r="IR51" s="18">
        <v>33416.56</v>
      </c>
      <c r="IS51" s="17"/>
      <c r="IT51" s="17"/>
      <c r="IU51" s="17"/>
      <c r="IV51" s="17"/>
      <c r="IW51" s="18"/>
      <c r="IX51" s="41"/>
      <c r="IY51" s="41"/>
      <c r="IZ51" s="41"/>
      <c r="JA51" s="41"/>
      <c r="JB51" s="41"/>
      <c r="JC51" s="41"/>
      <c r="JD51" s="41"/>
      <c r="JE51" s="18"/>
      <c r="JF51" s="41"/>
      <c r="JG51" s="41"/>
      <c r="JH51" s="41"/>
      <c r="JI51" s="18"/>
      <c r="JJ51" s="18"/>
      <c r="JK51" s="18">
        <f t="shared" si="41"/>
        <v>540</v>
      </c>
      <c r="JL51" s="18">
        <f t="shared" si="42"/>
        <v>51275</v>
      </c>
      <c r="JM51" s="17">
        <v>99</v>
      </c>
      <c r="JN51" s="17">
        <f t="shared" si="43"/>
        <v>-2185</v>
      </c>
      <c r="JO51" s="36">
        <f t="shared" si="44"/>
        <v>-0.0426133593369088</v>
      </c>
      <c r="JP51" s="18">
        <f t="shared" si="45"/>
        <v>1194</v>
      </c>
      <c r="JQ51" s="42">
        <f t="shared" si="46"/>
        <v>111100.56</v>
      </c>
      <c r="JR51" s="43"/>
      <c r="JS51" s="43"/>
    </row>
    <row r="52" customFormat="1" ht="16.5" spans="1:281">
      <c r="A52" s="16"/>
      <c r="B52" s="20" t="s">
        <v>221</v>
      </c>
      <c r="C52" s="18">
        <v>6939962738024</v>
      </c>
      <c r="D52" s="18">
        <v>586210510176</v>
      </c>
      <c r="E52" s="18">
        <v>21064011000014</v>
      </c>
      <c r="F52" s="17" t="s">
        <v>226</v>
      </c>
      <c r="G52" s="19" t="s">
        <v>227</v>
      </c>
      <c r="H52" s="17" t="s">
        <v>129</v>
      </c>
      <c r="I52" s="26">
        <f>VLOOKUP(C52,[2]Sheet2!J:O,6,0)</f>
        <v>1</v>
      </c>
      <c r="J52" s="17">
        <f>VLOOKUP(C52,[2]Sheet2!J:M,4,0)</f>
        <v>712</v>
      </c>
      <c r="K52" s="17">
        <f>VLOOKUP(C52,[2]Sheet2!J:P,7,0)</f>
        <v>284</v>
      </c>
      <c r="L52" s="18">
        <f>VLOOKUP(C52,[2]Sheet2!J:N,5,0)</f>
        <v>54.0221094347494</v>
      </c>
      <c r="M52" s="27" t="e">
        <f ca="1" t="shared" si="0"/>
        <v>#VALUE!</v>
      </c>
      <c r="N52" s="17">
        <v>813</v>
      </c>
      <c r="O52" s="26">
        <v>0.017220172201722</v>
      </c>
      <c r="P52" s="18">
        <v>14</v>
      </c>
      <c r="Q52" s="18">
        <v>1334</v>
      </c>
      <c r="R52" s="17">
        <v>99</v>
      </c>
      <c r="S52" s="17">
        <v>189</v>
      </c>
      <c r="T52" s="17">
        <v>622</v>
      </c>
      <c r="U52" s="26">
        <v>0.0192926045016077</v>
      </c>
      <c r="V52" s="18">
        <v>12</v>
      </c>
      <c r="W52" s="18">
        <v>1113</v>
      </c>
      <c r="X52" s="17">
        <v>99</v>
      </c>
      <c r="Y52" s="17">
        <v>298</v>
      </c>
      <c r="Z52" s="17">
        <v>550</v>
      </c>
      <c r="AA52" s="26">
        <v>0.0218181818181818</v>
      </c>
      <c r="AB52" s="18">
        <v>12</v>
      </c>
      <c r="AC52" s="18">
        <v>1147</v>
      </c>
      <c r="AD52" s="17">
        <v>99</v>
      </c>
      <c r="AE52" s="17">
        <v>288</v>
      </c>
      <c r="AF52" s="17">
        <v>619</v>
      </c>
      <c r="AG52" s="26">
        <v>0.0193861066235864</v>
      </c>
      <c r="AH52" s="18">
        <v>12</v>
      </c>
      <c r="AI52" s="18">
        <v>1150</v>
      </c>
      <c r="AJ52" s="17">
        <v>99</v>
      </c>
      <c r="AK52" s="17">
        <v>165</v>
      </c>
      <c r="AL52" s="17">
        <v>652</v>
      </c>
      <c r="AM52" s="26">
        <v>0.0184049079754601</v>
      </c>
      <c r="AN52" s="18">
        <v>12</v>
      </c>
      <c r="AO52" s="18">
        <v>1104</v>
      </c>
      <c r="AP52" s="17">
        <v>99</v>
      </c>
      <c r="AQ52" s="17">
        <v>398</v>
      </c>
      <c r="AR52" s="17">
        <v>597</v>
      </c>
      <c r="AS52" s="26">
        <v>0.0184254606365159</v>
      </c>
      <c r="AT52" s="18">
        <v>11</v>
      </c>
      <c r="AU52" s="18">
        <v>952</v>
      </c>
      <c r="AV52" s="17">
        <v>99</v>
      </c>
      <c r="AW52" s="17">
        <v>141</v>
      </c>
      <c r="AX52" s="17">
        <v>611</v>
      </c>
      <c r="AY52" s="26">
        <v>0.0212765957446809</v>
      </c>
      <c r="AZ52" s="17">
        <v>13</v>
      </c>
      <c r="BA52" s="18">
        <v>1368</v>
      </c>
      <c r="BB52" s="17">
        <v>99</v>
      </c>
      <c r="BC52" s="17">
        <v>152</v>
      </c>
      <c r="BD52" s="17">
        <v>671</v>
      </c>
      <c r="BE52" s="32">
        <v>0.0327868852459016</v>
      </c>
      <c r="BF52" s="17">
        <v>22</v>
      </c>
      <c r="BG52" s="18">
        <v>2357</v>
      </c>
      <c r="BH52" s="17">
        <v>99</v>
      </c>
      <c r="BI52" s="17">
        <v>152</v>
      </c>
      <c r="BJ52" s="17">
        <v>575</v>
      </c>
      <c r="BK52" s="32">
        <v>0.0260869565217391</v>
      </c>
      <c r="BL52" s="18">
        <v>15</v>
      </c>
      <c r="BM52" s="18">
        <v>1627</v>
      </c>
      <c r="BN52" s="17">
        <v>99</v>
      </c>
      <c r="BO52" s="17">
        <v>235</v>
      </c>
      <c r="BP52" s="17">
        <v>583</v>
      </c>
      <c r="BQ52" s="32">
        <v>0.0222984562607204</v>
      </c>
      <c r="BR52" s="18">
        <v>13</v>
      </c>
      <c r="BS52" s="18">
        <v>1402</v>
      </c>
      <c r="BT52" s="17">
        <v>99</v>
      </c>
      <c r="BU52" s="18">
        <v>235</v>
      </c>
      <c r="BV52" s="17">
        <v>642</v>
      </c>
      <c r="BW52" s="32">
        <v>0.0342679127725857</v>
      </c>
      <c r="BX52" s="18">
        <v>22</v>
      </c>
      <c r="BY52" s="18">
        <v>2344</v>
      </c>
      <c r="BZ52" s="17">
        <v>99</v>
      </c>
      <c r="CA52" s="18">
        <v>640</v>
      </c>
      <c r="CB52" s="18">
        <v>732</v>
      </c>
      <c r="CC52" s="32">
        <v>0.0368852459016393</v>
      </c>
      <c r="CD52" s="18">
        <v>27</v>
      </c>
      <c r="CE52" s="18">
        <v>2955</v>
      </c>
      <c r="CF52" s="17">
        <v>99</v>
      </c>
      <c r="CG52" s="18">
        <v>588</v>
      </c>
      <c r="CH52" s="33">
        <v>745</v>
      </c>
      <c r="CI52" s="32">
        <v>0.0308724832214765</v>
      </c>
      <c r="CJ52" s="18">
        <v>23</v>
      </c>
      <c r="CK52" s="18">
        <v>2497</v>
      </c>
      <c r="CL52" s="17">
        <v>99</v>
      </c>
      <c r="CM52" s="18">
        <v>678</v>
      </c>
      <c r="CN52" s="33">
        <v>750</v>
      </c>
      <c r="CO52" s="32">
        <v>0.0373333333333333</v>
      </c>
      <c r="CP52" s="17">
        <v>28</v>
      </c>
      <c r="CQ52" s="18">
        <v>3023</v>
      </c>
      <c r="CR52" s="17">
        <v>99</v>
      </c>
      <c r="CS52" s="17">
        <v>718</v>
      </c>
      <c r="CT52" s="33">
        <v>668</v>
      </c>
      <c r="CU52" s="32">
        <v>0.031437125748503</v>
      </c>
      <c r="CV52" s="17">
        <v>21</v>
      </c>
      <c r="CW52" s="18">
        <v>2259</v>
      </c>
      <c r="CX52" s="17">
        <v>99</v>
      </c>
      <c r="CY52" s="17">
        <v>694</v>
      </c>
      <c r="CZ52" s="33">
        <v>647</v>
      </c>
      <c r="DA52" s="32">
        <v>0.0278207109737249</v>
      </c>
      <c r="DB52" s="18">
        <v>18</v>
      </c>
      <c r="DC52" s="18">
        <v>1956</v>
      </c>
      <c r="DD52" s="18">
        <f t="shared" si="1"/>
        <v>108.666666666667</v>
      </c>
      <c r="DE52" s="17">
        <v>109</v>
      </c>
      <c r="DF52" s="17">
        <f t="shared" si="2"/>
        <v>-5.99999999999991</v>
      </c>
      <c r="DG52" s="36">
        <f t="shared" si="3"/>
        <v>-0.00306748466257664</v>
      </c>
      <c r="DH52" s="18">
        <v>660</v>
      </c>
      <c r="DI52" s="18">
        <v>652</v>
      </c>
      <c r="DJ52" s="26">
        <v>0.0306748466257669</v>
      </c>
      <c r="DK52" s="18">
        <v>20</v>
      </c>
      <c r="DL52" s="18">
        <v>2169</v>
      </c>
      <c r="DM52" s="18">
        <f t="shared" si="51"/>
        <v>108.45</v>
      </c>
      <c r="DN52" s="17">
        <v>109</v>
      </c>
      <c r="DO52" s="17">
        <f t="shared" si="5"/>
        <v>-10.9999999999999</v>
      </c>
      <c r="DP52" s="36">
        <f t="shared" si="6"/>
        <v>-0.00507146150299675</v>
      </c>
      <c r="DQ52" s="18">
        <v>922</v>
      </c>
      <c r="DR52" s="18">
        <v>622</v>
      </c>
      <c r="DS52" s="26">
        <v>0.0321543408360129</v>
      </c>
      <c r="DT52" s="18">
        <v>20</v>
      </c>
      <c r="DU52" s="18">
        <v>2127</v>
      </c>
      <c r="DV52" s="18">
        <f t="shared" si="7"/>
        <v>106.35</v>
      </c>
      <c r="DW52" s="17">
        <v>109</v>
      </c>
      <c r="DX52" s="17">
        <f t="shared" si="8"/>
        <v>-53.0000000000001</v>
      </c>
      <c r="DY52" s="36">
        <f t="shared" si="9"/>
        <v>-0.0249177244945934</v>
      </c>
      <c r="DZ52" s="18">
        <v>608</v>
      </c>
      <c r="EA52" s="18">
        <v>633</v>
      </c>
      <c r="EB52" s="26">
        <v>0.028436018957346</v>
      </c>
      <c r="EC52" s="18">
        <v>18</v>
      </c>
      <c r="ED52" s="18">
        <v>1927</v>
      </c>
      <c r="EE52" s="18">
        <f t="shared" si="10"/>
        <v>107.055555555556</v>
      </c>
      <c r="EF52" s="17">
        <v>109</v>
      </c>
      <c r="EG52" s="17">
        <f t="shared" si="11"/>
        <v>-35</v>
      </c>
      <c r="EH52" s="36">
        <f t="shared" si="12"/>
        <v>-0.0181629475869227</v>
      </c>
      <c r="EI52" s="18">
        <v>552</v>
      </c>
      <c r="EJ52" s="18">
        <v>639</v>
      </c>
      <c r="EK52" s="26">
        <v>0.0344287949921753</v>
      </c>
      <c r="EL52" s="18">
        <v>22</v>
      </c>
      <c r="EM52" s="18">
        <v>2353</v>
      </c>
      <c r="EN52" s="18">
        <f t="shared" si="13"/>
        <v>106.954545454545</v>
      </c>
      <c r="EO52" s="17">
        <v>109</v>
      </c>
      <c r="EP52" s="17">
        <f t="shared" si="14"/>
        <v>-45</v>
      </c>
      <c r="EQ52" s="36">
        <f t="shared" si="15"/>
        <v>-0.0191245218869528</v>
      </c>
      <c r="ER52" s="18">
        <v>826</v>
      </c>
      <c r="ES52" s="18">
        <v>663</v>
      </c>
      <c r="ET52" s="26">
        <v>0.0180995475113122</v>
      </c>
      <c r="EU52" s="17">
        <v>12</v>
      </c>
      <c r="EV52" s="18">
        <v>1409</v>
      </c>
      <c r="EW52" s="18">
        <f t="shared" si="16"/>
        <v>117.416666666667</v>
      </c>
      <c r="EX52" s="17">
        <v>109</v>
      </c>
      <c r="EY52" s="17">
        <f t="shared" si="17"/>
        <v>101</v>
      </c>
      <c r="EZ52" s="36">
        <f t="shared" si="18"/>
        <v>0.0716820440028389</v>
      </c>
      <c r="FA52" s="17">
        <v>746</v>
      </c>
      <c r="FB52" s="18">
        <v>672</v>
      </c>
      <c r="FC52" s="26">
        <v>0.03125</v>
      </c>
      <c r="FD52" s="17">
        <v>21</v>
      </c>
      <c r="FE52" s="18">
        <v>2422</v>
      </c>
      <c r="FF52" s="18">
        <f t="shared" si="19"/>
        <v>115.333333333333</v>
      </c>
      <c r="FG52" s="17">
        <v>109</v>
      </c>
      <c r="FH52" s="17">
        <f t="shared" si="20"/>
        <v>133</v>
      </c>
      <c r="FI52" s="36">
        <f t="shared" si="21"/>
        <v>0.0549132947976878</v>
      </c>
      <c r="FJ52" s="17">
        <v>760</v>
      </c>
      <c r="FK52" s="18">
        <v>606</v>
      </c>
      <c r="FL52" s="26">
        <v>0.0165016501650165</v>
      </c>
      <c r="FM52" s="17">
        <v>10</v>
      </c>
      <c r="FN52" s="18">
        <v>1140</v>
      </c>
      <c r="FO52" s="18">
        <f t="shared" si="22"/>
        <v>114</v>
      </c>
      <c r="FP52" s="17">
        <v>109</v>
      </c>
      <c r="FQ52" s="17">
        <f t="shared" si="23"/>
        <v>50</v>
      </c>
      <c r="FR52" s="36">
        <f t="shared" si="24"/>
        <v>0.043859649122807</v>
      </c>
      <c r="FS52" s="17">
        <v>800</v>
      </c>
      <c r="FT52" s="18">
        <v>778</v>
      </c>
      <c r="FU52" s="26">
        <v>0.0115681233933162</v>
      </c>
      <c r="FV52" s="17">
        <v>9</v>
      </c>
      <c r="FW52" s="18">
        <v>1026</v>
      </c>
      <c r="FX52" s="18">
        <f t="shared" si="25"/>
        <v>114</v>
      </c>
      <c r="FY52" s="17">
        <v>109</v>
      </c>
      <c r="FZ52" s="17">
        <f t="shared" si="26"/>
        <v>45</v>
      </c>
      <c r="GA52" s="36">
        <f t="shared" si="27"/>
        <v>0.043859649122807</v>
      </c>
      <c r="GB52" s="17">
        <v>936</v>
      </c>
      <c r="GC52" s="18">
        <v>542</v>
      </c>
      <c r="GD52" s="26">
        <v>0.018450184501845</v>
      </c>
      <c r="GE52" s="17">
        <v>10</v>
      </c>
      <c r="GF52" s="18">
        <v>1163</v>
      </c>
      <c r="GG52" s="18">
        <f t="shared" si="28"/>
        <v>116.3</v>
      </c>
      <c r="GH52" s="17">
        <v>109</v>
      </c>
      <c r="GI52" s="17">
        <f t="shared" si="29"/>
        <v>73</v>
      </c>
      <c r="GJ52" s="36">
        <f t="shared" si="30"/>
        <v>0.0627687016337059</v>
      </c>
      <c r="GK52" s="17">
        <v>956</v>
      </c>
      <c r="GL52" s="18">
        <v>494</v>
      </c>
      <c r="GM52" s="26">
        <v>0.0303643724696356</v>
      </c>
      <c r="GN52" s="18">
        <v>15</v>
      </c>
      <c r="GO52" s="18">
        <v>1690</v>
      </c>
      <c r="GP52" s="18">
        <f t="shared" si="31"/>
        <v>112.666666666667</v>
      </c>
      <c r="GQ52" s="17">
        <v>109</v>
      </c>
      <c r="GR52" s="17">
        <f t="shared" si="32"/>
        <v>55.0000000000001</v>
      </c>
      <c r="GS52" s="36">
        <f t="shared" si="33"/>
        <v>0.0325443786982249</v>
      </c>
      <c r="GT52" s="17">
        <v>1430</v>
      </c>
      <c r="GU52" s="18">
        <v>572</v>
      </c>
      <c r="GV52" s="26">
        <v>0.0262237762237762</v>
      </c>
      <c r="GW52" s="18">
        <v>15</v>
      </c>
      <c r="GX52" s="18">
        <v>1739</v>
      </c>
      <c r="GY52" s="18">
        <v>115.933333333333</v>
      </c>
      <c r="GZ52" s="17">
        <v>109</v>
      </c>
      <c r="HA52" s="17">
        <v>104</v>
      </c>
      <c r="HB52" s="36">
        <v>0.0598044853364003</v>
      </c>
      <c r="HC52" s="17">
        <v>1498</v>
      </c>
      <c r="HD52" s="18">
        <v>558</v>
      </c>
      <c r="HE52" s="26">
        <v>0.03584229390681</v>
      </c>
      <c r="HF52" s="18">
        <v>20</v>
      </c>
      <c r="HG52" s="18">
        <v>2285</v>
      </c>
      <c r="HH52" s="40">
        <v>114.25</v>
      </c>
      <c r="HI52" s="17">
        <v>109</v>
      </c>
      <c r="HJ52" s="17">
        <v>105</v>
      </c>
      <c r="HK52" s="36">
        <v>0.0459518599562363</v>
      </c>
      <c r="HL52" s="18">
        <v>1590</v>
      </c>
      <c r="HM52" s="18">
        <v>519</v>
      </c>
      <c r="HN52" s="26">
        <v>0.0308285163776493</v>
      </c>
      <c r="HO52" s="18">
        <v>16</v>
      </c>
      <c r="HP52" s="18">
        <v>1840</v>
      </c>
      <c r="HQ52" s="18">
        <f t="shared" si="52"/>
        <v>115</v>
      </c>
      <c r="HR52" s="17">
        <v>109</v>
      </c>
      <c r="HS52" s="17">
        <f t="shared" si="35"/>
        <v>96</v>
      </c>
      <c r="HT52" s="36">
        <f t="shared" si="36"/>
        <v>0.0521739130434783</v>
      </c>
      <c r="HU52" s="18">
        <v>1650</v>
      </c>
      <c r="HV52" s="18">
        <v>458</v>
      </c>
      <c r="HW52" s="26">
        <v>0.0174672489082969</v>
      </c>
      <c r="HX52" s="17">
        <v>8</v>
      </c>
      <c r="HY52" s="18">
        <v>917</v>
      </c>
      <c r="HZ52" s="18">
        <v>114.625</v>
      </c>
      <c r="IA52" s="17">
        <v>109</v>
      </c>
      <c r="IB52" s="17">
        <f t="shared" si="37"/>
        <v>45</v>
      </c>
      <c r="IC52" s="36">
        <f t="shared" si="38"/>
        <v>0.0490730643402399</v>
      </c>
      <c r="ID52" s="18">
        <v>1686</v>
      </c>
      <c r="IE52" s="18">
        <v>500</v>
      </c>
      <c r="IF52" s="26">
        <v>0.012</v>
      </c>
      <c r="IG52" s="17">
        <v>6</v>
      </c>
      <c r="IH52" s="18">
        <v>829</v>
      </c>
      <c r="II52" s="40">
        <v>138.166666666667</v>
      </c>
      <c r="IJ52" s="17">
        <v>109</v>
      </c>
      <c r="IK52" s="17">
        <f t="shared" si="39"/>
        <v>175.000000000002</v>
      </c>
      <c r="IL52" s="36">
        <f t="shared" si="40"/>
        <v>0.211097708082029</v>
      </c>
      <c r="IM52" s="17">
        <v>1674</v>
      </c>
      <c r="IN52" s="17"/>
      <c r="IO52" s="17">
        <v>68</v>
      </c>
      <c r="IP52" s="17">
        <v>7479.84</v>
      </c>
      <c r="IQ52" s="18">
        <v>321</v>
      </c>
      <c r="IR52" s="18">
        <v>28806.87</v>
      </c>
      <c r="IS52" s="17"/>
      <c r="IT52" s="17"/>
      <c r="IU52" s="17"/>
      <c r="IV52" s="17"/>
      <c r="IW52" s="16"/>
      <c r="IX52" s="16"/>
      <c r="IY52" s="16"/>
      <c r="IZ52" s="16"/>
      <c r="JA52" s="41"/>
      <c r="JB52" s="41"/>
      <c r="JC52" s="41"/>
      <c r="JD52" s="41"/>
      <c r="JE52" s="18"/>
      <c r="JF52" s="41"/>
      <c r="JG52" s="41"/>
      <c r="JH52" s="41"/>
      <c r="JI52" s="18"/>
      <c r="JJ52" s="18"/>
      <c r="JK52" s="18">
        <f t="shared" si="41"/>
        <v>497</v>
      </c>
      <c r="JL52" s="18">
        <f t="shared" si="42"/>
        <v>53624</v>
      </c>
      <c r="JM52" s="17">
        <v>109</v>
      </c>
      <c r="JN52" s="17">
        <f t="shared" si="43"/>
        <v>-548.999999999997</v>
      </c>
      <c r="JO52" s="36">
        <f t="shared" si="44"/>
        <v>-0.0102379531553035</v>
      </c>
      <c r="JP52" s="18">
        <f t="shared" si="45"/>
        <v>886</v>
      </c>
      <c r="JQ52" s="42">
        <f t="shared" si="46"/>
        <v>89910.71</v>
      </c>
      <c r="JR52" s="43"/>
      <c r="JS52" s="43"/>
      <c r="JT52">
        <v>104177</v>
      </c>
      <c r="JU52">
        <v>303735</v>
      </c>
    </row>
    <row r="53" customFormat="1" ht="16.5" spans="1:281">
      <c r="A53" s="16" t="s">
        <v>126</v>
      </c>
      <c r="B53" s="17" t="s">
        <v>229</v>
      </c>
      <c r="C53" s="18">
        <v>6939962760698</v>
      </c>
      <c r="D53" s="18">
        <v>577371335351</v>
      </c>
      <c r="E53" s="18" t="s">
        <v>230</v>
      </c>
      <c r="F53" s="17" t="s">
        <v>231</v>
      </c>
      <c r="G53" s="19" t="s">
        <v>232</v>
      </c>
      <c r="H53" s="17" t="s">
        <v>129</v>
      </c>
      <c r="I53" s="26">
        <f>VLOOKUP(C53,[2]Sheet2!J:O,6,0)</f>
        <v>0.958333333333333</v>
      </c>
      <c r="J53" s="17">
        <f>VLOOKUP(C53,[2]Sheet2!J:M,4,0)</f>
        <v>619</v>
      </c>
      <c r="K53" s="17">
        <f>VLOOKUP(C53,[2]Sheet2!J:P,7,0)</f>
        <v>96</v>
      </c>
      <c r="L53" s="18">
        <f>VLOOKUP(C53,[2]Sheet2!J:N,5,0)</f>
        <v>34.3084383213994</v>
      </c>
      <c r="M53" s="27" t="e">
        <f ca="1" t="shared" si="0"/>
        <v>#VALUE!</v>
      </c>
      <c r="N53" s="17">
        <v>1080</v>
      </c>
      <c r="O53" s="26">
        <v>0.0768518518518519</v>
      </c>
      <c r="P53" s="18">
        <v>83</v>
      </c>
      <c r="Q53" s="18">
        <v>8069</v>
      </c>
      <c r="R53" s="17">
        <v>124</v>
      </c>
      <c r="S53" s="17">
        <v>358</v>
      </c>
      <c r="T53" s="17">
        <v>994</v>
      </c>
      <c r="U53" s="26">
        <v>0.0482897384305835</v>
      </c>
      <c r="V53" s="18">
        <v>48</v>
      </c>
      <c r="W53" s="18">
        <v>4673</v>
      </c>
      <c r="X53" s="17">
        <v>124</v>
      </c>
      <c r="Y53" s="17">
        <v>319</v>
      </c>
      <c r="Z53" s="17">
        <v>886</v>
      </c>
      <c r="AA53" s="26">
        <v>0.0293453724604966</v>
      </c>
      <c r="AB53" s="18">
        <v>26</v>
      </c>
      <c r="AC53" s="18">
        <v>2505</v>
      </c>
      <c r="AD53" s="17">
        <v>124</v>
      </c>
      <c r="AE53" s="17">
        <v>167</v>
      </c>
      <c r="AF53" s="17">
        <v>779</v>
      </c>
      <c r="AG53" s="26">
        <v>0.0269576379974326</v>
      </c>
      <c r="AH53" s="18">
        <v>21</v>
      </c>
      <c r="AI53" s="18">
        <v>2032</v>
      </c>
      <c r="AJ53" s="17">
        <v>124</v>
      </c>
      <c r="AK53" s="17">
        <v>161</v>
      </c>
      <c r="AL53" s="17">
        <v>1022</v>
      </c>
      <c r="AM53" s="26">
        <v>0.0234833659491194</v>
      </c>
      <c r="AN53" s="18">
        <v>24</v>
      </c>
      <c r="AO53" s="18">
        <v>3010</v>
      </c>
      <c r="AP53" s="17">
        <v>124</v>
      </c>
      <c r="AQ53" s="17">
        <v>182</v>
      </c>
      <c r="AR53" s="17">
        <v>1103</v>
      </c>
      <c r="AS53" s="26">
        <v>0.0154125113327289</v>
      </c>
      <c r="AT53" s="18">
        <v>17</v>
      </c>
      <c r="AU53" s="18">
        <v>2151</v>
      </c>
      <c r="AV53" s="17">
        <v>124</v>
      </c>
      <c r="AW53" s="17">
        <v>222</v>
      </c>
      <c r="AX53" s="17">
        <v>1058</v>
      </c>
      <c r="AY53" s="26">
        <v>0.0321361058601134</v>
      </c>
      <c r="AZ53" s="17">
        <v>34</v>
      </c>
      <c r="BA53" s="18">
        <v>3998</v>
      </c>
      <c r="BB53" s="17">
        <v>124</v>
      </c>
      <c r="BC53" s="17">
        <v>245</v>
      </c>
      <c r="BD53" s="17">
        <v>1037</v>
      </c>
      <c r="BE53" s="32">
        <v>0.0405014464802314</v>
      </c>
      <c r="BF53" s="17">
        <v>42</v>
      </c>
      <c r="BG53" s="18">
        <v>4947</v>
      </c>
      <c r="BH53" s="17">
        <v>124</v>
      </c>
      <c r="BI53" s="17">
        <v>236</v>
      </c>
      <c r="BJ53" s="17">
        <v>650</v>
      </c>
      <c r="BK53" s="32">
        <v>0.0446153846153846</v>
      </c>
      <c r="BL53" s="18">
        <v>29</v>
      </c>
      <c r="BM53" s="18">
        <v>3181</v>
      </c>
      <c r="BN53" s="17">
        <v>124</v>
      </c>
      <c r="BO53" s="17">
        <v>560</v>
      </c>
      <c r="BP53" s="17">
        <v>517</v>
      </c>
      <c r="BQ53" s="32">
        <v>0.0290135396518375</v>
      </c>
      <c r="BR53" s="18">
        <v>15</v>
      </c>
      <c r="BS53" s="18">
        <v>1621</v>
      </c>
      <c r="BT53" s="17">
        <v>124</v>
      </c>
      <c r="BU53" s="18">
        <v>560</v>
      </c>
      <c r="BV53" s="17">
        <v>546</v>
      </c>
      <c r="BW53" s="32">
        <v>0.0457875457875458</v>
      </c>
      <c r="BX53" s="18">
        <v>25</v>
      </c>
      <c r="BY53" s="18">
        <v>2705</v>
      </c>
      <c r="BZ53" s="17">
        <v>124</v>
      </c>
      <c r="CA53" s="18">
        <v>235</v>
      </c>
      <c r="CB53" s="18">
        <v>576</v>
      </c>
      <c r="CC53" s="32">
        <v>0.0329861111111111</v>
      </c>
      <c r="CD53" s="18">
        <v>19</v>
      </c>
      <c r="CE53" s="18">
        <v>2052</v>
      </c>
      <c r="CF53" s="17">
        <v>124</v>
      </c>
      <c r="CG53" s="18">
        <v>217</v>
      </c>
      <c r="CH53" s="33">
        <v>647</v>
      </c>
      <c r="CI53" s="32">
        <v>0.0401854714064915</v>
      </c>
      <c r="CJ53" s="18">
        <v>26</v>
      </c>
      <c r="CK53" s="18">
        <v>2803</v>
      </c>
      <c r="CL53" s="17">
        <v>124</v>
      </c>
      <c r="CM53" s="18">
        <v>222</v>
      </c>
      <c r="CN53" s="33">
        <v>620</v>
      </c>
      <c r="CO53" s="32">
        <v>0.0419354838709677</v>
      </c>
      <c r="CP53" s="17">
        <v>26</v>
      </c>
      <c r="CQ53" s="18">
        <v>2823</v>
      </c>
      <c r="CR53" s="17">
        <v>124</v>
      </c>
      <c r="CS53" s="17">
        <v>251</v>
      </c>
      <c r="CT53" s="33">
        <v>661</v>
      </c>
      <c r="CU53" s="32">
        <v>0.0363086232980333</v>
      </c>
      <c r="CV53" s="17">
        <v>24</v>
      </c>
      <c r="CW53" s="18">
        <v>2580</v>
      </c>
      <c r="CX53" s="17">
        <v>124</v>
      </c>
      <c r="CY53" s="17">
        <v>299</v>
      </c>
      <c r="CZ53" s="33">
        <v>646</v>
      </c>
      <c r="DA53" s="32">
        <v>0.0386996904024768</v>
      </c>
      <c r="DB53" s="18">
        <v>25</v>
      </c>
      <c r="DC53" s="18">
        <v>2720</v>
      </c>
      <c r="DD53" s="18">
        <f t="shared" si="1"/>
        <v>108.8</v>
      </c>
      <c r="DE53" s="17">
        <v>129</v>
      </c>
      <c r="DF53" s="17">
        <f t="shared" si="2"/>
        <v>-505</v>
      </c>
      <c r="DG53" s="36">
        <f t="shared" si="3"/>
        <v>-0.185661764705882</v>
      </c>
      <c r="DH53" s="18">
        <v>346</v>
      </c>
      <c r="DI53" s="18">
        <v>645</v>
      </c>
      <c r="DJ53" s="26">
        <v>0.0449612403100775</v>
      </c>
      <c r="DK53" s="18">
        <v>29</v>
      </c>
      <c r="DL53" s="18">
        <v>3132</v>
      </c>
      <c r="DM53" s="18">
        <f t="shared" si="51"/>
        <v>108</v>
      </c>
      <c r="DN53" s="17">
        <v>129</v>
      </c>
      <c r="DO53" s="17">
        <f t="shared" si="5"/>
        <v>-609</v>
      </c>
      <c r="DP53" s="36">
        <f t="shared" si="6"/>
        <v>-0.194444444444444</v>
      </c>
      <c r="DQ53" s="18">
        <v>366</v>
      </c>
      <c r="DR53" s="18">
        <v>623</v>
      </c>
      <c r="DS53" s="26">
        <v>0.0609951845906902</v>
      </c>
      <c r="DT53" s="18">
        <v>38</v>
      </c>
      <c r="DU53" s="18">
        <v>4035</v>
      </c>
      <c r="DV53" s="18">
        <f t="shared" si="7"/>
        <v>106.184210526316</v>
      </c>
      <c r="DW53" s="17">
        <v>129</v>
      </c>
      <c r="DX53" s="17">
        <f t="shared" si="8"/>
        <v>-867</v>
      </c>
      <c r="DY53" s="36">
        <f t="shared" si="9"/>
        <v>-0.214869888475836</v>
      </c>
      <c r="DZ53" s="18">
        <v>537</v>
      </c>
      <c r="EA53" s="18">
        <v>607</v>
      </c>
      <c r="EB53" s="26">
        <v>0.0560131795716639</v>
      </c>
      <c r="EC53" s="18">
        <v>34</v>
      </c>
      <c r="ED53" s="18">
        <v>3649</v>
      </c>
      <c r="EE53" s="18">
        <f t="shared" si="10"/>
        <v>107.323529411765</v>
      </c>
      <c r="EF53" s="17">
        <v>129</v>
      </c>
      <c r="EG53" s="17">
        <f t="shared" si="11"/>
        <v>-737</v>
      </c>
      <c r="EH53" s="36">
        <f t="shared" si="12"/>
        <v>-0.201973143326939</v>
      </c>
      <c r="EI53" s="18">
        <v>310</v>
      </c>
      <c r="EJ53" s="18">
        <v>714</v>
      </c>
      <c r="EK53" s="26">
        <v>0.0378151260504202</v>
      </c>
      <c r="EL53" s="18">
        <v>27</v>
      </c>
      <c r="EM53" s="18">
        <v>2884</v>
      </c>
      <c r="EN53" s="18">
        <f t="shared" si="13"/>
        <v>106.814814814815</v>
      </c>
      <c r="EO53" s="17">
        <v>129</v>
      </c>
      <c r="EP53" s="17">
        <f t="shared" si="14"/>
        <v>-599</v>
      </c>
      <c r="EQ53" s="36">
        <f t="shared" si="15"/>
        <v>-0.207697642163662</v>
      </c>
      <c r="ER53" s="18">
        <v>299</v>
      </c>
      <c r="ES53" s="18">
        <v>599</v>
      </c>
      <c r="ET53" s="26">
        <v>0.0317195325542571</v>
      </c>
      <c r="EU53" s="17">
        <v>19</v>
      </c>
      <c r="EV53" s="18">
        <v>2214</v>
      </c>
      <c r="EW53" s="18">
        <f t="shared" si="16"/>
        <v>116.526315789474</v>
      </c>
      <c r="EX53" s="17">
        <v>129</v>
      </c>
      <c r="EY53" s="17">
        <f t="shared" si="17"/>
        <v>-237</v>
      </c>
      <c r="EZ53" s="36">
        <f t="shared" si="18"/>
        <v>-0.107046070460705</v>
      </c>
      <c r="FA53" s="17">
        <v>294</v>
      </c>
      <c r="FB53" s="18">
        <v>693</v>
      </c>
      <c r="FC53" s="26">
        <v>0.0317460317460317</v>
      </c>
      <c r="FD53" s="17">
        <v>22</v>
      </c>
      <c r="FE53" s="18">
        <v>2576</v>
      </c>
      <c r="FF53" s="18">
        <f t="shared" si="19"/>
        <v>117.090909090909</v>
      </c>
      <c r="FG53" s="17">
        <v>129</v>
      </c>
      <c r="FH53" s="17">
        <f t="shared" si="20"/>
        <v>-262</v>
      </c>
      <c r="FI53" s="36">
        <f t="shared" si="21"/>
        <v>-0.101708074534161</v>
      </c>
      <c r="FJ53" s="17">
        <v>326</v>
      </c>
      <c r="FK53" s="18">
        <v>576</v>
      </c>
      <c r="FL53" s="26">
        <v>0.0277777777777778</v>
      </c>
      <c r="FM53" s="17">
        <v>16</v>
      </c>
      <c r="FN53" s="18">
        <v>1882</v>
      </c>
      <c r="FO53" s="18">
        <f t="shared" si="22"/>
        <v>117.625</v>
      </c>
      <c r="FP53" s="17">
        <v>129</v>
      </c>
      <c r="FQ53" s="17">
        <f t="shared" si="23"/>
        <v>-182</v>
      </c>
      <c r="FR53" s="36">
        <f t="shared" si="24"/>
        <v>-0.0967056323060574</v>
      </c>
      <c r="FS53" s="17">
        <v>586</v>
      </c>
      <c r="FT53" s="18">
        <v>542</v>
      </c>
      <c r="FU53" s="26">
        <v>0.0313653136531365</v>
      </c>
      <c r="FV53" s="17">
        <v>17</v>
      </c>
      <c r="FW53" s="18">
        <v>1961</v>
      </c>
      <c r="FX53" s="18">
        <f t="shared" si="25"/>
        <v>115.352941176471</v>
      </c>
      <c r="FY53" s="17">
        <v>129</v>
      </c>
      <c r="FZ53" s="17">
        <f t="shared" si="26"/>
        <v>-232</v>
      </c>
      <c r="GA53" s="36">
        <f t="shared" si="27"/>
        <v>-0.118306986231514</v>
      </c>
      <c r="GB53" s="17">
        <v>498</v>
      </c>
      <c r="GC53" s="18">
        <v>548</v>
      </c>
      <c r="GD53" s="26">
        <v>0.041970802919708</v>
      </c>
      <c r="GE53" s="17">
        <v>23</v>
      </c>
      <c r="GF53" s="18">
        <v>2682</v>
      </c>
      <c r="GG53" s="18">
        <f t="shared" si="28"/>
        <v>116.608695652174</v>
      </c>
      <c r="GH53" s="17">
        <v>129</v>
      </c>
      <c r="GI53" s="17">
        <f t="shared" si="29"/>
        <v>-285</v>
      </c>
      <c r="GJ53" s="36">
        <f t="shared" si="30"/>
        <v>-0.106263982102908</v>
      </c>
      <c r="GK53" s="17">
        <v>517</v>
      </c>
      <c r="GL53" s="18">
        <v>587</v>
      </c>
      <c r="GM53" s="26">
        <v>0.0477001703577513</v>
      </c>
      <c r="GN53" s="18">
        <v>28</v>
      </c>
      <c r="GO53" s="18">
        <v>3276</v>
      </c>
      <c r="GP53" s="18">
        <f t="shared" si="31"/>
        <v>117</v>
      </c>
      <c r="GQ53" s="17">
        <v>129</v>
      </c>
      <c r="GR53" s="17">
        <f t="shared" si="32"/>
        <v>-336</v>
      </c>
      <c r="GS53" s="36">
        <f t="shared" si="33"/>
        <v>-0.102564102564103</v>
      </c>
      <c r="GT53" s="17">
        <v>496</v>
      </c>
      <c r="GU53" s="18">
        <v>585</v>
      </c>
      <c r="GV53" s="26">
        <v>0.0239316239316239</v>
      </c>
      <c r="GW53" s="18">
        <v>14</v>
      </c>
      <c r="GX53" s="18">
        <v>1633</v>
      </c>
      <c r="GY53" s="18">
        <v>116.642857142857</v>
      </c>
      <c r="GZ53" s="17">
        <v>129</v>
      </c>
      <c r="HA53" s="17">
        <v>-173</v>
      </c>
      <c r="HB53" s="36">
        <v>-0.105939987752603</v>
      </c>
      <c r="HC53" s="17">
        <v>473</v>
      </c>
      <c r="HD53" s="18">
        <v>555</v>
      </c>
      <c r="HE53" s="26">
        <v>0.0468468468468468</v>
      </c>
      <c r="HF53" s="18">
        <v>26</v>
      </c>
      <c r="HG53" s="18">
        <v>3056</v>
      </c>
      <c r="HH53" s="40">
        <v>117.538461538462</v>
      </c>
      <c r="HI53" s="17">
        <v>129</v>
      </c>
      <c r="HJ53" s="17">
        <v>-298</v>
      </c>
      <c r="HK53" s="36">
        <v>-0.0975130890052356</v>
      </c>
      <c r="HL53" s="18">
        <v>514</v>
      </c>
      <c r="HM53" s="18">
        <v>556</v>
      </c>
      <c r="HN53" s="26">
        <v>0.0287769784172662</v>
      </c>
      <c r="HO53" s="18">
        <v>16</v>
      </c>
      <c r="HP53" s="18">
        <v>1864</v>
      </c>
      <c r="HQ53" s="18">
        <f t="shared" si="52"/>
        <v>116.5</v>
      </c>
      <c r="HR53" s="17">
        <v>129</v>
      </c>
      <c r="HS53" s="17">
        <f t="shared" si="35"/>
        <v>-200</v>
      </c>
      <c r="HT53" s="36">
        <f t="shared" si="36"/>
        <v>-0.107296137339056</v>
      </c>
      <c r="HU53" s="18">
        <v>546</v>
      </c>
      <c r="HV53" s="18">
        <v>468</v>
      </c>
      <c r="HW53" s="26">
        <v>0.014957264957265</v>
      </c>
      <c r="HX53" s="17">
        <v>7</v>
      </c>
      <c r="HY53" s="18">
        <v>833</v>
      </c>
      <c r="HZ53" s="18">
        <v>119</v>
      </c>
      <c r="IA53" s="17">
        <v>129</v>
      </c>
      <c r="IB53" s="17">
        <f t="shared" si="37"/>
        <v>-70</v>
      </c>
      <c r="IC53" s="36">
        <f t="shared" si="38"/>
        <v>-0.0840336134453782</v>
      </c>
      <c r="ID53" s="18">
        <v>587</v>
      </c>
      <c r="IE53" s="18">
        <v>482</v>
      </c>
      <c r="IF53" s="26">
        <v>0.033195020746888</v>
      </c>
      <c r="IG53" s="17">
        <v>16</v>
      </c>
      <c r="IH53" s="18">
        <v>1973</v>
      </c>
      <c r="II53" s="40">
        <v>123.3125</v>
      </c>
      <c r="IJ53" s="17">
        <v>129</v>
      </c>
      <c r="IK53" s="17">
        <f t="shared" si="39"/>
        <v>-91</v>
      </c>
      <c r="IL53" s="36">
        <f t="shared" si="40"/>
        <v>-0.0461226558540294</v>
      </c>
      <c r="IM53" s="17">
        <v>615</v>
      </c>
      <c r="IN53" s="17"/>
      <c r="IO53" s="17">
        <v>454</v>
      </c>
      <c r="IP53" s="17">
        <v>50918.41</v>
      </c>
      <c r="IQ53" s="18">
        <v>316</v>
      </c>
      <c r="IR53" s="18">
        <v>35133.44</v>
      </c>
      <c r="IS53" s="17"/>
      <c r="IT53" s="17"/>
      <c r="IU53" s="17"/>
      <c r="IV53" s="17"/>
      <c r="IW53" s="16"/>
      <c r="IX53" s="16"/>
      <c r="IY53" s="16"/>
      <c r="IZ53" s="16"/>
      <c r="JA53" s="41"/>
      <c r="JB53" s="41"/>
      <c r="JC53" s="41"/>
      <c r="JD53" s="41"/>
      <c r="JE53" s="18"/>
      <c r="JF53" s="41"/>
      <c r="JG53" s="41"/>
      <c r="JH53" s="41"/>
      <c r="JI53" s="18"/>
      <c r="JJ53" s="18"/>
      <c r="JK53" s="18">
        <f t="shared" si="41"/>
        <v>816</v>
      </c>
      <c r="JL53" s="18">
        <f t="shared" si="42"/>
        <v>89520</v>
      </c>
      <c r="JM53" s="17">
        <v>129</v>
      </c>
      <c r="JN53" s="17">
        <f t="shared" si="43"/>
        <v>-15744</v>
      </c>
      <c r="JO53" s="36">
        <f t="shared" si="44"/>
        <v>-0.175871313672922</v>
      </c>
      <c r="JP53" s="18">
        <f t="shared" si="45"/>
        <v>1586</v>
      </c>
      <c r="JQ53" s="42">
        <f t="shared" si="46"/>
        <v>175571.85</v>
      </c>
      <c r="JR53" s="43"/>
      <c r="JS53" s="43"/>
      <c r="JT53">
        <v>103170</v>
      </c>
      <c r="JU53">
        <v>384223</v>
      </c>
    </row>
    <row r="54" customFormat="1" ht="16.5" spans="1:281">
      <c r="A54" s="16"/>
      <c r="B54" s="17" t="s">
        <v>229</v>
      </c>
      <c r="C54" s="18">
        <v>6939962763774</v>
      </c>
      <c r="D54" s="18">
        <v>598576800577</v>
      </c>
      <c r="E54" s="18">
        <v>21064016000001</v>
      </c>
      <c r="F54" s="17" t="s">
        <v>234</v>
      </c>
      <c r="G54" s="19" t="s">
        <v>235</v>
      </c>
      <c r="H54" s="17" t="s">
        <v>129</v>
      </c>
      <c r="I54" s="26">
        <f>VLOOKUP(C54,[2]Sheet2!J:O,6,0)</f>
        <v>0.75</v>
      </c>
      <c r="J54" s="17">
        <f>VLOOKUP(C54,[2]Sheet2!J:M,4,0)</f>
        <v>268</v>
      </c>
      <c r="K54" s="17">
        <f>VLOOKUP(C54,[2]Sheet2!J:P,7,0)</f>
        <v>372</v>
      </c>
      <c r="L54" s="18">
        <f>VLOOKUP(C54,[2]Sheet2!J:N,5,0)</f>
        <v>96.0837533927879</v>
      </c>
      <c r="M54" s="27" t="e">
        <f ca="1" t="shared" si="0"/>
        <v>#VALUE!</v>
      </c>
      <c r="N54" s="17">
        <v>997</v>
      </c>
      <c r="O54" s="26">
        <v>0.0240722166499498</v>
      </c>
      <c r="P54" s="18">
        <v>24</v>
      </c>
      <c r="Q54" s="18">
        <v>2129</v>
      </c>
      <c r="R54" s="17">
        <v>99</v>
      </c>
      <c r="S54" s="17">
        <v>354</v>
      </c>
      <c r="T54" s="17">
        <v>887</v>
      </c>
      <c r="U54" s="26">
        <v>0.0214205186020293</v>
      </c>
      <c r="V54" s="18">
        <v>19</v>
      </c>
      <c r="W54" s="18">
        <v>1665</v>
      </c>
      <c r="X54" s="17">
        <v>99</v>
      </c>
      <c r="Y54" s="17">
        <v>337</v>
      </c>
      <c r="Z54" s="17">
        <v>885</v>
      </c>
      <c r="AA54" s="26">
        <v>0.0282485875706215</v>
      </c>
      <c r="AB54" s="18">
        <v>25</v>
      </c>
      <c r="AC54" s="18">
        <v>2219</v>
      </c>
      <c r="AD54" s="17">
        <v>99</v>
      </c>
      <c r="AE54" s="17">
        <v>313</v>
      </c>
      <c r="AF54" s="17">
        <v>1126</v>
      </c>
      <c r="AG54" s="26">
        <v>0.019538188277087</v>
      </c>
      <c r="AH54" s="18">
        <v>22</v>
      </c>
      <c r="AI54" s="18">
        <v>1962</v>
      </c>
      <c r="AJ54" s="17">
        <v>99</v>
      </c>
      <c r="AK54" s="17">
        <v>298</v>
      </c>
      <c r="AL54" s="17">
        <v>1188</v>
      </c>
      <c r="AM54" s="26">
        <v>0.00925925925925926</v>
      </c>
      <c r="AN54" s="18">
        <v>11</v>
      </c>
      <c r="AO54" s="18">
        <v>1084</v>
      </c>
      <c r="AP54" s="17">
        <v>99</v>
      </c>
      <c r="AQ54" s="17">
        <v>288</v>
      </c>
      <c r="AR54" s="17">
        <v>1114</v>
      </c>
      <c r="AS54" s="26">
        <v>0.0170556552962298</v>
      </c>
      <c r="AT54" s="18">
        <v>19</v>
      </c>
      <c r="AU54" s="18">
        <v>1875</v>
      </c>
      <c r="AV54" s="17">
        <v>99</v>
      </c>
      <c r="AW54" s="17">
        <v>272</v>
      </c>
      <c r="AX54" s="17">
        <v>1246</v>
      </c>
      <c r="AY54" s="26">
        <v>0.0401284109149278</v>
      </c>
      <c r="AZ54" s="17">
        <v>50</v>
      </c>
      <c r="BA54" s="18">
        <v>3966</v>
      </c>
      <c r="BB54" s="17">
        <v>99</v>
      </c>
      <c r="BC54" s="17">
        <v>227</v>
      </c>
      <c r="BD54" s="17">
        <v>1439</v>
      </c>
      <c r="BE54" s="32">
        <v>0.034051424600417</v>
      </c>
      <c r="BF54" s="17">
        <v>49</v>
      </c>
      <c r="BG54" s="18">
        <v>3876</v>
      </c>
      <c r="BH54" s="17">
        <v>99</v>
      </c>
      <c r="BI54" s="17">
        <v>180</v>
      </c>
      <c r="BJ54" s="17">
        <v>799</v>
      </c>
      <c r="BK54" s="32">
        <v>0.0250312891113892</v>
      </c>
      <c r="BL54" s="18">
        <v>20</v>
      </c>
      <c r="BM54" s="18">
        <v>1750</v>
      </c>
      <c r="BN54" s="17">
        <v>99</v>
      </c>
      <c r="BO54" s="17">
        <v>162</v>
      </c>
      <c r="BP54" s="17">
        <v>692</v>
      </c>
      <c r="BQ54" s="32">
        <v>0.0187861271676301</v>
      </c>
      <c r="BR54" s="18">
        <v>13</v>
      </c>
      <c r="BS54" s="18">
        <v>1157</v>
      </c>
      <c r="BT54" s="17">
        <v>99</v>
      </c>
      <c r="BU54" s="18">
        <v>162</v>
      </c>
      <c r="BV54" s="17">
        <v>727</v>
      </c>
      <c r="BW54" s="32">
        <v>0.0302613480055021</v>
      </c>
      <c r="BX54" s="18">
        <v>22</v>
      </c>
      <c r="BY54" s="18">
        <v>1948</v>
      </c>
      <c r="BZ54" s="17">
        <v>99</v>
      </c>
      <c r="CA54" s="18">
        <v>133</v>
      </c>
      <c r="CB54" s="18">
        <v>663</v>
      </c>
      <c r="CC54" s="32">
        <v>0.0271493212669683</v>
      </c>
      <c r="CD54" s="18">
        <v>18</v>
      </c>
      <c r="CE54" s="18">
        <v>1598</v>
      </c>
      <c r="CF54" s="17">
        <v>99</v>
      </c>
      <c r="CG54" s="18">
        <v>116</v>
      </c>
      <c r="CH54" s="33">
        <v>559</v>
      </c>
      <c r="CI54" s="32">
        <v>0.0214669051878354</v>
      </c>
      <c r="CJ54" s="18">
        <v>12</v>
      </c>
      <c r="CK54" s="18">
        <v>1063</v>
      </c>
      <c r="CL54" s="17">
        <v>99</v>
      </c>
      <c r="CM54" s="18">
        <v>106</v>
      </c>
      <c r="CN54" s="33">
        <v>495</v>
      </c>
      <c r="CO54" s="32">
        <v>0.0141414141414141</v>
      </c>
      <c r="CP54" s="17">
        <v>7</v>
      </c>
      <c r="CQ54" s="18">
        <v>619</v>
      </c>
      <c r="CR54" s="17">
        <v>99</v>
      </c>
      <c r="CS54" s="17">
        <v>100</v>
      </c>
      <c r="CT54" s="33">
        <v>461</v>
      </c>
      <c r="CU54" s="32">
        <v>0.0151843817787419</v>
      </c>
      <c r="CV54" s="17">
        <v>7</v>
      </c>
      <c r="CW54" s="18">
        <v>623</v>
      </c>
      <c r="CX54" s="17">
        <v>99</v>
      </c>
      <c r="CY54" s="17">
        <v>94</v>
      </c>
      <c r="CZ54" s="33">
        <v>460</v>
      </c>
      <c r="DA54" s="32">
        <v>0.0304347826086957</v>
      </c>
      <c r="DB54" s="18">
        <v>14</v>
      </c>
      <c r="DC54" s="18">
        <v>1243</v>
      </c>
      <c r="DD54" s="18">
        <f t="shared" si="1"/>
        <v>88.7857142857143</v>
      </c>
      <c r="DE54" s="17">
        <v>99</v>
      </c>
      <c r="DF54" s="17">
        <f t="shared" si="2"/>
        <v>-143</v>
      </c>
      <c r="DG54" s="36">
        <f t="shared" si="3"/>
        <v>-0.115044247787611</v>
      </c>
      <c r="DH54" s="18">
        <v>82</v>
      </c>
      <c r="DI54" s="18">
        <v>358</v>
      </c>
      <c r="DJ54" s="26">
        <v>0.0335195530726257</v>
      </c>
      <c r="DK54" s="18">
        <v>12</v>
      </c>
      <c r="DL54" s="18">
        <v>1060</v>
      </c>
      <c r="DM54" s="18">
        <f t="shared" si="51"/>
        <v>88.3333333333333</v>
      </c>
      <c r="DN54" s="17">
        <v>99</v>
      </c>
      <c r="DO54" s="17">
        <f t="shared" si="5"/>
        <v>-128</v>
      </c>
      <c r="DP54" s="36">
        <f t="shared" si="6"/>
        <v>-0.120754716981132</v>
      </c>
      <c r="DQ54" s="18">
        <v>73</v>
      </c>
      <c r="DR54" s="18">
        <v>306</v>
      </c>
      <c r="DS54" s="26">
        <v>0</v>
      </c>
      <c r="DT54" s="18">
        <v>0</v>
      </c>
      <c r="DU54" s="18">
        <v>0</v>
      </c>
      <c r="DV54" s="18">
        <f t="shared" si="7"/>
        <v>0</v>
      </c>
      <c r="DW54" s="17">
        <v>99</v>
      </c>
      <c r="DX54" s="17">
        <f t="shared" si="8"/>
        <v>0</v>
      </c>
      <c r="DY54" s="36">
        <f t="shared" si="9"/>
        <v>0</v>
      </c>
      <c r="DZ54" s="18">
        <v>73</v>
      </c>
      <c r="EA54" s="18">
        <v>267</v>
      </c>
      <c r="EB54" s="26">
        <v>0.00749063670411985</v>
      </c>
      <c r="EC54" s="18">
        <v>2</v>
      </c>
      <c r="ED54" s="18">
        <v>163</v>
      </c>
      <c r="EE54" s="18">
        <f t="shared" si="10"/>
        <v>81.5</v>
      </c>
      <c r="EF54" s="17">
        <v>99</v>
      </c>
      <c r="EG54" s="17">
        <f t="shared" si="11"/>
        <v>-35</v>
      </c>
      <c r="EH54" s="36">
        <f t="shared" si="12"/>
        <v>-0.214723926380368</v>
      </c>
      <c r="EI54" s="18">
        <v>71</v>
      </c>
      <c r="EJ54" s="18">
        <v>332</v>
      </c>
      <c r="EK54" s="26">
        <v>0.00602409638554217</v>
      </c>
      <c r="EL54" s="18">
        <v>2</v>
      </c>
      <c r="EM54" s="18">
        <v>178</v>
      </c>
      <c r="EN54" s="18">
        <f t="shared" si="13"/>
        <v>89</v>
      </c>
      <c r="EO54" s="17">
        <v>99</v>
      </c>
      <c r="EP54" s="17">
        <f t="shared" si="14"/>
        <v>-20</v>
      </c>
      <c r="EQ54" s="36">
        <f t="shared" si="15"/>
        <v>-0.112359550561798</v>
      </c>
      <c r="ER54" s="18">
        <v>70</v>
      </c>
      <c r="ES54" s="18">
        <v>242</v>
      </c>
      <c r="ET54" s="26">
        <v>0.00826446280991736</v>
      </c>
      <c r="EU54" s="17">
        <v>2</v>
      </c>
      <c r="EV54" s="18">
        <v>218</v>
      </c>
      <c r="EW54" s="18">
        <f t="shared" si="16"/>
        <v>109</v>
      </c>
      <c r="EX54" s="17">
        <v>99</v>
      </c>
      <c r="EY54" s="17">
        <f t="shared" si="17"/>
        <v>20</v>
      </c>
      <c r="EZ54" s="36">
        <f t="shared" si="18"/>
        <v>0.0917431192660551</v>
      </c>
      <c r="FA54" s="17">
        <v>69</v>
      </c>
      <c r="FB54" s="18">
        <v>186</v>
      </c>
      <c r="FC54" s="26">
        <v>0</v>
      </c>
      <c r="FD54" s="17">
        <v>0</v>
      </c>
      <c r="FE54" s="18">
        <v>0</v>
      </c>
      <c r="FF54" s="18">
        <f t="shared" si="19"/>
        <v>0</v>
      </c>
      <c r="FG54" s="17">
        <v>99</v>
      </c>
      <c r="FH54" s="17">
        <f t="shared" si="20"/>
        <v>0</v>
      </c>
      <c r="FI54" s="36">
        <f t="shared" si="21"/>
        <v>0</v>
      </c>
      <c r="FJ54" s="17">
        <v>69</v>
      </c>
      <c r="FK54" s="18">
        <v>184</v>
      </c>
      <c r="FL54" s="26">
        <v>0</v>
      </c>
      <c r="FM54" s="17">
        <v>0</v>
      </c>
      <c r="FN54" s="18">
        <v>0</v>
      </c>
      <c r="FO54" s="18">
        <f t="shared" si="22"/>
        <v>0</v>
      </c>
      <c r="FP54" s="17">
        <v>99</v>
      </c>
      <c r="FQ54" s="17">
        <f t="shared" si="23"/>
        <v>0</v>
      </c>
      <c r="FR54" s="36">
        <f t="shared" si="24"/>
        <v>0</v>
      </c>
      <c r="FS54" s="17">
        <v>69</v>
      </c>
      <c r="FT54" s="18">
        <v>163</v>
      </c>
      <c r="FU54" s="26">
        <v>0.00613496932515337</v>
      </c>
      <c r="FV54" s="17">
        <v>1</v>
      </c>
      <c r="FW54" s="18">
        <v>109</v>
      </c>
      <c r="FX54" s="18">
        <f t="shared" si="25"/>
        <v>109</v>
      </c>
      <c r="FY54" s="17">
        <v>99</v>
      </c>
      <c r="FZ54" s="17">
        <f t="shared" si="26"/>
        <v>10</v>
      </c>
      <c r="GA54" s="36">
        <f t="shared" si="27"/>
        <v>0.0917431192660551</v>
      </c>
      <c r="GB54" s="17">
        <v>68</v>
      </c>
      <c r="GC54" s="18">
        <v>162</v>
      </c>
      <c r="GD54" s="26">
        <v>0.0123456790123457</v>
      </c>
      <c r="GE54" s="17">
        <v>2</v>
      </c>
      <c r="GF54" s="18">
        <v>218</v>
      </c>
      <c r="GG54" s="18">
        <f t="shared" si="28"/>
        <v>109</v>
      </c>
      <c r="GH54" s="17">
        <v>99</v>
      </c>
      <c r="GI54" s="17">
        <f t="shared" si="29"/>
        <v>20</v>
      </c>
      <c r="GJ54" s="36">
        <f t="shared" si="30"/>
        <v>0.0917431192660551</v>
      </c>
      <c r="GK54" s="17">
        <v>67</v>
      </c>
      <c r="GL54" s="18">
        <v>163</v>
      </c>
      <c r="GM54" s="26">
        <v>0</v>
      </c>
      <c r="GN54" s="18">
        <v>0</v>
      </c>
      <c r="GO54" s="18">
        <v>0</v>
      </c>
      <c r="GP54" s="18">
        <f t="shared" si="31"/>
        <v>0</v>
      </c>
      <c r="GQ54" s="17">
        <v>99</v>
      </c>
      <c r="GR54" s="17">
        <f t="shared" si="32"/>
        <v>0</v>
      </c>
      <c r="GS54" s="36">
        <f t="shared" si="33"/>
        <v>0</v>
      </c>
      <c r="GT54" s="17">
        <v>667</v>
      </c>
      <c r="GU54" s="18">
        <v>176</v>
      </c>
      <c r="GV54" s="26">
        <v>0</v>
      </c>
      <c r="GW54" s="18">
        <v>0</v>
      </c>
      <c r="GX54" s="18">
        <v>0</v>
      </c>
      <c r="GY54" s="18">
        <v>0</v>
      </c>
      <c r="GZ54" s="17">
        <v>99</v>
      </c>
      <c r="HA54" s="17">
        <v>0</v>
      </c>
      <c r="HB54" s="36">
        <v>0</v>
      </c>
      <c r="HC54" s="17">
        <v>385</v>
      </c>
      <c r="HD54" s="18">
        <v>181</v>
      </c>
      <c r="HE54" s="26">
        <v>0.00552486187845304</v>
      </c>
      <c r="HF54" s="18">
        <v>1</v>
      </c>
      <c r="HG54" s="18">
        <v>109</v>
      </c>
      <c r="HH54" s="40">
        <v>109</v>
      </c>
      <c r="HI54" s="17">
        <v>99</v>
      </c>
      <c r="HJ54" s="17">
        <v>10</v>
      </c>
      <c r="HK54" s="36">
        <v>0.0917431192660551</v>
      </c>
      <c r="HL54" s="18">
        <v>283</v>
      </c>
      <c r="HM54" s="18">
        <v>152</v>
      </c>
      <c r="HN54" s="26">
        <v>0</v>
      </c>
      <c r="HO54" s="18">
        <v>0</v>
      </c>
      <c r="HP54" s="18">
        <v>0</v>
      </c>
      <c r="HQ54" s="18">
        <v>0</v>
      </c>
      <c r="HR54" s="17">
        <v>99</v>
      </c>
      <c r="HS54" s="17">
        <f t="shared" si="35"/>
        <v>0</v>
      </c>
      <c r="HT54" s="36">
        <f t="shared" si="36"/>
        <v>0</v>
      </c>
      <c r="HU54" s="18">
        <v>277</v>
      </c>
      <c r="HV54" s="18">
        <v>144</v>
      </c>
      <c r="HW54" s="26">
        <v>0.0208333333333333</v>
      </c>
      <c r="HX54" s="17">
        <v>3</v>
      </c>
      <c r="HY54" s="18">
        <v>320</v>
      </c>
      <c r="HZ54" s="18">
        <v>106.666666666667</v>
      </c>
      <c r="IA54" s="17">
        <v>99</v>
      </c>
      <c r="IB54" s="17">
        <f t="shared" si="37"/>
        <v>23.000000000001</v>
      </c>
      <c r="IC54" s="36">
        <f t="shared" si="38"/>
        <v>0.0718750000000031</v>
      </c>
      <c r="ID54" s="18">
        <v>304</v>
      </c>
      <c r="IE54" s="18">
        <v>216</v>
      </c>
      <c r="IF54" s="26">
        <v>0.00462962962962963</v>
      </c>
      <c r="IG54" s="17">
        <v>1</v>
      </c>
      <c r="IH54" s="18">
        <v>109</v>
      </c>
      <c r="II54" s="40">
        <v>109</v>
      </c>
      <c r="IJ54" s="17">
        <v>99</v>
      </c>
      <c r="IK54" s="17">
        <f t="shared" si="39"/>
        <v>10</v>
      </c>
      <c r="IL54" s="36">
        <f t="shared" si="40"/>
        <v>0.0917431192660551</v>
      </c>
      <c r="IM54" s="17">
        <v>472</v>
      </c>
      <c r="IN54" s="17"/>
      <c r="IO54" s="17">
        <v>313</v>
      </c>
      <c r="IP54" s="17">
        <v>26538.66</v>
      </c>
      <c r="IQ54" s="18">
        <v>290</v>
      </c>
      <c r="IR54" s="18">
        <v>25998.05</v>
      </c>
      <c r="IS54" s="17"/>
      <c r="IT54" s="17"/>
      <c r="IU54" s="17"/>
      <c r="IV54" s="17"/>
      <c r="IW54" s="16"/>
      <c r="IX54" s="16"/>
      <c r="IY54" s="16"/>
      <c r="IZ54" s="16"/>
      <c r="JA54" s="41"/>
      <c r="JB54" s="41"/>
      <c r="JC54" s="41"/>
      <c r="JD54" s="41"/>
      <c r="JE54" s="18"/>
      <c r="JF54" s="41"/>
      <c r="JG54" s="41"/>
      <c r="JH54" s="41"/>
      <c r="JI54" s="18"/>
      <c r="JJ54" s="18"/>
      <c r="JK54" s="18">
        <f t="shared" si="41"/>
        <v>358</v>
      </c>
      <c r="JL54" s="18">
        <f t="shared" si="42"/>
        <v>31261</v>
      </c>
      <c r="JM54" s="17">
        <v>99</v>
      </c>
      <c r="JN54" s="17">
        <f t="shared" si="43"/>
        <v>-4181</v>
      </c>
      <c r="JO54" s="36">
        <f t="shared" si="44"/>
        <v>-0.133744921787531</v>
      </c>
      <c r="JP54" s="18">
        <f t="shared" si="45"/>
        <v>961</v>
      </c>
      <c r="JQ54" s="42">
        <f t="shared" si="46"/>
        <v>83797.71</v>
      </c>
      <c r="JR54" s="43"/>
      <c r="JS54" s="43"/>
      <c r="JT54">
        <f>JT52-JT53</f>
        <v>1007</v>
      </c>
      <c r="JU54">
        <f>JU52-JU53</f>
        <v>-80488</v>
      </c>
    </row>
    <row r="55" customFormat="1" ht="16.5" spans="1:281">
      <c r="A55" s="16"/>
      <c r="B55" s="20" t="s">
        <v>236</v>
      </c>
      <c r="C55" s="18">
        <v>6939962757612</v>
      </c>
      <c r="D55" s="18">
        <v>585859716157</v>
      </c>
      <c r="E55" s="18">
        <v>21064011001059</v>
      </c>
      <c r="F55" s="17" t="s">
        <v>237</v>
      </c>
      <c r="G55" s="19" t="s">
        <v>238</v>
      </c>
      <c r="H55" s="17" t="s">
        <v>129</v>
      </c>
      <c r="I55" s="26">
        <f>VLOOKUP(C55,[2]Sheet2!J:O,6,0)</f>
        <v>1</v>
      </c>
      <c r="J55" s="17">
        <f>VLOOKUP(C55,[2]Sheet2!J:M,4,0)</f>
        <v>766</v>
      </c>
      <c r="K55" s="17">
        <f>VLOOKUP(C55,[2]Sheet2!J:P,7,0)</f>
        <v>384</v>
      </c>
      <c r="L55" s="18">
        <f>VLOOKUP(C55,[2]Sheet2!J:N,5,0)</f>
        <v>34.7245674960971</v>
      </c>
      <c r="M55" s="27" t="e">
        <f ca="1" t="shared" si="0"/>
        <v>#VALUE!</v>
      </c>
      <c r="N55" s="17">
        <v>291</v>
      </c>
      <c r="O55" s="26">
        <v>0.013745704467354</v>
      </c>
      <c r="P55" s="18">
        <v>4</v>
      </c>
      <c r="Q55" s="18">
        <v>546</v>
      </c>
      <c r="R55" s="17">
        <v>149</v>
      </c>
      <c r="S55" s="17">
        <v>238</v>
      </c>
      <c r="T55" s="17">
        <v>296</v>
      </c>
      <c r="U55" s="26">
        <v>0.0202702702702703</v>
      </c>
      <c r="V55" s="18">
        <v>6</v>
      </c>
      <c r="W55" s="18">
        <v>819</v>
      </c>
      <c r="X55" s="17">
        <v>149</v>
      </c>
      <c r="Y55" s="17">
        <v>411</v>
      </c>
      <c r="Z55" s="17">
        <v>425</v>
      </c>
      <c r="AA55" s="26">
        <v>0.0211764705882353</v>
      </c>
      <c r="AB55" s="18">
        <v>9</v>
      </c>
      <c r="AC55" s="18">
        <v>1245</v>
      </c>
      <c r="AD55" s="17">
        <v>149</v>
      </c>
      <c r="AE55" s="17">
        <v>482</v>
      </c>
      <c r="AF55" s="17">
        <v>543</v>
      </c>
      <c r="AG55" s="26">
        <v>0.00920810313075507</v>
      </c>
      <c r="AH55" s="18">
        <v>5</v>
      </c>
      <c r="AI55" s="18">
        <v>695</v>
      </c>
      <c r="AJ55" s="17">
        <v>149</v>
      </c>
      <c r="AK55" s="17">
        <v>493</v>
      </c>
      <c r="AL55" s="17">
        <v>562</v>
      </c>
      <c r="AM55" s="26">
        <v>0.0177935943060498</v>
      </c>
      <c r="AN55" s="18">
        <v>10</v>
      </c>
      <c r="AO55" s="18">
        <v>1530</v>
      </c>
      <c r="AP55" s="17">
        <v>149</v>
      </c>
      <c r="AQ55" s="17">
        <v>627</v>
      </c>
      <c r="AR55" s="17">
        <v>527</v>
      </c>
      <c r="AS55" s="26">
        <v>0.0170777988614801</v>
      </c>
      <c r="AT55" s="18">
        <v>9</v>
      </c>
      <c r="AU55" s="18">
        <v>1377</v>
      </c>
      <c r="AV55" s="17">
        <v>149</v>
      </c>
      <c r="AW55" s="17">
        <v>730</v>
      </c>
      <c r="AX55" s="17">
        <v>467</v>
      </c>
      <c r="AY55" s="26">
        <v>0.012847965738758</v>
      </c>
      <c r="AZ55" s="17">
        <v>6</v>
      </c>
      <c r="BA55" s="18">
        <v>858</v>
      </c>
      <c r="BB55" s="17">
        <v>149</v>
      </c>
      <c r="BC55" s="17">
        <v>823</v>
      </c>
      <c r="BD55" s="17">
        <v>462</v>
      </c>
      <c r="BE55" s="32">
        <v>0.0216450216450216</v>
      </c>
      <c r="BF55" s="17">
        <v>10</v>
      </c>
      <c r="BG55" s="18">
        <v>1529</v>
      </c>
      <c r="BH55" s="17">
        <v>149</v>
      </c>
      <c r="BI55" s="17">
        <v>990</v>
      </c>
      <c r="BJ55" s="17">
        <v>462</v>
      </c>
      <c r="BK55" s="32">
        <v>0.0497835497835498</v>
      </c>
      <c r="BL55" s="18">
        <v>23</v>
      </c>
      <c r="BM55" s="18">
        <v>2722</v>
      </c>
      <c r="BN55" s="17">
        <v>149</v>
      </c>
      <c r="BO55" s="17">
        <v>841</v>
      </c>
      <c r="BP55" s="17">
        <v>523</v>
      </c>
      <c r="BQ55" s="32">
        <v>0.0516252390057361</v>
      </c>
      <c r="BR55" s="18">
        <v>27</v>
      </c>
      <c r="BS55" s="18">
        <v>3188</v>
      </c>
      <c r="BT55" s="17">
        <v>149</v>
      </c>
      <c r="BU55" s="18">
        <v>841</v>
      </c>
      <c r="BV55" s="17">
        <v>615</v>
      </c>
      <c r="BW55" s="32">
        <v>0.0487804878048781</v>
      </c>
      <c r="BX55" s="18">
        <v>30</v>
      </c>
      <c r="BY55" s="18">
        <v>3563</v>
      </c>
      <c r="BZ55" s="17">
        <v>149</v>
      </c>
      <c r="CA55" s="18">
        <v>1012</v>
      </c>
      <c r="CB55" s="18">
        <v>832</v>
      </c>
      <c r="CC55" s="32">
        <v>0.0396634615384615</v>
      </c>
      <c r="CD55" s="18">
        <v>33</v>
      </c>
      <c r="CE55" s="18">
        <v>3892</v>
      </c>
      <c r="CF55" s="17">
        <v>149</v>
      </c>
      <c r="CG55" s="18">
        <v>982</v>
      </c>
      <c r="CH55" s="33">
        <v>835</v>
      </c>
      <c r="CI55" s="32">
        <v>0.0275449101796407</v>
      </c>
      <c r="CJ55" s="18">
        <v>23</v>
      </c>
      <c r="CK55" s="18">
        <v>2692</v>
      </c>
      <c r="CL55" s="17">
        <v>149</v>
      </c>
      <c r="CM55" s="18">
        <v>944</v>
      </c>
      <c r="CN55" s="33">
        <v>880</v>
      </c>
      <c r="CO55" s="32">
        <v>0.0420454545454545</v>
      </c>
      <c r="CP55" s="17">
        <v>37</v>
      </c>
      <c r="CQ55" s="18">
        <v>4378</v>
      </c>
      <c r="CR55" s="17">
        <v>149</v>
      </c>
      <c r="CS55" s="17">
        <v>909</v>
      </c>
      <c r="CT55" s="33">
        <v>762</v>
      </c>
      <c r="CU55" s="32">
        <v>0.031496062992126</v>
      </c>
      <c r="CV55" s="17">
        <v>24</v>
      </c>
      <c r="CW55" s="18">
        <v>3037</v>
      </c>
      <c r="CX55" s="17">
        <v>149</v>
      </c>
      <c r="CY55" s="17">
        <v>886</v>
      </c>
      <c r="CZ55" s="33">
        <v>944</v>
      </c>
      <c r="DA55" s="32">
        <v>0.0296610169491525</v>
      </c>
      <c r="DB55" s="18">
        <v>28</v>
      </c>
      <c r="DC55" s="18">
        <v>3567</v>
      </c>
      <c r="DD55" s="18">
        <f t="shared" si="1"/>
        <v>127.392857142857</v>
      </c>
      <c r="DE55" s="17">
        <v>149</v>
      </c>
      <c r="DF55" s="17">
        <f t="shared" si="2"/>
        <v>-605</v>
      </c>
      <c r="DG55" s="36">
        <f t="shared" si="3"/>
        <v>-0.169610316792823</v>
      </c>
      <c r="DH55" s="18">
        <v>732</v>
      </c>
      <c r="DI55" s="18">
        <v>1001</v>
      </c>
      <c r="DJ55" s="26">
        <v>0.023976023976024</v>
      </c>
      <c r="DK55" s="18">
        <v>24</v>
      </c>
      <c r="DL55" s="18">
        <v>3030</v>
      </c>
      <c r="DM55" s="18">
        <f t="shared" si="51"/>
        <v>126.25</v>
      </c>
      <c r="DN55" s="17">
        <v>149</v>
      </c>
      <c r="DO55" s="17">
        <f t="shared" si="5"/>
        <v>-546</v>
      </c>
      <c r="DP55" s="36">
        <f t="shared" si="6"/>
        <v>-0.18019801980198</v>
      </c>
      <c r="DQ55" s="18">
        <v>724</v>
      </c>
      <c r="DR55" s="18">
        <v>1130</v>
      </c>
      <c r="DS55" s="26">
        <v>0.0336283185840708</v>
      </c>
      <c r="DT55" s="18">
        <v>38</v>
      </c>
      <c r="DU55" s="18">
        <v>4795</v>
      </c>
      <c r="DV55" s="18">
        <f t="shared" si="7"/>
        <v>126.184210526316</v>
      </c>
      <c r="DW55" s="17">
        <v>149</v>
      </c>
      <c r="DX55" s="17">
        <f t="shared" si="8"/>
        <v>-867</v>
      </c>
      <c r="DY55" s="36">
        <f t="shared" si="9"/>
        <v>-0.180813347236705</v>
      </c>
      <c r="DZ55" s="18">
        <v>1168</v>
      </c>
      <c r="EA55" s="18">
        <v>1012</v>
      </c>
      <c r="EB55" s="26">
        <v>0.0326086956521739</v>
      </c>
      <c r="EC55" s="18">
        <v>33</v>
      </c>
      <c r="ED55" s="18">
        <v>4178</v>
      </c>
      <c r="EE55" s="18">
        <f t="shared" si="10"/>
        <v>126.606060606061</v>
      </c>
      <c r="EF55" s="17">
        <v>149</v>
      </c>
      <c r="EG55" s="17">
        <f t="shared" si="11"/>
        <v>-739</v>
      </c>
      <c r="EH55" s="36">
        <f t="shared" si="12"/>
        <v>-0.176878889420775</v>
      </c>
      <c r="EI55" s="18">
        <v>1007</v>
      </c>
      <c r="EJ55" s="18">
        <v>1012</v>
      </c>
      <c r="EK55" s="26">
        <v>0.0296442687747036</v>
      </c>
      <c r="EL55" s="18">
        <v>30</v>
      </c>
      <c r="EM55" s="18">
        <v>3775</v>
      </c>
      <c r="EN55" s="18">
        <f t="shared" si="13"/>
        <v>125.833333333333</v>
      </c>
      <c r="EO55" s="17">
        <v>149</v>
      </c>
      <c r="EP55" s="17">
        <f t="shared" si="14"/>
        <v>-695</v>
      </c>
      <c r="EQ55" s="36">
        <f t="shared" si="15"/>
        <v>-0.184105960264901</v>
      </c>
      <c r="ER55" s="18">
        <v>965</v>
      </c>
      <c r="ES55" s="18">
        <v>1198</v>
      </c>
      <c r="ET55" s="26">
        <v>0.0283806343906511</v>
      </c>
      <c r="EU55" s="17">
        <v>34</v>
      </c>
      <c r="EV55" s="18">
        <v>4276</v>
      </c>
      <c r="EW55" s="18">
        <f t="shared" si="16"/>
        <v>125.764705882353</v>
      </c>
      <c r="EX55" s="17">
        <v>149</v>
      </c>
      <c r="EY55" s="17">
        <f t="shared" si="17"/>
        <v>-790</v>
      </c>
      <c r="EZ55" s="36">
        <f t="shared" si="18"/>
        <v>-0.184752104770814</v>
      </c>
      <c r="FA55" s="17">
        <v>929</v>
      </c>
      <c r="FB55" s="18">
        <v>1122</v>
      </c>
      <c r="FC55" s="26">
        <v>0.0347593582887701</v>
      </c>
      <c r="FD55" s="17">
        <v>39</v>
      </c>
      <c r="FE55" s="18">
        <v>4921</v>
      </c>
      <c r="FF55" s="18">
        <f t="shared" si="19"/>
        <v>126.179487179487</v>
      </c>
      <c r="FG55" s="17">
        <v>149</v>
      </c>
      <c r="FH55" s="17">
        <f t="shared" si="20"/>
        <v>-890</v>
      </c>
      <c r="FI55" s="36">
        <f t="shared" si="21"/>
        <v>-0.180857549278602</v>
      </c>
      <c r="FJ55" s="17">
        <v>956</v>
      </c>
      <c r="FK55" s="18">
        <v>1168</v>
      </c>
      <c r="FL55" s="26">
        <v>0.0342465753424658</v>
      </c>
      <c r="FM55" s="17">
        <v>40</v>
      </c>
      <c r="FN55" s="18">
        <v>5004</v>
      </c>
      <c r="FO55" s="18">
        <f t="shared" si="22"/>
        <v>125.1</v>
      </c>
      <c r="FP55" s="17">
        <v>149</v>
      </c>
      <c r="FQ55" s="17">
        <f t="shared" si="23"/>
        <v>-956</v>
      </c>
      <c r="FR55" s="36">
        <f t="shared" si="24"/>
        <v>-0.191047162270184</v>
      </c>
      <c r="FS55" s="17">
        <v>951</v>
      </c>
      <c r="FT55" s="18">
        <v>1187</v>
      </c>
      <c r="FU55" s="26">
        <v>0.0320134793597304</v>
      </c>
      <c r="FV55" s="17">
        <v>38</v>
      </c>
      <c r="FW55" s="18">
        <v>4765</v>
      </c>
      <c r="FX55" s="18">
        <f t="shared" si="25"/>
        <v>125.394736842105</v>
      </c>
      <c r="FY55" s="17">
        <v>149</v>
      </c>
      <c r="FZ55" s="17">
        <f t="shared" si="26"/>
        <v>-897</v>
      </c>
      <c r="GA55" s="36">
        <f t="shared" si="27"/>
        <v>-0.188247639034628</v>
      </c>
      <c r="GB55" s="17">
        <v>851</v>
      </c>
      <c r="GC55" s="18">
        <v>1063</v>
      </c>
      <c r="GD55" s="26">
        <v>0.0282220131702728</v>
      </c>
      <c r="GE55" s="17">
        <v>30</v>
      </c>
      <c r="GF55" s="18">
        <v>3791</v>
      </c>
      <c r="GG55" s="18">
        <f t="shared" si="28"/>
        <v>126.366666666667</v>
      </c>
      <c r="GH55" s="17">
        <v>149</v>
      </c>
      <c r="GI55" s="17">
        <f t="shared" si="29"/>
        <v>-679</v>
      </c>
      <c r="GJ55" s="36">
        <f t="shared" si="30"/>
        <v>-0.179108414666315</v>
      </c>
      <c r="GK55" s="17">
        <v>856</v>
      </c>
      <c r="GL55" s="18">
        <v>1453</v>
      </c>
      <c r="GM55" s="26">
        <v>0.0426703372333104</v>
      </c>
      <c r="GN55" s="18">
        <v>62</v>
      </c>
      <c r="GO55" s="18">
        <v>8388</v>
      </c>
      <c r="GP55" s="18">
        <f t="shared" si="31"/>
        <v>135.290322580645</v>
      </c>
      <c r="GQ55" s="17">
        <v>149</v>
      </c>
      <c r="GR55" s="17">
        <f t="shared" si="32"/>
        <v>-850</v>
      </c>
      <c r="GS55" s="36">
        <f t="shared" si="33"/>
        <v>-0.101335240820219</v>
      </c>
      <c r="GT55" s="17">
        <v>1111</v>
      </c>
      <c r="GU55" s="18">
        <v>1532</v>
      </c>
      <c r="GV55" s="26">
        <v>0.0221932114882507</v>
      </c>
      <c r="GW55" s="18">
        <v>34</v>
      </c>
      <c r="GX55" s="18">
        <v>4258</v>
      </c>
      <c r="GY55" s="18">
        <v>125.235294117647</v>
      </c>
      <c r="GZ55" s="17">
        <v>149</v>
      </c>
      <c r="HA55" s="17">
        <v>-808</v>
      </c>
      <c r="HB55" s="36">
        <v>-0.189760450915923</v>
      </c>
      <c r="HC55" s="17">
        <v>1031</v>
      </c>
      <c r="HD55" s="18">
        <v>1423</v>
      </c>
      <c r="HE55" s="26">
        <v>0.028109627547435</v>
      </c>
      <c r="HF55" s="18">
        <v>40</v>
      </c>
      <c r="HG55" s="18">
        <v>5220</v>
      </c>
      <c r="HH55" s="40">
        <v>130.5</v>
      </c>
      <c r="HI55" s="17">
        <v>149</v>
      </c>
      <c r="HJ55" s="17">
        <v>-740</v>
      </c>
      <c r="HK55" s="36">
        <v>-0.14176245210728</v>
      </c>
      <c r="HL55" s="18">
        <v>896</v>
      </c>
      <c r="HM55" s="18">
        <v>1368</v>
      </c>
      <c r="HN55" s="26">
        <v>0.0226608187134503</v>
      </c>
      <c r="HO55" s="18">
        <v>31</v>
      </c>
      <c r="HP55" s="18">
        <v>3916</v>
      </c>
      <c r="HQ55" s="18">
        <f t="shared" ref="HQ55:HQ63" si="53">HP55/HO55</f>
        <v>126.322580645161</v>
      </c>
      <c r="HR55" s="17">
        <v>149</v>
      </c>
      <c r="HS55" s="17">
        <f t="shared" si="35"/>
        <v>-703</v>
      </c>
      <c r="HT55" s="36">
        <f t="shared" si="36"/>
        <v>-0.179519918283963</v>
      </c>
      <c r="HU55" s="18">
        <v>852</v>
      </c>
      <c r="HV55" s="18">
        <v>1118</v>
      </c>
      <c r="HW55" s="26">
        <v>0.0304114490161002</v>
      </c>
      <c r="HX55" s="17">
        <v>34</v>
      </c>
      <c r="HY55" s="18">
        <v>4393</v>
      </c>
      <c r="HZ55" s="18">
        <v>129.205882352941</v>
      </c>
      <c r="IA55" s="17">
        <v>149</v>
      </c>
      <c r="IB55" s="17">
        <f t="shared" si="37"/>
        <v>-673.000000000006</v>
      </c>
      <c r="IC55" s="36">
        <f t="shared" si="38"/>
        <v>-0.153198269974962</v>
      </c>
      <c r="ID55" s="18">
        <v>787</v>
      </c>
      <c r="IE55" s="18">
        <v>1221</v>
      </c>
      <c r="IF55" s="26">
        <v>0.0229320229320229</v>
      </c>
      <c r="IG55" s="17">
        <v>28</v>
      </c>
      <c r="IH55" s="18">
        <v>3534</v>
      </c>
      <c r="II55" s="40">
        <v>126.214285714286</v>
      </c>
      <c r="IJ55" s="17">
        <v>149</v>
      </c>
      <c r="IK55" s="17">
        <f t="shared" si="39"/>
        <v>-637.999999999992</v>
      </c>
      <c r="IL55" s="36">
        <f t="shared" si="40"/>
        <v>-0.180531975099036</v>
      </c>
      <c r="IM55" s="17">
        <v>857</v>
      </c>
      <c r="IN55" s="17"/>
      <c r="IO55" s="17">
        <v>544</v>
      </c>
      <c r="IP55" s="17">
        <v>77475.61</v>
      </c>
      <c r="IQ55" s="18">
        <v>331</v>
      </c>
      <c r="IR55" s="18">
        <v>42199.44</v>
      </c>
      <c r="IS55" s="17"/>
      <c r="IT55" s="17"/>
      <c r="IU55" s="17"/>
      <c r="IV55" s="17"/>
      <c r="IW55" s="16"/>
      <c r="IX55" s="16"/>
      <c r="IY55" s="16"/>
      <c r="IZ55" s="16"/>
      <c r="JA55" s="41"/>
      <c r="JB55" s="41"/>
      <c r="JC55" s="41"/>
      <c r="JD55" s="41"/>
      <c r="JE55" s="18"/>
      <c r="JF55" s="41"/>
      <c r="JG55" s="41"/>
      <c r="JH55" s="41"/>
      <c r="JI55" s="18"/>
      <c r="JJ55" s="18"/>
      <c r="JK55" s="18">
        <f t="shared" si="41"/>
        <v>819</v>
      </c>
      <c r="JL55" s="18">
        <f t="shared" si="42"/>
        <v>103882</v>
      </c>
      <c r="JM55" s="17">
        <v>149</v>
      </c>
      <c r="JN55" s="17">
        <f t="shared" si="43"/>
        <v>-18149</v>
      </c>
      <c r="JO55" s="36">
        <f t="shared" si="44"/>
        <v>-0.174707841589496</v>
      </c>
      <c r="JP55" s="18">
        <f t="shared" si="45"/>
        <v>1694</v>
      </c>
      <c r="JQ55" s="42">
        <f t="shared" si="46"/>
        <v>223557.05</v>
      </c>
      <c r="JR55" s="43"/>
      <c r="JS55" s="43"/>
      <c r="JT55" s="44">
        <f>JT54/JT53</f>
        <v>0.00976058931860037</v>
      </c>
      <c r="JU55" s="44">
        <f>JU54/JU53</f>
        <v>-0.209482514060845</v>
      </c>
    </row>
    <row r="56" customFormat="1" ht="16.5" spans="1:281">
      <c r="A56" s="16" t="s">
        <v>126</v>
      </c>
      <c r="B56" s="20" t="s">
        <v>236</v>
      </c>
      <c r="C56" s="18">
        <v>6939962754604</v>
      </c>
      <c r="D56" s="18">
        <v>564949315010</v>
      </c>
      <c r="E56" s="18" t="s">
        <v>239</v>
      </c>
      <c r="F56" s="17" t="s">
        <v>240</v>
      </c>
      <c r="G56" s="19" t="s">
        <v>241</v>
      </c>
      <c r="H56" s="17" t="s">
        <v>129</v>
      </c>
      <c r="I56" s="26">
        <f>VLOOKUP(C56,[2]Sheet2!J:O,6,0)</f>
        <v>1</v>
      </c>
      <c r="J56" s="17">
        <f>VLOOKUP(C56,[2]Sheet2!J:M,4,0)</f>
        <v>615</v>
      </c>
      <c r="K56" s="17">
        <f>VLOOKUP(C56,[2]Sheet2!J:P,7,0)</f>
        <v>90</v>
      </c>
      <c r="L56" s="18">
        <f>VLOOKUP(C56,[2]Sheet2!J:N,5,0)</f>
        <v>35.9004568405867</v>
      </c>
      <c r="M56" s="27" t="e">
        <f ca="1" t="shared" si="0"/>
        <v>#VALUE!</v>
      </c>
      <c r="N56" s="17">
        <v>964</v>
      </c>
      <c r="O56" s="26">
        <v>0.0601659751037344</v>
      </c>
      <c r="P56" s="18">
        <v>58</v>
      </c>
      <c r="Q56" s="18">
        <v>5714</v>
      </c>
      <c r="R56" s="17">
        <v>129</v>
      </c>
      <c r="S56" s="17">
        <v>520</v>
      </c>
      <c r="T56" s="17">
        <v>1058</v>
      </c>
      <c r="U56" s="26">
        <v>0.0274102079395085</v>
      </c>
      <c r="V56" s="18">
        <v>29</v>
      </c>
      <c r="W56" s="18">
        <v>2781</v>
      </c>
      <c r="X56" s="17">
        <v>129</v>
      </c>
      <c r="Y56" s="17">
        <v>554</v>
      </c>
      <c r="Z56" s="17">
        <v>905</v>
      </c>
      <c r="AA56" s="26">
        <v>0.0353591160220995</v>
      </c>
      <c r="AB56" s="18">
        <v>32</v>
      </c>
      <c r="AC56" s="18">
        <v>3278</v>
      </c>
      <c r="AD56" s="17">
        <v>129</v>
      </c>
      <c r="AE56" s="17">
        <v>460</v>
      </c>
      <c r="AF56" s="17">
        <v>1032</v>
      </c>
      <c r="AG56" s="26">
        <v>0.0184108527131783</v>
      </c>
      <c r="AH56" s="18">
        <v>19</v>
      </c>
      <c r="AI56" s="18">
        <v>2251</v>
      </c>
      <c r="AJ56" s="17">
        <v>129</v>
      </c>
      <c r="AK56" s="17">
        <v>442</v>
      </c>
      <c r="AL56" s="17">
        <v>1033</v>
      </c>
      <c r="AM56" s="26">
        <v>0.0261374636979671</v>
      </c>
      <c r="AN56" s="18">
        <v>27</v>
      </c>
      <c r="AO56" s="18">
        <v>3262</v>
      </c>
      <c r="AP56" s="17">
        <v>129</v>
      </c>
      <c r="AQ56" s="17">
        <v>419</v>
      </c>
      <c r="AR56" s="17">
        <v>857</v>
      </c>
      <c r="AS56" s="26">
        <v>0.0315052508751459</v>
      </c>
      <c r="AT56" s="18">
        <v>27</v>
      </c>
      <c r="AU56" s="18">
        <v>3228</v>
      </c>
      <c r="AV56" s="17">
        <v>129</v>
      </c>
      <c r="AW56" s="17">
        <v>395</v>
      </c>
      <c r="AX56" s="17">
        <v>982</v>
      </c>
      <c r="AY56" s="26">
        <v>0.0264765784114053</v>
      </c>
      <c r="AZ56" s="17">
        <v>26</v>
      </c>
      <c r="BA56" s="18">
        <v>2781</v>
      </c>
      <c r="BB56" s="17">
        <v>129</v>
      </c>
      <c r="BC56" s="17">
        <v>649</v>
      </c>
      <c r="BD56" s="17">
        <v>1056</v>
      </c>
      <c r="BE56" s="32">
        <v>0.0587121212121212</v>
      </c>
      <c r="BF56" s="17">
        <v>62</v>
      </c>
      <c r="BG56" s="18">
        <v>6667</v>
      </c>
      <c r="BH56" s="17">
        <v>129</v>
      </c>
      <c r="BI56" s="17">
        <v>338</v>
      </c>
      <c r="BJ56" s="17">
        <v>696</v>
      </c>
      <c r="BK56" s="32">
        <v>0.0316091954022989</v>
      </c>
      <c r="BL56" s="18">
        <v>22</v>
      </c>
      <c r="BM56" s="18">
        <v>2382</v>
      </c>
      <c r="BN56" s="17">
        <v>129</v>
      </c>
      <c r="BO56" s="17">
        <v>339</v>
      </c>
      <c r="BP56" s="17">
        <v>729</v>
      </c>
      <c r="BQ56" s="32">
        <v>0.0356652949245542</v>
      </c>
      <c r="BR56" s="18">
        <v>26</v>
      </c>
      <c r="BS56" s="18">
        <v>2802</v>
      </c>
      <c r="BT56" s="17">
        <v>129</v>
      </c>
      <c r="BU56" s="18">
        <v>339</v>
      </c>
      <c r="BV56" s="17">
        <v>714</v>
      </c>
      <c r="BW56" s="32">
        <v>0.030812324929972</v>
      </c>
      <c r="BX56" s="18">
        <v>22</v>
      </c>
      <c r="BY56" s="18">
        <v>2348</v>
      </c>
      <c r="BZ56" s="17">
        <v>129</v>
      </c>
      <c r="CA56" s="18">
        <v>390</v>
      </c>
      <c r="CB56" s="18">
        <v>705</v>
      </c>
      <c r="CC56" s="32">
        <v>0.0382978723404255</v>
      </c>
      <c r="CD56" s="18">
        <v>27</v>
      </c>
      <c r="CE56" s="18">
        <v>2928</v>
      </c>
      <c r="CF56" s="17">
        <v>129</v>
      </c>
      <c r="CG56" s="18">
        <v>427</v>
      </c>
      <c r="CH56" s="33">
        <v>848</v>
      </c>
      <c r="CI56" s="32">
        <v>0.0377358490566038</v>
      </c>
      <c r="CJ56" s="18">
        <v>32</v>
      </c>
      <c r="CK56" s="18">
        <v>3450</v>
      </c>
      <c r="CL56" s="17">
        <v>129</v>
      </c>
      <c r="CM56" s="18">
        <v>447</v>
      </c>
      <c r="CN56" s="33">
        <v>731</v>
      </c>
      <c r="CO56" s="32">
        <v>0.0369357045143639</v>
      </c>
      <c r="CP56" s="17">
        <v>27</v>
      </c>
      <c r="CQ56" s="18">
        <v>2886</v>
      </c>
      <c r="CR56" s="17">
        <v>129</v>
      </c>
      <c r="CS56" s="17">
        <v>426</v>
      </c>
      <c r="CT56" s="33">
        <v>784</v>
      </c>
      <c r="CU56" s="32">
        <v>0.0344387755102041</v>
      </c>
      <c r="CV56" s="17">
        <v>27</v>
      </c>
      <c r="CW56" s="18">
        <v>2881</v>
      </c>
      <c r="CX56" s="17">
        <v>129</v>
      </c>
      <c r="CY56" s="17">
        <v>442</v>
      </c>
      <c r="CZ56" s="33">
        <v>712</v>
      </c>
      <c r="DA56" s="32">
        <v>0.0421348314606742</v>
      </c>
      <c r="DB56" s="18">
        <v>30</v>
      </c>
      <c r="DC56" s="18">
        <v>3216</v>
      </c>
      <c r="DD56" s="18">
        <f t="shared" si="1"/>
        <v>107.2</v>
      </c>
      <c r="DE56" s="17">
        <v>149</v>
      </c>
      <c r="DF56" s="17">
        <f t="shared" si="2"/>
        <v>-1254</v>
      </c>
      <c r="DG56" s="36">
        <f t="shared" si="3"/>
        <v>-0.389925373134328</v>
      </c>
      <c r="DH56" s="18">
        <v>414</v>
      </c>
      <c r="DI56" s="18">
        <v>692</v>
      </c>
      <c r="DJ56" s="26">
        <v>0.0419075144508671</v>
      </c>
      <c r="DK56" s="18">
        <v>29</v>
      </c>
      <c r="DL56" s="18">
        <v>3080</v>
      </c>
      <c r="DM56" s="18">
        <f t="shared" si="51"/>
        <v>106.206896551724</v>
      </c>
      <c r="DN56" s="17">
        <v>149</v>
      </c>
      <c r="DO56" s="17">
        <f t="shared" si="5"/>
        <v>-1241</v>
      </c>
      <c r="DP56" s="36">
        <f t="shared" si="6"/>
        <v>-0.402922077922078</v>
      </c>
      <c r="DQ56" s="18">
        <v>419</v>
      </c>
      <c r="DR56" s="18">
        <v>689</v>
      </c>
      <c r="DS56" s="26">
        <v>0.0493468795355588</v>
      </c>
      <c r="DT56" s="18">
        <v>34</v>
      </c>
      <c r="DU56" s="18">
        <v>3559</v>
      </c>
      <c r="DV56" s="18">
        <f t="shared" si="7"/>
        <v>104.676470588235</v>
      </c>
      <c r="DW56" s="17">
        <v>149</v>
      </c>
      <c r="DX56" s="17">
        <f t="shared" si="8"/>
        <v>-1507</v>
      </c>
      <c r="DY56" s="36">
        <f t="shared" si="9"/>
        <v>-0.423433548749649</v>
      </c>
      <c r="DZ56" s="18">
        <v>747</v>
      </c>
      <c r="EA56" s="18">
        <v>611</v>
      </c>
      <c r="EB56" s="26">
        <v>0.0392798690671031</v>
      </c>
      <c r="EC56" s="18">
        <v>24</v>
      </c>
      <c r="ED56" s="18">
        <v>2536</v>
      </c>
      <c r="EE56" s="18">
        <f t="shared" si="10"/>
        <v>105.666666666667</v>
      </c>
      <c r="EF56" s="17">
        <v>149</v>
      </c>
      <c r="EG56" s="17">
        <f t="shared" si="11"/>
        <v>-1040</v>
      </c>
      <c r="EH56" s="36">
        <f t="shared" si="12"/>
        <v>-0.410094637223975</v>
      </c>
      <c r="EI56" s="18">
        <v>364</v>
      </c>
      <c r="EJ56" s="18">
        <v>635</v>
      </c>
      <c r="EK56" s="26">
        <v>0.047244094488189</v>
      </c>
      <c r="EL56" s="18">
        <v>30</v>
      </c>
      <c r="EM56" s="18">
        <v>3237</v>
      </c>
      <c r="EN56" s="18">
        <f t="shared" si="13"/>
        <v>107.9</v>
      </c>
      <c r="EO56" s="17">
        <v>149</v>
      </c>
      <c r="EP56" s="17">
        <f t="shared" si="14"/>
        <v>-1233</v>
      </c>
      <c r="EQ56" s="36">
        <f t="shared" si="15"/>
        <v>-0.380908248378128</v>
      </c>
      <c r="ER56" s="18">
        <v>335</v>
      </c>
      <c r="ES56" s="18">
        <v>726</v>
      </c>
      <c r="ET56" s="26">
        <v>0.0275482093663912</v>
      </c>
      <c r="EU56" s="17">
        <v>20</v>
      </c>
      <c r="EV56" s="18">
        <v>2271</v>
      </c>
      <c r="EW56" s="18">
        <f t="shared" si="16"/>
        <v>113.55</v>
      </c>
      <c r="EX56" s="17">
        <v>149</v>
      </c>
      <c r="EY56" s="17">
        <f t="shared" si="17"/>
        <v>-709</v>
      </c>
      <c r="EZ56" s="36">
        <f t="shared" si="18"/>
        <v>-0.312197269925143</v>
      </c>
      <c r="FA56" s="17">
        <v>317</v>
      </c>
      <c r="FB56" s="18">
        <v>752</v>
      </c>
      <c r="FC56" s="26">
        <v>0.0425531914893617</v>
      </c>
      <c r="FD56" s="17">
        <v>32</v>
      </c>
      <c r="FE56" s="18">
        <v>3652</v>
      </c>
      <c r="FF56" s="18">
        <f t="shared" si="19"/>
        <v>114.125</v>
      </c>
      <c r="FG56" s="17">
        <v>149</v>
      </c>
      <c r="FH56" s="17">
        <f t="shared" si="20"/>
        <v>-1116</v>
      </c>
      <c r="FI56" s="36">
        <f t="shared" si="21"/>
        <v>-0.305585980284775</v>
      </c>
      <c r="FJ56" s="17">
        <v>323</v>
      </c>
      <c r="FK56" s="18">
        <v>657</v>
      </c>
      <c r="FL56" s="26">
        <v>0.0289193302891933</v>
      </c>
      <c r="FM56" s="17">
        <v>19</v>
      </c>
      <c r="FN56" s="18">
        <v>2211</v>
      </c>
      <c r="FO56" s="18">
        <f t="shared" si="22"/>
        <v>116.368421052632</v>
      </c>
      <c r="FP56" s="17">
        <v>149</v>
      </c>
      <c r="FQ56" s="17">
        <f t="shared" si="23"/>
        <v>-620</v>
      </c>
      <c r="FR56" s="36">
        <f t="shared" si="24"/>
        <v>-0.280416101311624</v>
      </c>
      <c r="FS56" s="17">
        <v>353</v>
      </c>
      <c r="FT56" s="18">
        <v>491</v>
      </c>
      <c r="FU56" s="26">
        <v>0.0305498981670061</v>
      </c>
      <c r="FV56" s="17">
        <v>15</v>
      </c>
      <c r="FW56" s="18">
        <v>1740</v>
      </c>
      <c r="FX56" s="18">
        <f t="shared" si="25"/>
        <v>116</v>
      </c>
      <c r="FY56" s="17">
        <v>149</v>
      </c>
      <c r="FZ56" s="17">
        <f t="shared" si="26"/>
        <v>-495</v>
      </c>
      <c r="GA56" s="36">
        <f t="shared" si="27"/>
        <v>-0.28448275862069</v>
      </c>
      <c r="GB56" s="17">
        <v>561</v>
      </c>
      <c r="GC56" s="18">
        <v>602</v>
      </c>
      <c r="GD56" s="26">
        <v>0.0382059800664452</v>
      </c>
      <c r="GE56" s="17">
        <v>23</v>
      </c>
      <c r="GF56" s="18">
        <v>2735</v>
      </c>
      <c r="GG56" s="18">
        <f t="shared" si="28"/>
        <v>118.913043478261</v>
      </c>
      <c r="GH56" s="17">
        <v>149</v>
      </c>
      <c r="GI56" s="17">
        <f t="shared" si="29"/>
        <v>-692</v>
      </c>
      <c r="GJ56" s="36">
        <f t="shared" si="30"/>
        <v>-0.253016453382084</v>
      </c>
      <c r="GK56" s="17">
        <v>563</v>
      </c>
      <c r="GL56" s="18">
        <v>489</v>
      </c>
      <c r="GM56" s="26">
        <v>0.0265848670756646</v>
      </c>
      <c r="GN56" s="18">
        <v>13</v>
      </c>
      <c r="GO56" s="18">
        <v>1627</v>
      </c>
      <c r="GP56" s="18">
        <f t="shared" si="31"/>
        <v>125.153846153846</v>
      </c>
      <c r="GQ56" s="17">
        <v>149</v>
      </c>
      <c r="GR56" s="17">
        <f t="shared" si="32"/>
        <v>-310</v>
      </c>
      <c r="GS56" s="36">
        <f t="shared" si="33"/>
        <v>-0.190534726490473</v>
      </c>
      <c r="GT56" s="17">
        <v>778</v>
      </c>
      <c r="GU56" s="18">
        <v>537</v>
      </c>
      <c r="GV56" s="26">
        <v>0.0242085661080074</v>
      </c>
      <c r="GW56" s="18">
        <v>13</v>
      </c>
      <c r="GX56" s="18">
        <v>1629</v>
      </c>
      <c r="GY56" s="18">
        <v>125.307692307692</v>
      </c>
      <c r="GZ56" s="17">
        <v>149</v>
      </c>
      <c r="HA56" s="17">
        <v>-308</v>
      </c>
      <c r="HB56" s="36">
        <v>-0.189073050951504</v>
      </c>
      <c r="HC56" s="17">
        <v>568</v>
      </c>
      <c r="HD56" s="18">
        <v>617</v>
      </c>
      <c r="HE56" s="26">
        <v>0.0259319286871961</v>
      </c>
      <c r="HF56" s="18">
        <v>16</v>
      </c>
      <c r="HG56" s="18">
        <v>2042</v>
      </c>
      <c r="HH56" s="40">
        <v>127.625</v>
      </c>
      <c r="HI56" s="17">
        <v>149</v>
      </c>
      <c r="HJ56" s="17">
        <v>-342</v>
      </c>
      <c r="HK56" s="36">
        <v>-0.167482859941234</v>
      </c>
      <c r="HL56" s="18">
        <v>553</v>
      </c>
      <c r="HM56" s="18">
        <v>667</v>
      </c>
      <c r="HN56" s="26">
        <v>0.0224887556221889</v>
      </c>
      <c r="HO56" s="18">
        <v>15</v>
      </c>
      <c r="HP56" s="18">
        <v>1895</v>
      </c>
      <c r="HQ56" s="18">
        <f t="shared" si="53"/>
        <v>126.333333333333</v>
      </c>
      <c r="HR56" s="17">
        <v>149</v>
      </c>
      <c r="HS56" s="17">
        <f t="shared" si="35"/>
        <v>-340</v>
      </c>
      <c r="HT56" s="36">
        <f t="shared" si="36"/>
        <v>-0.179419525065963</v>
      </c>
      <c r="HU56" s="18">
        <v>538</v>
      </c>
      <c r="HV56" s="18">
        <v>560</v>
      </c>
      <c r="HW56" s="26">
        <v>0.0303571428571429</v>
      </c>
      <c r="HX56" s="17">
        <v>17</v>
      </c>
      <c r="HY56" s="18">
        <v>2134</v>
      </c>
      <c r="HZ56" s="18">
        <v>125.529411764706</v>
      </c>
      <c r="IA56" s="17">
        <v>149</v>
      </c>
      <c r="IB56" s="17">
        <f t="shared" si="37"/>
        <v>-398.999999999998</v>
      </c>
      <c r="IC56" s="36">
        <f t="shared" si="38"/>
        <v>-0.186972820993439</v>
      </c>
      <c r="ID56" s="18">
        <v>571</v>
      </c>
      <c r="IE56" s="18">
        <v>483</v>
      </c>
      <c r="IF56" s="26">
        <v>0.0269151138716356</v>
      </c>
      <c r="IG56" s="17">
        <v>13</v>
      </c>
      <c r="IH56" s="18">
        <v>1640</v>
      </c>
      <c r="II56" s="40">
        <v>126.153846153846</v>
      </c>
      <c r="IJ56" s="17">
        <v>149</v>
      </c>
      <c r="IK56" s="17">
        <f t="shared" si="39"/>
        <v>-297.000000000002</v>
      </c>
      <c r="IL56" s="36">
        <f t="shared" si="40"/>
        <v>-0.181097560975611</v>
      </c>
      <c r="IM56" s="17">
        <v>625</v>
      </c>
      <c r="IN56" s="17"/>
      <c r="IO56" s="17">
        <v>225</v>
      </c>
      <c r="IP56" s="17">
        <v>27544.62</v>
      </c>
      <c r="IQ56" s="18">
        <v>334</v>
      </c>
      <c r="IR56" s="18">
        <v>36454.66</v>
      </c>
      <c r="IS56" s="17"/>
      <c r="IT56" s="17"/>
      <c r="IU56" s="17"/>
      <c r="IV56" s="17"/>
      <c r="IW56" s="18"/>
      <c r="IX56" s="41"/>
      <c r="IY56" s="41"/>
      <c r="IZ56" s="41"/>
      <c r="JA56" s="41"/>
      <c r="JB56" s="41"/>
      <c r="JC56" s="41"/>
      <c r="JD56" s="41"/>
      <c r="JE56" s="18"/>
      <c r="JF56" s="41"/>
      <c r="JG56" s="41"/>
      <c r="JH56" s="41"/>
      <c r="JI56" s="18"/>
      <c r="JJ56" s="18"/>
      <c r="JK56" s="18">
        <f t="shared" si="41"/>
        <v>806</v>
      </c>
      <c r="JL56" s="18">
        <f t="shared" si="42"/>
        <v>88843</v>
      </c>
      <c r="JM56" s="17">
        <v>149</v>
      </c>
      <c r="JN56" s="17">
        <f t="shared" si="43"/>
        <v>-31251</v>
      </c>
      <c r="JO56" s="36">
        <f t="shared" si="44"/>
        <v>-0.351755343696183</v>
      </c>
      <c r="JP56" s="18">
        <f t="shared" si="45"/>
        <v>1365</v>
      </c>
      <c r="JQ56" s="42">
        <f t="shared" si="46"/>
        <v>152842.28</v>
      </c>
      <c r="JR56" s="43"/>
      <c r="JS56" s="43"/>
      <c r="JT56" s="44"/>
      <c r="JU56" s="44">
        <f>30/31</f>
        <v>0.967741935483871</v>
      </c>
    </row>
    <row r="57" customFormat="1" ht="16.5" spans="1:279">
      <c r="A57" s="16"/>
      <c r="B57" s="20" t="s">
        <v>236</v>
      </c>
      <c r="C57" s="18">
        <v>6939962759128</v>
      </c>
      <c r="D57" s="18">
        <v>598941550590</v>
      </c>
      <c r="E57" s="18">
        <v>21064011001419</v>
      </c>
      <c r="F57" s="17" t="s">
        <v>242</v>
      </c>
      <c r="G57" s="19" t="s">
        <v>243</v>
      </c>
      <c r="H57" s="17" t="s">
        <v>129</v>
      </c>
      <c r="I57" s="26">
        <f>VLOOKUP(C57,[2]Sheet2!J:O,6,0)</f>
        <v>1</v>
      </c>
      <c r="J57" s="17">
        <f>VLOOKUP(C57,[2]Sheet2!J:M,4,0)</f>
        <v>623</v>
      </c>
      <c r="K57" s="17">
        <f>VLOOKUP(C57,[2]Sheet2!J:P,7,0)</f>
        <v>648</v>
      </c>
      <c r="L57" s="18">
        <f>VLOOKUP(C57,[2]Sheet2!J:N,5,0)</f>
        <v>49.8126414027149</v>
      </c>
      <c r="M57" s="27" t="e">
        <f ca="1" t="shared" si="0"/>
        <v>#VALUE!</v>
      </c>
      <c r="N57" s="17">
        <v>690</v>
      </c>
      <c r="O57" s="26">
        <v>0.0434782608695652</v>
      </c>
      <c r="P57" s="18">
        <v>30</v>
      </c>
      <c r="Q57" s="18">
        <v>2349</v>
      </c>
      <c r="R57" s="17">
        <v>89</v>
      </c>
      <c r="S57" s="17">
        <v>115</v>
      </c>
      <c r="T57" s="17">
        <v>644</v>
      </c>
      <c r="U57" s="26">
        <v>0.0279503105590062</v>
      </c>
      <c r="V57" s="18">
        <v>18</v>
      </c>
      <c r="W57" s="18">
        <v>1422</v>
      </c>
      <c r="X57" s="17">
        <v>89</v>
      </c>
      <c r="Y57" s="17">
        <v>98</v>
      </c>
      <c r="Z57" s="17">
        <v>936</v>
      </c>
      <c r="AA57" s="26">
        <v>0.0299145299145299</v>
      </c>
      <c r="AB57" s="18">
        <v>28</v>
      </c>
      <c r="AC57" s="18">
        <v>2261</v>
      </c>
      <c r="AD57" s="17">
        <v>89</v>
      </c>
      <c r="AE57" s="17">
        <v>72</v>
      </c>
      <c r="AF57" s="17">
        <v>1098</v>
      </c>
      <c r="AG57" s="26">
        <v>0.0218579234972678</v>
      </c>
      <c r="AH57" s="18">
        <v>24</v>
      </c>
      <c r="AI57" s="18">
        <v>1873</v>
      </c>
      <c r="AJ57" s="17">
        <v>89</v>
      </c>
      <c r="AK57" s="17">
        <v>51</v>
      </c>
      <c r="AL57" s="17">
        <v>695</v>
      </c>
      <c r="AM57" s="26">
        <v>0.0100719424460432</v>
      </c>
      <c r="AN57" s="18">
        <v>7</v>
      </c>
      <c r="AO57" s="18">
        <v>728</v>
      </c>
      <c r="AP57" s="17">
        <v>89</v>
      </c>
      <c r="AQ57" s="17">
        <v>45</v>
      </c>
      <c r="AR57" s="17">
        <v>469</v>
      </c>
      <c r="AS57" s="26">
        <v>0.0127931769722814</v>
      </c>
      <c r="AT57" s="18">
        <v>6</v>
      </c>
      <c r="AU57" s="18">
        <v>620</v>
      </c>
      <c r="AV57" s="17">
        <v>89</v>
      </c>
      <c r="AW57" s="17">
        <v>40</v>
      </c>
      <c r="AX57" s="17">
        <v>340</v>
      </c>
      <c r="AY57" s="26">
        <v>0.0117647058823529</v>
      </c>
      <c r="AZ57" s="17">
        <v>4</v>
      </c>
      <c r="BA57" s="18">
        <v>414</v>
      </c>
      <c r="BB57" s="17">
        <v>89</v>
      </c>
      <c r="BC57" s="17">
        <v>39</v>
      </c>
      <c r="BD57" s="17">
        <v>249</v>
      </c>
      <c r="BE57" s="32">
        <v>0.00401606425702811</v>
      </c>
      <c r="BF57" s="17">
        <v>1</v>
      </c>
      <c r="BG57" s="18">
        <v>106</v>
      </c>
      <c r="BH57" s="17">
        <v>106</v>
      </c>
      <c r="BI57" s="17">
        <v>39</v>
      </c>
      <c r="BJ57" s="17">
        <v>188</v>
      </c>
      <c r="BK57" s="32">
        <v>0.00531914893617021</v>
      </c>
      <c r="BL57" s="18">
        <v>1</v>
      </c>
      <c r="BM57" s="18">
        <v>109</v>
      </c>
      <c r="BN57" s="17">
        <v>109</v>
      </c>
      <c r="BO57" s="17">
        <v>238</v>
      </c>
      <c r="BP57" s="17">
        <v>137</v>
      </c>
      <c r="BQ57" s="32">
        <v>0.0072992700729927</v>
      </c>
      <c r="BR57" s="18">
        <v>1</v>
      </c>
      <c r="BS57" s="18">
        <v>109</v>
      </c>
      <c r="BT57" s="17">
        <v>109</v>
      </c>
      <c r="BU57" s="18">
        <v>238</v>
      </c>
      <c r="BV57" s="17">
        <v>126</v>
      </c>
      <c r="BW57" s="32">
        <v>0.0158730158730159</v>
      </c>
      <c r="BX57" s="18">
        <v>2</v>
      </c>
      <c r="BY57" s="18">
        <v>218</v>
      </c>
      <c r="BZ57" s="17">
        <v>109</v>
      </c>
      <c r="CA57" s="18">
        <v>534</v>
      </c>
      <c r="CB57" s="18">
        <v>158</v>
      </c>
      <c r="CC57" s="32">
        <v>0.00632911392405063</v>
      </c>
      <c r="CD57" s="18">
        <v>1</v>
      </c>
      <c r="CE57" s="18">
        <v>109</v>
      </c>
      <c r="CF57" s="17">
        <v>109</v>
      </c>
      <c r="CG57" s="18">
        <v>237</v>
      </c>
      <c r="CH57" s="33">
        <v>267</v>
      </c>
      <c r="CI57" s="32">
        <v>0.00374531835205993</v>
      </c>
      <c r="CJ57" s="18">
        <v>1</v>
      </c>
      <c r="CK57" s="18">
        <v>109</v>
      </c>
      <c r="CL57" s="17">
        <v>109</v>
      </c>
      <c r="CM57" s="18">
        <v>156</v>
      </c>
      <c r="CN57" s="33">
        <v>196</v>
      </c>
      <c r="CO57" s="32">
        <v>0.00510204081632653</v>
      </c>
      <c r="CP57" s="17">
        <v>1</v>
      </c>
      <c r="CQ57" s="18">
        <v>109</v>
      </c>
      <c r="CR57" s="17">
        <v>109</v>
      </c>
      <c r="CS57" s="17">
        <v>195</v>
      </c>
      <c r="CT57" s="33">
        <v>189</v>
      </c>
      <c r="CU57" s="32">
        <v>0.0211640211640212</v>
      </c>
      <c r="CV57" s="17">
        <v>4</v>
      </c>
      <c r="CW57" s="18">
        <v>435</v>
      </c>
      <c r="CX57" s="17">
        <v>109</v>
      </c>
      <c r="CY57" s="17">
        <v>287</v>
      </c>
      <c r="CZ57" s="33">
        <v>284</v>
      </c>
      <c r="DA57" s="32">
        <v>0.0140845070422535</v>
      </c>
      <c r="DB57" s="18">
        <v>4</v>
      </c>
      <c r="DC57" s="18">
        <v>436</v>
      </c>
      <c r="DD57" s="18">
        <f t="shared" si="1"/>
        <v>109</v>
      </c>
      <c r="DE57" s="17">
        <v>99</v>
      </c>
      <c r="DF57" s="17">
        <f t="shared" si="2"/>
        <v>40</v>
      </c>
      <c r="DG57" s="36">
        <f t="shared" si="3"/>
        <v>0.0917431192660551</v>
      </c>
      <c r="DH57" s="18">
        <v>395</v>
      </c>
      <c r="DI57" s="18">
        <v>346</v>
      </c>
      <c r="DJ57" s="26">
        <v>0.0317919075144509</v>
      </c>
      <c r="DK57" s="18">
        <v>11</v>
      </c>
      <c r="DL57" s="18">
        <v>948</v>
      </c>
      <c r="DM57" s="18">
        <f t="shared" si="51"/>
        <v>86.1818181818182</v>
      </c>
      <c r="DN57" s="17">
        <v>99</v>
      </c>
      <c r="DO57" s="17">
        <f t="shared" si="5"/>
        <v>-141</v>
      </c>
      <c r="DP57" s="36">
        <f t="shared" si="6"/>
        <v>-0.14873417721519</v>
      </c>
      <c r="DQ57" s="18">
        <v>504</v>
      </c>
      <c r="DR57" s="18">
        <v>386</v>
      </c>
      <c r="DS57" s="26">
        <v>0.0284974093264249</v>
      </c>
      <c r="DT57" s="18">
        <v>11</v>
      </c>
      <c r="DU57" s="18">
        <v>943</v>
      </c>
      <c r="DV57" s="18">
        <f t="shared" si="7"/>
        <v>85.7272727272727</v>
      </c>
      <c r="DW57" s="17">
        <v>99</v>
      </c>
      <c r="DX57" s="17">
        <f t="shared" si="8"/>
        <v>-146</v>
      </c>
      <c r="DY57" s="36">
        <f t="shared" si="9"/>
        <v>-0.154825026511135</v>
      </c>
      <c r="DZ57" s="18">
        <v>942</v>
      </c>
      <c r="EA57" s="18">
        <v>323</v>
      </c>
      <c r="EB57" s="26">
        <v>0.0464396284829721</v>
      </c>
      <c r="EC57" s="18">
        <v>15</v>
      </c>
      <c r="ED57" s="18">
        <v>1327</v>
      </c>
      <c r="EE57" s="18">
        <f t="shared" si="10"/>
        <v>88.4666666666667</v>
      </c>
      <c r="EF57" s="17">
        <v>99</v>
      </c>
      <c r="EG57" s="17">
        <f t="shared" si="11"/>
        <v>-158</v>
      </c>
      <c r="EH57" s="36">
        <f t="shared" si="12"/>
        <v>-0.119065561416729</v>
      </c>
      <c r="EI57" s="18">
        <v>936</v>
      </c>
      <c r="EJ57" s="18">
        <v>385</v>
      </c>
      <c r="EK57" s="26">
        <v>0.038961038961039</v>
      </c>
      <c r="EL57" s="18">
        <v>15</v>
      </c>
      <c r="EM57" s="18">
        <v>1305</v>
      </c>
      <c r="EN57" s="18">
        <f t="shared" si="13"/>
        <v>87</v>
      </c>
      <c r="EO57" s="17">
        <v>99</v>
      </c>
      <c r="EP57" s="17">
        <f t="shared" si="14"/>
        <v>-180</v>
      </c>
      <c r="EQ57" s="36">
        <f t="shared" si="15"/>
        <v>-0.137931034482759</v>
      </c>
      <c r="ER57" s="18">
        <v>1065</v>
      </c>
      <c r="ES57" s="18">
        <v>475</v>
      </c>
      <c r="ET57" s="26">
        <v>0.0357894736842105</v>
      </c>
      <c r="EU57" s="17">
        <v>17</v>
      </c>
      <c r="EV57" s="18">
        <v>1495</v>
      </c>
      <c r="EW57" s="18">
        <f t="shared" si="16"/>
        <v>87.9411764705882</v>
      </c>
      <c r="EX57" s="17">
        <v>99</v>
      </c>
      <c r="EY57" s="17">
        <f t="shared" si="17"/>
        <v>-188</v>
      </c>
      <c r="EZ57" s="36">
        <f t="shared" si="18"/>
        <v>-0.125752508361204</v>
      </c>
      <c r="FA57" s="17">
        <v>1048</v>
      </c>
      <c r="FB57" s="18">
        <v>680</v>
      </c>
      <c r="FC57" s="26">
        <v>0.0367647058823529</v>
      </c>
      <c r="FD57" s="17">
        <v>25</v>
      </c>
      <c r="FE57" s="18">
        <v>2143</v>
      </c>
      <c r="FF57" s="18">
        <f t="shared" si="19"/>
        <v>85.72</v>
      </c>
      <c r="FG57" s="17">
        <v>99</v>
      </c>
      <c r="FH57" s="17">
        <f t="shared" si="20"/>
        <v>-332</v>
      </c>
      <c r="FI57" s="36">
        <f t="shared" si="21"/>
        <v>-0.154923005132991</v>
      </c>
      <c r="FJ57" s="17">
        <v>944</v>
      </c>
      <c r="FK57" s="18">
        <v>585</v>
      </c>
      <c r="FL57" s="26">
        <v>0.0341880341880342</v>
      </c>
      <c r="FM57" s="17">
        <v>20</v>
      </c>
      <c r="FN57" s="18">
        <v>1711</v>
      </c>
      <c r="FO57" s="18">
        <f t="shared" si="22"/>
        <v>85.55</v>
      </c>
      <c r="FP57" s="17">
        <v>99</v>
      </c>
      <c r="FQ57" s="17">
        <f t="shared" si="23"/>
        <v>-269</v>
      </c>
      <c r="FR57" s="36">
        <f t="shared" si="24"/>
        <v>-0.157218001168907</v>
      </c>
      <c r="FS57" s="17">
        <v>1012</v>
      </c>
      <c r="FT57" s="18">
        <v>811</v>
      </c>
      <c r="FU57" s="26">
        <v>0.0221948212083847</v>
      </c>
      <c r="FV57" s="17">
        <v>18</v>
      </c>
      <c r="FW57" s="18">
        <v>1542</v>
      </c>
      <c r="FX57" s="18">
        <f t="shared" si="25"/>
        <v>85.6666666666667</v>
      </c>
      <c r="FY57" s="17">
        <v>99</v>
      </c>
      <c r="FZ57" s="17">
        <f t="shared" si="26"/>
        <v>-240</v>
      </c>
      <c r="GA57" s="36">
        <f t="shared" si="27"/>
        <v>-0.155642023346303</v>
      </c>
      <c r="GB57" s="17">
        <v>946</v>
      </c>
      <c r="GC57" s="18">
        <v>463</v>
      </c>
      <c r="GD57" s="26">
        <v>0.0539956803455724</v>
      </c>
      <c r="GE57" s="17">
        <v>25</v>
      </c>
      <c r="GF57" s="18">
        <v>2220</v>
      </c>
      <c r="GG57" s="18">
        <f t="shared" si="28"/>
        <v>88.8</v>
      </c>
      <c r="GH57" s="17">
        <v>99</v>
      </c>
      <c r="GI57" s="17">
        <f t="shared" si="29"/>
        <v>-255</v>
      </c>
      <c r="GJ57" s="36">
        <f t="shared" si="30"/>
        <v>-0.114864864864865</v>
      </c>
      <c r="GK57" s="17">
        <v>923</v>
      </c>
      <c r="GL57" s="18">
        <v>448</v>
      </c>
      <c r="GM57" s="26">
        <v>0.0401785714285714</v>
      </c>
      <c r="GN57" s="18">
        <v>18</v>
      </c>
      <c r="GO57" s="18">
        <v>1562</v>
      </c>
      <c r="GP57" s="18">
        <f t="shared" si="31"/>
        <v>86.7777777777778</v>
      </c>
      <c r="GQ57" s="17">
        <v>99</v>
      </c>
      <c r="GR57" s="17">
        <f t="shared" si="32"/>
        <v>-220</v>
      </c>
      <c r="GS57" s="36">
        <f t="shared" si="33"/>
        <v>-0.140845070422535</v>
      </c>
      <c r="GT57" s="17">
        <v>706</v>
      </c>
      <c r="GU57" s="18">
        <v>911</v>
      </c>
      <c r="GV57" s="26">
        <v>0.0252469813391877</v>
      </c>
      <c r="GW57" s="18">
        <v>23</v>
      </c>
      <c r="GX57" s="18">
        <v>2039</v>
      </c>
      <c r="GY57" s="18">
        <v>88.6521739130435</v>
      </c>
      <c r="GZ57" s="17">
        <v>99</v>
      </c>
      <c r="HA57" s="17">
        <v>-238</v>
      </c>
      <c r="HB57" s="36">
        <v>-0.116723884256989</v>
      </c>
      <c r="HC57" s="17">
        <v>676</v>
      </c>
      <c r="HD57" s="18">
        <v>591</v>
      </c>
      <c r="HE57" s="26">
        <v>0.0236886632825719</v>
      </c>
      <c r="HF57" s="18">
        <v>14</v>
      </c>
      <c r="HG57" s="18">
        <v>1191</v>
      </c>
      <c r="HH57" s="40">
        <v>85.0714285714286</v>
      </c>
      <c r="HI57" s="17">
        <v>99</v>
      </c>
      <c r="HJ57" s="17">
        <v>-195</v>
      </c>
      <c r="HK57" s="36">
        <v>-0.163727959697733</v>
      </c>
      <c r="HL57" s="18">
        <v>720</v>
      </c>
      <c r="HM57" s="18">
        <v>421</v>
      </c>
      <c r="HN57" s="26">
        <v>0.0332541567695962</v>
      </c>
      <c r="HO57" s="18">
        <v>14</v>
      </c>
      <c r="HP57" s="18">
        <v>1225</v>
      </c>
      <c r="HQ57" s="18">
        <f t="shared" si="53"/>
        <v>87.5</v>
      </c>
      <c r="HR57" s="17">
        <v>99</v>
      </c>
      <c r="HS57" s="17">
        <f t="shared" si="35"/>
        <v>-161</v>
      </c>
      <c r="HT57" s="36">
        <f t="shared" si="36"/>
        <v>-0.131428571428571</v>
      </c>
      <c r="HU57" s="18">
        <v>748</v>
      </c>
      <c r="HV57" s="18">
        <v>409</v>
      </c>
      <c r="HW57" s="26">
        <v>0.0366748166259169</v>
      </c>
      <c r="HX57" s="17">
        <v>15</v>
      </c>
      <c r="HY57" s="18">
        <v>1302</v>
      </c>
      <c r="HZ57" s="18">
        <v>86.8</v>
      </c>
      <c r="IA57" s="17">
        <v>99</v>
      </c>
      <c r="IB57" s="17">
        <f t="shared" si="37"/>
        <v>-183</v>
      </c>
      <c r="IC57" s="36">
        <f t="shared" si="38"/>
        <v>-0.140552995391705</v>
      </c>
      <c r="ID57" s="18">
        <v>790</v>
      </c>
      <c r="IE57" s="18">
        <v>472</v>
      </c>
      <c r="IF57" s="26">
        <v>0.0190677966101695</v>
      </c>
      <c r="IG57" s="17">
        <v>9</v>
      </c>
      <c r="IH57" s="18">
        <v>778</v>
      </c>
      <c r="II57" s="40">
        <v>86.4444444444444</v>
      </c>
      <c r="IJ57" s="17">
        <v>99</v>
      </c>
      <c r="IK57" s="17">
        <f t="shared" si="39"/>
        <v>-113</v>
      </c>
      <c r="IL57" s="36">
        <f t="shared" si="40"/>
        <v>-0.145244215938304</v>
      </c>
      <c r="IM57" s="17">
        <v>822</v>
      </c>
      <c r="IN57" s="17"/>
      <c r="IO57" s="17">
        <v>278</v>
      </c>
      <c r="IP57" s="17">
        <v>24406.92</v>
      </c>
      <c r="IQ57" s="18">
        <v>369</v>
      </c>
      <c r="IR57" s="18">
        <v>32147.89</v>
      </c>
      <c r="IS57" s="17"/>
      <c r="IT57" s="17"/>
      <c r="IU57" s="17"/>
      <c r="IV57" s="17"/>
      <c r="IW57" s="18"/>
      <c r="IX57" s="41"/>
      <c r="IY57" s="41"/>
      <c r="IZ57" s="41"/>
      <c r="JA57" s="41"/>
      <c r="JB57" s="41"/>
      <c r="JC57" s="41"/>
      <c r="JD57" s="41"/>
      <c r="JE57" s="18"/>
      <c r="JF57" s="41"/>
      <c r="JG57" s="41"/>
      <c r="JH57" s="41"/>
      <c r="JI57" s="18"/>
      <c r="JJ57" s="18"/>
      <c r="JK57" s="18">
        <f t="shared" si="41"/>
        <v>383</v>
      </c>
      <c r="JL57" s="18">
        <f t="shared" si="42"/>
        <v>33138</v>
      </c>
      <c r="JM57" s="17">
        <v>99</v>
      </c>
      <c r="JN57" s="17">
        <f t="shared" si="43"/>
        <v>-4779</v>
      </c>
      <c r="JO57" s="36">
        <f t="shared" si="44"/>
        <v>-0.144215100488865</v>
      </c>
      <c r="JP57" s="18">
        <f t="shared" si="45"/>
        <v>1030</v>
      </c>
      <c r="JQ57" s="42">
        <f t="shared" si="46"/>
        <v>89692.81</v>
      </c>
      <c r="JR57" s="43"/>
      <c r="JS57" s="43"/>
    </row>
    <row r="58" customFormat="1" ht="16.5" spans="1:279">
      <c r="A58" s="16" t="s">
        <v>133</v>
      </c>
      <c r="B58" s="17" t="s">
        <v>46</v>
      </c>
      <c r="C58" s="18">
        <v>6939962757575</v>
      </c>
      <c r="D58" s="18">
        <v>575400013831</v>
      </c>
      <c r="E58" s="18">
        <v>21061220000353</v>
      </c>
      <c r="F58" s="17" t="s">
        <v>244</v>
      </c>
      <c r="G58" s="19" t="s">
        <v>245</v>
      </c>
      <c r="H58" s="17" t="s">
        <v>129</v>
      </c>
      <c r="I58" s="26">
        <f>VLOOKUP(C58,[2]Sheet2!J:O,6,0)</f>
        <v>1</v>
      </c>
      <c r="J58" s="17">
        <f>VLOOKUP(C58,[2]Sheet2!J:M,4,0)</f>
        <v>1561</v>
      </c>
      <c r="K58" s="17">
        <f>VLOOKUP(C58,[2]Sheet2!J:P,7,0)</f>
        <v>636</v>
      </c>
      <c r="L58" s="18">
        <f>VLOOKUP(C58,[2]Sheet2!J:N,5,0)</f>
        <v>32.755879558718</v>
      </c>
      <c r="M58" s="27" t="e">
        <f ca="1" t="shared" si="0"/>
        <v>#VALUE!</v>
      </c>
      <c r="N58" s="17">
        <v>1838</v>
      </c>
      <c r="O58" s="26">
        <v>0.0424374319912949</v>
      </c>
      <c r="P58" s="18">
        <v>78</v>
      </c>
      <c r="Q58" s="18">
        <v>5365</v>
      </c>
      <c r="R58" s="17">
        <v>79</v>
      </c>
      <c r="S58" s="17">
        <v>5154</v>
      </c>
      <c r="T58" s="17">
        <v>1854</v>
      </c>
      <c r="U58" s="26">
        <v>0.0361380798274002</v>
      </c>
      <c r="V58" s="18">
        <v>67</v>
      </c>
      <c r="W58" s="18">
        <v>4706</v>
      </c>
      <c r="X58" s="17">
        <v>79</v>
      </c>
      <c r="Y58" s="17">
        <v>5028</v>
      </c>
      <c r="Z58" s="17">
        <v>2835</v>
      </c>
      <c r="AA58" s="26">
        <v>0.036331569664903</v>
      </c>
      <c r="AB58" s="18">
        <v>103</v>
      </c>
      <c r="AC58" s="18">
        <v>7211</v>
      </c>
      <c r="AD58" s="17">
        <v>79</v>
      </c>
      <c r="AE58" s="17">
        <v>4890</v>
      </c>
      <c r="AF58" s="17">
        <v>3378</v>
      </c>
      <c r="AG58" s="26">
        <v>0.0281231497927768</v>
      </c>
      <c r="AH58" s="18">
        <v>95</v>
      </c>
      <c r="AI58" s="18">
        <v>6559</v>
      </c>
      <c r="AJ58" s="17">
        <v>79</v>
      </c>
      <c r="AK58" s="17">
        <v>4650</v>
      </c>
      <c r="AL58" s="17">
        <v>2519</v>
      </c>
      <c r="AM58" s="26">
        <v>0.0273918221516475</v>
      </c>
      <c r="AN58" s="18">
        <v>69</v>
      </c>
      <c r="AO58" s="18">
        <v>5386</v>
      </c>
      <c r="AP58" s="17">
        <v>79</v>
      </c>
      <c r="AQ58" s="17">
        <v>4478</v>
      </c>
      <c r="AR58" s="17">
        <v>2349</v>
      </c>
      <c r="AS58" s="26">
        <v>0.0208599404001703</v>
      </c>
      <c r="AT58" s="18">
        <v>49</v>
      </c>
      <c r="AU58" s="18">
        <v>3914</v>
      </c>
      <c r="AV58" s="17">
        <v>79</v>
      </c>
      <c r="AW58" s="17">
        <v>4366</v>
      </c>
      <c r="AX58" s="17">
        <v>2289</v>
      </c>
      <c r="AY58" s="26">
        <v>0.0170380078636959</v>
      </c>
      <c r="AZ58" s="17">
        <v>39</v>
      </c>
      <c r="BA58" s="18">
        <v>2946</v>
      </c>
      <c r="BB58" s="17">
        <v>79</v>
      </c>
      <c r="BC58" s="17">
        <v>4326</v>
      </c>
      <c r="BD58" s="17">
        <v>2047</v>
      </c>
      <c r="BE58" s="32">
        <v>0.0210063507572057</v>
      </c>
      <c r="BF58" s="17">
        <v>43</v>
      </c>
      <c r="BG58" s="18">
        <v>3432</v>
      </c>
      <c r="BH58" s="17">
        <v>79</v>
      </c>
      <c r="BI58" s="17">
        <v>4268</v>
      </c>
      <c r="BJ58" s="17">
        <v>1538</v>
      </c>
      <c r="BK58" s="32">
        <v>0.0182054616384915</v>
      </c>
      <c r="BL58" s="18">
        <v>28</v>
      </c>
      <c r="BM58" s="18">
        <v>2243</v>
      </c>
      <c r="BN58" s="17">
        <v>79</v>
      </c>
      <c r="BO58" s="17">
        <v>2408</v>
      </c>
      <c r="BP58" s="17">
        <v>1267</v>
      </c>
      <c r="BQ58" s="32">
        <v>0.026835043409629</v>
      </c>
      <c r="BR58" s="18">
        <v>34</v>
      </c>
      <c r="BS58" s="18">
        <v>2704</v>
      </c>
      <c r="BT58" s="17">
        <v>79</v>
      </c>
      <c r="BU58" s="18">
        <v>2408</v>
      </c>
      <c r="BV58" s="17">
        <v>1286</v>
      </c>
      <c r="BW58" s="32">
        <v>0.0279937791601866</v>
      </c>
      <c r="BX58" s="18">
        <v>36</v>
      </c>
      <c r="BY58" s="18">
        <v>2889</v>
      </c>
      <c r="BZ58" s="17">
        <v>79</v>
      </c>
      <c r="CA58" s="18">
        <v>4004</v>
      </c>
      <c r="CB58" s="18">
        <v>1253</v>
      </c>
      <c r="CC58" s="32">
        <v>0.0159616919393456</v>
      </c>
      <c r="CD58" s="18">
        <v>20</v>
      </c>
      <c r="CE58" s="18">
        <v>1621</v>
      </c>
      <c r="CF58" s="17">
        <v>79</v>
      </c>
      <c r="CG58" s="18">
        <v>3238</v>
      </c>
      <c r="CH58" s="33">
        <v>1150</v>
      </c>
      <c r="CI58" s="32">
        <v>0.0356521739130435</v>
      </c>
      <c r="CJ58" s="18">
        <v>41</v>
      </c>
      <c r="CK58" s="18">
        <v>3207</v>
      </c>
      <c r="CL58" s="17">
        <v>79</v>
      </c>
      <c r="CM58" s="18">
        <v>2570</v>
      </c>
      <c r="CN58" s="33">
        <v>1220</v>
      </c>
      <c r="CO58" s="32">
        <v>0.0336065573770492</v>
      </c>
      <c r="CP58" s="17">
        <v>41</v>
      </c>
      <c r="CQ58" s="18">
        <v>3198</v>
      </c>
      <c r="CR58" s="17">
        <v>79</v>
      </c>
      <c r="CS58" s="17">
        <v>3368</v>
      </c>
      <c r="CT58" s="33">
        <v>1159</v>
      </c>
      <c r="CU58" s="32">
        <v>0.0379637618636756</v>
      </c>
      <c r="CV58" s="17">
        <v>44</v>
      </c>
      <c r="CW58" s="18">
        <v>3465</v>
      </c>
      <c r="CX58" s="17">
        <v>79</v>
      </c>
      <c r="CY58" s="17">
        <v>3616</v>
      </c>
      <c r="CZ58" s="33">
        <v>1050</v>
      </c>
      <c r="DA58" s="32">
        <v>0.0314285714285714</v>
      </c>
      <c r="DB58" s="18">
        <v>33</v>
      </c>
      <c r="DC58" s="18">
        <v>2619</v>
      </c>
      <c r="DD58" s="18">
        <f t="shared" si="1"/>
        <v>79.3636363636364</v>
      </c>
      <c r="DE58" s="17">
        <v>79</v>
      </c>
      <c r="DF58" s="17">
        <f t="shared" si="2"/>
        <v>11.9999999999999</v>
      </c>
      <c r="DG58" s="36">
        <f t="shared" si="3"/>
        <v>0.00458190148911793</v>
      </c>
      <c r="DH58" s="18">
        <v>3846</v>
      </c>
      <c r="DI58" s="18">
        <v>1167</v>
      </c>
      <c r="DJ58" s="26">
        <v>0.0334190231362468</v>
      </c>
      <c r="DK58" s="18">
        <v>39</v>
      </c>
      <c r="DL58" s="18">
        <v>3113</v>
      </c>
      <c r="DM58" s="18">
        <f t="shared" si="51"/>
        <v>79.8205128205128</v>
      </c>
      <c r="DN58" s="17">
        <v>79</v>
      </c>
      <c r="DO58" s="17">
        <f t="shared" si="5"/>
        <v>31.9999999999999</v>
      </c>
      <c r="DP58" s="36">
        <f t="shared" si="6"/>
        <v>0.0102794731769996</v>
      </c>
      <c r="DQ58" s="18">
        <v>4408</v>
      </c>
      <c r="DR58" s="18">
        <v>1325</v>
      </c>
      <c r="DS58" s="26">
        <v>0.030188679245283</v>
      </c>
      <c r="DT58" s="18">
        <v>40</v>
      </c>
      <c r="DU58" s="18">
        <v>3131</v>
      </c>
      <c r="DV58" s="18">
        <f t="shared" si="7"/>
        <v>78.275</v>
      </c>
      <c r="DW58" s="17">
        <v>79</v>
      </c>
      <c r="DX58" s="17">
        <f t="shared" si="8"/>
        <v>-28.9999999999998</v>
      </c>
      <c r="DY58" s="36">
        <f t="shared" si="9"/>
        <v>-0.009262216544235</v>
      </c>
      <c r="DZ58" s="18">
        <v>3998</v>
      </c>
      <c r="EA58" s="18">
        <v>1193</v>
      </c>
      <c r="EB58" s="26">
        <v>0.0335289186923722</v>
      </c>
      <c r="EC58" s="18">
        <v>40</v>
      </c>
      <c r="ED58" s="18">
        <v>3215</v>
      </c>
      <c r="EE58" s="18">
        <f t="shared" si="10"/>
        <v>80.375</v>
      </c>
      <c r="EF58" s="17">
        <v>79</v>
      </c>
      <c r="EG58" s="17">
        <f t="shared" si="11"/>
        <v>55</v>
      </c>
      <c r="EH58" s="36">
        <f t="shared" si="12"/>
        <v>0.0171073094867807</v>
      </c>
      <c r="EI58" s="18">
        <v>3948</v>
      </c>
      <c r="EJ58" s="18">
        <v>1170</v>
      </c>
      <c r="EK58" s="26">
        <v>0.0264957264957265</v>
      </c>
      <c r="EL58" s="18">
        <v>31</v>
      </c>
      <c r="EM58" s="18">
        <v>2466</v>
      </c>
      <c r="EN58" s="18">
        <f t="shared" si="13"/>
        <v>79.5483870967742</v>
      </c>
      <c r="EO58" s="17">
        <v>79</v>
      </c>
      <c r="EP58" s="17">
        <f t="shared" si="14"/>
        <v>17</v>
      </c>
      <c r="EQ58" s="36">
        <f t="shared" si="15"/>
        <v>0.00689375506893753</v>
      </c>
      <c r="ER58" s="18">
        <v>4778</v>
      </c>
      <c r="ES58" s="18">
        <v>1366</v>
      </c>
      <c r="ET58" s="26">
        <v>0.0490483162518302</v>
      </c>
      <c r="EU58" s="17">
        <v>67</v>
      </c>
      <c r="EV58" s="18">
        <v>4622</v>
      </c>
      <c r="EW58" s="18">
        <f t="shared" si="16"/>
        <v>68.9850746268657</v>
      </c>
      <c r="EX58" s="17">
        <v>79</v>
      </c>
      <c r="EY58" s="17">
        <f t="shared" si="17"/>
        <v>-671</v>
      </c>
      <c r="EZ58" s="36">
        <f t="shared" si="18"/>
        <v>-0.145175248810039</v>
      </c>
      <c r="FA58" s="17">
        <v>4646</v>
      </c>
      <c r="FB58" s="18">
        <v>1819</v>
      </c>
      <c r="FC58" s="26">
        <v>0.0494777350192413</v>
      </c>
      <c r="FD58" s="17">
        <v>90</v>
      </c>
      <c r="FE58" s="18">
        <v>6094</v>
      </c>
      <c r="FF58" s="18">
        <f t="shared" si="19"/>
        <v>67.7111111111111</v>
      </c>
      <c r="FG58" s="17">
        <v>79</v>
      </c>
      <c r="FH58" s="17">
        <f t="shared" si="20"/>
        <v>-1016</v>
      </c>
      <c r="FI58" s="36">
        <f t="shared" si="21"/>
        <v>-0.166721365277322</v>
      </c>
      <c r="FJ58" s="17">
        <v>3652</v>
      </c>
      <c r="FK58" s="18">
        <v>1645</v>
      </c>
      <c r="FL58" s="26">
        <v>0.0364741641337386</v>
      </c>
      <c r="FM58" s="17">
        <v>60</v>
      </c>
      <c r="FN58" s="18">
        <v>4142</v>
      </c>
      <c r="FO58" s="18">
        <f t="shared" si="22"/>
        <v>69.0333333333333</v>
      </c>
      <c r="FP58" s="17">
        <v>79</v>
      </c>
      <c r="FQ58" s="17">
        <f t="shared" si="23"/>
        <v>-598</v>
      </c>
      <c r="FR58" s="36">
        <f t="shared" si="24"/>
        <v>-0.144374698213423</v>
      </c>
      <c r="FS58" s="17">
        <v>4402</v>
      </c>
      <c r="FT58" s="18">
        <v>1455</v>
      </c>
      <c r="FU58" s="26">
        <v>0.0432989690721649</v>
      </c>
      <c r="FV58" s="17">
        <v>63</v>
      </c>
      <c r="FW58" s="18">
        <v>4373</v>
      </c>
      <c r="FX58" s="18">
        <f t="shared" si="25"/>
        <v>69.4126984126984</v>
      </c>
      <c r="FY58" s="17">
        <v>79</v>
      </c>
      <c r="FZ58" s="17">
        <f t="shared" si="26"/>
        <v>-604</v>
      </c>
      <c r="GA58" s="36">
        <f t="shared" si="27"/>
        <v>-0.138120283558198</v>
      </c>
      <c r="GB58" s="17">
        <v>4086</v>
      </c>
      <c r="GC58" s="18">
        <v>1535</v>
      </c>
      <c r="GD58" s="26">
        <v>0.0325732899022801</v>
      </c>
      <c r="GE58" s="17">
        <v>50</v>
      </c>
      <c r="GF58" s="18">
        <v>3417</v>
      </c>
      <c r="GG58" s="18">
        <f t="shared" si="28"/>
        <v>68.34</v>
      </c>
      <c r="GH58" s="17">
        <v>79</v>
      </c>
      <c r="GI58" s="17">
        <f t="shared" si="29"/>
        <v>-533</v>
      </c>
      <c r="GJ58" s="36">
        <f t="shared" si="30"/>
        <v>-0.15598478197249</v>
      </c>
      <c r="GK58" s="17">
        <v>4002</v>
      </c>
      <c r="GL58" s="18">
        <v>1568</v>
      </c>
      <c r="GM58" s="26">
        <v>0.0522959183673469</v>
      </c>
      <c r="GN58" s="18">
        <v>82</v>
      </c>
      <c r="GO58" s="18">
        <v>5535</v>
      </c>
      <c r="GP58" s="18">
        <f t="shared" si="31"/>
        <v>67.5</v>
      </c>
      <c r="GQ58" s="17">
        <v>79</v>
      </c>
      <c r="GR58" s="17">
        <f t="shared" si="32"/>
        <v>-943</v>
      </c>
      <c r="GS58" s="36">
        <f t="shared" si="33"/>
        <v>-0.17037037037037</v>
      </c>
      <c r="GT58" s="17">
        <v>3240</v>
      </c>
      <c r="GU58" s="18">
        <v>1705</v>
      </c>
      <c r="GV58" s="26">
        <v>0.036950146627566</v>
      </c>
      <c r="GW58" s="18">
        <v>63</v>
      </c>
      <c r="GX58" s="18">
        <v>4259</v>
      </c>
      <c r="GY58" s="18">
        <v>67.6031746031746</v>
      </c>
      <c r="GZ58" s="17">
        <v>79</v>
      </c>
      <c r="HA58" s="17">
        <v>-718</v>
      </c>
      <c r="HB58" s="36">
        <v>-0.168584174688894</v>
      </c>
      <c r="HC58" s="17">
        <v>3210</v>
      </c>
      <c r="HD58" s="18">
        <v>1678</v>
      </c>
      <c r="HE58" s="26">
        <v>0.0297973778307509</v>
      </c>
      <c r="HF58" s="18">
        <v>50</v>
      </c>
      <c r="HG58" s="18">
        <v>3365</v>
      </c>
      <c r="HH58" s="40">
        <v>67.3</v>
      </c>
      <c r="HI58" s="17">
        <v>79</v>
      </c>
      <c r="HJ58" s="17">
        <v>-585</v>
      </c>
      <c r="HK58" s="36">
        <v>-0.173848439821694</v>
      </c>
      <c r="HL58" s="18">
        <v>3222</v>
      </c>
      <c r="HM58" s="18">
        <v>1738</v>
      </c>
      <c r="HN58" s="26">
        <v>0.0362485615650173</v>
      </c>
      <c r="HO58" s="18">
        <v>63</v>
      </c>
      <c r="HP58" s="18">
        <v>4347</v>
      </c>
      <c r="HQ58" s="18">
        <f t="shared" si="53"/>
        <v>69</v>
      </c>
      <c r="HR58" s="17">
        <v>79</v>
      </c>
      <c r="HS58" s="17">
        <f t="shared" si="35"/>
        <v>-630</v>
      </c>
      <c r="HT58" s="36">
        <f t="shared" si="36"/>
        <v>-0.144927536231884</v>
      </c>
      <c r="HU58" s="18">
        <v>3250</v>
      </c>
      <c r="HV58" s="18">
        <v>1568</v>
      </c>
      <c r="HW58" s="26">
        <v>0.0255102040816327</v>
      </c>
      <c r="HX58" s="17">
        <v>40</v>
      </c>
      <c r="HY58" s="18">
        <v>2779</v>
      </c>
      <c r="HZ58" s="18">
        <v>69.475</v>
      </c>
      <c r="IA58" s="17">
        <v>79</v>
      </c>
      <c r="IB58" s="17">
        <f t="shared" si="37"/>
        <v>-381</v>
      </c>
      <c r="IC58" s="36">
        <f t="shared" si="38"/>
        <v>-0.137099676142497</v>
      </c>
      <c r="ID58" s="18">
        <v>3220</v>
      </c>
      <c r="IE58" s="18">
        <v>1340</v>
      </c>
      <c r="IF58" s="26">
        <v>0.0261194029850746</v>
      </c>
      <c r="IG58" s="17">
        <v>35</v>
      </c>
      <c r="IH58" s="18">
        <v>2390</v>
      </c>
      <c r="II58" s="40">
        <v>68.2857142857143</v>
      </c>
      <c r="IJ58" s="17">
        <v>79</v>
      </c>
      <c r="IK58" s="17">
        <f t="shared" si="39"/>
        <v>-374.999999999999</v>
      </c>
      <c r="IL58" s="36">
        <f t="shared" si="40"/>
        <v>-0.156903765690376</v>
      </c>
      <c r="IM58" s="17">
        <v>3162</v>
      </c>
      <c r="IN58" s="17"/>
      <c r="IO58" s="17">
        <v>1002</v>
      </c>
      <c r="IP58" s="17">
        <v>70783.72</v>
      </c>
      <c r="IQ58" s="18">
        <v>477</v>
      </c>
      <c r="IR58" s="18">
        <v>37131.43</v>
      </c>
      <c r="IS58" s="17"/>
      <c r="IT58" s="17"/>
      <c r="IU58" s="17"/>
      <c r="IV58" s="17"/>
      <c r="IW58" s="16"/>
      <c r="IX58" s="16"/>
      <c r="IY58" s="16"/>
      <c r="IZ58" s="16"/>
      <c r="JA58" s="41"/>
      <c r="JB58" s="41"/>
      <c r="JC58" s="41"/>
      <c r="JD58" s="41"/>
      <c r="JE58" s="18"/>
      <c r="JF58" s="41"/>
      <c r="JG58" s="41"/>
      <c r="JH58" s="41"/>
      <c r="JI58" s="18"/>
      <c r="JJ58" s="18"/>
      <c r="JK58" s="18">
        <f t="shared" si="41"/>
        <v>1633</v>
      </c>
      <c r="JL58" s="18">
        <f t="shared" si="42"/>
        <v>118713</v>
      </c>
      <c r="JM58" s="17">
        <v>79</v>
      </c>
      <c r="JN58" s="17">
        <f t="shared" si="43"/>
        <v>-10294</v>
      </c>
      <c r="JO58" s="36">
        <f t="shared" si="44"/>
        <v>-0.0867133338387539</v>
      </c>
      <c r="JP58" s="18">
        <f t="shared" si="45"/>
        <v>3112</v>
      </c>
      <c r="JQ58" s="42">
        <f t="shared" si="46"/>
        <v>226628.15</v>
      </c>
      <c r="JR58" s="43"/>
      <c r="JS58" s="43"/>
    </row>
    <row r="59" customFormat="1" ht="16.5" spans="1:279">
      <c r="A59" s="16" t="s">
        <v>133</v>
      </c>
      <c r="B59" s="17" t="s">
        <v>46</v>
      </c>
      <c r="C59" s="18">
        <v>6939962759265</v>
      </c>
      <c r="D59" s="18">
        <v>576124667413</v>
      </c>
      <c r="E59" s="18">
        <v>21061220000373</v>
      </c>
      <c r="F59" s="17" t="s">
        <v>246</v>
      </c>
      <c r="G59" s="19" t="s">
        <v>247</v>
      </c>
      <c r="H59" s="17" t="s">
        <v>129</v>
      </c>
      <c r="I59" s="26">
        <f>VLOOKUP(C59,[2]Sheet2!J:O,6,0)</f>
        <v>1</v>
      </c>
      <c r="J59" s="17">
        <f>VLOOKUP(C59,[2]Sheet2!J:M,4,0)</f>
        <v>695</v>
      </c>
      <c r="K59" s="17">
        <f>VLOOKUP(C59,[2]Sheet2!J:P,7,0)</f>
        <v>283</v>
      </c>
      <c r="L59" s="18">
        <f>VLOOKUP(C59,[2]Sheet2!J:N,5,0)</f>
        <v>57.5741239892183</v>
      </c>
      <c r="M59" s="27" t="e">
        <f ca="1" t="shared" si="0"/>
        <v>#VALUE!</v>
      </c>
      <c r="N59" s="17">
        <v>675</v>
      </c>
      <c r="O59" s="26">
        <v>0.0177777777777778</v>
      </c>
      <c r="P59" s="18">
        <v>12</v>
      </c>
      <c r="Q59" s="18">
        <v>1293</v>
      </c>
      <c r="R59" s="17">
        <v>109</v>
      </c>
      <c r="S59" s="17">
        <v>1355</v>
      </c>
      <c r="T59" s="17">
        <v>415</v>
      </c>
      <c r="U59" s="26">
        <v>0.0289156626506024</v>
      </c>
      <c r="V59" s="18">
        <v>12</v>
      </c>
      <c r="W59" s="18">
        <v>1278</v>
      </c>
      <c r="X59" s="17">
        <v>109</v>
      </c>
      <c r="Y59" s="17">
        <v>1344</v>
      </c>
      <c r="Z59" s="17">
        <v>478</v>
      </c>
      <c r="AA59" s="26">
        <v>0.0292887029288703</v>
      </c>
      <c r="AB59" s="18">
        <v>14</v>
      </c>
      <c r="AC59" s="18">
        <v>1498</v>
      </c>
      <c r="AD59" s="17">
        <v>109</v>
      </c>
      <c r="AE59" s="17">
        <v>1331</v>
      </c>
      <c r="AF59" s="17">
        <v>582</v>
      </c>
      <c r="AG59" s="26">
        <v>0.0171821305841924</v>
      </c>
      <c r="AH59" s="18">
        <v>10</v>
      </c>
      <c r="AI59" s="18">
        <v>1040</v>
      </c>
      <c r="AJ59" s="17">
        <v>109</v>
      </c>
      <c r="AK59" s="17">
        <v>1320</v>
      </c>
      <c r="AL59" s="17">
        <v>560</v>
      </c>
      <c r="AM59" s="26">
        <v>0.0303571428571429</v>
      </c>
      <c r="AN59" s="18">
        <v>17</v>
      </c>
      <c r="AO59" s="18">
        <v>2048</v>
      </c>
      <c r="AP59" s="17">
        <v>109</v>
      </c>
      <c r="AQ59" s="17">
        <v>1293</v>
      </c>
      <c r="AR59" s="17">
        <v>454</v>
      </c>
      <c r="AS59" s="26">
        <v>0.0352422907488987</v>
      </c>
      <c r="AT59" s="18">
        <v>16</v>
      </c>
      <c r="AU59" s="18">
        <v>1931</v>
      </c>
      <c r="AV59" s="17">
        <v>109</v>
      </c>
      <c r="AW59" s="17">
        <v>1270</v>
      </c>
      <c r="AX59" s="17">
        <v>504</v>
      </c>
      <c r="AY59" s="26">
        <v>0.0476190476190476</v>
      </c>
      <c r="AZ59" s="17">
        <v>24</v>
      </c>
      <c r="BA59" s="18">
        <v>2309</v>
      </c>
      <c r="BB59" s="17">
        <v>109</v>
      </c>
      <c r="BC59" s="17">
        <v>1234</v>
      </c>
      <c r="BD59" s="17">
        <v>512</v>
      </c>
      <c r="BE59" s="32">
        <v>0.048828125</v>
      </c>
      <c r="BF59" s="17">
        <v>25</v>
      </c>
      <c r="BG59" s="18">
        <v>2374</v>
      </c>
      <c r="BH59" s="17">
        <v>109</v>
      </c>
      <c r="BI59" s="17">
        <v>1176</v>
      </c>
      <c r="BJ59" s="17">
        <v>406</v>
      </c>
      <c r="BK59" s="32">
        <v>0.0172413793103448</v>
      </c>
      <c r="BL59" s="18">
        <v>7</v>
      </c>
      <c r="BM59" s="18">
        <v>753</v>
      </c>
      <c r="BN59" s="17">
        <v>109</v>
      </c>
      <c r="BO59" s="17">
        <v>384</v>
      </c>
      <c r="BP59" s="17">
        <v>339</v>
      </c>
      <c r="BQ59" s="32">
        <v>0.0353982300884956</v>
      </c>
      <c r="BR59" s="18">
        <v>12</v>
      </c>
      <c r="BS59" s="18">
        <v>1347</v>
      </c>
      <c r="BT59" s="17">
        <v>109</v>
      </c>
      <c r="BU59" s="18">
        <v>384</v>
      </c>
      <c r="BV59" s="17">
        <v>373</v>
      </c>
      <c r="BW59" s="32">
        <v>0.0294906166219839</v>
      </c>
      <c r="BX59" s="18">
        <v>11</v>
      </c>
      <c r="BY59" s="18">
        <v>1189</v>
      </c>
      <c r="BZ59" s="17">
        <v>109</v>
      </c>
      <c r="CA59" s="18">
        <v>1089</v>
      </c>
      <c r="CB59" s="18">
        <v>448</v>
      </c>
      <c r="CC59" s="32">
        <v>0.0245535714285714</v>
      </c>
      <c r="CD59" s="18">
        <v>11</v>
      </c>
      <c r="CE59" s="18">
        <v>1189</v>
      </c>
      <c r="CF59" s="17">
        <v>109</v>
      </c>
      <c r="CG59" s="18">
        <v>768</v>
      </c>
      <c r="CH59" s="33">
        <v>442</v>
      </c>
      <c r="CI59" s="32">
        <v>0.0361990950226244</v>
      </c>
      <c r="CJ59" s="18">
        <v>16</v>
      </c>
      <c r="CK59" s="18">
        <v>1732</v>
      </c>
      <c r="CL59" s="17">
        <v>109</v>
      </c>
      <c r="CM59" s="18">
        <v>446</v>
      </c>
      <c r="CN59" s="33">
        <v>437</v>
      </c>
      <c r="CO59" s="32">
        <v>0.0183066361556064</v>
      </c>
      <c r="CP59" s="17">
        <v>8</v>
      </c>
      <c r="CQ59" s="18">
        <v>864</v>
      </c>
      <c r="CR59" s="17">
        <v>109</v>
      </c>
      <c r="CS59" s="17">
        <v>757</v>
      </c>
      <c r="CT59" s="33">
        <v>444</v>
      </c>
      <c r="CU59" s="32">
        <v>0.045045045045045</v>
      </c>
      <c r="CV59" s="17">
        <v>20</v>
      </c>
      <c r="CW59" s="18">
        <v>2210</v>
      </c>
      <c r="CX59" s="17">
        <v>109</v>
      </c>
      <c r="CY59" s="17">
        <v>854</v>
      </c>
      <c r="CZ59" s="33">
        <v>404</v>
      </c>
      <c r="DA59" s="32">
        <v>0.0544554455445545</v>
      </c>
      <c r="DB59" s="18">
        <v>22</v>
      </c>
      <c r="DC59" s="18">
        <v>2387</v>
      </c>
      <c r="DD59" s="18">
        <f t="shared" si="1"/>
        <v>108.5</v>
      </c>
      <c r="DE59" s="17">
        <v>129</v>
      </c>
      <c r="DF59" s="17">
        <f t="shared" si="2"/>
        <v>-451</v>
      </c>
      <c r="DG59" s="36">
        <f t="shared" si="3"/>
        <v>-0.188940092165899</v>
      </c>
      <c r="DH59" s="18">
        <v>846</v>
      </c>
      <c r="DI59" s="18">
        <v>427</v>
      </c>
      <c r="DJ59" s="26">
        <v>0.0210772833723653</v>
      </c>
      <c r="DK59" s="18">
        <v>9</v>
      </c>
      <c r="DL59" s="18">
        <v>966</v>
      </c>
      <c r="DM59" s="18">
        <f t="shared" si="51"/>
        <v>107.333333333333</v>
      </c>
      <c r="DN59" s="17">
        <v>129</v>
      </c>
      <c r="DO59" s="17">
        <f t="shared" si="5"/>
        <v>-195</v>
      </c>
      <c r="DP59" s="36">
        <f t="shared" si="6"/>
        <v>-0.201863354037267</v>
      </c>
      <c r="DQ59" s="18">
        <v>955</v>
      </c>
      <c r="DR59" s="18">
        <v>356</v>
      </c>
      <c r="DS59" s="26">
        <v>0.0308988764044944</v>
      </c>
      <c r="DT59" s="18">
        <v>11</v>
      </c>
      <c r="DU59" s="18">
        <v>1165</v>
      </c>
      <c r="DV59" s="18">
        <f t="shared" si="7"/>
        <v>105.909090909091</v>
      </c>
      <c r="DW59" s="17">
        <v>129</v>
      </c>
      <c r="DX59" s="17">
        <f t="shared" si="8"/>
        <v>-254</v>
      </c>
      <c r="DY59" s="36">
        <f t="shared" si="9"/>
        <v>-0.218025751072961</v>
      </c>
      <c r="DZ59" s="18">
        <v>801</v>
      </c>
      <c r="EA59" s="18">
        <v>368</v>
      </c>
      <c r="EB59" s="26">
        <v>0.0298913043478261</v>
      </c>
      <c r="EC59" s="18">
        <v>11</v>
      </c>
      <c r="ED59" s="18">
        <v>1149</v>
      </c>
      <c r="EE59" s="18">
        <f t="shared" si="10"/>
        <v>104.454545454545</v>
      </c>
      <c r="EF59" s="17">
        <v>129</v>
      </c>
      <c r="EG59" s="17">
        <f t="shared" si="11"/>
        <v>-270</v>
      </c>
      <c r="EH59" s="36">
        <f t="shared" si="12"/>
        <v>-0.234986945169713</v>
      </c>
      <c r="EI59" s="18">
        <v>800</v>
      </c>
      <c r="EJ59" s="18">
        <v>393</v>
      </c>
      <c r="EK59" s="26">
        <v>0.0330788804071247</v>
      </c>
      <c r="EL59" s="18">
        <v>13</v>
      </c>
      <c r="EM59" s="18">
        <v>1367</v>
      </c>
      <c r="EN59" s="18">
        <f t="shared" si="13"/>
        <v>105.153846153846</v>
      </c>
      <c r="EO59" s="17">
        <v>129</v>
      </c>
      <c r="EP59" s="17">
        <f t="shared" si="14"/>
        <v>-310</v>
      </c>
      <c r="EQ59" s="36">
        <f t="shared" si="15"/>
        <v>-0.226773957571324</v>
      </c>
      <c r="ER59" s="18">
        <v>1125</v>
      </c>
      <c r="ES59" s="18">
        <v>460</v>
      </c>
      <c r="ET59" s="26">
        <v>0.0478260869565217</v>
      </c>
      <c r="EU59" s="17">
        <v>22</v>
      </c>
      <c r="EV59" s="18">
        <v>2303</v>
      </c>
      <c r="EW59" s="18">
        <f t="shared" si="16"/>
        <v>104.681818181818</v>
      </c>
      <c r="EX59" s="17">
        <v>129</v>
      </c>
      <c r="EY59" s="17">
        <f t="shared" si="17"/>
        <v>-535</v>
      </c>
      <c r="EZ59" s="36">
        <f t="shared" si="18"/>
        <v>-0.23230568823274</v>
      </c>
      <c r="FA59" s="17">
        <v>1092</v>
      </c>
      <c r="FB59" s="18">
        <v>580</v>
      </c>
      <c r="FC59" s="26">
        <v>0.0344827586206897</v>
      </c>
      <c r="FD59" s="17">
        <v>20</v>
      </c>
      <c r="FE59" s="18">
        <v>2093</v>
      </c>
      <c r="FF59" s="18">
        <f t="shared" si="19"/>
        <v>104.65</v>
      </c>
      <c r="FG59" s="17">
        <v>129</v>
      </c>
      <c r="FH59" s="17">
        <f t="shared" si="20"/>
        <v>-487</v>
      </c>
      <c r="FI59" s="36">
        <f t="shared" si="21"/>
        <v>-0.232680363115146</v>
      </c>
      <c r="FJ59" s="17">
        <v>773</v>
      </c>
      <c r="FK59" s="18">
        <v>421</v>
      </c>
      <c r="FL59" s="26">
        <v>0.0285035629453682</v>
      </c>
      <c r="FM59" s="17">
        <v>12</v>
      </c>
      <c r="FN59" s="18">
        <v>1253</v>
      </c>
      <c r="FO59" s="18">
        <f t="shared" si="22"/>
        <v>104.416666666667</v>
      </c>
      <c r="FP59" s="17">
        <v>129</v>
      </c>
      <c r="FQ59" s="17">
        <f t="shared" si="23"/>
        <v>-295</v>
      </c>
      <c r="FR59" s="36">
        <f t="shared" si="24"/>
        <v>-0.235434956105347</v>
      </c>
      <c r="FS59" s="17">
        <v>1062</v>
      </c>
      <c r="FT59" s="18">
        <v>415</v>
      </c>
      <c r="FU59" s="26">
        <v>0.036144578313253</v>
      </c>
      <c r="FV59" s="17">
        <v>15</v>
      </c>
      <c r="FW59" s="18">
        <v>1591</v>
      </c>
      <c r="FX59" s="18">
        <f t="shared" si="25"/>
        <v>106.066666666667</v>
      </c>
      <c r="FY59" s="17">
        <v>129</v>
      </c>
      <c r="FZ59" s="17">
        <f t="shared" si="26"/>
        <v>-344</v>
      </c>
      <c r="GA59" s="36">
        <f t="shared" si="27"/>
        <v>-0.216216216216216</v>
      </c>
      <c r="GB59" s="17">
        <v>1025</v>
      </c>
      <c r="GC59" s="18">
        <v>353</v>
      </c>
      <c r="GD59" s="26">
        <v>0.0254957507082153</v>
      </c>
      <c r="GE59" s="17">
        <v>9</v>
      </c>
      <c r="GF59" s="18">
        <v>916</v>
      </c>
      <c r="GG59" s="18">
        <f t="shared" si="28"/>
        <v>101.777777777778</v>
      </c>
      <c r="GH59" s="17">
        <v>129</v>
      </c>
      <c r="GI59" s="17">
        <f t="shared" si="29"/>
        <v>-245</v>
      </c>
      <c r="GJ59" s="36">
        <f t="shared" si="30"/>
        <v>-0.267467248908297</v>
      </c>
      <c r="GK59" s="17">
        <v>1017</v>
      </c>
      <c r="GL59" s="18">
        <v>333</v>
      </c>
      <c r="GM59" s="26">
        <v>0.039039039039039</v>
      </c>
      <c r="GN59" s="18">
        <v>13</v>
      </c>
      <c r="GO59" s="18">
        <v>1367</v>
      </c>
      <c r="GP59" s="18">
        <f t="shared" si="31"/>
        <v>105.153846153846</v>
      </c>
      <c r="GQ59" s="17">
        <v>129</v>
      </c>
      <c r="GR59" s="17">
        <f t="shared" si="32"/>
        <v>-310</v>
      </c>
      <c r="GS59" s="36">
        <f t="shared" si="33"/>
        <v>-0.226773957571324</v>
      </c>
      <c r="GT59" s="17">
        <v>741</v>
      </c>
      <c r="GU59" s="18">
        <v>377</v>
      </c>
      <c r="GV59" s="26">
        <v>0.0238726790450928</v>
      </c>
      <c r="GW59" s="18">
        <v>9</v>
      </c>
      <c r="GX59" s="18">
        <v>921</v>
      </c>
      <c r="GY59" s="18">
        <v>102.333333333333</v>
      </c>
      <c r="GZ59" s="17">
        <v>129</v>
      </c>
      <c r="HA59" s="17">
        <v>-240</v>
      </c>
      <c r="HB59" s="36">
        <v>-0.260586319218241</v>
      </c>
      <c r="HC59" s="17">
        <v>738</v>
      </c>
      <c r="HD59" s="18">
        <v>386</v>
      </c>
      <c r="HE59" s="26">
        <v>0.0181347150259067</v>
      </c>
      <c r="HF59" s="18">
        <v>7</v>
      </c>
      <c r="HG59" s="18">
        <v>740</v>
      </c>
      <c r="HH59" s="40">
        <v>105.714285714286</v>
      </c>
      <c r="HI59" s="17">
        <v>129</v>
      </c>
      <c r="HJ59" s="17">
        <v>-163</v>
      </c>
      <c r="HK59" s="36">
        <v>-0.22027027027027</v>
      </c>
      <c r="HL59" s="18">
        <v>743</v>
      </c>
      <c r="HM59" s="18">
        <v>399</v>
      </c>
      <c r="HN59" s="26">
        <v>0.0300751879699248</v>
      </c>
      <c r="HO59" s="18">
        <v>12</v>
      </c>
      <c r="HP59" s="18">
        <v>1264</v>
      </c>
      <c r="HQ59" s="18">
        <f t="shared" si="53"/>
        <v>105.333333333333</v>
      </c>
      <c r="HR59" s="17">
        <v>129</v>
      </c>
      <c r="HS59" s="17">
        <f t="shared" si="35"/>
        <v>-284</v>
      </c>
      <c r="HT59" s="36">
        <f t="shared" si="36"/>
        <v>-0.224683544303797</v>
      </c>
      <c r="HU59" s="18">
        <v>735</v>
      </c>
      <c r="HV59" s="18">
        <v>525</v>
      </c>
      <c r="HW59" s="26">
        <v>0.0514285714285714</v>
      </c>
      <c r="HX59" s="17">
        <v>27</v>
      </c>
      <c r="HY59" s="18">
        <v>2810</v>
      </c>
      <c r="HZ59" s="18">
        <v>104.074074074074</v>
      </c>
      <c r="IA59" s="17">
        <v>129</v>
      </c>
      <c r="IB59" s="17">
        <f t="shared" si="37"/>
        <v>-673.000000000002</v>
      </c>
      <c r="IC59" s="36">
        <f t="shared" si="38"/>
        <v>-0.239501779359431</v>
      </c>
      <c r="ID59" s="18">
        <v>718</v>
      </c>
      <c r="IE59" s="18">
        <v>513</v>
      </c>
      <c r="IF59" s="26">
        <v>0.0175438596491228</v>
      </c>
      <c r="IG59" s="17">
        <v>9</v>
      </c>
      <c r="IH59" s="18">
        <v>926</v>
      </c>
      <c r="II59" s="40">
        <v>102.888888888889</v>
      </c>
      <c r="IJ59" s="17">
        <v>129</v>
      </c>
      <c r="IK59" s="17">
        <f t="shared" si="39"/>
        <v>-234.999999999999</v>
      </c>
      <c r="IL59" s="36">
        <f t="shared" si="40"/>
        <v>-0.253779697624189</v>
      </c>
      <c r="IM59" s="17">
        <v>701</v>
      </c>
      <c r="IN59" s="17"/>
      <c r="IO59" s="17">
        <v>134</v>
      </c>
      <c r="IP59" s="17">
        <v>16755.22</v>
      </c>
      <c r="IQ59" s="18">
        <v>161</v>
      </c>
      <c r="IR59" s="18">
        <v>18777.28</v>
      </c>
      <c r="IS59" s="17"/>
      <c r="IT59" s="17"/>
      <c r="IU59" s="17"/>
      <c r="IV59" s="17"/>
      <c r="IW59" s="16"/>
      <c r="IX59" s="16"/>
      <c r="IY59" s="16"/>
      <c r="IZ59" s="16"/>
      <c r="JA59" s="41"/>
      <c r="JB59" s="41"/>
      <c r="JC59" s="41"/>
      <c r="JD59" s="41"/>
      <c r="JE59" s="18"/>
      <c r="JF59" s="41"/>
      <c r="JG59" s="41"/>
      <c r="JH59" s="41"/>
      <c r="JI59" s="18"/>
      <c r="JJ59" s="18"/>
      <c r="JK59" s="18">
        <f t="shared" si="41"/>
        <v>436</v>
      </c>
      <c r="JL59" s="18">
        <f t="shared" si="42"/>
        <v>46273</v>
      </c>
      <c r="JM59" s="17">
        <v>129</v>
      </c>
      <c r="JN59" s="17">
        <f t="shared" si="43"/>
        <v>-9971</v>
      </c>
      <c r="JO59" s="36">
        <f t="shared" si="44"/>
        <v>-0.215482030557777</v>
      </c>
      <c r="JP59" s="18">
        <f t="shared" si="45"/>
        <v>731</v>
      </c>
      <c r="JQ59" s="42">
        <f t="shared" si="46"/>
        <v>81805.5</v>
      </c>
      <c r="JR59" s="43"/>
      <c r="JS59" s="43"/>
    </row>
    <row r="60" customFormat="1" ht="16.5" spans="1:279">
      <c r="A60" s="16" t="s">
        <v>139</v>
      </c>
      <c r="B60" s="17" t="s">
        <v>46</v>
      </c>
      <c r="C60" s="18">
        <v>6939962753065</v>
      </c>
      <c r="D60" s="18">
        <v>564946219572</v>
      </c>
      <c r="E60" s="18">
        <v>21061210000311</v>
      </c>
      <c r="F60" s="17" t="s">
        <v>248</v>
      </c>
      <c r="G60" s="19" t="s">
        <v>249</v>
      </c>
      <c r="H60" s="17" t="s">
        <v>129</v>
      </c>
      <c r="I60" s="26">
        <f>VLOOKUP(C60,[2]Sheet2!J:O,6,0)</f>
        <v>1</v>
      </c>
      <c r="J60" s="17">
        <f>VLOOKUP(C60,[2]Sheet2!J:M,4,0)</f>
        <v>534</v>
      </c>
      <c r="K60" s="17">
        <f>VLOOKUP(C60,[2]Sheet2!J:P,7,0)</f>
        <v>95</v>
      </c>
      <c r="L60" s="18">
        <f>VLOOKUP(C60,[2]Sheet2!J:N,5,0)</f>
        <v>39.8474178403756</v>
      </c>
      <c r="M60" s="27" t="e">
        <f ca="1" t="shared" si="0"/>
        <v>#VALUE!</v>
      </c>
      <c r="N60" s="17">
        <v>649</v>
      </c>
      <c r="O60" s="26">
        <v>0.0169491525423729</v>
      </c>
      <c r="P60" s="18">
        <v>11</v>
      </c>
      <c r="Q60" s="18">
        <v>1959</v>
      </c>
      <c r="R60" s="17">
        <v>199</v>
      </c>
      <c r="S60" s="17">
        <v>1643</v>
      </c>
      <c r="T60" s="17">
        <v>533</v>
      </c>
      <c r="U60" s="26">
        <v>0.0206378986866792</v>
      </c>
      <c r="V60" s="18">
        <v>11</v>
      </c>
      <c r="W60" s="18">
        <v>1964</v>
      </c>
      <c r="X60" s="17">
        <v>199</v>
      </c>
      <c r="Y60" s="17">
        <v>1641</v>
      </c>
      <c r="Z60" s="17">
        <v>639</v>
      </c>
      <c r="AA60" s="26">
        <v>0.00938967136150235</v>
      </c>
      <c r="AB60" s="18">
        <v>6</v>
      </c>
      <c r="AC60" s="18">
        <v>1069</v>
      </c>
      <c r="AD60" s="17">
        <v>199</v>
      </c>
      <c r="AE60" s="17">
        <v>1144</v>
      </c>
      <c r="AF60" s="17">
        <v>670</v>
      </c>
      <c r="AG60" s="26">
        <v>0.00597014925373134</v>
      </c>
      <c r="AH60" s="18">
        <v>4</v>
      </c>
      <c r="AI60" s="18">
        <v>703</v>
      </c>
      <c r="AJ60" s="17">
        <v>199</v>
      </c>
      <c r="AK60" s="17">
        <v>1136</v>
      </c>
      <c r="AL60" s="17">
        <v>909</v>
      </c>
      <c r="AM60" s="26">
        <v>0.0154015401540154</v>
      </c>
      <c r="AN60" s="18">
        <v>14</v>
      </c>
      <c r="AO60" s="18">
        <v>2430</v>
      </c>
      <c r="AP60" s="17">
        <v>199</v>
      </c>
      <c r="AQ60" s="17">
        <v>1136</v>
      </c>
      <c r="AR60" s="17">
        <v>937</v>
      </c>
      <c r="AS60" s="26">
        <v>0.0213447171824973</v>
      </c>
      <c r="AT60" s="18">
        <v>20</v>
      </c>
      <c r="AU60" s="18">
        <v>3643</v>
      </c>
      <c r="AV60" s="17">
        <v>199</v>
      </c>
      <c r="AW60" s="17">
        <v>1128</v>
      </c>
      <c r="AX60" s="17">
        <v>1012</v>
      </c>
      <c r="AY60" s="26">
        <v>0.0187747035573123</v>
      </c>
      <c r="AZ60" s="17">
        <v>19</v>
      </c>
      <c r="BA60" s="18">
        <v>3173</v>
      </c>
      <c r="BB60" s="17">
        <v>199</v>
      </c>
      <c r="BC60" s="17">
        <v>1094</v>
      </c>
      <c r="BD60" s="17">
        <v>1088</v>
      </c>
      <c r="BE60" s="32">
        <v>0.0340073529411765</v>
      </c>
      <c r="BF60" s="17">
        <v>37</v>
      </c>
      <c r="BG60" s="18">
        <v>6205</v>
      </c>
      <c r="BH60" s="17">
        <v>199</v>
      </c>
      <c r="BI60" s="17">
        <v>1022</v>
      </c>
      <c r="BJ60" s="17">
        <v>861</v>
      </c>
      <c r="BK60" s="32">
        <v>0.0209059233449477</v>
      </c>
      <c r="BL60" s="18">
        <v>18</v>
      </c>
      <c r="BM60" s="18">
        <v>3242</v>
      </c>
      <c r="BN60" s="17">
        <v>199</v>
      </c>
      <c r="BO60" s="17">
        <v>1473</v>
      </c>
      <c r="BP60" s="17">
        <v>771</v>
      </c>
      <c r="BQ60" s="32">
        <v>0.0324254215304799</v>
      </c>
      <c r="BR60" s="18">
        <v>25</v>
      </c>
      <c r="BS60" s="18">
        <v>4460</v>
      </c>
      <c r="BT60" s="17">
        <v>199</v>
      </c>
      <c r="BU60" s="18">
        <v>1473</v>
      </c>
      <c r="BV60" s="17">
        <v>1173</v>
      </c>
      <c r="BW60" s="32">
        <v>0.0144927536231884</v>
      </c>
      <c r="BX60" s="18">
        <v>17</v>
      </c>
      <c r="BY60" s="18">
        <v>3028</v>
      </c>
      <c r="BZ60" s="17">
        <v>199</v>
      </c>
      <c r="CA60" s="18">
        <v>914</v>
      </c>
      <c r="CB60" s="18">
        <v>1061</v>
      </c>
      <c r="CC60" s="32">
        <v>0.0141376060320452</v>
      </c>
      <c r="CD60" s="18">
        <v>15</v>
      </c>
      <c r="CE60" s="18">
        <v>2685</v>
      </c>
      <c r="CF60" s="17">
        <v>199</v>
      </c>
      <c r="CG60" s="18">
        <v>885</v>
      </c>
      <c r="CH60" s="33">
        <v>943</v>
      </c>
      <c r="CI60" s="32">
        <v>0.0169671261930011</v>
      </c>
      <c r="CJ60" s="18">
        <v>16</v>
      </c>
      <c r="CK60" s="18">
        <v>2866</v>
      </c>
      <c r="CL60" s="17">
        <v>199</v>
      </c>
      <c r="CM60" s="18">
        <v>855</v>
      </c>
      <c r="CN60" s="33">
        <v>888</v>
      </c>
      <c r="CO60" s="32">
        <v>0.0168918918918919</v>
      </c>
      <c r="CP60" s="17">
        <v>15</v>
      </c>
      <c r="CQ60" s="18">
        <v>2675</v>
      </c>
      <c r="CR60" s="17">
        <v>199</v>
      </c>
      <c r="CS60" s="17">
        <v>828</v>
      </c>
      <c r="CT60" s="33">
        <v>695</v>
      </c>
      <c r="CU60" s="32">
        <v>0.0215827338129496</v>
      </c>
      <c r="CV60" s="17">
        <v>15</v>
      </c>
      <c r="CW60" s="18">
        <v>2655</v>
      </c>
      <c r="CX60" s="17">
        <v>199</v>
      </c>
      <c r="CY60" s="17">
        <v>804</v>
      </c>
      <c r="CZ60" s="33">
        <v>627</v>
      </c>
      <c r="DA60" s="32">
        <v>0.0191387559808612</v>
      </c>
      <c r="DB60" s="18">
        <v>12</v>
      </c>
      <c r="DC60" s="18">
        <v>2133</v>
      </c>
      <c r="DD60" s="18">
        <f t="shared" si="1"/>
        <v>177.75</v>
      </c>
      <c r="DE60" s="17">
        <v>189</v>
      </c>
      <c r="DF60" s="17">
        <f t="shared" si="2"/>
        <v>-135</v>
      </c>
      <c r="DG60" s="36">
        <f t="shared" si="3"/>
        <v>-0.0632911392405063</v>
      </c>
      <c r="DH60" s="18">
        <v>781</v>
      </c>
      <c r="DI60" s="18">
        <v>457</v>
      </c>
      <c r="DJ60" s="26">
        <v>0.0153172866520788</v>
      </c>
      <c r="DK60" s="18">
        <v>7</v>
      </c>
      <c r="DL60" s="18">
        <v>1233</v>
      </c>
      <c r="DM60" s="18">
        <f t="shared" si="51"/>
        <v>176.142857142857</v>
      </c>
      <c r="DN60" s="17">
        <v>189</v>
      </c>
      <c r="DO60" s="17">
        <f t="shared" si="5"/>
        <v>-90</v>
      </c>
      <c r="DP60" s="36">
        <f t="shared" si="6"/>
        <v>-0.072992700729927</v>
      </c>
      <c r="DQ60" s="18">
        <v>769</v>
      </c>
      <c r="DR60" s="18">
        <v>965</v>
      </c>
      <c r="DS60" s="26">
        <v>0.0207253886010363</v>
      </c>
      <c r="DT60" s="18">
        <v>20</v>
      </c>
      <c r="DU60" s="18">
        <v>3545</v>
      </c>
      <c r="DV60" s="18">
        <f t="shared" si="7"/>
        <v>177.25</v>
      </c>
      <c r="DW60" s="17">
        <v>189</v>
      </c>
      <c r="DX60" s="17">
        <f t="shared" si="8"/>
        <v>-235</v>
      </c>
      <c r="DY60" s="36">
        <f t="shared" si="9"/>
        <v>-0.0662905500705219</v>
      </c>
      <c r="DZ60" s="18">
        <v>963</v>
      </c>
      <c r="EA60" s="18">
        <v>882</v>
      </c>
      <c r="EB60" s="26">
        <v>0.0204081632653061</v>
      </c>
      <c r="EC60" s="18">
        <v>18</v>
      </c>
      <c r="ED60" s="18">
        <v>3209</v>
      </c>
      <c r="EE60" s="18">
        <f t="shared" si="10"/>
        <v>178.277777777778</v>
      </c>
      <c r="EF60" s="17">
        <v>189</v>
      </c>
      <c r="EG60" s="17">
        <f t="shared" si="11"/>
        <v>-193</v>
      </c>
      <c r="EH60" s="36">
        <f t="shared" si="12"/>
        <v>-0.0601433468370209</v>
      </c>
      <c r="EI60" s="18">
        <v>863</v>
      </c>
      <c r="EJ60" s="18">
        <v>845</v>
      </c>
      <c r="EK60" s="26">
        <v>0.0189349112426036</v>
      </c>
      <c r="EL60" s="18">
        <v>16</v>
      </c>
      <c r="EM60" s="18">
        <v>2819</v>
      </c>
      <c r="EN60" s="18">
        <f t="shared" si="13"/>
        <v>176.1875</v>
      </c>
      <c r="EO60" s="17">
        <v>189</v>
      </c>
      <c r="EP60" s="17">
        <f t="shared" si="14"/>
        <v>-205</v>
      </c>
      <c r="EQ60" s="36">
        <f t="shared" si="15"/>
        <v>-0.0727208229868748</v>
      </c>
      <c r="ER60" s="18">
        <v>711</v>
      </c>
      <c r="ES60" s="18">
        <v>990</v>
      </c>
      <c r="ET60" s="26">
        <v>0.0141414141414141</v>
      </c>
      <c r="EU60" s="17">
        <v>14</v>
      </c>
      <c r="EV60" s="18">
        <v>2505</v>
      </c>
      <c r="EW60" s="18">
        <f t="shared" si="16"/>
        <v>178.928571428571</v>
      </c>
      <c r="EX60" s="17">
        <v>189</v>
      </c>
      <c r="EY60" s="17">
        <f t="shared" si="17"/>
        <v>-141</v>
      </c>
      <c r="EZ60" s="36">
        <f t="shared" si="18"/>
        <v>-0.0562874251497007</v>
      </c>
      <c r="FA60" s="17">
        <v>875</v>
      </c>
      <c r="FB60" s="18">
        <v>908</v>
      </c>
      <c r="FC60" s="26">
        <v>0.0275330396475771</v>
      </c>
      <c r="FD60" s="17">
        <v>25</v>
      </c>
      <c r="FE60" s="18">
        <v>4404</v>
      </c>
      <c r="FF60" s="18">
        <f t="shared" si="19"/>
        <v>176.16</v>
      </c>
      <c r="FG60" s="17">
        <v>189</v>
      </c>
      <c r="FH60" s="17">
        <f t="shared" si="20"/>
        <v>-321</v>
      </c>
      <c r="FI60" s="36">
        <f t="shared" si="21"/>
        <v>-0.0728882833787466</v>
      </c>
      <c r="FJ60" s="17">
        <v>1085</v>
      </c>
      <c r="FK60" s="18">
        <v>784</v>
      </c>
      <c r="FL60" s="26">
        <v>0.024234693877551</v>
      </c>
      <c r="FM60" s="17">
        <v>19</v>
      </c>
      <c r="FN60" s="18">
        <v>3336</v>
      </c>
      <c r="FO60" s="18">
        <f t="shared" si="22"/>
        <v>175.578947368421</v>
      </c>
      <c r="FP60" s="17">
        <v>189</v>
      </c>
      <c r="FQ60" s="17">
        <f t="shared" si="23"/>
        <v>-255</v>
      </c>
      <c r="FR60" s="36">
        <f t="shared" si="24"/>
        <v>-0.0764388489208634</v>
      </c>
      <c r="FS60" s="17">
        <v>1031</v>
      </c>
      <c r="FT60" s="18">
        <v>708</v>
      </c>
      <c r="FU60" s="26">
        <v>0.0141242937853107</v>
      </c>
      <c r="FV60" s="17">
        <v>10</v>
      </c>
      <c r="FW60" s="18">
        <v>1795</v>
      </c>
      <c r="FX60" s="18">
        <f t="shared" si="25"/>
        <v>179.5</v>
      </c>
      <c r="FY60" s="17">
        <v>189</v>
      </c>
      <c r="FZ60" s="17">
        <f t="shared" si="26"/>
        <v>-95</v>
      </c>
      <c r="GA60" s="36">
        <f t="shared" si="27"/>
        <v>-0.052924791086351</v>
      </c>
      <c r="GB60" s="17">
        <v>1163</v>
      </c>
      <c r="GC60" s="18">
        <v>639</v>
      </c>
      <c r="GD60" s="26">
        <v>0.0344287949921753</v>
      </c>
      <c r="GE60" s="17">
        <v>22</v>
      </c>
      <c r="GF60" s="18">
        <v>3883</v>
      </c>
      <c r="GG60" s="18">
        <f t="shared" si="28"/>
        <v>176.5</v>
      </c>
      <c r="GH60" s="17">
        <v>189</v>
      </c>
      <c r="GI60" s="17">
        <f t="shared" si="29"/>
        <v>-275</v>
      </c>
      <c r="GJ60" s="36">
        <f t="shared" si="30"/>
        <v>-0.0708215297450425</v>
      </c>
      <c r="GK60" s="17">
        <v>1126</v>
      </c>
      <c r="GL60" s="18">
        <v>677</v>
      </c>
      <c r="GM60" s="26">
        <v>0.0251107828655835</v>
      </c>
      <c r="GN60" s="18">
        <v>17</v>
      </c>
      <c r="GO60" s="18">
        <v>2964</v>
      </c>
      <c r="GP60" s="18">
        <f t="shared" si="31"/>
        <v>174.352941176471</v>
      </c>
      <c r="GQ60" s="17">
        <v>189</v>
      </c>
      <c r="GR60" s="17">
        <f t="shared" si="32"/>
        <v>-249</v>
      </c>
      <c r="GS60" s="36">
        <f t="shared" si="33"/>
        <v>-0.0840080971659919</v>
      </c>
      <c r="GT60" s="17">
        <v>1208</v>
      </c>
      <c r="GU60" s="18">
        <v>560</v>
      </c>
      <c r="GV60" s="26">
        <v>0.0178571428571429</v>
      </c>
      <c r="GW60" s="18">
        <v>10</v>
      </c>
      <c r="GX60" s="18">
        <v>1770</v>
      </c>
      <c r="GY60" s="18">
        <v>177</v>
      </c>
      <c r="GZ60" s="17">
        <v>189</v>
      </c>
      <c r="HA60" s="17">
        <v>-120</v>
      </c>
      <c r="HB60" s="36">
        <v>-0.0677966101694915</v>
      </c>
      <c r="HC60" s="17">
        <v>1200</v>
      </c>
      <c r="HD60" s="18">
        <v>514</v>
      </c>
      <c r="HE60" s="26">
        <v>0.0233463035019455</v>
      </c>
      <c r="HF60" s="18">
        <v>12</v>
      </c>
      <c r="HG60" s="18">
        <v>2155</v>
      </c>
      <c r="HH60" s="40">
        <v>179.583333333333</v>
      </c>
      <c r="HI60" s="17">
        <v>189</v>
      </c>
      <c r="HJ60" s="17">
        <v>-113</v>
      </c>
      <c r="HK60" s="36">
        <v>-0.0524361948955916</v>
      </c>
      <c r="HL60" s="18">
        <v>1230</v>
      </c>
      <c r="HM60" s="18">
        <v>493</v>
      </c>
      <c r="HN60" s="26">
        <v>0.0344827586206897</v>
      </c>
      <c r="HO60" s="18">
        <v>17</v>
      </c>
      <c r="HP60" s="18">
        <v>3042</v>
      </c>
      <c r="HQ60" s="18">
        <f t="shared" si="53"/>
        <v>178.941176470588</v>
      </c>
      <c r="HR60" s="17">
        <v>189</v>
      </c>
      <c r="HS60" s="17">
        <f t="shared" si="35"/>
        <v>-171</v>
      </c>
      <c r="HT60" s="36">
        <f t="shared" si="36"/>
        <v>-0.0562130177514793</v>
      </c>
      <c r="HU60" s="18">
        <v>1204</v>
      </c>
      <c r="HV60" s="18">
        <v>451</v>
      </c>
      <c r="HW60" s="26">
        <v>0.0310421286031042</v>
      </c>
      <c r="HX60" s="17">
        <v>14</v>
      </c>
      <c r="HY60" s="18">
        <v>2470</v>
      </c>
      <c r="HZ60" s="18">
        <v>176.428571428571</v>
      </c>
      <c r="IA60" s="17">
        <v>189</v>
      </c>
      <c r="IB60" s="17">
        <f t="shared" si="37"/>
        <v>-176.000000000006</v>
      </c>
      <c r="IC60" s="36">
        <f t="shared" si="38"/>
        <v>-0.0712550607287474</v>
      </c>
      <c r="ID60" s="18">
        <v>1173</v>
      </c>
      <c r="IE60" s="18">
        <v>653</v>
      </c>
      <c r="IF60" s="26">
        <v>0.0229709035222052</v>
      </c>
      <c r="IG60" s="17">
        <v>15</v>
      </c>
      <c r="IH60" s="18">
        <v>2685</v>
      </c>
      <c r="II60" s="40">
        <v>179</v>
      </c>
      <c r="IJ60" s="17">
        <v>189</v>
      </c>
      <c r="IK60" s="17">
        <f t="shared" si="39"/>
        <v>-150</v>
      </c>
      <c r="IL60" s="36">
        <f t="shared" si="40"/>
        <v>-0.0558659217877095</v>
      </c>
      <c r="IM60" s="17">
        <v>1147</v>
      </c>
      <c r="IN60" s="17"/>
      <c r="IO60" s="17">
        <v>947</v>
      </c>
      <c r="IP60" s="17">
        <v>169134.42</v>
      </c>
      <c r="IQ60" s="18">
        <v>190</v>
      </c>
      <c r="IR60" s="18">
        <v>34222.05</v>
      </c>
      <c r="IS60" s="17"/>
      <c r="IT60" s="17"/>
      <c r="IU60" s="17"/>
      <c r="IV60" s="17"/>
      <c r="IW60" s="18"/>
      <c r="IX60" s="41"/>
      <c r="IY60" s="41"/>
      <c r="IZ60" s="41"/>
      <c r="JA60" s="41"/>
      <c r="JB60" s="41"/>
      <c r="JC60" s="41"/>
      <c r="JD60" s="41"/>
      <c r="JE60" s="18"/>
      <c r="JF60" s="41"/>
      <c r="JG60" s="41"/>
      <c r="JH60" s="41"/>
      <c r="JI60" s="18"/>
      <c r="JJ60" s="18"/>
      <c r="JK60" s="18">
        <f t="shared" si="41"/>
        <v>491</v>
      </c>
      <c r="JL60" s="18">
        <f t="shared" si="42"/>
        <v>86705</v>
      </c>
      <c r="JM60" s="17">
        <v>189</v>
      </c>
      <c r="JN60" s="17">
        <f t="shared" si="43"/>
        <v>-6094</v>
      </c>
      <c r="JO60" s="36">
        <f t="shared" si="44"/>
        <v>-0.0702842973300271</v>
      </c>
      <c r="JP60" s="18">
        <f t="shared" si="45"/>
        <v>1628</v>
      </c>
      <c r="JQ60" s="42">
        <f t="shared" si="46"/>
        <v>290061.47</v>
      </c>
      <c r="JR60" s="43"/>
      <c r="JS60" s="43"/>
    </row>
    <row r="61" customFormat="1" ht="16.5" spans="1:279">
      <c r="A61" s="16"/>
      <c r="B61" s="17" t="s">
        <v>46</v>
      </c>
      <c r="C61" s="18">
        <v>6939962762999</v>
      </c>
      <c r="D61" s="18">
        <v>598981182068</v>
      </c>
      <c r="E61" s="18">
        <v>21061220000474</v>
      </c>
      <c r="F61" s="17" t="s">
        <v>250</v>
      </c>
      <c r="G61" s="19" t="s">
        <v>251</v>
      </c>
      <c r="H61" s="17" t="s">
        <v>129</v>
      </c>
      <c r="I61" s="26">
        <f>VLOOKUP(C61,[2]Sheet2!J:O,6,0)</f>
        <v>1</v>
      </c>
      <c r="J61" s="17">
        <f>VLOOKUP(C61,[2]Sheet2!J:M,4,0)</f>
        <v>695</v>
      </c>
      <c r="K61" s="17">
        <f>VLOOKUP(C61,[2]Sheet2!J:P,7,0)</f>
        <v>115</v>
      </c>
      <c r="L61" s="18">
        <f>VLOOKUP(C61,[2]Sheet2!J:N,5,0)</f>
        <v>50.6207324643079</v>
      </c>
      <c r="M61" s="27" t="e">
        <f ca="1" t="shared" si="0"/>
        <v>#VALUE!</v>
      </c>
      <c r="N61" s="17">
        <v>681</v>
      </c>
      <c r="O61" s="26">
        <v>0.0205580029368576</v>
      </c>
      <c r="P61" s="18">
        <v>14</v>
      </c>
      <c r="Q61" s="18">
        <v>2209</v>
      </c>
      <c r="R61" s="17">
        <v>183</v>
      </c>
      <c r="S61" s="17">
        <v>1274</v>
      </c>
      <c r="T61" s="17">
        <v>758</v>
      </c>
      <c r="U61" s="26">
        <v>0.0369393139841689</v>
      </c>
      <c r="V61" s="18">
        <v>28</v>
      </c>
      <c r="W61" s="18">
        <v>4427</v>
      </c>
      <c r="X61" s="17">
        <v>183</v>
      </c>
      <c r="Y61" s="17">
        <v>1251</v>
      </c>
      <c r="Z61" s="17">
        <v>1003</v>
      </c>
      <c r="AA61" s="26">
        <v>0.0199401794616152</v>
      </c>
      <c r="AB61" s="18">
        <v>20</v>
      </c>
      <c r="AC61" s="18">
        <v>3140</v>
      </c>
      <c r="AD61" s="17">
        <v>183</v>
      </c>
      <c r="AE61" s="17">
        <v>1031</v>
      </c>
      <c r="AF61" s="17">
        <v>1005</v>
      </c>
      <c r="AG61" s="26">
        <v>0.0109452736318408</v>
      </c>
      <c r="AH61" s="18">
        <v>11</v>
      </c>
      <c r="AI61" s="18">
        <v>1789</v>
      </c>
      <c r="AJ61" s="17">
        <v>183</v>
      </c>
      <c r="AK61" s="17">
        <v>994</v>
      </c>
      <c r="AL61" s="17">
        <v>902</v>
      </c>
      <c r="AM61" s="26">
        <v>0.0310421286031042</v>
      </c>
      <c r="AN61" s="18">
        <v>28</v>
      </c>
      <c r="AO61" s="18">
        <v>4582</v>
      </c>
      <c r="AP61" s="17">
        <v>183</v>
      </c>
      <c r="AQ61" s="17">
        <v>963</v>
      </c>
      <c r="AR61" s="17">
        <v>684</v>
      </c>
      <c r="AS61" s="26">
        <v>0.0116959064327485</v>
      </c>
      <c r="AT61" s="18">
        <v>8</v>
      </c>
      <c r="AU61" s="18">
        <v>1279</v>
      </c>
      <c r="AV61" s="17">
        <v>183</v>
      </c>
      <c r="AW61" s="17">
        <v>945</v>
      </c>
      <c r="AX61" s="17">
        <v>816</v>
      </c>
      <c r="AY61" s="26">
        <v>0.0330882352941176</v>
      </c>
      <c r="AZ61" s="17">
        <v>27</v>
      </c>
      <c r="BA61" s="18">
        <v>4100</v>
      </c>
      <c r="BB61" s="17">
        <v>183</v>
      </c>
      <c r="BC61" s="17">
        <v>899</v>
      </c>
      <c r="BD61" s="17">
        <v>766</v>
      </c>
      <c r="BE61" s="32">
        <v>0.0326370757180157</v>
      </c>
      <c r="BF61" s="17">
        <v>25</v>
      </c>
      <c r="BG61" s="18">
        <v>3862</v>
      </c>
      <c r="BH61" s="17">
        <v>183</v>
      </c>
      <c r="BI61" s="17">
        <v>899</v>
      </c>
      <c r="BJ61" s="17">
        <v>626</v>
      </c>
      <c r="BK61" s="32">
        <v>0.0223642172523962</v>
      </c>
      <c r="BL61" s="18">
        <v>14</v>
      </c>
      <c r="BM61" s="18">
        <v>2191</v>
      </c>
      <c r="BN61" s="17">
        <v>183</v>
      </c>
      <c r="BO61" s="17">
        <v>946</v>
      </c>
      <c r="BP61" s="17">
        <v>501</v>
      </c>
      <c r="BQ61" s="32">
        <v>0.0139720558882236</v>
      </c>
      <c r="BR61" s="18">
        <v>7</v>
      </c>
      <c r="BS61" s="18">
        <v>1112</v>
      </c>
      <c r="BT61" s="17">
        <v>183</v>
      </c>
      <c r="BU61" s="18">
        <v>946</v>
      </c>
      <c r="BV61" s="17">
        <v>449</v>
      </c>
      <c r="BW61" s="32">
        <v>0.0289532293986637</v>
      </c>
      <c r="BX61" s="18">
        <v>13</v>
      </c>
      <c r="BY61" s="18">
        <v>2057</v>
      </c>
      <c r="BZ61" s="17">
        <v>183</v>
      </c>
      <c r="CA61" s="18">
        <v>889</v>
      </c>
      <c r="CB61" s="18">
        <v>594</v>
      </c>
      <c r="CC61" s="32">
        <v>0.031986531986532</v>
      </c>
      <c r="CD61" s="18">
        <v>19</v>
      </c>
      <c r="CE61" s="18">
        <v>2968</v>
      </c>
      <c r="CF61" s="17">
        <v>183</v>
      </c>
      <c r="CG61" s="18">
        <v>864</v>
      </c>
      <c r="CH61" s="33">
        <v>648</v>
      </c>
      <c r="CI61" s="32">
        <v>0.0277777777777778</v>
      </c>
      <c r="CJ61" s="18">
        <v>18</v>
      </c>
      <c r="CK61" s="18">
        <v>2831</v>
      </c>
      <c r="CL61" s="17">
        <v>183</v>
      </c>
      <c r="CM61" s="18">
        <v>839</v>
      </c>
      <c r="CN61" s="33">
        <v>679</v>
      </c>
      <c r="CO61" s="32">
        <v>0.0176730486008837</v>
      </c>
      <c r="CP61" s="17">
        <v>12</v>
      </c>
      <c r="CQ61" s="18">
        <v>1893</v>
      </c>
      <c r="CR61" s="17">
        <v>183</v>
      </c>
      <c r="CS61" s="17">
        <v>785</v>
      </c>
      <c r="CT61" s="33">
        <v>769</v>
      </c>
      <c r="CU61" s="32">
        <v>0.0299089726918075</v>
      </c>
      <c r="CV61" s="17">
        <v>23</v>
      </c>
      <c r="CW61" s="18">
        <v>3607</v>
      </c>
      <c r="CX61" s="17">
        <v>183</v>
      </c>
      <c r="CY61" s="17">
        <v>764</v>
      </c>
      <c r="CZ61" s="33">
        <v>652</v>
      </c>
      <c r="DA61" s="32">
        <v>0.0214723926380368</v>
      </c>
      <c r="DB61" s="18">
        <v>14</v>
      </c>
      <c r="DC61" s="18">
        <v>2211</v>
      </c>
      <c r="DD61" s="18">
        <f t="shared" si="1"/>
        <v>157.928571428571</v>
      </c>
      <c r="DE61" s="17">
        <v>159</v>
      </c>
      <c r="DF61" s="17">
        <f t="shared" si="2"/>
        <v>-15.0000000000002</v>
      </c>
      <c r="DG61" s="36">
        <f t="shared" si="3"/>
        <v>-0.00678426051560388</v>
      </c>
      <c r="DH61" s="18">
        <v>771</v>
      </c>
      <c r="DI61" s="18">
        <v>627</v>
      </c>
      <c r="DJ61" s="26">
        <v>0.0318979266347687</v>
      </c>
      <c r="DK61" s="18">
        <v>20</v>
      </c>
      <c r="DL61" s="18">
        <v>3145</v>
      </c>
      <c r="DM61" s="18">
        <f t="shared" si="51"/>
        <v>157.25</v>
      </c>
      <c r="DN61" s="17">
        <v>159</v>
      </c>
      <c r="DO61" s="17">
        <f t="shared" si="5"/>
        <v>-35</v>
      </c>
      <c r="DP61" s="36">
        <f t="shared" si="6"/>
        <v>-0.0111287758346582</v>
      </c>
      <c r="DQ61" s="18">
        <v>802</v>
      </c>
      <c r="DR61" s="18">
        <v>843</v>
      </c>
      <c r="DS61" s="26">
        <v>0.0284697508896797</v>
      </c>
      <c r="DT61" s="18">
        <v>24</v>
      </c>
      <c r="DU61" s="18">
        <v>3761</v>
      </c>
      <c r="DV61" s="18">
        <f t="shared" si="7"/>
        <v>156.708333333333</v>
      </c>
      <c r="DW61" s="17">
        <v>159</v>
      </c>
      <c r="DX61" s="17">
        <f t="shared" si="8"/>
        <v>-54.9999999999998</v>
      </c>
      <c r="DY61" s="36">
        <f t="shared" si="9"/>
        <v>-0.0146237702738633</v>
      </c>
      <c r="DZ61" s="18">
        <v>920</v>
      </c>
      <c r="EA61" s="18">
        <v>793</v>
      </c>
      <c r="EB61" s="26">
        <v>0.0378310214375788</v>
      </c>
      <c r="EC61" s="18">
        <v>30</v>
      </c>
      <c r="ED61" s="18">
        <v>4704</v>
      </c>
      <c r="EE61" s="18">
        <f t="shared" si="10"/>
        <v>156.8</v>
      </c>
      <c r="EF61" s="17">
        <v>159</v>
      </c>
      <c r="EG61" s="17">
        <f t="shared" si="11"/>
        <v>-65.9999999999997</v>
      </c>
      <c r="EH61" s="36">
        <f t="shared" si="12"/>
        <v>-0.0140306122448979</v>
      </c>
      <c r="EI61" s="18">
        <v>820</v>
      </c>
      <c r="EJ61" s="18">
        <v>821</v>
      </c>
      <c r="EK61" s="26">
        <v>0.0219244823386114</v>
      </c>
      <c r="EL61" s="18">
        <v>18</v>
      </c>
      <c r="EM61" s="18">
        <v>2812</v>
      </c>
      <c r="EN61" s="18">
        <f t="shared" si="13"/>
        <v>156.222222222222</v>
      </c>
      <c r="EO61" s="17">
        <v>159</v>
      </c>
      <c r="EP61" s="17">
        <f t="shared" si="14"/>
        <v>-49.9999999999999</v>
      </c>
      <c r="EQ61" s="36">
        <f t="shared" si="15"/>
        <v>-0.0177809388335704</v>
      </c>
      <c r="ER61" s="18">
        <v>742</v>
      </c>
      <c r="ES61" s="18">
        <v>767</v>
      </c>
      <c r="ET61" s="26">
        <v>0.0143415906127771</v>
      </c>
      <c r="EU61" s="17">
        <v>11</v>
      </c>
      <c r="EV61" s="18">
        <v>1839</v>
      </c>
      <c r="EW61" s="18">
        <f t="shared" si="16"/>
        <v>167.181818181818</v>
      </c>
      <c r="EX61" s="17">
        <v>159</v>
      </c>
      <c r="EY61" s="17">
        <f t="shared" si="17"/>
        <v>90.0000000000001</v>
      </c>
      <c r="EZ61" s="36">
        <f t="shared" si="18"/>
        <v>0.0489396411092986</v>
      </c>
      <c r="FA61" s="17">
        <v>731</v>
      </c>
      <c r="FB61" s="18">
        <v>834</v>
      </c>
      <c r="FC61" s="26">
        <v>0.0251798561151079</v>
      </c>
      <c r="FD61" s="17">
        <v>21</v>
      </c>
      <c r="FE61" s="18">
        <v>3445</v>
      </c>
      <c r="FF61" s="18">
        <f t="shared" si="19"/>
        <v>164.047619047619</v>
      </c>
      <c r="FG61" s="17">
        <v>159</v>
      </c>
      <c r="FH61" s="17">
        <f t="shared" si="20"/>
        <v>106</v>
      </c>
      <c r="FI61" s="36">
        <f t="shared" si="21"/>
        <v>0.0307692307692307</v>
      </c>
      <c r="FJ61" s="17">
        <v>753</v>
      </c>
      <c r="FK61" s="18">
        <v>750</v>
      </c>
      <c r="FL61" s="26">
        <v>0.016</v>
      </c>
      <c r="FM61" s="17">
        <v>12</v>
      </c>
      <c r="FN61" s="18">
        <v>1976</v>
      </c>
      <c r="FO61" s="18">
        <f t="shared" si="22"/>
        <v>164.666666666667</v>
      </c>
      <c r="FP61" s="17">
        <v>159</v>
      </c>
      <c r="FQ61" s="17">
        <f t="shared" si="23"/>
        <v>67.9999999999999</v>
      </c>
      <c r="FR61" s="36">
        <f t="shared" si="24"/>
        <v>0.034412955465587</v>
      </c>
      <c r="FS61" s="17">
        <v>784</v>
      </c>
      <c r="FT61" s="18">
        <v>764</v>
      </c>
      <c r="FU61" s="26">
        <v>0.0117801047120419</v>
      </c>
      <c r="FV61" s="17">
        <v>9</v>
      </c>
      <c r="FW61" s="18">
        <v>1461</v>
      </c>
      <c r="FX61" s="18">
        <f t="shared" si="25"/>
        <v>162.333333333333</v>
      </c>
      <c r="FY61" s="17">
        <v>159</v>
      </c>
      <c r="FZ61" s="17">
        <f t="shared" si="26"/>
        <v>30.0000000000001</v>
      </c>
      <c r="GA61" s="36">
        <f t="shared" si="27"/>
        <v>0.0205338809034908</v>
      </c>
      <c r="GB61" s="17">
        <v>768</v>
      </c>
      <c r="GC61" s="18">
        <v>402</v>
      </c>
      <c r="GD61" s="26">
        <v>0.0124378109452736</v>
      </c>
      <c r="GE61" s="17">
        <v>5</v>
      </c>
      <c r="GF61" s="18">
        <v>816</v>
      </c>
      <c r="GG61" s="18">
        <f t="shared" si="28"/>
        <v>163.2</v>
      </c>
      <c r="GH61" s="17">
        <v>159</v>
      </c>
      <c r="GI61" s="17">
        <f t="shared" si="29"/>
        <v>20.9999999999999</v>
      </c>
      <c r="GJ61" s="36">
        <f t="shared" si="30"/>
        <v>0.025735294117647</v>
      </c>
      <c r="GK61" s="17">
        <v>768</v>
      </c>
      <c r="GL61" s="18">
        <v>349</v>
      </c>
      <c r="GM61" s="26">
        <v>0.0372492836676218</v>
      </c>
      <c r="GN61" s="18">
        <v>13</v>
      </c>
      <c r="GO61" s="18">
        <v>2147</v>
      </c>
      <c r="GP61" s="18">
        <f t="shared" si="31"/>
        <v>165.153846153846</v>
      </c>
      <c r="GQ61" s="17">
        <v>159</v>
      </c>
      <c r="GR61" s="17">
        <f t="shared" si="32"/>
        <v>80.0000000000001</v>
      </c>
      <c r="GS61" s="36">
        <f t="shared" si="33"/>
        <v>0.0372612948299954</v>
      </c>
      <c r="GT61" s="17">
        <v>805</v>
      </c>
      <c r="GU61" s="18">
        <v>406</v>
      </c>
      <c r="GV61" s="26">
        <v>0.0369458128078818</v>
      </c>
      <c r="GW61" s="18">
        <v>15</v>
      </c>
      <c r="GX61" s="18">
        <v>2324</v>
      </c>
      <c r="GY61" s="18">
        <v>154.933333333333</v>
      </c>
      <c r="GZ61" s="17">
        <v>159</v>
      </c>
      <c r="HA61" s="17">
        <v>-60.9999999999999</v>
      </c>
      <c r="HB61" s="36">
        <v>-0.0262478485370051</v>
      </c>
      <c r="HC61" s="17">
        <v>795</v>
      </c>
      <c r="HD61" s="18">
        <v>527</v>
      </c>
      <c r="HE61" s="26">
        <v>0.032258064516129</v>
      </c>
      <c r="HF61" s="18">
        <v>17</v>
      </c>
      <c r="HG61" s="18">
        <v>2659</v>
      </c>
      <c r="HH61" s="40">
        <v>156.411764705882</v>
      </c>
      <c r="HI61" s="17">
        <v>159</v>
      </c>
      <c r="HJ61" s="17">
        <v>-44.0000000000001</v>
      </c>
      <c r="HK61" s="36">
        <v>-0.0165475742760437</v>
      </c>
      <c r="HL61" s="18">
        <v>783</v>
      </c>
      <c r="HM61" s="18">
        <v>574</v>
      </c>
      <c r="HN61" s="26">
        <v>0.029616724738676</v>
      </c>
      <c r="HO61" s="18">
        <v>17</v>
      </c>
      <c r="HP61" s="18">
        <v>2649</v>
      </c>
      <c r="HQ61" s="18">
        <f t="shared" si="53"/>
        <v>155.823529411765</v>
      </c>
      <c r="HR61" s="17">
        <v>159</v>
      </c>
      <c r="HS61" s="17">
        <f t="shared" si="35"/>
        <v>-54.0000000000002</v>
      </c>
      <c r="HT61" s="36">
        <f t="shared" si="36"/>
        <v>-0.0203850509626275</v>
      </c>
      <c r="HU61" s="18">
        <v>785</v>
      </c>
      <c r="HV61" s="18">
        <v>522</v>
      </c>
      <c r="HW61" s="26">
        <v>0.0134099616858238</v>
      </c>
      <c r="HX61" s="17">
        <v>7</v>
      </c>
      <c r="HY61" s="18">
        <v>1103</v>
      </c>
      <c r="HZ61" s="18">
        <v>157.571428571429</v>
      </c>
      <c r="IA61" s="17">
        <v>159</v>
      </c>
      <c r="IB61" s="17">
        <f t="shared" si="37"/>
        <v>-9.99999999999693</v>
      </c>
      <c r="IC61" s="36">
        <f t="shared" si="38"/>
        <v>-0.00906618313689658</v>
      </c>
      <c r="ID61" s="18">
        <v>787</v>
      </c>
      <c r="IE61" s="18">
        <v>527</v>
      </c>
      <c r="IF61" s="26">
        <v>0.0170777988614801</v>
      </c>
      <c r="IG61" s="17">
        <v>9</v>
      </c>
      <c r="IH61" s="18">
        <v>1386</v>
      </c>
      <c r="II61" s="40">
        <v>154</v>
      </c>
      <c r="IJ61" s="17">
        <v>159</v>
      </c>
      <c r="IK61" s="17">
        <f t="shared" si="39"/>
        <v>-45</v>
      </c>
      <c r="IL61" s="36">
        <f t="shared" si="40"/>
        <v>-0.0324675324675325</v>
      </c>
      <c r="IM61" s="17">
        <v>778</v>
      </c>
      <c r="IN61" s="17"/>
      <c r="IO61" s="17">
        <v>408</v>
      </c>
      <c r="IP61" s="17">
        <v>66889.99</v>
      </c>
      <c r="IQ61" s="18">
        <v>184</v>
      </c>
      <c r="IR61" s="18">
        <v>29092.27</v>
      </c>
      <c r="IS61" s="17"/>
      <c r="IT61" s="17"/>
      <c r="IU61" s="17"/>
      <c r="IV61" s="17"/>
      <c r="IW61" s="18"/>
      <c r="IX61" s="41"/>
      <c r="IY61" s="41"/>
      <c r="IZ61" s="41"/>
      <c r="JA61" s="41"/>
      <c r="JB61" s="41"/>
      <c r="JC61" s="41"/>
      <c r="JD61" s="41"/>
      <c r="JE61" s="18"/>
      <c r="JF61" s="41"/>
      <c r="JG61" s="41"/>
      <c r="JH61" s="41"/>
      <c r="JI61" s="18"/>
      <c r="JJ61" s="18"/>
      <c r="JK61" s="18">
        <f t="shared" si="41"/>
        <v>509</v>
      </c>
      <c r="JL61" s="18">
        <f t="shared" si="42"/>
        <v>80485</v>
      </c>
      <c r="JM61" s="17">
        <v>159</v>
      </c>
      <c r="JN61" s="17">
        <f t="shared" si="43"/>
        <v>-446.000000000001</v>
      </c>
      <c r="JO61" s="36">
        <f t="shared" si="44"/>
        <v>-0.00554140523078836</v>
      </c>
      <c r="JP61" s="18">
        <f t="shared" si="45"/>
        <v>1101</v>
      </c>
      <c r="JQ61" s="42">
        <f t="shared" si="46"/>
        <v>176467.26</v>
      </c>
      <c r="JR61" s="43"/>
      <c r="JS61" s="43"/>
    </row>
    <row r="62" customFormat="1" ht="16.5" spans="1:279">
      <c r="A62" s="16" t="s">
        <v>133</v>
      </c>
      <c r="B62" s="17" t="s">
        <v>45</v>
      </c>
      <c r="C62" s="18">
        <v>6939962758763</v>
      </c>
      <c r="D62" s="18">
        <v>568903580528</v>
      </c>
      <c r="E62" s="18">
        <v>21062010000878</v>
      </c>
      <c r="F62" s="17" t="s">
        <v>252</v>
      </c>
      <c r="G62" s="19" t="s">
        <v>253</v>
      </c>
      <c r="H62" s="17" t="s">
        <v>129</v>
      </c>
      <c r="I62" s="26">
        <f>VLOOKUP(C62,[2]Sheet2!J:O,6,0)</f>
        <v>0.96</v>
      </c>
      <c r="J62" s="17">
        <f>VLOOKUP(C62,[2]Sheet2!J:M,4,0)</f>
        <v>1393</v>
      </c>
      <c r="K62" s="17">
        <f>VLOOKUP(C62,[2]Sheet2!J:P,7,0)</f>
        <v>624</v>
      </c>
      <c r="L62" s="18">
        <f>VLOOKUP(C62,[2]Sheet2!J:N,5,0)</f>
        <v>30.6214333358037</v>
      </c>
      <c r="M62" s="27" t="e">
        <f ca="1" t="shared" si="0"/>
        <v>#VALUE!</v>
      </c>
      <c r="N62" s="17">
        <v>15336</v>
      </c>
      <c r="O62" s="26">
        <v>0.0178012519561815</v>
      </c>
      <c r="P62" s="18">
        <v>273</v>
      </c>
      <c r="Q62" s="18">
        <v>26434</v>
      </c>
      <c r="R62" s="17">
        <v>89</v>
      </c>
      <c r="S62" s="17">
        <v>2428</v>
      </c>
      <c r="T62" s="17">
        <v>12254</v>
      </c>
      <c r="U62" s="26">
        <v>0.0205647135629182</v>
      </c>
      <c r="V62" s="18">
        <v>252</v>
      </c>
      <c r="W62" s="18">
        <v>24440</v>
      </c>
      <c r="X62" s="17">
        <v>89</v>
      </c>
      <c r="Y62" s="17">
        <v>2068</v>
      </c>
      <c r="Z62" s="17">
        <v>11983</v>
      </c>
      <c r="AA62" s="26">
        <v>0.017441375281649</v>
      </c>
      <c r="AB62" s="18">
        <v>209</v>
      </c>
      <c r="AC62" s="18">
        <v>20363</v>
      </c>
      <c r="AD62" s="17">
        <v>89</v>
      </c>
      <c r="AE62" s="17">
        <v>1626</v>
      </c>
      <c r="AF62" s="17">
        <v>12405</v>
      </c>
      <c r="AG62" s="26">
        <v>0.0173317210802096</v>
      </c>
      <c r="AH62" s="18">
        <v>215</v>
      </c>
      <c r="AI62" s="18">
        <v>20891</v>
      </c>
      <c r="AJ62" s="17">
        <v>89</v>
      </c>
      <c r="AK62" s="17">
        <v>1340</v>
      </c>
      <c r="AL62" s="17">
        <v>9975</v>
      </c>
      <c r="AM62" s="26">
        <v>0.0221553884711779</v>
      </c>
      <c r="AN62" s="18">
        <v>221</v>
      </c>
      <c r="AO62" s="18">
        <v>21548</v>
      </c>
      <c r="AP62" s="17">
        <v>89</v>
      </c>
      <c r="AQ62" s="17">
        <v>980</v>
      </c>
      <c r="AR62" s="17">
        <v>7799</v>
      </c>
      <c r="AS62" s="26">
        <v>0.0147454801897679</v>
      </c>
      <c r="AT62" s="18">
        <v>115</v>
      </c>
      <c r="AU62" s="18">
        <v>11035</v>
      </c>
      <c r="AV62" s="17">
        <v>89</v>
      </c>
      <c r="AW62" s="17">
        <v>866</v>
      </c>
      <c r="AX62" s="17">
        <v>8257</v>
      </c>
      <c r="AY62" s="26">
        <v>0.00847765532275645</v>
      </c>
      <c r="AZ62" s="17">
        <v>70</v>
      </c>
      <c r="BA62" s="18">
        <v>6925</v>
      </c>
      <c r="BB62" s="17">
        <v>89</v>
      </c>
      <c r="BC62" s="17">
        <v>778</v>
      </c>
      <c r="BD62" s="17">
        <v>7946</v>
      </c>
      <c r="BE62" s="32">
        <v>0.00994210923735213</v>
      </c>
      <c r="BF62" s="17">
        <v>79</v>
      </c>
      <c r="BG62" s="18">
        <v>7788</v>
      </c>
      <c r="BH62" s="17">
        <v>89</v>
      </c>
      <c r="BI62" s="17">
        <v>722</v>
      </c>
      <c r="BJ62" s="17">
        <v>5468</v>
      </c>
      <c r="BK62" s="32">
        <v>0.0155449890270666</v>
      </c>
      <c r="BL62" s="18">
        <v>85</v>
      </c>
      <c r="BM62" s="18">
        <v>8226</v>
      </c>
      <c r="BN62" s="17">
        <v>89</v>
      </c>
      <c r="BO62" s="17">
        <v>1288</v>
      </c>
      <c r="BP62" s="17">
        <v>4038</v>
      </c>
      <c r="BQ62" s="32">
        <v>0.00916295195641407</v>
      </c>
      <c r="BR62" s="18">
        <v>37</v>
      </c>
      <c r="BS62" s="18">
        <v>3691</v>
      </c>
      <c r="BT62" s="17">
        <v>89</v>
      </c>
      <c r="BU62" s="18">
        <v>1288</v>
      </c>
      <c r="BV62" s="17">
        <v>3034</v>
      </c>
      <c r="BW62" s="32">
        <v>0.00988793671720501</v>
      </c>
      <c r="BX62" s="18">
        <v>30</v>
      </c>
      <c r="BY62" s="18">
        <v>3229</v>
      </c>
      <c r="BZ62" s="17">
        <v>89</v>
      </c>
      <c r="CA62" s="18">
        <v>544</v>
      </c>
      <c r="CB62" s="18">
        <v>2608</v>
      </c>
      <c r="CC62" s="32">
        <v>0.00958588957055215</v>
      </c>
      <c r="CD62" s="18">
        <v>25</v>
      </c>
      <c r="CE62" s="18">
        <v>2693</v>
      </c>
      <c r="CF62" s="17">
        <v>89</v>
      </c>
      <c r="CG62" s="18">
        <v>504</v>
      </c>
      <c r="CH62" s="33">
        <v>2888</v>
      </c>
      <c r="CI62" s="32">
        <v>0.0131578947368421</v>
      </c>
      <c r="CJ62" s="18">
        <v>38</v>
      </c>
      <c r="CK62" s="18">
        <v>3716</v>
      </c>
      <c r="CL62" s="17">
        <v>89</v>
      </c>
      <c r="CM62" s="18">
        <v>430</v>
      </c>
      <c r="CN62" s="33">
        <v>2685</v>
      </c>
      <c r="CO62" s="32">
        <v>0.0122905027932961</v>
      </c>
      <c r="CP62" s="17">
        <v>33</v>
      </c>
      <c r="CQ62" s="18">
        <v>3232</v>
      </c>
      <c r="CR62" s="17">
        <v>89</v>
      </c>
      <c r="CS62" s="17">
        <v>466</v>
      </c>
      <c r="CT62" s="33">
        <v>2278</v>
      </c>
      <c r="CU62" s="32">
        <v>0.0122914837576822</v>
      </c>
      <c r="CV62" s="17">
        <v>28</v>
      </c>
      <c r="CW62" s="18">
        <v>2705</v>
      </c>
      <c r="CX62" s="17">
        <v>89</v>
      </c>
      <c r="CY62" s="17">
        <v>426</v>
      </c>
      <c r="CZ62" s="33">
        <v>1703</v>
      </c>
      <c r="DA62" s="32">
        <v>0.0105695830886671</v>
      </c>
      <c r="DB62" s="18">
        <v>18</v>
      </c>
      <c r="DC62" s="18">
        <v>1937</v>
      </c>
      <c r="DD62" s="18">
        <f t="shared" si="1"/>
        <v>107.611111111111</v>
      </c>
      <c r="DE62" s="17">
        <v>89</v>
      </c>
      <c r="DF62" s="17">
        <f t="shared" si="2"/>
        <v>335</v>
      </c>
      <c r="DG62" s="36">
        <f t="shared" si="3"/>
        <v>0.172947857511616</v>
      </c>
      <c r="DH62" s="18">
        <v>1012</v>
      </c>
      <c r="DI62" s="18">
        <v>2029</v>
      </c>
      <c r="DJ62" s="26">
        <v>0.0098570724494825</v>
      </c>
      <c r="DK62" s="18">
        <v>20</v>
      </c>
      <c r="DL62" s="18">
        <v>2141</v>
      </c>
      <c r="DM62" s="18">
        <f t="shared" si="51"/>
        <v>107.05</v>
      </c>
      <c r="DN62" s="17">
        <v>89</v>
      </c>
      <c r="DO62" s="17">
        <f t="shared" si="5"/>
        <v>361</v>
      </c>
      <c r="DP62" s="36">
        <f t="shared" si="6"/>
        <v>0.168612797758057</v>
      </c>
      <c r="DQ62" s="18">
        <v>1032</v>
      </c>
      <c r="DR62" s="18">
        <v>1970</v>
      </c>
      <c r="DS62" s="26">
        <v>0.0192893401015228</v>
      </c>
      <c r="DT62" s="18">
        <v>38</v>
      </c>
      <c r="DU62" s="18">
        <v>4073</v>
      </c>
      <c r="DV62" s="18">
        <f t="shared" si="7"/>
        <v>107.184210526316</v>
      </c>
      <c r="DW62" s="17">
        <v>89</v>
      </c>
      <c r="DX62" s="17">
        <f t="shared" si="8"/>
        <v>691</v>
      </c>
      <c r="DY62" s="36">
        <f t="shared" si="9"/>
        <v>0.169653817824699</v>
      </c>
      <c r="DZ62" s="18">
        <v>1018</v>
      </c>
      <c r="EA62" s="18">
        <v>1558</v>
      </c>
      <c r="EB62" s="26">
        <v>0.0134788189987163</v>
      </c>
      <c r="EC62" s="18">
        <v>21</v>
      </c>
      <c r="ED62" s="18">
        <v>2240</v>
      </c>
      <c r="EE62" s="18">
        <f t="shared" si="10"/>
        <v>106.666666666667</v>
      </c>
      <c r="EF62" s="17">
        <v>89</v>
      </c>
      <c r="EG62" s="17">
        <f t="shared" si="11"/>
        <v>371</v>
      </c>
      <c r="EH62" s="36">
        <f t="shared" si="12"/>
        <v>0.165625</v>
      </c>
      <c r="EI62" s="18">
        <v>1028</v>
      </c>
      <c r="EJ62" s="18">
        <v>2683</v>
      </c>
      <c r="EK62" s="26">
        <v>0.0175177040626165</v>
      </c>
      <c r="EL62" s="18">
        <v>47</v>
      </c>
      <c r="EM62" s="18">
        <v>4583</v>
      </c>
      <c r="EN62" s="18">
        <f t="shared" si="13"/>
        <v>97.5106382978723</v>
      </c>
      <c r="EO62" s="17">
        <v>89</v>
      </c>
      <c r="EP62" s="17">
        <f t="shared" si="14"/>
        <v>400</v>
      </c>
      <c r="EQ62" s="36">
        <f t="shared" si="15"/>
        <v>0.0872790748418067</v>
      </c>
      <c r="ER62" s="18">
        <v>1404</v>
      </c>
      <c r="ES62" s="18">
        <v>3886</v>
      </c>
      <c r="ET62" s="26">
        <v>0.0218733916623778</v>
      </c>
      <c r="EU62" s="17">
        <v>85</v>
      </c>
      <c r="EV62" s="18">
        <v>8178</v>
      </c>
      <c r="EW62" s="18">
        <f t="shared" si="16"/>
        <v>96.2117647058824</v>
      </c>
      <c r="EX62" s="17">
        <v>89</v>
      </c>
      <c r="EY62" s="17">
        <f t="shared" si="17"/>
        <v>613.000000000001</v>
      </c>
      <c r="EZ62" s="36">
        <f t="shared" si="18"/>
        <v>0.0749572022499389</v>
      </c>
      <c r="FA62" s="17">
        <v>1928</v>
      </c>
      <c r="FB62" s="18">
        <v>5309</v>
      </c>
      <c r="FC62" s="26">
        <v>0.0269353927293276</v>
      </c>
      <c r="FD62" s="17">
        <v>143</v>
      </c>
      <c r="FE62" s="18">
        <v>13759</v>
      </c>
      <c r="FF62" s="18">
        <f t="shared" si="19"/>
        <v>96.2167832167832</v>
      </c>
      <c r="FG62" s="17">
        <v>89</v>
      </c>
      <c r="FH62" s="17">
        <f t="shared" si="20"/>
        <v>1032</v>
      </c>
      <c r="FI62" s="36">
        <f t="shared" si="21"/>
        <v>0.0750054509775419</v>
      </c>
      <c r="FJ62" s="17">
        <v>2260</v>
      </c>
      <c r="FK62" s="18">
        <v>3367</v>
      </c>
      <c r="FL62" s="26">
        <v>0.0163350163350163</v>
      </c>
      <c r="FM62" s="17">
        <v>55</v>
      </c>
      <c r="FN62" s="18">
        <v>5983</v>
      </c>
      <c r="FO62" s="18">
        <f t="shared" si="22"/>
        <v>108.781818181818</v>
      </c>
      <c r="FP62" s="17">
        <v>89</v>
      </c>
      <c r="FQ62" s="17">
        <f t="shared" si="23"/>
        <v>1088</v>
      </c>
      <c r="FR62" s="36">
        <f t="shared" si="24"/>
        <v>0.181848570951028</v>
      </c>
      <c r="FS62" s="17">
        <v>3220</v>
      </c>
      <c r="FT62" s="18">
        <v>2805</v>
      </c>
      <c r="FU62" s="26">
        <v>0.0149732620320856</v>
      </c>
      <c r="FV62" s="17">
        <v>42</v>
      </c>
      <c r="FW62" s="18">
        <v>4644</v>
      </c>
      <c r="FX62" s="18">
        <f t="shared" si="25"/>
        <v>110.571428571429</v>
      </c>
      <c r="FY62" s="17">
        <v>89</v>
      </c>
      <c r="FZ62" s="17">
        <f t="shared" si="26"/>
        <v>906</v>
      </c>
      <c r="GA62" s="36">
        <f t="shared" si="27"/>
        <v>0.195090439276486</v>
      </c>
      <c r="GB62" s="17">
        <v>2640</v>
      </c>
      <c r="GC62" s="18">
        <v>2590</v>
      </c>
      <c r="GD62" s="26">
        <v>0.0142857142857143</v>
      </c>
      <c r="GE62" s="17">
        <v>37</v>
      </c>
      <c r="GF62" s="18">
        <v>3985</v>
      </c>
      <c r="GG62" s="18">
        <f t="shared" si="28"/>
        <v>107.702702702703</v>
      </c>
      <c r="GH62" s="17">
        <v>89</v>
      </c>
      <c r="GI62" s="17">
        <f t="shared" si="29"/>
        <v>692</v>
      </c>
      <c r="GJ62" s="36">
        <f t="shared" si="30"/>
        <v>0.173651191969887</v>
      </c>
      <c r="GK62" s="17">
        <v>2732</v>
      </c>
      <c r="GL62" s="18">
        <v>4466</v>
      </c>
      <c r="GM62" s="26">
        <v>0.0373936408419167</v>
      </c>
      <c r="GN62" s="18">
        <v>167</v>
      </c>
      <c r="GO62" s="18">
        <v>14708</v>
      </c>
      <c r="GP62" s="18">
        <f t="shared" si="31"/>
        <v>88.0718562874251</v>
      </c>
      <c r="GQ62" s="17">
        <v>89</v>
      </c>
      <c r="GR62" s="17">
        <f t="shared" si="32"/>
        <v>-155</v>
      </c>
      <c r="GS62" s="36">
        <f t="shared" si="33"/>
        <v>-0.010538482458526</v>
      </c>
      <c r="GT62" s="17">
        <v>2352</v>
      </c>
      <c r="GU62" s="18">
        <v>5499</v>
      </c>
      <c r="GV62" s="26">
        <v>0.027823240589198</v>
      </c>
      <c r="GW62" s="18">
        <v>153</v>
      </c>
      <c r="GX62" s="18">
        <v>13842</v>
      </c>
      <c r="GY62" s="18">
        <v>90.4705882352941</v>
      </c>
      <c r="GZ62" s="17">
        <v>89</v>
      </c>
      <c r="HA62" s="17">
        <v>225</v>
      </c>
      <c r="HB62" s="36">
        <v>0.0162548764629389</v>
      </c>
      <c r="HC62" s="17">
        <v>3254</v>
      </c>
      <c r="HD62" s="18">
        <v>6458</v>
      </c>
      <c r="HE62" s="26">
        <v>0.0233818519665531</v>
      </c>
      <c r="HF62" s="18">
        <v>151</v>
      </c>
      <c r="HG62" s="18">
        <v>14499</v>
      </c>
      <c r="HH62" s="40">
        <v>96.0198675496689</v>
      </c>
      <c r="HI62" s="17">
        <v>89</v>
      </c>
      <c r="HJ62" s="17">
        <v>1060</v>
      </c>
      <c r="HK62" s="36">
        <v>0.0731084902407063</v>
      </c>
      <c r="HL62" s="18">
        <v>2314</v>
      </c>
      <c r="HM62" s="18">
        <v>4339</v>
      </c>
      <c r="HN62" s="26">
        <v>0.0142890066835676</v>
      </c>
      <c r="HO62" s="18">
        <v>62</v>
      </c>
      <c r="HP62" s="18">
        <v>6374</v>
      </c>
      <c r="HQ62" s="18">
        <f t="shared" si="53"/>
        <v>102.806451612903</v>
      </c>
      <c r="HR62" s="17">
        <v>89</v>
      </c>
      <c r="HS62" s="17">
        <f t="shared" si="35"/>
        <v>856</v>
      </c>
      <c r="HT62" s="36">
        <f t="shared" si="36"/>
        <v>0.134295575776592</v>
      </c>
      <c r="HU62" s="18">
        <v>2626</v>
      </c>
      <c r="HV62" s="18">
        <v>3257</v>
      </c>
      <c r="HW62" s="26">
        <v>0.0205710776788456</v>
      </c>
      <c r="HX62" s="17">
        <v>67</v>
      </c>
      <c r="HY62" s="18">
        <v>6617</v>
      </c>
      <c r="HZ62" s="18">
        <v>98.7611940298507</v>
      </c>
      <c r="IA62" s="17">
        <v>89</v>
      </c>
      <c r="IB62" s="17">
        <f t="shared" si="37"/>
        <v>653.999999999997</v>
      </c>
      <c r="IC62" s="36">
        <f t="shared" si="38"/>
        <v>0.0988363306634422</v>
      </c>
      <c r="ID62" s="18">
        <v>2576</v>
      </c>
      <c r="IE62" s="18">
        <v>3095</v>
      </c>
      <c r="IF62" s="26">
        <v>0.0161550888529887</v>
      </c>
      <c r="IG62" s="17">
        <v>50</v>
      </c>
      <c r="IH62" s="18">
        <v>4955</v>
      </c>
      <c r="II62" s="40">
        <v>99.1</v>
      </c>
      <c r="IJ62" s="17">
        <v>89</v>
      </c>
      <c r="IK62" s="17">
        <f t="shared" si="39"/>
        <v>505</v>
      </c>
      <c r="IL62" s="36">
        <f t="shared" si="40"/>
        <v>0.101917255297679</v>
      </c>
      <c r="IM62" s="17">
        <v>2812</v>
      </c>
      <c r="IN62" s="17"/>
      <c r="IO62" s="17">
        <v>1252</v>
      </c>
      <c r="IP62" s="17">
        <v>96589.42</v>
      </c>
      <c r="IQ62" s="18">
        <v>2486</v>
      </c>
      <c r="IR62" s="18">
        <v>219524.91</v>
      </c>
      <c r="IS62" s="17"/>
      <c r="IT62" s="17"/>
      <c r="IU62" s="17"/>
      <c r="IV62" s="17"/>
      <c r="IW62" s="18"/>
      <c r="IX62" s="41"/>
      <c r="IY62" s="41"/>
      <c r="IZ62" s="41"/>
      <c r="JA62" s="41"/>
      <c r="JB62" s="41"/>
      <c r="JC62" s="41"/>
      <c r="JD62" s="41"/>
      <c r="JE62" s="18"/>
      <c r="JF62" s="41"/>
      <c r="JG62" s="41"/>
      <c r="JH62" s="41"/>
      <c r="JI62" s="18"/>
      <c r="JJ62" s="18"/>
      <c r="JK62" s="18">
        <f t="shared" si="41"/>
        <v>2866</v>
      </c>
      <c r="JL62" s="18">
        <f t="shared" si="42"/>
        <v>279434</v>
      </c>
      <c r="JM62" s="17">
        <v>89</v>
      </c>
      <c r="JN62" s="17">
        <f t="shared" si="43"/>
        <v>24360</v>
      </c>
      <c r="JO62" s="36">
        <f t="shared" si="44"/>
        <v>0.0871762205028736</v>
      </c>
      <c r="JP62" s="18">
        <f t="shared" si="45"/>
        <v>6604</v>
      </c>
      <c r="JQ62" s="42">
        <f t="shared" si="46"/>
        <v>595548.33</v>
      </c>
      <c r="JR62" s="43"/>
      <c r="JS62" s="43"/>
    </row>
    <row r="63" customFormat="1" ht="16.5" spans="1:279">
      <c r="A63" s="16" t="s">
        <v>126</v>
      </c>
      <c r="B63" s="17" t="s">
        <v>45</v>
      </c>
      <c r="C63" s="18">
        <v>6939962760711</v>
      </c>
      <c r="D63" s="18">
        <v>577357863210</v>
      </c>
      <c r="E63" s="18">
        <v>21062010001138</v>
      </c>
      <c r="F63" s="17" t="s">
        <v>254</v>
      </c>
      <c r="G63" s="19" t="s">
        <v>255</v>
      </c>
      <c r="H63" s="17" t="s">
        <v>129</v>
      </c>
      <c r="I63" s="26">
        <f>VLOOKUP(C63,[2]Sheet2!J:O,6,0)</f>
        <v>0.125</v>
      </c>
      <c r="J63" s="17">
        <f>VLOOKUP(C63,[2]Sheet2!J:M,4,0)</f>
        <v>46</v>
      </c>
      <c r="K63" s="17">
        <f>VLOOKUP(C63,[2]Sheet2!J:P,7,0)</f>
        <v>0</v>
      </c>
      <c r="L63" s="18">
        <f>VLOOKUP(C63,[2]Sheet2!J:N,5,0)</f>
        <v>3.08350357507661</v>
      </c>
      <c r="M63" s="27" t="e">
        <f ca="1" t="shared" si="0"/>
        <v>#VALUE!</v>
      </c>
      <c r="N63" s="17">
        <v>3421</v>
      </c>
      <c r="O63" s="26">
        <v>0.00964630225080386</v>
      </c>
      <c r="P63" s="18">
        <v>33</v>
      </c>
      <c r="Q63" s="18">
        <v>5148</v>
      </c>
      <c r="R63" s="17">
        <v>139</v>
      </c>
      <c r="S63" s="17">
        <v>970</v>
      </c>
      <c r="T63" s="17">
        <v>2896</v>
      </c>
      <c r="U63" s="26">
        <v>0.00587016574585635</v>
      </c>
      <c r="V63" s="18">
        <v>17</v>
      </c>
      <c r="W63" s="18">
        <v>2614</v>
      </c>
      <c r="X63" s="17">
        <v>139</v>
      </c>
      <c r="Y63" s="17">
        <v>942</v>
      </c>
      <c r="Z63" s="17">
        <v>2943</v>
      </c>
      <c r="AA63" s="26">
        <v>0.00883452259599049</v>
      </c>
      <c r="AB63" s="18">
        <v>26</v>
      </c>
      <c r="AC63" s="18">
        <v>3989</v>
      </c>
      <c r="AD63" s="17">
        <v>139</v>
      </c>
      <c r="AE63" s="17">
        <v>736</v>
      </c>
      <c r="AF63" s="17">
        <v>3402</v>
      </c>
      <c r="AG63" s="26">
        <v>0.00558495002939447</v>
      </c>
      <c r="AH63" s="18">
        <v>19</v>
      </c>
      <c r="AI63" s="18">
        <v>2905</v>
      </c>
      <c r="AJ63" s="17">
        <v>139</v>
      </c>
      <c r="AK63" s="17">
        <v>278</v>
      </c>
      <c r="AL63" s="17">
        <v>3602</v>
      </c>
      <c r="AM63" s="26">
        <v>0.00943920044419767</v>
      </c>
      <c r="AN63" s="18">
        <v>34</v>
      </c>
      <c r="AO63" s="18">
        <v>5648</v>
      </c>
      <c r="AP63" s="17">
        <v>139</v>
      </c>
      <c r="AQ63" s="17">
        <v>316</v>
      </c>
      <c r="AR63" s="17">
        <v>3294</v>
      </c>
      <c r="AS63" s="26">
        <v>0.00971463266545234</v>
      </c>
      <c r="AT63" s="18">
        <v>32</v>
      </c>
      <c r="AU63" s="18">
        <v>5244</v>
      </c>
      <c r="AV63" s="17">
        <v>139</v>
      </c>
      <c r="AW63" s="17">
        <v>370</v>
      </c>
      <c r="AX63" s="17">
        <v>3241</v>
      </c>
      <c r="AY63" s="26">
        <v>0.0166615242209195</v>
      </c>
      <c r="AZ63" s="17">
        <v>54</v>
      </c>
      <c r="BA63" s="18">
        <v>8812</v>
      </c>
      <c r="BB63" s="17">
        <v>139</v>
      </c>
      <c r="BC63" s="17">
        <v>370</v>
      </c>
      <c r="BD63" s="17">
        <v>3731</v>
      </c>
      <c r="BE63" s="32">
        <v>0.0192977753953364</v>
      </c>
      <c r="BF63" s="17">
        <v>72</v>
      </c>
      <c r="BG63" s="18">
        <v>11674</v>
      </c>
      <c r="BH63" s="17">
        <v>139</v>
      </c>
      <c r="BI63" s="17">
        <v>628</v>
      </c>
      <c r="BJ63" s="17">
        <v>3408</v>
      </c>
      <c r="BK63" s="32">
        <v>0.0290492957746479</v>
      </c>
      <c r="BL63" s="18">
        <v>99</v>
      </c>
      <c r="BM63" s="18">
        <v>15293</v>
      </c>
      <c r="BN63" s="17">
        <v>139</v>
      </c>
      <c r="BO63" s="17">
        <v>744</v>
      </c>
      <c r="BP63" s="17">
        <v>3034</v>
      </c>
      <c r="BQ63" s="32">
        <v>0.0240606460118655</v>
      </c>
      <c r="BR63" s="18">
        <v>73</v>
      </c>
      <c r="BS63" s="18">
        <v>12251</v>
      </c>
      <c r="BT63" s="17">
        <v>139</v>
      </c>
      <c r="BU63" s="18">
        <v>744</v>
      </c>
      <c r="BV63" s="17">
        <v>3538</v>
      </c>
      <c r="BW63" s="32">
        <v>0.032504239683437</v>
      </c>
      <c r="BX63" s="18">
        <v>115</v>
      </c>
      <c r="BY63" s="18">
        <v>19238</v>
      </c>
      <c r="BZ63" s="17">
        <v>139</v>
      </c>
      <c r="CA63" s="18">
        <v>580</v>
      </c>
      <c r="CB63" s="18">
        <v>2723</v>
      </c>
      <c r="CC63" s="32">
        <v>0.0282776349614396</v>
      </c>
      <c r="CD63" s="18">
        <v>77</v>
      </c>
      <c r="CE63" s="18">
        <v>12923</v>
      </c>
      <c r="CF63" s="17">
        <v>139</v>
      </c>
      <c r="CG63" s="18">
        <v>434</v>
      </c>
      <c r="CH63" s="33">
        <v>1773</v>
      </c>
      <c r="CI63" s="32">
        <v>0.0152284263959391</v>
      </c>
      <c r="CJ63" s="18">
        <v>27</v>
      </c>
      <c r="CK63" s="18">
        <v>4553</v>
      </c>
      <c r="CL63" s="17">
        <v>139</v>
      </c>
      <c r="CM63" s="18">
        <v>386</v>
      </c>
      <c r="CN63" s="33">
        <v>1458</v>
      </c>
      <c r="CO63" s="32">
        <v>0.0233196159122085</v>
      </c>
      <c r="CP63" s="17">
        <v>34</v>
      </c>
      <c r="CQ63" s="18">
        <v>5712</v>
      </c>
      <c r="CR63" s="17">
        <v>139</v>
      </c>
      <c r="CS63" s="17">
        <v>328</v>
      </c>
      <c r="CT63" s="33">
        <v>1246</v>
      </c>
      <c r="CU63" s="32">
        <v>0.00882825040128411</v>
      </c>
      <c r="CV63" s="17">
        <v>11</v>
      </c>
      <c r="CW63" s="18">
        <v>1839</v>
      </c>
      <c r="CX63" s="17">
        <v>139</v>
      </c>
      <c r="CY63" s="17">
        <v>306</v>
      </c>
      <c r="CZ63" s="33">
        <v>1047</v>
      </c>
      <c r="DA63" s="32">
        <v>0.00955109837631328</v>
      </c>
      <c r="DB63" s="18">
        <v>10</v>
      </c>
      <c r="DC63" s="18">
        <v>1675</v>
      </c>
      <c r="DD63" s="18">
        <f t="shared" si="1"/>
        <v>167.5</v>
      </c>
      <c r="DE63" s="17">
        <v>139</v>
      </c>
      <c r="DF63" s="17">
        <f t="shared" si="2"/>
        <v>285</v>
      </c>
      <c r="DG63" s="36">
        <f t="shared" si="3"/>
        <v>0.170149253731343</v>
      </c>
      <c r="DH63" s="18">
        <v>290</v>
      </c>
      <c r="DI63" s="18">
        <v>1015</v>
      </c>
      <c r="DJ63" s="26">
        <v>0.0157635467980296</v>
      </c>
      <c r="DK63" s="18">
        <v>16</v>
      </c>
      <c r="DL63" s="18">
        <v>2684</v>
      </c>
      <c r="DM63" s="18">
        <f t="shared" si="51"/>
        <v>167.75</v>
      </c>
      <c r="DN63" s="17">
        <v>139</v>
      </c>
      <c r="DO63" s="17">
        <f t="shared" si="5"/>
        <v>460</v>
      </c>
      <c r="DP63" s="36">
        <f t="shared" si="6"/>
        <v>0.171385991058122</v>
      </c>
      <c r="DQ63" s="18">
        <v>260</v>
      </c>
      <c r="DR63" s="18">
        <v>1016</v>
      </c>
      <c r="DS63" s="26">
        <v>0.0137795275590551</v>
      </c>
      <c r="DT63" s="18">
        <v>14</v>
      </c>
      <c r="DU63" s="18">
        <v>2321</v>
      </c>
      <c r="DV63" s="18">
        <f t="shared" si="7"/>
        <v>165.785714285714</v>
      </c>
      <c r="DW63" s="17">
        <v>139</v>
      </c>
      <c r="DX63" s="17">
        <f t="shared" si="8"/>
        <v>375</v>
      </c>
      <c r="DY63" s="36">
        <f t="shared" si="9"/>
        <v>0.161568289530375</v>
      </c>
      <c r="DZ63" s="18">
        <v>274</v>
      </c>
      <c r="EA63" s="18">
        <v>906</v>
      </c>
      <c r="EB63" s="26">
        <v>0.0231788079470199</v>
      </c>
      <c r="EC63" s="18">
        <v>21</v>
      </c>
      <c r="ED63" s="18">
        <v>3509</v>
      </c>
      <c r="EE63" s="18">
        <f t="shared" si="10"/>
        <v>167.095238095238</v>
      </c>
      <c r="EF63" s="17">
        <v>139</v>
      </c>
      <c r="EG63" s="17">
        <f t="shared" si="11"/>
        <v>590</v>
      </c>
      <c r="EH63" s="36">
        <f t="shared" si="12"/>
        <v>0.168139070960388</v>
      </c>
      <c r="EI63" s="18">
        <v>236</v>
      </c>
      <c r="EJ63" s="18">
        <v>1027</v>
      </c>
      <c r="EK63" s="26">
        <v>0.0146056475170399</v>
      </c>
      <c r="EL63" s="18">
        <v>15</v>
      </c>
      <c r="EM63" s="18">
        <v>2465</v>
      </c>
      <c r="EN63" s="18">
        <f t="shared" si="13"/>
        <v>164.333333333333</v>
      </c>
      <c r="EO63" s="17">
        <v>139</v>
      </c>
      <c r="EP63" s="17">
        <f t="shared" si="14"/>
        <v>380</v>
      </c>
      <c r="EQ63" s="36">
        <f t="shared" si="15"/>
        <v>0.154158215010142</v>
      </c>
      <c r="ER63" s="18">
        <v>208</v>
      </c>
      <c r="ES63" s="18">
        <v>1181</v>
      </c>
      <c r="ET63" s="26">
        <v>0.00846740050804403</v>
      </c>
      <c r="EU63" s="17">
        <v>10</v>
      </c>
      <c r="EV63" s="18">
        <v>1645</v>
      </c>
      <c r="EW63" s="18">
        <f t="shared" si="16"/>
        <v>164.5</v>
      </c>
      <c r="EX63" s="17">
        <v>139</v>
      </c>
      <c r="EY63" s="17">
        <f t="shared" si="17"/>
        <v>255</v>
      </c>
      <c r="EZ63" s="36">
        <f t="shared" si="18"/>
        <v>0.155015197568389</v>
      </c>
      <c r="FA63" s="17">
        <v>188</v>
      </c>
      <c r="FB63" s="18">
        <v>1304</v>
      </c>
      <c r="FC63" s="26">
        <v>0.00843558282208589</v>
      </c>
      <c r="FD63" s="17">
        <v>11</v>
      </c>
      <c r="FE63" s="18">
        <v>1846</v>
      </c>
      <c r="FF63" s="18">
        <f t="shared" si="19"/>
        <v>167.818181818182</v>
      </c>
      <c r="FG63" s="17">
        <v>139</v>
      </c>
      <c r="FH63" s="17">
        <f t="shared" si="20"/>
        <v>317</v>
      </c>
      <c r="FI63" s="36">
        <f t="shared" si="21"/>
        <v>0.171722643553629</v>
      </c>
      <c r="FJ63" s="17">
        <v>170</v>
      </c>
      <c r="FK63" s="18">
        <v>919</v>
      </c>
      <c r="FL63" s="26">
        <v>0.0043525571273123</v>
      </c>
      <c r="FM63" s="17">
        <v>4</v>
      </c>
      <c r="FN63" s="18">
        <v>651</v>
      </c>
      <c r="FO63" s="18">
        <f t="shared" si="22"/>
        <v>162.75</v>
      </c>
      <c r="FP63" s="17">
        <v>139</v>
      </c>
      <c r="FQ63" s="17">
        <f t="shared" si="23"/>
        <v>95</v>
      </c>
      <c r="FR63" s="36">
        <f t="shared" si="24"/>
        <v>0.145929339477727</v>
      </c>
      <c r="FS63" s="17">
        <v>164</v>
      </c>
      <c r="FT63" s="18">
        <v>716</v>
      </c>
      <c r="FU63" s="26">
        <v>0.00698324022346369</v>
      </c>
      <c r="FV63" s="17">
        <v>5</v>
      </c>
      <c r="FW63" s="18">
        <v>836</v>
      </c>
      <c r="FX63" s="18">
        <f t="shared" si="25"/>
        <v>167.2</v>
      </c>
      <c r="FY63" s="17">
        <v>139</v>
      </c>
      <c r="FZ63" s="17">
        <f t="shared" si="26"/>
        <v>141</v>
      </c>
      <c r="GA63" s="36">
        <f t="shared" si="27"/>
        <v>0.16866028708134</v>
      </c>
      <c r="GB63" s="17">
        <v>156</v>
      </c>
      <c r="GC63" s="18">
        <v>732</v>
      </c>
      <c r="GD63" s="26">
        <v>0.00956284153005464</v>
      </c>
      <c r="GE63" s="17">
        <v>7</v>
      </c>
      <c r="GF63" s="18">
        <v>1173</v>
      </c>
      <c r="GG63" s="18">
        <f t="shared" si="28"/>
        <v>167.571428571429</v>
      </c>
      <c r="GH63" s="17">
        <v>139</v>
      </c>
      <c r="GI63" s="17">
        <f t="shared" si="29"/>
        <v>200</v>
      </c>
      <c r="GJ63" s="36">
        <f t="shared" si="30"/>
        <v>0.170502983802217</v>
      </c>
      <c r="GK63" s="17">
        <v>144</v>
      </c>
      <c r="GL63" s="18">
        <v>1080</v>
      </c>
      <c r="GM63" s="26">
        <v>0.00462962962962963</v>
      </c>
      <c r="GN63" s="18">
        <v>5</v>
      </c>
      <c r="GO63" s="18">
        <v>825</v>
      </c>
      <c r="GP63" s="18">
        <f t="shared" si="31"/>
        <v>165</v>
      </c>
      <c r="GQ63" s="17">
        <v>139</v>
      </c>
      <c r="GR63" s="17">
        <f t="shared" si="32"/>
        <v>130</v>
      </c>
      <c r="GS63" s="36">
        <f t="shared" si="33"/>
        <v>0.157575757575758</v>
      </c>
      <c r="GT63" s="17">
        <v>134</v>
      </c>
      <c r="GU63" s="18">
        <v>1060</v>
      </c>
      <c r="GV63" s="26">
        <v>0.00283018867924528</v>
      </c>
      <c r="GW63" s="18">
        <v>3</v>
      </c>
      <c r="GX63" s="18">
        <v>497</v>
      </c>
      <c r="GY63" s="18">
        <v>165.666666666667</v>
      </c>
      <c r="GZ63" s="17">
        <v>139</v>
      </c>
      <c r="HA63" s="17">
        <v>80</v>
      </c>
      <c r="HB63" s="36">
        <v>0.160965794768612</v>
      </c>
      <c r="HC63" s="17">
        <v>130</v>
      </c>
      <c r="HD63" s="18">
        <v>1107</v>
      </c>
      <c r="HE63" s="26">
        <v>0.00813008130081301</v>
      </c>
      <c r="HF63" s="18">
        <v>9</v>
      </c>
      <c r="HG63" s="18">
        <v>1501</v>
      </c>
      <c r="HH63" s="40">
        <v>166.777777777778</v>
      </c>
      <c r="HI63" s="17">
        <v>139</v>
      </c>
      <c r="HJ63" s="17">
        <v>250</v>
      </c>
      <c r="HK63" s="36">
        <v>0.16655562958028</v>
      </c>
      <c r="HL63" s="18">
        <v>116</v>
      </c>
      <c r="HM63" s="18">
        <v>845</v>
      </c>
      <c r="HN63" s="26">
        <v>0.00946745562130178</v>
      </c>
      <c r="HO63" s="18">
        <v>8</v>
      </c>
      <c r="HP63" s="18">
        <v>1347</v>
      </c>
      <c r="HQ63" s="18">
        <f t="shared" si="53"/>
        <v>168.375</v>
      </c>
      <c r="HR63" s="17">
        <v>139</v>
      </c>
      <c r="HS63" s="17">
        <f t="shared" si="35"/>
        <v>235</v>
      </c>
      <c r="HT63" s="36">
        <f t="shared" si="36"/>
        <v>0.174461766889384</v>
      </c>
      <c r="HU63" s="18">
        <v>102</v>
      </c>
      <c r="HV63" s="18">
        <v>701</v>
      </c>
      <c r="HW63" s="26">
        <v>0.00285306704707561</v>
      </c>
      <c r="HX63" s="17">
        <v>2</v>
      </c>
      <c r="HY63" s="18">
        <v>328</v>
      </c>
      <c r="HZ63" s="18">
        <v>164</v>
      </c>
      <c r="IA63" s="17">
        <v>139</v>
      </c>
      <c r="IB63" s="17">
        <f t="shared" si="37"/>
        <v>50</v>
      </c>
      <c r="IC63" s="36">
        <f t="shared" si="38"/>
        <v>0.152439024390244</v>
      </c>
      <c r="ID63" s="18">
        <v>100</v>
      </c>
      <c r="IE63" s="18">
        <v>631</v>
      </c>
      <c r="IF63" s="26">
        <v>0.00475435816164818</v>
      </c>
      <c r="IG63" s="17">
        <v>3</v>
      </c>
      <c r="IH63" s="18">
        <v>499</v>
      </c>
      <c r="II63" s="40">
        <v>166.333333333333</v>
      </c>
      <c r="IJ63" s="17">
        <v>139</v>
      </c>
      <c r="IK63" s="17">
        <f t="shared" si="39"/>
        <v>81.999999999999</v>
      </c>
      <c r="IL63" s="36">
        <f t="shared" si="40"/>
        <v>0.164328657314627</v>
      </c>
      <c r="IM63" s="17">
        <v>94</v>
      </c>
      <c r="IN63" s="17"/>
      <c r="IO63" s="17">
        <v>1291</v>
      </c>
      <c r="IP63" s="17">
        <v>178108.66</v>
      </c>
      <c r="IQ63" s="18">
        <v>2684</v>
      </c>
      <c r="IR63" s="18">
        <v>369923</v>
      </c>
      <c r="IS63" s="17"/>
      <c r="IT63" s="17"/>
      <c r="IU63" s="17"/>
      <c r="IV63" s="17"/>
      <c r="IW63" s="16"/>
      <c r="IX63" s="16"/>
      <c r="IY63" s="16"/>
      <c r="IZ63" s="16"/>
      <c r="JA63" s="41"/>
      <c r="JB63" s="41"/>
      <c r="JC63" s="41"/>
      <c r="JD63" s="41"/>
      <c r="JE63" s="18"/>
      <c r="JF63" s="41"/>
      <c r="JG63" s="41"/>
      <c r="JH63" s="41"/>
      <c r="JI63" s="18"/>
      <c r="JJ63" s="18"/>
      <c r="JK63" s="18">
        <f t="shared" si="41"/>
        <v>866</v>
      </c>
      <c r="JL63" s="18">
        <f t="shared" si="42"/>
        <v>141645</v>
      </c>
      <c r="JM63" s="17">
        <v>139</v>
      </c>
      <c r="JN63" s="17">
        <f t="shared" si="43"/>
        <v>21271</v>
      </c>
      <c r="JO63" s="36">
        <f t="shared" si="44"/>
        <v>0.150171202654524</v>
      </c>
      <c r="JP63" s="18">
        <f t="shared" si="45"/>
        <v>4841</v>
      </c>
      <c r="JQ63" s="42">
        <f t="shared" si="46"/>
        <v>689676.66</v>
      </c>
      <c r="JR63" s="43"/>
      <c r="JS63" s="43"/>
    </row>
    <row r="64" customFormat="1" ht="16.5" spans="1:279">
      <c r="A64" s="16"/>
      <c r="B64" s="17" t="s">
        <v>45</v>
      </c>
      <c r="C64" s="18">
        <v>6939962764436</v>
      </c>
      <c r="D64" s="18">
        <v>607874560274</v>
      </c>
      <c r="E64" s="18">
        <v>21062010001418</v>
      </c>
      <c r="F64" s="17" t="s">
        <v>257</v>
      </c>
      <c r="G64" s="19" t="s">
        <v>258</v>
      </c>
      <c r="H64" s="17" t="s">
        <v>288</v>
      </c>
      <c r="I64" s="26">
        <f>VLOOKUP(C64,[2]Sheet2!J:O,6,0)</f>
        <v>0.08</v>
      </c>
      <c r="J64" s="17">
        <f>VLOOKUP(C64,[2]Sheet2!J:M,4,0)</f>
        <v>5</v>
      </c>
      <c r="K64" s="17">
        <f>VLOOKUP(C64,[2]Sheet2!J:P,7,0)</f>
        <v>0</v>
      </c>
      <c r="L64" s="18">
        <f>VLOOKUP(C64,[2]Sheet2!J:N,5,0)</f>
        <v>1.72697368421053</v>
      </c>
      <c r="M64" s="27" t="e">
        <f ca="1" t="shared" si="0"/>
        <v>#VALUE!</v>
      </c>
      <c r="N64" s="17">
        <v>2138</v>
      </c>
      <c r="O64" s="26">
        <v>0.00701590271281572</v>
      </c>
      <c r="P64" s="18">
        <v>15</v>
      </c>
      <c r="Q64" s="18">
        <v>3849</v>
      </c>
      <c r="R64" s="17">
        <v>209</v>
      </c>
      <c r="S64" s="17">
        <v>114</v>
      </c>
      <c r="T64" s="17">
        <v>1675</v>
      </c>
      <c r="U64" s="26">
        <v>0.0250746268656716</v>
      </c>
      <c r="V64" s="18">
        <v>42</v>
      </c>
      <c r="W64" s="18">
        <v>8279</v>
      </c>
      <c r="X64" s="17">
        <v>209</v>
      </c>
      <c r="Y64" s="17">
        <v>138</v>
      </c>
      <c r="Z64" s="17">
        <v>1492</v>
      </c>
      <c r="AA64" s="26">
        <v>0.0167560321715818</v>
      </c>
      <c r="AB64" s="18">
        <v>25</v>
      </c>
      <c r="AC64" s="18">
        <v>4930</v>
      </c>
      <c r="AD64" s="17">
        <v>209</v>
      </c>
      <c r="AE64" s="17">
        <v>115</v>
      </c>
      <c r="AF64" s="17">
        <v>2038</v>
      </c>
      <c r="AG64" s="26">
        <v>0.0181550539744848</v>
      </c>
      <c r="AH64" s="18">
        <v>37</v>
      </c>
      <c r="AI64" s="18">
        <v>7386</v>
      </c>
      <c r="AJ64" s="17">
        <v>209</v>
      </c>
      <c r="AK64" s="17">
        <v>31</v>
      </c>
      <c r="AL64" s="17">
        <v>1482</v>
      </c>
      <c r="AM64" s="26">
        <v>0.0107962213225371</v>
      </c>
      <c r="AN64" s="18">
        <v>16</v>
      </c>
      <c r="AO64" s="18">
        <v>3929</v>
      </c>
      <c r="AP64" s="17">
        <v>209</v>
      </c>
      <c r="AQ64" s="17">
        <v>16</v>
      </c>
      <c r="AR64" s="17">
        <v>1320</v>
      </c>
      <c r="AS64" s="26">
        <v>0.00151515151515152</v>
      </c>
      <c r="AT64" s="18">
        <v>2</v>
      </c>
      <c r="AU64" s="18">
        <v>498</v>
      </c>
      <c r="AV64" s="17">
        <v>209</v>
      </c>
      <c r="AW64" s="17">
        <v>23</v>
      </c>
      <c r="AX64" s="17">
        <v>1225</v>
      </c>
      <c r="AY64" s="26">
        <v>0.00571428571428571</v>
      </c>
      <c r="AZ64" s="17">
        <v>7</v>
      </c>
      <c r="BA64" s="18">
        <v>1763</v>
      </c>
      <c r="BB64" s="17">
        <v>209</v>
      </c>
      <c r="BC64" s="17">
        <v>21</v>
      </c>
      <c r="BD64" s="17">
        <v>1648</v>
      </c>
      <c r="BE64" s="32">
        <v>0.00364077669902913</v>
      </c>
      <c r="BF64" s="17">
        <v>6</v>
      </c>
      <c r="BG64" s="18">
        <v>1529</v>
      </c>
      <c r="BH64" s="17">
        <v>209</v>
      </c>
      <c r="BI64" s="17">
        <v>16</v>
      </c>
      <c r="BJ64" s="17">
        <v>788</v>
      </c>
      <c r="BK64" s="32">
        <v>0.0126903553299492</v>
      </c>
      <c r="BL64" s="18">
        <v>10</v>
      </c>
      <c r="BM64" s="18">
        <v>2630</v>
      </c>
      <c r="BN64" s="17">
        <v>209</v>
      </c>
      <c r="BO64" s="17">
        <v>25</v>
      </c>
      <c r="BP64" s="17">
        <v>829</v>
      </c>
      <c r="BQ64" s="32">
        <v>0.00723763570566948</v>
      </c>
      <c r="BR64" s="18">
        <v>6</v>
      </c>
      <c r="BS64" s="18">
        <v>1539</v>
      </c>
      <c r="BT64" s="17">
        <v>209</v>
      </c>
      <c r="BU64" s="18">
        <v>25</v>
      </c>
      <c r="BV64" s="17">
        <v>767</v>
      </c>
      <c r="BW64" s="32">
        <v>0.0208604954367666</v>
      </c>
      <c r="BX64" s="18">
        <v>16</v>
      </c>
      <c r="BY64" s="18">
        <v>4114</v>
      </c>
      <c r="BZ64" s="17">
        <v>209</v>
      </c>
      <c r="CA64" s="18">
        <v>56</v>
      </c>
      <c r="CB64" s="18">
        <v>958</v>
      </c>
      <c r="CC64" s="32">
        <v>0.0156576200417537</v>
      </c>
      <c r="CD64" s="18">
        <v>15</v>
      </c>
      <c r="CE64" s="18">
        <v>3865</v>
      </c>
      <c r="CF64" s="17">
        <v>209</v>
      </c>
      <c r="CG64" s="18">
        <v>32</v>
      </c>
      <c r="CH64" s="33">
        <v>684</v>
      </c>
      <c r="CI64" s="32">
        <v>0.010233918128655</v>
      </c>
      <c r="CJ64" s="18">
        <v>7</v>
      </c>
      <c r="CK64" s="18">
        <v>1813</v>
      </c>
      <c r="CL64" s="17">
        <v>209</v>
      </c>
      <c r="CM64" s="18">
        <v>26</v>
      </c>
      <c r="CN64" s="33">
        <v>455</v>
      </c>
      <c r="CO64" s="32">
        <v>0.0043956043956044</v>
      </c>
      <c r="CP64" s="17">
        <v>2</v>
      </c>
      <c r="CQ64" s="18">
        <v>513</v>
      </c>
      <c r="CR64" s="17">
        <v>209</v>
      </c>
      <c r="CS64" s="17">
        <v>30</v>
      </c>
      <c r="CT64" s="33">
        <v>345</v>
      </c>
      <c r="CU64" s="32">
        <v>0.00289855072463768</v>
      </c>
      <c r="CV64" s="17">
        <v>1</v>
      </c>
      <c r="CW64" s="18">
        <v>249</v>
      </c>
      <c r="CX64" s="17">
        <v>249</v>
      </c>
      <c r="CY64" s="17">
        <v>28</v>
      </c>
      <c r="CZ64" s="33">
        <v>315</v>
      </c>
      <c r="DA64" s="32">
        <v>0.00317460317460317</v>
      </c>
      <c r="DB64" s="18">
        <v>1</v>
      </c>
      <c r="DC64" s="18">
        <v>259</v>
      </c>
      <c r="DD64" s="18">
        <f t="shared" si="1"/>
        <v>259</v>
      </c>
      <c r="DE64" s="17">
        <v>209</v>
      </c>
      <c r="DF64" s="17">
        <f t="shared" si="2"/>
        <v>50</v>
      </c>
      <c r="DG64" s="36">
        <f t="shared" si="3"/>
        <v>0.193050193050193</v>
      </c>
      <c r="DH64" s="18">
        <v>26</v>
      </c>
      <c r="DI64" s="18">
        <v>337</v>
      </c>
      <c r="DJ64" s="26">
        <v>0.0029673590504451</v>
      </c>
      <c r="DK64" s="18">
        <v>1</v>
      </c>
      <c r="DL64" s="18">
        <v>249</v>
      </c>
      <c r="DM64" s="18">
        <f t="shared" si="51"/>
        <v>249</v>
      </c>
      <c r="DN64" s="17">
        <v>209</v>
      </c>
      <c r="DO64" s="17">
        <f t="shared" si="5"/>
        <v>40</v>
      </c>
      <c r="DP64" s="36">
        <f t="shared" si="6"/>
        <v>0.160642570281124</v>
      </c>
      <c r="DQ64" s="18">
        <v>24</v>
      </c>
      <c r="DR64" s="18">
        <v>349</v>
      </c>
      <c r="DS64" s="26">
        <v>0.00859598853868195</v>
      </c>
      <c r="DT64" s="18">
        <v>3</v>
      </c>
      <c r="DU64" s="18">
        <v>777</v>
      </c>
      <c r="DV64" s="18">
        <f t="shared" si="7"/>
        <v>259</v>
      </c>
      <c r="DW64" s="17">
        <v>209</v>
      </c>
      <c r="DX64" s="17">
        <f t="shared" si="8"/>
        <v>150</v>
      </c>
      <c r="DY64" s="36">
        <f t="shared" si="9"/>
        <v>0.193050193050193</v>
      </c>
      <c r="DZ64" s="18">
        <v>22</v>
      </c>
      <c r="EA64" s="18">
        <v>288</v>
      </c>
      <c r="EB64" s="26">
        <v>0.0104166666666667</v>
      </c>
      <c r="EC64" s="18">
        <v>3</v>
      </c>
      <c r="ED64" s="18">
        <v>764</v>
      </c>
      <c r="EE64" s="18">
        <f t="shared" si="10"/>
        <v>254.666666666667</v>
      </c>
      <c r="EF64" s="17">
        <v>209</v>
      </c>
      <c r="EG64" s="17">
        <f t="shared" si="11"/>
        <v>137</v>
      </c>
      <c r="EH64" s="36">
        <f t="shared" si="12"/>
        <v>0.179319371727749</v>
      </c>
      <c r="EI64" s="18">
        <v>16</v>
      </c>
      <c r="EJ64" s="18">
        <v>206</v>
      </c>
      <c r="EK64" s="26">
        <v>0.00970873786407767</v>
      </c>
      <c r="EL64" s="18">
        <v>2</v>
      </c>
      <c r="EM64" s="18">
        <v>518</v>
      </c>
      <c r="EN64" s="18">
        <f t="shared" si="13"/>
        <v>259</v>
      </c>
      <c r="EO64" s="17">
        <v>209</v>
      </c>
      <c r="EP64" s="17">
        <f t="shared" si="14"/>
        <v>100</v>
      </c>
      <c r="EQ64" s="36">
        <f t="shared" si="15"/>
        <v>0.193050193050193</v>
      </c>
      <c r="ER64" s="18">
        <v>12</v>
      </c>
      <c r="ES64" s="18">
        <v>210</v>
      </c>
      <c r="ET64" s="26">
        <v>0</v>
      </c>
      <c r="EU64" s="17">
        <v>0</v>
      </c>
      <c r="EV64" s="18">
        <v>0</v>
      </c>
      <c r="EW64" s="18">
        <f t="shared" si="16"/>
        <v>0</v>
      </c>
      <c r="EX64" s="17">
        <v>209</v>
      </c>
      <c r="EY64" s="17">
        <f t="shared" si="17"/>
        <v>0</v>
      </c>
      <c r="EZ64" s="36">
        <f t="shared" si="18"/>
        <v>0</v>
      </c>
      <c r="FA64" s="17">
        <v>14</v>
      </c>
      <c r="FB64" s="18">
        <v>154</v>
      </c>
      <c r="FC64" s="26">
        <v>0</v>
      </c>
      <c r="FD64" s="17">
        <v>0</v>
      </c>
      <c r="FE64" s="18">
        <v>0</v>
      </c>
      <c r="FF64" s="18">
        <f t="shared" si="19"/>
        <v>0</v>
      </c>
      <c r="FG64" s="17">
        <v>209</v>
      </c>
      <c r="FH64" s="17">
        <f t="shared" si="20"/>
        <v>0</v>
      </c>
      <c r="FI64" s="36">
        <f t="shared" si="21"/>
        <v>0</v>
      </c>
      <c r="FJ64" s="17">
        <v>14</v>
      </c>
      <c r="FK64" s="18">
        <v>137</v>
      </c>
      <c r="FL64" s="26">
        <v>0</v>
      </c>
      <c r="FM64" s="17">
        <v>0</v>
      </c>
      <c r="FN64" s="18">
        <v>0</v>
      </c>
      <c r="FO64" s="18">
        <f t="shared" si="22"/>
        <v>0</v>
      </c>
      <c r="FP64" s="17">
        <v>209</v>
      </c>
      <c r="FQ64" s="17">
        <f t="shared" si="23"/>
        <v>0</v>
      </c>
      <c r="FR64" s="36">
        <f t="shared" si="24"/>
        <v>0</v>
      </c>
      <c r="FS64" s="17">
        <v>14</v>
      </c>
      <c r="FT64" s="18">
        <v>103</v>
      </c>
      <c r="FU64" s="26">
        <v>0.00970873786407767</v>
      </c>
      <c r="FV64" s="17">
        <v>1</v>
      </c>
      <c r="FW64" s="18">
        <v>259</v>
      </c>
      <c r="FX64" s="18">
        <f t="shared" si="25"/>
        <v>259</v>
      </c>
      <c r="FY64" s="17">
        <v>209</v>
      </c>
      <c r="FZ64" s="17">
        <f t="shared" si="26"/>
        <v>50</v>
      </c>
      <c r="GA64" s="36">
        <f t="shared" si="27"/>
        <v>0.193050193050193</v>
      </c>
      <c r="GB64" s="17">
        <v>12</v>
      </c>
      <c r="GC64" s="18">
        <v>139</v>
      </c>
      <c r="GD64" s="26">
        <v>0.00719424460431655</v>
      </c>
      <c r="GE64" s="17">
        <v>1</v>
      </c>
      <c r="GF64" s="18">
        <v>259</v>
      </c>
      <c r="GG64" s="18">
        <f t="shared" si="28"/>
        <v>259</v>
      </c>
      <c r="GH64" s="17">
        <v>209</v>
      </c>
      <c r="GI64" s="17">
        <f t="shared" si="29"/>
        <v>50</v>
      </c>
      <c r="GJ64" s="36">
        <f t="shared" si="30"/>
        <v>0.193050193050193</v>
      </c>
      <c r="GK64" s="17">
        <v>10</v>
      </c>
      <c r="GL64" s="18">
        <v>129</v>
      </c>
      <c r="GM64" s="26">
        <v>0</v>
      </c>
      <c r="GN64" s="18">
        <v>0</v>
      </c>
      <c r="GO64" s="18">
        <v>0</v>
      </c>
      <c r="GP64" s="18">
        <f t="shared" si="31"/>
        <v>0</v>
      </c>
      <c r="GQ64" s="17">
        <v>209</v>
      </c>
      <c r="GR64" s="17">
        <f t="shared" si="32"/>
        <v>0</v>
      </c>
      <c r="GS64" s="36">
        <f t="shared" si="33"/>
        <v>0</v>
      </c>
      <c r="GT64" s="17">
        <v>10</v>
      </c>
      <c r="GU64" s="18">
        <v>162</v>
      </c>
      <c r="GV64" s="26">
        <v>0</v>
      </c>
      <c r="GW64" s="18">
        <v>0</v>
      </c>
      <c r="GX64" s="18">
        <v>0</v>
      </c>
      <c r="GY64" s="18">
        <v>0</v>
      </c>
      <c r="GZ64" s="17">
        <v>209</v>
      </c>
      <c r="HA64" s="17">
        <v>0</v>
      </c>
      <c r="HB64" s="36">
        <v>0</v>
      </c>
      <c r="HC64" s="17">
        <v>10</v>
      </c>
      <c r="HD64" s="18">
        <v>111</v>
      </c>
      <c r="HE64" s="26">
        <v>0</v>
      </c>
      <c r="HF64" s="18">
        <v>0</v>
      </c>
      <c r="HG64" s="18">
        <v>0</v>
      </c>
      <c r="HH64" s="40">
        <v>0</v>
      </c>
      <c r="HI64" s="17">
        <v>209</v>
      </c>
      <c r="HJ64" s="17">
        <v>0</v>
      </c>
      <c r="HK64" s="36">
        <v>0</v>
      </c>
      <c r="HL64" s="18">
        <v>10</v>
      </c>
      <c r="HM64" s="18">
        <v>114</v>
      </c>
      <c r="HN64" s="26">
        <v>0</v>
      </c>
      <c r="HO64" s="18">
        <v>0</v>
      </c>
      <c r="HP64" s="18">
        <v>0</v>
      </c>
      <c r="HQ64" s="18">
        <v>0</v>
      </c>
      <c r="HR64" s="17">
        <v>209</v>
      </c>
      <c r="HS64" s="17">
        <f t="shared" si="35"/>
        <v>0</v>
      </c>
      <c r="HT64" s="36">
        <f t="shared" si="36"/>
        <v>0</v>
      </c>
      <c r="HU64" s="18">
        <v>10</v>
      </c>
      <c r="HV64" s="18">
        <v>65</v>
      </c>
      <c r="HW64" s="26">
        <v>0</v>
      </c>
      <c r="HX64" s="17">
        <v>0</v>
      </c>
      <c r="HY64" s="18">
        <v>0</v>
      </c>
      <c r="HZ64" s="18">
        <v>0</v>
      </c>
      <c r="IA64" s="17">
        <v>209</v>
      </c>
      <c r="IB64" s="17">
        <f t="shared" si="37"/>
        <v>0</v>
      </c>
      <c r="IC64" s="36">
        <f t="shared" si="38"/>
        <v>0</v>
      </c>
      <c r="ID64" s="18">
        <v>10</v>
      </c>
      <c r="IE64" s="18">
        <v>83</v>
      </c>
      <c r="IF64" s="26">
        <v>0</v>
      </c>
      <c r="IG64" s="17">
        <v>0</v>
      </c>
      <c r="IH64" s="18">
        <v>0</v>
      </c>
      <c r="II64" s="40">
        <v>0</v>
      </c>
      <c r="IJ64" s="17">
        <v>209</v>
      </c>
      <c r="IK64" s="17">
        <f t="shared" si="39"/>
        <v>0</v>
      </c>
      <c r="IL64" s="36">
        <f t="shared" si="40"/>
        <v>0</v>
      </c>
      <c r="IM64" s="17">
        <v>10</v>
      </c>
      <c r="IN64" s="17"/>
      <c r="IO64" s="17">
        <v>202</v>
      </c>
      <c r="IP64" s="17">
        <v>39979.33</v>
      </c>
      <c r="IQ64" s="18">
        <v>498</v>
      </c>
      <c r="IR64" s="18">
        <v>103111.03</v>
      </c>
      <c r="IS64" s="17"/>
      <c r="IT64" s="17"/>
      <c r="IU64" s="17"/>
      <c r="IV64" s="17"/>
      <c r="IW64" s="16"/>
      <c r="IX64" s="16"/>
      <c r="IY64" s="16"/>
      <c r="IZ64" s="16"/>
      <c r="JA64" s="41"/>
      <c r="JB64" s="41"/>
      <c r="JC64" s="41"/>
      <c r="JD64" s="41"/>
      <c r="JE64" s="18"/>
      <c r="JF64" s="41"/>
      <c r="JG64" s="41"/>
      <c r="JH64" s="41"/>
      <c r="JI64" s="18"/>
      <c r="JJ64" s="18"/>
      <c r="JK64" s="18">
        <f t="shared" si="41"/>
        <v>219</v>
      </c>
      <c r="JL64" s="18">
        <f t="shared" si="42"/>
        <v>49971</v>
      </c>
      <c r="JM64" s="17">
        <v>209</v>
      </c>
      <c r="JN64" s="17">
        <f t="shared" si="43"/>
        <v>4200</v>
      </c>
      <c r="JO64" s="36">
        <f t="shared" si="44"/>
        <v>0.0840487482739989</v>
      </c>
      <c r="JP64" s="18">
        <f t="shared" si="45"/>
        <v>919</v>
      </c>
      <c r="JQ64" s="42">
        <f t="shared" si="46"/>
        <v>193061.36</v>
      </c>
      <c r="JR64" s="43"/>
      <c r="JS64" s="43"/>
    </row>
    <row r="65" customFormat="1" ht="16.5" spans="1:279">
      <c r="A65" s="16" t="s">
        <v>126</v>
      </c>
      <c r="B65" s="17" t="s">
        <v>47</v>
      </c>
      <c r="C65" s="18">
        <v>6939962752488</v>
      </c>
      <c r="D65" s="18">
        <v>564795397419</v>
      </c>
      <c r="E65" s="18">
        <v>21062010000617</v>
      </c>
      <c r="F65" s="17" t="s">
        <v>259</v>
      </c>
      <c r="G65" s="19" t="s">
        <v>260</v>
      </c>
      <c r="H65" s="17" t="s">
        <v>129</v>
      </c>
      <c r="I65" s="26">
        <f>VLOOKUP(C65,[2]Sheet2!J:O,6,0)</f>
        <v>1</v>
      </c>
      <c r="J65" s="17">
        <f>VLOOKUP(C65,[2]Sheet2!J:M,4,0)</f>
        <v>1229</v>
      </c>
      <c r="K65" s="17">
        <f>VLOOKUP(C65,[2]Sheet2!J:P,7,0)</f>
        <v>432</v>
      </c>
      <c r="L65" s="18">
        <f>VLOOKUP(C65,[2]Sheet2!J:N,5,0)</f>
        <v>54.2440276777607</v>
      </c>
      <c r="M65" s="27" t="e">
        <f ca="1" t="shared" si="0"/>
        <v>#VALUE!</v>
      </c>
      <c r="N65" s="17">
        <v>3154</v>
      </c>
      <c r="O65" s="26">
        <v>0.0504121750158529</v>
      </c>
      <c r="P65" s="18">
        <v>159</v>
      </c>
      <c r="Q65" s="18">
        <v>18502</v>
      </c>
      <c r="R65" s="17">
        <v>139</v>
      </c>
      <c r="S65" s="17">
        <v>1379</v>
      </c>
      <c r="T65" s="17">
        <v>3323</v>
      </c>
      <c r="U65" s="26">
        <v>0.0487511284983449</v>
      </c>
      <c r="V65" s="18">
        <v>162</v>
      </c>
      <c r="W65" s="18">
        <v>18880</v>
      </c>
      <c r="X65" s="17">
        <v>139</v>
      </c>
      <c r="Y65" s="17">
        <v>1238</v>
      </c>
      <c r="Z65" s="17">
        <v>3141</v>
      </c>
      <c r="AA65" s="26">
        <v>0.0340655842088507</v>
      </c>
      <c r="AB65" s="18">
        <v>107</v>
      </c>
      <c r="AC65" s="18">
        <v>12497</v>
      </c>
      <c r="AD65" s="17">
        <v>139</v>
      </c>
      <c r="AE65" s="17">
        <v>1192</v>
      </c>
      <c r="AF65" s="17">
        <v>3152</v>
      </c>
      <c r="AG65" s="26">
        <v>0.0215736040609137</v>
      </c>
      <c r="AH65" s="18">
        <v>68</v>
      </c>
      <c r="AI65" s="18">
        <v>7985</v>
      </c>
      <c r="AJ65" s="17">
        <v>139</v>
      </c>
      <c r="AK65" s="17">
        <v>1048</v>
      </c>
      <c r="AL65" s="17">
        <v>2579</v>
      </c>
      <c r="AM65" s="26">
        <v>0.0127956572314851</v>
      </c>
      <c r="AN65" s="18">
        <v>33</v>
      </c>
      <c r="AO65" s="18">
        <v>4909</v>
      </c>
      <c r="AP65" s="17">
        <v>139</v>
      </c>
      <c r="AQ65" s="17">
        <v>1021</v>
      </c>
      <c r="AR65" s="17">
        <v>1887</v>
      </c>
      <c r="AS65" s="26">
        <v>0.00794912559618442</v>
      </c>
      <c r="AT65" s="18">
        <v>15</v>
      </c>
      <c r="AU65" s="18">
        <v>2230</v>
      </c>
      <c r="AV65" s="17">
        <v>139</v>
      </c>
      <c r="AW65" s="17">
        <v>1026</v>
      </c>
      <c r="AX65" s="17">
        <v>1590</v>
      </c>
      <c r="AY65" s="26">
        <v>0.0182389937106918</v>
      </c>
      <c r="AZ65" s="17">
        <v>29</v>
      </c>
      <c r="BA65" s="18">
        <v>3966</v>
      </c>
      <c r="BB65" s="17">
        <v>139</v>
      </c>
      <c r="BC65" s="17">
        <v>1009</v>
      </c>
      <c r="BD65" s="17">
        <v>1415</v>
      </c>
      <c r="BE65" s="32">
        <v>0.015547703180212</v>
      </c>
      <c r="BF65" s="17">
        <v>22</v>
      </c>
      <c r="BG65" s="18">
        <v>3023</v>
      </c>
      <c r="BH65" s="17">
        <v>139</v>
      </c>
      <c r="BI65" s="17">
        <v>1024</v>
      </c>
      <c r="BJ65" s="17">
        <v>1207</v>
      </c>
      <c r="BK65" s="32">
        <v>0.0289975144987572</v>
      </c>
      <c r="BL65" s="18">
        <v>35</v>
      </c>
      <c r="BM65" s="18">
        <v>4445</v>
      </c>
      <c r="BN65" s="17">
        <v>139</v>
      </c>
      <c r="BO65" s="17">
        <v>1606</v>
      </c>
      <c r="BP65" s="17">
        <v>1169</v>
      </c>
      <c r="BQ65" s="32">
        <v>0.0350727117194183</v>
      </c>
      <c r="BR65" s="18">
        <v>41</v>
      </c>
      <c r="BS65" s="18">
        <v>5200</v>
      </c>
      <c r="BT65" s="17">
        <v>139</v>
      </c>
      <c r="BU65" s="18">
        <v>1606</v>
      </c>
      <c r="BV65" s="17">
        <v>907</v>
      </c>
      <c r="BW65" s="32">
        <v>0.0363836824696803</v>
      </c>
      <c r="BX65" s="18">
        <v>33</v>
      </c>
      <c r="BY65" s="18">
        <v>4217</v>
      </c>
      <c r="BZ65" s="17">
        <v>139</v>
      </c>
      <c r="CA65" s="18">
        <v>972</v>
      </c>
      <c r="CB65" s="18">
        <v>961</v>
      </c>
      <c r="CC65" s="32">
        <v>0.0447450572320499</v>
      </c>
      <c r="CD65" s="18">
        <v>43</v>
      </c>
      <c r="CE65" s="18">
        <v>5474</v>
      </c>
      <c r="CF65" s="17">
        <v>139</v>
      </c>
      <c r="CG65" s="18">
        <v>903</v>
      </c>
      <c r="CH65" s="33">
        <v>980</v>
      </c>
      <c r="CI65" s="32">
        <v>0.0316326530612245</v>
      </c>
      <c r="CJ65" s="18">
        <v>31</v>
      </c>
      <c r="CK65" s="18">
        <v>3934</v>
      </c>
      <c r="CL65" s="17">
        <v>139</v>
      </c>
      <c r="CM65" s="18">
        <v>897</v>
      </c>
      <c r="CN65" s="33">
        <v>876</v>
      </c>
      <c r="CO65" s="32">
        <v>0.0296803652968037</v>
      </c>
      <c r="CP65" s="17">
        <v>26</v>
      </c>
      <c r="CQ65" s="18">
        <v>3347</v>
      </c>
      <c r="CR65" s="17">
        <v>139</v>
      </c>
      <c r="CS65" s="17">
        <v>883</v>
      </c>
      <c r="CT65" s="33">
        <v>854</v>
      </c>
      <c r="CU65" s="32">
        <v>0.031615925058548</v>
      </c>
      <c r="CV65" s="17">
        <v>27</v>
      </c>
      <c r="CW65" s="18">
        <v>3448</v>
      </c>
      <c r="CX65" s="17">
        <v>139</v>
      </c>
      <c r="CY65" s="17">
        <v>906</v>
      </c>
      <c r="CZ65" s="33">
        <v>687</v>
      </c>
      <c r="DA65" s="32">
        <v>0.0232896652110626</v>
      </c>
      <c r="DB65" s="18">
        <v>16</v>
      </c>
      <c r="DC65" s="18">
        <v>2190</v>
      </c>
      <c r="DD65" s="18">
        <f t="shared" si="1"/>
        <v>136.875</v>
      </c>
      <c r="DE65" s="17">
        <v>149</v>
      </c>
      <c r="DF65" s="17">
        <f t="shared" si="2"/>
        <v>-194</v>
      </c>
      <c r="DG65" s="36">
        <f t="shared" si="3"/>
        <v>-0.0885844748858448</v>
      </c>
      <c r="DH65" s="18">
        <v>944</v>
      </c>
      <c r="DI65" s="18">
        <v>526</v>
      </c>
      <c r="DJ65" s="26">
        <v>0.0190114068441065</v>
      </c>
      <c r="DK65" s="18">
        <v>10</v>
      </c>
      <c r="DL65" s="18">
        <v>1457</v>
      </c>
      <c r="DM65" s="18">
        <f t="shared" si="51"/>
        <v>145.7</v>
      </c>
      <c r="DN65" s="17">
        <v>149</v>
      </c>
      <c r="DO65" s="17">
        <f t="shared" si="5"/>
        <v>-33.0000000000001</v>
      </c>
      <c r="DP65" s="36">
        <f t="shared" si="6"/>
        <v>-0.022649279341112</v>
      </c>
      <c r="DQ65" s="18">
        <v>1008</v>
      </c>
      <c r="DR65" s="18">
        <v>565</v>
      </c>
      <c r="DS65" s="26">
        <v>0.0283185840707965</v>
      </c>
      <c r="DT65" s="18">
        <v>16</v>
      </c>
      <c r="DU65" s="18">
        <v>2342</v>
      </c>
      <c r="DV65" s="18">
        <f t="shared" si="7"/>
        <v>146.375</v>
      </c>
      <c r="DW65" s="17">
        <v>149</v>
      </c>
      <c r="DX65" s="17">
        <f t="shared" si="8"/>
        <v>-42</v>
      </c>
      <c r="DY65" s="36">
        <f t="shared" si="9"/>
        <v>-0.017933390264731</v>
      </c>
      <c r="DZ65" s="18">
        <v>1035</v>
      </c>
      <c r="EA65" s="18">
        <v>508</v>
      </c>
      <c r="EB65" s="26">
        <v>0.0196850393700787</v>
      </c>
      <c r="EC65" s="18">
        <v>10</v>
      </c>
      <c r="ED65" s="18">
        <v>1445</v>
      </c>
      <c r="EE65" s="18">
        <f t="shared" si="10"/>
        <v>144.5</v>
      </c>
      <c r="EF65" s="17">
        <v>149</v>
      </c>
      <c r="EG65" s="17">
        <f t="shared" si="11"/>
        <v>-45</v>
      </c>
      <c r="EH65" s="36">
        <f t="shared" si="12"/>
        <v>-0.0311418685121107</v>
      </c>
      <c r="EI65" s="18">
        <v>1011</v>
      </c>
      <c r="EJ65" s="18">
        <v>594</v>
      </c>
      <c r="EK65" s="26">
        <v>0.0185185185185185</v>
      </c>
      <c r="EL65" s="18">
        <v>11</v>
      </c>
      <c r="EM65" s="18">
        <v>1623</v>
      </c>
      <c r="EN65" s="18">
        <f t="shared" si="13"/>
        <v>147.545454545455</v>
      </c>
      <c r="EO65" s="17">
        <v>149</v>
      </c>
      <c r="EP65" s="17">
        <f t="shared" si="14"/>
        <v>-16.0000000000001</v>
      </c>
      <c r="EQ65" s="36">
        <f t="shared" si="15"/>
        <v>-0.00985828712261253</v>
      </c>
      <c r="ER65" s="18">
        <v>1053</v>
      </c>
      <c r="ES65" s="18">
        <v>647</v>
      </c>
      <c r="ET65" s="26">
        <v>0.0262751159196291</v>
      </c>
      <c r="EU65" s="17">
        <v>17</v>
      </c>
      <c r="EV65" s="18">
        <v>2314</v>
      </c>
      <c r="EW65" s="18">
        <f t="shared" si="16"/>
        <v>136.117647058824</v>
      </c>
      <c r="EX65" s="17">
        <v>149</v>
      </c>
      <c r="EY65" s="17">
        <f t="shared" si="17"/>
        <v>-219</v>
      </c>
      <c r="EZ65" s="36">
        <f t="shared" si="18"/>
        <v>-0.0946413137424373</v>
      </c>
      <c r="FA65" s="17">
        <v>1085</v>
      </c>
      <c r="FB65" s="18">
        <v>674</v>
      </c>
      <c r="FC65" s="26">
        <v>0.0207715133531157</v>
      </c>
      <c r="FD65" s="17">
        <v>14</v>
      </c>
      <c r="FE65" s="18">
        <v>1906</v>
      </c>
      <c r="FF65" s="18">
        <f t="shared" si="19"/>
        <v>136.142857142857</v>
      </c>
      <c r="FG65" s="17">
        <v>149</v>
      </c>
      <c r="FH65" s="17">
        <f t="shared" si="20"/>
        <v>-180</v>
      </c>
      <c r="FI65" s="36">
        <f t="shared" si="21"/>
        <v>-0.0944386149003148</v>
      </c>
      <c r="FJ65" s="17">
        <v>1202</v>
      </c>
      <c r="FK65" s="18">
        <v>741</v>
      </c>
      <c r="FL65" s="26">
        <v>0.0296896086369771</v>
      </c>
      <c r="FM65" s="17">
        <v>22</v>
      </c>
      <c r="FN65" s="18">
        <v>2948</v>
      </c>
      <c r="FO65" s="18">
        <f t="shared" si="22"/>
        <v>134</v>
      </c>
      <c r="FP65" s="17">
        <v>149</v>
      </c>
      <c r="FQ65" s="17">
        <f t="shared" si="23"/>
        <v>-330</v>
      </c>
      <c r="FR65" s="36">
        <f t="shared" si="24"/>
        <v>-0.111940298507463</v>
      </c>
      <c r="FS65" s="17">
        <v>1454</v>
      </c>
      <c r="FT65" s="18">
        <v>721</v>
      </c>
      <c r="FU65" s="26">
        <v>0.0457697642163662</v>
      </c>
      <c r="FV65" s="17">
        <v>33</v>
      </c>
      <c r="FW65" s="18">
        <v>4515</v>
      </c>
      <c r="FX65" s="18">
        <f t="shared" si="25"/>
        <v>136.818181818182</v>
      </c>
      <c r="FY65" s="17">
        <v>149</v>
      </c>
      <c r="FZ65" s="17">
        <f t="shared" si="26"/>
        <v>-402</v>
      </c>
      <c r="GA65" s="36">
        <f t="shared" si="27"/>
        <v>-0.0890365448504984</v>
      </c>
      <c r="GB65" s="17">
        <v>1484</v>
      </c>
      <c r="GC65" s="18">
        <v>702</v>
      </c>
      <c r="GD65" s="26">
        <v>0.0384615384615385</v>
      </c>
      <c r="GE65" s="17">
        <v>27</v>
      </c>
      <c r="GF65" s="18">
        <v>3710</v>
      </c>
      <c r="GG65" s="18">
        <f t="shared" si="28"/>
        <v>137.407407407407</v>
      </c>
      <c r="GH65" s="17">
        <v>149</v>
      </c>
      <c r="GI65" s="17">
        <f t="shared" si="29"/>
        <v>-313</v>
      </c>
      <c r="GJ65" s="36">
        <f t="shared" si="30"/>
        <v>-0.0843665768194069</v>
      </c>
      <c r="GK65" s="17">
        <v>1457</v>
      </c>
      <c r="GL65" s="18">
        <v>771</v>
      </c>
      <c r="GM65" s="26">
        <v>0.0453955901426719</v>
      </c>
      <c r="GN65" s="18">
        <v>35</v>
      </c>
      <c r="GO65" s="18">
        <v>4735</v>
      </c>
      <c r="GP65" s="18">
        <f t="shared" si="31"/>
        <v>135.285714285714</v>
      </c>
      <c r="GQ65" s="17">
        <v>149</v>
      </c>
      <c r="GR65" s="17">
        <f t="shared" si="32"/>
        <v>-480</v>
      </c>
      <c r="GS65" s="36">
        <f t="shared" si="33"/>
        <v>-0.101372756071806</v>
      </c>
      <c r="GT65" s="17">
        <v>1758</v>
      </c>
      <c r="GU65" s="18">
        <v>938</v>
      </c>
      <c r="GV65" s="26">
        <v>0.0341151385927505</v>
      </c>
      <c r="GW65" s="18">
        <v>32</v>
      </c>
      <c r="GX65" s="18">
        <v>4353</v>
      </c>
      <c r="GY65" s="18">
        <v>136.03125</v>
      </c>
      <c r="GZ65" s="17">
        <v>149</v>
      </c>
      <c r="HA65" s="17">
        <v>-415</v>
      </c>
      <c r="HB65" s="36">
        <v>-0.0953365495060878</v>
      </c>
      <c r="HC65" s="17">
        <v>1563</v>
      </c>
      <c r="HD65" s="18">
        <v>1161</v>
      </c>
      <c r="HE65" s="26">
        <v>0.0232558139534884</v>
      </c>
      <c r="HF65" s="18">
        <v>27</v>
      </c>
      <c r="HG65" s="18">
        <v>3665</v>
      </c>
      <c r="HH65" s="40">
        <v>135.740740740741</v>
      </c>
      <c r="HI65" s="17">
        <v>149</v>
      </c>
      <c r="HJ65" s="17">
        <v>-358</v>
      </c>
      <c r="HK65" s="36">
        <v>-0.097680763983629</v>
      </c>
      <c r="HL65" s="18">
        <v>1438</v>
      </c>
      <c r="HM65" s="18">
        <v>1084</v>
      </c>
      <c r="HN65" s="26">
        <v>0.0396678966789668</v>
      </c>
      <c r="HO65" s="18">
        <v>43</v>
      </c>
      <c r="HP65" s="18">
        <v>5767</v>
      </c>
      <c r="HQ65" s="18">
        <f t="shared" ref="HQ65:HQ81" si="54">HP65/HO65</f>
        <v>134.116279069767</v>
      </c>
      <c r="HR65" s="17">
        <v>149</v>
      </c>
      <c r="HS65" s="17">
        <f t="shared" si="35"/>
        <v>-640</v>
      </c>
      <c r="HT65" s="36">
        <f t="shared" si="36"/>
        <v>-0.110976244147737</v>
      </c>
      <c r="HU65" s="18">
        <v>1327</v>
      </c>
      <c r="HV65" s="18">
        <v>1039</v>
      </c>
      <c r="HW65" s="26">
        <v>0.0307988450433109</v>
      </c>
      <c r="HX65" s="17">
        <v>32</v>
      </c>
      <c r="HY65" s="18">
        <v>4498</v>
      </c>
      <c r="HZ65" s="18">
        <v>140.5625</v>
      </c>
      <c r="IA65" s="17">
        <v>149</v>
      </c>
      <c r="IB65" s="17">
        <f t="shared" si="37"/>
        <v>-270</v>
      </c>
      <c r="IC65" s="36">
        <f t="shared" si="38"/>
        <v>-0.0600266785237884</v>
      </c>
      <c r="ID65" s="18">
        <v>1282</v>
      </c>
      <c r="IE65" s="18">
        <v>957</v>
      </c>
      <c r="IF65" s="26">
        <v>0.0355276907001045</v>
      </c>
      <c r="IG65" s="17">
        <v>34</v>
      </c>
      <c r="IH65" s="18">
        <v>4575</v>
      </c>
      <c r="II65" s="40">
        <v>134.558823529412</v>
      </c>
      <c r="IJ65" s="17">
        <v>149</v>
      </c>
      <c r="IK65" s="17">
        <f t="shared" si="39"/>
        <v>-490.999999999992</v>
      </c>
      <c r="IL65" s="36">
        <f t="shared" si="40"/>
        <v>-0.107322404371583</v>
      </c>
      <c r="IM65" s="17">
        <v>1352</v>
      </c>
      <c r="IN65" s="17"/>
      <c r="IO65" s="17">
        <v>3668</v>
      </c>
      <c r="IP65" s="17">
        <v>551582.94</v>
      </c>
      <c r="IQ65" s="18">
        <v>2129</v>
      </c>
      <c r="IR65" s="18">
        <v>258051.22</v>
      </c>
      <c r="IS65" s="17"/>
      <c r="IT65" s="17"/>
      <c r="IU65" s="17"/>
      <c r="IV65" s="17"/>
      <c r="IW65" s="18"/>
      <c r="IX65" s="41"/>
      <c r="IY65" s="41"/>
      <c r="IZ65" s="41"/>
      <c r="JA65" s="41"/>
      <c r="JB65" s="41"/>
      <c r="JC65" s="41"/>
      <c r="JD65" s="41"/>
      <c r="JE65" s="18"/>
      <c r="JF65" s="41"/>
      <c r="JG65" s="41"/>
      <c r="JH65" s="41"/>
      <c r="JI65" s="18"/>
      <c r="JJ65" s="18"/>
      <c r="JK65" s="18">
        <f t="shared" si="41"/>
        <v>1210</v>
      </c>
      <c r="JL65" s="18">
        <f t="shared" si="42"/>
        <v>154100</v>
      </c>
      <c r="JM65" s="17">
        <v>149</v>
      </c>
      <c r="JN65" s="17">
        <f t="shared" si="43"/>
        <v>-26190</v>
      </c>
      <c r="JO65" s="36">
        <f t="shared" si="44"/>
        <v>-0.16995457495133</v>
      </c>
      <c r="JP65" s="18">
        <f t="shared" si="45"/>
        <v>7007</v>
      </c>
      <c r="JQ65" s="42">
        <f t="shared" si="46"/>
        <v>963734.16</v>
      </c>
      <c r="JR65" s="43"/>
      <c r="JS65" s="43"/>
    </row>
    <row r="66" customFormat="1" ht="16.5" spans="1:279">
      <c r="A66" s="16" t="s">
        <v>133</v>
      </c>
      <c r="B66" s="17" t="s">
        <v>47</v>
      </c>
      <c r="C66" s="18">
        <v>6939962760575</v>
      </c>
      <c r="D66" s="18">
        <v>576113464641</v>
      </c>
      <c r="E66" s="18">
        <v>21062010001018</v>
      </c>
      <c r="F66" s="17" t="s">
        <v>261</v>
      </c>
      <c r="G66" s="19" t="s">
        <v>262</v>
      </c>
      <c r="H66" s="17" t="s">
        <v>129</v>
      </c>
      <c r="I66" s="26">
        <f>VLOOKUP(C66,[2]Sheet2!J:O,6,0)</f>
        <v>1</v>
      </c>
      <c r="J66" s="17">
        <f>VLOOKUP(C66,[2]Sheet2!J:M,4,0)</f>
        <v>246</v>
      </c>
      <c r="K66" s="17">
        <f>VLOOKUP(C66,[2]Sheet2!J:P,7,0)</f>
        <v>180</v>
      </c>
      <c r="L66" s="18">
        <f>VLOOKUP(C66,[2]Sheet2!J:N,5,0)</f>
        <v>156.841505131129</v>
      </c>
      <c r="M66" s="27" t="e">
        <f ca="1" t="shared" si="0"/>
        <v>#VALUE!</v>
      </c>
      <c r="N66" s="17">
        <v>758</v>
      </c>
      <c r="O66" s="26">
        <v>0.00527704485488127</v>
      </c>
      <c r="P66" s="18">
        <v>4</v>
      </c>
      <c r="Q66" s="18">
        <v>516</v>
      </c>
      <c r="R66" s="17">
        <v>149</v>
      </c>
      <c r="S66" s="17">
        <v>86</v>
      </c>
      <c r="T66" s="17">
        <v>578</v>
      </c>
      <c r="U66" s="26">
        <v>0.0121107266435986</v>
      </c>
      <c r="V66" s="18">
        <v>7</v>
      </c>
      <c r="W66" s="18">
        <v>918</v>
      </c>
      <c r="X66" s="17">
        <v>149</v>
      </c>
      <c r="Y66" s="17">
        <v>87</v>
      </c>
      <c r="Z66" s="17">
        <v>464</v>
      </c>
      <c r="AA66" s="26">
        <v>0.00862068965517241</v>
      </c>
      <c r="AB66" s="18">
        <v>4</v>
      </c>
      <c r="AC66" s="18">
        <v>516</v>
      </c>
      <c r="AD66" s="17">
        <v>149</v>
      </c>
      <c r="AE66" s="17">
        <v>84</v>
      </c>
      <c r="AF66" s="17">
        <v>460</v>
      </c>
      <c r="AG66" s="26">
        <v>0.0173913043478261</v>
      </c>
      <c r="AH66" s="18">
        <v>8</v>
      </c>
      <c r="AI66" s="18">
        <v>1032</v>
      </c>
      <c r="AJ66" s="17">
        <v>149</v>
      </c>
      <c r="AK66" s="17">
        <v>76</v>
      </c>
      <c r="AL66" s="17">
        <v>435</v>
      </c>
      <c r="AM66" s="26">
        <v>0.00919540229885057</v>
      </c>
      <c r="AN66" s="18">
        <v>4</v>
      </c>
      <c r="AO66" s="18">
        <v>563</v>
      </c>
      <c r="AP66" s="17">
        <v>149</v>
      </c>
      <c r="AQ66" s="17">
        <v>74</v>
      </c>
      <c r="AR66" s="17">
        <v>372</v>
      </c>
      <c r="AS66" s="26">
        <v>0.010752688172043</v>
      </c>
      <c r="AT66" s="18">
        <v>4</v>
      </c>
      <c r="AU66" s="18">
        <v>560</v>
      </c>
      <c r="AV66" s="17">
        <v>149</v>
      </c>
      <c r="AW66" s="17">
        <v>70</v>
      </c>
      <c r="AX66" s="17">
        <v>331</v>
      </c>
      <c r="AY66" s="26">
        <v>0.0120845921450151</v>
      </c>
      <c r="AZ66" s="17">
        <v>4</v>
      </c>
      <c r="BA66" s="18">
        <v>596</v>
      </c>
      <c r="BB66" s="17">
        <v>149</v>
      </c>
      <c r="BC66" s="17">
        <v>67</v>
      </c>
      <c r="BD66" s="17">
        <v>322</v>
      </c>
      <c r="BE66" s="32">
        <v>0.0031055900621118</v>
      </c>
      <c r="BF66" s="17">
        <v>1</v>
      </c>
      <c r="BG66" s="18">
        <v>159</v>
      </c>
      <c r="BH66" s="17">
        <v>159</v>
      </c>
      <c r="BI66" s="17">
        <v>67</v>
      </c>
      <c r="BJ66" s="17">
        <v>251</v>
      </c>
      <c r="BK66" s="32">
        <v>0.0119521912350598</v>
      </c>
      <c r="BL66" s="18">
        <v>3</v>
      </c>
      <c r="BM66" s="18">
        <v>387</v>
      </c>
      <c r="BN66" s="17">
        <v>159</v>
      </c>
      <c r="BO66" s="17">
        <v>64</v>
      </c>
      <c r="BP66" s="17">
        <v>214</v>
      </c>
      <c r="BQ66" s="32">
        <v>0.0233644859813084</v>
      </c>
      <c r="BR66" s="18">
        <v>5</v>
      </c>
      <c r="BS66" s="18">
        <v>645</v>
      </c>
      <c r="BT66" s="17">
        <v>159</v>
      </c>
      <c r="BU66" s="18">
        <v>64</v>
      </c>
      <c r="BV66" s="17">
        <v>162</v>
      </c>
      <c r="BW66" s="32">
        <v>0.0123456790123457</v>
      </c>
      <c r="BX66" s="18">
        <v>2</v>
      </c>
      <c r="BY66" s="18">
        <v>258</v>
      </c>
      <c r="BZ66" s="17">
        <v>159</v>
      </c>
      <c r="CA66" s="18">
        <v>57</v>
      </c>
      <c r="CB66" s="18">
        <v>138</v>
      </c>
      <c r="CC66" s="32">
        <v>0.0217391304347826</v>
      </c>
      <c r="CD66" s="18">
        <v>3</v>
      </c>
      <c r="CE66" s="18">
        <v>387</v>
      </c>
      <c r="CF66" s="17">
        <v>159</v>
      </c>
      <c r="CG66" s="18">
        <v>54</v>
      </c>
      <c r="CH66" s="33">
        <v>169</v>
      </c>
      <c r="CI66" s="32">
        <v>0.0177514792899408</v>
      </c>
      <c r="CJ66" s="18">
        <v>3</v>
      </c>
      <c r="CK66" s="18">
        <v>377</v>
      </c>
      <c r="CL66" s="17">
        <v>159</v>
      </c>
      <c r="CM66" s="18">
        <v>52</v>
      </c>
      <c r="CN66" s="33">
        <v>127</v>
      </c>
      <c r="CO66" s="32">
        <v>0.031496062992126</v>
      </c>
      <c r="CP66" s="17">
        <v>4</v>
      </c>
      <c r="CQ66" s="18">
        <v>506</v>
      </c>
      <c r="CR66" s="17">
        <v>159</v>
      </c>
      <c r="CS66" s="17">
        <v>48</v>
      </c>
      <c r="CT66" s="33">
        <v>111</v>
      </c>
      <c r="CU66" s="32">
        <v>0.00900900900900901</v>
      </c>
      <c r="CV66" s="17">
        <v>1</v>
      </c>
      <c r="CW66" s="18">
        <v>129</v>
      </c>
      <c r="CX66" s="17">
        <v>129</v>
      </c>
      <c r="CY66" s="17">
        <v>50</v>
      </c>
      <c r="CZ66" s="33">
        <v>101</v>
      </c>
      <c r="DA66" s="32">
        <v>0.0792079207920792</v>
      </c>
      <c r="DB66" s="18">
        <v>8</v>
      </c>
      <c r="DC66" s="18">
        <v>1033</v>
      </c>
      <c r="DD66" s="18">
        <f t="shared" si="1"/>
        <v>129.125</v>
      </c>
      <c r="DE66" s="17">
        <v>139</v>
      </c>
      <c r="DF66" s="17">
        <f t="shared" si="2"/>
        <v>-79</v>
      </c>
      <c r="DG66" s="36">
        <f t="shared" si="3"/>
        <v>-0.0764762826718296</v>
      </c>
      <c r="DH66" s="18">
        <v>46</v>
      </c>
      <c r="DI66" s="18">
        <v>115</v>
      </c>
      <c r="DJ66" s="26">
        <v>0.00869565217391304</v>
      </c>
      <c r="DK66" s="18">
        <v>1</v>
      </c>
      <c r="DL66" s="18">
        <v>124</v>
      </c>
      <c r="DM66" s="18">
        <f t="shared" si="51"/>
        <v>124</v>
      </c>
      <c r="DN66" s="17">
        <v>139</v>
      </c>
      <c r="DO66" s="17">
        <f t="shared" si="5"/>
        <v>-15</v>
      </c>
      <c r="DP66" s="36">
        <f t="shared" si="6"/>
        <v>-0.120967741935484</v>
      </c>
      <c r="DQ66" s="18">
        <v>45</v>
      </c>
      <c r="DR66" s="18">
        <v>119</v>
      </c>
      <c r="DS66" s="26">
        <v>0.0252100840336134</v>
      </c>
      <c r="DT66" s="18">
        <v>3</v>
      </c>
      <c r="DU66" s="18">
        <v>387</v>
      </c>
      <c r="DV66" s="18">
        <f t="shared" si="7"/>
        <v>129</v>
      </c>
      <c r="DW66" s="17">
        <v>139</v>
      </c>
      <c r="DX66" s="17">
        <f t="shared" si="8"/>
        <v>-30</v>
      </c>
      <c r="DY66" s="36">
        <f t="shared" si="9"/>
        <v>-0.0775193798449612</v>
      </c>
      <c r="DZ66" s="18">
        <v>42</v>
      </c>
      <c r="EA66" s="18">
        <v>84</v>
      </c>
      <c r="EB66" s="26">
        <v>0.0238095238095238</v>
      </c>
      <c r="EC66" s="18">
        <v>2</v>
      </c>
      <c r="ED66" s="18">
        <v>238</v>
      </c>
      <c r="EE66" s="18">
        <f t="shared" si="10"/>
        <v>119</v>
      </c>
      <c r="EF66" s="17">
        <v>139</v>
      </c>
      <c r="EG66" s="17">
        <f t="shared" si="11"/>
        <v>-40</v>
      </c>
      <c r="EH66" s="36">
        <f t="shared" si="12"/>
        <v>-0.168067226890756</v>
      </c>
      <c r="EI66" s="18">
        <v>41</v>
      </c>
      <c r="EJ66" s="18">
        <v>126</v>
      </c>
      <c r="EK66" s="26">
        <v>0.00793650793650794</v>
      </c>
      <c r="EL66" s="18">
        <v>1</v>
      </c>
      <c r="EM66" s="18">
        <v>124</v>
      </c>
      <c r="EN66" s="18">
        <f t="shared" si="13"/>
        <v>124</v>
      </c>
      <c r="EO66" s="17">
        <v>139</v>
      </c>
      <c r="EP66" s="17">
        <f t="shared" si="14"/>
        <v>-15</v>
      </c>
      <c r="EQ66" s="36">
        <f t="shared" si="15"/>
        <v>-0.120967741935484</v>
      </c>
      <c r="ER66" s="18">
        <v>436</v>
      </c>
      <c r="ES66" s="18">
        <v>120</v>
      </c>
      <c r="ET66" s="26">
        <v>0</v>
      </c>
      <c r="EU66" s="17">
        <v>0</v>
      </c>
      <c r="EV66" s="18">
        <v>0</v>
      </c>
      <c r="EW66" s="18">
        <f t="shared" si="16"/>
        <v>0</v>
      </c>
      <c r="EX66" s="17">
        <v>139</v>
      </c>
      <c r="EY66" s="17">
        <f t="shared" si="17"/>
        <v>0</v>
      </c>
      <c r="EZ66" s="36">
        <f t="shared" si="18"/>
        <v>0</v>
      </c>
      <c r="FA66" s="17">
        <v>296</v>
      </c>
      <c r="FB66" s="18">
        <v>118</v>
      </c>
      <c r="FC66" s="26">
        <v>0.00847457627118644</v>
      </c>
      <c r="FD66" s="17">
        <v>1</v>
      </c>
      <c r="FE66" s="18">
        <v>159</v>
      </c>
      <c r="FF66" s="18">
        <f t="shared" si="19"/>
        <v>159</v>
      </c>
      <c r="FG66" s="17">
        <v>139</v>
      </c>
      <c r="FH66" s="17">
        <f t="shared" si="20"/>
        <v>20</v>
      </c>
      <c r="FI66" s="36">
        <f t="shared" si="21"/>
        <v>0.125786163522013</v>
      </c>
      <c r="FJ66" s="17">
        <v>40</v>
      </c>
      <c r="FK66" s="18">
        <v>99</v>
      </c>
      <c r="FL66" s="26">
        <v>0</v>
      </c>
      <c r="FM66" s="17">
        <v>0</v>
      </c>
      <c r="FN66" s="18">
        <v>0</v>
      </c>
      <c r="FO66" s="18">
        <f t="shared" si="22"/>
        <v>0</v>
      </c>
      <c r="FP66" s="17">
        <v>139</v>
      </c>
      <c r="FQ66" s="17">
        <f t="shared" si="23"/>
        <v>0</v>
      </c>
      <c r="FR66" s="36">
        <f t="shared" si="24"/>
        <v>0</v>
      </c>
      <c r="FS66" s="17">
        <v>224</v>
      </c>
      <c r="FT66" s="18">
        <v>97</v>
      </c>
      <c r="FU66" s="26">
        <v>0.0103092783505155</v>
      </c>
      <c r="FV66" s="17">
        <v>1</v>
      </c>
      <c r="FW66" s="18">
        <v>150</v>
      </c>
      <c r="FX66" s="18">
        <f t="shared" si="25"/>
        <v>150</v>
      </c>
      <c r="FY66" s="17">
        <v>139</v>
      </c>
      <c r="FZ66" s="17">
        <f t="shared" si="26"/>
        <v>11</v>
      </c>
      <c r="GA66" s="36">
        <f t="shared" si="27"/>
        <v>0.0733333333333333</v>
      </c>
      <c r="GB66" s="17">
        <v>239</v>
      </c>
      <c r="GC66" s="18">
        <v>115</v>
      </c>
      <c r="GD66" s="26">
        <v>0</v>
      </c>
      <c r="GE66" s="17">
        <v>0</v>
      </c>
      <c r="GF66" s="18">
        <v>0</v>
      </c>
      <c r="GG66" s="18">
        <f t="shared" si="28"/>
        <v>0</v>
      </c>
      <c r="GH66" s="17">
        <v>139</v>
      </c>
      <c r="GI66" s="17">
        <f t="shared" si="29"/>
        <v>0</v>
      </c>
      <c r="GJ66" s="36">
        <f t="shared" si="30"/>
        <v>0</v>
      </c>
      <c r="GK66" s="17">
        <v>275</v>
      </c>
      <c r="GL66" s="18">
        <v>187</v>
      </c>
      <c r="GM66" s="26">
        <v>0.0160427807486631</v>
      </c>
      <c r="GN66" s="18">
        <v>3</v>
      </c>
      <c r="GO66" s="18">
        <v>477</v>
      </c>
      <c r="GP66" s="18">
        <f t="shared" si="31"/>
        <v>159</v>
      </c>
      <c r="GQ66" s="17">
        <v>139</v>
      </c>
      <c r="GR66" s="17">
        <f t="shared" si="32"/>
        <v>60</v>
      </c>
      <c r="GS66" s="36">
        <f t="shared" si="33"/>
        <v>0.125786163522013</v>
      </c>
      <c r="GT66" s="17">
        <v>148</v>
      </c>
      <c r="GU66" s="18">
        <v>238</v>
      </c>
      <c r="GV66" s="26">
        <v>0.00420168067226891</v>
      </c>
      <c r="GW66" s="18">
        <v>1</v>
      </c>
      <c r="GX66" s="18">
        <v>149</v>
      </c>
      <c r="GY66" s="18">
        <v>149</v>
      </c>
      <c r="GZ66" s="17">
        <v>139</v>
      </c>
      <c r="HA66" s="17">
        <v>10</v>
      </c>
      <c r="HB66" s="36">
        <v>0.0671140939597315</v>
      </c>
      <c r="HC66" s="17">
        <v>176</v>
      </c>
      <c r="HD66" s="18">
        <v>259</v>
      </c>
      <c r="HE66" s="26">
        <v>0.00386100386100386</v>
      </c>
      <c r="HF66" s="18">
        <v>1</v>
      </c>
      <c r="HG66" s="18">
        <v>159</v>
      </c>
      <c r="HH66" s="40">
        <v>159</v>
      </c>
      <c r="HI66" s="17">
        <v>139</v>
      </c>
      <c r="HJ66" s="17">
        <v>20</v>
      </c>
      <c r="HK66" s="36">
        <v>0.125786163522013</v>
      </c>
      <c r="HL66" s="18">
        <v>196</v>
      </c>
      <c r="HM66" s="18">
        <v>271</v>
      </c>
      <c r="HN66" s="26">
        <v>0.003690036900369</v>
      </c>
      <c r="HO66" s="18">
        <v>1</v>
      </c>
      <c r="HP66" s="18">
        <v>159</v>
      </c>
      <c r="HQ66" s="18">
        <f t="shared" si="54"/>
        <v>159</v>
      </c>
      <c r="HR66" s="17">
        <v>139</v>
      </c>
      <c r="HS66" s="17">
        <f t="shared" si="35"/>
        <v>20</v>
      </c>
      <c r="HT66" s="36">
        <f t="shared" si="36"/>
        <v>0.125786163522013</v>
      </c>
      <c r="HU66" s="18">
        <v>211</v>
      </c>
      <c r="HV66" s="18">
        <v>238</v>
      </c>
      <c r="HW66" s="26">
        <v>0</v>
      </c>
      <c r="HX66" s="17">
        <v>0</v>
      </c>
      <c r="HY66" s="18">
        <v>0</v>
      </c>
      <c r="HZ66" s="18">
        <v>0</v>
      </c>
      <c r="IA66" s="17">
        <v>139</v>
      </c>
      <c r="IB66" s="17">
        <f t="shared" si="37"/>
        <v>0</v>
      </c>
      <c r="IC66" s="36">
        <f t="shared" si="38"/>
        <v>0</v>
      </c>
      <c r="ID66" s="18">
        <v>227</v>
      </c>
      <c r="IE66" s="18">
        <v>247</v>
      </c>
      <c r="IF66" s="26">
        <v>0.00809716599190283</v>
      </c>
      <c r="IG66" s="17">
        <v>2</v>
      </c>
      <c r="IH66" s="18">
        <v>305</v>
      </c>
      <c r="II66" s="40">
        <v>152.5</v>
      </c>
      <c r="IJ66" s="17">
        <v>139</v>
      </c>
      <c r="IK66" s="17">
        <f t="shared" si="39"/>
        <v>27</v>
      </c>
      <c r="IL66" s="36">
        <f t="shared" si="40"/>
        <v>0.0885245901639344</v>
      </c>
      <c r="IM66" s="17">
        <v>247</v>
      </c>
      <c r="IN66" s="17"/>
      <c r="IO66" s="17">
        <v>798</v>
      </c>
      <c r="IP66" s="17">
        <v>99398.49</v>
      </c>
      <c r="IQ66" s="18">
        <v>288</v>
      </c>
      <c r="IR66" s="18">
        <v>34756.54</v>
      </c>
      <c r="IS66" s="17"/>
      <c r="IT66" s="17"/>
      <c r="IU66" s="17"/>
      <c r="IV66" s="17"/>
      <c r="IW66" s="16"/>
      <c r="IX66" s="16"/>
      <c r="IY66" s="16"/>
      <c r="IZ66" s="16"/>
      <c r="JA66" s="41"/>
      <c r="JB66" s="41"/>
      <c r="JC66" s="41"/>
      <c r="JD66" s="41"/>
      <c r="JE66" s="18"/>
      <c r="JF66" s="41"/>
      <c r="JG66" s="41"/>
      <c r="JH66" s="41"/>
      <c r="JI66" s="18"/>
      <c r="JJ66" s="18"/>
      <c r="JK66" s="18">
        <f t="shared" si="41"/>
        <v>82</v>
      </c>
      <c r="JL66" s="18">
        <f t="shared" si="42"/>
        <v>11013</v>
      </c>
      <c r="JM66" s="17">
        <v>139</v>
      </c>
      <c r="JN66" s="17">
        <f t="shared" si="43"/>
        <v>-384.999999999999</v>
      </c>
      <c r="JO66" s="36">
        <f t="shared" si="44"/>
        <v>-0.0349586851902297</v>
      </c>
      <c r="JP66" s="18">
        <f t="shared" si="45"/>
        <v>1168</v>
      </c>
      <c r="JQ66" s="42">
        <f t="shared" si="46"/>
        <v>145168.03</v>
      </c>
      <c r="JR66" s="43"/>
      <c r="JS66" s="43"/>
    </row>
    <row r="67" customFormat="1" ht="16.5" spans="1:279">
      <c r="A67" s="16"/>
      <c r="B67" s="17" t="s">
        <v>47</v>
      </c>
      <c r="C67" s="18">
        <v>6939962761299</v>
      </c>
      <c r="D67" s="18">
        <v>598979546544</v>
      </c>
      <c r="E67" s="18">
        <v>21062010001158</v>
      </c>
      <c r="F67" s="17" t="s">
        <v>263</v>
      </c>
      <c r="G67" s="19" t="s">
        <v>264</v>
      </c>
      <c r="H67" s="17" t="s">
        <v>129</v>
      </c>
      <c r="I67" s="26">
        <f>VLOOKUP(C67,[2]Sheet2!J:O,6,0)</f>
        <v>1</v>
      </c>
      <c r="J67" s="17">
        <f>VLOOKUP(C67,[2]Sheet2!J:M,4,0)</f>
        <v>2945</v>
      </c>
      <c r="K67" s="17">
        <f>VLOOKUP(C67,[2]Sheet2!J:P,7,0)</f>
        <v>1080</v>
      </c>
      <c r="L67" s="18">
        <f>VLOOKUP(C67,[2]Sheet2!J:N,5,0)</f>
        <v>61.2630014858841</v>
      </c>
      <c r="M67" s="27" t="e">
        <f ca="1" t="shared" si="0"/>
        <v>#VALUE!</v>
      </c>
      <c r="N67" s="17">
        <v>5699</v>
      </c>
      <c r="O67" s="26">
        <v>0.0421126513423408</v>
      </c>
      <c r="P67" s="18">
        <v>240</v>
      </c>
      <c r="Q67" s="18">
        <v>19029</v>
      </c>
      <c r="R67" s="17">
        <v>159</v>
      </c>
      <c r="S67" s="17">
        <v>2710</v>
      </c>
      <c r="T67" s="17">
        <v>5168</v>
      </c>
      <c r="U67" s="26">
        <v>0.0367647058823529</v>
      </c>
      <c r="V67" s="18">
        <v>190</v>
      </c>
      <c r="W67" s="18">
        <v>15521</v>
      </c>
      <c r="X67" s="17">
        <v>159</v>
      </c>
      <c r="Y67" s="17">
        <v>3260</v>
      </c>
      <c r="Z67" s="17">
        <v>4787</v>
      </c>
      <c r="AA67" s="26">
        <v>0.0244411949028619</v>
      </c>
      <c r="AB67" s="18">
        <v>117</v>
      </c>
      <c r="AC67" s="18">
        <v>10311</v>
      </c>
      <c r="AD67" s="17">
        <v>159</v>
      </c>
      <c r="AE67" s="17">
        <v>1700</v>
      </c>
      <c r="AF67" s="17">
        <v>6270</v>
      </c>
      <c r="AG67" s="26">
        <v>0.0180223285486443</v>
      </c>
      <c r="AH67" s="18">
        <v>113</v>
      </c>
      <c r="AI67" s="18">
        <v>9967</v>
      </c>
      <c r="AJ67" s="17">
        <v>159</v>
      </c>
      <c r="AK67" s="17">
        <v>1732</v>
      </c>
      <c r="AL67" s="17">
        <v>3229</v>
      </c>
      <c r="AM67" s="26">
        <v>0.0309693403530505</v>
      </c>
      <c r="AN67" s="18">
        <v>100</v>
      </c>
      <c r="AO67" s="18">
        <v>8836</v>
      </c>
      <c r="AP67" s="17">
        <v>159</v>
      </c>
      <c r="AQ67" s="17">
        <v>1814</v>
      </c>
      <c r="AR67" s="17">
        <v>2564</v>
      </c>
      <c r="AS67" s="26">
        <v>0.0296411856474259</v>
      </c>
      <c r="AT67" s="18">
        <v>76</v>
      </c>
      <c r="AU67" s="18">
        <v>6783</v>
      </c>
      <c r="AV67" s="17">
        <v>159</v>
      </c>
      <c r="AW67" s="17">
        <v>2134</v>
      </c>
      <c r="AX67" s="17">
        <v>3264</v>
      </c>
      <c r="AY67" s="26">
        <v>0.0196078431372549</v>
      </c>
      <c r="AZ67" s="17">
        <v>64</v>
      </c>
      <c r="BA67" s="18">
        <v>5630</v>
      </c>
      <c r="BB67" s="17">
        <v>159</v>
      </c>
      <c r="BC67" s="17">
        <v>2684</v>
      </c>
      <c r="BD67" s="17">
        <v>3155</v>
      </c>
      <c r="BE67" s="32">
        <v>0.01743264659271</v>
      </c>
      <c r="BF67" s="17">
        <v>55</v>
      </c>
      <c r="BG67" s="18">
        <v>5377</v>
      </c>
      <c r="BH67" s="17">
        <v>159</v>
      </c>
      <c r="BI67" s="17">
        <v>4318</v>
      </c>
      <c r="BJ67" s="17">
        <v>2505</v>
      </c>
      <c r="BK67" s="32">
        <v>0.0255489021956088</v>
      </c>
      <c r="BL67" s="18">
        <v>64</v>
      </c>
      <c r="BM67" s="18">
        <v>5685</v>
      </c>
      <c r="BN67" s="17">
        <v>159</v>
      </c>
      <c r="BO67" s="17">
        <v>4072</v>
      </c>
      <c r="BP67" s="17">
        <v>2457</v>
      </c>
      <c r="BQ67" s="32">
        <v>0.0305250305250305</v>
      </c>
      <c r="BR67" s="18">
        <v>75</v>
      </c>
      <c r="BS67" s="18">
        <v>6598</v>
      </c>
      <c r="BT67" s="17">
        <v>159</v>
      </c>
      <c r="BU67" s="18">
        <v>4072</v>
      </c>
      <c r="BV67" s="17">
        <v>2446</v>
      </c>
      <c r="BW67" s="32">
        <v>0.0384300899427637</v>
      </c>
      <c r="BX67" s="18">
        <v>94</v>
      </c>
      <c r="BY67" s="18">
        <v>8302</v>
      </c>
      <c r="BZ67" s="17">
        <v>159</v>
      </c>
      <c r="CA67" s="18">
        <v>4748</v>
      </c>
      <c r="CB67" s="18">
        <v>2421</v>
      </c>
      <c r="CC67" s="32">
        <v>0.0326311441553077</v>
      </c>
      <c r="CD67" s="18">
        <v>79</v>
      </c>
      <c r="CE67" s="18">
        <v>6992</v>
      </c>
      <c r="CF67" s="17">
        <v>159</v>
      </c>
      <c r="CG67" s="18">
        <v>5118</v>
      </c>
      <c r="CH67" s="33">
        <v>2268</v>
      </c>
      <c r="CI67" s="32">
        <v>0.0304232804232804</v>
      </c>
      <c r="CJ67" s="18">
        <v>69</v>
      </c>
      <c r="CK67" s="18">
        <v>6096</v>
      </c>
      <c r="CL67" s="17">
        <v>159</v>
      </c>
      <c r="CM67" s="18">
        <v>5584</v>
      </c>
      <c r="CN67" s="33">
        <v>2791</v>
      </c>
      <c r="CO67" s="32">
        <v>0.0232891436761018</v>
      </c>
      <c r="CP67" s="17">
        <v>65</v>
      </c>
      <c r="CQ67" s="18">
        <v>5742</v>
      </c>
      <c r="CR67" s="17">
        <v>159</v>
      </c>
      <c r="CS67" s="17">
        <v>6030</v>
      </c>
      <c r="CT67" s="33">
        <v>2405</v>
      </c>
      <c r="CU67" s="32">
        <v>0.0266112266112266</v>
      </c>
      <c r="CV67" s="17">
        <v>64</v>
      </c>
      <c r="CW67" s="18">
        <v>5629</v>
      </c>
      <c r="CX67" s="17">
        <v>159</v>
      </c>
      <c r="CY67" s="17">
        <v>5922</v>
      </c>
      <c r="CZ67" s="33">
        <v>2355</v>
      </c>
      <c r="DA67" s="32">
        <v>0.0267515923566879</v>
      </c>
      <c r="DB67" s="18">
        <v>63</v>
      </c>
      <c r="DC67" s="18">
        <v>5697</v>
      </c>
      <c r="DD67" s="18">
        <f t="shared" si="1"/>
        <v>90.4285714285714</v>
      </c>
      <c r="DE67" s="17">
        <v>89</v>
      </c>
      <c r="DF67" s="17">
        <f t="shared" si="2"/>
        <v>90.0000000000001</v>
      </c>
      <c r="DG67" s="36">
        <f t="shared" si="3"/>
        <v>0.0157977883096367</v>
      </c>
      <c r="DH67" s="18">
        <v>5808</v>
      </c>
      <c r="DI67" s="18">
        <v>2412</v>
      </c>
      <c r="DJ67" s="26">
        <v>0.0203150912106136</v>
      </c>
      <c r="DK67" s="18">
        <v>49</v>
      </c>
      <c r="DL67" s="18">
        <v>4762</v>
      </c>
      <c r="DM67" s="18">
        <f t="shared" si="51"/>
        <v>97.1836734693878</v>
      </c>
      <c r="DN67" s="17">
        <v>89</v>
      </c>
      <c r="DO67" s="17">
        <f t="shared" si="5"/>
        <v>401</v>
      </c>
      <c r="DP67" s="36">
        <f t="shared" si="6"/>
        <v>0.0842083158336833</v>
      </c>
      <c r="DQ67" s="18">
        <v>5698</v>
      </c>
      <c r="DR67" s="18">
        <v>1898</v>
      </c>
      <c r="DS67" s="26">
        <v>0.0163329820864067</v>
      </c>
      <c r="DT67" s="18">
        <v>31</v>
      </c>
      <c r="DU67" s="18">
        <v>3005</v>
      </c>
      <c r="DV67" s="18">
        <f t="shared" si="7"/>
        <v>96.9354838709677</v>
      </c>
      <c r="DW67" s="17">
        <v>89</v>
      </c>
      <c r="DX67" s="17">
        <f t="shared" si="8"/>
        <v>246</v>
      </c>
      <c r="DY67" s="36">
        <f t="shared" si="9"/>
        <v>0.0818635607321132</v>
      </c>
      <c r="DZ67" s="18">
        <v>6288</v>
      </c>
      <c r="EA67" s="18">
        <v>1680</v>
      </c>
      <c r="EB67" s="26">
        <v>0.018452380952381</v>
      </c>
      <c r="EC67" s="18">
        <v>31</v>
      </c>
      <c r="ED67" s="18">
        <v>3048</v>
      </c>
      <c r="EE67" s="18">
        <f t="shared" si="10"/>
        <v>98.3225806451613</v>
      </c>
      <c r="EF67" s="17">
        <v>89</v>
      </c>
      <c r="EG67" s="17">
        <f t="shared" si="11"/>
        <v>289</v>
      </c>
      <c r="EH67" s="36">
        <f t="shared" si="12"/>
        <v>0.0948162729658793</v>
      </c>
      <c r="EI67" s="18">
        <v>5628</v>
      </c>
      <c r="EJ67" s="18">
        <v>1896</v>
      </c>
      <c r="EK67" s="26">
        <v>0.0184599156118143</v>
      </c>
      <c r="EL67" s="18">
        <v>35</v>
      </c>
      <c r="EM67" s="18">
        <v>3418</v>
      </c>
      <c r="EN67" s="18">
        <f t="shared" si="13"/>
        <v>97.6571428571429</v>
      </c>
      <c r="EO67" s="17">
        <v>89</v>
      </c>
      <c r="EP67" s="17">
        <f t="shared" si="14"/>
        <v>303</v>
      </c>
      <c r="EQ67" s="36">
        <f t="shared" si="15"/>
        <v>0.0886483323581042</v>
      </c>
      <c r="ER67" s="18">
        <v>6166</v>
      </c>
      <c r="ES67" s="18">
        <v>1869</v>
      </c>
      <c r="ET67" s="26">
        <v>0.0304975922953451</v>
      </c>
      <c r="EU67" s="17">
        <v>57</v>
      </c>
      <c r="EV67" s="18">
        <v>4963</v>
      </c>
      <c r="EW67" s="18">
        <f t="shared" si="16"/>
        <v>87.0701754385965</v>
      </c>
      <c r="EX67" s="17">
        <v>89</v>
      </c>
      <c r="EY67" s="17">
        <f t="shared" si="17"/>
        <v>-110</v>
      </c>
      <c r="EZ67" s="36">
        <f t="shared" si="18"/>
        <v>-0.0221640137013903</v>
      </c>
      <c r="FA67" s="17">
        <v>6090</v>
      </c>
      <c r="FB67" s="18">
        <v>2013</v>
      </c>
      <c r="FC67" s="26">
        <v>0.0303030303030303</v>
      </c>
      <c r="FD67" s="17">
        <v>61</v>
      </c>
      <c r="FE67" s="18">
        <v>5333</v>
      </c>
      <c r="FF67" s="18">
        <f t="shared" si="19"/>
        <v>87.4262295081967</v>
      </c>
      <c r="FG67" s="17">
        <v>89</v>
      </c>
      <c r="FH67" s="17">
        <f t="shared" si="20"/>
        <v>-95.9999999999997</v>
      </c>
      <c r="FI67" s="36">
        <f t="shared" si="21"/>
        <v>-0.0180011250703168</v>
      </c>
      <c r="FJ67" s="17">
        <v>5532</v>
      </c>
      <c r="FK67" s="18">
        <v>1574</v>
      </c>
      <c r="FL67" s="26">
        <v>0.036848792884371</v>
      </c>
      <c r="FM67" s="17">
        <v>58</v>
      </c>
      <c r="FN67" s="18">
        <v>5063</v>
      </c>
      <c r="FO67" s="18">
        <f t="shared" si="22"/>
        <v>87.2931034482759</v>
      </c>
      <c r="FP67" s="17">
        <v>89</v>
      </c>
      <c r="FQ67" s="17">
        <f t="shared" si="23"/>
        <v>-99.0000000000003</v>
      </c>
      <c r="FR67" s="36">
        <f t="shared" si="24"/>
        <v>-0.0195536243333992</v>
      </c>
      <c r="FS67" s="17">
        <v>6976</v>
      </c>
      <c r="FT67" s="18">
        <v>1480</v>
      </c>
      <c r="FU67" s="26">
        <v>0.025</v>
      </c>
      <c r="FV67" s="17">
        <v>37</v>
      </c>
      <c r="FW67" s="18">
        <v>3461</v>
      </c>
      <c r="FX67" s="18">
        <f t="shared" si="25"/>
        <v>93.5405405405405</v>
      </c>
      <c r="FY67" s="17">
        <v>89</v>
      </c>
      <c r="FZ67" s="17">
        <f t="shared" si="26"/>
        <v>168</v>
      </c>
      <c r="GA67" s="36">
        <f t="shared" si="27"/>
        <v>0.0485408841375326</v>
      </c>
      <c r="GB67" s="17">
        <v>7114</v>
      </c>
      <c r="GC67" s="18">
        <v>1216</v>
      </c>
      <c r="GD67" s="26">
        <v>0.0222039473684211</v>
      </c>
      <c r="GE67" s="17">
        <v>27</v>
      </c>
      <c r="GF67" s="18">
        <v>2606</v>
      </c>
      <c r="GG67" s="18">
        <f t="shared" si="28"/>
        <v>96.5185185185185</v>
      </c>
      <c r="GH67" s="17">
        <v>89</v>
      </c>
      <c r="GI67" s="17">
        <f t="shared" si="29"/>
        <v>203</v>
      </c>
      <c r="GJ67" s="36">
        <f t="shared" si="30"/>
        <v>0.0778971603990791</v>
      </c>
      <c r="GK67" s="17">
        <v>7234</v>
      </c>
      <c r="GL67" s="18">
        <v>1528</v>
      </c>
      <c r="GM67" s="26">
        <v>0.0222513089005236</v>
      </c>
      <c r="GN67" s="18">
        <v>34</v>
      </c>
      <c r="GO67" s="18">
        <v>3059</v>
      </c>
      <c r="GP67" s="18">
        <f t="shared" si="31"/>
        <v>89.9705882352941</v>
      </c>
      <c r="GQ67" s="17">
        <v>89</v>
      </c>
      <c r="GR67" s="17">
        <f t="shared" si="32"/>
        <v>32.9999999999999</v>
      </c>
      <c r="GS67" s="36">
        <f t="shared" si="33"/>
        <v>0.0107878391631252</v>
      </c>
      <c r="GT67" s="17">
        <v>6222</v>
      </c>
      <c r="GU67" s="18">
        <v>1664</v>
      </c>
      <c r="GV67" s="26">
        <v>0.0252403846153846</v>
      </c>
      <c r="GW67" s="18">
        <v>42</v>
      </c>
      <c r="GX67" s="18">
        <v>3664</v>
      </c>
      <c r="GY67" s="18">
        <v>87.2380952380952</v>
      </c>
      <c r="GZ67" s="17">
        <v>89</v>
      </c>
      <c r="HA67" s="17">
        <v>-73.9999999999999</v>
      </c>
      <c r="HB67" s="36">
        <v>-0.0201965065502183</v>
      </c>
      <c r="HC67" s="17">
        <v>6242</v>
      </c>
      <c r="HD67" s="18">
        <v>1645</v>
      </c>
      <c r="HE67" s="26">
        <v>0.0261398176291793</v>
      </c>
      <c r="HF67" s="18">
        <v>43</v>
      </c>
      <c r="HG67" s="18">
        <v>3814</v>
      </c>
      <c r="HH67" s="40">
        <v>88.6976744186046</v>
      </c>
      <c r="HI67" s="17">
        <v>89</v>
      </c>
      <c r="HJ67" s="17">
        <v>-13.0000000000001</v>
      </c>
      <c r="HK67" s="36">
        <v>-0.00340849501835346</v>
      </c>
      <c r="HL67" s="18">
        <v>6160</v>
      </c>
      <c r="HM67" s="18">
        <v>1728</v>
      </c>
      <c r="HN67" s="26">
        <v>0.0289351851851852</v>
      </c>
      <c r="HO67" s="18">
        <v>50</v>
      </c>
      <c r="HP67" s="18">
        <v>4428</v>
      </c>
      <c r="HQ67" s="18">
        <f t="shared" si="54"/>
        <v>88.56</v>
      </c>
      <c r="HR67" s="17">
        <v>89</v>
      </c>
      <c r="HS67" s="17">
        <f t="shared" si="35"/>
        <v>-21.9999999999999</v>
      </c>
      <c r="HT67" s="36">
        <f t="shared" si="36"/>
        <v>-0.00496838301716348</v>
      </c>
      <c r="HU67" s="18">
        <v>6068</v>
      </c>
      <c r="HV67" s="18">
        <v>1721</v>
      </c>
      <c r="HW67" s="26">
        <v>0.0249854735618826</v>
      </c>
      <c r="HX67" s="17">
        <v>43</v>
      </c>
      <c r="HY67" s="18">
        <v>3762</v>
      </c>
      <c r="HZ67" s="18">
        <v>87.4883720930233</v>
      </c>
      <c r="IA67" s="17">
        <v>89</v>
      </c>
      <c r="IB67" s="17">
        <f t="shared" si="37"/>
        <v>-64.9999999999981</v>
      </c>
      <c r="IC67" s="36">
        <f t="shared" si="38"/>
        <v>-0.0172780435938325</v>
      </c>
      <c r="ID67" s="18">
        <v>5968</v>
      </c>
      <c r="IE67" s="18">
        <v>1524</v>
      </c>
      <c r="IF67" s="26">
        <v>0.0275590551181102</v>
      </c>
      <c r="IG67" s="17">
        <v>42</v>
      </c>
      <c r="IH67" s="18">
        <v>3849</v>
      </c>
      <c r="II67" s="40">
        <v>91.6428571428571</v>
      </c>
      <c r="IJ67" s="17">
        <v>89</v>
      </c>
      <c r="IK67" s="17">
        <f t="shared" si="39"/>
        <v>110.999999999998</v>
      </c>
      <c r="IL67" s="36">
        <f t="shared" si="40"/>
        <v>0.0288386593920494</v>
      </c>
      <c r="IM67" s="17">
        <v>5910</v>
      </c>
      <c r="IN67" s="17"/>
      <c r="IO67" s="17">
        <v>2201</v>
      </c>
      <c r="IP67" s="17">
        <v>168718.08</v>
      </c>
      <c r="IQ67" s="18">
        <v>2980</v>
      </c>
      <c r="IR67" s="18">
        <v>245851.29</v>
      </c>
      <c r="IS67" s="17"/>
      <c r="IT67" s="17"/>
      <c r="IU67" s="17"/>
      <c r="IV67" s="17"/>
      <c r="IW67" s="16"/>
      <c r="IX67" s="16"/>
      <c r="IY67" s="16"/>
      <c r="IZ67" s="16"/>
      <c r="JA67" s="41"/>
      <c r="JB67" s="41"/>
      <c r="JC67" s="41"/>
      <c r="JD67" s="41"/>
      <c r="JE67" s="18"/>
      <c r="JF67" s="41"/>
      <c r="JG67" s="41"/>
      <c r="JH67" s="41"/>
      <c r="JI67" s="18"/>
      <c r="JJ67" s="18"/>
      <c r="JK67" s="18">
        <f t="shared" si="41"/>
        <v>2168</v>
      </c>
      <c r="JL67" s="18">
        <f t="shared" si="42"/>
        <v>190430</v>
      </c>
      <c r="JM67" s="17">
        <v>89</v>
      </c>
      <c r="JN67" s="17">
        <f t="shared" si="43"/>
        <v>-2522</v>
      </c>
      <c r="JO67" s="36">
        <f t="shared" si="44"/>
        <v>-0.013243711600063</v>
      </c>
      <c r="JP67" s="18">
        <f t="shared" si="45"/>
        <v>7349</v>
      </c>
      <c r="JQ67" s="42">
        <f t="shared" si="46"/>
        <v>604999.37</v>
      </c>
      <c r="JR67" s="43"/>
      <c r="JS67" s="43"/>
    </row>
    <row r="68" customFormat="1" ht="16.5" spans="1:279">
      <c r="A68" s="16"/>
      <c r="B68" s="17" t="s">
        <v>47</v>
      </c>
      <c r="C68" s="18">
        <v>6939962765433</v>
      </c>
      <c r="D68" s="18">
        <v>601023822804</v>
      </c>
      <c r="E68" s="18">
        <v>21062010001398</v>
      </c>
      <c r="F68" s="17" t="s">
        <v>265</v>
      </c>
      <c r="G68" s="19" t="s">
        <v>266</v>
      </c>
      <c r="H68" s="17" t="s">
        <v>129</v>
      </c>
      <c r="I68" s="26">
        <f>VLOOKUP(C68,[2]Sheet2!J:O,6,0)</f>
        <v>1</v>
      </c>
      <c r="J68" s="17">
        <f>VLOOKUP(C68,[2]Sheet2!J:M,4,0)</f>
        <v>620</v>
      </c>
      <c r="K68" s="17">
        <f>VLOOKUP(C68,[2]Sheet2!J:P,7,0)</f>
        <v>268</v>
      </c>
      <c r="L68" s="18">
        <f>VLOOKUP(C68,[2]Sheet2!J:N,5,0)</f>
        <v>62.9599345870809</v>
      </c>
      <c r="M68" s="27" t="e">
        <f ca="1" t="shared" si="0"/>
        <v>#VALUE!</v>
      </c>
      <c r="N68" s="17">
        <v>1181</v>
      </c>
      <c r="O68" s="26">
        <v>0.012701100762066</v>
      </c>
      <c r="P68" s="18">
        <v>15</v>
      </c>
      <c r="Q68" s="18">
        <v>2685</v>
      </c>
      <c r="R68" s="17">
        <v>145</v>
      </c>
      <c r="S68" s="17">
        <v>136</v>
      </c>
      <c r="T68" s="17">
        <v>1000</v>
      </c>
      <c r="U68" s="26">
        <v>0.016</v>
      </c>
      <c r="V68" s="18">
        <v>16</v>
      </c>
      <c r="W68" s="18">
        <v>2864</v>
      </c>
      <c r="X68" s="17">
        <v>145</v>
      </c>
      <c r="Y68" s="17">
        <v>121</v>
      </c>
      <c r="Z68" s="17">
        <v>808</v>
      </c>
      <c r="AA68" s="26">
        <v>0.00866336633663366</v>
      </c>
      <c r="AB68" s="18">
        <v>7</v>
      </c>
      <c r="AC68" s="18">
        <v>1238</v>
      </c>
      <c r="AD68" s="17">
        <v>145</v>
      </c>
      <c r="AE68" s="17">
        <v>115</v>
      </c>
      <c r="AF68" s="17">
        <v>870</v>
      </c>
      <c r="AG68" s="26">
        <v>0.00804597701149425</v>
      </c>
      <c r="AH68" s="18">
        <v>7</v>
      </c>
      <c r="AI68" s="18">
        <v>1238</v>
      </c>
      <c r="AJ68" s="17">
        <v>145</v>
      </c>
      <c r="AK68" s="17">
        <v>111</v>
      </c>
      <c r="AL68" s="17">
        <v>950</v>
      </c>
      <c r="AM68" s="26">
        <v>0.00315789473684211</v>
      </c>
      <c r="AN68" s="18">
        <v>3</v>
      </c>
      <c r="AO68" s="18">
        <v>526</v>
      </c>
      <c r="AP68" s="17">
        <v>145</v>
      </c>
      <c r="AQ68" s="17">
        <v>110</v>
      </c>
      <c r="AR68" s="17">
        <v>647</v>
      </c>
      <c r="AS68" s="26">
        <v>0.0108191653786708</v>
      </c>
      <c r="AT68" s="18">
        <v>7</v>
      </c>
      <c r="AU68" s="18">
        <v>1256</v>
      </c>
      <c r="AV68" s="17">
        <v>145</v>
      </c>
      <c r="AW68" s="17">
        <v>103</v>
      </c>
      <c r="AX68" s="17">
        <v>557</v>
      </c>
      <c r="AY68" s="26">
        <v>0.00359066427289048</v>
      </c>
      <c r="AZ68" s="17">
        <v>2</v>
      </c>
      <c r="BA68" s="18">
        <v>358</v>
      </c>
      <c r="BB68" s="17">
        <v>145</v>
      </c>
      <c r="BC68" s="17">
        <v>102</v>
      </c>
      <c r="BD68" s="17">
        <v>501</v>
      </c>
      <c r="BE68" s="32">
        <v>0</v>
      </c>
      <c r="BF68" s="17">
        <v>0</v>
      </c>
      <c r="BG68" s="18">
        <v>0</v>
      </c>
      <c r="BH68" s="17">
        <v>145</v>
      </c>
      <c r="BI68" s="17">
        <v>102</v>
      </c>
      <c r="BJ68" s="17">
        <v>351</v>
      </c>
      <c r="BK68" s="32">
        <v>0</v>
      </c>
      <c r="BL68" s="18">
        <v>0</v>
      </c>
      <c r="BM68" s="18">
        <v>0</v>
      </c>
      <c r="BN68" s="17">
        <v>145</v>
      </c>
      <c r="BO68" s="17">
        <v>674</v>
      </c>
      <c r="BP68" s="17">
        <v>330</v>
      </c>
      <c r="BQ68" s="32">
        <v>0.00303030303030303</v>
      </c>
      <c r="BR68" s="18">
        <v>1</v>
      </c>
      <c r="BS68" s="18">
        <v>199</v>
      </c>
      <c r="BT68" s="17">
        <v>199</v>
      </c>
      <c r="BU68" s="18">
        <v>674</v>
      </c>
      <c r="BV68" s="17">
        <v>305</v>
      </c>
      <c r="BW68" s="32">
        <v>0</v>
      </c>
      <c r="BX68" s="18">
        <v>0</v>
      </c>
      <c r="BY68" s="18">
        <v>0</v>
      </c>
      <c r="BZ68" s="17">
        <v>199</v>
      </c>
      <c r="CA68" s="18">
        <v>135</v>
      </c>
      <c r="CB68" s="18">
        <v>324</v>
      </c>
      <c r="CC68" s="32">
        <v>0.00925925925925926</v>
      </c>
      <c r="CD68" s="18">
        <v>3</v>
      </c>
      <c r="CE68" s="18">
        <v>597</v>
      </c>
      <c r="CF68" s="17">
        <v>199</v>
      </c>
      <c r="CG68" s="18">
        <v>102</v>
      </c>
      <c r="CH68" s="33">
        <v>333</v>
      </c>
      <c r="CI68" s="32">
        <v>0</v>
      </c>
      <c r="CJ68" s="18">
        <v>0</v>
      </c>
      <c r="CK68" s="18">
        <v>0</v>
      </c>
      <c r="CL68" s="17">
        <v>199</v>
      </c>
      <c r="CM68" s="18">
        <v>123</v>
      </c>
      <c r="CN68" s="33">
        <v>298</v>
      </c>
      <c r="CO68" s="32">
        <v>0</v>
      </c>
      <c r="CP68" s="17">
        <v>0</v>
      </c>
      <c r="CQ68" s="18">
        <v>0</v>
      </c>
      <c r="CR68" s="17">
        <v>199</v>
      </c>
      <c r="CS68" s="17">
        <v>171</v>
      </c>
      <c r="CT68" s="33">
        <v>345</v>
      </c>
      <c r="CU68" s="32">
        <v>0.0144927536231884</v>
      </c>
      <c r="CV68" s="17">
        <v>5</v>
      </c>
      <c r="CW68" s="18">
        <v>995</v>
      </c>
      <c r="CX68" s="17">
        <v>199</v>
      </c>
      <c r="CY68" s="17">
        <v>226</v>
      </c>
      <c r="CZ68" s="33">
        <v>362</v>
      </c>
      <c r="DA68" s="32">
        <v>0.0110497237569061</v>
      </c>
      <c r="DB68" s="18">
        <v>4</v>
      </c>
      <c r="DC68" s="18">
        <v>796</v>
      </c>
      <c r="DD68" s="18">
        <f t="shared" si="1"/>
        <v>199</v>
      </c>
      <c r="DE68" s="17">
        <v>159</v>
      </c>
      <c r="DF68" s="17">
        <f t="shared" si="2"/>
        <v>160</v>
      </c>
      <c r="DG68" s="36">
        <f t="shared" si="3"/>
        <v>0.201005025125628</v>
      </c>
      <c r="DH68" s="18">
        <v>383</v>
      </c>
      <c r="DI68" s="18">
        <v>425</v>
      </c>
      <c r="DJ68" s="26">
        <v>0.0141176470588235</v>
      </c>
      <c r="DK68" s="18">
        <v>6</v>
      </c>
      <c r="DL68" s="18">
        <v>1179</v>
      </c>
      <c r="DM68" s="18">
        <f t="shared" si="51"/>
        <v>196.5</v>
      </c>
      <c r="DN68" s="17">
        <v>159</v>
      </c>
      <c r="DO68" s="17">
        <f t="shared" si="5"/>
        <v>225</v>
      </c>
      <c r="DP68" s="36">
        <f t="shared" si="6"/>
        <v>0.190839694656489</v>
      </c>
      <c r="DQ68" s="18">
        <v>417</v>
      </c>
      <c r="DR68" s="18">
        <v>415</v>
      </c>
      <c r="DS68" s="26">
        <v>0.0072289156626506</v>
      </c>
      <c r="DT68" s="18">
        <v>3</v>
      </c>
      <c r="DU68" s="18">
        <v>589</v>
      </c>
      <c r="DV68" s="18">
        <f t="shared" si="7"/>
        <v>196.333333333333</v>
      </c>
      <c r="DW68" s="17">
        <v>159</v>
      </c>
      <c r="DX68" s="17">
        <f t="shared" si="8"/>
        <v>112</v>
      </c>
      <c r="DY68" s="36">
        <f t="shared" si="9"/>
        <v>0.190152801358234</v>
      </c>
      <c r="DZ68" s="18">
        <v>626</v>
      </c>
      <c r="EA68" s="18">
        <v>405</v>
      </c>
      <c r="EB68" s="26">
        <v>0.037037037037037</v>
      </c>
      <c r="EC68" s="18">
        <v>15</v>
      </c>
      <c r="ED68" s="18">
        <v>2955</v>
      </c>
      <c r="EE68" s="18">
        <f t="shared" si="10"/>
        <v>197</v>
      </c>
      <c r="EF68" s="17">
        <v>159</v>
      </c>
      <c r="EG68" s="17">
        <f t="shared" si="11"/>
        <v>570</v>
      </c>
      <c r="EH68" s="36">
        <f t="shared" si="12"/>
        <v>0.192893401015228</v>
      </c>
      <c r="EI68" s="18">
        <v>547</v>
      </c>
      <c r="EJ68" s="18">
        <v>436</v>
      </c>
      <c r="EK68" s="26">
        <v>0.0137614678899083</v>
      </c>
      <c r="EL68" s="18">
        <v>6</v>
      </c>
      <c r="EM68" s="18">
        <v>1164</v>
      </c>
      <c r="EN68" s="18">
        <f t="shared" si="13"/>
        <v>194</v>
      </c>
      <c r="EO68" s="17">
        <v>159</v>
      </c>
      <c r="EP68" s="17">
        <f t="shared" si="14"/>
        <v>210</v>
      </c>
      <c r="EQ68" s="36">
        <f t="shared" si="15"/>
        <v>0.180412371134021</v>
      </c>
      <c r="ER68" s="18">
        <v>779</v>
      </c>
      <c r="ES68" s="18">
        <v>435</v>
      </c>
      <c r="ET68" s="26">
        <v>0.0298850574712644</v>
      </c>
      <c r="EU68" s="17">
        <v>13</v>
      </c>
      <c r="EV68" s="18">
        <v>2159</v>
      </c>
      <c r="EW68" s="18">
        <f t="shared" si="16"/>
        <v>166.076923076923</v>
      </c>
      <c r="EX68" s="17">
        <v>159</v>
      </c>
      <c r="EY68" s="17">
        <f t="shared" si="17"/>
        <v>91.9999999999999</v>
      </c>
      <c r="EZ68" s="36">
        <f t="shared" si="18"/>
        <v>0.0426123205187586</v>
      </c>
      <c r="FA68" s="17">
        <v>742</v>
      </c>
      <c r="FB68" s="18">
        <v>485</v>
      </c>
      <c r="FC68" s="26">
        <v>0.0247422680412371</v>
      </c>
      <c r="FD68" s="17">
        <v>12</v>
      </c>
      <c r="FE68" s="18">
        <v>2008</v>
      </c>
      <c r="FF68" s="18">
        <f t="shared" si="19"/>
        <v>167.333333333333</v>
      </c>
      <c r="FG68" s="17">
        <v>159</v>
      </c>
      <c r="FH68" s="17">
        <f t="shared" si="20"/>
        <v>100</v>
      </c>
      <c r="FI68" s="36">
        <f t="shared" si="21"/>
        <v>0.0498007968127491</v>
      </c>
      <c r="FJ68" s="17">
        <v>544</v>
      </c>
      <c r="FK68" s="18">
        <v>538</v>
      </c>
      <c r="FL68" s="26">
        <v>0.033457249070632</v>
      </c>
      <c r="FM68" s="17">
        <v>18</v>
      </c>
      <c r="FN68" s="18">
        <v>2969</v>
      </c>
      <c r="FO68" s="18">
        <f t="shared" si="22"/>
        <v>164.944444444444</v>
      </c>
      <c r="FP68" s="17">
        <v>159</v>
      </c>
      <c r="FQ68" s="17">
        <f t="shared" si="23"/>
        <v>107</v>
      </c>
      <c r="FR68" s="36">
        <f t="shared" si="24"/>
        <v>0.0360390703940722</v>
      </c>
      <c r="FS68" s="17">
        <v>870</v>
      </c>
      <c r="FT68" s="18">
        <v>467</v>
      </c>
      <c r="FU68" s="26">
        <v>0.0256959314775161</v>
      </c>
      <c r="FV68" s="17">
        <v>12</v>
      </c>
      <c r="FW68" s="18">
        <v>2005</v>
      </c>
      <c r="FX68" s="18">
        <f t="shared" si="25"/>
        <v>167.083333333333</v>
      </c>
      <c r="FY68" s="17">
        <v>159</v>
      </c>
      <c r="FZ68" s="17">
        <f t="shared" si="26"/>
        <v>97.0000000000001</v>
      </c>
      <c r="GA68" s="36">
        <f t="shared" si="27"/>
        <v>0.0483790523690774</v>
      </c>
      <c r="GB68" s="17">
        <v>883</v>
      </c>
      <c r="GC68" s="18">
        <v>538</v>
      </c>
      <c r="GD68" s="26">
        <v>0.0371747211895911</v>
      </c>
      <c r="GE68" s="17">
        <v>20</v>
      </c>
      <c r="GF68" s="18">
        <v>3311</v>
      </c>
      <c r="GG68" s="18">
        <f t="shared" si="28"/>
        <v>165.55</v>
      </c>
      <c r="GH68" s="17">
        <v>159</v>
      </c>
      <c r="GI68" s="17">
        <f t="shared" si="29"/>
        <v>131</v>
      </c>
      <c r="GJ68" s="36">
        <f t="shared" si="30"/>
        <v>0.0395650860767141</v>
      </c>
      <c r="GK68" s="17">
        <v>880</v>
      </c>
      <c r="GL68" s="18">
        <v>547</v>
      </c>
      <c r="GM68" s="26">
        <v>0.0237659963436929</v>
      </c>
      <c r="GN68" s="18">
        <v>13</v>
      </c>
      <c r="GO68" s="18">
        <v>2162</v>
      </c>
      <c r="GP68" s="18">
        <f t="shared" si="31"/>
        <v>166.307692307692</v>
      </c>
      <c r="GQ68" s="17">
        <v>159</v>
      </c>
      <c r="GR68" s="17">
        <f t="shared" si="32"/>
        <v>95.0000000000002</v>
      </c>
      <c r="GS68" s="36">
        <f t="shared" si="33"/>
        <v>0.0439407955596671</v>
      </c>
      <c r="GT68" s="17">
        <v>664</v>
      </c>
      <c r="GU68" s="18">
        <v>540</v>
      </c>
      <c r="GV68" s="26">
        <v>0.0240740740740741</v>
      </c>
      <c r="GW68" s="18">
        <v>13</v>
      </c>
      <c r="GX68" s="18">
        <v>2191</v>
      </c>
      <c r="GY68" s="18">
        <v>168.538461538462</v>
      </c>
      <c r="GZ68" s="17">
        <v>159</v>
      </c>
      <c r="HA68" s="17">
        <v>124</v>
      </c>
      <c r="HB68" s="36">
        <v>0.056595162026472</v>
      </c>
      <c r="HC68" s="17">
        <v>658</v>
      </c>
      <c r="HD68" s="18">
        <v>678</v>
      </c>
      <c r="HE68" s="26">
        <v>0.0324483775811209</v>
      </c>
      <c r="HF68" s="18">
        <v>22</v>
      </c>
      <c r="HG68" s="18">
        <v>3670</v>
      </c>
      <c r="HH68" s="40">
        <v>166.818181818182</v>
      </c>
      <c r="HI68" s="17">
        <v>159</v>
      </c>
      <c r="HJ68" s="17">
        <v>172</v>
      </c>
      <c r="HK68" s="36">
        <v>0.0468664850136239</v>
      </c>
      <c r="HL68" s="18">
        <v>625</v>
      </c>
      <c r="HM68" s="18">
        <v>729</v>
      </c>
      <c r="HN68" s="26">
        <v>0.0205761316872428</v>
      </c>
      <c r="HO68" s="18">
        <v>15</v>
      </c>
      <c r="HP68" s="18">
        <v>2475</v>
      </c>
      <c r="HQ68" s="18">
        <f t="shared" si="54"/>
        <v>165</v>
      </c>
      <c r="HR68" s="17">
        <v>159</v>
      </c>
      <c r="HS68" s="17">
        <f t="shared" si="35"/>
        <v>90</v>
      </c>
      <c r="HT68" s="36">
        <f t="shared" si="36"/>
        <v>0.0363636363636364</v>
      </c>
      <c r="HU68" s="18">
        <v>615</v>
      </c>
      <c r="HV68" s="18">
        <v>597</v>
      </c>
      <c r="HW68" s="26">
        <v>0.0234505862646566</v>
      </c>
      <c r="HX68" s="17">
        <v>14</v>
      </c>
      <c r="HY68" s="18">
        <v>2301</v>
      </c>
      <c r="HZ68" s="18">
        <v>164.357142857143</v>
      </c>
      <c r="IA68" s="17">
        <v>159</v>
      </c>
      <c r="IB68" s="17">
        <f t="shared" si="37"/>
        <v>75.000000000002</v>
      </c>
      <c r="IC68" s="36">
        <f t="shared" si="38"/>
        <v>0.0325945241199487</v>
      </c>
      <c r="ID68" s="18">
        <v>609</v>
      </c>
      <c r="IE68" s="18">
        <v>607</v>
      </c>
      <c r="IF68" s="26">
        <v>0.00988467874794069</v>
      </c>
      <c r="IG68" s="17">
        <v>6</v>
      </c>
      <c r="IH68" s="18">
        <v>1014</v>
      </c>
      <c r="II68" s="40">
        <v>169</v>
      </c>
      <c r="IJ68" s="17">
        <v>159</v>
      </c>
      <c r="IK68" s="17">
        <f t="shared" si="39"/>
        <v>60</v>
      </c>
      <c r="IL68" s="36">
        <f t="shared" si="40"/>
        <v>0.0591715976331361</v>
      </c>
      <c r="IM68" s="17">
        <v>620</v>
      </c>
      <c r="IN68" s="17"/>
      <c r="IO68" s="17">
        <v>1807</v>
      </c>
      <c r="IP68" s="17">
        <v>299108.01</v>
      </c>
      <c r="IQ68" s="18">
        <v>704</v>
      </c>
      <c r="IR68" s="18">
        <v>118818.86</v>
      </c>
      <c r="IS68" s="17"/>
      <c r="IT68" s="17"/>
      <c r="IU68" s="17"/>
      <c r="IV68" s="17"/>
      <c r="IW68" s="16"/>
      <c r="IX68" s="16"/>
      <c r="IY68" s="16"/>
      <c r="IZ68" s="16"/>
      <c r="JA68" s="41"/>
      <c r="JB68" s="41"/>
      <c r="JC68" s="41"/>
      <c r="JD68" s="41"/>
      <c r="JE68" s="18"/>
      <c r="JF68" s="41"/>
      <c r="JG68" s="41"/>
      <c r="JH68" s="41"/>
      <c r="JI68" s="18"/>
      <c r="JJ68" s="18"/>
      <c r="JK68" s="18">
        <f t="shared" si="41"/>
        <v>258</v>
      </c>
      <c r="JL68" s="18">
        <f t="shared" si="42"/>
        <v>44904</v>
      </c>
      <c r="JM68" s="17">
        <v>159</v>
      </c>
      <c r="JN68" s="17">
        <f t="shared" si="43"/>
        <v>3882</v>
      </c>
      <c r="JO68" s="36">
        <f t="shared" si="44"/>
        <v>0.0864510956707642</v>
      </c>
      <c r="JP68" s="18">
        <f t="shared" si="45"/>
        <v>2769</v>
      </c>
      <c r="JQ68" s="42">
        <f t="shared" si="46"/>
        <v>462830.87</v>
      </c>
      <c r="JR68" s="43"/>
      <c r="JS68" s="43"/>
    </row>
    <row r="69" customFormat="1" ht="16.5" spans="1:279">
      <c r="A69" s="16"/>
      <c r="B69" s="17" t="s">
        <v>47</v>
      </c>
      <c r="C69" s="18">
        <v>6939962762500</v>
      </c>
      <c r="D69" s="18">
        <v>600588272744</v>
      </c>
      <c r="E69" s="18">
        <v>21062010001238</v>
      </c>
      <c r="F69" s="17" t="s">
        <v>267</v>
      </c>
      <c r="G69" s="19" t="s">
        <v>268</v>
      </c>
      <c r="H69" s="17" t="s">
        <v>129</v>
      </c>
      <c r="I69" s="26">
        <f>VLOOKUP(C69,[2]Sheet2!J:O,6,0)</f>
        <v>1</v>
      </c>
      <c r="J69" s="17">
        <f>VLOOKUP(C69,[2]Sheet2!J:M,4,0)</f>
        <v>1472</v>
      </c>
      <c r="K69" s="17">
        <f>VLOOKUP(C69,[2]Sheet2!J:P,7,0)</f>
        <v>364</v>
      </c>
      <c r="L69" s="18">
        <f>VLOOKUP(C69,[2]Sheet2!J:N,5,0)</f>
        <v>34.9673811742777</v>
      </c>
      <c r="M69" s="27" t="e">
        <f ca="1" t="shared" ref="M69:M112" si="55">JK69/$JK$110</f>
        <v>#VALUE!</v>
      </c>
      <c r="N69" s="17">
        <v>2753</v>
      </c>
      <c r="O69" s="26">
        <v>0.0573919360697421</v>
      </c>
      <c r="P69" s="18">
        <v>158</v>
      </c>
      <c r="Q69" s="18">
        <v>13666</v>
      </c>
      <c r="R69" s="17">
        <v>109</v>
      </c>
      <c r="S69" s="17">
        <v>4366</v>
      </c>
      <c r="T69" s="17">
        <v>2656</v>
      </c>
      <c r="U69" s="26">
        <v>0.0534638554216867</v>
      </c>
      <c r="V69" s="18">
        <v>142</v>
      </c>
      <c r="W69" s="18">
        <v>12180</v>
      </c>
      <c r="X69" s="17">
        <v>109</v>
      </c>
      <c r="Y69" s="17">
        <v>4352</v>
      </c>
      <c r="Z69" s="17">
        <v>4238</v>
      </c>
      <c r="AA69" s="26">
        <v>0.0257196790939122</v>
      </c>
      <c r="AB69" s="18">
        <v>109</v>
      </c>
      <c r="AC69" s="18">
        <v>9061</v>
      </c>
      <c r="AD69" s="17">
        <v>109</v>
      </c>
      <c r="AE69" s="17">
        <v>4216</v>
      </c>
      <c r="AF69" s="17">
        <v>2631</v>
      </c>
      <c r="AG69" s="26">
        <v>0.0334473584188522</v>
      </c>
      <c r="AH69" s="18">
        <v>88</v>
      </c>
      <c r="AI69" s="18">
        <v>7626</v>
      </c>
      <c r="AJ69" s="17">
        <v>109</v>
      </c>
      <c r="AK69" s="17">
        <v>3402</v>
      </c>
      <c r="AL69" s="17">
        <v>2574</v>
      </c>
      <c r="AM69" s="26">
        <v>0.0236985236985237</v>
      </c>
      <c r="AN69" s="18">
        <v>61</v>
      </c>
      <c r="AO69" s="18">
        <v>6084</v>
      </c>
      <c r="AP69" s="17">
        <v>109</v>
      </c>
      <c r="AQ69" s="17">
        <v>3382</v>
      </c>
      <c r="AR69" s="17">
        <v>2295</v>
      </c>
      <c r="AS69" s="26">
        <v>0.0331154684095861</v>
      </c>
      <c r="AT69" s="18">
        <v>76</v>
      </c>
      <c r="AU69" s="18">
        <v>7554</v>
      </c>
      <c r="AV69" s="17">
        <v>109</v>
      </c>
      <c r="AW69" s="17">
        <v>3526</v>
      </c>
      <c r="AX69" s="17">
        <v>2981</v>
      </c>
      <c r="AY69" s="26">
        <v>0.0254948004025495</v>
      </c>
      <c r="AZ69" s="17">
        <v>76</v>
      </c>
      <c r="BA69" s="18">
        <v>7055</v>
      </c>
      <c r="BB69" s="17">
        <v>109</v>
      </c>
      <c r="BC69" s="17">
        <v>3888</v>
      </c>
      <c r="BD69" s="17">
        <v>2253</v>
      </c>
      <c r="BE69" s="32">
        <v>0.0288504216600089</v>
      </c>
      <c r="BF69" s="17">
        <v>65</v>
      </c>
      <c r="BG69" s="18">
        <v>6712</v>
      </c>
      <c r="BH69" s="17">
        <v>109</v>
      </c>
      <c r="BI69" s="17">
        <v>3824</v>
      </c>
      <c r="BJ69" s="17">
        <v>1710</v>
      </c>
      <c r="BK69" s="32">
        <v>0.0263157894736842</v>
      </c>
      <c r="BL69" s="18">
        <v>45</v>
      </c>
      <c r="BM69" s="18">
        <v>4670</v>
      </c>
      <c r="BN69" s="17">
        <v>109</v>
      </c>
      <c r="BO69" s="17">
        <v>4026</v>
      </c>
      <c r="BP69" s="17">
        <v>1519</v>
      </c>
      <c r="BQ69" s="32">
        <v>0.032916392363397</v>
      </c>
      <c r="BR69" s="18">
        <v>50</v>
      </c>
      <c r="BS69" s="18">
        <v>5391</v>
      </c>
      <c r="BT69" s="17">
        <v>109</v>
      </c>
      <c r="BU69" s="18">
        <v>4026</v>
      </c>
      <c r="BV69" s="17">
        <v>1443</v>
      </c>
      <c r="BW69" s="32">
        <v>0.0311850311850312</v>
      </c>
      <c r="BX69" s="18">
        <v>45</v>
      </c>
      <c r="BY69" s="18">
        <v>4619</v>
      </c>
      <c r="BZ69" s="17">
        <v>109</v>
      </c>
      <c r="CA69" s="18">
        <v>4008</v>
      </c>
      <c r="CB69" s="18">
        <v>1330</v>
      </c>
      <c r="CC69" s="32">
        <v>0.0443609022556391</v>
      </c>
      <c r="CD69" s="18">
        <v>59</v>
      </c>
      <c r="CE69" s="18">
        <v>5978</v>
      </c>
      <c r="CF69" s="17">
        <v>109</v>
      </c>
      <c r="CG69" s="18">
        <v>4012</v>
      </c>
      <c r="CH69" s="33">
        <v>1385</v>
      </c>
      <c r="CI69" s="32">
        <v>0.0375451263537906</v>
      </c>
      <c r="CJ69" s="18">
        <v>52</v>
      </c>
      <c r="CK69" s="18">
        <v>5228</v>
      </c>
      <c r="CL69" s="17">
        <v>109</v>
      </c>
      <c r="CM69" s="18">
        <v>3918</v>
      </c>
      <c r="CN69" s="33">
        <v>1196</v>
      </c>
      <c r="CO69" s="32">
        <v>0.0384615384615385</v>
      </c>
      <c r="CP69" s="17">
        <v>46</v>
      </c>
      <c r="CQ69" s="18">
        <v>4439</v>
      </c>
      <c r="CR69" s="17">
        <v>109</v>
      </c>
      <c r="CS69" s="17">
        <v>3918</v>
      </c>
      <c r="CT69" s="33">
        <v>1233</v>
      </c>
      <c r="CU69" s="32">
        <v>0.0413625304136253</v>
      </c>
      <c r="CV69" s="17">
        <v>51</v>
      </c>
      <c r="CW69" s="18">
        <v>4844</v>
      </c>
      <c r="CX69" s="17">
        <v>109</v>
      </c>
      <c r="CY69" s="17">
        <v>3822</v>
      </c>
      <c r="CZ69" s="33">
        <v>1089</v>
      </c>
      <c r="DA69" s="32">
        <v>0.0229568411386593</v>
      </c>
      <c r="DB69" s="18">
        <v>25</v>
      </c>
      <c r="DC69" s="18">
        <v>2595</v>
      </c>
      <c r="DD69" s="18">
        <f t="shared" ref="DD69:DD109" si="56">IFERROR(DC69/DB69,0)</f>
        <v>103.8</v>
      </c>
      <c r="DE69" s="17">
        <v>119</v>
      </c>
      <c r="DF69" s="17">
        <f t="shared" ref="DF69:DF92" si="57">(DD69-DE69)*DB69</f>
        <v>-380</v>
      </c>
      <c r="DG69" s="36">
        <f t="shared" ref="DG69:DG92" si="58">IFERROR(DF69/DC69,0)</f>
        <v>-0.146435452793834</v>
      </c>
      <c r="DH69" s="18">
        <v>3788</v>
      </c>
      <c r="DI69" s="18">
        <v>1157</v>
      </c>
      <c r="DJ69" s="26">
        <v>0.0458081244598099</v>
      </c>
      <c r="DK69" s="18">
        <v>53</v>
      </c>
      <c r="DL69" s="18">
        <v>5487</v>
      </c>
      <c r="DM69" s="18">
        <f t="shared" si="51"/>
        <v>103.528301886792</v>
      </c>
      <c r="DN69" s="17">
        <v>119</v>
      </c>
      <c r="DO69" s="17">
        <f t="shared" ref="DO69:DO92" si="59">(DM69-DN69)*DK69</f>
        <v>-820</v>
      </c>
      <c r="DP69" s="36">
        <f t="shared" ref="DP69:DP92" si="60">IFERROR(DO69/DL69,0)</f>
        <v>-0.149444140696191</v>
      </c>
      <c r="DQ69" s="18">
        <v>3692</v>
      </c>
      <c r="DR69" s="18">
        <v>1151</v>
      </c>
      <c r="DS69" s="26">
        <v>0.0338835794960904</v>
      </c>
      <c r="DT69" s="18">
        <v>39</v>
      </c>
      <c r="DU69" s="18">
        <v>3753</v>
      </c>
      <c r="DV69" s="18">
        <f t="shared" ref="DV69:DV110" si="61">IFERROR(DU69/DT69,0)</f>
        <v>96.2307692307692</v>
      </c>
      <c r="DW69" s="17">
        <v>119</v>
      </c>
      <c r="DX69" s="17">
        <f t="shared" ref="DX69:DX92" si="62">(DV69-DW69)*DT69</f>
        <v>-888</v>
      </c>
      <c r="DY69" s="36">
        <f t="shared" ref="DY69:DY92" si="63">IFERROR(DX69/DU69,0)</f>
        <v>-0.236610711430855</v>
      </c>
      <c r="DZ69" s="18">
        <v>3620</v>
      </c>
      <c r="EA69" s="18">
        <v>1029</v>
      </c>
      <c r="EB69" s="26">
        <v>0.0408163265306122</v>
      </c>
      <c r="EC69" s="18">
        <v>42</v>
      </c>
      <c r="ED69" s="18">
        <v>3921</v>
      </c>
      <c r="EE69" s="18">
        <f t="shared" ref="EE69:EE110" si="64">IFERROR(ED69/EC69,0)</f>
        <v>93.3571428571429</v>
      </c>
      <c r="EF69" s="17">
        <v>119</v>
      </c>
      <c r="EG69" s="17">
        <f t="shared" ref="EG69:EG92" si="65">(EE69-EF69)*EC69</f>
        <v>-1077</v>
      </c>
      <c r="EH69" s="36">
        <f t="shared" ref="EH69:EH92" si="66">IFERROR(EG69/ED69,0)</f>
        <v>-0.274674827850038</v>
      </c>
      <c r="EI69" s="18">
        <v>3540</v>
      </c>
      <c r="EJ69" s="18">
        <v>1190</v>
      </c>
      <c r="EK69" s="26">
        <v>0.0319327731092437</v>
      </c>
      <c r="EL69" s="18">
        <v>38</v>
      </c>
      <c r="EM69" s="18">
        <v>3758</v>
      </c>
      <c r="EN69" s="18">
        <f t="shared" ref="EN69:EN110" si="67">IFERROR(EM69/EL69,0)</f>
        <v>98.8947368421053</v>
      </c>
      <c r="EO69" s="17">
        <v>119</v>
      </c>
      <c r="EP69" s="17">
        <f t="shared" ref="EP69:EP92" si="68">(EN69-EO69)*EL69</f>
        <v>-764</v>
      </c>
      <c r="EQ69" s="36">
        <f t="shared" ref="EQ69:EQ92" si="69">IFERROR(EP69/EM69,0)</f>
        <v>-0.203299627461416</v>
      </c>
      <c r="ER69" s="18">
        <v>3470</v>
      </c>
      <c r="ES69" s="18">
        <v>1403</v>
      </c>
      <c r="ET69" s="26">
        <v>0.0456165359942979</v>
      </c>
      <c r="EU69" s="17">
        <v>64</v>
      </c>
      <c r="EV69" s="18">
        <v>5962</v>
      </c>
      <c r="EW69" s="18">
        <f t="shared" ref="EW69:EW110" si="70">IFERROR(EV69/EU69,0)</f>
        <v>93.15625</v>
      </c>
      <c r="EX69" s="17">
        <v>119</v>
      </c>
      <c r="EY69" s="17">
        <f t="shared" ref="EY69:EY92" si="71">(EW69-EX69)*EU69</f>
        <v>-1654</v>
      </c>
      <c r="EZ69" s="36">
        <f t="shared" ref="EZ69:EZ92" si="72">IFERROR(EY69/EV69,0)</f>
        <v>-0.277423683327742</v>
      </c>
      <c r="FA69" s="17">
        <v>3358</v>
      </c>
      <c r="FB69" s="18">
        <v>1267</v>
      </c>
      <c r="FC69" s="26">
        <v>0.0315706393054459</v>
      </c>
      <c r="FD69" s="17">
        <v>40</v>
      </c>
      <c r="FE69" s="18">
        <v>3679</v>
      </c>
      <c r="FF69" s="18">
        <f t="shared" ref="FF69:FF110" si="73">IFERROR(FE69/FD69,0)</f>
        <v>91.975</v>
      </c>
      <c r="FG69" s="17">
        <v>119</v>
      </c>
      <c r="FH69" s="17">
        <f t="shared" ref="FH69:FH92" si="74">(FF69-FG69)*FD69</f>
        <v>-1081</v>
      </c>
      <c r="FI69" s="36">
        <f t="shared" ref="FI69:FI92" si="75">IFERROR(FH69/FE69,0)</f>
        <v>-0.293829845066594</v>
      </c>
      <c r="FJ69" s="17">
        <v>3286</v>
      </c>
      <c r="FK69" s="18">
        <v>1112</v>
      </c>
      <c r="FL69" s="26">
        <v>0.0440647482014388</v>
      </c>
      <c r="FM69" s="17">
        <v>49</v>
      </c>
      <c r="FN69" s="18">
        <v>4395</v>
      </c>
      <c r="FO69" s="18">
        <f t="shared" ref="FO69:FO110" si="76">IFERROR(FN69/FM69,0)</f>
        <v>89.6938775510204</v>
      </c>
      <c r="FP69" s="17">
        <v>119</v>
      </c>
      <c r="FQ69" s="17">
        <f t="shared" ref="FQ69:FQ92" si="77">(FO69-FP69)*FM69</f>
        <v>-1436</v>
      </c>
      <c r="FR69" s="36">
        <f t="shared" ref="FR69:FR92" si="78">IFERROR(FQ69/FN69,0)</f>
        <v>-0.326734926052332</v>
      </c>
      <c r="FS69" s="17">
        <v>3202</v>
      </c>
      <c r="FT69" s="18">
        <v>929</v>
      </c>
      <c r="FU69" s="26">
        <v>0.046286329386437</v>
      </c>
      <c r="FV69" s="17">
        <v>43</v>
      </c>
      <c r="FW69" s="18">
        <v>3911</v>
      </c>
      <c r="FX69" s="18">
        <f t="shared" ref="FX69:FX110" si="79">IFERROR(FW69/FV69,0)</f>
        <v>90.953488372093</v>
      </c>
      <c r="FY69" s="17">
        <v>119</v>
      </c>
      <c r="FZ69" s="17">
        <f t="shared" ref="FZ69:FZ92" si="80">(FX69-FY69)*FV69</f>
        <v>-1206</v>
      </c>
      <c r="GA69" s="36">
        <f t="shared" ref="GA69:GA92" si="81">IFERROR(FZ69/FW69,0)</f>
        <v>-0.308361032983892</v>
      </c>
      <c r="GB69" s="17">
        <v>3126</v>
      </c>
      <c r="GC69" s="18">
        <v>892</v>
      </c>
      <c r="GD69" s="26">
        <v>0.0493273542600897</v>
      </c>
      <c r="GE69" s="17">
        <v>44</v>
      </c>
      <c r="GF69" s="18">
        <v>4090</v>
      </c>
      <c r="GG69" s="18">
        <f t="shared" ref="GG69:GG110" si="82">IFERROR(GF69/GE69,0)</f>
        <v>92.9545454545455</v>
      </c>
      <c r="GH69" s="17">
        <v>119</v>
      </c>
      <c r="GI69" s="17">
        <f t="shared" ref="GI69:GI92" si="83">(GG69-GH69)*GE69</f>
        <v>-1146</v>
      </c>
      <c r="GJ69" s="36">
        <f t="shared" ref="GJ69:GJ92" si="84">IFERROR(GI69/GF69,0)</f>
        <v>-0.280195599022005</v>
      </c>
      <c r="GK69" s="17">
        <v>3050</v>
      </c>
      <c r="GL69" s="18">
        <v>895</v>
      </c>
      <c r="GM69" s="26">
        <v>0.0402234636871508</v>
      </c>
      <c r="GN69" s="18">
        <v>36</v>
      </c>
      <c r="GO69" s="18">
        <v>3418</v>
      </c>
      <c r="GP69" s="18">
        <f t="shared" ref="GP69:GP92" si="85">IFERROR(GO69/GN69,0)</f>
        <v>94.9444444444444</v>
      </c>
      <c r="GQ69" s="17">
        <v>119</v>
      </c>
      <c r="GR69" s="17">
        <f t="shared" ref="GR69:GR92" si="86">(GP69-GQ69)*GN69</f>
        <v>-866</v>
      </c>
      <c r="GS69" s="36">
        <f t="shared" ref="GS69:GS92" si="87">IFERROR(GR69/GO69,0)</f>
        <v>-0.253364540667057</v>
      </c>
      <c r="GT69" s="17">
        <v>3432</v>
      </c>
      <c r="GU69" s="18">
        <v>1169</v>
      </c>
      <c r="GV69" s="26">
        <v>0.0307955517536356</v>
      </c>
      <c r="GW69" s="18">
        <v>36</v>
      </c>
      <c r="GX69" s="18">
        <v>3362</v>
      </c>
      <c r="GY69" s="18">
        <v>93.3888888888889</v>
      </c>
      <c r="GZ69" s="17">
        <v>119</v>
      </c>
      <c r="HA69" s="17">
        <v>-922</v>
      </c>
      <c r="HB69" s="36">
        <v>-0.274241522903034</v>
      </c>
      <c r="HC69" s="17">
        <v>3290</v>
      </c>
      <c r="HD69" s="18">
        <v>1171</v>
      </c>
      <c r="HE69" s="26">
        <v>0.0469684030742955</v>
      </c>
      <c r="HF69" s="18">
        <v>55</v>
      </c>
      <c r="HG69" s="18">
        <v>5076</v>
      </c>
      <c r="HH69" s="40">
        <v>92.2909090909091</v>
      </c>
      <c r="HI69" s="17">
        <v>119</v>
      </c>
      <c r="HJ69" s="17">
        <v>-1469</v>
      </c>
      <c r="HK69" s="36">
        <v>-0.28940110323089</v>
      </c>
      <c r="HL69" s="18">
        <v>3282</v>
      </c>
      <c r="HM69" s="18">
        <v>1168</v>
      </c>
      <c r="HN69" s="26">
        <v>0.0470890410958904</v>
      </c>
      <c r="HO69" s="18">
        <v>55</v>
      </c>
      <c r="HP69" s="18">
        <v>4876</v>
      </c>
      <c r="HQ69" s="18">
        <f t="shared" si="54"/>
        <v>88.6545454545455</v>
      </c>
      <c r="HR69" s="17">
        <v>119</v>
      </c>
      <c r="HS69" s="17">
        <f t="shared" ref="HS69:HS92" si="88">(HQ69-HR69)*HO69</f>
        <v>-1669</v>
      </c>
      <c r="HT69" s="36">
        <f t="shared" ref="HT69:HT92" si="89">IFERROR(HS69/HP69,0)</f>
        <v>-0.342288761279738</v>
      </c>
      <c r="HU69" s="18">
        <v>3320</v>
      </c>
      <c r="HV69" s="18">
        <v>993</v>
      </c>
      <c r="HW69" s="26">
        <v>0.0523665659617321</v>
      </c>
      <c r="HX69" s="17">
        <v>52</v>
      </c>
      <c r="HY69" s="18">
        <v>4696</v>
      </c>
      <c r="HZ69" s="18">
        <v>90.3076923076923</v>
      </c>
      <c r="IA69" s="17">
        <v>119</v>
      </c>
      <c r="IB69" s="17">
        <f t="shared" ref="IB69:IB92" si="90">(HZ69-IA69)*HX69</f>
        <v>-1492</v>
      </c>
      <c r="IC69" s="36">
        <f t="shared" ref="IC69:IC92" si="91">IFERROR(IB69/HY69,0)</f>
        <v>-0.317717206132879</v>
      </c>
      <c r="ID69" s="18">
        <v>3212</v>
      </c>
      <c r="IE69" s="18">
        <v>1034</v>
      </c>
      <c r="IF69" s="26">
        <v>0.0290135396518375</v>
      </c>
      <c r="IG69" s="17">
        <v>30</v>
      </c>
      <c r="IH69" s="18">
        <v>2821</v>
      </c>
      <c r="II69" s="40">
        <v>94.0333333333333</v>
      </c>
      <c r="IJ69" s="17">
        <v>119</v>
      </c>
      <c r="IK69" s="17">
        <f t="shared" ref="IK69:IK92" si="92">(II69-IJ69)*IG69</f>
        <v>-749.000000000001</v>
      </c>
      <c r="IL69" s="36">
        <f t="shared" ref="IL69:IL92" si="93">IFERROR(IK69/IH69,0)</f>
        <v>-0.265508684863524</v>
      </c>
      <c r="IM69" s="17">
        <v>3230</v>
      </c>
      <c r="IN69" s="17"/>
      <c r="IO69" s="17">
        <v>1807</v>
      </c>
      <c r="IP69" s="17">
        <v>163814.53</v>
      </c>
      <c r="IQ69" s="18">
        <v>2033</v>
      </c>
      <c r="IR69" s="18">
        <v>186871.51</v>
      </c>
      <c r="IS69" s="17"/>
      <c r="IT69" s="17"/>
      <c r="IU69" s="17"/>
      <c r="IV69" s="17"/>
      <c r="IW69" s="16"/>
      <c r="IX69" s="16"/>
      <c r="IY69" s="16"/>
      <c r="IZ69" s="16"/>
      <c r="JA69" s="41"/>
      <c r="JB69" s="41"/>
      <c r="JC69" s="41"/>
      <c r="JD69" s="41"/>
      <c r="JE69" s="18"/>
      <c r="JF69" s="41"/>
      <c r="JG69" s="41"/>
      <c r="JH69" s="41"/>
      <c r="JI69" s="18"/>
      <c r="JJ69" s="18"/>
      <c r="JK69" s="18">
        <f t="shared" ref="JK69:JK109" si="94">P69+V69+AB69+AH69+AN69+AT69+AZ69+BF69+BL69+BR69+BX69+CD69+CJ69+CP69+CV69+DB69+DK69+DT69+EC69+EL69+EU69+FD69+FM69+FV69+GE69+GN69+GW69+HF69+HO69+HX69+IG69</f>
        <v>1824</v>
      </c>
      <c r="JL69" s="18">
        <f t="shared" ref="JL69:JL109" si="95">Q69+W69+AC69+AI69+AO69+AU69+BA69+BG69+BM69+BS69+BY69+CE69+CK69+CQ69+CW69+DC69+DL69+DU69+ED69+EM69+EV69+FE69+FN69+FW69+GF69+GO69+GX69+HG69+HP69+HY69+IH69</f>
        <v>170907</v>
      </c>
      <c r="JM69" s="17">
        <v>119</v>
      </c>
      <c r="JN69" s="17">
        <f t="shared" ref="JN69:JN92" si="96">(JL69/JK69-JM69)*JK69</f>
        <v>-46149</v>
      </c>
      <c r="JO69" s="36">
        <f t="shared" ref="JO69:JO92" si="97">IFERROR(JN69/JL69,0)</f>
        <v>-0.270024048166547</v>
      </c>
      <c r="JP69" s="18">
        <f t="shared" ref="JP69:JP113" si="98">IQ69+IS69+IU69+IW69+IY69+JA69+JK69+JC69+JE69+JG69+JI69+IO69</f>
        <v>5664</v>
      </c>
      <c r="JQ69" s="42">
        <f t="shared" ref="JQ69:JQ113" si="99">IR69+IT69+IV69+IX69+JL69+IZ69+JB69+JD69+JF69+JH69+JJ69+IP69</f>
        <v>521593.04</v>
      </c>
      <c r="JR69" s="43"/>
      <c r="JS69" s="43"/>
    </row>
    <row r="70" customFormat="1" ht="16.5" spans="1:279">
      <c r="A70" s="16"/>
      <c r="B70" s="17" t="s">
        <v>44</v>
      </c>
      <c r="C70" s="18">
        <v>6939962758572</v>
      </c>
      <c r="D70" s="18">
        <v>586392171168</v>
      </c>
      <c r="E70" s="18">
        <v>21064110000900</v>
      </c>
      <c r="F70" s="17" t="s">
        <v>269</v>
      </c>
      <c r="G70" s="19" t="s">
        <v>270</v>
      </c>
      <c r="H70" s="17" t="s">
        <v>129</v>
      </c>
      <c r="I70" s="26">
        <f>VLOOKUP(C70,[2]Sheet2!J:O,6,0)</f>
        <v>1</v>
      </c>
      <c r="J70" s="17">
        <f>VLOOKUP(C70,[2]Sheet2!J:M,4,0)</f>
        <v>1246</v>
      </c>
      <c r="K70" s="17">
        <f>VLOOKUP(C70,[2]Sheet2!J:P,7,0)</f>
        <v>402</v>
      </c>
      <c r="L70" s="18">
        <f>VLOOKUP(C70,[2]Sheet2!J:N,5,0)</f>
        <v>54.1303024152628</v>
      </c>
      <c r="M70" s="27" t="e">
        <f ca="1" t="shared" si="55"/>
        <v>#VALUE!</v>
      </c>
      <c r="N70" s="17">
        <v>1212</v>
      </c>
      <c r="O70" s="26">
        <v>0.00825082508250825</v>
      </c>
      <c r="P70" s="18">
        <v>10</v>
      </c>
      <c r="Q70" s="18">
        <v>2980</v>
      </c>
      <c r="R70" s="17">
        <v>274</v>
      </c>
      <c r="S70" s="17">
        <v>2958</v>
      </c>
      <c r="T70" s="17">
        <v>894</v>
      </c>
      <c r="U70" s="26">
        <v>0.00559284116331096</v>
      </c>
      <c r="V70" s="18">
        <v>5</v>
      </c>
      <c r="W70" s="18">
        <v>1370</v>
      </c>
      <c r="X70" s="17">
        <v>274</v>
      </c>
      <c r="Y70" s="17">
        <v>2996</v>
      </c>
      <c r="Z70" s="17">
        <v>944</v>
      </c>
      <c r="AA70" s="26">
        <v>0.00423728813559322</v>
      </c>
      <c r="AB70" s="18">
        <v>4</v>
      </c>
      <c r="AC70" s="18">
        <v>1056</v>
      </c>
      <c r="AD70" s="17">
        <v>274</v>
      </c>
      <c r="AE70" s="17">
        <v>2990</v>
      </c>
      <c r="AF70" s="17">
        <v>1201</v>
      </c>
      <c r="AG70" s="26">
        <v>0.00333055786844296</v>
      </c>
      <c r="AH70" s="18">
        <v>4</v>
      </c>
      <c r="AI70" s="18">
        <v>1127</v>
      </c>
      <c r="AJ70" s="17">
        <v>274</v>
      </c>
      <c r="AK70" s="17">
        <v>2784</v>
      </c>
      <c r="AL70" s="17">
        <v>1093</v>
      </c>
      <c r="AM70" s="26">
        <v>0.0484903934126258</v>
      </c>
      <c r="AN70" s="18">
        <v>53</v>
      </c>
      <c r="AO70" s="18">
        <v>13189</v>
      </c>
      <c r="AP70" s="17">
        <v>274</v>
      </c>
      <c r="AQ70" s="17">
        <v>2694</v>
      </c>
      <c r="AR70" s="17">
        <v>1124</v>
      </c>
      <c r="AS70" s="26">
        <v>0.0346975088967972</v>
      </c>
      <c r="AT70" s="18">
        <v>39</v>
      </c>
      <c r="AU70" s="18">
        <v>9106</v>
      </c>
      <c r="AV70" s="17">
        <v>274</v>
      </c>
      <c r="AW70" s="17">
        <v>2698</v>
      </c>
      <c r="AX70" s="17">
        <v>1539</v>
      </c>
      <c r="AY70" s="26">
        <v>0.0422352176738142</v>
      </c>
      <c r="AZ70" s="17">
        <v>65</v>
      </c>
      <c r="BA70" s="18">
        <v>15162</v>
      </c>
      <c r="BB70" s="17">
        <v>274</v>
      </c>
      <c r="BC70" s="17">
        <v>2608</v>
      </c>
      <c r="BD70" s="17">
        <v>1627</v>
      </c>
      <c r="BE70" s="32">
        <v>0.0553165334972342</v>
      </c>
      <c r="BF70" s="17">
        <v>90</v>
      </c>
      <c r="BG70" s="18">
        <v>21081</v>
      </c>
      <c r="BH70" s="17">
        <v>274</v>
      </c>
      <c r="BI70" s="17">
        <v>2446</v>
      </c>
      <c r="BJ70" s="17">
        <v>1377</v>
      </c>
      <c r="BK70" s="32">
        <v>0.018881626724764</v>
      </c>
      <c r="BL70" s="18">
        <v>26</v>
      </c>
      <c r="BM70" s="18">
        <v>6939</v>
      </c>
      <c r="BN70" s="17">
        <v>274</v>
      </c>
      <c r="BO70" s="17">
        <v>2206</v>
      </c>
      <c r="BP70" s="17">
        <v>1185</v>
      </c>
      <c r="BQ70" s="32">
        <v>0.0185654008438819</v>
      </c>
      <c r="BR70" s="18">
        <v>22</v>
      </c>
      <c r="BS70" s="18">
        <v>5871</v>
      </c>
      <c r="BT70" s="17">
        <v>274</v>
      </c>
      <c r="BU70" s="18">
        <v>2206</v>
      </c>
      <c r="BV70" s="17">
        <v>1276</v>
      </c>
      <c r="BW70" s="32">
        <v>0.0227272727272727</v>
      </c>
      <c r="BX70" s="18">
        <v>29</v>
      </c>
      <c r="BY70" s="18">
        <v>7771</v>
      </c>
      <c r="BZ70" s="17">
        <v>274</v>
      </c>
      <c r="CA70" s="18">
        <v>2630</v>
      </c>
      <c r="CB70" s="18">
        <v>1227</v>
      </c>
      <c r="CC70" s="32">
        <v>0.0187449062754686</v>
      </c>
      <c r="CD70" s="18">
        <v>23</v>
      </c>
      <c r="CE70" s="18">
        <v>6187</v>
      </c>
      <c r="CF70" s="17">
        <v>274</v>
      </c>
      <c r="CG70" s="18">
        <v>2582</v>
      </c>
      <c r="CH70" s="33">
        <v>1091</v>
      </c>
      <c r="CI70" s="32">
        <v>0.0174152153987168</v>
      </c>
      <c r="CJ70" s="18">
        <v>19</v>
      </c>
      <c r="CK70" s="18">
        <v>5111</v>
      </c>
      <c r="CL70" s="17">
        <v>274</v>
      </c>
      <c r="CM70" s="18">
        <v>2588</v>
      </c>
      <c r="CN70" s="33">
        <v>1071</v>
      </c>
      <c r="CO70" s="32">
        <v>0.0233426704014939</v>
      </c>
      <c r="CP70" s="17">
        <v>25</v>
      </c>
      <c r="CQ70" s="18">
        <v>6696</v>
      </c>
      <c r="CR70" s="17">
        <v>274</v>
      </c>
      <c r="CS70" s="17">
        <v>2526</v>
      </c>
      <c r="CT70" s="33">
        <v>1087</v>
      </c>
      <c r="CU70" s="32">
        <v>0.0174793008279669</v>
      </c>
      <c r="CV70" s="17">
        <v>19</v>
      </c>
      <c r="CW70" s="18">
        <v>5111</v>
      </c>
      <c r="CX70" s="17">
        <v>274</v>
      </c>
      <c r="CY70" s="17">
        <v>2494</v>
      </c>
      <c r="CZ70" s="33">
        <v>981</v>
      </c>
      <c r="DA70" s="32">
        <v>0.0214067278287462</v>
      </c>
      <c r="DB70" s="18">
        <v>21</v>
      </c>
      <c r="DC70" s="18">
        <v>5636</v>
      </c>
      <c r="DD70" s="18">
        <f t="shared" si="56"/>
        <v>268.380952380952</v>
      </c>
      <c r="DE70" s="17">
        <v>269</v>
      </c>
      <c r="DF70" s="17">
        <f t="shared" si="57"/>
        <v>-12.9999999999994</v>
      </c>
      <c r="DG70" s="36">
        <f t="shared" si="58"/>
        <v>-0.00230660042583382</v>
      </c>
      <c r="DH70" s="18">
        <v>2406</v>
      </c>
      <c r="DI70" s="18">
        <v>1100</v>
      </c>
      <c r="DJ70" s="26">
        <v>0.0272727272727273</v>
      </c>
      <c r="DK70" s="18">
        <v>30</v>
      </c>
      <c r="DL70" s="18">
        <v>8028</v>
      </c>
      <c r="DM70" s="18">
        <f t="shared" si="51"/>
        <v>267.6</v>
      </c>
      <c r="DN70" s="17">
        <v>269</v>
      </c>
      <c r="DO70" s="17">
        <f t="shared" si="59"/>
        <v>-41.9999999999993</v>
      </c>
      <c r="DP70" s="36">
        <f t="shared" si="60"/>
        <v>-0.00523168908819125</v>
      </c>
      <c r="DQ70" s="18">
        <v>2502</v>
      </c>
      <c r="DR70" s="18">
        <v>1073</v>
      </c>
      <c r="DS70" s="26">
        <v>0.0186393289841566</v>
      </c>
      <c r="DT70" s="18">
        <v>20</v>
      </c>
      <c r="DU70" s="18">
        <v>5292</v>
      </c>
      <c r="DV70" s="18">
        <f t="shared" si="61"/>
        <v>264.6</v>
      </c>
      <c r="DW70" s="17">
        <v>269</v>
      </c>
      <c r="DX70" s="17">
        <f t="shared" si="62"/>
        <v>-87.9999999999995</v>
      </c>
      <c r="DY70" s="36">
        <f t="shared" si="63"/>
        <v>-0.0166288737717308</v>
      </c>
      <c r="DZ70" s="18">
        <v>3042</v>
      </c>
      <c r="EA70" s="18">
        <v>970</v>
      </c>
      <c r="EB70" s="26">
        <v>0.0206185567010309</v>
      </c>
      <c r="EC70" s="18">
        <v>20</v>
      </c>
      <c r="ED70" s="18">
        <v>5331</v>
      </c>
      <c r="EE70" s="18">
        <f t="shared" si="64"/>
        <v>266.55</v>
      </c>
      <c r="EF70" s="17">
        <v>269</v>
      </c>
      <c r="EG70" s="17">
        <f t="shared" si="65"/>
        <v>-48.9999999999998</v>
      </c>
      <c r="EH70" s="36">
        <f t="shared" si="66"/>
        <v>-0.00919152129056458</v>
      </c>
      <c r="EI70" s="18">
        <v>3040</v>
      </c>
      <c r="EJ70" s="18">
        <v>1093</v>
      </c>
      <c r="EK70" s="26">
        <v>0.0155535224153705</v>
      </c>
      <c r="EL70" s="18">
        <v>17</v>
      </c>
      <c r="EM70" s="18">
        <v>4563</v>
      </c>
      <c r="EN70" s="18">
        <f t="shared" si="67"/>
        <v>268.411764705882</v>
      </c>
      <c r="EO70" s="17">
        <v>269</v>
      </c>
      <c r="EP70" s="17">
        <f t="shared" si="68"/>
        <v>-9.9999999999996</v>
      </c>
      <c r="EQ70" s="36">
        <f t="shared" si="69"/>
        <v>-0.00219154065307903</v>
      </c>
      <c r="ER70" s="18">
        <v>3002</v>
      </c>
      <c r="ES70" s="18">
        <v>1161</v>
      </c>
      <c r="ET70" s="26">
        <v>0.0353143841515935</v>
      </c>
      <c r="EU70" s="17">
        <v>41</v>
      </c>
      <c r="EV70" s="18">
        <v>10081</v>
      </c>
      <c r="EW70" s="18">
        <f t="shared" si="70"/>
        <v>245.878048780488</v>
      </c>
      <c r="EX70" s="17">
        <v>269</v>
      </c>
      <c r="EY70" s="17">
        <f t="shared" si="71"/>
        <v>-948</v>
      </c>
      <c r="EZ70" s="36">
        <f t="shared" si="72"/>
        <v>-0.0940382898521972</v>
      </c>
      <c r="FA70" s="17">
        <v>2970</v>
      </c>
      <c r="FB70" s="18">
        <v>1282</v>
      </c>
      <c r="FC70" s="26">
        <v>0.0366614664586583</v>
      </c>
      <c r="FD70" s="17">
        <v>47</v>
      </c>
      <c r="FE70" s="18">
        <v>12003</v>
      </c>
      <c r="FF70" s="18">
        <f t="shared" si="73"/>
        <v>255.382978723404</v>
      </c>
      <c r="FG70" s="17">
        <v>269</v>
      </c>
      <c r="FH70" s="17">
        <f t="shared" si="74"/>
        <v>-640</v>
      </c>
      <c r="FI70" s="36">
        <f t="shared" si="75"/>
        <v>-0.0533200033325002</v>
      </c>
      <c r="FJ70" s="17">
        <v>2932</v>
      </c>
      <c r="FK70" s="18">
        <v>1264</v>
      </c>
      <c r="FL70" s="26">
        <v>0.0371835443037975</v>
      </c>
      <c r="FM70" s="17">
        <v>47</v>
      </c>
      <c r="FN70" s="18">
        <v>11588</v>
      </c>
      <c r="FO70" s="18">
        <f t="shared" si="76"/>
        <v>246.553191489362</v>
      </c>
      <c r="FP70" s="17">
        <v>269</v>
      </c>
      <c r="FQ70" s="17">
        <f t="shared" si="77"/>
        <v>-1055</v>
      </c>
      <c r="FR70" s="36">
        <f t="shared" si="78"/>
        <v>-0.0910424577148775</v>
      </c>
      <c r="FS70" s="17">
        <v>2940</v>
      </c>
      <c r="FT70" s="18">
        <v>1317</v>
      </c>
      <c r="FU70" s="26">
        <v>0.0273348519362187</v>
      </c>
      <c r="FV70" s="17">
        <v>36</v>
      </c>
      <c r="FW70" s="18">
        <v>8828</v>
      </c>
      <c r="FX70" s="18">
        <f t="shared" si="79"/>
        <v>245.222222222222</v>
      </c>
      <c r="FY70" s="17">
        <v>269</v>
      </c>
      <c r="FZ70" s="17">
        <f t="shared" si="80"/>
        <v>-856</v>
      </c>
      <c r="GA70" s="36">
        <f t="shared" si="81"/>
        <v>-0.0969642048028998</v>
      </c>
      <c r="GB70" s="17">
        <v>2852</v>
      </c>
      <c r="GC70" s="18">
        <v>994</v>
      </c>
      <c r="GD70" s="26">
        <v>0.0221327967806841</v>
      </c>
      <c r="GE70" s="17">
        <v>22</v>
      </c>
      <c r="GF70" s="18">
        <v>5546</v>
      </c>
      <c r="GG70" s="18">
        <f t="shared" si="82"/>
        <v>252.090909090909</v>
      </c>
      <c r="GH70" s="17">
        <v>269</v>
      </c>
      <c r="GI70" s="17">
        <f t="shared" si="83"/>
        <v>-372</v>
      </c>
      <c r="GJ70" s="36">
        <f t="shared" si="84"/>
        <v>-0.0670753696357735</v>
      </c>
      <c r="GK70" s="17">
        <v>2810</v>
      </c>
      <c r="GL70" s="18">
        <v>1065</v>
      </c>
      <c r="GM70" s="26">
        <v>0.0215962441314554</v>
      </c>
      <c r="GN70" s="18">
        <v>23</v>
      </c>
      <c r="GO70" s="18">
        <v>5647</v>
      </c>
      <c r="GP70" s="18">
        <f t="shared" si="85"/>
        <v>245.521739130435</v>
      </c>
      <c r="GQ70" s="17">
        <v>269</v>
      </c>
      <c r="GR70" s="17">
        <f t="shared" si="86"/>
        <v>-540</v>
      </c>
      <c r="GS70" s="36">
        <f t="shared" si="87"/>
        <v>-0.0956259961041261</v>
      </c>
      <c r="GT70" s="17">
        <v>2784</v>
      </c>
      <c r="GU70" s="18">
        <v>711</v>
      </c>
      <c r="GV70" s="26">
        <v>0.0365682137834037</v>
      </c>
      <c r="GW70" s="18">
        <v>26</v>
      </c>
      <c r="GX70" s="18">
        <v>6460</v>
      </c>
      <c r="GY70" s="18">
        <v>248.461538461538</v>
      </c>
      <c r="GZ70" s="17">
        <v>269</v>
      </c>
      <c r="HA70" s="17">
        <v>-534</v>
      </c>
      <c r="HB70" s="36">
        <v>-0.0826625386996904</v>
      </c>
      <c r="HC70" s="17">
        <v>2776</v>
      </c>
      <c r="HD70" s="18">
        <v>699</v>
      </c>
      <c r="HE70" s="26">
        <v>0.0286123032904149</v>
      </c>
      <c r="HF70" s="18">
        <v>20</v>
      </c>
      <c r="HG70" s="18">
        <v>4941</v>
      </c>
      <c r="HH70" s="40">
        <v>247.05</v>
      </c>
      <c r="HI70" s="17">
        <v>269</v>
      </c>
      <c r="HJ70" s="17">
        <v>-439</v>
      </c>
      <c r="HK70" s="36">
        <v>-0.0888484112527828</v>
      </c>
      <c r="HL70" s="18">
        <v>2836</v>
      </c>
      <c r="HM70" s="18">
        <v>836</v>
      </c>
      <c r="HN70" s="26">
        <v>0.0251196172248804</v>
      </c>
      <c r="HO70" s="18">
        <v>21</v>
      </c>
      <c r="HP70" s="18">
        <v>5176</v>
      </c>
      <c r="HQ70" s="18">
        <f t="shared" si="54"/>
        <v>246.47619047619</v>
      </c>
      <c r="HR70" s="17">
        <v>269</v>
      </c>
      <c r="HS70" s="17">
        <f t="shared" si="88"/>
        <v>-473</v>
      </c>
      <c r="HT70" s="36">
        <f t="shared" si="89"/>
        <v>-0.0913833075734157</v>
      </c>
      <c r="HU70" s="18">
        <v>2890</v>
      </c>
      <c r="HV70" s="18">
        <v>740</v>
      </c>
      <c r="HW70" s="26">
        <v>0.0216216216216216</v>
      </c>
      <c r="HX70" s="17">
        <v>16</v>
      </c>
      <c r="HY70" s="18">
        <v>3967</v>
      </c>
      <c r="HZ70" s="18">
        <v>247.9375</v>
      </c>
      <c r="IA70" s="17">
        <v>269</v>
      </c>
      <c r="IB70" s="17">
        <f t="shared" si="90"/>
        <v>-337</v>
      </c>
      <c r="IC70" s="36">
        <f t="shared" si="91"/>
        <v>-0.0849508444668515</v>
      </c>
      <c r="ID70" s="18">
        <v>2904</v>
      </c>
      <c r="IE70" s="18">
        <v>810</v>
      </c>
      <c r="IF70" s="26">
        <v>0.0296296296296296</v>
      </c>
      <c r="IG70" s="17">
        <v>24</v>
      </c>
      <c r="IH70" s="18">
        <v>5887</v>
      </c>
      <c r="II70" s="40">
        <v>245.291666666667</v>
      </c>
      <c r="IJ70" s="17">
        <v>269</v>
      </c>
      <c r="IK70" s="17">
        <f t="shared" si="92"/>
        <v>-568.999999999992</v>
      </c>
      <c r="IL70" s="36">
        <f t="shared" si="93"/>
        <v>-0.0966536436215376</v>
      </c>
      <c r="IM70" s="17">
        <v>2864</v>
      </c>
      <c r="IN70" s="17"/>
      <c r="IO70" s="17">
        <v>365</v>
      </c>
      <c r="IP70" s="17">
        <v>90427.79</v>
      </c>
      <c r="IQ70" s="18">
        <v>507</v>
      </c>
      <c r="IR70" s="18">
        <v>127431.93</v>
      </c>
      <c r="IS70" s="17"/>
      <c r="IT70" s="17"/>
      <c r="IU70" s="17"/>
      <c r="IV70" s="17"/>
      <c r="IW70" s="16"/>
      <c r="IX70" s="16"/>
      <c r="IY70" s="16"/>
      <c r="IZ70" s="16"/>
      <c r="JA70" s="41"/>
      <c r="JB70" s="41"/>
      <c r="JC70" s="41"/>
      <c r="JD70" s="41"/>
      <c r="JE70" s="18"/>
      <c r="JF70" s="41"/>
      <c r="JG70" s="41"/>
      <c r="JH70" s="41"/>
      <c r="JI70" s="18"/>
      <c r="JJ70" s="18"/>
      <c r="JK70" s="18">
        <f t="shared" si="94"/>
        <v>864</v>
      </c>
      <c r="JL70" s="18">
        <f t="shared" si="95"/>
        <v>217731</v>
      </c>
      <c r="JM70" s="17">
        <v>269</v>
      </c>
      <c r="JN70" s="17">
        <f t="shared" si="96"/>
        <v>-14685</v>
      </c>
      <c r="JO70" s="36">
        <f t="shared" si="97"/>
        <v>-0.0674456094906099</v>
      </c>
      <c r="JP70" s="18">
        <f t="shared" si="98"/>
        <v>1736</v>
      </c>
      <c r="JQ70" s="42">
        <f t="shared" si="99"/>
        <v>435590.72</v>
      </c>
      <c r="JR70" s="43"/>
      <c r="JS70" s="43"/>
    </row>
    <row r="71" customFormat="1" ht="16.5" spans="1:279">
      <c r="A71" s="16"/>
      <c r="B71" s="17" t="s">
        <v>44</v>
      </c>
      <c r="C71" s="18">
        <v>6939962759012</v>
      </c>
      <c r="D71" s="18">
        <v>586241470578</v>
      </c>
      <c r="E71" s="18">
        <v>21064110001000</v>
      </c>
      <c r="F71" s="17" t="s">
        <v>272</v>
      </c>
      <c r="G71" s="19" t="s">
        <v>273</v>
      </c>
      <c r="H71" s="17" t="s">
        <v>129</v>
      </c>
      <c r="I71" s="26">
        <f>VLOOKUP(C71,[2]Sheet2!J:O,6,0)</f>
        <v>1</v>
      </c>
      <c r="J71" s="17">
        <f>VLOOKUP(C71,[2]Sheet2!J:M,4,0)</f>
        <v>635</v>
      </c>
      <c r="K71" s="17">
        <f>VLOOKUP(C71,[2]Sheet2!J:P,7,0)</f>
        <v>444</v>
      </c>
      <c r="L71" s="18">
        <f>VLOOKUP(C71,[2]Sheet2!J:N,5,0)</f>
        <v>142.255173885214</v>
      </c>
      <c r="M71" s="27" t="e">
        <f ca="1" t="shared" si="55"/>
        <v>#VALUE!</v>
      </c>
      <c r="N71" s="17">
        <v>495</v>
      </c>
      <c r="O71" s="26">
        <v>0.0343434343434343</v>
      </c>
      <c r="P71" s="18">
        <v>17</v>
      </c>
      <c r="Q71" s="18">
        <v>3343</v>
      </c>
      <c r="R71" s="17">
        <v>229</v>
      </c>
      <c r="S71" s="17">
        <v>1251</v>
      </c>
      <c r="T71" s="17">
        <v>553</v>
      </c>
      <c r="U71" s="26">
        <v>0.0235081374321881</v>
      </c>
      <c r="V71" s="18">
        <v>13</v>
      </c>
      <c r="W71" s="18">
        <v>2572</v>
      </c>
      <c r="X71" s="17">
        <v>229</v>
      </c>
      <c r="Y71" s="17">
        <v>1240</v>
      </c>
      <c r="Z71" s="17">
        <v>605</v>
      </c>
      <c r="AA71" s="26">
        <v>0.0181818181818182</v>
      </c>
      <c r="AB71" s="18">
        <v>11</v>
      </c>
      <c r="AC71" s="18">
        <v>2199</v>
      </c>
      <c r="AD71" s="17">
        <v>229</v>
      </c>
      <c r="AE71" s="17">
        <v>1237</v>
      </c>
      <c r="AF71" s="17">
        <v>477</v>
      </c>
      <c r="AG71" s="26">
        <v>0.0125786163522013</v>
      </c>
      <c r="AH71" s="18">
        <v>6</v>
      </c>
      <c r="AI71" s="18">
        <v>1294</v>
      </c>
      <c r="AJ71" s="17">
        <v>229</v>
      </c>
      <c r="AK71" s="17">
        <v>932</v>
      </c>
      <c r="AL71" s="17">
        <v>534</v>
      </c>
      <c r="AM71" s="26">
        <v>0.0205992509363296</v>
      </c>
      <c r="AN71" s="18">
        <v>11</v>
      </c>
      <c r="AO71" s="18">
        <v>2292</v>
      </c>
      <c r="AP71" s="17">
        <v>229</v>
      </c>
      <c r="AQ71" s="17">
        <v>929</v>
      </c>
      <c r="AR71" s="17">
        <v>476</v>
      </c>
      <c r="AS71" s="26">
        <v>0.023109243697479</v>
      </c>
      <c r="AT71" s="18">
        <v>11</v>
      </c>
      <c r="AU71" s="18">
        <v>2297</v>
      </c>
      <c r="AV71" s="17">
        <v>229</v>
      </c>
      <c r="AW71" s="17">
        <v>938</v>
      </c>
      <c r="AX71" s="17">
        <v>454</v>
      </c>
      <c r="AY71" s="26">
        <v>0.0110132158590308</v>
      </c>
      <c r="AZ71" s="17">
        <v>5</v>
      </c>
      <c r="BA71" s="18">
        <v>1010</v>
      </c>
      <c r="BB71" s="17">
        <v>229</v>
      </c>
      <c r="BC71" s="17">
        <v>1015</v>
      </c>
      <c r="BD71" s="17">
        <v>408</v>
      </c>
      <c r="BE71" s="32">
        <v>0.0245098039215686</v>
      </c>
      <c r="BF71" s="17">
        <v>10</v>
      </c>
      <c r="BG71" s="18">
        <v>2067</v>
      </c>
      <c r="BH71" s="17">
        <v>229</v>
      </c>
      <c r="BI71" s="17">
        <v>1052</v>
      </c>
      <c r="BJ71" s="17">
        <v>285</v>
      </c>
      <c r="BK71" s="32">
        <v>0.0140350877192982</v>
      </c>
      <c r="BL71" s="18">
        <v>4</v>
      </c>
      <c r="BM71" s="18">
        <v>836</v>
      </c>
      <c r="BN71" s="17">
        <v>229</v>
      </c>
      <c r="BO71" s="17">
        <v>630</v>
      </c>
      <c r="BP71" s="17">
        <v>253</v>
      </c>
      <c r="BQ71" s="32">
        <v>0.0276679841897233</v>
      </c>
      <c r="BR71" s="18">
        <v>7</v>
      </c>
      <c r="BS71" s="18">
        <v>1466</v>
      </c>
      <c r="BT71" s="17">
        <v>229</v>
      </c>
      <c r="BU71" s="18">
        <v>630</v>
      </c>
      <c r="BV71" s="17">
        <v>295</v>
      </c>
      <c r="BW71" s="32">
        <v>0.0305084745762712</v>
      </c>
      <c r="BX71" s="18">
        <v>9</v>
      </c>
      <c r="BY71" s="18">
        <v>1877</v>
      </c>
      <c r="BZ71" s="17">
        <v>229</v>
      </c>
      <c r="CA71" s="18">
        <v>1171</v>
      </c>
      <c r="CB71" s="18">
        <v>336</v>
      </c>
      <c r="CC71" s="32">
        <v>0.0327380952380952</v>
      </c>
      <c r="CD71" s="18">
        <v>11</v>
      </c>
      <c r="CE71" s="18">
        <v>2299</v>
      </c>
      <c r="CF71" s="17">
        <v>229</v>
      </c>
      <c r="CG71" s="18">
        <v>1167</v>
      </c>
      <c r="CH71" s="33">
        <v>346</v>
      </c>
      <c r="CI71" s="32">
        <v>0.0404624277456647</v>
      </c>
      <c r="CJ71" s="18">
        <v>14</v>
      </c>
      <c r="CK71" s="18">
        <v>2916</v>
      </c>
      <c r="CL71" s="17">
        <v>229</v>
      </c>
      <c r="CM71" s="18">
        <v>1154</v>
      </c>
      <c r="CN71" s="33">
        <v>386</v>
      </c>
      <c r="CO71" s="32">
        <v>0.0259067357512953</v>
      </c>
      <c r="CP71" s="17">
        <v>10</v>
      </c>
      <c r="CQ71" s="18">
        <v>2078</v>
      </c>
      <c r="CR71" s="17">
        <v>229</v>
      </c>
      <c r="CS71" s="17">
        <v>1144</v>
      </c>
      <c r="CT71" s="33">
        <v>330</v>
      </c>
      <c r="CU71" s="32">
        <v>0.0242424242424242</v>
      </c>
      <c r="CV71" s="17">
        <v>8</v>
      </c>
      <c r="CW71" s="18">
        <v>1626</v>
      </c>
      <c r="CX71" s="17">
        <v>229</v>
      </c>
      <c r="CY71" s="17">
        <v>1136</v>
      </c>
      <c r="CZ71" s="33">
        <v>361</v>
      </c>
      <c r="DA71" s="32">
        <v>0.0304709141274238</v>
      </c>
      <c r="DB71" s="18">
        <v>11</v>
      </c>
      <c r="DC71" s="18">
        <v>2279</v>
      </c>
      <c r="DD71" s="18">
        <f t="shared" si="56"/>
        <v>207.181818181818</v>
      </c>
      <c r="DE71" s="17">
        <v>229</v>
      </c>
      <c r="DF71" s="17">
        <f t="shared" si="57"/>
        <v>-240</v>
      </c>
      <c r="DG71" s="36">
        <f t="shared" si="58"/>
        <v>-0.105309346204476</v>
      </c>
      <c r="DH71" s="18">
        <v>1104</v>
      </c>
      <c r="DI71" s="18">
        <v>312</v>
      </c>
      <c r="DJ71" s="26">
        <v>0.0192307692307692</v>
      </c>
      <c r="DK71" s="18">
        <v>6</v>
      </c>
      <c r="DL71" s="18">
        <v>1199</v>
      </c>
      <c r="DM71" s="18">
        <f t="shared" si="51"/>
        <v>199.833333333333</v>
      </c>
      <c r="DN71" s="17">
        <v>229</v>
      </c>
      <c r="DO71" s="17">
        <f t="shared" si="59"/>
        <v>-175</v>
      </c>
      <c r="DP71" s="36">
        <f t="shared" si="60"/>
        <v>-0.145954962468724</v>
      </c>
      <c r="DQ71" s="18">
        <v>1097</v>
      </c>
      <c r="DR71" s="18">
        <v>288</v>
      </c>
      <c r="DS71" s="26">
        <v>0.03125</v>
      </c>
      <c r="DT71" s="18">
        <v>9</v>
      </c>
      <c r="DU71" s="18">
        <v>1872</v>
      </c>
      <c r="DV71" s="18">
        <f t="shared" si="61"/>
        <v>208</v>
      </c>
      <c r="DW71" s="17">
        <v>229</v>
      </c>
      <c r="DX71" s="17">
        <f t="shared" si="62"/>
        <v>-189</v>
      </c>
      <c r="DY71" s="36">
        <f t="shared" si="63"/>
        <v>-0.100961538461538</v>
      </c>
      <c r="DZ71" s="18">
        <v>652</v>
      </c>
      <c r="EA71" s="18">
        <v>270</v>
      </c>
      <c r="EB71" s="26">
        <v>0.0333333333333333</v>
      </c>
      <c r="EC71" s="18">
        <v>9</v>
      </c>
      <c r="ED71" s="18">
        <v>1858</v>
      </c>
      <c r="EE71" s="18">
        <f t="shared" si="64"/>
        <v>206.444444444444</v>
      </c>
      <c r="EF71" s="17">
        <v>229</v>
      </c>
      <c r="EG71" s="17">
        <f t="shared" si="65"/>
        <v>-203</v>
      </c>
      <c r="EH71" s="36">
        <f t="shared" si="66"/>
        <v>-0.109257265877287</v>
      </c>
      <c r="EI71" s="18">
        <v>649</v>
      </c>
      <c r="EJ71" s="18">
        <v>275</v>
      </c>
      <c r="EK71" s="26">
        <v>0.0181818181818182</v>
      </c>
      <c r="EL71" s="18">
        <v>5</v>
      </c>
      <c r="EM71" s="18">
        <v>1047</v>
      </c>
      <c r="EN71" s="18">
        <f t="shared" si="67"/>
        <v>209.4</v>
      </c>
      <c r="EO71" s="17">
        <v>229</v>
      </c>
      <c r="EP71" s="17">
        <f t="shared" si="68"/>
        <v>-98</v>
      </c>
      <c r="EQ71" s="36">
        <f t="shared" si="69"/>
        <v>-0.0936007640878701</v>
      </c>
      <c r="ER71" s="18">
        <v>1110</v>
      </c>
      <c r="ES71" s="18">
        <v>357</v>
      </c>
      <c r="ET71" s="26">
        <v>0.0140056022408964</v>
      </c>
      <c r="EU71" s="17">
        <v>5</v>
      </c>
      <c r="EV71" s="18">
        <v>1080</v>
      </c>
      <c r="EW71" s="18">
        <f t="shared" si="70"/>
        <v>216</v>
      </c>
      <c r="EX71" s="17">
        <v>229</v>
      </c>
      <c r="EY71" s="17">
        <f t="shared" si="71"/>
        <v>-65</v>
      </c>
      <c r="EZ71" s="36">
        <f t="shared" si="72"/>
        <v>-0.0601851851851852</v>
      </c>
      <c r="FA71" s="17">
        <v>1099</v>
      </c>
      <c r="FB71" s="18">
        <v>357</v>
      </c>
      <c r="FC71" s="26">
        <v>0.0140056022408964</v>
      </c>
      <c r="FD71" s="17">
        <v>5</v>
      </c>
      <c r="FE71" s="18">
        <v>1068</v>
      </c>
      <c r="FF71" s="18">
        <f t="shared" si="73"/>
        <v>213.6</v>
      </c>
      <c r="FG71" s="17">
        <v>229</v>
      </c>
      <c r="FH71" s="17">
        <f t="shared" si="74"/>
        <v>-77</v>
      </c>
      <c r="FI71" s="36">
        <f t="shared" si="75"/>
        <v>-0.0720973782771536</v>
      </c>
      <c r="FJ71" s="17">
        <v>652</v>
      </c>
      <c r="FK71" s="18">
        <v>284</v>
      </c>
      <c r="FL71" s="26">
        <v>0.0140845070422535</v>
      </c>
      <c r="FM71" s="17">
        <v>4</v>
      </c>
      <c r="FN71" s="18">
        <v>876</v>
      </c>
      <c r="FO71" s="18">
        <f t="shared" si="76"/>
        <v>219</v>
      </c>
      <c r="FP71" s="17">
        <v>229</v>
      </c>
      <c r="FQ71" s="17">
        <f t="shared" si="77"/>
        <v>-40</v>
      </c>
      <c r="FR71" s="36">
        <f t="shared" si="78"/>
        <v>-0.045662100456621</v>
      </c>
      <c r="FS71" s="17">
        <v>1093</v>
      </c>
      <c r="FT71" s="18">
        <v>247</v>
      </c>
      <c r="FU71" s="26">
        <v>0.0202429149797571</v>
      </c>
      <c r="FV71" s="17">
        <v>5</v>
      </c>
      <c r="FW71" s="18">
        <v>1125</v>
      </c>
      <c r="FX71" s="18">
        <f t="shared" si="79"/>
        <v>225</v>
      </c>
      <c r="FY71" s="17">
        <v>229</v>
      </c>
      <c r="FZ71" s="17">
        <f t="shared" si="80"/>
        <v>-20</v>
      </c>
      <c r="GA71" s="36">
        <f t="shared" si="81"/>
        <v>-0.0177777777777778</v>
      </c>
      <c r="GB71" s="17">
        <v>1088</v>
      </c>
      <c r="GC71" s="18">
        <v>251</v>
      </c>
      <c r="GD71" s="26">
        <v>0.0119521912350598</v>
      </c>
      <c r="GE71" s="17">
        <v>3</v>
      </c>
      <c r="GF71" s="18">
        <v>640</v>
      </c>
      <c r="GG71" s="18">
        <f t="shared" si="82"/>
        <v>213.333333333333</v>
      </c>
      <c r="GH71" s="17">
        <v>229</v>
      </c>
      <c r="GI71" s="17">
        <f t="shared" si="83"/>
        <v>-47</v>
      </c>
      <c r="GJ71" s="36">
        <f t="shared" si="84"/>
        <v>-0.0734375</v>
      </c>
      <c r="GK71" s="17">
        <v>1086</v>
      </c>
      <c r="GL71" s="18">
        <v>229</v>
      </c>
      <c r="GM71" s="26">
        <v>0.0218340611353712</v>
      </c>
      <c r="GN71" s="18">
        <v>5</v>
      </c>
      <c r="GO71" s="18">
        <v>1090</v>
      </c>
      <c r="GP71" s="18">
        <f t="shared" si="85"/>
        <v>218</v>
      </c>
      <c r="GQ71" s="17">
        <v>229</v>
      </c>
      <c r="GR71" s="17">
        <f t="shared" si="86"/>
        <v>-55</v>
      </c>
      <c r="GS71" s="36">
        <f t="shared" si="87"/>
        <v>-0.0504587155963303</v>
      </c>
      <c r="GT71" s="17">
        <v>643</v>
      </c>
      <c r="GU71" s="18">
        <v>232</v>
      </c>
      <c r="GV71" s="26">
        <v>0.0172413793103448</v>
      </c>
      <c r="GW71" s="18">
        <v>4</v>
      </c>
      <c r="GX71" s="18">
        <v>866</v>
      </c>
      <c r="GY71" s="18">
        <v>216.5</v>
      </c>
      <c r="GZ71" s="17">
        <v>229</v>
      </c>
      <c r="HA71" s="17">
        <v>-50</v>
      </c>
      <c r="HB71" s="36">
        <v>-0.0577367205542725</v>
      </c>
      <c r="HC71" s="17">
        <v>640</v>
      </c>
      <c r="HD71" s="18">
        <v>232</v>
      </c>
      <c r="HE71" s="26">
        <v>0.00862068965517241</v>
      </c>
      <c r="HF71" s="18">
        <v>2</v>
      </c>
      <c r="HG71" s="18">
        <v>414</v>
      </c>
      <c r="HH71" s="40">
        <v>207</v>
      </c>
      <c r="HI71" s="17">
        <v>229</v>
      </c>
      <c r="HJ71" s="17">
        <v>-44</v>
      </c>
      <c r="HK71" s="36">
        <v>-0.106280193236715</v>
      </c>
      <c r="HL71" s="18">
        <v>638</v>
      </c>
      <c r="HM71" s="18">
        <v>270</v>
      </c>
      <c r="HN71" s="26">
        <v>0.00740740740740741</v>
      </c>
      <c r="HO71" s="18">
        <v>2</v>
      </c>
      <c r="HP71" s="18">
        <v>433</v>
      </c>
      <c r="HQ71" s="18">
        <f t="shared" si="54"/>
        <v>216.5</v>
      </c>
      <c r="HR71" s="17">
        <v>229</v>
      </c>
      <c r="HS71" s="17">
        <f t="shared" si="88"/>
        <v>-25</v>
      </c>
      <c r="HT71" s="36">
        <f t="shared" si="89"/>
        <v>-0.0577367205542725</v>
      </c>
      <c r="HU71" s="18">
        <v>637</v>
      </c>
      <c r="HV71" s="18">
        <v>266</v>
      </c>
      <c r="HW71" s="26">
        <v>0.0075187969924812</v>
      </c>
      <c r="HX71" s="17">
        <v>2</v>
      </c>
      <c r="HY71" s="18">
        <v>440</v>
      </c>
      <c r="HZ71" s="18">
        <v>220</v>
      </c>
      <c r="IA71" s="17">
        <v>229</v>
      </c>
      <c r="IB71" s="17">
        <f t="shared" si="90"/>
        <v>-18</v>
      </c>
      <c r="IC71" s="36">
        <f t="shared" si="91"/>
        <v>-0.0409090909090909</v>
      </c>
      <c r="ID71" s="18">
        <v>636</v>
      </c>
      <c r="IE71" s="18">
        <v>263</v>
      </c>
      <c r="IF71" s="26">
        <v>0.00380228136882129</v>
      </c>
      <c r="IG71" s="17">
        <v>1</v>
      </c>
      <c r="IH71" s="18">
        <v>219</v>
      </c>
      <c r="II71" s="40">
        <v>219</v>
      </c>
      <c r="IJ71" s="17">
        <v>229</v>
      </c>
      <c r="IK71" s="17">
        <f t="shared" si="92"/>
        <v>-10</v>
      </c>
      <c r="IL71" s="36">
        <f t="shared" si="93"/>
        <v>-0.045662100456621</v>
      </c>
      <c r="IM71" s="17">
        <v>635</v>
      </c>
      <c r="IN71" s="17"/>
      <c r="IO71" s="17">
        <v>310</v>
      </c>
      <c r="IP71" s="17">
        <v>64811.71</v>
      </c>
      <c r="IQ71" s="18">
        <v>141</v>
      </c>
      <c r="IR71" s="18">
        <v>29458.21</v>
      </c>
      <c r="IS71" s="17"/>
      <c r="IT71" s="17"/>
      <c r="IU71" s="17"/>
      <c r="IV71" s="17"/>
      <c r="IW71" s="16"/>
      <c r="IX71" s="16"/>
      <c r="IY71" s="16"/>
      <c r="IZ71" s="16"/>
      <c r="JA71" s="41"/>
      <c r="JB71" s="41"/>
      <c r="JC71" s="41"/>
      <c r="JD71" s="41"/>
      <c r="JE71" s="18"/>
      <c r="JF71" s="41"/>
      <c r="JG71" s="41"/>
      <c r="JH71" s="41"/>
      <c r="JI71" s="18"/>
      <c r="JJ71" s="18"/>
      <c r="JK71" s="18">
        <f t="shared" si="94"/>
        <v>225</v>
      </c>
      <c r="JL71" s="18">
        <f t="shared" si="95"/>
        <v>46678</v>
      </c>
      <c r="JM71" s="17">
        <v>229</v>
      </c>
      <c r="JN71" s="17">
        <f t="shared" si="96"/>
        <v>-4847</v>
      </c>
      <c r="JO71" s="36">
        <f t="shared" si="97"/>
        <v>-0.103839067654998</v>
      </c>
      <c r="JP71" s="18">
        <f t="shared" si="98"/>
        <v>676</v>
      </c>
      <c r="JQ71" s="42">
        <f t="shared" si="99"/>
        <v>140947.92</v>
      </c>
      <c r="JR71" s="43"/>
      <c r="JS71" s="43"/>
    </row>
    <row r="72" customFormat="1" ht="16.5" spans="1:279">
      <c r="A72" s="16"/>
      <c r="B72" s="17" t="s">
        <v>44</v>
      </c>
      <c r="C72" s="18">
        <v>6939962759357</v>
      </c>
      <c r="D72" s="18">
        <v>599184871134</v>
      </c>
      <c r="E72" s="18">
        <v>21064110000960</v>
      </c>
      <c r="F72" s="17" t="s">
        <v>274</v>
      </c>
      <c r="G72" s="19" t="s">
        <v>275</v>
      </c>
      <c r="H72" s="17" t="s">
        <v>288</v>
      </c>
      <c r="I72" s="26">
        <f>VLOOKUP(C72,[2]Sheet2!J:O,6,0)</f>
        <v>1</v>
      </c>
      <c r="J72" s="17">
        <f>VLOOKUP(C72,[2]Sheet2!J:M,4,0)</f>
        <v>276</v>
      </c>
      <c r="K72" s="17">
        <f>VLOOKUP(C72,[2]Sheet2!J:P,7,0)</f>
        <v>0</v>
      </c>
      <c r="L72" s="18">
        <f>VLOOKUP(C72,[2]Sheet2!J:N,5,0)</f>
        <v>55.2947910704064</v>
      </c>
      <c r="M72" s="27" t="e">
        <f ca="1" t="shared" si="55"/>
        <v>#VALUE!</v>
      </c>
      <c r="N72" s="17">
        <v>551</v>
      </c>
      <c r="O72" s="26">
        <v>0.0181488203266788</v>
      </c>
      <c r="P72" s="18">
        <v>10</v>
      </c>
      <c r="Q72" s="18">
        <v>2980</v>
      </c>
      <c r="R72" s="17">
        <v>299</v>
      </c>
      <c r="S72" s="17">
        <v>135</v>
      </c>
      <c r="T72" s="17">
        <v>479</v>
      </c>
      <c r="U72" s="26">
        <v>0.0146137787056367</v>
      </c>
      <c r="V72" s="18">
        <v>7</v>
      </c>
      <c r="W72" s="18">
        <v>2093</v>
      </c>
      <c r="X72" s="17">
        <v>299</v>
      </c>
      <c r="Y72" s="17">
        <v>139</v>
      </c>
      <c r="Z72" s="17">
        <v>546</v>
      </c>
      <c r="AA72" s="26">
        <v>0.0201465201465201</v>
      </c>
      <c r="AB72" s="18">
        <v>11</v>
      </c>
      <c r="AC72" s="18">
        <v>3279</v>
      </c>
      <c r="AD72" s="17">
        <v>299</v>
      </c>
      <c r="AE72" s="17">
        <v>129</v>
      </c>
      <c r="AF72" s="17">
        <v>591</v>
      </c>
      <c r="AG72" s="26">
        <v>0.0152284263959391</v>
      </c>
      <c r="AH72" s="18">
        <v>9</v>
      </c>
      <c r="AI72" s="18">
        <v>2671</v>
      </c>
      <c r="AJ72" s="17">
        <v>299</v>
      </c>
      <c r="AK72" s="17">
        <v>124</v>
      </c>
      <c r="AL72" s="17">
        <v>511</v>
      </c>
      <c r="AM72" s="26">
        <v>0.0136986301369863</v>
      </c>
      <c r="AN72" s="18">
        <v>7</v>
      </c>
      <c r="AO72" s="18">
        <v>2093</v>
      </c>
      <c r="AP72" s="17">
        <v>299</v>
      </c>
      <c r="AQ72" s="17">
        <v>117</v>
      </c>
      <c r="AR72" s="17">
        <v>480</v>
      </c>
      <c r="AS72" s="26">
        <v>0.01875</v>
      </c>
      <c r="AT72" s="18">
        <v>9</v>
      </c>
      <c r="AU72" s="18">
        <v>2691</v>
      </c>
      <c r="AV72" s="17">
        <v>299</v>
      </c>
      <c r="AW72" s="17">
        <v>110</v>
      </c>
      <c r="AX72" s="17">
        <v>474</v>
      </c>
      <c r="AY72" s="26">
        <v>0.0168776371308017</v>
      </c>
      <c r="AZ72" s="17">
        <v>8</v>
      </c>
      <c r="BA72" s="18">
        <v>2327</v>
      </c>
      <c r="BB72" s="17">
        <v>299</v>
      </c>
      <c r="BC72" s="17">
        <v>104</v>
      </c>
      <c r="BD72" s="17">
        <v>455</v>
      </c>
      <c r="BE72" s="32">
        <v>0.00879120879120879</v>
      </c>
      <c r="BF72" s="17">
        <v>4</v>
      </c>
      <c r="BG72" s="18">
        <v>1171</v>
      </c>
      <c r="BH72" s="17">
        <v>299</v>
      </c>
      <c r="BI72" s="17">
        <v>102</v>
      </c>
      <c r="BJ72" s="17">
        <v>284</v>
      </c>
      <c r="BK72" s="32">
        <v>0.00704225352112676</v>
      </c>
      <c r="BL72" s="18">
        <v>2</v>
      </c>
      <c r="BM72" s="18">
        <v>598</v>
      </c>
      <c r="BN72" s="17">
        <v>299</v>
      </c>
      <c r="BO72" s="17">
        <v>100</v>
      </c>
      <c r="BP72" s="17">
        <v>306</v>
      </c>
      <c r="BQ72" s="32">
        <v>0.0130718954248366</v>
      </c>
      <c r="BR72" s="18">
        <v>4</v>
      </c>
      <c r="BS72" s="18">
        <v>1196</v>
      </c>
      <c r="BT72" s="17">
        <v>299</v>
      </c>
      <c r="BU72" s="18">
        <v>100</v>
      </c>
      <c r="BV72" s="17">
        <v>358</v>
      </c>
      <c r="BW72" s="32">
        <v>0.0251396648044693</v>
      </c>
      <c r="BX72" s="18">
        <v>9</v>
      </c>
      <c r="BY72" s="18">
        <v>2671</v>
      </c>
      <c r="BZ72" s="17">
        <v>299</v>
      </c>
      <c r="CA72" s="18">
        <v>95</v>
      </c>
      <c r="CB72" s="18">
        <v>343</v>
      </c>
      <c r="CC72" s="32">
        <v>0.0087463556851312</v>
      </c>
      <c r="CD72" s="18">
        <v>3</v>
      </c>
      <c r="CE72" s="18">
        <v>897</v>
      </c>
      <c r="CF72" s="17">
        <v>299</v>
      </c>
      <c r="CG72" s="18">
        <v>92</v>
      </c>
      <c r="CH72" s="33">
        <v>358</v>
      </c>
      <c r="CI72" s="32">
        <v>0.00837988826815642</v>
      </c>
      <c r="CJ72" s="18">
        <v>3</v>
      </c>
      <c r="CK72" s="18">
        <v>877</v>
      </c>
      <c r="CL72" s="17">
        <v>299</v>
      </c>
      <c r="CM72" s="18">
        <v>90</v>
      </c>
      <c r="CN72" s="33">
        <v>311</v>
      </c>
      <c r="CO72" s="32">
        <v>0.0160771704180064</v>
      </c>
      <c r="CP72" s="17">
        <v>5</v>
      </c>
      <c r="CQ72" s="18">
        <v>1467</v>
      </c>
      <c r="CR72" s="17">
        <v>299</v>
      </c>
      <c r="CS72" s="17">
        <v>86</v>
      </c>
      <c r="CT72" s="33">
        <v>302</v>
      </c>
      <c r="CU72" s="32">
        <v>0</v>
      </c>
      <c r="CV72" s="17">
        <v>0</v>
      </c>
      <c r="CW72" s="18">
        <v>0</v>
      </c>
      <c r="CX72" s="17">
        <v>299</v>
      </c>
      <c r="CY72" s="17">
        <v>86</v>
      </c>
      <c r="CZ72" s="33">
        <v>245</v>
      </c>
      <c r="DA72" s="32">
        <v>0.00816326530612245</v>
      </c>
      <c r="DB72" s="18">
        <v>2</v>
      </c>
      <c r="DC72" s="18">
        <v>598</v>
      </c>
      <c r="DD72" s="18">
        <f t="shared" si="56"/>
        <v>299</v>
      </c>
      <c r="DE72" s="17">
        <v>299</v>
      </c>
      <c r="DF72" s="17">
        <f t="shared" si="57"/>
        <v>0</v>
      </c>
      <c r="DG72" s="36">
        <f t="shared" si="58"/>
        <v>0</v>
      </c>
      <c r="DH72" s="18">
        <v>84</v>
      </c>
      <c r="DI72" s="18">
        <v>278</v>
      </c>
      <c r="DJ72" s="26">
        <v>0.00359712230215827</v>
      </c>
      <c r="DK72" s="18">
        <v>1</v>
      </c>
      <c r="DL72" s="18">
        <v>299</v>
      </c>
      <c r="DM72" s="18">
        <f t="shared" si="51"/>
        <v>299</v>
      </c>
      <c r="DN72" s="17">
        <v>299</v>
      </c>
      <c r="DO72" s="17">
        <f t="shared" si="59"/>
        <v>0</v>
      </c>
      <c r="DP72" s="36">
        <f t="shared" si="60"/>
        <v>0</v>
      </c>
      <c r="DQ72" s="18">
        <v>83</v>
      </c>
      <c r="DR72" s="18">
        <v>257</v>
      </c>
      <c r="DS72" s="26">
        <v>0.0155642023346304</v>
      </c>
      <c r="DT72" s="18">
        <v>4</v>
      </c>
      <c r="DU72" s="18">
        <v>1171</v>
      </c>
      <c r="DV72" s="18">
        <f t="shared" si="61"/>
        <v>292.75</v>
      </c>
      <c r="DW72" s="17">
        <v>299</v>
      </c>
      <c r="DX72" s="17">
        <f t="shared" si="62"/>
        <v>-25</v>
      </c>
      <c r="DY72" s="36">
        <f t="shared" si="63"/>
        <v>-0.0213492741246798</v>
      </c>
      <c r="DZ72" s="18">
        <v>195</v>
      </c>
      <c r="EA72" s="18">
        <v>222</v>
      </c>
      <c r="EB72" s="26">
        <v>0.0045045045045045</v>
      </c>
      <c r="EC72" s="18">
        <v>1</v>
      </c>
      <c r="ED72" s="18">
        <v>289</v>
      </c>
      <c r="EE72" s="18">
        <f t="shared" si="64"/>
        <v>289</v>
      </c>
      <c r="EF72" s="17">
        <v>299</v>
      </c>
      <c r="EG72" s="17">
        <f t="shared" si="65"/>
        <v>-10</v>
      </c>
      <c r="EH72" s="36">
        <f t="shared" si="66"/>
        <v>-0.0346020761245675</v>
      </c>
      <c r="EI72" s="18">
        <v>84</v>
      </c>
      <c r="EJ72" s="18">
        <v>229</v>
      </c>
      <c r="EK72" s="26">
        <v>0.00436681222707424</v>
      </c>
      <c r="EL72" s="18">
        <v>1</v>
      </c>
      <c r="EM72" s="18">
        <v>299</v>
      </c>
      <c r="EN72" s="18">
        <f t="shared" si="67"/>
        <v>299</v>
      </c>
      <c r="EO72" s="17">
        <v>299</v>
      </c>
      <c r="EP72" s="17">
        <f t="shared" si="68"/>
        <v>0</v>
      </c>
      <c r="EQ72" s="36">
        <f t="shared" si="69"/>
        <v>0</v>
      </c>
      <c r="ER72" s="18">
        <v>77</v>
      </c>
      <c r="ES72" s="18">
        <v>301</v>
      </c>
      <c r="ET72" s="26">
        <v>0.0132890365448505</v>
      </c>
      <c r="EU72" s="17">
        <v>4</v>
      </c>
      <c r="EV72" s="18">
        <v>1186</v>
      </c>
      <c r="EW72" s="18">
        <f t="shared" si="70"/>
        <v>296.5</v>
      </c>
      <c r="EX72" s="17">
        <v>299</v>
      </c>
      <c r="EY72" s="17">
        <f t="shared" si="71"/>
        <v>-10</v>
      </c>
      <c r="EZ72" s="36">
        <f t="shared" si="72"/>
        <v>-0.00843170320404722</v>
      </c>
      <c r="FA72" s="17">
        <v>124</v>
      </c>
      <c r="FB72" s="18">
        <v>318</v>
      </c>
      <c r="FC72" s="26">
        <v>0.0188679245283019</v>
      </c>
      <c r="FD72" s="17">
        <v>6</v>
      </c>
      <c r="FE72" s="18">
        <v>1747</v>
      </c>
      <c r="FF72" s="18">
        <f t="shared" si="73"/>
        <v>291.166666666667</v>
      </c>
      <c r="FG72" s="17">
        <v>299</v>
      </c>
      <c r="FH72" s="17">
        <f t="shared" si="74"/>
        <v>-46.9999999999999</v>
      </c>
      <c r="FI72" s="36">
        <f t="shared" si="75"/>
        <v>-0.026903262736119</v>
      </c>
      <c r="FJ72" s="17">
        <v>178</v>
      </c>
      <c r="FK72" s="18">
        <v>264</v>
      </c>
      <c r="FL72" s="26">
        <v>0.0265151515151515</v>
      </c>
      <c r="FM72" s="17">
        <v>7</v>
      </c>
      <c r="FN72" s="18">
        <v>2068</v>
      </c>
      <c r="FO72" s="18">
        <f t="shared" si="76"/>
        <v>295.428571428571</v>
      </c>
      <c r="FP72" s="17">
        <v>299</v>
      </c>
      <c r="FQ72" s="17">
        <f t="shared" si="77"/>
        <v>-24.9999999999999</v>
      </c>
      <c r="FR72" s="36">
        <f t="shared" si="78"/>
        <v>-0.0120889748549322</v>
      </c>
      <c r="FS72" s="17">
        <v>233</v>
      </c>
      <c r="FT72" s="18">
        <v>280</v>
      </c>
      <c r="FU72" s="26">
        <v>0.0107142857142857</v>
      </c>
      <c r="FV72" s="17">
        <v>3</v>
      </c>
      <c r="FW72" s="18">
        <v>897</v>
      </c>
      <c r="FX72" s="18">
        <f t="shared" si="79"/>
        <v>299</v>
      </c>
      <c r="FY72" s="17">
        <v>299</v>
      </c>
      <c r="FZ72" s="17">
        <f t="shared" si="80"/>
        <v>0</v>
      </c>
      <c r="GA72" s="36">
        <f t="shared" si="81"/>
        <v>0</v>
      </c>
      <c r="GB72" s="17">
        <v>278</v>
      </c>
      <c r="GC72" s="18">
        <v>257</v>
      </c>
      <c r="GD72" s="26">
        <v>0.0194552529182879</v>
      </c>
      <c r="GE72" s="17">
        <v>5</v>
      </c>
      <c r="GF72" s="18">
        <v>1465</v>
      </c>
      <c r="GG72" s="18">
        <f t="shared" si="82"/>
        <v>293</v>
      </c>
      <c r="GH72" s="17">
        <v>299</v>
      </c>
      <c r="GI72" s="17">
        <f t="shared" si="83"/>
        <v>-30</v>
      </c>
      <c r="GJ72" s="36">
        <f t="shared" si="84"/>
        <v>-0.0204778156996587</v>
      </c>
      <c r="GK72" s="17">
        <v>305</v>
      </c>
      <c r="GL72" s="18">
        <v>307</v>
      </c>
      <c r="GM72" s="26">
        <v>0.0228013029315961</v>
      </c>
      <c r="GN72" s="18">
        <v>7</v>
      </c>
      <c r="GO72" s="18">
        <v>2073</v>
      </c>
      <c r="GP72" s="18">
        <f t="shared" si="85"/>
        <v>296.142857142857</v>
      </c>
      <c r="GQ72" s="17">
        <v>299</v>
      </c>
      <c r="GR72" s="17">
        <f t="shared" si="86"/>
        <v>-19.9999999999998</v>
      </c>
      <c r="GS72" s="36">
        <f t="shared" si="87"/>
        <v>-0.00964785335262896</v>
      </c>
      <c r="GT72" s="17">
        <v>302</v>
      </c>
      <c r="GU72" s="18">
        <v>336</v>
      </c>
      <c r="GV72" s="26">
        <v>0.0297619047619048</v>
      </c>
      <c r="GW72" s="18">
        <v>10</v>
      </c>
      <c r="GX72" s="18">
        <v>2965</v>
      </c>
      <c r="GY72" s="18">
        <v>296.5</v>
      </c>
      <c r="GZ72" s="17">
        <v>299</v>
      </c>
      <c r="HA72" s="17">
        <v>-25</v>
      </c>
      <c r="HB72" s="36">
        <v>-0.00843170320404722</v>
      </c>
      <c r="HC72" s="17">
        <v>300</v>
      </c>
      <c r="HD72" s="18">
        <v>311</v>
      </c>
      <c r="HE72" s="26">
        <v>0.0192926045016077</v>
      </c>
      <c r="HF72" s="18">
        <v>6</v>
      </c>
      <c r="HG72" s="18">
        <v>1764</v>
      </c>
      <c r="HH72" s="40">
        <v>294</v>
      </c>
      <c r="HI72" s="17">
        <v>299</v>
      </c>
      <c r="HJ72" s="17">
        <v>-30</v>
      </c>
      <c r="HK72" s="36">
        <v>-0.0170068027210884</v>
      </c>
      <c r="HL72" s="18">
        <v>295</v>
      </c>
      <c r="HM72" s="18">
        <v>464</v>
      </c>
      <c r="HN72" s="26">
        <v>0.0129310344827586</v>
      </c>
      <c r="HO72" s="18">
        <v>6</v>
      </c>
      <c r="HP72" s="18">
        <v>1794</v>
      </c>
      <c r="HQ72" s="18">
        <f t="shared" si="54"/>
        <v>299</v>
      </c>
      <c r="HR72" s="17">
        <v>299</v>
      </c>
      <c r="HS72" s="17">
        <f t="shared" si="88"/>
        <v>0</v>
      </c>
      <c r="HT72" s="36">
        <f t="shared" si="89"/>
        <v>0</v>
      </c>
      <c r="HU72" s="18">
        <v>290</v>
      </c>
      <c r="HV72" s="18">
        <v>406</v>
      </c>
      <c r="HW72" s="26">
        <v>0.00985221674876847</v>
      </c>
      <c r="HX72" s="17">
        <v>4</v>
      </c>
      <c r="HY72" s="18">
        <v>1186</v>
      </c>
      <c r="HZ72" s="18">
        <v>296.5</v>
      </c>
      <c r="IA72" s="17">
        <v>299</v>
      </c>
      <c r="IB72" s="17">
        <f t="shared" si="90"/>
        <v>-10</v>
      </c>
      <c r="IC72" s="36">
        <f t="shared" si="91"/>
        <v>-0.00843170320404722</v>
      </c>
      <c r="ID72" s="18">
        <v>286</v>
      </c>
      <c r="IE72" s="18">
        <v>449</v>
      </c>
      <c r="IF72" s="26">
        <v>0.0244988864142539</v>
      </c>
      <c r="IG72" s="17">
        <v>11</v>
      </c>
      <c r="IH72" s="18">
        <v>3249</v>
      </c>
      <c r="II72" s="40">
        <v>295.363636363636</v>
      </c>
      <c r="IJ72" s="17">
        <v>299</v>
      </c>
      <c r="IK72" s="17">
        <f t="shared" si="92"/>
        <v>-40.0000000000043</v>
      </c>
      <c r="IL72" s="36">
        <f t="shared" si="93"/>
        <v>-0.0123114804555261</v>
      </c>
      <c r="IM72" s="17">
        <v>277</v>
      </c>
      <c r="IN72" s="17"/>
      <c r="IO72" s="17">
        <v>218</v>
      </c>
      <c r="IP72" s="17">
        <v>61234.97</v>
      </c>
      <c r="IQ72" s="18">
        <v>157</v>
      </c>
      <c r="IR72" s="18">
        <v>46803.14</v>
      </c>
      <c r="IS72" s="17"/>
      <c r="IT72" s="17"/>
      <c r="IU72" s="17"/>
      <c r="IV72" s="17"/>
      <c r="IW72" s="16"/>
      <c r="IX72" s="16"/>
      <c r="IY72" s="16"/>
      <c r="IZ72" s="16"/>
      <c r="JA72" s="41"/>
      <c r="JB72" s="41"/>
      <c r="JC72" s="41"/>
      <c r="JD72" s="41"/>
      <c r="JE72" s="18"/>
      <c r="JF72" s="41"/>
      <c r="JG72" s="41"/>
      <c r="JH72" s="41"/>
      <c r="JI72" s="18"/>
      <c r="JJ72" s="18"/>
      <c r="JK72" s="18">
        <f t="shared" si="94"/>
        <v>169</v>
      </c>
      <c r="JL72" s="18">
        <f t="shared" si="95"/>
        <v>50061</v>
      </c>
      <c r="JM72" s="17">
        <v>299</v>
      </c>
      <c r="JN72" s="17">
        <f t="shared" si="96"/>
        <v>-469.999999999996</v>
      </c>
      <c r="JO72" s="36">
        <f t="shared" si="97"/>
        <v>-0.00938854597391175</v>
      </c>
      <c r="JP72" s="18">
        <f t="shared" si="98"/>
        <v>544</v>
      </c>
      <c r="JQ72" s="42">
        <f t="shared" si="99"/>
        <v>158099.11</v>
      </c>
      <c r="JR72" s="43"/>
      <c r="JS72" s="43"/>
    </row>
    <row r="73" customFormat="1" ht="16.5" spans="1:279">
      <c r="A73" s="16"/>
      <c r="B73" s="17" t="s">
        <v>42</v>
      </c>
      <c r="C73" s="18">
        <v>6939962755618</v>
      </c>
      <c r="D73" s="18">
        <v>566248680898</v>
      </c>
      <c r="E73" s="18">
        <v>21063510002237</v>
      </c>
      <c r="F73" s="17" t="s">
        <v>277</v>
      </c>
      <c r="G73" s="19" t="s">
        <v>278</v>
      </c>
      <c r="H73" s="17" t="s">
        <v>129</v>
      </c>
      <c r="I73" s="26">
        <f>VLOOKUP(C73,[2]Sheet2!J:O,6,0)</f>
        <v>1</v>
      </c>
      <c r="J73" s="17">
        <f>VLOOKUP(C73,[2]Sheet2!J:M,4,0)</f>
        <v>945</v>
      </c>
      <c r="K73" s="17">
        <f>VLOOKUP(C73,[2]Sheet2!J:P,7,0)</f>
        <v>0</v>
      </c>
      <c r="L73" s="18">
        <f>VLOOKUP(C73,[2]Sheet2!J:N,5,0)</f>
        <v>45.8017909896603</v>
      </c>
      <c r="M73" s="27" t="e">
        <f ca="1" t="shared" si="55"/>
        <v>#VALUE!</v>
      </c>
      <c r="N73" s="17">
        <v>881</v>
      </c>
      <c r="O73" s="26">
        <v>0.05788876276958</v>
      </c>
      <c r="P73" s="18">
        <v>51</v>
      </c>
      <c r="Q73" s="18">
        <v>5794</v>
      </c>
      <c r="R73" s="17">
        <v>119</v>
      </c>
      <c r="S73" s="17">
        <v>540</v>
      </c>
      <c r="T73" s="17">
        <v>854</v>
      </c>
      <c r="U73" s="26">
        <v>0.0304449648711944</v>
      </c>
      <c r="V73" s="18">
        <v>26</v>
      </c>
      <c r="W73" s="18">
        <v>2789</v>
      </c>
      <c r="X73" s="17">
        <v>119</v>
      </c>
      <c r="Y73" s="17">
        <v>544</v>
      </c>
      <c r="Z73" s="17">
        <v>850</v>
      </c>
      <c r="AA73" s="26">
        <v>0.0376470588235294</v>
      </c>
      <c r="AB73" s="18">
        <v>32</v>
      </c>
      <c r="AC73" s="18">
        <v>3501</v>
      </c>
      <c r="AD73" s="17">
        <v>119</v>
      </c>
      <c r="AE73" s="17">
        <v>325</v>
      </c>
      <c r="AF73" s="17">
        <v>958</v>
      </c>
      <c r="AG73" s="26">
        <v>0.0135699373695198</v>
      </c>
      <c r="AH73" s="18">
        <v>13</v>
      </c>
      <c r="AI73" s="18">
        <v>1435</v>
      </c>
      <c r="AJ73" s="17">
        <v>119</v>
      </c>
      <c r="AK73" s="17">
        <v>329</v>
      </c>
      <c r="AL73" s="17">
        <v>937</v>
      </c>
      <c r="AM73" s="26">
        <v>0.0448239060832444</v>
      </c>
      <c r="AN73" s="18">
        <v>42</v>
      </c>
      <c r="AO73" s="18">
        <v>4489</v>
      </c>
      <c r="AP73" s="17">
        <v>119</v>
      </c>
      <c r="AQ73" s="17">
        <v>324</v>
      </c>
      <c r="AR73" s="17">
        <v>971</v>
      </c>
      <c r="AS73" s="26">
        <v>0.0411946446961895</v>
      </c>
      <c r="AT73" s="18">
        <v>40</v>
      </c>
      <c r="AU73" s="18">
        <v>4440</v>
      </c>
      <c r="AV73" s="17">
        <v>119</v>
      </c>
      <c r="AW73" s="17">
        <v>344</v>
      </c>
      <c r="AX73" s="17">
        <v>2742</v>
      </c>
      <c r="AY73" s="26">
        <v>0.0113056163384391</v>
      </c>
      <c r="AZ73" s="17">
        <v>31</v>
      </c>
      <c r="BA73" s="18">
        <v>3317</v>
      </c>
      <c r="BB73" s="17">
        <v>119</v>
      </c>
      <c r="BC73" s="17">
        <v>347</v>
      </c>
      <c r="BD73" s="17">
        <v>1262</v>
      </c>
      <c r="BE73" s="32">
        <v>0.0221870047543582</v>
      </c>
      <c r="BF73" s="17">
        <v>28</v>
      </c>
      <c r="BG73" s="18">
        <v>3275</v>
      </c>
      <c r="BH73" s="17">
        <v>119</v>
      </c>
      <c r="BI73" s="17">
        <v>386</v>
      </c>
      <c r="BJ73" s="17">
        <v>742</v>
      </c>
      <c r="BK73" s="32">
        <v>0.0256064690026954</v>
      </c>
      <c r="BL73" s="18">
        <v>19</v>
      </c>
      <c r="BM73" s="18">
        <v>2047</v>
      </c>
      <c r="BN73" s="17">
        <v>119</v>
      </c>
      <c r="BO73" s="17">
        <v>763</v>
      </c>
      <c r="BP73" s="17">
        <v>685</v>
      </c>
      <c r="BQ73" s="32">
        <v>0.0364963503649635</v>
      </c>
      <c r="BR73" s="18">
        <v>25</v>
      </c>
      <c r="BS73" s="18">
        <v>2720</v>
      </c>
      <c r="BT73" s="17">
        <v>119</v>
      </c>
      <c r="BU73" s="18">
        <v>763</v>
      </c>
      <c r="BV73" s="17">
        <v>705</v>
      </c>
      <c r="BW73" s="32">
        <v>0.0368794326241135</v>
      </c>
      <c r="BX73" s="18">
        <v>26</v>
      </c>
      <c r="BY73" s="18">
        <v>2799</v>
      </c>
      <c r="BZ73" s="17">
        <v>119</v>
      </c>
      <c r="CA73" s="18">
        <v>426</v>
      </c>
      <c r="CB73" s="18">
        <v>633</v>
      </c>
      <c r="CC73" s="32">
        <v>0.0584518167456556</v>
      </c>
      <c r="CD73" s="18">
        <v>37</v>
      </c>
      <c r="CE73" s="18">
        <v>4027</v>
      </c>
      <c r="CF73" s="17">
        <v>119</v>
      </c>
      <c r="CG73" s="18">
        <v>391</v>
      </c>
      <c r="CH73" s="33">
        <v>742</v>
      </c>
      <c r="CI73" s="32">
        <v>0.0390835579514825</v>
      </c>
      <c r="CJ73" s="18">
        <v>29</v>
      </c>
      <c r="CK73" s="18">
        <v>3146</v>
      </c>
      <c r="CL73" s="17">
        <v>119</v>
      </c>
      <c r="CM73" s="18">
        <v>381</v>
      </c>
      <c r="CN73" s="33">
        <v>750</v>
      </c>
      <c r="CO73" s="32">
        <v>0.0333333333333333</v>
      </c>
      <c r="CP73" s="17">
        <v>25</v>
      </c>
      <c r="CQ73" s="18">
        <v>2685</v>
      </c>
      <c r="CR73" s="17">
        <v>119</v>
      </c>
      <c r="CS73" s="17">
        <v>416</v>
      </c>
      <c r="CT73" s="33">
        <v>724</v>
      </c>
      <c r="CU73" s="32">
        <v>0.0331491712707182</v>
      </c>
      <c r="CV73" s="17">
        <v>24</v>
      </c>
      <c r="CW73" s="18">
        <v>2605</v>
      </c>
      <c r="CX73" s="17">
        <v>119</v>
      </c>
      <c r="CY73" s="17">
        <v>466</v>
      </c>
      <c r="CZ73" s="33">
        <v>757</v>
      </c>
      <c r="DA73" s="32">
        <v>0.035667107001321</v>
      </c>
      <c r="DB73" s="18">
        <v>27</v>
      </c>
      <c r="DC73" s="18">
        <v>2898</v>
      </c>
      <c r="DD73" s="18">
        <f t="shared" si="56"/>
        <v>107.333333333333</v>
      </c>
      <c r="DE73" s="17">
        <v>129</v>
      </c>
      <c r="DF73" s="17">
        <f t="shared" si="57"/>
        <v>-585</v>
      </c>
      <c r="DG73" s="36">
        <f t="shared" si="58"/>
        <v>-0.201863354037267</v>
      </c>
      <c r="DH73" s="18">
        <v>501</v>
      </c>
      <c r="DI73" s="18">
        <v>722</v>
      </c>
      <c r="DJ73" s="26">
        <v>0.0470914127423823</v>
      </c>
      <c r="DK73" s="18">
        <v>34</v>
      </c>
      <c r="DL73" s="18">
        <v>3681</v>
      </c>
      <c r="DM73" s="18">
        <f t="shared" si="51"/>
        <v>108.264705882353</v>
      </c>
      <c r="DN73" s="17">
        <v>129</v>
      </c>
      <c r="DO73" s="17">
        <f t="shared" si="59"/>
        <v>-705</v>
      </c>
      <c r="DP73" s="36">
        <f t="shared" si="60"/>
        <v>-0.191524042379788</v>
      </c>
      <c r="DQ73" s="18">
        <v>705</v>
      </c>
      <c r="DR73" s="18">
        <v>650</v>
      </c>
      <c r="DS73" s="26">
        <v>0.0384615384615385</v>
      </c>
      <c r="DT73" s="18">
        <v>25</v>
      </c>
      <c r="DU73" s="18">
        <v>2640</v>
      </c>
      <c r="DV73" s="18">
        <f t="shared" si="61"/>
        <v>105.6</v>
      </c>
      <c r="DW73" s="17">
        <v>129</v>
      </c>
      <c r="DX73" s="17">
        <f t="shared" si="62"/>
        <v>-585</v>
      </c>
      <c r="DY73" s="36">
        <f t="shared" si="63"/>
        <v>-0.221590909090909</v>
      </c>
      <c r="DZ73" s="18">
        <v>682</v>
      </c>
      <c r="EA73" s="18">
        <v>610</v>
      </c>
      <c r="EB73" s="26">
        <v>0.0360655737704918</v>
      </c>
      <c r="EC73" s="18">
        <v>22</v>
      </c>
      <c r="ED73" s="18">
        <v>2358</v>
      </c>
      <c r="EE73" s="18">
        <f t="shared" si="64"/>
        <v>107.181818181818</v>
      </c>
      <c r="EF73" s="17">
        <v>129</v>
      </c>
      <c r="EG73" s="17">
        <f t="shared" si="65"/>
        <v>-480</v>
      </c>
      <c r="EH73" s="36">
        <f t="shared" si="66"/>
        <v>-0.203562340966921</v>
      </c>
      <c r="EI73" s="18">
        <v>982</v>
      </c>
      <c r="EJ73" s="18">
        <v>590</v>
      </c>
      <c r="EK73" s="26">
        <v>0.0525423728813559</v>
      </c>
      <c r="EL73" s="18">
        <v>31</v>
      </c>
      <c r="EM73" s="18">
        <v>3329</v>
      </c>
      <c r="EN73" s="18">
        <f t="shared" si="67"/>
        <v>107.387096774194</v>
      </c>
      <c r="EO73" s="17">
        <v>129</v>
      </c>
      <c r="EP73" s="17">
        <f t="shared" si="68"/>
        <v>-670</v>
      </c>
      <c r="EQ73" s="36">
        <f t="shared" si="69"/>
        <v>-0.201261640132172</v>
      </c>
      <c r="ER73" s="18">
        <v>520</v>
      </c>
      <c r="ES73" s="18">
        <v>611</v>
      </c>
      <c r="ET73" s="26">
        <v>0.0343698854337152</v>
      </c>
      <c r="EU73" s="17">
        <v>21</v>
      </c>
      <c r="EV73" s="18">
        <v>2460</v>
      </c>
      <c r="EW73" s="18">
        <f t="shared" si="70"/>
        <v>117.142857142857</v>
      </c>
      <c r="EX73" s="17">
        <v>129</v>
      </c>
      <c r="EY73" s="17">
        <f t="shared" si="71"/>
        <v>-249</v>
      </c>
      <c r="EZ73" s="36">
        <f t="shared" si="72"/>
        <v>-0.101219512195122</v>
      </c>
      <c r="FA73" s="17">
        <v>491</v>
      </c>
      <c r="FB73" s="18">
        <v>596</v>
      </c>
      <c r="FC73" s="26">
        <v>0.0352348993288591</v>
      </c>
      <c r="FD73" s="17">
        <v>21</v>
      </c>
      <c r="FE73" s="18">
        <v>2448</v>
      </c>
      <c r="FF73" s="18">
        <f t="shared" si="73"/>
        <v>116.571428571429</v>
      </c>
      <c r="FG73" s="17">
        <v>129</v>
      </c>
      <c r="FH73" s="17">
        <f t="shared" si="74"/>
        <v>-261</v>
      </c>
      <c r="FI73" s="36">
        <f t="shared" si="75"/>
        <v>-0.106617647058824</v>
      </c>
      <c r="FJ73" s="17">
        <v>499</v>
      </c>
      <c r="FK73" s="18">
        <v>584</v>
      </c>
      <c r="FL73" s="26">
        <v>0.0445205479452055</v>
      </c>
      <c r="FM73" s="17">
        <v>26</v>
      </c>
      <c r="FN73" s="18">
        <v>3013</v>
      </c>
      <c r="FO73" s="18">
        <f t="shared" si="76"/>
        <v>115.884615384615</v>
      </c>
      <c r="FP73" s="17">
        <v>129</v>
      </c>
      <c r="FQ73" s="17">
        <f t="shared" si="77"/>
        <v>-341</v>
      </c>
      <c r="FR73" s="36">
        <f t="shared" si="78"/>
        <v>-0.113176236309326</v>
      </c>
      <c r="FS73" s="17">
        <v>559</v>
      </c>
      <c r="FT73" s="18">
        <v>497</v>
      </c>
      <c r="FU73" s="26">
        <v>0.0362173038229376</v>
      </c>
      <c r="FV73" s="17">
        <v>18</v>
      </c>
      <c r="FW73" s="18">
        <v>2111</v>
      </c>
      <c r="FX73" s="18">
        <f t="shared" si="79"/>
        <v>117.277777777778</v>
      </c>
      <c r="FY73" s="17">
        <v>129</v>
      </c>
      <c r="FZ73" s="17">
        <f t="shared" si="80"/>
        <v>-211</v>
      </c>
      <c r="GA73" s="36">
        <f t="shared" si="81"/>
        <v>-0.0999526290857414</v>
      </c>
      <c r="GB73" s="17">
        <v>699</v>
      </c>
      <c r="GC73" s="18">
        <v>420</v>
      </c>
      <c r="GD73" s="26">
        <v>0.0333333333333333</v>
      </c>
      <c r="GE73" s="17">
        <v>14</v>
      </c>
      <c r="GF73" s="18">
        <v>1657</v>
      </c>
      <c r="GG73" s="18">
        <f t="shared" si="82"/>
        <v>118.357142857143</v>
      </c>
      <c r="GH73" s="17">
        <v>129</v>
      </c>
      <c r="GI73" s="17">
        <f t="shared" si="83"/>
        <v>-149</v>
      </c>
      <c r="GJ73" s="36">
        <f t="shared" si="84"/>
        <v>-0.0899215449607724</v>
      </c>
      <c r="GK73" s="17">
        <v>770</v>
      </c>
      <c r="GL73" s="18">
        <v>405</v>
      </c>
      <c r="GM73" s="26">
        <v>0.0246913580246914</v>
      </c>
      <c r="GN73" s="18">
        <v>10</v>
      </c>
      <c r="GO73" s="18">
        <v>1210</v>
      </c>
      <c r="GP73" s="18">
        <f t="shared" si="85"/>
        <v>121</v>
      </c>
      <c r="GQ73" s="17">
        <v>129</v>
      </c>
      <c r="GR73" s="17">
        <f t="shared" si="86"/>
        <v>-80</v>
      </c>
      <c r="GS73" s="36">
        <f t="shared" si="87"/>
        <v>-0.0661157024793388</v>
      </c>
      <c r="GT73" s="17">
        <v>876</v>
      </c>
      <c r="GU73" s="18">
        <v>463</v>
      </c>
      <c r="GV73" s="26">
        <v>0.0475161987041037</v>
      </c>
      <c r="GW73" s="18">
        <v>22</v>
      </c>
      <c r="GX73" s="18">
        <v>2560</v>
      </c>
      <c r="GY73" s="18">
        <v>116.363636363636</v>
      </c>
      <c r="GZ73" s="17">
        <v>129</v>
      </c>
      <c r="HA73" s="17">
        <v>-278</v>
      </c>
      <c r="HB73" s="36">
        <v>-0.10859375</v>
      </c>
      <c r="HC73" s="17">
        <v>956</v>
      </c>
      <c r="HD73" s="18">
        <v>517</v>
      </c>
      <c r="HE73" s="26">
        <v>0.0444874274661509</v>
      </c>
      <c r="HF73" s="18">
        <v>23</v>
      </c>
      <c r="HG73" s="18">
        <v>2685</v>
      </c>
      <c r="HH73" s="40">
        <v>116.739130434783</v>
      </c>
      <c r="HI73" s="17">
        <v>129</v>
      </c>
      <c r="HJ73" s="17">
        <v>-282</v>
      </c>
      <c r="HK73" s="36">
        <v>-0.105027932960894</v>
      </c>
      <c r="HL73" s="18">
        <v>971</v>
      </c>
      <c r="HM73" s="18">
        <v>569</v>
      </c>
      <c r="HN73" s="26">
        <v>0.0246045694200351</v>
      </c>
      <c r="HO73" s="18">
        <v>14</v>
      </c>
      <c r="HP73" s="18">
        <v>1611</v>
      </c>
      <c r="HQ73" s="18">
        <f t="shared" si="54"/>
        <v>115.071428571429</v>
      </c>
      <c r="HR73" s="17">
        <v>129</v>
      </c>
      <c r="HS73" s="17">
        <f t="shared" si="88"/>
        <v>-195</v>
      </c>
      <c r="HT73" s="36">
        <f t="shared" si="89"/>
        <v>-0.121042830540037</v>
      </c>
      <c r="HU73" s="18">
        <v>958</v>
      </c>
      <c r="HV73" s="18">
        <v>545</v>
      </c>
      <c r="HW73" s="26">
        <v>0.0348623853211009</v>
      </c>
      <c r="HX73" s="17">
        <v>19</v>
      </c>
      <c r="HY73" s="18">
        <v>2225</v>
      </c>
      <c r="HZ73" s="18">
        <v>117.105263157895</v>
      </c>
      <c r="IA73" s="17">
        <v>129</v>
      </c>
      <c r="IB73" s="17">
        <f t="shared" si="90"/>
        <v>-225.999999999995</v>
      </c>
      <c r="IC73" s="36">
        <f t="shared" si="91"/>
        <v>-0.101573033707863</v>
      </c>
      <c r="ID73" s="18">
        <v>942</v>
      </c>
      <c r="IE73" s="18">
        <v>546</v>
      </c>
      <c r="IF73" s="26">
        <v>0.0384615384615385</v>
      </c>
      <c r="IG73" s="17">
        <v>21</v>
      </c>
      <c r="IH73" s="18">
        <v>2424</v>
      </c>
      <c r="II73" s="40">
        <v>115.428571428571</v>
      </c>
      <c r="IJ73" s="17">
        <v>129</v>
      </c>
      <c r="IK73" s="17">
        <f t="shared" si="92"/>
        <v>-285.000000000009</v>
      </c>
      <c r="IL73" s="36">
        <f t="shared" si="93"/>
        <v>-0.117574257425746</v>
      </c>
      <c r="IM73" s="17">
        <v>950</v>
      </c>
      <c r="IN73" s="17"/>
      <c r="IO73" s="17">
        <v>406</v>
      </c>
      <c r="IP73" s="17">
        <v>47773.77</v>
      </c>
      <c r="IQ73" s="18">
        <v>503</v>
      </c>
      <c r="IR73" s="18">
        <v>55717.58</v>
      </c>
      <c r="IS73" s="17"/>
      <c r="IT73" s="17"/>
      <c r="IU73" s="17"/>
      <c r="IV73" s="17"/>
      <c r="IW73" s="16"/>
      <c r="IX73" s="16"/>
      <c r="IY73" s="16"/>
      <c r="IZ73" s="16"/>
      <c r="JA73" s="41"/>
      <c r="JB73" s="41"/>
      <c r="JC73" s="41"/>
      <c r="JD73" s="41"/>
      <c r="JE73" s="18"/>
      <c r="JF73" s="41"/>
      <c r="JG73" s="41"/>
      <c r="JH73" s="41"/>
      <c r="JI73" s="18"/>
      <c r="JJ73" s="18"/>
      <c r="JK73" s="18">
        <f t="shared" si="94"/>
        <v>796</v>
      </c>
      <c r="JL73" s="18">
        <f t="shared" si="95"/>
        <v>88379</v>
      </c>
      <c r="JM73" s="17">
        <v>129</v>
      </c>
      <c r="JN73" s="17">
        <f t="shared" si="96"/>
        <v>-14305</v>
      </c>
      <c r="JO73" s="36">
        <f t="shared" si="97"/>
        <v>-0.161859717806266</v>
      </c>
      <c r="JP73" s="18">
        <f t="shared" si="98"/>
        <v>1705</v>
      </c>
      <c r="JQ73" s="42">
        <f t="shared" si="99"/>
        <v>191870.35</v>
      </c>
      <c r="JR73" s="43"/>
      <c r="JS73" s="43"/>
    </row>
    <row r="74" customFormat="1" ht="16.5" spans="1:279">
      <c r="A74" s="16" t="s">
        <v>133</v>
      </c>
      <c r="B74" s="17" t="s">
        <v>42</v>
      </c>
      <c r="C74" s="18">
        <v>6939962746074</v>
      </c>
      <c r="D74" s="18">
        <v>588625740362</v>
      </c>
      <c r="E74" s="18">
        <v>21063510000696</v>
      </c>
      <c r="F74" s="22" t="s">
        <v>279</v>
      </c>
      <c r="G74" s="19" t="s">
        <v>280</v>
      </c>
      <c r="H74" s="17" t="s">
        <v>129</v>
      </c>
      <c r="I74" s="26">
        <f>VLOOKUP(C74,[2]Sheet2!J:O,6,0)</f>
        <v>1</v>
      </c>
      <c r="J74" s="17">
        <f>VLOOKUP(C74,[2]Sheet2!J:M,4,0)</f>
        <v>2881</v>
      </c>
      <c r="K74" s="17">
        <f>VLOOKUP(C74,[2]Sheet2!J:P,7,0)</f>
        <v>644</v>
      </c>
      <c r="L74" s="18">
        <f>VLOOKUP(C74,[2]Sheet2!J:N,5,0)</f>
        <v>46.4181476444431</v>
      </c>
      <c r="M74" s="27" t="e">
        <f ca="1" t="shared" si="55"/>
        <v>#VALUE!</v>
      </c>
      <c r="N74" s="17">
        <v>1778</v>
      </c>
      <c r="O74" s="26">
        <v>0.046119235095613</v>
      </c>
      <c r="P74" s="18">
        <v>82</v>
      </c>
      <c r="Q74" s="18">
        <v>10440</v>
      </c>
      <c r="R74" s="17">
        <v>149</v>
      </c>
      <c r="S74" s="17">
        <v>3678</v>
      </c>
      <c r="T74" s="17">
        <v>2040</v>
      </c>
      <c r="U74" s="26">
        <v>0.0470588235294118</v>
      </c>
      <c r="V74" s="18">
        <v>96</v>
      </c>
      <c r="W74" s="18">
        <v>12172</v>
      </c>
      <c r="X74" s="17">
        <v>149</v>
      </c>
      <c r="Y74" s="17">
        <v>3560</v>
      </c>
      <c r="Z74" s="17">
        <v>2408</v>
      </c>
      <c r="AA74" s="26">
        <v>0.0460963455149502</v>
      </c>
      <c r="AB74" s="18">
        <v>111</v>
      </c>
      <c r="AC74" s="18">
        <v>14160</v>
      </c>
      <c r="AD74" s="17">
        <v>149</v>
      </c>
      <c r="AE74" s="17">
        <v>2700</v>
      </c>
      <c r="AF74" s="17">
        <v>2728</v>
      </c>
      <c r="AG74" s="26">
        <v>0.031524926686217</v>
      </c>
      <c r="AH74" s="18">
        <v>86</v>
      </c>
      <c r="AI74" s="18">
        <v>11528</v>
      </c>
      <c r="AJ74" s="17">
        <v>149</v>
      </c>
      <c r="AK74" s="17">
        <v>2564</v>
      </c>
      <c r="AL74" s="17">
        <v>2408</v>
      </c>
      <c r="AM74" s="26">
        <v>0.0406976744186047</v>
      </c>
      <c r="AN74" s="18">
        <v>98</v>
      </c>
      <c r="AO74" s="18">
        <v>13763</v>
      </c>
      <c r="AP74" s="17">
        <v>149</v>
      </c>
      <c r="AQ74" s="17">
        <v>2410</v>
      </c>
      <c r="AR74" s="17">
        <v>2613</v>
      </c>
      <c r="AS74" s="26">
        <v>0.0294680443934175</v>
      </c>
      <c r="AT74" s="18">
        <v>77</v>
      </c>
      <c r="AU74" s="18">
        <v>10594</v>
      </c>
      <c r="AV74" s="17">
        <v>149</v>
      </c>
      <c r="AW74" s="17">
        <v>2484</v>
      </c>
      <c r="AX74" s="17">
        <v>2567</v>
      </c>
      <c r="AY74" s="26">
        <v>0.0377873003506038</v>
      </c>
      <c r="AZ74" s="17">
        <v>97</v>
      </c>
      <c r="BA74" s="18">
        <v>12571</v>
      </c>
      <c r="BB74" s="17">
        <v>149</v>
      </c>
      <c r="BC74" s="17">
        <v>2880</v>
      </c>
      <c r="BD74" s="17">
        <v>2688</v>
      </c>
      <c r="BE74" s="32">
        <v>0.0479910714285714</v>
      </c>
      <c r="BF74" s="17">
        <v>129</v>
      </c>
      <c r="BG74" s="18">
        <v>17053</v>
      </c>
      <c r="BH74" s="17">
        <v>149</v>
      </c>
      <c r="BI74" s="17">
        <v>2478</v>
      </c>
      <c r="BJ74" s="17">
        <v>2139</v>
      </c>
      <c r="BK74" s="32">
        <v>0.0392706872370266</v>
      </c>
      <c r="BL74" s="18">
        <v>84</v>
      </c>
      <c r="BM74" s="18">
        <v>11535</v>
      </c>
      <c r="BN74" s="17">
        <v>149</v>
      </c>
      <c r="BO74" s="17">
        <v>2696</v>
      </c>
      <c r="BP74" s="17">
        <v>2039</v>
      </c>
      <c r="BQ74" s="32">
        <v>0.0382540461010299</v>
      </c>
      <c r="BR74" s="18">
        <v>78</v>
      </c>
      <c r="BS74" s="18">
        <v>10823</v>
      </c>
      <c r="BT74" s="17">
        <v>149</v>
      </c>
      <c r="BU74" s="18">
        <v>2696</v>
      </c>
      <c r="BV74" s="17">
        <v>2197</v>
      </c>
      <c r="BW74" s="32">
        <v>0.0355029585798817</v>
      </c>
      <c r="BX74" s="18">
        <v>78</v>
      </c>
      <c r="BY74" s="18">
        <v>10753</v>
      </c>
      <c r="BZ74" s="17">
        <v>149</v>
      </c>
      <c r="CA74" s="18">
        <v>2726</v>
      </c>
      <c r="CB74" s="18">
        <v>2145</v>
      </c>
      <c r="CC74" s="32">
        <v>0.0358974358974359</v>
      </c>
      <c r="CD74" s="18">
        <v>77</v>
      </c>
      <c r="CE74" s="18">
        <v>10574</v>
      </c>
      <c r="CF74" s="17">
        <v>149</v>
      </c>
      <c r="CG74" s="18">
        <v>2512</v>
      </c>
      <c r="CH74" s="33">
        <v>1979</v>
      </c>
      <c r="CI74" s="32">
        <v>0.0434562910560889</v>
      </c>
      <c r="CJ74" s="18">
        <v>86</v>
      </c>
      <c r="CK74" s="18">
        <v>11853</v>
      </c>
      <c r="CL74" s="17">
        <v>149</v>
      </c>
      <c r="CM74" s="18">
        <v>2740</v>
      </c>
      <c r="CN74" s="33">
        <v>1970</v>
      </c>
      <c r="CO74" s="32">
        <v>0.034010152284264</v>
      </c>
      <c r="CP74" s="17">
        <v>67</v>
      </c>
      <c r="CQ74" s="18">
        <v>9157</v>
      </c>
      <c r="CR74" s="17">
        <v>149</v>
      </c>
      <c r="CS74" s="17">
        <v>2778</v>
      </c>
      <c r="CT74" s="33">
        <v>1790</v>
      </c>
      <c r="CU74" s="32">
        <v>0.0379888268156425</v>
      </c>
      <c r="CV74" s="17">
        <v>68</v>
      </c>
      <c r="CW74" s="18">
        <v>9362</v>
      </c>
      <c r="CX74" s="17">
        <v>149</v>
      </c>
      <c r="CY74" s="17">
        <v>2784</v>
      </c>
      <c r="CZ74" s="33">
        <v>1889</v>
      </c>
      <c r="DA74" s="32">
        <v>0.0370566437268396</v>
      </c>
      <c r="DB74" s="18">
        <v>70</v>
      </c>
      <c r="DC74" s="18">
        <v>9709</v>
      </c>
      <c r="DD74" s="18">
        <f t="shared" si="56"/>
        <v>138.7</v>
      </c>
      <c r="DE74" s="17">
        <v>145</v>
      </c>
      <c r="DF74" s="17">
        <f t="shared" si="57"/>
        <v>-441.000000000001</v>
      </c>
      <c r="DG74" s="36">
        <f t="shared" si="58"/>
        <v>-0.0454217736121126</v>
      </c>
      <c r="DH74" s="18">
        <v>2856</v>
      </c>
      <c r="DI74" s="18">
        <v>1893</v>
      </c>
      <c r="DJ74" s="26">
        <v>0.0338087691494982</v>
      </c>
      <c r="DK74" s="18">
        <v>64</v>
      </c>
      <c r="DL74" s="18">
        <v>8778</v>
      </c>
      <c r="DM74" s="18">
        <f t="shared" si="51"/>
        <v>137.15625</v>
      </c>
      <c r="DN74" s="17">
        <v>145</v>
      </c>
      <c r="DO74" s="17">
        <f t="shared" si="59"/>
        <v>-502</v>
      </c>
      <c r="DP74" s="36">
        <f t="shared" si="60"/>
        <v>-0.0571884256094782</v>
      </c>
      <c r="DQ74" s="18">
        <v>2846</v>
      </c>
      <c r="DR74" s="18">
        <v>1723</v>
      </c>
      <c r="DS74" s="26">
        <v>0.0417875798026698</v>
      </c>
      <c r="DT74" s="18">
        <v>72</v>
      </c>
      <c r="DU74" s="18">
        <v>9741</v>
      </c>
      <c r="DV74" s="18">
        <f t="shared" si="61"/>
        <v>135.291666666667</v>
      </c>
      <c r="DW74" s="17">
        <v>145</v>
      </c>
      <c r="DX74" s="17">
        <f t="shared" si="62"/>
        <v>-699.000000000001</v>
      </c>
      <c r="DY74" s="36">
        <f t="shared" si="63"/>
        <v>-0.0717585463504774</v>
      </c>
      <c r="DZ74" s="18">
        <v>3704</v>
      </c>
      <c r="EA74" s="18">
        <v>1541</v>
      </c>
      <c r="EB74" s="26">
        <v>0.0304996755353666</v>
      </c>
      <c r="EC74" s="18">
        <v>47</v>
      </c>
      <c r="ED74" s="18">
        <v>6366</v>
      </c>
      <c r="EE74" s="18">
        <f t="shared" si="64"/>
        <v>135.446808510638</v>
      </c>
      <c r="EF74" s="17">
        <v>145</v>
      </c>
      <c r="EG74" s="17">
        <f t="shared" si="65"/>
        <v>-449</v>
      </c>
      <c r="EH74" s="36">
        <f t="shared" si="66"/>
        <v>-0.070530945648759</v>
      </c>
      <c r="EI74" s="18">
        <v>3376</v>
      </c>
      <c r="EJ74" s="18">
        <v>1375</v>
      </c>
      <c r="EK74" s="26">
        <v>0.0290909090909091</v>
      </c>
      <c r="EL74" s="18">
        <v>40</v>
      </c>
      <c r="EM74" s="18">
        <v>5478</v>
      </c>
      <c r="EN74" s="18">
        <f t="shared" si="67"/>
        <v>136.95</v>
      </c>
      <c r="EO74" s="17">
        <v>145</v>
      </c>
      <c r="EP74" s="17">
        <f t="shared" si="68"/>
        <v>-322</v>
      </c>
      <c r="EQ74" s="36">
        <f t="shared" si="69"/>
        <v>-0.0587805768528661</v>
      </c>
      <c r="ER74" s="18">
        <v>3100</v>
      </c>
      <c r="ES74" s="18">
        <v>1371</v>
      </c>
      <c r="ET74" s="26">
        <v>0.0430342815463166</v>
      </c>
      <c r="EU74" s="17">
        <v>59</v>
      </c>
      <c r="EV74" s="18">
        <v>7948</v>
      </c>
      <c r="EW74" s="18">
        <f t="shared" si="70"/>
        <v>134.71186440678</v>
      </c>
      <c r="EX74" s="17">
        <v>145</v>
      </c>
      <c r="EY74" s="17">
        <f t="shared" si="71"/>
        <v>-607</v>
      </c>
      <c r="EZ74" s="36">
        <f t="shared" si="72"/>
        <v>-0.0763714141922497</v>
      </c>
      <c r="FA74" s="17">
        <v>3654</v>
      </c>
      <c r="FB74" s="18">
        <v>1639</v>
      </c>
      <c r="FC74" s="26">
        <v>0.0451494813910921</v>
      </c>
      <c r="FD74" s="17">
        <v>74</v>
      </c>
      <c r="FE74" s="18">
        <v>10054</v>
      </c>
      <c r="FF74" s="18">
        <f t="shared" si="73"/>
        <v>135.864864864865</v>
      </c>
      <c r="FG74" s="17">
        <v>145</v>
      </c>
      <c r="FH74" s="17">
        <f t="shared" si="74"/>
        <v>-676</v>
      </c>
      <c r="FI74" s="36">
        <f t="shared" si="75"/>
        <v>-0.0672369206286055</v>
      </c>
      <c r="FJ74" s="17">
        <v>4878</v>
      </c>
      <c r="FK74" s="18">
        <v>1526</v>
      </c>
      <c r="FL74" s="26">
        <v>0.0419397116644823</v>
      </c>
      <c r="FM74" s="17">
        <v>64</v>
      </c>
      <c r="FN74" s="18">
        <v>9202</v>
      </c>
      <c r="FO74" s="18">
        <f t="shared" si="76"/>
        <v>143.78125</v>
      </c>
      <c r="FP74" s="17">
        <v>145</v>
      </c>
      <c r="FQ74" s="17">
        <f t="shared" si="77"/>
        <v>-78</v>
      </c>
      <c r="FR74" s="36">
        <f t="shared" si="78"/>
        <v>-0.00847641816996305</v>
      </c>
      <c r="FS74" s="17">
        <v>5512</v>
      </c>
      <c r="FT74" s="18">
        <v>1355</v>
      </c>
      <c r="FU74" s="26">
        <v>0.0265682656826568</v>
      </c>
      <c r="FV74" s="17">
        <v>36</v>
      </c>
      <c r="FW74" s="18">
        <v>4959</v>
      </c>
      <c r="FX74" s="18">
        <f t="shared" si="79"/>
        <v>137.75</v>
      </c>
      <c r="FY74" s="17">
        <v>145</v>
      </c>
      <c r="FZ74" s="17">
        <f t="shared" si="80"/>
        <v>-261</v>
      </c>
      <c r="GA74" s="36">
        <f t="shared" si="81"/>
        <v>-0.0526315789473684</v>
      </c>
      <c r="GB74" s="17">
        <v>6078</v>
      </c>
      <c r="GC74" s="18">
        <v>1215</v>
      </c>
      <c r="GD74" s="26">
        <v>0.054320987654321</v>
      </c>
      <c r="GE74" s="17">
        <v>66</v>
      </c>
      <c r="GF74" s="18">
        <v>9008</v>
      </c>
      <c r="GG74" s="18">
        <f t="shared" si="82"/>
        <v>136.484848484848</v>
      </c>
      <c r="GH74" s="17">
        <v>145</v>
      </c>
      <c r="GI74" s="17">
        <f t="shared" si="83"/>
        <v>-561.999999999999</v>
      </c>
      <c r="GJ74" s="36">
        <f t="shared" si="84"/>
        <v>-0.0623889875666074</v>
      </c>
      <c r="GK74" s="17">
        <v>6346</v>
      </c>
      <c r="GL74" s="18">
        <v>1331</v>
      </c>
      <c r="GM74" s="26">
        <v>0.0488354620586026</v>
      </c>
      <c r="GN74" s="18">
        <v>65</v>
      </c>
      <c r="GO74" s="18">
        <v>8836</v>
      </c>
      <c r="GP74" s="18">
        <f t="shared" si="85"/>
        <v>135.938461538462</v>
      </c>
      <c r="GQ74" s="17">
        <v>145</v>
      </c>
      <c r="GR74" s="17">
        <f t="shared" si="86"/>
        <v>-589.000000000001</v>
      </c>
      <c r="GS74" s="36">
        <f t="shared" si="87"/>
        <v>-0.0666591217745587</v>
      </c>
      <c r="GT74" s="17">
        <v>6370</v>
      </c>
      <c r="GU74" s="18">
        <v>1247</v>
      </c>
      <c r="GV74" s="26">
        <v>0.0513231756214916</v>
      </c>
      <c r="GW74" s="18">
        <v>64</v>
      </c>
      <c r="GX74" s="18">
        <v>8615</v>
      </c>
      <c r="GY74" s="18">
        <v>134.609375</v>
      </c>
      <c r="GZ74" s="17">
        <v>145</v>
      </c>
      <c r="HA74" s="17">
        <v>-665</v>
      </c>
      <c r="HB74" s="36">
        <v>-0.0771909460243761</v>
      </c>
      <c r="HC74" s="17">
        <v>6356</v>
      </c>
      <c r="HD74" s="18">
        <v>1277</v>
      </c>
      <c r="HE74" s="26">
        <v>0.0579483163664839</v>
      </c>
      <c r="HF74" s="18">
        <v>74</v>
      </c>
      <c r="HG74" s="18">
        <v>9942</v>
      </c>
      <c r="HH74" s="40">
        <v>134.351351351351</v>
      </c>
      <c r="HI74" s="17">
        <v>145</v>
      </c>
      <c r="HJ74" s="17">
        <v>-788</v>
      </c>
      <c r="HK74" s="36">
        <v>-0.0792597062965198</v>
      </c>
      <c r="HL74" s="18">
        <v>6386</v>
      </c>
      <c r="HM74" s="18">
        <v>1389</v>
      </c>
      <c r="HN74" s="26">
        <v>0.0475161987041037</v>
      </c>
      <c r="HO74" s="18">
        <v>66</v>
      </c>
      <c r="HP74" s="18">
        <v>8959</v>
      </c>
      <c r="HQ74" s="18">
        <f t="shared" si="54"/>
        <v>135.742424242424</v>
      </c>
      <c r="HR74" s="17">
        <v>145</v>
      </c>
      <c r="HS74" s="17">
        <f t="shared" si="88"/>
        <v>-611</v>
      </c>
      <c r="HT74" s="36">
        <f t="shared" si="89"/>
        <v>-0.0681995758455184</v>
      </c>
      <c r="HU74" s="18">
        <v>6322</v>
      </c>
      <c r="HV74" s="18">
        <v>1373</v>
      </c>
      <c r="HW74" s="26">
        <v>0.0531682447195921</v>
      </c>
      <c r="HX74" s="17">
        <v>73</v>
      </c>
      <c r="HY74" s="18">
        <v>9831</v>
      </c>
      <c r="HZ74" s="18">
        <v>134.671232876712</v>
      </c>
      <c r="IA74" s="17">
        <v>145</v>
      </c>
      <c r="IB74" s="17">
        <f t="shared" si="90"/>
        <v>-754.000000000024</v>
      </c>
      <c r="IC74" s="36">
        <f t="shared" si="91"/>
        <v>-0.0766961651917429</v>
      </c>
      <c r="ID74" s="18">
        <v>6212</v>
      </c>
      <c r="IE74" s="18">
        <v>1307</v>
      </c>
      <c r="IF74" s="26">
        <v>0.0252486610558531</v>
      </c>
      <c r="IG74" s="17">
        <v>33</v>
      </c>
      <c r="IH74" s="18">
        <v>4479</v>
      </c>
      <c r="II74" s="40">
        <v>135.727272727273</v>
      </c>
      <c r="IJ74" s="17">
        <v>145</v>
      </c>
      <c r="IK74" s="17">
        <f t="shared" si="92"/>
        <v>-305.999999999991</v>
      </c>
      <c r="IL74" s="36">
        <f t="shared" si="93"/>
        <v>-0.0683188211654367</v>
      </c>
      <c r="IM74" s="17">
        <v>6152</v>
      </c>
      <c r="IN74" s="17"/>
      <c r="IO74" s="17">
        <v>1650</v>
      </c>
      <c r="IP74" s="17">
        <v>226989.89</v>
      </c>
      <c r="IQ74" s="18">
        <v>1052</v>
      </c>
      <c r="IR74" s="18">
        <v>144367.38</v>
      </c>
      <c r="IS74" s="17"/>
      <c r="IT74" s="17"/>
      <c r="IU74" s="18"/>
      <c r="IV74" s="41"/>
      <c r="IW74" s="18"/>
      <c r="IX74" s="41"/>
      <c r="IY74" s="41"/>
      <c r="IZ74" s="41"/>
      <c r="JA74" s="41"/>
      <c r="JB74" s="41"/>
      <c r="JC74" s="41"/>
      <c r="JD74" s="41"/>
      <c r="JE74" s="18"/>
      <c r="JF74" s="41"/>
      <c r="JG74" s="41"/>
      <c r="JH74" s="41"/>
      <c r="JI74" s="18"/>
      <c r="JJ74" s="18"/>
      <c r="JK74" s="18">
        <f t="shared" si="94"/>
        <v>2281</v>
      </c>
      <c r="JL74" s="18">
        <f t="shared" si="95"/>
        <v>308243</v>
      </c>
      <c r="JM74" s="17">
        <v>145</v>
      </c>
      <c r="JN74" s="17">
        <f t="shared" si="96"/>
        <v>-22502</v>
      </c>
      <c r="JO74" s="36">
        <f t="shared" si="97"/>
        <v>-0.0730008467345567</v>
      </c>
      <c r="JP74" s="18">
        <f t="shared" si="98"/>
        <v>4983</v>
      </c>
      <c r="JQ74" s="42">
        <f t="shared" si="99"/>
        <v>679600.27</v>
      </c>
      <c r="JR74" s="43"/>
      <c r="JS74" s="43"/>
    </row>
    <row r="75" customFormat="1" ht="16.5" spans="1:279">
      <c r="A75" s="16"/>
      <c r="B75" s="17" t="s">
        <v>42</v>
      </c>
      <c r="C75" s="18">
        <v>6939962763477</v>
      </c>
      <c r="D75" s="18">
        <v>598987058894</v>
      </c>
      <c r="E75" s="18">
        <v>21063510002496</v>
      </c>
      <c r="F75" s="22" t="s">
        <v>282</v>
      </c>
      <c r="G75" s="19" t="s">
        <v>283</v>
      </c>
      <c r="H75" s="17" t="s">
        <v>129</v>
      </c>
      <c r="I75" s="26">
        <f>VLOOKUP(C75,[2]Sheet2!J:O,6,0)</f>
        <v>1</v>
      </c>
      <c r="J75" s="17">
        <f>VLOOKUP(C75,[2]Sheet2!J:M,4,0)</f>
        <v>735</v>
      </c>
      <c r="K75" s="17">
        <f>VLOOKUP(C75,[2]Sheet2!J:P,7,0)</f>
        <v>84</v>
      </c>
      <c r="L75" s="18">
        <f>VLOOKUP(C75,[2]Sheet2!J:N,5,0)</f>
        <v>58.5457441966318</v>
      </c>
      <c r="M75" s="27" t="e">
        <f ca="1" t="shared" si="55"/>
        <v>#VALUE!</v>
      </c>
      <c r="N75" s="17">
        <v>503</v>
      </c>
      <c r="O75" s="26">
        <v>0.0536779324055666</v>
      </c>
      <c r="P75" s="18">
        <v>27</v>
      </c>
      <c r="Q75" s="18">
        <v>4253</v>
      </c>
      <c r="R75" s="17">
        <v>179</v>
      </c>
      <c r="S75" s="17">
        <v>730</v>
      </c>
      <c r="T75" s="17">
        <v>481</v>
      </c>
      <c r="U75" s="26">
        <v>0.0478170478170478</v>
      </c>
      <c r="V75" s="18">
        <v>23</v>
      </c>
      <c r="W75" s="18">
        <v>3687</v>
      </c>
      <c r="X75" s="17">
        <v>179</v>
      </c>
      <c r="Y75" s="17">
        <v>718</v>
      </c>
      <c r="Z75" s="17">
        <v>610</v>
      </c>
      <c r="AA75" s="26">
        <v>0.0344262295081967</v>
      </c>
      <c r="AB75" s="18">
        <v>21</v>
      </c>
      <c r="AC75" s="18">
        <v>3307</v>
      </c>
      <c r="AD75" s="17">
        <v>179</v>
      </c>
      <c r="AE75" s="17">
        <v>701</v>
      </c>
      <c r="AF75" s="17">
        <v>675</v>
      </c>
      <c r="AG75" s="26">
        <v>0.0222222222222222</v>
      </c>
      <c r="AH75" s="18">
        <v>15</v>
      </c>
      <c r="AI75" s="18">
        <v>2379</v>
      </c>
      <c r="AJ75" s="17">
        <v>179</v>
      </c>
      <c r="AK75" s="17">
        <v>687</v>
      </c>
      <c r="AL75" s="17">
        <v>741</v>
      </c>
      <c r="AM75" s="26">
        <v>0.0350877192982456</v>
      </c>
      <c r="AN75" s="18">
        <v>26</v>
      </c>
      <c r="AO75" s="18">
        <v>4462</v>
      </c>
      <c r="AP75" s="17">
        <v>179</v>
      </c>
      <c r="AQ75" s="17">
        <v>518</v>
      </c>
      <c r="AR75" s="17">
        <v>810</v>
      </c>
      <c r="AS75" s="26">
        <v>0.0407407407407407</v>
      </c>
      <c r="AT75" s="18">
        <v>33</v>
      </c>
      <c r="AU75" s="18">
        <v>5634</v>
      </c>
      <c r="AV75" s="17">
        <v>179</v>
      </c>
      <c r="AW75" s="17">
        <v>444</v>
      </c>
      <c r="AX75" s="17">
        <v>979</v>
      </c>
      <c r="AY75" s="26">
        <v>0.0704800817160368</v>
      </c>
      <c r="AZ75" s="17">
        <v>69</v>
      </c>
      <c r="BA75" s="18">
        <v>10456</v>
      </c>
      <c r="BB75" s="17">
        <v>179</v>
      </c>
      <c r="BC75" s="17">
        <v>342</v>
      </c>
      <c r="BD75" s="17">
        <v>1161</v>
      </c>
      <c r="BE75" s="32">
        <v>0.078380706287683</v>
      </c>
      <c r="BF75" s="17">
        <v>91</v>
      </c>
      <c r="BG75" s="18">
        <v>14015</v>
      </c>
      <c r="BH75" s="17">
        <v>179</v>
      </c>
      <c r="BI75" s="17">
        <v>263</v>
      </c>
      <c r="BJ75" s="17">
        <v>660</v>
      </c>
      <c r="BK75" s="32">
        <v>0.0272727272727273</v>
      </c>
      <c r="BL75" s="18">
        <v>18</v>
      </c>
      <c r="BM75" s="18">
        <v>3037</v>
      </c>
      <c r="BN75" s="17">
        <v>179</v>
      </c>
      <c r="BO75" s="17">
        <v>335</v>
      </c>
      <c r="BP75" s="17">
        <v>573</v>
      </c>
      <c r="BQ75" s="32">
        <v>0.0418848167539267</v>
      </c>
      <c r="BR75" s="18">
        <v>24</v>
      </c>
      <c r="BS75" s="18">
        <v>3991</v>
      </c>
      <c r="BT75" s="17">
        <v>179</v>
      </c>
      <c r="BU75" s="18">
        <v>335</v>
      </c>
      <c r="BV75" s="17">
        <v>592</v>
      </c>
      <c r="BW75" s="32">
        <v>0.0219594594594595</v>
      </c>
      <c r="BX75" s="18">
        <v>13</v>
      </c>
      <c r="BY75" s="18">
        <v>2181</v>
      </c>
      <c r="BZ75" s="17">
        <v>179</v>
      </c>
      <c r="CA75" s="18">
        <v>362</v>
      </c>
      <c r="CB75" s="18">
        <v>538</v>
      </c>
      <c r="CC75" s="32">
        <v>0.0260223048327138</v>
      </c>
      <c r="CD75" s="18">
        <v>14</v>
      </c>
      <c r="CE75" s="18">
        <v>2361</v>
      </c>
      <c r="CF75" s="17">
        <v>179</v>
      </c>
      <c r="CG75" s="18">
        <v>357</v>
      </c>
      <c r="CH75" s="33">
        <v>597</v>
      </c>
      <c r="CI75" s="32">
        <v>0.0368509212730318</v>
      </c>
      <c r="CJ75" s="18">
        <v>22</v>
      </c>
      <c r="CK75" s="18">
        <v>3704</v>
      </c>
      <c r="CL75" s="17">
        <v>179</v>
      </c>
      <c r="CM75" s="18">
        <v>369</v>
      </c>
      <c r="CN75" s="33">
        <v>551</v>
      </c>
      <c r="CO75" s="32">
        <v>0.029038112522686</v>
      </c>
      <c r="CP75" s="17">
        <v>16</v>
      </c>
      <c r="CQ75" s="18">
        <v>2692</v>
      </c>
      <c r="CR75" s="17">
        <v>179</v>
      </c>
      <c r="CS75" s="17">
        <v>386</v>
      </c>
      <c r="CT75" s="33">
        <v>538</v>
      </c>
      <c r="CU75" s="32">
        <v>0.0260223048327138</v>
      </c>
      <c r="CV75" s="17">
        <v>14</v>
      </c>
      <c r="CW75" s="18">
        <v>2361</v>
      </c>
      <c r="CX75" s="17">
        <v>179</v>
      </c>
      <c r="CY75" s="17">
        <v>381</v>
      </c>
      <c r="CZ75" s="33">
        <v>457</v>
      </c>
      <c r="DA75" s="32">
        <v>0.0306345733041575</v>
      </c>
      <c r="DB75" s="18">
        <v>14</v>
      </c>
      <c r="DC75" s="18">
        <v>2345</v>
      </c>
      <c r="DD75" s="18">
        <f t="shared" si="56"/>
        <v>167.5</v>
      </c>
      <c r="DE75" s="17">
        <v>179</v>
      </c>
      <c r="DF75" s="17">
        <f t="shared" si="57"/>
        <v>-161</v>
      </c>
      <c r="DG75" s="36">
        <f t="shared" si="58"/>
        <v>-0.0686567164179104</v>
      </c>
      <c r="DH75" s="18">
        <v>368</v>
      </c>
      <c r="DI75" s="18">
        <v>433</v>
      </c>
      <c r="DJ75" s="26">
        <v>0.0392609699769053</v>
      </c>
      <c r="DK75" s="18">
        <v>17</v>
      </c>
      <c r="DL75" s="18">
        <v>2873</v>
      </c>
      <c r="DM75" s="18">
        <f t="shared" si="51"/>
        <v>169</v>
      </c>
      <c r="DN75" s="17">
        <v>179</v>
      </c>
      <c r="DO75" s="17">
        <f t="shared" si="59"/>
        <v>-170</v>
      </c>
      <c r="DP75" s="36">
        <f t="shared" si="60"/>
        <v>-0.0591715976331361</v>
      </c>
      <c r="DQ75" s="18">
        <v>353</v>
      </c>
      <c r="DR75" s="18">
        <v>426</v>
      </c>
      <c r="DS75" s="26">
        <v>0.0352112676056338</v>
      </c>
      <c r="DT75" s="18">
        <v>15</v>
      </c>
      <c r="DU75" s="18">
        <v>2484</v>
      </c>
      <c r="DV75" s="18">
        <f t="shared" si="61"/>
        <v>165.6</v>
      </c>
      <c r="DW75" s="17">
        <v>179</v>
      </c>
      <c r="DX75" s="17">
        <f t="shared" si="62"/>
        <v>-201</v>
      </c>
      <c r="DY75" s="36">
        <f t="shared" si="63"/>
        <v>-0.0809178743961353</v>
      </c>
      <c r="DZ75" s="18">
        <v>619</v>
      </c>
      <c r="EA75" s="18">
        <v>377</v>
      </c>
      <c r="EB75" s="26">
        <v>0.0371352785145889</v>
      </c>
      <c r="EC75" s="18">
        <v>14</v>
      </c>
      <c r="ED75" s="18">
        <v>2331</v>
      </c>
      <c r="EE75" s="18">
        <f t="shared" si="64"/>
        <v>166.5</v>
      </c>
      <c r="EF75" s="17">
        <v>179</v>
      </c>
      <c r="EG75" s="17">
        <f t="shared" si="65"/>
        <v>-175</v>
      </c>
      <c r="EH75" s="36">
        <f t="shared" si="66"/>
        <v>-0.0750750750750751</v>
      </c>
      <c r="EI75" s="18">
        <v>421</v>
      </c>
      <c r="EJ75" s="18">
        <v>362</v>
      </c>
      <c r="EK75" s="26">
        <v>0.0220994475138122</v>
      </c>
      <c r="EL75" s="18">
        <v>8</v>
      </c>
      <c r="EM75" s="18">
        <v>1327</v>
      </c>
      <c r="EN75" s="18">
        <f t="shared" si="67"/>
        <v>165.875</v>
      </c>
      <c r="EO75" s="17">
        <v>179</v>
      </c>
      <c r="EP75" s="17">
        <f t="shared" si="68"/>
        <v>-105</v>
      </c>
      <c r="EQ75" s="36">
        <f t="shared" si="69"/>
        <v>-0.0791258477769405</v>
      </c>
      <c r="ER75" s="18">
        <v>318</v>
      </c>
      <c r="ES75" s="18">
        <v>330</v>
      </c>
      <c r="ET75" s="26">
        <v>0.0303030303030303</v>
      </c>
      <c r="EU75" s="17">
        <v>10</v>
      </c>
      <c r="EV75" s="18">
        <v>1756</v>
      </c>
      <c r="EW75" s="18">
        <f t="shared" si="70"/>
        <v>175.6</v>
      </c>
      <c r="EX75" s="17">
        <v>179</v>
      </c>
      <c r="EY75" s="17">
        <f t="shared" si="71"/>
        <v>-34.0000000000001</v>
      </c>
      <c r="EZ75" s="36">
        <f t="shared" si="72"/>
        <v>-0.0193621867881549</v>
      </c>
      <c r="FA75" s="17">
        <v>408</v>
      </c>
      <c r="FB75" s="18">
        <v>324</v>
      </c>
      <c r="FC75" s="26">
        <v>0.0216049382716049</v>
      </c>
      <c r="FD75" s="17">
        <v>7</v>
      </c>
      <c r="FE75" s="18">
        <v>1233</v>
      </c>
      <c r="FF75" s="18">
        <f t="shared" si="73"/>
        <v>176.142857142857</v>
      </c>
      <c r="FG75" s="17">
        <v>179</v>
      </c>
      <c r="FH75" s="17">
        <f t="shared" si="74"/>
        <v>-20</v>
      </c>
      <c r="FI75" s="36">
        <f t="shared" si="75"/>
        <v>-0.016220600162206</v>
      </c>
      <c r="FJ75" s="17">
        <v>645</v>
      </c>
      <c r="FK75" s="18">
        <v>306</v>
      </c>
      <c r="FL75" s="26">
        <v>0.0261437908496732</v>
      </c>
      <c r="FM75" s="17">
        <v>8</v>
      </c>
      <c r="FN75" s="18">
        <v>1405</v>
      </c>
      <c r="FO75" s="18">
        <f t="shared" si="76"/>
        <v>175.625</v>
      </c>
      <c r="FP75" s="17">
        <v>179</v>
      </c>
      <c r="FQ75" s="17">
        <f t="shared" si="77"/>
        <v>-27</v>
      </c>
      <c r="FR75" s="36">
        <f t="shared" si="78"/>
        <v>-0.0192170818505338</v>
      </c>
      <c r="FS75" s="17">
        <v>625</v>
      </c>
      <c r="FT75" s="18">
        <v>318</v>
      </c>
      <c r="FU75" s="26">
        <v>0.0157232704402516</v>
      </c>
      <c r="FV75" s="17">
        <v>5</v>
      </c>
      <c r="FW75" s="18">
        <v>865</v>
      </c>
      <c r="FX75" s="18">
        <f t="shared" si="79"/>
        <v>173</v>
      </c>
      <c r="FY75" s="17">
        <v>179</v>
      </c>
      <c r="FZ75" s="17">
        <f t="shared" si="80"/>
        <v>-30</v>
      </c>
      <c r="GA75" s="36">
        <f t="shared" si="81"/>
        <v>-0.0346820809248555</v>
      </c>
      <c r="GB75" s="17">
        <v>720</v>
      </c>
      <c r="GC75" s="18">
        <v>248</v>
      </c>
      <c r="GD75" s="26">
        <v>0.032258064516129</v>
      </c>
      <c r="GE75" s="17">
        <v>8</v>
      </c>
      <c r="GF75" s="18">
        <v>1392</v>
      </c>
      <c r="GG75" s="18">
        <f t="shared" si="82"/>
        <v>174</v>
      </c>
      <c r="GH75" s="17">
        <v>179</v>
      </c>
      <c r="GI75" s="17">
        <f t="shared" si="83"/>
        <v>-40</v>
      </c>
      <c r="GJ75" s="36">
        <f t="shared" si="84"/>
        <v>-0.028735632183908</v>
      </c>
      <c r="GK75" s="17">
        <v>777</v>
      </c>
      <c r="GL75" s="18">
        <v>287</v>
      </c>
      <c r="GM75" s="26">
        <v>0.0522648083623693</v>
      </c>
      <c r="GN75" s="18">
        <v>15</v>
      </c>
      <c r="GO75" s="18">
        <v>2551</v>
      </c>
      <c r="GP75" s="18">
        <f t="shared" si="85"/>
        <v>170.066666666667</v>
      </c>
      <c r="GQ75" s="17">
        <v>179</v>
      </c>
      <c r="GR75" s="17">
        <f t="shared" si="86"/>
        <v>-134</v>
      </c>
      <c r="GS75" s="36">
        <f t="shared" si="87"/>
        <v>-0.0525284202273618</v>
      </c>
      <c r="GT75" s="17">
        <v>847</v>
      </c>
      <c r="GU75" s="18">
        <v>305</v>
      </c>
      <c r="GV75" s="26">
        <v>0.0163934426229508</v>
      </c>
      <c r="GW75" s="18">
        <v>5</v>
      </c>
      <c r="GX75" s="18">
        <v>821</v>
      </c>
      <c r="GY75" s="18">
        <v>164.2</v>
      </c>
      <c r="GZ75" s="17">
        <v>179</v>
      </c>
      <c r="HA75" s="17">
        <v>-74.0000000000001</v>
      </c>
      <c r="HB75" s="36">
        <v>-0.0901339829476249</v>
      </c>
      <c r="HC75" s="17">
        <v>842</v>
      </c>
      <c r="HD75" s="18">
        <v>395</v>
      </c>
      <c r="HE75" s="26">
        <v>0.020253164556962</v>
      </c>
      <c r="HF75" s="18">
        <v>8</v>
      </c>
      <c r="HG75" s="18">
        <v>1308</v>
      </c>
      <c r="HH75" s="40">
        <v>163.5</v>
      </c>
      <c r="HI75" s="17">
        <v>179</v>
      </c>
      <c r="HJ75" s="17">
        <v>-124</v>
      </c>
      <c r="HK75" s="36">
        <v>-0.0948012232415902</v>
      </c>
      <c r="HL75" s="18">
        <v>835</v>
      </c>
      <c r="HM75" s="18">
        <v>388</v>
      </c>
      <c r="HN75" s="26">
        <v>0.0360824742268041</v>
      </c>
      <c r="HO75" s="18">
        <v>14</v>
      </c>
      <c r="HP75" s="18">
        <v>2321</v>
      </c>
      <c r="HQ75" s="18">
        <f t="shared" si="54"/>
        <v>165.785714285714</v>
      </c>
      <c r="HR75" s="17">
        <v>179</v>
      </c>
      <c r="HS75" s="17">
        <f t="shared" si="88"/>
        <v>-185</v>
      </c>
      <c r="HT75" s="36">
        <f t="shared" si="89"/>
        <v>-0.079707022834985</v>
      </c>
      <c r="HU75" s="18">
        <v>834</v>
      </c>
      <c r="HV75" s="18">
        <v>289</v>
      </c>
      <c r="HW75" s="26">
        <v>0.0207612456747405</v>
      </c>
      <c r="HX75" s="17">
        <v>6</v>
      </c>
      <c r="HY75" s="18">
        <v>989</v>
      </c>
      <c r="HZ75" s="18">
        <v>164.833333333333</v>
      </c>
      <c r="IA75" s="17">
        <v>179</v>
      </c>
      <c r="IB75" s="17">
        <f t="shared" si="90"/>
        <v>-85.000000000002</v>
      </c>
      <c r="IC75" s="36">
        <f t="shared" si="91"/>
        <v>-0.0859453993933286</v>
      </c>
      <c r="ID75" s="18">
        <v>829</v>
      </c>
      <c r="IE75" s="18">
        <v>281</v>
      </c>
      <c r="IF75" s="26">
        <v>0.0355871886120996</v>
      </c>
      <c r="IG75" s="17">
        <v>10</v>
      </c>
      <c r="IH75" s="18">
        <v>1638</v>
      </c>
      <c r="II75" s="40">
        <v>163.8</v>
      </c>
      <c r="IJ75" s="17">
        <v>179</v>
      </c>
      <c r="IK75" s="17">
        <f t="shared" si="92"/>
        <v>-152</v>
      </c>
      <c r="IL75" s="36">
        <f t="shared" si="93"/>
        <v>-0.0927960927960927</v>
      </c>
      <c r="IM75" s="17">
        <v>818</v>
      </c>
      <c r="IN75" s="17"/>
      <c r="IO75" s="17">
        <v>296</v>
      </c>
      <c r="IP75" s="17">
        <v>49791.17</v>
      </c>
      <c r="IQ75" s="18">
        <v>217</v>
      </c>
      <c r="IR75" s="18">
        <v>36792.5</v>
      </c>
      <c r="IS75" s="17"/>
      <c r="IT75" s="17"/>
      <c r="IU75" s="18"/>
      <c r="IV75" s="41"/>
      <c r="IW75" s="18"/>
      <c r="IX75" s="41"/>
      <c r="IY75" s="41"/>
      <c r="IZ75" s="41"/>
      <c r="JA75" s="41"/>
      <c r="JB75" s="41"/>
      <c r="JC75" s="41"/>
      <c r="JD75" s="41"/>
      <c r="JE75" s="18"/>
      <c r="JF75" s="41"/>
      <c r="JG75" s="41"/>
      <c r="JH75" s="41"/>
      <c r="JI75" s="18"/>
      <c r="JJ75" s="18"/>
      <c r="JK75" s="18">
        <f t="shared" si="94"/>
        <v>590</v>
      </c>
      <c r="JL75" s="18">
        <f t="shared" si="95"/>
        <v>96159</v>
      </c>
      <c r="JM75" s="17">
        <v>179</v>
      </c>
      <c r="JN75" s="17">
        <f t="shared" si="96"/>
        <v>-9450.99999999999</v>
      </c>
      <c r="JO75" s="36">
        <f t="shared" si="97"/>
        <v>-0.0982851319169292</v>
      </c>
      <c r="JP75" s="18">
        <f t="shared" si="98"/>
        <v>1103</v>
      </c>
      <c r="JQ75" s="42">
        <f t="shared" si="99"/>
        <v>182742.67</v>
      </c>
      <c r="JR75" s="43"/>
      <c r="JS75" s="43"/>
    </row>
    <row r="76" customFormat="1" ht="16.5" spans="1:279">
      <c r="A76" s="16" t="s">
        <v>126</v>
      </c>
      <c r="B76" s="17" t="s">
        <v>48</v>
      </c>
      <c r="C76" s="18">
        <v>6939962730912</v>
      </c>
      <c r="D76" s="18">
        <v>565275604161</v>
      </c>
      <c r="E76" s="18">
        <v>21061310000002</v>
      </c>
      <c r="F76" s="17" t="s">
        <v>284</v>
      </c>
      <c r="G76" s="19" t="s">
        <v>285</v>
      </c>
      <c r="H76" s="17" t="s">
        <v>129</v>
      </c>
      <c r="I76" s="26">
        <f>VLOOKUP(C76,[2]Sheet2!J:O,6,0)</f>
        <v>0.96</v>
      </c>
      <c r="J76" s="17">
        <f>VLOOKUP(C76,[2]Sheet2!J:M,4,0)</f>
        <v>264</v>
      </c>
      <c r="K76" s="17">
        <f>VLOOKUP(C76,[2]Sheet2!J:P,7,0)</f>
        <v>312</v>
      </c>
      <c r="L76" s="18">
        <f>VLOOKUP(C76,[2]Sheet2!J:N,5,0)</f>
        <v>37.3674911660777</v>
      </c>
      <c r="M76" s="27" t="e">
        <f ca="1" t="shared" si="55"/>
        <v>#VALUE!</v>
      </c>
      <c r="N76" s="17">
        <v>1000</v>
      </c>
      <c r="O76" s="26">
        <v>0.015</v>
      </c>
      <c r="P76" s="18">
        <v>15</v>
      </c>
      <c r="Q76" s="18">
        <v>2655</v>
      </c>
      <c r="R76" s="17">
        <v>199</v>
      </c>
      <c r="S76" s="17">
        <v>291</v>
      </c>
      <c r="T76" s="17">
        <v>847</v>
      </c>
      <c r="U76" s="26">
        <v>0.00944510035419126</v>
      </c>
      <c r="V76" s="18">
        <v>8</v>
      </c>
      <c r="W76" s="18">
        <v>1415</v>
      </c>
      <c r="X76" s="17">
        <v>199</v>
      </c>
      <c r="Y76" s="17">
        <v>285</v>
      </c>
      <c r="Z76" s="17">
        <v>775</v>
      </c>
      <c r="AA76" s="26">
        <v>0.0141935483870968</v>
      </c>
      <c r="AB76" s="18">
        <v>11</v>
      </c>
      <c r="AC76" s="18">
        <v>1957</v>
      </c>
      <c r="AD76" s="17">
        <v>199</v>
      </c>
      <c r="AE76" s="17">
        <v>161</v>
      </c>
      <c r="AF76" s="17">
        <v>914</v>
      </c>
      <c r="AG76" s="26">
        <v>0.012035010940919</v>
      </c>
      <c r="AH76" s="18">
        <v>11</v>
      </c>
      <c r="AI76" s="18">
        <v>1949</v>
      </c>
      <c r="AJ76" s="17">
        <v>199</v>
      </c>
      <c r="AK76" s="17">
        <v>176</v>
      </c>
      <c r="AL76" s="17">
        <v>1278</v>
      </c>
      <c r="AM76" s="26">
        <v>0.0375586854460094</v>
      </c>
      <c r="AN76" s="18">
        <v>48</v>
      </c>
      <c r="AO76" s="18">
        <v>8747</v>
      </c>
      <c r="AP76" s="17">
        <v>199</v>
      </c>
      <c r="AQ76" s="17">
        <v>154</v>
      </c>
      <c r="AR76" s="17">
        <v>1333</v>
      </c>
      <c r="AS76" s="26">
        <v>0.0232558139534884</v>
      </c>
      <c r="AT76" s="18">
        <v>31</v>
      </c>
      <c r="AU76" s="18">
        <v>5668</v>
      </c>
      <c r="AV76" s="17">
        <v>199</v>
      </c>
      <c r="AW76" s="17">
        <v>127</v>
      </c>
      <c r="AX76" s="17">
        <v>1407</v>
      </c>
      <c r="AY76" s="26">
        <v>0.015636105188344</v>
      </c>
      <c r="AZ76" s="17">
        <v>22</v>
      </c>
      <c r="BA76" s="18">
        <v>3718</v>
      </c>
      <c r="BB76" s="17">
        <v>199</v>
      </c>
      <c r="BC76" s="17">
        <v>110</v>
      </c>
      <c r="BD76" s="17">
        <v>1203</v>
      </c>
      <c r="BE76" s="32">
        <v>0.0191188694929343</v>
      </c>
      <c r="BF76" s="17">
        <v>23</v>
      </c>
      <c r="BG76" s="18">
        <v>4082</v>
      </c>
      <c r="BH76" s="17">
        <v>199</v>
      </c>
      <c r="BI76" s="17">
        <v>90</v>
      </c>
      <c r="BJ76" s="17">
        <v>801</v>
      </c>
      <c r="BK76" s="32">
        <v>0.0149812734082397</v>
      </c>
      <c r="BL76" s="18">
        <v>12</v>
      </c>
      <c r="BM76" s="18">
        <v>2148</v>
      </c>
      <c r="BN76" s="17">
        <v>199</v>
      </c>
      <c r="BO76" s="17">
        <v>198</v>
      </c>
      <c r="BP76" s="17">
        <v>619</v>
      </c>
      <c r="BQ76" s="32">
        <v>0.00807754442649435</v>
      </c>
      <c r="BR76" s="18">
        <v>5</v>
      </c>
      <c r="BS76" s="18">
        <v>895</v>
      </c>
      <c r="BT76" s="17">
        <v>199</v>
      </c>
      <c r="BU76" s="18">
        <v>198</v>
      </c>
      <c r="BV76" s="17">
        <v>494</v>
      </c>
      <c r="BW76" s="32">
        <v>0.01417004048583</v>
      </c>
      <c r="BX76" s="18">
        <v>7</v>
      </c>
      <c r="BY76" s="18">
        <v>1253</v>
      </c>
      <c r="BZ76" s="17">
        <v>199</v>
      </c>
      <c r="CA76" s="18">
        <v>73</v>
      </c>
      <c r="CB76" s="18">
        <v>541</v>
      </c>
      <c r="CC76" s="32">
        <v>0.0129390018484288</v>
      </c>
      <c r="CD76" s="18">
        <v>7</v>
      </c>
      <c r="CE76" s="18">
        <v>1248</v>
      </c>
      <c r="CF76" s="17">
        <v>199</v>
      </c>
      <c r="CG76" s="18">
        <v>67</v>
      </c>
      <c r="CH76" s="33">
        <v>473</v>
      </c>
      <c r="CI76" s="32">
        <v>0.0105708245243129</v>
      </c>
      <c r="CJ76" s="18">
        <v>5</v>
      </c>
      <c r="CK76" s="18">
        <v>895</v>
      </c>
      <c r="CL76" s="17">
        <v>199</v>
      </c>
      <c r="CM76" s="18">
        <v>62</v>
      </c>
      <c r="CN76" s="33">
        <v>335</v>
      </c>
      <c r="CO76" s="32">
        <v>0.017910447761194</v>
      </c>
      <c r="CP76" s="17">
        <v>6</v>
      </c>
      <c r="CQ76" s="18">
        <v>1064</v>
      </c>
      <c r="CR76" s="17">
        <v>199</v>
      </c>
      <c r="CS76" s="17">
        <v>69</v>
      </c>
      <c r="CT76" s="33">
        <v>348</v>
      </c>
      <c r="CU76" s="32">
        <v>0.0201149425287356</v>
      </c>
      <c r="CV76" s="17">
        <v>7</v>
      </c>
      <c r="CW76" s="18">
        <v>1238</v>
      </c>
      <c r="CX76" s="17">
        <v>199</v>
      </c>
      <c r="CY76" s="17">
        <v>63</v>
      </c>
      <c r="CZ76" s="33">
        <v>274</v>
      </c>
      <c r="DA76" s="32">
        <v>0.00364963503649635</v>
      </c>
      <c r="DB76" s="18">
        <v>1</v>
      </c>
      <c r="DC76" s="18">
        <v>179</v>
      </c>
      <c r="DD76" s="18">
        <f t="shared" si="56"/>
        <v>179</v>
      </c>
      <c r="DE76" s="17">
        <v>179</v>
      </c>
      <c r="DF76" s="17">
        <f t="shared" si="57"/>
        <v>0</v>
      </c>
      <c r="DG76" s="36">
        <f t="shared" si="58"/>
        <v>0</v>
      </c>
      <c r="DH76" s="18">
        <v>62</v>
      </c>
      <c r="DI76" s="18">
        <v>274</v>
      </c>
      <c r="DJ76" s="26">
        <v>0.0109489051094891</v>
      </c>
      <c r="DK76" s="18">
        <v>3</v>
      </c>
      <c r="DL76" s="18">
        <v>537</v>
      </c>
      <c r="DM76" s="18">
        <f t="shared" si="51"/>
        <v>179</v>
      </c>
      <c r="DN76" s="17">
        <v>179</v>
      </c>
      <c r="DO76" s="17">
        <f t="shared" si="59"/>
        <v>0</v>
      </c>
      <c r="DP76" s="36">
        <f t="shared" si="60"/>
        <v>0</v>
      </c>
      <c r="DQ76" s="18">
        <v>59</v>
      </c>
      <c r="DR76" s="18">
        <v>277</v>
      </c>
      <c r="DS76" s="26">
        <v>0.0180505415162455</v>
      </c>
      <c r="DT76" s="18">
        <v>5</v>
      </c>
      <c r="DU76" s="18">
        <v>880</v>
      </c>
      <c r="DV76" s="18">
        <f t="shared" si="61"/>
        <v>176</v>
      </c>
      <c r="DW76" s="17">
        <v>179</v>
      </c>
      <c r="DX76" s="17">
        <f t="shared" si="62"/>
        <v>-15</v>
      </c>
      <c r="DY76" s="36">
        <f t="shared" si="63"/>
        <v>-0.0170454545454545</v>
      </c>
      <c r="DZ76" s="18">
        <v>55</v>
      </c>
      <c r="EA76" s="18">
        <v>250</v>
      </c>
      <c r="EB76" s="26">
        <v>0.032</v>
      </c>
      <c r="EC76" s="18">
        <v>8</v>
      </c>
      <c r="ED76" s="18">
        <v>1489</v>
      </c>
      <c r="EE76" s="18">
        <f t="shared" si="64"/>
        <v>186.125</v>
      </c>
      <c r="EF76" s="17">
        <v>179</v>
      </c>
      <c r="EG76" s="17">
        <f t="shared" si="65"/>
        <v>57</v>
      </c>
      <c r="EH76" s="36">
        <f t="shared" si="66"/>
        <v>0.038280725319006</v>
      </c>
      <c r="EI76" s="18">
        <v>54</v>
      </c>
      <c r="EJ76" s="18">
        <v>301</v>
      </c>
      <c r="EK76" s="26">
        <v>0.00996677740863787</v>
      </c>
      <c r="EL76" s="18">
        <v>3</v>
      </c>
      <c r="EM76" s="18">
        <v>537</v>
      </c>
      <c r="EN76" s="18">
        <f t="shared" si="67"/>
        <v>179</v>
      </c>
      <c r="EO76" s="17">
        <v>179</v>
      </c>
      <c r="EP76" s="17">
        <f t="shared" si="68"/>
        <v>0</v>
      </c>
      <c r="EQ76" s="36">
        <f t="shared" si="69"/>
        <v>0</v>
      </c>
      <c r="ER76" s="18">
        <v>58</v>
      </c>
      <c r="ES76" s="18">
        <v>335</v>
      </c>
      <c r="ET76" s="26">
        <v>0.0119402985074627</v>
      </c>
      <c r="EU76" s="17">
        <v>4</v>
      </c>
      <c r="EV76" s="18">
        <v>756</v>
      </c>
      <c r="EW76" s="18">
        <f t="shared" si="70"/>
        <v>189</v>
      </c>
      <c r="EX76" s="17">
        <v>179</v>
      </c>
      <c r="EY76" s="17">
        <f t="shared" si="71"/>
        <v>40</v>
      </c>
      <c r="EZ76" s="36">
        <f t="shared" si="72"/>
        <v>0.0529100529100529</v>
      </c>
      <c r="FA76" s="17">
        <v>85</v>
      </c>
      <c r="FB76" s="18">
        <v>398</v>
      </c>
      <c r="FC76" s="26">
        <v>0.00753768844221105</v>
      </c>
      <c r="FD76" s="17">
        <v>3</v>
      </c>
      <c r="FE76" s="18">
        <v>557</v>
      </c>
      <c r="FF76" s="18">
        <f t="shared" si="73"/>
        <v>185.666666666667</v>
      </c>
      <c r="FG76" s="17">
        <v>179</v>
      </c>
      <c r="FH76" s="17">
        <f t="shared" si="74"/>
        <v>20</v>
      </c>
      <c r="FI76" s="36">
        <f t="shared" si="75"/>
        <v>0.0359066427289048</v>
      </c>
      <c r="FJ76" s="17">
        <v>104</v>
      </c>
      <c r="FK76" s="18">
        <v>428</v>
      </c>
      <c r="FL76" s="26">
        <v>0.014018691588785</v>
      </c>
      <c r="FM76" s="17">
        <v>6</v>
      </c>
      <c r="FN76" s="18">
        <v>1124</v>
      </c>
      <c r="FO76" s="18">
        <f t="shared" si="76"/>
        <v>187.333333333333</v>
      </c>
      <c r="FP76" s="17">
        <v>179</v>
      </c>
      <c r="FQ76" s="17">
        <f t="shared" si="77"/>
        <v>50.0000000000001</v>
      </c>
      <c r="FR76" s="36">
        <f t="shared" si="78"/>
        <v>0.0444839857651246</v>
      </c>
      <c r="FS76" s="17">
        <v>317</v>
      </c>
      <c r="FT76" s="18">
        <v>443</v>
      </c>
      <c r="FU76" s="26">
        <v>0.0135440180586907</v>
      </c>
      <c r="FV76" s="17">
        <v>6</v>
      </c>
      <c r="FW76" s="18">
        <v>1117</v>
      </c>
      <c r="FX76" s="18">
        <f t="shared" si="79"/>
        <v>186.166666666667</v>
      </c>
      <c r="FY76" s="17">
        <v>179</v>
      </c>
      <c r="FZ76" s="17">
        <f t="shared" si="80"/>
        <v>42.9999999999999</v>
      </c>
      <c r="GA76" s="36">
        <f t="shared" si="81"/>
        <v>0.0384959713518352</v>
      </c>
      <c r="GB76" s="17">
        <v>129</v>
      </c>
      <c r="GC76" s="18">
        <v>419</v>
      </c>
      <c r="GD76" s="26">
        <v>0.0214797136038186</v>
      </c>
      <c r="GE76" s="17">
        <v>9</v>
      </c>
      <c r="GF76" s="18">
        <v>1691</v>
      </c>
      <c r="GG76" s="18">
        <f t="shared" si="82"/>
        <v>187.888888888889</v>
      </c>
      <c r="GH76" s="17">
        <v>179</v>
      </c>
      <c r="GI76" s="17">
        <f t="shared" si="83"/>
        <v>80</v>
      </c>
      <c r="GJ76" s="36">
        <f t="shared" si="84"/>
        <v>0.0473092844470727</v>
      </c>
      <c r="GK76" s="17">
        <v>122</v>
      </c>
      <c r="GL76" s="18">
        <v>474</v>
      </c>
      <c r="GM76" s="26">
        <v>0.0210970464135021</v>
      </c>
      <c r="GN76" s="18">
        <v>10</v>
      </c>
      <c r="GO76" s="18">
        <v>1855</v>
      </c>
      <c r="GP76" s="18">
        <f t="shared" si="85"/>
        <v>185.5</v>
      </c>
      <c r="GQ76" s="17">
        <v>179</v>
      </c>
      <c r="GR76" s="17">
        <f t="shared" si="86"/>
        <v>65</v>
      </c>
      <c r="GS76" s="36">
        <f t="shared" si="87"/>
        <v>0.0350404312668464</v>
      </c>
      <c r="GT76" s="17">
        <v>112</v>
      </c>
      <c r="GU76" s="18">
        <v>520</v>
      </c>
      <c r="GV76" s="26">
        <v>0.00192307692307692</v>
      </c>
      <c r="GW76" s="18">
        <v>1</v>
      </c>
      <c r="GX76" s="18">
        <v>189</v>
      </c>
      <c r="GY76" s="18">
        <v>189</v>
      </c>
      <c r="GZ76" s="17">
        <v>179</v>
      </c>
      <c r="HA76" s="17">
        <v>10</v>
      </c>
      <c r="HB76" s="36">
        <v>0.0529100529100529</v>
      </c>
      <c r="HC76" s="17">
        <v>134</v>
      </c>
      <c r="HD76" s="18">
        <v>555</v>
      </c>
      <c r="HE76" s="26">
        <v>0.0144144144144144</v>
      </c>
      <c r="HF76" s="18">
        <v>8</v>
      </c>
      <c r="HG76" s="18">
        <v>1496</v>
      </c>
      <c r="HH76" s="40">
        <v>187</v>
      </c>
      <c r="HI76" s="17">
        <v>179</v>
      </c>
      <c r="HJ76" s="17">
        <v>64</v>
      </c>
      <c r="HK76" s="36">
        <v>0.0427807486631016</v>
      </c>
      <c r="HL76" s="18">
        <v>222</v>
      </c>
      <c r="HM76" s="18">
        <v>600</v>
      </c>
      <c r="HN76" s="26">
        <v>0.0216666666666667</v>
      </c>
      <c r="HO76" s="18">
        <v>13</v>
      </c>
      <c r="HP76" s="18">
        <v>2457</v>
      </c>
      <c r="HQ76" s="18">
        <f t="shared" si="54"/>
        <v>189</v>
      </c>
      <c r="HR76" s="17">
        <v>179</v>
      </c>
      <c r="HS76" s="17">
        <f t="shared" si="88"/>
        <v>130</v>
      </c>
      <c r="HT76" s="36">
        <f t="shared" si="89"/>
        <v>0.0529100529100529</v>
      </c>
      <c r="HU76" s="18">
        <v>248</v>
      </c>
      <c r="HV76" s="18">
        <v>533</v>
      </c>
      <c r="HW76" s="26">
        <v>0.0112570356472795</v>
      </c>
      <c r="HX76" s="17">
        <v>6</v>
      </c>
      <c r="HY76" s="18">
        <v>1134</v>
      </c>
      <c r="HZ76" s="18">
        <v>189</v>
      </c>
      <c r="IA76" s="17">
        <v>179</v>
      </c>
      <c r="IB76" s="17">
        <f t="shared" si="90"/>
        <v>60</v>
      </c>
      <c r="IC76" s="36">
        <f t="shared" si="91"/>
        <v>0.0529100529100529</v>
      </c>
      <c r="ID76" s="18">
        <v>249</v>
      </c>
      <c r="IE76" s="18">
        <v>537</v>
      </c>
      <c r="IF76" s="26">
        <v>0.00931098696461825</v>
      </c>
      <c r="IG76" s="17">
        <v>5</v>
      </c>
      <c r="IH76" s="18">
        <v>985</v>
      </c>
      <c r="II76" s="40">
        <v>197</v>
      </c>
      <c r="IJ76" s="17">
        <v>179</v>
      </c>
      <c r="IK76" s="17">
        <f t="shared" si="92"/>
        <v>90</v>
      </c>
      <c r="IL76" s="36">
        <f t="shared" si="93"/>
        <v>0.0913705583756345</v>
      </c>
      <c r="IM76" s="17">
        <v>265</v>
      </c>
      <c r="IN76" s="17"/>
      <c r="IO76" s="17">
        <v>408</v>
      </c>
      <c r="IP76" s="17">
        <v>74056.91</v>
      </c>
      <c r="IQ76" s="18">
        <v>209</v>
      </c>
      <c r="IR76" s="18">
        <v>37492.16</v>
      </c>
      <c r="IS76" s="17"/>
      <c r="IT76" s="17"/>
      <c r="IU76" s="17"/>
      <c r="IV76" s="17"/>
      <c r="IW76" s="18"/>
      <c r="IX76" s="41"/>
      <c r="IY76" s="41"/>
      <c r="IZ76" s="41"/>
      <c r="JA76" s="41"/>
      <c r="JB76" s="41"/>
      <c r="JC76" s="41"/>
      <c r="JD76" s="41"/>
      <c r="JE76" s="18"/>
      <c r="JF76" s="41"/>
      <c r="JG76" s="41"/>
      <c r="JH76" s="41"/>
      <c r="JI76" s="18"/>
      <c r="JJ76" s="18"/>
      <c r="JK76" s="18">
        <f t="shared" si="94"/>
        <v>309</v>
      </c>
      <c r="JL76" s="18">
        <f t="shared" si="95"/>
        <v>55915</v>
      </c>
      <c r="JM76" s="17">
        <v>179</v>
      </c>
      <c r="JN76" s="17">
        <f t="shared" si="96"/>
        <v>604.000000000003</v>
      </c>
      <c r="JO76" s="36">
        <f t="shared" si="97"/>
        <v>0.010802110346061</v>
      </c>
      <c r="JP76" s="18">
        <f t="shared" si="98"/>
        <v>926</v>
      </c>
      <c r="JQ76" s="42">
        <f t="shared" si="99"/>
        <v>167464.07</v>
      </c>
      <c r="JR76" s="43"/>
      <c r="JS76" s="43"/>
    </row>
    <row r="77" customFormat="1" ht="16.5" spans="1:279">
      <c r="A77" s="16"/>
      <c r="B77" s="17" t="s">
        <v>51</v>
      </c>
      <c r="C77" s="18">
        <v>6939962753539</v>
      </c>
      <c r="D77" s="18">
        <v>582303873121</v>
      </c>
      <c r="E77" s="18">
        <v>21065213000082</v>
      </c>
      <c r="F77" s="18" t="s">
        <v>325</v>
      </c>
      <c r="G77" s="19" t="s">
        <v>326</v>
      </c>
      <c r="H77" s="17" t="s">
        <v>129</v>
      </c>
      <c r="I77" s="26">
        <f>VLOOKUP(C77,[2]Sheet2!J:O,6,0)</f>
        <v>0.708333333333333</v>
      </c>
      <c r="J77" s="17">
        <f>VLOOKUP(C77,[2]Sheet2!J:M,4,0)</f>
        <v>193</v>
      </c>
      <c r="K77" s="17">
        <f>VLOOKUP(C77,[2]Sheet2!J:P,7,0)</f>
        <v>378</v>
      </c>
      <c r="L77" s="18">
        <f>VLOOKUP(C77,[2]Sheet2!J:N,5,0)</f>
        <v>50.6000251319427</v>
      </c>
      <c r="M77" s="27" t="e">
        <f ca="1" t="shared" si="55"/>
        <v>#VALUE!</v>
      </c>
      <c r="N77" s="17">
        <v>988</v>
      </c>
      <c r="O77" s="26">
        <v>0.048582995951417</v>
      </c>
      <c r="P77" s="18">
        <v>48</v>
      </c>
      <c r="Q77" s="18">
        <v>3717</v>
      </c>
      <c r="R77" s="17">
        <v>89</v>
      </c>
      <c r="S77" s="17">
        <v>842</v>
      </c>
      <c r="T77" s="17">
        <v>812</v>
      </c>
      <c r="U77" s="26">
        <v>0.0578817733990148</v>
      </c>
      <c r="V77" s="18">
        <v>47</v>
      </c>
      <c r="W77" s="18">
        <v>3667</v>
      </c>
      <c r="X77" s="17">
        <v>89</v>
      </c>
      <c r="Y77" s="17">
        <v>808</v>
      </c>
      <c r="Z77" s="17">
        <v>737</v>
      </c>
      <c r="AA77" s="26">
        <v>0.0664857530529172</v>
      </c>
      <c r="AB77" s="18">
        <v>49</v>
      </c>
      <c r="AC77" s="18">
        <v>3857</v>
      </c>
      <c r="AD77" s="17">
        <v>89</v>
      </c>
      <c r="AE77" s="17">
        <v>723</v>
      </c>
      <c r="AF77" s="17">
        <v>904</v>
      </c>
      <c r="AG77" s="26">
        <v>0.038716814159292</v>
      </c>
      <c r="AH77" s="18">
        <v>35</v>
      </c>
      <c r="AI77" s="18">
        <v>2739</v>
      </c>
      <c r="AJ77" s="17">
        <v>89</v>
      </c>
      <c r="AK77" s="17">
        <v>601</v>
      </c>
      <c r="AL77" s="17">
        <v>1303</v>
      </c>
      <c r="AM77" s="26">
        <v>0.0460475825019186</v>
      </c>
      <c r="AN77" s="18">
        <v>60</v>
      </c>
      <c r="AO77" s="18">
        <v>4662</v>
      </c>
      <c r="AP77" s="17">
        <v>89</v>
      </c>
      <c r="AQ77" s="17">
        <v>574</v>
      </c>
      <c r="AR77" s="17">
        <v>1155</v>
      </c>
      <c r="AS77" s="26">
        <v>0.0354978354978355</v>
      </c>
      <c r="AT77" s="18">
        <v>41</v>
      </c>
      <c r="AU77" s="18">
        <v>3224</v>
      </c>
      <c r="AV77" s="17">
        <v>89</v>
      </c>
      <c r="AW77" s="17">
        <v>545</v>
      </c>
      <c r="AX77" s="17">
        <v>1299</v>
      </c>
      <c r="AY77" s="26">
        <v>0.0431100846805235</v>
      </c>
      <c r="AZ77" s="17">
        <v>56</v>
      </c>
      <c r="BA77" s="18">
        <v>4419</v>
      </c>
      <c r="BB77" s="17">
        <v>89</v>
      </c>
      <c r="BC77" s="17">
        <v>502</v>
      </c>
      <c r="BD77" s="17">
        <v>1301</v>
      </c>
      <c r="BE77" s="32">
        <v>0.0514988470407379</v>
      </c>
      <c r="BF77" s="17">
        <v>67</v>
      </c>
      <c r="BG77" s="18">
        <v>5349</v>
      </c>
      <c r="BH77" s="17">
        <v>89</v>
      </c>
      <c r="BI77" s="17">
        <v>503</v>
      </c>
      <c r="BJ77" s="17">
        <v>1043</v>
      </c>
      <c r="BK77" s="32">
        <v>0.0383509108341323</v>
      </c>
      <c r="BL77" s="18">
        <v>40</v>
      </c>
      <c r="BM77" s="18">
        <v>3183</v>
      </c>
      <c r="BN77" s="17">
        <v>89</v>
      </c>
      <c r="BO77" s="17">
        <v>492</v>
      </c>
      <c r="BP77" s="17">
        <v>808</v>
      </c>
      <c r="BQ77" s="32">
        <v>0.0495049504950495</v>
      </c>
      <c r="BR77" s="18">
        <v>40</v>
      </c>
      <c r="BS77" s="18">
        <v>3171</v>
      </c>
      <c r="BT77" s="17">
        <v>89</v>
      </c>
      <c r="BU77" s="18">
        <v>492</v>
      </c>
      <c r="BV77" s="17">
        <v>921</v>
      </c>
      <c r="BW77" s="32">
        <v>0.0401737242128122</v>
      </c>
      <c r="BX77" s="18">
        <v>37</v>
      </c>
      <c r="BY77" s="18">
        <v>2955</v>
      </c>
      <c r="BZ77" s="17">
        <v>89</v>
      </c>
      <c r="CA77" s="18">
        <v>454</v>
      </c>
      <c r="CB77" s="18">
        <v>943</v>
      </c>
      <c r="CC77" s="32">
        <v>0.0519618239660657</v>
      </c>
      <c r="CD77" s="18">
        <v>49</v>
      </c>
      <c r="CE77" s="18">
        <v>3840</v>
      </c>
      <c r="CF77" s="17">
        <v>89</v>
      </c>
      <c r="CG77" s="18">
        <v>408</v>
      </c>
      <c r="CH77" s="33">
        <v>880</v>
      </c>
      <c r="CI77" s="32">
        <v>0.0534090909090909</v>
      </c>
      <c r="CJ77" s="18">
        <v>47</v>
      </c>
      <c r="CK77" s="18">
        <v>3704</v>
      </c>
      <c r="CL77" s="17">
        <v>89</v>
      </c>
      <c r="CM77" s="18">
        <v>368</v>
      </c>
      <c r="CN77" s="33">
        <v>844</v>
      </c>
      <c r="CO77" s="32">
        <v>0.0414691943127962</v>
      </c>
      <c r="CP77" s="17">
        <v>35</v>
      </c>
      <c r="CQ77" s="18">
        <v>2741</v>
      </c>
      <c r="CR77" s="17">
        <v>89</v>
      </c>
      <c r="CS77" s="17">
        <v>346</v>
      </c>
      <c r="CT77" s="33">
        <v>821</v>
      </c>
      <c r="CU77" s="32">
        <v>0.0596833130328867</v>
      </c>
      <c r="CV77" s="17">
        <v>49</v>
      </c>
      <c r="CW77" s="18">
        <v>3838</v>
      </c>
      <c r="CX77" s="17">
        <v>89</v>
      </c>
      <c r="CY77" s="17">
        <v>303</v>
      </c>
      <c r="CZ77" s="33">
        <v>754</v>
      </c>
      <c r="DA77" s="32">
        <v>0.0464190981432361</v>
      </c>
      <c r="DB77" s="18">
        <v>35</v>
      </c>
      <c r="DC77" s="18">
        <v>2771</v>
      </c>
      <c r="DD77" s="18">
        <f t="shared" si="56"/>
        <v>79.1714285714286</v>
      </c>
      <c r="DE77" s="17">
        <v>89</v>
      </c>
      <c r="DF77" s="17">
        <f t="shared" si="57"/>
        <v>-344</v>
      </c>
      <c r="DG77" s="36">
        <f t="shared" si="58"/>
        <v>-0.124142908697221</v>
      </c>
      <c r="DH77" s="18">
        <v>270</v>
      </c>
      <c r="DI77" s="18">
        <v>688</v>
      </c>
      <c r="DJ77" s="26">
        <v>0.0625</v>
      </c>
      <c r="DK77" s="18">
        <v>43</v>
      </c>
      <c r="DL77" s="18">
        <v>3370</v>
      </c>
      <c r="DM77" s="18">
        <f t="shared" si="51"/>
        <v>78.3720930232558</v>
      </c>
      <c r="DN77" s="17">
        <v>89</v>
      </c>
      <c r="DO77" s="17">
        <f t="shared" si="59"/>
        <v>-457</v>
      </c>
      <c r="DP77" s="36">
        <f t="shared" si="60"/>
        <v>-0.135608308605341</v>
      </c>
      <c r="DQ77" s="18">
        <v>232</v>
      </c>
      <c r="DR77" s="18">
        <v>619</v>
      </c>
      <c r="DS77" s="26">
        <v>0.0387722132471729</v>
      </c>
      <c r="DT77" s="18">
        <v>24</v>
      </c>
      <c r="DU77" s="18">
        <v>1997</v>
      </c>
      <c r="DV77" s="18">
        <f t="shared" si="61"/>
        <v>83.2083333333333</v>
      </c>
      <c r="DW77" s="17">
        <v>89</v>
      </c>
      <c r="DX77" s="17">
        <f t="shared" si="62"/>
        <v>-139</v>
      </c>
      <c r="DY77" s="36">
        <f t="shared" si="63"/>
        <v>-0.0696044066099149</v>
      </c>
      <c r="DZ77" s="18">
        <v>211</v>
      </c>
      <c r="EA77" s="18">
        <v>516</v>
      </c>
      <c r="EB77" s="26">
        <v>0.0232558139534884</v>
      </c>
      <c r="EC77" s="18">
        <v>12</v>
      </c>
      <c r="ED77" s="18">
        <v>1204</v>
      </c>
      <c r="EE77" s="18">
        <f t="shared" si="64"/>
        <v>100.333333333333</v>
      </c>
      <c r="EF77" s="17">
        <v>89</v>
      </c>
      <c r="EG77" s="17">
        <f t="shared" si="65"/>
        <v>136</v>
      </c>
      <c r="EH77" s="36">
        <f t="shared" si="66"/>
        <v>0.112956810631229</v>
      </c>
      <c r="EI77" s="18">
        <v>200</v>
      </c>
      <c r="EJ77" s="18">
        <v>603</v>
      </c>
      <c r="EK77" s="26">
        <v>0.0132669983416252</v>
      </c>
      <c r="EL77" s="18">
        <v>8</v>
      </c>
      <c r="EM77" s="18">
        <v>754</v>
      </c>
      <c r="EN77" s="18">
        <f t="shared" si="67"/>
        <v>94.25</v>
      </c>
      <c r="EO77" s="17">
        <v>89</v>
      </c>
      <c r="EP77" s="17">
        <f t="shared" si="68"/>
        <v>42</v>
      </c>
      <c r="EQ77" s="36">
        <f t="shared" si="69"/>
        <v>0.0557029177718833</v>
      </c>
      <c r="ER77" s="18">
        <v>190</v>
      </c>
      <c r="ES77" s="18">
        <v>576</v>
      </c>
      <c r="ET77" s="26">
        <v>0.00520833333333333</v>
      </c>
      <c r="EU77" s="17">
        <v>3</v>
      </c>
      <c r="EV77" s="18">
        <v>287</v>
      </c>
      <c r="EW77" s="18">
        <f t="shared" si="70"/>
        <v>95.6666666666667</v>
      </c>
      <c r="EX77" s="17">
        <v>89</v>
      </c>
      <c r="EY77" s="17">
        <f t="shared" si="71"/>
        <v>20</v>
      </c>
      <c r="EZ77" s="36">
        <f t="shared" si="72"/>
        <v>0.0696864111498258</v>
      </c>
      <c r="FA77" s="17">
        <v>189</v>
      </c>
      <c r="FB77" s="18">
        <v>485</v>
      </c>
      <c r="FC77" s="26">
        <v>0.0247422680412371</v>
      </c>
      <c r="FD77" s="17">
        <v>12</v>
      </c>
      <c r="FE77" s="18">
        <v>1161</v>
      </c>
      <c r="FF77" s="18">
        <f t="shared" si="73"/>
        <v>96.75</v>
      </c>
      <c r="FG77" s="17">
        <v>89</v>
      </c>
      <c r="FH77" s="17">
        <f t="shared" si="74"/>
        <v>93</v>
      </c>
      <c r="FI77" s="36">
        <f t="shared" si="75"/>
        <v>0.0801033591731266</v>
      </c>
      <c r="FJ77" s="17">
        <v>177</v>
      </c>
      <c r="FK77" s="18">
        <v>480</v>
      </c>
      <c r="FL77" s="26">
        <v>0.025</v>
      </c>
      <c r="FM77" s="17">
        <v>12</v>
      </c>
      <c r="FN77" s="18">
        <v>1185</v>
      </c>
      <c r="FO77" s="18">
        <f t="shared" si="76"/>
        <v>98.75</v>
      </c>
      <c r="FP77" s="17">
        <v>89</v>
      </c>
      <c r="FQ77" s="17">
        <f t="shared" si="77"/>
        <v>117</v>
      </c>
      <c r="FR77" s="36">
        <f t="shared" si="78"/>
        <v>0.0987341772151899</v>
      </c>
      <c r="FS77" s="17">
        <v>165</v>
      </c>
      <c r="FT77" s="18">
        <v>321</v>
      </c>
      <c r="FU77" s="26">
        <v>0.0186915887850467</v>
      </c>
      <c r="FV77" s="17">
        <v>6</v>
      </c>
      <c r="FW77" s="18">
        <v>579</v>
      </c>
      <c r="FX77" s="18">
        <f t="shared" si="79"/>
        <v>96.5</v>
      </c>
      <c r="FY77" s="17">
        <v>89</v>
      </c>
      <c r="FZ77" s="17">
        <f t="shared" si="80"/>
        <v>45</v>
      </c>
      <c r="GA77" s="36">
        <f t="shared" si="81"/>
        <v>0.077720207253886</v>
      </c>
      <c r="GB77" s="17">
        <v>159</v>
      </c>
      <c r="GC77" s="18">
        <v>318</v>
      </c>
      <c r="GD77" s="26">
        <v>0.0251572327044025</v>
      </c>
      <c r="GE77" s="17">
        <v>8</v>
      </c>
      <c r="GF77" s="18">
        <v>785</v>
      </c>
      <c r="GG77" s="18">
        <f t="shared" si="82"/>
        <v>98.125</v>
      </c>
      <c r="GH77" s="17">
        <v>89</v>
      </c>
      <c r="GI77" s="17">
        <f t="shared" si="83"/>
        <v>73</v>
      </c>
      <c r="GJ77" s="36">
        <f t="shared" si="84"/>
        <v>0.0929936305732484</v>
      </c>
      <c r="GK77" s="17">
        <v>151</v>
      </c>
      <c r="GL77" s="18">
        <v>335</v>
      </c>
      <c r="GM77" s="26">
        <v>0.0119402985074627</v>
      </c>
      <c r="GN77" s="18">
        <v>4</v>
      </c>
      <c r="GO77" s="18">
        <v>386</v>
      </c>
      <c r="GP77" s="18">
        <f t="shared" si="85"/>
        <v>96.5</v>
      </c>
      <c r="GQ77" s="17">
        <v>89</v>
      </c>
      <c r="GR77" s="17">
        <f t="shared" si="86"/>
        <v>30</v>
      </c>
      <c r="GS77" s="36">
        <f t="shared" si="87"/>
        <v>0.077720207253886</v>
      </c>
      <c r="GT77" s="17">
        <v>147</v>
      </c>
      <c r="GU77" s="18">
        <v>422</v>
      </c>
      <c r="GV77" s="26">
        <v>0.00947867298578199</v>
      </c>
      <c r="GW77" s="18">
        <v>4</v>
      </c>
      <c r="GX77" s="18">
        <v>392</v>
      </c>
      <c r="GY77" s="18">
        <v>98</v>
      </c>
      <c r="GZ77" s="17">
        <v>89</v>
      </c>
      <c r="HA77" s="17">
        <v>36</v>
      </c>
      <c r="HB77" s="36">
        <v>0.0918367346938776</v>
      </c>
      <c r="HC77" s="17">
        <v>743</v>
      </c>
      <c r="HD77" s="18">
        <v>590</v>
      </c>
      <c r="HE77" s="26">
        <v>0.00847457627118644</v>
      </c>
      <c r="HF77" s="18">
        <v>5</v>
      </c>
      <c r="HG77" s="18">
        <v>495</v>
      </c>
      <c r="HH77" s="40">
        <v>99</v>
      </c>
      <c r="HI77" s="17">
        <v>89</v>
      </c>
      <c r="HJ77" s="17">
        <v>50</v>
      </c>
      <c r="HK77" s="36">
        <v>0.101010101010101</v>
      </c>
      <c r="HL77" s="18">
        <v>139</v>
      </c>
      <c r="HM77" s="18">
        <v>321</v>
      </c>
      <c r="HN77" s="26">
        <v>0.0155763239875389</v>
      </c>
      <c r="HO77" s="18">
        <v>5</v>
      </c>
      <c r="HP77" s="18">
        <v>495</v>
      </c>
      <c r="HQ77" s="18">
        <f t="shared" si="54"/>
        <v>99</v>
      </c>
      <c r="HR77" s="17">
        <v>89</v>
      </c>
      <c r="HS77" s="17">
        <f t="shared" si="88"/>
        <v>50</v>
      </c>
      <c r="HT77" s="36">
        <f t="shared" si="89"/>
        <v>0.101010101010101</v>
      </c>
      <c r="HU77" s="18">
        <v>135</v>
      </c>
      <c r="HV77" s="18">
        <v>290</v>
      </c>
      <c r="HW77" s="26">
        <v>0.0206896551724138</v>
      </c>
      <c r="HX77" s="17">
        <v>6</v>
      </c>
      <c r="HY77" s="18">
        <v>594</v>
      </c>
      <c r="HZ77" s="18">
        <v>99</v>
      </c>
      <c r="IA77" s="17">
        <v>89</v>
      </c>
      <c r="IB77" s="17">
        <f t="shared" si="90"/>
        <v>60</v>
      </c>
      <c r="IC77" s="36">
        <f t="shared" si="91"/>
        <v>0.101010101010101</v>
      </c>
      <c r="ID77" s="18">
        <v>246</v>
      </c>
      <c r="IE77" s="18">
        <v>281</v>
      </c>
      <c r="IF77" s="26">
        <v>0.00711743772241993</v>
      </c>
      <c r="IG77" s="17">
        <v>2</v>
      </c>
      <c r="IH77" s="18">
        <v>198</v>
      </c>
      <c r="II77" s="40">
        <v>99</v>
      </c>
      <c r="IJ77" s="17">
        <v>89</v>
      </c>
      <c r="IK77" s="17">
        <f t="shared" si="92"/>
        <v>20</v>
      </c>
      <c r="IL77" s="36">
        <f t="shared" si="93"/>
        <v>0.101010101010101</v>
      </c>
      <c r="IM77" s="17">
        <v>310</v>
      </c>
      <c r="IN77" s="17"/>
      <c r="IO77" s="17">
        <v>353</v>
      </c>
      <c r="IP77" s="17">
        <v>26610.14</v>
      </c>
      <c r="IQ77" s="18">
        <v>466</v>
      </c>
      <c r="IR77" s="18">
        <v>37635.51</v>
      </c>
      <c r="IS77" s="17"/>
      <c r="IT77" s="17"/>
      <c r="IU77" s="17"/>
      <c r="IV77" s="17"/>
      <c r="IW77" s="18"/>
      <c r="IX77" s="41"/>
      <c r="IY77" s="41"/>
      <c r="IZ77" s="41"/>
      <c r="JA77" s="41"/>
      <c r="JB77" s="41"/>
      <c r="JC77" s="41"/>
      <c r="JD77" s="41"/>
      <c r="JE77" s="18"/>
      <c r="JF77" s="41"/>
      <c r="JG77" s="41"/>
      <c r="JH77" s="41"/>
      <c r="JI77" s="18"/>
      <c r="JJ77" s="18"/>
      <c r="JK77" s="18">
        <f t="shared" si="94"/>
        <v>889</v>
      </c>
      <c r="JL77" s="18">
        <f t="shared" si="95"/>
        <v>71719</v>
      </c>
      <c r="JM77" s="17">
        <v>89</v>
      </c>
      <c r="JN77" s="17">
        <f t="shared" si="96"/>
        <v>-7402</v>
      </c>
      <c r="JO77" s="36">
        <f t="shared" si="97"/>
        <v>-0.103208354829264</v>
      </c>
      <c r="JP77" s="18">
        <f t="shared" si="98"/>
        <v>1708</v>
      </c>
      <c r="JQ77" s="42">
        <f t="shared" si="99"/>
        <v>135964.65</v>
      </c>
      <c r="JR77" s="43"/>
      <c r="JS77" s="43"/>
    </row>
    <row r="78" customFormat="1" ht="16.5" spans="1:279">
      <c r="A78" s="16"/>
      <c r="B78" s="17" t="s">
        <v>51</v>
      </c>
      <c r="C78" s="18">
        <v>6939962763736</v>
      </c>
      <c r="D78" s="18">
        <v>598807265830</v>
      </c>
      <c r="E78" s="18">
        <v>21065213000142</v>
      </c>
      <c r="F78" s="17" t="s">
        <v>327</v>
      </c>
      <c r="G78" s="19" t="s">
        <v>328</v>
      </c>
      <c r="H78" s="17" t="s">
        <v>129</v>
      </c>
      <c r="I78" s="26">
        <f>VLOOKUP(C78,[2]Sheet2!J:O,6,0)</f>
        <v>0.92</v>
      </c>
      <c r="J78" s="17">
        <f>VLOOKUP(C78,[2]Sheet2!J:M,4,0)</f>
        <v>629</v>
      </c>
      <c r="K78" s="17">
        <f>VLOOKUP(C78,[2]Sheet2!J:P,7,0)</f>
        <v>0</v>
      </c>
      <c r="L78" s="18">
        <f>VLOOKUP(C78,[2]Sheet2!J:N,5,0)</f>
        <v>21.1961231104978</v>
      </c>
      <c r="M78" s="27" t="e">
        <f ca="1" t="shared" si="55"/>
        <v>#VALUE!</v>
      </c>
      <c r="N78" s="17">
        <v>2156</v>
      </c>
      <c r="O78" s="26">
        <v>0.0510204081632653</v>
      </c>
      <c r="P78" s="18">
        <v>110</v>
      </c>
      <c r="Q78" s="18">
        <v>9570</v>
      </c>
      <c r="R78" s="17">
        <v>119</v>
      </c>
      <c r="S78" s="17">
        <v>874</v>
      </c>
      <c r="T78" s="17">
        <v>1833</v>
      </c>
      <c r="U78" s="26">
        <v>0.0436442989634479</v>
      </c>
      <c r="V78" s="18">
        <v>80</v>
      </c>
      <c r="W78" s="18">
        <v>7003</v>
      </c>
      <c r="X78" s="17">
        <v>119</v>
      </c>
      <c r="Y78" s="17">
        <v>1199</v>
      </c>
      <c r="Z78" s="17">
        <v>2565</v>
      </c>
      <c r="AA78" s="26">
        <v>0.0401559454191033</v>
      </c>
      <c r="AB78" s="18">
        <v>103</v>
      </c>
      <c r="AC78" s="18">
        <v>9059</v>
      </c>
      <c r="AD78" s="17">
        <v>119</v>
      </c>
      <c r="AE78" s="17">
        <v>704</v>
      </c>
      <c r="AF78" s="17">
        <v>3071</v>
      </c>
      <c r="AG78" s="26">
        <v>0.027352653858678</v>
      </c>
      <c r="AH78" s="18">
        <v>84</v>
      </c>
      <c r="AI78" s="18">
        <v>7353</v>
      </c>
      <c r="AJ78" s="17">
        <v>119</v>
      </c>
      <c r="AK78" s="17">
        <v>623</v>
      </c>
      <c r="AL78" s="17">
        <v>3160</v>
      </c>
      <c r="AM78" s="26">
        <v>0.0240506329113924</v>
      </c>
      <c r="AN78" s="18">
        <v>76</v>
      </c>
      <c r="AO78" s="18">
        <v>8193</v>
      </c>
      <c r="AP78" s="17">
        <v>119</v>
      </c>
      <c r="AQ78" s="17">
        <v>561</v>
      </c>
      <c r="AR78" s="17">
        <v>2790</v>
      </c>
      <c r="AS78" s="26">
        <v>0.0222222222222222</v>
      </c>
      <c r="AT78" s="18">
        <v>62</v>
      </c>
      <c r="AU78" s="18">
        <v>6753</v>
      </c>
      <c r="AV78" s="17">
        <v>119</v>
      </c>
      <c r="AW78" s="17">
        <v>537</v>
      </c>
      <c r="AX78" s="17">
        <v>3187</v>
      </c>
      <c r="AY78" s="26">
        <v>0.0254157514904299</v>
      </c>
      <c r="AZ78" s="17">
        <v>81</v>
      </c>
      <c r="BA78" s="18">
        <v>7716</v>
      </c>
      <c r="BB78" s="17">
        <v>119</v>
      </c>
      <c r="BC78" s="17">
        <v>519</v>
      </c>
      <c r="BD78" s="17">
        <v>3077</v>
      </c>
      <c r="BE78" s="32">
        <v>0.0448488787780306</v>
      </c>
      <c r="BF78" s="17">
        <v>138</v>
      </c>
      <c r="BG78" s="18">
        <v>13257</v>
      </c>
      <c r="BH78" s="17">
        <v>119</v>
      </c>
      <c r="BI78" s="17">
        <v>518</v>
      </c>
      <c r="BJ78" s="17">
        <v>1904</v>
      </c>
      <c r="BK78" s="32">
        <v>0.0267857142857143</v>
      </c>
      <c r="BL78" s="18">
        <v>51</v>
      </c>
      <c r="BM78" s="18">
        <v>4970</v>
      </c>
      <c r="BN78" s="17">
        <v>119</v>
      </c>
      <c r="BO78" s="17">
        <v>553</v>
      </c>
      <c r="BP78" s="17">
        <v>1488</v>
      </c>
      <c r="BQ78" s="32">
        <v>0.0309139784946237</v>
      </c>
      <c r="BR78" s="18">
        <v>46</v>
      </c>
      <c r="BS78" s="18">
        <v>4752</v>
      </c>
      <c r="BT78" s="17">
        <v>119</v>
      </c>
      <c r="BU78" s="18">
        <v>553</v>
      </c>
      <c r="BV78" s="17">
        <v>2209</v>
      </c>
      <c r="BW78" s="32">
        <v>0.0185604345857854</v>
      </c>
      <c r="BX78" s="18">
        <v>41</v>
      </c>
      <c r="BY78" s="18">
        <v>4433</v>
      </c>
      <c r="BZ78" s="17">
        <v>119</v>
      </c>
      <c r="CA78" s="18">
        <v>1184</v>
      </c>
      <c r="CB78" s="18">
        <v>2253</v>
      </c>
      <c r="CC78" s="32">
        <v>0.0244118952507767</v>
      </c>
      <c r="CD78" s="18">
        <v>55</v>
      </c>
      <c r="CE78" s="18">
        <v>5952</v>
      </c>
      <c r="CF78" s="17">
        <v>119</v>
      </c>
      <c r="CG78" s="18">
        <v>1086</v>
      </c>
      <c r="CH78" s="33">
        <v>2013</v>
      </c>
      <c r="CI78" s="32">
        <v>0.0243417784401391</v>
      </c>
      <c r="CJ78" s="18">
        <v>49</v>
      </c>
      <c r="CK78" s="18">
        <v>5372</v>
      </c>
      <c r="CL78" s="17">
        <v>119</v>
      </c>
      <c r="CM78" s="18">
        <v>1010</v>
      </c>
      <c r="CN78" s="33">
        <v>2052</v>
      </c>
      <c r="CO78" s="32">
        <v>0.0185185185185185</v>
      </c>
      <c r="CP78" s="17">
        <v>38</v>
      </c>
      <c r="CQ78" s="18">
        <v>4222</v>
      </c>
      <c r="CR78" s="17">
        <v>119</v>
      </c>
      <c r="CS78" s="17">
        <v>942</v>
      </c>
      <c r="CT78" s="33">
        <v>1703</v>
      </c>
      <c r="CU78" s="32">
        <v>0.0322959483264827</v>
      </c>
      <c r="CV78" s="17">
        <v>55</v>
      </c>
      <c r="CW78" s="18">
        <v>5990</v>
      </c>
      <c r="CX78" s="17">
        <v>119</v>
      </c>
      <c r="CY78" s="17">
        <v>838</v>
      </c>
      <c r="CZ78" s="33">
        <v>1356</v>
      </c>
      <c r="DA78" s="32">
        <v>0.0243362831858407</v>
      </c>
      <c r="DB78" s="18">
        <v>33</v>
      </c>
      <c r="DC78" s="18">
        <v>3561</v>
      </c>
      <c r="DD78" s="18">
        <f t="shared" si="56"/>
        <v>107.909090909091</v>
      </c>
      <c r="DE78" s="17">
        <v>109</v>
      </c>
      <c r="DF78" s="17">
        <f t="shared" si="57"/>
        <v>-36.0000000000001</v>
      </c>
      <c r="DG78" s="36">
        <f t="shared" si="58"/>
        <v>-0.0101095197978096</v>
      </c>
      <c r="DH78" s="18">
        <v>1380</v>
      </c>
      <c r="DI78" s="18">
        <v>1445</v>
      </c>
      <c r="DJ78" s="26">
        <v>0.0311418685121107</v>
      </c>
      <c r="DK78" s="18">
        <v>45</v>
      </c>
      <c r="DL78" s="18">
        <v>4861</v>
      </c>
      <c r="DM78" s="18">
        <f t="shared" si="51"/>
        <v>108.022222222222</v>
      </c>
      <c r="DN78" s="17">
        <v>109</v>
      </c>
      <c r="DO78" s="17">
        <f t="shared" si="59"/>
        <v>-43.9999999999998</v>
      </c>
      <c r="DP78" s="36">
        <f t="shared" si="60"/>
        <v>-0.00905163546595348</v>
      </c>
      <c r="DQ78" s="18">
        <v>1298</v>
      </c>
      <c r="DR78" s="18">
        <v>1636</v>
      </c>
      <c r="DS78" s="26">
        <v>0.0268948655256724</v>
      </c>
      <c r="DT78" s="18">
        <v>44</v>
      </c>
      <c r="DU78" s="18">
        <v>4705</v>
      </c>
      <c r="DV78" s="18">
        <f t="shared" si="61"/>
        <v>106.931818181818</v>
      </c>
      <c r="DW78" s="17">
        <v>109</v>
      </c>
      <c r="DX78" s="17">
        <f t="shared" si="62"/>
        <v>-90.9999999999998</v>
      </c>
      <c r="DY78" s="36">
        <f t="shared" si="63"/>
        <v>-0.0193411264612114</v>
      </c>
      <c r="DZ78" s="18">
        <v>618</v>
      </c>
      <c r="EA78" s="18">
        <v>1442</v>
      </c>
      <c r="EB78" s="26">
        <v>0.0249653259361997</v>
      </c>
      <c r="EC78" s="18">
        <v>36</v>
      </c>
      <c r="ED78" s="18">
        <v>3847</v>
      </c>
      <c r="EE78" s="18">
        <f t="shared" si="64"/>
        <v>106.861111111111</v>
      </c>
      <c r="EF78" s="17">
        <v>109</v>
      </c>
      <c r="EG78" s="17">
        <f t="shared" si="65"/>
        <v>-76.9999999999999</v>
      </c>
      <c r="EH78" s="36">
        <f t="shared" si="66"/>
        <v>-0.0200155965687548</v>
      </c>
      <c r="EI78" s="18">
        <v>560</v>
      </c>
      <c r="EJ78" s="18">
        <v>1585</v>
      </c>
      <c r="EK78" s="26">
        <v>0.0182965299684543</v>
      </c>
      <c r="EL78" s="18">
        <v>29</v>
      </c>
      <c r="EM78" s="18">
        <v>3098</v>
      </c>
      <c r="EN78" s="18">
        <f t="shared" si="67"/>
        <v>106.827586206897</v>
      </c>
      <c r="EO78" s="17">
        <v>109</v>
      </c>
      <c r="EP78" s="17">
        <f t="shared" si="68"/>
        <v>-62.9999999999999</v>
      </c>
      <c r="EQ78" s="36">
        <f t="shared" si="69"/>
        <v>-0.0203357004519044</v>
      </c>
      <c r="ER78" s="18">
        <v>630</v>
      </c>
      <c r="ES78" s="18">
        <v>1449</v>
      </c>
      <c r="ET78" s="26">
        <v>0.0255348516218081</v>
      </c>
      <c r="EU78" s="17">
        <v>37</v>
      </c>
      <c r="EV78" s="18">
        <v>4025</v>
      </c>
      <c r="EW78" s="18">
        <f t="shared" si="70"/>
        <v>108.783783783784</v>
      </c>
      <c r="EX78" s="17">
        <v>109</v>
      </c>
      <c r="EY78" s="17">
        <f t="shared" si="71"/>
        <v>-7.99999999999979</v>
      </c>
      <c r="EZ78" s="36">
        <f t="shared" si="72"/>
        <v>-0.0019875776397515</v>
      </c>
      <c r="FA78" s="17">
        <v>904</v>
      </c>
      <c r="FB78" s="18">
        <v>1366</v>
      </c>
      <c r="FC78" s="26">
        <v>0.0292825768667643</v>
      </c>
      <c r="FD78" s="17">
        <v>40</v>
      </c>
      <c r="FE78" s="18">
        <v>4220</v>
      </c>
      <c r="FF78" s="18">
        <f t="shared" si="73"/>
        <v>105.5</v>
      </c>
      <c r="FG78" s="17">
        <v>109</v>
      </c>
      <c r="FH78" s="17">
        <f t="shared" si="74"/>
        <v>-140</v>
      </c>
      <c r="FI78" s="36">
        <f t="shared" si="75"/>
        <v>-0.033175355450237</v>
      </c>
      <c r="FJ78" s="17">
        <v>922</v>
      </c>
      <c r="FK78" s="18">
        <v>1168</v>
      </c>
      <c r="FL78" s="26">
        <v>0.0248287671232877</v>
      </c>
      <c r="FM78" s="17">
        <v>29</v>
      </c>
      <c r="FN78" s="18">
        <v>3238</v>
      </c>
      <c r="FO78" s="18">
        <f t="shared" si="76"/>
        <v>111.655172413793</v>
      </c>
      <c r="FP78" s="17">
        <v>109</v>
      </c>
      <c r="FQ78" s="17">
        <f t="shared" si="77"/>
        <v>77.0000000000002</v>
      </c>
      <c r="FR78" s="36">
        <f t="shared" si="78"/>
        <v>0.0237801111797406</v>
      </c>
      <c r="FS78" s="17">
        <v>1096</v>
      </c>
      <c r="FT78" s="18">
        <v>1023</v>
      </c>
      <c r="FU78" s="26">
        <v>0.0156402737047898</v>
      </c>
      <c r="FV78" s="17">
        <v>16</v>
      </c>
      <c r="FW78" s="18">
        <v>1904</v>
      </c>
      <c r="FX78" s="18">
        <f t="shared" si="79"/>
        <v>119</v>
      </c>
      <c r="FY78" s="17">
        <v>109</v>
      </c>
      <c r="FZ78" s="17">
        <f t="shared" si="80"/>
        <v>160</v>
      </c>
      <c r="GA78" s="36">
        <f t="shared" si="81"/>
        <v>0.0840336134453782</v>
      </c>
      <c r="GB78" s="17">
        <v>1288</v>
      </c>
      <c r="GC78" s="18">
        <v>978</v>
      </c>
      <c r="GD78" s="26">
        <v>0.00920245398773006</v>
      </c>
      <c r="GE78" s="17">
        <v>9</v>
      </c>
      <c r="GF78" s="18">
        <v>1066</v>
      </c>
      <c r="GG78" s="18">
        <f t="shared" si="82"/>
        <v>118.444444444444</v>
      </c>
      <c r="GH78" s="17">
        <v>109</v>
      </c>
      <c r="GI78" s="17">
        <f t="shared" si="83"/>
        <v>85</v>
      </c>
      <c r="GJ78" s="36">
        <f t="shared" si="84"/>
        <v>0.0797373358348968</v>
      </c>
      <c r="GK78" s="17">
        <v>1464</v>
      </c>
      <c r="GL78" s="18">
        <v>927</v>
      </c>
      <c r="GM78" s="26">
        <v>0.0204962243797195</v>
      </c>
      <c r="GN78" s="18">
        <v>19</v>
      </c>
      <c r="GO78" s="18">
        <v>2217</v>
      </c>
      <c r="GP78" s="18">
        <f t="shared" si="85"/>
        <v>116.684210526316</v>
      </c>
      <c r="GQ78" s="17">
        <v>109</v>
      </c>
      <c r="GR78" s="17">
        <f t="shared" si="86"/>
        <v>146</v>
      </c>
      <c r="GS78" s="36">
        <f t="shared" si="87"/>
        <v>0.0658547586829049</v>
      </c>
      <c r="GT78" s="17">
        <v>1446</v>
      </c>
      <c r="GU78" s="18">
        <v>1155</v>
      </c>
      <c r="GV78" s="26">
        <v>0.0164502164502165</v>
      </c>
      <c r="GW78" s="18">
        <v>19</v>
      </c>
      <c r="GX78" s="18">
        <v>2224</v>
      </c>
      <c r="GY78" s="18">
        <v>117.052631578947</v>
      </c>
      <c r="GZ78" s="17">
        <v>109</v>
      </c>
      <c r="HA78" s="17">
        <v>153</v>
      </c>
      <c r="HB78" s="36">
        <v>0.068794964028777</v>
      </c>
      <c r="HC78" s="17">
        <v>1412</v>
      </c>
      <c r="HD78" s="18">
        <v>1261</v>
      </c>
      <c r="HE78" s="26">
        <v>0.0222045995241872</v>
      </c>
      <c r="HF78" s="18">
        <v>28</v>
      </c>
      <c r="HG78" s="18">
        <v>3317</v>
      </c>
      <c r="HH78" s="40">
        <v>118.464285714286</v>
      </c>
      <c r="HI78" s="17">
        <v>109</v>
      </c>
      <c r="HJ78" s="17">
        <v>265</v>
      </c>
      <c r="HK78" s="36">
        <v>0.0798914681941513</v>
      </c>
      <c r="HL78" s="18">
        <v>1358</v>
      </c>
      <c r="HM78" s="18">
        <v>910</v>
      </c>
      <c r="HN78" s="26">
        <v>0.0186813186813187</v>
      </c>
      <c r="HO78" s="18">
        <v>17</v>
      </c>
      <c r="HP78" s="18">
        <v>2126</v>
      </c>
      <c r="HQ78" s="18">
        <f t="shared" si="54"/>
        <v>125.058823529412</v>
      </c>
      <c r="HR78" s="17">
        <v>109</v>
      </c>
      <c r="HS78" s="17">
        <f t="shared" si="88"/>
        <v>273</v>
      </c>
      <c r="HT78" s="36">
        <f t="shared" si="89"/>
        <v>0.128410159924741</v>
      </c>
      <c r="HU78" s="18">
        <v>1324</v>
      </c>
      <c r="HV78" s="18">
        <v>786</v>
      </c>
      <c r="HW78" s="26">
        <v>0.0139949109414758</v>
      </c>
      <c r="HX78" s="17">
        <v>11</v>
      </c>
      <c r="HY78" s="18">
        <v>1307</v>
      </c>
      <c r="HZ78" s="18">
        <v>118.818181818182</v>
      </c>
      <c r="IA78" s="17">
        <v>109</v>
      </c>
      <c r="IB78" s="17">
        <f t="shared" si="90"/>
        <v>108.000000000002</v>
      </c>
      <c r="IC78" s="36">
        <f t="shared" si="91"/>
        <v>0.0826319816373389</v>
      </c>
      <c r="ID78" s="18">
        <v>1308</v>
      </c>
      <c r="IE78" s="18">
        <v>874</v>
      </c>
      <c r="IF78" s="26">
        <v>0.0205949656750572</v>
      </c>
      <c r="IG78" s="17">
        <v>18</v>
      </c>
      <c r="IH78" s="18">
        <v>2122</v>
      </c>
      <c r="II78" s="40">
        <v>117.888888888889</v>
      </c>
      <c r="IJ78" s="17">
        <v>109</v>
      </c>
      <c r="IK78" s="17">
        <f t="shared" si="92"/>
        <v>160.000000000002</v>
      </c>
      <c r="IL78" s="36">
        <f t="shared" si="93"/>
        <v>0.0754005655042422</v>
      </c>
      <c r="IM78" s="17">
        <v>1272</v>
      </c>
      <c r="IN78" s="17"/>
      <c r="IO78" s="17">
        <v>610</v>
      </c>
      <c r="IP78" s="17">
        <v>62934.39</v>
      </c>
      <c r="IQ78" s="18">
        <v>817</v>
      </c>
      <c r="IR78" s="18">
        <v>85253.38</v>
      </c>
      <c r="IS78" s="17"/>
      <c r="IT78" s="17"/>
      <c r="IU78" s="17"/>
      <c r="IV78" s="17"/>
      <c r="IW78" s="18"/>
      <c r="IX78" s="41"/>
      <c r="IY78" s="41"/>
      <c r="IZ78" s="41"/>
      <c r="JA78" s="41"/>
      <c r="JB78" s="41"/>
      <c r="JC78" s="41"/>
      <c r="JD78" s="41"/>
      <c r="JE78" s="18"/>
      <c r="JF78" s="41"/>
      <c r="JG78" s="41"/>
      <c r="JH78" s="41"/>
      <c r="JI78" s="18"/>
      <c r="JJ78" s="18"/>
      <c r="JK78" s="18">
        <f t="shared" si="94"/>
        <v>1499</v>
      </c>
      <c r="JL78" s="18">
        <f t="shared" si="95"/>
        <v>152433</v>
      </c>
      <c r="JM78" s="17">
        <v>109</v>
      </c>
      <c r="JN78" s="17">
        <f t="shared" si="96"/>
        <v>-10958</v>
      </c>
      <c r="JO78" s="36">
        <f t="shared" si="97"/>
        <v>-0.0718873209869255</v>
      </c>
      <c r="JP78" s="18">
        <f t="shared" si="98"/>
        <v>2926</v>
      </c>
      <c r="JQ78" s="42">
        <f t="shared" si="99"/>
        <v>300620.77</v>
      </c>
      <c r="JR78" s="43"/>
      <c r="JS78" s="43"/>
    </row>
    <row r="79" customFormat="1" ht="16.5" spans="1:279">
      <c r="A79" s="16" t="s">
        <v>126</v>
      </c>
      <c r="B79" s="17" t="s">
        <v>51</v>
      </c>
      <c r="C79" s="18">
        <v>6939962746593</v>
      </c>
      <c r="D79" s="18">
        <v>568451088013</v>
      </c>
      <c r="E79" s="18">
        <v>21065210000104</v>
      </c>
      <c r="F79" s="17" t="s">
        <v>329</v>
      </c>
      <c r="G79" s="19" t="s">
        <v>330</v>
      </c>
      <c r="H79" s="17" t="s">
        <v>129</v>
      </c>
      <c r="I79" s="26">
        <f>VLOOKUP(C79,[2]Sheet2!J:O,6,0)</f>
        <v>1</v>
      </c>
      <c r="J79" s="17">
        <f>VLOOKUP(C79,[2]Sheet2!J:M,4,0)</f>
        <v>1450</v>
      </c>
      <c r="K79" s="17">
        <f>VLOOKUP(C79,[2]Sheet2!J:P,7,0)</f>
        <v>600</v>
      </c>
      <c r="L79" s="18">
        <f>VLOOKUP(C79,[2]Sheet2!J:N,5,0)</f>
        <v>62.1114727420667</v>
      </c>
      <c r="M79" s="27" t="e">
        <f ca="1" t="shared" si="55"/>
        <v>#VALUE!</v>
      </c>
      <c r="N79" s="17">
        <v>1359</v>
      </c>
      <c r="O79" s="26">
        <v>0.0676968359087564</v>
      </c>
      <c r="P79" s="18">
        <v>92</v>
      </c>
      <c r="Q79" s="18">
        <v>8945</v>
      </c>
      <c r="R79" s="17">
        <v>119</v>
      </c>
      <c r="S79" s="17">
        <v>3544</v>
      </c>
      <c r="T79" s="17">
        <v>1167</v>
      </c>
      <c r="U79" s="26">
        <v>0.053127677806341</v>
      </c>
      <c r="V79" s="18">
        <v>62</v>
      </c>
      <c r="W79" s="18">
        <v>6074</v>
      </c>
      <c r="X79" s="17">
        <v>119</v>
      </c>
      <c r="Y79" s="17">
        <v>3486</v>
      </c>
      <c r="Z79" s="17">
        <v>1314</v>
      </c>
      <c r="AA79" s="26">
        <v>0.0380517503805175</v>
      </c>
      <c r="AB79" s="18">
        <v>50</v>
      </c>
      <c r="AC79" s="18">
        <v>5101</v>
      </c>
      <c r="AD79" s="17">
        <v>119</v>
      </c>
      <c r="AE79" s="17">
        <v>3410</v>
      </c>
      <c r="AF79" s="17">
        <v>1433</v>
      </c>
      <c r="AG79" s="26">
        <v>0.0258199581297976</v>
      </c>
      <c r="AH79" s="18">
        <v>37</v>
      </c>
      <c r="AI79" s="18">
        <v>4309</v>
      </c>
      <c r="AJ79" s="17">
        <v>119</v>
      </c>
      <c r="AK79" s="17">
        <v>3336</v>
      </c>
      <c r="AL79" s="17">
        <v>1697</v>
      </c>
      <c r="AM79" s="26">
        <v>0.0453741897466117</v>
      </c>
      <c r="AN79" s="18">
        <v>77</v>
      </c>
      <c r="AO79" s="18">
        <v>9114</v>
      </c>
      <c r="AP79" s="17">
        <v>119</v>
      </c>
      <c r="AQ79" s="17">
        <v>3206</v>
      </c>
      <c r="AR79" s="17">
        <v>1245</v>
      </c>
      <c r="AS79" s="26">
        <v>0.0530120481927711</v>
      </c>
      <c r="AT79" s="18">
        <v>66</v>
      </c>
      <c r="AU79" s="18">
        <v>9518</v>
      </c>
      <c r="AV79" s="17">
        <v>119</v>
      </c>
      <c r="AW79" s="17">
        <v>3080</v>
      </c>
      <c r="AX79" s="17">
        <v>2976</v>
      </c>
      <c r="AY79" s="26">
        <v>0.0198252688172043</v>
      </c>
      <c r="AZ79" s="17">
        <v>59</v>
      </c>
      <c r="BA79" s="18">
        <v>6626</v>
      </c>
      <c r="BB79" s="17">
        <v>119</v>
      </c>
      <c r="BC79" s="17">
        <v>3034</v>
      </c>
      <c r="BD79" s="17">
        <v>1858</v>
      </c>
      <c r="BE79" s="32">
        <v>0.0522066738428418</v>
      </c>
      <c r="BF79" s="17">
        <v>97</v>
      </c>
      <c r="BG79" s="18">
        <v>10869</v>
      </c>
      <c r="BH79" s="17">
        <v>119</v>
      </c>
      <c r="BI79" s="17">
        <v>2852</v>
      </c>
      <c r="BJ79" s="17">
        <v>1086</v>
      </c>
      <c r="BK79" s="32">
        <v>0.0598526703499079</v>
      </c>
      <c r="BL79" s="18">
        <v>65</v>
      </c>
      <c r="BM79" s="18">
        <v>7036</v>
      </c>
      <c r="BN79" s="17">
        <v>119</v>
      </c>
      <c r="BO79" s="17">
        <v>2738</v>
      </c>
      <c r="BP79" s="17">
        <v>1034</v>
      </c>
      <c r="BQ79" s="32">
        <v>0.0425531914893617</v>
      </c>
      <c r="BR79" s="18">
        <v>44</v>
      </c>
      <c r="BS79" s="18">
        <v>5101</v>
      </c>
      <c r="BT79" s="17">
        <v>119</v>
      </c>
      <c r="BU79" s="18">
        <v>2738</v>
      </c>
      <c r="BV79" s="17">
        <v>1047</v>
      </c>
      <c r="BW79" s="32">
        <v>0.0448901623686724</v>
      </c>
      <c r="BX79" s="18">
        <v>47</v>
      </c>
      <c r="BY79" s="18">
        <v>5559</v>
      </c>
      <c r="BZ79" s="17">
        <v>119</v>
      </c>
      <c r="CA79" s="18">
        <v>2572</v>
      </c>
      <c r="CB79" s="18">
        <v>1266</v>
      </c>
      <c r="CC79" s="32">
        <v>0.0402843601895735</v>
      </c>
      <c r="CD79" s="18">
        <v>51</v>
      </c>
      <c r="CE79" s="18">
        <v>6013</v>
      </c>
      <c r="CF79" s="17">
        <v>119</v>
      </c>
      <c r="CG79" s="18">
        <v>2476</v>
      </c>
      <c r="CH79" s="33">
        <v>1182</v>
      </c>
      <c r="CI79" s="32">
        <v>0.0439932318104907</v>
      </c>
      <c r="CJ79" s="18">
        <v>52</v>
      </c>
      <c r="CK79" s="18">
        <v>6158</v>
      </c>
      <c r="CL79" s="17">
        <v>119</v>
      </c>
      <c r="CM79" s="18">
        <v>2382</v>
      </c>
      <c r="CN79" s="33">
        <v>1046</v>
      </c>
      <c r="CO79" s="32">
        <v>0.0449330783938815</v>
      </c>
      <c r="CP79" s="17">
        <v>47</v>
      </c>
      <c r="CQ79" s="18">
        <v>5533</v>
      </c>
      <c r="CR79" s="17">
        <v>119</v>
      </c>
      <c r="CS79" s="17">
        <v>2296</v>
      </c>
      <c r="CT79" s="33">
        <v>897</v>
      </c>
      <c r="CU79" s="32">
        <v>0.040133779264214</v>
      </c>
      <c r="CV79" s="17">
        <v>36</v>
      </c>
      <c r="CW79" s="18">
        <v>4224</v>
      </c>
      <c r="CX79" s="17">
        <v>119</v>
      </c>
      <c r="CY79" s="17">
        <v>2230</v>
      </c>
      <c r="CZ79" s="33">
        <v>848</v>
      </c>
      <c r="DA79" s="32">
        <v>0.0400943396226415</v>
      </c>
      <c r="DB79" s="18">
        <v>34</v>
      </c>
      <c r="DC79" s="18">
        <v>4007</v>
      </c>
      <c r="DD79" s="18">
        <f t="shared" si="56"/>
        <v>117.852941176471</v>
      </c>
      <c r="DE79" s="17">
        <v>119</v>
      </c>
      <c r="DF79" s="17">
        <f t="shared" si="57"/>
        <v>-38.9999999999998</v>
      </c>
      <c r="DG79" s="36">
        <f t="shared" si="58"/>
        <v>-0.00973296730721233</v>
      </c>
      <c r="DH79" s="18">
        <v>2168</v>
      </c>
      <c r="DI79" s="18">
        <v>788</v>
      </c>
      <c r="DJ79" s="26">
        <v>0.0291878172588832</v>
      </c>
      <c r="DK79" s="18">
        <v>23</v>
      </c>
      <c r="DL79" s="18">
        <v>2755</v>
      </c>
      <c r="DM79" s="18">
        <f t="shared" si="51"/>
        <v>119.782608695652</v>
      </c>
      <c r="DN79" s="17">
        <v>129</v>
      </c>
      <c r="DO79" s="17">
        <f t="shared" si="59"/>
        <v>-212</v>
      </c>
      <c r="DP79" s="36">
        <f t="shared" si="60"/>
        <v>-0.076950998185118</v>
      </c>
      <c r="DQ79" s="18">
        <v>2724</v>
      </c>
      <c r="DR79" s="18">
        <v>638</v>
      </c>
      <c r="DS79" s="26">
        <v>0.0188087774294671</v>
      </c>
      <c r="DT79" s="18">
        <v>12</v>
      </c>
      <c r="DU79" s="18">
        <v>1603</v>
      </c>
      <c r="DV79" s="18">
        <f t="shared" si="61"/>
        <v>133.583333333333</v>
      </c>
      <c r="DW79" s="17">
        <v>119</v>
      </c>
      <c r="DX79" s="17">
        <f t="shared" si="62"/>
        <v>175</v>
      </c>
      <c r="DY79" s="36">
        <f t="shared" si="63"/>
        <v>0.109170305676856</v>
      </c>
      <c r="DZ79" s="18">
        <v>2700</v>
      </c>
      <c r="EA79" s="18">
        <v>496</v>
      </c>
      <c r="EB79" s="26">
        <v>0.0100806451612903</v>
      </c>
      <c r="EC79" s="18">
        <v>5</v>
      </c>
      <c r="ED79" s="18">
        <v>796</v>
      </c>
      <c r="EE79" s="18">
        <f t="shared" si="64"/>
        <v>159.2</v>
      </c>
      <c r="EF79" s="17">
        <v>119</v>
      </c>
      <c r="EG79" s="17">
        <f t="shared" si="65"/>
        <v>201</v>
      </c>
      <c r="EH79" s="36">
        <f t="shared" si="66"/>
        <v>0.25251256281407</v>
      </c>
      <c r="EI79" s="18">
        <v>2096</v>
      </c>
      <c r="EJ79" s="18">
        <v>660</v>
      </c>
      <c r="EK79" s="26">
        <v>0.0378787878787879</v>
      </c>
      <c r="EL79" s="18">
        <v>25</v>
      </c>
      <c r="EM79" s="18">
        <v>3164</v>
      </c>
      <c r="EN79" s="18">
        <f t="shared" si="67"/>
        <v>126.56</v>
      </c>
      <c r="EO79" s="17">
        <v>119</v>
      </c>
      <c r="EP79" s="17">
        <f t="shared" si="68"/>
        <v>189</v>
      </c>
      <c r="EQ79" s="36">
        <f t="shared" si="69"/>
        <v>0.0597345132743363</v>
      </c>
      <c r="ER79" s="18">
        <v>2052</v>
      </c>
      <c r="ES79" s="18">
        <v>647</v>
      </c>
      <c r="ET79" s="26">
        <v>0.0216383307573416</v>
      </c>
      <c r="EU79" s="17">
        <v>14</v>
      </c>
      <c r="EV79" s="18">
        <v>1752</v>
      </c>
      <c r="EW79" s="18">
        <f t="shared" si="70"/>
        <v>125.142857142857</v>
      </c>
      <c r="EX79" s="17">
        <v>119</v>
      </c>
      <c r="EY79" s="17">
        <f t="shared" si="71"/>
        <v>85.9999999999999</v>
      </c>
      <c r="EZ79" s="36">
        <f t="shared" si="72"/>
        <v>0.0490867579908675</v>
      </c>
      <c r="FA79" s="17">
        <v>2040</v>
      </c>
      <c r="FB79" s="18">
        <v>587</v>
      </c>
      <c r="FC79" s="26">
        <v>0.0408858603066439</v>
      </c>
      <c r="FD79" s="17">
        <v>24</v>
      </c>
      <c r="FE79" s="18">
        <v>3021</v>
      </c>
      <c r="FF79" s="18">
        <f t="shared" si="73"/>
        <v>125.875</v>
      </c>
      <c r="FG79" s="17">
        <v>119</v>
      </c>
      <c r="FH79" s="17">
        <f t="shared" si="74"/>
        <v>165</v>
      </c>
      <c r="FI79" s="36">
        <f t="shared" si="75"/>
        <v>0.054617676266137</v>
      </c>
      <c r="FJ79" s="17">
        <v>2110</v>
      </c>
      <c r="FK79" s="18">
        <v>508</v>
      </c>
      <c r="FL79" s="26">
        <v>0.0334645669291339</v>
      </c>
      <c r="FM79" s="17">
        <v>17</v>
      </c>
      <c r="FN79" s="18">
        <v>2353</v>
      </c>
      <c r="FO79" s="18">
        <f t="shared" si="76"/>
        <v>138.411764705882</v>
      </c>
      <c r="FP79" s="17">
        <v>119</v>
      </c>
      <c r="FQ79" s="17">
        <f t="shared" si="77"/>
        <v>330</v>
      </c>
      <c r="FR79" s="36">
        <f t="shared" si="78"/>
        <v>0.140246493837654</v>
      </c>
      <c r="FS79" s="17">
        <v>2428</v>
      </c>
      <c r="FT79" s="18">
        <v>410</v>
      </c>
      <c r="FU79" s="26">
        <v>0.00975609756097561</v>
      </c>
      <c r="FV79" s="17">
        <v>4</v>
      </c>
      <c r="FW79" s="18">
        <v>617</v>
      </c>
      <c r="FX79" s="18">
        <f t="shared" si="79"/>
        <v>154.25</v>
      </c>
      <c r="FY79" s="17">
        <v>119</v>
      </c>
      <c r="FZ79" s="17">
        <f t="shared" si="80"/>
        <v>141</v>
      </c>
      <c r="GA79" s="36">
        <f t="shared" si="81"/>
        <v>0.228525121555916</v>
      </c>
      <c r="GB79" s="17">
        <v>2860</v>
      </c>
      <c r="GC79" s="18">
        <v>390</v>
      </c>
      <c r="GD79" s="26">
        <v>0.0128205128205128</v>
      </c>
      <c r="GE79" s="17">
        <v>5</v>
      </c>
      <c r="GF79" s="18">
        <v>760</v>
      </c>
      <c r="GG79" s="18">
        <f t="shared" si="82"/>
        <v>152</v>
      </c>
      <c r="GH79" s="17">
        <v>119</v>
      </c>
      <c r="GI79" s="17">
        <f t="shared" si="83"/>
        <v>165</v>
      </c>
      <c r="GJ79" s="36">
        <f t="shared" si="84"/>
        <v>0.217105263157895</v>
      </c>
      <c r="GK79" s="17">
        <v>2892</v>
      </c>
      <c r="GL79" s="18">
        <v>624</v>
      </c>
      <c r="GM79" s="26">
        <v>0.0192307692307692</v>
      </c>
      <c r="GN79" s="18">
        <v>12</v>
      </c>
      <c r="GO79" s="18">
        <v>1880</v>
      </c>
      <c r="GP79" s="18">
        <f t="shared" si="85"/>
        <v>156.666666666667</v>
      </c>
      <c r="GQ79" s="17">
        <v>119</v>
      </c>
      <c r="GR79" s="17">
        <f t="shared" si="86"/>
        <v>452</v>
      </c>
      <c r="GS79" s="36">
        <f t="shared" si="87"/>
        <v>0.240425531914894</v>
      </c>
      <c r="GT79" s="17">
        <v>3058</v>
      </c>
      <c r="GU79" s="18">
        <v>593</v>
      </c>
      <c r="GV79" s="26">
        <v>0.0387858347386172</v>
      </c>
      <c r="GW79" s="18">
        <v>23</v>
      </c>
      <c r="GX79" s="18">
        <v>3166</v>
      </c>
      <c r="GY79" s="18">
        <v>137.652173913043</v>
      </c>
      <c r="GZ79" s="17">
        <v>119</v>
      </c>
      <c r="HA79" s="17">
        <v>429</v>
      </c>
      <c r="HB79" s="36">
        <v>0.135502210991788</v>
      </c>
      <c r="HC79" s="17">
        <v>3614</v>
      </c>
      <c r="HD79" s="18">
        <v>614</v>
      </c>
      <c r="HE79" s="26">
        <v>0.0293159609120521</v>
      </c>
      <c r="HF79" s="18">
        <v>18</v>
      </c>
      <c r="HG79" s="18">
        <v>2457</v>
      </c>
      <c r="HH79" s="40">
        <v>136.5</v>
      </c>
      <c r="HI79" s="17">
        <v>119</v>
      </c>
      <c r="HJ79" s="17">
        <v>315</v>
      </c>
      <c r="HK79" s="36">
        <v>0.128205128205128</v>
      </c>
      <c r="HL79" s="18">
        <v>3628</v>
      </c>
      <c r="HM79" s="18">
        <v>687</v>
      </c>
      <c r="HN79" s="26">
        <v>0.0349344978165939</v>
      </c>
      <c r="HO79" s="18">
        <v>24</v>
      </c>
      <c r="HP79" s="18">
        <v>3277</v>
      </c>
      <c r="HQ79" s="18">
        <f t="shared" si="54"/>
        <v>136.541666666667</v>
      </c>
      <c r="HR79" s="17">
        <v>119</v>
      </c>
      <c r="HS79" s="17">
        <f t="shared" si="88"/>
        <v>421</v>
      </c>
      <c r="HT79" s="36">
        <f t="shared" si="89"/>
        <v>0.128471162648764</v>
      </c>
      <c r="HU79" s="18">
        <v>3584</v>
      </c>
      <c r="HV79" s="18">
        <v>752</v>
      </c>
      <c r="HW79" s="26">
        <v>0.0305851063829787</v>
      </c>
      <c r="HX79" s="17">
        <v>23</v>
      </c>
      <c r="HY79" s="18">
        <v>3130</v>
      </c>
      <c r="HZ79" s="18">
        <v>136.086956521739</v>
      </c>
      <c r="IA79" s="17">
        <v>119</v>
      </c>
      <c r="IB79" s="17">
        <f t="shared" si="90"/>
        <v>392.999999999997</v>
      </c>
      <c r="IC79" s="36">
        <f t="shared" si="91"/>
        <v>0.125559105431309</v>
      </c>
      <c r="ID79" s="18">
        <v>3542</v>
      </c>
      <c r="IE79" s="18">
        <v>662</v>
      </c>
      <c r="IF79" s="26">
        <v>0.0362537764350453</v>
      </c>
      <c r="IG79" s="17">
        <v>24</v>
      </c>
      <c r="IH79" s="18">
        <v>3376</v>
      </c>
      <c r="II79" s="40">
        <v>140.666666666667</v>
      </c>
      <c r="IJ79" s="17">
        <v>119</v>
      </c>
      <c r="IK79" s="17">
        <f t="shared" si="92"/>
        <v>520.000000000008</v>
      </c>
      <c r="IL79" s="36">
        <f t="shared" si="93"/>
        <v>0.15402843601896</v>
      </c>
      <c r="IM79" s="17">
        <v>3498</v>
      </c>
      <c r="IN79" s="17"/>
      <c r="IO79" s="17">
        <v>760</v>
      </c>
      <c r="IP79" s="17">
        <v>79039.34</v>
      </c>
      <c r="IQ79" s="18">
        <v>826</v>
      </c>
      <c r="IR79" s="18">
        <v>82413.74</v>
      </c>
      <c r="IS79" s="17"/>
      <c r="IT79" s="17"/>
      <c r="IU79" s="17"/>
      <c r="IV79" s="17"/>
      <c r="IW79" s="18"/>
      <c r="IX79" s="41"/>
      <c r="IY79" s="41"/>
      <c r="IZ79" s="41"/>
      <c r="JA79" s="41"/>
      <c r="JB79" s="41"/>
      <c r="JC79" s="41"/>
      <c r="JD79" s="41"/>
      <c r="JE79" s="18"/>
      <c r="JF79" s="41"/>
      <c r="JG79" s="41"/>
      <c r="JH79" s="41"/>
      <c r="JI79" s="18"/>
      <c r="JJ79" s="18"/>
      <c r="JK79" s="18">
        <f t="shared" si="94"/>
        <v>1169</v>
      </c>
      <c r="JL79" s="18">
        <f t="shared" si="95"/>
        <v>138294</v>
      </c>
      <c r="JM79" s="17">
        <v>119</v>
      </c>
      <c r="JN79" s="17">
        <f t="shared" si="96"/>
        <v>-817.000000000006</v>
      </c>
      <c r="JO79" s="36">
        <f t="shared" si="97"/>
        <v>-0.00590770387724707</v>
      </c>
      <c r="JP79" s="18">
        <f t="shared" si="98"/>
        <v>2755</v>
      </c>
      <c r="JQ79" s="42">
        <f t="shared" si="99"/>
        <v>299747.08</v>
      </c>
      <c r="JR79" s="43"/>
      <c r="JS79" s="43"/>
    </row>
    <row r="80" customFormat="1" ht="16.5" spans="1:279">
      <c r="A80" s="16"/>
      <c r="B80" s="17" t="s">
        <v>51</v>
      </c>
      <c r="C80" s="18">
        <v>6939962756165</v>
      </c>
      <c r="D80" s="18">
        <v>582427366837</v>
      </c>
      <c r="E80" s="18">
        <v>21065211000082</v>
      </c>
      <c r="F80" s="17" t="s">
        <v>333</v>
      </c>
      <c r="G80" s="19" t="s">
        <v>334</v>
      </c>
      <c r="H80" s="17" t="s">
        <v>129</v>
      </c>
      <c r="I80" s="26">
        <f>VLOOKUP(C80,[2]Sheet2!J:O,6,0)</f>
        <v>0.96</v>
      </c>
      <c r="J80" s="17">
        <f>VLOOKUP(C80,[2]Sheet2!J:M,4,0)</f>
        <v>750</v>
      </c>
      <c r="K80" s="17">
        <f>VLOOKUP(C80,[2]Sheet2!J:P,7,0)</f>
        <v>108</v>
      </c>
      <c r="L80" s="18">
        <f>VLOOKUP(C80,[2]Sheet2!J:N,5,0)</f>
        <v>14.3512481736917</v>
      </c>
      <c r="M80" s="27" t="e">
        <f ca="1" t="shared" si="55"/>
        <v>#VALUE!</v>
      </c>
      <c r="N80" s="17">
        <v>2528</v>
      </c>
      <c r="O80" s="26">
        <v>0.0332278481012658</v>
      </c>
      <c r="P80" s="18">
        <v>84</v>
      </c>
      <c r="Q80" s="18">
        <v>4128</v>
      </c>
      <c r="R80" s="17">
        <v>50</v>
      </c>
      <c r="S80" s="17">
        <v>1042</v>
      </c>
      <c r="T80" s="17">
        <v>2035</v>
      </c>
      <c r="U80" s="26">
        <v>0.0378378378378378</v>
      </c>
      <c r="V80" s="18">
        <v>77</v>
      </c>
      <c r="W80" s="18">
        <v>3745</v>
      </c>
      <c r="X80" s="17">
        <v>50</v>
      </c>
      <c r="Y80" s="17">
        <v>1035</v>
      </c>
      <c r="Z80" s="17">
        <v>2138</v>
      </c>
      <c r="AA80" s="26">
        <v>0.0360149672591207</v>
      </c>
      <c r="AB80" s="18">
        <v>77</v>
      </c>
      <c r="AC80" s="18">
        <v>3842</v>
      </c>
      <c r="AD80" s="17">
        <v>50</v>
      </c>
      <c r="AE80" s="17">
        <v>749</v>
      </c>
      <c r="AF80" s="17">
        <v>2666</v>
      </c>
      <c r="AG80" s="26">
        <v>0.0206301575393848</v>
      </c>
      <c r="AH80" s="18">
        <v>55</v>
      </c>
      <c r="AI80" s="18">
        <v>2707</v>
      </c>
      <c r="AJ80" s="17">
        <v>50</v>
      </c>
      <c r="AK80" s="17">
        <v>722</v>
      </c>
      <c r="AL80" s="17">
        <v>4686</v>
      </c>
      <c r="AM80" s="26">
        <v>0.0305164319248826</v>
      </c>
      <c r="AN80" s="18">
        <v>143</v>
      </c>
      <c r="AO80" s="18">
        <v>6903</v>
      </c>
      <c r="AP80" s="17">
        <v>50</v>
      </c>
      <c r="AQ80" s="17">
        <v>767</v>
      </c>
      <c r="AR80" s="17">
        <v>3422</v>
      </c>
      <c r="AS80" s="26">
        <v>0.0286382232612507</v>
      </c>
      <c r="AT80" s="18">
        <v>98</v>
      </c>
      <c r="AU80" s="18">
        <v>4819</v>
      </c>
      <c r="AV80" s="17">
        <v>50</v>
      </c>
      <c r="AW80" s="17">
        <v>740</v>
      </c>
      <c r="AX80" s="17">
        <v>3632</v>
      </c>
      <c r="AY80" s="26">
        <v>0.0346916299559471</v>
      </c>
      <c r="AZ80" s="17">
        <v>126</v>
      </c>
      <c r="BA80" s="18">
        <v>6250</v>
      </c>
      <c r="BB80" s="17">
        <v>50</v>
      </c>
      <c r="BC80" s="17">
        <v>680</v>
      </c>
      <c r="BD80" s="17">
        <v>4106</v>
      </c>
      <c r="BE80" s="32">
        <v>0.0387238188017535</v>
      </c>
      <c r="BF80" s="17">
        <v>159</v>
      </c>
      <c r="BG80" s="18">
        <v>7783</v>
      </c>
      <c r="BH80" s="17">
        <v>50</v>
      </c>
      <c r="BI80" s="17">
        <v>596</v>
      </c>
      <c r="BJ80" s="17">
        <v>3509</v>
      </c>
      <c r="BK80" s="32">
        <v>0.0213736107153035</v>
      </c>
      <c r="BL80" s="18">
        <v>75</v>
      </c>
      <c r="BM80" s="18">
        <v>3764</v>
      </c>
      <c r="BN80" s="17">
        <v>50</v>
      </c>
      <c r="BO80" s="17">
        <v>1188</v>
      </c>
      <c r="BP80" s="17">
        <v>4104</v>
      </c>
      <c r="BQ80" s="32">
        <v>0.0219298245614035</v>
      </c>
      <c r="BR80" s="18">
        <v>90</v>
      </c>
      <c r="BS80" s="18">
        <v>4371</v>
      </c>
      <c r="BT80" s="17">
        <v>50</v>
      </c>
      <c r="BU80" s="18">
        <v>1188</v>
      </c>
      <c r="BV80" s="17">
        <v>3685</v>
      </c>
      <c r="BW80" s="32">
        <v>0.0211668928086839</v>
      </c>
      <c r="BX80" s="18">
        <v>78</v>
      </c>
      <c r="BY80" s="18">
        <v>3844</v>
      </c>
      <c r="BZ80" s="17">
        <v>50</v>
      </c>
      <c r="CA80" s="18">
        <v>1026</v>
      </c>
      <c r="CB80" s="18">
        <v>3574</v>
      </c>
      <c r="CC80" s="32">
        <v>0.0330162283156128</v>
      </c>
      <c r="CD80" s="18">
        <v>118</v>
      </c>
      <c r="CE80" s="18">
        <v>5722</v>
      </c>
      <c r="CF80" s="17">
        <v>50</v>
      </c>
      <c r="CG80" s="18">
        <v>826</v>
      </c>
      <c r="CH80" s="33">
        <v>3886</v>
      </c>
      <c r="CI80" s="32">
        <v>0.0270200720535255</v>
      </c>
      <c r="CJ80" s="18">
        <v>105</v>
      </c>
      <c r="CK80" s="18">
        <v>4997</v>
      </c>
      <c r="CL80" s="17">
        <v>50</v>
      </c>
      <c r="CM80" s="18">
        <v>656</v>
      </c>
      <c r="CN80" s="33">
        <v>3291</v>
      </c>
      <c r="CO80" s="32">
        <v>0.0319051959890611</v>
      </c>
      <c r="CP80" s="17">
        <v>105</v>
      </c>
      <c r="CQ80" s="18">
        <v>5036</v>
      </c>
      <c r="CR80" s="17">
        <v>50</v>
      </c>
      <c r="CS80" s="17">
        <v>504</v>
      </c>
      <c r="CT80" s="33">
        <v>2789</v>
      </c>
      <c r="CU80" s="32">
        <v>0.0276084618142703</v>
      </c>
      <c r="CV80" s="17">
        <v>77</v>
      </c>
      <c r="CW80" s="18">
        <v>3812</v>
      </c>
      <c r="CX80" s="17">
        <v>50</v>
      </c>
      <c r="CY80" s="17">
        <v>692</v>
      </c>
      <c r="CZ80" s="33">
        <v>2918</v>
      </c>
      <c r="DA80" s="32">
        <v>0.0253598355037697</v>
      </c>
      <c r="DB80" s="18">
        <v>74</v>
      </c>
      <c r="DC80" s="18">
        <v>3636</v>
      </c>
      <c r="DD80" s="18">
        <f t="shared" si="56"/>
        <v>49.1351351351351</v>
      </c>
      <c r="DE80" s="17">
        <v>49</v>
      </c>
      <c r="DF80" s="17">
        <f t="shared" si="57"/>
        <v>10.0000000000001</v>
      </c>
      <c r="DG80" s="36">
        <f t="shared" si="58"/>
        <v>0.00275027502750279</v>
      </c>
      <c r="DH80" s="18">
        <v>1544</v>
      </c>
      <c r="DI80" s="18">
        <v>3279</v>
      </c>
      <c r="DJ80" s="26">
        <v>0.0253125953034462</v>
      </c>
      <c r="DK80" s="18">
        <v>83</v>
      </c>
      <c r="DL80" s="18">
        <v>4039</v>
      </c>
      <c r="DM80" s="18">
        <f t="shared" si="51"/>
        <v>48.6626506024096</v>
      </c>
      <c r="DN80" s="17">
        <v>49</v>
      </c>
      <c r="DO80" s="17">
        <f t="shared" si="59"/>
        <v>-27.9999999999998</v>
      </c>
      <c r="DP80" s="36">
        <f t="shared" si="60"/>
        <v>-0.00693240901213166</v>
      </c>
      <c r="DQ80" s="18">
        <v>1482</v>
      </c>
      <c r="DR80" s="18">
        <v>2960</v>
      </c>
      <c r="DS80" s="26">
        <v>0.0327702702702703</v>
      </c>
      <c r="DT80" s="18">
        <v>97</v>
      </c>
      <c r="DU80" s="18">
        <v>4714</v>
      </c>
      <c r="DV80" s="18">
        <f t="shared" si="61"/>
        <v>48.5979381443299</v>
      </c>
      <c r="DW80" s="17">
        <v>49</v>
      </c>
      <c r="DX80" s="17">
        <f t="shared" si="62"/>
        <v>-39.0000000000002</v>
      </c>
      <c r="DY80" s="36">
        <f t="shared" si="63"/>
        <v>-0.00827322868052614</v>
      </c>
      <c r="DZ80" s="18">
        <v>1002</v>
      </c>
      <c r="EA80" s="18">
        <v>1588</v>
      </c>
      <c r="EB80" s="26">
        <v>0.0371536523929471</v>
      </c>
      <c r="EC80" s="18">
        <v>59</v>
      </c>
      <c r="ED80" s="18">
        <v>2873</v>
      </c>
      <c r="EE80" s="18">
        <f t="shared" si="64"/>
        <v>48.6949152542373</v>
      </c>
      <c r="EF80" s="17">
        <v>49</v>
      </c>
      <c r="EG80" s="17">
        <f t="shared" si="65"/>
        <v>-18.0000000000001</v>
      </c>
      <c r="EH80" s="36">
        <f t="shared" si="66"/>
        <v>-0.00626522798468502</v>
      </c>
      <c r="EI80" s="18">
        <v>886</v>
      </c>
      <c r="EJ80" s="18">
        <v>2773</v>
      </c>
      <c r="EK80" s="26">
        <v>0.0371438874864767</v>
      </c>
      <c r="EL80" s="18">
        <v>103</v>
      </c>
      <c r="EM80" s="18">
        <v>4960</v>
      </c>
      <c r="EN80" s="18">
        <f t="shared" si="67"/>
        <v>48.1553398058252</v>
      </c>
      <c r="EO80" s="17">
        <v>49</v>
      </c>
      <c r="EP80" s="17">
        <f t="shared" si="68"/>
        <v>-87</v>
      </c>
      <c r="EQ80" s="36">
        <f t="shared" si="69"/>
        <v>-0.0175403225806452</v>
      </c>
      <c r="ER80" s="18">
        <v>718</v>
      </c>
      <c r="ES80" s="18">
        <v>3030</v>
      </c>
      <c r="ET80" s="26">
        <v>0.0376237623762376</v>
      </c>
      <c r="EU80" s="17">
        <v>114</v>
      </c>
      <c r="EV80" s="18">
        <v>5473</v>
      </c>
      <c r="EW80" s="18">
        <f t="shared" si="70"/>
        <v>48.0087719298246</v>
      </c>
      <c r="EX80" s="17">
        <v>49</v>
      </c>
      <c r="EY80" s="17">
        <f t="shared" si="71"/>
        <v>-113</v>
      </c>
      <c r="EZ80" s="36">
        <f t="shared" si="72"/>
        <v>-0.0206468116206833</v>
      </c>
      <c r="FA80" s="17">
        <v>556</v>
      </c>
      <c r="FB80" s="18">
        <v>3032</v>
      </c>
      <c r="FC80" s="26">
        <v>0.0319920844327177</v>
      </c>
      <c r="FD80" s="17">
        <v>97</v>
      </c>
      <c r="FE80" s="18">
        <v>4603</v>
      </c>
      <c r="FF80" s="18">
        <f t="shared" si="73"/>
        <v>47.4536082474227</v>
      </c>
      <c r="FG80" s="17">
        <v>49</v>
      </c>
      <c r="FH80" s="17">
        <f t="shared" si="74"/>
        <v>-150</v>
      </c>
      <c r="FI80" s="36">
        <f t="shared" si="75"/>
        <v>-0.0325874429719748</v>
      </c>
      <c r="FJ80" s="17">
        <v>514</v>
      </c>
      <c r="FK80" s="18">
        <v>2641</v>
      </c>
      <c r="FL80" s="26">
        <v>0.0253691783415373</v>
      </c>
      <c r="FM80" s="17">
        <v>67</v>
      </c>
      <c r="FN80" s="18">
        <v>3705</v>
      </c>
      <c r="FO80" s="18">
        <f t="shared" si="76"/>
        <v>55.2985074626866</v>
      </c>
      <c r="FP80" s="17">
        <v>49</v>
      </c>
      <c r="FQ80" s="17">
        <f t="shared" si="77"/>
        <v>422</v>
      </c>
      <c r="FR80" s="36">
        <f t="shared" si="78"/>
        <v>0.113900134952767</v>
      </c>
      <c r="FS80" s="17">
        <v>1402</v>
      </c>
      <c r="FT80" s="18">
        <v>2109</v>
      </c>
      <c r="FU80" s="26">
        <v>0.0218112849691797</v>
      </c>
      <c r="FV80" s="17">
        <v>46</v>
      </c>
      <c r="FW80" s="18">
        <v>2694</v>
      </c>
      <c r="FX80" s="18">
        <f t="shared" si="79"/>
        <v>58.5652173913044</v>
      </c>
      <c r="FY80" s="17">
        <v>49</v>
      </c>
      <c r="FZ80" s="17">
        <f t="shared" si="80"/>
        <v>440</v>
      </c>
      <c r="GA80" s="36">
        <f t="shared" si="81"/>
        <v>0.163325909428359</v>
      </c>
      <c r="GB80" s="17">
        <v>620</v>
      </c>
      <c r="GC80" s="18">
        <v>1375</v>
      </c>
      <c r="GD80" s="26">
        <v>0.0189090909090909</v>
      </c>
      <c r="GE80" s="17">
        <v>26</v>
      </c>
      <c r="GF80" s="18">
        <v>1501</v>
      </c>
      <c r="GG80" s="18">
        <f t="shared" si="82"/>
        <v>57.7307692307692</v>
      </c>
      <c r="GH80" s="17">
        <v>49</v>
      </c>
      <c r="GI80" s="17">
        <f t="shared" si="83"/>
        <v>227</v>
      </c>
      <c r="GJ80" s="36">
        <f t="shared" si="84"/>
        <v>0.151232511658894</v>
      </c>
      <c r="GK80" s="17">
        <v>636</v>
      </c>
      <c r="GL80" s="18">
        <v>1403</v>
      </c>
      <c r="GM80" s="26">
        <v>0.0327868852459016</v>
      </c>
      <c r="GN80" s="18">
        <v>46</v>
      </c>
      <c r="GO80" s="18">
        <v>2687</v>
      </c>
      <c r="GP80" s="18">
        <f t="shared" si="85"/>
        <v>58.4130434782609</v>
      </c>
      <c r="GQ80" s="17">
        <v>49</v>
      </c>
      <c r="GR80" s="17">
        <f t="shared" si="86"/>
        <v>433</v>
      </c>
      <c r="GS80" s="36">
        <f t="shared" si="87"/>
        <v>0.161146259769259</v>
      </c>
      <c r="GT80" s="17">
        <v>560</v>
      </c>
      <c r="GU80" s="18">
        <v>1902</v>
      </c>
      <c r="GV80" s="26">
        <v>0.0226077812828601</v>
      </c>
      <c r="GW80" s="18">
        <v>43</v>
      </c>
      <c r="GX80" s="18">
        <v>2485</v>
      </c>
      <c r="GY80" s="18">
        <v>57.7906976744186</v>
      </c>
      <c r="GZ80" s="17">
        <v>49</v>
      </c>
      <c r="HA80" s="17">
        <v>378</v>
      </c>
      <c r="HB80" s="36">
        <v>0.152112676056338</v>
      </c>
      <c r="HC80" s="17">
        <v>506</v>
      </c>
      <c r="HD80" s="18">
        <v>2249</v>
      </c>
      <c r="HE80" s="26">
        <v>0.0208981769675411</v>
      </c>
      <c r="HF80" s="18">
        <v>47</v>
      </c>
      <c r="HG80" s="18">
        <v>2693</v>
      </c>
      <c r="HH80" s="40">
        <v>57.2978723404255</v>
      </c>
      <c r="HI80" s="17">
        <v>49</v>
      </c>
      <c r="HJ80" s="17">
        <v>390</v>
      </c>
      <c r="HK80" s="36">
        <v>0.144819903453398</v>
      </c>
      <c r="HL80" s="18">
        <v>1164</v>
      </c>
      <c r="HM80" s="18">
        <v>2327</v>
      </c>
      <c r="HN80" s="26">
        <v>0.0236355822948002</v>
      </c>
      <c r="HO80" s="18">
        <v>55</v>
      </c>
      <c r="HP80" s="18">
        <v>3194</v>
      </c>
      <c r="HQ80" s="18">
        <f t="shared" si="54"/>
        <v>58.0727272727273</v>
      </c>
      <c r="HR80" s="17">
        <v>49</v>
      </c>
      <c r="HS80" s="17">
        <f t="shared" si="88"/>
        <v>499</v>
      </c>
      <c r="HT80" s="36">
        <f t="shared" si="89"/>
        <v>0.156230432060113</v>
      </c>
      <c r="HU80" s="18">
        <v>1156</v>
      </c>
      <c r="HV80" s="18">
        <v>2060</v>
      </c>
      <c r="HW80" s="26">
        <v>0.0252427184466019</v>
      </c>
      <c r="HX80" s="17">
        <v>52</v>
      </c>
      <c r="HY80" s="18">
        <v>3039</v>
      </c>
      <c r="HZ80" s="18">
        <v>58.4423076923077</v>
      </c>
      <c r="IA80" s="17">
        <v>49</v>
      </c>
      <c r="IB80" s="17">
        <f t="shared" si="90"/>
        <v>491</v>
      </c>
      <c r="IC80" s="36">
        <f t="shared" si="91"/>
        <v>0.161566304705495</v>
      </c>
      <c r="ID80" s="18">
        <v>1344</v>
      </c>
      <c r="IE80" s="18">
        <v>1089</v>
      </c>
      <c r="IF80" s="26">
        <v>0.0266299357208448</v>
      </c>
      <c r="IG80" s="17">
        <v>29</v>
      </c>
      <c r="IH80" s="18">
        <v>1781</v>
      </c>
      <c r="II80" s="40">
        <v>61.4137931034483</v>
      </c>
      <c r="IJ80" s="17">
        <v>49</v>
      </c>
      <c r="IK80" s="17">
        <f t="shared" si="92"/>
        <v>360.000000000001</v>
      </c>
      <c r="IL80" s="36">
        <f t="shared" si="93"/>
        <v>0.202133632790567</v>
      </c>
      <c r="IM80" s="17">
        <v>1506</v>
      </c>
      <c r="IN80" s="17"/>
      <c r="IO80" s="17">
        <v>457</v>
      </c>
      <c r="IP80" s="17">
        <v>21479.65</v>
      </c>
      <c r="IQ80" s="18">
        <v>836</v>
      </c>
      <c r="IR80" s="18">
        <v>45478.28</v>
      </c>
      <c r="IS80" s="17"/>
      <c r="IT80" s="17"/>
      <c r="IU80" s="17"/>
      <c r="IV80" s="17"/>
      <c r="IW80" s="18"/>
      <c r="IX80" s="41"/>
      <c r="IY80" s="41"/>
      <c r="IZ80" s="41"/>
      <c r="JA80" s="41"/>
      <c r="JB80" s="41"/>
      <c r="JC80" s="41"/>
      <c r="JD80" s="41"/>
      <c r="JE80" s="18"/>
      <c r="JF80" s="41"/>
      <c r="JG80" s="41"/>
      <c r="JH80" s="41"/>
      <c r="JI80" s="18"/>
      <c r="JJ80" s="18"/>
      <c r="JK80" s="18">
        <f t="shared" si="94"/>
        <v>2505</v>
      </c>
      <c r="JL80" s="18">
        <f t="shared" si="95"/>
        <v>125800</v>
      </c>
      <c r="JM80" s="17">
        <v>49</v>
      </c>
      <c r="JN80" s="17">
        <f t="shared" si="96"/>
        <v>3055</v>
      </c>
      <c r="JO80" s="36">
        <f t="shared" si="97"/>
        <v>0.0242845786963434</v>
      </c>
      <c r="JP80" s="18">
        <f t="shared" si="98"/>
        <v>3798</v>
      </c>
      <c r="JQ80" s="42">
        <f t="shared" si="99"/>
        <v>192757.93</v>
      </c>
      <c r="JR80" s="43"/>
      <c r="JS80" s="43"/>
    </row>
    <row r="81" customFormat="1" ht="16.5" spans="1:279">
      <c r="A81" s="16"/>
      <c r="B81" s="17" t="s">
        <v>51</v>
      </c>
      <c r="C81" s="18">
        <v>6939962756172</v>
      </c>
      <c r="D81" s="18">
        <v>582297793725</v>
      </c>
      <c r="E81" s="18">
        <v>21065210000349</v>
      </c>
      <c r="F81" s="17" t="s">
        <v>335</v>
      </c>
      <c r="G81" s="19" t="s">
        <v>336</v>
      </c>
      <c r="H81" s="17" t="s">
        <v>129</v>
      </c>
      <c r="I81" s="26">
        <f>VLOOKUP(C81,[2]Sheet2!J:O,6,0)</f>
        <v>1</v>
      </c>
      <c r="J81" s="17">
        <f>VLOOKUP(C81,[2]Sheet2!J:M,4,0)</f>
        <v>6457</v>
      </c>
      <c r="K81" s="17">
        <f>VLOOKUP(C81,[2]Sheet2!J:P,7,0)</f>
        <v>136</v>
      </c>
      <c r="L81" s="18">
        <f>VLOOKUP(C81,[2]Sheet2!J:N,5,0)</f>
        <v>21.7783111910882</v>
      </c>
      <c r="M81" s="27" t="e">
        <f ca="1" t="shared" si="55"/>
        <v>#VALUE!</v>
      </c>
      <c r="N81" s="17">
        <v>6080</v>
      </c>
      <c r="O81" s="26">
        <v>0.0616776315789474</v>
      </c>
      <c r="P81" s="18">
        <v>375</v>
      </c>
      <c r="Q81" s="18">
        <v>25764</v>
      </c>
      <c r="R81" s="17">
        <v>69</v>
      </c>
      <c r="S81" s="17">
        <v>15156</v>
      </c>
      <c r="T81" s="17">
        <v>5350</v>
      </c>
      <c r="U81" s="26">
        <v>0.0478504672897196</v>
      </c>
      <c r="V81" s="18">
        <v>256</v>
      </c>
      <c r="W81" s="18">
        <v>17567</v>
      </c>
      <c r="X81" s="17">
        <v>69</v>
      </c>
      <c r="Y81" s="17">
        <v>14690</v>
      </c>
      <c r="Z81" s="17">
        <v>5716</v>
      </c>
      <c r="AA81" s="26">
        <v>0.0498600419874038</v>
      </c>
      <c r="AB81" s="18">
        <v>285</v>
      </c>
      <c r="AC81" s="18">
        <v>19755</v>
      </c>
      <c r="AD81" s="17">
        <v>69</v>
      </c>
      <c r="AE81" s="17">
        <v>14170</v>
      </c>
      <c r="AF81" s="17">
        <v>7077</v>
      </c>
      <c r="AG81" s="26">
        <v>0.036314822664971</v>
      </c>
      <c r="AH81" s="18">
        <v>257</v>
      </c>
      <c r="AI81" s="18">
        <v>17685</v>
      </c>
      <c r="AJ81" s="17">
        <v>69</v>
      </c>
      <c r="AK81" s="17">
        <v>13770</v>
      </c>
      <c r="AL81" s="17">
        <v>8016</v>
      </c>
      <c r="AM81" s="26">
        <v>0.0587574850299401</v>
      </c>
      <c r="AN81" s="18">
        <v>471</v>
      </c>
      <c r="AO81" s="18">
        <v>30854</v>
      </c>
      <c r="AP81" s="17">
        <v>69</v>
      </c>
      <c r="AQ81" s="17">
        <v>13038</v>
      </c>
      <c r="AR81" s="17">
        <v>6183</v>
      </c>
      <c r="AS81" s="26">
        <v>0.0556364224486495</v>
      </c>
      <c r="AT81" s="18">
        <v>344</v>
      </c>
      <c r="AU81" s="18">
        <v>22498</v>
      </c>
      <c r="AV81" s="17">
        <v>69</v>
      </c>
      <c r="AW81" s="17">
        <v>12566</v>
      </c>
      <c r="AX81" s="17">
        <v>6388</v>
      </c>
      <c r="AY81" s="26">
        <v>0.0446149029430182</v>
      </c>
      <c r="AZ81" s="17">
        <v>285</v>
      </c>
      <c r="BA81" s="18">
        <v>19501</v>
      </c>
      <c r="BB81" s="17">
        <v>69</v>
      </c>
      <c r="BC81" s="17">
        <v>12120</v>
      </c>
      <c r="BD81" s="17">
        <v>6590</v>
      </c>
      <c r="BE81" s="32">
        <v>0.0537177541729894</v>
      </c>
      <c r="BF81" s="17">
        <v>354</v>
      </c>
      <c r="BG81" s="18">
        <v>24325</v>
      </c>
      <c r="BH81" s="17">
        <v>69</v>
      </c>
      <c r="BI81" s="17">
        <v>11556</v>
      </c>
      <c r="BJ81" s="17">
        <v>7671</v>
      </c>
      <c r="BK81" s="32">
        <v>0.0318081084604354</v>
      </c>
      <c r="BL81" s="18">
        <v>244</v>
      </c>
      <c r="BM81" s="18">
        <v>16993</v>
      </c>
      <c r="BN81" s="17">
        <v>69</v>
      </c>
      <c r="BO81" s="17">
        <v>11204</v>
      </c>
      <c r="BP81" s="17">
        <v>8105</v>
      </c>
      <c r="BQ81" s="32">
        <v>0.0336829117828501</v>
      </c>
      <c r="BR81" s="18">
        <v>273</v>
      </c>
      <c r="BS81" s="18">
        <v>18865</v>
      </c>
      <c r="BT81" s="17">
        <v>69</v>
      </c>
      <c r="BU81" s="18">
        <v>11204</v>
      </c>
      <c r="BV81" s="17">
        <v>9406</v>
      </c>
      <c r="BW81" s="32">
        <v>0.0342334679991495</v>
      </c>
      <c r="BX81" s="18">
        <v>322</v>
      </c>
      <c r="BY81" s="18">
        <v>22142</v>
      </c>
      <c r="BZ81" s="17">
        <v>69</v>
      </c>
      <c r="CA81" s="18">
        <v>10156</v>
      </c>
      <c r="CB81" s="18">
        <v>8016</v>
      </c>
      <c r="CC81" s="32">
        <v>0.0462824351297405</v>
      </c>
      <c r="CD81" s="18">
        <v>371</v>
      </c>
      <c r="CE81" s="18">
        <v>25275</v>
      </c>
      <c r="CF81" s="17">
        <v>69</v>
      </c>
      <c r="CG81" s="18">
        <v>9532</v>
      </c>
      <c r="CH81" s="33">
        <v>8604</v>
      </c>
      <c r="CI81" s="32">
        <v>0.0485820548582055</v>
      </c>
      <c r="CJ81" s="18">
        <v>418</v>
      </c>
      <c r="CK81" s="18">
        <v>28549</v>
      </c>
      <c r="CL81" s="17">
        <v>69</v>
      </c>
      <c r="CM81" s="18">
        <v>8754</v>
      </c>
      <c r="CN81" s="33">
        <v>9295</v>
      </c>
      <c r="CO81" s="32">
        <v>0.0478752017213556</v>
      </c>
      <c r="CP81" s="17">
        <v>445</v>
      </c>
      <c r="CQ81" s="18">
        <v>30499</v>
      </c>
      <c r="CR81" s="17">
        <v>69</v>
      </c>
      <c r="CS81" s="17">
        <v>7948</v>
      </c>
      <c r="CT81" s="33">
        <v>8705</v>
      </c>
      <c r="CU81" s="32">
        <v>0.0433084434233199</v>
      </c>
      <c r="CV81" s="17">
        <v>377</v>
      </c>
      <c r="CW81" s="18">
        <v>25971</v>
      </c>
      <c r="CX81" s="17">
        <v>69</v>
      </c>
      <c r="CY81" s="17">
        <v>8000</v>
      </c>
      <c r="CZ81" s="33">
        <v>9248</v>
      </c>
      <c r="DA81" s="32">
        <v>0.0437932525951557</v>
      </c>
      <c r="DB81" s="18">
        <v>405</v>
      </c>
      <c r="DC81" s="18">
        <v>28041</v>
      </c>
      <c r="DD81" s="18">
        <f t="shared" si="56"/>
        <v>69.237037037037</v>
      </c>
      <c r="DE81" s="17">
        <v>69</v>
      </c>
      <c r="DF81" s="17">
        <f t="shared" si="57"/>
        <v>96.0000000000016</v>
      </c>
      <c r="DG81" s="36">
        <f t="shared" si="58"/>
        <v>0.00342355836097149</v>
      </c>
      <c r="DH81" s="18">
        <v>8876</v>
      </c>
      <c r="DI81" s="18">
        <v>9453</v>
      </c>
      <c r="DJ81" s="26">
        <v>0.0411509573680313</v>
      </c>
      <c r="DK81" s="18">
        <v>389</v>
      </c>
      <c r="DL81" s="18">
        <v>26865</v>
      </c>
      <c r="DM81" s="18">
        <f t="shared" si="51"/>
        <v>69.0616966580977</v>
      </c>
      <c r="DN81" s="17">
        <v>79</v>
      </c>
      <c r="DO81" s="17">
        <f t="shared" si="59"/>
        <v>-3866</v>
      </c>
      <c r="DP81" s="36">
        <f t="shared" si="60"/>
        <v>-0.143904708728829</v>
      </c>
      <c r="DQ81" s="18">
        <v>9302</v>
      </c>
      <c r="DR81" s="18">
        <v>9548</v>
      </c>
      <c r="DS81" s="26">
        <v>0.0414746543778802</v>
      </c>
      <c r="DT81" s="18">
        <v>396</v>
      </c>
      <c r="DU81" s="18">
        <v>27079</v>
      </c>
      <c r="DV81" s="18">
        <f t="shared" si="61"/>
        <v>68.3813131313131</v>
      </c>
      <c r="DW81" s="17">
        <v>69</v>
      </c>
      <c r="DX81" s="17">
        <f t="shared" si="62"/>
        <v>-244.999999999999</v>
      </c>
      <c r="DY81" s="36">
        <f t="shared" si="63"/>
        <v>-0.00904760146238777</v>
      </c>
      <c r="DZ81" s="18">
        <v>7844</v>
      </c>
      <c r="EA81" s="18">
        <v>6361</v>
      </c>
      <c r="EB81" s="26">
        <v>0.0499921396006917</v>
      </c>
      <c r="EC81" s="18">
        <v>318</v>
      </c>
      <c r="ED81" s="18">
        <v>21878</v>
      </c>
      <c r="EE81" s="18">
        <f t="shared" si="64"/>
        <v>68.7987421383648</v>
      </c>
      <c r="EF81" s="17">
        <v>69</v>
      </c>
      <c r="EG81" s="17">
        <f t="shared" si="65"/>
        <v>-64.0000000000022</v>
      </c>
      <c r="EH81" s="36">
        <f t="shared" si="66"/>
        <v>-0.00292531309991783</v>
      </c>
      <c r="EI81" s="18">
        <v>7266</v>
      </c>
      <c r="EJ81" s="18">
        <v>8388</v>
      </c>
      <c r="EK81" s="26">
        <v>0.0497138769670959</v>
      </c>
      <c r="EL81" s="18">
        <v>417</v>
      </c>
      <c r="EM81" s="18">
        <v>28215</v>
      </c>
      <c r="EN81" s="18">
        <f t="shared" si="67"/>
        <v>67.6618705035971</v>
      </c>
      <c r="EO81" s="17">
        <v>69</v>
      </c>
      <c r="EP81" s="17">
        <f t="shared" si="68"/>
        <v>-557.999999999997</v>
      </c>
      <c r="EQ81" s="36">
        <f t="shared" si="69"/>
        <v>-0.0197767145135565</v>
      </c>
      <c r="ER81" s="18">
        <v>6806</v>
      </c>
      <c r="ES81" s="18">
        <v>9455</v>
      </c>
      <c r="ET81" s="26">
        <v>0.0524590163934426</v>
      </c>
      <c r="EU81" s="17">
        <v>496</v>
      </c>
      <c r="EV81" s="18">
        <v>33529</v>
      </c>
      <c r="EW81" s="18">
        <f t="shared" si="70"/>
        <v>67.5987903225806</v>
      </c>
      <c r="EX81" s="17">
        <v>69</v>
      </c>
      <c r="EY81" s="17">
        <f t="shared" si="71"/>
        <v>-695.000000000002</v>
      </c>
      <c r="EZ81" s="36">
        <f t="shared" si="72"/>
        <v>-0.0207283247338126</v>
      </c>
      <c r="FA81" s="17">
        <v>6948</v>
      </c>
      <c r="FB81" s="18">
        <v>10155</v>
      </c>
      <c r="FC81" s="26">
        <v>0.048547513540128</v>
      </c>
      <c r="FD81" s="17">
        <v>493</v>
      </c>
      <c r="FE81" s="18">
        <v>33370</v>
      </c>
      <c r="FF81" s="18">
        <f t="shared" si="73"/>
        <v>67.6876267748479</v>
      </c>
      <c r="FG81" s="17">
        <v>69</v>
      </c>
      <c r="FH81" s="17">
        <f t="shared" si="74"/>
        <v>-647</v>
      </c>
      <c r="FI81" s="36">
        <f t="shared" si="75"/>
        <v>-0.0193886724602937</v>
      </c>
      <c r="FJ81" s="17">
        <v>6818</v>
      </c>
      <c r="FK81" s="18">
        <v>7455</v>
      </c>
      <c r="FL81" s="26">
        <v>0.0313883299798793</v>
      </c>
      <c r="FM81" s="17">
        <v>234</v>
      </c>
      <c r="FN81" s="18">
        <v>17397</v>
      </c>
      <c r="FO81" s="18">
        <f t="shared" si="76"/>
        <v>74.3461538461538</v>
      </c>
      <c r="FP81" s="17">
        <v>69</v>
      </c>
      <c r="FQ81" s="17">
        <f t="shared" si="77"/>
        <v>1251</v>
      </c>
      <c r="FR81" s="36">
        <f t="shared" si="78"/>
        <v>0.0719089498189342</v>
      </c>
      <c r="FS81" s="17">
        <v>8502</v>
      </c>
      <c r="FT81" s="18">
        <v>5761</v>
      </c>
      <c r="FU81" s="26">
        <v>0.0314181565700399</v>
      </c>
      <c r="FV81" s="17">
        <v>181</v>
      </c>
      <c r="FW81" s="18">
        <v>14230</v>
      </c>
      <c r="FX81" s="18">
        <f t="shared" si="79"/>
        <v>78.6187845303867</v>
      </c>
      <c r="FY81" s="17">
        <v>69</v>
      </c>
      <c r="FZ81" s="17">
        <f t="shared" si="80"/>
        <v>1741</v>
      </c>
      <c r="GA81" s="36">
        <f t="shared" si="81"/>
        <v>0.122347153900211</v>
      </c>
      <c r="GB81" s="17">
        <v>6838</v>
      </c>
      <c r="GC81" s="18">
        <v>3881</v>
      </c>
      <c r="GD81" s="26">
        <v>0.0319505282143777</v>
      </c>
      <c r="GE81" s="17">
        <v>124</v>
      </c>
      <c r="GF81" s="18">
        <v>9827</v>
      </c>
      <c r="GG81" s="18">
        <f t="shared" si="82"/>
        <v>79.25</v>
      </c>
      <c r="GH81" s="17">
        <v>69</v>
      </c>
      <c r="GI81" s="17">
        <f t="shared" si="83"/>
        <v>1271</v>
      </c>
      <c r="GJ81" s="36">
        <f t="shared" si="84"/>
        <v>0.129337539432177</v>
      </c>
      <c r="GK81" s="17">
        <v>6820</v>
      </c>
      <c r="GL81" s="18">
        <v>5050</v>
      </c>
      <c r="GM81" s="26">
        <v>0.0601980198019802</v>
      </c>
      <c r="GN81" s="18">
        <v>304</v>
      </c>
      <c r="GO81" s="18">
        <v>20901</v>
      </c>
      <c r="GP81" s="18">
        <f t="shared" si="85"/>
        <v>68.7532894736842</v>
      </c>
      <c r="GQ81" s="17">
        <v>69</v>
      </c>
      <c r="GR81" s="17">
        <f t="shared" si="86"/>
        <v>-75.0000000000016</v>
      </c>
      <c r="GS81" s="36">
        <f t="shared" si="87"/>
        <v>-0.00358834505526059</v>
      </c>
      <c r="GT81" s="17">
        <v>6300</v>
      </c>
      <c r="GU81" s="18">
        <v>7300</v>
      </c>
      <c r="GV81" s="26">
        <v>0.0517808219178082</v>
      </c>
      <c r="GW81" s="18">
        <v>378</v>
      </c>
      <c r="GX81" s="18">
        <v>25559</v>
      </c>
      <c r="GY81" s="18">
        <v>67.6164021164021</v>
      </c>
      <c r="GZ81" s="17">
        <v>69</v>
      </c>
      <c r="HA81" s="17">
        <v>-523.000000000001</v>
      </c>
      <c r="HB81" s="36">
        <v>-0.0204624594076451</v>
      </c>
      <c r="HC81" s="17">
        <v>7844</v>
      </c>
      <c r="HD81" s="18">
        <v>7408</v>
      </c>
      <c r="HE81" s="26">
        <v>0.0552105831533477</v>
      </c>
      <c r="HF81" s="18">
        <v>409</v>
      </c>
      <c r="HG81" s="18">
        <v>27790</v>
      </c>
      <c r="HH81" s="40">
        <v>67.9462102689487</v>
      </c>
      <c r="HI81" s="17">
        <v>69</v>
      </c>
      <c r="HJ81" s="17">
        <v>-430.999999999997</v>
      </c>
      <c r="HK81" s="36">
        <v>-0.0155091759625764</v>
      </c>
      <c r="HL81" s="18">
        <v>9308</v>
      </c>
      <c r="HM81" s="18">
        <v>6417</v>
      </c>
      <c r="HN81" s="26">
        <v>0.0512700638927848</v>
      </c>
      <c r="HO81" s="18">
        <v>329</v>
      </c>
      <c r="HP81" s="18">
        <v>22450</v>
      </c>
      <c r="HQ81" s="18">
        <f t="shared" si="54"/>
        <v>68.2370820668693</v>
      </c>
      <c r="HR81" s="17">
        <v>69</v>
      </c>
      <c r="HS81" s="17">
        <f t="shared" si="88"/>
        <v>-250.999999999998</v>
      </c>
      <c r="HT81" s="36">
        <f t="shared" si="89"/>
        <v>-0.0111804008908685</v>
      </c>
      <c r="HU81" s="18">
        <v>11724</v>
      </c>
      <c r="HV81" s="18">
        <v>6167</v>
      </c>
      <c r="HW81" s="26">
        <v>0.0510783200908059</v>
      </c>
      <c r="HX81" s="17">
        <v>315</v>
      </c>
      <c r="HY81" s="18">
        <v>21526</v>
      </c>
      <c r="HZ81" s="18">
        <v>68.3365079365079</v>
      </c>
      <c r="IA81" s="17">
        <v>69</v>
      </c>
      <c r="IB81" s="17">
        <f t="shared" si="90"/>
        <v>-209.000000000012</v>
      </c>
      <c r="IC81" s="36">
        <f t="shared" si="91"/>
        <v>-0.00970918888785708</v>
      </c>
      <c r="ID81" s="18">
        <v>13348</v>
      </c>
      <c r="IE81" s="18">
        <v>3970</v>
      </c>
      <c r="IF81" s="26">
        <v>0.0428211586901763</v>
      </c>
      <c r="IG81" s="17">
        <v>170</v>
      </c>
      <c r="IH81" s="18">
        <v>11638</v>
      </c>
      <c r="II81" s="40">
        <v>68.4588235294118</v>
      </c>
      <c r="IJ81" s="17">
        <v>69</v>
      </c>
      <c r="IK81" s="17">
        <f t="shared" si="92"/>
        <v>-91.9999999999936</v>
      </c>
      <c r="IL81" s="36">
        <f t="shared" si="93"/>
        <v>-0.0079051383399204</v>
      </c>
      <c r="IM81" s="17">
        <v>14096</v>
      </c>
      <c r="IN81" s="17"/>
      <c r="IO81" s="17">
        <v>5542</v>
      </c>
      <c r="IP81" s="17">
        <v>362876.73</v>
      </c>
      <c r="IQ81" s="18">
        <v>3089</v>
      </c>
      <c r="IR81" s="18">
        <v>216649.15</v>
      </c>
      <c r="IS81" s="17"/>
      <c r="IT81" s="17"/>
      <c r="IU81" s="17"/>
      <c r="IV81" s="17"/>
      <c r="IW81" s="18"/>
      <c r="IX81" s="41"/>
      <c r="IY81" s="41"/>
      <c r="IZ81" s="41"/>
      <c r="JA81" s="41"/>
      <c r="JB81" s="41"/>
      <c r="JC81" s="41"/>
      <c r="JD81" s="41"/>
      <c r="JE81" s="18"/>
      <c r="JF81" s="41"/>
      <c r="JG81" s="41"/>
      <c r="JH81" s="41"/>
      <c r="JI81" s="18"/>
      <c r="JJ81" s="18"/>
      <c r="JK81" s="18">
        <f t="shared" si="94"/>
        <v>10435</v>
      </c>
      <c r="JL81" s="18">
        <f t="shared" si="95"/>
        <v>716538</v>
      </c>
      <c r="JM81" s="17">
        <v>69</v>
      </c>
      <c r="JN81" s="17">
        <f t="shared" si="96"/>
        <v>-3477.00000000006</v>
      </c>
      <c r="JO81" s="36">
        <f t="shared" si="97"/>
        <v>-0.00485249909983847</v>
      </c>
      <c r="JP81" s="18">
        <f t="shared" si="98"/>
        <v>19066</v>
      </c>
      <c r="JQ81" s="42">
        <f t="shared" si="99"/>
        <v>1296063.88</v>
      </c>
      <c r="JR81" s="43"/>
      <c r="JS81" s="43"/>
    </row>
    <row r="82" customFormat="1" ht="16.5" spans="1:279">
      <c r="A82" s="16"/>
      <c r="B82" s="17" t="s">
        <v>51</v>
      </c>
      <c r="C82" s="18">
        <v>6939962756189</v>
      </c>
      <c r="D82" s="18">
        <v>582120168125</v>
      </c>
      <c r="E82" s="18">
        <v>21065210000350</v>
      </c>
      <c r="F82" s="18" t="s">
        <v>337</v>
      </c>
      <c r="G82" s="19" t="s">
        <v>338</v>
      </c>
      <c r="H82" s="17" t="s">
        <v>129</v>
      </c>
      <c r="I82" s="26">
        <f>VLOOKUP(C82,[2]Sheet2!J:O,6,0)</f>
        <v>0.72</v>
      </c>
      <c r="J82" s="17">
        <f>VLOOKUP(C82,[2]Sheet2!J:M,4,0)</f>
        <v>103</v>
      </c>
      <c r="K82" s="17">
        <f>VLOOKUP(C82,[2]Sheet2!J:P,7,0)</f>
        <v>0</v>
      </c>
      <c r="L82" s="18">
        <f>VLOOKUP(C82,[2]Sheet2!J:N,5,0)</f>
        <v>24.5935190449119</v>
      </c>
      <c r="M82" s="27" t="e">
        <f ca="1" t="shared" si="55"/>
        <v>#VALUE!</v>
      </c>
      <c r="N82" s="17">
        <v>7</v>
      </c>
      <c r="O82" s="26">
        <v>0</v>
      </c>
      <c r="P82" s="18">
        <v>0</v>
      </c>
      <c r="Q82" s="18">
        <v>0</v>
      </c>
      <c r="R82" s="17">
        <v>92</v>
      </c>
      <c r="S82" s="17">
        <v>18</v>
      </c>
      <c r="T82" s="17">
        <v>22</v>
      </c>
      <c r="U82" s="26">
        <v>0</v>
      </c>
      <c r="V82" s="18">
        <v>0</v>
      </c>
      <c r="W82" s="18">
        <v>0</v>
      </c>
      <c r="X82" s="17">
        <v>92</v>
      </c>
      <c r="Y82" s="17">
        <v>18</v>
      </c>
      <c r="Z82" s="17">
        <v>72</v>
      </c>
      <c r="AA82" s="26">
        <v>0.0138888888888889</v>
      </c>
      <c r="AB82" s="18">
        <v>1</v>
      </c>
      <c r="AC82" s="18">
        <v>89</v>
      </c>
      <c r="AD82" s="17">
        <v>92</v>
      </c>
      <c r="AE82" s="17">
        <v>17</v>
      </c>
      <c r="AF82" s="17">
        <v>45</v>
      </c>
      <c r="AG82" s="26">
        <v>0</v>
      </c>
      <c r="AH82" s="18">
        <v>0</v>
      </c>
      <c r="AI82" s="18">
        <v>0</v>
      </c>
      <c r="AJ82" s="17">
        <v>92</v>
      </c>
      <c r="AK82" s="17">
        <v>17</v>
      </c>
      <c r="AL82" s="17">
        <v>128</v>
      </c>
      <c r="AM82" s="26">
        <v>0</v>
      </c>
      <c r="AN82" s="18">
        <v>0</v>
      </c>
      <c r="AO82" s="18">
        <v>0</v>
      </c>
      <c r="AP82" s="17">
        <v>92</v>
      </c>
      <c r="AQ82" s="17">
        <v>17</v>
      </c>
      <c r="AR82" s="17">
        <v>117</v>
      </c>
      <c r="AS82" s="26">
        <v>0.00854700854700855</v>
      </c>
      <c r="AT82" s="18">
        <v>1</v>
      </c>
      <c r="AU82" s="18">
        <v>99</v>
      </c>
      <c r="AV82" s="17">
        <v>92</v>
      </c>
      <c r="AW82" s="17">
        <v>16</v>
      </c>
      <c r="AX82" s="17">
        <v>142</v>
      </c>
      <c r="AY82" s="26">
        <v>0.00704225352112676</v>
      </c>
      <c r="AZ82" s="17">
        <v>1</v>
      </c>
      <c r="BA82" s="18">
        <v>99</v>
      </c>
      <c r="BB82" s="17">
        <v>99</v>
      </c>
      <c r="BC82" s="17">
        <v>15</v>
      </c>
      <c r="BD82" s="17">
        <v>178</v>
      </c>
      <c r="BE82" s="32">
        <v>0</v>
      </c>
      <c r="BF82" s="17">
        <v>0</v>
      </c>
      <c r="BG82" s="18">
        <v>0</v>
      </c>
      <c r="BH82" s="17">
        <v>99</v>
      </c>
      <c r="BI82" s="17">
        <v>15</v>
      </c>
      <c r="BJ82" s="17">
        <v>82</v>
      </c>
      <c r="BK82" s="32">
        <v>0.0121951219512195</v>
      </c>
      <c r="BL82" s="18">
        <v>1</v>
      </c>
      <c r="BM82" s="18">
        <v>99</v>
      </c>
      <c r="BN82" s="17">
        <v>99</v>
      </c>
      <c r="BO82" s="17">
        <v>15</v>
      </c>
      <c r="BP82" s="17">
        <v>57</v>
      </c>
      <c r="BQ82" s="32">
        <v>0.0175438596491228</v>
      </c>
      <c r="BR82" s="18">
        <v>1</v>
      </c>
      <c r="BS82" s="18">
        <v>99</v>
      </c>
      <c r="BT82" s="17">
        <v>99</v>
      </c>
      <c r="BU82" s="18">
        <v>15</v>
      </c>
      <c r="BV82" s="17">
        <v>52</v>
      </c>
      <c r="BW82" s="32">
        <v>0.0769230769230769</v>
      </c>
      <c r="BX82" s="18">
        <v>4</v>
      </c>
      <c r="BY82" s="18">
        <v>396</v>
      </c>
      <c r="BZ82" s="17">
        <v>99</v>
      </c>
      <c r="CA82" s="18">
        <v>11</v>
      </c>
      <c r="CB82" s="18">
        <v>46</v>
      </c>
      <c r="CC82" s="32">
        <v>0.0217391304347826</v>
      </c>
      <c r="CD82" s="18">
        <v>1</v>
      </c>
      <c r="CE82" s="18">
        <v>94</v>
      </c>
      <c r="CF82" s="17">
        <v>99</v>
      </c>
      <c r="CG82" s="18">
        <v>10</v>
      </c>
      <c r="CH82" s="33">
        <v>91</v>
      </c>
      <c r="CI82" s="32">
        <v>0</v>
      </c>
      <c r="CJ82" s="18">
        <v>0</v>
      </c>
      <c r="CK82" s="18">
        <v>0</v>
      </c>
      <c r="CL82" s="17">
        <v>99</v>
      </c>
      <c r="CM82" s="18">
        <v>10</v>
      </c>
      <c r="CN82" s="33">
        <v>66</v>
      </c>
      <c r="CO82" s="32">
        <v>0</v>
      </c>
      <c r="CP82" s="17">
        <v>0</v>
      </c>
      <c r="CQ82" s="18">
        <v>0</v>
      </c>
      <c r="CR82" s="17">
        <v>99</v>
      </c>
      <c r="CS82" s="17">
        <v>10</v>
      </c>
      <c r="CT82" s="33">
        <v>40</v>
      </c>
      <c r="CU82" s="32">
        <v>0.025</v>
      </c>
      <c r="CV82" s="17">
        <v>1</v>
      </c>
      <c r="CW82" s="18">
        <v>99</v>
      </c>
      <c r="CX82" s="17">
        <v>99</v>
      </c>
      <c r="CY82" s="17">
        <v>9</v>
      </c>
      <c r="CZ82" s="33">
        <v>55</v>
      </c>
      <c r="DA82" s="32">
        <v>0</v>
      </c>
      <c r="DB82" s="18">
        <v>0</v>
      </c>
      <c r="DC82" s="18">
        <v>0</v>
      </c>
      <c r="DD82" s="18">
        <f t="shared" si="56"/>
        <v>0</v>
      </c>
      <c r="DE82" s="17">
        <v>99</v>
      </c>
      <c r="DF82" s="17">
        <f t="shared" si="57"/>
        <v>0</v>
      </c>
      <c r="DG82" s="36">
        <f t="shared" si="58"/>
        <v>0</v>
      </c>
      <c r="DH82" s="18">
        <v>9</v>
      </c>
      <c r="DI82" s="18">
        <v>43</v>
      </c>
      <c r="DJ82" s="26">
        <v>0</v>
      </c>
      <c r="DK82" s="18">
        <v>0</v>
      </c>
      <c r="DL82" s="18">
        <v>0</v>
      </c>
      <c r="DM82" s="18"/>
      <c r="DN82" s="17">
        <v>99</v>
      </c>
      <c r="DO82" s="17">
        <f t="shared" si="59"/>
        <v>0</v>
      </c>
      <c r="DP82" s="36">
        <f t="shared" si="60"/>
        <v>0</v>
      </c>
      <c r="DQ82" s="18">
        <v>9</v>
      </c>
      <c r="DR82" s="18">
        <v>33</v>
      </c>
      <c r="DS82" s="26">
        <v>0.0303030303030303</v>
      </c>
      <c r="DT82" s="18">
        <v>1</v>
      </c>
      <c r="DU82" s="18">
        <v>99</v>
      </c>
      <c r="DV82" s="18">
        <f t="shared" si="61"/>
        <v>99</v>
      </c>
      <c r="DW82" s="17">
        <v>99</v>
      </c>
      <c r="DX82" s="17">
        <f t="shared" si="62"/>
        <v>0</v>
      </c>
      <c r="DY82" s="36">
        <f t="shared" si="63"/>
        <v>0</v>
      </c>
      <c r="DZ82" s="18">
        <v>8</v>
      </c>
      <c r="EA82" s="18">
        <v>25</v>
      </c>
      <c r="EB82" s="26">
        <v>0.08</v>
      </c>
      <c r="EC82" s="18">
        <v>2</v>
      </c>
      <c r="ED82" s="18">
        <v>198</v>
      </c>
      <c r="EE82" s="18">
        <f t="shared" si="64"/>
        <v>99</v>
      </c>
      <c r="EF82" s="17">
        <v>99</v>
      </c>
      <c r="EG82" s="17">
        <f t="shared" si="65"/>
        <v>0</v>
      </c>
      <c r="EH82" s="36">
        <f t="shared" si="66"/>
        <v>0</v>
      </c>
      <c r="EI82" s="18">
        <v>6</v>
      </c>
      <c r="EJ82" s="18">
        <v>62</v>
      </c>
      <c r="EK82" s="26">
        <v>0</v>
      </c>
      <c r="EL82" s="18">
        <v>0</v>
      </c>
      <c r="EM82" s="18">
        <v>0</v>
      </c>
      <c r="EN82" s="18">
        <f t="shared" si="67"/>
        <v>0</v>
      </c>
      <c r="EO82" s="17">
        <v>99</v>
      </c>
      <c r="EP82" s="17">
        <f t="shared" si="68"/>
        <v>0</v>
      </c>
      <c r="EQ82" s="36">
        <f t="shared" si="69"/>
        <v>0</v>
      </c>
      <c r="ER82" s="18">
        <v>6</v>
      </c>
      <c r="ES82" s="18">
        <v>31</v>
      </c>
      <c r="ET82" s="26">
        <v>0</v>
      </c>
      <c r="EU82" s="17">
        <v>0</v>
      </c>
      <c r="EV82" s="18">
        <v>0</v>
      </c>
      <c r="EW82" s="18">
        <f t="shared" si="70"/>
        <v>0</v>
      </c>
      <c r="EX82" s="17">
        <v>99</v>
      </c>
      <c r="EY82" s="17">
        <f t="shared" si="71"/>
        <v>0</v>
      </c>
      <c r="EZ82" s="36">
        <f t="shared" si="72"/>
        <v>0</v>
      </c>
      <c r="FA82" s="17">
        <v>6</v>
      </c>
      <c r="FB82" s="18">
        <v>32</v>
      </c>
      <c r="FC82" s="26">
        <v>0</v>
      </c>
      <c r="FD82" s="17">
        <v>0</v>
      </c>
      <c r="FE82" s="18">
        <v>0</v>
      </c>
      <c r="FF82" s="18">
        <f t="shared" si="73"/>
        <v>0</v>
      </c>
      <c r="FG82" s="17">
        <v>99</v>
      </c>
      <c r="FH82" s="17">
        <f t="shared" si="74"/>
        <v>0</v>
      </c>
      <c r="FI82" s="36">
        <f t="shared" si="75"/>
        <v>0</v>
      </c>
      <c r="FJ82" s="17">
        <v>6</v>
      </c>
      <c r="FK82" s="18">
        <v>30</v>
      </c>
      <c r="FL82" s="26">
        <v>0</v>
      </c>
      <c r="FM82" s="17">
        <v>0</v>
      </c>
      <c r="FN82" s="18">
        <v>0</v>
      </c>
      <c r="FO82" s="18">
        <f t="shared" si="76"/>
        <v>0</v>
      </c>
      <c r="FP82" s="17">
        <v>99</v>
      </c>
      <c r="FQ82" s="17">
        <f t="shared" si="77"/>
        <v>0</v>
      </c>
      <c r="FR82" s="36">
        <f t="shared" si="78"/>
        <v>0</v>
      </c>
      <c r="FS82" s="17">
        <v>5</v>
      </c>
      <c r="FT82" s="18">
        <v>13</v>
      </c>
      <c r="FU82" s="26">
        <v>0</v>
      </c>
      <c r="FV82" s="17">
        <v>0</v>
      </c>
      <c r="FW82" s="18">
        <v>0</v>
      </c>
      <c r="FX82" s="18">
        <f t="shared" si="79"/>
        <v>0</v>
      </c>
      <c r="FY82" s="17">
        <v>99</v>
      </c>
      <c r="FZ82" s="17">
        <f t="shared" si="80"/>
        <v>0</v>
      </c>
      <c r="GA82" s="36">
        <f t="shared" si="81"/>
        <v>0</v>
      </c>
      <c r="GB82" s="17">
        <v>4</v>
      </c>
      <c r="GC82" s="18">
        <v>19</v>
      </c>
      <c r="GD82" s="26">
        <v>0</v>
      </c>
      <c r="GE82" s="17">
        <v>0</v>
      </c>
      <c r="GF82" s="18">
        <v>0</v>
      </c>
      <c r="GG82" s="18">
        <f t="shared" si="82"/>
        <v>0</v>
      </c>
      <c r="GH82" s="17">
        <v>99</v>
      </c>
      <c r="GI82" s="17">
        <f t="shared" si="83"/>
        <v>0</v>
      </c>
      <c r="GJ82" s="36">
        <f t="shared" si="84"/>
        <v>0</v>
      </c>
      <c r="GK82" s="17">
        <v>4</v>
      </c>
      <c r="GL82" s="18">
        <v>18</v>
      </c>
      <c r="GM82" s="26">
        <v>0</v>
      </c>
      <c r="GN82" s="18">
        <v>0</v>
      </c>
      <c r="GO82" s="18">
        <v>0</v>
      </c>
      <c r="GP82" s="18">
        <f t="shared" si="85"/>
        <v>0</v>
      </c>
      <c r="GQ82" s="17">
        <v>99</v>
      </c>
      <c r="GR82" s="17">
        <f t="shared" si="86"/>
        <v>0</v>
      </c>
      <c r="GS82" s="36">
        <f t="shared" si="87"/>
        <v>0</v>
      </c>
      <c r="GT82" s="17">
        <v>5</v>
      </c>
      <c r="GU82" s="18">
        <v>28</v>
      </c>
      <c r="GV82" s="26">
        <v>0</v>
      </c>
      <c r="GW82" s="18">
        <v>0</v>
      </c>
      <c r="GX82" s="18">
        <v>0</v>
      </c>
      <c r="GY82" s="18">
        <v>0</v>
      </c>
      <c r="GZ82" s="17">
        <v>99</v>
      </c>
      <c r="HA82" s="17">
        <v>0</v>
      </c>
      <c r="HB82" s="36">
        <v>0</v>
      </c>
      <c r="HC82" s="17">
        <v>5</v>
      </c>
      <c r="HD82" s="18">
        <v>36</v>
      </c>
      <c r="HE82" s="26">
        <v>0</v>
      </c>
      <c r="HF82" s="18">
        <v>0</v>
      </c>
      <c r="HG82" s="18">
        <v>0</v>
      </c>
      <c r="HH82" s="40">
        <v>0</v>
      </c>
      <c r="HI82" s="17">
        <v>99</v>
      </c>
      <c r="HJ82" s="17">
        <v>0</v>
      </c>
      <c r="HK82" s="36">
        <v>0</v>
      </c>
      <c r="HL82" s="18">
        <v>5</v>
      </c>
      <c r="HM82" s="18">
        <v>21</v>
      </c>
      <c r="HN82" s="26">
        <v>0</v>
      </c>
      <c r="HO82" s="18">
        <v>0</v>
      </c>
      <c r="HP82" s="18">
        <v>0</v>
      </c>
      <c r="HQ82" s="18">
        <v>0</v>
      </c>
      <c r="HR82" s="17">
        <v>99</v>
      </c>
      <c r="HS82" s="17">
        <f t="shared" si="88"/>
        <v>0</v>
      </c>
      <c r="HT82" s="36">
        <f t="shared" si="89"/>
        <v>0</v>
      </c>
      <c r="HU82" s="18">
        <v>5</v>
      </c>
      <c r="HV82" s="18">
        <v>18</v>
      </c>
      <c r="HW82" s="26">
        <v>0</v>
      </c>
      <c r="HX82" s="17">
        <v>0</v>
      </c>
      <c r="HY82" s="18">
        <v>0</v>
      </c>
      <c r="HZ82" s="18">
        <v>0</v>
      </c>
      <c r="IA82" s="17">
        <v>99</v>
      </c>
      <c r="IB82" s="17">
        <f t="shared" si="90"/>
        <v>0</v>
      </c>
      <c r="IC82" s="36">
        <f t="shared" si="91"/>
        <v>0</v>
      </c>
      <c r="ID82" s="18">
        <v>4</v>
      </c>
      <c r="IE82" s="18">
        <v>9</v>
      </c>
      <c r="IF82" s="26">
        <v>0</v>
      </c>
      <c r="IG82" s="17">
        <v>0</v>
      </c>
      <c r="IH82" s="18">
        <v>0</v>
      </c>
      <c r="II82" s="40">
        <v>0</v>
      </c>
      <c r="IJ82" s="17">
        <v>99</v>
      </c>
      <c r="IK82" s="17">
        <f t="shared" si="92"/>
        <v>0</v>
      </c>
      <c r="IL82" s="36">
        <f t="shared" si="93"/>
        <v>0</v>
      </c>
      <c r="IM82" s="17">
        <v>4</v>
      </c>
      <c r="IN82" s="17"/>
      <c r="IO82" s="17">
        <v>71</v>
      </c>
      <c r="IP82" s="17">
        <v>5277.97</v>
      </c>
      <c r="IQ82" s="18">
        <v>18</v>
      </c>
      <c r="IR82" s="18">
        <v>1761.17</v>
      </c>
      <c r="IS82" s="17"/>
      <c r="IT82" s="17"/>
      <c r="IU82" s="17"/>
      <c r="IV82" s="17"/>
      <c r="IW82" s="18"/>
      <c r="IX82" s="41"/>
      <c r="IY82" s="41"/>
      <c r="IZ82" s="41"/>
      <c r="JA82" s="41"/>
      <c r="JB82" s="41"/>
      <c r="JC82" s="41"/>
      <c r="JD82" s="41"/>
      <c r="JE82" s="18"/>
      <c r="JF82" s="41"/>
      <c r="JG82" s="41"/>
      <c r="JH82" s="41"/>
      <c r="JI82" s="18"/>
      <c r="JJ82" s="18"/>
      <c r="JK82" s="18">
        <f t="shared" si="94"/>
        <v>14</v>
      </c>
      <c r="JL82" s="18">
        <f t="shared" si="95"/>
        <v>1371</v>
      </c>
      <c r="JM82" s="17">
        <v>99</v>
      </c>
      <c r="JN82" s="17">
        <f t="shared" si="96"/>
        <v>-15</v>
      </c>
      <c r="JO82" s="36">
        <f t="shared" si="97"/>
        <v>-0.0109409190371991</v>
      </c>
      <c r="JP82" s="18">
        <f t="shared" si="98"/>
        <v>103</v>
      </c>
      <c r="JQ82" s="42">
        <f t="shared" si="99"/>
        <v>8410.14</v>
      </c>
      <c r="JR82" s="43"/>
      <c r="JS82" s="43"/>
    </row>
    <row r="83" customFormat="1" ht="16.5" spans="1:279">
      <c r="A83" s="16"/>
      <c r="B83" s="17" t="s">
        <v>51</v>
      </c>
      <c r="C83" s="18">
        <v>6939962759364</v>
      </c>
      <c r="D83" s="18">
        <v>585922492040</v>
      </c>
      <c r="E83" s="18">
        <v>21065210000488</v>
      </c>
      <c r="F83" s="17" t="s">
        <v>339</v>
      </c>
      <c r="G83" s="19" t="s">
        <v>340</v>
      </c>
      <c r="H83" s="17" t="s">
        <v>129</v>
      </c>
      <c r="I83" s="26">
        <f>VLOOKUP(C83,[2]Sheet2!J:O,6,0)</f>
        <v>0.666666666666667</v>
      </c>
      <c r="J83" s="17">
        <f>VLOOKUP(C83,[2]Sheet2!J:M,4,0)</f>
        <v>50</v>
      </c>
      <c r="K83" s="17">
        <f>VLOOKUP(C83,[2]Sheet2!J:P,7,0)</f>
        <v>20</v>
      </c>
      <c r="L83" s="18">
        <f>VLOOKUP(C83,[2]Sheet2!J:N,5,0)</f>
        <v>89.2078071182549</v>
      </c>
      <c r="M83" s="27" t="e">
        <f ca="1" t="shared" si="55"/>
        <v>#VALUE!</v>
      </c>
      <c r="N83" s="17">
        <v>360</v>
      </c>
      <c r="O83" s="26">
        <v>0.00555555555555556</v>
      </c>
      <c r="P83" s="18">
        <v>2</v>
      </c>
      <c r="Q83" s="18">
        <v>398</v>
      </c>
      <c r="R83" s="17">
        <v>249</v>
      </c>
      <c r="S83" s="17">
        <v>71</v>
      </c>
      <c r="T83" s="17">
        <v>293</v>
      </c>
      <c r="U83" s="26">
        <v>0</v>
      </c>
      <c r="V83" s="18">
        <v>0</v>
      </c>
      <c r="W83" s="18">
        <v>0</v>
      </c>
      <c r="X83" s="17">
        <v>249</v>
      </c>
      <c r="Y83" s="17">
        <v>71</v>
      </c>
      <c r="Z83" s="17">
        <v>304</v>
      </c>
      <c r="AA83" s="26">
        <v>0.00657894736842105</v>
      </c>
      <c r="AB83" s="18">
        <v>2</v>
      </c>
      <c r="AC83" s="18">
        <v>399</v>
      </c>
      <c r="AD83" s="17">
        <v>249</v>
      </c>
      <c r="AE83" s="17">
        <v>73</v>
      </c>
      <c r="AF83" s="17">
        <v>315</v>
      </c>
      <c r="AG83" s="26">
        <v>0</v>
      </c>
      <c r="AH83" s="18">
        <v>0</v>
      </c>
      <c r="AI83" s="18">
        <v>0</v>
      </c>
      <c r="AJ83" s="17">
        <v>249</v>
      </c>
      <c r="AK83" s="17">
        <v>73</v>
      </c>
      <c r="AL83" s="17">
        <v>418</v>
      </c>
      <c r="AM83" s="26">
        <v>0.00956937799043062</v>
      </c>
      <c r="AN83" s="18">
        <v>4</v>
      </c>
      <c r="AO83" s="18">
        <v>779</v>
      </c>
      <c r="AP83" s="17">
        <v>249</v>
      </c>
      <c r="AQ83" s="17">
        <v>73</v>
      </c>
      <c r="AR83" s="17">
        <v>349</v>
      </c>
      <c r="AS83" s="26">
        <v>0.00573065902578797</v>
      </c>
      <c r="AT83" s="18">
        <v>2</v>
      </c>
      <c r="AU83" s="18">
        <v>368</v>
      </c>
      <c r="AV83" s="17">
        <v>249</v>
      </c>
      <c r="AW83" s="17">
        <v>80</v>
      </c>
      <c r="AX83" s="17">
        <v>432</v>
      </c>
      <c r="AY83" s="26">
        <v>0.00694444444444444</v>
      </c>
      <c r="AZ83" s="17">
        <v>3</v>
      </c>
      <c r="BA83" s="18">
        <v>592</v>
      </c>
      <c r="BB83" s="17">
        <v>249</v>
      </c>
      <c r="BC83" s="17">
        <v>78</v>
      </c>
      <c r="BD83" s="17">
        <v>403</v>
      </c>
      <c r="BE83" s="32">
        <v>0</v>
      </c>
      <c r="BF83" s="17">
        <v>0</v>
      </c>
      <c r="BG83" s="18">
        <v>0</v>
      </c>
      <c r="BH83" s="17">
        <v>249</v>
      </c>
      <c r="BI83" s="17">
        <v>78</v>
      </c>
      <c r="BJ83" s="17">
        <v>272</v>
      </c>
      <c r="BK83" s="32">
        <v>0.00735294117647059</v>
      </c>
      <c r="BL83" s="18">
        <v>2</v>
      </c>
      <c r="BM83" s="18">
        <v>398</v>
      </c>
      <c r="BN83" s="17">
        <v>249</v>
      </c>
      <c r="BO83" s="17">
        <v>76</v>
      </c>
      <c r="BP83" s="17">
        <v>243</v>
      </c>
      <c r="BQ83" s="32">
        <v>0.00823045267489712</v>
      </c>
      <c r="BR83" s="18">
        <v>2</v>
      </c>
      <c r="BS83" s="18">
        <v>419</v>
      </c>
      <c r="BT83" s="17">
        <v>249</v>
      </c>
      <c r="BU83" s="18">
        <v>76</v>
      </c>
      <c r="BV83" s="17">
        <v>251</v>
      </c>
      <c r="BW83" s="32">
        <v>0</v>
      </c>
      <c r="BX83" s="18">
        <v>0</v>
      </c>
      <c r="BY83" s="18">
        <v>0</v>
      </c>
      <c r="BZ83" s="17">
        <v>249</v>
      </c>
      <c r="CA83" s="18">
        <v>74</v>
      </c>
      <c r="CB83" s="18">
        <v>298</v>
      </c>
      <c r="CC83" s="32">
        <v>0.00335570469798658</v>
      </c>
      <c r="CD83" s="18">
        <v>1</v>
      </c>
      <c r="CE83" s="18">
        <v>199</v>
      </c>
      <c r="CF83" s="17">
        <v>249</v>
      </c>
      <c r="CG83" s="18">
        <v>73</v>
      </c>
      <c r="CH83" s="33">
        <v>331</v>
      </c>
      <c r="CI83" s="32">
        <v>0</v>
      </c>
      <c r="CJ83" s="18">
        <v>0</v>
      </c>
      <c r="CK83" s="18">
        <v>0</v>
      </c>
      <c r="CL83" s="17">
        <v>249</v>
      </c>
      <c r="CM83" s="18">
        <v>73</v>
      </c>
      <c r="CN83" s="33">
        <v>289</v>
      </c>
      <c r="CO83" s="32">
        <v>0.0069204152249135</v>
      </c>
      <c r="CP83" s="17">
        <v>2</v>
      </c>
      <c r="CQ83" s="18">
        <v>398</v>
      </c>
      <c r="CR83" s="17">
        <v>249</v>
      </c>
      <c r="CS83" s="17">
        <v>71</v>
      </c>
      <c r="CT83" s="33">
        <v>245</v>
      </c>
      <c r="CU83" s="32">
        <v>0.00408163265306122</v>
      </c>
      <c r="CV83" s="17">
        <v>1</v>
      </c>
      <c r="CW83" s="18">
        <v>199</v>
      </c>
      <c r="CX83" s="17">
        <v>249</v>
      </c>
      <c r="CY83" s="17">
        <v>70</v>
      </c>
      <c r="CZ83" s="33">
        <v>245</v>
      </c>
      <c r="DA83" s="32">
        <v>0.00816326530612245</v>
      </c>
      <c r="DB83" s="18">
        <v>2</v>
      </c>
      <c r="DC83" s="18">
        <v>398</v>
      </c>
      <c r="DD83" s="18">
        <f t="shared" si="56"/>
        <v>199</v>
      </c>
      <c r="DE83" s="17">
        <v>299</v>
      </c>
      <c r="DF83" s="17">
        <f t="shared" si="57"/>
        <v>-200</v>
      </c>
      <c r="DG83" s="36">
        <f t="shared" si="58"/>
        <v>-0.50251256281407</v>
      </c>
      <c r="DH83" s="18">
        <v>88</v>
      </c>
      <c r="DI83" s="18">
        <v>241</v>
      </c>
      <c r="DJ83" s="26">
        <v>0.004149377593361</v>
      </c>
      <c r="DK83" s="18">
        <v>1</v>
      </c>
      <c r="DL83" s="18">
        <v>199</v>
      </c>
      <c r="DM83" s="18">
        <f t="shared" ref="DM83:DM91" si="100">DL83/DK83</f>
        <v>199</v>
      </c>
      <c r="DN83" s="17">
        <v>259</v>
      </c>
      <c r="DO83" s="17">
        <f t="shared" si="59"/>
        <v>-60</v>
      </c>
      <c r="DP83" s="36">
        <f t="shared" si="60"/>
        <v>-0.301507537688442</v>
      </c>
      <c r="DQ83" s="18">
        <v>87</v>
      </c>
      <c r="DR83" s="18">
        <v>208</v>
      </c>
      <c r="DS83" s="26">
        <v>0.0144230769230769</v>
      </c>
      <c r="DT83" s="18">
        <v>3</v>
      </c>
      <c r="DU83" s="18">
        <v>597</v>
      </c>
      <c r="DV83" s="18">
        <f t="shared" si="61"/>
        <v>199</v>
      </c>
      <c r="DW83" s="17">
        <v>299</v>
      </c>
      <c r="DX83" s="17">
        <f t="shared" si="62"/>
        <v>-300</v>
      </c>
      <c r="DY83" s="36">
        <f t="shared" si="63"/>
        <v>-0.50251256281407</v>
      </c>
      <c r="DZ83" s="18">
        <v>68</v>
      </c>
      <c r="EA83" s="18">
        <v>155</v>
      </c>
      <c r="EB83" s="26">
        <v>0</v>
      </c>
      <c r="EC83" s="18">
        <v>0</v>
      </c>
      <c r="ED83" s="18">
        <v>0</v>
      </c>
      <c r="EE83" s="18">
        <f t="shared" si="64"/>
        <v>0</v>
      </c>
      <c r="EF83" s="17">
        <v>299</v>
      </c>
      <c r="EG83" s="17">
        <f t="shared" si="65"/>
        <v>0</v>
      </c>
      <c r="EH83" s="36">
        <f t="shared" si="66"/>
        <v>0</v>
      </c>
      <c r="EI83" s="18">
        <v>64</v>
      </c>
      <c r="EJ83" s="18">
        <v>189</v>
      </c>
      <c r="EK83" s="26">
        <v>0</v>
      </c>
      <c r="EL83" s="18">
        <v>0</v>
      </c>
      <c r="EM83" s="18">
        <v>0</v>
      </c>
      <c r="EN83" s="18">
        <f t="shared" si="67"/>
        <v>0</v>
      </c>
      <c r="EO83" s="17">
        <v>299</v>
      </c>
      <c r="EP83" s="17">
        <f t="shared" si="68"/>
        <v>0</v>
      </c>
      <c r="EQ83" s="36">
        <f t="shared" si="69"/>
        <v>0</v>
      </c>
      <c r="ER83" s="18">
        <v>64</v>
      </c>
      <c r="ES83" s="18">
        <v>189</v>
      </c>
      <c r="ET83" s="26">
        <v>0</v>
      </c>
      <c r="EU83" s="17">
        <v>0</v>
      </c>
      <c r="EV83" s="18">
        <v>0</v>
      </c>
      <c r="EW83" s="18">
        <f t="shared" si="70"/>
        <v>0</v>
      </c>
      <c r="EX83" s="17">
        <v>299</v>
      </c>
      <c r="EY83" s="17">
        <f t="shared" si="71"/>
        <v>0</v>
      </c>
      <c r="EZ83" s="36">
        <f t="shared" si="72"/>
        <v>0</v>
      </c>
      <c r="FA83" s="17">
        <v>68</v>
      </c>
      <c r="FB83" s="18">
        <v>206</v>
      </c>
      <c r="FC83" s="26">
        <v>0</v>
      </c>
      <c r="FD83" s="17">
        <v>0</v>
      </c>
      <c r="FE83" s="18">
        <v>0</v>
      </c>
      <c r="FF83" s="18">
        <f t="shared" si="73"/>
        <v>0</v>
      </c>
      <c r="FG83" s="17">
        <v>299</v>
      </c>
      <c r="FH83" s="17">
        <f t="shared" si="74"/>
        <v>0</v>
      </c>
      <c r="FI83" s="36">
        <f t="shared" si="75"/>
        <v>0</v>
      </c>
      <c r="FJ83" s="17">
        <v>76</v>
      </c>
      <c r="FK83" s="18">
        <v>184</v>
      </c>
      <c r="FL83" s="26">
        <v>0</v>
      </c>
      <c r="FM83" s="17">
        <v>0</v>
      </c>
      <c r="FN83" s="18">
        <v>0</v>
      </c>
      <c r="FO83" s="18">
        <f t="shared" si="76"/>
        <v>0</v>
      </c>
      <c r="FP83" s="17">
        <v>299</v>
      </c>
      <c r="FQ83" s="17">
        <f t="shared" si="77"/>
        <v>0</v>
      </c>
      <c r="FR83" s="36">
        <f t="shared" si="78"/>
        <v>0</v>
      </c>
      <c r="FS83" s="17">
        <v>76</v>
      </c>
      <c r="FT83" s="18">
        <v>133</v>
      </c>
      <c r="FU83" s="26">
        <v>0</v>
      </c>
      <c r="FV83" s="17">
        <v>0</v>
      </c>
      <c r="FW83" s="18">
        <v>0</v>
      </c>
      <c r="FX83" s="18">
        <f t="shared" si="79"/>
        <v>0</v>
      </c>
      <c r="FY83" s="17">
        <v>299</v>
      </c>
      <c r="FZ83" s="17">
        <f t="shared" si="80"/>
        <v>0</v>
      </c>
      <c r="GA83" s="36">
        <f t="shared" si="81"/>
        <v>0</v>
      </c>
      <c r="GB83" s="17">
        <v>47</v>
      </c>
      <c r="GC83" s="18">
        <v>147</v>
      </c>
      <c r="GD83" s="26">
        <v>0.00680272108843537</v>
      </c>
      <c r="GE83" s="17">
        <v>1</v>
      </c>
      <c r="GF83" s="18">
        <v>240</v>
      </c>
      <c r="GG83" s="18">
        <f t="shared" si="82"/>
        <v>240</v>
      </c>
      <c r="GH83" s="17">
        <v>299</v>
      </c>
      <c r="GI83" s="17">
        <f t="shared" si="83"/>
        <v>-59</v>
      </c>
      <c r="GJ83" s="36">
        <f t="shared" si="84"/>
        <v>-0.245833333333333</v>
      </c>
      <c r="GK83" s="17">
        <v>46</v>
      </c>
      <c r="GL83" s="18">
        <v>132</v>
      </c>
      <c r="GM83" s="26">
        <v>0</v>
      </c>
      <c r="GN83" s="18">
        <v>0</v>
      </c>
      <c r="GO83" s="18">
        <v>0</v>
      </c>
      <c r="GP83" s="18">
        <f t="shared" si="85"/>
        <v>0</v>
      </c>
      <c r="GQ83" s="17">
        <v>299</v>
      </c>
      <c r="GR83" s="17">
        <f t="shared" si="86"/>
        <v>0</v>
      </c>
      <c r="GS83" s="36">
        <f t="shared" si="87"/>
        <v>0</v>
      </c>
      <c r="GT83" s="17">
        <v>46</v>
      </c>
      <c r="GU83" s="18">
        <v>178</v>
      </c>
      <c r="GV83" s="26">
        <v>0.00561797752808989</v>
      </c>
      <c r="GW83" s="18">
        <v>1</v>
      </c>
      <c r="GX83" s="18">
        <v>249</v>
      </c>
      <c r="GY83" s="18">
        <v>249</v>
      </c>
      <c r="GZ83" s="17">
        <v>299</v>
      </c>
      <c r="HA83" s="17">
        <v>-50</v>
      </c>
      <c r="HB83" s="36">
        <v>-0.200803212851406</v>
      </c>
      <c r="HC83" s="17">
        <v>73</v>
      </c>
      <c r="HD83" s="18">
        <v>178</v>
      </c>
      <c r="HE83" s="26">
        <v>0</v>
      </c>
      <c r="HF83" s="18">
        <v>0</v>
      </c>
      <c r="HG83" s="18">
        <v>0</v>
      </c>
      <c r="HH83" s="40">
        <v>0</v>
      </c>
      <c r="HI83" s="17">
        <v>299</v>
      </c>
      <c r="HJ83" s="17">
        <v>0</v>
      </c>
      <c r="HK83" s="36">
        <v>0</v>
      </c>
      <c r="HL83" s="18">
        <v>49</v>
      </c>
      <c r="HM83" s="18">
        <v>168</v>
      </c>
      <c r="HN83" s="26">
        <v>0</v>
      </c>
      <c r="HO83" s="18">
        <v>0</v>
      </c>
      <c r="HP83" s="18">
        <v>0</v>
      </c>
      <c r="HQ83" s="18">
        <v>0</v>
      </c>
      <c r="HR83" s="17">
        <v>299</v>
      </c>
      <c r="HS83" s="17">
        <f t="shared" si="88"/>
        <v>0</v>
      </c>
      <c r="HT83" s="36">
        <f t="shared" si="89"/>
        <v>0</v>
      </c>
      <c r="HU83" s="18">
        <v>49</v>
      </c>
      <c r="HV83" s="18">
        <v>180</v>
      </c>
      <c r="HW83" s="26">
        <v>0.0111111111111111</v>
      </c>
      <c r="HX83" s="17">
        <v>2</v>
      </c>
      <c r="HY83" s="18">
        <v>498</v>
      </c>
      <c r="HZ83" s="18">
        <v>249</v>
      </c>
      <c r="IA83" s="17">
        <v>299</v>
      </c>
      <c r="IB83" s="17">
        <f t="shared" si="90"/>
        <v>-100</v>
      </c>
      <c r="IC83" s="36">
        <f t="shared" si="91"/>
        <v>-0.200803212851406</v>
      </c>
      <c r="ID83" s="18">
        <v>51</v>
      </c>
      <c r="IE83" s="18">
        <v>125</v>
      </c>
      <c r="IF83" s="26">
        <v>0.008</v>
      </c>
      <c r="IG83" s="17">
        <v>1</v>
      </c>
      <c r="IH83" s="18">
        <v>249</v>
      </c>
      <c r="II83" s="40">
        <v>249</v>
      </c>
      <c r="IJ83" s="17">
        <v>299</v>
      </c>
      <c r="IK83" s="17">
        <f t="shared" si="92"/>
        <v>-50</v>
      </c>
      <c r="IL83" s="36">
        <f t="shared" si="93"/>
        <v>-0.200803212851406</v>
      </c>
      <c r="IM83" s="17">
        <v>50</v>
      </c>
      <c r="IN83" s="17"/>
      <c r="IO83" s="17">
        <v>30</v>
      </c>
      <c r="IP83" s="17">
        <v>5770.59</v>
      </c>
      <c r="IQ83" s="18">
        <v>30</v>
      </c>
      <c r="IR83" s="18">
        <v>6318.86</v>
      </c>
      <c r="IS83" s="17"/>
      <c r="IT83" s="17"/>
      <c r="IU83" s="17"/>
      <c r="IV83" s="17"/>
      <c r="IW83" s="16"/>
      <c r="IX83" s="16"/>
      <c r="IY83" s="16"/>
      <c r="IZ83" s="16"/>
      <c r="JA83" s="41"/>
      <c r="JB83" s="41"/>
      <c r="JC83" s="41"/>
      <c r="JD83" s="41"/>
      <c r="JE83" s="18"/>
      <c r="JF83" s="41"/>
      <c r="JG83" s="41"/>
      <c r="JH83" s="41"/>
      <c r="JI83" s="18"/>
      <c r="JJ83" s="18"/>
      <c r="JK83" s="18">
        <f t="shared" si="94"/>
        <v>32</v>
      </c>
      <c r="JL83" s="18">
        <f t="shared" si="95"/>
        <v>6579</v>
      </c>
      <c r="JM83" s="17">
        <v>299</v>
      </c>
      <c r="JN83" s="17">
        <f t="shared" si="96"/>
        <v>-2989</v>
      </c>
      <c r="JO83" s="36">
        <f t="shared" si="97"/>
        <v>-0.454324365405077</v>
      </c>
      <c r="JP83" s="18">
        <f t="shared" si="98"/>
        <v>92</v>
      </c>
      <c r="JQ83" s="42">
        <f t="shared" si="99"/>
        <v>18668.45</v>
      </c>
      <c r="JR83" s="43"/>
      <c r="JS83" s="43"/>
    </row>
    <row r="84" customFormat="1" ht="16.5" spans="1:279">
      <c r="A84" s="16"/>
      <c r="B84" s="17" t="s">
        <v>51</v>
      </c>
      <c r="C84" s="18">
        <v>6939962761398</v>
      </c>
      <c r="D84" s="18">
        <v>599175167991</v>
      </c>
      <c r="E84" s="18">
        <v>21065210000589</v>
      </c>
      <c r="F84" s="17" t="s">
        <v>341</v>
      </c>
      <c r="G84" s="19" t="s">
        <v>342</v>
      </c>
      <c r="H84" s="17" t="s">
        <v>129</v>
      </c>
      <c r="I84" s="26">
        <f>VLOOKUP(C84,[2]Sheet2!J:O,6,0)</f>
        <v>0</v>
      </c>
      <c r="J84" s="17">
        <f>VLOOKUP(C84,[2]Sheet2!J:M,4,0)</f>
        <v>57</v>
      </c>
      <c r="K84" s="17">
        <f>VLOOKUP(C84,[2]Sheet2!J:P,7,0)</f>
        <v>61</v>
      </c>
      <c r="L84" s="18">
        <f>VLOOKUP(C84,[2]Sheet2!J:N,5,0)</f>
        <v>1140</v>
      </c>
      <c r="M84" s="27" t="e">
        <f ca="1" t="shared" si="55"/>
        <v>#VALUE!</v>
      </c>
      <c r="N84" s="17">
        <v>774</v>
      </c>
      <c r="O84" s="26">
        <v>0.020671834625323</v>
      </c>
      <c r="P84" s="18">
        <v>16</v>
      </c>
      <c r="Q84" s="18">
        <v>2204</v>
      </c>
      <c r="R84" s="17">
        <v>159</v>
      </c>
      <c r="S84" s="17">
        <v>270</v>
      </c>
      <c r="T84" s="17">
        <v>640</v>
      </c>
      <c r="U84" s="26">
        <v>0.0203125</v>
      </c>
      <c r="V84" s="18">
        <v>13</v>
      </c>
      <c r="W84" s="18">
        <v>1797</v>
      </c>
      <c r="X84" s="17">
        <v>159</v>
      </c>
      <c r="Y84" s="17">
        <v>262</v>
      </c>
      <c r="Z84" s="17">
        <v>648</v>
      </c>
      <c r="AA84" s="26">
        <v>0.0231481481481481</v>
      </c>
      <c r="AB84" s="18">
        <v>15</v>
      </c>
      <c r="AC84" s="18">
        <v>2067</v>
      </c>
      <c r="AD84" s="17">
        <v>159</v>
      </c>
      <c r="AE84" s="17">
        <v>247</v>
      </c>
      <c r="AF84" s="17">
        <v>724</v>
      </c>
      <c r="AG84" s="26">
        <v>0.0138121546961326</v>
      </c>
      <c r="AH84" s="18">
        <v>10</v>
      </c>
      <c r="AI84" s="18">
        <v>1370</v>
      </c>
      <c r="AJ84" s="17">
        <v>159</v>
      </c>
      <c r="AK84" s="17">
        <v>237</v>
      </c>
      <c r="AL84" s="17">
        <v>912</v>
      </c>
      <c r="AM84" s="26">
        <v>0.0131578947368421</v>
      </c>
      <c r="AN84" s="18">
        <v>12</v>
      </c>
      <c r="AO84" s="18">
        <v>1896</v>
      </c>
      <c r="AP84" s="17">
        <v>159</v>
      </c>
      <c r="AQ84" s="17">
        <v>239</v>
      </c>
      <c r="AR84" s="17">
        <v>744</v>
      </c>
      <c r="AS84" s="26">
        <v>0.0174731182795699</v>
      </c>
      <c r="AT84" s="18">
        <v>13</v>
      </c>
      <c r="AU84" s="18">
        <v>2099</v>
      </c>
      <c r="AV84" s="17">
        <v>159</v>
      </c>
      <c r="AW84" s="17">
        <v>234</v>
      </c>
      <c r="AX84" s="17">
        <v>806</v>
      </c>
      <c r="AY84" s="26">
        <v>0.0186104218362283</v>
      </c>
      <c r="AZ84" s="17">
        <v>15</v>
      </c>
      <c r="BA84" s="18">
        <v>2284</v>
      </c>
      <c r="BB84" s="17">
        <v>159</v>
      </c>
      <c r="BC84" s="17">
        <v>226</v>
      </c>
      <c r="BD84" s="17">
        <v>794</v>
      </c>
      <c r="BE84" s="32">
        <v>0.0188916876574307</v>
      </c>
      <c r="BF84" s="17">
        <v>15</v>
      </c>
      <c r="BG84" s="18">
        <v>2358</v>
      </c>
      <c r="BH84" s="17">
        <v>159</v>
      </c>
      <c r="BI84" s="17">
        <v>213</v>
      </c>
      <c r="BJ84" s="17">
        <v>574</v>
      </c>
      <c r="BK84" s="32">
        <v>0.00871080139372822</v>
      </c>
      <c r="BL84" s="18">
        <v>5</v>
      </c>
      <c r="BM84" s="18">
        <v>795</v>
      </c>
      <c r="BN84" s="17">
        <v>159</v>
      </c>
      <c r="BO84" s="17">
        <v>208</v>
      </c>
      <c r="BP84" s="17">
        <v>498</v>
      </c>
      <c r="BQ84" s="32">
        <v>0.0140562248995984</v>
      </c>
      <c r="BR84" s="18">
        <v>7</v>
      </c>
      <c r="BS84" s="18">
        <v>1104</v>
      </c>
      <c r="BT84" s="17">
        <v>159</v>
      </c>
      <c r="BU84" s="18">
        <v>208</v>
      </c>
      <c r="BV84" s="17">
        <v>506</v>
      </c>
      <c r="BW84" s="32">
        <v>0.0138339920948617</v>
      </c>
      <c r="BX84" s="18">
        <v>7</v>
      </c>
      <c r="BY84" s="18">
        <v>1103</v>
      </c>
      <c r="BZ84" s="17">
        <v>159</v>
      </c>
      <c r="CA84" s="18">
        <v>196</v>
      </c>
      <c r="CB84" s="18">
        <v>645</v>
      </c>
      <c r="CC84" s="32">
        <v>0.013953488372093</v>
      </c>
      <c r="CD84" s="18">
        <v>9</v>
      </c>
      <c r="CE84" s="18">
        <v>1431</v>
      </c>
      <c r="CF84" s="17">
        <v>159</v>
      </c>
      <c r="CG84" s="18">
        <v>188</v>
      </c>
      <c r="CH84" s="33">
        <v>612</v>
      </c>
      <c r="CI84" s="32">
        <v>0.00980392156862745</v>
      </c>
      <c r="CJ84" s="18">
        <v>6</v>
      </c>
      <c r="CK84" s="18">
        <v>939</v>
      </c>
      <c r="CL84" s="17">
        <v>159</v>
      </c>
      <c r="CM84" s="18">
        <v>182</v>
      </c>
      <c r="CN84" s="33">
        <v>533</v>
      </c>
      <c r="CO84" s="32">
        <v>0.0075046904315197</v>
      </c>
      <c r="CP84" s="17">
        <v>4</v>
      </c>
      <c r="CQ84" s="18">
        <v>626</v>
      </c>
      <c r="CR84" s="17">
        <v>159</v>
      </c>
      <c r="CS84" s="17">
        <v>178</v>
      </c>
      <c r="CT84" s="33">
        <v>530</v>
      </c>
      <c r="CU84" s="32">
        <v>0.0188679245283019</v>
      </c>
      <c r="CV84" s="17">
        <v>10</v>
      </c>
      <c r="CW84" s="18">
        <v>1573</v>
      </c>
      <c r="CX84" s="17">
        <v>159</v>
      </c>
      <c r="CY84" s="17">
        <v>170</v>
      </c>
      <c r="CZ84" s="33">
        <v>450</v>
      </c>
      <c r="DA84" s="32">
        <v>0.02</v>
      </c>
      <c r="DB84" s="18">
        <v>9</v>
      </c>
      <c r="DC84" s="18">
        <v>1420</v>
      </c>
      <c r="DD84" s="18">
        <f t="shared" si="56"/>
        <v>157.777777777778</v>
      </c>
      <c r="DE84" s="17">
        <v>159</v>
      </c>
      <c r="DF84" s="17">
        <f t="shared" si="57"/>
        <v>-11.0000000000001</v>
      </c>
      <c r="DG84" s="36">
        <f t="shared" si="58"/>
        <v>-0.00774647887323948</v>
      </c>
      <c r="DH84" s="18">
        <v>181</v>
      </c>
      <c r="DI84" s="18">
        <v>401</v>
      </c>
      <c r="DJ84" s="26">
        <v>0.0149625935162095</v>
      </c>
      <c r="DK84" s="18">
        <v>6</v>
      </c>
      <c r="DL84" s="18">
        <v>954</v>
      </c>
      <c r="DM84" s="18">
        <f t="shared" si="100"/>
        <v>159</v>
      </c>
      <c r="DN84" s="17">
        <v>159</v>
      </c>
      <c r="DO84" s="17">
        <f t="shared" si="59"/>
        <v>0</v>
      </c>
      <c r="DP84" s="36">
        <f t="shared" si="60"/>
        <v>0</v>
      </c>
      <c r="DQ84" s="18">
        <v>175</v>
      </c>
      <c r="DR84" s="18">
        <v>355</v>
      </c>
      <c r="DS84" s="26">
        <v>0.0197183098591549</v>
      </c>
      <c r="DT84" s="18">
        <v>7</v>
      </c>
      <c r="DU84" s="18">
        <v>1103</v>
      </c>
      <c r="DV84" s="18">
        <f t="shared" si="61"/>
        <v>157.571428571429</v>
      </c>
      <c r="DW84" s="17">
        <v>159</v>
      </c>
      <c r="DX84" s="17">
        <f t="shared" si="62"/>
        <v>-9.99999999999991</v>
      </c>
      <c r="DY84" s="36">
        <f t="shared" si="63"/>
        <v>-0.00906618313689929</v>
      </c>
      <c r="DZ84" s="18">
        <v>168</v>
      </c>
      <c r="EA84" s="18">
        <v>320</v>
      </c>
      <c r="EB84" s="26">
        <v>0.00625</v>
      </c>
      <c r="EC84" s="18">
        <v>2</v>
      </c>
      <c r="ED84" s="18">
        <v>318</v>
      </c>
      <c r="EE84" s="18">
        <f t="shared" si="64"/>
        <v>159</v>
      </c>
      <c r="EF84" s="17">
        <v>159</v>
      </c>
      <c r="EG84" s="17">
        <f t="shared" si="65"/>
        <v>0</v>
      </c>
      <c r="EH84" s="36">
        <f t="shared" si="66"/>
        <v>0</v>
      </c>
      <c r="EI84" s="18">
        <v>146</v>
      </c>
      <c r="EJ84" s="18">
        <v>454</v>
      </c>
      <c r="EK84" s="26">
        <v>0.0242290748898678</v>
      </c>
      <c r="EL84" s="18">
        <v>11</v>
      </c>
      <c r="EM84" s="18">
        <v>1719</v>
      </c>
      <c r="EN84" s="18">
        <f t="shared" si="67"/>
        <v>156.272727272727</v>
      </c>
      <c r="EO84" s="17">
        <v>159</v>
      </c>
      <c r="EP84" s="17">
        <f t="shared" si="68"/>
        <v>-29.9999999999999</v>
      </c>
      <c r="EQ84" s="36">
        <f t="shared" si="69"/>
        <v>-0.0174520069808027</v>
      </c>
      <c r="ER84" s="18">
        <v>135</v>
      </c>
      <c r="ES84" s="18">
        <v>410</v>
      </c>
      <c r="ET84" s="26">
        <v>0.0170731707317073</v>
      </c>
      <c r="EU84" s="17">
        <v>7</v>
      </c>
      <c r="EV84" s="18">
        <v>1171</v>
      </c>
      <c r="EW84" s="18">
        <f t="shared" si="70"/>
        <v>167.285714285714</v>
      </c>
      <c r="EX84" s="17">
        <v>159</v>
      </c>
      <c r="EY84" s="17">
        <f t="shared" si="71"/>
        <v>57.9999999999999</v>
      </c>
      <c r="EZ84" s="36">
        <f t="shared" si="72"/>
        <v>0.049530315969257</v>
      </c>
      <c r="FA84" s="17">
        <v>128</v>
      </c>
      <c r="FB84" s="18">
        <v>361</v>
      </c>
      <c r="FC84" s="26">
        <v>0.0166204986149584</v>
      </c>
      <c r="FD84" s="17">
        <v>6</v>
      </c>
      <c r="FE84" s="18">
        <v>1004</v>
      </c>
      <c r="FF84" s="18">
        <f t="shared" si="73"/>
        <v>167.333333333333</v>
      </c>
      <c r="FG84" s="17">
        <v>159</v>
      </c>
      <c r="FH84" s="17">
        <f t="shared" si="74"/>
        <v>50.0000000000001</v>
      </c>
      <c r="FI84" s="36">
        <f t="shared" si="75"/>
        <v>0.0498007968127491</v>
      </c>
      <c r="FJ84" s="17">
        <v>122</v>
      </c>
      <c r="FK84" s="18">
        <v>311</v>
      </c>
      <c r="FL84" s="26">
        <v>0.0128617363344051</v>
      </c>
      <c r="FM84" s="17">
        <v>4</v>
      </c>
      <c r="FN84" s="18">
        <v>676</v>
      </c>
      <c r="FO84" s="18">
        <f t="shared" si="76"/>
        <v>169</v>
      </c>
      <c r="FP84" s="17">
        <v>159</v>
      </c>
      <c r="FQ84" s="17">
        <f t="shared" si="77"/>
        <v>40</v>
      </c>
      <c r="FR84" s="36">
        <f t="shared" si="78"/>
        <v>0.0591715976331361</v>
      </c>
      <c r="FS84" s="17">
        <v>123</v>
      </c>
      <c r="FT84" s="18">
        <v>290</v>
      </c>
      <c r="FU84" s="26">
        <v>0.00689655172413793</v>
      </c>
      <c r="FV84" s="17">
        <v>2</v>
      </c>
      <c r="FW84" s="18">
        <v>328</v>
      </c>
      <c r="FX84" s="18">
        <f t="shared" si="79"/>
        <v>164</v>
      </c>
      <c r="FY84" s="17">
        <v>159</v>
      </c>
      <c r="FZ84" s="17">
        <f t="shared" si="80"/>
        <v>10</v>
      </c>
      <c r="GA84" s="36">
        <f t="shared" si="81"/>
        <v>0.0304878048780488</v>
      </c>
      <c r="GB84" s="17">
        <v>117</v>
      </c>
      <c r="GC84" s="18">
        <v>285</v>
      </c>
      <c r="GD84" s="26">
        <v>0.0140350877192982</v>
      </c>
      <c r="GE84" s="17">
        <v>4</v>
      </c>
      <c r="GF84" s="18">
        <v>663</v>
      </c>
      <c r="GG84" s="18">
        <f t="shared" si="82"/>
        <v>165.75</v>
      </c>
      <c r="GH84" s="17">
        <v>159</v>
      </c>
      <c r="GI84" s="17">
        <f t="shared" si="83"/>
        <v>27</v>
      </c>
      <c r="GJ84" s="36">
        <f t="shared" si="84"/>
        <v>0.0407239819004525</v>
      </c>
      <c r="GK84" s="17">
        <v>117</v>
      </c>
      <c r="GL84" s="18">
        <v>285</v>
      </c>
      <c r="GM84" s="26">
        <v>0.0175438596491228</v>
      </c>
      <c r="GN84" s="18">
        <v>5</v>
      </c>
      <c r="GO84" s="18">
        <v>835</v>
      </c>
      <c r="GP84" s="18">
        <f t="shared" si="85"/>
        <v>167</v>
      </c>
      <c r="GQ84" s="17">
        <v>159</v>
      </c>
      <c r="GR84" s="17">
        <f t="shared" si="86"/>
        <v>40</v>
      </c>
      <c r="GS84" s="36">
        <f t="shared" si="87"/>
        <v>0.0479041916167665</v>
      </c>
      <c r="GT84" s="17">
        <v>116</v>
      </c>
      <c r="GU84" s="18">
        <v>388</v>
      </c>
      <c r="GV84" s="26">
        <v>0.0103092783505155</v>
      </c>
      <c r="GW84" s="18">
        <v>4</v>
      </c>
      <c r="GX84" s="18">
        <v>676</v>
      </c>
      <c r="GY84" s="18">
        <v>169</v>
      </c>
      <c r="GZ84" s="17">
        <v>159</v>
      </c>
      <c r="HA84" s="17">
        <v>40</v>
      </c>
      <c r="HB84" s="36">
        <v>0.0591715976331361</v>
      </c>
      <c r="HC84" s="17">
        <v>112</v>
      </c>
      <c r="HD84" s="18">
        <v>399</v>
      </c>
      <c r="HE84" s="26">
        <v>0.0150375939849624</v>
      </c>
      <c r="HF84" s="18">
        <v>6</v>
      </c>
      <c r="HG84" s="18">
        <v>1014</v>
      </c>
      <c r="HH84" s="40">
        <v>169</v>
      </c>
      <c r="HI84" s="17">
        <v>159</v>
      </c>
      <c r="HJ84" s="17">
        <v>60</v>
      </c>
      <c r="HK84" s="36">
        <v>0.0591715976331361</v>
      </c>
      <c r="HL84" s="18">
        <v>106</v>
      </c>
      <c r="HM84" s="18">
        <v>338</v>
      </c>
      <c r="HN84" s="26">
        <v>0.014792899408284</v>
      </c>
      <c r="HO84" s="18">
        <v>5</v>
      </c>
      <c r="HP84" s="18">
        <v>835</v>
      </c>
      <c r="HQ84" s="18">
        <f t="shared" ref="HQ84:HQ87" si="101">HP84/HO84</f>
        <v>167</v>
      </c>
      <c r="HR84" s="17">
        <v>159</v>
      </c>
      <c r="HS84" s="17">
        <f t="shared" si="88"/>
        <v>40</v>
      </c>
      <c r="HT84" s="36">
        <f t="shared" si="89"/>
        <v>0.0479041916167665</v>
      </c>
      <c r="HU84" s="18">
        <v>103</v>
      </c>
      <c r="HV84" s="18">
        <v>289</v>
      </c>
      <c r="HW84" s="26">
        <v>0</v>
      </c>
      <c r="HX84" s="17">
        <v>0</v>
      </c>
      <c r="HY84" s="18">
        <v>0</v>
      </c>
      <c r="HZ84" s="18">
        <v>0</v>
      </c>
      <c r="IA84" s="17">
        <v>159</v>
      </c>
      <c r="IB84" s="17">
        <f t="shared" si="90"/>
        <v>0</v>
      </c>
      <c r="IC84" s="36">
        <f t="shared" si="91"/>
        <v>0</v>
      </c>
      <c r="ID84" s="18">
        <v>103</v>
      </c>
      <c r="IE84" s="18">
        <v>224</v>
      </c>
      <c r="IF84" s="26">
        <v>0</v>
      </c>
      <c r="IG84" s="17">
        <v>0</v>
      </c>
      <c r="IH84" s="18">
        <v>0</v>
      </c>
      <c r="II84" s="40">
        <v>0</v>
      </c>
      <c r="IJ84" s="17">
        <v>159</v>
      </c>
      <c r="IK84" s="17">
        <f t="shared" si="92"/>
        <v>0</v>
      </c>
      <c r="IL84" s="36">
        <f t="shared" si="93"/>
        <v>0</v>
      </c>
      <c r="IM84" s="17">
        <v>103</v>
      </c>
      <c r="IN84" s="17"/>
      <c r="IO84" s="17">
        <v>75</v>
      </c>
      <c r="IP84" s="17">
        <v>11499.81</v>
      </c>
      <c r="IQ84" s="18">
        <v>137</v>
      </c>
      <c r="IR84" s="18">
        <v>21505.16</v>
      </c>
      <c r="IS84" s="17"/>
      <c r="IT84" s="17"/>
      <c r="IU84" s="17"/>
      <c r="IV84" s="17"/>
      <c r="IW84" s="16"/>
      <c r="IX84" s="16"/>
      <c r="IY84" s="16"/>
      <c r="IZ84" s="16"/>
      <c r="JA84" s="41"/>
      <c r="JB84" s="41"/>
      <c r="JC84" s="41"/>
      <c r="JD84" s="41"/>
      <c r="JE84" s="18"/>
      <c r="JF84" s="41"/>
      <c r="JG84" s="41"/>
      <c r="JH84" s="41"/>
      <c r="JI84" s="18"/>
      <c r="JJ84" s="18"/>
      <c r="JK84" s="18">
        <f t="shared" si="94"/>
        <v>235</v>
      </c>
      <c r="JL84" s="18">
        <f t="shared" si="95"/>
        <v>36362</v>
      </c>
      <c r="JM84" s="17">
        <v>159</v>
      </c>
      <c r="JN84" s="17">
        <f t="shared" si="96"/>
        <v>-1003</v>
      </c>
      <c r="JO84" s="36">
        <f t="shared" si="97"/>
        <v>-0.0275837412683571</v>
      </c>
      <c r="JP84" s="18">
        <f t="shared" si="98"/>
        <v>447</v>
      </c>
      <c r="JQ84" s="42">
        <f t="shared" si="99"/>
        <v>69366.97</v>
      </c>
      <c r="JR84" s="43"/>
      <c r="JS84" s="43"/>
    </row>
    <row r="85" customFormat="1" ht="16.5" spans="1:279">
      <c r="A85" s="16"/>
      <c r="B85" s="17" t="s">
        <v>51</v>
      </c>
      <c r="C85" s="18">
        <v>6939962762173</v>
      </c>
      <c r="D85" s="18">
        <v>599190595495</v>
      </c>
      <c r="E85" s="18">
        <v>21065210000648</v>
      </c>
      <c r="F85" s="17" t="s">
        <v>343</v>
      </c>
      <c r="G85" s="19" t="s">
        <v>344</v>
      </c>
      <c r="H85" s="17" t="s">
        <v>129</v>
      </c>
      <c r="I85" s="26">
        <f>VLOOKUP(C85,[2]Sheet2!J:O,6,0)</f>
        <v>1</v>
      </c>
      <c r="J85" s="17">
        <f>VLOOKUP(C85,[2]Sheet2!J:M,4,0)</f>
        <v>2871</v>
      </c>
      <c r="K85" s="17">
        <f>VLOOKUP(C85,[2]Sheet2!J:P,7,0)</f>
        <v>588</v>
      </c>
      <c r="L85" s="18">
        <f>VLOOKUP(C85,[2]Sheet2!J:N,5,0)</f>
        <v>55.9560538116592</v>
      </c>
      <c r="M85" s="27" t="e">
        <f ca="1" t="shared" si="55"/>
        <v>#VALUE!</v>
      </c>
      <c r="N85" s="17">
        <v>2793</v>
      </c>
      <c r="O85" s="26">
        <v>0.0401002506265664</v>
      </c>
      <c r="P85" s="18">
        <v>112</v>
      </c>
      <c r="Q85" s="18">
        <v>9757</v>
      </c>
      <c r="R85" s="17">
        <v>109</v>
      </c>
      <c r="S85" s="17">
        <v>2442</v>
      </c>
      <c r="T85" s="17">
        <v>2335</v>
      </c>
      <c r="U85" s="26">
        <v>0.0342612419700214</v>
      </c>
      <c r="V85" s="18">
        <v>80</v>
      </c>
      <c r="W85" s="18">
        <v>6959</v>
      </c>
      <c r="X85" s="17">
        <v>109</v>
      </c>
      <c r="Y85" s="17">
        <v>2369</v>
      </c>
      <c r="Z85" s="17">
        <v>2214</v>
      </c>
      <c r="AA85" s="26">
        <v>0.0293586269196025</v>
      </c>
      <c r="AB85" s="18">
        <v>65</v>
      </c>
      <c r="AC85" s="18">
        <v>5680</v>
      </c>
      <c r="AD85" s="17">
        <v>109</v>
      </c>
      <c r="AE85" s="17">
        <v>2306</v>
      </c>
      <c r="AF85" s="17">
        <v>2759</v>
      </c>
      <c r="AG85" s="26">
        <v>0.0300833635375136</v>
      </c>
      <c r="AH85" s="18">
        <v>83</v>
      </c>
      <c r="AI85" s="18">
        <v>7317</v>
      </c>
      <c r="AJ85" s="17">
        <v>109</v>
      </c>
      <c r="AK85" s="17">
        <v>2232</v>
      </c>
      <c r="AL85" s="17">
        <v>3095</v>
      </c>
      <c r="AM85" s="26">
        <v>0.030048465266559</v>
      </c>
      <c r="AN85" s="18">
        <v>93</v>
      </c>
      <c r="AO85" s="18">
        <v>9106</v>
      </c>
      <c r="AP85" s="17">
        <v>109</v>
      </c>
      <c r="AQ85" s="17">
        <v>2352</v>
      </c>
      <c r="AR85" s="17">
        <v>2416</v>
      </c>
      <c r="AS85" s="26">
        <v>0.0285596026490066</v>
      </c>
      <c r="AT85" s="18">
        <v>69</v>
      </c>
      <c r="AU85" s="18">
        <v>6817</v>
      </c>
      <c r="AV85" s="17">
        <v>109</v>
      </c>
      <c r="AW85" s="17">
        <v>2089</v>
      </c>
      <c r="AX85" s="17">
        <v>2582</v>
      </c>
      <c r="AY85" s="26">
        <v>0.0429899302865995</v>
      </c>
      <c r="AZ85" s="17">
        <v>111</v>
      </c>
      <c r="BA85" s="18">
        <v>9627</v>
      </c>
      <c r="BB85" s="17">
        <v>109</v>
      </c>
      <c r="BC85" s="17">
        <v>1998</v>
      </c>
      <c r="BD85" s="17">
        <v>2846</v>
      </c>
      <c r="BE85" s="32">
        <v>0.0558678847505271</v>
      </c>
      <c r="BF85" s="17">
        <v>159</v>
      </c>
      <c r="BG85" s="18">
        <v>14018</v>
      </c>
      <c r="BH85" s="17">
        <v>109</v>
      </c>
      <c r="BI85" s="17">
        <v>1847</v>
      </c>
      <c r="BJ85" s="17">
        <v>2175</v>
      </c>
      <c r="BK85" s="32">
        <v>0.0326436781609195</v>
      </c>
      <c r="BL85" s="18">
        <v>71</v>
      </c>
      <c r="BM85" s="18">
        <v>6180</v>
      </c>
      <c r="BN85" s="17">
        <v>109</v>
      </c>
      <c r="BO85" s="17">
        <v>1822</v>
      </c>
      <c r="BP85" s="17">
        <v>2190</v>
      </c>
      <c r="BQ85" s="32">
        <v>0.0356164383561644</v>
      </c>
      <c r="BR85" s="18">
        <v>78</v>
      </c>
      <c r="BS85" s="18">
        <v>7261</v>
      </c>
      <c r="BT85" s="17">
        <v>109</v>
      </c>
      <c r="BU85" s="18">
        <v>1822</v>
      </c>
      <c r="BV85" s="17">
        <v>2349</v>
      </c>
      <c r="BW85" s="32">
        <v>0.0323541932737335</v>
      </c>
      <c r="BX85" s="18">
        <v>76</v>
      </c>
      <c r="BY85" s="18">
        <v>7473</v>
      </c>
      <c r="BZ85" s="17">
        <v>109</v>
      </c>
      <c r="CA85" s="18">
        <v>3540</v>
      </c>
      <c r="CB85" s="18">
        <v>2485</v>
      </c>
      <c r="CC85" s="32">
        <v>0.0378269617706237</v>
      </c>
      <c r="CD85" s="18">
        <v>94</v>
      </c>
      <c r="CE85" s="18">
        <v>9180</v>
      </c>
      <c r="CF85" s="17">
        <v>109</v>
      </c>
      <c r="CG85" s="18">
        <v>3358</v>
      </c>
      <c r="CH85" s="33">
        <v>2517</v>
      </c>
      <c r="CI85" s="32">
        <v>0.0313865713150576</v>
      </c>
      <c r="CJ85" s="18">
        <v>79</v>
      </c>
      <c r="CK85" s="18">
        <v>7729</v>
      </c>
      <c r="CL85" s="17">
        <v>109</v>
      </c>
      <c r="CM85" s="18">
        <v>3206</v>
      </c>
      <c r="CN85" s="33">
        <v>2663</v>
      </c>
      <c r="CO85" s="32">
        <v>0.0352985354862937</v>
      </c>
      <c r="CP85" s="17">
        <v>94</v>
      </c>
      <c r="CQ85" s="18">
        <v>9291</v>
      </c>
      <c r="CR85" s="17">
        <v>109</v>
      </c>
      <c r="CS85" s="17">
        <v>3028</v>
      </c>
      <c r="CT85" s="33">
        <v>2457</v>
      </c>
      <c r="CU85" s="32">
        <v>0.0317460317460317</v>
      </c>
      <c r="CV85" s="17">
        <v>78</v>
      </c>
      <c r="CW85" s="18">
        <v>7616</v>
      </c>
      <c r="CX85" s="17">
        <v>109</v>
      </c>
      <c r="CY85" s="17">
        <v>3020</v>
      </c>
      <c r="CZ85" s="33">
        <v>2416</v>
      </c>
      <c r="DA85" s="32">
        <v>0.0314569536423841</v>
      </c>
      <c r="DB85" s="18">
        <v>76</v>
      </c>
      <c r="DC85" s="18">
        <v>7404</v>
      </c>
      <c r="DD85" s="18">
        <f t="shared" si="56"/>
        <v>97.4210526315789</v>
      </c>
      <c r="DE85" s="17">
        <v>99</v>
      </c>
      <c r="DF85" s="17">
        <f t="shared" si="57"/>
        <v>-120</v>
      </c>
      <c r="DG85" s="36">
        <f t="shared" si="58"/>
        <v>-0.0162074554294976</v>
      </c>
      <c r="DH85" s="18">
        <v>3072</v>
      </c>
      <c r="DI85" s="18">
        <v>2300</v>
      </c>
      <c r="DJ85" s="26">
        <v>0.0308695652173913</v>
      </c>
      <c r="DK85" s="18">
        <v>71</v>
      </c>
      <c r="DL85" s="18">
        <v>6957</v>
      </c>
      <c r="DM85" s="18">
        <f t="shared" si="100"/>
        <v>97.9859154929577</v>
      </c>
      <c r="DN85" s="17">
        <v>109</v>
      </c>
      <c r="DO85" s="17">
        <f t="shared" si="59"/>
        <v>-782</v>
      </c>
      <c r="DP85" s="36">
        <f t="shared" si="60"/>
        <v>-0.112404772171913</v>
      </c>
      <c r="DQ85" s="18">
        <v>2936</v>
      </c>
      <c r="DR85" s="18">
        <v>2270</v>
      </c>
      <c r="DS85" s="26">
        <v>0.0352422907488987</v>
      </c>
      <c r="DT85" s="18">
        <v>80</v>
      </c>
      <c r="DU85" s="18">
        <v>7727</v>
      </c>
      <c r="DV85" s="18">
        <f t="shared" si="61"/>
        <v>96.5875</v>
      </c>
      <c r="DW85" s="17">
        <v>99</v>
      </c>
      <c r="DX85" s="17">
        <f t="shared" si="62"/>
        <v>-193</v>
      </c>
      <c r="DY85" s="36">
        <f t="shared" si="63"/>
        <v>-0.0249773521418402</v>
      </c>
      <c r="DZ85" s="18">
        <v>3186</v>
      </c>
      <c r="EA85" s="18">
        <v>1852</v>
      </c>
      <c r="EB85" s="26">
        <v>0.0334773218142549</v>
      </c>
      <c r="EC85" s="18">
        <v>62</v>
      </c>
      <c r="ED85" s="18">
        <v>5965</v>
      </c>
      <c r="EE85" s="18">
        <f t="shared" si="64"/>
        <v>96.2096774193548</v>
      </c>
      <c r="EF85" s="17">
        <v>99</v>
      </c>
      <c r="EG85" s="17">
        <f t="shared" si="65"/>
        <v>-173</v>
      </c>
      <c r="EH85" s="36">
        <f t="shared" si="66"/>
        <v>-0.029002514668902</v>
      </c>
      <c r="EI85" s="18">
        <v>2470</v>
      </c>
      <c r="EJ85" s="18">
        <v>2301</v>
      </c>
      <c r="EK85" s="26">
        <v>0.029986962190352</v>
      </c>
      <c r="EL85" s="18">
        <v>69</v>
      </c>
      <c r="EM85" s="18">
        <v>6648</v>
      </c>
      <c r="EN85" s="18">
        <f t="shared" si="67"/>
        <v>96.3478260869565</v>
      </c>
      <c r="EO85" s="17">
        <v>99</v>
      </c>
      <c r="EP85" s="17">
        <f t="shared" si="68"/>
        <v>-183</v>
      </c>
      <c r="EQ85" s="36">
        <f t="shared" si="69"/>
        <v>-0.0275270758122744</v>
      </c>
      <c r="ER85" s="18">
        <v>2342</v>
      </c>
      <c r="ES85" s="18">
        <v>2486</v>
      </c>
      <c r="ET85" s="26">
        <v>0.0382139983909895</v>
      </c>
      <c r="EU85" s="17">
        <v>95</v>
      </c>
      <c r="EV85" s="18">
        <v>9090</v>
      </c>
      <c r="EW85" s="18">
        <f t="shared" si="70"/>
        <v>95.6842105263158</v>
      </c>
      <c r="EX85" s="17">
        <v>99</v>
      </c>
      <c r="EY85" s="17">
        <f t="shared" si="71"/>
        <v>-314.999999999999</v>
      </c>
      <c r="EZ85" s="36">
        <f t="shared" si="72"/>
        <v>-0.0346534653465346</v>
      </c>
      <c r="FA85" s="17">
        <v>2158</v>
      </c>
      <c r="FB85" s="18">
        <v>2327</v>
      </c>
      <c r="FC85" s="26">
        <v>0.0352385045122475</v>
      </c>
      <c r="FD85" s="17">
        <v>82</v>
      </c>
      <c r="FE85" s="18">
        <v>7887</v>
      </c>
      <c r="FF85" s="18">
        <f t="shared" si="73"/>
        <v>96.1829268292683</v>
      </c>
      <c r="FG85" s="17">
        <v>99</v>
      </c>
      <c r="FH85" s="17">
        <f t="shared" si="74"/>
        <v>-231</v>
      </c>
      <c r="FI85" s="36">
        <f t="shared" si="75"/>
        <v>-0.0292887029288703</v>
      </c>
      <c r="FJ85" s="17">
        <v>2016</v>
      </c>
      <c r="FK85" s="18">
        <v>1856</v>
      </c>
      <c r="FL85" s="26">
        <v>0.0334051724137931</v>
      </c>
      <c r="FM85" s="17">
        <v>62</v>
      </c>
      <c r="FN85" s="18">
        <v>6780</v>
      </c>
      <c r="FO85" s="18">
        <f t="shared" si="76"/>
        <v>109.354838709677</v>
      </c>
      <c r="FP85" s="17">
        <v>99</v>
      </c>
      <c r="FQ85" s="17">
        <f t="shared" si="77"/>
        <v>642</v>
      </c>
      <c r="FR85" s="36">
        <f t="shared" si="78"/>
        <v>0.0946902654867257</v>
      </c>
      <c r="FS85" s="17">
        <v>3378</v>
      </c>
      <c r="FT85" s="18">
        <v>1374</v>
      </c>
      <c r="FU85" s="26">
        <v>0.0196506550218341</v>
      </c>
      <c r="FV85" s="17">
        <v>27</v>
      </c>
      <c r="FW85" s="18">
        <v>3116</v>
      </c>
      <c r="FX85" s="18">
        <f t="shared" si="79"/>
        <v>115.407407407407</v>
      </c>
      <c r="FY85" s="17">
        <v>99</v>
      </c>
      <c r="FZ85" s="17">
        <f t="shared" si="80"/>
        <v>443</v>
      </c>
      <c r="GA85" s="36">
        <f t="shared" si="81"/>
        <v>0.14216944801027</v>
      </c>
      <c r="GB85" s="17">
        <v>3138</v>
      </c>
      <c r="GC85" s="18">
        <v>1124</v>
      </c>
      <c r="GD85" s="26">
        <v>0.0213523131672598</v>
      </c>
      <c r="GE85" s="17">
        <v>24</v>
      </c>
      <c r="GF85" s="18">
        <v>2828</v>
      </c>
      <c r="GG85" s="18">
        <f t="shared" si="82"/>
        <v>117.833333333333</v>
      </c>
      <c r="GH85" s="17">
        <v>99</v>
      </c>
      <c r="GI85" s="17">
        <f t="shared" si="83"/>
        <v>452</v>
      </c>
      <c r="GJ85" s="36">
        <f t="shared" si="84"/>
        <v>0.15983026874116</v>
      </c>
      <c r="GK85" s="17">
        <v>3294</v>
      </c>
      <c r="GL85" s="18">
        <v>1348</v>
      </c>
      <c r="GM85" s="26">
        <v>0.0267062314540059</v>
      </c>
      <c r="GN85" s="18">
        <v>36</v>
      </c>
      <c r="GO85" s="18">
        <v>3866</v>
      </c>
      <c r="GP85" s="18">
        <f t="shared" si="85"/>
        <v>107.388888888889</v>
      </c>
      <c r="GQ85" s="17">
        <v>99</v>
      </c>
      <c r="GR85" s="17">
        <f t="shared" si="86"/>
        <v>302</v>
      </c>
      <c r="GS85" s="36">
        <f t="shared" si="87"/>
        <v>0.0781169167097775</v>
      </c>
      <c r="GT85" s="17">
        <v>3088</v>
      </c>
      <c r="GU85" s="18">
        <v>1775</v>
      </c>
      <c r="GV85" s="26">
        <v>0.0230985915492958</v>
      </c>
      <c r="GW85" s="18">
        <v>41</v>
      </c>
      <c r="GX85" s="18">
        <v>4389</v>
      </c>
      <c r="GY85" s="18">
        <v>107.048780487805</v>
      </c>
      <c r="GZ85" s="17">
        <v>99</v>
      </c>
      <c r="HA85" s="17">
        <v>330</v>
      </c>
      <c r="HB85" s="36">
        <v>0.075187969924812</v>
      </c>
      <c r="HC85" s="17">
        <v>3678</v>
      </c>
      <c r="HD85" s="18">
        <v>1985</v>
      </c>
      <c r="HE85" s="26">
        <v>0.0236775818639798</v>
      </c>
      <c r="HF85" s="18">
        <v>47</v>
      </c>
      <c r="HG85" s="18">
        <v>4983</v>
      </c>
      <c r="HH85" s="40">
        <v>106.021276595745</v>
      </c>
      <c r="HI85" s="17">
        <v>99</v>
      </c>
      <c r="HJ85" s="17">
        <v>330</v>
      </c>
      <c r="HK85" s="36">
        <v>0.0662251655629139</v>
      </c>
      <c r="HL85" s="18">
        <v>4386</v>
      </c>
      <c r="HM85" s="18">
        <v>1705</v>
      </c>
      <c r="HN85" s="26">
        <v>0.0293255131964809</v>
      </c>
      <c r="HO85" s="18">
        <v>50</v>
      </c>
      <c r="HP85" s="18">
        <v>5355</v>
      </c>
      <c r="HQ85" s="18">
        <f t="shared" si="101"/>
        <v>107.1</v>
      </c>
      <c r="HR85" s="17">
        <v>99</v>
      </c>
      <c r="HS85" s="17">
        <f t="shared" si="88"/>
        <v>405</v>
      </c>
      <c r="HT85" s="36">
        <f t="shared" si="89"/>
        <v>0.0756302521008403</v>
      </c>
      <c r="HU85" s="18">
        <v>5146</v>
      </c>
      <c r="HV85" s="18">
        <v>1635</v>
      </c>
      <c r="HW85" s="26">
        <v>0.0256880733944954</v>
      </c>
      <c r="HX85" s="17">
        <v>42</v>
      </c>
      <c r="HY85" s="18">
        <v>4512</v>
      </c>
      <c r="HZ85" s="18">
        <v>107.428571428571</v>
      </c>
      <c r="IA85" s="17">
        <v>99</v>
      </c>
      <c r="IB85" s="17">
        <f t="shared" si="90"/>
        <v>353.999999999982</v>
      </c>
      <c r="IC85" s="36">
        <f t="shared" si="91"/>
        <v>0.0784574468085067</v>
      </c>
      <c r="ID85" s="18">
        <v>5496</v>
      </c>
      <c r="IE85" s="18">
        <v>1277</v>
      </c>
      <c r="IF85" s="26">
        <v>0.0172278778386844</v>
      </c>
      <c r="IG85" s="17">
        <v>22</v>
      </c>
      <c r="IH85" s="18">
        <v>2362</v>
      </c>
      <c r="II85" s="40">
        <v>107.363636363636</v>
      </c>
      <c r="IJ85" s="17">
        <v>99</v>
      </c>
      <c r="IK85" s="17">
        <f t="shared" si="92"/>
        <v>183.999999999992</v>
      </c>
      <c r="IL85" s="36">
        <f t="shared" si="93"/>
        <v>0.0779000846740017</v>
      </c>
      <c r="IM85" s="17">
        <v>5760</v>
      </c>
      <c r="IN85" s="17"/>
      <c r="IO85" s="17">
        <v>892</v>
      </c>
      <c r="IP85" s="17">
        <v>87532.78</v>
      </c>
      <c r="IQ85" s="18">
        <v>1306</v>
      </c>
      <c r="IR85" s="18">
        <v>126502.54</v>
      </c>
      <c r="IS85" s="17"/>
      <c r="IT85" s="17"/>
      <c r="IU85" s="17"/>
      <c r="IV85" s="17"/>
      <c r="IW85" s="16"/>
      <c r="IX85" s="16"/>
      <c r="IY85" s="16"/>
      <c r="IZ85" s="16"/>
      <c r="JA85" s="41"/>
      <c r="JB85" s="41"/>
      <c r="JC85" s="41"/>
      <c r="JD85" s="41"/>
      <c r="JE85" s="18"/>
      <c r="JF85" s="41"/>
      <c r="JG85" s="41"/>
      <c r="JH85" s="41"/>
      <c r="JI85" s="18"/>
      <c r="JJ85" s="18"/>
      <c r="JK85" s="18">
        <f t="shared" si="94"/>
        <v>2228</v>
      </c>
      <c r="JL85" s="18">
        <f t="shared" si="95"/>
        <v>213880</v>
      </c>
      <c r="JM85" s="17">
        <v>99</v>
      </c>
      <c r="JN85" s="17">
        <f t="shared" si="96"/>
        <v>-6692</v>
      </c>
      <c r="JO85" s="36">
        <f t="shared" si="97"/>
        <v>-0.0312885730316065</v>
      </c>
      <c r="JP85" s="18">
        <f t="shared" si="98"/>
        <v>4426</v>
      </c>
      <c r="JQ85" s="42">
        <f t="shared" si="99"/>
        <v>427915.32</v>
      </c>
      <c r="JR85" s="43"/>
      <c r="JS85" s="43"/>
    </row>
    <row r="86" customFormat="1" ht="16.5" spans="1:279">
      <c r="A86" s="16"/>
      <c r="B86" s="17" t="s">
        <v>51</v>
      </c>
      <c r="C86" s="18">
        <v>6939962762401</v>
      </c>
      <c r="D86" s="18">
        <v>599177647280</v>
      </c>
      <c r="E86" s="18">
        <v>21065210000608</v>
      </c>
      <c r="F86" s="17" t="s">
        <v>345</v>
      </c>
      <c r="G86" s="19" t="s">
        <v>346</v>
      </c>
      <c r="H86" s="17" t="s">
        <v>129</v>
      </c>
      <c r="I86" s="26">
        <f>VLOOKUP(C86,[2]Sheet2!J:O,6,0)</f>
        <v>1</v>
      </c>
      <c r="J86" s="17">
        <f>VLOOKUP(C86,[2]Sheet2!J:M,4,0)</f>
        <v>2558</v>
      </c>
      <c r="K86" s="17">
        <f>VLOOKUP(C86,[2]Sheet2!J:P,7,0)</f>
        <v>1632</v>
      </c>
      <c r="L86" s="18">
        <f>VLOOKUP(C86,[2]Sheet2!J:N,5,0)</f>
        <v>41.3380891263469</v>
      </c>
      <c r="M86" s="27" t="e">
        <f ca="1" t="shared" si="55"/>
        <v>#VALUE!</v>
      </c>
      <c r="N86" s="17">
        <v>4230</v>
      </c>
      <c r="O86" s="26">
        <v>0.024113475177305</v>
      </c>
      <c r="P86" s="18">
        <v>102</v>
      </c>
      <c r="Q86" s="18">
        <v>7986</v>
      </c>
      <c r="R86" s="17">
        <v>119</v>
      </c>
      <c r="S86" s="17">
        <v>2402</v>
      </c>
      <c r="T86" s="17">
        <v>3853</v>
      </c>
      <c r="U86" s="26">
        <v>0.0246561121204256</v>
      </c>
      <c r="V86" s="18">
        <v>95</v>
      </c>
      <c r="W86" s="18">
        <v>7516</v>
      </c>
      <c r="X86" s="17">
        <v>119</v>
      </c>
      <c r="Y86" s="17">
        <v>2316</v>
      </c>
      <c r="Z86" s="17">
        <v>4516</v>
      </c>
      <c r="AA86" s="26">
        <v>0.0281222320637733</v>
      </c>
      <c r="AB86" s="18">
        <v>127</v>
      </c>
      <c r="AC86" s="18">
        <v>9950</v>
      </c>
      <c r="AD86" s="17">
        <v>119</v>
      </c>
      <c r="AE86" s="17">
        <v>2205</v>
      </c>
      <c r="AF86" s="17">
        <v>5028</v>
      </c>
      <c r="AG86" s="26">
        <v>0.0178997613365155</v>
      </c>
      <c r="AH86" s="18">
        <v>90</v>
      </c>
      <c r="AI86" s="18">
        <v>7122</v>
      </c>
      <c r="AJ86" s="17">
        <v>119</v>
      </c>
      <c r="AK86" s="17">
        <v>2125</v>
      </c>
      <c r="AL86" s="17">
        <v>5428</v>
      </c>
      <c r="AM86" s="26">
        <v>0.0151068533529845</v>
      </c>
      <c r="AN86" s="18">
        <v>82</v>
      </c>
      <c r="AO86" s="18">
        <v>7682</v>
      </c>
      <c r="AP86" s="17">
        <v>119</v>
      </c>
      <c r="AQ86" s="17">
        <v>2054</v>
      </c>
      <c r="AR86" s="17">
        <v>5037</v>
      </c>
      <c r="AS86" s="26">
        <v>0.0125074449076831</v>
      </c>
      <c r="AT86" s="18">
        <v>63</v>
      </c>
      <c r="AU86" s="18">
        <v>5956</v>
      </c>
      <c r="AV86" s="17">
        <v>119</v>
      </c>
      <c r="AW86" s="17">
        <v>2009</v>
      </c>
      <c r="AX86" s="17">
        <v>6026</v>
      </c>
      <c r="AY86" s="26">
        <v>0.0233986060404912</v>
      </c>
      <c r="AZ86" s="17">
        <v>141</v>
      </c>
      <c r="BA86" s="18">
        <v>11049</v>
      </c>
      <c r="BB86" s="17">
        <v>119</v>
      </c>
      <c r="BC86" s="17">
        <v>1884</v>
      </c>
      <c r="BD86" s="17">
        <v>5668</v>
      </c>
      <c r="BE86" s="32">
        <v>0.0352858151023289</v>
      </c>
      <c r="BF86" s="17">
        <v>200</v>
      </c>
      <c r="BG86" s="18">
        <v>15695</v>
      </c>
      <c r="BH86" s="17">
        <v>119</v>
      </c>
      <c r="BI86" s="17">
        <v>1703</v>
      </c>
      <c r="BJ86" s="17">
        <v>3937</v>
      </c>
      <c r="BK86" s="32">
        <v>0.0198120396240792</v>
      </c>
      <c r="BL86" s="18">
        <v>78</v>
      </c>
      <c r="BM86" s="18">
        <v>6235</v>
      </c>
      <c r="BN86" s="17">
        <v>119</v>
      </c>
      <c r="BO86" s="17">
        <v>1696</v>
      </c>
      <c r="BP86" s="17">
        <v>3406</v>
      </c>
      <c r="BQ86" s="32">
        <v>0.0237815619495009</v>
      </c>
      <c r="BR86" s="18">
        <v>81</v>
      </c>
      <c r="BS86" s="18">
        <v>6743</v>
      </c>
      <c r="BT86" s="17">
        <v>119</v>
      </c>
      <c r="BU86" s="18">
        <v>1696</v>
      </c>
      <c r="BV86" s="17">
        <v>3757</v>
      </c>
      <c r="BW86" s="32">
        <v>0.0159701889805696</v>
      </c>
      <c r="BX86" s="18">
        <v>60</v>
      </c>
      <c r="BY86" s="18">
        <v>5331</v>
      </c>
      <c r="BZ86" s="17">
        <v>119</v>
      </c>
      <c r="CA86" s="18">
        <v>3084</v>
      </c>
      <c r="CB86" s="18">
        <v>3848</v>
      </c>
      <c r="CC86" s="32">
        <v>0.0192307692307692</v>
      </c>
      <c r="CD86" s="18">
        <v>74</v>
      </c>
      <c r="CE86" s="18">
        <v>6542</v>
      </c>
      <c r="CF86" s="17">
        <v>119</v>
      </c>
      <c r="CG86" s="18">
        <v>2942</v>
      </c>
      <c r="CH86" s="33">
        <v>3262</v>
      </c>
      <c r="CI86" s="32">
        <v>0.0226854690374004</v>
      </c>
      <c r="CJ86" s="18">
        <v>74</v>
      </c>
      <c r="CK86" s="18">
        <v>6566</v>
      </c>
      <c r="CL86" s="17">
        <v>119</v>
      </c>
      <c r="CM86" s="18">
        <v>2820</v>
      </c>
      <c r="CN86" s="33">
        <v>3409</v>
      </c>
      <c r="CO86" s="32">
        <v>0.0208272220592549</v>
      </c>
      <c r="CP86" s="17">
        <v>71</v>
      </c>
      <c r="CQ86" s="18">
        <v>6333</v>
      </c>
      <c r="CR86" s="17">
        <v>119</v>
      </c>
      <c r="CS86" s="17">
        <v>2684</v>
      </c>
      <c r="CT86" s="33">
        <v>3106</v>
      </c>
      <c r="CU86" s="32">
        <v>0.0157759175788796</v>
      </c>
      <c r="CV86" s="17">
        <v>49</v>
      </c>
      <c r="CW86" s="18">
        <v>4335</v>
      </c>
      <c r="CX86" s="17">
        <v>119</v>
      </c>
      <c r="CY86" s="17">
        <v>2678</v>
      </c>
      <c r="CZ86" s="33">
        <v>3104</v>
      </c>
      <c r="DA86" s="32">
        <v>0.0225515463917526</v>
      </c>
      <c r="DB86" s="18">
        <v>70</v>
      </c>
      <c r="DC86" s="18">
        <v>6200</v>
      </c>
      <c r="DD86" s="18">
        <f t="shared" si="56"/>
        <v>88.5714285714286</v>
      </c>
      <c r="DE86" s="17">
        <v>99</v>
      </c>
      <c r="DF86" s="17">
        <f t="shared" si="57"/>
        <v>-730</v>
      </c>
      <c r="DG86" s="36">
        <f t="shared" si="58"/>
        <v>-0.117741935483871</v>
      </c>
      <c r="DH86" s="18">
        <v>4728</v>
      </c>
      <c r="DI86" s="18">
        <v>3171</v>
      </c>
      <c r="DJ86" s="26">
        <v>0.0141911069063387</v>
      </c>
      <c r="DK86" s="18">
        <v>45</v>
      </c>
      <c r="DL86" s="18">
        <v>3914</v>
      </c>
      <c r="DM86" s="18">
        <f t="shared" si="100"/>
        <v>86.9777777777778</v>
      </c>
      <c r="DN86" s="17">
        <v>99</v>
      </c>
      <c r="DO86" s="17">
        <f t="shared" si="59"/>
        <v>-541</v>
      </c>
      <c r="DP86" s="36">
        <f t="shared" si="60"/>
        <v>-0.138221768012264</v>
      </c>
      <c r="DQ86" s="18">
        <v>5162</v>
      </c>
      <c r="DR86" s="18">
        <v>3390</v>
      </c>
      <c r="DS86" s="26">
        <v>0.0153392330383481</v>
      </c>
      <c r="DT86" s="18">
        <v>52</v>
      </c>
      <c r="DU86" s="18">
        <v>4541</v>
      </c>
      <c r="DV86" s="18">
        <f t="shared" si="61"/>
        <v>87.3269230769231</v>
      </c>
      <c r="DW86" s="17">
        <v>99</v>
      </c>
      <c r="DX86" s="17">
        <f t="shared" si="62"/>
        <v>-607</v>
      </c>
      <c r="DY86" s="36">
        <f t="shared" si="63"/>
        <v>-0.133670997577626</v>
      </c>
      <c r="DZ86" s="18">
        <v>3862</v>
      </c>
      <c r="EA86" s="18">
        <v>3009</v>
      </c>
      <c r="EB86" s="26">
        <v>0.0206048521103357</v>
      </c>
      <c r="EC86" s="18">
        <v>62</v>
      </c>
      <c r="ED86" s="18">
        <v>5419</v>
      </c>
      <c r="EE86" s="18">
        <f t="shared" si="64"/>
        <v>87.4032258064516</v>
      </c>
      <c r="EF86" s="17">
        <v>99</v>
      </c>
      <c r="EG86" s="17">
        <f t="shared" si="65"/>
        <v>-719</v>
      </c>
      <c r="EH86" s="36">
        <f t="shared" si="66"/>
        <v>-0.132681306514117</v>
      </c>
      <c r="EI86" s="18">
        <v>3758</v>
      </c>
      <c r="EJ86" s="18">
        <v>3621</v>
      </c>
      <c r="EK86" s="26">
        <v>0.0143606738470036</v>
      </c>
      <c r="EL86" s="18">
        <v>52</v>
      </c>
      <c r="EM86" s="18">
        <v>4523</v>
      </c>
      <c r="EN86" s="18">
        <f t="shared" si="67"/>
        <v>86.9807692307692</v>
      </c>
      <c r="EO86" s="17">
        <v>99</v>
      </c>
      <c r="EP86" s="17">
        <f t="shared" si="68"/>
        <v>-625</v>
      </c>
      <c r="EQ86" s="36">
        <f t="shared" si="69"/>
        <v>-0.138182622153438</v>
      </c>
      <c r="ER86" s="18">
        <v>3884</v>
      </c>
      <c r="ES86" s="18">
        <v>3784</v>
      </c>
      <c r="ET86" s="26">
        <v>0.0177061310782241</v>
      </c>
      <c r="EU86" s="17">
        <v>67</v>
      </c>
      <c r="EV86" s="18">
        <v>6528</v>
      </c>
      <c r="EW86" s="18">
        <f t="shared" si="70"/>
        <v>97.4328358208955</v>
      </c>
      <c r="EX86" s="17">
        <v>99</v>
      </c>
      <c r="EY86" s="17">
        <f t="shared" si="71"/>
        <v>-105</v>
      </c>
      <c r="EZ86" s="36">
        <f t="shared" si="72"/>
        <v>-0.0160845588235294</v>
      </c>
      <c r="FA86" s="17">
        <v>4402</v>
      </c>
      <c r="FB86" s="18">
        <v>3836</v>
      </c>
      <c r="FC86" s="26">
        <v>0.012252346193952</v>
      </c>
      <c r="FD86" s="17">
        <v>47</v>
      </c>
      <c r="FE86" s="18">
        <v>4557</v>
      </c>
      <c r="FF86" s="18">
        <f t="shared" si="73"/>
        <v>96.9574468085106</v>
      </c>
      <c r="FG86" s="17">
        <v>99</v>
      </c>
      <c r="FH86" s="17">
        <f t="shared" si="74"/>
        <v>-96</v>
      </c>
      <c r="FI86" s="36">
        <f t="shared" si="75"/>
        <v>-0.0210664911125741</v>
      </c>
      <c r="FJ86" s="17">
        <v>4900</v>
      </c>
      <c r="FK86" s="18">
        <v>3012</v>
      </c>
      <c r="FL86" s="26">
        <v>0.0192563081009296</v>
      </c>
      <c r="FM86" s="17">
        <v>58</v>
      </c>
      <c r="FN86" s="18">
        <v>5161</v>
      </c>
      <c r="FO86" s="18">
        <f t="shared" si="76"/>
        <v>88.9827586206897</v>
      </c>
      <c r="FP86" s="17">
        <v>99</v>
      </c>
      <c r="FQ86" s="17">
        <f t="shared" si="77"/>
        <v>-581</v>
      </c>
      <c r="FR86" s="36">
        <f t="shared" si="78"/>
        <v>-0.112575082348382</v>
      </c>
      <c r="FS86" s="17">
        <v>5462</v>
      </c>
      <c r="FT86" s="18">
        <v>2695</v>
      </c>
      <c r="FU86" s="26">
        <v>0.024860853432282</v>
      </c>
      <c r="FV86" s="17">
        <v>67</v>
      </c>
      <c r="FW86" s="18">
        <v>5910</v>
      </c>
      <c r="FX86" s="18">
        <f t="shared" si="79"/>
        <v>88.2089552238806</v>
      </c>
      <c r="FY86" s="17">
        <v>99</v>
      </c>
      <c r="FZ86" s="17">
        <f t="shared" si="80"/>
        <v>-723</v>
      </c>
      <c r="GA86" s="36">
        <f t="shared" si="81"/>
        <v>-0.122335025380711</v>
      </c>
      <c r="GB86" s="17">
        <v>5508</v>
      </c>
      <c r="GC86" s="18">
        <v>2339</v>
      </c>
      <c r="GD86" s="26">
        <v>0.0222317229585293</v>
      </c>
      <c r="GE86" s="17">
        <v>52</v>
      </c>
      <c r="GF86" s="18">
        <v>4599</v>
      </c>
      <c r="GG86" s="18">
        <f t="shared" si="82"/>
        <v>88.4423076923077</v>
      </c>
      <c r="GH86" s="17">
        <v>99</v>
      </c>
      <c r="GI86" s="17">
        <f t="shared" si="83"/>
        <v>-549</v>
      </c>
      <c r="GJ86" s="36">
        <f t="shared" si="84"/>
        <v>-0.119373776908023</v>
      </c>
      <c r="GK86" s="17">
        <v>5748</v>
      </c>
      <c r="GL86" s="18">
        <v>2720</v>
      </c>
      <c r="GM86" s="26">
        <v>0.0202205882352941</v>
      </c>
      <c r="GN86" s="18">
        <v>55</v>
      </c>
      <c r="GO86" s="18">
        <v>4843</v>
      </c>
      <c r="GP86" s="18">
        <f t="shared" si="85"/>
        <v>88.0545454545454</v>
      </c>
      <c r="GQ86" s="17">
        <v>99</v>
      </c>
      <c r="GR86" s="17">
        <f t="shared" si="86"/>
        <v>-602</v>
      </c>
      <c r="GS86" s="36">
        <f t="shared" si="87"/>
        <v>-0.124303117902127</v>
      </c>
      <c r="GT86" s="17">
        <v>5538</v>
      </c>
      <c r="GU86" s="18">
        <v>3363</v>
      </c>
      <c r="GV86" s="26">
        <v>0.0205173951828724</v>
      </c>
      <c r="GW86" s="18">
        <v>69</v>
      </c>
      <c r="GX86" s="18">
        <v>5995</v>
      </c>
      <c r="GY86" s="18">
        <v>86.8840579710145</v>
      </c>
      <c r="GZ86" s="17">
        <v>99</v>
      </c>
      <c r="HA86" s="17">
        <v>-836</v>
      </c>
      <c r="HB86" s="36">
        <v>-0.139449541284404</v>
      </c>
      <c r="HC86" s="17">
        <v>5680</v>
      </c>
      <c r="HD86" s="18">
        <v>3907</v>
      </c>
      <c r="HE86" s="26">
        <v>0.0191963143076529</v>
      </c>
      <c r="HF86" s="18">
        <v>75</v>
      </c>
      <c r="HG86" s="18">
        <v>6573</v>
      </c>
      <c r="HH86" s="40">
        <v>87.64</v>
      </c>
      <c r="HI86" s="17">
        <v>99</v>
      </c>
      <c r="HJ86" s="17">
        <v>-852</v>
      </c>
      <c r="HK86" s="36">
        <v>-0.1296211775445</v>
      </c>
      <c r="HL86" s="18">
        <v>5614</v>
      </c>
      <c r="HM86" s="18">
        <v>3458</v>
      </c>
      <c r="HN86" s="26">
        <v>0.0289184499710816</v>
      </c>
      <c r="HO86" s="18">
        <v>100</v>
      </c>
      <c r="HP86" s="18">
        <v>8859</v>
      </c>
      <c r="HQ86" s="18">
        <f t="shared" si="101"/>
        <v>88.59</v>
      </c>
      <c r="HR86" s="17">
        <v>99</v>
      </c>
      <c r="HS86" s="17">
        <f t="shared" si="88"/>
        <v>-1041</v>
      </c>
      <c r="HT86" s="36">
        <f t="shared" si="89"/>
        <v>-0.117507619370132</v>
      </c>
      <c r="HU86" s="18">
        <v>5694</v>
      </c>
      <c r="HV86" s="18">
        <v>3314</v>
      </c>
      <c r="HW86" s="26">
        <v>0.0214242607121304</v>
      </c>
      <c r="HX86" s="17">
        <v>71</v>
      </c>
      <c r="HY86" s="18">
        <v>6213</v>
      </c>
      <c r="HZ86" s="18">
        <v>87.5070422535211</v>
      </c>
      <c r="IA86" s="17">
        <v>99</v>
      </c>
      <c r="IB86" s="17">
        <f t="shared" si="90"/>
        <v>-816.000000000001</v>
      </c>
      <c r="IC86" s="36">
        <f t="shared" si="91"/>
        <v>-0.131337518107195</v>
      </c>
      <c r="ID86" s="18">
        <v>6128</v>
      </c>
      <c r="IE86" s="18">
        <v>2986</v>
      </c>
      <c r="IF86" s="26">
        <v>0.0154052243804421</v>
      </c>
      <c r="IG86" s="17">
        <v>46</v>
      </c>
      <c r="IH86" s="18">
        <v>4245</v>
      </c>
      <c r="II86" s="40">
        <v>92.2826086956522</v>
      </c>
      <c r="IJ86" s="17">
        <v>99</v>
      </c>
      <c r="IK86" s="17">
        <f t="shared" si="92"/>
        <v>-308.999999999999</v>
      </c>
      <c r="IL86" s="36">
        <f t="shared" si="93"/>
        <v>-0.0727915194346287</v>
      </c>
      <c r="IM86" s="17">
        <v>6102</v>
      </c>
      <c r="IN86" s="17"/>
      <c r="IO86" s="17">
        <v>2687</v>
      </c>
      <c r="IP86" s="17">
        <v>207311.25</v>
      </c>
      <c r="IQ86" s="18">
        <v>535</v>
      </c>
      <c r="IR86" s="18">
        <v>46382.7</v>
      </c>
      <c r="IS86" s="17"/>
      <c r="IT86" s="17"/>
      <c r="IU86" s="17"/>
      <c r="IV86" s="17"/>
      <c r="IW86" s="16"/>
      <c r="IX86" s="16"/>
      <c r="IY86" s="16"/>
      <c r="IZ86" s="16"/>
      <c r="JA86" s="41"/>
      <c r="JB86" s="41"/>
      <c r="JC86" s="41"/>
      <c r="JD86" s="41"/>
      <c r="JE86" s="18"/>
      <c r="JF86" s="41"/>
      <c r="JG86" s="41"/>
      <c r="JH86" s="41"/>
      <c r="JI86" s="18"/>
      <c r="JJ86" s="18"/>
      <c r="JK86" s="18">
        <f t="shared" si="94"/>
        <v>2375</v>
      </c>
      <c r="JL86" s="18">
        <f t="shared" si="95"/>
        <v>203121</v>
      </c>
      <c r="JM86" s="17">
        <v>99</v>
      </c>
      <c r="JN86" s="17">
        <f t="shared" si="96"/>
        <v>-32004</v>
      </c>
      <c r="JO86" s="36">
        <f t="shared" si="97"/>
        <v>-0.157561256590899</v>
      </c>
      <c r="JP86" s="18">
        <f t="shared" si="98"/>
        <v>5597</v>
      </c>
      <c r="JQ86" s="42">
        <f t="shared" si="99"/>
        <v>456814.95</v>
      </c>
      <c r="JR86" s="43"/>
      <c r="JS86" s="43"/>
    </row>
    <row r="87" customFormat="1" ht="16.5" spans="1:279">
      <c r="A87" s="16"/>
      <c r="B87" s="17" t="s">
        <v>51</v>
      </c>
      <c r="C87" s="18">
        <v>6939962759371</v>
      </c>
      <c r="D87" s="18">
        <v>586271078406</v>
      </c>
      <c r="E87" s="18">
        <v>21065211000122</v>
      </c>
      <c r="F87" s="17" t="s">
        <v>347</v>
      </c>
      <c r="G87" s="19" t="s">
        <v>348</v>
      </c>
      <c r="H87" s="17" t="s">
        <v>129</v>
      </c>
      <c r="I87" s="26">
        <f>VLOOKUP(C87,[2]Sheet2!J:O,6,0)</f>
        <v>0.791666666666667</v>
      </c>
      <c r="J87" s="17">
        <f>VLOOKUP(C87,[2]Sheet2!J:M,4,0)</f>
        <v>94</v>
      </c>
      <c r="K87" s="17">
        <f>VLOOKUP(C87,[2]Sheet2!J:P,7,0)</f>
        <v>0</v>
      </c>
      <c r="L87" s="18">
        <f>VLOOKUP(C87,[2]Sheet2!J:N,5,0)</f>
        <v>54.4101433296582</v>
      </c>
      <c r="M87" s="27" t="e">
        <f ca="1" t="shared" si="55"/>
        <v>#VALUE!</v>
      </c>
      <c r="N87" s="17">
        <v>639</v>
      </c>
      <c r="O87" s="26">
        <v>0.0156494522691706</v>
      </c>
      <c r="P87" s="18">
        <v>10</v>
      </c>
      <c r="Q87" s="18">
        <v>780</v>
      </c>
      <c r="R87" s="17">
        <v>149</v>
      </c>
      <c r="S87" s="17">
        <v>58</v>
      </c>
      <c r="T87" s="17">
        <v>512</v>
      </c>
      <c r="U87" s="26">
        <v>0.01953125</v>
      </c>
      <c r="V87" s="18">
        <v>10</v>
      </c>
      <c r="W87" s="18">
        <v>790</v>
      </c>
      <c r="X87" s="17">
        <v>149</v>
      </c>
      <c r="Y87" s="17">
        <v>48</v>
      </c>
      <c r="Z87" s="17">
        <v>571</v>
      </c>
      <c r="AA87" s="26">
        <v>0.0122591943957968</v>
      </c>
      <c r="AB87" s="18">
        <v>7</v>
      </c>
      <c r="AC87" s="18">
        <v>559</v>
      </c>
      <c r="AD87" s="17">
        <v>149</v>
      </c>
      <c r="AE87" s="17">
        <v>41</v>
      </c>
      <c r="AF87" s="17">
        <v>591</v>
      </c>
      <c r="AG87" s="26">
        <v>0.0101522842639594</v>
      </c>
      <c r="AH87" s="18">
        <v>6</v>
      </c>
      <c r="AI87" s="18">
        <v>468</v>
      </c>
      <c r="AJ87" s="17">
        <v>149</v>
      </c>
      <c r="AK87" s="17">
        <v>35</v>
      </c>
      <c r="AL87" s="17">
        <v>799</v>
      </c>
      <c r="AM87" s="26">
        <v>0.00876095118898623</v>
      </c>
      <c r="AN87" s="18">
        <v>7</v>
      </c>
      <c r="AO87" s="18">
        <v>719</v>
      </c>
      <c r="AP87" s="17">
        <v>149</v>
      </c>
      <c r="AQ87" s="17">
        <v>29</v>
      </c>
      <c r="AR87" s="17">
        <v>582</v>
      </c>
      <c r="AS87" s="26">
        <v>0.00171821305841924</v>
      </c>
      <c r="AT87" s="18">
        <v>1</v>
      </c>
      <c r="AU87" s="18">
        <v>109</v>
      </c>
      <c r="AV87" s="17">
        <v>149</v>
      </c>
      <c r="AW87" s="17">
        <v>28</v>
      </c>
      <c r="AX87" s="17">
        <v>590</v>
      </c>
      <c r="AY87" s="26">
        <v>0.00677966101694915</v>
      </c>
      <c r="AZ87" s="17">
        <v>4</v>
      </c>
      <c r="BA87" s="18">
        <v>386</v>
      </c>
      <c r="BB87" s="17">
        <v>149</v>
      </c>
      <c r="BC87" s="17">
        <v>24</v>
      </c>
      <c r="BD87" s="17">
        <v>612</v>
      </c>
      <c r="BE87" s="32">
        <v>0.00163398692810458</v>
      </c>
      <c r="BF87" s="17">
        <v>1</v>
      </c>
      <c r="BG87" s="18">
        <v>99</v>
      </c>
      <c r="BH87" s="17">
        <v>99</v>
      </c>
      <c r="BI87" s="17">
        <v>23</v>
      </c>
      <c r="BJ87" s="17">
        <v>469</v>
      </c>
      <c r="BK87" s="32">
        <v>0.00213219616204691</v>
      </c>
      <c r="BL87" s="18">
        <v>1</v>
      </c>
      <c r="BM87" s="18">
        <v>99</v>
      </c>
      <c r="BN87" s="17">
        <v>99</v>
      </c>
      <c r="BO87" s="17">
        <v>23</v>
      </c>
      <c r="BP87" s="17">
        <v>540</v>
      </c>
      <c r="BQ87" s="32">
        <v>0</v>
      </c>
      <c r="BR87" s="18">
        <v>0</v>
      </c>
      <c r="BS87" s="18">
        <v>0</v>
      </c>
      <c r="BT87" s="17">
        <v>99</v>
      </c>
      <c r="BU87" s="18">
        <v>23</v>
      </c>
      <c r="BV87" s="17">
        <v>435</v>
      </c>
      <c r="BW87" s="32">
        <v>0.00229885057471264</v>
      </c>
      <c r="BX87" s="18">
        <v>1</v>
      </c>
      <c r="BY87" s="18">
        <v>99</v>
      </c>
      <c r="BZ87" s="17">
        <v>99</v>
      </c>
      <c r="CA87" s="18">
        <v>44</v>
      </c>
      <c r="CB87" s="18">
        <v>478</v>
      </c>
      <c r="CC87" s="32">
        <v>0.00418410041841004</v>
      </c>
      <c r="CD87" s="18">
        <v>2</v>
      </c>
      <c r="CE87" s="18">
        <v>188</v>
      </c>
      <c r="CF87" s="17">
        <v>99</v>
      </c>
      <c r="CG87" s="18">
        <v>40</v>
      </c>
      <c r="CH87" s="33">
        <v>538</v>
      </c>
      <c r="CI87" s="32">
        <v>0.00371747211895911</v>
      </c>
      <c r="CJ87" s="18">
        <v>2</v>
      </c>
      <c r="CK87" s="18">
        <v>198</v>
      </c>
      <c r="CL87" s="17">
        <v>99</v>
      </c>
      <c r="CM87" s="18">
        <v>36</v>
      </c>
      <c r="CN87" s="33">
        <v>453</v>
      </c>
      <c r="CO87" s="32">
        <v>0.0022075055187638</v>
      </c>
      <c r="CP87" s="17">
        <v>1</v>
      </c>
      <c r="CQ87" s="18">
        <v>89</v>
      </c>
      <c r="CR87" s="17">
        <v>99</v>
      </c>
      <c r="CS87" s="17">
        <v>36</v>
      </c>
      <c r="CT87" s="33">
        <v>332</v>
      </c>
      <c r="CU87" s="32">
        <v>0.00602409638554217</v>
      </c>
      <c r="CV87" s="17">
        <v>2</v>
      </c>
      <c r="CW87" s="18">
        <v>198</v>
      </c>
      <c r="CX87" s="17">
        <v>99</v>
      </c>
      <c r="CY87" s="17">
        <v>32</v>
      </c>
      <c r="CZ87" s="33">
        <v>410</v>
      </c>
      <c r="DA87" s="32">
        <v>0.0024390243902439</v>
      </c>
      <c r="DB87" s="18">
        <v>1</v>
      </c>
      <c r="DC87" s="18">
        <v>99</v>
      </c>
      <c r="DD87" s="18">
        <f t="shared" si="56"/>
        <v>99</v>
      </c>
      <c r="DE87" s="17">
        <v>139</v>
      </c>
      <c r="DF87" s="17">
        <f t="shared" si="57"/>
        <v>-40</v>
      </c>
      <c r="DG87" s="36">
        <f t="shared" si="58"/>
        <v>-0.404040404040404</v>
      </c>
      <c r="DH87" s="18">
        <v>90</v>
      </c>
      <c r="DI87" s="18">
        <v>412</v>
      </c>
      <c r="DJ87" s="26">
        <v>0.00485436893203883</v>
      </c>
      <c r="DK87" s="18">
        <v>2</v>
      </c>
      <c r="DL87" s="18">
        <v>198</v>
      </c>
      <c r="DM87" s="18">
        <f t="shared" si="100"/>
        <v>99</v>
      </c>
      <c r="DN87" s="17">
        <v>139</v>
      </c>
      <c r="DO87" s="17">
        <f t="shared" si="59"/>
        <v>-80</v>
      </c>
      <c r="DP87" s="36">
        <f t="shared" si="60"/>
        <v>-0.404040404040404</v>
      </c>
      <c r="DQ87" s="18">
        <v>86</v>
      </c>
      <c r="DR87" s="18">
        <v>414</v>
      </c>
      <c r="DS87" s="26">
        <v>0</v>
      </c>
      <c r="DT87" s="18">
        <v>0</v>
      </c>
      <c r="DU87" s="18">
        <v>0</v>
      </c>
      <c r="DV87" s="18">
        <f t="shared" si="61"/>
        <v>0</v>
      </c>
      <c r="DW87" s="17">
        <v>139</v>
      </c>
      <c r="DX87" s="17">
        <f t="shared" si="62"/>
        <v>0</v>
      </c>
      <c r="DY87" s="36">
        <f t="shared" si="63"/>
        <v>0</v>
      </c>
      <c r="DZ87" s="18">
        <v>26</v>
      </c>
      <c r="EA87" s="18">
        <v>234</v>
      </c>
      <c r="EB87" s="26">
        <v>0.00427350427350427</v>
      </c>
      <c r="EC87" s="18">
        <v>1</v>
      </c>
      <c r="ED87" s="18">
        <v>99</v>
      </c>
      <c r="EE87" s="18">
        <f t="shared" si="64"/>
        <v>99</v>
      </c>
      <c r="EF87" s="17">
        <v>139</v>
      </c>
      <c r="EG87" s="17">
        <f t="shared" si="65"/>
        <v>-40</v>
      </c>
      <c r="EH87" s="36">
        <f t="shared" si="66"/>
        <v>-0.404040404040404</v>
      </c>
      <c r="EI87" s="18">
        <v>26</v>
      </c>
      <c r="EJ87" s="18">
        <v>419</v>
      </c>
      <c r="EK87" s="26">
        <v>0.00715990453460621</v>
      </c>
      <c r="EL87" s="18">
        <v>3</v>
      </c>
      <c r="EM87" s="18">
        <v>297</v>
      </c>
      <c r="EN87" s="18">
        <f t="shared" si="67"/>
        <v>99</v>
      </c>
      <c r="EO87" s="17">
        <v>139</v>
      </c>
      <c r="EP87" s="17">
        <f t="shared" si="68"/>
        <v>-120</v>
      </c>
      <c r="EQ87" s="36">
        <f t="shared" si="69"/>
        <v>-0.404040404040404</v>
      </c>
      <c r="ER87" s="18">
        <v>22</v>
      </c>
      <c r="ES87" s="18">
        <v>427</v>
      </c>
      <c r="ET87" s="26">
        <v>0.00234192037470726</v>
      </c>
      <c r="EU87" s="17">
        <v>1</v>
      </c>
      <c r="EV87" s="18">
        <v>129</v>
      </c>
      <c r="EW87" s="18">
        <f t="shared" si="70"/>
        <v>129</v>
      </c>
      <c r="EX87" s="17">
        <v>139</v>
      </c>
      <c r="EY87" s="17">
        <f t="shared" si="71"/>
        <v>-10</v>
      </c>
      <c r="EZ87" s="36">
        <f t="shared" si="72"/>
        <v>-0.0775193798449612</v>
      </c>
      <c r="FA87" s="17">
        <v>44</v>
      </c>
      <c r="FB87" s="18">
        <v>428</v>
      </c>
      <c r="FC87" s="26">
        <v>0</v>
      </c>
      <c r="FD87" s="17">
        <v>0</v>
      </c>
      <c r="FE87" s="18">
        <v>0</v>
      </c>
      <c r="FF87" s="18">
        <f t="shared" si="73"/>
        <v>0</v>
      </c>
      <c r="FG87" s="17">
        <v>139</v>
      </c>
      <c r="FH87" s="17">
        <f t="shared" si="74"/>
        <v>0</v>
      </c>
      <c r="FI87" s="36">
        <f t="shared" si="75"/>
        <v>0</v>
      </c>
      <c r="FJ87" s="17">
        <v>80</v>
      </c>
      <c r="FK87" s="18">
        <v>345</v>
      </c>
      <c r="FL87" s="26">
        <v>0.00579710144927536</v>
      </c>
      <c r="FM87" s="17">
        <v>2</v>
      </c>
      <c r="FN87" s="18">
        <v>248</v>
      </c>
      <c r="FO87" s="18">
        <f t="shared" si="76"/>
        <v>124</v>
      </c>
      <c r="FP87" s="17">
        <v>139</v>
      </c>
      <c r="FQ87" s="17">
        <f t="shared" si="77"/>
        <v>-30</v>
      </c>
      <c r="FR87" s="36">
        <f t="shared" si="78"/>
        <v>-0.120967741935484</v>
      </c>
      <c r="FS87" s="17">
        <v>100</v>
      </c>
      <c r="FT87" s="18">
        <v>312</v>
      </c>
      <c r="FU87" s="26">
        <v>0.00320512820512821</v>
      </c>
      <c r="FV87" s="17">
        <v>1</v>
      </c>
      <c r="FW87" s="18">
        <v>129</v>
      </c>
      <c r="FX87" s="18">
        <f t="shared" si="79"/>
        <v>129</v>
      </c>
      <c r="FY87" s="17">
        <v>139</v>
      </c>
      <c r="FZ87" s="17">
        <f t="shared" si="80"/>
        <v>-10</v>
      </c>
      <c r="GA87" s="36">
        <f t="shared" si="81"/>
        <v>-0.0775193798449612</v>
      </c>
      <c r="GB87" s="17">
        <v>134</v>
      </c>
      <c r="GC87" s="18">
        <v>251</v>
      </c>
      <c r="GD87" s="26">
        <v>0</v>
      </c>
      <c r="GE87" s="17">
        <v>0</v>
      </c>
      <c r="GF87" s="18">
        <v>0</v>
      </c>
      <c r="GG87" s="18">
        <f t="shared" si="82"/>
        <v>0</v>
      </c>
      <c r="GH87" s="17">
        <v>139</v>
      </c>
      <c r="GI87" s="17">
        <f t="shared" si="83"/>
        <v>0</v>
      </c>
      <c r="GJ87" s="36">
        <f t="shared" si="84"/>
        <v>0</v>
      </c>
      <c r="GK87" s="17">
        <v>134</v>
      </c>
      <c r="GL87" s="18">
        <v>246</v>
      </c>
      <c r="GM87" s="26">
        <v>0.0040650406504065</v>
      </c>
      <c r="GN87" s="18">
        <v>1</v>
      </c>
      <c r="GO87" s="18">
        <v>129</v>
      </c>
      <c r="GP87" s="18">
        <f t="shared" si="85"/>
        <v>129</v>
      </c>
      <c r="GQ87" s="17">
        <v>139</v>
      </c>
      <c r="GR87" s="17">
        <f t="shared" si="86"/>
        <v>-10</v>
      </c>
      <c r="GS87" s="36">
        <f t="shared" si="87"/>
        <v>-0.0775193798449612</v>
      </c>
      <c r="GT87" s="17">
        <v>138</v>
      </c>
      <c r="GU87" s="18">
        <v>316</v>
      </c>
      <c r="GV87" s="26">
        <v>0.00316455696202532</v>
      </c>
      <c r="GW87" s="18">
        <v>1</v>
      </c>
      <c r="GX87" s="18">
        <v>129</v>
      </c>
      <c r="GY87" s="18">
        <v>129</v>
      </c>
      <c r="GZ87" s="17">
        <v>139</v>
      </c>
      <c r="HA87" s="17">
        <v>-10</v>
      </c>
      <c r="HB87" s="36">
        <v>-0.0775193798449612</v>
      </c>
      <c r="HC87" s="17">
        <v>136</v>
      </c>
      <c r="HD87" s="18">
        <v>365</v>
      </c>
      <c r="HE87" s="26">
        <v>0.010958904109589</v>
      </c>
      <c r="HF87" s="18">
        <v>4</v>
      </c>
      <c r="HG87" s="18">
        <v>507</v>
      </c>
      <c r="HH87" s="40">
        <v>126.75</v>
      </c>
      <c r="HI87" s="17">
        <v>139</v>
      </c>
      <c r="HJ87" s="17">
        <v>-49</v>
      </c>
      <c r="HK87" s="36">
        <v>-0.0966469428007889</v>
      </c>
      <c r="HL87" s="18">
        <v>140</v>
      </c>
      <c r="HM87" s="18">
        <v>357</v>
      </c>
      <c r="HN87" s="26">
        <v>0.00280112044817927</v>
      </c>
      <c r="HO87" s="18">
        <v>1</v>
      </c>
      <c r="HP87" s="18">
        <v>129</v>
      </c>
      <c r="HQ87" s="18">
        <f t="shared" si="101"/>
        <v>129</v>
      </c>
      <c r="HR87" s="17">
        <v>139</v>
      </c>
      <c r="HS87" s="17">
        <f t="shared" si="88"/>
        <v>-10</v>
      </c>
      <c r="HT87" s="36">
        <f t="shared" si="89"/>
        <v>-0.0775193798449612</v>
      </c>
      <c r="HU87" s="18">
        <v>174</v>
      </c>
      <c r="HV87" s="18">
        <v>303</v>
      </c>
      <c r="HW87" s="26">
        <v>0.0033003300330033</v>
      </c>
      <c r="HX87" s="17">
        <v>1</v>
      </c>
      <c r="HY87" s="18">
        <v>129</v>
      </c>
      <c r="HZ87" s="18">
        <v>129</v>
      </c>
      <c r="IA87" s="17">
        <v>139</v>
      </c>
      <c r="IB87" s="17">
        <f t="shared" si="90"/>
        <v>-10</v>
      </c>
      <c r="IC87" s="36">
        <f t="shared" si="91"/>
        <v>-0.0775193798449612</v>
      </c>
      <c r="ID87" s="18">
        <v>184</v>
      </c>
      <c r="IE87" s="18">
        <v>283</v>
      </c>
      <c r="IF87" s="26">
        <v>0.00706713780918728</v>
      </c>
      <c r="IG87" s="17">
        <v>2</v>
      </c>
      <c r="IH87" s="18">
        <v>258</v>
      </c>
      <c r="II87" s="40">
        <v>129</v>
      </c>
      <c r="IJ87" s="17">
        <v>139</v>
      </c>
      <c r="IK87" s="17">
        <f t="shared" si="92"/>
        <v>-20</v>
      </c>
      <c r="IL87" s="36">
        <f t="shared" si="93"/>
        <v>-0.0775193798449612</v>
      </c>
      <c r="IM87" s="17">
        <v>192</v>
      </c>
      <c r="IN87" s="17"/>
      <c r="IO87" s="17">
        <v>37</v>
      </c>
      <c r="IP87" s="17">
        <v>3778.46</v>
      </c>
      <c r="IQ87" s="18">
        <v>65</v>
      </c>
      <c r="IR87" s="18">
        <v>6554.16</v>
      </c>
      <c r="IS87" s="17"/>
      <c r="IT87" s="17"/>
      <c r="IU87" s="17"/>
      <c r="IV87" s="17"/>
      <c r="IW87" s="16"/>
      <c r="IX87" s="16"/>
      <c r="IY87" s="16"/>
      <c r="IZ87" s="16"/>
      <c r="JA87" s="41"/>
      <c r="JB87" s="41"/>
      <c r="JC87" s="41"/>
      <c r="JD87" s="41"/>
      <c r="JE87" s="18"/>
      <c r="JF87" s="41"/>
      <c r="JG87" s="41"/>
      <c r="JH87" s="41"/>
      <c r="JI87" s="18"/>
      <c r="JJ87" s="18"/>
      <c r="JK87" s="18">
        <f t="shared" si="94"/>
        <v>76</v>
      </c>
      <c r="JL87" s="18">
        <f t="shared" si="95"/>
        <v>7261</v>
      </c>
      <c r="JM87" s="17">
        <v>139</v>
      </c>
      <c r="JN87" s="17">
        <f t="shared" si="96"/>
        <v>-3303</v>
      </c>
      <c r="JO87" s="36">
        <f t="shared" si="97"/>
        <v>-0.454896019831979</v>
      </c>
      <c r="JP87" s="18">
        <f t="shared" si="98"/>
        <v>178</v>
      </c>
      <c r="JQ87" s="42">
        <f t="shared" si="99"/>
        <v>17593.62</v>
      </c>
      <c r="JR87" s="43"/>
      <c r="JS87" s="43"/>
    </row>
    <row r="88" customFormat="1" ht="16.5" spans="1:279">
      <c r="A88" s="16"/>
      <c r="B88" s="17" t="s">
        <v>51</v>
      </c>
      <c r="C88" s="18">
        <v>6939962759395</v>
      </c>
      <c r="D88" s="18">
        <v>587912885172</v>
      </c>
      <c r="E88" s="18">
        <v>21065212000210</v>
      </c>
      <c r="F88" s="17" t="s">
        <v>349</v>
      </c>
      <c r="G88" s="19" t="s">
        <v>350</v>
      </c>
      <c r="H88" s="17" t="s">
        <v>129</v>
      </c>
      <c r="I88" s="26">
        <f>VLOOKUP(C88,[2]Sheet2!J:O,6,0)</f>
        <v>0.958333333333333</v>
      </c>
      <c r="J88" s="17">
        <f>VLOOKUP(C88,[2]Sheet2!J:M,4,0)</f>
        <v>213</v>
      </c>
      <c r="K88" s="17">
        <f>VLOOKUP(C88,[2]Sheet2!J:P,7,0)</f>
        <v>0</v>
      </c>
      <c r="L88" s="18">
        <f>VLOOKUP(C88,[2]Sheet2!J:N,5,0)</f>
        <v>91.9235511713933</v>
      </c>
      <c r="M88" s="27" t="e">
        <f ca="1" t="shared" si="55"/>
        <v>#VALUE!</v>
      </c>
      <c r="N88" s="17">
        <v>464</v>
      </c>
      <c r="O88" s="26">
        <v>0.0237068965517241</v>
      </c>
      <c r="P88" s="18">
        <v>11</v>
      </c>
      <c r="Q88" s="18">
        <v>979</v>
      </c>
      <c r="R88" s="17">
        <v>119</v>
      </c>
      <c r="S88" s="17">
        <v>165</v>
      </c>
      <c r="T88" s="17">
        <v>406</v>
      </c>
      <c r="U88" s="26">
        <v>0.0221674876847291</v>
      </c>
      <c r="V88" s="18">
        <v>9</v>
      </c>
      <c r="W88" s="18">
        <v>788</v>
      </c>
      <c r="X88" s="17">
        <v>119</v>
      </c>
      <c r="Y88" s="17">
        <v>157</v>
      </c>
      <c r="Z88" s="17">
        <v>455</v>
      </c>
      <c r="AA88" s="26">
        <v>0.021978021978022</v>
      </c>
      <c r="AB88" s="18">
        <v>10</v>
      </c>
      <c r="AC88" s="18">
        <v>880</v>
      </c>
      <c r="AD88" s="17">
        <v>119</v>
      </c>
      <c r="AE88" s="17">
        <v>156</v>
      </c>
      <c r="AF88" s="17">
        <v>673</v>
      </c>
      <c r="AG88" s="26">
        <v>0.011887072808321</v>
      </c>
      <c r="AH88" s="18">
        <v>8</v>
      </c>
      <c r="AI88" s="18">
        <v>712</v>
      </c>
      <c r="AJ88" s="17">
        <v>119</v>
      </c>
      <c r="AK88" s="17">
        <v>148</v>
      </c>
      <c r="AL88" s="17">
        <v>559</v>
      </c>
      <c r="AM88" s="26">
        <v>0.0107334525939177</v>
      </c>
      <c r="AN88" s="18">
        <v>6</v>
      </c>
      <c r="AO88" s="18">
        <v>595</v>
      </c>
      <c r="AP88" s="17">
        <v>119</v>
      </c>
      <c r="AQ88" s="17">
        <v>142</v>
      </c>
      <c r="AR88" s="17">
        <v>477</v>
      </c>
      <c r="AS88" s="26">
        <v>0.0188679245283019</v>
      </c>
      <c r="AT88" s="18">
        <v>9</v>
      </c>
      <c r="AU88" s="18">
        <v>869</v>
      </c>
      <c r="AV88" s="17">
        <v>119</v>
      </c>
      <c r="AW88" s="17">
        <v>137</v>
      </c>
      <c r="AX88" s="17">
        <v>417</v>
      </c>
      <c r="AY88" s="26">
        <v>0.0287769784172662</v>
      </c>
      <c r="AZ88" s="17">
        <v>12</v>
      </c>
      <c r="BA88" s="18">
        <v>1142</v>
      </c>
      <c r="BB88" s="17">
        <v>119</v>
      </c>
      <c r="BC88" s="17">
        <v>126</v>
      </c>
      <c r="BD88" s="17">
        <v>447</v>
      </c>
      <c r="BE88" s="32">
        <v>0.0201342281879195</v>
      </c>
      <c r="BF88" s="17">
        <v>9</v>
      </c>
      <c r="BG88" s="18">
        <v>883</v>
      </c>
      <c r="BH88" s="17">
        <v>119</v>
      </c>
      <c r="BI88" s="17">
        <v>118</v>
      </c>
      <c r="BJ88" s="17">
        <v>342</v>
      </c>
      <c r="BK88" s="32">
        <v>0.00584795321637427</v>
      </c>
      <c r="BL88" s="18">
        <v>2</v>
      </c>
      <c r="BM88" s="18">
        <v>198</v>
      </c>
      <c r="BN88" s="17">
        <v>119</v>
      </c>
      <c r="BO88" s="17">
        <v>117</v>
      </c>
      <c r="BP88" s="17">
        <v>302</v>
      </c>
      <c r="BQ88" s="32">
        <v>0.00993377483443709</v>
      </c>
      <c r="BR88" s="18">
        <v>3</v>
      </c>
      <c r="BS88" s="18">
        <v>296</v>
      </c>
      <c r="BT88" s="17">
        <v>119</v>
      </c>
      <c r="BU88" s="18">
        <v>117</v>
      </c>
      <c r="BV88" s="17">
        <v>294</v>
      </c>
      <c r="BW88" s="32">
        <v>0.00680272108843537</v>
      </c>
      <c r="BX88" s="18">
        <v>2</v>
      </c>
      <c r="BY88" s="18">
        <v>193</v>
      </c>
      <c r="BZ88" s="17">
        <v>119</v>
      </c>
      <c r="CA88" s="18">
        <v>112</v>
      </c>
      <c r="CB88" s="18">
        <v>281</v>
      </c>
      <c r="CC88" s="32">
        <v>0.00711743772241993</v>
      </c>
      <c r="CD88" s="18">
        <v>2</v>
      </c>
      <c r="CE88" s="18">
        <v>198</v>
      </c>
      <c r="CF88" s="17">
        <v>119</v>
      </c>
      <c r="CG88" s="18">
        <v>110</v>
      </c>
      <c r="CH88" s="33">
        <v>313</v>
      </c>
      <c r="CI88" s="32">
        <v>0.0191693290734824</v>
      </c>
      <c r="CJ88" s="18">
        <v>6</v>
      </c>
      <c r="CK88" s="18">
        <v>594</v>
      </c>
      <c r="CL88" s="17">
        <v>119</v>
      </c>
      <c r="CM88" s="18">
        <v>105</v>
      </c>
      <c r="CN88" s="33">
        <v>308</v>
      </c>
      <c r="CO88" s="32">
        <v>0.00324675324675325</v>
      </c>
      <c r="CP88" s="17">
        <v>1</v>
      </c>
      <c r="CQ88" s="18">
        <v>99</v>
      </c>
      <c r="CR88" s="17">
        <v>99</v>
      </c>
      <c r="CS88" s="17">
        <v>104</v>
      </c>
      <c r="CT88" s="33">
        <v>257</v>
      </c>
      <c r="CU88" s="32">
        <v>0.00389105058365759</v>
      </c>
      <c r="CV88" s="17">
        <v>1</v>
      </c>
      <c r="CW88" s="18">
        <v>99</v>
      </c>
      <c r="CX88" s="17">
        <v>99</v>
      </c>
      <c r="CY88" s="17">
        <v>103</v>
      </c>
      <c r="CZ88" s="33">
        <v>274</v>
      </c>
      <c r="DA88" s="32">
        <v>0.0072992700729927</v>
      </c>
      <c r="DB88" s="18">
        <v>2</v>
      </c>
      <c r="DC88" s="18">
        <v>188</v>
      </c>
      <c r="DD88" s="18">
        <f t="shared" si="56"/>
        <v>94</v>
      </c>
      <c r="DE88" s="17">
        <v>119</v>
      </c>
      <c r="DF88" s="17">
        <f t="shared" si="57"/>
        <v>-50</v>
      </c>
      <c r="DG88" s="36">
        <f t="shared" si="58"/>
        <v>-0.265957446808511</v>
      </c>
      <c r="DH88" s="18">
        <v>221</v>
      </c>
      <c r="DI88" s="18">
        <v>245</v>
      </c>
      <c r="DJ88" s="26">
        <v>0.00408163265306122</v>
      </c>
      <c r="DK88" s="18">
        <v>1</v>
      </c>
      <c r="DL88" s="18">
        <v>99</v>
      </c>
      <c r="DM88" s="18">
        <f t="shared" si="100"/>
        <v>99</v>
      </c>
      <c r="DN88" s="17">
        <v>119</v>
      </c>
      <c r="DO88" s="17">
        <f t="shared" si="59"/>
        <v>-20</v>
      </c>
      <c r="DP88" s="36">
        <f t="shared" si="60"/>
        <v>-0.202020202020202</v>
      </c>
      <c r="DQ88" s="18">
        <v>220</v>
      </c>
      <c r="DR88" s="18">
        <v>223</v>
      </c>
      <c r="DS88" s="26">
        <v>0.0224215246636771</v>
      </c>
      <c r="DT88" s="18">
        <v>5</v>
      </c>
      <c r="DU88" s="18">
        <v>475</v>
      </c>
      <c r="DV88" s="18">
        <f t="shared" si="61"/>
        <v>95</v>
      </c>
      <c r="DW88" s="17">
        <v>119</v>
      </c>
      <c r="DX88" s="17">
        <f t="shared" si="62"/>
        <v>-120</v>
      </c>
      <c r="DY88" s="36">
        <f t="shared" si="63"/>
        <v>-0.252631578947368</v>
      </c>
      <c r="DZ88" s="18">
        <v>215</v>
      </c>
      <c r="EA88" s="18">
        <v>200</v>
      </c>
      <c r="EB88" s="26">
        <v>0.015</v>
      </c>
      <c r="EC88" s="18">
        <v>3</v>
      </c>
      <c r="ED88" s="18">
        <v>272</v>
      </c>
      <c r="EE88" s="18">
        <f t="shared" si="64"/>
        <v>90.6666666666667</v>
      </c>
      <c r="EF88" s="17">
        <v>119</v>
      </c>
      <c r="EG88" s="17">
        <f t="shared" si="65"/>
        <v>-85</v>
      </c>
      <c r="EH88" s="36">
        <f t="shared" si="66"/>
        <v>-0.3125</v>
      </c>
      <c r="EI88" s="18">
        <v>92</v>
      </c>
      <c r="EJ88" s="18">
        <v>246</v>
      </c>
      <c r="EK88" s="26">
        <v>0.0121951219512195</v>
      </c>
      <c r="EL88" s="18">
        <v>3</v>
      </c>
      <c r="EM88" s="18">
        <v>287</v>
      </c>
      <c r="EN88" s="18">
        <f t="shared" si="67"/>
        <v>95.6666666666667</v>
      </c>
      <c r="EO88" s="17">
        <v>119</v>
      </c>
      <c r="EP88" s="17">
        <f t="shared" si="68"/>
        <v>-70</v>
      </c>
      <c r="EQ88" s="36">
        <f t="shared" si="69"/>
        <v>-0.24390243902439</v>
      </c>
      <c r="ER88" s="18">
        <v>89</v>
      </c>
      <c r="ES88" s="18">
        <v>169</v>
      </c>
      <c r="ET88" s="26">
        <v>0.00591715976331361</v>
      </c>
      <c r="EU88" s="17">
        <v>1</v>
      </c>
      <c r="EV88" s="18">
        <v>129</v>
      </c>
      <c r="EW88" s="18">
        <f t="shared" si="70"/>
        <v>129</v>
      </c>
      <c r="EX88" s="17">
        <v>119</v>
      </c>
      <c r="EY88" s="17">
        <f t="shared" si="71"/>
        <v>10</v>
      </c>
      <c r="EZ88" s="36">
        <f t="shared" si="72"/>
        <v>0.0775193798449612</v>
      </c>
      <c r="FA88" s="17">
        <v>88</v>
      </c>
      <c r="FB88" s="18">
        <v>203</v>
      </c>
      <c r="FC88" s="26">
        <v>0.00492610837438424</v>
      </c>
      <c r="FD88" s="17">
        <v>1</v>
      </c>
      <c r="FE88" s="18">
        <v>129</v>
      </c>
      <c r="FF88" s="18">
        <f t="shared" si="73"/>
        <v>129</v>
      </c>
      <c r="FG88" s="17">
        <v>119</v>
      </c>
      <c r="FH88" s="17">
        <f t="shared" si="74"/>
        <v>10</v>
      </c>
      <c r="FI88" s="36">
        <f t="shared" si="75"/>
        <v>0.0775193798449612</v>
      </c>
      <c r="FJ88" s="17">
        <v>87</v>
      </c>
      <c r="FK88" s="18">
        <v>182</v>
      </c>
      <c r="FL88" s="26">
        <v>0</v>
      </c>
      <c r="FM88" s="17">
        <v>0</v>
      </c>
      <c r="FN88" s="18">
        <v>0</v>
      </c>
      <c r="FO88" s="18">
        <f t="shared" si="76"/>
        <v>0</v>
      </c>
      <c r="FP88" s="17">
        <v>119</v>
      </c>
      <c r="FQ88" s="17">
        <f t="shared" si="77"/>
        <v>0</v>
      </c>
      <c r="FR88" s="36">
        <f t="shared" si="78"/>
        <v>0</v>
      </c>
      <c r="FS88" s="17">
        <v>119</v>
      </c>
      <c r="FT88" s="18">
        <v>191</v>
      </c>
      <c r="FU88" s="26">
        <v>0.0104712041884817</v>
      </c>
      <c r="FV88" s="17">
        <v>2</v>
      </c>
      <c r="FW88" s="18">
        <v>258</v>
      </c>
      <c r="FX88" s="18">
        <f t="shared" si="79"/>
        <v>129</v>
      </c>
      <c r="FY88" s="17">
        <v>119</v>
      </c>
      <c r="FZ88" s="17">
        <f t="shared" si="80"/>
        <v>20</v>
      </c>
      <c r="GA88" s="36">
        <f t="shared" si="81"/>
        <v>0.0775193798449612</v>
      </c>
      <c r="GB88" s="17">
        <v>150</v>
      </c>
      <c r="GC88" s="18">
        <v>206</v>
      </c>
      <c r="GD88" s="26">
        <v>0</v>
      </c>
      <c r="GE88" s="17">
        <v>0</v>
      </c>
      <c r="GF88" s="18">
        <v>0</v>
      </c>
      <c r="GG88" s="18">
        <f t="shared" si="82"/>
        <v>0</v>
      </c>
      <c r="GH88" s="17">
        <v>119</v>
      </c>
      <c r="GI88" s="17">
        <f t="shared" si="83"/>
        <v>0</v>
      </c>
      <c r="GJ88" s="36">
        <f t="shared" si="84"/>
        <v>0</v>
      </c>
      <c r="GK88" s="17">
        <v>190</v>
      </c>
      <c r="GL88" s="18">
        <v>184</v>
      </c>
      <c r="GM88" s="26">
        <v>0.00543478260869565</v>
      </c>
      <c r="GN88" s="18">
        <v>1</v>
      </c>
      <c r="GO88" s="18">
        <v>129</v>
      </c>
      <c r="GP88" s="18">
        <f t="shared" si="85"/>
        <v>129</v>
      </c>
      <c r="GQ88" s="17">
        <v>119</v>
      </c>
      <c r="GR88" s="17">
        <f t="shared" si="86"/>
        <v>10</v>
      </c>
      <c r="GS88" s="36">
        <f t="shared" si="87"/>
        <v>0.0775193798449612</v>
      </c>
      <c r="GT88" s="17">
        <v>197</v>
      </c>
      <c r="GU88" s="18">
        <v>222</v>
      </c>
      <c r="GV88" s="26">
        <v>0.0045045045045045</v>
      </c>
      <c r="GW88" s="18">
        <v>1</v>
      </c>
      <c r="GX88" s="18">
        <v>129</v>
      </c>
      <c r="GY88" s="18">
        <v>129</v>
      </c>
      <c r="GZ88" s="17">
        <v>119</v>
      </c>
      <c r="HA88" s="17">
        <v>10</v>
      </c>
      <c r="HB88" s="36">
        <v>0.0775193798449612</v>
      </c>
      <c r="HC88" s="17">
        <v>204</v>
      </c>
      <c r="HD88" s="18">
        <v>198</v>
      </c>
      <c r="HE88" s="26">
        <v>0.0151515151515152</v>
      </c>
      <c r="HF88" s="18">
        <v>3</v>
      </c>
      <c r="HG88" s="18">
        <v>387</v>
      </c>
      <c r="HH88" s="40">
        <v>129</v>
      </c>
      <c r="HI88" s="17">
        <v>119</v>
      </c>
      <c r="HJ88" s="17">
        <v>30</v>
      </c>
      <c r="HK88" s="36">
        <v>0.0775193798449612</v>
      </c>
      <c r="HL88" s="18">
        <v>217</v>
      </c>
      <c r="HM88" s="18">
        <v>179</v>
      </c>
      <c r="HN88" s="26">
        <v>0</v>
      </c>
      <c r="HO88" s="18">
        <v>0</v>
      </c>
      <c r="HP88" s="18">
        <v>0</v>
      </c>
      <c r="HQ88" s="18">
        <v>0</v>
      </c>
      <c r="HR88" s="17">
        <v>119</v>
      </c>
      <c r="HS88" s="17">
        <f t="shared" si="88"/>
        <v>0</v>
      </c>
      <c r="HT88" s="36">
        <f t="shared" si="89"/>
        <v>0</v>
      </c>
      <c r="HU88" s="18">
        <v>217</v>
      </c>
      <c r="HV88" s="18">
        <v>175</v>
      </c>
      <c r="HW88" s="26">
        <v>0.0171428571428571</v>
      </c>
      <c r="HX88" s="17">
        <v>3</v>
      </c>
      <c r="HY88" s="18">
        <v>377</v>
      </c>
      <c r="HZ88" s="18">
        <v>125.666666666667</v>
      </c>
      <c r="IA88" s="17">
        <v>119</v>
      </c>
      <c r="IB88" s="17">
        <f t="shared" si="90"/>
        <v>20.000000000001</v>
      </c>
      <c r="IC88" s="36">
        <f t="shared" si="91"/>
        <v>0.0530503978779867</v>
      </c>
      <c r="ID88" s="18">
        <v>214</v>
      </c>
      <c r="IE88" s="18">
        <v>161</v>
      </c>
      <c r="IF88" s="26">
        <v>0.0062111801242236</v>
      </c>
      <c r="IG88" s="17">
        <v>1</v>
      </c>
      <c r="IH88" s="18">
        <v>129</v>
      </c>
      <c r="II88" s="40">
        <v>129</v>
      </c>
      <c r="IJ88" s="17">
        <v>119</v>
      </c>
      <c r="IK88" s="17">
        <f t="shared" si="92"/>
        <v>10</v>
      </c>
      <c r="IL88" s="36">
        <f t="shared" si="93"/>
        <v>0.0775193798449612</v>
      </c>
      <c r="IM88" s="17">
        <v>213</v>
      </c>
      <c r="IN88" s="17"/>
      <c r="IO88" s="17">
        <v>45</v>
      </c>
      <c r="IP88" s="17">
        <v>4593.64</v>
      </c>
      <c r="IQ88" s="18">
        <v>110</v>
      </c>
      <c r="IR88" s="18">
        <v>11022.63</v>
      </c>
      <c r="IS88" s="17"/>
      <c r="IT88" s="17"/>
      <c r="IU88" s="17"/>
      <c r="IV88" s="17"/>
      <c r="IW88" s="16"/>
      <c r="IX88" s="16"/>
      <c r="IY88" s="16"/>
      <c r="IZ88" s="16"/>
      <c r="JA88" s="41"/>
      <c r="JB88" s="41"/>
      <c r="JC88" s="41"/>
      <c r="JD88" s="41"/>
      <c r="JE88" s="18"/>
      <c r="JF88" s="41"/>
      <c r="JG88" s="41"/>
      <c r="JH88" s="41"/>
      <c r="JI88" s="18"/>
      <c r="JJ88" s="18"/>
      <c r="JK88" s="18">
        <f t="shared" si="94"/>
        <v>118</v>
      </c>
      <c r="JL88" s="18">
        <f t="shared" si="95"/>
        <v>11513</v>
      </c>
      <c r="JM88" s="17">
        <v>119</v>
      </c>
      <c r="JN88" s="17">
        <f t="shared" si="96"/>
        <v>-2529</v>
      </c>
      <c r="JO88" s="36">
        <f t="shared" si="97"/>
        <v>-0.219664726830539</v>
      </c>
      <c r="JP88" s="18">
        <f t="shared" si="98"/>
        <v>273</v>
      </c>
      <c r="JQ88" s="42">
        <f t="shared" si="99"/>
        <v>27129.27</v>
      </c>
      <c r="JR88" s="43"/>
      <c r="JS88" s="43"/>
    </row>
    <row r="89" customFormat="1" ht="16.5" spans="1:279">
      <c r="A89" s="16"/>
      <c r="B89" s="17" t="s">
        <v>51</v>
      </c>
      <c r="C89" s="18">
        <v>6939962756493</v>
      </c>
      <c r="D89" s="18">
        <v>598810581770</v>
      </c>
      <c r="E89" s="18">
        <v>21065212000149</v>
      </c>
      <c r="F89" s="17" t="s">
        <v>351</v>
      </c>
      <c r="G89" s="19" t="s">
        <v>352</v>
      </c>
      <c r="H89" s="17" t="s">
        <v>129</v>
      </c>
      <c r="I89" s="26">
        <f>VLOOKUP(C89,[2]Sheet2!J:O,6,0)</f>
        <v>1</v>
      </c>
      <c r="J89" s="17">
        <f>VLOOKUP(C89,[2]Sheet2!J:M,4,0)</f>
        <v>840</v>
      </c>
      <c r="K89" s="17">
        <f>VLOOKUP(C89,[2]Sheet2!J:P,7,0)</f>
        <v>128</v>
      </c>
      <c r="L89" s="18">
        <f>VLOOKUP(C89,[2]Sheet2!J:N,5,0)</f>
        <v>47.8136169086176</v>
      </c>
      <c r="M89" s="27" t="e">
        <f ca="1" t="shared" si="55"/>
        <v>#VALUE!</v>
      </c>
      <c r="N89" s="17">
        <v>587</v>
      </c>
      <c r="O89" s="26">
        <v>0.0425894378194208</v>
      </c>
      <c r="P89" s="18">
        <v>25</v>
      </c>
      <c r="Q89" s="18">
        <v>1263</v>
      </c>
      <c r="R89" s="17">
        <v>69</v>
      </c>
      <c r="S89" s="17">
        <v>1003</v>
      </c>
      <c r="T89" s="17">
        <v>472</v>
      </c>
      <c r="U89" s="26">
        <v>0.0211864406779661</v>
      </c>
      <c r="V89" s="18">
        <v>10</v>
      </c>
      <c r="W89" s="18">
        <v>487</v>
      </c>
      <c r="X89" s="17">
        <v>69</v>
      </c>
      <c r="Y89" s="17">
        <v>968</v>
      </c>
      <c r="Z89" s="17">
        <v>495</v>
      </c>
      <c r="AA89" s="26">
        <v>0.0141414141414141</v>
      </c>
      <c r="AB89" s="18">
        <v>7</v>
      </c>
      <c r="AC89" s="18">
        <v>336</v>
      </c>
      <c r="AD89" s="17">
        <v>69</v>
      </c>
      <c r="AE89" s="17">
        <v>1010</v>
      </c>
      <c r="AF89" s="17">
        <v>649</v>
      </c>
      <c r="AG89" s="26">
        <v>0.0308166409861325</v>
      </c>
      <c r="AH89" s="18">
        <v>20</v>
      </c>
      <c r="AI89" s="18">
        <v>1060</v>
      </c>
      <c r="AJ89" s="17">
        <v>69</v>
      </c>
      <c r="AK89" s="17">
        <v>968</v>
      </c>
      <c r="AL89" s="17">
        <v>697</v>
      </c>
      <c r="AM89" s="26">
        <v>0.0344332855093257</v>
      </c>
      <c r="AN89" s="18">
        <v>24</v>
      </c>
      <c r="AO89" s="18">
        <v>1158</v>
      </c>
      <c r="AP89" s="17">
        <v>69</v>
      </c>
      <c r="AQ89" s="17">
        <v>1257</v>
      </c>
      <c r="AR89" s="17">
        <v>838</v>
      </c>
      <c r="AS89" s="26">
        <v>0.045346062052506</v>
      </c>
      <c r="AT89" s="18">
        <v>38</v>
      </c>
      <c r="AU89" s="18">
        <v>1869</v>
      </c>
      <c r="AV89" s="17">
        <v>69</v>
      </c>
      <c r="AW89" s="17">
        <v>1305</v>
      </c>
      <c r="AX89" s="17">
        <v>1047</v>
      </c>
      <c r="AY89" s="26">
        <v>0.0324737344794651</v>
      </c>
      <c r="AZ89" s="17">
        <v>34</v>
      </c>
      <c r="BA89" s="18">
        <v>1674</v>
      </c>
      <c r="BB89" s="17">
        <v>69</v>
      </c>
      <c r="BC89" s="17">
        <v>1273</v>
      </c>
      <c r="BD89" s="17">
        <v>1181</v>
      </c>
      <c r="BE89" s="32">
        <v>0.0457239627434378</v>
      </c>
      <c r="BF89" s="17">
        <v>54</v>
      </c>
      <c r="BG89" s="18">
        <v>2714</v>
      </c>
      <c r="BH89" s="17">
        <v>69</v>
      </c>
      <c r="BI89" s="17">
        <v>1271</v>
      </c>
      <c r="BJ89" s="17">
        <v>880</v>
      </c>
      <c r="BK89" s="32">
        <v>0.0295454545454545</v>
      </c>
      <c r="BL89" s="18">
        <v>26</v>
      </c>
      <c r="BM89" s="18">
        <v>1267</v>
      </c>
      <c r="BN89" s="17">
        <v>69</v>
      </c>
      <c r="BO89" s="17">
        <v>1261</v>
      </c>
      <c r="BP89" s="17">
        <v>872</v>
      </c>
      <c r="BQ89" s="32">
        <v>0.0424311926605505</v>
      </c>
      <c r="BR89" s="18">
        <v>37</v>
      </c>
      <c r="BS89" s="18">
        <v>1854</v>
      </c>
      <c r="BT89" s="17">
        <v>69</v>
      </c>
      <c r="BU89" s="18">
        <v>1261</v>
      </c>
      <c r="BV89" s="17">
        <v>948</v>
      </c>
      <c r="BW89" s="32">
        <v>0.0453586497890295</v>
      </c>
      <c r="BX89" s="18">
        <v>43</v>
      </c>
      <c r="BY89" s="18">
        <v>2178</v>
      </c>
      <c r="BZ89" s="17">
        <v>69</v>
      </c>
      <c r="CA89" s="18">
        <v>1117</v>
      </c>
      <c r="CB89" s="18">
        <v>1034</v>
      </c>
      <c r="CC89" s="32">
        <v>0.062862669245648</v>
      </c>
      <c r="CD89" s="18">
        <v>65</v>
      </c>
      <c r="CE89" s="18">
        <v>3412</v>
      </c>
      <c r="CF89" s="17">
        <v>69</v>
      </c>
      <c r="CG89" s="18">
        <v>1027</v>
      </c>
      <c r="CH89" s="33">
        <v>948</v>
      </c>
      <c r="CI89" s="32">
        <v>0.0537974683544304</v>
      </c>
      <c r="CJ89" s="18">
        <v>51</v>
      </c>
      <c r="CK89" s="18">
        <v>2550</v>
      </c>
      <c r="CL89" s="17">
        <v>69</v>
      </c>
      <c r="CM89" s="18">
        <v>999</v>
      </c>
      <c r="CN89" s="33">
        <v>1156</v>
      </c>
      <c r="CO89" s="32">
        <v>0.0467128027681661</v>
      </c>
      <c r="CP89" s="17">
        <v>54</v>
      </c>
      <c r="CQ89" s="18">
        <v>2749</v>
      </c>
      <c r="CR89" s="17">
        <v>69</v>
      </c>
      <c r="CS89" s="17">
        <v>971</v>
      </c>
      <c r="CT89" s="33">
        <v>1109</v>
      </c>
      <c r="CU89" s="32">
        <v>0.0477908025247971</v>
      </c>
      <c r="CV89" s="17">
        <v>53</v>
      </c>
      <c r="CW89" s="18">
        <v>2610</v>
      </c>
      <c r="CX89" s="17">
        <v>69</v>
      </c>
      <c r="CY89" s="17">
        <v>889</v>
      </c>
      <c r="CZ89" s="33">
        <v>1009</v>
      </c>
      <c r="DA89" s="32">
        <v>0.0445986124876115</v>
      </c>
      <c r="DB89" s="18">
        <v>45</v>
      </c>
      <c r="DC89" s="18">
        <v>2238</v>
      </c>
      <c r="DD89" s="18">
        <f t="shared" si="56"/>
        <v>49.7333333333333</v>
      </c>
      <c r="DE89" s="17">
        <v>59</v>
      </c>
      <c r="DF89" s="17">
        <f t="shared" si="57"/>
        <v>-417</v>
      </c>
      <c r="DG89" s="36">
        <f t="shared" si="58"/>
        <v>-0.186327077747989</v>
      </c>
      <c r="DH89" s="18">
        <v>766</v>
      </c>
      <c r="DI89" s="18">
        <v>1160</v>
      </c>
      <c r="DJ89" s="26">
        <v>0.0456896551724138</v>
      </c>
      <c r="DK89" s="18">
        <v>53</v>
      </c>
      <c r="DL89" s="18">
        <v>2611</v>
      </c>
      <c r="DM89" s="18">
        <f t="shared" si="100"/>
        <v>49.2641509433962</v>
      </c>
      <c r="DN89" s="17">
        <v>59</v>
      </c>
      <c r="DO89" s="17">
        <f t="shared" si="59"/>
        <v>-516</v>
      </c>
      <c r="DP89" s="36">
        <f t="shared" si="60"/>
        <v>-0.197625430869399</v>
      </c>
      <c r="DQ89" s="18">
        <v>668</v>
      </c>
      <c r="DR89" s="18">
        <v>976</v>
      </c>
      <c r="DS89" s="26">
        <v>0.0338114754098361</v>
      </c>
      <c r="DT89" s="18">
        <v>33</v>
      </c>
      <c r="DU89" s="18">
        <v>1635</v>
      </c>
      <c r="DV89" s="18">
        <f t="shared" si="61"/>
        <v>49.5454545454545</v>
      </c>
      <c r="DW89" s="17">
        <v>59</v>
      </c>
      <c r="DX89" s="17">
        <f t="shared" si="62"/>
        <v>-312</v>
      </c>
      <c r="DY89" s="36">
        <f t="shared" si="63"/>
        <v>-0.190825688073394</v>
      </c>
      <c r="DZ89" s="18">
        <v>670</v>
      </c>
      <c r="EA89" s="18">
        <v>789</v>
      </c>
      <c r="EB89" s="26">
        <v>0.0380228136882129</v>
      </c>
      <c r="EC89" s="18">
        <v>30</v>
      </c>
      <c r="ED89" s="18">
        <v>1480</v>
      </c>
      <c r="EE89" s="18">
        <f t="shared" si="64"/>
        <v>49.3333333333333</v>
      </c>
      <c r="EF89" s="17">
        <v>59</v>
      </c>
      <c r="EG89" s="17">
        <f t="shared" si="65"/>
        <v>-290</v>
      </c>
      <c r="EH89" s="36">
        <f t="shared" si="66"/>
        <v>-0.195945945945946</v>
      </c>
      <c r="EI89" s="18">
        <v>548</v>
      </c>
      <c r="EJ89" s="18">
        <v>920</v>
      </c>
      <c r="EK89" s="26">
        <v>0.0423913043478261</v>
      </c>
      <c r="EL89" s="18">
        <v>39</v>
      </c>
      <c r="EM89" s="18">
        <v>1897</v>
      </c>
      <c r="EN89" s="18">
        <f t="shared" si="67"/>
        <v>48.6410256410256</v>
      </c>
      <c r="EO89" s="17">
        <v>59</v>
      </c>
      <c r="EP89" s="17">
        <f t="shared" si="68"/>
        <v>-404</v>
      </c>
      <c r="EQ89" s="36">
        <f t="shared" si="69"/>
        <v>-0.212967843964154</v>
      </c>
      <c r="ER89" s="18">
        <v>476</v>
      </c>
      <c r="ES89" s="18">
        <v>856</v>
      </c>
      <c r="ET89" s="26">
        <v>0.022196261682243</v>
      </c>
      <c r="EU89" s="17">
        <v>19</v>
      </c>
      <c r="EV89" s="18">
        <v>1109</v>
      </c>
      <c r="EW89" s="18">
        <f t="shared" si="70"/>
        <v>58.3684210526316</v>
      </c>
      <c r="EX89" s="17">
        <v>59</v>
      </c>
      <c r="EY89" s="17">
        <f t="shared" si="71"/>
        <v>-11.9999999999999</v>
      </c>
      <c r="EZ89" s="36">
        <f t="shared" si="72"/>
        <v>-0.0108205590622182</v>
      </c>
      <c r="FA89" s="17">
        <v>440</v>
      </c>
      <c r="FB89" s="18">
        <v>659</v>
      </c>
      <c r="FC89" s="26">
        <v>0.0257966616084977</v>
      </c>
      <c r="FD89" s="17">
        <v>17</v>
      </c>
      <c r="FE89" s="18">
        <v>1008</v>
      </c>
      <c r="FF89" s="18">
        <f t="shared" si="73"/>
        <v>59.2941176470588</v>
      </c>
      <c r="FG89" s="17">
        <v>59</v>
      </c>
      <c r="FH89" s="17">
        <f t="shared" si="74"/>
        <v>5.00000000000004</v>
      </c>
      <c r="FI89" s="36">
        <f t="shared" si="75"/>
        <v>0.0049603174603175</v>
      </c>
      <c r="FJ89" s="17">
        <v>428</v>
      </c>
      <c r="FK89" s="18">
        <v>575</v>
      </c>
      <c r="FL89" s="26">
        <v>0.0121739130434783</v>
      </c>
      <c r="FM89" s="17">
        <v>7</v>
      </c>
      <c r="FN89" s="18">
        <v>434</v>
      </c>
      <c r="FO89" s="18">
        <f t="shared" si="76"/>
        <v>62</v>
      </c>
      <c r="FP89" s="17">
        <v>59</v>
      </c>
      <c r="FQ89" s="17">
        <f t="shared" si="77"/>
        <v>21</v>
      </c>
      <c r="FR89" s="36">
        <f t="shared" si="78"/>
        <v>0.0483870967741935</v>
      </c>
      <c r="FS89" s="17">
        <v>1336</v>
      </c>
      <c r="FT89" s="18">
        <v>551</v>
      </c>
      <c r="FU89" s="26">
        <v>0.0381125226860254</v>
      </c>
      <c r="FV89" s="17">
        <v>21</v>
      </c>
      <c r="FW89" s="18">
        <v>1254</v>
      </c>
      <c r="FX89" s="18">
        <f t="shared" si="79"/>
        <v>59.7142857142857</v>
      </c>
      <c r="FY89" s="17">
        <v>59</v>
      </c>
      <c r="FZ89" s="17">
        <f t="shared" si="80"/>
        <v>15</v>
      </c>
      <c r="GA89" s="36">
        <f t="shared" si="81"/>
        <v>0.0119617224880383</v>
      </c>
      <c r="GB89" s="17">
        <v>506</v>
      </c>
      <c r="GC89" s="18">
        <v>483</v>
      </c>
      <c r="GD89" s="26">
        <v>0.0289855072463768</v>
      </c>
      <c r="GE89" s="17">
        <v>14</v>
      </c>
      <c r="GF89" s="18">
        <v>823</v>
      </c>
      <c r="GG89" s="18">
        <f t="shared" si="82"/>
        <v>58.7857142857143</v>
      </c>
      <c r="GH89" s="17">
        <v>59</v>
      </c>
      <c r="GI89" s="17">
        <f t="shared" si="83"/>
        <v>-3.00000000000001</v>
      </c>
      <c r="GJ89" s="36">
        <f t="shared" si="84"/>
        <v>-0.00364520048602675</v>
      </c>
      <c r="GK89" s="17">
        <v>496</v>
      </c>
      <c r="GL89" s="18">
        <v>426</v>
      </c>
      <c r="GM89" s="26">
        <v>0.0187793427230047</v>
      </c>
      <c r="GN89" s="18">
        <v>8</v>
      </c>
      <c r="GO89" s="18">
        <v>472</v>
      </c>
      <c r="GP89" s="18">
        <f t="shared" si="85"/>
        <v>59</v>
      </c>
      <c r="GQ89" s="17">
        <v>59</v>
      </c>
      <c r="GR89" s="17">
        <f t="shared" si="86"/>
        <v>0</v>
      </c>
      <c r="GS89" s="36">
        <f t="shared" si="87"/>
        <v>0</v>
      </c>
      <c r="GT89" s="17">
        <v>564</v>
      </c>
      <c r="GU89" s="18">
        <v>501</v>
      </c>
      <c r="GV89" s="26">
        <v>0.0239520958083832</v>
      </c>
      <c r="GW89" s="18">
        <v>12</v>
      </c>
      <c r="GX89" s="18">
        <v>702</v>
      </c>
      <c r="GY89" s="18">
        <v>58.5</v>
      </c>
      <c r="GZ89" s="17">
        <v>59</v>
      </c>
      <c r="HA89" s="17">
        <v>-6</v>
      </c>
      <c r="HB89" s="36">
        <v>-0.00854700854700855</v>
      </c>
      <c r="HC89" s="17">
        <v>676</v>
      </c>
      <c r="HD89" s="18">
        <v>664</v>
      </c>
      <c r="HE89" s="26">
        <v>0.0406626506024096</v>
      </c>
      <c r="HF89" s="18">
        <v>27</v>
      </c>
      <c r="HG89" s="18">
        <v>1580</v>
      </c>
      <c r="HH89" s="40">
        <v>58.5185185185185</v>
      </c>
      <c r="HI89" s="17">
        <v>59</v>
      </c>
      <c r="HJ89" s="17">
        <v>-13</v>
      </c>
      <c r="HK89" s="36">
        <v>-0.00822784810126581</v>
      </c>
      <c r="HL89" s="18">
        <v>550</v>
      </c>
      <c r="HM89" s="18">
        <v>589</v>
      </c>
      <c r="HN89" s="26">
        <v>0.0237691001697793</v>
      </c>
      <c r="HO89" s="18">
        <v>14</v>
      </c>
      <c r="HP89" s="18">
        <v>834</v>
      </c>
      <c r="HQ89" s="18">
        <f t="shared" ref="HQ89:HQ109" si="102">HP89/HO89</f>
        <v>59.5714285714286</v>
      </c>
      <c r="HR89" s="17">
        <v>59</v>
      </c>
      <c r="HS89" s="17">
        <f t="shared" si="88"/>
        <v>7.99999999999997</v>
      </c>
      <c r="HT89" s="36">
        <f t="shared" si="89"/>
        <v>0.0095923261390887</v>
      </c>
      <c r="HU89" s="18">
        <v>956</v>
      </c>
      <c r="HV89" s="18">
        <v>513</v>
      </c>
      <c r="HW89" s="26">
        <v>0.0272904483430799</v>
      </c>
      <c r="HX89" s="17">
        <v>14</v>
      </c>
      <c r="HY89" s="18">
        <v>823</v>
      </c>
      <c r="HZ89" s="18">
        <v>58.7857142857143</v>
      </c>
      <c r="IA89" s="17">
        <v>59</v>
      </c>
      <c r="IB89" s="17">
        <f t="shared" si="90"/>
        <v>-2.99999999999982</v>
      </c>
      <c r="IC89" s="36">
        <f t="shared" si="91"/>
        <v>-0.00364520048602651</v>
      </c>
      <c r="ID89" s="18">
        <v>1898</v>
      </c>
      <c r="IE89" s="18">
        <v>444</v>
      </c>
      <c r="IF89" s="26">
        <v>0.0405405405405405</v>
      </c>
      <c r="IG89" s="17">
        <v>18</v>
      </c>
      <c r="IH89" s="18">
        <v>1067</v>
      </c>
      <c r="II89" s="40">
        <v>59.2777777777778</v>
      </c>
      <c r="IJ89" s="17">
        <v>59</v>
      </c>
      <c r="IK89" s="17">
        <f t="shared" si="92"/>
        <v>5.0000000000004</v>
      </c>
      <c r="IL89" s="36">
        <f t="shared" si="93"/>
        <v>0.00468603561387104</v>
      </c>
      <c r="IM89" s="17">
        <v>2278</v>
      </c>
      <c r="IN89" s="17"/>
      <c r="IO89" s="17">
        <v>564</v>
      </c>
      <c r="IP89" s="17">
        <v>26742.7</v>
      </c>
      <c r="IQ89" s="18">
        <v>429</v>
      </c>
      <c r="IR89" s="18">
        <v>22850.56</v>
      </c>
      <c r="IS89" s="17"/>
      <c r="IT89" s="17"/>
      <c r="IU89" s="17"/>
      <c r="IV89" s="17"/>
      <c r="IW89" s="16"/>
      <c r="IX89" s="16"/>
      <c r="IY89" s="16"/>
      <c r="IZ89" s="16"/>
      <c r="JA89" s="41"/>
      <c r="JB89" s="41"/>
      <c r="JC89" s="41"/>
      <c r="JD89" s="41"/>
      <c r="JE89" s="18"/>
      <c r="JF89" s="41"/>
      <c r="JG89" s="41"/>
      <c r="JH89" s="41"/>
      <c r="JI89" s="18"/>
      <c r="JJ89" s="18"/>
      <c r="JK89" s="18">
        <f t="shared" si="94"/>
        <v>912</v>
      </c>
      <c r="JL89" s="18">
        <f t="shared" si="95"/>
        <v>47148</v>
      </c>
      <c r="JM89" s="17">
        <v>59</v>
      </c>
      <c r="JN89" s="17">
        <f t="shared" si="96"/>
        <v>-6660</v>
      </c>
      <c r="JO89" s="36">
        <f t="shared" si="97"/>
        <v>-0.141257317383558</v>
      </c>
      <c r="JP89" s="18">
        <f t="shared" si="98"/>
        <v>1905</v>
      </c>
      <c r="JQ89" s="42">
        <f t="shared" si="99"/>
        <v>96741.26</v>
      </c>
      <c r="JR89" s="43"/>
      <c r="JS89" s="43"/>
    </row>
    <row r="90" customFormat="1" ht="16.5" spans="1:279">
      <c r="A90" s="16"/>
      <c r="B90" s="17" t="s">
        <v>51</v>
      </c>
      <c r="C90" s="18">
        <v>6939962765983</v>
      </c>
      <c r="D90" s="18">
        <v>599004698044</v>
      </c>
      <c r="E90" s="18">
        <v>21065212000269</v>
      </c>
      <c r="F90" s="17" t="s">
        <v>353</v>
      </c>
      <c r="G90" s="19" t="s">
        <v>354</v>
      </c>
      <c r="H90" s="17" t="s">
        <v>129</v>
      </c>
      <c r="I90" s="26">
        <f>VLOOKUP(C90,[2]Sheet2!J:O,6,0)</f>
        <v>1</v>
      </c>
      <c r="J90" s="17">
        <f>VLOOKUP(C90,[2]Sheet2!J:M,4,0)</f>
        <v>641</v>
      </c>
      <c r="K90" s="17">
        <f>VLOOKUP(C90,[2]Sheet2!J:P,7,0)</f>
        <v>71</v>
      </c>
      <c r="L90" s="18">
        <f>VLOOKUP(C90,[2]Sheet2!J:N,5,0)</f>
        <v>38.149154589372</v>
      </c>
      <c r="M90" s="27" t="e">
        <f ca="1" t="shared" si="55"/>
        <v>#VALUE!</v>
      </c>
      <c r="N90" s="17">
        <v>915</v>
      </c>
      <c r="O90" s="26">
        <v>0.0459016393442623</v>
      </c>
      <c r="P90" s="18">
        <v>42</v>
      </c>
      <c r="Q90" s="18">
        <v>2061</v>
      </c>
      <c r="R90" s="17">
        <v>69</v>
      </c>
      <c r="S90" s="17">
        <v>240</v>
      </c>
      <c r="T90" s="17">
        <v>847</v>
      </c>
      <c r="U90" s="26">
        <v>0.025974025974026</v>
      </c>
      <c r="V90" s="18">
        <v>22</v>
      </c>
      <c r="W90" s="18">
        <v>1064</v>
      </c>
      <c r="X90" s="17">
        <v>69</v>
      </c>
      <c r="Y90" s="17">
        <v>309</v>
      </c>
      <c r="Z90" s="17">
        <v>1008</v>
      </c>
      <c r="AA90" s="26">
        <v>0.0317460317460317</v>
      </c>
      <c r="AB90" s="18">
        <v>32</v>
      </c>
      <c r="AC90" s="18">
        <v>1570</v>
      </c>
      <c r="AD90" s="17">
        <v>69</v>
      </c>
      <c r="AE90" s="17">
        <v>439</v>
      </c>
      <c r="AF90" s="17">
        <v>1624</v>
      </c>
      <c r="AG90" s="26">
        <v>0.0344827586206897</v>
      </c>
      <c r="AH90" s="18">
        <v>56</v>
      </c>
      <c r="AI90" s="18">
        <v>2743</v>
      </c>
      <c r="AJ90" s="17">
        <v>69</v>
      </c>
      <c r="AK90" s="17">
        <v>509</v>
      </c>
      <c r="AL90" s="17">
        <v>1632</v>
      </c>
      <c r="AM90" s="26">
        <v>0.0428921568627451</v>
      </c>
      <c r="AN90" s="18">
        <v>70</v>
      </c>
      <c r="AO90" s="18">
        <v>3420</v>
      </c>
      <c r="AP90" s="17">
        <v>69</v>
      </c>
      <c r="AQ90" s="17">
        <v>490</v>
      </c>
      <c r="AR90" s="17">
        <v>1524</v>
      </c>
      <c r="AS90" s="26">
        <v>0.0308398950131234</v>
      </c>
      <c r="AT90" s="18">
        <v>47</v>
      </c>
      <c r="AU90" s="18">
        <v>2310</v>
      </c>
      <c r="AV90" s="17">
        <v>69</v>
      </c>
      <c r="AW90" s="17">
        <v>479</v>
      </c>
      <c r="AX90" s="17">
        <v>1623</v>
      </c>
      <c r="AY90" s="26">
        <v>0.0295748613678373</v>
      </c>
      <c r="AZ90" s="17">
        <v>48</v>
      </c>
      <c r="BA90" s="18">
        <v>2357</v>
      </c>
      <c r="BB90" s="17">
        <v>69</v>
      </c>
      <c r="BC90" s="17">
        <v>437</v>
      </c>
      <c r="BD90" s="17">
        <v>1848</v>
      </c>
      <c r="BE90" s="32">
        <v>0.0432900432900433</v>
      </c>
      <c r="BF90" s="17">
        <v>80</v>
      </c>
      <c r="BG90" s="18">
        <v>3946</v>
      </c>
      <c r="BH90" s="17">
        <v>69</v>
      </c>
      <c r="BI90" s="17">
        <v>435</v>
      </c>
      <c r="BJ90" s="17">
        <v>1840</v>
      </c>
      <c r="BK90" s="32">
        <v>0.021195652173913</v>
      </c>
      <c r="BL90" s="18">
        <v>39</v>
      </c>
      <c r="BM90" s="18">
        <v>1915</v>
      </c>
      <c r="BN90" s="17">
        <v>69</v>
      </c>
      <c r="BO90" s="17">
        <v>409</v>
      </c>
      <c r="BP90" s="17">
        <v>1271</v>
      </c>
      <c r="BQ90" s="32">
        <v>0.029897718332022</v>
      </c>
      <c r="BR90" s="18">
        <v>38</v>
      </c>
      <c r="BS90" s="18">
        <v>1859</v>
      </c>
      <c r="BT90" s="17">
        <v>69</v>
      </c>
      <c r="BU90" s="18">
        <v>409</v>
      </c>
      <c r="BV90" s="17">
        <v>1384</v>
      </c>
      <c r="BW90" s="32">
        <v>0.0354046242774567</v>
      </c>
      <c r="BX90" s="18">
        <v>49</v>
      </c>
      <c r="BY90" s="18">
        <v>2512</v>
      </c>
      <c r="BZ90" s="17">
        <v>69</v>
      </c>
      <c r="CA90" s="18">
        <v>328</v>
      </c>
      <c r="CB90" s="18">
        <v>1742</v>
      </c>
      <c r="CC90" s="32">
        <v>0.0539609644087256</v>
      </c>
      <c r="CD90" s="18">
        <v>94</v>
      </c>
      <c r="CE90" s="18">
        <v>4608</v>
      </c>
      <c r="CF90" s="17">
        <v>69</v>
      </c>
      <c r="CG90" s="18">
        <v>242</v>
      </c>
      <c r="CH90" s="33">
        <v>1467</v>
      </c>
      <c r="CI90" s="32">
        <v>0.0361281526925699</v>
      </c>
      <c r="CJ90" s="18">
        <v>53</v>
      </c>
      <c r="CK90" s="18">
        <v>2591</v>
      </c>
      <c r="CL90" s="17">
        <v>69</v>
      </c>
      <c r="CM90" s="18">
        <v>194</v>
      </c>
      <c r="CN90" s="33">
        <v>1280</v>
      </c>
      <c r="CO90" s="32">
        <v>0.040625</v>
      </c>
      <c r="CP90" s="17">
        <v>52</v>
      </c>
      <c r="CQ90" s="18">
        <v>2528</v>
      </c>
      <c r="CR90" s="17">
        <v>69</v>
      </c>
      <c r="CS90" s="17">
        <v>146</v>
      </c>
      <c r="CT90" s="33">
        <v>885</v>
      </c>
      <c r="CU90" s="32">
        <v>0.0282485875706215</v>
      </c>
      <c r="CV90" s="17">
        <v>25</v>
      </c>
      <c r="CW90" s="18">
        <v>1262</v>
      </c>
      <c r="CX90" s="17">
        <v>69</v>
      </c>
      <c r="CY90" s="17">
        <v>120</v>
      </c>
      <c r="CZ90" s="33">
        <v>716</v>
      </c>
      <c r="DA90" s="32">
        <v>0.032122905027933</v>
      </c>
      <c r="DB90" s="18">
        <v>23</v>
      </c>
      <c r="DC90" s="18">
        <v>1122</v>
      </c>
      <c r="DD90" s="18">
        <f t="shared" si="56"/>
        <v>48.7826086956522</v>
      </c>
      <c r="DE90" s="17">
        <v>59</v>
      </c>
      <c r="DF90" s="17">
        <f t="shared" si="57"/>
        <v>-235</v>
      </c>
      <c r="DG90" s="36">
        <f t="shared" si="58"/>
        <v>-0.209447415329768</v>
      </c>
      <c r="DH90" s="18">
        <v>708</v>
      </c>
      <c r="DI90" s="18">
        <v>670</v>
      </c>
      <c r="DJ90" s="26">
        <v>0.0417910447761194</v>
      </c>
      <c r="DK90" s="18">
        <v>28</v>
      </c>
      <c r="DL90" s="18">
        <v>1387</v>
      </c>
      <c r="DM90" s="18">
        <f t="shared" si="100"/>
        <v>49.5357142857143</v>
      </c>
      <c r="DN90" s="17">
        <v>59</v>
      </c>
      <c r="DO90" s="17">
        <f t="shared" si="59"/>
        <v>-265</v>
      </c>
      <c r="DP90" s="36">
        <f t="shared" si="60"/>
        <v>-0.191059841384283</v>
      </c>
      <c r="DQ90" s="18">
        <v>683</v>
      </c>
      <c r="DR90" s="18">
        <v>473</v>
      </c>
      <c r="DS90" s="26">
        <v>0.0274841437632135</v>
      </c>
      <c r="DT90" s="18">
        <v>13</v>
      </c>
      <c r="DU90" s="18">
        <v>662</v>
      </c>
      <c r="DV90" s="18">
        <f t="shared" si="61"/>
        <v>50.9230769230769</v>
      </c>
      <c r="DW90" s="17">
        <v>59</v>
      </c>
      <c r="DX90" s="17">
        <f t="shared" si="62"/>
        <v>-105</v>
      </c>
      <c r="DY90" s="36">
        <f t="shared" si="63"/>
        <v>-0.158610271903323</v>
      </c>
      <c r="DZ90" s="18">
        <v>60</v>
      </c>
      <c r="EA90" s="18">
        <v>398</v>
      </c>
      <c r="EB90" s="26">
        <v>0.0251256281407035</v>
      </c>
      <c r="EC90" s="18">
        <v>10</v>
      </c>
      <c r="ED90" s="18">
        <v>604</v>
      </c>
      <c r="EE90" s="18">
        <f t="shared" si="64"/>
        <v>60.4</v>
      </c>
      <c r="EF90" s="17">
        <v>59</v>
      </c>
      <c r="EG90" s="17">
        <f t="shared" si="65"/>
        <v>14</v>
      </c>
      <c r="EH90" s="36">
        <f t="shared" si="66"/>
        <v>0.0231788079470198</v>
      </c>
      <c r="EI90" s="18">
        <v>51</v>
      </c>
      <c r="EJ90" s="18">
        <v>615</v>
      </c>
      <c r="EK90" s="26">
        <v>0.00975609756097561</v>
      </c>
      <c r="EL90" s="18">
        <v>6</v>
      </c>
      <c r="EM90" s="18">
        <v>354</v>
      </c>
      <c r="EN90" s="18">
        <f t="shared" si="67"/>
        <v>59</v>
      </c>
      <c r="EO90" s="17">
        <v>59</v>
      </c>
      <c r="EP90" s="17">
        <f t="shared" si="68"/>
        <v>0</v>
      </c>
      <c r="EQ90" s="36">
        <f t="shared" si="69"/>
        <v>0</v>
      </c>
      <c r="ER90" s="18">
        <v>45</v>
      </c>
      <c r="ES90" s="18">
        <v>581</v>
      </c>
      <c r="ET90" s="26">
        <v>0.0103270223752151</v>
      </c>
      <c r="EU90" s="17">
        <v>6</v>
      </c>
      <c r="EV90" s="18">
        <v>352</v>
      </c>
      <c r="EW90" s="18">
        <f t="shared" si="70"/>
        <v>58.6666666666667</v>
      </c>
      <c r="EX90" s="17">
        <v>59</v>
      </c>
      <c r="EY90" s="17">
        <f t="shared" si="71"/>
        <v>-2.00000000000001</v>
      </c>
      <c r="EZ90" s="36">
        <f t="shared" si="72"/>
        <v>-0.00568181818181822</v>
      </c>
      <c r="FA90" s="17">
        <v>59</v>
      </c>
      <c r="FB90" s="18">
        <v>522</v>
      </c>
      <c r="FC90" s="26">
        <v>0.0172413793103448</v>
      </c>
      <c r="FD90" s="17">
        <v>9</v>
      </c>
      <c r="FE90" s="18">
        <v>527</v>
      </c>
      <c r="FF90" s="18">
        <f t="shared" si="73"/>
        <v>58.5555555555556</v>
      </c>
      <c r="FG90" s="17">
        <v>59</v>
      </c>
      <c r="FH90" s="17">
        <f t="shared" si="74"/>
        <v>-3.99999999999999</v>
      </c>
      <c r="FI90" s="36">
        <f t="shared" si="75"/>
        <v>-0.00759013282732445</v>
      </c>
      <c r="FJ90" s="17">
        <v>131</v>
      </c>
      <c r="FK90" s="18">
        <v>594</v>
      </c>
      <c r="FL90" s="26">
        <v>0.0218855218855219</v>
      </c>
      <c r="FM90" s="17">
        <v>13</v>
      </c>
      <c r="FN90" s="18">
        <v>761</v>
      </c>
      <c r="FO90" s="18">
        <f t="shared" si="76"/>
        <v>58.5384615384615</v>
      </c>
      <c r="FP90" s="17">
        <v>59</v>
      </c>
      <c r="FQ90" s="17">
        <f t="shared" si="77"/>
        <v>-5.99999999999998</v>
      </c>
      <c r="FR90" s="36">
        <f t="shared" si="78"/>
        <v>-0.00788436268068328</v>
      </c>
      <c r="FS90" s="17">
        <v>488</v>
      </c>
      <c r="FT90" s="18">
        <v>658</v>
      </c>
      <c r="FU90" s="26">
        <v>0.013677811550152</v>
      </c>
      <c r="FV90" s="17">
        <v>9</v>
      </c>
      <c r="FW90" s="18">
        <v>546</v>
      </c>
      <c r="FX90" s="18">
        <f t="shared" si="79"/>
        <v>60.6666666666667</v>
      </c>
      <c r="FY90" s="17">
        <v>59</v>
      </c>
      <c r="FZ90" s="17">
        <f t="shared" si="80"/>
        <v>15</v>
      </c>
      <c r="GA90" s="36">
        <f t="shared" si="81"/>
        <v>0.0274725274725274</v>
      </c>
      <c r="GB90" s="17">
        <v>548</v>
      </c>
      <c r="GC90" s="18">
        <v>743</v>
      </c>
      <c r="GD90" s="26">
        <v>0.0121130551816958</v>
      </c>
      <c r="GE90" s="17">
        <v>9</v>
      </c>
      <c r="GF90" s="18">
        <v>527</v>
      </c>
      <c r="GG90" s="18">
        <f t="shared" si="82"/>
        <v>58.5555555555556</v>
      </c>
      <c r="GH90" s="17">
        <v>59</v>
      </c>
      <c r="GI90" s="17">
        <f t="shared" si="83"/>
        <v>-3.99999999999999</v>
      </c>
      <c r="GJ90" s="36">
        <f t="shared" si="84"/>
        <v>-0.00759013282732445</v>
      </c>
      <c r="GK90" s="17">
        <v>591</v>
      </c>
      <c r="GL90" s="18">
        <v>819</v>
      </c>
      <c r="GM90" s="26">
        <v>0.0280830280830281</v>
      </c>
      <c r="GN90" s="18">
        <v>23</v>
      </c>
      <c r="GO90" s="18">
        <v>1343</v>
      </c>
      <c r="GP90" s="18">
        <f t="shared" si="85"/>
        <v>58.3913043478261</v>
      </c>
      <c r="GQ90" s="17">
        <v>59</v>
      </c>
      <c r="GR90" s="17">
        <f t="shared" si="86"/>
        <v>-14</v>
      </c>
      <c r="GS90" s="36">
        <f t="shared" si="87"/>
        <v>-0.0104244229337305</v>
      </c>
      <c r="GT90" s="17">
        <v>678</v>
      </c>
      <c r="GU90" s="18">
        <v>1010</v>
      </c>
      <c r="GV90" s="26">
        <v>0.0247524752475248</v>
      </c>
      <c r="GW90" s="18">
        <v>25</v>
      </c>
      <c r="GX90" s="18">
        <v>1460</v>
      </c>
      <c r="GY90" s="18">
        <v>58.4</v>
      </c>
      <c r="GZ90" s="17">
        <v>59</v>
      </c>
      <c r="HA90" s="17">
        <v>-15</v>
      </c>
      <c r="HB90" s="36">
        <v>-0.0102739726027397</v>
      </c>
      <c r="HC90" s="17">
        <v>567</v>
      </c>
      <c r="HD90" s="18">
        <v>1062</v>
      </c>
      <c r="HE90" s="26">
        <v>0.0131826741996234</v>
      </c>
      <c r="HF90" s="18">
        <v>14</v>
      </c>
      <c r="HG90" s="18">
        <v>821</v>
      </c>
      <c r="HH90" s="40">
        <v>58.6428571428571</v>
      </c>
      <c r="HI90" s="17">
        <v>59</v>
      </c>
      <c r="HJ90" s="17">
        <v>-4.99999999999996</v>
      </c>
      <c r="HK90" s="36">
        <v>-0.00609013398294757</v>
      </c>
      <c r="HL90" s="18">
        <v>594</v>
      </c>
      <c r="HM90" s="18">
        <v>765</v>
      </c>
      <c r="HN90" s="26">
        <v>0.0143790849673203</v>
      </c>
      <c r="HO90" s="18">
        <v>11</v>
      </c>
      <c r="HP90" s="18">
        <v>644</v>
      </c>
      <c r="HQ90" s="18">
        <f t="shared" si="102"/>
        <v>58.5454545454545</v>
      </c>
      <c r="HR90" s="17">
        <v>59</v>
      </c>
      <c r="HS90" s="17">
        <f t="shared" si="88"/>
        <v>-4.99999999999999</v>
      </c>
      <c r="HT90" s="36">
        <f t="shared" si="89"/>
        <v>-0.00776397515527948</v>
      </c>
      <c r="HU90" s="18">
        <v>611</v>
      </c>
      <c r="HV90" s="18">
        <v>714</v>
      </c>
      <c r="HW90" s="26">
        <v>0.0112044817927171</v>
      </c>
      <c r="HX90" s="17">
        <v>8</v>
      </c>
      <c r="HY90" s="18">
        <v>459</v>
      </c>
      <c r="HZ90" s="18">
        <v>57.375</v>
      </c>
      <c r="IA90" s="17">
        <v>59</v>
      </c>
      <c r="IB90" s="17">
        <f t="shared" si="90"/>
        <v>-13</v>
      </c>
      <c r="IC90" s="36">
        <f t="shared" si="91"/>
        <v>-0.028322440087146</v>
      </c>
      <c r="ID90" s="18">
        <v>1635</v>
      </c>
      <c r="IE90" s="18">
        <v>707</v>
      </c>
      <c r="IF90" s="26">
        <v>0.0226308345120226</v>
      </c>
      <c r="IG90" s="17">
        <v>16</v>
      </c>
      <c r="IH90" s="18">
        <v>949</v>
      </c>
      <c r="II90" s="40">
        <v>59.3125</v>
      </c>
      <c r="IJ90" s="17">
        <v>59</v>
      </c>
      <c r="IK90" s="17">
        <f t="shared" si="92"/>
        <v>5</v>
      </c>
      <c r="IL90" s="36">
        <f t="shared" si="93"/>
        <v>0.00526870389884088</v>
      </c>
      <c r="IM90" s="17">
        <v>1648</v>
      </c>
      <c r="IN90" s="17"/>
      <c r="IO90" s="17">
        <v>535</v>
      </c>
      <c r="IP90" s="17">
        <v>25197.72</v>
      </c>
      <c r="IQ90" s="18">
        <v>567</v>
      </c>
      <c r="IR90" s="18">
        <v>29720.69</v>
      </c>
      <c r="IS90" s="17"/>
      <c r="IT90" s="17"/>
      <c r="IU90" s="17"/>
      <c r="IV90" s="17"/>
      <c r="IW90" s="16"/>
      <c r="IX90" s="16"/>
      <c r="IY90" s="16"/>
      <c r="IZ90" s="16"/>
      <c r="JA90" s="41"/>
      <c r="JB90" s="41"/>
      <c r="JC90" s="41"/>
      <c r="JD90" s="41"/>
      <c r="JE90" s="18"/>
      <c r="JF90" s="41"/>
      <c r="JG90" s="41"/>
      <c r="JH90" s="41"/>
      <c r="JI90" s="18"/>
      <c r="JJ90" s="18"/>
      <c r="JK90" s="18">
        <f t="shared" si="94"/>
        <v>970</v>
      </c>
      <c r="JL90" s="18">
        <f t="shared" si="95"/>
        <v>49264</v>
      </c>
      <c r="JM90" s="17">
        <v>59</v>
      </c>
      <c r="JN90" s="17">
        <f t="shared" si="96"/>
        <v>-7966</v>
      </c>
      <c r="JO90" s="36">
        <f t="shared" si="97"/>
        <v>-0.161700227346541</v>
      </c>
      <c r="JP90" s="18">
        <f t="shared" si="98"/>
        <v>2072</v>
      </c>
      <c r="JQ90" s="42">
        <f t="shared" si="99"/>
        <v>104182.41</v>
      </c>
      <c r="JR90" s="43"/>
      <c r="JS90" s="43"/>
    </row>
    <row r="91" customFormat="1" ht="16.5" spans="1:279">
      <c r="A91" s="16"/>
      <c r="B91" s="17" t="s">
        <v>49</v>
      </c>
      <c r="C91" s="18">
        <v>6939962744384</v>
      </c>
      <c r="D91" s="18">
        <v>564683564412</v>
      </c>
      <c r="E91" s="18">
        <v>21062110000185</v>
      </c>
      <c r="F91" s="22" t="s">
        <v>355</v>
      </c>
      <c r="G91" s="19" t="s">
        <v>356</v>
      </c>
      <c r="H91" s="17" t="s">
        <v>129</v>
      </c>
      <c r="I91" s="26">
        <f>VLOOKUP(C91,[2]Sheet2!J:O,6,0)</f>
        <v>1</v>
      </c>
      <c r="J91" s="17">
        <f>VLOOKUP(C91,[2]Sheet2!J:M,4,0)</f>
        <v>464</v>
      </c>
      <c r="K91" s="17">
        <f>VLOOKUP(C91,[2]Sheet2!J:P,7,0)</f>
        <v>168</v>
      </c>
      <c r="L91" s="18">
        <f>VLOOKUP(C91,[2]Sheet2!J:N,5,0)</f>
        <v>38.5630043451272</v>
      </c>
      <c r="M91" s="27" t="e">
        <f ca="1" t="shared" si="55"/>
        <v>#VALUE!</v>
      </c>
      <c r="N91" s="17">
        <v>5789</v>
      </c>
      <c r="O91" s="26">
        <v>0.00846432889963724</v>
      </c>
      <c r="P91" s="18">
        <v>49</v>
      </c>
      <c r="Q91" s="18">
        <v>15571</v>
      </c>
      <c r="R91" s="17">
        <v>299</v>
      </c>
      <c r="S91" s="17">
        <v>750</v>
      </c>
      <c r="T91" s="17">
        <v>5105</v>
      </c>
      <c r="U91" s="26">
        <v>0.0109696376101861</v>
      </c>
      <c r="V91" s="18">
        <v>56</v>
      </c>
      <c r="W91" s="18">
        <v>17685</v>
      </c>
      <c r="X91" s="17">
        <v>299</v>
      </c>
      <c r="Y91" s="17">
        <v>646</v>
      </c>
      <c r="Z91" s="17">
        <v>6477</v>
      </c>
      <c r="AA91" s="26">
        <v>0.0140497143739386</v>
      </c>
      <c r="AB91" s="18">
        <v>91</v>
      </c>
      <c r="AC91" s="18">
        <v>28275</v>
      </c>
      <c r="AD91" s="17">
        <v>299</v>
      </c>
      <c r="AE91" s="17">
        <v>572</v>
      </c>
      <c r="AF91" s="17">
        <v>5719</v>
      </c>
      <c r="AG91" s="26">
        <v>0.00681937401643644</v>
      </c>
      <c r="AH91" s="18">
        <v>39</v>
      </c>
      <c r="AI91" s="18">
        <v>12152</v>
      </c>
      <c r="AJ91" s="17">
        <v>299</v>
      </c>
      <c r="AK91" s="17">
        <v>606</v>
      </c>
      <c r="AL91" s="17">
        <v>5857</v>
      </c>
      <c r="AM91" s="26">
        <v>0.0372204200102441</v>
      </c>
      <c r="AN91" s="18">
        <v>218</v>
      </c>
      <c r="AO91" s="18">
        <v>66723</v>
      </c>
      <c r="AP91" s="17">
        <v>299</v>
      </c>
      <c r="AQ91" s="17">
        <v>314</v>
      </c>
      <c r="AR91" s="17">
        <v>5213</v>
      </c>
      <c r="AS91" s="26">
        <v>0.0166890466142336</v>
      </c>
      <c r="AT91" s="18">
        <v>87</v>
      </c>
      <c r="AU91" s="18">
        <v>26566</v>
      </c>
      <c r="AV91" s="17">
        <v>299</v>
      </c>
      <c r="AW91" s="17">
        <v>234</v>
      </c>
      <c r="AX91" s="17">
        <v>4093</v>
      </c>
      <c r="AY91" s="26">
        <v>0.00586366967994136</v>
      </c>
      <c r="AZ91" s="17">
        <v>24</v>
      </c>
      <c r="BA91" s="18">
        <v>7757</v>
      </c>
      <c r="BB91" s="17">
        <v>299</v>
      </c>
      <c r="BC91" s="17">
        <v>368</v>
      </c>
      <c r="BD91" s="17">
        <v>5012</v>
      </c>
      <c r="BE91" s="32">
        <v>0.0141660015961692</v>
      </c>
      <c r="BF91" s="17">
        <v>71</v>
      </c>
      <c r="BG91" s="18">
        <v>22856</v>
      </c>
      <c r="BH91" s="17">
        <v>299</v>
      </c>
      <c r="BI91" s="17">
        <v>260</v>
      </c>
      <c r="BJ91" s="17">
        <v>3225</v>
      </c>
      <c r="BK91" s="32">
        <v>0.00651162790697674</v>
      </c>
      <c r="BL91" s="18">
        <v>21</v>
      </c>
      <c r="BM91" s="18">
        <v>6459</v>
      </c>
      <c r="BN91" s="17">
        <v>299</v>
      </c>
      <c r="BO91" s="17">
        <v>679</v>
      </c>
      <c r="BP91" s="17">
        <v>2070</v>
      </c>
      <c r="BQ91" s="32">
        <v>0.00676328502415459</v>
      </c>
      <c r="BR91" s="18">
        <v>14</v>
      </c>
      <c r="BS91" s="18">
        <v>4571</v>
      </c>
      <c r="BT91" s="17">
        <v>299</v>
      </c>
      <c r="BU91" s="18">
        <v>679</v>
      </c>
      <c r="BV91" s="17">
        <v>2252</v>
      </c>
      <c r="BW91" s="32">
        <v>0.00399644760213144</v>
      </c>
      <c r="BX91" s="18">
        <v>9</v>
      </c>
      <c r="BY91" s="18">
        <v>3011</v>
      </c>
      <c r="BZ91" s="17">
        <v>299</v>
      </c>
      <c r="CA91" s="18">
        <v>242</v>
      </c>
      <c r="CB91" s="18">
        <v>1491</v>
      </c>
      <c r="CC91" s="32">
        <v>0.00469483568075117</v>
      </c>
      <c r="CD91" s="18">
        <v>7</v>
      </c>
      <c r="CE91" s="18">
        <v>2173</v>
      </c>
      <c r="CF91" s="17">
        <v>299</v>
      </c>
      <c r="CG91" s="18">
        <v>232</v>
      </c>
      <c r="CH91" s="33">
        <v>1255</v>
      </c>
      <c r="CI91" s="32">
        <v>0.0047808764940239</v>
      </c>
      <c r="CJ91" s="18">
        <v>6</v>
      </c>
      <c r="CK91" s="18">
        <v>1994</v>
      </c>
      <c r="CL91" s="17">
        <v>299</v>
      </c>
      <c r="CM91" s="18">
        <v>230</v>
      </c>
      <c r="CN91" s="33">
        <v>965</v>
      </c>
      <c r="CO91" s="32">
        <v>0.00414507772020725</v>
      </c>
      <c r="CP91" s="17">
        <v>4</v>
      </c>
      <c r="CQ91" s="18">
        <v>1316</v>
      </c>
      <c r="CR91" s="17">
        <v>299</v>
      </c>
      <c r="CS91" s="17">
        <v>286</v>
      </c>
      <c r="CT91" s="33">
        <v>1089</v>
      </c>
      <c r="CU91" s="32">
        <v>0.00642791551882461</v>
      </c>
      <c r="CV91" s="17">
        <v>7</v>
      </c>
      <c r="CW91" s="18">
        <v>2278</v>
      </c>
      <c r="CX91" s="17">
        <v>299</v>
      </c>
      <c r="CY91" s="17">
        <v>308</v>
      </c>
      <c r="CZ91" s="33">
        <v>1107</v>
      </c>
      <c r="DA91" s="32">
        <v>0.00722673893405601</v>
      </c>
      <c r="DB91" s="18">
        <v>8</v>
      </c>
      <c r="DC91" s="18">
        <v>2592</v>
      </c>
      <c r="DD91" s="18">
        <f t="shared" si="56"/>
        <v>324</v>
      </c>
      <c r="DE91" s="17">
        <v>299</v>
      </c>
      <c r="DF91" s="17">
        <f t="shared" si="57"/>
        <v>200</v>
      </c>
      <c r="DG91" s="36">
        <f t="shared" si="58"/>
        <v>0.0771604938271605</v>
      </c>
      <c r="DH91" s="18">
        <v>402</v>
      </c>
      <c r="DI91" s="18">
        <v>1167</v>
      </c>
      <c r="DJ91" s="26">
        <v>0.0025706940874036</v>
      </c>
      <c r="DK91" s="18">
        <v>3</v>
      </c>
      <c r="DL91" s="18">
        <v>937</v>
      </c>
      <c r="DM91" s="18">
        <f t="shared" si="100"/>
        <v>312.333333333333</v>
      </c>
      <c r="DN91" s="17">
        <v>299</v>
      </c>
      <c r="DO91" s="17">
        <f t="shared" si="59"/>
        <v>39.9999999999999</v>
      </c>
      <c r="DP91" s="36">
        <f t="shared" si="60"/>
        <v>0.0426894343649946</v>
      </c>
      <c r="DQ91" s="18">
        <v>538</v>
      </c>
      <c r="DR91" s="18">
        <v>1171</v>
      </c>
      <c r="DS91" s="26">
        <v>0.0085397096498719</v>
      </c>
      <c r="DT91" s="18">
        <v>10</v>
      </c>
      <c r="DU91" s="18">
        <v>3130</v>
      </c>
      <c r="DV91" s="18">
        <f t="shared" si="61"/>
        <v>313</v>
      </c>
      <c r="DW91" s="17">
        <v>299</v>
      </c>
      <c r="DX91" s="17">
        <f t="shared" si="62"/>
        <v>140</v>
      </c>
      <c r="DY91" s="36">
        <f t="shared" si="63"/>
        <v>0.0447284345047923</v>
      </c>
      <c r="DZ91" s="18">
        <v>568</v>
      </c>
      <c r="EA91" s="18">
        <v>1420</v>
      </c>
      <c r="EB91" s="26">
        <v>0.00492957746478873</v>
      </c>
      <c r="EC91" s="18">
        <v>7</v>
      </c>
      <c r="ED91" s="18">
        <v>2273</v>
      </c>
      <c r="EE91" s="18">
        <f t="shared" si="64"/>
        <v>324.714285714286</v>
      </c>
      <c r="EF91" s="17">
        <v>299</v>
      </c>
      <c r="EG91" s="17">
        <f t="shared" si="65"/>
        <v>180</v>
      </c>
      <c r="EH91" s="36">
        <f t="shared" si="66"/>
        <v>0.0791904971403432</v>
      </c>
      <c r="EI91" s="18">
        <v>648</v>
      </c>
      <c r="EJ91" s="18">
        <v>1251</v>
      </c>
      <c r="EK91" s="26">
        <v>0.00799360511590727</v>
      </c>
      <c r="EL91" s="18">
        <v>10</v>
      </c>
      <c r="EM91" s="18">
        <v>3250</v>
      </c>
      <c r="EN91" s="18">
        <f t="shared" si="67"/>
        <v>325</v>
      </c>
      <c r="EO91" s="17">
        <v>299</v>
      </c>
      <c r="EP91" s="17">
        <f t="shared" si="68"/>
        <v>260</v>
      </c>
      <c r="EQ91" s="36">
        <f t="shared" si="69"/>
        <v>0.08</v>
      </c>
      <c r="ER91" s="18">
        <v>660</v>
      </c>
      <c r="ES91" s="18">
        <v>1470</v>
      </c>
      <c r="ET91" s="26">
        <v>0.019047619047619</v>
      </c>
      <c r="EU91" s="17">
        <v>28</v>
      </c>
      <c r="EV91" s="18">
        <v>8785</v>
      </c>
      <c r="EW91" s="18">
        <f t="shared" si="70"/>
        <v>313.75</v>
      </c>
      <c r="EX91" s="17">
        <v>299</v>
      </c>
      <c r="EY91" s="17">
        <f t="shared" si="71"/>
        <v>413</v>
      </c>
      <c r="EZ91" s="36">
        <f t="shared" si="72"/>
        <v>0.0470119521912351</v>
      </c>
      <c r="FA91" s="17">
        <v>742</v>
      </c>
      <c r="FB91" s="18">
        <v>2127</v>
      </c>
      <c r="FC91" s="26">
        <v>0.0164551010813352</v>
      </c>
      <c r="FD91" s="17">
        <v>35</v>
      </c>
      <c r="FE91" s="18">
        <v>10903</v>
      </c>
      <c r="FF91" s="18">
        <f t="shared" si="73"/>
        <v>311.514285714286</v>
      </c>
      <c r="FG91" s="17">
        <v>299</v>
      </c>
      <c r="FH91" s="17">
        <f t="shared" si="74"/>
        <v>438.000000000001</v>
      </c>
      <c r="FI91" s="36">
        <f t="shared" si="75"/>
        <v>0.0401724296065304</v>
      </c>
      <c r="FJ91" s="17">
        <v>774</v>
      </c>
      <c r="FK91" s="18">
        <v>2317</v>
      </c>
      <c r="FL91" s="26">
        <v>0.018990073370738</v>
      </c>
      <c r="FM91" s="17">
        <v>44</v>
      </c>
      <c r="FN91" s="18">
        <v>13741</v>
      </c>
      <c r="FO91" s="18">
        <f t="shared" si="76"/>
        <v>312.295454545455</v>
      </c>
      <c r="FP91" s="17">
        <v>299</v>
      </c>
      <c r="FQ91" s="17">
        <f t="shared" si="77"/>
        <v>585.000000000001</v>
      </c>
      <c r="FR91" s="36">
        <f t="shared" si="78"/>
        <v>0.0425733207190161</v>
      </c>
      <c r="FS91" s="17">
        <v>746</v>
      </c>
      <c r="FT91" s="18">
        <v>1964</v>
      </c>
      <c r="FU91" s="26">
        <v>0.0142566191446029</v>
      </c>
      <c r="FV91" s="17">
        <v>28</v>
      </c>
      <c r="FW91" s="18">
        <v>8842</v>
      </c>
      <c r="FX91" s="18">
        <f t="shared" si="79"/>
        <v>315.785714285714</v>
      </c>
      <c r="FY91" s="17">
        <v>299</v>
      </c>
      <c r="FZ91" s="17">
        <f t="shared" si="80"/>
        <v>470</v>
      </c>
      <c r="GA91" s="36">
        <f t="shared" si="81"/>
        <v>0.0531553947070798</v>
      </c>
      <c r="GB91" s="17">
        <v>694</v>
      </c>
      <c r="GC91" s="18">
        <v>1632</v>
      </c>
      <c r="GD91" s="26">
        <v>0.00919117647058824</v>
      </c>
      <c r="GE91" s="17">
        <v>15</v>
      </c>
      <c r="GF91" s="18">
        <v>4755</v>
      </c>
      <c r="GG91" s="18">
        <f t="shared" si="82"/>
        <v>317</v>
      </c>
      <c r="GH91" s="17">
        <v>299</v>
      </c>
      <c r="GI91" s="17">
        <f t="shared" si="83"/>
        <v>270</v>
      </c>
      <c r="GJ91" s="36">
        <f t="shared" si="84"/>
        <v>0.056782334384858</v>
      </c>
      <c r="GK91" s="17">
        <v>664</v>
      </c>
      <c r="GL91" s="18">
        <v>1411</v>
      </c>
      <c r="GM91" s="26">
        <v>0.0070871722182849</v>
      </c>
      <c r="GN91" s="18">
        <v>10</v>
      </c>
      <c r="GO91" s="18">
        <v>3230</v>
      </c>
      <c r="GP91" s="18">
        <f t="shared" si="85"/>
        <v>323</v>
      </c>
      <c r="GQ91" s="17">
        <v>299</v>
      </c>
      <c r="GR91" s="17">
        <f t="shared" si="86"/>
        <v>240</v>
      </c>
      <c r="GS91" s="36">
        <f t="shared" si="87"/>
        <v>0.0743034055727554</v>
      </c>
      <c r="GT91" s="17">
        <v>1055</v>
      </c>
      <c r="GU91" s="18">
        <v>1377</v>
      </c>
      <c r="GV91" s="26">
        <v>0.00726216412490922</v>
      </c>
      <c r="GW91" s="18">
        <v>10</v>
      </c>
      <c r="GX91" s="18">
        <v>3249</v>
      </c>
      <c r="GY91" s="18">
        <v>324.9</v>
      </c>
      <c r="GZ91" s="17">
        <v>299</v>
      </c>
      <c r="HA91" s="17">
        <v>259</v>
      </c>
      <c r="HB91" s="36">
        <v>0.0797168359495229</v>
      </c>
      <c r="HC91" s="17">
        <v>698</v>
      </c>
      <c r="HD91" s="18">
        <v>1504</v>
      </c>
      <c r="HE91" s="26">
        <v>0.00731382978723404</v>
      </c>
      <c r="HF91" s="18">
        <v>11</v>
      </c>
      <c r="HG91" s="18">
        <v>3569</v>
      </c>
      <c r="HH91" s="40">
        <v>324.454545454545</v>
      </c>
      <c r="HI91" s="17">
        <v>299</v>
      </c>
      <c r="HJ91" s="17">
        <v>280</v>
      </c>
      <c r="HK91" s="36">
        <v>0.0784533482768282</v>
      </c>
      <c r="HL91" s="18">
        <v>632</v>
      </c>
      <c r="HM91" s="18">
        <v>1417</v>
      </c>
      <c r="HN91" s="26">
        <v>0.013408609738885</v>
      </c>
      <c r="HO91" s="18">
        <v>19</v>
      </c>
      <c r="HP91" s="18">
        <v>6081</v>
      </c>
      <c r="HQ91" s="18">
        <f t="shared" si="102"/>
        <v>320.052631578947</v>
      </c>
      <c r="HR91" s="17">
        <v>299</v>
      </c>
      <c r="HS91" s="17">
        <f t="shared" si="88"/>
        <v>399.999999999999</v>
      </c>
      <c r="HT91" s="36">
        <f t="shared" si="89"/>
        <v>0.0657786548265087</v>
      </c>
      <c r="HU91" s="18">
        <v>650</v>
      </c>
      <c r="HV91" s="18">
        <v>1200</v>
      </c>
      <c r="HW91" s="26">
        <v>0.00666666666666667</v>
      </c>
      <c r="HX91" s="17">
        <v>8</v>
      </c>
      <c r="HY91" s="18">
        <v>2577</v>
      </c>
      <c r="HZ91" s="18">
        <v>322.125</v>
      </c>
      <c r="IA91" s="17">
        <v>299</v>
      </c>
      <c r="IB91" s="17">
        <f t="shared" si="90"/>
        <v>185</v>
      </c>
      <c r="IC91" s="36">
        <f t="shared" si="91"/>
        <v>0.0717889018238261</v>
      </c>
      <c r="ID91" s="18">
        <v>721</v>
      </c>
      <c r="IE91" s="18">
        <v>2286</v>
      </c>
      <c r="IF91" s="26">
        <v>0.00306211723534558</v>
      </c>
      <c r="IG91" s="17">
        <v>7</v>
      </c>
      <c r="IH91" s="18">
        <v>2293</v>
      </c>
      <c r="II91" s="40">
        <v>327.571428571429</v>
      </c>
      <c r="IJ91" s="17">
        <v>299</v>
      </c>
      <c r="IK91" s="17">
        <f t="shared" si="92"/>
        <v>200.000000000003</v>
      </c>
      <c r="IL91" s="36">
        <f t="shared" si="93"/>
        <v>0.087221979938946</v>
      </c>
      <c r="IM91" s="17">
        <v>947</v>
      </c>
      <c r="IN91" s="17"/>
      <c r="IO91" s="17">
        <v>400</v>
      </c>
      <c r="IP91" s="17">
        <v>110564.83</v>
      </c>
      <c r="IQ91" s="18">
        <v>1623</v>
      </c>
      <c r="IR91" s="18">
        <v>473288.52</v>
      </c>
      <c r="IS91" s="17"/>
      <c r="IT91" s="17"/>
      <c r="IU91" s="17"/>
      <c r="IV91" s="17"/>
      <c r="IW91" s="16"/>
      <c r="IX91" s="16"/>
      <c r="IY91" s="16"/>
      <c r="IZ91" s="16"/>
      <c r="JA91" s="41"/>
      <c r="JB91" s="41"/>
      <c r="JC91" s="41"/>
      <c r="JD91" s="41"/>
      <c r="JE91" s="18"/>
      <c r="JF91" s="41"/>
      <c r="JG91" s="41"/>
      <c r="JH91" s="41"/>
      <c r="JI91" s="18"/>
      <c r="JJ91" s="18"/>
      <c r="JK91" s="18">
        <f t="shared" si="94"/>
        <v>956</v>
      </c>
      <c r="JL91" s="18">
        <f t="shared" si="95"/>
        <v>299594</v>
      </c>
      <c r="JM91" s="17">
        <v>299</v>
      </c>
      <c r="JN91" s="17">
        <f t="shared" si="96"/>
        <v>13750</v>
      </c>
      <c r="JO91" s="36">
        <f t="shared" si="97"/>
        <v>0.0458954451691289</v>
      </c>
      <c r="JP91" s="18">
        <f t="shared" si="98"/>
        <v>2979</v>
      </c>
      <c r="JQ91" s="42">
        <f t="shared" si="99"/>
        <v>883447.35</v>
      </c>
      <c r="JR91" s="43"/>
      <c r="JS91" s="43"/>
    </row>
    <row r="92" customFormat="1" ht="16.5" spans="1:279">
      <c r="A92" s="16"/>
      <c r="B92" s="17" t="s">
        <v>35</v>
      </c>
      <c r="C92" s="18">
        <v>6939962758855</v>
      </c>
      <c r="D92" s="18">
        <v>575518578696</v>
      </c>
      <c r="E92" s="18">
        <v>21061010002910</v>
      </c>
      <c r="F92" s="17" t="s">
        <v>363</v>
      </c>
      <c r="G92" s="19" t="s">
        <v>364</v>
      </c>
      <c r="H92" s="26" t="s">
        <v>490</v>
      </c>
      <c r="I92" s="26">
        <f>VLOOKUP(C92,[2]Sheet2!J:O,6,0)</f>
        <v>0.941176470588235</v>
      </c>
      <c r="J92" s="17">
        <f>VLOOKUP(C92,[2]Sheet2!J:M,4,0)</f>
        <v>146</v>
      </c>
      <c r="K92" s="17">
        <f>VLOOKUP(C92,[2]Sheet2!J:P,7,0)</f>
        <v>24</v>
      </c>
      <c r="L92" s="18">
        <f>VLOOKUP(C92,[2]Sheet2!J:N,5,0)</f>
        <v>87.2033898305085</v>
      </c>
      <c r="M92" s="27" t="e">
        <f ca="1" t="shared" si="55"/>
        <v>#VALUE!</v>
      </c>
      <c r="N92" s="17">
        <v>42</v>
      </c>
      <c r="O92" s="26">
        <v>0</v>
      </c>
      <c r="P92" s="18">
        <v>0</v>
      </c>
      <c r="Q92" s="18">
        <v>0</v>
      </c>
      <c r="R92" s="17">
        <v>279</v>
      </c>
      <c r="S92" s="17">
        <v>208</v>
      </c>
      <c r="T92" s="17">
        <v>34</v>
      </c>
      <c r="U92" s="26">
        <v>0.0294117647058824</v>
      </c>
      <c r="V92" s="18">
        <v>1</v>
      </c>
      <c r="W92" s="18">
        <v>279</v>
      </c>
      <c r="X92" s="17">
        <v>279</v>
      </c>
      <c r="Y92" s="17">
        <v>308</v>
      </c>
      <c r="Z92" s="17">
        <v>31</v>
      </c>
      <c r="AA92" s="26">
        <v>0</v>
      </c>
      <c r="AB92" s="18">
        <v>0</v>
      </c>
      <c r="AC92" s="18">
        <v>0</v>
      </c>
      <c r="AD92" s="17">
        <v>279</v>
      </c>
      <c r="AE92" s="17">
        <v>308</v>
      </c>
      <c r="AF92" s="17">
        <v>49</v>
      </c>
      <c r="AG92" s="26">
        <v>0</v>
      </c>
      <c r="AH92" s="18">
        <v>0</v>
      </c>
      <c r="AI92" s="18">
        <v>0</v>
      </c>
      <c r="AJ92" s="17">
        <v>279</v>
      </c>
      <c r="AK92" s="17">
        <v>253</v>
      </c>
      <c r="AL92" s="17">
        <v>49</v>
      </c>
      <c r="AM92" s="26">
        <v>0</v>
      </c>
      <c r="AN92" s="18">
        <v>0</v>
      </c>
      <c r="AO92" s="18">
        <v>0</v>
      </c>
      <c r="AP92" s="17">
        <v>279</v>
      </c>
      <c r="AQ92" s="17">
        <v>251</v>
      </c>
      <c r="AR92" s="17">
        <v>54</v>
      </c>
      <c r="AS92" s="26">
        <v>0</v>
      </c>
      <c r="AT92" s="18">
        <v>0</v>
      </c>
      <c r="AU92" s="18">
        <v>0</v>
      </c>
      <c r="AV92" s="17">
        <v>279</v>
      </c>
      <c r="AW92" s="17">
        <v>251</v>
      </c>
      <c r="AX92" s="17">
        <v>65</v>
      </c>
      <c r="AY92" s="26">
        <v>0.0153846153846154</v>
      </c>
      <c r="AZ92" s="17">
        <v>1</v>
      </c>
      <c r="BA92" s="18">
        <v>274</v>
      </c>
      <c r="BB92" s="17">
        <v>279</v>
      </c>
      <c r="BC92" s="17">
        <v>273</v>
      </c>
      <c r="BD92" s="17">
        <v>111</v>
      </c>
      <c r="BE92" s="32">
        <v>0.00900900900900901</v>
      </c>
      <c r="BF92" s="17">
        <v>1</v>
      </c>
      <c r="BG92" s="18">
        <v>299</v>
      </c>
      <c r="BH92" s="17">
        <v>299</v>
      </c>
      <c r="BI92" s="17">
        <v>285</v>
      </c>
      <c r="BJ92" s="17">
        <v>80</v>
      </c>
      <c r="BK92" s="32">
        <v>0.0125</v>
      </c>
      <c r="BL92" s="18">
        <v>1</v>
      </c>
      <c r="BM92" s="18">
        <v>259</v>
      </c>
      <c r="BN92" s="17">
        <v>259</v>
      </c>
      <c r="BO92" s="17">
        <v>286</v>
      </c>
      <c r="BP92" s="17">
        <v>74</v>
      </c>
      <c r="BQ92" s="32">
        <v>0</v>
      </c>
      <c r="BR92" s="18">
        <v>0</v>
      </c>
      <c r="BS92" s="18">
        <v>0</v>
      </c>
      <c r="BT92" s="17">
        <v>259</v>
      </c>
      <c r="BU92" s="18">
        <v>286</v>
      </c>
      <c r="BV92" s="17">
        <v>62</v>
      </c>
      <c r="BW92" s="32">
        <v>0</v>
      </c>
      <c r="BX92" s="18">
        <v>0</v>
      </c>
      <c r="BY92" s="18">
        <v>0</v>
      </c>
      <c r="BZ92" s="17">
        <v>259</v>
      </c>
      <c r="CA92" s="18">
        <v>349</v>
      </c>
      <c r="CB92" s="18">
        <v>75</v>
      </c>
      <c r="CC92" s="32">
        <v>0.0133333333333333</v>
      </c>
      <c r="CD92" s="18">
        <v>1</v>
      </c>
      <c r="CE92" s="18">
        <v>279</v>
      </c>
      <c r="CF92" s="17">
        <v>259</v>
      </c>
      <c r="CG92" s="18">
        <v>357</v>
      </c>
      <c r="CH92" s="33">
        <v>124</v>
      </c>
      <c r="CI92" s="32">
        <v>0.00806451612903226</v>
      </c>
      <c r="CJ92" s="18">
        <v>1</v>
      </c>
      <c r="CK92" s="18">
        <v>279</v>
      </c>
      <c r="CL92" s="17">
        <v>279</v>
      </c>
      <c r="CM92" s="18">
        <v>352</v>
      </c>
      <c r="CN92" s="33">
        <v>78</v>
      </c>
      <c r="CO92" s="32">
        <v>0</v>
      </c>
      <c r="CP92" s="17">
        <v>0</v>
      </c>
      <c r="CQ92" s="18">
        <v>0</v>
      </c>
      <c r="CR92" s="17">
        <v>279</v>
      </c>
      <c r="CS92" s="17">
        <v>349</v>
      </c>
      <c r="CT92" s="33">
        <v>140</v>
      </c>
      <c r="CU92" s="32">
        <v>0.0214285714285714</v>
      </c>
      <c r="CV92" s="17">
        <v>3</v>
      </c>
      <c r="CW92" s="18">
        <v>837</v>
      </c>
      <c r="CX92" s="17">
        <v>279</v>
      </c>
      <c r="CY92" s="17">
        <v>343</v>
      </c>
      <c r="CZ92" s="33">
        <v>130</v>
      </c>
      <c r="DA92" s="32">
        <v>0.0153846153846154</v>
      </c>
      <c r="DB92" s="18">
        <v>2</v>
      </c>
      <c r="DC92" s="18">
        <v>543</v>
      </c>
      <c r="DD92" s="18">
        <f t="shared" si="56"/>
        <v>271.5</v>
      </c>
      <c r="DE92" s="17">
        <v>259</v>
      </c>
      <c r="DF92" s="17">
        <f t="shared" si="57"/>
        <v>25</v>
      </c>
      <c r="DG92" s="36">
        <f t="shared" si="58"/>
        <v>0.0460405156537753</v>
      </c>
      <c r="DH92" s="18">
        <v>337</v>
      </c>
      <c r="DI92" s="18">
        <v>130</v>
      </c>
      <c r="DJ92" s="26">
        <v>0</v>
      </c>
      <c r="DK92" s="18">
        <v>0</v>
      </c>
      <c r="DL92" s="18">
        <v>0</v>
      </c>
      <c r="DM92" s="17"/>
      <c r="DN92" s="17">
        <v>259</v>
      </c>
      <c r="DO92" s="17">
        <f t="shared" si="59"/>
        <v>0</v>
      </c>
      <c r="DP92" s="36">
        <f t="shared" si="60"/>
        <v>0</v>
      </c>
      <c r="DQ92" s="18">
        <v>349</v>
      </c>
      <c r="DR92" s="18">
        <v>94</v>
      </c>
      <c r="DS92" s="26">
        <v>0.0106382978723404</v>
      </c>
      <c r="DT92" s="18">
        <v>1</v>
      </c>
      <c r="DU92" s="18">
        <v>279</v>
      </c>
      <c r="DV92" s="18">
        <f t="shared" si="61"/>
        <v>279</v>
      </c>
      <c r="DW92" s="17">
        <v>259</v>
      </c>
      <c r="DX92" s="17">
        <f t="shared" si="62"/>
        <v>20</v>
      </c>
      <c r="DY92" s="36">
        <f t="shared" si="63"/>
        <v>0.0716845878136201</v>
      </c>
      <c r="DZ92" s="18">
        <v>312</v>
      </c>
      <c r="EA92" s="18">
        <v>114</v>
      </c>
      <c r="EB92" s="26">
        <v>0</v>
      </c>
      <c r="EC92" s="18">
        <v>0</v>
      </c>
      <c r="ED92" s="18">
        <v>0</v>
      </c>
      <c r="EE92" s="18">
        <f t="shared" si="64"/>
        <v>0</v>
      </c>
      <c r="EF92" s="17">
        <v>259</v>
      </c>
      <c r="EG92" s="17">
        <f t="shared" si="65"/>
        <v>0</v>
      </c>
      <c r="EH92" s="36">
        <f t="shared" si="66"/>
        <v>0</v>
      </c>
      <c r="EI92" s="18">
        <v>312</v>
      </c>
      <c r="EJ92" s="18">
        <v>114</v>
      </c>
      <c r="EK92" s="26">
        <v>0</v>
      </c>
      <c r="EL92" s="18">
        <v>0</v>
      </c>
      <c r="EM92" s="18">
        <v>0</v>
      </c>
      <c r="EN92" s="18">
        <f t="shared" si="67"/>
        <v>0</v>
      </c>
      <c r="EO92" s="17">
        <v>259</v>
      </c>
      <c r="EP92" s="17">
        <f t="shared" si="68"/>
        <v>0</v>
      </c>
      <c r="EQ92" s="36">
        <f t="shared" si="69"/>
        <v>0</v>
      </c>
      <c r="ER92" s="18">
        <v>347</v>
      </c>
      <c r="ES92" s="18">
        <v>143</v>
      </c>
      <c r="ET92" s="26">
        <v>0.00699300699300699</v>
      </c>
      <c r="EU92" s="17">
        <v>1</v>
      </c>
      <c r="EV92" s="18">
        <v>269</v>
      </c>
      <c r="EW92" s="18">
        <f t="shared" si="70"/>
        <v>269</v>
      </c>
      <c r="EX92" s="17">
        <v>259</v>
      </c>
      <c r="EY92" s="17">
        <f t="shared" si="71"/>
        <v>10</v>
      </c>
      <c r="EZ92" s="36">
        <f t="shared" si="72"/>
        <v>0.0371747211895911</v>
      </c>
      <c r="FA92" s="17">
        <v>344</v>
      </c>
      <c r="FB92" s="18">
        <v>142</v>
      </c>
      <c r="FC92" s="26">
        <v>0.0140845070422535</v>
      </c>
      <c r="FD92" s="17">
        <v>2</v>
      </c>
      <c r="FE92" s="18">
        <v>558</v>
      </c>
      <c r="FF92" s="18">
        <f t="shared" si="73"/>
        <v>279</v>
      </c>
      <c r="FG92" s="17">
        <v>259</v>
      </c>
      <c r="FH92" s="17">
        <f t="shared" si="74"/>
        <v>40</v>
      </c>
      <c r="FI92" s="36">
        <f t="shared" si="75"/>
        <v>0.0716845878136201</v>
      </c>
      <c r="FJ92" s="17">
        <v>310</v>
      </c>
      <c r="FK92" s="18">
        <v>121</v>
      </c>
      <c r="FL92" s="26">
        <v>0</v>
      </c>
      <c r="FM92" s="17">
        <v>0</v>
      </c>
      <c r="FN92" s="18">
        <v>0</v>
      </c>
      <c r="FO92" s="18">
        <f t="shared" si="76"/>
        <v>0</v>
      </c>
      <c r="FP92" s="17">
        <v>259</v>
      </c>
      <c r="FQ92" s="17">
        <f t="shared" si="77"/>
        <v>0</v>
      </c>
      <c r="FR92" s="36">
        <f t="shared" si="78"/>
        <v>0</v>
      </c>
      <c r="FS92" s="17">
        <v>344</v>
      </c>
      <c r="FT92" s="18">
        <v>179</v>
      </c>
      <c r="FU92" s="26">
        <v>0.0111731843575419</v>
      </c>
      <c r="FV92" s="17">
        <v>2</v>
      </c>
      <c r="FW92" s="18">
        <v>538</v>
      </c>
      <c r="FX92" s="18">
        <f t="shared" si="79"/>
        <v>269</v>
      </c>
      <c r="FY92" s="17">
        <v>259</v>
      </c>
      <c r="FZ92" s="17">
        <f t="shared" si="80"/>
        <v>20</v>
      </c>
      <c r="GA92" s="36">
        <f t="shared" si="81"/>
        <v>0.0371747211895911</v>
      </c>
      <c r="GB92" s="17">
        <v>335</v>
      </c>
      <c r="GC92" s="18">
        <v>170</v>
      </c>
      <c r="GD92" s="26">
        <v>0.0176470588235294</v>
      </c>
      <c r="GE92" s="17">
        <v>3</v>
      </c>
      <c r="GF92" s="18">
        <v>813</v>
      </c>
      <c r="GG92" s="18">
        <f t="shared" si="82"/>
        <v>271</v>
      </c>
      <c r="GH92" s="17">
        <v>259</v>
      </c>
      <c r="GI92" s="17">
        <f t="shared" si="83"/>
        <v>36</v>
      </c>
      <c r="GJ92" s="36">
        <f t="shared" si="84"/>
        <v>0.044280442804428</v>
      </c>
      <c r="GK92" s="17">
        <v>329</v>
      </c>
      <c r="GL92" s="18">
        <v>207</v>
      </c>
      <c r="GM92" s="26">
        <v>0.00966183574879227</v>
      </c>
      <c r="GN92" s="18">
        <v>2</v>
      </c>
      <c r="GO92" s="18">
        <v>558</v>
      </c>
      <c r="GP92" s="18">
        <f t="shared" si="85"/>
        <v>279</v>
      </c>
      <c r="GQ92" s="17">
        <v>259</v>
      </c>
      <c r="GR92" s="17">
        <f t="shared" si="86"/>
        <v>40</v>
      </c>
      <c r="GS92" s="36">
        <f t="shared" si="87"/>
        <v>0.0716845878136201</v>
      </c>
      <c r="GT92" s="17">
        <v>298</v>
      </c>
      <c r="GU92" s="18">
        <v>159</v>
      </c>
      <c r="GV92" s="26">
        <v>0.00628930817610063</v>
      </c>
      <c r="GW92" s="18">
        <v>1</v>
      </c>
      <c r="GX92" s="18">
        <v>264</v>
      </c>
      <c r="GY92" s="18">
        <v>264</v>
      </c>
      <c r="GZ92" s="17">
        <v>259</v>
      </c>
      <c r="HA92" s="17">
        <v>5</v>
      </c>
      <c r="HB92" s="36">
        <v>0.0189393939393939</v>
      </c>
      <c r="HC92" s="17">
        <v>298</v>
      </c>
      <c r="HD92" s="18">
        <v>165</v>
      </c>
      <c r="HE92" s="26">
        <v>0.0121212121212121</v>
      </c>
      <c r="HF92" s="18">
        <v>2</v>
      </c>
      <c r="HG92" s="18">
        <v>558</v>
      </c>
      <c r="HH92" s="40">
        <v>279</v>
      </c>
      <c r="HI92" s="17">
        <v>259</v>
      </c>
      <c r="HJ92" s="17">
        <v>40</v>
      </c>
      <c r="HK92" s="36">
        <v>0.0716845878136201</v>
      </c>
      <c r="HL92" s="18">
        <v>302</v>
      </c>
      <c r="HM92" s="18">
        <v>195</v>
      </c>
      <c r="HN92" s="26">
        <v>0.0153846153846154</v>
      </c>
      <c r="HO92" s="18">
        <v>3</v>
      </c>
      <c r="HP92" s="18">
        <v>817</v>
      </c>
      <c r="HQ92" s="18">
        <f t="shared" si="102"/>
        <v>272.333333333333</v>
      </c>
      <c r="HR92" s="17">
        <v>259</v>
      </c>
      <c r="HS92" s="17">
        <f t="shared" si="88"/>
        <v>39.9999999999999</v>
      </c>
      <c r="HT92" s="36">
        <f t="shared" si="89"/>
        <v>0.0489596083231333</v>
      </c>
      <c r="HU92" s="18">
        <v>296</v>
      </c>
      <c r="HV92" s="18">
        <v>216</v>
      </c>
      <c r="HW92" s="26">
        <v>0.0231481481481481</v>
      </c>
      <c r="HX92" s="17">
        <v>5</v>
      </c>
      <c r="HY92" s="18">
        <v>1365</v>
      </c>
      <c r="HZ92" s="18">
        <v>273</v>
      </c>
      <c r="IA92" s="17">
        <v>259</v>
      </c>
      <c r="IB92" s="17">
        <f t="shared" si="90"/>
        <v>70</v>
      </c>
      <c r="IC92" s="36">
        <f t="shared" si="91"/>
        <v>0.0512820512820513</v>
      </c>
      <c r="ID92" s="18">
        <v>296</v>
      </c>
      <c r="IE92" s="18">
        <v>195</v>
      </c>
      <c r="IF92" s="26">
        <v>0.0102564102564103</v>
      </c>
      <c r="IG92" s="17">
        <v>2</v>
      </c>
      <c r="IH92" s="18">
        <v>558</v>
      </c>
      <c r="II92" s="40">
        <v>279</v>
      </c>
      <c r="IJ92" s="17">
        <v>259</v>
      </c>
      <c r="IK92" s="17">
        <f t="shared" si="92"/>
        <v>40</v>
      </c>
      <c r="IL92" s="36">
        <f t="shared" si="93"/>
        <v>0.0716845878136201</v>
      </c>
      <c r="IM92" s="17">
        <v>292</v>
      </c>
      <c r="IN92" s="17"/>
      <c r="IO92" s="17">
        <v>38</v>
      </c>
      <c r="IP92" s="17">
        <v>11081</v>
      </c>
      <c r="IQ92" s="18">
        <v>6</v>
      </c>
      <c r="IR92" s="18">
        <v>1619.34</v>
      </c>
      <c r="IS92" s="17"/>
      <c r="IT92" s="17"/>
      <c r="IU92" s="17"/>
      <c r="IV92" s="17"/>
      <c r="IW92" s="16"/>
      <c r="IX92" s="16"/>
      <c r="IY92" s="16"/>
      <c r="IZ92" s="16"/>
      <c r="JA92" s="41"/>
      <c r="JB92" s="41"/>
      <c r="JC92" s="41"/>
      <c r="JD92" s="41"/>
      <c r="JE92" s="18"/>
      <c r="JF92" s="41"/>
      <c r="JG92" s="41"/>
      <c r="JH92" s="41"/>
      <c r="JI92" s="18"/>
      <c r="JJ92" s="18"/>
      <c r="JK92" s="18">
        <f t="shared" si="94"/>
        <v>35</v>
      </c>
      <c r="JL92" s="18">
        <f t="shared" si="95"/>
        <v>9626</v>
      </c>
      <c r="JM92" s="17">
        <v>259</v>
      </c>
      <c r="JN92" s="17">
        <f t="shared" si="96"/>
        <v>560.999999999999</v>
      </c>
      <c r="JO92" s="36">
        <f t="shared" si="97"/>
        <v>0.0582796592561811</v>
      </c>
      <c r="JP92" s="18">
        <f t="shared" si="98"/>
        <v>79</v>
      </c>
      <c r="JQ92" s="42">
        <f t="shared" si="99"/>
        <v>22326.34</v>
      </c>
      <c r="JR92" s="43"/>
      <c r="JS92" s="43"/>
    </row>
    <row r="93" customFormat="1" ht="16.5" hidden="1" spans="2:279">
      <c r="B93" s="20" t="s">
        <v>465</v>
      </c>
      <c r="C93" s="45">
        <v>6939924819549</v>
      </c>
      <c r="D93" s="45">
        <v>602385779145</v>
      </c>
      <c r="E93" s="45">
        <v>21057010000252</v>
      </c>
      <c r="F93" s="46" t="s">
        <v>519</v>
      </c>
      <c r="G93" s="19" t="s">
        <v>520</v>
      </c>
      <c r="H93" s="17" t="s">
        <v>288</v>
      </c>
      <c r="I93" s="26">
        <f>VLOOKUP(C93,[2]Sheet2!J:O,6,0)</f>
        <v>0.625</v>
      </c>
      <c r="J93" s="17">
        <f>VLOOKUP(C93,[2]Sheet2!J:M,4,0)</f>
        <v>50</v>
      </c>
      <c r="K93" s="17">
        <f>VLOOKUP(C93,[2]Sheet2!J:P,7,0)</f>
        <v>0</v>
      </c>
      <c r="L93" s="18">
        <f>VLOOKUP(C93,[2]Sheet2!J:N,5,0)</f>
        <v>109.947643979058</v>
      </c>
      <c r="M93" s="27" t="e">
        <f ca="1" t="shared" si="55"/>
        <v>#VALUE!</v>
      </c>
      <c r="N93" s="17">
        <v>46</v>
      </c>
      <c r="O93" s="26">
        <v>0.0434782608695652</v>
      </c>
      <c r="P93" s="18">
        <v>2</v>
      </c>
      <c r="Q93" s="18">
        <v>568</v>
      </c>
      <c r="R93" s="17">
        <v>180</v>
      </c>
      <c r="S93" s="17">
        <v>326</v>
      </c>
      <c r="T93" s="17">
        <v>63</v>
      </c>
      <c r="U93" s="26">
        <v>0.0317460317460317</v>
      </c>
      <c r="V93" s="18">
        <v>2</v>
      </c>
      <c r="W93" s="18">
        <v>418</v>
      </c>
      <c r="X93" s="17">
        <v>180</v>
      </c>
      <c r="Y93" s="17">
        <v>322</v>
      </c>
      <c r="Z93" s="17">
        <v>55</v>
      </c>
      <c r="AA93" s="26">
        <v>0</v>
      </c>
      <c r="AB93" s="18" t="e">
        <f ca="1">SUMIF([2]Sheet2!D:F,C93,[2]Sheet2!F:F)</f>
        <v>#VALUE!</v>
      </c>
      <c r="AC93" s="18" t="e">
        <f ca="1">SUMIF([2]Sheet2!D:F,C93,[2]Sheet2!E:E)</f>
        <v>#VALUE!</v>
      </c>
      <c r="AD93" s="17">
        <v>180</v>
      </c>
      <c r="AE93" s="17">
        <v>322</v>
      </c>
      <c r="AF93" s="17">
        <v>65</v>
      </c>
      <c r="AG93" s="26">
        <v>0</v>
      </c>
      <c r="AH93" s="18">
        <v>0</v>
      </c>
      <c r="AI93" s="18">
        <v>0</v>
      </c>
      <c r="AJ93" s="17">
        <v>180</v>
      </c>
      <c r="AK93" s="17">
        <v>322</v>
      </c>
      <c r="AL93" s="17">
        <v>60</v>
      </c>
      <c r="AM93" s="26">
        <v>0.0166666666666667</v>
      </c>
      <c r="AN93" s="18">
        <v>1</v>
      </c>
      <c r="AO93" s="18">
        <v>209</v>
      </c>
      <c r="AP93" s="17">
        <v>209</v>
      </c>
      <c r="AQ93" s="17">
        <v>322</v>
      </c>
      <c r="AR93" s="17">
        <v>71</v>
      </c>
      <c r="AS93" s="26">
        <v>0.0140845070422535</v>
      </c>
      <c r="AT93" s="18">
        <v>1</v>
      </c>
      <c r="AU93" s="18">
        <v>209</v>
      </c>
      <c r="AV93" s="17">
        <v>209</v>
      </c>
      <c r="AW93" s="17">
        <v>320</v>
      </c>
      <c r="AX93" s="17">
        <v>39</v>
      </c>
      <c r="AY93" s="26">
        <v>0</v>
      </c>
      <c r="AZ93" s="17">
        <v>0</v>
      </c>
      <c r="BA93" s="18">
        <v>0</v>
      </c>
      <c r="BB93" s="17">
        <v>209</v>
      </c>
      <c r="BC93" s="17">
        <v>320</v>
      </c>
      <c r="BD93" s="17">
        <v>41</v>
      </c>
      <c r="BE93" s="32">
        <v>0</v>
      </c>
      <c r="BF93" s="17">
        <v>0</v>
      </c>
      <c r="BG93" s="18">
        <v>0</v>
      </c>
      <c r="BH93" s="17">
        <v>209</v>
      </c>
      <c r="BI93" s="17">
        <v>320</v>
      </c>
      <c r="BJ93" s="17">
        <v>36</v>
      </c>
      <c r="BK93" s="32">
        <v>0.0555555555555556</v>
      </c>
      <c r="BL93" s="18">
        <v>2</v>
      </c>
      <c r="BM93" s="18">
        <v>418</v>
      </c>
      <c r="BN93" s="17">
        <v>209</v>
      </c>
      <c r="BO93" s="17">
        <v>318</v>
      </c>
      <c r="BP93" s="17">
        <v>21</v>
      </c>
      <c r="BQ93" s="32">
        <v>0</v>
      </c>
      <c r="BR93" s="18">
        <v>0</v>
      </c>
      <c r="BS93" s="18">
        <v>0</v>
      </c>
      <c r="BT93" s="17">
        <v>209</v>
      </c>
      <c r="BU93" s="18">
        <v>318</v>
      </c>
      <c r="BV93" s="17">
        <v>24</v>
      </c>
      <c r="BW93" s="32">
        <v>0</v>
      </c>
      <c r="BX93" s="18">
        <v>0</v>
      </c>
      <c r="BY93" s="18">
        <v>0</v>
      </c>
      <c r="BZ93" s="17">
        <v>209</v>
      </c>
      <c r="CA93" s="18">
        <v>318</v>
      </c>
      <c r="CB93" s="18">
        <v>34</v>
      </c>
      <c r="CC93" s="32">
        <v>0.0882352941176471</v>
      </c>
      <c r="CD93" s="18">
        <v>3</v>
      </c>
      <c r="CE93" s="18">
        <v>563</v>
      </c>
      <c r="CF93" s="17">
        <v>209</v>
      </c>
      <c r="CG93" s="18">
        <v>312</v>
      </c>
      <c r="CH93" s="33">
        <v>39</v>
      </c>
      <c r="CI93" s="32">
        <v>0.0256410256410256</v>
      </c>
      <c r="CJ93" s="18">
        <v>1</v>
      </c>
      <c r="CK93" s="18">
        <v>175</v>
      </c>
      <c r="CL93" s="17">
        <v>175</v>
      </c>
      <c r="CM93" s="18">
        <v>310</v>
      </c>
      <c r="CN93" s="33">
        <v>42</v>
      </c>
      <c r="CO93" s="32">
        <v>0.0238095238095238</v>
      </c>
      <c r="CP93" s="17">
        <v>1</v>
      </c>
      <c r="CQ93" s="18">
        <v>180</v>
      </c>
      <c r="CR93" s="17">
        <v>180</v>
      </c>
      <c r="CS93" s="17">
        <v>308</v>
      </c>
      <c r="CT93" s="33">
        <v>24</v>
      </c>
      <c r="CU93" s="32">
        <v>0</v>
      </c>
      <c r="CV93" s="17">
        <v>0</v>
      </c>
      <c r="CW93" s="18">
        <v>0</v>
      </c>
      <c r="CX93" s="17">
        <v>180</v>
      </c>
      <c r="CY93" s="17">
        <v>308</v>
      </c>
      <c r="CZ93" s="33">
        <v>19</v>
      </c>
      <c r="DA93" s="32">
        <v>0.0526315789473684</v>
      </c>
      <c r="DB93" s="18">
        <v>1</v>
      </c>
      <c r="DC93" s="18">
        <v>180</v>
      </c>
      <c r="DD93" s="18">
        <f t="shared" si="56"/>
        <v>180</v>
      </c>
      <c r="DE93" s="17"/>
      <c r="DF93" s="17"/>
      <c r="DG93" s="58"/>
      <c r="DH93" s="18">
        <v>306</v>
      </c>
      <c r="DI93" s="18">
        <v>26</v>
      </c>
      <c r="DJ93" s="26">
        <v>0</v>
      </c>
      <c r="DK93" s="18">
        <v>0</v>
      </c>
      <c r="DL93" s="18">
        <v>0</v>
      </c>
      <c r="DM93" s="17"/>
      <c r="DN93" s="17"/>
      <c r="DO93" s="17"/>
      <c r="DP93" s="58"/>
      <c r="DQ93" s="18">
        <v>306</v>
      </c>
      <c r="DR93" s="18">
        <v>34</v>
      </c>
      <c r="DS93" s="26">
        <v>0</v>
      </c>
      <c r="DT93" s="18">
        <v>0</v>
      </c>
      <c r="DU93" s="18">
        <v>0</v>
      </c>
      <c r="DV93" s="18">
        <f t="shared" si="61"/>
        <v>0</v>
      </c>
      <c r="DW93" s="17"/>
      <c r="DX93" s="17"/>
      <c r="DY93" s="58"/>
      <c r="DZ93" s="18">
        <v>306</v>
      </c>
      <c r="EA93" s="18">
        <v>21</v>
      </c>
      <c r="EB93" s="26">
        <v>0</v>
      </c>
      <c r="EC93" s="18">
        <v>0</v>
      </c>
      <c r="ED93" s="18">
        <v>0</v>
      </c>
      <c r="EE93" s="18">
        <f t="shared" si="64"/>
        <v>0</v>
      </c>
      <c r="EF93" s="17"/>
      <c r="EG93" s="17"/>
      <c r="EH93" s="58"/>
      <c r="EI93" s="18">
        <v>306</v>
      </c>
      <c r="EJ93" s="18">
        <v>14</v>
      </c>
      <c r="EK93" s="26">
        <v>0</v>
      </c>
      <c r="EL93" s="18">
        <v>0</v>
      </c>
      <c r="EM93" s="18">
        <v>0</v>
      </c>
      <c r="EN93" s="18">
        <f t="shared" si="67"/>
        <v>0</v>
      </c>
      <c r="EO93" s="17"/>
      <c r="EP93" s="17"/>
      <c r="EQ93" s="58"/>
      <c r="ER93" s="18">
        <v>0</v>
      </c>
      <c r="ES93" s="18">
        <v>7</v>
      </c>
      <c r="ET93" s="26">
        <v>0</v>
      </c>
      <c r="EU93" s="17">
        <v>0</v>
      </c>
      <c r="EV93" s="18">
        <v>0</v>
      </c>
      <c r="EW93" s="18">
        <f t="shared" si="70"/>
        <v>0</v>
      </c>
      <c r="EX93" s="17"/>
      <c r="EY93" s="17"/>
      <c r="EZ93" s="58"/>
      <c r="FA93" s="17">
        <v>0</v>
      </c>
      <c r="FB93" s="18">
        <v>5</v>
      </c>
      <c r="FC93" s="26">
        <v>0</v>
      </c>
      <c r="FD93" s="17">
        <v>0</v>
      </c>
      <c r="FE93" s="18">
        <v>0</v>
      </c>
      <c r="FF93" s="18">
        <f t="shared" si="73"/>
        <v>0</v>
      </c>
      <c r="FG93" s="17"/>
      <c r="FH93" s="17"/>
      <c r="FI93" s="58"/>
      <c r="FJ93" s="17">
        <v>0</v>
      </c>
      <c r="FK93" s="18">
        <v>1</v>
      </c>
      <c r="FL93" s="26">
        <v>0</v>
      </c>
      <c r="FM93" s="17">
        <v>0</v>
      </c>
      <c r="FN93" s="18">
        <v>0</v>
      </c>
      <c r="FO93" s="18">
        <f t="shared" si="76"/>
        <v>0</v>
      </c>
      <c r="FP93" s="17"/>
      <c r="FQ93" s="17"/>
      <c r="FR93" s="58"/>
      <c r="FS93" s="17">
        <v>0</v>
      </c>
      <c r="FT93" s="18">
        <v>3</v>
      </c>
      <c r="FU93" s="26">
        <v>0</v>
      </c>
      <c r="FV93" s="17">
        <v>0</v>
      </c>
      <c r="FW93" s="18">
        <v>0</v>
      </c>
      <c r="FX93" s="18">
        <f t="shared" si="79"/>
        <v>0</v>
      </c>
      <c r="FY93" s="17"/>
      <c r="FZ93" s="17"/>
      <c r="GA93" s="58"/>
      <c r="GB93" s="17">
        <v>0</v>
      </c>
      <c r="GC93" s="17">
        <v>5</v>
      </c>
      <c r="GD93" s="26">
        <v>0</v>
      </c>
      <c r="GE93" s="17">
        <v>0</v>
      </c>
      <c r="GF93" s="18">
        <v>0</v>
      </c>
      <c r="GG93" s="18">
        <f t="shared" si="82"/>
        <v>0</v>
      </c>
      <c r="GH93" s="17"/>
      <c r="GI93" s="17"/>
      <c r="GJ93" s="58"/>
      <c r="GK93" s="17">
        <v>0</v>
      </c>
      <c r="GL93" s="17">
        <v>3</v>
      </c>
      <c r="GM93" s="26">
        <v>0</v>
      </c>
      <c r="GN93" s="18" t="e">
        <f ca="1">SUMIF([2]Sheet2!D:F,C93,[2]Sheet2!F:F)</f>
        <v>#VALUE!</v>
      </c>
      <c r="GO93" s="18" t="e">
        <f ca="1">SUMIF([2]Sheet2!D:E,C93,[2]Sheet2!E:E)</f>
        <v>#VALUE!</v>
      </c>
      <c r="GP93" s="17"/>
      <c r="GQ93" s="17"/>
      <c r="GR93" s="17"/>
      <c r="GS93" s="58"/>
      <c r="GT93" s="17">
        <v>0</v>
      </c>
      <c r="GU93" s="18">
        <v>5</v>
      </c>
      <c r="GV93" s="26">
        <v>0</v>
      </c>
      <c r="GW93" s="18">
        <v>0</v>
      </c>
      <c r="GX93" s="18">
        <v>0</v>
      </c>
      <c r="GY93" s="17"/>
      <c r="GZ93" s="17"/>
      <c r="HA93" s="17"/>
      <c r="HB93" s="58"/>
      <c r="HC93" s="17">
        <v>0</v>
      </c>
      <c r="HD93" s="18">
        <v>2</v>
      </c>
      <c r="HE93" s="26">
        <v>0</v>
      </c>
      <c r="HF93" s="18">
        <v>0</v>
      </c>
      <c r="HG93" s="18">
        <v>0</v>
      </c>
      <c r="HH93" s="40" t="e">
        <v>#DIV/0!</v>
      </c>
      <c r="HI93" s="17"/>
      <c r="HJ93" s="17"/>
      <c r="HK93" s="58"/>
      <c r="HL93" s="18">
        <v>0</v>
      </c>
      <c r="HM93" s="18">
        <v>8</v>
      </c>
      <c r="HN93" s="26">
        <v>0</v>
      </c>
      <c r="HO93" s="18">
        <v>0</v>
      </c>
      <c r="HP93" s="18">
        <v>0</v>
      </c>
      <c r="HQ93" s="18" t="e">
        <f t="shared" si="102"/>
        <v>#DIV/0!</v>
      </c>
      <c r="HR93" s="17"/>
      <c r="HS93" s="17"/>
      <c r="HT93" s="58"/>
      <c r="HU93" s="18">
        <v>64</v>
      </c>
      <c r="HV93" s="18">
        <v>0</v>
      </c>
      <c r="HW93" s="26" t="e">
        <v>#DIV/0!</v>
      </c>
      <c r="HX93" s="17">
        <v>0</v>
      </c>
      <c r="HY93" s="18">
        <v>0</v>
      </c>
      <c r="HZ93" s="18" t="e">
        <v>#DIV/0!</v>
      </c>
      <c r="IA93" s="17"/>
      <c r="IB93" s="17"/>
      <c r="IC93" s="58"/>
      <c r="ID93" s="18">
        <v>64</v>
      </c>
      <c r="IE93" s="18">
        <v>2</v>
      </c>
      <c r="IF93" s="26">
        <v>0</v>
      </c>
      <c r="IG93" s="17">
        <v>0</v>
      </c>
      <c r="IH93" s="18">
        <v>0</v>
      </c>
      <c r="II93" s="17"/>
      <c r="IJ93" s="17"/>
      <c r="IK93" s="17"/>
      <c r="IL93" s="58"/>
      <c r="IM93" s="17">
        <v>64</v>
      </c>
      <c r="IN93" s="17">
        <v>293</v>
      </c>
      <c r="IO93" s="17">
        <v>68001.62</v>
      </c>
      <c r="IP93" s="17"/>
      <c r="IQ93" s="18">
        <v>31</v>
      </c>
      <c r="IR93" s="18">
        <v>6537.11</v>
      </c>
      <c r="IS93" s="17"/>
      <c r="IT93" s="17"/>
      <c r="IU93" s="17"/>
      <c r="IV93" s="16"/>
      <c r="IW93" s="16"/>
      <c r="IX93" s="16"/>
      <c r="IY93" s="16"/>
      <c r="IZ93" s="41"/>
      <c r="JA93" s="41"/>
      <c r="JB93" s="41"/>
      <c r="JC93" s="41"/>
      <c r="JD93" s="18"/>
      <c r="JE93" s="41"/>
      <c r="JF93" s="18"/>
      <c r="JG93" s="41"/>
      <c r="JH93" s="18"/>
      <c r="JI93" s="18"/>
      <c r="JJ93" s="18"/>
      <c r="JK93" s="18" t="e">
        <f ca="1" t="shared" si="94"/>
        <v>#VALUE!</v>
      </c>
      <c r="JL93" s="18" t="e">
        <f ca="1" t="shared" si="95"/>
        <v>#VALUE!</v>
      </c>
      <c r="JM93" s="18"/>
      <c r="JN93" s="18"/>
      <c r="JO93" s="18"/>
      <c r="JP93" s="18" t="e">
        <f ca="1" t="shared" si="98"/>
        <v>#VALUE!</v>
      </c>
      <c r="JQ93" s="42" t="e">
        <f ca="1" t="shared" si="99"/>
        <v>#VALUE!</v>
      </c>
      <c r="JR93" s="43"/>
      <c r="JS93" s="43"/>
    </row>
    <row r="94" customFormat="1" ht="16.5" hidden="1" spans="2:279">
      <c r="B94" s="20" t="s">
        <v>465</v>
      </c>
      <c r="C94" s="45">
        <v>6939924823232</v>
      </c>
      <c r="D94" s="45">
        <v>602387159579</v>
      </c>
      <c r="E94" s="45">
        <v>21057010000611</v>
      </c>
      <c r="F94" s="47" t="s">
        <v>521</v>
      </c>
      <c r="G94" s="19" t="s">
        <v>522</v>
      </c>
      <c r="H94" s="17" t="s">
        <v>288</v>
      </c>
      <c r="I94" s="26">
        <f>VLOOKUP(C94,[2]Sheet2!J:O,6,0)</f>
        <v>0.5</v>
      </c>
      <c r="J94" s="17">
        <f>VLOOKUP(C94,[2]Sheet2!J:M,4,0)</f>
        <v>81</v>
      </c>
      <c r="K94" s="17">
        <f>VLOOKUP(C94,[2]Sheet2!J:P,7,0)</f>
        <v>0</v>
      </c>
      <c r="L94" s="18">
        <f>VLOOKUP(C94,[2]Sheet2!J:N,5,0)</f>
        <v>25.7337367624811</v>
      </c>
      <c r="M94" s="27" t="e">
        <f ca="1" t="shared" si="55"/>
        <v>#VALUE!</v>
      </c>
      <c r="N94" s="17">
        <v>28</v>
      </c>
      <c r="O94" s="26">
        <v>0</v>
      </c>
      <c r="P94" s="18">
        <v>0</v>
      </c>
      <c r="Q94" s="18">
        <v>0</v>
      </c>
      <c r="R94" s="17">
        <v>279</v>
      </c>
      <c r="S94" s="17">
        <v>22</v>
      </c>
      <c r="T94" s="17">
        <v>35</v>
      </c>
      <c r="U94" s="26">
        <v>0</v>
      </c>
      <c r="V94" s="18">
        <v>0</v>
      </c>
      <c r="W94" s="18">
        <v>0</v>
      </c>
      <c r="X94" s="17">
        <v>279</v>
      </c>
      <c r="Y94" s="17">
        <v>22</v>
      </c>
      <c r="Z94" s="17">
        <v>36</v>
      </c>
      <c r="AA94" s="26">
        <v>0</v>
      </c>
      <c r="AB94" s="18" t="e">
        <f ca="1">SUMIF([2]Sheet2!D:F,C94,[2]Sheet2!F:F)</f>
        <v>#VALUE!</v>
      </c>
      <c r="AC94" s="18" t="e">
        <f ca="1">SUMIF([2]Sheet2!D:F,C94,[2]Sheet2!E:E)</f>
        <v>#VALUE!</v>
      </c>
      <c r="AD94" s="17">
        <v>279</v>
      </c>
      <c r="AE94" s="17">
        <v>22</v>
      </c>
      <c r="AF94" s="17">
        <v>38</v>
      </c>
      <c r="AG94" s="26">
        <v>0</v>
      </c>
      <c r="AH94" s="18">
        <v>0</v>
      </c>
      <c r="AI94" s="18">
        <v>0</v>
      </c>
      <c r="AJ94" s="17">
        <v>279</v>
      </c>
      <c r="AK94" s="17">
        <v>22</v>
      </c>
      <c r="AL94" s="17">
        <v>35</v>
      </c>
      <c r="AM94" s="26">
        <v>0</v>
      </c>
      <c r="AN94" s="18">
        <v>0</v>
      </c>
      <c r="AO94" s="18">
        <v>0</v>
      </c>
      <c r="AP94" s="17">
        <v>279</v>
      </c>
      <c r="AQ94" s="17">
        <v>22</v>
      </c>
      <c r="AR94" s="17">
        <v>27</v>
      </c>
      <c r="AS94" s="26">
        <v>0.037037037037037</v>
      </c>
      <c r="AT94" s="18">
        <v>1</v>
      </c>
      <c r="AU94" s="18">
        <v>229</v>
      </c>
      <c r="AV94" s="17">
        <v>279</v>
      </c>
      <c r="AW94" s="17">
        <v>20</v>
      </c>
      <c r="AX94" s="17">
        <v>23</v>
      </c>
      <c r="AY94" s="26">
        <v>0</v>
      </c>
      <c r="AZ94" s="17">
        <v>0</v>
      </c>
      <c r="BA94" s="18">
        <v>0</v>
      </c>
      <c r="BB94" s="17">
        <v>279</v>
      </c>
      <c r="BC94" s="17">
        <v>20</v>
      </c>
      <c r="BD94" s="17">
        <v>26</v>
      </c>
      <c r="BE94" s="32">
        <v>0</v>
      </c>
      <c r="BF94" s="17">
        <v>0</v>
      </c>
      <c r="BG94" s="18">
        <v>0</v>
      </c>
      <c r="BH94" s="17">
        <v>279</v>
      </c>
      <c r="BI94" s="17">
        <v>20</v>
      </c>
      <c r="BJ94" s="17">
        <v>22</v>
      </c>
      <c r="BK94" s="32">
        <v>0</v>
      </c>
      <c r="BL94" s="18">
        <v>0</v>
      </c>
      <c r="BM94" s="18">
        <v>0</v>
      </c>
      <c r="BN94" s="17">
        <v>279</v>
      </c>
      <c r="BO94" s="17">
        <v>20</v>
      </c>
      <c r="BP94" s="17">
        <v>15</v>
      </c>
      <c r="BQ94" s="32">
        <v>0</v>
      </c>
      <c r="BR94" s="18">
        <v>0</v>
      </c>
      <c r="BS94" s="18">
        <v>0</v>
      </c>
      <c r="BT94" s="17">
        <v>279</v>
      </c>
      <c r="BU94" s="18">
        <v>20</v>
      </c>
      <c r="BV94" s="17">
        <v>15</v>
      </c>
      <c r="BW94" s="32">
        <v>0</v>
      </c>
      <c r="BX94" s="18">
        <v>0</v>
      </c>
      <c r="BY94" s="18">
        <v>0</v>
      </c>
      <c r="BZ94" s="17">
        <v>279</v>
      </c>
      <c r="CA94" s="18">
        <v>20</v>
      </c>
      <c r="CB94" s="18">
        <v>19</v>
      </c>
      <c r="CC94" s="32">
        <v>0</v>
      </c>
      <c r="CD94" s="18">
        <v>0</v>
      </c>
      <c r="CE94" s="18">
        <v>0</v>
      </c>
      <c r="CF94" s="17">
        <v>279</v>
      </c>
      <c r="CG94" s="18">
        <v>20</v>
      </c>
      <c r="CH94" s="33">
        <v>23</v>
      </c>
      <c r="CI94" s="32">
        <v>0.0434782608695652</v>
      </c>
      <c r="CJ94" s="18">
        <v>1</v>
      </c>
      <c r="CK94" s="18">
        <v>279</v>
      </c>
      <c r="CL94" s="17">
        <v>279</v>
      </c>
      <c r="CM94" s="18">
        <v>20</v>
      </c>
      <c r="CN94" s="33">
        <v>13</v>
      </c>
      <c r="CO94" s="32">
        <v>0</v>
      </c>
      <c r="CP94" s="17">
        <v>0</v>
      </c>
      <c r="CQ94" s="18">
        <v>0</v>
      </c>
      <c r="CR94" s="17">
        <v>279</v>
      </c>
      <c r="CS94" s="17">
        <v>20</v>
      </c>
      <c r="CT94" s="33">
        <v>11</v>
      </c>
      <c r="CU94" s="32">
        <v>0</v>
      </c>
      <c r="CV94" s="17">
        <v>0</v>
      </c>
      <c r="CW94" s="18">
        <v>0</v>
      </c>
      <c r="CX94" s="17">
        <v>279</v>
      </c>
      <c r="CY94" s="17">
        <v>20</v>
      </c>
      <c r="CZ94" s="33">
        <v>19</v>
      </c>
      <c r="DA94" s="32">
        <v>0</v>
      </c>
      <c r="DB94" s="18">
        <v>0</v>
      </c>
      <c r="DC94" s="18">
        <v>0</v>
      </c>
      <c r="DD94" s="18">
        <f t="shared" si="56"/>
        <v>0</v>
      </c>
      <c r="DE94" s="17"/>
      <c r="DF94" s="17"/>
      <c r="DG94" s="58"/>
      <c r="DH94" s="18">
        <v>20</v>
      </c>
      <c r="DI94" s="18">
        <v>21</v>
      </c>
      <c r="DJ94" s="26">
        <v>0</v>
      </c>
      <c r="DK94" s="18">
        <v>0</v>
      </c>
      <c r="DL94" s="18">
        <v>0</v>
      </c>
      <c r="DM94" s="17"/>
      <c r="DN94" s="17"/>
      <c r="DO94" s="17"/>
      <c r="DP94" s="58"/>
      <c r="DQ94" s="18">
        <v>20</v>
      </c>
      <c r="DR94" s="18">
        <v>17</v>
      </c>
      <c r="DS94" s="26">
        <v>0</v>
      </c>
      <c r="DT94" s="18">
        <v>0</v>
      </c>
      <c r="DU94" s="18">
        <v>0</v>
      </c>
      <c r="DV94" s="18">
        <f t="shared" si="61"/>
        <v>0</v>
      </c>
      <c r="DW94" s="17"/>
      <c r="DX94" s="17"/>
      <c r="DY94" s="58"/>
      <c r="DZ94" s="18">
        <v>20</v>
      </c>
      <c r="EA94" s="18">
        <v>66</v>
      </c>
      <c r="EB94" s="26">
        <v>0</v>
      </c>
      <c r="EC94" s="18">
        <v>0</v>
      </c>
      <c r="ED94" s="18">
        <v>0</v>
      </c>
      <c r="EE94" s="18">
        <f t="shared" si="64"/>
        <v>0</v>
      </c>
      <c r="EF94" s="17"/>
      <c r="EG94" s="17"/>
      <c r="EH94" s="58"/>
      <c r="EI94" s="18">
        <v>20</v>
      </c>
      <c r="EJ94" s="18">
        <v>21</v>
      </c>
      <c r="EK94" s="26">
        <v>0</v>
      </c>
      <c r="EL94" s="18">
        <v>0</v>
      </c>
      <c r="EM94" s="18">
        <v>0</v>
      </c>
      <c r="EN94" s="18">
        <f t="shared" si="67"/>
        <v>0</v>
      </c>
      <c r="EO94" s="17"/>
      <c r="EP94" s="17"/>
      <c r="EQ94" s="58"/>
      <c r="ER94" s="18">
        <v>2</v>
      </c>
      <c r="ES94" s="18">
        <v>5</v>
      </c>
      <c r="ET94" s="26">
        <v>0</v>
      </c>
      <c r="EU94" s="17">
        <v>0</v>
      </c>
      <c r="EV94" s="18">
        <v>0</v>
      </c>
      <c r="EW94" s="18">
        <f t="shared" si="70"/>
        <v>0</v>
      </c>
      <c r="EX94" s="17"/>
      <c r="EY94" s="17"/>
      <c r="EZ94" s="58"/>
      <c r="FA94" s="17">
        <v>2</v>
      </c>
      <c r="FB94" s="18">
        <v>8</v>
      </c>
      <c r="FC94" s="26">
        <v>0</v>
      </c>
      <c r="FD94" s="17">
        <v>0</v>
      </c>
      <c r="FE94" s="18">
        <v>0</v>
      </c>
      <c r="FF94" s="18">
        <f t="shared" si="73"/>
        <v>0</v>
      </c>
      <c r="FG94" s="17"/>
      <c r="FH94" s="17"/>
      <c r="FI94" s="58"/>
      <c r="FJ94" s="17">
        <v>2</v>
      </c>
      <c r="FK94" s="18">
        <v>9</v>
      </c>
      <c r="FL94" s="26">
        <v>0</v>
      </c>
      <c r="FM94" s="17">
        <v>0</v>
      </c>
      <c r="FN94" s="18">
        <v>0</v>
      </c>
      <c r="FO94" s="18">
        <f t="shared" si="76"/>
        <v>0</v>
      </c>
      <c r="FP94" s="17"/>
      <c r="FQ94" s="17"/>
      <c r="FR94" s="58"/>
      <c r="FS94" s="17">
        <v>2</v>
      </c>
      <c r="FT94" s="18">
        <v>6</v>
      </c>
      <c r="FU94" s="26">
        <v>0</v>
      </c>
      <c r="FV94" s="17">
        <v>0</v>
      </c>
      <c r="FW94" s="18">
        <v>0</v>
      </c>
      <c r="FX94" s="18">
        <f t="shared" si="79"/>
        <v>0</v>
      </c>
      <c r="FY94" s="17"/>
      <c r="FZ94" s="17"/>
      <c r="GA94" s="58"/>
      <c r="GB94" s="17">
        <v>2</v>
      </c>
      <c r="GC94" s="17">
        <v>3</v>
      </c>
      <c r="GD94" s="26">
        <v>0</v>
      </c>
      <c r="GE94" s="17">
        <v>0</v>
      </c>
      <c r="GF94" s="18">
        <v>0</v>
      </c>
      <c r="GG94" s="18">
        <f t="shared" si="82"/>
        <v>0</v>
      </c>
      <c r="GH94" s="17"/>
      <c r="GI94" s="17"/>
      <c r="GJ94" s="58"/>
      <c r="GK94" s="17">
        <v>2</v>
      </c>
      <c r="GL94" s="17">
        <v>3</v>
      </c>
      <c r="GM94" s="26">
        <v>0</v>
      </c>
      <c r="GN94" s="18" t="e">
        <f ca="1">SUMIF([2]Sheet2!D:F,C94,[2]Sheet2!F:F)</f>
        <v>#VALUE!</v>
      </c>
      <c r="GO94" s="18" t="e">
        <f ca="1">SUMIF([2]Sheet2!D:E,C94,[2]Sheet2!E:E)</f>
        <v>#VALUE!</v>
      </c>
      <c r="GP94" s="17"/>
      <c r="GQ94" s="17"/>
      <c r="GR94" s="17"/>
      <c r="GS94" s="58"/>
      <c r="GT94" s="17">
        <v>2</v>
      </c>
      <c r="GU94" s="18">
        <v>6</v>
      </c>
      <c r="GV94" s="26">
        <v>0</v>
      </c>
      <c r="GW94" s="18">
        <v>0</v>
      </c>
      <c r="GX94" s="18">
        <v>0</v>
      </c>
      <c r="GY94" s="17"/>
      <c r="GZ94" s="17"/>
      <c r="HA94" s="17"/>
      <c r="HB94" s="58"/>
      <c r="HC94" s="17">
        <v>2</v>
      </c>
      <c r="HD94" s="18">
        <v>1</v>
      </c>
      <c r="HE94" s="26">
        <v>0</v>
      </c>
      <c r="HF94" s="18">
        <v>0</v>
      </c>
      <c r="HG94" s="18">
        <v>0</v>
      </c>
      <c r="HH94" s="40" t="e">
        <v>#DIV/0!</v>
      </c>
      <c r="HI94" s="17"/>
      <c r="HJ94" s="17"/>
      <c r="HK94" s="58"/>
      <c r="HL94" s="18">
        <v>2</v>
      </c>
      <c r="HM94" s="18">
        <v>9</v>
      </c>
      <c r="HN94" s="26">
        <v>0</v>
      </c>
      <c r="HO94" s="18">
        <v>0</v>
      </c>
      <c r="HP94" s="18">
        <v>0</v>
      </c>
      <c r="HQ94" s="18" t="e">
        <f t="shared" si="102"/>
        <v>#DIV/0!</v>
      </c>
      <c r="HR94" s="17"/>
      <c r="HS94" s="17"/>
      <c r="HT94" s="58"/>
      <c r="HU94" s="18">
        <v>2</v>
      </c>
      <c r="HV94" s="18">
        <v>3</v>
      </c>
      <c r="HW94" s="26">
        <v>0</v>
      </c>
      <c r="HX94" s="17">
        <v>0</v>
      </c>
      <c r="HY94" s="18">
        <v>0</v>
      </c>
      <c r="HZ94" s="18" t="e">
        <v>#DIV/0!</v>
      </c>
      <c r="IA94" s="17"/>
      <c r="IB94" s="17"/>
      <c r="IC94" s="58"/>
      <c r="ID94" s="18">
        <v>2</v>
      </c>
      <c r="IE94" s="18">
        <v>4</v>
      </c>
      <c r="IF94" s="26">
        <v>0</v>
      </c>
      <c r="IG94" s="17">
        <v>0</v>
      </c>
      <c r="IH94" s="18">
        <v>0</v>
      </c>
      <c r="II94" s="17"/>
      <c r="IJ94" s="17"/>
      <c r="IK94" s="17"/>
      <c r="IL94" s="58"/>
      <c r="IM94" s="17">
        <v>4</v>
      </c>
      <c r="IN94" s="17">
        <v>495</v>
      </c>
      <c r="IO94" s="17">
        <v>121970.21</v>
      </c>
      <c r="IP94" s="17"/>
      <c r="IQ94" s="18">
        <v>0</v>
      </c>
      <c r="IR94" s="18">
        <v>0</v>
      </c>
      <c r="IS94" s="17"/>
      <c r="IT94" s="17"/>
      <c r="IU94" s="17"/>
      <c r="IV94" s="16"/>
      <c r="IW94" s="16"/>
      <c r="IX94" s="16"/>
      <c r="IY94" s="16"/>
      <c r="IZ94" s="41"/>
      <c r="JA94" s="41"/>
      <c r="JB94" s="41"/>
      <c r="JC94" s="41"/>
      <c r="JD94" s="18"/>
      <c r="JE94" s="41"/>
      <c r="JF94" s="18"/>
      <c r="JG94" s="41"/>
      <c r="JH94" s="18"/>
      <c r="JI94" s="18"/>
      <c r="JJ94" s="18"/>
      <c r="JK94" s="18" t="e">
        <f ca="1" t="shared" si="94"/>
        <v>#VALUE!</v>
      </c>
      <c r="JL94" s="18" t="e">
        <f ca="1" t="shared" si="95"/>
        <v>#VALUE!</v>
      </c>
      <c r="JM94" s="18"/>
      <c r="JN94" s="18"/>
      <c r="JO94" s="18"/>
      <c r="JP94" s="18" t="e">
        <f ca="1" t="shared" si="98"/>
        <v>#VALUE!</v>
      </c>
      <c r="JQ94" s="42" t="e">
        <f ca="1" t="shared" si="99"/>
        <v>#VALUE!</v>
      </c>
      <c r="JR94" s="43"/>
      <c r="JS94" s="43"/>
    </row>
    <row r="95" customFormat="1" ht="16.5" hidden="1" spans="2:279">
      <c r="B95" s="20" t="s">
        <v>465</v>
      </c>
      <c r="C95" s="45">
        <v>6939924827353</v>
      </c>
      <c r="D95" s="45">
        <v>601265552271</v>
      </c>
      <c r="E95" s="45">
        <v>21057013000478</v>
      </c>
      <c r="F95" s="46" t="s">
        <v>523</v>
      </c>
      <c r="G95" s="19" t="s">
        <v>524</v>
      </c>
      <c r="H95" s="17" t="s">
        <v>288</v>
      </c>
      <c r="I95" s="26">
        <f>VLOOKUP(C95,[2]Sheet2!J:O,6,0)</f>
        <v>0</v>
      </c>
      <c r="J95" s="17">
        <f>VLOOKUP(C95,[2]Sheet2!J:M,4,0)</f>
        <v>90</v>
      </c>
      <c r="K95" s="17">
        <f>VLOOKUP(C95,[2]Sheet2!J:P,7,0)</f>
        <v>0</v>
      </c>
      <c r="L95" s="18" t="str">
        <f>VLOOKUP(C95,[2]Sheet2!J:N,5,0)</f>
        <v>-</v>
      </c>
      <c r="M95" s="27" t="e">
        <f ca="1" t="shared" si="55"/>
        <v>#VALUE!</v>
      </c>
      <c r="N95" s="17">
        <v>32</v>
      </c>
      <c r="O95" s="26">
        <v>0</v>
      </c>
      <c r="P95" s="18">
        <v>0</v>
      </c>
      <c r="Q95" s="18">
        <v>0</v>
      </c>
      <c r="R95" s="17">
        <v>399</v>
      </c>
      <c r="S95" s="17">
        <v>120</v>
      </c>
      <c r="T95" s="17">
        <v>41</v>
      </c>
      <c r="U95" s="26">
        <v>0</v>
      </c>
      <c r="V95" s="18">
        <v>0</v>
      </c>
      <c r="W95" s="18">
        <v>0</v>
      </c>
      <c r="X95" s="17">
        <v>399</v>
      </c>
      <c r="Y95" s="17">
        <v>120</v>
      </c>
      <c r="Z95" s="17">
        <v>43</v>
      </c>
      <c r="AA95" s="26">
        <v>0</v>
      </c>
      <c r="AB95" s="18" t="e">
        <f ca="1">SUMIF([2]Sheet2!D:F,C95,[2]Sheet2!F:F)</f>
        <v>#VALUE!</v>
      </c>
      <c r="AC95" s="18" t="e">
        <f ca="1">SUMIF([2]Sheet2!D:F,C95,[2]Sheet2!E:E)</f>
        <v>#VALUE!</v>
      </c>
      <c r="AD95" s="17">
        <v>399</v>
      </c>
      <c r="AE95" s="17">
        <v>120</v>
      </c>
      <c r="AF95" s="17">
        <v>47</v>
      </c>
      <c r="AG95" s="26">
        <v>0</v>
      </c>
      <c r="AH95" s="18">
        <v>0</v>
      </c>
      <c r="AI95" s="18">
        <v>0</v>
      </c>
      <c r="AJ95" s="17">
        <v>399</v>
      </c>
      <c r="AK95" s="17">
        <v>120</v>
      </c>
      <c r="AL95" s="17">
        <v>38</v>
      </c>
      <c r="AM95" s="26">
        <v>0</v>
      </c>
      <c r="AN95" s="18">
        <v>0</v>
      </c>
      <c r="AO95" s="18">
        <v>0</v>
      </c>
      <c r="AP95" s="17">
        <v>399</v>
      </c>
      <c r="AQ95" s="17">
        <v>120</v>
      </c>
      <c r="AR95" s="17">
        <v>71</v>
      </c>
      <c r="AS95" s="26">
        <v>0</v>
      </c>
      <c r="AT95" s="18">
        <v>0</v>
      </c>
      <c r="AU95" s="18">
        <v>0</v>
      </c>
      <c r="AV95" s="17">
        <v>399</v>
      </c>
      <c r="AW95" s="17">
        <v>120</v>
      </c>
      <c r="AX95" s="17">
        <v>51</v>
      </c>
      <c r="AY95" s="26">
        <v>0</v>
      </c>
      <c r="AZ95" s="17">
        <v>0</v>
      </c>
      <c r="BA95" s="18">
        <v>0</v>
      </c>
      <c r="BB95" s="17">
        <v>399</v>
      </c>
      <c r="BC95" s="17">
        <v>120</v>
      </c>
      <c r="BD95" s="17">
        <v>50</v>
      </c>
      <c r="BE95" s="32">
        <v>0.02</v>
      </c>
      <c r="BF95" s="17">
        <v>1</v>
      </c>
      <c r="BG95" s="18">
        <v>350</v>
      </c>
      <c r="BH95" s="17">
        <v>350</v>
      </c>
      <c r="BI95" s="17">
        <v>118</v>
      </c>
      <c r="BJ95" s="17">
        <v>49</v>
      </c>
      <c r="BK95" s="32">
        <v>0.0204081632653061</v>
      </c>
      <c r="BL95" s="18">
        <v>1</v>
      </c>
      <c r="BM95" s="18">
        <v>350</v>
      </c>
      <c r="BN95" s="17">
        <v>350</v>
      </c>
      <c r="BO95" s="17">
        <v>116</v>
      </c>
      <c r="BP95" s="17">
        <v>28</v>
      </c>
      <c r="BQ95" s="32">
        <v>0.107142857142857</v>
      </c>
      <c r="BR95" s="18">
        <v>3</v>
      </c>
      <c r="BS95" s="18">
        <v>1049</v>
      </c>
      <c r="BT95" s="17">
        <v>350</v>
      </c>
      <c r="BU95" s="18">
        <v>116</v>
      </c>
      <c r="BV95" s="17">
        <v>22</v>
      </c>
      <c r="BW95" s="32">
        <v>0</v>
      </c>
      <c r="BX95" s="18">
        <v>0</v>
      </c>
      <c r="BY95" s="18">
        <v>0</v>
      </c>
      <c r="BZ95" s="17">
        <v>350</v>
      </c>
      <c r="CA95" s="18">
        <v>114</v>
      </c>
      <c r="CB95" s="18">
        <v>25</v>
      </c>
      <c r="CC95" s="32">
        <v>0</v>
      </c>
      <c r="CD95" s="18">
        <v>0</v>
      </c>
      <c r="CE95" s="18">
        <v>0</v>
      </c>
      <c r="CF95" s="17">
        <v>350</v>
      </c>
      <c r="CG95" s="18">
        <v>114</v>
      </c>
      <c r="CH95" s="33">
        <v>33</v>
      </c>
      <c r="CI95" s="32">
        <v>0</v>
      </c>
      <c r="CJ95" s="18">
        <v>0</v>
      </c>
      <c r="CK95" s="18">
        <v>0</v>
      </c>
      <c r="CL95" s="17">
        <v>350</v>
      </c>
      <c r="CM95" s="18">
        <v>114</v>
      </c>
      <c r="CN95" s="33">
        <v>36</v>
      </c>
      <c r="CO95" s="32">
        <v>0</v>
      </c>
      <c r="CP95" s="17">
        <v>0</v>
      </c>
      <c r="CQ95" s="18">
        <v>0</v>
      </c>
      <c r="CR95" s="17">
        <v>350</v>
      </c>
      <c r="CS95" s="17">
        <v>114</v>
      </c>
      <c r="CT95" s="33">
        <v>32</v>
      </c>
      <c r="CU95" s="32">
        <v>0.03125</v>
      </c>
      <c r="CV95" s="17">
        <v>1</v>
      </c>
      <c r="CW95" s="18">
        <v>350</v>
      </c>
      <c r="CX95" s="17">
        <v>350</v>
      </c>
      <c r="CY95" s="17">
        <v>112</v>
      </c>
      <c r="CZ95" s="33">
        <v>33</v>
      </c>
      <c r="DA95" s="32">
        <v>0.0606060606060606</v>
      </c>
      <c r="DB95" s="18">
        <v>2</v>
      </c>
      <c r="DC95" s="18">
        <v>694</v>
      </c>
      <c r="DD95" s="18">
        <f t="shared" si="56"/>
        <v>347</v>
      </c>
      <c r="DE95" s="17"/>
      <c r="DF95" s="17"/>
      <c r="DG95" s="58"/>
      <c r="DH95" s="18">
        <v>112</v>
      </c>
      <c r="DI95" s="18">
        <v>20</v>
      </c>
      <c r="DJ95" s="26">
        <v>0</v>
      </c>
      <c r="DK95" s="18">
        <v>0</v>
      </c>
      <c r="DL95" s="18">
        <v>0</v>
      </c>
      <c r="DM95" s="17"/>
      <c r="DN95" s="17"/>
      <c r="DO95" s="17"/>
      <c r="DP95" s="58"/>
      <c r="DQ95" s="18">
        <v>114</v>
      </c>
      <c r="DR95" s="18">
        <v>25</v>
      </c>
      <c r="DS95" s="26">
        <v>0</v>
      </c>
      <c r="DT95" s="18">
        <v>0</v>
      </c>
      <c r="DU95" s="18">
        <v>0</v>
      </c>
      <c r="DV95" s="18">
        <f t="shared" si="61"/>
        <v>0</v>
      </c>
      <c r="DW95" s="17"/>
      <c r="DX95" s="17"/>
      <c r="DY95" s="58"/>
      <c r="DZ95" s="18">
        <v>114</v>
      </c>
      <c r="EA95" s="18">
        <v>32</v>
      </c>
      <c r="EB95" s="26">
        <v>0</v>
      </c>
      <c r="EC95" s="18">
        <v>0</v>
      </c>
      <c r="ED95" s="18">
        <v>0</v>
      </c>
      <c r="EE95" s="18">
        <f t="shared" si="64"/>
        <v>0</v>
      </c>
      <c r="EF95" s="17"/>
      <c r="EG95" s="17"/>
      <c r="EH95" s="58"/>
      <c r="EI95" s="18">
        <v>114</v>
      </c>
      <c r="EJ95" s="18">
        <v>16</v>
      </c>
      <c r="EK95" s="26">
        <v>0</v>
      </c>
      <c r="EL95" s="18">
        <v>0</v>
      </c>
      <c r="EM95" s="18">
        <v>0</v>
      </c>
      <c r="EN95" s="18">
        <f t="shared" si="67"/>
        <v>0</v>
      </c>
      <c r="EO95" s="17"/>
      <c r="EP95" s="17"/>
      <c r="EQ95" s="58"/>
      <c r="ER95" s="18">
        <v>0</v>
      </c>
      <c r="ES95" s="18">
        <v>3</v>
      </c>
      <c r="ET95" s="26">
        <v>0</v>
      </c>
      <c r="EU95" s="17">
        <v>0</v>
      </c>
      <c r="EV95" s="18">
        <v>0</v>
      </c>
      <c r="EW95" s="18">
        <f t="shared" si="70"/>
        <v>0</v>
      </c>
      <c r="EX95" s="17"/>
      <c r="EY95" s="17"/>
      <c r="EZ95" s="58"/>
      <c r="FA95" s="17">
        <v>0</v>
      </c>
      <c r="FB95" s="18">
        <v>5</v>
      </c>
      <c r="FC95" s="26">
        <v>0</v>
      </c>
      <c r="FD95" s="17">
        <v>0</v>
      </c>
      <c r="FE95" s="18">
        <v>0</v>
      </c>
      <c r="FF95" s="18">
        <f t="shared" si="73"/>
        <v>0</v>
      </c>
      <c r="FG95" s="17"/>
      <c r="FH95" s="17"/>
      <c r="FI95" s="58"/>
      <c r="FJ95" s="17">
        <v>0</v>
      </c>
      <c r="FK95" s="18">
        <v>0</v>
      </c>
      <c r="FL95" s="26" t="e">
        <v>#DIV/0!</v>
      </c>
      <c r="FM95" s="17">
        <v>0</v>
      </c>
      <c r="FN95" s="18">
        <v>0</v>
      </c>
      <c r="FO95" s="18">
        <f t="shared" si="76"/>
        <v>0</v>
      </c>
      <c r="FP95" s="17"/>
      <c r="FQ95" s="17"/>
      <c r="FR95" s="58"/>
      <c r="FS95" s="17">
        <v>0</v>
      </c>
      <c r="FT95" s="18">
        <v>3</v>
      </c>
      <c r="FU95" s="26">
        <v>0</v>
      </c>
      <c r="FV95" s="17">
        <v>0</v>
      </c>
      <c r="FW95" s="18">
        <v>0</v>
      </c>
      <c r="FX95" s="18">
        <f t="shared" si="79"/>
        <v>0</v>
      </c>
      <c r="FY95" s="17"/>
      <c r="FZ95" s="17"/>
      <c r="GA95" s="58"/>
      <c r="GB95" s="17">
        <v>0</v>
      </c>
      <c r="GC95" s="17">
        <v>0</v>
      </c>
      <c r="GD95" s="26" t="e">
        <v>#DIV/0!</v>
      </c>
      <c r="GE95" s="17">
        <v>0</v>
      </c>
      <c r="GF95" s="18">
        <v>0</v>
      </c>
      <c r="GG95" s="18">
        <f t="shared" si="82"/>
        <v>0</v>
      </c>
      <c r="GH95" s="17"/>
      <c r="GI95" s="17"/>
      <c r="GJ95" s="58"/>
      <c r="GK95" s="17">
        <v>0</v>
      </c>
      <c r="GL95" s="17">
        <v>4</v>
      </c>
      <c r="GM95" s="26">
        <v>0</v>
      </c>
      <c r="GN95" s="18" t="e">
        <f ca="1">SUMIF([2]Sheet2!D:F,C95,[2]Sheet2!F:F)</f>
        <v>#VALUE!</v>
      </c>
      <c r="GO95" s="18" t="e">
        <f ca="1">SUMIF([2]Sheet2!D:E,C95,[2]Sheet2!E:E)</f>
        <v>#VALUE!</v>
      </c>
      <c r="GP95" s="17"/>
      <c r="GQ95" s="17"/>
      <c r="GR95" s="17"/>
      <c r="GS95" s="58"/>
      <c r="GT95" s="17">
        <v>0</v>
      </c>
      <c r="GU95" s="18">
        <v>3</v>
      </c>
      <c r="GV95" s="26">
        <v>0</v>
      </c>
      <c r="GW95" s="18">
        <v>0</v>
      </c>
      <c r="GX95" s="18">
        <v>0</v>
      </c>
      <c r="GY95" s="17"/>
      <c r="GZ95" s="17"/>
      <c r="HA95" s="17"/>
      <c r="HB95" s="58"/>
      <c r="HC95" s="17">
        <v>0</v>
      </c>
      <c r="HD95" s="18">
        <v>3</v>
      </c>
      <c r="HE95" s="26">
        <v>0</v>
      </c>
      <c r="HF95" s="18">
        <v>0</v>
      </c>
      <c r="HG95" s="18">
        <v>0</v>
      </c>
      <c r="HH95" s="40" t="e">
        <v>#DIV/0!</v>
      </c>
      <c r="HI95" s="17"/>
      <c r="HJ95" s="17"/>
      <c r="HK95" s="58"/>
      <c r="HL95" s="18">
        <v>0</v>
      </c>
      <c r="HM95" s="18">
        <v>1</v>
      </c>
      <c r="HN95" s="26">
        <v>0</v>
      </c>
      <c r="HO95" s="18">
        <v>0</v>
      </c>
      <c r="HP95" s="18">
        <v>0</v>
      </c>
      <c r="HQ95" s="18" t="e">
        <f t="shared" si="102"/>
        <v>#DIV/0!</v>
      </c>
      <c r="HR95" s="17"/>
      <c r="HS95" s="17"/>
      <c r="HT95" s="58"/>
      <c r="HU95" s="18">
        <v>4</v>
      </c>
      <c r="HV95" s="18">
        <v>0</v>
      </c>
      <c r="HW95" s="26" t="e">
        <v>#DIV/0!</v>
      </c>
      <c r="HX95" s="17">
        <v>0</v>
      </c>
      <c r="HY95" s="18">
        <v>0</v>
      </c>
      <c r="HZ95" s="18" t="e">
        <v>#DIV/0!</v>
      </c>
      <c r="IA95" s="17"/>
      <c r="IB95" s="17"/>
      <c r="IC95" s="58"/>
      <c r="ID95" s="18">
        <v>4</v>
      </c>
      <c r="IE95" s="18">
        <v>1</v>
      </c>
      <c r="IF95" s="26">
        <v>0</v>
      </c>
      <c r="IG95" s="17">
        <v>0</v>
      </c>
      <c r="IH95" s="18">
        <v>0</v>
      </c>
      <c r="II95" s="17"/>
      <c r="IJ95" s="17"/>
      <c r="IK95" s="17"/>
      <c r="IL95" s="58"/>
      <c r="IM95" s="17">
        <v>4</v>
      </c>
      <c r="IN95" s="17">
        <v>22</v>
      </c>
      <c r="IO95" s="17">
        <v>10653.19</v>
      </c>
      <c r="IP95" s="17"/>
      <c r="IQ95" s="18">
        <v>12</v>
      </c>
      <c r="IR95" s="18">
        <v>4309.71</v>
      </c>
      <c r="IS95" s="17"/>
      <c r="IT95" s="17"/>
      <c r="IU95" s="17"/>
      <c r="IV95" s="16"/>
      <c r="IW95" s="16"/>
      <c r="IX95" s="16"/>
      <c r="IY95" s="16"/>
      <c r="IZ95" s="41"/>
      <c r="JA95" s="41"/>
      <c r="JB95" s="41"/>
      <c r="JC95" s="41"/>
      <c r="JD95" s="18"/>
      <c r="JE95" s="41"/>
      <c r="JF95" s="18"/>
      <c r="JG95" s="41"/>
      <c r="JH95" s="18"/>
      <c r="JI95" s="18"/>
      <c r="JJ95" s="18"/>
      <c r="JK95" s="18" t="e">
        <f ca="1" t="shared" si="94"/>
        <v>#VALUE!</v>
      </c>
      <c r="JL95" s="18" t="e">
        <f ca="1" t="shared" si="95"/>
        <v>#VALUE!</v>
      </c>
      <c r="JM95" s="18"/>
      <c r="JN95" s="18"/>
      <c r="JO95" s="18"/>
      <c r="JP95" s="18" t="e">
        <f ca="1" t="shared" si="98"/>
        <v>#VALUE!</v>
      </c>
      <c r="JQ95" s="42" t="e">
        <f ca="1" t="shared" si="99"/>
        <v>#VALUE!</v>
      </c>
      <c r="JR95" s="43"/>
      <c r="JS95" s="43"/>
    </row>
    <row r="96" customFormat="1" ht="16.5" hidden="1" spans="2:279">
      <c r="B96" s="20" t="s">
        <v>465</v>
      </c>
      <c r="C96" s="45">
        <v>6939924827841</v>
      </c>
      <c r="D96" s="45">
        <v>601508265247</v>
      </c>
      <c r="E96" s="45">
        <v>21057016000001</v>
      </c>
      <c r="F96" s="46" t="s">
        <v>525</v>
      </c>
      <c r="G96" s="19" t="s">
        <v>526</v>
      </c>
      <c r="H96" s="17" t="s">
        <v>288</v>
      </c>
      <c r="I96" s="26">
        <f>VLOOKUP(C96,[2]Sheet2!J:O,6,0)</f>
        <v>0</v>
      </c>
      <c r="J96" s="17">
        <f>VLOOKUP(C96,[2]Sheet2!J:M,4,0)</f>
        <v>0</v>
      </c>
      <c r="K96" s="17">
        <f>VLOOKUP(C96,[2]Sheet2!J:P,7,0)</f>
        <v>0</v>
      </c>
      <c r="L96" s="18">
        <f>VLOOKUP(C96,[2]Sheet2!J:N,5,0)</f>
        <v>0</v>
      </c>
      <c r="M96" s="27" t="e">
        <f ca="1" t="shared" si="55"/>
        <v>#VALUE!</v>
      </c>
      <c r="N96" s="17">
        <v>65</v>
      </c>
      <c r="O96" s="26">
        <v>0.0153846153846154</v>
      </c>
      <c r="P96" s="18">
        <v>1</v>
      </c>
      <c r="Q96" s="18">
        <v>249</v>
      </c>
      <c r="R96" s="17">
        <v>249</v>
      </c>
      <c r="S96" s="17">
        <v>263</v>
      </c>
      <c r="T96" s="17">
        <v>87</v>
      </c>
      <c r="U96" s="26">
        <v>0.0459770114942529</v>
      </c>
      <c r="V96" s="18">
        <v>4</v>
      </c>
      <c r="W96" s="18">
        <v>991</v>
      </c>
      <c r="X96" s="17">
        <v>249</v>
      </c>
      <c r="Y96" s="17">
        <v>259</v>
      </c>
      <c r="Z96" s="17">
        <v>113</v>
      </c>
      <c r="AA96" s="26">
        <v>0.0707964601769911</v>
      </c>
      <c r="AB96" s="18" t="e">
        <f ca="1">SUMIF([2]Sheet2!D:F,C96,[2]Sheet2!F:F)</f>
        <v>#VALUE!</v>
      </c>
      <c r="AC96" s="18" t="e">
        <f ca="1">SUMIF([2]Sheet2!D:F,C96,[2]Sheet2!E:E)</f>
        <v>#VALUE!</v>
      </c>
      <c r="AD96" s="17">
        <v>249</v>
      </c>
      <c r="AE96" s="17">
        <v>251</v>
      </c>
      <c r="AF96" s="17">
        <v>94</v>
      </c>
      <c r="AG96" s="26">
        <v>0</v>
      </c>
      <c r="AH96" s="18">
        <v>0</v>
      </c>
      <c r="AI96" s="18">
        <v>0</v>
      </c>
      <c r="AJ96" s="17">
        <v>249</v>
      </c>
      <c r="AK96" s="17">
        <v>251</v>
      </c>
      <c r="AL96" s="17">
        <v>112</v>
      </c>
      <c r="AM96" s="26">
        <v>0.0178571428571429</v>
      </c>
      <c r="AN96" s="18">
        <v>2</v>
      </c>
      <c r="AO96" s="18">
        <v>480</v>
      </c>
      <c r="AP96" s="17">
        <v>249</v>
      </c>
      <c r="AQ96" s="17">
        <v>250</v>
      </c>
      <c r="AR96" s="17">
        <v>117</v>
      </c>
      <c r="AS96" s="26">
        <v>0</v>
      </c>
      <c r="AT96" s="18">
        <v>0</v>
      </c>
      <c r="AU96" s="18">
        <v>0</v>
      </c>
      <c r="AV96" s="17">
        <v>249</v>
      </c>
      <c r="AW96" s="17">
        <v>250</v>
      </c>
      <c r="AX96" s="17">
        <v>70</v>
      </c>
      <c r="AY96" s="26">
        <v>0</v>
      </c>
      <c r="AZ96" s="17">
        <v>0</v>
      </c>
      <c r="BA96" s="18">
        <v>0</v>
      </c>
      <c r="BB96" s="17">
        <v>249</v>
      </c>
      <c r="BC96" s="17">
        <v>250</v>
      </c>
      <c r="BD96" s="17">
        <v>58</v>
      </c>
      <c r="BE96" s="32">
        <v>0</v>
      </c>
      <c r="BF96" s="17">
        <v>0</v>
      </c>
      <c r="BG96" s="18">
        <v>0</v>
      </c>
      <c r="BH96" s="17">
        <v>249</v>
      </c>
      <c r="BI96" s="17">
        <v>250</v>
      </c>
      <c r="BJ96" s="17">
        <v>72</v>
      </c>
      <c r="BK96" s="32">
        <v>0</v>
      </c>
      <c r="BL96" s="18">
        <v>0</v>
      </c>
      <c r="BM96" s="18">
        <v>0</v>
      </c>
      <c r="BN96" s="17">
        <v>249</v>
      </c>
      <c r="BO96" s="17">
        <v>250</v>
      </c>
      <c r="BP96" s="17">
        <v>44</v>
      </c>
      <c r="BQ96" s="32">
        <v>0</v>
      </c>
      <c r="BR96" s="18">
        <v>0</v>
      </c>
      <c r="BS96" s="18">
        <v>0</v>
      </c>
      <c r="BT96" s="17">
        <v>249</v>
      </c>
      <c r="BU96" s="18">
        <v>250</v>
      </c>
      <c r="BV96" s="17">
        <v>32</v>
      </c>
      <c r="BW96" s="32">
        <v>0.03125</v>
      </c>
      <c r="BX96" s="18">
        <v>1</v>
      </c>
      <c r="BY96" s="18">
        <v>249</v>
      </c>
      <c r="BZ96" s="17">
        <v>249</v>
      </c>
      <c r="CA96" s="18">
        <v>249</v>
      </c>
      <c r="CB96" s="18">
        <v>51</v>
      </c>
      <c r="CC96" s="32">
        <v>0.0196078431372549</v>
      </c>
      <c r="CD96" s="18">
        <v>1</v>
      </c>
      <c r="CE96" s="18">
        <v>200</v>
      </c>
      <c r="CF96" s="17">
        <v>249</v>
      </c>
      <c r="CG96" s="18">
        <v>248</v>
      </c>
      <c r="CH96" s="33">
        <v>63</v>
      </c>
      <c r="CI96" s="32">
        <v>0.0317460317460317</v>
      </c>
      <c r="CJ96" s="18">
        <v>2</v>
      </c>
      <c r="CK96" s="18">
        <v>399</v>
      </c>
      <c r="CL96" s="17">
        <v>249</v>
      </c>
      <c r="CM96" s="18">
        <v>246</v>
      </c>
      <c r="CN96" s="33">
        <v>70</v>
      </c>
      <c r="CO96" s="32">
        <v>0</v>
      </c>
      <c r="CP96" s="17">
        <v>0</v>
      </c>
      <c r="CQ96" s="18">
        <v>0</v>
      </c>
      <c r="CR96" s="17">
        <v>249</v>
      </c>
      <c r="CS96" s="17">
        <v>246</v>
      </c>
      <c r="CT96" s="33">
        <v>32</v>
      </c>
      <c r="CU96" s="32">
        <v>0.03125</v>
      </c>
      <c r="CV96" s="17">
        <v>1</v>
      </c>
      <c r="CW96" s="18">
        <v>200</v>
      </c>
      <c r="CX96" s="17">
        <v>249</v>
      </c>
      <c r="CY96" s="17">
        <v>245</v>
      </c>
      <c r="CZ96" s="33">
        <v>6</v>
      </c>
      <c r="DA96" s="32">
        <v>0</v>
      </c>
      <c r="DB96" s="18">
        <v>0</v>
      </c>
      <c r="DC96" s="18">
        <v>0</v>
      </c>
      <c r="DD96" s="18">
        <f t="shared" si="56"/>
        <v>0</v>
      </c>
      <c r="DE96" s="17"/>
      <c r="DF96" s="17"/>
      <c r="DG96" s="58"/>
      <c r="DH96" s="18">
        <v>245</v>
      </c>
      <c r="DI96" s="18">
        <v>3</v>
      </c>
      <c r="DJ96" s="26">
        <v>0</v>
      </c>
      <c r="DK96" s="18">
        <v>0</v>
      </c>
      <c r="DL96" s="18">
        <v>0</v>
      </c>
      <c r="DM96" s="17"/>
      <c r="DN96" s="17"/>
      <c r="DO96" s="17"/>
      <c r="DP96" s="58"/>
      <c r="DQ96" s="18">
        <v>0</v>
      </c>
      <c r="DR96" s="18">
        <v>7</v>
      </c>
      <c r="DS96" s="26">
        <v>0</v>
      </c>
      <c r="DT96" s="18">
        <v>0</v>
      </c>
      <c r="DU96" s="18">
        <v>0</v>
      </c>
      <c r="DV96" s="18">
        <f t="shared" si="61"/>
        <v>0</v>
      </c>
      <c r="DW96" s="17"/>
      <c r="DX96" s="17"/>
      <c r="DY96" s="58"/>
      <c r="DZ96" s="18">
        <v>0</v>
      </c>
      <c r="EA96" s="18">
        <v>2</v>
      </c>
      <c r="EB96" s="26">
        <v>0</v>
      </c>
      <c r="EC96" s="18">
        <v>0</v>
      </c>
      <c r="ED96" s="18">
        <v>0</v>
      </c>
      <c r="EE96" s="18">
        <f t="shared" si="64"/>
        <v>0</v>
      </c>
      <c r="EF96" s="17"/>
      <c r="EG96" s="17"/>
      <c r="EH96" s="58"/>
      <c r="EI96" s="18">
        <v>0</v>
      </c>
      <c r="EJ96" s="18">
        <v>5</v>
      </c>
      <c r="EK96" s="26">
        <v>0</v>
      </c>
      <c r="EL96" s="18">
        <v>0</v>
      </c>
      <c r="EM96" s="18">
        <v>0</v>
      </c>
      <c r="EN96" s="18">
        <f t="shared" si="67"/>
        <v>0</v>
      </c>
      <c r="EO96" s="17"/>
      <c r="EP96" s="17"/>
      <c r="EQ96" s="58"/>
      <c r="ER96" s="18">
        <v>0</v>
      </c>
      <c r="ES96" s="18">
        <v>1</v>
      </c>
      <c r="ET96" s="26">
        <v>0</v>
      </c>
      <c r="EU96" s="17">
        <v>0</v>
      </c>
      <c r="EV96" s="18">
        <v>0</v>
      </c>
      <c r="EW96" s="18">
        <f t="shared" si="70"/>
        <v>0</v>
      </c>
      <c r="EX96" s="17"/>
      <c r="EY96" s="17"/>
      <c r="EZ96" s="58"/>
      <c r="FA96" s="17">
        <v>0</v>
      </c>
      <c r="FB96" s="18">
        <v>0</v>
      </c>
      <c r="FC96" s="26" t="e">
        <v>#DIV/0!</v>
      </c>
      <c r="FD96" s="17">
        <v>0</v>
      </c>
      <c r="FE96" s="18">
        <v>0</v>
      </c>
      <c r="FF96" s="18">
        <f t="shared" si="73"/>
        <v>0</v>
      </c>
      <c r="FG96" s="17"/>
      <c r="FH96" s="17"/>
      <c r="FI96" s="58"/>
      <c r="FJ96" s="17">
        <v>0</v>
      </c>
      <c r="FK96" s="18">
        <v>2</v>
      </c>
      <c r="FL96" s="26">
        <v>0</v>
      </c>
      <c r="FM96" s="17">
        <v>0</v>
      </c>
      <c r="FN96" s="18">
        <v>0</v>
      </c>
      <c r="FO96" s="18">
        <f t="shared" si="76"/>
        <v>0</v>
      </c>
      <c r="FP96" s="17"/>
      <c r="FQ96" s="17"/>
      <c r="FR96" s="58"/>
      <c r="FS96" s="17">
        <v>0</v>
      </c>
      <c r="FT96" s="18">
        <v>3</v>
      </c>
      <c r="FU96" s="26">
        <v>0</v>
      </c>
      <c r="FV96" s="17">
        <v>0</v>
      </c>
      <c r="FW96" s="18">
        <v>0</v>
      </c>
      <c r="FX96" s="18">
        <f t="shared" si="79"/>
        <v>0</v>
      </c>
      <c r="FY96" s="17"/>
      <c r="FZ96" s="17"/>
      <c r="GA96" s="58"/>
      <c r="GB96" s="17">
        <v>1</v>
      </c>
      <c r="GC96" s="17">
        <v>1</v>
      </c>
      <c r="GD96" s="26">
        <v>0</v>
      </c>
      <c r="GE96" s="17">
        <v>0</v>
      </c>
      <c r="GF96" s="18">
        <v>0</v>
      </c>
      <c r="GG96" s="18">
        <f t="shared" si="82"/>
        <v>0</v>
      </c>
      <c r="GH96" s="17"/>
      <c r="GI96" s="17"/>
      <c r="GJ96" s="58"/>
      <c r="GK96" s="17">
        <v>3</v>
      </c>
      <c r="GL96" s="17">
        <v>1</v>
      </c>
      <c r="GM96" s="26">
        <v>0</v>
      </c>
      <c r="GN96" s="18" t="e">
        <f ca="1">SUMIF([2]Sheet2!D:F,C96,[2]Sheet2!F:F)</f>
        <v>#VALUE!</v>
      </c>
      <c r="GO96" s="18" t="e">
        <f ca="1">SUMIF([2]Sheet2!D:E,C96,[2]Sheet2!E:E)</f>
        <v>#VALUE!</v>
      </c>
      <c r="GP96" s="17"/>
      <c r="GQ96" s="17"/>
      <c r="GR96" s="17"/>
      <c r="GS96" s="58"/>
      <c r="GT96" s="17">
        <v>3</v>
      </c>
      <c r="GU96" s="18">
        <v>3</v>
      </c>
      <c r="GV96" s="26">
        <v>0</v>
      </c>
      <c r="GW96" s="18">
        <v>0</v>
      </c>
      <c r="GX96" s="18">
        <v>0</v>
      </c>
      <c r="GY96" s="17"/>
      <c r="GZ96" s="17"/>
      <c r="HA96" s="17"/>
      <c r="HB96" s="58"/>
      <c r="HC96" s="17">
        <v>3</v>
      </c>
      <c r="HD96" s="18">
        <v>1</v>
      </c>
      <c r="HE96" s="26">
        <v>0</v>
      </c>
      <c r="HF96" s="18">
        <v>0</v>
      </c>
      <c r="HG96" s="18">
        <v>0</v>
      </c>
      <c r="HH96" s="40" t="e">
        <v>#DIV/0!</v>
      </c>
      <c r="HI96" s="17"/>
      <c r="HJ96" s="17"/>
      <c r="HK96" s="58"/>
      <c r="HL96" s="18">
        <v>3</v>
      </c>
      <c r="HM96" s="18">
        <v>0</v>
      </c>
      <c r="HN96" s="26" t="e">
        <v>#DIV/0!</v>
      </c>
      <c r="HO96" s="18">
        <v>0</v>
      </c>
      <c r="HP96" s="18">
        <v>0</v>
      </c>
      <c r="HQ96" s="18" t="e">
        <f t="shared" si="102"/>
        <v>#DIV/0!</v>
      </c>
      <c r="HR96" s="17"/>
      <c r="HS96" s="17"/>
      <c r="HT96" s="58"/>
      <c r="HU96" s="18">
        <v>3</v>
      </c>
      <c r="HV96" s="18">
        <v>1</v>
      </c>
      <c r="HW96" s="26">
        <v>0</v>
      </c>
      <c r="HX96" s="17">
        <v>0</v>
      </c>
      <c r="HY96" s="18">
        <v>0</v>
      </c>
      <c r="HZ96" s="18" t="e">
        <v>#DIV/0!</v>
      </c>
      <c r="IA96" s="17"/>
      <c r="IB96" s="17"/>
      <c r="IC96" s="58"/>
      <c r="ID96" s="18">
        <v>3</v>
      </c>
      <c r="IE96" s="18">
        <v>2</v>
      </c>
      <c r="IF96" s="26">
        <v>0</v>
      </c>
      <c r="IG96" s="17">
        <v>0</v>
      </c>
      <c r="IH96" s="18">
        <v>0</v>
      </c>
      <c r="II96" s="17"/>
      <c r="IJ96" s="17"/>
      <c r="IK96" s="17"/>
      <c r="IL96" s="58"/>
      <c r="IM96" s="17">
        <v>0</v>
      </c>
      <c r="IN96" s="17">
        <v>166</v>
      </c>
      <c r="IO96" s="17">
        <v>37630.23</v>
      </c>
      <c r="IP96" s="17"/>
      <c r="IQ96" s="18">
        <v>58</v>
      </c>
      <c r="IR96" s="18">
        <v>14474.25</v>
      </c>
      <c r="IS96" s="17"/>
      <c r="IT96" s="17"/>
      <c r="IU96" s="17"/>
      <c r="IV96" s="16"/>
      <c r="IW96" s="16"/>
      <c r="IX96" s="16"/>
      <c r="IY96" s="16"/>
      <c r="IZ96" s="41"/>
      <c r="JA96" s="41"/>
      <c r="JB96" s="41"/>
      <c r="JC96" s="41"/>
      <c r="JD96" s="18"/>
      <c r="JE96" s="41"/>
      <c r="JF96" s="18"/>
      <c r="JG96" s="41"/>
      <c r="JH96" s="18"/>
      <c r="JI96" s="18"/>
      <c r="JJ96" s="18"/>
      <c r="JK96" s="18" t="e">
        <f ca="1" t="shared" si="94"/>
        <v>#VALUE!</v>
      </c>
      <c r="JL96" s="18" t="e">
        <f ca="1" t="shared" si="95"/>
        <v>#VALUE!</v>
      </c>
      <c r="JM96" s="18"/>
      <c r="JN96" s="18"/>
      <c r="JO96" s="18"/>
      <c r="JP96" s="18" t="e">
        <f ca="1" t="shared" si="98"/>
        <v>#VALUE!</v>
      </c>
      <c r="JQ96" s="42" t="e">
        <f ca="1" t="shared" si="99"/>
        <v>#VALUE!</v>
      </c>
      <c r="JR96" s="43"/>
      <c r="JS96" s="43"/>
    </row>
    <row r="97" customFormat="1" ht="16.5" hidden="1" spans="2:279">
      <c r="B97" s="20" t="s">
        <v>465</v>
      </c>
      <c r="C97" s="45">
        <v>6939924821078</v>
      </c>
      <c r="D97" s="45">
        <v>602387343924</v>
      </c>
      <c r="E97" s="45">
        <v>21057013000297</v>
      </c>
      <c r="F97" s="46" t="s">
        <v>527</v>
      </c>
      <c r="G97" s="19" t="s">
        <v>528</v>
      </c>
      <c r="H97" s="17" t="s">
        <v>288</v>
      </c>
      <c r="I97" s="26">
        <f>VLOOKUP(C97,[2]Sheet2!J:O,6,0)</f>
        <v>0.416666666666667</v>
      </c>
      <c r="J97" s="17">
        <f>VLOOKUP(C97,[2]Sheet2!J:M,4,0)</f>
        <v>88</v>
      </c>
      <c r="K97" s="17">
        <f>VLOOKUP(C97,[2]Sheet2!J:P,7,0)</f>
        <v>0</v>
      </c>
      <c r="L97" s="18">
        <f>VLOOKUP(C97,[2]Sheet2!J:N,5,0)</f>
        <v>187.61421319797</v>
      </c>
      <c r="M97" s="27" t="e">
        <f ca="1" t="shared" si="55"/>
        <v>#VALUE!</v>
      </c>
      <c r="N97" s="17">
        <v>32</v>
      </c>
      <c r="O97" s="26">
        <v>0</v>
      </c>
      <c r="P97" s="18">
        <v>0</v>
      </c>
      <c r="Q97" s="18">
        <v>0</v>
      </c>
      <c r="R97" s="17">
        <v>239</v>
      </c>
      <c r="S97" s="17">
        <v>50</v>
      </c>
      <c r="T97" s="17">
        <v>47</v>
      </c>
      <c r="U97" s="26">
        <v>0</v>
      </c>
      <c r="V97" s="18">
        <v>0</v>
      </c>
      <c r="W97" s="18">
        <v>0</v>
      </c>
      <c r="X97" s="17">
        <v>239</v>
      </c>
      <c r="Y97" s="17">
        <v>50</v>
      </c>
      <c r="Z97" s="17">
        <v>52</v>
      </c>
      <c r="AA97" s="26">
        <v>0</v>
      </c>
      <c r="AB97" s="18" t="e">
        <f ca="1">SUMIF([2]Sheet2!D:F,C97,[2]Sheet2!F:F)</f>
        <v>#VALUE!</v>
      </c>
      <c r="AC97" s="18" t="e">
        <f ca="1">SUMIF([2]Sheet2!D:F,C97,[2]Sheet2!E:E)</f>
        <v>#VALUE!</v>
      </c>
      <c r="AD97" s="17">
        <v>239</v>
      </c>
      <c r="AE97" s="17">
        <v>50</v>
      </c>
      <c r="AF97" s="17">
        <v>48</v>
      </c>
      <c r="AG97" s="26">
        <v>0</v>
      </c>
      <c r="AH97" s="18">
        <v>0</v>
      </c>
      <c r="AI97" s="18">
        <v>0</v>
      </c>
      <c r="AJ97" s="17">
        <v>239</v>
      </c>
      <c r="AK97" s="17">
        <v>50</v>
      </c>
      <c r="AL97" s="17">
        <v>51</v>
      </c>
      <c r="AM97" s="26">
        <v>0.0392156862745098</v>
      </c>
      <c r="AN97" s="18">
        <v>2</v>
      </c>
      <c r="AO97" s="18">
        <v>498</v>
      </c>
      <c r="AP97" s="17">
        <v>239</v>
      </c>
      <c r="AQ97" s="17">
        <v>46</v>
      </c>
      <c r="AR97" s="17">
        <v>66</v>
      </c>
      <c r="AS97" s="26">
        <v>0.0151515151515152</v>
      </c>
      <c r="AT97" s="18">
        <v>1</v>
      </c>
      <c r="AU97" s="18">
        <v>249</v>
      </c>
      <c r="AV97" s="17">
        <v>239</v>
      </c>
      <c r="AW97" s="17">
        <v>44</v>
      </c>
      <c r="AX97" s="17">
        <v>36</v>
      </c>
      <c r="AY97" s="26">
        <v>0</v>
      </c>
      <c r="AZ97" s="17">
        <v>0</v>
      </c>
      <c r="BA97" s="18">
        <v>0</v>
      </c>
      <c r="BB97" s="17">
        <v>239</v>
      </c>
      <c r="BC97" s="17">
        <v>44</v>
      </c>
      <c r="BD97" s="17">
        <v>56</v>
      </c>
      <c r="BE97" s="32">
        <v>0</v>
      </c>
      <c r="BF97" s="17">
        <v>0</v>
      </c>
      <c r="BG97" s="18">
        <v>0</v>
      </c>
      <c r="BH97" s="17">
        <v>239</v>
      </c>
      <c r="BI97" s="17">
        <v>44</v>
      </c>
      <c r="BJ97" s="17">
        <v>42</v>
      </c>
      <c r="BK97" s="32">
        <v>0.0476190476190476</v>
      </c>
      <c r="BL97" s="18">
        <v>2</v>
      </c>
      <c r="BM97" s="18">
        <v>498</v>
      </c>
      <c r="BN97" s="17">
        <v>239</v>
      </c>
      <c r="BO97" s="17">
        <v>40</v>
      </c>
      <c r="BP97" s="17">
        <v>31</v>
      </c>
      <c r="BQ97" s="32">
        <v>0</v>
      </c>
      <c r="BR97" s="18">
        <v>0</v>
      </c>
      <c r="BS97" s="18">
        <v>0</v>
      </c>
      <c r="BT97" s="17">
        <v>239</v>
      </c>
      <c r="BU97" s="18">
        <v>40</v>
      </c>
      <c r="BV97" s="17">
        <v>56</v>
      </c>
      <c r="BW97" s="32">
        <v>0.0178571428571429</v>
      </c>
      <c r="BX97" s="18">
        <v>1</v>
      </c>
      <c r="BY97" s="18">
        <v>249</v>
      </c>
      <c r="BZ97" s="17">
        <v>249</v>
      </c>
      <c r="CA97" s="18">
        <v>38</v>
      </c>
      <c r="CB97" s="18">
        <v>84</v>
      </c>
      <c r="CC97" s="32">
        <v>0</v>
      </c>
      <c r="CD97" s="18">
        <v>0</v>
      </c>
      <c r="CE97" s="18">
        <v>0</v>
      </c>
      <c r="CF97" s="17">
        <v>249</v>
      </c>
      <c r="CG97" s="18">
        <v>38</v>
      </c>
      <c r="CH97" s="33">
        <v>72</v>
      </c>
      <c r="CI97" s="32">
        <v>0</v>
      </c>
      <c r="CJ97" s="18">
        <v>0</v>
      </c>
      <c r="CK97" s="18">
        <v>0</v>
      </c>
      <c r="CL97" s="17">
        <v>249</v>
      </c>
      <c r="CM97" s="18">
        <v>38</v>
      </c>
      <c r="CN97" s="33">
        <v>89</v>
      </c>
      <c r="CO97" s="32">
        <v>0</v>
      </c>
      <c r="CP97" s="17">
        <v>0</v>
      </c>
      <c r="CQ97" s="18">
        <v>0</v>
      </c>
      <c r="CR97" s="17">
        <v>249</v>
      </c>
      <c r="CS97" s="17">
        <v>38</v>
      </c>
      <c r="CT97" s="33">
        <v>60</v>
      </c>
      <c r="CU97" s="32">
        <v>0</v>
      </c>
      <c r="CV97" s="17">
        <v>0</v>
      </c>
      <c r="CW97" s="18">
        <v>0</v>
      </c>
      <c r="CX97" s="17">
        <v>249</v>
      </c>
      <c r="CY97" s="17">
        <v>38</v>
      </c>
      <c r="CZ97" s="33">
        <v>62</v>
      </c>
      <c r="DA97" s="32">
        <v>0</v>
      </c>
      <c r="DB97" s="18">
        <v>0</v>
      </c>
      <c r="DC97" s="18">
        <v>0</v>
      </c>
      <c r="DD97" s="18">
        <f t="shared" si="56"/>
        <v>0</v>
      </c>
      <c r="DE97" s="17"/>
      <c r="DF97" s="17"/>
      <c r="DG97" s="58"/>
      <c r="DH97" s="18">
        <v>38</v>
      </c>
      <c r="DI97" s="18">
        <v>67</v>
      </c>
      <c r="DJ97" s="26">
        <v>0</v>
      </c>
      <c r="DK97" s="18">
        <v>0</v>
      </c>
      <c r="DL97" s="18">
        <v>0</v>
      </c>
      <c r="DM97" s="17"/>
      <c r="DN97" s="17"/>
      <c r="DO97" s="17"/>
      <c r="DP97" s="58"/>
      <c r="DQ97" s="18">
        <v>38</v>
      </c>
      <c r="DR97" s="18">
        <v>31</v>
      </c>
      <c r="DS97" s="26">
        <v>0.032258064516129</v>
      </c>
      <c r="DT97" s="18">
        <v>1</v>
      </c>
      <c r="DU97" s="18">
        <v>249</v>
      </c>
      <c r="DV97" s="18">
        <f t="shared" si="61"/>
        <v>249</v>
      </c>
      <c r="DW97" s="17"/>
      <c r="DX97" s="17"/>
      <c r="DY97" s="58"/>
      <c r="DZ97" s="18">
        <v>36</v>
      </c>
      <c r="EA97" s="18">
        <v>28</v>
      </c>
      <c r="EB97" s="26">
        <v>0</v>
      </c>
      <c r="EC97" s="18">
        <v>0</v>
      </c>
      <c r="ED97" s="18">
        <v>0</v>
      </c>
      <c r="EE97" s="18">
        <f t="shared" si="64"/>
        <v>0</v>
      </c>
      <c r="EF97" s="17"/>
      <c r="EG97" s="17"/>
      <c r="EH97" s="58"/>
      <c r="EI97" s="18">
        <v>36</v>
      </c>
      <c r="EJ97" s="18">
        <v>13</v>
      </c>
      <c r="EK97" s="26">
        <v>0</v>
      </c>
      <c r="EL97" s="18">
        <v>0</v>
      </c>
      <c r="EM97" s="18">
        <v>0</v>
      </c>
      <c r="EN97" s="18">
        <f t="shared" si="67"/>
        <v>0</v>
      </c>
      <c r="EO97" s="17"/>
      <c r="EP97" s="17"/>
      <c r="EQ97" s="58"/>
      <c r="ER97" s="18">
        <v>2</v>
      </c>
      <c r="ES97" s="18">
        <v>2</v>
      </c>
      <c r="ET97" s="26">
        <v>0</v>
      </c>
      <c r="EU97" s="17">
        <v>0</v>
      </c>
      <c r="EV97" s="18">
        <v>0</v>
      </c>
      <c r="EW97" s="18">
        <f t="shared" si="70"/>
        <v>0</v>
      </c>
      <c r="EX97" s="17"/>
      <c r="EY97" s="17"/>
      <c r="EZ97" s="58"/>
      <c r="FA97" s="17">
        <v>2</v>
      </c>
      <c r="FB97" s="18">
        <v>3</v>
      </c>
      <c r="FC97" s="26">
        <v>0</v>
      </c>
      <c r="FD97" s="17">
        <v>0</v>
      </c>
      <c r="FE97" s="18">
        <v>0</v>
      </c>
      <c r="FF97" s="18">
        <f t="shared" si="73"/>
        <v>0</v>
      </c>
      <c r="FG97" s="17"/>
      <c r="FH97" s="17"/>
      <c r="FI97" s="58"/>
      <c r="FJ97" s="17">
        <v>2</v>
      </c>
      <c r="FK97" s="18">
        <v>1</v>
      </c>
      <c r="FL97" s="26">
        <v>0</v>
      </c>
      <c r="FM97" s="17">
        <v>0</v>
      </c>
      <c r="FN97" s="18">
        <v>0</v>
      </c>
      <c r="FO97" s="18">
        <f t="shared" si="76"/>
        <v>0</v>
      </c>
      <c r="FP97" s="17"/>
      <c r="FQ97" s="17"/>
      <c r="FR97" s="58"/>
      <c r="FS97" s="17">
        <v>2</v>
      </c>
      <c r="FT97" s="18">
        <v>6</v>
      </c>
      <c r="FU97" s="26">
        <v>0</v>
      </c>
      <c r="FV97" s="17">
        <v>0</v>
      </c>
      <c r="FW97" s="18">
        <v>0</v>
      </c>
      <c r="FX97" s="18">
        <f t="shared" si="79"/>
        <v>0</v>
      </c>
      <c r="FY97" s="17"/>
      <c r="FZ97" s="17"/>
      <c r="GA97" s="58"/>
      <c r="GB97" s="17">
        <v>2</v>
      </c>
      <c r="GC97" s="17">
        <v>0</v>
      </c>
      <c r="GD97" s="26" t="e">
        <v>#DIV/0!</v>
      </c>
      <c r="GE97" s="17">
        <v>0</v>
      </c>
      <c r="GF97" s="18">
        <v>0</v>
      </c>
      <c r="GG97" s="18">
        <f t="shared" si="82"/>
        <v>0</v>
      </c>
      <c r="GH97" s="17"/>
      <c r="GI97" s="17"/>
      <c r="GJ97" s="58"/>
      <c r="GK97" s="17">
        <v>2</v>
      </c>
      <c r="GL97" s="17">
        <v>1</v>
      </c>
      <c r="GM97" s="26">
        <v>0</v>
      </c>
      <c r="GN97" s="18" t="e">
        <f ca="1">SUMIF([2]Sheet2!D:F,C97,[2]Sheet2!F:F)</f>
        <v>#VALUE!</v>
      </c>
      <c r="GO97" s="18" t="e">
        <f ca="1">SUMIF([2]Sheet2!D:E,C97,[2]Sheet2!E:E)</f>
        <v>#VALUE!</v>
      </c>
      <c r="GP97" s="17"/>
      <c r="GQ97" s="17"/>
      <c r="GR97" s="17"/>
      <c r="GS97" s="58"/>
      <c r="GT97" s="17">
        <v>2</v>
      </c>
      <c r="GU97" s="18">
        <v>4</v>
      </c>
      <c r="GV97" s="26">
        <v>0</v>
      </c>
      <c r="GW97" s="18">
        <v>0</v>
      </c>
      <c r="GX97" s="18">
        <v>0</v>
      </c>
      <c r="GY97" s="17"/>
      <c r="GZ97" s="17"/>
      <c r="HA97" s="17"/>
      <c r="HB97" s="58"/>
      <c r="HC97" s="17">
        <v>2</v>
      </c>
      <c r="HD97" s="18">
        <v>0</v>
      </c>
      <c r="HE97" s="26" t="e">
        <v>#DIV/0!</v>
      </c>
      <c r="HF97" s="18">
        <v>0</v>
      </c>
      <c r="HG97" s="18">
        <v>0</v>
      </c>
      <c r="HH97" s="40" t="e">
        <v>#DIV/0!</v>
      </c>
      <c r="HI97" s="17"/>
      <c r="HJ97" s="17"/>
      <c r="HK97" s="58"/>
      <c r="HL97" s="18">
        <v>2</v>
      </c>
      <c r="HM97" s="18">
        <v>2</v>
      </c>
      <c r="HN97" s="26">
        <v>0</v>
      </c>
      <c r="HO97" s="18">
        <v>0</v>
      </c>
      <c r="HP97" s="18">
        <v>0</v>
      </c>
      <c r="HQ97" s="18" t="e">
        <f t="shared" si="102"/>
        <v>#DIV/0!</v>
      </c>
      <c r="HR97" s="17"/>
      <c r="HS97" s="17"/>
      <c r="HT97" s="58"/>
      <c r="HU97" s="18">
        <v>2</v>
      </c>
      <c r="HV97" s="18">
        <v>6</v>
      </c>
      <c r="HW97" s="26">
        <v>0</v>
      </c>
      <c r="HX97" s="17">
        <v>0</v>
      </c>
      <c r="HY97" s="18">
        <v>0</v>
      </c>
      <c r="HZ97" s="18" t="e">
        <v>#DIV/0!</v>
      </c>
      <c r="IA97" s="17"/>
      <c r="IB97" s="17"/>
      <c r="IC97" s="58"/>
      <c r="ID97" s="18">
        <v>2</v>
      </c>
      <c r="IE97" s="18">
        <v>2</v>
      </c>
      <c r="IF97" s="26">
        <v>0</v>
      </c>
      <c r="IG97" s="17">
        <v>0</v>
      </c>
      <c r="IH97" s="18">
        <v>0</v>
      </c>
      <c r="II97" s="17"/>
      <c r="IJ97" s="17"/>
      <c r="IK97" s="17"/>
      <c r="IL97" s="58"/>
      <c r="IM97" s="17">
        <v>2</v>
      </c>
      <c r="IN97" s="17">
        <v>375</v>
      </c>
      <c r="IO97" s="17">
        <v>86736.18</v>
      </c>
      <c r="IP97" s="17"/>
      <c r="IQ97" s="18">
        <v>20</v>
      </c>
      <c r="IR97" s="18">
        <v>4574</v>
      </c>
      <c r="IS97" s="17"/>
      <c r="IT97" s="17"/>
      <c r="IU97" s="17"/>
      <c r="IV97" s="16"/>
      <c r="IW97" s="16"/>
      <c r="IX97" s="16"/>
      <c r="IY97" s="16"/>
      <c r="IZ97" s="41"/>
      <c r="JA97" s="41"/>
      <c r="JB97" s="41"/>
      <c r="JC97" s="41"/>
      <c r="JD97" s="18"/>
      <c r="JE97" s="41"/>
      <c r="JF97" s="18"/>
      <c r="JG97" s="41"/>
      <c r="JH97" s="18"/>
      <c r="JI97" s="18"/>
      <c r="JJ97" s="18"/>
      <c r="JK97" s="18" t="e">
        <f ca="1" t="shared" si="94"/>
        <v>#VALUE!</v>
      </c>
      <c r="JL97" s="18" t="e">
        <f ca="1" t="shared" si="95"/>
        <v>#VALUE!</v>
      </c>
      <c r="JM97" s="18"/>
      <c r="JN97" s="18"/>
      <c r="JO97" s="18"/>
      <c r="JP97" s="18" t="e">
        <f ca="1" t="shared" si="98"/>
        <v>#VALUE!</v>
      </c>
      <c r="JQ97" s="42" t="e">
        <f ca="1" t="shared" si="99"/>
        <v>#VALUE!</v>
      </c>
      <c r="JR97" s="43"/>
      <c r="JS97" s="43"/>
    </row>
    <row r="98" customFormat="1" ht="16.5" hidden="1" spans="2:279">
      <c r="B98" s="20" t="s">
        <v>465</v>
      </c>
      <c r="C98" s="45">
        <v>6939924827339</v>
      </c>
      <c r="D98" s="45">
        <v>601901791605</v>
      </c>
      <c r="E98" s="45">
        <v>21057014000392</v>
      </c>
      <c r="F98" s="46" t="s">
        <v>529</v>
      </c>
      <c r="G98" s="19" t="s">
        <v>530</v>
      </c>
      <c r="H98" s="17" t="s">
        <v>288</v>
      </c>
      <c r="I98" s="26">
        <f>VLOOKUP(C98,[2]Sheet2!J:O,6,0)</f>
        <v>0.0416666666666667</v>
      </c>
      <c r="J98" s="17">
        <f>VLOOKUP(C98,[2]Sheet2!J:M,4,0)</f>
        <v>1</v>
      </c>
      <c r="K98" s="17">
        <f>VLOOKUP(C98,[2]Sheet2!J:P,7,0)</f>
        <v>0</v>
      </c>
      <c r="L98" s="18">
        <f>VLOOKUP(C98,[2]Sheet2!J:N,5,0)</f>
        <v>120</v>
      </c>
      <c r="M98" s="27" t="e">
        <f ca="1" t="shared" si="55"/>
        <v>#VALUE!</v>
      </c>
      <c r="N98" s="17">
        <v>38</v>
      </c>
      <c r="O98" s="26">
        <v>0.0526315789473684</v>
      </c>
      <c r="P98" s="18">
        <v>2</v>
      </c>
      <c r="Q98" s="18">
        <v>338</v>
      </c>
      <c r="R98" s="17">
        <v>120</v>
      </c>
      <c r="S98" s="17">
        <v>102</v>
      </c>
      <c r="T98" s="17">
        <v>57</v>
      </c>
      <c r="U98" s="26">
        <v>0.0526315789473684</v>
      </c>
      <c r="V98" s="18">
        <v>3</v>
      </c>
      <c r="W98" s="18">
        <v>507</v>
      </c>
      <c r="X98" s="17">
        <v>120</v>
      </c>
      <c r="Y98" s="17">
        <v>96</v>
      </c>
      <c r="Z98" s="17">
        <v>63</v>
      </c>
      <c r="AA98" s="26">
        <v>0.0476190476190476</v>
      </c>
      <c r="AB98" s="18" t="e">
        <f ca="1">SUMIF([2]Sheet2!D:F,C98,[2]Sheet2!F:F)</f>
        <v>#VALUE!</v>
      </c>
      <c r="AC98" s="18" t="e">
        <f ca="1">SUMIF([2]Sheet2!D:F,C98,[2]Sheet2!E:E)</f>
        <v>#VALUE!</v>
      </c>
      <c r="AD98" s="17">
        <v>120</v>
      </c>
      <c r="AE98" s="17">
        <v>92</v>
      </c>
      <c r="AF98" s="17">
        <v>60</v>
      </c>
      <c r="AG98" s="26">
        <v>0</v>
      </c>
      <c r="AH98" s="18">
        <v>0</v>
      </c>
      <c r="AI98" s="18">
        <v>0</v>
      </c>
      <c r="AJ98" s="17">
        <v>120</v>
      </c>
      <c r="AK98" s="17">
        <v>92</v>
      </c>
      <c r="AL98" s="17">
        <v>46</v>
      </c>
      <c r="AM98" s="26">
        <v>0</v>
      </c>
      <c r="AN98" s="18">
        <v>0</v>
      </c>
      <c r="AO98" s="18">
        <v>0</v>
      </c>
      <c r="AP98" s="17">
        <v>120</v>
      </c>
      <c r="AQ98" s="17">
        <v>92</v>
      </c>
      <c r="AR98" s="17">
        <v>428</v>
      </c>
      <c r="AS98" s="26">
        <v>0.014018691588785</v>
      </c>
      <c r="AT98" s="18">
        <v>6</v>
      </c>
      <c r="AU98" s="18">
        <v>702</v>
      </c>
      <c r="AV98" s="17">
        <v>120</v>
      </c>
      <c r="AW98" s="17">
        <v>80</v>
      </c>
      <c r="AX98" s="17">
        <v>251</v>
      </c>
      <c r="AY98" s="26">
        <v>0.0159362549800797</v>
      </c>
      <c r="AZ98" s="17">
        <v>4</v>
      </c>
      <c r="BA98" s="18">
        <v>478</v>
      </c>
      <c r="BB98" s="17">
        <v>120</v>
      </c>
      <c r="BC98" s="17">
        <v>72</v>
      </c>
      <c r="BD98" s="17">
        <v>224</v>
      </c>
      <c r="BE98" s="32">
        <v>0.0357142857142857</v>
      </c>
      <c r="BF98" s="17">
        <v>8</v>
      </c>
      <c r="BG98" s="18">
        <v>936</v>
      </c>
      <c r="BH98" s="17">
        <v>120</v>
      </c>
      <c r="BI98" s="17">
        <v>56</v>
      </c>
      <c r="BJ98" s="17">
        <v>40</v>
      </c>
      <c r="BK98" s="32">
        <v>0.025</v>
      </c>
      <c r="BL98" s="18">
        <v>1</v>
      </c>
      <c r="BM98" s="18">
        <v>120</v>
      </c>
      <c r="BN98" s="17">
        <v>120</v>
      </c>
      <c r="BO98" s="17">
        <v>54</v>
      </c>
      <c r="BP98" s="17">
        <v>36</v>
      </c>
      <c r="BQ98" s="32">
        <v>0.0555555555555556</v>
      </c>
      <c r="BR98" s="18">
        <v>2</v>
      </c>
      <c r="BS98" s="18">
        <v>338</v>
      </c>
      <c r="BT98" s="17">
        <v>120</v>
      </c>
      <c r="BU98" s="18">
        <v>54</v>
      </c>
      <c r="BV98" s="17">
        <v>25</v>
      </c>
      <c r="BW98" s="32">
        <v>0</v>
      </c>
      <c r="BX98" s="18">
        <v>0</v>
      </c>
      <c r="BY98" s="18">
        <v>0</v>
      </c>
      <c r="BZ98" s="17">
        <v>120</v>
      </c>
      <c r="CA98" s="18">
        <v>50</v>
      </c>
      <c r="CB98" s="18">
        <v>36</v>
      </c>
      <c r="CC98" s="32">
        <v>0.0555555555555556</v>
      </c>
      <c r="CD98" s="18">
        <v>2</v>
      </c>
      <c r="CE98" s="18">
        <v>338</v>
      </c>
      <c r="CF98" s="17">
        <v>120</v>
      </c>
      <c r="CG98" s="18">
        <v>46</v>
      </c>
      <c r="CH98" s="33">
        <v>42</v>
      </c>
      <c r="CI98" s="32">
        <v>0</v>
      </c>
      <c r="CJ98" s="18">
        <v>0</v>
      </c>
      <c r="CK98" s="18">
        <v>0</v>
      </c>
      <c r="CL98" s="17">
        <v>120</v>
      </c>
      <c r="CM98" s="18">
        <v>46</v>
      </c>
      <c r="CN98" s="33">
        <v>27</v>
      </c>
      <c r="CO98" s="32">
        <v>0</v>
      </c>
      <c r="CP98" s="17">
        <v>0</v>
      </c>
      <c r="CQ98" s="18">
        <v>0</v>
      </c>
      <c r="CR98" s="17">
        <v>120</v>
      </c>
      <c r="CS98" s="17">
        <v>46</v>
      </c>
      <c r="CT98" s="33">
        <v>11</v>
      </c>
      <c r="CU98" s="32">
        <v>0</v>
      </c>
      <c r="CV98" s="17">
        <v>0</v>
      </c>
      <c r="CW98" s="18">
        <v>0</v>
      </c>
      <c r="CX98" s="17">
        <v>120</v>
      </c>
      <c r="CY98" s="17">
        <v>46</v>
      </c>
      <c r="CZ98" s="33">
        <v>23</v>
      </c>
      <c r="DA98" s="32">
        <v>0</v>
      </c>
      <c r="DB98" s="18">
        <v>0</v>
      </c>
      <c r="DC98" s="18">
        <v>0</v>
      </c>
      <c r="DD98" s="18">
        <f t="shared" si="56"/>
        <v>0</v>
      </c>
      <c r="DE98" s="17"/>
      <c r="DF98" s="17"/>
      <c r="DG98" s="58"/>
      <c r="DH98" s="18">
        <v>46</v>
      </c>
      <c r="DI98" s="18">
        <v>27</v>
      </c>
      <c r="DJ98" s="26">
        <v>0</v>
      </c>
      <c r="DK98" s="18">
        <v>0</v>
      </c>
      <c r="DL98" s="18">
        <v>0</v>
      </c>
      <c r="DM98" s="17"/>
      <c r="DN98" s="17"/>
      <c r="DO98" s="17"/>
      <c r="DP98" s="58"/>
      <c r="DQ98" s="18">
        <v>46</v>
      </c>
      <c r="DR98" s="18">
        <v>18</v>
      </c>
      <c r="DS98" s="26">
        <v>0.0555555555555556</v>
      </c>
      <c r="DT98" s="18">
        <v>1</v>
      </c>
      <c r="DU98" s="18">
        <v>159</v>
      </c>
      <c r="DV98" s="18">
        <f t="shared" si="61"/>
        <v>159</v>
      </c>
      <c r="DW98" s="17"/>
      <c r="DX98" s="17"/>
      <c r="DY98" s="58"/>
      <c r="DZ98" s="18">
        <v>44</v>
      </c>
      <c r="EA98" s="18">
        <v>15</v>
      </c>
      <c r="EB98" s="26">
        <v>0</v>
      </c>
      <c r="EC98" s="18">
        <v>0</v>
      </c>
      <c r="ED98" s="18">
        <v>0</v>
      </c>
      <c r="EE98" s="18">
        <f t="shared" si="64"/>
        <v>0</v>
      </c>
      <c r="EF98" s="17"/>
      <c r="EG98" s="17"/>
      <c r="EH98" s="58"/>
      <c r="EI98" s="18">
        <v>44</v>
      </c>
      <c r="EJ98" s="18">
        <v>11</v>
      </c>
      <c r="EK98" s="26">
        <v>0</v>
      </c>
      <c r="EL98" s="18">
        <v>0</v>
      </c>
      <c r="EM98" s="18">
        <v>0</v>
      </c>
      <c r="EN98" s="18">
        <f t="shared" si="67"/>
        <v>0</v>
      </c>
      <c r="EO98" s="17"/>
      <c r="EP98" s="17"/>
      <c r="EQ98" s="58"/>
      <c r="ER98" s="18">
        <v>0</v>
      </c>
      <c r="ES98" s="18">
        <v>4</v>
      </c>
      <c r="ET98" s="26">
        <v>0</v>
      </c>
      <c r="EU98" s="17">
        <v>0</v>
      </c>
      <c r="EV98" s="18">
        <v>0</v>
      </c>
      <c r="EW98" s="18">
        <f t="shared" si="70"/>
        <v>0</v>
      </c>
      <c r="EX98" s="17"/>
      <c r="EY98" s="17"/>
      <c r="EZ98" s="58"/>
      <c r="FA98" s="17">
        <v>0</v>
      </c>
      <c r="FB98" s="18">
        <v>3</v>
      </c>
      <c r="FC98" s="26">
        <v>0</v>
      </c>
      <c r="FD98" s="17">
        <v>0</v>
      </c>
      <c r="FE98" s="18">
        <v>0</v>
      </c>
      <c r="FF98" s="18">
        <f t="shared" si="73"/>
        <v>0</v>
      </c>
      <c r="FG98" s="17"/>
      <c r="FH98" s="17"/>
      <c r="FI98" s="58"/>
      <c r="FJ98" s="17">
        <v>0</v>
      </c>
      <c r="FK98" s="18">
        <v>0</v>
      </c>
      <c r="FL98" s="26" t="e">
        <v>#DIV/0!</v>
      </c>
      <c r="FM98" s="17">
        <v>0</v>
      </c>
      <c r="FN98" s="18">
        <v>0</v>
      </c>
      <c r="FO98" s="18">
        <f t="shared" si="76"/>
        <v>0</v>
      </c>
      <c r="FP98" s="17"/>
      <c r="FQ98" s="17"/>
      <c r="FR98" s="58"/>
      <c r="FS98" s="17">
        <v>0</v>
      </c>
      <c r="FT98" s="18">
        <v>2</v>
      </c>
      <c r="FU98" s="26">
        <v>0</v>
      </c>
      <c r="FV98" s="17">
        <v>0</v>
      </c>
      <c r="FW98" s="18">
        <v>0</v>
      </c>
      <c r="FX98" s="18">
        <f t="shared" si="79"/>
        <v>0</v>
      </c>
      <c r="FY98" s="17"/>
      <c r="FZ98" s="17"/>
      <c r="GA98" s="58"/>
      <c r="GB98" s="17">
        <v>0</v>
      </c>
      <c r="GC98" s="17">
        <v>3</v>
      </c>
      <c r="GD98" s="26">
        <v>0</v>
      </c>
      <c r="GE98" s="17">
        <v>0</v>
      </c>
      <c r="GF98" s="18">
        <v>0</v>
      </c>
      <c r="GG98" s="18">
        <f t="shared" si="82"/>
        <v>0</v>
      </c>
      <c r="GH98" s="17"/>
      <c r="GI98" s="17"/>
      <c r="GJ98" s="58"/>
      <c r="GK98" s="17">
        <v>0</v>
      </c>
      <c r="GL98" s="17">
        <v>2</v>
      </c>
      <c r="GM98" s="26">
        <v>0</v>
      </c>
      <c r="GN98" s="18" t="e">
        <f ca="1">SUMIF([2]Sheet2!D:F,C98,[2]Sheet2!F:F)</f>
        <v>#VALUE!</v>
      </c>
      <c r="GO98" s="18" t="e">
        <f ca="1">SUMIF([2]Sheet2!D:E,C98,[2]Sheet2!E:E)</f>
        <v>#VALUE!</v>
      </c>
      <c r="GP98" s="17"/>
      <c r="GQ98" s="17"/>
      <c r="GR98" s="17"/>
      <c r="GS98" s="58"/>
      <c r="GT98" s="17">
        <v>0</v>
      </c>
      <c r="GU98" s="18">
        <v>3</v>
      </c>
      <c r="GV98" s="26">
        <v>0</v>
      </c>
      <c r="GW98" s="18">
        <v>0</v>
      </c>
      <c r="GX98" s="18">
        <v>0</v>
      </c>
      <c r="GY98" s="17"/>
      <c r="GZ98" s="17"/>
      <c r="HA98" s="17"/>
      <c r="HB98" s="58"/>
      <c r="HC98" s="17">
        <v>0</v>
      </c>
      <c r="HD98" s="18">
        <v>1</v>
      </c>
      <c r="HE98" s="26">
        <v>0</v>
      </c>
      <c r="HF98" s="18">
        <v>0</v>
      </c>
      <c r="HG98" s="18">
        <v>0</v>
      </c>
      <c r="HH98" s="40" t="e">
        <v>#DIV/0!</v>
      </c>
      <c r="HI98" s="17"/>
      <c r="HJ98" s="17"/>
      <c r="HK98" s="58"/>
      <c r="HL98" s="18">
        <v>0</v>
      </c>
      <c r="HM98" s="18">
        <v>0</v>
      </c>
      <c r="HN98" s="26" t="e">
        <v>#DIV/0!</v>
      </c>
      <c r="HO98" s="18">
        <v>0</v>
      </c>
      <c r="HP98" s="18">
        <v>0</v>
      </c>
      <c r="HQ98" s="18" t="e">
        <f t="shared" si="102"/>
        <v>#DIV/0!</v>
      </c>
      <c r="HR98" s="17"/>
      <c r="HS98" s="17"/>
      <c r="HT98" s="58"/>
      <c r="HU98" s="18">
        <v>0</v>
      </c>
      <c r="HV98" s="18">
        <v>2</v>
      </c>
      <c r="HW98" s="26">
        <v>0</v>
      </c>
      <c r="HX98" s="17">
        <v>0</v>
      </c>
      <c r="HY98" s="18">
        <v>0</v>
      </c>
      <c r="HZ98" s="18" t="e">
        <v>#DIV/0!</v>
      </c>
      <c r="IA98" s="17"/>
      <c r="IB98" s="17"/>
      <c r="IC98" s="58"/>
      <c r="ID98" s="18">
        <v>0</v>
      </c>
      <c r="IE98" s="18">
        <v>1</v>
      </c>
      <c r="IF98" s="26">
        <v>0</v>
      </c>
      <c r="IG98" s="17">
        <v>0</v>
      </c>
      <c r="IH98" s="18">
        <v>0</v>
      </c>
      <c r="II98" s="17"/>
      <c r="IJ98" s="17"/>
      <c r="IK98" s="17"/>
      <c r="IL98" s="58"/>
      <c r="IM98" s="17">
        <v>0</v>
      </c>
      <c r="IN98" s="17">
        <v>27</v>
      </c>
      <c r="IO98" s="17">
        <v>5033.87</v>
      </c>
      <c r="IP98" s="17"/>
      <c r="IQ98" s="18">
        <v>28</v>
      </c>
      <c r="IR98" s="18">
        <v>4346.72</v>
      </c>
      <c r="IS98" s="17"/>
      <c r="IT98" s="17"/>
      <c r="IU98" s="17"/>
      <c r="IV98" s="16"/>
      <c r="IW98" s="16"/>
      <c r="IX98" s="16"/>
      <c r="IY98" s="16"/>
      <c r="IZ98" s="41"/>
      <c r="JA98" s="41"/>
      <c r="JB98" s="41"/>
      <c r="JC98" s="41"/>
      <c r="JD98" s="18"/>
      <c r="JE98" s="41"/>
      <c r="JF98" s="18"/>
      <c r="JG98" s="41"/>
      <c r="JH98" s="18"/>
      <c r="JI98" s="18"/>
      <c r="JJ98" s="18"/>
      <c r="JK98" s="18" t="e">
        <f ca="1" t="shared" si="94"/>
        <v>#VALUE!</v>
      </c>
      <c r="JL98" s="18" t="e">
        <f ca="1" t="shared" si="95"/>
        <v>#VALUE!</v>
      </c>
      <c r="JM98" s="18"/>
      <c r="JN98" s="18"/>
      <c r="JO98" s="18"/>
      <c r="JP98" s="18" t="e">
        <f ca="1" t="shared" si="98"/>
        <v>#VALUE!</v>
      </c>
      <c r="JQ98" s="42" t="e">
        <f ca="1" t="shared" si="99"/>
        <v>#VALUE!</v>
      </c>
      <c r="JR98" s="43"/>
      <c r="JS98" s="43"/>
    </row>
    <row r="99" customFormat="1" ht="16.5" hidden="1" spans="2:279">
      <c r="B99" s="20" t="s">
        <v>465</v>
      </c>
      <c r="C99" s="45">
        <v>6939924824345</v>
      </c>
      <c r="D99" s="45">
        <v>602388411467</v>
      </c>
      <c r="E99" s="45">
        <v>21057014000332</v>
      </c>
      <c r="F99" s="46" t="s">
        <v>531</v>
      </c>
      <c r="G99" s="19" t="s">
        <v>532</v>
      </c>
      <c r="H99" s="17" t="s">
        <v>288</v>
      </c>
      <c r="I99" s="26">
        <f>VLOOKUP(C99,[2]Sheet2!J:O,6,0)</f>
        <v>0.0416666666666667</v>
      </c>
      <c r="J99" s="17">
        <f>VLOOKUP(C99,[2]Sheet2!J:M,4,0)</f>
        <v>1</v>
      </c>
      <c r="K99" s="17">
        <f>VLOOKUP(C99,[2]Sheet2!J:P,7,0)</f>
        <v>0</v>
      </c>
      <c r="L99" s="18">
        <f>VLOOKUP(C99,[2]Sheet2!J:N,5,0)</f>
        <v>13.3333333333333</v>
      </c>
      <c r="M99" s="27" t="e">
        <f ca="1" t="shared" si="55"/>
        <v>#VALUE!</v>
      </c>
      <c r="N99" s="17">
        <v>20</v>
      </c>
      <c r="O99" s="26">
        <v>0</v>
      </c>
      <c r="P99" s="18">
        <v>0</v>
      </c>
      <c r="Q99" s="18">
        <v>0</v>
      </c>
      <c r="R99" s="17">
        <v>249</v>
      </c>
      <c r="S99" s="17">
        <v>54</v>
      </c>
      <c r="T99" s="17">
        <v>35</v>
      </c>
      <c r="U99" s="26">
        <v>0</v>
      </c>
      <c r="V99" s="18">
        <v>0</v>
      </c>
      <c r="W99" s="18">
        <v>0</v>
      </c>
      <c r="X99" s="17">
        <v>249</v>
      </c>
      <c r="Y99" s="17">
        <v>54</v>
      </c>
      <c r="Z99" s="17">
        <v>37</v>
      </c>
      <c r="AA99" s="26">
        <v>0</v>
      </c>
      <c r="AB99" s="18" t="e">
        <f ca="1">SUMIF([2]Sheet2!D:F,C99,[2]Sheet2!F:F)</f>
        <v>#VALUE!</v>
      </c>
      <c r="AC99" s="18" t="e">
        <f ca="1">SUMIF([2]Sheet2!D:F,C99,[2]Sheet2!E:E)</f>
        <v>#VALUE!</v>
      </c>
      <c r="AD99" s="17">
        <v>249</v>
      </c>
      <c r="AE99" s="17">
        <v>54</v>
      </c>
      <c r="AF99" s="17">
        <v>33</v>
      </c>
      <c r="AG99" s="26">
        <v>0</v>
      </c>
      <c r="AH99" s="18">
        <v>0</v>
      </c>
      <c r="AI99" s="18">
        <v>0</v>
      </c>
      <c r="AJ99" s="17">
        <v>249</v>
      </c>
      <c r="AK99" s="17">
        <v>54</v>
      </c>
      <c r="AL99" s="17">
        <v>23</v>
      </c>
      <c r="AM99" s="26">
        <v>0</v>
      </c>
      <c r="AN99" s="18">
        <v>0</v>
      </c>
      <c r="AO99" s="18">
        <v>0</v>
      </c>
      <c r="AP99" s="17">
        <v>249</v>
      </c>
      <c r="AQ99" s="17">
        <v>54</v>
      </c>
      <c r="AR99" s="17">
        <v>24</v>
      </c>
      <c r="AS99" s="26">
        <v>0</v>
      </c>
      <c r="AT99" s="18">
        <v>0</v>
      </c>
      <c r="AU99" s="18">
        <v>0</v>
      </c>
      <c r="AV99" s="17">
        <v>249</v>
      </c>
      <c r="AW99" s="17">
        <v>54</v>
      </c>
      <c r="AX99" s="17">
        <v>10</v>
      </c>
      <c r="AY99" s="26">
        <v>0</v>
      </c>
      <c r="AZ99" s="17">
        <v>0</v>
      </c>
      <c r="BA99" s="18">
        <v>0</v>
      </c>
      <c r="BB99" s="17">
        <v>249</v>
      </c>
      <c r="BC99" s="17">
        <v>54</v>
      </c>
      <c r="BD99" s="17">
        <v>17</v>
      </c>
      <c r="BE99" s="32">
        <v>0</v>
      </c>
      <c r="BF99" s="17">
        <v>0</v>
      </c>
      <c r="BG99" s="18">
        <v>0</v>
      </c>
      <c r="BH99" s="17">
        <v>249</v>
      </c>
      <c r="BI99" s="17">
        <v>54</v>
      </c>
      <c r="BJ99" s="17">
        <v>18</v>
      </c>
      <c r="BK99" s="32">
        <v>0</v>
      </c>
      <c r="BL99" s="18">
        <v>0</v>
      </c>
      <c r="BM99" s="18">
        <v>0</v>
      </c>
      <c r="BN99" s="17">
        <v>249</v>
      </c>
      <c r="BO99" s="17">
        <v>54</v>
      </c>
      <c r="BP99" s="17">
        <v>10</v>
      </c>
      <c r="BQ99" s="32">
        <v>0</v>
      </c>
      <c r="BR99" s="18">
        <v>0</v>
      </c>
      <c r="BS99" s="18">
        <v>0</v>
      </c>
      <c r="BT99" s="17">
        <v>249</v>
      </c>
      <c r="BU99" s="18">
        <v>54</v>
      </c>
      <c r="BV99" s="17">
        <v>9</v>
      </c>
      <c r="BW99" s="32">
        <v>0</v>
      </c>
      <c r="BX99" s="18">
        <v>0</v>
      </c>
      <c r="BY99" s="18">
        <v>0</v>
      </c>
      <c r="BZ99" s="17">
        <v>249</v>
      </c>
      <c r="CA99" s="18">
        <v>54</v>
      </c>
      <c r="CB99" s="18">
        <v>13</v>
      </c>
      <c r="CC99" s="32">
        <v>0</v>
      </c>
      <c r="CD99" s="18">
        <v>0</v>
      </c>
      <c r="CE99" s="18">
        <v>0</v>
      </c>
      <c r="CF99" s="17">
        <v>249</v>
      </c>
      <c r="CG99" s="18">
        <v>54</v>
      </c>
      <c r="CH99" s="33">
        <v>17</v>
      </c>
      <c r="CI99" s="32">
        <v>0.117647058823529</v>
      </c>
      <c r="CJ99" s="18">
        <v>2</v>
      </c>
      <c r="CK99" s="18">
        <v>498</v>
      </c>
      <c r="CL99" s="17">
        <v>249</v>
      </c>
      <c r="CM99" s="18">
        <v>52</v>
      </c>
      <c r="CN99" s="33">
        <v>6</v>
      </c>
      <c r="CO99" s="32">
        <v>0</v>
      </c>
      <c r="CP99" s="17">
        <v>0</v>
      </c>
      <c r="CQ99" s="18">
        <v>0</v>
      </c>
      <c r="CR99" s="17">
        <v>249</v>
      </c>
      <c r="CS99" s="17">
        <v>52</v>
      </c>
      <c r="CT99" s="33">
        <v>8</v>
      </c>
      <c r="CU99" s="32">
        <v>0</v>
      </c>
      <c r="CV99" s="17">
        <v>0</v>
      </c>
      <c r="CW99" s="18">
        <v>0</v>
      </c>
      <c r="CX99" s="17">
        <v>249</v>
      </c>
      <c r="CY99" s="17">
        <v>52</v>
      </c>
      <c r="CZ99" s="33">
        <v>13</v>
      </c>
      <c r="DA99" s="32">
        <v>0</v>
      </c>
      <c r="DB99" s="18">
        <v>0</v>
      </c>
      <c r="DC99" s="18">
        <v>0</v>
      </c>
      <c r="DD99" s="18">
        <f t="shared" si="56"/>
        <v>0</v>
      </c>
      <c r="DE99" s="17"/>
      <c r="DF99" s="17"/>
      <c r="DG99" s="58"/>
      <c r="DH99" s="18">
        <v>52</v>
      </c>
      <c r="DI99" s="18">
        <v>13</v>
      </c>
      <c r="DJ99" s="26">
        <v>0</v>
      </c>
      <c r="DK99" s="18">
        <v>0</v>
      </c>
      <c r="DL99" s="18">
        <v>0</v>
      </c>
      <c r="DM99" s="17"/>
      <c r="DN99" s="17"/>
      <c r="DO99" s="17"/>
      <c r="DP99" s="58"/>
      <c r="DQ99" s="18">
        <v>52</v>
      </c>
      <c r="DR99" s="18">
        <v>13</v>
      </c>
      <c r="DS99" s="26">
        <v>0</v>
      </c>
      <c r="DT99" s="18">
        <v>0</v>
      </c>
      <c r="DU99" s="18">
        <v>0</v>
      </c>
      <c r="DV99" s="18">
        <f t="shared" si="61"/>
        <v>0</v>
      </c>
      <c r="DW99" s="17"/>
      <c r="DX99" s="17"/>
      <c r="DY99" s="58"/>
      <c r="DZ99" s="18">
        <v>52</v>
      </c>
      <c r="EA99" s="18">
        <v>11</v>
      </c>
      <c r="EB99" s="26">
        <v>0</v>
      </c>
      <c r="EC99" s="18">
        <v>0</v>
      </c>
      <c r="ED99" s="18">
        <v>0</v>
      </c>
      <c r="EE99" s="18">
        <f t="shared" si="64"/>
        <v>0</v>
      </c>
      <c r="EF99" s="17"/>
      <c r="EG99" s="17"/>
      <c r="EH99" s="58"/>
      <c r="EI99" s="18">
        <v>52</v>
      </c>
      <c r="EJ99" s="18">
        <v>4</v>
      </c>
      <c r="EK99" s="26">
        <v>0</v>
      </c>
      <c r="EL99" s="18">
        <v>0</v>
      </c>
      <c r="EM99" s="18">
        <v>0</v>
      </c>
      <c r="EN99" s="18">
        <f t="shared" si="67"/>
        <v>0</v>
      </c>
      <c r="EO99" s="17"/>
      <c r="EP99" s="17"/>
      <c r="EQ99" s="58"/>
      <c r="ER99" s="18">
        <v>0</v>
      </c>
      <c r="ES99" s="18">
        <v>1</v>
      </c>
      <c r="ET99" s="26">
        <v>0</v>
      </c>
      <c r="EU99" s="17">
        <v>0</v>
      </c>
      <c r="EV99" s="18">
        <v>0</v>
      </c>
      <c r="EW99" s="18">
        <f t="shared" si="70"/>
        <v>0</v>
      </c>
      <c r="EX99" s="17"/>
      <c r="EY99" s="17"/>
      <c r="EZ99" s="58"/>
      <c r="FA99" s="17">
        <v>0</v>
      </c>
      <c r="FB99" s="18">
        <v>1</v>
      </c>
      <c r="FC99" s="26">
        <v>0</v>
      </c>
      <c r="FD99" s="17">
        <v>0</v>
      </c>
      <c r="FE99" s="18">
        <v>0</v>
      </c>
      <c r="FF99" s="18">
        <f t="shared" si="73"/>
        <v>0</v>
      </c>
      <c r="FG99" s="17"/>
      <c r="FH99" s="17"/>
      <c r="FI99" s="58"/>
      <c r="FJ99" s="17">
        <v>0</v>
      </c>
      <c r="FK99" s="18">
        <v>0</v>
      </c>
      <c r="FL99" s="26" t="e">
        <v>#DIV/0!</v>
      </c>
      <c r="FM99" s="17">
        <v>0</v>
      </c>
      <c r="FN99" s="18">
        <v>0</v>
      </c>
      <c r="FO99" s="18">
        <f t="shared" si="76"/>
        <v>0</v>
      </c>
      <c r="FP99" s="17"/>
      <c r="FQ99" s="17"/>
      <c r="FR99" s="58"/>
      <c r="FS99" s="17">
        <v>0</v>
      </c>
      <c r="FT99" s="18">
        <v>1</v>
      </c>
      <c r="FU99" s="26">
        <v>0</v>
      </c>
      <c r="FV99" s="17">
        <v>0</v>
      </c>
      <c r="FW99" s="18">
        <v>0</v>
      </c>
      <c r="FX99" s="18">
        <f t="shared" si="79"/>
        <v>0</v>
      </c>
      <c r="FY99" s="17"/>
      <c r="FZ99" s="17"/>
      <c r="GA99" s="58"/>
      <c r="GB99" s="17">
        <v>0</v>
      </c>
      <c r="GC99" s="17">
        <v>0</v>
      </c>
      <c r="GD99" s="26" t="e">
        <v>#DIV/0!</v>
      </c>
      <c r="GE99" s="17">
        <v>0</v>
      </c>
      <c r="GF99" s="18">
        <v>0</v>
      </c>
      <c r="GG99" s="18">
        <f t="shared" si="82"/>
        <v>0</v>
      </c>
      <c r="GH99" s="17"/>
      <c r="GI99" s="17"/>
      <c r="GJ99" s="58"/>
      <c r="GK99" s="17">
        <v>0</v>
      </c>
      <c r="GL99" s="17">
        <v>3</v>
      </c>
      <c r="GM99" s="26">
        <v>0</v>
      </c>
      <c r="GN99" s="18" t="e">
        <f ca="1">SUMIF([2]Sheet2!D:F,C99,[2]Sheet2!F:F)</f>
        <v>#VALUE!</v>
      </c>
      <c r="GO99" s="18" t="e">
        <f ca="1">SUMIF([2]Sheet2!D:E,C99,[2]Sheet2!E:E)</f>
        <v>#VALUE!</v>
      </c>
      <c r="GP99" s="17"/>
      <c r="GQ99" s="17"/>
      <c r="GR99" s="17"/>
      <c r="GS99" s="58"/>
      <c r="GT99" s="17">
        <v>0</v>
      </c>
      <c r="GU99" s="18">
        <v>0</v>
      </c>
      <c r="GV99" s="26" t="e">
        <v>#DIV/0!</v>
      </c>
      <c r="GW99" s="18">
        <v>0</v>
      </c>
      <c r="GX99" s="18">
        <v>0</v>
      </c>
      <c r="GY99" s="17"/>
      <c r="GZ99" s="17"/>
      <c r="HA99" s="17"/>
      <c r="HB99" s="58"/>
      <c r="HC99" s="17">
        <v>0</v>
      </c>
      <c r="HD99" s="18">
        <v>2</v>
      </c>
      <c r="HE99" s="26">
        <v>0</v>
      </c>
      <c r="HF99" s="18">
        <v>0</v>
      </c>
      <c r="HG99" s="18">
        <v>0</v>
      </c>
      <c r="HH99" s="40" t="e">
        <v>#DIV/0!</v>
      </c>
      <c r="HI99" s="17"/>
      <c r="HJ99" s="17"/>
      <c r="HK99" s="58"/>
      <c r="HL99" s="18">
        <v>0</v>
      </c>
      <c r="HM99" s="18">
        <v>1</v>
      </c>
      <c r="HN99" s="26">
        <v>0</v>
      </c>
      <c r="HO99" s="18">
        <v>0</v>
      </c>
      <c r="HP99" s="18">
        <v>0</v>
      </c>
      <c r="HQ99" s="18" t="e">
        <f t="shared" si="102"/>
        <v>#DIV/0!</v>
      </c>
      <c r="HR99" s="17"/>
      <c r="HS99" s="17"/>
      <c r="HT99" s="58"/>
      <c r="HU99" s="18">
        <v>0</v>
      </c>
      <c r="HV99" s="18">
        <v>1</v>
      </c>
      <c r="HW99" s="26">
        <v>0</v>
      </c>
      <c r="HX99" s="17">
        <v>0</v>
      </c>
      <c r="HY99" s="18">
        <v>0</v>
      </c>
      <c r="HZ99" s="18" t="e">
        <v>#DIV/0!</v>
      </c>
      <c r="IA99" s="17"/>
      <c r="IB99" s="17"/>
      <c r="IC99" s="58"/>
      <c r="ID99" s="18">
        <v>0</v>
      </c>
      <c r="IE99" s="18">
        <v>1</v>
      </c>
      <c r="IF99" s="26">
        <v>0</v>
      </c>
      <c r="IG99" s="17">
        <v>0</v>
      </c>
      <c r="IH99" s="18">
        <v>0</v>
      </c>
      <c r="II99" s="17"/>
      <c r="IJ99" s="17"/>
      <c r="IK99" s="17"/>
      <c r="IL99" s="58"/>
      <c r="IM99" s="17">
        <v>0</v>
      </c>
      <c r="IN99" s="17">
        <v>24</v>
      </c>
      <c r="IO99" s="17">
        <v>6215.71</v>
      </c>
      <c r="IP99" s="17"/>
      <c r="IQ99" s="18">
        <v>7</v>
      </c>
      <c r="IR99" s="18">
        <v>1609.5</v>
      </c>
      <c r="IS99" s="17"/>
      <c r="IT99" s="17"/>
      <c r="IU99" s="17"/>
      <c r="IV99" s="16"/>
      <c r="IW99" s="16"/>
      <c r="IX99" s="16"/>
      <c r="IY99" s="16"/>
      <c r="IZ99" s="41"/>
      <c r="JA99" s="41"/>
      <c r="JB99" s="41"/>
      <c r="JC99" s="41"/>
      <c r="JD99" s="18"/>
      <c r="JE99" s="41"/>
      <c r="JF99" s="18"/>
      <c r="JG99" s="41"/>
      <c r="JH99" s="18"/>
      <c r="JI99" s="18"/>
      <c r="JJ99" s="18"/>
      <c r="JK99" s="18" t="e">
        <f ca="1" t="shared" si="94"/>
        <v>#VALUE!</v>
      </c>
      <c r="JL99" s="18" t="e">
        <f ca="1" t="shared" si="95"/>
        <v>#VALUE!</v>
      </c>
      <c r="JM99" s="18"/>
      <c r="JN99" s="18"/>
      <c r="JO99" s="18"/>
      <c r="JP99" s="18" t="e">
        <f ca="1" t="shared" si="98"/>
        <v>#VALUE!</v>
      </c>
      <c r="JQ99" s="42" t="e">
        <f ca="1" t="shared" si="99"/>
        <v>#VALUE!</v>
      </c>
      <c r="JR99" s="43"/>
      <c r="JS99" s="43"/>
    </row>
    <row r="100" customFormat="1" ht="16.5" hidden="1" spans="2:279">
      <c r="B100" s="20" t="s">
        <v>465</v>
      </c>
      <c r="C100" s="45">
        <v>6939924818498</v>
      </c>
      <c r="D100" s="45">
        <v>601267064883</v>
      </c>
      <c r="E100" s="45">
        <v>21057011000007</v>
      </c>
      <c r="F100" s="46" t="s">
        <v>533</v>
      </c>
      <c r="G100" s="19" t="s">
        <v>534</v>
      </c>
      <c r="H100" s="17" t="s">
        <v>288</v>
      </c>
      <c r="I100" s="26">
        <f>VLOOKUP(C100,[2]Sheet2!J:O,6,0)</f>
        <v>0.0416666666666667</v>
      </c>
      <c r="J100" s="17">
        <f>VLOOKUP(C100,[2]Sheet2!J:M,4,0)</f>
        <v>5</v>
      </c>
      <c r="K100" s="17">
        <f>VLOOKUP(C100,[2]Sheet2!J:P,7,0)</f>
        <v>0</v>
      </c>
      <c r="L100" s="18">
        <f>VLOOKUP(C100,[2]Sheet2!J:N,5,0)</f>
        <v>31.5789473684211</v>
      </c>
      <c r="M100" s="27" t="e">
        <f ca="1" t="shared" si="55"/>
        <v>#VALUE!</v>
      </c>
      <c r="N100" s="17">
        <v>83</v>
      </c>
      <c r="O100" s="26">
        <v>0.0240963855421687</v>
      </c>
      <c r="P100" s="18">
        <v>2</v>
      </c>
      <c r="Q100" s="18">
        <v>198</v>
      </c>
      <c r="R100" s="17">
        <v>52</v>
      </c>
      <c r="S100" s="17">
        <v>642</v>
      </c>
      <c r="T100" s="17">
        <v>204</v>
      </c>
      <c r="U100" s="26">
        <v>0.0392156862745098</v>
      </c>
      <c r="V100" s="18">
        <v>8</v>
      </c>
      <c r="W100" s="18">
        <v>782</v>
      </c>
      <c r="X100" s="17">
        <v>52</v>
      </c>
      <c r="Y100" s="17">
        <v>634</v>
      </c>
      <c r="Z100" s="17">
        <v>192</v>
      </c>
      <c r="AA100" s="26">
        <v>0.0520833333333333</v>
      </c>
      <c r="AB100" s="18" t="e">
        <f ca="1">SUMIF([2]Sheet2!D:F,C100,[2]Sheet2!F:F)</f>
        <v>#VALUE!</v>
      </c>
      <c r="AC100" s="18" t="e">
        <f ca="1">SUMIF([2]Sheet2!D:F,C100,[2]Sheet2!E:E)</f>
        <v>#VALUE!</v>
      </c>
      <c r="AD100" s="17">
        <v>52</v>
      </c>
      <c r="AE100" s="17">
        <v>614</v>
      </c>
      <c r="AF100" s="17">
        <v>185</v>
      </c>
      <c r="AG100" s="26">
        <v>0.0378378378378378</v>
      </c>
      <c r="AH100" s="18">
        <v>7</v>
      </c>
      <c r="AI100" s="18">
        <v>663</v>
      </c>
      <c r="AJ100" s="17">
        <v>52</v>
      </c>
      <c r="AK100" s="17">
        <v>600</v>
      </c>
      <c r="AL100" s="17">
        <v>130</v>
      </c>
      <c r="AM100" s="26">
        <v>0.0384615384615385</v>
      </c>
      <c r="AN100" s="18">
        <v>5</v>
      </c>
      <c r="AO100" s="18">
        <v>495</v>
      </c>
      <c r="AP100" s="17">
        <v>52</v>
      </c>
      <c r="AQ100" s="17">
        <v>590</v>
      </c>
      <c r="AR100" s="17">
        <v>109</v>
      </c>
      <c r="AS100" s="26">
        <v>0.055045871559633</v>
      </c>
      <c r="AT100" s="18">
        <v>6</v>
      </c>
      <c r="AU100" s="18">
        <v>521</v>
      </c>
      <c r="AV100" s="17">
        <v>52</v>
      </c>
      <c r="AW100" s="17">
        <v>578</v>
      </c>
      <c r="AX100" s="17">
        <v>79</v>
      </c>
      <c r="AY100" s="26">
        <v>0.0379746835443038</v>
      </c>
      <c r="AZ100" s="17">
        <v>3</v>
      </c>
      <c r="BA100" s="18">
        <v>254</v>
      </c>
      <c r="BB100" s="17">
        <v>52</v>
      </c>
      <c r="BC100" s="17">
        <v>582</v>
      </c>
      <c r="BD100" s="17">
        <v>81</v>
      </c>
      <c r="BE100" s="32">
        <v>0.037037037037037</v>
      </c>
      <c r="BF100" s="17">
        <v>3</v>
      </c>
      <c r="BG100" s="18">
        <v>254</v>
      </c>
      <c r="BH100" s="17">
        <v>52</v>
      </c>
      <c r="BI100" s="17">
        <v>576</v>
      </c>
      <c r="BJ100" s="17">
        <v>58</v>
      </c>
      <c r="BK100" s="32">
        <v>0.0172413793103448</v>
      </c>
      <c r="BL100" s="18">
        <v>1</v>
      </c>
      <c r="BM100" s="18">
        <v>90</v>
      </c>
      <c r="BN100" s="17">
        <v>90</v>
      </c>
      <c r="BO100" s="17">
        <v>574</v>
      </c>
      <c r="BP100" s="17">
        <v>58</v>
      </c>
      <c r="BQ100" s="32">
        <v>0.0344827586206897</v>
      </c>
      <c r="BR100" s="18">
        <v>2</v>
      </c>
      <c r="BS100" s="18">
        <v>169</v>
      </c>
      <c r="BT100" s="17">
        <v>90</v>
      </c>
      <c r="BU100" s="18">
        <v>574</v>
      </c>
      <c r="BV100" s="17">
        <v>54</v>
      </c>
      <c r="BW100" s="32">
        <v>0.037037037037037</v>
      </c>
      <c r="BX100" s="18">
        <v>2</v>
      </c>
      <c r="BY100" s="18">
        <v>169</v>
      </c>
      <c r="BZ100" s="17">
        <v>90</v>
      </c>
      <c r="CA100" s="18">
        <v>570</v>
      </c>
      <c r="CB100" s="18">
        <v>65</v>
      </c>
      <c r="CC100" s="32">
        <v>0.0307692307692308</v>
      </c>
      <c r="CD100" s="18">
        <v>2</v>
      </c>
      <c r="CE100" s="18">
        <v>174</v>
      </c>
      <c r="CF100" s="17">
        <v>90</v>
      </c>
      <c r="CG100" s="18">
        <v>566</v>
      </c>
      <c r="CH100" s="33">
        <v>76</v>
      </c>
      <c r="CI100" s="32">
        <v>0.0526315789473684</v>
      </c>
      <c r="CJ100" s="18">
        <v>4</v>
      </c>
      <c r="CK100" s="18">
        <v>348</v>
      </c>
      <c r="CL100" s="17">
        <v>90</v>
      </c>
      <c r="CM100" s="18">
        <v>560</v>
      </c>
      <c r="CN100" s="33">
        <v>55</v>
      </c>
      <c r="CO100" s="32">
        <v>0.0363636363636364</v>
      </c>
      <c r="CP100" s="17">
        <v>2</v>
      </c>
      <c r="CQ100" s="18">
        <v>159</v>
      </c>
      <c r="CR100" s="17">
        <v>90</v>
      </c>
      <c r="CS100" s="17">
        <v>558</v>
      </c>
      <c r="CT100" s="33">
        <v>43</v>
      </c>
      <c r="CU100" s="32">
        <v>0.0930232558139535</v>
      </c>
      <c r="CV100" s="17">
        <v>4</v>
      </c>
      <c r="CW100" s="18">
        <v>363</v>
      </c>
      <c r="CX100" s="17">
        <v>90</v>
      </c>
      <c r="CY100" s="17">
        <v>550</v>
      </c>
      <c r="CZ100" s="33">
        <v>61</v>
      </c>
      <c r="DA100" s="32">
        <v>0.0819672131147541</v>
      </c>
      <c r="DB100" s="18">
        <v>5</v>
      </c>
      <c r="DC100" s="18">
        <v>448</v>
      </c>
      <c r="DD100" s="18">
        <f t="shared" si="56"/>
        <v>89.6</v>
      </c>
      <c r="DE100" s="17"/>
      <c r="DF100" s="17"/>
      <c r="DG100" s="58"/>
      <c r="DH100" s="18">
        <v>542</v>
      </c>
      <c r="DI100" s="18">
        <v>59</v>
      </c>
      <c r="DJ100" s="26">
        <v>0.0338983050847458</v>
      </c>
      <c r="DK100" s="18">
        <v>2</v>
      </c>
      <c r="DL100" s="18">
        <v>164</v>
      </c>
      <c r="DM100" s="18">
        <f t="shared" ref="DM100:DM107" si="103">DL100/DK100</f>
        <v>82</v>
      </c>
      <c r="DN100" s="17"/>
      <c r="DO100" s="17"/>
      <c r="DP100" s="58"/>
      <c r="DQ100" s="18">
        <v>538</v>
      </c>
      <c r="DR100" s="18">
        <v>55</v>
      </c>
      <c r="DS100" s="26">
        <v>0.0181818181818182</v>
      </c>
      <c r="DT100" s="18">
        <v>1</v>
      </c>
      <c r="DU100" s="18">
        <v>90</v>
      </c>
      <c r="DV100" s="18">
        <f t="shared" si="61"/>
        <v>90</v>
      </c>
      <c r="DW100" s="17"/>
      <c r="DX100" s="17"/>
      <c r="DY100" s="58"/>
      <c r="DZ100" s="18">
        <v>538</v>
      </c>
      <c r="EA100" s="18">
        <v>42</v>
      </c>
      <c r="EB100" s="26">
        <v>0.0714285714285714</v>
      </c>
      <c r="EC100" s="18">
        <v>3</v>
      </c>
      <c r="ED100" s="18">
        <v>254</v>
      </c>
      <c r="EE100" s="18">
        <f t="shared" si="64"/>
        <v>84.6666666666667</v>
      </c>
      <c r="EF100" s="17"/>
      <c r="EG100" s="17"/>
      <c r="EH100" s="58"/>
      <c r="EI100" s="18">
        <v>532</v>
      </c>
      <c r="EJ100" s="18">
        <v>16</v>
      </c>
      <c r="EK100" s="26">
        <v>0</v>
      </c>
      <c r="EL100" s="18">
        <v>0</v>
      </c>
      <c r="EM100" s="18">
        <v>0</v>
      </c>
      <c r="EN100" s="18">
        <f t="shared" si="67"/>
        <v>0</v>
      </c>
      <c r="EO100" s="17"/>
      <c r="EP100" s="17"/>
      <c r="EQ100" s="58"/>
      <c r="ER100" s="18">
        <v>4</v>
      </c>
      <c r="ES100" s="18">
        <v>3</v>
      </c>
      <c r="ET100" s="26">
        <v>0</v>
      </c>
      <c r="EU100" s="17">
        <v>0</v>
      </c>
      <c r="EV100" s="18">
        <v>0</v>
      </c>
      <c r="EW100" s="18">
        <f t="shared" si="70"/>
        <v>0</v>
      </c>
      <c r="EX100" s="17"/>
      <c r="EY100" s="17"/>
      <c r="EZ100" s="58"/>
      <c r="FA100" s="17">
        <v>6</v>
      </c>
      <c r="FB100" s="18">
        <v>5</v>
      </c>
      <c r="FC100" s="26">
        <v>0</v>
      </c>
      <c r="FD100" s="17">
        <v>0</v>
      </c>
      <c r="FE100" s="18">
        <v>0</v>
      </c>
      <c r="FF100" s="18">
        <f t="shared" si="73"/>
        <v>0</v>
      </c>
      <c r="FG100" s="17"/>
      <c r="FH100" s="17"/>
      <c r="FI100" s="58"/>
      <c r="FJ100" s="17">
        <v>6</v>
      </c>
      <c r="FK100" s="18">
        <v>4</v>
      </c>
      <c r="FL100" s="26">
        <v>0</v>
      </c>
      <c r="FM100" s="17">
        <v>0</v>
      </c>
      <c r="FN100" s="18">
        <v>0</v>
      </c>
      <c r="FO100" s="18">
        <f t="shared" si="76"/>
        <v>0</v>
      </c>
      <c r="FP100" s="17"/>
      <c r="FQ100" s="17"/>
      <c r="FR100" s="58"/>
      <c r="FS100" s="17">
        <v>6</v>
      </c>
      <c r="FT100" s="18">
        <v>4</v>
      </c>
      <c r="FU100" s="26">
        <v>0</v>
      </c>
      <c r="FV100" s="17">
        <v>0</v>
      </c>
      <c r="FW100" s="18">
        <v>0</v>
      </c>
      <c r="FX100" s="18">
        <f t="shared" si="79"/>
        <v>0</v>
      </c>
      <c r="FY100" s="17"/>
      <c r="FZ100" s="17"/>
      <c r="GA100" s="58"/>
      <c r="GB100" s="17">
        <v>10</v>
      </c>
      <c r="GC100" s="17">
        <v>2</v>
      </c>
      <c r="GD100" s="26">
        <v>0</v>
      </c>
      <c r="GE100" s="17">
        <v>0</v>
      </c>
      <c r="GF100" s="18">
        <v>0</v>
      </c>
      <c r="GG100" s="18">
        <f t="shared" si="82"/>
        <v>0</v>
      </c>
      <c r="GH100" s="17"/>
      <c r="GI100" s="17"/>
      <c r="GJ100" s="58"/>
      <c r="GK100" s="17">
        <v>10</v>
      </c>
      <c r="GL100" s="17">
        <v>2</v>
      </c>
      <c r="GM100" s="26">
        <v>0</v>
      </c>
      <c r="GN100" s="18" t="e">
        <f ca="1">SUMIF([2]Sheet2!D:F,C100,[2]Sheet2!F:F)</f>
        <v>#VALUE!</v>
      </c>
      <c r="GO100" s="18" t="e">
        <f ca="1">SUMIF([2]Sheet2!D:E,C100,[2]Sheet2!E:E)</f>
        <v>#VALUE!</v>
      </c>
      <c r="GP100" s="17"/>
      <c r="GQ100" s="17"/>
      <c r="GR100" s="17"/>
      <c r="GS100" s="58"/>
      <c r="GT100" s="17">
        <v>10</v>
      </c>
      <c r="GU100" s="18">
        <v>10</v>
      </c>
      <c r="GV100" s="26">
        <v>0</v>
      </c>
      <c r="GW100" s="18">
        <v>0</v>
      </c>
      <c r="GX100" s="18">
        <v>0</v>
      </c>
      <c r="GY100" s="17"/>
      <c r="GZ100" s="17"/>
      <c r="HA100" s="17"/>
      <c r="HB100" s="58"/>
      <c r="HC100" s="17">
        <v>14</v>
      </c>
      <c r="HD100" s="18">
        <v>4</v>
      </c>
      <c r="HE100" s="26">
        <v>0</v>
      </c>
      <c r="HF100" s="18">
        <v>0</v>
      </c>
      <c r="HG100" s="18">
        <v>0</v>
      </c>
      <c r="HH100" s="40" t="e">
        <v>#DIV/0!</v>
      </c>
      <c r="HI100" s="17"/>
      <c r="HJ100" s="17"/>
      <c r="HK100" s="58"/>
      <c r="HL100" s="18">
        <v>32</v>
      </c>
      <c r="HM100" s="18">
        <v>7</v>
      </c>
      <c r="HN100" s="26">
        <v>0</v>
      </c>
      <c r="HO100" s="18">
        <v>0</v>
      </c>
      <c r="HP100" s="18">
        <v>0</v>
      </c>
      <c r="HQ100" s="18" t="e">
        <f t="shared" si="102"/>
        <v>#DIV/0!</v>
      </c>
      <c r="HR100" s="17"/>
      <c r="HS100" s="17"/>
      <c r="HT100" s="58"/>
      <c r="HU100" s="18">
        <v>32</v>
      </c>
      <c r="HV100" s="18">
        <v>0</v>
      </c>
      <c r="HW100" s="26" t="e">
        <v>#DIV/0!</v>
      </c>
      <c r="HX100" s="17">
        <v>0</v>
      </c>
      <c r="HY100" s="18">
        <v>0</v>
      </c>
      <c r="HZ100" s="18" t="e">
        <v>#DIV/0!</v>
      </c>
      <c r="IA100" s="17"/>
      <c r="IB100" s="17"/>
      <c r="IC100" s="58"/>
      <c r="ID100" s="18">
        <v>32</v>
      </c>
      <c r="IE100" s="18">
        <v>4</v>
      </c>
      <c r="IF100" s="26">
        <v>0</v>
      </c>
      <c r="IG100" s="17">
        <v>0</v>
      </c>
      <c r="IH100" s="18">
        <v>0</v>
      </c>
      <c r="II100" s="17"/>
      <c r="IJ100" s="17"/>
      <c r="IK100" s="17"/>
      <c r="IL100" s="58"/>
      <c r="IM100" s="17">
        <v>32</v>
      </c>
      <c r="IN100" s="17">
        <v>871</v>
      </c>
      <c r="IO100" s="17">
        <v>91430.17</v>
      </c>
      <c r="IP100" s="17"/>
      <c r="IQ100" s="18">
        <v>260</v>
      </c>
      <c r="IR100" s="18">
        <v>25283.58</v>
      </c>
      <c r="IS100" s="17"/>
      <c r="IT100" s="17"/>
      <c r="IU100" s="17"/>
      <c r="IV100" s="16"/>
      <c r="IW100" s="16"/>
      <c r="IX100" s="16"/>
      <c r="IY100" s="16"/>
      <c r="IZ100" s="41"/>
      <c r="JA100" s="41"/>
      <c r="JB100" s="41"/>
      <c r="JC100" s="41"/>
      <c r="JD100" s="18"/>
      <c r="JE100" s="41"/>
      <c r="JF100" s="18"/>
      <c r="JG100" s="41"/>
      <c r="JH100" s="18"/>
      <c r="JI100" s="18"/>
      <c r="JJ100" s="18"/>
      <c r="JK100" s="18" t="e">
        <f ca="1" t="shared" si="94"/>
        <v>#VALUE!</v>
      </c>
      <c r="JL100" s="18" t="e">
        <f ca="1" t="shared" si="95"/>
        <v>#VALUE!</v>
      </c>
      <c r="JM100" s="18"/>
      <c r="JN100" s="18"/>
      <c r="JO100" s="18"/>
      <c r="JP100" s="18" t="e">
        <f ca="1" t="shared" si="98"/>
        <v>#VALUE!</v>
      </c>
      <c r="JQ100" s="42" t="e">
        <f ca="1" t="shared" si="99"/>
        <v>#VALUE!</v>
      </c>
      <c r="JR100" s="43"/>
      <c r="JS100" s="43"/>
    </row>
    <row r="101" customFormat="1" ht="16.5" hidden="1" spans="2:279">
      <c r="B101" s="20" t="s">
        <v>55</v>
      </c>
      <c r="C101" s="48">
        <v>6939924820828</v>
      </c>
      <c r="D101" s="45">
        <v>590847326055</v>
      </c>
      <c r="E101" s="45">
        <v>21065010000195</v>
      </c>
      <c r="F101" s="46" t="s">
        <v>535</v>
      </c>
      <c r="G101" s="19" t="s">
        <v>536</v>
      </c>
      <c r="H101" s="17" t="s">
        <v>288</v>
      </c>
      <c r="I101" s="26">
        <f>VLOOKUP(C101,[2]Sheet2!J:O,6,0)</f>
        <v>0</v>
      </c>
      <c r="J101" s="17">
        <f>VLOOKUP(C101,[2]Sheet2!J:M,4,0)</f>
        <v>0</v>
      </c>
      <c r="K101" s="17">
        <f>VLOOKUP(C101,[2]Sheet2!J:P,7,0)</f>
        <v>0</v>
      </c>
      <c r="L101" s="18">
        <f>VLOOKUP(C101,[2]Sheet2!J:N,5,0)</f>
        <v>0</v>
      </c>
      <c r="M101" s="27" t="e">
        <f ca="1" t="shared" si="55"/>
        <v>#VALUE!</v>
      </c>
      <c r="N101" s="17">
        <v>223</v>
      </c>
      <c r="O101" s="26">
        <v>0.0224215246636771</v>
      </c>
      <c r="P101" s="18">
        <v>5</v>
      </c>
      <c r="Q101" s="18">
        <v>835</v>
      </c>
      <c r="R101" s="17">
        <v>169</v>
      </c>
      <c r="S101" s="17">
        <v>425</v>
      </c>
      <c r="T101" s="17">
        <v>191</v>
      </c>
      <c r="U101" s="26">
        <v>0.0209424083769634</v>
      </c>
      <c r="V101" s="18">
        <v>4</v>
      </c>
      <c r="W101" s="18">
        <v>647</v>
      </c>
      <c r="X101" s="17">
        <v>169</v>
      </c>
      <c r="Y101" s="17">
        <v>423</v>
      </c>
      <c r="Z101" s="17">
        <v>183</v>
      </c>
      <c r="AA101" s="26">
        <v>0.0163934426229508</v>
      </c>
      <c r="AB101" s="18" t="e">
        <f ca="1">SUMIF([2]Sheet2!D:F,C101,[2]Sheet2!F:F)</f>
        <v>#VALUE!</v>
      </c>
      <c r="AC101" s="18" t="e">
        <f ca="1">SUMIF([2]Sheet2!D:F,C101,[2]Sheet2!E:E)</f>
        <v>#VALUE!</v>
      </c>
      <c r="AD101" s="17">
        <v>169</v>
      </c>
      <c r="AE101" s="17">
        <v>422</v>
      </c>
      <c r="AF101" s="17">
        <v>214</v>
      </c>
      <c r="AG101" s="26">
        <v>0.014018691588785</v>
      </c>
      <c r="AH101" s="18">
        <v>3</v>
      </c>
      <c r="AI101" s="18">
        <v>556</v>
      </c>
      <c r="AJ101" s="17">
        <v>169</v>
      </c>
      <c r="AK101" s="17">
        <v>418</v>
      </c>
      <c r="AL101" s="17">
        <v>264</v>
      </c>
      <c r="AM101" s="26">
        <v>0.0378787878787879</v>
      </c>
      <c r="AN101" s="18">
        <v>10</v>
      </c>
      <c r="AO101" s="18">
        <v>1749</v>
      </c>
      <c r="AP101" s="17">
        <v>169</v>
      </c>
      <c r="AQ101" s="17">
        <v>407</v>
      </c>
      <c r="AR101" s="17">
        <v>220</v>
      </c>
      <c r="AS101" s="26">
        <v>0.0227272727272727</v>
      </c>
      <c r="AT101" s="18">
        <v>5</v>
      </c>
      <c r="AU101" s="18">
        <v>842</v>
      </c>
      <c r="AV101" s="17">
        <v>169</v>
      </c>
      <c r="AW101" s="17">
        <v>399</v>
      </c>
      <c r="AX101" s="17">
        <v>200</v>
      </c>
      <c r="AY101" s="26">
        <v>0.03</v>
      </c>
      <c r="AZ101" s="17">
        <v>6</v>
      </c>
      <c r="BA101" s="18">
        <v>921</v>
      </c>
      <c r="BB101" s="17">
        <v>169</v>
      </c>
      <c r="BC101" s="17">
        <v>392</v>
      </c>
      <c r="BD101" s="17">
        <v>236</v>
      </c>
      <c r="BE101" s="32">
        <v>0.038135593220339</v>
      </c>
      <c r="BF101" s="17">
        <v>9</v>
      </c>
      <c r="BG101" s="18">
        <v>1376</v>
      </c>
      <c r="BH101" s="17">
        <v>169</v>
      </c>
      <c r="BI101" s="17">
        <v>384</v>
      </c>
      <c r="BJ101" s="17">
        <v>106</v>
      </c>
      <c r="BK101" s="32">
        <v>0.0188679245283019</v>
      </c>
      <c r="BL101" s="18">
        <v>2</v>
      </c>
      <c r="BM101" s="18">
        <v>338</v>
      </c>
      <c r="BN101" s="17">
        <v>169</v>
      </c>
      <c r="BO101" s="17">
        <v>387</v>
      </c>
      <c r="BP101" s="17">
        <v>141</v>
      </c>
      <c r="BQ101" s="32">
        <v>0.049645390070922</v>
      </c>
      <c r="BR101" s="18">
        <v>7</v>
      </c>
      <c r="BS101" s="18">
        <v>1133</v>
      </c>
      <c r="BT101" s="17">
        <v>169</v>
      </c>
      <c r="BU101" s="18">
        <v>387</v>
      </c>
      <c r="BV101" s="17">
        <v>157</v>
      </c>
      <c r="BW101" s="32">
        <v>0.0445859872611465</v>
      </c>
      <c r="BX101" s="18">
        <v>7</v>
      </c>
      <c r="BY101" s="18">
        <v>1138</v>
      </c>
      <c r="BZ101" s="17">
        <v>169</v>
      </c>
      <c r="CA101" s="18">
        <v>378</v>
      </c>
      <c r="CB101" s="18">
        <v>828</v>
      </c>
      <c r="CC101" s="32">
        <v>0.0036231884057971</v>
      </c>
      <c r="CD101" s="18">
        <v>3</v>
      </c>
      <c r="CE101" s="18">
        <v>507</v>
      </c>
      <c r="CF101" s="17">
        <v>169</v>
      </c>
      <c r="CG101" s="18">
        <v>362</v>
      </c>
      <c r="CH101" s="33">
        <v>362</v>
      </c>
      <c r="CI101" s="32">
        <v>0.0138121546961326</v>
      </c>
      <c r="CJ101" s="18">
        <v>5</v>
      </c>
      <c r="CK101" s="18">
        <v>845</v>
      </c>
      <c r="CL101" s="17">
        <v>169</v>
      </c>
      <c r="CM101" s="18">
        <v>361</v>
      </c>
      <c r="CN101" s="33">
        <v>253</v>
      </c>
      <c r="CO101" s="32">
        <v>0.0237154150197628</v>
      </c>
      <c r="CP101" s="17">
        <v>6</v>
      </c>
      <c r="CQ101" s="18">
        <v>1014</v>
      </c>
      <c r="CR101" s="17">
        <v>169</v>
      </c>
      <c r="CS101" s="17">
        <v>353</v>
      </c>
      <c r="CT101" s="33">
        <v>314</v>
      </c>
      <c r="CU101" s="32">
        <v>0.0286624203821656</v>
      </c>
      <c r="CV101" s="17">
        <v>9</v>
      </c>
      <c r="CW101" s="18">
        <v>1521</v>
      </c>
      <c r="CX101" s="17">
        <v>169</v>
      </c>
      <c r="CY101" s="17">
        <v>345</v>
      </c>
      <c r="CZ101" s="33">
        <v>236</v>
      </c>
      <c r="DA101" s="32">
        <v>0.0296610169491525</v>
      </c>
      <c r="DB101" s="18">
        <v>7</v>
      </c>
      <c r="DC101" s="18">
        <v>1168</v>
      </c>
      <c r="DD101" s="18">
        <f t="shared" si="56"/>
        <v>166.857142857143</v>
      </c>
      <c r="DE101" s="17"/>
      <c r="DF101" s="17"/>
      <c r="DG101" s="58"/>
      <c r="DH101" s="18">
        <v>341</v>
      </c>
      <c r="DI101" s="18">
        <v>234</v>
      </c>
      <c r="DJ101" s="26">
        <v>0.0256410256410256</v>
      </c>
      <c r="DK101" s="18">
        <v>6</v>
      </c>
      <c r="DL101" s="18">
        <v>1004</v>
      </c>
      <c r="DM101" s="18">
        <f t="shared" si="103"/>
        <v>167.333333333333</v>
      </c>
      <c r="DN101" s="17"/>
      <c r="DO101" s="17"/>
      <c r="DP101" s="58"/>
      <c r="DQ101" s="18">
        <v>338</v>
      </c>
      <c r="DR101" s="18">
        <v>242</v>
      </c>
      <c r="DS101" s="26">
        <v>0.0578512396694215</v>
      </c>
      <c r="DT101" s="18">
        <v>14</v>
      </c>
      <c r="DU101" s="18">
        <v>2391</v>
      </c>
      <c r="DV101" s="18">
        <f t="shared" si="61"/>
        <v>170.785714285714</v>
      </c>
      <c r="DW101" s="17"/>
      <c r="DX101" s="17"/>
      <c r="DY101" s="58"/>
      <c r="DZ101" s="18">
        <v>337</v>
      </c>
      <c r="EA101" s="18">
        <v>292</v>
      </c>
      <c r="EB101" s="26">
        <v>0.0308219178082192</v>
      </c>
      <c r="EC101" s="18">
        <v>9</v>
      </c>
      <c r="ED101" s="18">
        <v>1509</v>
      </c>
      <c r="EE101" s="18">
        <f t="shared" si="64"/>
        <v>167.666666666667</v>
      </c>
      <c r="EF101" s="17"/>
      <c r="EG101" s="17"/>
      <c r="EH101" s="58"/>
      <c r="EI101" s="18">
        <v>307</v>
      </c>
      <c r="EJ101" s="18">
        <v>310</v>
      </c>
      <c r="EK101" s="26">
        <v>0.0258064516129032</v>
      </c>
      <c r="EL101" s="18">
        <v>8</v>
      </c>
      <c r="EM101" s="18">
        <v>1324</v>
      </c>
      <c r="EN101" s="18">
        <f t="shared" si="67"/>
        <v>165.5</v>
      </c>
      <c r="EO101" s="17"/>
      <c r="EP101" s="17"/>
      <c r="EQ101" s="58"/>
      <c r="ER101" s="18">
        <v>274</v>
      </c>
      <c r="ES101" s="18">
        <v>333</v>
      </c>
      <c r="ET101" s="26">
        <v>0.03003003003003</v>
      </c>
      <c r="EU101" s="17">
        <v>10</v>
      </c>
      <c r="EV101" s="18">
        <v>1708</v>
      </c>
      <c r="EW101" s="18">
        <f t="shared" si="70"/>
        <v>170.8</v>
      </c>
      <c r="EX101" s="17"/>
      <c r="EY101" s="17"/>
      <c r="EZ101" s="58"/>
      <c r="FA101" s="17">
        <v>264</v>
      </c>
      <c r="FB101" s="18">
        <v>393</v>
      </c>
      <c r="FC101" s="26">
        <v>0.0203562340966921</v>
      </c>
      <c r="FD101" s="17">
        <v>8</v>
      </c>
      <c r="FE101" s="18">
        <v>1307</v>
      </c>
      <c r="FF101" s="18">
        <f t="shared" si="73"/>
        <v>163.375</v>
      </c>
      <c r="FG101" s="17"/>
      <c r="FH101" s="17"/>
      <c r="FI101" s="58"/>
      <c r="FJ101" s="17">
        <v>207</v>
      </c>
      <c r="FK101" s="18">
        <v>360</v>
      </c>
      <c r="FL101" s="26">
        <v>0.0194444444444444</v>
      </c>
      <c r="FM101" s="17">
        <v>7</v>
      </c>
      <c r="FN101" s="18">
        <v>1136</v>
      </c>
      <c r="FO101" s="18">
        <f t="shared" si="76"/>
        <v>162.285714285714</v>
      </c>
      <c r="FP101" s="17"/>
      <c r="FQ101" s="17"/>
      <c r="FR101" s="58"/>
      <c r="FS101" s="17">
        <v>258</v>
      </c>
      <c r="FT101" s="18">
        <v>394</v>
      </c>
      <c r="FU101" s="26">
        <v>0.0304568527918782</v>
      </c>
      <c r="FV101" s="17">
        <v>12</v>
      </c>
      <c r="FW101" s="18">
        <v>1968</v>
      </c>
      <c r="FX101" s="18">
        <f t="shared" si="79"/>
        <v>164</v>
      </c>
      <c r="FY101" s="17"/>
      <c r="FZ101" s="17"/>
      <c r="GA101" s="58"/>
      <c r="GB101" s="17">
        <v>248</v>
      </c>
      <c r="GC101" s="17">
        <v>385</v>
      </c>
      <c r="GD101" s="26">
        <v>0.0441558441558442</v>
      </c>
      <c r="GE101" s="17">
        <v>17</v>
      </c>
      <c r="GF101" s="18">
        <v>2831</v>
      </c>
      <c r="GG101" s="18">
        <f t="shared" si="82"/>
        <v>166.529411764706</v>
      </c>
      <c r="GH101" s="17"/>
      <c r="GI101" s="17"/>
      <c r="GJ101" s="58"/>
      <c r="GK101" s="17">
        <v>237</v>
      </c>
      <c r="GL101" s="17">
        <v>408</v>
      </c>
      <c r="GM101" s="26">
        <v>0.0245098039215686</v>
      </c>
      <c r="GN101" s="18" t="e">
        <f ca="1">SUMIF([2]Sheet2!D:F,C101,[2]Sheet2!F:F)</f>
        <v>#VALUE!</v>
      </c>
      <c r="GO101" s="18" t="e">
        <f ca="1">SUMIF([2]Sheet2!D:E,C101,[2]Sheet2!E:E)</f>
        <v>#VALUE!</v>
      </c>
      <c r="GP101" s="17"/>
      <c r="GQ101" s="17"/>
      <c r="GR101" s="17"/>
      <c r="GS101" s="58"/>
      <c r="GT101" s="17">
        <v>223</v>
      </c>
      <c r="GU101" s="18">
        <v>321</v>
      </c>
      <c r="GV101" s="26">
        <v>0.00934579439252336</v>
      </c>
      <c r="GW101" s="18">
        <v>3</v>
      </c>
      <c r="GX101" s="18">
        <v>507</v>
      </c>
      <c r="GY101" s="17"/>
      <c r="GZ101" s="17"/>
      <c r="HA101" s="17"/>
      <c r="HB101" s="58"/>
      <c r="HC101" s="17">
        <v>216</v>
      </c>
      <c r="HD101" s="18">
        <v>369</v>
      </c>
      <c r="HE101" s="26">
        <v>0.016260162601626</v>
      </c>
      <c r="HF101" s="18">
        <v>6</v>
      </c>
      <c r="HG101" s="18">
        <v>1004</v>
      </c>
      <c r="HH101" s="40">
        <v>167.333333333333</v>
      </c>
      <c r="HI101" s="17"/>
      <c r="HJ101" s="17"/>
      <c r="HK101" s="58"/>
      <c r="HL101" s="18">
        <v>200</v>
      </c>
      <c r="HM101" s="18">
        <v>346</v>
      </c>
      <c r="HN101" s="26">
        <v>0.0317919075144509</v>
      </c>
      <c r="HO101" s="18">
        <v>11</v>
      </c>
      <c r="HP101" s="18">
        <v>1834</v>
      </c>
      <c r="HQ101" s="18">
        <f t="shared" si="102"/>
        <v>166.727272727273</v>
      </c>
      <c r="HR101" s="17"/>
      <c r="HS101" s="17"/>
      <c r="HT101" s="58"/>
      <c r="HU101" s="18">
        <v>191</v>
      </c>
      <c r="HV101" s="18">
        <v>260</v>
      </c>
      <c r="HW101" s="26">
        <v>0.0307692307692308</v>
      </c>
      <c r="HX101" s="17">
        <v>8</v>
      </c>
      <c r="HY101" s="18">
        <v>1339</v>
      </c>
      <c r="HZ101" s="18">
        <v>167.375</v>
      </c>
      <c r="IA101" s="17"/>
      <c r="IB101" s="17"/>
      <c r="IC101" s="58"/>
      <c r="ID101" s="18">
        <v>197</v>
      </c>
      <c r="IE101" s="18">
        <v>326</v>
      </c>
      <c r="IF101" s="26">
        <v>0.0153374233128834</v>
      </c>
      <c r="IG101" s="17">
        <v>5</v>
      </c>
      <c r="IH101" s="18">
        <v>845</v>
      </c>
      <c r="II101" s="17"/>
      <c r="IJ101" s="17"/>
      <c r="IK101" s="17"/>
      <c r="IL101" s="58"/>
      <c r="IM101" s="17">
        <v>196</v>
      </c>
      <c r="IN101" s="17">
        <v>284</v>
      </c>
      <c r="IO101" s="17">
        <v>44334.72</v>
      </c>
      <c r="IP101" s="17"/>
      <c r="IQ101" s="18">
        <v>93</v>
      </c>
      <c r="IR101" s="18">
        <v>15429.96</v>
      </c>
      <c r="IS101" s="17"/>
      <c r="IT101" s="17"/>
      <c r="IU101" s="17"/>
      <c r="IV101" s="16"/>
      <c r="IW101" s="16"/>
      <c r="IX101" s="16"/>
      <c r="IY101" s="16"/>
      <c r="IZ101" s="41"/>
      <c r="JA101" s="41"/>
      <c r="JB101" s="41"/>
      <c r="JC101" s="41"/>
      <c r="JD101" s="18"/>
      <c r="JE101" s="41"/>
      <c r="JF101" s="18"/>
      <c r="JG101" s="41"/>
      <c r="JH101" s="18"/>
      <c r="JI101" s="18"/>
      <c r="JJ101" s="18"/>
      <c r="JK101" s="18" t="e">
        <f ca="1" t="shared" si="94"/>
        <v>#VALUE!</v>
      </c>
      <c r="JL101" s="18" t="e">
        <f ca="1" t="shared" si="95"/>
        <v>#VALUE!</v>
      </c>
      <c r="JM101" s="18"/>
      <c r="JN101" s="18"/>
      <c r="JO101" s="18"/>
      <c r="JP101" s="18" t="e">
        <f ca="1" t="shared" si="98"/>
        <v>#VALUE!</v>
      </c>
      <c r="JQ101" s="42" t="e">
        <f ca="1" t="shared" si="99"/>
        <v>#VALUE!</v>
      </c>
      <c r="JR101" s="43"/>
      <c r="JS101" s="43"/>
    </row>
    <row r="102" customFormat="1" ht="16.5" hidden="1" spans="2:279">
      <c r="B102" s="20" t="s">
        <v>55</v>
      </c>
      <c r="C102" s="48">
        <v>6939924821481</v>
      </c>
      <c r="D102" s="45">
        <v>590293742155</v>
      </c>
      <c r="E102" s="45">
        <v>21065010000427</v>
      </c>
      <c r="F102" s="46" t="s">
        <v>537</v>
      </c>
      <c r="G102" s="19" t="s">
        <v>538</v>
      </c>
      <c r="H102" s="17" t="s">
        <v>288</v>
      </c>
      <c r="I102" s="26">
        <f>VLOOKUP(C102,[2]Sheet2!J:O,6,0)</f>
        <v>0</v>
      </c>
      <c r="J102" s="17">
        <f>VLOOKUP(C102,[2]Sheet2!J:M,4,0)</f>
        <v>0</v>
      </c>
      <c r="K102" s="17">
        <f>VLOOKUP(C102,[2]Sheet2!J:P,7,0)</f>
        <v>0</v>
      </c>
      <c r="L102" s="18">
        <f>VLOOKUP(C102,[2]Sheet2!J:N,5,0)</f>
        <v>0</v>
      </c>
      <c r="M102" s="27" t="e">
        <f ca="1" t="shared" si="55"/>
        <v>#VALUE!</v>
      </c>
      <c r="N102" s="17">
        <v>0</v>
      </c>
      <c r="O102" s="26">
        <v>0</v>
      </c>
      <c r="P102" s="18">
        <v>0</v>
      </c>
      <c r="Q102" s="18">
        <v>0</v>
      </c>
      <c r="R102" s="17">
        <v>279</v>
      </c>
      <c r="S102" s="17">
        <v>373</v>
      </c>
      <c r="T102" s="17">
        <v>0</v>
      </c>
      <c r="U102" s="26" t="e">
        <v>#DIV/0!</v>
      </c>
      <c r="V102" s="18">
        <v>0</v>
      </c>
      <c r="W102" s="18">
        <v>0</v>
      </c>
      <c r="X102" s="17">
        <v>279</v>
      </c>
      <c r="Y102" s="17">
        <v>372</v>
      </c>
      <c r="Z102" s="17">
        <v>0</v>
      </c>
      <c r="AA102" s="26">
        <v>0</v>
      </c>
      <c r="AB102" s="18" t="e">
        <f ca="1">SUMIF([2]Sheet2!D:F,C102,[2]Sheet2!F:F)</f>
        <v>#VALUE!</v>
      </c>
      <c r="AC102" s="18" t="e">
        <f ca="1">SUMIF([2]Sheet2!D:F,C102,[2]Sheet2!E:E)</f>
        <v>#VALUE!</v>
      </c>
      <c r="AD102" s="17">
        <v>279</v>
      </c>
      <c r="AE102" s="17">
        <v>367</v>
      </c>
      <c r="AF102" s="17">
        <v>0</v>
      </c>
      <c r="AG102" s="26">
        <v>0</v>
      </c>
      <c r="AH102" s="18">
        <v>0</v>
      </c>
      <c r="AI102" s="18">
        <v>0</v>
      </c>
      <c r="AJ102" s="17">
        <v>279</v>
      </c>
      <c r="AK102" s="17">
        <v>363</v>
      </c>
      <c r="AL102" s="17">
        <v>0</v>
      </c>
      <c r="AM102" s="26">
        <v>0</v>
      </c>
      <c r="AN102" s="18">
        <v>0</v>
      </c>
      <c r="AO102" s="18">
        <v>0</v>
      </c>
      <c r="AP102" s="17">
        <v>279</v>
      </c>
      <c r="AQ102" s="17">
        <v>356</v>
      </c>
      <c r="AR102" s="17">
        <v>0</v>
      </c>
      <c r="AS102" s="26">
        <v>0</v>
      </c>
      <c r="AT102" s="18">
        <v>0</v>
      </c>
      <c r="AU102" s="18">
        <v>0</v>
      </c>
      <c r="AV102" s="17">
        <v>279</v>
      </c>
      <c r="AW102" s="17">
        <v>340</v>
      </c>
      <c r="AX102" s="17">
        <v>0</v>
      </c>
      <c r="AY102" s="26">
        <v>0</v>
      </c>
      <c r="AZ102" s="17">
        <v>0</v>
      </c>
      <c r="BA102" s="18">
        <v>0</v>
      </c>
      <c r="BB102" s="17">
        <v>279</v>
      </c>
      <c r="BC102" s="17">
        <v>336</v>
      </c>
      <c r="BD102" s="17">
        <v>0</v>
      </c>
      <c r="BE102" s="32">
        <v>0</v>
      </c>
      <c r="BF102" s="17">
        <v>0</v>
      </c>
      <c r="BG102" s="18">
        <v>0</v>
      </c>
      <c r="BH102" s="17">
        <v>279</v>
      </c>
      <c r="BI102" s="17">
        <v>323</v>
      </c>
      <c r="BJ102" s="17">
        <v>0</v>
      </c>
      <c r="BK102" s="32">
        <v>0</v>
      </c>
      <c r="BL102" s="18">
        <v>0</v>
      </c>
      <c r="BM102" s="18">
        <v>0</v>
      </c>
      <c r="BN102" s="17">
        <v>279</v>
      </c>
      <c r="BO102" s="17">
        <v>322</v>
      </c>
      <c r="BP102" s="17">
        <v>158</v>
      </c>
      <c r="BQ102" s="32">
        <v>0.0189873417721519</v>
      </c>
      <c r="BR102" s="18">
        <v>3</v>
      </c>
      <c r="BS102" s="18">
        <v>837</v>
      </c>
      <c r="BT102" s="17">
        <v>279</v>
      </c>
      <c r="BU102" s="18">
        <v>322</v>
      </c>
      <c r="BV102" s="17">
        <v>0</v>
      </c>
      <c r="BW102" s="32">
        <v>0</v>
      </c>
      <c r="BX102" s="18">
        <v>0</v>
      </c>
      <c r="BY102" s="18">
        <v>0</v>
      </c>
      <c r="BZ102" s="17">
        <v>279</v>
      </c>
      <c r="CA102" s="18">
        <v>316</v>
      </c>
      <c r="CB102" s="18">
        <v>187</v>
      </c>
      <c r="CC102" s="32">
        <v>0.0213903743315508</v>
      </c>
      <c r="CD102" s="18">
        <v>4</v>
      </c>
      <c r="CE102" s="18">
        <v>1116</v>
      </c>
      <c r="CF102" s="17">
        <v>279</v>
      </c>
      <c r="CG102" s="18">
        <v>307</v>
      </c>
      <c r="CH102" s="33">
        <v>231</v>
      </c>
      <c r="CI102" s="32">
        <v>0.038961038961039</v>
      </c>
      <c r="CJ102" s="18">
        <v>9</v>
      </c>
      <c r="CK102" s="18">
        <v>2476</v>
      </c>
      <c r="CL102" s="17">
        <v>279</v>
      </c>
      <c r="CM102" s="18">
        <v>298</v>
      </c>
      <c r="CN102" s="33">
        <v>220</v>
      </c>
      <c r="CO102" s="32">
        <v>0.0363636363636364</v>
      </c>
      <c r="CP102" s="17">
        <v>8</v>
      </c>
      <c r="CQ102" s="18">
        <v>2207</v>
      </c>
      <c r="CR102" s="17">
        <v>279</v>
      </c>
      <c r="CS102" s="17">
        <v>290</v>
      </c>
      <c r="CT102" s="33">
        <v>263</v>
      </c>
      <c r="CU102" s="32">
        <v>0.0152091254752852</v>
      </c>
      <c r="CV102" s="17">
        <v>4</v>
      </c>
      <c r="CW102" s="18">
        <v>1111</v>
      </c>
      <c r="CX102" s="17">
        <v>279</v>
      </c>
      <c r="CY102" s="17">
        <v>496</v>
      </c>
      <c r="CZ102" s="33">
        <v>183</v>
      </c>
      <c r="DA102" s="32">
        <v>0.0273224043715847</v>
      </c>
      <c r="DB102" s="18">
        <v>5</v>
      </c>
      <c r="DC102" s="18">
        <v>1395</v>
      </c>
      <c r="DD102" s="18">
        <f t="shared" si="56"/>
        <v>279</v>
      </c>
      <c r="DE102" s="17"/>
      <c r="DF102" s="17"/>
      <c r="DG102" s="58"/>
      <c r="DH102" s="18">
        <v>488</v>
      </c>
      <c r="DI102" s="18">
        <v>170</v>
      </c>
      <c r="DJ102" s="26">
        <v>0.0117647058823529</v>
      </c>
      <c r="DK102" s="18">
        <v>2</v>
      </c>
      <c r="DL102" s="18">
        <v>558</v>
      </c>
      <c r="DM102" s="18">
        <f t="shared" si="103"/>
        <v>279</v>
      </c>
      <c r="DN102" s="17"/>
      <c r="DO102" s="17"/>
      <c r="DP102" s="58"/>
      <c r="DQ102" s="18">
        <v>486</v>
      </c>
      <c r="DR102" s="18">
        <v>199</v>
      </c>
      <c r="DS102" s="26">
        <v>0.0201005025125628</v>
      </c>
      <c r="DT102" s="18">
        <v>4</v>
      </c>
      <c r="DU102" s="18">
        <v>1116</v>
      </c>
      <c r="DV102" s="18">
        <f t="shared" si="61"/>
        <v>279</v>
      </c>
      <c r="DW102" s="17"/>
      <c r="DX102" s="17"/>
      <c r="DY102" s="58"/>
      <c r="DZ102" s="18">
        <v>482</v>
      </c>
      <c r="EA102" s="18">
        <v>178</v>
      </c>
      <c r="EB102" s="26">
        <v>0.0224719101123595</v>
      </c>
      <c r="EC102" s="18">
        <v>4</v>
      </c>
      <c r="ED102" s="18">
        <v>1106</v>
      </c>
      <c r="EE102" s="18">
        <f t="shared" si="64"/>
        <v>276.5</v>
      </c>
      <c r="EF102" s="17"/>
      <c r="EG102" s="17"/>
      <c r="EH102" s="58"/>
      <c r="EI102" s="18">
        <v>478</v>
      </c>
      <c r="EJ102" s="18">
        <v>260</v>
      </c>
      <c r="EK102" s="26">
        <v>0.0230769230769231</v>
      </c>
      <c r="EL102" s="18">
        <v>6</v>
      </c>
      <c r="EM102" s="18">
        <v>1629</v>
      </c>
      <c r="EN102" s="18">
        <f t="shared" si="67"/>
        <v>271.5</v>
      </c>
      <c r="EO102" s="17"/>
      <c r="EP102" s="17"/>
      <c r="EQ102" s="58"/>
      <c r="ER102" s="18">
        <v>472</v>
      </c>
      <c r="ES102" s="18">
        <v>362</v>
      </c>
      <c r="ET102" s="26">
        <v>0.0165745856353591</v>
      </c>
      <c r="EU102" s="17">
        <v>6</v>
      </c>
      <c r="EV102" s="18">
        <v>1784</v>
      </c>
      <c r="EW102" s="18">
        <f t="shared" si="70"/>
        <v>297.333333333333</v>
      </c>
      <c r="EX102" s="17"/>
      <c r="EY102" s="17"/>
      <c r="EZ102" s="58"/>
      <c r="FA102" s="17">
        <v>466</v>
      </c>
      <c r="FB102" s="18">
        <v>302</v>
      </c>
      <c r="FC102" s="26">
        <v>0.0165562913907285</v>
      </c>
      <c r="FD102" s="17">
        <v>5</v>
      </c>
      <c r="FE102" s="18">
        <v>1485</v>
      </c>
      <c r="FF102" s="18">
        <f t="shared" si="73"/>
        <v>297</v>
      </c>
      <c r="FG102" s="17"/>
      <c r="FH102" s="17"/>
      <c r="FI102" s="58"/>
      <c r="FJ102" s="17">
        <v>462</v>
      </c>
      <c r="FK102" s="18">
        <v>210</v>
      </c>
      <c r="FL102" s="26">
        <v>0.0142857142857143</v>
      </c>
      <c r="FM102" s="17">
        <v>3</v>
      </c>
      <c r="FN102" s="18">
        <v>897</v>
      </c>
      <c r="FO102" s="18">
        <f t="shared" si="76"/>
        <v>299</v>
      </c>
      <c r="FP102" s="17"/>
      <c r="FQ102" s="17"/>
      <c r="FR102" s="58"/>
      <c r="FS102" s="17">
        <v>460</v>
      </c>
      <c r="FT102" s="18">
        <v>182</v>
      </c>
      <c r="FU102" s="26">
        <v>0.032967032967033</v>
      </c>
      <c r="FV102" s="17">
        <v>6</v>
      </c>
      <c r="FW102" s="18">
        <v>1809</v>
      </c>
      <c r="FX102" s="18">
        <f t="shared" si="79"/>
        <v>301.5</v>
      </c>
      <c r="FY102" s="17"/>
      <c r="FZ102" s="17"/>
      <c r="GA102" s="58"/>
      <c r="GB102" s="17">
        <v>458</v>
      </c>
      <c r="GC102" s="17">
        <v>160</v>
      </c>
      <c r="GD102" s="26">
        <v>0.025</v>
      </c>
      <c r="GE102" s="17">
        <v>4</v>
      </c>
      <c r="GF102" s="18">
        <v>1186</v>
      </c>
      <c r="GG102" s="18">
        <f t="shared" si="82"/>
        <v>296.5</v>
      </c>
      <c r="GH102" s="17"/>
      <c r="GI102" s="17"/>
      <c r="GJ102" s="58"/>
      <c r="GK102" s="17">
        <v>454</v>
      </c>
      <c r="GL102" s="17">
        <v>149</v>
      </c>
      <c r="GM102" s="26">
        <v>0.0335570469798658</v>
      </c>
      <c r="GN102" s="18" t="e">
        <f ca="1">SUMIF([2]Sheet2!D:F,C102,[2]Sheet2!F:F)</f>
        <v>#VALUE!</v>
      </c>
      <c r="GO102" s="18" t="e">
        <f ca="1">SUMIF([2]Sheet2!D:E,C102,[2]Sheet2!E:E)</f>
        <v>#VALUE!</v>
      </c>
      <c r="GP102" s="17"/>
      <c r="GQ102" s="17"/>
      <c r="GR102" s="17"/>
      <c r="GS102" s="58"/>
      <c r="GT102" s="17">
        <v>450</v>
      </c>
      <c r="GU102" s="18">
        <v>170</v>
      </c>
      <c r="GV102" s="26">
        <v>0.00588235294117647</v>
      </c>
      <c r="GW102" s="18">
        <v>1</v>
      </c>
      <c r="GX102" s="18">
        <v>299</v>
      </c>
      <c r="GY102" s="17"/>
      <c r="GZ102" s="17"/>
      <c r="HA102" s="17"/>
      <c r="HB102" s="58"/>
      <c r="HC102" s="17">
        <v>449</v>
      </c>
      <c r="HD102" s="18">
        <v>170</v>
      </c>
      <c r="HE102" s="26">
        <v>0.0352941176470588</v>
      </c>
      <c r="HF102" s="18">
        <v>6</v>
      </c>
      <c r="HG102" s="18">
        <v>1774</v>
      </c>
      <c r="HH102" s="40">
        <v>295.666666666667</v>
      </c>
      <c r="HI102" s="17"/>
      <c r="HJ102" s="17"/>
      <c r="HK102" s="58"/>
      <c r="HL102" s="18">
        <v>444</v>
      </c>
      <c r="HM102" s="18">
        <v>206</v>
      </c>
      <c r="HN102" s="26">
        <v>0.0242718446601942</v>
      </c>
      <c r="HO102" s="18">
        <v>5</v>
      </c>
      <c r="HP102" s="18">
        <v>1477</v>
      </c>
      <c r="HQ102" s="18">
        <f t="shared" si="102"/>
        <v>295.4</v>
      </c>
      <c r="HR102" s="17"/>
      <c r="HS102" s="17"/>
      <c r="HT102" s="58"/>
      <c r="HU102" s="18">
        <v>442</v>
      </c>
      <c r="HV102" s="18">
        <v>142</v>
      </c>
      <c r="HW102" s="26">
        <v>0.028169014084507</v>
      </c>
      <c r="HX102" s="17">
        <v>4</v>
      </c>
      <c r="HY102" s="18">
        <v>1156</v>
      </c>
      <c r="HZ102" s="18">
        <v>289</v>
      </c>
      <c r="IA102" s="17"/>
      <c r="IB102" s="17"/>
      <c r="IC102" s="58"/>
      <c r="ID102" s="18">
        <v>438</v>
      </c>
      <c r="IE102" s="18">
        <v>148</v>
      </c>
      <c r="IF102" s="26">
        <v>0.0202702702702703</v>
      </c>
      <c r="IG102" s="17">
        <v>3</v>
      </c>
      <c r="IH102" s="18">
        <v>897</v>
      </c>
      <c r="II102" s="17"/>
      <c r="IJ102" s="17"/>
      <c r="IK102" s="17"/>
      <c r="IL102" s="58"/>
      <c r="IM102" s="17">
        <v>435</v>
      </c>
      <c r="IN102" s="17">
        <v>331</v>
      </c>
      <c r="IO102" s="17">
        <v>77690.38</v>
      </c>
      <c r="IP102" s="17"/>
      <c r="IQ102" s="18">
        <v>109</v>
      </c>
      <c r="IR102" s="18">
        <v>30307.88</v>
      </c>
      <c r="IS102" s="17"/>
      <c r="IT102" s="17"/>
      <c r="IU102" s="17"/>
      <c r="IV102" s="16"/>
      <c r="IW102" s="16"/>
      <c r="IX102" s="16"/>
      <c r="IY102" s="16"/>
      <c r="IZ102" s="41"/>
      <c r="JA102" s="41"/>
      <c r="JB102" s="41"/>
      <c r="JC102" s="41"/>
      <c r="JD102" s="18"/>
      <c r="JE102" s="41"/>
      <c r="JF102" s="18"/>
      <c r="JG102" s="41"/>
      <c r="JH102" s="18"/>
      <c r="JI102" s="18"/>
      <c r="JJ102" s="18"/>
      <c r="JK102" s="18" t="e">
        <f ca="1" t="shared" si="94"/>
        <v>#VALUE!</v>
      </c>
      <c r="JL102" s="18" t="e">
        <f ca="1" t="shared" si="95"/>
        <v>#VALUE!</v>
      </c>
      <c r="JM102" s="18"/>
      <c r="JN102" s="18"/>
      <c r="JO102" s="18"/>
      <c r="JP102" s="18" t="e">
        <f ca="1" t="shared" si="98"/>
        <v>#VALUE!</v>
      </c>
      <c r="JQ102" s="42" t="e">
        <f ca="1" t="shared" si="99"/>
        <v>#VALUE!</v>
      </c>
      <c r="JR102" s="43"/>
      <c r="JS102" s="43"/>
    </row>
    <row r="103" customFormat="1" ht="16.5" hidden="1" spans="2:279">
      <c r="B103" s="20" t="s">
        <v>55</v>
      </c>
      <c r="C103" s="48">
        <v>6939924824642</v>
      </c>
      <c r="D103" s="45">
        <v>605031613456</v>
      </c>
      <c r="E103" s="45"/>
      <c r="F103" s="46" t="s">
        <v>539</v>
      </c>
      <c r="G103" s="19" t="s">
        <v>540</v>
      </c>
      <c r="H103" s="17" t="s">
        <v>288</v>
      </c>
      <c r="I103" s="26">
        <f>VLOOKUP(C103,[2]Sheet2!J:O,6,0)</f>
        <v>0</v>
      </c>
      <c r="J103" s="17">
        <f>VLOOKUP(C103,[2]Sheet2!J:M,4,0)</f>
        <v>0</v>
      </c>
      <c r="K103" s="17">
        <f>VLOOKUP(C103,[2]Sheet2!J:P,7,0)</f>
        <v>0</v>
      </c>
      <c r="L103" s="18">
        <f>VLOOKUP(C103,[2]Sheet2!J:N,5,0)</f>
        <v>0</v>
      </c>
      <c r="M103" s="27" t="e">
        <f ca="1" t="shared" si="55"/>
        <v>#VALUE!</v>
      </c>
      <c r="N103" s="17">
        <v>241</v>
      </c>
      <c r="O103" s="26">
        <v>0.037344398340249</v>
      </c>
      <c r="P103" s="18">
        <v>9</v>
      </c>
      <c r="Q103" s="18">
        <v>1496</v>
      </c>
      <c r="R103" s="17">
        <v>169</v>
      </c>
      <c r="S103" s="17">
        <v>316</v>
      </c>
      <c r="T103" s="17">
        <v>210</v>
      </c>
      <c r="U103" s="26">
        <v>0.019047619047619</v>
      </c>
      <c r="V103" s="18">
        <v>4</v>
      </c>
      <c r="W103" s="18">
        <v>668</v>
      </c>
      <c r="X103" s="17">
        <v>169</v>
      </c>
      <c r="Y103" s="17">
        <v>313</v>
      </c>
      <c r="Z103" s="17">
        <v>187</v>
      </c>
      <c r="AA103" s="26">
        <v>0.0267379679144385</v>
      </c>
      <c r="AB103" s="18" t="e">
        <f ca="1">SUMIF([2]Sheet2!D:F,C103,[2]Sheet2!F:F)</f>
        <v>#VALUE!</v>
      </c>
      <c r="AC103" s="18" t="e">
        <f ca="1">SUMIF([2]Sheet2!D:F,C103,[2]Sheet2!E:E)</f>
        <v>#VALUE!</v>
      </c>
      <c r="AD103" s="17">
        <v>169</v>
      </c>
      <c r="AE103" s="17">
        <v>309</v>
      </c>
      <c r="AF103" s="17">
        <v>234</v>
      </c>
      <c r="AG103" s="26">
        <v>0.0256410256410256</v>
      </c>
      <c r="AH103" s="18">
        <v>6</v>
      </c>
      <c r="AI103" s="18">
        <v>1014</v>
      </c>
      <c r="AJ103" s="17">
        <v>169</v>
      </c>
      <c r="AK103" s="17">
        <v>306</v>
      </c>
      <c r="AL103" s="17">
        <v>482</v>
      </c>
      <c r="AM103" s="26">
        <v>0.0311203319502075</v>
      </c>
      <c r="AN103" s="18">
        <v>15</v>
      </c>
      <c r="AO103" s="18">
        <v>2563</v>
      </c>
      <c r="AP103" s="17">
        <v>169</v>
      </c>
      <c r="AQ103" s="17">
        <v>319</v>
      </c>
      <c r="AR103" s="17">
        <v>376</v>
      </c>
      <c r="AS103" s="26">
        <v>0.0398936170212766</v>
      </c>
      <c r="AT103" s="18">
        <v>15</v>
      </c>
      <c r="AU103" s="18">
        <v>2499</v>
      </c>
      <c r="AV103" s="17">
        <v>169</v>
      </c>
      <c r="AW103" s="17">
        <v>318</v>
      </c>
      <c r="AX103" s="17">
        <v>424</v>
      </c>
      <c r="AY103" s="26">
        <v>0.044811320754717</v>
      </c>
      <c r="AZ103" s="17">
        <v>19</v>
      </c>
      <c r="BA103" s="18">
        <v>3134</v>
      </c>
      <c r="BB103" s="17">
        <v>169</v>
      </c>
      <c r="BC103" s="17">
        <v>261</v>
      </c>
      <c r="BD103" s="17">
        <v>408</v>
      </c>
      <c r="BE103" s="32">
        <v>0.0441176470588235</v>
      </c>
      <c r="BF103" s="17">
        <v>18</v>
      </c>
      <c r="BG103" s="18">
        <v>2917</v>
      </c>
      <c r="BH103" s="17">
        <v>169</v>
      </c>
      <c r="BI103" s="17">
        <v>213</v>
      </c>
      <c r="BJ103" s="17">
        <v>155</v>
      </c>
      <c r="BK103" s="32">
        <v>0.0645161290322581</v>
      </c>
      <c r="BL103" s="18">
        <v>10</v>
      </c>
      <c r="BM103" s="18">
        <v>1681</v>
      </c>
      <c r="BN103" s="17">
        <v>169</v>
      </c>
      <c r="BO103" s="17">
        <v>217</v>
      </c>
      <c r="BP103" s="17">
        <v>142</v>
      </c>
      <c r="BQ103" s="32">
        <v>0.0422535211267606</v>
      </c>
      <c r="BR103" s="18">
        <v>6</v>
      </c>
      <c r="BS103" s="18">
        <v>1014</v>
      </c>
      <c r="BT103" s="17">
        <v>169</v>
      </c>
      <c r="BU103" s="18">
        <v>217</v>
      </c>
      <c r="BV103" s="17">
        <v>168</v>
      </c>
      <c r="BW103" s="32">
        <v>0.0119047619047619</v>
      </c>
      <c r="BX103" s="18">
        <v>2</v>
      </c>
      <c r="BY103" s="18">
        <v>337</v>
      </c>
      <c r="BZ103" s="17">
        <v>169</v>
      </c>
      <c r="CA103" s="18">
        <v>219</v>
      </c>
      <c r="CB103" s="18">
        <v>224</v>
      </c>
      <c r="CC103" s="32">
        <v>0.0401785714285714</v>
      </c>
      <c r="CD103" s="18">
        <v>9</v>
      </c>
      <c r="CE103" s="18">
        <v>1521</v>
      </c>
      <c r="CF103" s="17">
        <v>169</v>
      </c>
      <c r="CG103" s="18">
        <v>239</v>
      </c>
      <c r="CH103" s="33">
        <v>263</v>
      </c>
      <c r="CI103" s="32">
        <v>0.0608365019011407</v>
      </c>
      <c r="CJ103" s="18">
        <v>16</v>
      </c>
      <c r="CK103" s="18">
        <v>2697</v>
      </c>
      <c r="CL103" s="17">
        <v>169</v>
      </c>
      <c r="CM103" s="18">
        <v>240</v>
      </c>
      <c r="CN103" s="33">
        <v>220</v>
      </c>
      <c r="CO103" s="32">
        <v>0.0727272727272727</v>
      </c>
      <c r="CP103" s="17">
        <v>16</v>
      </c>
      <c r="CQ103" s="18">
        <v>2739</v>
      </c>
      <c r="CR103" s="17">
        <v>169</v>
      </c>
      <c r="CS103" s="17">
        <v>237</v>
      </c>
      <c r="CT103" s="33">
        <v>245</v>
      </c>
      <c r="CU103" s="32">
        <v>0.0693877551020408</v>
      </c>
      <c r="CV103" s="17">
        <v>17</v>
      </c>
      <c r="CW103" s="18">
        <v>2873</v>
      </c>
      <c r="CX103" s="17">
        <v>169</v>
      </c>
      <c r="CY103" s="17">
        <v>423</v>
      </c>
      <c r="CZ103" s="33">
        <v>175</v>
      </c>
      <c r="DA103" s="32">
        <v>0.0171428571428571</v>
      </c>
      <c r="DB103" s="18">
        <v>3</v>
      </c>
      <c r="DC103" s="18">
        <v>492</v>
      </c>
      <c r="DD103" s="18">
        <f t="shared" si="56"/>
        <v>164</v>
      </c>
      <c r="DE103" s="17"/>
      <c r="DF103" s="17"/>
      <c r="DG103" s="58"/>
      <c r="DH103" s="18">
        <v>387</v>
      </c>
      <c r="DI103" s="18">
        <v>176</v>
      </c>
      <c r="DJ103" s="26">
        <v>0.0397727272727273</v>
      </c>
      <c r="DK103" s="18">
        <v>7</v>
      </c>
      <c r="DL103" s="18">
        <v>1183</v>
      </c>
      <c r="DM103" s="18">
        <f t="shared" si="103"/>
        <v>169</v>
      </c>
      <c r="DN103" s="17"/>
      <c r="DO103" s="17"/>
      <c r="DP103" s="58"/>
      <c r="DQ103" s="18">
        <v>385</v>
      </c>
      <c r="DR103" s="18">
        <v>239</v>
      </c>
      <c r="DS103" s="26">
        <v>0.0502092050209205</v>
      </c>
      <c r="DT103" s="18">
        <v>12</v>
      </c>
      <c r="DU103" s="18">
        <v>2010</v>
      </c>
      <c r="DV103" s="18">
        <f t="shared" si="61"/>
        <v>167.5</v>
      </c>
      <c r="DW103" s="17"/>
      <c r="DX103" s="17"/>
      <c r="DY103" s="58"/>
      <c r="DZ103" s="18">
        <v>376</v>
      </c>
      <c r="EA103" s="18">
        <v>280</v>
      </c>
      <c r="EB103" s="26">
        <v>0.0357142857142857</v>
      </c>
      <c r="EC103" s="18">
        <v>10</v>
      </c>
      <c r="ED103" s="18">
        <v>1650</v>
      </c>
      <c r="EE103" s="18">
        <f t="shared" si="64"/>
        <v>165</v>
      </c>
      <c r="EF103" s="17"/>
      <c r="EG103" s="17"/>
      <c r="EH103" s="58"/>
      <c r="EI103" s="18">
        <v>338</v>
      </c>
      <c r="EJ103" s="18">
        <v>301</v>
      </c>
      <c r="EK103" s="26">
        <v>0.026578073089701</v>
      </c>
      <c r="EL103" s="18">
        <v>8</v>
      </c>
      <c r="EM103" s="18">
        <v>1348</v>
      </c>
      <c r="EN103" s="18">
        <f t="shared" si="67"/>
        <v>168.5</v>
      </c>
      <c r="EO103" s="17"/>
      <c r="EP103" s="17"/>
      <c r="EQ103" s="58"/>
      <c r="ER103" s="18">
        <v>319</v>
      </c>
      <c r="ES103" s="18">
        <v>299</v>
      </c>
      <c r="ET103" s="26">
        <v>0.0635451505016722</v>
      </c>
      <c r="EU103" s="17">
        <v>19</v>
      </c>
      <c r="EV103" s="18">
        <v>3146</v>
      </c>
      <c r="EW103" s="18">
        <f t="shared" si="70"/>
        <v>165.578947368421</v>
      </c>
      <c r="EX103" s="17"/>
      <c r="EY103" s="17"/>
      <c r="EZ103" s="58"/>
      <c r="FA103" s="17">
        <v>229</v>
      </c>
      <c r="FB103" s="18">
        <v>317</v>
      </c>
      <c r="FC103" s="26">
        <v>0.0536277602523659</v>
      </c>
      <c r="FD103" s="17">
        <v>17</v>
      </c>
      <c r="FE103" s="18">
        <v>2830</v>
      </c>
      <c r="FF103" s="18">
        <f t="shared" si="73"/>
        <v>166.470588235294</v>
      </c>
      <c r="FG103" s="17"/>
      <c r="FH103" s="17"/>
      <c r="FI103" s="58"/>
      <c r="FJ103" s="17">
        <v>206</v>
      </c>
      <c r="FK103" s="18">
        <v>334</v>
      </c>
      <c r="FL103" s="26">
        <v>0.0538922155688623</v>
      </c>
      <c r="FM103" s="17">
        <v>18</v>
      </c>
      <c r="FN103" s="18">
        <v>2975</v>
      </c>
      <c r="FO103" s="18">
        <f t="shared" si="76"/>
        <v>165.277777777778</v>
      </c>
      <c r="FP103" s="17"/>
      <c r="FQ103" s="17"/>
      <c r="FR103" s="58"/>
      <c r="FS103" s="17">
        <v>204</v>
      </c>
      <c r="FT103" s="18">
        <v>367</v>
      </c>
      <c r="FU103" s="26">
        <v>0.0381471389645777</v>
      </c>
      <c r="FV103" s="17">
        <v>14</v>
      </c>
      <c r="FW103" s="18">
        <v>2320</v>
      </c>
      <c r="FX103" s="18">
        <f t="shared" si="79"/>
        <v>165.714285714286</v>
      </c>
      <c r="FY103" s="17"/>
      <c r="FZ103" s="17"/>
      <c r="GA103" s="58"/>
      <c r="GB103" s="17">
        <v>224</v>
      </c>
      <c r="GC103" s="17">
        <v>344</v>
      </c>
      <c r="GD103" s="26">
        <v>0.0726744186046512</v>
      </c>
      <c r="GE103" s="17">
        <v>25</v>
      </c>
      <c r="GF103" s="18">
        <v>4117</v>
      </c>
      <c r="GG103" s="18">
        <f t="shared" si="82"/>
        <v>164.68</v>
      </c>
      <c r="GH103" s="17"/>
      <c r="GI103" s="17"/>
      <c r="GJ103" s="58"/>
      <c r="GK103" s="17">
        <v>218</v>
      </c>
      <c r="GL103" s="17">
        <v>351</v>
      </c>
      <c r="GM103" s="26">
        <v>0.0313390313390313</v>
      </c>
      <c r="GN103" s="18" t="e">
        <f ca="1">SUMIF([2]Sheet2!D:F,C103,[2]Sheet2!F:F)</f>
        <v>#VALUE!</v>
      </c>
      <c r="GO103" s="18" t="e">
        <f ca="1">SUMIF([2]Sheet2!D:E,C103,[2]Sheet2!E:E)</f>
        <v>#VALUE!</v>
      </c>
      <c r="GP103" s="17"/>
      <c r="GQ103" s="17"/>
      <c r="GR103" s="17"/>
      <c r="GS103" s="58"/>
      <c r="GT103" s="17">
        <v>241</v>
      </c>
      <c r="GU103" s="18">
        <v>271</v>
      </c>
      <c r="GV103" s="26">
        <v>0.0516605166051661</v>
      </c>
      <c r="GW103" s="18">
        <v>14</v>
      </c>
      <c r="GX103" s="18">
        <v>2311</v>
      </c>
      <c r="GY103" s="17"/>
      <c r="GZ103" s="17"/>
      <c r="HA103" s="17"/>
      <c r="HB103" s="58"/>
      <c r="HC103" s="17">
        <v>249</v>
      </c>
      <c r="HD103" s="18">
        <v>318</v>
      </c>
      <c r="HE103" s="26">
        <v>0.0440251572327044</v>
      </c>
      <c r="HF103" s="18">
        <v>14</v>
      </c>
      <c r="HG103" s="18">
        <v>2330</v>
      </c>
      <c r="HH103" s="40">
        <v>166.428571428571</v>
      </c>
      <c r="HI103" s="17"/>
      <c r="HJ103" s="17"/>
      <c r="HK103" s="58"/>
      <c r="HL103" s="18">
        <v>245</v>
      </c>
      <c r="HM103" s="18">
        <v>333</v>
      </c>
      <c r="HN103" s="26">
        <v>0.0570570570570571</v>
      </c>
      <c r="HO103" s="18">
        <v>19</v>
      </c>
      <c r="HP103" s="18">
        <v>3166</v>
      </c>
      <c r="HQ103" s="18">
        <f t="shared" si="102"/>
        <v>166.631578947368</v>
      </c>
      <c r="HR103" s="17"/>
      <c r="HS103" s="17"/>
      <c r="HT103" s="58"/>
      <c r="HU103" s="18">
        <v>228</v>
      </c>
      <c r="HV103" s="18">
        <v>295</v>
      </c>
      <c r="HW103" s="26">
        <v>0.0372881355932203</v>
      </c>
      <c r="HX103" s="17">
        <v>11</v>
      </c>
      <c r="HY103" s="18">
        <v>1840</v>
      </c>
      <c r="HZ103" s="18">
        <v>167.272727272727</v>
      </c>
      <c r="IA103" s="17"/>
      <c r="IB103" s="17"/>
      <c r="IC103" s="58"/>
      <c r="ID103" s="18">
        <v>226</v>
      </c>
      <c r="IE103" s="18">
        <v>275</v>
      </c>
      <c r="IF103" s="26">
        <v>0</v>
      </c>
      <c r="IG103" s="17">
        <v>0</v>
      </c>
      <c r="IH103" s="18">
        <v>0</v>
      </c>
      <c r="II103" s="17"/>
      <c r="IJ103" s="17"/>
      <c r="IK103" s="17"/>
      <c r="IL103" s="58"/>
      <c r="IM103" s="17">
        <v>235</v>
      </c>
      <c r="IN103" s="17">
        <v>118</v>
      </c>
      <c r="IO103" s="17">
        <v>20413.11</v>
      </c>
      <c r="IP103" s="17"/>
      <c r="IQ103" s="18">
        <v>202</v>
      </c>
      <c r="IR103" s="18">
        <v>35156.76</v>
      </c>
      <c r="IS103" s="17"/>
      <c r="IT103" s="17"/>
      <c r="IU103" s="17"/>
      <c r="IV103" s="16"/>
      <c r="IW103" s="16"/>
      <c r="IX103" s="16"/>
      <c r="IY103" s="16"/>
      <c r="IZ103" s="41"/>
      <c r="JA103" s="41"/>
      <c r="JB103" s="41"/>
      <c r="JC103" s="41"/>
      <c r="JD103" s="18"/>
      <c r="JE103" s="41"/>
      <c r="JF103" s="18"/>
      <c r="JG103" s="41"/>
      <c r="JH103" s="18"/>
      <c r="JI103" s="18"/>
      <c r="JJ103" s="18"/>
      <c r="JK103" s="18" t="e">
        <f ca="1" t="shared" si="94"/>
        <v>#VALUE!</v>
      </c>
      <c r="JL103" s="18" t="e">
        <f ca="1" t="shared" si="95"/>
        <v>#VALUE!</v>
      </c>
      <c r="JM103" s="18"/>
      <c r="JN103" s="18"/>
      <c r="JO103" s="18"/>
      <c r="JP103" s="18" t="e">
        <f ca="1" t="shared" si="98"/>
        <v>#VALUE!</v>
      </c>
      <c r="JQ103" s="42" t="e">
        <f ca="1" t="shared" si="99"/>
        <v>#VALUE!</v>
      </c>
      <c r="JR103" s="43"/>
      <c r="JS103" s="43"/>
    </row>
    <row r="104" customFormat="1" ht="16.5" hidden="1" spans="2:279">
      <c r="B104" s="49" t="s">
        <v>55</v>
      </c>
      <c r="C104" s="50">
        <v>6939924828121</v>
      </c>
      <c r="D104" s="48">
        <v>611739769444</v>
      </c>
      <c r="E104" s="51">
        <v>21064912000081</v>
      </c>
      <c r="F104" s="49" t="s">
        <v>541</v>
      </c>
      <c r="G104" s="52" t="s">
        <v>542</v>
      </c>
      <c r="H104" s="17" t="s">
        <v>288</v>
      </c>
      <c r="I104" s="26">
        <f>VLOOKUP(C104,[2]Sheet2!J:O,6,0)</f>
        <v>0</v>
      </c>
      <c r="J104" s="17">
        <f>VLOOKUP(C104,[2]Sheet2!J:M,4,0)</f>
        <v>0</v>
      </c>
      <c r="K104" s="17">
        <f>VLOOKUP(C104,[2]Sheet2!J:P,7,0)</f>
        <v>0</v>
      </c>
      <c r="L104" s="18">
        <f>VLOOKUP(C104,[2]Sheet2!J:N,5,0)</f>
        <v>0</v>
      </c>
      <c r="M104" s="27" t="e">
        <f ca="1" t="shared" si="55"/>
        <v>#VALUE!</v>
      </c>
      <c r="N104" s="17"/>
      <c r="O104" s="26"/>
      <c r="P104" s="18"/>
      <c r="Q104" s="18"/>
      <c r="R104" s="17"/>
      <c r="S104" s="17"/>
      <c r="T104" s="17"/>
      <c r="U104" s="26"/>
      <c r="V104" s="18"/>
      <c r="W104" s="18"/>
      <c r="X104" s="55">
        <v>149</v>
      </c>
      <c r="Y104" s="17"/>
      <c r="Z104" s="17">
        <v>40</v>
      </c>
      <c r="AA104" s="26">
        <v>0</v>
      </c>
      <c r="AB104" s="18" t="e">
        <f ca="1">SUMIF([2]Sheet2!D:F,C104,[2]Sheet2!F:F)</f>
        <v>#VALUE!</v>
      </c>
      <c r="AC104" s="18" t="e">
        <f ca="1">SUMIF([2]Sheet2!D:F,C104,[2]Sheet2!E:E)</f>
        <v>#VALUE!</v>
      </c>
      <c r="AD104" s="55">
        <v>149</v>
      </c>
      <c r="AE104" s="17"/>
      <c r="AF104" s="17">
        <v>74</v>
      </c>
      <c r="AG104" s="26">
        <v>0.027027027027027</v>
      </c>
      <c r="AH104" s="18">
        <v>2</v>
      </c>
      <c r="AI104" s="18">
        <v>324</v>
      </c>
      <c r="AJ104" s="17">
        <v>149</v>
      </c>
      <c r="AK104" s="17">
        <v>289</v>
      </c>
      <c r="AL104" s="17">
        <v>109</v>
      </c>
      <c r="AM104" s="26">
        <v>0.036697247706422</v>
      </c>
      <c r="AN104" s="18">
        <v>4</v>
      </c>
      <c r="AO104" s="18">
        <v>584</v>
      </c>
      <c r="AP104" s="17">
        <v>149</v>
      </c>
      <c r="AQ104" s="17">
        <v>285</v>
      </c>
      <c r="AR104" s="17">
        <v>111</v>
      </c>
      <c r="AS104" s="26">
        <v>0.027027027027027</v>
      </c>
      <c r="AT104" s="18">
        <v>3</v>
      </c>
      <c r="AU104" s="18">
        <v>431</v>
      </c>
      <c r="AV104" s="17">
        <v>149</v>
      </c>
      <c r="AW104" s="17">
        <v>282</v>
      </c>
      <c r="AX104" s="17">
        <v>146</v>
      </c>
      <c r="AY104" s="26">
        <v>0.0684931506849315</v>
      </c>
      <c r="AZ104" s="17">
        <v>10</v>
      </c>
      <c r="BA104" s="18">
        <v>1358</v>
      </c>
      <c r="BB104" s="17">
        <v>149</v>
      </c>
      <c r="BC104" s="17">
        <v>273</v>
      </c>
      <c r="BD104" s="17">
        <v>143</v>
      </c>
      <c r="BE104" s="32">
        <v>0.034965034965035</v>
      </c>
      <c r="BF104" s="17">
        <v>5</v>
      </c>
      <c r="BG104" s="18">
        <v>676</v>
      </c>
      <c r="BH104" s="17">
        <v>149</v>
      </c>
      <c r="BI104" s="17">
        <v>268</v>
      </c>
      <c r="BJ104" s="17">
        <v>87</v>
      </c>
      <c r="BK104" s="32">
        <v>0</v>
      </c>
      <c r="BL104" s="18">
        <v>0</v>
      </c>
      <c r="BM104" s="18">
        <v>0</v>
      </c>
      <c r="BN104" s="17">
        <v>149</v>
      </c>
      <c r="BO104" s="17">
        <v>261</v>
      </c>
      <c r="BP104" s="17">
        <v>64</v>
      </c>
      <c r="BQ104" s="32">
        <v>0.03125</v>
      </c>
      <c r="BR104" s="18">
        <v>2</v>
      </c>
      <c r="BS104" s="18">
        <v>298</v>
      </c>
      <c r="BT104" s="17">
        <v>149</v>
      </c>
      <c r="BU104" s="18">
        <v>261</v>
      </c>
      <c r="BV104" s="17">
        <v>87</v>
      </c>
      <c r="BW104" s="32">
        <v>0.0114942528735632</v>
      </c>
      <c r="BX104" s="18">
        <v>1</v>
      </c>
      <c r="BY104" s="18">
        <v>149</v>
      </c>
      <c r="BZ104" s="17">
        <v>149</v>
      </c>
      <c r="CA104" s="18">
        <v>255</v>
      </c>
      <c r="CB104" s="18">
        <v>95</v>
      </c>
      <c r="CC104" s="32">
        <v>0.0105263157894737</v>
      </c>
      <c r="CD104" s="18">
        <v>1</v>
      </c>
      <c r="CE104" s="18">
        <v>149</v>
      </c>
      <c r="CF104" s="17">
        <v>149</v>
      </c>
      <c r="CG104" s="18">
        <v>254</v>
      </c>
      <c r="CH104" s="33">
        <v>106</v>
      </c>
      <c r="CI104" s="32">
        <v>0.00943396226415094</v>
      </c>
      <c r="CJ104" s="18">
        <v>1</v>
      </c>
      <c r="CK104" s="18">
        <v>149</v>
      </c>
      <c r="CL104" s="17">
        <v>149</v>
      </c>
      <c r="CM104" s="18">
        <v>256</v>
      </c>
      <c r="CN104" s="33">
        <v>86</v>
      </c>
      <c r="CO104" s="32">
        <v>0.0232558139534884</v>
      </c>
      <c r="CP104" s="17">
        <v>2</v>
      </c>
      <c r="CQ104" s="18">
        <v>298</v>
      </c>
      <c r="CR104" s="17">
        <v>149</v>
      </c>
      <c r="CS104" s="17">
        <v>261</v>
      </c>
      <c r="CT104" s="33">
        <v>112</v>
      </c>
      <c r="CU104" s="32">
        <v>0.0178571428571429</v>
      </c>
      <c r="CV104" s="17">
        <v>2</v>
      </c>
      <c r="CW104" s="18">
        <v>315</v>
      </c>
      <c r="CX104" s="17">
        <v>149</v>
      </c>
      <c r="CY104" s="17">
        <v>363</v>
      </c>
      <c r="CZ104" s="33">
        <v>76</v>
      </c>
      <c r="DA104" s="32">
        <v>0.0131578947368421</v>
      </c>
      <c r="DB104" s="18">
        <v>1</v>
      </c>
      <c r="DC104" s="18">
        <v>149</v>
      </c>
      <c r="DD104" s="18">
        <f t="shared" si="56"/>
        <v>149</v>
      </c>
      <c r="DE104" s="17"/>
      <c r="DF104" s="17"/>
      <c r="DG104" s="58"/>
      <c r="DH104" s="18">
        <v>360</v>
      </c>
      <c r="DI104" s="18">
        <v>69</v>
      </c>
      <c r="DJ104" s="26">
        <v>0.0289855072463768</v>
      </c>
      <c r="DK104" s="18">
        <v>2</v>
      </c>
      <c r="DL104" s="18">
        <v>298</v>
      </c>
      <c r="DM104" s="18">
        <f t="shared" si="103"/>
        <v>149</v>
      </c>
      <c r="DN104" s="17"/>
      <c r="DO104" s="17"/>
      <c r="DP104" s="58"/>
      <c r="DQ104" s="18">
        <v>358</v>
      </c>
      <c r="DR104" s="18">
        <v>92</v>
      </c>
      <c r="DS104" s="26">
        <v>0.0652173913043478</v>
      </c>
      <c r="DT104" s="18">
        <v>6</v>
      </c>
      <c r="DU104" s="18">
        <v>890</v>
      </c>
      <c r="DV104" s="18">
        <f t="shared" si="61"/>
        <v>148.333333333333</v>
      </c>
      <c r="DW104" s="17"/>
      <c r="DX104" s="17"/>
      <c r="DY104" s="58"/>
      <c r="DZ104" s="18">
        <v>352</v>
      </c>
      <c r="EA104" s="18">
        <v>92</v>
      </c>
      <c r="EB104" s="26">
        <v>0.0434782608695652</v>
      </c>
      <c r="EC104" s="18">
        <v>4</v>
      </c>
      <c r="ED104" s="18">
        <v>562</v>
      </c>
      <c r="EE104" s="18">
        <f t="shared" si="64"/>
        <v>140.5</v>
      </c>
      <c r="EF104" s="17"/>
      <c r="EG104" s="17"/>
      <c r="EH104" s="58"/>
      <c r="EI104" s="18">
        <v>346</v>
      </c>
      <c r="EJ104" s="18">
        <v>117</v>
      </c>
      <c r="EK104" s="26">
        <v>0.0341880341880342</v>
      </c>
      <c r="EL104" s="18">
        <v>4</v>
      </c>
      <c r="EM104" s="18">
        <v>543</v>
      </c>
      <c r="EN104" s="18">
        <f t="shared" si="67"/>
        <v>135.75</v>
      </c>
      <c r="EO104" s="17"/>
      <c r="EP104" s="17"/>
      <c r="EQ104" s="58"/>
      <c r="ER104" s="18">
        <v>339</v>
      </c>
      <c r="ES104" s="18">
        <v>152</v>
      </c>
      <c r="ET104" s="26">
        <v>0.0526315789473684</v>
      </c>
      <c r="EU104" s="17">
        <v>8</v>
      </c>
      <c r="EV104" s="18">
        <v>1037</v>
      </c>
      <c r="EW104" s="18">
        <f t="shared" si="70"/>
        <v>129.625</v>
      </c>
      <c r="EX104" s="17"/>
      <c r="EY104" s="17"/>
      <c r="EZ104" s="58"/>
      <c r="FA104" s="17">
        <v>327</v>
      </c>
      <c r="FB104" s="18">
        <v>177</v>
      </c>
      <c r="FC104" s="26">
        <v>0.0508474576271186</v>
      </c>
      <c r="FD104" s="17">
        <v>9</v>
      </c>
      <c r="FE104" s="18">
        <v>1227</v>
      </c>
      <c r="FF104" s="18">
        <f t="shared" si="73"/>
        <v>136.333333333333</v>
      </c>
      <c r="FG104" s="17"/>
      <c r="FH104" s="17"/>
      <c r="FI104" s="58"/>
      <c r="FJ104" s="17">
        <v>166</v>
      </c>
      <c r="FK104" s="18">
        <v>212</v>
      </c>
      <c r="FL104" s="26">
        <v>0.0188679245283019</v>
      </c>
      <c r="FM104" s="17">
        <v>4</v>
      </c>
      <c r="FN104" s="18">
        <v>536</v>
      </c>
      <c r="FO104" s="18">
        <f t="shared" si="76"/>
        <v>134</v>
      </c>
      <c r="FP104" s="17"/>
      <c r="FQ104" s="17"/>
      <c r="FR104" s="58"/>
      <c r="FS104" s="17">
        <v>316</v>
      </c>
      <c r="FT104" s="18">
        <v>188</v>
      </c>
      <c r="FU104" s="26">
        <v>0.0265957446808511</v>
      </c>
      <c r="FV104" s="17">
        <v>5</v>
      </c>
      <c r="FW104" s="18">
        <v>690</v>
      </c>
      <c r="FX104" s="18">
        <f t="shared" si="79"/>
        <v>138</v>
      </c>
      <c r="FY104" s="17"/>
      <c r="FZ104" s="17"/>
      <c r="GA104" s="58"/>
      <c r="GB104" s="17">
        <v>312</v>
      </c>
      <c r="GC104" s="17">
        <v>151</v>
      </c>
      <c r="GD104" s="26">
        <v>0.0463576158940397</v>
      </c>
      <c r="GE104" s="17">
        <v>7</v>
      </c>
      <c r="GF104" s="18">
        <v>956</v>
      </c>
      <c r="GG104" s="18">
        <f t="shared" si="82"/>
        <v>136.571428571429</v>
      </c>
      <c r="GH104" s="17"/>
      <c r="GI104" s="17"/>
      <c r="GJ104" s="58"/>
      <c r="GK104" s="17">
        <v>305</v>
      </c>
      <c r="GL104" s="17">
        <v>200</v>
      </c>
      <c r="GM104" s="26">
        <v>0.02</v>
      </c>
      <c r="GN104" s="18" t="e">
        <f ca="1">SUMIF([2]Sheet2!D:F,C104,[2]Sheet2!F:F)</f>
        <v>#VALUE!</v>
      </c>
      <c r="GO104" s="18" t="e">
        <f ca="1">SUMIF([2]Sheet2!D:E,C104,[2]Sheet2!E:E)</f>
        <v>#VALUE!</v>
      </c>
      <c r="GP104" s="17"/>
      <c r="GQ104" s="17"/>
      <c r="GR104" s="17"/>
      <c r="GS104" s="58"/>
      <c r="GT104" s="17">
        <v>293</v>
      </c>
      <c r="GU104" s="18">
        <v>173</v>
      </c>
      <c r="GV104" s="26">
        <v>0.0346820809248555</v>
      </c>
      <c r="GW104" s="18">
        <v>6</v>
      </c>
      <c r="GX104" s="18">
        <v>824</v>
      </c>
      <c r="GY104" s="17"/>
      <c r="GZ104" s="17"/>
      <c r="HA104" s="17"/>
      <c r="HB104" s="58"/>
      <c r="HC104" s="17">
        <v>287</v>
      </c>
      <c r="HD104" s="18">
        <v>197</v>
      </c>
      <c r="HE104" s="26">
        <v>0.0355329949238579</v>
      </c>
      <c r="HF104" s="18">
        <v>7</v>
      </c>
      <c r="HG104" s="18">
        <v>973</v>
      </c>
      <c r="HH104" s="40">
        <v>139</v>
      </c>
      <c r="HI104" s="17"/>
      <c r="HJ104" s="17"/>
      <c r="HK104" s="58"/>
      <c r="HL104" s="18">
        <v>279</v>
      </c>
      <c r="HM104" s="18">
        <v>191</v>
      </c>
      <c r="HN104" s="26">
        <v>0.06282722513089</v>
      </c>
      <c r="HO104" s="18">
        <v>12</v>
      </c>
      <c r="HP104" s="18">
        <v>1578</v>
      </c>
      <c r="HQ104" s="18">
        <f t="shared" si="102"/>
        <v>131.5</v>
      </c>
      <c r="HR104" s="17"/>
      <c r="HS104" s="17"/>
      <c r="HT104" s="58"/>
      <c r="HU104" s="18">
        <v>264</v>
      </c>
      <c r="HV104" s="18">
        <v>166</v>
      </c>
      <c r="HW104" s="26">
        <v>0.036144578313253</v>
      </c>
      <c r="HX104" s="17">
        <v>6</v>
      </c>
      <c r="HY104" s="18">
        <v>820</v>
      </c>
      <c r="HZ104" s="18">
        <v>136.666666666667</v>
      </c>
      <c r="IA104" s="17"/>
      <c r="IB104" s="17"/>
      <c r="IC104" s="58"/>
      <c r="ID104" s="18">
        <v>254</v>
      </c>
      <c r="IE104" s="18">
        <v>155</v>
      </c>
      <c r="IF104" s="26">
        <v>0.0193548387096774</v>
      </c>
      <c r="IG104" s="17">
        <v>3</v>
      </c>
      <c r="IH104" s="18">
        <v>407</v>
      </c>
      <c r="II104" s="17"/>
      <c r="IJ104" s="17"/>
      <c r="IK104" s="17"/>
      <c r="IL104" s="58"/>
      <c r="IM104" s="17">
        <v>253</v>
      </c>
      <c r="IN104" s="17"/>
      <c r="IO104" s="17"/>
      <c r="IP104" s="17"/>
      <c r="IQ104" s="18"/>
      <c r="IR104" s="18"/>
      <c r="IS104" s="17"/>
      <c r="IT104" s="17"/>
      <c r="IU104" s="17"/>
      <c r="IV104" s="16"/>
      <c r="IW104" s="16"/>
      <c r="IX104" s="16"/>
      <c r="IY104" s="16"/>
      <c r="IZ104" s="41"/>
      <c r="JA104" s="41"/>
      <c r="JB104" s="41"/>
      <c r="JC104" s="41"/>
      <c r="JD104" s="18"/>
      <c r="JE104" s="41"/>
      <c r="JF104" s="18"/>
      <c r="JG104" s="41"/>
      <c r="JH104" s="18"/>
      <c r="JI104" s="18"/>
      <c r="JJ104" s="18"/>
      <c r="JK104" s="18" t="e">
        <f ca="1" t="shared" si="94"/>
        <v>#VALUE!</v>
      </c>
      <c r="JL104" s="18" t="e">
        <f ca="1" t="shared" si="95"/>
        <v>#VALUE!</v>
      </c>
      <c r="JM104" s="18"/>
      <c r="JN104" s="18"/>
      <c r="JO104" s="18"/>
      <c r="JP104" s="18" t="e">
        <f ca="1" t="shared" si="98"/>
        <v>#VALUE!</v>
      </c>
      <c r="JQ104" s="42" t="e">
        <f ca="1" t="shared" si="99"/>
        <v>#VALUE!</v>
      </c>
      <c r="JR104" s="43"/>
      <c r="JS104" s="43"/>
    </row>
    <row r="105" customFormat="1" ht="16.5" hidden="1" spans="2:279">
      <c r="B105" s="49" t="s">
        <v>55</v>
      </c>
      <c r="C105" s="50">
        <v>6939924827926</v>
      </c>
      <c r="D105" s="48">
        <v>611983150971</v>
      </c>
      <c r="E105" s="51">
        <v>21065010000928</v>
      </c>
      <c r="F105" s="49" t="s">
        <v>543</v>
      </c>
      <c r="G105" s="52" t="s">
        <v>544</v>
      </c>
      <c r="H105" s="17" t="s">
        <v>288</v>
      </c>
      <c r="I105" s="26">
        <f>VLOOKUP(C105,[2]Sheet2!J:O,6,0)</f>
        <v>1</v>
      </c>
      <c r="J105" s="17">
        <f>VLOOKUP(C105,[2]Sheet2!J:M,4,0)</f>
        <v>193</v>
      </c>
      <c r="K105" s="17">
        <f>VLOOKUP(C105,[2]Sheet2!J:P,7,0)</f>
        <v>30</v>
      </c>
      <c r="L105" s="18">
        <f>VLOOKUP(C105,[2]Sheet2!J:N,5,0)</f>
        <v>29.3661650706794</v>
      </c>
      <c r="M105" s="27" t="e">
        <f ca="1" t="shared" si="55"/>
        <v>#VALUE!</v>
      </c>
      <c r="N105" s="17"/>
      <c r="O105" s="26"/>
      <c r="P105" s="18"/>
      <c r="Q105" s="18"/>
      <c r="R105" s="17"/>
      <c r="S105" s="17"/>
      <c r="T105" s="17"/>
      <c r="U105" s="26"/>
      <c r="V105" s="18"/>
      <c r="W105" s="18"/>
      <c r="X105" s="55">
        <v>249</v>
      </c>
      <c r="Y105" s="17"/>
      <c r="Z105" s="17">
        <v>75</v>
      </c>
      <c r="AA105" s="26">
        <v>0</v>
      </c>
      <c r="AB105" s="18" t="e">
        <f ca="1">SUMIF([2]Sheet2!D:F,C105,[2]Sheet2!F:F)</f>
        <v>#VALUE!</v>
      </c>
      <c r="AC105" s="18" t="e">
        <f ca="1">SUMIF([2]Sheet2!D:F,C105,[2]Sheet2!E:E)</f>
        <v>#VALUE!</v>
      </c>
      <c r="AD105" s="55">
        <v>249</v>
      </c>
      <c r="AE105" s="17"/>
      <c r="AF105" s="17">
        <v>83</v>
      </c>
      <c r="AG105" s="26">
        <v>0.0120481927710843</v>
      </c>
      <c r="AH105" s="18">
        <v>1</v>
      </c>
      <c r="AI105" s="18">
        <v>249</v>
      </c>
      <c r="AJ105" s="17">
        <v>249</v>
      </c>
      <c r="AK105" s="17">
        <v>541</v>
      </c>
      <c r="AL105" s="17">
        <v>142</v>
      </c>
      <c r="AM105" s="26">
        <v>0.0915492957746479</v>
      </c>
      <c r="AN105" s="18">
        <v>13</v>
      </c>
      <c r="AO105" s="18">
        <v>2772</v>
      </c>
      <c r="AP105" s="17">
        <v>249</v>
      </c>
      <c r="AQ105" s="17">
        <v>529</v>
      </c>
      <c r="AR105" s="17">
        <v>161</v>
      </c>
      <c r="AS105" s="26">
        <v>0.0496894409937888</v>
      </c>
      <c r="AT105" s="18">
        <v>8</v>
      </c>
      <c r="AU105" s="18">
        <v>1655</v>
      </c>
      <c r="AV105" s="17">
        <v>249</v>
      </c>
      <c r="AW105" s="17">
        <v>521</v>
      </c>
      <c r="AX105" s="17">
        <v>205</v>
      </c>
      <c r="AY105" s="26">
        <v>0.0439024390243902</v>
      </c>
      <c r="AZ105" s="17">
        <v>9</v>
      </c>
      <c r="BA105" s="18">
        <v>1743</v>
      </c>
      <c r="BB105" s="17">
        <v>249</v>
      </c>
      <c r="BC105" s="17">
        <v>508</v>
      </c>
      <c r="BD105" s="17">
        <v>278</v>
      </c>
      <c r="BE105" s="32">
        <v>0.079136690647482</v>
      </c>
      <c r="BF105" s="17">
        <v>22</v>
      </c>
      <c r="BG105" s="18">
        <v>4233</v>
      </c>
      <c r="BH105" s="17">
        <v>249</v>
      </c>
      <c r="BI105" s="17">
        <v>476</v>
      </c>
      <c r="BJ105" s="17">
        <v>157</v>
      </c>
      <c r="BK105" s="32">
        <v>0</v>
      </c>
      <c r="BL105" s="18">
        <v>0</v>
      </c>
      <c r="BM105" s="18">
        <v>0</v>
      </c>
      <c r="BN105" s="17">
        <v>249</v>
      </c>
      <c r="BO105" s="17">
        <v>451</v>
      </c>
      <c r="BP105" s="17">
        <v>155</v>
      </c>
      <c r="BQ105" s="32">
        <v>0</v>
      </c>
      <c r="BR105" s="18">
        <v>0</v>
      </c>
      <c r="BS105" s="18">
        <v>0</v>
      </c>
      <c r="BT105" s="17">
        <v>249</v>
      </c>
      <c r="BU105" s="18">
        <v>451</v>
      </c>
      <c r="BV105" s="17">
        <v>473</v>
      </c>
      <c r="BW105" s="32">
        <v>0.00422832980972516</v>
      </c>
      <c r="BX105" s="18">
        <v>2</v>
      </c>
      <c r="BY105" s="18">
        <v>498</v>
      </c>
      <c r="BZ105" s="17">
        <v>249</v>
      </c>
      <c r="CA105" s="18">
        <v>437</v>
      </c>
      <c r="CB105" s="18">
        <v>533</v>
      </c>
      <c r="CC105" s="32">
        <v>0.00562851782363977</v>
      </c>
      <c r="CD105" s="18">
        <v>3</v>
      </c>
      <c r="CE105" s="18">
        <v>747</v>
      </c>
      <c r="CF105" s="17">
        <v>249</v>
      </c>
      <c r="CG105" s="18">
        <v>440</v>
      </c>
      <c r="CH105" s="33">
        <v>617</v>
      </c>
      <c r="CI105" s="32">
        <v>0.00810372771474878</v>
      </c>
      <c r="CJ105" s="18">
        <v>5</v>
      </c>
      <c r="CK105" s="18">
        <v>1235</v>
      </c>
      <c r="CL105" s="17">
        <v>249</v>
      </c>
      <c r="CM105" s="18">
        <v>433</v>
      </c>
      <c r="CN105" s="33">
        <v>574</v>
      </c>
      <c r="CO105" s="32">
        <v>0.00871080139372822</v>
      </c>
      <c r="CP105" s="17">
        <v>5</v>
      </c>
      <c r="CQ105" s="18">
        <v>1245</v>
      </c>
      <c r="CR105" s="17">
        <v>249</v>
      </c>
      <c r="CS105" s="17">
        <v>430</v>
      </c>
      <c r="CT105" s="33">
        <v>543</v>
      </c>
      <c r="CU105" s="32">
        <v>0.0276243093922652</v>
      </c>
      <c r="CV105" s="17">
        <v>15</v>
      </c>
      <c r="CW105" s="18">
        <v>3725</v>
      </c>
      <c r="CX105" s="17">
        <v>249</v>
      </c>
      <c r="CY105" s="17">
        <v>705</v>
      </c>
      <c r="CZ105" s="33">
        <v>410</v>
      </c>
      <c r="DA105" s="32">
        <v>0.0170731707317073</v>
      </c>
      <c r="DB105" s="18">
        <v>7</v>
      </c>
      <c r="DC105" s="18">
        <v>1728</v>
      </c>
      <c r="DD105" s="18">
        <f t="shared" si="56"/>
        <v>246.857142857143</v>
      </c>
      <c r="DE105" s="17"/>
      <c r="DF105" s="17"/>
      <c r="DG105" s="58"/>
      <c r="DH105" s="18">
        <v>679</v>
      </c>
      <c r="DI105" s="18">
        <v>375</v>
      </c>
      <c r="DJ105" s="26">
        <v>0.016</v>
      </c>
      <c r="DK105" s="18">
        <v>6</v>
      </c>
      <c r="DL105" s="18">
        <v>1479</v>
      </c>
      <c r="DM105" s="18">
        <f t="shared" si="103"/>
        <v>246.5</v>
      </c>
      <c r="DN105" s="17"/>
      <c r="DO105" s="17"/>
      <c r="DP105" s="58"/>
      <c r="DQ105" s="18">
        <v>683</v>
      </c>
      <c r="DR105" s="18">
        <v>669</v>
      </c>
      <c r="DS105" s="26">
        <v>0.00448430493273543</v>
      </c>
      <c r="DT105" s="18">
        <v>3</v>
      </c>
      <c r="DU105" s="18">
        <v>737</v>
      </c>
      <c r="DV105" s="18">
        <f t="shared" si="61"/>
        <v>245.666666666667</v>
      </c>
      <c r="DW105" s="17"/>
      <c r="DX105" s="17"/>
      <c r="DY105" s="58"/>
      <c r="DZ105" s="18">
        <v>688</v>
      </c>
      <c r="EA105" s="18">
        <v>643</v>
      </c>
      <c r="EB105" s="26">
        <v>0.0233281493001555</v>
      </c>
      <c r="EC105" s="18">
        <v>15</v>
      </c>
      <c r="ED105" s="18">
        <v>3700</v>
      </c>
      <c r="EE105" s="18">
        <f t="shared" si="64"/>
        <v>246.666666666667</v>
      </c>
      <c r="EF105" s="17"/>
      <c r="EG105" s="17"/>
      <c r="EH105" s="58"/>
      <c r="EI105" s="18">
        <v>640</v>
      </c>
      <c r="EJ105" s="18">
        <v>590</v>
      </c>
      <c r="EK105" s="26">
        <v>0.0101694915254237</v>
      </c>
      <c r="EL105" s="18">
        <v>6</v>
      </c>
      <c r="EM105" s="18">
        <v>1479</v>
      </c>
      <c r="EN105" s="18">
        <f t="shared" si="67"/>
        <v>246.5</v>
      </c>
      <c r="EO105" s="17"/>
      <c r="EP105" s="17"/>
      <c r="EQ105" s="58"/>
      <c r="ER105" s="18">
        <v>635</v>
      </c>
      <c r="ES105" s="18">
        <v>580</v>
      </c>
      <c r="ET105" s="26">
        <v>0.00862068965517241</v>
      </c>
      <c r="EU105" s="17">
        <v>5</v>
      </c>
      <c r="EV105" s="18">
        <v>1245</v>
      </c>
      <c r="EW105" s="18">
        <f t="shared" si="70"/>
        <v>249</v>
      </c>
      <c r="EX105" s="17"/>
      <c r="EY105" s="17"/>
      <c r="EZ105" s="58"/>
      <c r="FA105" s="17">
        <v>620</v>
      </c>
      <c r="FB105" s="18">
        <v>455</v>
      </c>
      <c r="FC105" s="26">
        <v>0.0131868131868132</v>
      </c>
      <c r="FD105" s="17">
        <v>6</v>
      </c>
      <c r="FE105" s="18">
        <v>1471</v>
      </c>
      <c r="FF105" s="18">
        <f t="shared" si="73"/>
        <v>245.166666666667</v>
      </c>
      <c r="FG105" s="17"/>
      <c r="FH105" s="17"/>
      <c r="FI105" s="58"/>
      <c r="FJ105" s="17">
        <v>160</v>
      </c>
      <c r="FK105" s="18">
        <v>367</v>
      </c>
      <c r="FL105" s="26">
        <v>0.0217983651226158</v>
      </c>
      <c r="FM105" s="17">
        <v>8</v>
      </c>
      <c r="FN105" s="18">
        <v>1977</v>
      </c>
      <c r="FO105" s="18">
        <f t="shared" si="76"/>
        <v>247.125</v>
      </c>
      <c r="FP105" s="17"/>
      <c r="FQ105" s="17"/>
      <c r="FR105" s="58"/>
      <c r="FS105" s="17">
        <v>625</v>
      </c>
      <c r="FT105" s="18">
        <v>306</v>
      </c>
      <c r="FU105" s="26">
        <v>0.0065359477124183</v>
      </c>
      <c r="FV105" s="17">
        <v>2</v>
      </c>
      <c r="FW105" s="18">
        <v>498</v>
      </c>
      <c r="FX105" s="18">
        <f t="shared" si="79"/>
        <v>249</v>
      </c>
      <c r="FY105" s="17"/>
      <c r="FZ105" s="17"/>
      <c r="GA105" s="58"/>
      <c r="GB105" s="17">
        <v>624</v>
      </c>
      <c r="GC105" s="17">
        <v>264</v>
      </c>
      <c r="GD105" s="26">
        <v>0.00757575757575758</v>
      </c>
      <c r="GE105" s="17">
        <v>2</v>
      </c>
      <c r="GF105" s="18">
        <v>498</v>
      </c>
      <c r="GG105" s="18">
        <f t="shared" si="82"/>
        <v>249</v>
      </c>
      <c r="GH105" s="17"/>
      <c r="GI105" s="17"/>
      <c r="GJ105" s="58"/>
      <c r="GK105" s="17">
        <v>638</v>
      </c>
      <c r="GL105" s="17">
        <v>268</v>
      </c>
      <c r="GM105" s="26">
        <v>0.0261194029850746</v>
      </c>
      <c r="GN105" s="18" t="e">
        <f ca="1">SUMIF([2]Sheet2!D:F,C105,[2]Sheet2!F:F)</f>
        <v>#VALUE!</v>
      </c>
      <c r="GO105" s="18" t="e">
        <f ca="1">SUMIF([2]Sheet2!D:E,C105,[2]Sheet2!E:E)</f>
        <v>#VALUE!</v>
      </c>
      <c r="GP105" s="17"/>
      <c r="GQ105" s="17"/>
      <c r="GR105" s="17"/>
      <c r="GS105" s="58"/>
      <c r="GT105" s="17">
        <v>636</v>
      </c>
      <c r="GU105" s="18">
        <v>309</v>
      </c>
      <c r="GV105" s="26">
        <v>0.0226537216828479</v>
      </c>
      <c r="GW105" s="18">
        <v>7</v>
      </c>
      <c r="GX105" s="18">
        <v>1725</v>
      </c>
      <c r="GY105" s="17"/>
      <c r="GZ105" s="17"/>
      <c r="HA105" s="17"/>
      <c r="HB105" s="58"/>
      <c r="HC105" s="17">
        <v>637</v>
      </c>
      <c r="HD105" s="18">
        <v>306</v>
      </c>
      <c r="HE105" s="26">
        <v>0.0065359477124183</v>
      </c>
      <c r="HF105" s="18">
        <v>2</v>
      </c>
      <c r="HG105" s="18">
        <v>474</v>
      </c>
      <c r="HH105" s="40">
        <v>237</v>
      </c>
      <c r="HI105" s="17"/>
      <c r="HJ105" s="17"/>
      <c r="HK105" s="58"/>
      <c r="HL105" s="18">
        <v>636</v>
      </c>
      <c r="HM105" s="18">
        <v>334</v>
      </c>
      <c r="HN105" s="26">
        <v>0.0269461077844311</v>
      </c>
      <c r="HO105" s="18">
        <v>9</v>
      </c>
      <c r="HP105" s="18">
        <v>2241</v>
      </c>
      <c r="HQ105" s="18">
        <f t="shared" si="102"/>
        <v>249</v>
      </c>
      <c r="HR105" s="17"/>
      <c r="HS105" s="17"/>
      <c r="HT105" s="58"/>
      <c r="HU105" s="18">
        <v>628</v>
      </c>
      <c r="HV105" s="18">
        <v>298</v>
      </c>
      <c r="HW105" s="26">
        <v>0.023489932885906</v>
      </c>
      <c r="HX105" s="17">
        <v>7</v>
      </c>
      <c r="HY105" s="18">
        <v>1714</v>
      </c>
      <c r="HZ105" s="18">
        <v>244.857142857143</v>
      </c>
      <c r="IA105" s="17"/>
      <c r="IB105" s="17"/>
      <c r="IC105" s="58"/>
      <c r="ID105" s="18">
        <v>635</v>
      </c>
      <c r="IE105" s="18">
        <v>348</v>
      </c>
      <c r="IF105" s="26">
        <v>0.00862068965517241</v>
      </c>
      <c r="IG105" s="17">
        <v>3</v>
      </c>
      <c r="IH105" s="18">
        <v>747</v>
      </c>
      <c r="II105" s="17"/>
      <c r="IJ105" s="17"/>
      <c r="IK105" s="17"/>
      <c r="IL105" s="58"/>
      <c r="IM105" s="17">
        <v>632</v>
      </c>
      <c r="IN105" s="17"/>
      <c r="IO105" s="17"/>
      <c r="IP105" s="17"/>
      <c r="IQ105" s="18"/>
      <c r="IR105" s="18"/>
      <c r="IS105" s="17"/>
      <c r="IT105" s="17"/>
      <c r="IU105" s="17"/>
      <c r="IV105" s="16"/>
      <c r="IW105" s="16"/>
      <c r="IX105" s="16"/>
      <c r="IY105" s="16"/>
      <c r="IZ105" s="41"/>
      <c r="JA105" s="41"/>
      <c r="JB105" s="41"/>
      <c r="JC105" s="41"/>
      <c r="JD105" s="18"/>
      <c r="JE105" s="41"/>
      <c r="JF105" s="18"/>
      <c r="JG105" s="41"/>
      <c r="JH105" s="18"/>
      <c r="JI105" s="18"/>
      <c r="JJ105" s="18"/>
      <c r="JK105" s="18" t="e">
        <f ca="1" t="shared" si="94"/>
        <v>#VALUE!</v>
      </c>
      <c r="JL105" s="18" t="e">
        <f ca="1" t="shared" si="95"/>
        <v>#VALUE!</v>
      </c>
      <c r="JM105" s="18"/>
      <c r="JN105" s="18"/>
      <c r="JO105" s="18"/>
      <c r="JP105" s="18" t="e">
        <f ca="1" t="shared" si="98"/>
        <v>#VALUE!</v>
      </c>
      <c r="JQ105" s="42" t="e">
        <f ca="1" t="shared" si="99"/>
        <v>#VALUE!</v>
      </c>
      <c r="JR105" s="43"/>
      <c r="JS105" s="43"/>
    </row>
    <row r="106" customFormat="1" ht="16.5" hidden="1" spans="2:279">
      <c r="B106" s="49" t="s">
        <v>55</v>
      </c>
      <c r="C106" s="50">
        <v>6939924828138</v>
      </c>
      <c r="D106" s="48">
        <v>611470676583</v>
      </c>
      <c r="E106" s="51">
        <v>21064912000061</v>
      </c>
      <c r="F106" s="49" t="s">
        <v>545</v>
      </c>
      <c r="G106" s="52" t="s">
        <v>546</v>
      </c>
      <c r="H106" s="17" t="s">
        <v>288</v>
      </c>
      <c r="I106" s="26">
        <f>VLOOKUP(C106,[2]Sheet2!J:O,6,0)</f>
        <v>0</v>
      </c>
      <c r="J106" s="17">
        <f>VLOOKUP(C106,[2]Sheet2!J:M,4,0)</f>
        <v>234</v>
      </c>
      <c r="K106" s="17">
        <f>VLOOKUP(C106,[2]Sheet2!J:P,7,0)</f>
        <v>200</v>
      </c>
      <c r="L106" s="18">
        <f>VLOOKUP(C106,[2]Sheet2!J:N,5,0)</f>
        <v>79.6111786148238</v>
      </c>
      <c r="M106" s="27" t="e">
        <f ca="1" t="shared" si="55"/>
        <v>#VALUE!</v>
      </c>
      <c r="N106" s="17"/>
      <c r="O106" s="26"/>
      <c r="P106" s="18"/>
      <c r="Q106" s="18"/>
      <c r="R106" s="17"/>
      <c r="S106" s="17"/>
      <c r="T106" s="17"/>
      <c r="U106" s="26"/>
      <c r="V106" s="18"/>
      <c r="W106" s="18"/>
      <c r="X106" s="55">
        <v>99</v>
      </c>
      <c r="Y106" s="17"/>
      <c r="Z106" s="17">
        <v>602</v>
      </c>
      <c r="AA106" s="26">
        <v>0.0398671096345515</v>
      </c>
      <c r="AB106" s="18" t="e">
        <f ca="1">SUMIF([2]Sheet2!D:F,C106,[2]Sheet2!F:F)</f>
        <v>#VALUE!</v>
      </c>
      <c r="AC106" s="18" t="e">
        <f ca="1">SUMIF([2]Sheet2!D:F,C106,[2]Sheet2!E:E)</f>
        <v>#VALUE!</v>
      </c>
      <c r="AD106" s="55">
        <v>99</v>
      </c>
      <c r="AE106" s="17"/>
      <c r="AF106" s="17">
        <v>861</v>
      </c>
      <c r="AG106" s="26">
        <v>0.016260162601626</v>
      </c>
      <c r="AH106" s="18">
        <v>14</v>
      </c>
      <c r="AI106" s="18">
        <v>1363</v>
      </c>
      <c r="AJ106" s="17">
        <v>99</v>
      </c>
      <c r="AK106" s="17">
        <v>914</v>
      </c>
      <c r="AL106" s="17">
        <v>865</v>
      </c>
      <c r="AM106" s="26">
        <v>0.0427745664739884</v>
      </c>
      <c r="AN106" s="18">
        <v>37</v>
      </c>
      <c r="AO106" s="18">
        <v>3855</v>
      </c>
      <c r="AP106" s="17">
        <v>99</v>
      </c>
      <c r="AQ106" s="17">
        <v>867</v>
      </c>
      <c r="AR106" s="17">
        <v>586</v>
      </c>
      <c r="AS106" s="26">
        <v>0.0255972696245734</v>
      </c>
      <c r="AT106" s="18">
        <v>15</v>
      </c>
      <c r="AU106" s="18">
        <v>1514</v>
      </c>
      <c r="AV106" s="17">
        <v>99</v>
      </c>
      <c r="AW106" s="17">
        <v>803</v>
      </c>
      <c r="AX106" s="17">
        <v>816</v>
      </c>
      <c r="AY106" s="26">
        <v>0.0318627450980392</v>
      </c>
      <c r="AZ106" s="17">
        <v>26</v>
      </c>
      <c r="BA106" s="18">
        <v>2477</v>
      </c>
      <c r="BB106" s="17">
        <v>99</v>
      </c>
      <c r="BC106" s="17">
        <v>737</v>
      </c>
      <c r="BD106" s="17">
        <v>836</v>
      </c>
      <c r="BE106" s="32">
        <v>0.0311004784688995</v>
      </c>
      <c r="BF106" s="17">
        <v>26</v>
      </c>
      <c r="BG106" s="18">
        <v>2494</v>
      </c>
      <c r="BH106" s="17">
        <v>99</v>
      </c>
      <c r="BI106" s="17">
        <v>655</v>
      </c>
      <c r="BJ106" s="17">
        <v>350</v>
      </c>
      <c r="BK106" s="32">
        <v>0.0285714285714286</v>
      </c>
      <c r="BL106" s="18">
        <v>10</v>
      </c>
      <c r="BM106" s="18">
        <v>1085</v>
      </c>
      <c r="BN106" s="17">
        <v>99</v>
      </c>
      <c r="BO106" s="17">
        <v>645</v>
      </c>
      <c r="BP106" s="17">
        <v>426</v>
      </c>
      <c r="BQ106" s="32">
        <v>0.0352112676056338</v>
      </c>
      <c r="BR106" s="18">
        <v>15</v>
      </c>
      <c r="BS106" s="18">
        <v>1455</v>
      </c>
      <c r="BT106" s="17">
        <v>99</v>
      </c>
      <c r="BU106" s="18">
        <v>645</v>
      </c>
      <c r="BV106" s="17">
        <v>566</v>
      </c>
      <c r="BW106" s="32">
        <v>0.0459363957597173</v>
      </c>
      <c r="BX106" s="18">
        <v>26</v>
      </c>
      <c r="BY106" s="18">
        <v>2637</v>
      </c>
      <c r="BZ106" s="17">
        <v>99</v>
      </c>
      <c r="CA106" s="18">
        <v>645</v>
      </c>
      <c r="CB106" s="18">
        <v>697</v>
      </c>
      <c r="CC106" s="32">
        <v>0.0329985652797704</v>
      </c>
      <c r="CD106" s="18">
        <v>23</v>
      </c>
      <c r="CE106" s="18">
        <v>2299</v>
      </c>
      <c r="CF106" s="17">
        <v>99</v>
      </c>
      <c r="CG106" s="18">
        <v>598</v>
      </c>
      <c r="CH106" s="33">
        <v>875</v>
      </c>
      <c r="CI106" s="32">
        <v>0.0445714285714286</v>
      </c>
      <c r="CJ106" s="18">
        <v>39</v>
      </c>
      <c r="CK106" s="18">
        <v>3890</v>
      </c>
      <c r="CL106" s="17">
        <v>99</v>
      </c>
      <c r="CM106" s="18">
        <v>597</v>
      </c>
      <c r="CN106" s="33">
        <v>1260</v>
      </c>
      <c r="CO106" s="32">
        <v>0.0404761904761905</v>
      </c>
      <c r="CP106" s="17">
        <v>51</v>
      </c>
      <c r="CQ106" s="18">
        <v>5014</v>
      </c>
      <c r="CR106" s="17">
        <v>99</v>
      </c>
      <c r="CS106" s="17">
        <v>395</v>
      </c>
      <c r="CT106" s="33">
        <v>1545</v>
      </c>
      <c r="CU106" s="32">
        <v>0.0511326860841424</v>
      </c>
      <c r="CV106" s="17">
        <v>79</v>
      </c>
      <c r="CW106" s="18">
        <v>7814</v>
      </c>
      <c r="CX106" s="17">
        <v>99</v>
      </c>
      <c r="CY106" s="17">
        <v>553</v>
      </c>
      <c r="CZ106" s="33">
        <v>1257</v>
      </c>
      <c r="DA106" s="32">
        <v>0.0405727923627685</v>
      </c>
      <c r="DB106" s="18">
        <v>51</v>
      </c>
      <c r="DC106" s="18">
        <v>5094</v>
      </c>
      <c r="DD106" s="18">
        <f t="shared" si="56"/>
        <v>99.8823529411765</v>
      </c>
      <c r="DE106" s="17"/>
      <c r="DF106" s="17"/>
      <c r="DG106" s="58"/>
      <c r="DH106" s="18">
        <v>204</v>
      </c>
      <c r="DI106" s="18">
        <v>1125</v>
      </c>
      <c r="DJ106" s="26">
        <v>0.0373333333333333</v>
      </c>
      <c r="DK106" s="18">
        <v>42</v>
      </c>
      <c r="DL106" s="18">
        <v>4118</v>
      </c>
      <c r="DM106" s="18">
        <f t="shared" si="103"/>
        <v>98.0476190476191</v>
      </c>
      <c r="DN106" s="17"/>
      <c r="DO106" s="17"/>
      <c r="DP106" s="58"/>
      <c r="DQ106" s="18">
        <v>220</v>
      </c>
      <c r="DR106" s="18">
        <v>1090</v>
      </c>
      <c r="DS106" s="26">
        <v>0.0513761467889908</v>
      </c>
      <c r="DT106" s="18">
        <v>56</v>
      </c>
      <c r="DU106" s="18">
        <v>5303</v>
      </c>
      <c r="DV106" s="18">
        <f t="shared" si="61"/>
        <v>94.6964285714286</v>
      </c>
      <c r="DW106" s="17"/>
      <c r="DX106" s="17"/>
      <c r="DY106" s="58"/>
      <c r="DZ106" s="18">
        <v>218</v>
      </c>
      <c r="EA106" s="18">
        <v>1300</v>
      </c>
      <c r="EB106" s="26">
        <v>0.05</v>
      </c>
      <c r="EC106" s="18">
        <v>65</v>
      </c>
      <c r="ED106" s="18">
        <v>6246</v>
      </c>
      <c r="EE106" s="18">
        <f t="shared" si="64"/>
        <v>96.0923076923077</v>
      </c>
      <c r="EF106" s="17"/>
      <c r="EG106" s="17"/>
      <c r="EH106" s="58"/>
      <c r="EI106" s="18">
        <v>381</v>
      </c>
      <c r="EJ106" s="18">
        <v>1748</v>
      </c>
      <c r="EK106" s="26">
        <v>0.0383295194508009</v>
      </c>
      <c r="EL106" s="18">
        <v>67</v>
      </c>
      <c r="EM106" s="18">
        <v>6379</v>
      </c>
      <c r="EN106" s="18">
        <f t="shared" si="67"/>
        <v>95.2089552238806</v>
      </c>
      <c r="EO106" s="17"/>
      <c r="EP106" s="17"/>
      <c r="EQ106" s="58"/>
      <c r="ER106" s="18">
        <v>398</v>
      </c>
      <c r="ES106" s="18">
        <v>2273</v>
      </c>
      <c r="ET106" s="26">
        <v>0.0510338759348878</v>
      </c>
      <c r="EU106" s="17">
        <v>116</v>
      </c>
      <c r="EV106" s="18">
        <v>11052</v>
      </c>
      <c r="EW106" s="18">
        <f t="shared" si="70"/>
        <v>95.2758620689655</v>
      </c>
      <c r="EX106" s="17"/>
      <c r="EY106" s="17"/>
      <c r="EZ106" s="58"/>
      <c r="FA106" s="17">
        <v>302</v>
      </c>
      <c r="FB106" s="18">
        <v>2101</v>
      </c>
      <c r="FC106" s="26">
        <v>0.0575916230366492</v>
      </c>
      <c r="FD106" s="17">
        <v>121</v>
      </c>
      <c r="FE106" s="18">
        <v>11461</v>
      </c>
      <c r="FF106" s="18">
        <f t="shared" si="73"/>
        <v>94.7190082644628</v>
      </c>
      <c r="FG106" s="17"/>
      <c r="FH106" s="17"/>
      <c r="FI106" s="58"/>
      <c r="FJ106" s="17">
        <v>256</v>
      </c>
      <c r="FK106" s="18">
        <v>2205</v>
      </c>
      <c r="FL106" s="26">
        <v>0.0467120181405896</v>
      </c>
      <c r="FM106" s="17">
        <v>103</v>
      </c>
      <c r="FN106" s="18">
        <v>9802</v>
      </c>
      <c r="FO106" s="18">
        <f t="shared" si="76"/>
        <v>95.1650485436893</v>
      </c>
      <c r="FP106" s="17"/>
      <c r="FQ106" s="17"/>
      <c r="FR106" s="58"/>
      <c r="FS106" s="17">
        <v>189</v>
      </c>
      <c r="FT106" s="18">
        <v>1712</v>
      </c>
      <c r="FU106" s="26">
        <v>0.0467289719626168</v>
      </c>
      <c r="FV106" s="17">
        <v>80</v>
      </c>
      <c r="FW106" s="18">
        <v>7865</v>
      </c>
      <c r="FX106" s="18">
        <f t="shared" si="79"/>
        <v>98.3125</v>
      </c>
      <c r="FY106" s="17"/>
      <c r="FZ106" s="17"/>
      <c r="GA106" s="58"/>
      <c r="GB106" s="17">
        <v>112</v>
      </c>
      <c r="GC106" s="17">
        <v>1352</v>
      </c>
      <c r="GD106" s="26">
        <v>0.0199704142011834</v>
      </c>
      <c r="GE106" s="17">
        <v>27</v>
      </c>
      <c r="GF106" s="18">
        <v>2856</v>
      </c>
      <c r="GG106" s="18">
        <f t="shared" si="82"/>
        <v>105.777777777778</v>
      </c>
      <c r="GH106" s="17"/>
      <c r="GI106" s="17"/>
      <c r="GJ106" s="58"/>
      <c r="GK106" s="17">
        <v>2088</v>
      </c>
      <c r="GL106" s="17">
        <v>1271</v>
      </c>
      <c r="GM106" s="26">
        <v>0.024390243902439</v>
      </c>
      <c r="GN106" s="18" t="e">
        <f ca="1">SUMIF([2]Sheet2!D:F,C106,[2]Sheet2!F:F)</f>
        <v>#VALUE!</v>
      </c>
      <c r="GO106" s="18" t="e">
        <f ca="1">SUMIF([2]Sheet2!D:E,C106,[2]Sheet2!E:E)</f>
        <v>#VALUE!</v>
      </c>
      <c r="GP106" s="17"/>
      <c r="GQ106" s="17"/>
      <c r="GR106" s="17"/>
      <c r="GS106" s="58"/>
      <c r="GT106" s="17">
        <v>682</v>
      </c>
      <c r="GU106" s="18">
        <v>1139</v>
      </c>
      <c r="GV106" s="26">
        <v>0.0254609306409131</v>
      </c>
      <c r="GW106" s="18">
        <v>29</v>
      </c>
      <c r="GX106" s="18">
        <v>2792</v>
      </c>
      <c r="GY106" s="17"/>
      <c r="GZ106" s="17"/>
      <c r="HA106" s="17"/>
      <c r="HB106" s="58"/>
      <c r="HC106" s="17">
        <v>655</v>
      </c>
      <c r="HD106" s="18">
        <v>735</v>
      </c>
      <c r="HE106" s="26">
        <v>0.0108843537414966</v>
      </c>
      <c r="HF106" s="18">
        <v>8</v>
      </c>
      <c r="HG106" s="18">
        <v>748</v>
      </c>
      <c r="HH106" s="40">
        <v>93.5</v>
      </c>
      <c r="HI106" s="17"/>
      <c r="HJ106" s="17"/>
      <c r="HK106" s="58"/>
      <c r="HL106" s="18">
        <v>631</v>
      </c>
      <c r="HM106" s="18">
        <v>675</v>
      </c>
      <c r="HN106" s="26">
        <v>0.0251851851851852</v>
      </c>
      <c r="HO106" s="18">
        <v>17</v>
      </c>
      <c r="HP106" s="18">
        <v>1639</v>
      </c>
      <c r="HQ106" s="18">
        <f t="shared" si="102"/>
        <v>96.4117647058823</v>
      </c>
      <c r="HR106" s="17"/>
      <c r="HS106" s="17"/>
      <c r="HT106" s="58"/>
      <c r="HU106" s="18">
        <v>627</v>
      </c>
      <c r="HV106" s="18">
        <v>856</v>
      </c>
      <c r="HW106" s="26">
        <v>0.0385514018691589</v>
      </c>
      <c r="HX106" s="17">
        <v>33</v>
      </c>
      <c r="HY106" s="18">
        <v>3202</v>
      </c>
      <c r="HZ106" s="18">
        <v>97.030303030303</v>
      </c>
      <c r="IA106" s="17"/>
      <c r="IB106" s="17"/>
      <c r="IC106" s="58"/>
      <c r="ID106" s="18">
        <v>1112</v>
      </c>
      <c r="IE106" s="18">
        <v>2089</v>
      </c>
      <c r="IF106" s="26">
        <v>0.0196266156055529</v>
      </c>
      <c r="IG106" s="17">
        <v>41</v>
      </c>
      <c r="IH106" s="18">
        <v>3983</v>
      </c>
      <c r="II106" s="17"/>
      <c r="IJ106" s="17"/>
      <c r="IK106" s="17"/>
      <c r="IL106" s="58"/>
      <c r="IM106" s="17">
        <v>1599</v>
      </c>
      <c r="IN106" s="17"/>
      <c r="IO106" s="17"/>
      <c r="IP106" s="17"/>
      <c r="IQ106" s="18"/>
      <c r="IR106" s="18"/>
      <c r="IS106" s="17"/>
      <c r="IT106" s="17"/>
      <c r="IU106" s="17"/>
      <c r="IV106" s="16"/>
      <c r="IW106" s="16"/>
      <c r="IX106" s="16"/>
      <c r="IY106" s="16"/>
      <c r="IZ106" s="41"/>
      <c r="JA106" s="41"/>
      <c r="JB106" s="41"/>
      <c r="JC106" s="41"/>
      <c r="JD106" s="18"/>
      <c r="JE106" s="41"/>
      <c r="JF106" s="18"/>
      <c r="JG106" s="41"/>
      <c r="JH106" s="18"/>
      <c r="JI106" s="18"/>
      <c r="JJ106" s="18"/>
      <c r="JK106" s="18" t="e">
        <f ca="1" t="shared" si="94"/>
        <v>#VALUE!</v>
      </c>
      <c r="JL106" s="18" t="e">
        <f ca="1" t="shared" si="95"/>
        <v>#VALUE!</v>
      </c>
      <c r="JM106" s="18"/>
      <c r="JN106" s="18"/>
      <c r="JO106" s="18"/>
      <c r="JP106" s="18" t="e">
        <f ca="1" t="shared" si="98"/>
        <v>#VALUE!</v>
      </c>
      <c r="JQ106" s="42" t="e">
        <f ca="1" t="shared" si="99"/>
        <v>#VALUE!</v>
      </c>
      <c r="JR106" s="43"/>
      <c r="JS106" s="43"/>
    </row>
    <row r="107" customFormat="1" ht="16.5" hidden="1" spans="2:279">
      <c r="B107" s="20" t="s">
        <v>58</v>
      </c>
      <c r="C107" s="48">
        <v>6939924824802</v>
      </c>
      <c r="D107" s="45">
        <v>590543823953</v>
      </c>
      <c r="E107" s="45">
        <v>21020220000063</v>
      </c>
      <c r="F107" s="46" t="s">
        <v>547</v>
      </c>
      <c r="G107" s="19" t="s">
        <v>548</v>
      </c>
      <c r="H107" s="17" t="s">
        <v>288</v>
      </c>
      <c r="I107" s="26">
        <f>VLOOKUP(C107,[2]Sheet2!J:O,6,0)</f>
        <v>0</v>
      </c>
      <c r="J107" s="17">
        <f>VLOOKUP(C107,[2]Sheet2!J:M,4,0)</f>
        <v>25</v>
      </c>
      <c r="K107" s="17">
        <f>VLOOKUP(C107,[2]Sheet2!J:P,7,0)</f>
        <v>0</v>
      </c>
      <c r="L107" s="18">
        <f>VLOOKUP(C107,[2]Sheet2!J:N,5,0)</f>
        <v>265.822784810127</v>
      </c>
      <c r="M107" s="27" t="e">
        <f ca="1" t="shared" si="55"/>
        <v>#VALUE!</v>
      </c>
      <c r="N107" s="17">
        <v>127</v>
      </c>
      <c r="O107" s="26">
        <v>0.015748031496063</v>
      </c>
      <c r="P107" s="18">
        <v>2</v>
      </c>
      <c r="Q107" s="18">
        <v>223</v>
      </c>
      <c r="R107" s="17">
        <v>99</v>
      </c>
      <c r="S107" s="17">
        <v>87</v>
      </c>
      <c r="T107" s="17">
        <v>87</v>
      </c>
      <c r="U107" s="26">
        <v>0.0114942528735632</v>
      </c>
      <c r="V107" s="18">
        <v>1</v>
      </c>
      <c r="W107" s="18">
        <v>104</v>
      </c>
      <c r="X107" s="17">
        <v>104</v>
      </c>
      <c r="Y107" s="17">
        <v>87</v>
      </c>
      <c r="Z107" s="17">
        <v>73</v>
      </c>
      <c r="AA107" s="26">
        <v>0.0136986301369863</v>
      </c>
      <c r="AB107" s="18" t="e">
        <f ca="1">SUMIF([2]Sheet2!D:F,C107,[2]Sheet2!F:F)</f>
        <v>#VALUE!</v>
      </c>
      <c r="AC107" s="18" t="e">
        <f ca="1">SUMIF([2]Sheet2!D:F,C107,[2]Sheet2!E:E)</f>
        <v>#VALUE!</v>
      </c>
      <c r="AD107" s="17">
        <v>109</v>
      </c>
      <c r="AE107" s="17">
        <v>87</v>
      </c>
      <c r="AF107" s="17">
        <v>119</v>
      </c>
      <c r="AG107" s="26">
        <v>0.0168067226890756</v>
      </c>
      <c r="AH107" s="18">
        <v>2</v>
      </c>
      <c r="AI107" s="18">
        <v>298</v>
      </c>
      <c r="AJ107" s="17">
        <v>109</v>
      </c>
      <c r="AK107" s="17">
        <v>85</v>
      </c>
      <c r="AL107" s="17">
        <v>109</v>
      </c>
      <c r="AM107" s="26">
        <v>0.0458715596330275</v>
      </c>
      <c r="AN107" s="18">
        <v>5</v>
      </c>
      <c r="AO107" s="18">
        <v>549</v>
      </c>
      <c r="AP107" s="17">
        <v>109</v>
      </c>
      <c r="AQ107" s="17">
        <v>81</v>
      </c>
      <c r="AR107" s="17">
        <v>94</v>
      </c>
      <c r="AS107" s="26">
        <v>0.0106382978723404</v>
      </c>
      <c r="AT107" s="18">
        <v>1</v>
      </c>
      <c r="AU107" s="18">
        <v>100</v>
      </c>
      <c r="AV107" s="17">
        <v>109</v>
      </c>
      <c r="AW107" s="17">
        <v>80</v>
      </c>
      <c r="AX107" s="17">
        <v>98</v>
      </c>
      <c r="AY107" s="26">
        <v>0</v>
      </c>
      <c r="AZ107" s="17">
        <v>0</v>
      </c>
      <c r="BA107" s="18">
        <v>0</v>
      </c>
      <c r="BB107" s="17">
        <v>109</v>
      </c>
      <c r="BC107" s="17">
        <v>80</v>
      </c>
      <c r="BD107" s="17">
        <v>100</v>
      </c>
      <c r="BE107" s="32">
        <v>0.02</v>
      </c>
      <c r="BF107" s="17">
        <v>2</v>
      </c>
      <c r="BG107" s="18">
        <v>196</v>
      </c>
      <c r="BH107" s="17">
        <v>109</v>
      </c>
      <c r="BI107" s="17">
        <v>78</v>
      </c>
      <c r="BJ107" s="17">
        <v>63</v>
      </c>
      <c r="BK107" s="32">
        <v>0</v>
      </c>
      <c r="BL107" s="18">
        <v>0</v>
      </c>
      <c r="BM107" s="18">
        <v>0</v>
      </c>
      <c r="BN107" s="17">
        <v>109</v>
      </c>
      <c r="BO107" s="17">
        <v>78</v>
      </c>
      <c r="BP107" s="17">
        <v>47</v>
      </c>
      <c r="BQ107" s="32">
        <v>0.0212765957446809</v>
      </c>
      <c r="BR107" s="18">
        <v>1</v>
      </c>
      <c r="BS107" s="18">
        <v>99</v>
      </c>
      <c r="BT107" s="17">
        <v>99</v>
      </c>
      <c r="BU107" s="18">
        <v>78</v>
      </c>
      <c r="BV107" s="17">
        <v>60</v>
      </c>
      <c r="BW107" s="32">
        <v>0</v>
      </c>
      <c r="BX107" s="18">
        <v>0</v>
      </c>
      <c r="BY107" s="18">
        <v>0</v>
      </c>
      <c r="BZ107" s="17">
        <v>99</v>
      </c>
      <c r="CA107" s="18">
        <v>77</v>
      </c>
      <c r="CB107" s="18">
        <v>56</v>
      </c>
      <c r="CC107" s="32">
        <v>0.0357142857142857</v>
      </c>
      <c r="CD107" s="18">
        <v>2</v>
      </c>
      <c r="CE107" s="18">
        <v>198</v>
      </c>
      <c r="CF107" s="17">
        <v>99</v>
      </c>
      <c r="CG107" s="18">
        <v>75</v>
      </c>
      <c r="CH107" s="33">
        <v>68</v>
      </c>
      <c r="CI107" s="32">
        <v>0.0147058823529412</v>
      </c>
      <c r="CJ107" s="18">
        <v>1</v>
      </c>
      <c r="CK107" s="18">
        <v>99</v>
      </c>
      <c r="CL107" s="17">
        <v>99</v>
      </c>
      <c r="CM107" s="18">
        <v>75</v>
      </c>
      <c r="CN107" s="33">
        <v>98</v>
      </c>
      <c r="CO107" s="32">
        <v>0</v>
      </c>
      <c r="CP107" s="17">
        <v>0</v>
      </c>
      <c r="CQ107" s="18">
        <v>0</v>
      </c>
      <c r="CR107" s="17">
        <v>99</v>
      </c>
      <c r="CS107" s="17">
        <v>75</v>
      </c>
      <c r="CT107" s="33">
        <v>113</v>
      </c>
      <c r="CU107" s="32">
        <v>0.0265486725663717</v>
      </c>
      <c r="CV107" s="17">
        <v>3</v>
      </c>
      <c r="CW107" s="18">
        <v>297</v>
      </c>
      <c r="CX107" s="17">
        <v>99</v>
      </c>
      <c r="CY107" s="17">
        <v>72</v>
      </c>
      <c r="CZ107" s="33">
        <v>80</v>
      </c>
      <c r="DA107" s="32">
        <v>0.0375</v>
      </c>
      <c r="DB107" s="18">
        <v>3</v>
      </c>
      <c r="DC107" s="18">
        <v>287</v>
      </c>
      <c r="DD107" s="18">
        <f t="shared" si="56"/>
        <v>95.6666666666667</v>
      </c>
      <c r="DE107" s="17"/>
      <c r="DF107" s="17"/>
      <c r="DG107" s="58"/>
      <c r="DH107" s="18">
        <v>70</v>
      </c>
      <c r="DI107" s="18">
        <v>61</v>
      </c>
      <c r="DJ107" s="26">
        <v>0.0327868852459016</v>
      </c>
      <c r="DK107" s="18">
        <v>2</v>
      </c>
      <c r="DL107" s="18">
        <v>178</v>
      </c>
      <c r="DM107" s="18">
        <f t="shared" si="103"/>
        <v>89</v>
      </c>
      <c r="DN107" s="17"/>
      <c r="DO107" s="17"/>
      <c r="DP107" s="58"/>
      <c r="DQ107" s="18">
        <v>68</v>
      </c>
      <c r="DR107" s="18">
        <v>65</v>
      </c>
      <c r="DS107" s="26">
        <v>0.0461538461538462</v>
      </c>
      <c r="DT107" s="18">
        <v>3</v>
      </c>
      <c r="DU107" s="18">
        <v>297</v>
      </c>
      <c r="DV107" s="18">
        <f t="shared" si="61"/>
        <v>99</v>
      </c>
      <c r="DW107" s="17"/>
      <c r="DX107" s="17"/>
      <c r="DY107" s="58"/>
      <c r="DZ107" s="18">
        <v>65</v>
      </c>
      <c r="EA107" s="18">
        <v>95</v>
      </c>
      <c r="EB107" s="26">
        <v>0.0210526315789474</v>
      </c>
      <c r="EC107" s="18">
        <v>2</v>
      </c>
      <c r="ED107" s="18">
        <v>188</v>
      </c>
      <c r="EE107" s="18">
        <f t="shared" si="64"/>
        <v>94</v>
      </c>
      <c r="EF107" s="17"/>
      <c r="EG107" s="17"/>
      <c r="EH107" s="58"/>
      <c r="EI107" s="18">
        <v>63</v>
      </c>
      <c r="EJ107" s="18">
        <v>91</v>
      </c>
      <c r="EK107" s="26">
        <v>0.043956043956044</v>
      </c>
      <c r="EL107" s="18">
        <v>4</v>
      </c>
      <c r="EM107" s="18">
        <v>381</v>
      </c>
      <c r="EN107" s="18">
        <f t="shared" si="67"/>
        <v>95.25</v>
      </c>
      <c r="EO107" s="17"/>
      <c r="EP107" s="17"/>
      <c r="EQ107" s="58"/>
      <c r="ER107" s="18">
        <v>59</v>
      </c>
      <c r="ES107" s="18">
        <v>96</v>
      </c>
      <c r="ET107" s="26">
        <v>0.0729166666666667</v>
      </c>
      <c r="EU107" s="17">
        <v>7</v>
      </c>
      <c r="EV107" s="18">
        <v>658</v>
      </c>
      <c r="EW107" s="18">
        <f t="shared" si="70"/>
        <v>94</v>
      </c>
      <c r="EX107" s="17"/>
      <c r="EY107" s="17"/>
      <c r="EZ107" s="58"/>
      <c r="FA107" s="17">
        <v>53</v>
      </c>
      <c r="FB107" s="18">
        <v>93</v>
      </c>
      <c r="FC107" s="26">
        <v>0.0752688172043011</v>
      </c>
      <c r="FD107" s="17">
        <v>7</v>
      </c>
      <c r="FE107" s="18">
        <v>665</v>
      </c>
      <c r="FF107" s="18">
        <f t="shared" si="73"/>
        <v>95</v>
      </c>
      <c r="FG107" s="17"/>
      <c r="FH107" s="17"/>
      <c r="FI107" s="58"/>
      <c r="FJ107" s="17">
        <v>46</v>
      </c>
      <c r="FK107" s="18">
        <v>83</v>
      </c>
      <c r="FL107" s="26">
        <v>0.0120481927710843</v>
      </c>
      <c r="FM107" s="17">
        <v>1</v>
      </c>
      <c r="FN107" s="18">
        <v>99</v>
      </c>
      <c r="FO107" s="18">
        <f t="shared" si="76"/>
        <v>99</v>
      </c>
      <c r="FP107" s="17"/>
      <c r="FQ107" s="17"/>
      <c r="FR107" s="58"/>
      <c r="FS107" s="17">
        <v>45</v>
      </c>
      <c r="FT107" s="18">
        <v>77</v>
      </c>
      <c r="FU107" s="26">
        <v>0.012987012987013</v>
      </c>
      <c r="FV107" s="17">
        <v>1</v>
      </c>
      <c r="FW107" s="18">
        <v>89</v>
      </c>
      <c r="FX107" s="18">
        <f t="shared" si="79"/>
        <v>89</v>
      </c>
      <c r="FY107" s="17"/>
      <c r="FZ107" s="17"/>
      <c r="GA107" s="58"/>
      <c r="GB107" s="17">
        <v>44</v>
      </c>
      <c r="GC107" s="17">
        <v>67</v>
      </c>
      <c r="GD107" s="26">
        <v>0</v>
      </c>
      <c r="GE107" s="17">
        <v>0</v>
      </c>
      <c r="GF107" s="18">
        <v>0</v>
      </c>
      <c r="GG107" s="18">
        <f t="shared" si="82"/>
        <v>0</v>
      </c>
      <c r="GH107" s="17"/>
      <c r="GI107" s="17"/>
      <c r="GJ107" s="58"/>
      <c r="GK107" s="17">
        <v>44</v>
      </c>
      <c r="GL107" s="17">
        <v>65</v>
      </c>
      <c r="GM107" s="26">
        <v>0.0153846153846154</v>
      </c>
      <c r="GN107" s="18" t="e">
        <f ca="1">SUMIF([2]Sheet2!D:F,C107,[2]Sheet2!F:F)</f>
        <v>#VALUE!</v>
      </c>
      <c r="GO107" s="18" t="e">
        <f ca="1">SUMIF([2]Sheet2!D:E,C107,[2]Sheet2!E:E)</f>
        <v>#VALUE!</v>
      </c>
      <c r="GP107" s="17"/>
      <c r="GQ107" s="17"/>
      <c r="GR107" s="17"/>
      <c r="GS107" s="58"/>
      <c r="GT107" s="17">
        <v>43</v>
      </c>
      <c r="GU107" s="18">
        <v>80</v>
      </c>
      <c r="GV107" s="26">
        <v>0.0125</v>
      </c>
      <c r="GW107" s="18">
        <v>1</v>
      </c>
      <c r="GX107" s="18">
        <v>89</v>
      </c>
      <c r="GY107" s="17"/>
      <c r="GZ107" s="17"/>
      <c r="HA107" s="17"/>
      <c r="HB107" s="58"/>
      <c r="HC107" s="17">
        <v>42</v>
      </c>
      <c r="HD107" s="18">
        <v>96</v>
      </c>
      <c r="HE107" s="26">
        <v>0</v>
      </c>
      <c r="HF107" s="18">
        <v>0</v>
      </c>
      <c r="HG107" s="18">
        <v>0</v>
      </c>
      <c r="HH107" s="40" t="e">
        <v>#DIV/0!</v>
      </c>
      <c r="HI107" s="17"/>
      <c r="HJ107" s="17"/>
      <c r="HK107" s="58"/>
      <c r="HL107" s="18">
        <v>42</v>
      </c>
      <c r="HM107" s="18">
        <v>97</v>
      </c>
      <c r="HN107" s="26">
        <v>0.0206185567010309</v>
      </c>
      <c r="HO107" s="18">
        <v>2</v>
      </c>
      <c r="HP107" s="18">
        <v>195</v>
      </c>
      <c r="HQ107" s="18">
        <f t="shared" si="102"/>
        <v>97.5</v>
      </c>
      <c r="HR107" s="17"/>
      <c r="HS107" s="17"/>
      <c r="HT107" s="58"/>
      <c r="HU107" s="18">
        <v>40</v>
      </c>
      <c r="HV107" s="18">
        <v>63</v>
      </c>
      <c r="HW107" s="26">
        <v>0</v>
      </c>
      <c r="HX107" s="17">
        <v>0</v>
      </c>
      <c r="HY107" s="18">
        <v>0</v>
      </c>
      <c r="HZ107" s="18" t="e">
        <v>#DIV/0!</v>
      </c>
      <c r="IA107" s="17"/>
      <c r="IB107" s="17"/>
      <c r="IC107" s="58"/>
      <c r="ID107" s="18">
        <v>40</v>
      </c>
      <c r="IE107" s="18">
        <v>58</v>
      </c>
      <c r="IF107" s="26">
        <v>0</v>
      </c>
      <c r="IG107" s="17">
        <v>0</v>
      </c>
      <c r="IH107" s="18">
        <v>0</v>
      </c>
      <c r="II107" s="17"/>
      <c r="IJ107" s="17"/>
      <c r="IK107" s="17"/>
      <c r="IL107" s="58"/>
      <c r="IM107" s="17">
        <v>40</v>
      </c>
      <c r="IN107" s="17">
        <v>244</v>
      </c>
      <c r="IO107" s="17">
        <v>25590.38</v>
      </c>
      <c r="IP107" s="17"/>
      <c r="IQ107" s="18">
        <v>48</v>
      </c>
      <c r="IR107" s="18">
        <v>5315.88</v>
      </c>
      <c r="IS107" s="17"/>
      <c r="IT107" s="17"/>
      <c r="IU107" s="17"/>
      <c r="IV107" s="16"/>
      <c r="IW107" s="16"/>
      <c r="IX107" s="16"/>
      <c r="IY107" s="16"/>
      <c r="IZ107" s="41"/>
      <c r="JA107" s="41"/>
      <c r="JB107" s="41"/>
      <c r="JC107" s="41"/>
      <c r="JD107" s="18"/>
      <c r="JE107" s="41"/>
      <c r="JF107" s="18"/>
      <c r="JG107" s="41"/>
      <c r="JH107" s="18"/>
      <c r="JI107" s="18"/>
      <c r="JJ107" s="18"/>
      <c r="JK107" s="18" t="e">
        <f ca="1" t="shared" si="94"/>
        <v>#VALUE!</v>
      </c>
      <c r="JL107" s="18" t="e">
        <f ca="1" t="shared" si="95"/>
        <v>#VALUE!</v>
      </c>
      <c r="JM107" s="18"/>
      <c r="JN107" s="18"/>
      <c r="JO107" s="18"/>
      <c r="JP107" s="18" t="e">
        <f ca="1" t="shared" si="98"/>
        <v>#VALUE!</v>
      </c>
      <c r="JQ107" s="42" t="e">
        <f ca="1" t="shared" si="99"/>
        <v>#VALUE!</v>
      </c>
      <c r="JR107" s="43"/>
      <c r="JS107" s="43"/>
    </row>
    <row r="108" customFormat="1" ht="16.5" hidden="1" spans="2:279">
      <c r="B108" s="20" t="s">
        <v>58</v>
      </c>
      <c r="C108" s="48">
        <v>6939924824819</v>
      </c>
      <c r="D108" s="45">
        <v>590013692954</v>
      </c>
      <c r="E108" s="45">
        <v>21020220000064</v>
      </c>
      <c r="F108" s="46" t="s">
        <v>549</v>
      </c>
      <c r="G108" s="19" t="s">
        <v>550</v>
      </c>
      <c r="H108" s="17" t="s">
        <v>288</v>
      </c>
      <c r="I108" s="26">
        <f>VLOOKUP(C108,[2]Sheet2!J:O,6,0)</f>
        <v>0.125</v>
      </c>
      <c r="J108" s="17">
        <f>VLOOKUP(C108,[2]Sheet2!J:M,4,0)</f>
        <v>14</v>
      </c>
      <c r="K108" s="17">
        <f>VLOOKUP(C108,[2]Sheet2!J:P,7,0)</f>
        <v>0</v>
      </c>
      <c r="L108" s="18">
        <f>VLOOKUP(C108,[2]Sheet2!J:N,5,0)</f>
        <v>20.2409638554217</v>
      </c>
      <c r="M108" s="27" t="e">
        <f ca="1" t="shared" si="55"/>
        <v>#VALUE!</v>
      </c>
      <c r="N108" s="17">
        <v>19</v>
      </c>
      <c r="O108" s="26">
        <v>0</v>
      </c>
      <c r="P108" s="18">
        <v>0</v>
      </c>
      <c r="Q108" s="18">
        <v>0</v>
      </c>
      <c r="R108" s="17">
        <v>94</v>
      </c>
      <c r="S108" s="17">
        <v>8</v>
      </c>
      <c r="T108" s="17">
        <v>7</v>
      </c>
      <c r="U108" s="26">
        <v>0</v>
      </c>
      <c r="V108" s="18">
        <v>0</v>
      </c>
      <c r="W108" s="18">
        <v>0</v>
      </c>
      <c r="X108" s="17">
        <v>94</v>
      </c>
      <c r="Y108" s="17">
        <v>8</v>
      </c>
      <c r="Z108" s="17">
        <v>14</v>
      </c>
      <c r="AA108" s="26">
        <v>0</v>
      </c>
      <c r="AB108" s="18" t="e">
        <f ca="1">SUMIF([2]Sheet2!D:F,C108,[2]Sheet2!F:F)</f>
        <v>#VALUE!</v>
      </c>
      <c r="AC108" s="18" t="e">
        <f ca="1">SUMIF([2]Sheet2!D:F,C108,[2]Sheet2!E:E)</f>
        <v>#VALUE!</v>
      </c>
      <c r="AD108" s="17">
        <v>94</v>
      </c>
      <c r="AE108" s="17">
        <v>8</v>
      </c>
      <c r="AF108" s="17">
        <v>15</v>
      </c>
      <c r="AG108" s="26">
        <v>0</v>
      </c>
      <c r="AH108" s="18">
        <v>0</v>
      </c>
      <c r="AI108" s="18">
        <v>0</v>
      </c>
      <c r="AJ108" s="17">
        <v>94</v>
      </c>
      <c r="AK108" s="17">
        <v>8</v>
      </c>
      <c r="AL108" s="17">
        <v>15</v>
      </c>
      <c r="AM108" s="26">
        <v>0</v>
      </c>
      <c r="AN108" s="18">
        <v>0</v>
      </c>
      <c r="AO108" s="18">
        <v>0</v>
      </c>
      <c r="AP108" s="17">
        <v>94</v>
      </c>
      <c r="AQ108" s="17">
        <v>8</v>
      </c>
      <c r="AR108" s="17">
        <v>20</v>
      </c>
      <c r="AS108" s="26">
        <v>0</v>
      </c>
      <c r="AT108" s="18">
        <v>0</v>
      </c>
      <c r="AU108" s="18">
        <v>0</v>
      </c>
      <c r="AV108" s="17">
        <v>94</v>
      </c>
      <c r="AW108" s="17">
        <v>8</v>
      </c>
      <c r="AX108" s="17">
        <v>17</v>
      </c>
      <c r="AY108" s="26">
        <v>0</v>
      </c>
      <c r="AZ108" s="17">
        <v>0</v>
      </c>
      <c r="BA108" s="18">
        <v>0</v>
      </c>
      <c r="BB108" s="17">
        <v>94</v>
      </c>
      <c r="BC108" s="17">
        <v>8</v>
      </c>
      <c r="BD108" s="17">
        <v>21</v>
      </c>
      <c r="BE108" s="32">
        <v>0</v>
      </c>
      <c r="BF108" s="17">
        <v>0</v>
      </c>
      <c r="BG108" s="18">
        <v>0</v>
      </c>
      <c r="BH108" s="17">
        <v>94</v>
      </c>
      <c r="BI108" s="17">
        <v>8</v>
      </c>
      <c r="BJ108" s="17">
        <v>12</v>
      </c>
      <c r="BK108" s="32">
        <v>0</v>
      </c>
      <c r="BL108" s="18">
        <v>0</v>
      </c>
      <c r="BM108" s="18">
        <v>0</v>
      </c>
      <c r="BN108" s="17">
        <v>94</v>
      </c>
      <c r="BO108" s="17">
        <v>8</v>
      </c>
      <c r="BP108" s="17">
        <v>8</v>
      </c>
      <c r="BQ108" s="32">
        <v>0</v>
      </c>
      <c r="BR108" s="18">
        <v>0</v>
      </c>
      <c r="BS108" s="18">
        <v>0</v>
      </c>
      <c r="BT108" s="17">
        <v>94</v>
      </c>
      <c r="BU108" s="18">
        <v>8</v>
      </c>
      <c r="BV108" s="17">
        <v>9</v>
      </c>
      <c r="BW108" s="32">
        <v>0</v>
      </c>
      <c r="BX108" s="18">
        <v>0</v>
      </c>
      <c r="BY108" s="18">
        <v>0</v>
      </c>
      <c r="BZ108" s="17">
        <v>94</v>
      </c>
      <c r="CA108" s="18">
        <v>8</v>
      </c>
      <c r="CB108" s="18">
        <v>11</v>
      </c>
      <c r="CC108" s="32">
        <v>0</v>
      </c>
      <c r="CD108" s="18">
        <v>0</v>
      </c>
      <c r="CE108" s="18">
        <v>0</v>
      </c>
      <c r="CF108" s="17">
        <v>94</v>
      </c>
      <c r="CG108" s="18">
        <v>8</v>
      </c>
      <c r="CH108" s="33">
        <v>19</v>
      </c>
      <c r="CI108" s="32">
        <v>0</v>
      </c>
      <c r="CJ108" s="18">
        <v>0</v>
      </c>
      <c r="CK108" s="18">
        <v>0</v>
      </c>
      <c r="CL108" s="17">
        <v>94</v>
      </c>
      <c r="CM108" s="18">
        <v>8</v>
      </c>
      <c r="CN108" s="33">
        <v>13</v>
      </c>
      <c r="CO108" s="32">
        <v>0</v>
      </c>
      <c r="CP108" s="17">
        <v>0</v>
      </c>
      <c r="CQ108" s="18">
        <v>0</v>
      </c>
      <c r="CR108" s="17">
        <v>94</v>
      </c>
      <c r="CS108" s="17">
        <v>8</v>
      </c>
      <c r="CT108" s="33">
        <v>13</v>
      </c>
      <c r="CU108" s="32">
        <v>0</v>
      </c>
      <c r="CV108" s="17">
        <v>0</v>
      </c>
      <c r="CW108" s="18">
        <v>0</v>
      </c>
      <c r="CX108" s="17">
        <v>94</v>
      </c>
      <c r="CY108" s="17">
        <v>8</v>
      </c>
      <c r="CZ108" s="33">
        <v>11</v>
      </c>
      <c r="DA108" s="32">
        <v>0</v>
      </c>
      <c r="DB108" s="18">
        <v>0</v>
      </c>
      <c r="DC108" s="18">
        <v>0</v>
      </c>
      <c r="DD108" s="18">
        <f t="shared" si="56"/>
        <v>0</v>
      </c>
      <c r="DE108" s="17"/>
      <c r="DF108" s="17"/>
      <c r="DG108" s="58"/>
      <c r="DH108" s="18">
        <v>8</v>
      </c>
      <c r="DI108" s="18">
        <v>22</v>
      </c>
      <c r="DJ108" s="26">
        <v>0</v>
      </c>
      <c r="DK108" s="18">
        <v>0</v>
      </c>
      <c r="DL108" s="18">
        <v>0</v>
      </c>
      <c r="DM108" s="18"/>
      <c r="DN108" s="17"/>
      <c r="DO108" s="17"/>
      <c r="DP108" s="58"/>
      <c r="DQ108" s="18">
        <v>8</v>
      </c>
      <c r="DR108" s="18">
        <v>10</v>
      </c>
      <c r="DS108" s="26">
        <v>0</v>
      </c>
      <c r="DT108" s="18">
        <v>0</v>
      </c>
      <c r="DU108" s="18">
        <v>0</v>
      </c>
      <c r="DV108" s="18">
        <f t="shared" si="61"/>
        <v>0</v>
      </c>
      <c r="DW108" s="17"/>
      <c r="DX108" s="17"/>
      <c r="DY108" s="58"/>
      <c r="DZ108" s="18">
        <v>8</v>
      </c>
      <c r="EA108" s="18">
        <v>25</v>
      </c>
      <c r="EB108" s="26">
        <v>0</v>
      </c>
      <c r="EC108" s="18">
        <v>0</v>
      </c>
      <c r="ED108" s="18">
        <v>0</v>
      </c>
      <c r="EE108" s="18">
        <f t="shared" si="64"/>
        <v>0</v>
      </c>
      <c r="EF108" s="17"/>
      <c r="EG108" s="17"/>
      <c r="EH108" s="58"/>
      <c r="EI108" s="18">
        <v>8</v>
      </c>
      <c r="EJ108" s="18">
        <v>21</v>
      </c>
      <c r="EK108" s="26">
        <v>0</v>
      </c>
      <c r="EL108" s="18">
        <v>0</v>
      </c>
      <c r="EM108" s="18">
        <v>0</v>
      </c>
      <c r="EN108" s="18">
        <f t="shared" si="67"/>
        <v>0</v>
      </c>
      <c r="EO108" s="17"/>
      <c r="EP108" s="17"/>
      <c r="EQ108" s="58"/>
      <c r="ER108" s="18">
        <v>8</v>
      </c>
      <c r="ES108" s="18">
        <v>12</v>
      </c>
      <c r="ET108" s="26">
        <v>0</v>
      </c>
      <c r="EU108" s="17">
        <v>0</v>
      </c>
      <c r="EV108" s="18">
        <v>0</v>
      </c>
      <c r="EW108" s="18">
        <f t="shared" si="70"/>
        <v>0</v>
      </c>
      <c r="EX108" s="17"/>
      <c r="EY108" s="17"/>
      <c r="EZ108" s="58"/>
      <c r="FA108" s="17">
        <v>8</v>
      </c>
      <c r="FB108" s="18">
        <v>8</v>
      </c>
      <c r="FC108" s="26">
        <v>0</v>
      </c>
      <c r="FD108" s="17">
        <v>0</v>
      </c>
      <c r="FE108" s="18">
        <v>0</v>
      </c>
      <c r="FF108" s="18">
        <f t="shared" si="73"/>
        <v>0</v>
      </c>
      <c r="FG108" s="17"/>
      <c r="FH108" s="17"/>
      <c r="FI108" s="58"/>
      <c r="FJ108" s="17">
        <v>8</v>
      </c>
      <c r="FK108" s="18">
        <v>19</v>
      </c>
      <c r="FL108" s="26">
        <v>0</v>
      </c>
      <c r="FM108" s="17">
        <v>0</v>
      </c>
      <c r="FN108" s="18">
        <v>0</v>
      </c>
      <c r="FO108" s="18">
        <f t="shared" si="76"/>
        <v>0</v>
      </c>
      <c r="FP108" s="17"/>
      <c r="FQ108" s="17"/>
      <c r="FR108" s="58"/>
      <c r="FS108" s="17">
        <v>8</v>
      </c>
      <c r="FT108" s="18">
        <v>13</v>
      </c>
      <c r="FU108" s="26">
        <v>0</v>
      </c>
      <c r="FV108" s="17">
        <v>0</v>
      </c>
      <c r="FW108" s="18">
        <v>0</v>
      </c>
      <c r="FX108" s="18">
        <f t="shared" si="79"/>
        <v>0</v>
      </c>
      <c r="FY108" s="17"/>
      <c r="FZ108" s="17"/>
      <c r="GA108" s="58"/>
      <c r="GB108" s="17">
        <v>7</v>
      </c>
      <c r="GC108" s="17">
        <v>11</v>
      </c>
      <c r="GD108" s="26">
        <v>0</v>
      </c>
      <c r="GE108" s="17">
        <v>0</v>
      </c>
      <c r="GF108" s="18">
        <v>0</v>
      </c>
      <c r="GG108" s="18">
        <f t="shared" si="82"/>
        <v>0</v>
      </c>
      <c r="GH108" s="17"/>
      <c r="GI108" s="17"/>
      <c r="GJ108" s="58"/>
      <c r="GK108" s="17">
        <v>7</v>
      </c>
      <c r="GL108" s="17">
        <v>14</v>
      </c>
      <c r="GM108" s="26">
        <v>0</v>
      </c>
      <c r="GN108" s="18" t="e">
        <f ca="1">SUMIF([2]Sheet2!D:F,C108,[2]Sheet2!F:F)</f>
        <v>#VALUE!</v>
      </c>
      <c r="GO108" s="18" t="e">
        <f ca="1">SUMIF([2]Sheet2!D:E,C108,[2]Sheet2!E:E)</f>
        <v>#VALUE!</v>
      </c>
      <c r="GP108" s="17"/>
      <c r="GQ108" s="17"/>
      <c r="GR108" s="17"/>
      <c r="GS108" s="58"/>
      <c r="GT108" s="17">
        <v>7</v>
      </c>
      <c r="GU108" s="18">
        <v>20</v>
      </c>
      <c r="GV108" s="26">
        <v>0</v>
      </c>
      <c r="GW108" s="18">
        <v>0</v>
      </c>
      <c r="GX108" s="18">
        <v>0</v>
      </c>
      <c r="GY108" s="17"/>
      <c r="GZ108" s="17"/>
      <c r="HA108" s="17"/>
      <c r="HB108" s="58"/>
      <c r="HC108" s="17">
        <v>7</v>
      </c>
      <c r="HD108" s="18">
        <v>22</v>
      </c>
      <c r="HE108" s="26">
        <v>0</v>
      </c>
      <c r="HF108" s="18">
        <v>0</v>
      </c>
      <c r="HG108" s="18">
        <v>0</v>
      </c>
      <c r="HH108" s="40" t="e">
        <v>#DIV/0!</v>
      </c>
      <c r="HI108" s="17"/>
      <c r="HJ108" s="17"/>
      <c r="HK108" s="58"/>
      <c r="HL108" s="18">
        <v>7</v>
      </c>
      <c r="HM108" s="18">
        <v>12</v>
      </c>
      <c r="HN108" s="26">
        <v>0</v>
      </c>
      <c r="HO108" s="18">
        <v>0</v>
      </c>
      <c r="HP108" s="18">
        <v>0</v>
      </c>
      <c r="HQ108" s="18" t="e">
        <f t="shared" si="102"/>
        <v>#DIV/0!</v>
      </c>
      <c r="HR108" s="17"/>
      <c r="HS108" s="17"/>
      <c r="HT108" s="58"/>
      <c r="HU108" s="18">
        <v>7</v>
      </c>
      <c r="HV108" s="18">
        <v>13</v>
      </c>
      <c r="HW108" s="26">
        <v>0</v>
      </c>
      <c r="HX108" s="17">
        <v>0</v>
      </c>
      <c r="HY108" s="18">
        <v>0</v>
      </c>
      <c r="HZ108" s="18" t="e">
        <v>#DIV/0!</v>
      </c>
      <c r="IA108" s="17"/>
      <c r="IB108" s="17"/>
      <c r="IC108" s="58"/>
      <c r="ID108" s="18">
        <v>7</v>
      </c>
      <c r="IE108" s="18">
        <v>14</v>
      </c>
      <c r="IF108" s="26">
        <v>0</v>
      </c>
      <c r="IG108" s="17">
        <v>0</v>
      </c>
      <c r="IH108" s="18">
        <v>0</v>
      </c>
      <c r="II108" s="17"/>
      <c r="IJ108" s="17"/>
      <c r="IK108" s="17"/>
      <c r="IL108" s="58"/>
      <c r="IM108" s="17">
        <v>7</v>
      </c>
      <c r="IN108" s="17">
        <v>23</v>
      </c>
      <c r="IO108" s="17">
        <v>2722.36</v>
      </c>
      <c r="IP108" s="17"/>
      <c r="IQ108" s="18">
        <v>4</v>
      </c>
      <c r="IR108" s="18">
        <v>383.79</v>
      </c>
      <c r="IS108" s="17"/>
      <c r="IT108" s="17"/>
      <c r="IU108" s="17"/>
      <c r="IV108" s="16"/>
      <c r="IW108" s="16"/>
      <c r="IX108" s="16"/>
      <c r="IY108" s="16"/>
      <c r="IZ108" s="41"/>
      <c r="JA108" s="41"/>
      <c r="JB108" s="41"/>
      <c r="JC108" s="41"/>
      <c r="JD108" s="18"/>
      <c r="JE108" s="41"/>
      <c r="JF108" s="18"/>
      <c r="JG108" s="41"/>
      <c r="JH108" s="18"/>
      <c r="JI108" s="18"/>
      <c r="JJ108" s="18"/>
      <c r="JK108" s="18" t="e">
        <f ca="1" t="shared" si="94"/>
        <v>#VALUE!</v>
      </c>
      <c r="JL108" s="18" t="e">
        <f ca="1" t="shared" si="95"/>
        <v>#VALUE!</v>
      </c>
      <c r="JM108" s="18"/>
      <c r="JN108" s="18"/>
      <c r="JO108" s="18"/>
      <c r="JP108" s="18" t="e">
        <f ca="1" t="shared" si="98"/>
        <v>#VALUE!</v>
      </c>
      <c r="JQ108" s="42" t="e">
        <f ca="1" t="shared" si="99"/>
        <v>#VALUE!</v>
      </c>
      <c r="JR108" s="43"/>
      <c r="JS108" s="43"/>
    </row>
    <row r="109" customFormat="1" ht="16.5" hidden="1" spans="2:279">
      <c r="B109" s="20" t="s">
        <v>58</v>
      </c>
      <c r="C109" s="48">
        <v>6939924827537</v>
      </c>
      <c r="D109" s="45">
        <v>605239910284</v>
      </c>
      <c r="E109" s="45"/>
      <c r="F109" s="46" t="s">
        <v>551</v>
      </c>
      <c r="G109" s="19" t="s">
        <v>552</v>
      </c>
      <c r="H109" s="17" t="s">
        <v>288</v>
      </c>
      <c r="I109" s="26">
        <f>VLOOKUP(C109,[2]Sheet2!J:O,6,0)</f>
        <v>1</v>
      </c>
      <c r="J109" s="17">
        <f>VLOOKUP(C109,[2]Sheet2!J:M,4,0)</f>
        <v>233</v>
      </c>
      <c r="K109" s="17">
        <f>VLOOKUP(C109,[2]Sheet2!J:P,7,0)</f>
        <v>6</v>
      </c>
      <c r="L109" s="18">
        <f>VLOOKUP(C109,[2]Sheet2!J:N,5,0)</f>
        <v>20.3789473684211</v>
      </c>
      <c r="M109" s="27" t="e">
        <f ca="1" t="shared" si="55"/>
        <v>#VALUE!</v>
      </c>
      <c r="N109" s="17">
        <v>289</v>
      </c>
      <c r="O109" s="26">
        <v>0.0380622837370242</v>
      </c>
      <c r="P109" s="18">
        <v>11</v>
      </c>
      <c r="Q109" s="18">
        <v>1174</v>
      </c>
      <c r="R109" s="17">
        <v>109</v>
      </c>
      <c r="S109" s="17">
        <v>587</v>
      </c>
      <c r="T109" s="17">
        <v>260</v>
      </c>
      <c r="U109" s="26">
        <v>0.0961538461538462</v>
      </c>
      <c r="V109" s="18">
        <v>25</v>
      </c>
      <c r="W109" s="18">
        <v>2614</v>
      </c>
      <c r="X109" s="17">
        <v>109</v>
      </c>
      <c r="Y109" s="17">
        <v>573</v>
      </c>
      <c r="Z109" s="17">
        <v>271</v>
      </c>
      <c r="AA109" s="26">
        <v>0.0479704797047971</v>
      </c>
      <c r="AB109" s="18" t="e">
        <f ca="1">SUMIF([2]Sheet2!D:F,C109,[2]Sheet2!F:F)</f>
        <v>#VALUE!</v>
      </c>
      <c r="AC109" s="18" t="e">
        <f ca="1">SUMIF([2]Sheet2!D:F,C109,[2]Sheet2!E:E)</f>
        <v>#VALUE!</v>
      </c>
      <c r="AD109" s="17">
        <v>109</v>
      </c>
      <c r="AE109" s="17">
        <v>567</v>
      </c>
      <c r="AF109" s="17">
        <v>256</v>
      </c>
      <c r="AG109" s="26">
        <v>0.03125</v>
      </c>
      <c r="AH109" s="18">
        <v>8</v>
      </c>
      <c r="AI109" s="18">
        <v>872</v>
      </c>
      <c r="AJ109" s="17">
        <v>109</v>
      </c>
      <c r="AK109" s="17">
        <v>526</v>
      </c>
      <c r="AL109" s="17">
        <v>287</v>
      </c>
      <c r="AM109" s="26">
        <v>0.0313588850174216</v>
      </c>
      <c r="AN109" s="18">
        <v>9</v>
      </c>
      <c r="AO109" s="18">
        <v>1027</v>
      </c>
      <c r="AP109" s="17">
        <v>109</v>
      </c>
      <c r="AQ109" s="17">
        <v>526</v>
      </c>
      <c r="AR109" s="17">
        <v>291</v>
      </c>
      <c r="AS109" s="26">
        <v>0.0515463917525773</v>
      </c>
      <c r="AT109" s="18">
        <v>15</v>
      </c>
      <c r="AU109" s="18">
        <v>1668</v>
      </c>
      <c r="AV109" s="17">
        <v>109</v>
      </c>
      <c r="AW109" s="17">
        <v>512</v>
      </c>
      <c r="AX109" s="17">
        <v>226</v>
      </c>
      <c r="AY109" s="26">
        <v>0.0752212389380531</v>
      </c>
      <c r="AZ109" s="17">
        <v>17</v>
      </c>
      <c r="BA109" s="18">
        <v>1628</v>
      </c>
      <c r="BB109" s="17">
        <v>109</v>
      </c>
      <c r="BC109" s="17">
        <v>512</v>
      </c>
      <c r="BD109" s="17">
        <v>267</v>
      </c>
      <c r="BE109" s="32">
        <v>0.0449438202247191</v>
      </c>
      <c r="BF109" s="17">
        <v>12</v>
      </c>
      <c r="BG109" s="18">
        <v>1174</v>
      </c>
      <c r="BH109" s="17">
        <v>109</v>
      </c>
      <c r="BI109" s="17">
        <v>500</v>
      </c>
      <c r="BJ109" s="17">
        <v>187</v>
      </c>
      <c r="BK109" s="32">
        <v>0.053475935828877</v>
      </c>
      <c r="BL109" s="18">
        <v>10</v>
      </c>
      <c r="BM109" s="18">
        <v>1110</v>
      </c>
      <c r="BN109" s="17">
        <v>109</v>
      </c>
      <c r="BO109" s="17">
        <v>505</v>
      </c>
      <c r="BP109" s="17">
        <v>183</v>
      </c>
      <c r="BQ109" s="32">
        <v>0.0655737704918033</v>
      </c>
      <c r="BR109" s="18">
        <v>12</v>
      </c>
      <c r="BS109" s="18">
        <v>1218</v>
      </c>
      <c r="BT109" s="17">
        <v>109</v>
      </c>
      <c r="BU109" s="18">
        <v>505</v>
      </c>
      <c r="BV109" s="17">
        <v>276</v>
      </c>
      <c r="BW109" s="32">
        <v>0.0688405797101449</v>
      </c>
      <c r="BX109" s="18">
        <v>19</v>
      </c>
      <c r="BY109" s="18">
        <v>1876</v>
      </c>
      <c r="BZ109" s="17">
        <v>109</v>
      </c>
      <c r="CA109" s="18">
        <v>487</v>
      </c>
      <c r="CB109" s="18">
        <v>282</v>
      </c>
      <c r="CC109" s="32">
        <v>0.0851063829787234</v>
      </c>
      <c r="CD109" s="18">
        <v>24</v>
      </c>
      <c r="CE109" s="18">
        <v>2356</v>
      </c>
      <c r="CF109" s="17">
        <v>109</v>
      </c>
      <c r="CG109" s="18">
        <v>468</v>
      </c>
      <c r="CH109" s="33">
        <v>274</v>
      </c>
      <c r="CI109" s="32">
        <v>0.0875912408759124</v>
      </c>
      <c r="CJ109" s="18">
        <v>24</v>
      </c>
      <c r="CK109" s="18">
        <v>2352</v>
      </c>
      <c r="CL109" s="17">
        <v>109</v>
      </c>
      <c r="CM109" s="18">
        <v>448</v>
      </c>
      <c r="CN109" s="33">
        <v>277</v>
      </c>
      <c r="CO109" s="32">
        <v>0.0541516245487365</v>
      </c>
      <c r="CP109" s="17">
        <v>15</v>
      </c>
      <c r="CQ109" s="18">
        <v>1476</v>
      </c>
      <c r="CR109" s="17">
        <v>109</v>
      </c>
      <c r="CS109" s="17">
        <v>436</v>
      </c>
      <c r="CT109" s="33">
        <v>203</v>
      </c>
      <c r="CU109" s="32">
        <v>0.108374384236453</v>
      </c>
      <c r="CV109" s="17">
        <v>22</v>
      </c>
      <c r="CW109" s="18">
        <v>2168</v>
      </c>
      <c r="CX109" s="17">
        <v>109</v>
      </c>
      <c r="CY109" s="17">
        <v>1413</v>
      </c>
      <c r="CZ109" s="33">
        <v>288</v>
      </c>
      <c r="DA109" s="32">
        <v>0.104166666666667</v>
      </c>
      <c r="DB109" s="18">
        <v>30</v>
      </c>
      <c r="DC109" s="18">
        <v>2951</v>
      </c>
      <c r="DD109" s="18">
        <f t="shared" si="56"/>
        <v>98.3666666666667</v>
      </c>
      <c r="DE109" s="17"/>
      <c r="DF109" s="17"/>
      <c r="DG109" s="58"/>
      <c r="DH109" s="18">
        <v>1072</v>
      </c>
      <c r="DI109" s="18">
        <v>292</v>
      </c>
      <c r="DJ109" s="26">
        <v>0.0684931506849315</v>
      </c>
      <c r="DK109" s="18">
        <v>20</v>
      </c>
      <c r="DL109" s="18">
        <v>1921</v>
      </c>
      <c r="DM109" s="18">
        <f>DL109/DK109</f>
        <v>96.05</v>
      </c>
      <c r="DN109" s="17"/>
      <c r="DO109" s="17"/>
      <c r="DP109" s="58"/>
      <c r="DQ109" s="18">
        <v>1052</v>
      </c>
      <c r="DR109" s="18">
        <v>395</v>
      </c>
      <c r="DS109" s="26">
        <v>0.106329113924051</v>
      </c>
      <c r="DT109" s="18">
        <v>42</v>
      </c>
      <c r="DU109" s="18">
        <v>4296</v>
      </c>
      <c r="DV109" s="18">
        <f t="shared" si="61"/>
        <v>102.285714285714</v>
      </c>
      <c r="DW109" s="17"/>
      <c r="DX109" s="17"/>
      <c r="DY109" s="58"/>
      <c r="DZ109" s="18">
        <v>1012</v>
      </c>
      <c r="EA109" s="18">
        <v>444</v>
      </c>
      <c r="EB109" s="26">
        <v>0.0585585585585586</v>
      </c>
      <c r="EC109" s="18">
        <v>26</v>
      </c>
      <c r="ED109" s="18">
        <v>2509</v>
      </c>
      <c r="EE109" s="18">
        <f t="shared" si="64"/>
        <v>96.5</v>
      </c>
      <c r="EF109" s="17"/>
      <c r="EG109" s="17"/>
      <c r="EH109" s="58"/>
      <c r="EI109" s="18">
        <v>989</v>
      </c>
      <c r="EJ109" s="18">
        <v>441</v>
      </c>
      <c r="EK109" s="26">
        <v>0.0861678004535147</v>
      </c>
      <c r="EL109" s="18">
        <v>38</v>
      </c>
      <c r="EM109" s="18">
        <v>3655</v>
      </c>
      <c r="EN109" s="18">
        <f t="shared" si="67"/>
        <v>96.1842105263158</v>
      </c>
      <c r="EO109" s="17"/>
      <c r="EP109" s="17"/>
      <c r="EQ109" s="58"/>
      <c r="ER109" s="18">
        <v>811</v>
      </c>
      <c r="ES109" s="18">
        <v>651</v>
      </c>
      <c r="ET109" s="26">
        <v>0.0721966205837174</v>
      </c>
      <c r="EU109" s="17">
        <v>47</v>
      </c>
      <c r="EV109" s="18">
        <v>4483</v>
      </c>
      <c r="EW109" s="18">
        <f t="shared" si="70"/>
        <v>95.3829787234042</v>
      </c>
      <c r="EX109" s="17"/>
      <c r="EY109" s="17"/>
      <c r="EZ109" s="58"/>
      <c r="FA109" s="17">
        <v>790</v>
      </c>
      <c r="FB109" s="18">
        <v>782</v>
      </c>
      <c r="FC109" s="26">
        <v>0.0767263427109974</v>
      </c>
      <c r="FD109" s="17">
        <v>60</v>
      </c>
      <c r="FE109" s="18">
        <v>5700</v>
      </c>
      <c r="FF109" s="18">
        <f t="shared" si="73"/>
        <v>95</v>
      </c>
      <c r="FG109" s="17"/>
      <c r="FH109" s="17"/>
      <c r="FI109" s="58"/>
      <c r="FJ109" s="17">
        <v>384</v>
      </c>
      <c r="FK109" s="18">
        <v>910</v>
      </c>
      <c r="FL109" s="26">
        <v>0.0593406593406593</v>
      </c>
      <c r="FM109" s="17">
        <v>54</v>
      </c>
      <c r="FN109" s="18">
        <v>5122</v>
      </c>
      <c r="FO109" s="18">
        <f t="shared" si="76"/>
        <v>94.8518518518518</v>
      </c>
      <c r="FP109" s="17"/>
      <c r="FQ109" s="17"/>
      <c r="FR109" s="58"/>
      <c r="FS109" s="17">
        <v>825</v>
      </c>
      <c r="FT109" s="18">
        <v>866</v>
      </c>
      <c r="FU109" s="26">
        <v>0.0612009237875289</v>
      </c>
      <c r="FV109" s="17">
        <v>53</v>
      </c>
      <c r="FW109" s="18">
        <v>4957</v>
      </c>
      <c r="FX109" s="18">
        <f t="shared" si="79"/>
        <v>93.5283018867924</v>
      </c>
      <c r="FY109" s="17"/>
      <c r="FZ109" s="17"/>
      <c r="GA109" s="58"/>
      <c r="GB109" s="17">
        <v>828</v>
      </c>
      <c r="GC109" s="17">
        <v>864</v>
      </c>
      <c r="GD109" s="26">
        <v>0.0775462962962963</v>
      </c>
      <c r="GE109" s="17">
        <v>67</v>
      </c>
      <c r="GF109" s="18">
        <v>6427</v>
      </c>
      <c r="GG109" s="18">
        <f t="shared" si="82"/>
        <v>95.9253731343284</v>
      </c>
      <c r="GH109" s="17"/>
      <c r="GI109" s="17"/>
      <c r="GJ109" s="58"/>
      <c r="GK109" s="17">
        <v>1780</v>
      </c>
      <c r="GL109" s="17">
        <v>872</v>
      </c>
      <c r="GM109" s="26">
        <v>0.0527522935779817</v>
      </c>
      <c r="GN109" s="18" t="e">
        <f ca="1">SUMIF([2]Sheet2!D:F,C109,[2]Sheet2!F:F)</f>
        <v>#VALUE!</v>
      </c>
      <c r="GO109" s="18" t="e">
        <f ca="1">SUMIF([2]Sheet2!D:E,C109,[2]Sheet2!E:E)</f>
        <v>#VALUE!</v>
      </c>
      <c r="GP109" s="17"/>
      <c r="GQ109" s="17"/>
      <c r="GR109" s="17"/>
      <c r="GS109" s="58"/>
      <c r="GT109" s="17">
        <v>1524</v>
      </c>
      <c r="GU109" s="18">
        <v>709</v>
      </c>
      <c r="GV109" s="26">
        <v>0.0677009873060649</v>
      </c>
      <c r="GW109" s="18">
        <v>48</v>
      </c>
      <c r="GX109" s="18">
        <v>4582</v>
      </c>
      <c r="GY109" s="17"/>
      <c r="GZ109" s="17"/>
      <c r="HA109" s="17"/>
      <c r="HB109" s="58"/>
      <c r="HC109" s="17">
        <v>1455</v>
      </c>
      <c r="HD109" s="18">
        <v>964</v>
      </c>
      <c r="HE109" s="26">
        <v>0.0778008298755187</v>
      </c>
      <c r="HF109" s="18">
        <v>75</v>
      </c>
      <c r="HG109" s="18">
        <v>7085</v>
      </c>
      <c r="HH109" s="40">
        <v>94.4666666666667</v>
      </c>
      <c r="HI109" s="17"/>
      <c r="HJ109" s="17"/>
      <c r="HK109" s="58"/>
      <c r="HL109" s="18">
        <v>1233</v>
      </c>
      <c r="HM109" s="18">
        <v>1056</v>
      </c>
      <c r="HN109" s="26">
        <v>0.0634469696969697</v>
      </c>
      <c r="HO109" s="18">
        <v>67</v>
      </c>
      <c r="HP109" s="18">
        <v>6360</v>
      </c>
      <c r="HQ109" s="18">
        <f t="shared" si="102"/>
        <v>94.9253731343284</v>
      </c>
      <c r="HR109" s="17"/>
      <c r="HS109" s="17"/>
      <c r="HT109" s="58"/>
      <c r="HU109" s="18">
        <v>1029</v>
      </c>
      <c r="HV109" s="18">
        <v>839</v>
      </c>
      <c r="HW109" s="26">
        <v>0.0393325387365912</v>
      </c>
      <c r="HX109" s="17">
        <v>33</v>
      </c>
      <c r="HY109" s="18">
        <v>3192</v>
      </c>
      <c r="HZ109" s="18">
        <v>96.7272727272727</v>
      </c>
      <c r="IA109" s="17"/>
      <c r="IB109" s="17"/>
      <c r="IC109" s="58"/>
      <c r="ID109" s="18">
        <v>999</v>
      </c>
      <c r="IE109" s="18">
        <v>704</v>
      </c>
      <c r="IF109" s="26">
        <v>0.0383522727272727</v>
      </c>
      <c r="IG109" s="17">
        <v>27</v>
      </c>
      <c r="IH109" s="18">
        <v>2598</v>
      </c>
      <c r="II109" s="17"/>
      <c r="IJ109" s="17"/>
      <c r="IK109" s="17"/>
      <c r="IL109" s="58"/>
      <c r="IM109" s="17">
        <v>1250</v>
      </c>
      <c r="IN109" s="17">
        <v>218</v>
      </c>
      <c r="IO109" s="17">
        <v>22164.61</v>
      </c>
      <c r="IP109" s="17"/>
      <c r="IQ109" s="18">
        <v>241</v>
      </c>
      <c r="IR109" s="18">
        <v>26714.34</v>
      </c>
      <c r="IS109" s="17"/>
      <c r="IT109" s="17"/>
      <c r="IU109" s="17"/>
      <c r="IV109" s="16"/>
      <c r="IW109" s="16"/>
      <c r="IX109" s="16"/>
      <c r="IY109" s="16"/>
      <c r="IZ109" s="41"/>
      <c r="JA109" s="41"/>
      <c r="JB109" s="41"/>
      <c r="JC109" s="41"/>
      <c r="JD109" s="18"/>
      <c r="JE109" s="41"/>
      <c r="JF109" s="18"/>
      <c r="JG109" s="41"/>
      <c r="JH109" s="18"/>
      <c r="JI109" s="18"/>
      <c r="JJ109" s="18"/>
      <c r="JK109" s="18" t="e">
        <f ca="1" t="shared" si="94"/>
        <v>#VALUE!</v>
      </c>
      <c r="JL109" s="18" t="e">
        <f ca="1" t="shared" si="95"/>
        <v>#VALUE!</v>
      </c>
      <c r="JM109" s="18"/>
      <c r="JN109" s="18"/>
      <c r="JO109" s="18"/>
      <c r="JP109" s="18" t="e">
        <f ca="1" t="shared" si="98"/>
        <v>#VALUE!</v>
      </c>
      <c r="JQ109" s="42" t="e">
        <f ca="1" t="shared" si="99"/>
        <v>#VALUE!</v>
      </c>
      <c r="JR109" s="43"/>
      <c r="JS109" s="43"/>
    </row>
    <row r="110" customFormat="1" ht="16.5" spans="1:279">
      <c r="A110" s="12" t="s">
        <v>365</v>
      </c>
      <c r="B110" s="12"/>
      <c r="C110" s="12"/>
      <c r="D110" s="12"/>
      <c r="E110" s="12"/>
      <c r="F110" s="12"/>
      <c r="G110" s="53"/>
      <c r="H110" s="12"/>
      <c r="I110" s="44">
        <f>[2]Sheet2!O2</f>
        <v>0.945520034100597</v>
      </c>
      <c r="J110" s="12" t="e">
        <f>SUM(J5:J109)-#REF!</f>
        <v>#REF!</v>
      </c>
      <c r="K110" s="12">
        <f>SUM(K5:K109)</f>
        <v>32121</v>
      </c>
      <c r="L110" s="12"/>
      <c r="M110" s="54" t="e">
        <f ca="1">SUM(M5:M109)</f>
        <v>#VALUE!</v>
      </c>
      <c r="N110" s="12">
        <v>154833</v>
      </c>
      <c r="O110" s="44">
        <v>0.034030213197445</v>
      </c>
      <c r="P110" s="12">
        <f>SUM(P5:P109)</f>
        <v>5283</v>
      </c>
      <c r="Q110" s="12">
        <f>SUM(Q5:Q109)</f>
        <v>668134</v>
      </c>
      <c r="R110" s="12"/>
      <c r="S110" s="12">
        <f>SUM(S5:S109)</f>
        <v>143746</v>
      </c>
      <c r="T110" s="12">
        <v>140639</v>
      </c>
      <c r="U110" s="44">
        <v>0.0332411351047718</v>
      </c>
      <c r="V110" s="12">
        <f>SUM(V5:V109)</f>
        <v>4697</v>
      </c>
      <c r="W110" s="12">
        <f>SUM(W5:W109)</f>
        <v>599014</v>
      </c>
      <c r="X110" s="12"/>
      <c r="Y110" s="12">
        <f>SUM(Y5:Y109)</f>
        <v>146378</v>
      </c>
      <c r="Z110" s="12">
        <v>152493</v>
      </c>
      <c r="AA110" s="44">
        <v>0.0280799774415875</v>
      </c>
      <c r="AB110" s="12" t="e">
        <f ca="1">SUM(AB5:AB109)</f>
        <v>#VALUE!</v>
      </c>
      <c r="AC110" s="12" t="e">
        <f ca="1">SUM(AC5:AC109)</f>
        <v>#VALUE!</v>
      </c>
      <c r="AD110" s="12"/>
      <c r="AE110" s="12">
        <f>SUM(AE5:AE109)</f>
        <v>132167</v>
      </c>
      <c r="AF110" s="12">
        <f>SUM(AF5:AF109)</f>
        <v>165312</v>
      </c>
      <c r="AG110" s="44">
        <v>0.0237102255174544</v>
      </c>
      <c r="AH110" s="12">
        <f>SUM(AH5:AH109)</f>
        <v>3558</v>
      </c>
      <c r="AI110" s="12">
        <f>SUM(AI5:AI109)</f>
        <v>454250</v>
      </c>
      <c r="AJ110" s="12"/>
      <c r="AK110" s="12">
        <f>SUM(AK5:AK109)</f>
        <v>120658</v>
      </c>
      <c r="AL110" s="12">
        <v>163269</v>
      </c>
      <c r="AM110" s="44">
        <v>0.0291298409373488</v>
      </c>
      <c r="AN110" s="12">
        <f>SUM(AN5:AN109)</f>
        <v>4756</v>
      </c>
      <c r="AO110" s="12">
        <f>SUM(AO5:AO109)</f>
        <v>660510</v>
      </c>
      <c r="AP110" s="12"/>
      <c r="AQ110" s="12">
        <f>SUM(AQ5:AQ109)</f>
        <v>117358</v>
      </c>
      <c r="AR110" s="12">
        <v>140873</v>
      </c>
      <c r="AS110" s="44">
        <v>0.0246179182668077</v>
      </c>
      <c r="AT110" s="12">
        <f>SUM(AT5:AT109)</f>
        <v>3468</v>
      </c>
      <c r="AU110" s="12">
        <f>SUM(AU5:AU109)</f>
        <v>475574</v>
      </c>
      <c r="AV110" s="12"/>
      <c r="AW110" s="12">
        <f>SUM(AW5:AW109)</f>
        <v>113233</v>
      </c>
      <c r="AX110" s="12">
        <v>161234</v>
      </c>
      <c r="AY110" s="44">
        <v>0.0270786558666286</v>
      </c>
      <c r="AZ110" s="12">
        <f>SUM(AZ5:AZ109)</f>
        <v>4366</v>
      </c>
      <c r="BA110" s="12">
        <f>SUM(BA5:BA109)</f>
        <v>586385</v>
      </c>
      <c r="BB110" s="30"/>
      <c r="BC110" s="12">
        <f>SUM(BC5:BC109)</f>
        <v>116707</v>
      </c>
      <c r="BD110" s="12">
        <v>159637</v>
      </c>
      <c r="BE110" s="44">
        <v>0.0345972424939081</v>
      </c>
      <c r="BF110" s="12">
        <f>SUM(BF5:BF109)</f>
        <v>5523</v>
      </c>
      <c r="BG110" s="12">
        <f>SUM(BG5:BG109)</f>
        <v>762215</v>
      </c>
      <c r="BH110" s="30"/>
      <c r="BI110" s="12">
        <f>SUM(BI5:BI109)</f>
        <v>115679</v>
      </c>
      <c r="BJ110" s="12">
        <v>118320</v>
      </c>
      <c r="BK110" s="44">
        <v>0.0238843813387424</v>
      </c>
      <c r="BL110" s="12">
        <f>SUM(BL5:BL109)</f>
        <v>2826</v>
      </c>
      <c r="BM110" s="12">
        <f>SUM(BM5:BM109)</f>
        <v>367960</v>
      </c>
      <c r="BN110" s="12"/>
      <c r="BO110" s="12">
        <f>SUM(BO5:BO109)</f>
        <v>126676</v>
      </c>
      <c r="BP110" s="12">
        <v>106339</v>
      </c>
      <c r="BQ110" s="44">
        <v>0.0276944488851691</v>
      </c>
      <c r="BR110" s="12">
        <f>SUM(BR5:BR109)</f>
        <v>2945</v>
      </c>
      <c r="BS110" s="12">
        <f>SUM(BS5:BS109)</f>
        <v>380945</v>
      </c>
      <c r="BT110" s="12"/>
      <c r="BU110" s="12">
        <f>SUM(BU5:BU109)</f>
        <v>126676</v>
      </c>
      <c r="BV110" s="12">
        <v>106669</v>
      </c>
      <c r="BW110" s="44">
        <v>0.028461877396432</v>
      </c>
      <c r="BX110" s="12">
        <f>SUM(BX5:BX109)</f>
        <v>3036</v>
      </c>
      <c r="BY110" s="12">
        <f>SUM(BY5:BY109)</f>
        <v>397104</v>
      </c>
      <c r="BZ110" s="12"/>
      <c r="CA110" s="12">
        <f>SUM(CA5:CA109)</f>
        <v>127816</v>
      </c>
      <c r="CB110" s="12">
        <v>106732</v>
      </c>
      <c r="CC110" s="44">
        <v>0.0304219915301878</v>
      </c>
      <c r="CD110" s="12">
        <f>SUM(CD5:CD109)</f>
        <v>3247</v>
      </c>
      <c r="CE110" s="12">
        <f>SUM(CE5:CE109)</f>
        <v>407960</v>
      </c>
      <c r="CF110" s="12"/>
      <c r="CG110" s="12">
        <f>SUM(CG5:CG109)</f>
        <v>123773</v>
      </c>
      <c r="CH110" s="12">
        <v>107307</v>
      </c>
      <c r="CI110" s="44">
        <v>0.0316568350620183</v>
      </c>
      <c r="CJ110" s="12">
        <f>SUM(CJ5:CJ109)</f>
        <v>3397</v>
      </c>
      <c r="CK110" s="12">
        <f>SUM(CK5:CK109)</f>
        <v>419265</v>
      </c>
      <c r="CL110" s="12"/>
      <c r="CM110" s="12">
        <f>SUM(CM5:CM109)</f>
        <v>122030</v>
      </c>
      <c r="CN110" s="12">
        <v>104005</v>
      </c>
      <c r="CO110" s="44">
        <v>0.0318061631652324</v>
      </c>
      <c r="CP110" s="12">
        <f>SUM(CP5:CP109)</f>
        <v>3308</v>
      </c>
      <c r="CQ110" s="12">
        <f>SUM(CQ5:CQ109)</f>
        <v>403938</v>
      </c>
      <c r="CR110" s="12"/>
      <c r="CS110" s="12">
        <f>SUM(CS5:CS109)</f>
        <v>121791</v>
      </c>
      <c r="CT110" s="12">
        <v>99904</v>
      </c>
      <c r="CU110" s="44">
        <v>0.0333720371556694</v>
      </c>
      <c r="CV110" s="12">
        <f>SUM(CV5:CV109)</f>
        <v>3334</v>
      </c>
      <c r="CW110" s="12">
        <f>SUM(CW5:CW109)</f>
        <v>413056</v>
      </c>
      <c r="CX110" s="12"/>
      <c r="CY110" s="12">
        <f>SUM(CY5:CY109)</f>
        <v>123789</v>
      </c>
      <c r="CZ110" s="12">
        <v>96181</v>
      </c>
      <c r="DA110" s="44">
        <v>0.0319917655254156</v>
      </c>
      <c r="DB110" s="12">
        <f>SUM(DB5:DB109)</f>
        <v>3077</v>
      </c>
      <c r="DC110" s="12">
        <f>SUM(DC5:DC109)</f>
        <v>391426</v>
      </c>
      <c r="DD110" s="12"/>
      <c r="DE110" s="12">
        <f>SUM(DC5:DC92)</f>
        <v>376840</v>
      </c>
      <c r="DF110" s="12">
        <f>SUM(DF5:DF92)</f>
        <v>-21742</v>
      </c>
      <c r="DG110" s="59">
        <f>DF110/DE110</f>
        <v>-0.0576955737182889</v>
      </c>
      <c r="DH110" s="12">
        <f>SUM(DH5:DH109)</f>
        <v>127347</v>
      </c>
      <c r="DI110" s="12">
        <v>97879</v>
      </c>
      <c r="DJ110" s="44">
        <v>0.0313550404070332</v>
      </c>
      <c r="DK110" s="12">
        <f>SUM(DK5:DK109)</f>
        <v>3069</v>
      </c>
      <c r="DL110" s="12">
        <f>SUM(DL5:DL109)</f>
        <v>385423</v>
      </c>
      <c r="DM110" s="12"/>
      <c r="DN110" s="12">
        <f>SUM(DL5:DL92)</f>
        <v>374520</v>
      </c>
      <c r="DO110" s="12">
        <f>SUM(DO5:DO92)</f>
        <v>-27318</v>
      </c>
      <c r="DP110" s="59">
        <f>DO110/DN110</f>
        <v>-0.0729413649471323</v>
      </c>
      <c r="DQ110" s="12">
        <f>SUM(DQ5:DQ109)</f>
        <v>131514</v>
      </c>
      <c r="DR110" s="12">
        <v>95931</v>
      </c>
      <c r="DS110" s="44">
        <v>0.0329716150149587</v>
      </c>
      <c r="DT110" s="12">
        <f>SUM(DT5:DT109)</f>
        <v>3163</v>
      </c>
      <c r="DU110" s="12">
        <f>SUM(DU5:DU109)</f>
        <v>401394</v>
      </c>
      <c r="DV110" s="12"/>
      <c r="DW110" s="12">
        <f>SUM(DU5:DU92)</f>
        <v>383856</v>
      </c>
      <c r="DX110" s="12">
        <f>SUM(DX5:DX92)</f>
        <v>-24950</v>
      </c>
      <c r="DY110" s="59">
        <f>DX110/DW110</f>
        <v>-0.0649983327080989</v>
      </c>
      <c r="DZ110" s="12">
        <f>SUM(DZ5:DZ109)</f>
        <v>134700</v>
      </c>
      <c r="EA110" s="12">
        <v>85475</v>
      </c>
      <c r="EB110" s="44">
        <v>0.032851711026616</v>
      </c>
      <c r="EC110" s="12">
        <f>SUM(EC5:EC109)</f>
        <v>2808</v>
      </c>
      <c r="ED110" s="12">
        <f>SUM(ED5:ED109)</f>
        <v>367126</v>
      </c>
      <c r="EE110" s="12"/>
      <c r="EF110" s="12">
        <f>SUM(ED5:ED92)</f>
        <v>349402</v>
      </c>
      <c r="EG110" s="12">
        <f>SUM(EG5:EG92)</f>
        <v>-20214</v>
      </c>
      <c r="EH110" s="59">
        <f>EG110/EF110</f>
        <v>-0.0578531319225419</v>
      </c>
      <c r="EI110" s="12">
        <f>SUM(EI5:EI109)</f>
        <v>127135</v>
      </c>
      <c r="EJ110" s="12">
        <v>94345</v>
      </c>
      <c r="EK110" s="44">
        <v>0.0320419736075044</v>
      </c>
      <c r="EL110" s="12">
        <f>SUM(EL5:EL109)</f>
        <v>3023</v>
      </c>
      <c r="EM110" s="12">
        <f>SUM(EM5:EM109)</f>
        <v>369628</v>
      </c>
      <c r="EN110" s="12"/>
      <c r="EO110" s="12">
        <f>SUM(EM5:EM92)</f>
        <v>352890</v>
      </c>
      <c r="EP110" s="12">
        <f>SUM(EP5:EP92)</f>
        <v>-23524</v>
      </c>
      <c r="EQ110" s="59">
        <f>EP110/EO110</f>
        <v>-0.0666609991782142</v>
      </c>
      <c r="ER110" s="12">
        <f>SUM(ER5:ER109)</f>
        <v>125866</v>
      </c>
      <c r="ES110" s="12">
        <v>100264</v>
      </c>
      <c r="ET110" s="44">
        <v>0.0357855262108035</v>
      </c>
      <c r="EU110" s="12">
        <f>SUM(EU5:EU109)</f>
        <v>3588</v>
      </c>
      <c r="EV110" s="12">
        <f>SUM(EV5:EV109)</f>
        <v>447691</v>
      </c>
      <c r="EW110" s="12"/>
      <c r="EX110" s="12">
        <f>SUM(EV5:EV92)</f>
        <v>422578</v>
      </c>
      <c r="EY110" s="12">
        <f>SUM(EY5:EY92)</f>
        <v>-29168</v>
      </c>
      <c r="EZ110" s="59">
        <f>EY110/EX110</f>
        <v>-0.069023943508654</v>
      </c>
      <c r="FA110" s="12">
        <f>SUM(FA5:FA109)</f>
        <v>131144</v>
      </c>
      <c r="FB110" s="12">
        <v>107339</v>
      </c>
      <c r="FC110" s="44">
        <v>0.0362030576025489</v>
      </c>
      <c r="FD110" s="12">
        <f>SUM(FD5:FD109)</f>
        <v>3886</v>
      </c>
      <c r="FE110" s="12">
        <f>SUM(FE5:FE109)</f>
        <v>500996</v>
      </c>
      <c r="FF110" s="12"/>
      <c r="FG110" s="12">
        <f>SUM(FE5:FE92)</f>
        <v>474850</v>
      </c>
      <c r="FH110" s="12">
        <f>SUM(FH5:FH92)</f>
        <v>-33719</v>
      </c>
      <c r="FI110" s="59">
        <f>FH110/FG110</f>
        <v>-0.0710097925660735</v>
      </c>
      <c r="FJ110" s="12">
        <f>SUM(FJ5:FJ109)</f>
        <v>128340</v>
      </c>
      <c r="FK110" s="12">
        <v>95289</v>
      </c>
      <c r="FL110" s="44">
        <v>0.032616566445235</v>
      </c>
      <c r="FM110" s="12">
        <f>SUM(FM5:FM109)</f>
        <v>3108</v>
      </c>
      <c r="FN110" s="12">
        <f>SUM(FN5:FN109)</f>
        <v>432439</v>
      </c>
      <c r="FO110" s="12"/>
      <c r="FP110" s="12">
        <f>SUM(FN5:FN92)</f>
        <v>409895</v>
      </c>
      <c r="FQ110" s="12">
        <f>SUM(FQ5:FQ92)</f>
        <v>-24813</v>
      </c>
      <c r="FR110" s="59">
        <f>FQ110/FP110</f>
        <v>-0.0605350150648337</v>
      </c>
      <c r="FS110" s="12">
        <f>SUM(FS5:FS109)</f>
        <v>154019</v>
      </c>
      <c r="FT110" s="12">
        <v>82517</v>
      </c>
      <c r="FU110" s="44">
        <v>0.0254371826411527</v>
      </c>
      <c r="FV110" s="12">
        <f>SUM(FV5:FV109)</f>
        <v>2903</v>
      </c>
      <c r="FW110" s="12">
        <f>SUM(FW5:FW109)</f>
        <v>406989</v>
      </c>
      <c r="FX110" s="12"/>
      <c r="FY110" s="12">
        <f>SUM(FW5:FW92)</f>
        <v>386793</v>
      </c>
      <c r="FZ110" s="12">
        <f>SUM(FZ5:FZ92)</f>
        <v>-27355</v>
      </c>
      <c r="GA110" s="59">
        <f>FZ110/FY110</f>
        <v>-0.0707225828802486</v>
      </c>
      <c r="GB110" s="12">
        <f>SUM(GB5:GB109)</f>
        <v>146064</v>
      </c>
      <c r="GC110" s="12">
        <v>78302</v>
      </c>
      <c r="GD110" s="44">
        <v>0.033511276851166</v>
      </c>
      <c r="GE110" s="12">
        <f>SUM(GE5:GE109)</f>
        <v>2624</v>
      </c>
      <c r="GF110" s="12">
        <f>SUM(GF5:GF109)</f>
        <v>377154</v>
      </c>
      <c r="GG110" s="12"/>
      <c r="GH110" s="12">
        <f>SUM(GF5:GF92)</f>
        <v>358283</v>
      </c>
      <c r="GI110" s="12">
        <f>SUM(GI5:GI92)</f>
        <v>-24824</v>
      </c>
      <c r="GJ110" s="59">
        <f>GI110/GH110</f>
        <v>-0.0692860113374065</v>
      </c>
      <c r="GK110" s="12">
        <f>SUM(GK5:GK109)</f>
        <v>150984</v>
      </c>
      <c r="GL110" s="12">
        <v>85870</v>
      </c>
      <c r="GM110" s="44">
        <v>0.0372190520554326</v>
      </c>
      <c r="GN110" s="12" t="e">
        <f ca="1">SUM(GN5:GN109)</f>
        <v>#VALUE!</v>
      </c>
      <c r="GO110" s="12" t="e">
        <f ca="1">SUM(GO5:GO109)</f>
        <v>#VALUE!</v>
      </c>
      <c r="GP110" s="12"/>
      <c r="GQ110" s="12">
        <f>SUM(GO5:GO92)</f>
        <v>397519</v>
      </c>
      <c r="GR110" s="12">
        <f>SUM(GR5:GR92)</f>
        <v>-31362</v>
      </c>
      <c r="GS110" s="59">
        <f>GR110/GQ110</f>
        <v>-0.0788943421572302</v>
      </c>
      <c r="GT110" s="12">
        <f>SUM(GT5:GT109)</f>
        <v>149935</v>
      </c>
      <c r="GU110" s="12">
        <v>117414</v>
      </c>
      <c r="GV110" s="44">
        <v>0.0249629516071337</v>
      </c>
      <c r="GW110" s="12">
        <f>SUM(GW5:GW109)</f>
        <v>3269</v>
      </c>
      <c r="GX110" s="12">
        <f>SUM(GX5:GX109)</f>
        <v>424779</v>
      </c>
      <c r="GY110" s="12"/>
      <c r="GZ110" s="12">
        <f>SUM(GX5:GX92)</f>
        <v>411650</v>
      </c>
      <c r="HA110" s="12">
        <f>SUM(HA5:HA92)</f>
        <v>-33458</v>
      </c>
      <c r="HB110" s="59">
        <f>HA110/GZ110</f>
        <v>-0.0812777845256893</v>
      </c>
      <c r="HC110" s="12">
        <f>SUM(HC5:HC109)</f>
        <v>154652</v>
      </c>
      <c r="HD110" s="12">
        <v>101749</v>
      </c>
      <c r="HE110" s="44">
        <v>0.0345261378490206</v>
      </c>
      <c r="HF110" s="12">
        <f>SUM(HF5:HF109)</f>
        <v>3513</v>
      </c>
      <c r="HG110" s="12">
        <f>SUM(HG5:HG109)</f>
        <v>456317</v>
      </c>
      <c r="HH110" s="12"/>
      <c r="HI110" s="12">
        <f>SUM(HG5:HG92)</f>
        <v>441929</v>
      </c>
      <c r="HJ110" s="12">
        <f>SUM(HJ5:HJ92)</f>
        <v>-33760</v>
      </c>
      <c r="HK110" s="59">
        <f>HJ110/HI110</f>
        <v>-0.0763923616689559</v>
      </c>
      <c r="HL110" s="12">
        <f>SUM(HL5:HL109)</f>
        <v>156280</v>
      </c>
      <c r="HM110" s="12">
        <v>100005</v>
      </c>
      <c r="HN110" s="44">
        <v>0.0334383280835958</v>
      </c>
      <c r="HO110" s="12">
        <f>SUM(HO5:HO109)</f>
        <v>3344</v>
      </c>
      <c r="HP110" s="12">
        <f>SUM(HP5:HP109)</f>
        <v>437126</v>
      </c>
      <c r="HQ110" s="12"/>
      <c r="HR110" s="12">
        <f>SUM(HP5:HP92)</f>
        <v>418636</v>
      </c>
      <c r="HS110" s="12">
        <f>SUM(HS5:HS92)</f>
        <v>-28370</v>
      </c>
      <c r="HT110" s="59">
        <f>HS110/HR110</f>
        <v>-0.0677677027298178</v>
      </c>
      <c r="HU110" s="12">
        <f>SUM(HU5:HU109)</f>
        <v>159900</v>
      </c>
      <c r="HV110" s="12">
        <v>91570</v>
      </c>
      <c r="HW110" s="44">
        <v>0.0321611881620618</v>
      </c>
      <c r="HX110" s="12">
        <f>SUM(HX5:HX109)</f>
        <v>2945</v>
      </c>
      <c r="HY110" s="12">
        <f>SUM(HY5:HY109)</f>
        <v>384223</v>
      </c>
      <c r="HZ110" s="12"/>
      <c r="IA110" s="12">
        <f>SUM(HY5:HY92)</f>
        <v>370960</v>
      </c>
      <c r="IB110" s="12">
        <f>SUM(IB5:IB92)</f>
        <v>-27495.0000000001</v>
      </c>
      <c r="IC110" s="59">
        <f>IB110/IA110</f>
        <v>-0.0741185033426787</v>
      </c>
      <c r="ID110" s="12">
        <f>SUM(ID5:ID109)</f>
        <v>164247</v>
      </c>
      <c r="IE110" s="12">
        <v>87444</v>
      </c>
      <c r="IF110" s="44">
        <v>0.0257879328484516</v>
      </c>
      <c r="IG110" s="12">
        <f>SUM(IG5:IG109)</f>
        <v>2255</v>
      </c>
      <c r="IH110" s="12">
        <f>SUM(IH5:IH109)</f>
        <v>303735</v>
      </c>
      <c r="II110" s="12"/>
      <c r="IJ110" s="12">
        <f>SUM(IH5:IH92)</f>
        <v>294258</v>
      </c>
      <c r="IK110" s="12">
        <f>SUM(IK5:IK92)</f>
        <v>-19024.9999999999</v>
      </c>
      <c r="IL110" s="59">
        <f>IK110/IJ110</f>
        <v>-0.0646541470410316</v>
      </c>
      <c r="IM110" s="12">
        <f>SUM(IM5:IM109)</f>
        <v>166789</v>
      </c>
      <c r="IN110" s="12"/>
      <c r="IO110" s="12">
        <f t="shared" ref="IO110:JL110" si="104">SUM(IO5:IO109)</f>
        <v>736362.74</v>
      </c>
      <c r="IP110" s="12">
        <f t="shared" si="104"/>
        <v>16882852.98</v>
      </c>
      <c r="IQ110" s="12">
        <f t="shared" si="104"/>
        <v>64523</v>
      </c>
      <c r="IR110" s="12">
        <f t="shared" si="104"/>
        <v>8979836.84</v>
      </c>
      <c r="IS110" s="12">
        <f t="shared" si="104"/>
        <v>0</v>
      </c>
      <c r="IT110" s="12">
        <f t="shared" si="104"/>
        <v>0</v>
      </c>
      <c r="IU110" s="12">
        <f t="shared" si="104"/>
        <v>0</v>
      </c>
      <c r="IV110" s="12">
        <f t="shared" si="104"/>
        <v>0</v>
      </c>
      <c r="IW110" s="12">
        <f t="shared" si="104"/>
        <v>0</v>
      </c>
      <c r="IX110" s="12">
        <f t="shared" si="104"/>
        <v>0</v>
      </c>
      <c r="IY110" s="12">
        <f t="shared" si="104"/>
        <v>0</v>
      </c>
      <c r="IZ110" s="12">
        <f t="shared" si="104"/>
        <v>0</v>
      </c>
      <c r="JA110" s="12">
        <f t="shared" si="104"/>
        <v>0</v>
      </c>
      <c r="JB110" s="12">
        <f t="shared" si="104"/>
        <v>0</v>
      </c>
      <c r="JC110" s="12">
        <f t="shared" si="104"/>
        <v>0</v>
      </c>
      <c r="JD110" s="12">
        <f t="shared" si="104"/>
        <v>0</v>
      </c>
      <c r="JE110" s="12">
        <f t="shared" si="104"/>
        <v>0</v>
      </c>
      <c r="JF110" s="12">
        <f t="shared" si="104"/>
        <v>0</v>
      </c>
      <c r="JG110" s="12">
        <f t="shared" si="104"/>
        <v>0</v>
      </c>
      <c r="JH110" s="12">
        <f t="shared" si="104"/>
        <v>0</v>
      </c>
      <c r="JI110" s="12">
        <f t="shared" si="104"/>
        <v>0</v>
      </c>
      <c r="JJ110" s="12">
        <f t="shared" si="104"/>
        <v>0</v>
      </c>
      <c r="JK110" s="12" t="e">
        <f ca="1" t="shared" si="104"/>
        <v>#VALUE!</v>
      </c>
      <c r="JL110" s="12" t="e">
        <f ca="1" t="shared" si="104"/>
        <v>#VALUE!</v>
      </c>
      <c r="JM110" s="12">
        <f>SUM(JL5:JL92)</f>
        <v>13605983</v>
      </c>
      <c r="JN110" s="12">
        <f>SUM(JN5:JN92)</f>
        <v>-1011423</v>
      </c>
      <c r="JO110" s="59">
        <f>JN110/JM110</f>
        <v>-0.0743366355815673</v>
      </c>
      <c r="JP110" s="12">
        <v>908666.74</v>
      </c>
      <c r="JQ110" s="12">
        <v>39897761.82</v>
      </c>
      <c r="JR110" s="12">
        <v>20839700</v>
      </c>
      <c r="JS110" s="44" t="e">
        <f ca="1">JL110/JR110</f>
        <v>#VALUE!</v>
      </c>
    </row>
    <row r="111" customFormat="1"/>
    <row r="112" customFormat="1" ht="16.5" spans="23:197">
      <c r="W112" s="56"/>
      <c r="GB112">
        <v>146154</v>
      </c>
      <c r="GO112" s="60"/>
    </row>
    <row r="113" customFormat="1" ht="16.5" spans="23:197">
      <c r="W113" s="56"/>
      <c r="GO113" s="61"/>
    </row>
    <row r="114" customFormat="1" ht="16.5" spans="23:23">
      <c r="W114" s="56"/>
    </row>
    <row r="115" customFormat="1" spans="23:23">
      <c r="W115" s="57"/>
    </row>
    <row r="116" customFormat="1" spans="23:23">
      <c r="W116" s="57"/>
    </row>
  </sheetData>
  <mergeCells count="59">
    <mergeCell ref="N3:S3"/>
    <mergeCell ref="T3:Y3"/>
    <mergeCell ref="Z3:AE3"/>
    <mergeCell ref="AF3:AK3"/>
    <mergeCell ref="AL3:AQ3"/>
    <mergeCell ref="AR3:AW3"/>
    <mergeCell ref="AX3:BC3"/>
    <mergeCell ref="BD3:BI3"/>
    <mergeCell ref="BJ3:BO3"/>
    <mergeCell ref="BP3:BU3"/>
    <mergeCell ref="BV3:CA3"/>
    <mergeCell ref="CB3:CG3"/>
    <mergeCell ref="CH3:CM3"/>
    <mergeCell ref="CN3:CS3"/>
    <mergeCell ref="CT3:CY3"/>
    <mergeCell ref="CZ3:DH3"/>
    <mergeCell ref="DK3:DQ3"/>
    <mergeCell ref="DT3:DZ3"/>
    <mergeCell ref="EC3:EI3"/>
    <mergeCell ref="EL3:ER3"/>
    <mergeCell ref="EU3:FA3"/>
    <mergeCell ref="FD3:FJ3"/>
    <mergeCell ref="FK3:FS3"/>
    <mergeCell ref="FT3:GB3"/>
    <mergeCell ref="GC3:GK3"/>
    <mergeCell ref="GL3:GT3"/>
    <mergeCell ref="GU3:HC3"/>
    <mergeCell ref="HD3:HL3"/>
    <mergeCell ref="HM3:HU3"/>
    <mergeCell ref="HV3:ID3"/>
    <mergeCell ref="IE3:IM3"/>
    <mergeCell ref="IO3:IP3"/>
    <mergeCell ref="IQ3:IR3"/>
    <mergeCell ref="IS3:IT3"/>
    <mergeCell ref="IU3:IV3"/>
    <mergeCell ref="IW3:IX3"/>
    <mergeCell ref="IY3:IZ3"/>
    <mergeCell ref="JA3:JB3"/>
    <mergeCell ref="JC3:JD3"/>
    <mergeCell ref="JE3:JF3"/>
    <mergeCell ref="JG3:JH3"/>
    <mergeCell ref="JI3:JJ3"/>
    <mergeCell ref="JK3:JO3"/>
    <mergeCell ref="JP3:JQ3"/>
    <mergeCell ref="A3:A4"/>
    <mergeCell ref="B3:B4"/>
    <mergeCell ref="C3:C4"/>
    <mergeCell ref="D3:D4"/>
    <mergeCell ref="E3:E4"/>
    <mergeCell ref="F3:F4"/>
    <mergeCell ref="G3:G4"/>
    <mergeCell ref="H3:H4"/>
    <mergeCell ref="I3:I4"/>
    <mergeCell ref="J3:J4"/>
    <mergeCell ref="K3:K4"/>
    <mergeCell ref="L3:L4"/>
    <mergeCell ref="M3:M4"/>
    <mergeCell ref="A1:JS2"/>
    <mergeCell ref="JR5:JS109"/>
  </mergeCells>
  <conditionalFormatting sqref="IE36">
    <cfRule type="cellIs" dxfId="0" priority="52" operator="lessThan">
      <formula>200</formula>
    </cfRule>
  </conditionalFormatting>
  <conditionalFormatting sqref="IO36:IP36">
    <cfRule type="cellIs" dxfId="0" priority="53" operator="lessThan">
      <formula>200</formula>
    </cfRule>
  </conditionalFormatting>
  <conditionalFormatting sqref="C77">
    <cfRule type="duplicateValues" dxfId="1" priority="99"/>
  </conditionalFormatting>
  <conditionalFormatting sqref="E77">
    <cfRule type="duplicateValues" dxfId="1" priority="100"/>
  </conditionalFormatting>
  <conditionalFormatting sqref="IO79:IP79">
    <cfRule type="cellIs" dxfId="0" priority="104" operator="lessThan">
      <formula>200</formula>
    </cfRule>
  </conditionalFormatting>
  <conditionalFormatting sqref="C82">
    <cfRule type="duplicateValues" dxfId="1" priority="102"/>
  </conditionalFormatting>
  <conditionalFormatting sqref="E82">
    <cfRule type="duplicateValues" dxfId="1" priority="103"/>
  </conditionalFormatting>
  <conditionalFormatting sqref="IO82:IP82">
    <cfRule type="cellIs" dxfId="0" priority="101" operator="lessThan">
      <formula>200</formula>
    </cfRule>
  </conditionalFormatting>
  <conditionalFormatting sqref="IO91:IP91">
    <cfRule type="cellIs" dxfId="0" priority="83" operator="lessThan">
      <formula>200</formula>
    </cfRule>
  </conditionalFormatting>
  <conditionalFormatting sqref="H92">
    <cfRule type="cellIs" dxfId="2" priority="51" operator="lessThan">
      <formula>0.9</formula>
    </cfRule>
  </conditionalFormatting>
  <conditionalFormatting sqref="IE92">
    <cfRule type="cellIs" dxfId="0" priority="49" operator="lessThan">
      <formula>200</formula>
    </cfRule>
  </conditionalFormatting>
  <conditionalFormatting sqref="IO92:IP92">
    <cfRule type="cellIs" dxfId="0" priority="50" operator="lessThan">
      <formula>200</formula>
    </cfRule>
  </conditionalFormatting>
  <conditionalFormatting sqref="C93">
    <cfRule type="duplicateValues" dxfId="1" priority="16"/>
  </conditionalFormatting>
  <conditionalFormatting sqref="D93">
    <cfRule type="duplicateValues" dxfId="1" priority="14"/>
  </conditionalFormatting>
  <conditionalFormatting sqref="D101">
    <cfRule type="duplicateValues" dxfId="1" priority="12"/>
  </conditionalFormatting>
  <conditionalFormatting sqref="D102">
    <cfRule type="duplicateValues" dxfId="1" priority="11"/>
  </conditionalFormatting>
  <conditionalFormatting sqref="D103">
    <cfRule type="duplicateValues" dxfId="1" priority="10"/>
  </conditionalFormatting>
  <conditionalFormatting sqref="D107">
    <cfRule type="duplicateValues" dxfId="1" priority="9"/>
  </conditionalFormatting>
  <conditionalFormatting sqref="C80:C81">
    <cfRule type="duplicateValues" dxfId="1" priority="122"/>
  </conditionalFormatting>
  <conditionalFormatting sqref="C94:C100">
    <cfRule type="duplicateValues" dxfId="1" priority="15"/>
  </conditionalFormatting>
  <conditionalFormatting sqref="D94:D100">
    <cfRule type="duplicateValues" dxfId="1" priority="13"/>
  </conditionalFormatting>
  <conditionalFormatting sqref="D108:D109">
    <cfRule type="duplicateValues" dxfId="1" priority="8"/>
  </conditionalFormatting>
  <conditionalFormatting sqref="E80:E81">
    <cfRule type="duplicateValues" dxfId="1" priority="123"/>
  </conditionalFormatting>
  <conditionalFormatting sqref="I5:I109">
    <cfRule type="cellIs" dxfId="2" priority="126" operator="lessThan">
      <formula>0.9</formula>
    </cfRule>
  </conditionalFormatting>
  <conditionalFormatting sqref="L5:L109">
    <cfRule type="colorScale" priority="125">
      <colorScale>
        <cfvo type="num" val="0"/>
        <cfvo type="num" val="20"/>
        <cfvo type="num" val="35"/>
        <color rgb="FF00B050"/>
        <color rgb="FFFFFF00"/>
        <color theme="9" tint="0.399914548173467"/>
      </colorScale>
    </cfRule>
  </conditionalFormatting>
  <conditionalFormatting sqref="N5:N92">
    <cfRule type="cellIs" dxfId="0" priority="60" operator="lessThan">
      <formula>200</formula>
    </cfRule>
  </conditionalFormatting>
  <conditionalFormatting sqref="N93:N109">
    <cfRule type="cellIs" dxfId="0" priority="19" operator="lessThan">
      <formula>200</formula>
    </cfRule>
  </conditionalFormatting>
  <conditionalFormatting sqref="P5:P109">
    <cfRule type="colorScale" priority="80">
      <colorScale>
        <cfvo type="num" val="0"/>
        <cfvo type="num" val="10"/>
        <cfvo type="num" val="100"/>
        <color rgb="FF00B050"/>
        <color rgb="FFFFFF00"/>
        <color theme="9" tint="0.399884029663991"/>
      </colorScale>
    </cfRule>
  </conditionalFormatting>
  <conditionalFormatting sqref="S5:S109">
    <cfRule type="cellIs" dxfId="0" priority="79" operator="lessThan">
      <formula>200</formula>
    </cfRule>
  </conditionalFormatting>
  <conditionalFormatting sqref="V5:V109">
    <cfRule type="colorScale" priority="127">
      <colorScale>
        <cfvo type="num" val="0"/>
        <cfvo type="num" val="10"/>
        <cfvo type="num" val="100"/>
        <color rgb="FF00B050"/>
        <color rgb="FFFFFF00"/>
        <color theme="9" tint="0.399884029663991"/>
      </colorScale>
    </cfRule>
  </conditionalFormatting>
  <conditionalFormatting sqref="Y5:Y109">
    <cfRule type="cellIs" dxfId="0" priority="124" operator="lessThan">
      <formula>200</formula>
    </cfRule>
  </conditionalFormatting>
  <conditionalFormatting sqref="AB5:AB109">
    <cfRule type="colorScale" priority="78">
      <colorScale>
        <cfvo type="num" val="0"/>
        <cfvo type="num" val="10"/>
        <cfvo type="num" val="100"/>
        <color rgb="FF00B050"/>
        <color rgb="FFFFFF00"/>
        <color theme="9" tint="0.399884029663991"/>
      </colorScale>
    </cfRule>
  </conditionalFormatting>
  <conditionalFormatting sqref="AE5:AE109">
    <cfRule type="cellIs" dxfId="0" priority="77" operator="lessThan">
      <formula>200</formula>
    </cfRule>
  </conditionalFormatting>
  <conditionalFormatting sqref="AH5:AH92">
    <cfRule type="colorScale" priority="41">
      <colorScale>
        <cfvo type="num" val="0"/>
        <cfvo type="num" val="10"/>
        <cfvo type="num" val="100"/>
        <color rgb="FF00B050"/>
        <color rgb="FFFFFF00"/>
        <color theme="9" tint="0.399884029663991"/>
      </colorScale>
    </cfRule>
  </conditionalFormatting>
  <conditionalFormatting sqref="AH93:AH109">
    <cfRule type="colorScale" priority="6">
      <colorScale>
        <cfvo type="num" val="0"/>
        <cfvo type="num" val="10"/>
        <cfvo type="num" val="100"/>
        <color rgb="FF00B050"/>
        <color rgb="FFFFFF00"/>
        <color theme="9" tint="0.399884029663991"/>
      </colorScale>
    </cfRule>
  </conditionalFormatting>
  <conditionalFormatting sqref="AK5:AK92">
    <cfRule type="cellIs" dxfId="0" priority="71" operator="lessThan">
      <formula>200</formula>
    </cfRule>
  </conditionalFormatting>
  <conditionalFormatting sqref="AK93:AK109">
    <cfRule type="cellIs" dxfId="0" priority="5" operator="lessThan">
      <formula>200</formula>
    </cfRule>
  </conditionalFormatting>
  <conditionalFormatting sqref="AN5:AN109">
    <cfRule type="colorScale" priority="34">
      <colorScale>
        <cfvo type="num" val="0"/>
        <cfvo type="num" val="10"/>
        <cfvo type="num" val="100"/>
        <color rgb="FF00B050"/>
        <color rgb="FFFFFF00"/>
        <color theme="9" tint="0.399884029663991"/>
      </colorScale>
    </cfRule>
  </conditionalFormatting>
  <conditionalFormatting sqref="AQ5:AQ109">
    <cfRule type="cellIs" dxfId="0" priority="33" operator="lessThan">
      <formula>200</formula>
    </cfRule>
  </conditionalFormatting>
  <conditionalFormatting sqref="AT5:AT109">
    <cfRule type="colorScale" priority="70">
      <colorScale>
        <cfvo type="num" val="0"/>
        <cfvo type="num" val="10"/>
        <cfvo type="num" val="100"/>
        <color rgb="FF00B050"/>
        <color rgb="FFFFFF00"/>
        <color theme="9" tint="0.399884029663991"/>
      </colorScale>
    </cfRule>
  </conditionalFormatting>
  <conditionalFormatting sqref="AW5:AW109">
    <cfRule type="cellIs" dxfId="0" priority="38" operator="lessThan">
      <formula>200</formula>
    </cfRule>
  </conditionalFormatting>
  <conditionalFormatting sqref="AZ5:AZ109">
    <cfRule type="colorScale" priority="69">
      <colorScale>
        <cfvo type="num" val="0"/>
        <cfvo type="num" val="10"/>
        <cfvo type="num" val="100"/>
        <color rgb="FF00B050"/>
        <color rgb="FFFFFF00"/>
        <color theme="9" tint="0.399884029663991"/>
      </colorScale>
    </cfRule>
  </conditionalFormatting>
  <conditionalFormatting sqref="BC5:BC109">
    <cfRule type="cellIs" dxfId="0" priority="37" operator="lessThan">
      <formula>200</formula>
    </cfRule>
  </conditionalFormatting>
  <conditionalFormatting sqref="BD5:BD92">
    <cfRule type="cellIs" dxfId="0" priority="68" operator="lessThan">
      <formula>200</formula>
    </cfRule>
  </conditionalFormatting>
  <conditionalFormatting sqref="BD93:BD109">
    <cfRule type="cellIs" dxfId="0" priority="4" operator="lessThan">
      <formula>200</formula>
    </cfRule>
  </conditionalFormatting>
  <conditionalFormatting sqref="BF5:BF109">
    <cfRule type="colorScale" priority="67">
      <colorScale>
        <cfvo type="num" val="0"/>
        <cfvo type="num" val="10"/>
        <cfvo type="num" val="100"/>
        <color rgb="FF00B050"/>
        <color rgb="FFFFFF00"/>
        <color theme="9" tint="0.399884029663991"/>
      </colorScale>
    </cfRule>
  </conditionalFormatting>
  <conditionalFormatting sqref="BI5:BI109">
    <cfRule type="cellIs" dxfId="0" priority="66" operator="lessThan">
      <formula>200</formula>
    </cfRule>
  </conditionalFormatting>
  <conditionalFormatting sqref="BJ5:BJ92">
    <cfRule type="cellIs" dxfId="0" priority="65" operator="lessThan">
      <formula>200</formula>
    </cfRule>
  </conditionalFormatting>
  <conditionalFormatting sqref="BJ93:BJ109">
    <cfRule type="cellIs" dxfId="0" priority="24" operator="lessThan">
      <formula>200</formula>
    </cfRule>
  </conditionalFormatting>
  <conditionalFormatting sqref="BL5:BL109">
    <cfRule type="colorScale" priority="97">
      <colorScale>
        <cfvo type="num" val="0"/>
        <cfvo type="num" val="10"/>
        <cfvo type="num" val="100"/>
        <color rgb="FF00B050"/>
        <color rgb="FFFFFF00"/>
        <color theme="9" tint="0.399884029663991"/>
      </colorScale>
    </cfRule>
  </conditionalFormatting>
  <conditionalFormatting sqref="BO5:BO109">
    <cfRule type="cellIs" dxfId="0" priority="96" operator="lessThan">
      <formula>200</formula>
    </cfRule>
  </conditionalFormatting>
  <conditionalFormatting sqref="BP5:BP92">
    <cfRule type="cellIs" dxfId="0" priority="64" operator="lessThan">
      <formula>200</formula>
    </cfRule>
  </conditionalFormatting>
  <conditionalFormatting sqref="BP93:BP109">
    <cfRule type="cellIs" dxfId="0" priority="23" operator="lessThan">
      <formula>200</formula>
    </cfRule>
  </conditionalFormatting>
  <conditionalFormatting sqref="BR5:BR109">
    <cfRule type="colorScale" priority="95">
      <colorScale>
        <cfvo type="num" val="0"/>
        <cfvo type="num" val="10"/>
        <cfvo type="num" val="100"/>
        <color rgb="FF00B050"/>
        <color rgb="FFFFFF00"/>
        <color theme="9" tint="0.399884029663991"/>
      </colorScale>
    </cfRule>
  </conditionalFormatting>
  <conditionalFormatting sqref="BU5:BU109">
    <cfRule type="cellIs" dxfId="0" priority="94" operator="lessThan">
      <formula>200</formula>
    </cfRule>
  </conditionalFormatting>
  <conditionalFormatting sqref="BV5:BV92">
    <cfRule type="cellIs" dxfId="0" priority="63" operator="lessThan">
      <formula>200</formula>
    </cfRule>
  </conditionalFormatting>
  <conditionalFormatting sqref="BV93:BV109">
    <cfRule type="cellIs" dxfId="0" priority="22" operator="lessThan">
      <formula>200</formula>
    </cfRule>
  </conditionalFormatting>
  <conditionalFormatting sqref="BX5:BX109">
    <cfRule type="colorScale" priority="93">
      <colorScale>
        <cfvo type="num" val="0"/>
        <cfvo type="num" val="10"/>
        <cfvo type="num" val="100"/>
        <color rgb="FF00B050"/>
        <color rgb="FFFFFF00"/>
        <color theme="9" tint="0.399884029663991"/>
      </colorScale>
    </cfRule>
  </conditionalFormatting>
  <conditionalFormatting sqref="CB93:CB109">
    <cfRule type="cellIs" dxfId="0" priority="27" operator="lessThan">
      <formula>200</formula>
    </cfRule>
  </conditionalFormatting>
  <conditionalFormatting sqref="CD5:CD109">
    <cfRule type="colorScale" priority="91">
      <colorScale>
        <cfvo type="num" val="0"/>
        <cfvo type="num" val="10"/>
        <cfvo type="num" val="100"/>
        <color rgb="FF00B050"/>
        <color rgb="FFFFFF00"/>
        <color theme="9" tint="0.399884029663991"/>
      </colorScale>
    </cfRule>
  </conditionalFormatting>
  <conditionalFormatting sqref="CH93:CH109">
    <cfRule type="cellIs" dxfId="0" priority="21" operator="lessThan">
      <formula>200</formula>
    </cfRule>
  </conditionalFormatting>
  <conditionalFormatting sqref="CJ5:CJ109">
    <cfRule type="colorScale" priority="90">
      <colorScale>
        <cfvo type="num" val="0"/>
        <cfvo type="num" val="10"/>
        <cfvo type="num" val="100"/>
        <color rgb="FF00B050"/>
        <color rgb="FFFFFF00"/>
        <color theme="9" tint="0.399884029663991"/>
      </colorScale>
    </cfRule>
  </conditionalFormatting>
  <conditionalFormatting sqref="CN93:CN109">
    <cfRule type="cellIs" dxfId="0" priority="20" operator="lessThan">
      <formula>200</formula>
    </cfRule>
  </conditionalFormatting>
  <conditionalFormatting sqref="CP5:CP109">
    <cfRule type="colorScale" priority="113">
      <colorScale>
        <cfvo type="num" val="0"/>
        <cfvo type="num" val="10"/>
        <cfvo type="num" val="100"/>
        <color rgb="FF00B050"/>
        <color rgb="FFFFFF00"/>
        <color theme="9" tint="0.399884029663991"/>
      </colorScale>
    </cfRule>
  </conditionalFormatting>
  <conditionalFormatting sqref="CS5:CS109">
    <cfRule type="cellIs" dxfId="0" priority="112" operator="lessThan">
      <formula>200</formula>
    </cfRule>
  </conditionalFormatting>
  <conditionalFormatting sqref="CT5:CT92">
    <cfRule type="cellIs" dxfId="0" priority="59" operator="lessThan">
      <formula>200</formula>
    </cfRule>
  </conditionalFormatting>
  <conditionalFormatting sqref="CT93:CT109">
    <cfRule type="cellIs" dxfId="0" priority="18" operator="lessThan">
      <formula>200</formula>
    </cfRule>
  </conditionalFormatting>
  <conditionalFormatting sqref="CV5:CV109">
    <cfRule type="colorScale" priority="111">
      <colorScale>
        <cfvo type="num" val="0"/>
        <cfvo type="num" val="10"/>
        <cfvo type="num" val="100"/>
        <color rgb="FF00B050"/>
        <color rgb="FFFFFF00"/>
        <color theme="9" tint="0.399884029663991"/>
      </colorScale>
    </cfRule>
  </conditionalFormatting>
  <conditionalFormatting sqref="CY5:CY109">
    <cfRule type="cellIs" dxfId="0" priority="110" operator="lessThan">
      <formula>200</formula>
    </cfRule>
  </conditionalFormatting>
  <conditionalFormatting sqref="CZ5:CZ92">
    <cfRule type="cellIs" dxfId="0" priority="31" operator="lessThan">
      <formula>200</formula>
    </cfRule>
  </conditionalFormatting>
  <conditionalFormatting sqref="CZ93:CZ109">
    <cfRule type="cellIs" dxfId="0" priority="29" operator="lessThan">
      <formula>200</formula>
    </cfRule>
  </conditionalFormatting>
  <conditionalFormatting sqref="DB5:DB109">
    <cfRule type="colorScale" priority="109">
      <colorScale>
        <cfvo type="num" val="0"/>
        <cfvo type="num" val="10"/>
        <cfvo type="num" val="100"/>
        <color rgb="FF00B050"/>
        <color rgb="FFFFFF00"/>
        <color theme="9" tint="0.399884029663991"/>
      </colorScale>
    </cfRule>
  </conditionalFormatting>
  <conditionalFormatting sqref="DH5:DH109">
    <cfRule type="cellIs" dxfId="0" priority="108" operator="lessThan">
      <formula>200</formula>
    </cfRule>
  </conditionalFormatting>
  <conditionalFormatting sqref="DK5:DK92">
    <cfRule type="colorScale" priority="107">
      <colorScale>
        <cfvo type="num" val="0"/>
        <cfvo type="num" val="10"/>
        <cfvo type="num" val="100"/>
        <color rgb="FF00B050"/>
        <color rgb="FFFFFF00"/>
        <color theme="9" tint="0.399884029663991"/>
      </colorScale>
    </cfRule>
  </conditionalFormatting>
  <conditionalFormatting sqref="DK93:DK109">
    <cfRule type="colorScale" priority="3">
      <colorScale>
        <cfvo type="num" val="0"/>
        <cfvo type="num" val="10"/>
        <cfvo type="num" val="100"/>
        <color rgb="FF00B050"/>
        <color rgb="FFFFFF00"/>
        <color theme="9" tint="0.399884029663991"/>
      </colorScale>
    </cfRule>
  </conditionalFormatting>
  <conditionalFormatting sqref="DQ5:DQ92">
    <cfRule type="cellIs" dxfId="0" priority="32" operator="lessThan">
      <formula>200</formula>
    </cfRule>
  </conditionalFormatting>
  <conditionalFormatting sqref="DQ93:DQ109">
    <cfRule type="cellIs" dxfId="0" priority="28" operator="lessThan">
      <formula>200</formula>
    </cfRule>
  </conditionalFormatting>
  <conditionalFormatting sqref="DT5:DT109">
    <cfRule type="colorScale" priority="118">
      <colorScale>
        <cfvo type="num" val="0"/>
        <cfvo type="num" val="10"/>
        <cfvo type="num" val="100"/>
        <color rgb="FF00B050"/>
        <color rgb="FFFFFF00"/>
        <color theme="9" tint="0.399884029663991"/>
      </colorScale>
    </cfRule>
  </conditionalFormatting>
  <conditionalFormatting sqref="DZ5:DZ109">
    <cfRule type="cellIs" dxfId="0" priority="117" operator="lessThan">
      <formula>200</formula>
    </cfRule>
  </conditionalFormatting>
  <conditionalFormatting sqref="EC5:EC109">
    <cfRule type="colorScale" priority="116">
      <colorScale>
        <cfvo type="num" val="0"/>
        <cfvo type="num" val="10"/>
        <cfvo type="num" val="100"/>
        <color rgb="FF00B050"/>
        <color rgb="FFFFFF00"/>
        <color theme="9" tint="0.399884029663991"/>
      </colorScale>
    </cfRule>
  </conditionalFormatting>
  <conditionalFormatting sqref="EI5:EI109">
    <cfRule type="cellIs" dxfId="0" priority="115" operator="lessThan">
      <formula>200</formula>
    </cfRule>
  </conditionalFormatting>
  <conditionalFormatting sqref="EL5:EL109">
    <cfRule type="colorScale" priority="106">
      <colorScale>
        <cfvo type="num" val="0"/>
        <cfvo type="num" val="10"/>
        <cfvo type="num" val="100"/>
        <color rgb="FF00B050"/>
        <color rgb="FFFFFF00"/>
        <color theme="9" tint="0.399884029663991"/>
      </colorScale>
    </cfRule>
  </conditionalFormatting>
  <conditionalFormatting sqref="ER5:ER109">
    <cfRule type="cellIs" dxfId="0" priority="105" operator="lessThan">
      <formula>200</formula>
    </cfRule>
  </conditionalFormatting>
  <conditionalFormatting sqref="EU5:EU109">
    <cfRule type="colorScale" priority="74">
      <colorScale>
        <cfvo type="num" val="0"/>
        <cfvo type="num" val="10"/>
        <cfvo type="num" val="100"/>
        <color rgb="FF00B050"/>
        <color rgb="FFFFFF00"/>
        <color theme="9" tint="0.399884029663991"/>
      </colorScale>
    </cfRule>
  </conditionalFormatting>
  <conditionalFormatting sqref="FA5:FA109">
    <cfRule type="cellIs" dxfId="0" priority="73" operator="lessThan">
      <formula>200</formula>
    </cfRule>
  </conditionalFormatting>
  <conditionalFormatting sqref="FD5:FD109">
    <cfRule type="colorScale" priority="58">
      <colorScale>
        <cfvo type="num" val="0"/>
        <cfvo type="num" val="10"/>
        <cfvo type="num" val="100"/>
        <color rgb="FF00B050"/>
        <color rgb="FFFFFF00"/>
        <color theme="9" tint="0.399884029663991"/>
      </colorScale>
    </cfRule>
  </conditionalFormatting>
  <conditionalFormatting sqref="FJ5:FJ109">
    <cfRule type="cellIs" dxfId="0" priority="40" operator="lessThan">
      <formula>200</formula>
    </cfRule>
  </conditionalFormatting>
  <conditionalFormatting sqref="FM5:FM109">
    <cfRule type="colorScale" priority="56">
      <colorScale>
        <cfvo type="num" val="0"/>
        <cfvo type="num" val="10"/>
        <cfvo type="num" val="100"/>
        <color rgb="FF00B050"/>
        <color rgb="FFFFFF00"/>
        <color theme="9" tint="0.399884029663991"/>
      </colorScale>
    </cfRule>
  </conditionalFormatting>
  <conditionalFormatting sqref="FS5:FS109">
    <cfRule type="cellIs" dxfId="0" priority="39" operator="lessThan">
      <formula>200</formula>
    </cfRule>
  </conditionalFormatting>
  <conditionalFormatting sqref="FV5:FV109">
    <cfRule type="colorScale" priority="89">
      <colorScale>
        <cfvo type="num" val="0"/>
        <cfvo type="num" val="10"/>
        <cfvo type="num" val="100"/>
        <color rgb="FF00B050"/>
        <color rgb="FFFFFF00"/>
        <color theme="9" tint="0.399884029663991"/>
      </colorScale>
    </cfRule>
  </conditionalFormatting>
  <conditionalFormatting sqref="GB5:GB109">
    <cfRule type="cellIs" dxfId="0" priority="88" operator="lessThan">
      <formula>200</formula>
    </cfRule>
  </conditionalFormatting>
  <conditionalFormatting sqref="GE5:GE109">
    <cfRule type="colorScale" priority="87">
      <colorScale>
        <cfvo type="num" val="0"/>
        <cfvo type="num" val="10"/>
        <cfvo type="num" val="100"/>
        <color rgb="FF00B050"/>
        <color rgb="FFFFFF00"/>
        <color theme="9" tint="0.399884029663991"/>
      </colorScale>
    </cfRule>
  </conditionalFormatting>
  <conditionalFormatting sqref="GK5:GK109">
    <cfRule type="cellIs" dxfId="0" priority="44" operator="lessThan">
      <formula>200</formula>
    </cfRule>
  </conditionalFormatting>
  <conditionalFormatting sqref="GN5:GN109">
    <cfRule type="colorScale" priority="86">
      <colorScale>
        <cfvo type="num" val="0"/>
        <cfvo type="num" val="10"/>
        <cfvo type="num" val="100"/>
        <color rgb="FF00B050"/>
        <color rgb="FFFFFF00"/>
        <color theme="9" tint="0.399884029663991"/>
      </colorScale>
    </cfRule>
  </conditionalFormatting>
  <conditionalFormatting sqref="GT5:GT109">
    <cfRule type="cellIs" dxfId="0" priority="43" operator="lessThan">
      <formula>200</formula>
    </cfRule>
  </conditionalFormatting>
  <conditionalFormatting sqref="GU93:GU109">
    <cfRule type="cellIs" dxfId="0" priority="26" operator="lessThan">
      <formula>200</formula>
    </cfRule>
  </conditionalFormatting>
  <conditionalFormatting sqref="GW5:GW109">
    <cfRule type="colorScale" priority="42">
      <colorScale>
        <cfvo type="num" val="0"/>
        <cfvo type="num" val="10"/>
        <cfvo type="num" val="100"/>
        <color rgb="FF00B050"/>
        <color rgb="FFFFFF00"/>
        <color theme="9" tint="0.399884029663991"/>
      </colorScale>
    </cfRule>
  </conditionalFormatting>
  <conditionalFormatting sqref="HC5:HC109">
    <cfRule type="cellIs" dxfId="0" priority="36" operator="lessThan">
      <formula>200</formula>
    </cfRule>
  </conditionalFormatting>
  <conditionalFormatting sqref="HD5:HD92">
    <cfRule type="cellIs" dxfId="0" priority="121" operator="lessThan">
      <formula>200</formula>
    </cfRule>
  </conditionalFormatting>
  <conditionalFormatting sqref="HF5:HF109">
    <cfRule type="colorScale" priority="85">
      <colorScale>
        <cfvo type="num" val="0"/>
        <cfvo type="num" val="10"/>
        <cfvo type="num" val="100"/>
        <color rgb="FF00B050"/>
        <color rgb="FFFFFF00"/>
        <color theme="9" tint="0.399884029663991"/>
      </colorScale>
    </cfRule>
  </conditionalFormatting>
  <conditionalFormatting sqref="HL5:HL109">
    <cfRule type="cellIs" dxfId="0" priority="84" operator="lessThan">
      <formula>200</formula>
    </cfRule>
  </conditionalFormatting>
  <conditionalFormatting sqref="HM5:HM92">
    <cfRule type="cellIs" dxfId="0" priority="55" operator="lessThan">
      <formula>200</formula>
    </cfRule>
  </conditionalFormatting>
  <conditionalFormatting sqref="HO5:HO109">
    <cfRule type="colorScale" priority="35">
      <colorScale>
        <cfvo type="num" val="0"/>
        <cfvo type="num" val="10"/>
        <cfvo type="num" val="100"/>
        <color rgb="FF00B050"/>
        <color rgb="FFFFFF00"/>
        <color theme="9" tint="0.399884029663991"/>
      </colorScale>
    </cfRule>
  </conditionalFormatting>
  <conditionalFormatting sqref="HX5:HX109">
    <cfRule type="colorScale" priority="81">
      <colorScale>
        <cfvo type="num" val="0"/>
        <cfvo type="num" val="10"/>
        <cfvo type="num" val="100"/>
        <color rgb="FF00B050"/>
        <color rgb="FFFFFF00"/>
        <color theme="9" tint="0.399884029663991"/>
      </colorScale>
    </cfRule>
  </conditionalFormatting>
  <conditionalFormatting sqref="ID5:ID109">
    <cfRule type="cellIs" dxfId="0" priority="54" operator="lessThan">
      <formula>200</formula>
    </cfRule>
  </conditionalFormatting>
  <conditionalFormatting sqref="IE93:IE109">
    <cfRule type="cellIs" dxfId="0" priority="17" operator="lessThan">
      <formula>200</formula>
    </cfRule>
  </conditionalFormatting>
  <conditionalFormatting sqref="IG5:IG109">
    <cfRule type="colorScale" priority="120">
      <colorScale>
        <cfvo type="num" val="0"/>
        <cfvo type="num" val="10"/>
        <cfvo type="num" val="100"/>
        <color rgb="FF00B050"/>
        <color rgb="FFFFFF00"/>
        <color theme="9" tint="0.399884029663991"/>
      </colorScale>
    </cfRule>
  </conditionalFormatting>
  <conditionalFormatting sqref="CA5:CB5 CB6:CB92 CA6:CA109">
    <cfRule type="cellIs" dxfId="0" priority="92" operator="lessThan">
      <formula>200</formula>
    </cfRule>
  </conditionalFormatting>
  <conditionalFormatting sqref="CG5:CH5 CH6:CH92 CG6:CG109">
    <cfRule type="cellIs" dxfId="0" priority="62" operator="lessThan">
      <formula>200</formula>
    </cfRule>
  </conditionalFormatting>
  <conditionalFormatting sqref="CM5:CN5 CN6:CN92 CM6:CM109">
    <cfRule type="cellIs" dxfId="0" priority="61" operator="lessThan">
      <formula>200</formula>
    </cfRule>
  </conditionalFormatting>
  <conditionalFormatting sqref="HU5:HV5 HU6:HU109 HV6:HV92">
    <cfRule type="cellIs" dxfId="0" priority="82" operator="lessThan">
      <formula>200</formula>
    </cfRule>
  </conditionalFormatting>
  <conditionalFormatting sqref="IE5:IE35 IE37:IE91">
    <cfRule type="cellIs" dxfId="0" priority="57" operator="lessThan">
      <formula>200</formula>
    </cfRule>
  </conditionalFormatting>
  <conditionalFormatting sqref="IM5:IN5 IM6:IM109 IN6:IN92">
    <cfRule type="cellIs" dxfId="0" priority="72" operator="lessThan">
      <formula>200</formula>
    </cfRule>
  </conditionalFormatting>
  <conditionalFormatting sqref="IO5:IP14 IO20:IP35 IO37:IP73 IO80:IP81 IO76:IP76 IO83:IP90">
    <cfRule type="cellIs" dxfId="0" priority="119" operator="lessThan">
      <formula>200</formula>
    </cfRule>
  </conditionalFormatting>
  <conditionalFormatting sqref="IO15:IP19">
    <cfRule type="cellIs" dxfId="0" priority="75" operator="lessThan">
      <formula>200</formula>
    </cfRule>
  </conditionalFormatting>
  <conditionalFormatting sqref="IO74:IP75">
    <cfRule type="cellIs" dxfId="0" priority="76" operator="lessThan">
      <formula>200</formula>
    </cfRule>
  </conditionalFormatting>
  <conditionalFormatting sqref="IO77:IP78">
    <cfRule type="cellIs" dxfId="0" priority="98" operator="lessThan">
      <formula>200</formula>
    </cfRule>
  </conditionalFormatting>
  <conditionalFormatting sqref="IN93:IO109">
    <cfRule type="cellIs" dxfId="0" priority="25" operator="lessThan">
      <formula>200</formula>
    </cfRule>
  </conditionalFormatting>
  <conditionalFormatting sqref="C101:C103 C107:C109">
    <cfRule type="duplicateValues" dxfId="1" priority="7"/>
  </conditionalFormatting>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28528"/>
  <sheetViews>
    <sheetView topLeftCell="A52" workbookViewId="0">
      <selection activeCell="L1" sqref="L1"/>
    </sheetView>
  </sheetViews>
  <sheetFormatPr defaultColWidth="9" defaultRowHeight="13.5"/>
  <cols>
    <col min="2" max="2" width="11.5"/>
  </cols>
  <sheetData>
    <row r="1" ht="16.5" spans="1:32">
      <c r="A1" s="1" t="s">
        <v>553</v>
      </c>
      <c r="B1" s="2" t="s">
        <v>2</v>
      </c>
      <c r="C1" s="3" t="s">
        <v>366</v>
      </c>
      <c r="D1" s="4" t="s">
        <v>554</v>
      </c>
      <c r="E1" s="4" t="s">
        <v>555</v>
      </c>
      <c r="F1" s="4" t="s">
        <v>556</v>
      </c>
      <c r="G1" s="4" t="s">
        <v>557</v>
      </c>
      <c r="H1" s="3" t="s">
        <v>558</v>
      </c>
      <c r="I1" s="4" t="s">
        <v>559</v>
      </c>
      <c r="J1" s="4" t="s">
        <v>560</v>
      </c>
      <c r="K1" s="4" t="s">
        <v>561</v>
      </c>
      <c r="L1" s="4" t="s">
        <v>562</v>
      </c>
      <c r="M1" s="4" t="s">
        <v>563</v>
      </c>
      <c r="N1" s="4" t="s">
        <v>564</v>
      </c>
      <c r="O1" s="4" t="s">
        <v>565</v>
      </c>
      <c r="P1" s="4" t="s">
        <v>566</v>
      </c>
      <c r="Q1" s="4" t="s">
        <v>567</v>
      </c>
      <c r="R1" s="7" t="s">
        <v>568</v>
      </c>
      <c r="S1" s="4" t="s">
        <v>569</v>
      </c>
      <c r="T1" s="4" t="s">
        <v>570</v>
      </c>
      <c r="U1" s="4" t="s">
        <v>571</v>
      </c>
      <c r="V1" s="4" t="s">
        <v>572</v>
      </c>
      <c r="W1" s="4" t="s">
        <v>573</v>
      </c>
      <c r="X1" s="4" t="s">
        <v>574</v>
      </c>
      <c r="Y1" s="4" t="s">
        <v>575</v>
      </c>
      <c r="Z1" s="4" t="s">
        <v>576</v>
      </c>
      <c r="AA1" s="4" t="s">
        <v>577</v>
      </c>
      <c r="AB1" s="4" t="s">
        <v>578</v>
      </c>
      <c r="AC1" s="4" t="s">
        <v>579</v>
      </c>
      <c r="AD1" s="4" t="s">
        <v>580</v>
      </c>
      <c r="AE1" s="4" t="s">
        <v>581</v>
      </c>
      <c r="AF1" s="4" t="s">
        <v>582</v>
      </c>
    </row>
    <row r="2" spans="1:32">
      <c r="A2" s="5" t="str">
        <f>VLOOKUP(F2,[1]仓库信息!C:H,6,FALSE)</f>
        <v>嘉定</v>
      </c>
      <c r="B2" s="6">
        <v>43756</v>
      </c>
      <c r="C2" s="4" t="s">
        <v>583</v>
      </c>
      <c r="D2" s="4" t="s">
        <v>584</v>
      </c>
      <c r="E2" s="4" t="s">
        <v>585</v>
      </c>
      <c r="F2" s="4" t="s">
        <v>586</v>
      </c>
      <c r="G2" s="4" t="s">
        <v>587</v>
      </c>
      <c r="H2" s="4" t="s">
        <v>588</v>
      </c>
      <c r="I2" s="4" t="s">
        <v>589</v>
      </c>
      <c r="J2" s="4" t="s">
        <v>590</v>
      </c>
      <c r="K2" s="4" t="s">
        <v>591</v>
      </c>
      <c r="L2" s="4" t="s">
        <v>592</v>
      </c>
      <c r="M2" s="4" t="s">
        <v>593</v>
      </c>
      <c r="N2" s="4" t="s">
        <v>594</v>
      </c>
      <c r="O2" s="4" t="s">
        <v>595</v>
      </c>
      <c r="P2" s="4" t="s">
        <v>593</v>
      </c>
      <c r="Q2" s="4" t="s">
        <v>596</v>
      </c>
      <c r="R2" s="8">
        <v>1</v>
      </c>
      <c r="S2" s="4" t="s">
        <v>596</v>
      </c>
      <c r="T2" s="4" t="s">
        <v>596</v>
      </c>
      <c r="U2" s="4" t="s">
        <v>596</v>
      </c>
      <c r="V2" s="4" t="s">
        <v>596</v>
      </c>
      <c r="W2" s="4" t="s">
        <v>596</v>
      </c>
      <c r="X2" s="4" t="s">
        <v>596</v>
      </c>
      <c r="Y2" s="4" t="s">
        <v>596</v>
      </c>
      <c r="Z2" s="4" t="s">
        <v>596</v>
      </c>
      <c r="AA2" s="4" t="s">
        <v>596</v>
      </c>
      <c r="AB2" s="4" t="s">
        <v>596</v>
      </c>
      <c r="AC2" s="4" t="s">
        <v>596</v>
      </c>
      <c r="AD2" s="4" t="s">
        <v>596</v>
      </c>
      <c r="AE2" s="4" t="s">
        <v>596</v>
      </c>
      <c r="AF2" s="4" t="s">
        <v>596</v>
      </c>
    </row>
    <row r="3" spans="1:32">
      <c r="A3" s="5" t="str">
        <f>VLOOKUP(F3,[1]仓库信息!C:H,6,FALSE)</f>
        <v>广州</v>
      </c>
      <c r="B3" s="6">
        <v>43756</v>
      </c>
      <c r="C3" s="4" t="s">
        <v>583</v>
      </c>
      <c r="D3" s="4" t="s">
        <v>584</v>
      </c>
      <c r="E3" s="4" t="s">
        <v>585</v>
      </c>
      <c r="F3" s="4" t="s">
        <v>597</v>
      </c>
      <c r="G3" s="4" t="s">
        <v>587</v>
      </c>
      <c r="H3" s="4" t="s">
        <v>588</v>
      </c>
      <c r="I3" s="4" t="s">
        <v>598</v>
      </c>
      <c r="J3" s="4" t="s">
        <v>590</v>
      </c>
      <c r="K3" s="4" t="s">
        <v>599</v>
      </c>
      <c r="L3" s="4" t="s">
        <v>600</v>
      </c>
      <c r="M3" s="4" t="s">
        <v>601</v>
      </c>
      <c r="N3" s="4" t="s">
        <v>602</v>
      </c>
      <c r="O3" s="4" t="s">
        <v>603</v>
      </c>
      <c r="P3" s="4" t="s">
        <v>604</v>
      </c>
      <c r="Q3" s="4" t="s">
        <v>596</v>
      </c>
      <c r="R3" s="8">
        <v>1</v>
      </c>
      <c r="S3" s="4" t="s">
        <v>596</v>
      </c>
      <c r="T3" s="4" t="s">
        <v>596</v>
      </c>
      <c r="U3" s="4" t="s">
        <v>596</v>
      </c>
      <c r="V3" s="4" t="s">
        <v>596</v>
      </c>
      <c r="W3" s="4" t="s">
        <v>596</v>
      </c>
      <c r="X3" s="4" t="s">
        <v>596</v>
      </c>
      <c r="Y3" s="4" t="s">
        <v>596</v>
      </c>
      <c r="Z3" s="4" t="s">
        <v>596</v>
      </c>
      <c r="AA3" s="4" t="s">
        <v>605</v>
      </c>
      <c r="AB3" s="4" t="s">
        <v>596</v>
      </c>
      <c r="AC3" s="4" t="s">
        <v>596</v>
      </c>
      <c r="AD3" s="4" t="s">
        <v>596</v>
      </c>
      <c r="AE3" s="4" t="s">
        <v>596</v>
      </c>
      <c r="AF3" s="4" t="s">
        <v>596</v>
      </c>
    </row>
    <row r="4" spans="1:32">
      <c r="A4" s="5" t="str">
        <f>VLOOKUP(F4,[1]仓库信息!C:H,6,FALSE)</f>
        <v>长沙</v>
      </c>
      <c r="B4" s="6">
        <v>43756</v>
      </c>
      <c r="C4" s="4" t="s">
        <v>583</v>
      </c>
      <c r="D4" s="4" t="s">
        <v>584</v>
      </c>
      <c r="E4" s="4" t="s">
        <v>585</v>
      </c>
      <c r="F4" s="4" t="s">
        <v>606</v>
      </c>
      <c r="G4" s="4" t="s">
        <v>587</v>
      </c>
      <c r="H4" s="4" t="s">
        <v>588</v>
      </c>
      <c r="I4" s="4" t="s">
        <v>607</v>
      </c>
      <c r="J4" s="4" t="s">
        <v>590</v>
      </c>
      <c r="K4" s="4" t="s">
        <v>608</v>
      </c>
      <c r="L4" s="4" t="s">
        <v>608</v>
      </c>
      <c r="M4" s="4" t="s">
        <v>596</v>
      </c>
      <c r="N4" s="4" t="s">
        <v>609</v>
      </c>
      <c r="O4" s="4" t="s">
        <v>609</v>
      </c>
      <c r="P4" s="4" t="s">
        <v>596</v>
      </c>
      <c r="Q4" s="4" t="s">
        <v>596</v>
      </c>
      <c r="R4" s="8">
        <v>4</v>
      </c>
      <c r="S4" s="4" t="s">
        <v>596</v>
      </c>
      <c r="T4" s="4" t="s">
        <v>596</v>
      </c>
      <c r="U4" s="4" t="s">
        <v>596</v>
      </c>
      <c r="V4" s="4" t="s">
        <v>596</v>
      </c>
      <c r="W4" s="4" t="s">
        <v>596</v>
      </c>
      <c r="X4" s="4" t="s">
        <v>596</v>
      </c>
      <c r="Y4" s="4" t="s">
        <v>596</v>
      </c>
      <c r="Z4" s="4" t="s">
        <v>596</v>
      </c>
      <c r="AA4" s="4" t="s">
        <v>596</v>
      </c>
      <c r="AB4" s="4" t="s">
        <v>596</v>
      </c>
      <c r="AC4" s="4" t="s">
        <v>596</v>
      </c>
      <c r="AD4" s="4" t="s">
        <v>596</v>
      </c>
      <c r="AE4" s="4" t="s">
        <v>596</v>
      </c>
      <c r="AF4" s="4" t="s">
        <v>596</v>
      </c>
    </row>
    <row r="5" spans="1:32">
      <c r="A5" s="5" t="str">
        <f>VLOOKUP(F5,[1]仓库信息!C:H,6,FALSE)</f>
        <v>成都2</v>
      </c>
      <c r="B5" s="6">
        <v>43756</v>
      </c>
      <c r="C5" s="4" t="s">
        <v>583</v>
      </c>
      <c r="D5" s="4" t="s">
        <v>584</v>
      </c>
      <c r="E5" s="4" t="s">
        <v>585</v>
      </c>
      <c r="F5" s="4" t="s">
        <v>610</v>
      </c>
      <c r="G5" s="4" t="s">
        <v>587</v>
      </c>
      <c r="H5" s="4" t="s">
        <v>588</v>
      </c>
      <c r="I5" s="4" t="s">
        <v>611</v>
      </c>
      <c r="J5" s="4" t="s">
        <v>590</v>
      </c>
      <c r="K5" s="4" t="s">
        <v>612</v>
      </c>
      <c r="L5" s="4" t="s">
        <v>612</v>
      </c>
      <c r="M5" s="4" t="s">
        <v>596</v>
      </c>
      <c r="N5" s="4" t="s">
        <v>613</v>
      </c>
      <c r="O5" s="4" t="s">
        <v>613</v>
      </c>
      <c r="P5" s="4" t="s">
        <v>596</v>
      </c>
      <c r="Q5" s="4" t="s">
        <v>596</v>
      </c>
      <c r="R5" s="8">
        <v>1</v>
      </c>
      <c r="S5" s="4" t="s">
        <v>596</v>
      </c>
      <c r="T5" s="4" t="s">
        <v>596</v>
      </c>
      <c r="U5" s="4" t="s">
        <v>596</v>
      </c>
      <c r="V5" s="4" t="s">
        <v>596</v>
      </c>
      <c r="W5" s="4" t="s">
        <v>596</v>
      </c>
      <c r="X5" s="4" t="s">
        <v>596</v>
      </c>
      <c r="Y5" s="4" t="s">
        <v>596</v>
      </c>
      <c r="Z5" s="4" t="s">
        <v>596</v>
      </c>
      <c r="AA5" s="4" t="s">
        <v>596</v>
      </c>
      <c r="AB5" s="4" t="s">
        <v>596</v>
      </c>
      <c r="AC5" s="4" t="s">
        <v>596</v>
      </c>
      <c r="AD5" s="4" t="s">
        <v>596</v>
      </c>
      <c r="AE5" s="4" t="s">
        <v>596</v>
      </c>
      <c r="AF5" s="4" t="s">
        <v>596</v>
      </c>
    </row>
    <row r="6" spans="1:32">
      <c r="A6" s="5" t="str">
        <f>VLOOKUP(F6,[1]仓库信息!C:H,6,FALSE)</f>
        <v>杭州</v>
      </c>
      <c r="B6" s="6">
        <v>43756</v>
      </c>
      <c r="C6" s="4" t="s">
        <v>583</v>
      </c>
      <c r="D6" s="4" t="s">
        <v>584</v>
      </c>
      <c r="E6" s="4" t="s">
        <v>585</v>
      </c>
      <c r="F6" s="4" t="s">
        <v>614</v>
      </c>
      <c r="G6" s="4" t="s">
        <v>587</v>
      </c>
      <c r="H6" s="4" t="s">
        <v>588</v>
      </c>
      <c r="I6" s="4" t="s">
        <v>615</v>
      </c>
      <c r="J6" s="4" t="s">
        <v>590</v>
      </c>
      <c r="K6" s="4" t="s">
        <v>616</v>
      </c>
      <c r="L6" s="4" t="s">
        <v>616</v>
      </c>
      <c r="M6" s="4" t="s">
        <v>596</v>
      </c>
      <c r="N6" s="4" t="s">
        <v>617</v>
      </c>
      <c r="O6" s="4" t="s">
        <v>617</v>
      </c>
      <c r="P6" s="4" t="s">
        <v>596</v>
      </c>
      <c r="Q6" s="4" t="s">
        <v>596</v>
      </c>
      <c r="R6" s="8">
        <v>1</v>
      </c>
      <c r="S6" s="4" t="s">
        <v>596</v>
      </c>
      <c r="T6" s="4" t="s">
        <v>596</v>
      </c>
      <c r="U6" s="4" t="s">
        <v>596</v>
      </c>
      <c r="V6" s="4" t="s">
        <v>596</v>
      </c>
      <c r="W6" s="4" t="s">
        <v>596</v>
      </c>
      <c r="X6" s="4" t="s">
        <v>596</v>
      </c>
      <c r="Y6" s="4" t="s">
        <v>596</v>
      </c>
      <c r="Z6" s="4" t="s">
        <v>596</v>
      </c>
      <c r="AA6" s="4" t="s">
        <v>596</v>
      </c>
      <c r="AB6" s="4" t="s">
        <v>596</v>
      </c>
      <c r="AC6" s="4" t="s">
        <v>596</v>
      </c>
      <c r="AD6" s="4" t="s">
        <v>596</v>
      </c>
      <c r="AE6" s="4" t="s">
        <v>596</v>
      </c>
      <c r="AF6" s="4" t="s">
        <v>596</v>
      </c>
    </row>
    <row r="7" spans="1:32">
      <c r="A7" s="5" t="str">
        <f>VLOOKUP(F7,[1]仓库信息!C:H,6,FALSE)</f>
        <v>惠州</v>
      </c>
      <c r="B7" s="6">
        <v>43756</v>
      </c>
      <c r="C7" s="4" t="s">
        <v>583</v>
      </c>
      <c r="D7" s="4" t="s">
        <v>584</v>
      </c>
      <c r="E7" s="4" t="s">
        <v>585</v>
      </c>
      <c r="F7" s="4" t="s">
        <v>618</v>
      </c>
      <c r="G7" s="4" t="s">
        <v>587</v>
      </c>
      <c r="H7" s="4" t="s">
        <v>588</v>
      </c>
      <c r="I7" s="4" t="s">
        <v>619</v>
      </c>
      <c r="J7" s="4" t="s">
        <v>590</v>
      </c>
      <c r="K7" s="4" t="s">
        <v>608</v>
      </c>
      <c r="L7" s="4" t="s">
        <v>620</v>
      </c>
      <c r="M7" s="4" t="s">
        <v>621</v>
      </c>
      <c r="N7" s="4" t="s">
        <v>622</v>
      </c>
      <c r="O7" s="4" t="s">
        <v>623</v>
      </c>
      <c r="P7" s="4" t="s">
        <v>621</v>
      </c>
      <c r="Q7" s="4" t="s">
        <v>596</v>
      </c>
      <c r="R7" s="8">
        <v>1</v>
      </c>
      <c r="S7" s="4" t="s">
        <v>596</v>
      </c>
      <c r="T7" s="4" t="s">
        <v>596</v>
      </c>
      <c r="U7" s="4" t="s">
        <v>596</v>
      </c>
      <c r="V7" s="4" t="s">
        <v>596</v>
      </c>
      <c r="W7" s="4" t="s">
        <v>596</v>
      </c>
      <c r="X7" s="4" t="s">
        <v>596</v>
      </c>
      <c r="Y7" s="4" t="s">
        <v>596</v>
      </c>
      <c r="Z7" s="4" t="s">
        <v>596</v>
      </c>
      <c r="AA7" s="4" t="s">
        <v>596</v>
      </c>
      <c r="AB7" s="4" t="s">
        <v>596</v>
      </c>
      <c r="AC7" s="4" t="s">
        <v>596</v>
      </c>
      <c r="AD7" s="4" t="s">
        <v>596</v>
      </c>
      <c r="AE7" s="4" t="s">
        <v>596</v>
      </c>
      <c r="AF7" s="4" t="s">
        <v>596</v>
      </c>
    </row>
    <row r="8" spans="1:32">
      <c r="A8" s="5" t="str">
        <f>VLOOKUP(F8,[1]仓库信息!C:H,6,FALSE)</f>
        <v>江门</v>
      </c>
      <c r="B8" s="6">
        <v>43756</v>
      </c>
      <c r="C8" s="4" t="s">
        <v>583</v>
      </c>
      <c r="D8" s="4" t="s">
        <v>584</v>
      </c>
      <c r="E8" s="4" t="s">
        <v>585</v>
      </c>
      <c r="F8" s="4" t="s">
        <v>624</v>
      </c>
      <c r="G8" s="4" t="s">
        <v>587</v>
      </c>
      <c r="H8" s="4" t="s">
        <v>588</v>
      </c>
      <c r="I8" s="4" t="s">
        <v>625</v>
      </c>
      <c r="J8" s="4" t="s">
        <v>590</v>
      </c>
      <c r="K8" s="4" t="s">
        <v>626</v>
      </c>
      <c r="L8" s="4" t="s">
        <v>626</v>
      </c>
      <c r="M8" s="4" t="s">
        <v>596</v>
      </c>
      <c r="N8" s="4" t="s">
        <v>627</v>
      </c>
      <c r="O8" s="4" t="s">
        <v>627</v>
      </c>
      <c r="P8" s="4" t="s">
        <v>596</v>
      </c>
      <c r="Q8" s="4" t="s">
        <v>596</v>
      </c>
      <c r="R8" s="8">
        <v>1</v>
      </c>
      <c r="S8" s="4" t="s">
        <v>596</v>
      </c>
      <c r="T8" s="4" t="s">
        <v>596</v>
      </c>
      <c r="U8" s="4" t="s">
        <v>596</v>
      </c>
      <c r="V8" s="4" t="s">
        <v>596</v>
      </c>
      <c r="W8" s="4" t="s">
        <v>596</v>
      </c>
      <c r="X8" s="4" t="s">
        <v>596</v>
      </c>
      <c r="Y8" s="4" t="s">
        <v>596</v>
      </c>
      <c r="Z8" s="4" t="s">
        <v>596</v>
      </c>
      <c r="AA8" s="4" t="s">
        <v>596</v>
      </c>
      <c r="AB8" s="4" t="s">
        <v>596</v>
      </c>
      <c r="AC8" s="4" t="s">
        <v>596</v>
      </c>
      <c r="AD8" s="4" t="s">
        <v>596</v>
      </c>
      <c r="AE8" s="4" t="s">
        <v>596</v>
      </c>
      <c r="AF8" s="4" t="s">
        <v>596</v>
      </c>
    </row>
    <row r="9" spans="1:32">
      <c r="A9" s="5" t="str">
        <f>VLOOKUP(F9,[1]仓库信息!C:H,6,FALSE)</f>
        <v>泉州</v>
      </c>
      <c r="B9" s="6">
        <v>43756</v>
      </c>
      <c r="C9" s="4" t="s">
        <v>583</v>
      </c>
      <c r="D9" s="4" t="s">
        <v>584</v>
      </c>
      <c r="E9" s="4" t="s">
        <v>585</v>
      </c>
      <c r="F9" s="4" t="s">
        <v>628</v>
      </c>
      <c r="G9" s="4" t="s">
        <v>587</v>
      </c>
      <c r="H9" s="4" t="s">
        <v>588</v>
      </c>
      <c r="I9" s="4" t="s">
        <v>629</v>
      </c>
      <c r="J9" s="4" t="s">
        <v>590</v>
      </c>
      <c r="K9" s="4" t="s">
        <v>620</v>
      </c>
      <c r="L9" s="4" t="s">
        <v>630</v>
      </c>
      <c r="M9" s="4" t="s">
        <v>631</v>
      </c>
      <c r="N9" s="4" t="s">
        <v>623</v>
      </c>
      <c r="O9" s="4" t="s">
        <v>632</v>
      </c>
      <c r="P9" s="4" t="s">
        <v>631</v>
      </c>
      <c r="Q9" s="4" t="s">
        <v>596</v>
      </c>
      <c r="R9" s="8">
        <v>1</v>
      </c>
      <c r="S9" s="4" t="s">
        <v>596</v>
      </c>
      <c r="T9" s="4" t="s">
        <v>596</v>
      </c>
      <c r="U9" s="4" t="s">
        <v>596</v>
      </c>
      <c r="V9" s="4" t="s">
        <v>596</v>
      </c>
      <c r="W9" s="4" t="s">
        <v>596</v>
      </c>
      <c r="X9" s="4" t="s">
        <v>596</v>
      </c>
      <c r="Y9" s="4" t="s">
        <v>596</v>
      </c>
      <c r="Z9" s="4" t="s">
        <v>596</v>
      </c>
      <c r="AA9" s="4" t="s">
        <v>596</v>
      </c>
      <c r="AB9" s="4" t="s">
        <v>596</v>
      </c>
      <c r="AC9" s="4" t="s">
        <v>596</v>
      </c>
      <c r="AD9" s="4" t="s">
        <v>596</v>
      </c>
      <c r="AE9" s="4" t="s">
        <v>596</v>
      </c>
      <c r="AF9" s="4" t="s">
        <v>596</v>
      </c>
    </row>
    <row r="10" spans="1:32">
      <c r="A10" s="5" t="str">
        <f>VLOOKUP(F10,[1]仓库信息!C:H,6,FALSE)</f>
        <v>南宁</v>
      </c>
      <c r="B10" s="6">
        <v>43756</v>
      </c>
      <c r="C10" s="4" t="s">
        <v>583</v>
      </c>
      <c r="D10" s="4" t="s">
        <v>584</v>
      </c>
      <c r="E10" s="4" t="s">
        <v>585</v>
      </c>
      <c r="F10" s="4" t="s">
        <v>633</v>
      </c>
      <c r="G10" s="4" t="s">
        <v>587</v>
      </c>
      <c r="H10" s="4" t="s">
        <v>588</v>
      </c>
      <c r="I10" s="4" t="s">
        <v>634</v>
      </c>
      <c r="J10" s="4" t="s">
        <v>590</v>
      </c>
      <c r="K10" s="4" t="s">
        <v>600</v>
      </c>
      <c r="L10" s="4" t="s">
        <v>600</v>
      </c>
      <c r="M10" s="4" t="s">
        <v>596</v>
      </c>
      <c r="N10" s="4" t="s">
        <v>603</v>
      </c>
      <c r="O10" s="4" t="s">
        <v>603</v>
      </c>
      <c r="P10" s="4" t="s">
        <v>596</v>
      </c>
      <c r="Q10" s="4" t="s">
        <v>596</v>
      </c>
      <c r="R10" s="8">
        <v>1</v>
      </c>
      <c r="S10" s="4" t="s">
        <v>596</v>
      </c>
      <c r="T10" s="4" t="s">
        <v>596</v>
      </c>
      <c r="U10" s="4" t="s">
        <v>596</v>
      </c>
      <c r="V10" s="4" t="s">
        <v>596</v>
      </c>
      <c r="W10" s="4" t="s">
        <v>596</v>
      </c>
      <c r="X10" s="4" t="s">
        <v>596</v>
      </c>
      <c r="Y10" s="4" t="s">
        <v>596</v>
      </c>
      <c r="Z10" s="4" t="s">
        <v>596</v>
      </c>
      <c r="AA10" s="4" t="s">
        <v>596</v>
      </c>
      <c r="AB10" s="4" t="s">
        <v>596</v>
      </c>
      <c r="AC10" s="4" t="s">
        <v>596</v>
      </c>
      <c r="AD10" s="4" t="s">
        <v>596</v>
      </c>
      <c r="AE10" s="4" t="s">
        <v>596</v>
      </c>
      <c r="AF10" s="4" t="s">
        <v>596</v>
      </c>
    </row>
    <row r="11" spans="1:32">
      <c r="A11" s="5" t="str">
        <f>VLOOKUP(F11,[1]仓库信息!C:H,6,FALSE)</f>
        <v>沈阳</v>
      </c>
      <c r="B11" s="6">
        <v>43756</v>
      </c>
      <c r="C11" s="4" t="s">
        <v>583</v>
      </c>
      <c r="D11" s="4" t="s">
        <v>584</v>
      </c>
      <c r="E11" s="4" t="s">
        <v>585</v>
      </c>
      <c r="F11" s="4" t="s">
        <v>635</v>
      </c>
      <c r="G11" s="4" t="s">
        <v>587</v>
      </c>
      <c r="H11" s="4" t="s">
        <v>588</v>
      </c>
      <c r="I11" s="4" t="s">
        <v>636</v>
      </c>
      <c r="J11" s="4" t="s">
        <v>590</v>
      </c>
      <c r="K11" s="4" t="s">
        <v>613</v>
      </c>
      <c r="L11" s="4" t="s">
        <v>637</v>
      </c>
      <c r="M11" s="4" t="s">
        <v>638</v>
      </c>
      <c r="N11" s="4" t="s">
        <v>639</v>
      </c>
      <c r="O11" s="4" t="s">
        <v>639</v>
      </c>
      <c r="P11" s="4" t="s">
        <v>596</v>
      </c>
      <c r="Q11" s="4" t="s">
        <v>596</v>
      </c>
      <c r="R11" s="8">
        <v>1</v>
      </c>
      <c r="S11" s="4" t="s">
        <v>596</v>
      </c>
      <c r="T11" s="4" t="s">
        <v>596</v>
      </c>
      <c r="U11" s="4" t="s">
        <v>596</v>
      </c>
      <c r="V11" s="4" t="s">
        <v>596</v>
      </c>
      <c r="W11" s="4" t="s">
        <v>596</v>
      </c>
      <c r="X11" s="4" t="s">
        <v>596</v>
      </c>
      <c r="Y11" s="4" t="s">
        <v>596</v>
      </c>
      <c r="Z11" s="4" t="s">
        <v>596</v>
      </c>
      <c r="AA11" s="4" t="s">
        <v>638</v>
      </c>
      <c r="AB11" s="4" t="s">
        <v>596</v>
      </c>
      <c r="AC11" s="4" t="s">
        <v>596</v>
      </c>
      <c r="AD11" s="4" t="s">
        <v>596</v>
      </c>
      <c r="AE11" s="4" t="s">
        <v>596</v>
      </c>
      <c r="AF11" s="4" t="s">
        <v>596</v>
      </c>
    </row>
    <row r="12" spans="1:32">
      <c r="A12" s="5" t="str">
        <f>VLOOKUP(F12,[1]仓库信息!C:H,6,FALSE)</f>
        <v>济南</v>
      </c>
      <c r="B12" s="6">
        <v>43756</v>
      </c>
      <c r="C12" s="4" t="s">
        <v>583</v>
      </c>
      <c r="D12" s="4" t="s">
        <v>584</v>
      </c>
      <c r="E12" s="4" t="s">
        <v>585</v>
      </c>
      <c r="F12" s="4" t="s">
        <v>640</v>
      </c>
      <c r="G12" s="4" t="s">
        <v>587</v>
      </c>
      <c r="H12" s="4" t="s">
        <v>588</v>
      </c>
      <c r="I12" s="4" t="s">
        <v>641</v>
      </c>
      <c r="J12" s="4" t="s">
        <v>590</v>
      </c>
      <c r="K12" s="4" t="s">
        <v>605</v>
      </c>
      <c r="L12" s="4" t="s">
        <v>605</v>
      </c>
      <c r="M12" s="4" t="s">
        <v>596</v>
      </c>
      <c r="N12" s="4" t="s">
        <v>593</v>
      </c>
      <c r="O12" s="4" t="s">
        <v>593</v>
      </c>
      <c r="P12" s="4" t="s">
        <v>596</v>
      </c>
      <c r="Q12" s="4" t="s">
        <v>596</v>
      </c>
      <c r="R12" s="8">
        <v>2</v>
      </c>
      <c r="S12" s="4" t="s">
        <v>596</v>
      </c>
      <c r="T12" s="4" t="s">
        <v>596</v>
      </c>
      <c r="U12" s="4" t="s">
        <v>596</v>
      </c>
      <c r="V12" s="4" t="s">
        <v>596</v>
      </c>
      <c r="W12" s="4" t="s">
        <v>596</v>
      </c>
      <c r="X12" s="4" t="s">
        <v>596</v>
      </c>
      <c r="Y12" s="4" t="s">
        <v>596</v>
      </c>
      <c r="Z12" s="4" t="s">
        <v>596</v>
      </c>
      <c r="AA12" s="4" t="s">
        <v>596</v>
      </c>
      <c r="AB12" s="4" t="s">
        <v>596</v>
      </c>
      <c r="AC12" s="4" t="s">
        <v>596</v>
      </c>
      <c r="AD12" s="4" t="s">
        <v>596</v>
      </c>
      <c r="AE12" s="4" t="s">
        <v>596</v>
      </c>
      <c r="AF12" s="4" t="s">
        <v>596</v>
      </c>
    </row>
    <row r="13" spans="1:32">
      <c r="A13" s="5" t="str">
        <f>VLOOKUP(F13,[1]仓库信息!C:H,6,FALSE)</f>
        <v>泉州</v>
      </c>
      <c r="B13" s="6">
        <v>43756</v>
      </c>
      <c r="C13" s="4" t="s">
        <v>642</v>
      </c>
      <c r="D13" s="4" t="s">
        <v>484</v>
      </c>
      <c r="E13" s="4" t="s">
        <v>643</v>
      </c>
      <c r="F13" s="4" t="s">
        <v>628</v>
      </c>
      <c r="G13" s="4" t="s">
        <v>644</v>
      </c>
      <c r="H13" s="4" t="s">
        <v>645</v>
      </c>
      <c r="I13" s="4" t="s">
        <v>629</v>
      </c>
      <c r="J13" s="4" t="s">
        <v>590</v>
      </c>
      <c r="K13" s="4" t="s">
        <v>646</v>
      </c>
      <c r="L13" s="4" t="s">
        <v>647</v>
      </c>
      <c r="M13" s="4" t="s">
        <v>638</v>
      </c>
      <c r="N13" s="4" t="s">
        <v>647</v>
      </c>
      <c r="O13" s="4" t="s">
        <v>648</v>
      </c>
      <c r="P13" s="4" t="s">
        <v>638</v>
      </c>
      <c r="Q13" s="4" t="s">
        <v>596</v>
      </c>
      <c r="R13" s="8">
        <v>1</v>
      </c>
      <c r="S13" s="4" t="s">
        <v>596</v>
      </c>
      <c r="T13" s="4" t="s">
        <v>596</v>
      </c>
      <c r="U13" s="4" t="s">
        <v>596</v>
      </c>
      <c r="V13" s="4" t="s">
        <v>596</v>
      </c>
      <c r="W13" s="4" t="s">
        <v>596</v>
      </c>
      <c r="X13" s="4" t="s">
        <v>596</v>
      </c>
      <c r="Y13" s="4" t="s">
        <v>596</v>
      </c>
      <c r="Z13" s="4" t="s">
        <v>596</v>
      </c>
      <c r="AA13" s="4" t="s">
        <v>596</v>
      </c>
      <c r="AB13" s="4" t="s">
        <v>596</v>
      </c>
      <c r="AC13" s="4" t="s">
        <v>596</v>
      </c>
      <c r="AD13" s="4" t="s">
        <v>596</v>
      </c>
      <c r="AE13" s="4" t="s">
        <v>596</v>
      </c>
      <c r="AF13" s="4" t="s">
        <v>596</v>
      </c>
    </row>
    <row r="14" spans="1:32">
      <c r="A14" s="5" t="str">
        <f>VLOOKUP(F14,[1]仓库信息!C:H,6,FALSE)</f>
        <v>南昌</v>
      </c>
      <c r="B14" s="6">
        <v>43756</v>
      </c>
      <c r="C14" s="4" t="s">
        <v>642</v>
      </c>
      <c r="D14" s="4" t="s">
        <v>484</v>
      </c>
      <c r="E14" s="4" t="s">
        <v>643</v>
      </c>
      <c r="F14" s="4" t="s">
        <v>649</v>
      </c>
      <c r="G14" s="4" t="s">
        <v>644</v>
      </c>
      <c r="H14" s="4" t="s">
        <v>645</v>
      </c>
      <c r="I14" s="4" t="s">
        <v>650</v>
      </c>
      <c r="J14" s="4" t="s">
        <v>590</v>
      </c>
      <c r="K14" s="4" t="s">
        <v>651</v>
      </c>
      <c r="L14" s="4" t="s">
        <v>651</v>
      </c>
      <c r="M14" s="4" t="s">
        <v>596</v>
      </c>
      <c r="N14" s="4" t="s">
        <v>621</v>
      </c>
      <c r="O14" s="4" t="s">
        <v>621</v>
      </c>
      <c r="P14" s="4" t="s">
        <v>596</v>
      </c>
      <c r="Q14" s="4" t="s">
        <v>596</v>
      </c>
      <c r="R14" s="8">
        <v>1</v>
      </c>
      <c r="S14" s="4" t="s">
        <v>596</v>
      </c>
      <c r="T14" s="4" t="s">
        <v>596</v>
      </c>
      <c r="U14" s="4" t="s">
        <v>596</v>
      </c>
      <c r="V14" s="4" t="s">
        <v>596</v>
      </c>
      <c r="W14" s="4" t="s">
        <v>596</v>
      </c>
      <c r="X14" s="4" t="s">
        <v>596</v>
      </c>
      <c r="Y14" s="4" t="s">
        <v>596</v>
      </c>
      <c r="Z14" s="4" t="s">
        <v>596</v>
      </c>
      <c r="AA14" s="4" t="s">
        <v>596</v>
      </c>
      <c r="AB14" s="4" t="s">
        <v>596</v>
      </c>
      <c r="AC14" s="4" t="s">
        <v>596</v>
      </c>
      <c r="AD14" s="4" t="s">
        <v>596</v>
      </c>
      <c r="AE14" s="4" t="s">
        <v>596</v>
      </c>
      <c r="AF14" s="4" t="s">
        <v>596</v>
      </c>
    </row>
    <row r="15" spans="1:32">
      <c r="A15" s="5" t="str">
        <f>VLOOKUP(F15,[1]仓库信息!C:H,6,FALSE)</f>
        <v>长沙</v>
      </c>
      <c r="B15" s="6">
        <v>43756</v>
      </c>
      <c r="C15" s="4" t="s">
        <v>652</v>
      </c>
      <c r="D15" s="4" t="s">
        <v>532</v>
      </c>
      <c r="E15" s="4" t="s">
        <v>653</v>
      </c>
      <c r="F15" s="4" t="s">
        <v>606</v>
      </c>
      <c r="G15" s="4" t="s">
        <v>654</v>
      </c>
      <c r="H15" s="4" t="s">
        <v>655</v>
      </c>
      <c r="I15" s="4" t="s">
        <v>607</v>
      </c>
      <c r="J15" s="4" t="s">
        <v>590</v>
      </c>
      <c r="K15" s="4" t="s">
        <v>593</v>
      </c>
      <c r="L15" s="4" t="s">
        <v>593</v>
      </c>
      <c r="M15" s="4" t="s">
        <v>596</v>
      </c>
      <c r="N15" s="4" t="s">
        <v>651</v>
      </c>
      <c r="O15" s="4" t="s">
        <v>651</v>
      </c>
      <c r="P15" s="4" t="s">
        <v>596</v>
      </c>
      <c r="Q15" s="4" t="s">
        <v>596</v>
      </c>
      <c r="R15" s="8">
        <v>1</v>
      </c>
      <c r="S15" s="4" t="s">
        <v>596</v>
      </c>
      <c r="T15" s="4" t="s">
        <v>596</v>
      </c>
      <c r="U15" s="4" t="s">
        <v>596</v>
      </c>
      <c r="V15" s="4" t="s">
        <v>596</v>
      </c>
      <c r="W15" s="4" t="s">
        <v>596</v>
      </c>
      <c r="X15" s="4" t="s">
        <v>596</v>
      </c>
      <c r="Y15" s="4" t="s">
        <v>596</v>
      </c>
      <c r="Z15" s="4" t="s">
        <v>596</v>
      </c>
      <c r="AA15" s="4" t="s">
        <v>596</v>
      </c>
      <c r="AB15" s="4" t="s">
        <v>596</v>
      </c>
      <c r="AC15" s="4" t="s">
        <v>596</v>
      </c>
      <c r="AD15" s="4" t="s">
        <v>596</v>
      </c>
      <c r="AE15" s="4" t="s">
        <v>596</v>
      </c>
      <c r="AF15" s="4" t="s">
        <v>596</v>
      </c>
    </row>
    <row r="16" spans="1:32">
      <c r="A16" s="5" t="str">
        <f>VLOOKUP(F16,[1]仓库信息!C:H,6,FALSE)</f>
        <v>北京</v>
      </c>
      <c r="B16" s="6">
        <v>43756</v>
      </c>
      <c r="C16" s="4" t="s">
        <v>652</v>
      </c>
      <c r="D16" s="4" t="s">
        <v>532</v>
      </c>
      <c r="E16" s="4" t="s">
        <v>653</v>
      </c>
      <c r="F16" s="4" t="s">
        <v>656</v>
      </c>
      <c r="G16" s="4" t="s">
        <v>654</v>
      </c>
      <c r="H16" s="4" t="s">
        <v>655</v>
      </c>
      <c r="I16" s="4" t="s">
        <v>657</v>
      </c>
      <c r="J16" s="4" t="s">
        <v>590</v>
      </c>
      <c r="K16" s="4" t="s">
        <v>621</v>
      </c>
      <c r="L16" s="4" t="s">
        <v>621</v>
      </c>
      <c r="M16" s="4" t="s">
        <v>596</v>
      </c>
      <c r="N16" s="4" t="s">
        <v>658</v>
      </c>
      <c r="O16" s="4" t="s">
        <v>658</v>
      </c>
      <c r="P16" s="4" t="s">
        <v>596</v>
      </c>
      <c r="Q16" s="4" t="s">
        <v>596</v>
      </c>
      <c r="R16" s="8">
        <v>2</v>
      </c>
      <c r="S16" s="4" t="s">
        <v>596</v>
      </c>
      <c r="T16" s="4" t="s">
        <v>596</v>
      </c>
      <c r="U16" s="4" t="s">
        <v>596</v>
      </c>
      <c r="V16" s="4" t="s">
        <v>596</v>
      </c>
      <c r="W16" s="4" t="s">
        <v>596</v>
      </c>
      <c r="X16" s="4" t="s">
        <v>596</v>
      </c>
      <c r="Y16" s="4" t="s">
        <v>596</v>
      </c>
      <c r="Z16" s="4" t="s">
        <v>596</v>
      </c>
      <c r="AA16" s="4" t="s">
        <v>596</v>
      </c>
      <c r="AB16" s="4" t="s">
        <v>596</v>
      </c>
      <c r="AC16" s="4" t="s">
        <v>596</v>
      </c>
      <c r="AD16" s="4" t="s">
        <v>596</v>
      </c>
      <c r="AE16" s="4" t="s">
        <v>596</v>
      </c>
      <c r="AF16" s="4" t="s">
        <v>596</v>
      </c>
    </row>
    <row r="17" spans="1:32">
      <c r="A17" s="5" t="str">
        <f>VLOOKUP(F17,[1]仓库信息!C:H,6,FALSE)</f>
        <v>青岛</v>
      </c>
      <c r="B17" s="6">
        <v>43756</v>
      </c>
      <c r="C17" s="4" t="s">
        <v>652</v>
      </c>
      <c r="D17" s="4" t="s">
        <v>532</v>
      </c>
      <c r="E17" s="4" t="s">
        <v>653</v>
      </c>
      <c r="F17" s="4" t="s">
        <v>659</v>
      </c>
      <c r="G17" s="4" t="s">
        <v>654</v>
      </c>
      <c r="H17" s="4" t="s">
        <v>655</v>
      </c>
      <c r="I17" s="4" t="s">
        <v>660</v>
      </c>
      <c r="J17" s="4" t="s">
        <v>590</v>
      </c>
      <c r="K17" s="4" t="s">
        <v>651</v>
      </c>
      <c r="L17" s="4" t="s">
        <v>651</v>
      </c>
      <c r="M17" s="4" t="s">
        <v>596</v>
      </c>
      <c r="N17" s="4" t="s">
        <v>621</v>
      </c>
      <c r="O17" s="4" t="s">
        <v>621</v>
      </c>
      <c r="P17" s="4" t="s">
        <v>596</v>
      </c>
      <c r="Q17" s="4" t="s">
        <v>596</v>
      </c>
      <c r="R17" s="8">
        <v>1</v>
      </c>
      <c r="S17" s="4" t="s">
        <v>596</v>
      </c>
      <c r="T17" s="4" t="s">
        <v>596</v>
      </c>
      <c r="U17" s="4" t="s">
        <v>596</v>
      </c>
      <c r="V17" s="4" t="s">
        <v>596</v>
      </c>
      <c r="W17" s="4" t="s">
        <v>596</v>
      </c>
      <c r="X17" s="4" t="s">
        <v>596</v>
      </c>
      <c r="Y17" s="4" t="s">
        <v>596</v>
      </c>
      <c r="Z17" s="4" t="s">
        <v>596</v>
      </c>
      <c r="AA17" s="4" t="s">
        <v>596</v>
      </c>
      <c r="AB17" s="4" t="s">
        <v>596</v>
      </c>
      <c r="AC17" s="4" t="s">
        <v>596</v>
      </c>
      <c r="AD17" s="4" t="s">
        <v>596</v>
      </c>
      <c r="AE17" s="4" t="s">
        <v>596</v>
      </c>
      <c r="AF17" s="4" t="s">
        <v>596</v>
      </c>
    </row>
    <row r="18" spans="1:32">
      <c r="A18" s="5" t="str">
        <f>VLOOKUP(F18,[1]仓库信息!C:H,6,FALSE)</f>
        <v>天津</v>
      </c>
      <c r="B18" s="6">
        <v>43756</v>
      </c>
      <c r="C18" s="4" t="s">
        <v>661</v>
      </c>
      <c r="D18" s="4" t="s">
        <v>528</v>
      </c>
      <c r="E18" s="4" t="s">
        <v>662</v>
      </c>
      <c r="F18" s="4" t="s">
        <v>663</v>
      </c>
      <c r="G18" s="4" t="s">
        <v>664</v>
      </c>
      <c r="H18" s="4" t="s">
        <v>665</v>
      </c>
      <c r="I18" s="4" t="s">
        <v>666</v>
      </c>
      <c r="J18" s="4" t="s">
        <v>590</v>
      </c>
      <c r="K18" s="4" t="s">
        <v>667</v>
      </c>
      <c r="L18" s="4" t="s">
        <v>667</v>
      </c>
      <c r="M18" s="4" t="s">
        <v>596</v>
      </c>
      <c r="N18" s="4" t="s">
        <v>616</v>
      </c>
      <c r="O18" s="4" t="s">
        <v>616</v>
      </c>
      <c r="P18" s="4" t="s">
        <v>596</v>
      </c>
      <c r="Q18" s="4" t="s">
        <v>596</v>
      </c>
      <c r="R18" s="8">
        <v>1</v>
      </c>
      <c r="S18" s="4" t="s">
        <v>596</v>
      </c>
      <c r="T18" s="4" t="s">
        <v>596</v>
      </c>
      <c r="U18" s="4" t="s">
        <v>596</v>
      </c>
      <c r="V18" s="4" t="s">
        <v>596</v>
      </c>
      <c r="W18" s="4" t="s">
        <v>596</v>
      </c>
      <c r="X18" s="4" t="s">
        <v>596</v>
      </c>
      <c r="Y18" s="4" t="s">
        <v>596</v>
      </c>
      <c r="Z18" s="4" t="s">
        <v>596</v>
      </c>
      <c r="AA18" s="4" t="s">
        <v>596</v>
      </c>
      <c r="AB18" s="4" t="s">
        <v>596</v>
      </c>
      <c r="AC18" s="4" t="s">
        <v>596</v>
      </c>
      <c r="AD18" s="4" t="s">
        <v>596</v>
      </c>
      <c r="AE18" s="4" t="s">
        <v>596</v>
      </c>
      <c r="AF18" s="4" t="s">
        <v>596</v>
      </c>
    </row>
    <row r="19" spans="1:32">
      <c r="A19" s="5" t="str">
        <f>VLOOKUP(F19,[1]仓库信息!C:H,6,FALSE)</f>
        <v>沈阳</v>
      </c>
      <c r="B19" s="6">
        <v>43756</v>
      </c>
      <c r="C19" s="4" t="s">
        <v>661</v>
      </c>
      <c r="D19" s="4" t="s">
        <v>528</v>
      </c>
      <c r="E19" s="4" t="s">
        <v>662</v>
      </c>
      <c r="F19" s="4" t="s">
        <v>635</v>
      </c>
      <c r="G19" s="4" t="s">
        <v>664</v>
      </c>
      <c r="H19" s="4" t="s">
        <v>665</v>
      </c>
      <c r="I19" s="4" t="s">
        <v>636</v>
      </c>
      <c r="J19" s="4" t="s">
        <v>590</v>
      </c>
      <c r="K19" s="4" t="s">
        <v>599</v>
      </c>
      <c r="L19" s="4" t="s">
        <v>599</v>
      </c>
      <c r="M19" s="4" t="s">
        <v>596</v>
      </c>
      <c r="N19" s="4" t="s">
        <v>667</v>
      </c>
      <c r="O19" s="4" t="s">
        <v>667</v>
      </c>
      <c r="P19" s="4" t="s">
        <v>596</v>
      </c>
      <c r="Q19" s="4" t="s">
        <v>596</v>
      </c>
      <c r="R19" s="8">
        <v>1</v>
      </c>
      <c r="S19" s="4" t="s">
        <v>596</v>
      </c>
      <c r="T19" s="4" t="s">
        <v>596</v>
      </c>
      <c r="U19" s="4" t="s">
        <v>596</v>
      </c>
      <c r="V19" s="4" t="s">
        <v>596</v>
      </c>
      <c r="W19" s="4" t="s">
        <v>596</v>
      </c>
      <c r="X19" s="4" t="s">
        <v>596</v>
      </c>
      <c r="Y19" s="4" t="s">
        <v>596</v>
      </c>
      <c r="Z19" s="4" t="s">
        <v>596</v>
      </c>
      <c r="AA19" s="4" t="s">
        <v>596</v>
      </c>
      <c r="AB19" s="4" t="s">
        <v>596</v>
      </c>
      <c r="AC19" s="4" t="s">
        <v>596</v>
      </c>
      <c r="AD19" s="4" t="s">
        <v>596</v>
      </c>
      <c r="AE19" s="4" t="s">
        <v>596</v>
      </c>
      <c r="AF19" s="4" t="s">
        <v>596</v>
      </c>
    </row>
    <row r="20" spans="1:32">
      <c r="A20" s="5" t="str">
        <f>VLOOKUP(F20,[1]仓库信息!C:H,6,FALSE)</f>
        <v>北京</v>
      </c>
      <c r="B20" s="6">
        <v>43756</v>
      </c>
      <c r="C20" s="4" t="s">
        <v>661</v>
      </c>
      <c r="D20" s="4" t="s">
        <v>528</v>
      </c>
      <c r="E20" s="4" t="s">
        <v>662</v>
      </c>
      <c r="F20" s="4" t="s">
        <v>656</v>
      </c>
      <c r="G20" s="4" t="s">
        <v>664</v>
      </c>
      <c r="H20" s="4" t="s">
        <v>665</v>
      </c>
      <c r="I20" s="4" t="s">
        <v>657</v>
      </c>
      <c r="J20" s="4" t="s">
        <v>590</v>
      </c>
      <c r="K20" s="4" t="s">
        <v>668</v>
      </c>
      <c r="L20" s="4" t="s">
        <v>668</v>
      </c>
      <c r="M20" s="4" t="s">
        <v>596</v>
      </c>
      <c r="N20" s="4" t="s">
        <v>669</v>
      </c>
      <c r="O20" s="4" t="s">
        <v>669</v>
      </c>
      <c r="P20" s="4" t="s">
        <v>596</v>
      </c>
      <c r="Q20" s="4" t="s">
        <v>596</v>
      </c>
      <c r="R20" s="8">
        <v>1</v>
      </c>
      <c r="S20" s="4" t="s">
        <v>596</v>
      </c>
      <c r="T20" s="4" t="s">
        <v>596</v>
      </c>
      <c r="U20" s="4" t="s">
        <v>596</v>
      </c>
      <c r="V20" s="4" t="s">
        <v>596</v>
      </c>
      <c r="W20" s="4" t="s">
        <v>670</v>
      </c>
      <c r="X20" s="4" t="s">
        <v>596</v>
      </c>
      <c r="Y20" s="4" t="s">
        <v>596</v>
      </c>
      <c r="Z20" s="4" t="s">
        <v>596</v>
      </c>
      <c r="AA20" s="4" t="s">
        <v>596</v>
      </c>
      <c r="AB20" s="4" t="s">
        <v>596</v>
      </c>
      <c r="AC20" s="4" t="s">
        <v>596</v>
      </c>
      <c r="AD20" s="4" t="s">
        <v>596</v>
      </c>
      <c r="AE20" s="4" t="s">
        <v>596</v>
      </c>
      <c r="AF20" s="4" t="s">
        <v>596</v>
      </c>
    </row>
    <row r="21" spans="1:32">
      <c r="A21" s="5" t="str">
        <f>VLOOKUP(F21,[1]仓库信息!C:H,6,FALSE)</f>
        <v>天津</v>
      </c>
      <c r="B21" s="6">
        <v>43756</v>
      </c>
      <c r="C21" s="4" t="s">
        <v>671</v>
      </c>
      <c r="D21" s="4" t="s">
        <v>522</v>
      </c>
      <c r="E21" s="4" t="s">
        <v>672</v>
      </c>
      <c r="F21" s="4" t="s">
        <v>663</v>
      </c>
      <c r="G21" s="4" t="s">
        <v>673</v>
      </c>
      <c r="H21" s="4" t="s">
        <v>674</v>
      </c>
      <c r="I21" s="4" t="s">
        <v>666</v>
      </c>
      <c r="J21" s="4" t="s">
        <v>590</v>
      </c>
      <c r="K21" s="4" t="s">
        <v>603</v>
      </c>
      <c r="L21" s="4" t="s">
        <v>603</v>
      </c>
      <c r="M21" s="4" t="s">
        <v>596</v>
      </c>
      <c r="N21" s="4" t="s">
        <v>675</v>
      </c>
      <c r="O21" s="4" t="s">
        <v>675</v>
      </c>
      <c r="P21" s="4" t="s">
        <v>596</v>
      </c>
      <c r="Q21" s="4" t="s">
        <v>596</v>
      </c>
      <c r="R21" s="8">
        <v>1</v>
      </c>
      <c r="S21" s="4" t="s">
        <v>596</v>
      </c>
      <c r="T21" s="4" t="s">
        <v>596</v>
      </c>
      <c r="U21" s="4" t="s">
        <v>596</v>
      </c>
      <c r="V21" s="4" t="s">
        <v>596</v>
      </c>
      <c r="W21" s="4" t="s">
        <v>596</v>
      </c>
      <c r="X21" s="4" t="s">
        <v>596</v>
      </c>
      <c r="Y21" s="4" t="s">
        <v>596</v>
      </c>
      <c r="Z21" s="4" t="s">
        <v>596</v>
      </c>
      <c r="AA21" s="4" t="s">
        <v>596</v>
      </c>
      <c r="AB21" s="4" t="s">
        <v>596</v>
      </c>
      <c r="AC21" s="4" t="s">
        <v>596</v>
      </c>
      <c r="AD21" s="4" t="s">
        <v>596</v>
      </c>
      <c r="AE21" s="4" t="s">
        <v>596</v>
      </c>
      <c r="AF21" s="4" t="s">
        <v>596</v>
      </c>
    </row>
    <row r="22" spans="1:32">
      <c r="A22" s="5" t="str">
        <f>VLOOKUP(F22,[1]仓库信息!C:H,6,FALSE)</f>
        <v>郑州</v>
      </c>
      <c r="B22" s="6">
        <v>43756</v>
      </c>
      <c r="C22" s="4" t="s">
        <v>671</v>
      </c>
      <c r="D22" s="4" t="s">
        <v>522</v>
      </c>
      <c r="E22" s="4" t="s">
        <v>672</v>
      </c>
      <c r="F22" s="4" t="s">
        <v>676</v>
      </c>
      <c r="G22" s="4" t="s">
        <v>673</v>
      </c>
      <c r="H22" s="4" t="s">
        <v>674</v>
      </c>
      <c r="I22" s="4" t="s">
        <v>677</v>
      </c>
      <c r="J22" s="4" t="s">
        <v>590</v>
      </c>
      <c r="K22" s="4" t="s">
        <v>647</v>
      </c>
      <c r="L22" s="4" t="s">
        <v>648</v>
      </c>
      <c r="M22" s="4" t="s">
        <v>638</v>
      </c>
      <c r="N22" s="4" t="s">
        <v>648</v>
      </c>
      <c r="O22" s="4" t="s">
        <v>678</v>
      </c>
      <c r="P22" s="4" t="s">
        <v>638</v>
      </c>
      <c r="Q22" s="4" t="s">
        <v>596</v>
      </c>
      <c r="R22" s="8">
        <v>1</v>
      </c>
      <c r="S22" s="4" t="s">
        <v>596</v>
      </c>
      <c r="T22" s="4" t="s">
        <v>596</v>
      </c>
      <c r="U22" s="4" t="s">
        <v>596</v>
      </c>
      <c r="V22" s="4" t="s">
        <v>596</v>
      </c>
      <c r="W22" s="4" t="s">
        <v>596</v>
      </c>
      <c r="X22" s="4" t="s">
        <v>596</v>
      </c>
      <c r="Y22" s="4" t="s">
        <v>596</v>
      </c>
      <c r="Z22" s="4" t="s">
        <v>596</v>
      </c>
      <c r="AA22" s="4" t="s">
        <v>596</v>
      </c>
      <c r="AB22" s="4" t="s">
        <v>596</v>
      </c>
      <c r="AC22" s="4" t="s">
        <v>596</v>
      </c>
      <c r="AD22" s="4" t="s">
        <v>596</v>
      </c>
      <c r="AE22" s="4" t="s">
        <v>596</v>
      </c>
      <c r="AF22" s="4" t="s">
        <v>596</v>
      </c>
    </row>
    <row r="23" spans="1:32">
      <c r="A23" s="5" t="str">
        <f>VLOOKUP(F23,[1]仓库信息!C:H,6,FALSE)</f>
        <v>杭州</v>
      </c>
      <c r="B23" s="6">
        <v>43756</v>
      </c>
      <c r="C23" s="4" t="s">
        <v>671</v>
      </c>
      <c r="D23" s="4" t="s">
        <v>522</v>
      </c>
      <c r="E23" s="4" t="s">
        <v>672</v>
      </c>
      <c r="F23" s="4" t="s">
        <v>614</v>
      </c>
      <c r="G23" s="4" t="s">
        <v>673</v>
      </c>
      <c r="H23" s="4" t="s">
        <v>674</v>
      </c>
      <c r="I23" s="4" t="s">
        <v>615</v>
      </c>
      <c r="J23" s="4" t="s">
        <v>590</v>
      </c>
      <c r="K23" s="4" t="s">
        <v>679</v>
      </c>
      <c r="L23" s="4" t="s">
        <v>679</v>
      </c>
      <c r="M23" s="4" t="s">
        <v>596</v>
      </c>
      <c r="N23" s="4" t="s">
        <v>658</v>
      </c>
      <c r="O23" s="4" t="s">
        <v>658</v>
      </c>
      <c r="P23" s="4" t="s">
        <v>596</v>
      </c>
      <c r="Q23" s="4" t="s">
        <v>596</v>
      </c>
      <c r="R23" s="8">
        <v>1</v>
      </c>
      <c r="S23" s="4" t="s">
        <v>596</v>
      </c>
      <c r="T23" s="4" t="s">
        <v>596</v>
      </c>
      <c r="U23" s="4" t="s">
        <v>596</v>
      </c>
      <c r="V23" s="4" t="s">
        <v>596</v>
      </c>
      <c r="W23" s="4" t="s">
        <v>596</v>
      </c>
      <c r="X23" s="4" t="s">
        <v>596</v>
      </c>
      <c r="Y23" s="4" t="s">
        <v>596</v>
      </c>
      <c r="Z23" s="4" t="s">
        <v>596</v>
      </c>
      <c r="AA23" s="4" t="s">
        <v>596</v>
      </c>
      <c r="AB23" s="4" t="s">
        <v>596</v>
      </c>
      <c r="AC23" s="4" t="s">
        <v>596</v>
      </c>
      <c r="AD23" s="4" t="s">
        <v>596</v>
      </c>
      <c r="AE23" s="4" t="s">
        <v>596</v>
      </c>
      <c r="AF23" s="4" t="s">
        <v>596</v>
      </c>
    </row>
    <row r="24" spans="1:32">
      <c r="A24" s="5" t="str">
        <f>VLOOKUP(F24,[1]仓库信息!C:H,6,FALSE)</f>
        <v>贵阳</v>
      </c>
      <c r="B24" s="6">
        <v>43756</v>
      </c>
      <c r="C24" s="4" t="s">
        <v>671</v>
      </c>
      <c r="D24" s="4" t="s">
        <v>522</v>
      </c>
      <c r="E24" s="4" t="s">
        <v>672</v>
      </c>
      <c r="F24" s="4" t="s">
        <v>680</v>
      </c>
      <c r="G24" s="4" t="s">
        <v>673</v>
      </c>
      <c r="H24" s="4" t="s">
        <v>674</v>
      </c>
      <c r="I24" s="4" t="s">
        <v>681</v>
      </c>
      <c r="J24" s="4" t="s">
        <v>590</v>
      </c>
      <c r="K24" s="4" t="s">
        <v>682</v>
      </c>
      <c r="L24" s="4" t="s">
        <v>682</v>
      </c>
      <c r="M24" s="4" t="s">
        <v>596</v>
      </c>
      <c r="N24" s="4" t="s">
        <v>651</v>
      </c>
      <c r="O24" s="4" t="s">
        <v>651</v>
      </c>
      <c r="P24" s="4" t="s">
        <v>596</v>
      </c>
      <c r="Q24" s="4" t="s">
        <v>596</v>
      </c>
      <c r="R24" s="8">
        <v>1</v>
      </c>
      <c r="S24" s="4" t="s">
        <v>596</v>
      </c>
      <c r="T24" s="4" t="s">
        <v>596</v>
      </c>
      <c r="U24" s="4" t="s">
        <v>596</v>
      </c>
      <c r="V24" s="4" t="s">
        <v>596</v>
      </c>
      <c r="W24" s="4" t="s">
        <v>596</v>
      </c>
      <c r="X24" s="4" t="s">
        <v>679</v>
      </c>
      <c r="Y24" s="4" t="s">
        <v>596</v>
      </c>
      <c r="Z24" s="4" t="s">
        <v>596</v>
      </c>
      <c r="AA24" s="4" t="s">
        <v>596</v>
      </c>
      <c r="AB24" s="4" t="s">
        <v>596</v>
      </c>
      <c r="AC24" s="4" t="s">
        <v>596</v>
      </c>
      <c r="AD24" s="4" t="s">
        <v>596</v>
      </c>
      <c r="AE24" s="4" t="s">
        <v>596</v>
      </c>
      <c r="AF24" s="4" t="s">
        <v>596</v>
      </c>
    </row>
    <row r="25" spans="1:32">
      <c r="A25" s="5" t="str">
        <f>VLOOKUP(F25,[1]仓库信息!C:H,6,FALSE)</f>
        <v>南京</v>
      </c>
      <c r="B25" s="6">
        <v>43756</v>
      </c>
      <c r="C25" s="4" t="s">
        <v>671</v>
      </c>
      <c r="D25" s="4" t="s">
        <v>522</v>
      </c>
      <c r="E25" s="4" t="s">
        <v>672</v>
      </c>
      <c r="F25" s="4" t="s">
        <v>683</v>
      </c>
      <c r="G25" s="4" t="s">
        <v>673</v>
      </c>
      <c r="H25" s="4" t="s">
        <v>674</v>
      </c>
      <c r="I25" s="4" t="s">
        <v>684</v>
      </c>
      <c r="J25" s="4" t="s">
        <v>590</v>
      </c>
      <c r="K25" s="4" t="s">
        <v>621</v>
      </c>
      <c r="L25" s="4" t="s">
        <v>621</v>
      </c>
      <c r="M25" s="4" t="s">
        <v>596</v>
      </c>
      <c r="N25" s="4" t="s">
        <v>679</v>
      </c>
      <c r="O25" s="4" t="s">
        <v>679</v>
      </c>
      <c r="P25" s="4" t="s">
        <v>596</v>
      </c>
      <c r="Q25" s="4" t="s">
        <v>596</v>
      </c>
      <c r="R25" s="8">
        <v>1</v>
      </c>
      <c r="S25" s="4" t="s">
        <v>596</v>
      </c>
      <c r="T25" s="4" t="s">
        <v>596</v>
      </c>
      <c r="U25" s="4" t="s">
        <v>596</v>
      </c>
      <c r="V25" s="4" t="s">
        <v>596</v>
      </c>
      <c r="W25" s="4" t="s">
        <v>616</v>
      </c>
      <c r="X25" s="4" t="s">
        <v>596</v>
      </c>
      <c r="Y25" s="4" t="s">
        <v>596</v>
      </c>
      <c r="Z25" s="4" t="s">
        <v>596</v>
      </c>
      <c r="AA25" s="4" t="s">
        <v>596</v>
      </c>
      <c r="AB25" s="4" t="s">
        <v>596</v>
      </c>
      <c r="AC25" s="4" t="s">
        <v>596</v>
      </c>
      <c r="AD25" s="4" t="s">
        <v>596</v>
      </c>
      <c r="AE25" s="4" t="s">
        <v>596</v>
      </c>
      <c r="AF25" s="4" t="s">
        <v>596</v>
      </c>
    </row>
    <row r="26" spans="1:32">
      <c r="A26" s="5" t="str">
        <f>VLOOKUP(F26,[1]仓库信息!C:H,6,FALSE)</f>
        <v>北京</v>
      </c>
      <c r="B26" s="6">
        <v>43756</v>
      </c>
      <c r="C26" s="4" t="s">
        <v>671</v>
      </c>
      <c r="D26" s="4" t="s">
        <v>522</v>
      </c>
      <c r="E26" s="4" t="s">
        <v>672</v>
      </c>
      <c r="F26" s="4" t="s">
        <v>656</v>
      </c>
      <c r="G26" s="4" t="s">
        <v>673</v>
      </c>
      <c r="H26" s="4" t="s">
        <v>674</v>
      </c>
      <c r="I26" s="4" t="s">
        <v>657</v>
      </c>
      <c r="J26" s="4" t="s">
        <v>590</v>
      </c>
      <c r="K26" s="4" t="s">
        <v>669</v>
      </c>
      <c r="L26" s="4" t="s">
        <v>669</v>
      </c>
      <c r="M26" s="4" t="s">
        <v>596</v>
      </c>
      <c r="N26" s="4" t="s">
        <v>685</v>
      </c>
      <c r="O26" s="4" t="s">
        <v>685</v>
      </c>
      <c r="P26" s="4" t="s">
        <v>596</v>
      </c>
      <c r="Q26" s="4" t="s">
        <v>596</v>
      </c>
      <c r="R26" s="8">
        <v>1</v>
      </c>
      <c r="S26" s="4" t="s">
        <v>596</v>
      </c>
      <c r="T26" s="4" t="s">
        <v>596</v>
      </c>
      <c r="U26" s="4" t="s">
        <v>596</v>
      </c>
      <c r="V26" s="4" t="s">
        <v>596</v>
      </c>
      <c r="W26" s="4" t="s">
        <v>604</v>
      </c>
      <c r="X26" s="4" t="s">
        <v>596</v>
      </c>
      <c r="Y26" s="4" t="s">
        <v>596</v>
      </c>
      <c r="Z26" s="4" t="s">
        <v>596</v>
      </c>
      <c r="AA26" s="4" t="s">
        <v>596</v>
      </c>
      <c r="AB26" s="4" t="s">
        <v>596</v>
      </c>
      <c r="AC26" s="4" t="s">
        <v>596</v>
      </c>
      <c r="AD26" s="4" t="s">
        <v>596</v>
      </c>
      <c r="AE26" s="4" t="s">
        <v>596</v>
      </c>
      <c r="AF26" s="4" t="s">
        <v>596</v>
      </c>
    </row>
    <row r="27" spans="1:32">
      <c r="A27" s="5" t="str">
        <f>VLOOKUP(F27,[1]仓库信息!C:H,6,FALSE)</f>
        <v>武汉</v>
      </c>
      <c r="B27" s="6">
        <v>43756</v>
      </c>
      <c r="C27" s="4" t="s">
        <v>671</v>
      </c>
      <c r="D27" s="4" t="s">
        <v>522</v>
      </c>
      <c r="E27" s="4" t="s">
        <v>672</v>
      </c>
      <c r="F27" s="4" t="s">
        <v>686</v>
      </c>
      <c r="G27" s="4" t="s">
        <v>673</v>
      </c>
      <c r="H27" s="4" t="s">
        <v>674</v>
      </c>
      <c r="I27" s="4" t="s">
        <v>687</v>
      </c>
      <c r="J27" s="4" t="s">
        <v>590</v>
      </c>
      <c r="K27" s="4" t="s">
        <v>651</v>
      </c>
      <c r="L27" s="4" t="s">
        <v>651</v>
      </c>
      <c r="M27" s="4" t="s">
        <v>596</v>
      </c>
      <c r="N27" s="4" t="s">
        <v>621</v>
      </c>
      <c r="O27" s="4" t="s">
        <v>621</v>
      </c>
      <c r="P27" s="4" t="s">
        <v>596</v>
      </c>
      <c r="Q27" s="4" t="s">
        <v>596</v>
      </c>
      <c r="R27" s="8">
        <v>1</v>
      </c>
      <c r="S27" s="4" t="s">
        <v>596</v>
      </c>
      <c r="T27" s="4" t="s">
        <v>596</v>
      </c>
      <c r="U27" s="4" t="s">
        <v>596</v>
      </c>
      <c r="V27" s="4" t="s">
        <v>596</v>
      </c>
      <c r="W27" s="4" t="s">
        <v>596</v>
      </c>
      <c r="X27" s="4" t="s">
        <v>596</v>
      </c>
      <c r="Y27" s="4" t="s">
        <v>596</v>
      </c>
      <c r="Z27" s="4" t="s">
        <v>596</v>
      </c>
      <c r="AA27" s="4" t="s">
        <v>596</v>
      </c>
      <c r="AB27" s="4" t="s">
        <v>596</v>
      </c>
      <c r="AC27" s="4" t="s">
        <v>596</v>
      </c>
      <c r="AD27" s="4" t="s">
        <v>596</v>
      </c>
      <c r="AE27" s="4" t="s">
        <v>596</v>
      </c>
      <c r="AF27" s="4" t="s">
        <v>596</v>
      </c>
    </row>
    <row r="28" spans="1:32">
      <c r="A28" s="5" t="str">
        <f>VLOOKUP(F28,[1]仓库信息!C:H,6,FALSE)</f>
        <v>济南</v>
      </c>
      <c r="B28" s="6">
        <v>43756</v>
      </c>
      <c r="C28" s="4" t="s">
        <v>671</v>
      </c>
      <c r="D28" s="4" t="s">
        <v>522</v>
      </c>
      <c r="E28" s="4" t="s">
        <v>672</v>
      </c>
      <c r="F28" s="4" t="s">
        <v>640</v>
      </c>
      <c r="G28" s="4" t="s">
        <v>673</v>
      </c>
      <c r="H28" s="4" t="s">
        <v>674</v>
      </c>
      <c r="I28" s="4" t="s">
        <v>641</v>
      </c>
      <c r="J28" s="4" t="s">
        <v>590</v>
      </c>
      <c r="K28" s="4" t="s">
        <v>668</v>
      </c>
      <c r="L28" s="4" t="s">
        <v>668</v>
      </c>
      <c r="M28" s="4" t="s">
        <v>596</v>
      </c>
      <c r="N28" s="4" t="s">
        <v>669</v>
      </c>
      <c r="O28" s="4" t="s">
        <v>669</v>
      </c>
      <c r="P28" s="4" t="s">
        <v>596</v>
      </c>
      <c r="Q28" s="4" t="s">
        <v>596</v>
      </c>
      <c r="R28" s="8">
        <v>1</v>
      </c>
      <c r="S28" s="4" t="s">
        <v>596</v>
      </c>
      <c r="T28" s="4" t="s">
        <v>596</v>
      </c>
      <c r="U28" s="4" t="s">
        <v>596</v>
      </c>
      <c r="V28" s="4" t="s">
        <v>596</v>
      </c>
      <c r="W28" s="4" t="s">
        <v>596</v>
      </c>
      <c r="X28" s="4" t="s">
        <v>596</v>
      </c>
      <c r="Y28" s="4" t="s">
        <v>596</v>
      </c>
      <c r="Z28" s="4" t="s">
        <v>596</v>
      </c>
      <c r="AA28" s="4" t="s">
        <v>596</v>
      </c>
      <c r="AB28" s="4" t="s">
        <v>596</v>
      </c>
      <c r="AC28" s="4" t="s">
        <v>596</v>
      </c>
      <c r="AD28" s="4" t="s">
        <v>596</v>
      </c>
      <c r="AE28" s="4" t="s">
        <v>596</v>
      </c>
      <c r="AF28" s="4" t="s">
        <v>596</v>
      </c>
    </row>
    <row r="29" spans="1:32">
      <c r="A29" s="5" t="str">
        <f>VLOOKUP(F29,[1]仓库信息!C:H,6,FALSE)</f>
        <v>金华</v>
      </c>
      <c r="B29" s="6">
        <v>43756</v>
      </c>
      <c r="C29" s="4" t="s">
        <v>671</v>
      </c>
      <c r="D29" s="4" t="s">
        <v>522</v>
      </c>
      <c r="E29" s="4" t="s">
        <v>672</v>
      </c>
      <c r="F29" s="4" t="s">
        <v>688</v>
      </c>
      <c r="G29" s="4" t="s">
        <v>673</v>
      </c>
      <c r="H29" s="4" t="s">
        <v>674</v>
      </c>
      <c r="I29" s="4" t="s">
        <v>689</v>
      </c>
      <c r="J29" s="4" t="s">
        <v>590</v>
      </c>
      <c r="K29" s="4" t="s">
        <v>678</v>
      </c>
      <c r="L29" s="4" t="s">
        <v>678</v>
      </c>
      <c r="M29" s="4" t="s">
        <v>596</v>
      </c>
      <c r="N29" s="4" t="s">
        <v>601</v>
      </c>
      <c r="O29" s="4" t="s">
        <v>601</v>
      </c>
      <c r="P29" s="4" t="s">
        <v>596</v>
      </c>
      <c r="Q29" s="4" t="s">
        <v>596</v>
      </c>
      <c r="R29" s="8">
        <v>1</v>
      </c>
      <c r="S29" s="4" t="s">
        <v>596</v>
      </c>
      <c r="T29" s="4" t="s">
        <v>596</v>
      </c>
      <c r="U29" s="4" t="s">
        <v>596</v>
      </c>
      <c r="V29" s="4" t="s">
        <v>596</v>
      </c>
      <c r="W29" s="4" t="s">
        <v>596</v>
      </c>
      <c r="X29" s="4" t="s">
        <v>596</v>
      </c>
      <c r="Y29" s="4" t="s">
        <v>596</v>
      </c>
      <c r="Z29" s="4" t="s">
        <v>596</v>
      </c>
      <c r="AA29" s="4" t="s">
        <v>596</v>
      </c>
      <c r="AB29" s="4" t="s">
        <v>596</v>
      </c>
      <c r="AC29" s="4" t="s">
        <v>596</v>
      </c>
      <c r="AD29" s="4" t="s">
        <v>596</v>
      </c>
      <c r="AE29" s="4" t="s">
        <v>596</v>
      </c>
      <c r="AF29" s="4" t="s">
        <v>596</v>
      </c>
    </row>
    <row r="30" spans="1:32">
      <c r="A30" s="5" t="str">
        <f>VLOOKUP(F30,[1]仓库信息!C:H,6,FALSE)</f>
        <v>青岛</v>
      </c>
      <c r="B30" s="6">
        <v>43756</v>
      </c>
      <c r="C30" s="4" t="s">
        <v>671</v>
      </c>
      <c r="D30" s="4" t="s">
        <v>522</v>
      </c>
      <c r="E30" s="4" t="s">
        <v>672</v>
      </c>
      <c r="F30" s="4" t="s">
        <v>659</v>
      </c>
      <c r="G30" s="4" t="s">
        <v>673</v>
      </c>
      <c r="H30" s="4" t="s">
        <v>674</v>
      </c>
      <c r="I30" s="4" t="s">
        <v>660</v>
      </c>
      <c r="J30" s="4" t="s">
        <v>590</v>
      </c>
      <c r="K30" s="4" t="s">
        <v>690</v>
      </c>
      <c r="L30" s="4" t="s">
        <v>690</v>
      </c>
      <c r="M30" s="4" t="s">
        <v>596</v>
      </c>
      <c r="N30" s="4" t="s">
        <v>691</v>
      </c>
      <c r="O30" s="4" t="s">
        <v>691</v>
      </c>
      <c r="P30" s="4" t="s">
        <v>596</v>
      </c>
      <c r="Q30" s="4" t="s">
        <v>596</v>
      </c>
      <c r="R30" s="8">
        <v>1</v>
      </c>
      <c r="S30" s="4" t="s">
        <v>596</v>
      </c>
      <c r="T30" s="4" t="s">
        <v>596</v>
      </c>
      <c r="U30" s="4" t="s">
        <v>596</v>
      </c>
      <c r="V30" s="4" t="s">
        <v>596</v>
      </c>
      <c r="W30" s="4" t="s">
        <v>596</v>
      </c>
      <c r="X30" s="4" t="s">
        <v>596</v>
      </c>
      <c r="Y30" s="4" t="s">
        <v>596</v>
      </c>
      <c r="Z30" s="4" t="s">
        <v>596</v>
      </c>
      <c r="AA30" s="4" t="s">
        <v>596</v>
      </c>
      <c r="AB30" s="4" t="s">
        <v>596</v>
      </c>
      <c r="AC30" s="4" t="s">
        <v>596</v>
      </c>
      <c r="AD30" s="4" t="s">
        <v>596</v>
      </c>
      <c r="AE30" s="4" t="s">
        <v>596</v>
      </c>
      <c r="AF30" s="4" t="s">
        <v>596</v>
      </c>
    </row>
    <row r="31" spans="1:32">
      <c r="A31" s="5" t="str">
        <f>VLOOKUP(F31,[1]仓库信息!C:H,6,FALSE)</f>
        <v>无锡</v>
      </c>
      <c r="B31" s="6">
        <v>43756</v>
      </c>
      <c r="C31" s="4" t="s">
        <v>671</v>
      </c>
      <c r="D31" s="4" t="s">
        <v>522</v>
      </c>
      <c r="E31" s="4" t="s">
        <v>672</v>
      </c>
      <c r="F31" s="4" t="s">
        <v>692</v>
      </c>
      <c r="G31" s="4" t="s">
        <v>673</v>
      </c>
      <c r="H31" s="4" t="s">
        <v>674</v>
      </c>
      <c r="I31" s="4" t="s">
        <v>693</v>
      </c>
      <c r="J31" s="4" t="s">
        <v>590</v>
      </c>
      <c r="K31" s="4" t="s">
        <v>631</v>
      </c>
      <c r="L31" s="4" t="s">
        <v>631</v>
      </c>
      <c r="M31" s="4" t="s">
        <v>596</v>
      </c>
      <c r="N31" s="4" t="s">
        <v>646</v>
      </c>
      <c r="O31" s="4" t="s">
        <v>646</v>
      </c>
      <c r="P31" s="4" t="s">
        <v>596</v>
      </c>
      <c r="Q31" s="4" t="s">
        <v>596</v>
      </c>
      <c r="R31" s="8">
        <v>1</v>
      </c>
      <c r="S31" s="4" t="s">
        <v>596</v>
      </c>
      <c r="T31" s="4" t="s">
        <v>596</v>
      </c>
      <c r="U31" s="4" t="s">
        <v>596</v>
      </c>
      <c r="V31" s="4" t="s">
        <v>596</v>
      </c>
      <c r="W31" s="4" t="s">
        <v>596</v>
      </c>
      <c r="X31" s="4" t="s">
        <v>596</v>
      </c>
      <c r="Y31" s="4" t="s">
        <v>596</v>
      </c>
      <c r="Z31" s="4" t="s">
        <v>596</v>
      </c>
      <c r="AA31" s="4" t="s">
        <v>596</v>
      </c>
      <c r="AB31" s="4" t="s">
        <v>596</v>
      </c>
      <c r="AC31" s="4" t="s">
        <v>596</v>
      </c>
      <c r="AD31" s="4" t="s">
        <v>596</v>
      </c>
      <c r="AE31" s="4" t="s">
        <v>596</v>
      </c>
      <c r="AF31" s="4" t="s">
        <v>596</v>
      </c>
    </row>
    <row r="32" spans="1:32">
      <c r="A32" s="5" t="str">
        <f>VLOOKUP(F32,[1]仓库信息!C:H,6,FALSE)</f>
        <v>西安</v>
      </c>
      <c r="B32" s="6">
        <v>43756</v>
      </c>
      <c r="C32" s="4" t="s">
        <v>671</v>
      </c>
      <c r="D32" s="4" t="s">
        <v>522</v>
      </c>
      <c r="E32" s="4" t="s">
        <v>672</v>
      </c>
      <c r="F32" s="4" t="s">
        <v>694</v>
      </c>
      <c r="G32" s="4" t="s">
        <v>673</v>
      </c>
      <c r="H32" s="4" t="s">
        <v>674</v>
      </c>
      <c r="I32" s="4" t="s">
        <v>695</v>
      </c>
      <c r="J32" s="4" t="s">
        <v>590</v>
      </c>
      <c r="K32" s="4" t="s">
        <v>678</v>
      </c>
      <c r="L32" s="4" t="s">
        <v>678</v>
      </c>
      <c r="M32" s="4" t="s">
        <v>596</v>
      </c>
      <c r="N32" s="4" t="s">
        <v>601</v>
      </c>
      <c r="O32" s="4" t="s">
        <v>601</v>
      </c>
      <c r="P32" s="4" t="s">
        <v>596</v>
      </c>
      <c r="Q32" s="4" t="s">
        <v>596</v>
      </c>
      <c r="R32" s="8">
        <v>1</v>
      </c>
      <c r="S32" s="4" t="s">
        <v>596</v>
      </c>
      <c r="T32" s="4" t="s">
        <v>596</v>
      </c>
      <c r="U32" s="4" t="s">
        <v>596</v>
      </c>
      <c r="V32" s="4" t="s">
        <v>596</v>
      </c>
      <c r="W32" s="4" t="s">
        <v>647</v>
      </c>
      <c r="X32" s="4" t="s">
        <v>596</v>
      </c>
      <c r="Y32" s="4" t="s">
        <v>596</v>
      </c>
      <c r="Z32" s="4" t="s">
        <v>596</v>
      </c>
      <c r="AA32" s="4" t="s">
        <v>596</v>
      </c>
      <c r="AB32" s="4" t="s">
        <v>596</v>
      </c>
      <c r="AC32" s="4" t="s">
        <v>596</v>
      </c>
      <c r="AD32" s="4" t="s">
        <v>596</v>
      </c>
      <c r="AE32" s="4" t="s">
        <v>596</v>
      </c>
      <c r="AF32" s="4" t="s">
        <v>596</v>
      </c>
    </row>
    <row r="33" spans="1:32">
      <c r="A33" s="5" t="str">
        <f>VLOOKUP(F33,[1]仓库信息!C:H,6,FALSE)</f>
        <v>天津</v>
      </c>
      <c r="B33" s="6">
        <v>43756</v>
      </c>
      <c r="C33" s="4" t="s">
        <v>696</v>
      </c>
      <c r="D33" s="4" t="s">
        <v>520</v>
      </c>
      <c r="E33" s="4" t="s">
        <v>697</v>
      </c>
      <c r="F33" s="4" t="s">
        <v>663</v>
      </c>
      <c r="G33" s="4" t="s">
        <v>698</v>
      </c>
      <c r="H33" s="4" t="s">
        <v>699</v>
      </c>
      <c r="I33" s="4" t="s">
        <v>666</v>
      </c>
      <c r="J33" s="4" t="s">
        <v>590</v>
      </c>
      <c r="K33" s="4" t="s">
        <v>599</v>
      </c>
      <c r="L33" s="4" t="s">
        <v>599</v>
      </c>
      <c r="M33" s="4" t="s">
        <v>596</v>
      </c>
      <c r="N33" s="4" t="s">
        <v>616</v>
      </c>
      <c r="O33" s="4" t="s">
        <v>616</v>
      </c>
      <c r="P33" s="4" t="s">
        <v>596</v>
      </c>
      <c r="Q33" s="4" t="s">
        <v>596</v>
      </c>
      <c r="R33" s="8">
        <v>2</v>
      </c>
      <c r="S33" s="4" t="s">
        <v>596</v>
      </c>
      <c r="T33" s="4" t="s">
        <v>596</v>
      </c>
      <c r="U33" s="4" t="s">
        <v>596</v>
      </c>
      <c r="V33" s="4" t="s">
        <v>596</v>
      </c>
      <c r="W33" s="4" t="s">
        <v>596</v>
      </c>
      <c r="X33" s="4" t="s">
        <v>596</v>
      </c>
      <c r="Y33" s="4" t="s">
        <v>596</v>
      </c>
      <c r="Z33" s="4" t="s">
        <v>596</v>
      </c>
      <c r="AA33" s="4" t="s">
        <v>596</v>
      </c>
      <c r="AB33" s="4" t="s">
        <v>596</v>
      </c>
      <c r="AC33" s="4" t="s">
        <v>596</v>
      </c>
      <c r="AD33" s="4" t="s">
        <v>596</v>
      </c>
      <c r="AE33" s="4" t="s">
        <v>596</v>
      </c>
      <c r="AF33" s="4" t="s">
        <v>596</v>
      </c>
    </row>
    <row r="34" spans="1:32">
      <c r="A34" s="5" t="str">
        <f>VLOOKUP(F34,[1]仓库信息!C:H,6,FALSE)</f>
        <v>合肥</v>
      </c>
      <c r="B34" s="6">
        <v>43756</v>
      </c>
      <c r="C34" s="4" t="s">
        <v>696</v>
      </c>
      <c r="D34" s="4" t="s">
        <v>520</v>
      </c>
      <c r="E34" s="4" t="s">
        <v>697</v>
      </c>
      <c r="F34" s="4" t="s">
        <v>700</v>
      </c>
      <c r="G34" s="4" t="s">
        <v>698</v>
      </c>
      <c r="H34" s="4" t="s">
        <v>699</v>
      </c>
      <c r="I34" s="4" t="s">
        <v>701</v>
      </c>
      <c r="J34" s="4" t="s">
        <v>590</v>
      </c>
      <c r="K34" s="4" t="s">
        <v>691</v>
      </c>
      <c r="L34" s="4" t="s">
        <v>691</v>
      </c>
      <c r="M34" s="4" t="s">
        <v>596</v>
      </c>
      <c r="N34" s="4" t="s">
        <v>631</v>
      </c>
      <c r="O34" s="4" t="s">
        <v>631</v>
      </c>
      <c r="P34" s="4" t="s">
        <v>596</v>
      </c>
      <c r="Q34" s="4" t="s">
        <v>596</v>
      </c>
      <c r="R34" s="8">
        <v>1</v>
      </c>
      <c r="S34" s="4" t="s">
        <v>596</v>
      </c>
      <c r="T34" s="4" t="s">
        <v>596</v>
      </c>
      <c r="U34" s="4" t="s">
        <v>596</v>
      </c>
      <c r="V34" s="4" t="s">
        <v>596</v>
      </c>
      <c r="W34" s="4" t="s">
        <v>596</v>
      </c>
      <c r="X34" s="4" t="s">
        <v>596</v>
      </c>
      <c r="Y34" s="4" t="s">
        <v>596</v>
      </c>
      <c r="Z34" s="4" t="s">
        <v>596</v>
      </c>
      <c r="AA34" s="4" t="s">
        <v>596</v>
      </c>
      <c r="AB34" s="4" t="s">
        <v>596</v>
      </c>
      <c r="AC34" s="4" t="s">
        <v>596</v>
      </c>
      <c r="AD34" s="4" t="s">
        <v>596</v>
      </c>
      <c r="AE34" s="4" t="s">
        <v>596</v>
      </c>
      <c r="AF34" s="4" t="s">
        <v>596</v>
      </c>
    </row>
    <row r="35" spans="1:32">
      <c r="A35" s="5" t="str">
        <f>VLOOKUP(F35,[1]仓库信息!C:H,6,FALSE)</f>
        <v>贵阳</v>
      </c>
      <c r="B35" s="6">
        <v>43756</v>
      </c>
      <c r="C35" s="4" t="s">
        <v>696</v>
      </c>
      <c r="D35" s="4" t="s">
        <v>520</v>
      </c>
      <c r="E35" s="4" t="s">
        <v>697</v>
      </c>
      <c r="F35" s="4" t="s">
        <v>680</v>
      </c>
      <c r="G35" s="4" t="s">
        <v>698</v>
      </c>
      <c r="H35" s="4" t="s">
        <v>699</v>
      </c>
      <c r="I35" s="4" t="s">
        <v>681</v>
      </c>
      <c r="J35" s="4" t="s">
        <v>590</v>
      </c>
      <c r="K35" s="4" t="s">
        <v>682</v>
      </c>
      <c r="L35" s="4" t="s">
        <v>682</v>
      </c>
      <c r="M35" s="4" t="s">
        <v>596</v>
      </c>
      <c r="N35" s="4" t="s">
        <v>604</v>
      </c>
      <c r="O35" s="4" t="s">
        <v>604</v>
      </c>
      <c r="P35" s="4" t="s">
        <v>596</v>
      </c>
      <c r="Q35" s="4" t="s">
        <v>596</v>
      </c>
      <c r="R35" s="8">
        <v>1</v>
      </c>
      <c r="S35" s="4" t="s">
        <v>596</v>
      </c>
      <c r="T35" s="4" t="s">
        <v>596</v>
      </c>
      <c r="U35" s="4" t="s">
        <v>596</v>
      </c>
      <c r="V35" s="4" t="s">
        <v>596</v>
      </c>
      <c r="W35" s="4" t="s">
        <v>658</v>
      </c>
      <c r="X35" s="4" t="s">
        <v>596</v>
      </c>
      <c r="Y35" s="4" t="s">
        <v>596</v>
      </c>
      <c r="Z35" s="4" t="s">
        <v>596</v>
      </c>
      <c r="AA35" s="4" t="s">
        <v>596</v>
      </c>
      <c r="AB35" s="4" t="s">
        <v>596</v>
      </c>
      <c r="AC35" s="4" t="s">
        <v>596</v>
      </c>
      <c r="AD35" s="4" t="s">
        <v>596</v>
      </c>
      <c r="AE35" s="4" t="s">
        <v>596</v>
      </c>
      <c r="AF35" s="4" t="s">
        <v>596</v>
      </c>
    </row>
    <row r="36" spans="1:32">
      <c r="A36" s="5" t="str">
        <f>VLOOKUP(F36,[1]仓库信息!C:H,6,FALSE)</f>
        <v>天津</v>
      </c>
      <c r="B36" s="6">
        <v>43756</v>
      </c>
      <c r="C36" s="4" t="s">
        <v>702</v>
      </c>
      <c r="D36" s="4" t="s">
        <v>534</v>
      </c>
      <c r="E36" s="4" t="s">
        <v>703</v>
      </c>
      <c r="F36" s="4" t="s">
        <v>663</v>
      </c>
      <c r="G36" s="4" t="s">
        <v>704</v>
      </c>
      <c r="H36" s="4" t="s">
        <v>705</v>
      </c>
      <c r="I36" s="4" t="s">
        <v>666</v>
      </c>
      <c r="J36" s="4" t="s">
        <v>590</v>
      </c>
      <c r="K36" s="4" t="s">
        <v>599</v>
      </c>
      <c r="L36" s="4" t="s">
        <v>599</v>
      </c>
      <c r="M36" s="4" t="s">
        <v>596</v>
      </c>
      <c r="N36" s="4" t="s">
        <v>616</v>
      </c>
      <c r="O36" s="4" t="s">
        <v>616</v>
      </c>
      <c r="P36" s="4" t="s">
        <v>596</v>
      </c>
      <c r="Q36" s="4" t="s">
        <v>596</v>
      </c>
      <c r="R36" s="8">
        <v>2</v>
      </c>
      <c r="S36" s="4" t="s">
        <v>596</v>
      </c>
      <c r="T36" s="4" t="s">
        <v>596</v>
      </c>
      <c r="U36" s="4" t="s">
        <v>596</v>
      </c>
      <c r="V36" s="4" t="s">
        <v>596</v>
      </c>
      <c r="W36" s="4" t="s">
        <v>596</v>
      </c>
      <c r="X36" s="4" t="s">
        <v>596</v>
      </c>
      <c r="Y36" s="4" t="s">
        <v>596</v>
      </c>
      <c r="Z36" s="4" t="s">
        <v>596</v>
      </c>
      <c r="AA36" s="4" t="s">
        <v>596</v>
      </c>
      <c r="AB36" s="4" t="s">
        <v>596</v>
      </c>
      <c r="AC36" s="4" t="s">
        <v>596</v>
      </c>
      <c r="AD36" s="4" t="s">
        <v>596</v>
      </c>
      <c r="AE36" s="4" t="s">
        <v>596</v>
      </c>
      <c r="AF36" s="4" t="s">
        <v>596</v>
      </c>
    </row>
    <row r="37" spans="1:32">
      <c r="A37" s="5" t="str">
        <f>VLOOKUP(F37,[1]仓库信息!C:H,6,FALSE)</f>
        <v>长沙</v>
      </c>
      <c r="B37" s="6">
        <v>43756</v>
      </c>
      <c r="C37" s="4" t="s">
        <v>702</v>
      </c>
      <c r="D37" s="4" t="s">
        <v>534</v>
      </c>
      <c r="E37" s="4" t="s">
        <v>703</v>
      </c>
      <c r="F37" s="4" t="s">
        <v>606</v>
      </c>
      <c r="G37" s="4" t="s">
        <v>704</v>
      </c>
      <c r="H37" s="4" t="s">
        <v>705</v>
      </c>
      <c r="I37" s="4" t="s">
        <v>607</v>
      </c>
      <c r="J37" s="4" t="s">
        <v>590</v>
      </c>
      <c r="K37" s="4" t="s">
        <v>668</v>
      </c>
      <c r="L37" s="4" t="s">
        <v>668</v>
      </c>
      <c r="M37" s="4" t="s">
        <v>596</v>
      </c>
      <c r="N37" s="4" t="s">
        <v>685</v>
      </c>
      <c r="O37" s="4" t="s">
        <v>685</v>
      </c>
      <c r="P37" s="4" t="s">
        <v>596</v>
      </c>
      <c r="Q37" s="4" t="s">
        <v>596</v>
      </c>
      <c r="R37" s="8">
        <v>2</v>
      </c>
      <c r="S37" s="4" t="s">
        <v>596</v>
      </c>
      <c r="T37" s="4" t="s">
        <v>596</v>
      </c>
      <c r="U37" s="4" t="s">
        <v>596</v>
      </c>
      <c r="V37" s="4" t="s">
        <v>596</v>
      </c>
      <c r="W37" s="4" t="s">
        <v>596</v>
      </c>
      <c r="X37" s="4" t="s">
        <v>596</v>
      </c>
      <c r="Y37" s="4" t="s">
        <v>596</v>
      </c>
      <c r="Z37" s="4" t="s">
        <v>596</v>
      </c>
      <c r="AA37" s="4" t="s">
        <v>596</v>
      </c>
      <c r="AB37" s="4" t="s">
        <v>596</v>
      </c>
      <c r="AC37" s="4" t="s">
        <v>596</v>
      </c>
      <c r="AD37" s="4" t="s">
        <v>596</v>
      </c>
      <c r="AE37" s="4" t="s">
        <v>596</v>
      </c>
      <c r="AF37" s="4" t="s">
        <v>596</v>
      </c>
    </row>
    <row r="38" spans="1:32">
      <c r="A38" s="5" t="str">
        <f>VLOOKUP(F38,[1]仓库信息!C:H,6,FALSE)</f>
        <v>江门</v>
      </c>
      <c r="B38" s="6">
        <v>43756</v>
      </c>
      <c r="C38" s="4" t="s">
        <v>702</v>
      </c>
      <c r="D38" s="4" t="s">
        <v>534</v>
      </c>
      <c r="E38" s="4" t="s">
        <v>703</v>
      </c>
      <c r="F38" s="4" t="s">
        <v>624</v>
      </c>
      <c r="G38" s="4" t="s">
        <v>704</v>
      </c>
      <c r="H38" s="4" t="s">
        <v>705</v>
      </c>
      <c r="I38" s="4" t="s">
        <v>625</v>
      </c>
      <c r="J38" s="4" t="s">
        <v>590</v>
      </c>
      <c r="K38" s="4" t="s">
        <v>706</v>
      </c>
      <c r="L38" s="4" t="s">
        <v>706</v>
      </c>
      <c r="M38" s="4" t="s">
        <v>596</v>
      </c>
      <c r="N38" s="4" t="s">
        <v>668</v>
      </c>
      <c r="O38" s="4" t="s">
        <v>668</v>
      </c>
      <c r="P38" s="4" t="s">
        <v>596</v>
      </c>
      <c r="Q38" s="4" t="s">
        <v>596</v>
      </c>
      <c r="R38" s="8">
        <v>1</v>
      </c>
      <c r="S38" s="4" t="s">
        <v>596</v>
      </c>
      <c r="T38" s="4" t="s">
        <v>596</v>
      </c>
      <c r="U38" s="4" t="s">
        <v>596</v>
      </c>
      <c r="V38" s="4" t="s">
        <v>596</v>
      </c>
      <c r="W38" s="4" t="s">
        <v>596</v>
      </c>
      <c r="X38" s="4" t="s">
        <v>596</v>
      </c>
      <c r="Y38" s="4" t="s">
        <v>596</v>
      </c>
      <c r="Z38" s="4" t="s">
        <v>596</v>
      </c>
      <c r="AA38" s="4" t="s">
        <v>596</v>
      </c>
      <c r="AB38" s="4" t="s">
        <v>596</v>
      </c>
      <c r="AC38" s="4" t="s">
        <v>596</v>
      </c>
      <c r="AD38" s="4" t="s">
        <v>596</v>
      </c>
      <c r="AE38" s="4" t="s">
        <v>596</v>
      </c>
      <c r="AF38" s="4" t="s">
        <v>596</v>
      </c>
    </row>
    <row r="39" spans="1:32">
      <c r="A39" s="5" t="str">
        <f>VLOOKUP(F39,[1]仓库信息!C:H,6,FALSE)</f>
        <v>北京</v>
      </c>
      <c r="B39" s="6">
        <v>43756</v>
      </c>
      <c r="C39" s="4" t="s">
        <v>702</v>
      </c>
      <c r="D39" s="4" t="s">
        <v>534</v>
      </c>
      <c r="E39" s="4" t="s">
        <v>703</v>
      </c>
      <c r="F39" s="4" t="s">
        <v>656</v>
      </c>
      <c r="G39" s="4" t="s">
        <v>704</v>
      </c>
      <c r="H39" s="4" t="s">
        <v>705</v>
      </c>
      <c r="I39" s="4" t="s">
        <v>657</v>
      </c>
      <c r="J39" s="4" t="s">
        <v>590</v>
      </c>
      <c r="K39" s="4" t="s">
        <v>668</v>
      </c>
      <c r="L39" s="4" t="s">
        <v>668</v>
      </c>
      <c r="M39" s="4" t="s">
        <v>596</v>
      </c>
      <c r="N39" s="4" t="s">
        <v>669</v>
      </c>
      <c r="O39" s="4" t="s">
        <v>669</v>
      </c>
      <c r="P39" s="4" t="s">
        <v>596</v>
      </c>
      <c r="Q39" s="4" t="s">
        <v>596</v>
      </c>
      <c r="R39" s="8">
        <v>1</v>
      </c>
      <c r="S39" s="4" t="s">
        <v>596</v>
      </c>
      <c r="T39" s="4" t="s">
        <v>596</v>
      </c>
      <c r="U39" s="4" t="s">
        <v>596</v>
      </c>
      <c r="V39" s="4" t="s">
        <v>596</v>
      </c>
      <c r="W39" s="4" t="s">
        <v>596</v>
      </c>
      <c r="X39" s="4" t="s">
        <v>596</v>
      </c>
      <c r="Y39" s="4" t="s">
        <v>596</v>
      </c>
      <c r="Z39" s="4" t="s">
        <v>596</v>
      </c>
      <c r="AA39" s="4" t="s">
        <v>596</v>
      </c>
      <c r="AB39" s="4" t="s">
        <v>596</v>
      </c>
      <c r="AC39" s="4" t="s">
        <v>596</v>
      </c>
      <c r="AD39" s="4" t="s">
        <v>596</v>
      </c>
      <c r="AE39" s="4" t="s">
        <v>596</v>
      </c>
      <c r="AF39" s="4" t="s">
        <v>596</v>
      </c>
    </row>
    <row r="40" spans="1:32">
      <c r="A40" s="5" t="str">
        <f>VLOOKUP(F40,[1]仓库信息!C:H,6,FALSE)</f>
        <v>武汉</v>
      </c>
      <c r="B40" s="6">
        <v>43756</v>
      </c>
      <c r="C40" s="4" t="s">
        <v>702</v>
      </c>
      <c r="D40" s="4" t="s">
        <v>534</v>
      </c>
      <c r="E40" s="4" t="s">
        <v>703</v>
      </c>
      <c r="F40" s="4" t="s">
        <v>686</v>
      </c>
      <c r="G40" s="4" t="s">
        <v>704</v>
      </c>
      <c r="H40" s="4" t="s">
        <v>705</v>
      </c>
      <c r="I40" s="4" t="s">
        <v>687</v>
      </c>
      <c r="J40" s="4" t="s">
        <v>590</v>
      </c>
      <c r="K40" s="4" t="s">
        <v>669</v>
      </c>
      <c r="L40" s="4" t="s">
        <v>669</v>
      </c>
      <c r="M40" s="4" t="s">
        <v>596</v>
      </c>
      <c r="N40" s="4" t="s">
        <v>685</v>
      </c>
      <c r="O40" s="4" t="s">
        <v>685</v>
      </c>
      <c r="P40" s="4" t="s">
        <v>596</v>
      </c>
      <c r="Q40" s="4" t="s">
        <v>596</v>
      </c>
      <c r="R40" s="8">
        <v>1</v>
      </c>
      <c r="S40" s="4" t="s">
        <v>596</v>
      </c>
      <c r="T40" s="4" t="s">
        <v>596</v>
      </c>
      <c r="U40" s="4" t="s">
        <v>596</v>
      </c>
      <c r="V40" s="4" t="s">
        <v>596</v>
      </c>
      <c r="W40" s="4" t="s">
        <v>706</v>
      </c>
      <c r="X40" s="4" t="s">
        <v>596</v>
      </c>
      <c r="Y40" s="4" t="s">
        <v>596</v>
      </c>
      <c r="Z40" s="4" t="s">
        <v>596</v>
      </c>
      <c r="AA40" s="4" t="s">
        <v>596</v>
      </c>
      <c r="AB40" s="4" t="s">
        <v>596</v>
      </c>
      <c r="AC40" s="4" t="s">
        <v>596</v>
      </c>
      <c r="AD40" s="4" t="s">
        <v>596</v>
      </c>
      <c r="AE40" s="4" t="s">
        <v>596</v>
      </c>
      <c r="AF40" s="4" t="s">
        <v>596</v>
      </c>
    </row>
    <row r="41" spans="1:32">
      <c r="A41" s="5" t="str">
        <f>VLOOKUP(F41,[1]仓库信息!C:H,6,FALSE)</f>
        <v>济南</v>
      </c>
      <c r="B41" s="6">
        <v>43756</v>
      </c>
      <c r="C41" s="4" t="s">
        <v>702</v>
      </c>
      <c r="D41" s="4" t="s">
        <v>534</v>
      </c>
      <c r="E41" s="4" t="s">
        <v>703</v>
      </c>
      <c r="F41" s="4" t="s">
        <v>640</v>
      </c>
      <c r="G41" s="4" t="s">
        <v>704</v>
      </c>
      <c r="H41" s="4" t="s">
        <v>705</v>
      </c>
      <c r="I41" s="4" t="s">
        <v>641</v>
      </c>
      <c r="J41" s="4" t="s">
        <v>590</v>
      </c>
      <c r="K41" s="4" t="s">
        <v>707</v>
      </c>
      <c r="L41" s="4" t="s">
        <v>707</v>
      </c>
      <c r="M41" s="4" t="s">
        <v>596</v>
      </c>
      <c r="N41" s="4" t="s">
        <v>708</v>
      </c>
      <c r="O41" s="4" t="s">
        <v>708</v>
      </c>
      <c r="P41" s="4" t="s">
        <v>596</v>
      </c>
      <c r="Q41" s="4" t="s">
        <v>596</v>
      </c>
      <c r="R41" s="8">
        <v>1</v>
      </c>
      <c r="S41" s="4" t="s">
        <v>596</v>
      </c>
      <c r="T41" s="4" t="s">
        <v>596</v>
      </c>
      <c r="U41" s="4" t="s">
        <v>596</v>
      </c>
      <c r="V41" s="4" t="s">
        <v>596</v>
      </c>
      <c r="W41" s="4" t="s">
        <v>596</v>
      </c>
      <c r="X41" s="4" t="s">
        <v>596</v>
      </c>
      <c r="Y41" s="4" t="s">
        <v>596</v>
      </c>
      <c r="Z41" s="4" t="s">
        <v>596</v>
      </c>
      <c r="AA41" s="4" t="s">
        <v>596</v>
      </c>
      <c r="AB41" s="4" t="s">
        <v>596</v>
      </c>
      <c r="AC41" s="4" t="s">
        <v>596</v>
      </c>
      <c r="AD41" s="4" t="s">
        <v>596</v>
      </c>
      <c r="AE41" s="4" t="s">
        <v>596</v>
      </c>
      <c r="AF41" s="4" t="s">
        <v>596</v>
      </c>
    </row>
    <row r="42" spans="1:32">
      <c r="A42" s="5" t="str">
        <f>VLOOKUP(F42,[1]仓库信息!C:H,6,FALSE)</f>
        <v>嘉定</v>
      </c>
      <c r="B42" s="6">
        <v>43756</v>
      </c>
      <c r="C42" s="4" t="s">
        <v>709</v>
      </c>
      <c r="D42" s="4" t="s">
        <v>530</v>
      </c>
      <c r="E42" s="4" t="s">
        <v>710</v>
      </c>
      <c r="F42" s="4" t="s">
        <v>586</v>
      </c>
      <c r="G42" s="4" t="s">
        <v>711</v>
      </c>
      <c r="H42" s="4" t="s">
        <v>712</v>
      </c>
      <c r="I42" s="4" t="s">
        <v>589</v>
      </c>
      <c r="J42" s="4" t="s">
        <v>590</v>
      </c>
      <c r="K42" s="4" t="s">
        <v>601</v>
      </c>
      <c r="L42" s="4" t="s">
        <v>601</v>
      </c>
      <c r="M42" s="4" t="s">
        <v>596</v>
      </c>
      <c r="N42" s="4" t="s">
        <v>713</v>
      </c>
      <c r="O42" s="4" t="s">
        <v>713</v>
      </c>
      <c r="P42" s="4" t="s">
        <v>596</v>
      </c>
      <c r="Q42" s="4" t="s">
        <v>596</v>
      </c>
      <c r="R42" s="8">
        <v>1</v>
      </c>
      <c r="S42" s="4" t="s">
        <v>596</v>
      </c>
      <c r="T42" s="4" t="s">
        <v>596</v>
      </c>
      <c r="U42" s="4" t="s">
        <v>596</v>
      </c>
      <c r="V42" s="4" t="s">
        <v>596</v>
      </c>
      <c r="W42" s="4" t="s">
        <v>596</v>
      </c>
      <c r="X42" s="4" t="s">
        <v>596</v>
      </c>
      <c r="Y42" s="4" t="s">
        <v>596</v>
      </c>
      <c r="Z42" s="4" t="s">
        <v>596</v>
      </c>
      <c r="AA42" s="4" t="s">
        <v>596</v>
      </c>
      <c r="AB42" s="4" t="s">
        <v>596</v>
      </c>
      <c r="AC42" s="4" t="s">
        <v>596</v>
      </c>
      <c r="AD42" s="4" t="s">
        <v>596</v>
      </c>
      <c r="AE42" s="4" t="s">
        <v>596</v>
      </c>
      <c r="AF42" s="4" t="s">
        <v>596</v>
      </c>
    </row>
    <row r="43" spans="1:32">
      <c r="A43" s="5" t="str">
        <f>VLOOKUP(F43,[1]仓库信息!C:H,6,FALSE)</f>
        <v>天津</v>
      </c>
      <c r="B43" s="6">
        <v>43756</v>
      </c>
      <c r="C43" s="4" t="s">
        <v>709</v>
      </c>
      <c r="D43" s="4" t="s">
        <v>530</v>
      </c>
      <c r="E43" s="4" t="s">
        <v>710</v>
      </c>
      <c r="F43" s="4" t="s">
        <v>663</v>
      </c>
      <c r="G43" s="4" t="s">
        <v>711</v>
      </c>
      <c r="H43" s="4" t="s">
        <v>712</v>
      </c>
      <c r="I43" s="4" t="s">
        <v>666</v>
      </c>
      <c r="J43" s="4" t="s">
        <v>590</v>
      </c>
      <c r="K43" s="4" t="s">
        <v>714</v>
      </c>
      <c r="L43" s="4" t="s">
        <v>714</v>
      </c>
      <c r="M43" s="4" t="s">
        <v>596</v>
      </c>
      <c r="N43" s="4" t="s">
        <v>715</v>
      </c>
      <c r="O43" s="4" t="s">
        <v>715</v>
      </c>
      <c r="P43" s="4" t="s">
        <v>596</v>
      </c>
      <c r="Q43" s="4" t="s">
        <v>596</v>
      </c>
      <c r="R43" s="8">
        <v>2</v>
      </c>
      <c r="S43" s="4" t="s">
        <v>596</v>
      </c>
      <c r="T43" s="4" t="s">
        <v>596</v>
      </c>
      <c r="U43" s="4" t="s">
        <v>596</v>
      </c>
      <c r="V43" s="4" t="s">
        <v>596</v>
      </c>
      <c r="W43" s="4" t="s">
        <v>596</v>
      </c>
      <c r="X43" s="4" t="s">
        <v>596</v>
      </c>
      <c r="Y43" s="4" t="s">
        <v>596</v>
      </c>
      <c r="Z43" s="4" t="s">
        <v>596</v>
      </c>
      <c r="AA43" s="4" t="s">
        <v>596</v>
      </c>
      <c r="AB43" s="4" t="s">
        <v>596</v>
      </c>
      <c r="AC43" s="4" t="s">
        <v>596</v>
      </c>
      <c r="AD43" s="4" t="s">
        <v>596</v>
      </c>
      <c r="AE43" s="4" t="s">
        <v>596</v>
      </c>
      <c r="AF43" s="4" t="s">
        <v>596</v>
      </c>
    </row>
    <row r="44" spans="1:32">
      <c r="A44" s="5" t="str">
        <f>VLOOKUP(F44,[1]仓库信息!C:H,6,FALSE)</f>
        <v>郑州</v>
      </c>
      <c r="B44" s="6">
        <v>43756</v>
      </c>
      <c r="C44" s="4" t="s">
        <v>709</v>
      </c>
      <c r="D44" s="4" t="s">
        <v>530</v>
      </c>
      <c r="E44" s="4" t="s">
        <v>710</v>
      </c>
      <c r="F44" s="4" t="s">
        <v>676</v>
      </c>
      <c r="G44" s="4" t="s">
        <v>711</v>
      </c>
      <c r="H44" s="4" t="s">
        <v>712</v>
      </c>
      <c r="I44" s="4" t="s">
        <v>677</v>
      </c>
      <c r="J44" s="4" t="s">
        <v>590</v>
      </c>
      <c r="K44" s="4" t="s">
        <v>593</v>
      </c>
      <c r="L44" s="4" t="s">
        <v>593</v>
      </c>
      <c r="M44" s="4" t="s">
        <v>596</v>
      </c>
      <c r="N44" s="4" t="s">
        <v>651</v>
      </c>
      <c r="O44" s="4" t="s">
        <v>651</v>
      </c>
      <c r="P44" s="4" t="s">
        <v>596</v>
      </c>
      <c r="Q44" s="4" t="s">
        <v>596</v>
      </c>
      <c r="R44" s="8">
        <v>1</v>
      </c>
      <c r="S44" s="4" t="s">
        <v>596</v>
      </c>
      <c r="T44" s="4" t="s">
        <v>596</v>
      </c>
      <c r="U44" s="4" t="s">
        <v>596</v>
      </c>
      <c r="V44" s="4" t="s">
        <v>596</v>
      </c>
      <c r="W44" s="4" t="s">
        <v>596</v>
      </c>
      <c r="X44" s="4" t="s">
        <v>596</v>
      </c>
      <c r="Y44" s="4" t="s">
        <v>596</v>
      </c>
      <c r="Z44" s="4" t="s">
        <v>596</v>
      </c>
      <c r="AA44" s="4" t="s">
        <v>596</v>
      </c>
      <c r="AB44" s="4" t="s">
        <v>596</v>
      </c>
      <c r="AC44" s="4" t="s">
        <v>596</v>
      </c>
      <c r="AD44" s="4" t="s">
        <v>596</v>
      </c>
      <c r="AE44" s="4" t="s">
        <v>596</v>
      </c>
      <c r="AF44" s="4" t="s">
        <v>596</v>
      </c>
    </row>
    <row r="45" spans="1:32">
      <c r="A45" s="5" t="str">
        <f>VLOOKUP(F45,[1]仓库信息!C:H,6,FALSE)</f>
        <v>合肥</v>
      </c>
      <c r="B45" s="6">
        <v>43756</v>
      </c>
      <c r="C45" s="4" t="s">
        <v>709</v>
      </c>
      <c r="D45" s="4" t="s">
        <v>530</v>
      </c>
      <c r="E45" s="4" t="s">
        <v>710</v>
      </c>
      <c r="F45" s="4" t="s">
        <v>700</v>
      </c>
      <c r="G45" s="4" t="s">
        <v>711</v>
      </c>
      <c r="H45" s="4" t="s">
        <v>712</v>
      </c>
      <c r="I45" s="4" t="s">
        <v>701</v>
      </c>
      <c r="J45" s="4" t="s">
        <v>590</v>
      </c>
      <c r="K45" s="4" t="s">
        <v>648</v>
      </c>
      <c r="L45" s="4" t="s">
        <v>648</v>
      </c>
      <c r="M45" s="4" t="s">
        <v>596</v>
      </c>
      <c r="N45" s="4" t="s">
        <v>678</v>
      </c>
      <c r="O45" s="4" t="s">
        <v>678</v>
      </c>
      <c r="P45" s="4" t="s">
        <v>596</v>
      </c>
      <c r="Q45" s="4" t="s">
        <v>596</v>
      </c>
      <c r="R45" s="8">
        <v>1</v>
      </c>
      <c r="S45" s="4" t="s">
        <v>596</v>
      </c>
      <c r="T45" s="4" t="s">
        <v>596</v>
      </c>
      <c r="U45" s="4" t="s">
        <v>596</v>
      </c>
      <c r="V45" s="4" t="s">
        <v>596</v>
      </c>
      <c r="W45" s="4" t="s">
        <v>596</v>
      </c>
      <c r="X45" s="4" t="s">
        <v>596</v>
      </c>
      <c r="Y45" s="4" t="s">
        <v>596</v>
      </c>
      <c r="Z45" s="4" t="s">
        <v>596</v>
      </c>
      <c r="AA45" s="4" t="s">
        <v>596</v>
      </c>
      <c r="AB45" s="4" t="s">
        <v>596</v>
      </c>
      <c r="AC45" s="4" t="s">
        <v>596</v>
      </c>
      <c r="AD45" s="4" t="s">
        <v>596</v>
      </c>
      <c r="AE45" s="4" t="s">
        <v>596</v>
      </c>
      <c r="AF45" s="4" t="s">
        <v>596</v>
      </c>
    </row>
    <row r="46" spans="1:32">
      <c r="A46" s="5" t="str">
        <f>VLOOKUP(F46,[1]仓库信息!C:H,6,FALSE)</f>
        <v>杭州</v>
      </c>
      <c r="B46" s="6">
        <v>43756</v>
      </c>
      <c r="C46" s="4" t="s">
        <v>709</v>
      </c>
      <c r="D46" s="4" t="s">
        <v>530</v>
      </c>
      <c r="E46" s="4" t="s">
        <v>710</v>
      </c>
      <c r="F46" s="4" t="s">
        <v>614</v>
      </c>
      <c r="G46" s="4" t="s">
        <v>711</v>
      </c>
      <c r="H46" s="4" t="s">
        <v>712</v>
      </c>
      <c r="I46" s="4" t="s">
        <v>615</v>
      </c>
      <c r="J46" s="4" t="s">
        <v>590</v>
      </c>
      <c r="K46" s="4" t="s">
        <v>713</v>
      </c>
      <c r="L46" s="4" t="s">
        <v>713</v>
      </c>
      <c r="M46" s="4" t="s">
        <v>596</v>
      </c>
      <c r="N46" s="4" t="s">
        <v>605</v>
      </c>
      <c r="O46" s="4" t="s">
        <v>605</v>
      </c>
      <c r="P46" s="4" t="s">
        <v>596</v>
      </c>
      <c r="Q46" s="4" t="s">
        <v>596</v>
      </c>
      <c r="R46" s="8">
        <v>1</v>
      </c>
      <c r="S46" s="4" t="s">
        <v>596</v>
      </c>
      <c r="T46" s="4" t="s">
        <v>596</v>
      </c>
      <c r="U46" s="4" t="s">
        <v>596</v>
      </c>
      <c r="V46" s="4" t="s">
        <v>596</v>
      </c>
      <c r="W46" s="4" t="s">
        <v>596</v>
      </c>
      <c r="X46" s="4" t="s">
        <v>596</v>
      </c>
      <c r="Y46" s="4" t="s">
        <v>596</v>
      </c>
      <c r="Z46" s="4" t="s">
        <v>596</v>
      </c>
      <c r="AA46" s="4" t="s">
        <v>596</v>
      </c>
      <c r="AB46" s="4" t="s">
        <v>596</v>
      </c>
      <c r="AC46" s="4" t="s">
        <v>596</v>
      </c>
      <c r="AD46" s="4" t="s">
        <v>596</v>
      </c>
      <c r="AE46" s="4" t="s">
        <v>596</v>
      </c>
      <c r="AF46" s="4" t="s">
        <v>596</v>
      </c>
    </row>
    <row r="47" spans="1:32">
      <c r="A47" s="5" t="str">
        <f>VLOOKUP(F47,[1]仓库信息!C:H,6,FALSE)</f>
        <v>惠州</v>
      </c>
      <c r="B47" s="6">
        <v>43756</v>
      </c>
      <c r="C47" s="4" t="s">
        <v>709</v>
      </c>
      <c r="D47" s="4" t="s">
        <v>530</v>
      </c>
      <c r="E47" s="4" t="s">
        <v>710</v>
      </c>
      <c r="F47" s="4" t="s">
        <v>618</v>
      </c>
      <c r="G47" s="4" t="s">
        <v>711</v>
      </c>
      <c r="H47" s="4" t="s">
        <v>712</v>
      </c>
      <c r="I47" s="4" t="s">
        <v>619</v>
      </c>
      <c r="J47" s="4" t="s">
        <v>590</v>
      </c>
      <c r="K47" s="4" t="s">
        <v>713</v>
      </c>
      <c r="L47" s="4" t="s">
        <v>713</v>
      </c>
      <c r="M47" s="4" t="s">
        <v>596</v>
      </c>
      <c r="N47" s="4" t="s">
        <v>679</v>
      </c>
      <c r="O47" s="4" t="s">
        <v>679</v>
      </c>
      <c r="P47" s="4" t="s">
        <v>596</v>
      </c>
      <c r="Q47" s="4" t="s">
        <v>596</v>
      </c>
      <c r="R47" s="8">
        <v>6</v>
      </c>
      <c r="S47" s="4" t="s">
        <v>596</v>
      </c>
      <c r="T47" s="4" t="s">
        <v>596</v>
      </c>
      <c r="U47" s="4" t="s">
        <v>596</v>
      </c>
      <c r="V47" s="4" t="s">
        <v>596</v>
      </c>
      <c r="W47" s="4" t="s">
        <v>596</v>
      </c>
      <c r="X47" s="4" t="s">
        <v>596</v>
      </c>
      <c r="Y47" s="4" t="s">
        <v>596</v>
      </c>
      <c r="Z47" s="4" t="s">
        <v>596</v>
      </c>
      <c r="AA47" s="4" t="s">
        <v>596</v>
      </c>
      <c r="AB47" s="4" t="s">
        <v>596</v>
      </c>
      <c r="AC47" s="4" t="s">
        <v>596</v>
      </c>
      <c r="AD47" s="4" t="s">
        <v>596</v>
      </c>
      <c r="AE47" s="4" t="s">
        <v>596</v>
      </c>
      <c r="AF47" s="4" t="s">
        <v>596</v>
      </c>
    </row>
    <row r="48" spans="1:32">
      <c r="A48" s="5" t="str">
        <f>VLOOKUP(F48,[1]仓库信息!C:H,6,FALSE)</f>
        <v>北京</v>
      </c>
      <c r="B48" s="6">
        <v>43756</v>
      </c>
      <c r="C48" s="4" t="s">
        <v>709</v>
      </c>
      <c r="D48" s="4" t="s">
        <v>530</v>
      </c>
      <c r="E48" s="4" t="s">
        <v>710</v>
      </c>
      <c r="F48" s="4" t="s">
        <v>656</v>
      </c>
      <c r="G48" s="4" t="s">
        <v>711</v>
      </c>
      <c r="H48" s="4" t="s">
        <v>712</v>
      </c>
      <c r="I48" s="4" t="s">
        <v>657</v>
      </c>
      <c r="J48" s="4" t="s">
        <v>590</v>
      </c>
      <c r="K48" s="4" t="s">
        <v>647</v>
      </c>
      <c r="L48" s="4" t="s">
        <v>647</v>
      </c>
      <c r="M48" s="4" t="s">
        <v>596</v>
      </c>
      <c r="N48" s="4" t="s">
        <v>678</v>
      </c>
      <c r="O48" s="4" t="s">
        <v>678</v>
      </c>
      <c r="P48" s="4" t="s">
        <v>596</v>
      </c>
      <c r="Q48" s="4" t="s">
        <v>596</v>
      </c>
      <c r="R48" s="8">
        <v>2</v>
      </c>
      <c r="S48" s="4" t="s">
        <v>596</v>
      </c>
      <c r="T48" s="4" t="s">
        <v>596</v>
      </c>
      <c r="U48" s="4" t="s">
        <v>596</v>
      </c>
      <c r="V48" s="4" t="s">
        <v>596</v>
      </c>
      <c r="W48" s="4" t="s">
        <v>596</v>
      </c>
      <c r="X48" s="4" t="s">
        <v>596</v>
      </c>
      <c r="Y48" s="4" t="s">
        <v>596</v>
      </c>
      <c r="Z48" s="4" t="s">
        <v>596</v>
      </c>
      <c r="AA48" s="4" t="s">
        <v>596</v>
      </c>
      <c r="AB48" s="4" t="s">
        <v>596</v>
      </c>
      <c r="AC48" s="4" t="s">
        <v>596</v>
      </c>
      <c r="AD48" s="4" t="s">
        <v>596</v>
      </c>
      <c r="AE48" s="4" t="s">
        <v>596</v>
      </c>
      <c r="AF48" s="4" t="s">
        <v>596</v>
      </c>
    </row>
    <row r="49" spans="1:32">
      <c r="A49" s="5" t="str">
        <f>VLOOKUP(F49,[1]仓库信息!C:H,6,FALSE)</f>
        <v>武汉</v>
      </c>
      <c r="B49" s="6">
        <v>43756</v>
      </c>
      <c r="C49" s="4" t="s">
        <v>709</v>
      </c>
      <c r="D49" s="4" t="s">
        <v>530</v>
      </c>
      <c r="E49" s="4" t="s">
        <v>710</v>
      </c>
      <c r="F49" s="4" t="s">
        <v>686</v>
      </c>
      <c r="G49" s="4" t="s">
        <v>711</v>
      </c>
      <c r="H49" s="4" t="s">
        <v>712</v>
      </c>
      <c r="I49" s="4" t="s">
        <v>687</v>
      </c>
      <c r="J49" s="4" t="s">
        <v>590</v>
      </c>
      <c r="K49" s="4" t="s">
        <v>713</v>
      </c>
      <c r="L49" s="4" t="s">
        <v>713</v>
      </c>
      <c r="M49" s="4" t="s">
        <v>596</v>
      </c>
      <c r="N49" s="4" t="s">
        <v>716</v>
      </c>
      <c r="O49" s="4" t="s">
        <v>716</v>
      </c>
      <c r="P49" s="4" t="s">
        <v>596</v>
      </c>
      <c r="Q49" s="4" t="s">
        <v>596</v>
      </c>
      <c r="R49" s="8">
        <v>2</v>
      </c>
      <c r="S49" s="4" t="s">
        <v>596</v>
      </c>
      <c r="T49" s="4" t="s">
        <v>596</v>
      </c>
      <c r="U49" s="4" t="s">
        <v>596</v>
      </c>
      <c r="V49" s="4" t="s">
        <v>596</v>
      </c>
      <c r="W49" s="4" t="s">
        <v>596</v>
      </c>
      <c r="X49" s="4" t="s">
        <v>596</v>
      </c>
      <c r="Y49" s="4" t="s">
        <v>596</v>
      </c>
      <c r="Z49" s="4" t="s">
        <v>596</v>
      </c>
      <c r="AA49" s="4" t="s">
        <v>596</v>
      </c>
      <c r="AB49" s="4" t="s">
        <v>596</v>
      </c>
      <c r="AC49" s="4" t="s">
        <v>596</v>
      </c>
      <c r="AD49" s="4" t="s">
        <v>596</v>
      </c>
      <c r="AE49" s="4" t="s">
        <v>596</v>
      </c>
      <c r="AF49" s="4" t="s">
        <v>596</v>
      </c>
    </row>
    <row r="50" spans="1:32">
      <c r="A50" s="5" t="str">
        <f>VLOOKUP(F50,[1]仓库信息!C:H,6,FALSE)</f>
        <v>济南</v>
      </c>
      <c r="B50" s="6">
        <v>43756</v>
      </c>
      <c r="C50" s="4" t="s">
        <v>709</v>
      </c>
      <c r="D50" s="4" t="s">
        <v>530</v>
      </c>
      <c r="E50" s="4" t="s">
        <v>710</v>
      </c>
      <c r="F50" s="4" t="s">
        <v>640</v>
      </c>
      <c r="G50" s="4" t="s">
        <v>711</v>
      </c>
      <c r="H50" s="4" t="s">
        <v>712</v>
      </c>
      <c r="I50" s="4" t="s">
        <v>641</v>
      </c>
      <c r="J50" s="4" t="s">
        <v>590</v>
      </c>
      <c r="K50" s="4" t="s">
        <v>668</v>
      </c>
      <c r="L50" s="4" t="s">
        <v>668</v>
      </c>
      <c r="M50" s="4" t="s">
        <v>596</v>
      </c>
      <c r="N50" s="4" t="s">
        <v>669</v>
      </c>
      <c r="O50" s="4" t="s">
        <v>669</v>
      </c>
      <c r="P50" s="4" t="s">
        <v>596</v>
      </c>
      <c r="Q50" s="4" t="s">
        <v>596</v>
      </c>
      <c r="R50" s="8">
        <v>1</v>
      </c>
      <c r="S50" s="4" t="s">
        <v>596</v>
      </c>
      <c r="T50" s="4" t="s">
        <v>596</v>
      </c>
      <c r="U50" s="4" t="s">
        <v>596</v>
      </c>
      <c r="V50" s="4" t="s">
        <v>596</v>
      </c>
      <c r="W50" s="4" t="s">
        <v>596</v>
      </c>
      <c r="X50" s="4" t="s">
        <v>596</v>
      </c>
      <c r="Y50" s="4" t="s">
        <v>596</v>
      </c>
      <c r="Z50" s="4" t="s">
        <v>596</v>
      </c>
      <c r="AA50" s="4" t="s">
        <v>596</v>
      </c>
      <c r="AB50" s="4" t="s">
        <v>596</v>
      </c>
      <c r="AC50" s="4" t="s">
        <v>596</v>
      </c>
      <c r="AD50" s="4" t="s">
        <v>596</v>
      </c>
      <c r="AE50" s="4" t="s">
        <v>596</v>
      </c>
      <c r="AF50" s="4" t="s">
        <v>596</v>
      </c>
    </row>
    <row r="51" spans="1:32">
      <c r="A51" s="5" t="str">
        <f>VLOOKUP(F51,[1]仓库信息!C:H,6,FALSE)</f>
        <v>金华</v>
      </c>
      <c r="B51" s="6">
        <v>43756</v>
      </c>
      <c r="C51" s="4" t="s">
        <v>709</v>
      </c>
      <c r="D51" s="4" t="s">
        <v>530</v>
      </c>
      <c r="E51" s="4" t="s">
        <v>710</v>
      </c>
      <c r="F51" s="4" t="s">
        <v>688</v>
      </c>
      <c r="G51" s="4" t="s">
        <v>711</v>
      </c>
      <c r="H51" s="4" t="s">
        <v>712</v>
      </c>
      <c r="I51" s="4" t="s">
        <v>689</v>
      </c>
      <c r="J51" s="4" t="s">
        <v>590</v>
      </c>
      <c r="K51" s="4" t="s">
        <v>601</v>
      </c>
      <c r="L51" s="4" t="s">
        <v>601</v>
      </c>
      <c r="M51" s="4" t="s">
        <v>596</v>
      </c>
      <c r="N51" s="4" t="s">
        <v>713</v>
      </c>
      <c r="O51" s="4" t="s">
        <v>713</v>
      </c>
      <c r="P51" s="4" t="s">
        <v>596</v>
      </c>
      <c r="Q51" s="4" t="s">
        <v>596</v>
      </c>
      <c r="R51" s="8">
        <v>1</v>
      </c>
      <c r="S51" s="4" t="s">
        <v>596</v>
      </c>
      <c r="T51" s="4" t="s">
        <v>596</v>
      </c>
      <c r="U51" s="4" t="s">
        <v>596</v>
      </c>
      <c r="V51" s="4" t="s">
        <v>596</v>
      </c>
      <c r="W51" s="4" t="s">
        <v>596</v>
      </c>
      <c r="X51" s="4" t="s">
        <v>596</v>
      </c>
      <c r="Y51" s="4" t="s">
        <v>596</v>
      </c>
      <c r="Z51" s="4" t="s">
        <v>596</v>
      </c>
      <c r="AA51" s="4" t="s">
        <v>596</v>
      </c>
      <c r="AB51" s="4" t="s">
        <v>596</v>
      </c>
      <c r="AC51" s="4" t="s">
        <v>596</v>
      </c>
      <c r="AD51" s="4" t="s">
        <v>596</v>
      </c>
      <c r="AE51" s="4" t="s">
        <v>596</v>
      </c>
      <c r="AF51" s="4" t="s">
        <v>596</v>
      </c>
    </row>
    <row r="52" spans="1:32">
      <c r="A52" s="5" t="str">
        <f>VLOOKUP(F52,[1]仓库信息!C:H,6,FALSE)</f>
        <v>天津</v>
      </c>
      <c r="B52" s="6">
        <v>43756</v>
      </c>
      <c r="C52" s="4" t="s">
        <v>717</v>
      </c>
      <c r="D52" s="4" t="s">
        <v>718</v>
      </c>
      <c r="E52" s="4" t="s">
        <v>719</v>
      </c>
      <c r="F52" s="4" t="s">
        <v>663</v>
      </c>
      <c r="G52" s="4" t="s">
        <v>720</v>
      </c>
      <c r="H52" s="4" t="s">
        <v>721</v>
      </c>
      <c r="I52" s="4" t="s">
        <v>666</v>
      </c>
      <c r="J52" s="4" t="s">
        <v>590</v>
      </c>
      <c r="K52" s="4" t="s">
        <v>722</v>
      </c>
      <c r="L52" s="4" t="s">
        <v>722</v>
      </c>
      <c r="M52" s="4" t="s">
        <v>596</v>
      </c>
      <c r="N52" s="4" t="s">
        <v>599</v>
      </c>
      <c r="O52" s="4" t="s">
        <v>599</v>
      </c>
      <c r="P52" s="4" t="s">
        <v>596</v>
      </c>
      <c r="Q52" s="4" t="s">
        <v>596</v>
      </c>
      <c r="R52" s="8">
        <v>1</v>
      </c>
      <c r="S52" s="4" t="s">
        <v>596</v>
      </c>
      <c r="T52" s="4" t="s">
        <v>596</v>
      </c>
      <c r="U52" s="4" t="s">
        <v>596</v>
      </c>
      <c r="V52" s="4" t="s">
        <v>596</v>
      </c>
      <c r="W52" s="4" t="s">
        <v>596</v>
      </c>
      <c r="X52" s="4" t="s">
        <v>596</v>
      </c>
      <c r="Y52" s="4" t="s">
        <v>596</v>
      </c>
      <c r="Z52" s="4" t="s">
        <v>596</v>
      </c>
      <c r="AA52" s="4" t="s">
        <v>596</v>
      </c>
      <c r="AB52" s="4" t="s">
        <v>596</v>
      </c>
      <c r="AC52" s="4" t="s">
        <v>596</v>
      </c>
      <c r="AD52" s="4" t="s">
        <v>596</v>
      </c>
      <c r="AE52" s="4" t="s">
        <v>596</v>
      </c>
      <c r="AF52" s="4" t="s">
        <v>596</v>
      </c>
    </row>
    <row r="53" spans="1:32">
      <c r="A53" s="5" t="str">
        <f>VLOOKUP(F53,[1]仓库信息!C:H,6,FALSE)</f>
        <v>长沙</v>
      </c>
      <c r="B53" s="6">
        <v>43756</v>
      </c>
      <c r="C53" s="4" t="s">
        <v>717</v>
      </c>
      <c r="D53" s="4" t="s">
        <v>718</v>
      </c>
      <c r="E53" s="4" t="s">
        <v>719</v>
      </c>
      <c r="F53" s="4" t="s">
        <v>606</v>
      </c>
      <c r="G53" s="4" t="s">
        <v>720</v>
      </c>
      <c r="H53" s="4" t="s">
        <v>721</v>
      </c>
      <c r="I53" s="4" t="s">
        <v>607</v>
      </c>
      <c r="J53" s="4" t="s">
        <v>590</v>
      </c>
      <c r="K53" s="4" t="s">
        <v>723</v>
      </c>
      <c r="L53" s="4" t="s">
        <v>723</v>
      </c>
      <c r="M53" s="4" t="s">
        <v>596</v>
      </c>
      <c r="N53" s="4" t="s">
        <v>715</v>
      </c>
      <c r="O53" s="4" t="s">
        <v>715</v>
      </c>
      <c r="P53" s="4" t="s">
        <v>596</v>
      </c>
      <c r="Q53" s="4" t="s">
        <v>596</v>
      </c>
      <c r="R53" s="8">
        <v>1</v>
      </c>
      <c r="S53" s="4" t="s">
        <v>596</v>
      </c>
      <c r="T53" s="4" t="s">
        <v>596</v>
      </c>
      <c r="U53" s="4" t="s">
        <v>596</v>
      </c>
      <c r="V53" s="4" t="s">
        <v>596</v>
      </c>
      <c r="W53" s="4" t="s">
        <v>596</v>
      </c>
      <c r="X53" s="4" t="s">
        <v>596</v>
      </c>
      <c r="Y53" s="4" t="s">
        <v>596</v>
      </c>
      <c r="Z53" s="4" t="s">
        <v>596</v>
      </c>
      <c r="AA53" s="4" t="s">
        <v>596</v>
      </c>
      <c r="AB53" s="4" t="s">
        <v>596</v>
      </c>
      <c r="AC53" s="4" t="s">
        <v>596</v>
      </c>
      <c r="AD53" s="4" t="s">
        <v>596</v>
      </c>
      <c r="AE53" s="4" t="s">
        <v>596</v>
      </c>
      <c r="AF53" s="4" t="s">
        <v>596</v>
      </c>
    </row>
    <row r="54" spans="1:32">
      <c r="A54" s="5" t="str">
        <f>VLOOKUP(F54,[1]仓库信息!C:H,6,FALSE)</f>
        <v>成都2</v>
      </c>
      <c r="B54" s="6">
        <v>43756</v>
      </c>
      <c r="C54" s="4" t="s">
        <v>717</v>
      </c>
      <c r="D54" s="4" t="s">
        <v>718</v>
      </c>
      <c r="E54" s="4" t="s">
        <v>719</v>
      </c>
      <c r="F54" s="4" t="s">
        <v>610</v>
      </c>
      <c r="G54" s="4" t="s">
        <v>720</v>
      </c>
      <c r="H54" s="4" t="s">
        <v>721</v>
      </c>
      <c r="I54" s="4" t="s">
        <v>611</v>
      </c>
      <c r="J54" s="4" t="s">
        <v>590</v>
      </c>
      <c r="K54" s="4" t="s">
        <v>724</v>
      </c>
      <c r="L54" s="4" t="s">
        <v>725</v>
      </c>
      <c r="M54" s="4" t="s">
        <v>604</v>
      </c>
      <c r="N54" s="4" t="s">
        <v>726</v>
      </c>
      <c r="O54" s="4" t="s">
        <v>727</v>
      </c>
      <c r="P54" s="4" t="s">
        <v>604</v>
      </c>
      <c r="Q54" s="4" t="s">
        <v>596</v>
      </c>
      <c r="R54" s="8">
        <v>1</v>
      </c>
      <c r="S54" s="4" t="s">
        <v>596</v>
      </c>
      <c r="T54" s="4" t="s">
        <v>596</v>
      </c>
      <c r="U54" s="4" t="s">
        <v>596</v>
      </c>
      <c r="V54" s="4" t="s">
        <v>596</v>
      </c>
      <c r="W54" s="4" t="s">
        <v>596</v>
      </c>
      <c r="X54" s="4" t="s">
        <v>596</v>
      </c>
      <c r="Y54" s="4" t="s">
        <v>596</v>
      </c>
      <c r="Z54" s="4" t="s">
        <v>596</v>
      </c>
      <c r="AA54" s="4" t="s">
        <v>596</v>
      </c>
      <c r="AB54" s="4" t="s">
        <v>596</v>
      </c>
      <c r="AC54" s="4" t="s">
        <v>596</v>
      </c>
      <c r="AD54" s="4" t="s">
        <v>596</v>
      </c>
      <c r="AE54" s="4" t="s">
        <v>596</v>
      </c>
      <c r="AF54" s="4" t="s">
        <v>596</v>
      </c>
    </row>
    <row r="55" spans="1:32">
      <c r="A55" s="5" t="str">
        <f>VLOOKUP(F55,[1]仓库信息!C:H,6,FALSE)</f>
        <v>杭州</v>
      </c>
      <c r="B55" s="6">
        <v>43756</v>
      </c>
      <c r="C55" s="4" t="s">
        <v>717</v>
      </c>
      <c r="D55" s="4" t="s">
        <v>718</v>
      </c>
      <c r="E55" s="4" t="s">
        <v>719</v>
      </c>
      <c r="F55" s="4" t="s">
        <v>614</v>
      </c>
      <c r="G55" s="4" t="s">
        <v>720</v>
      </c>
      <c r="H55" s="4" t="s">
        <v>721</v>
      </c>
      <c r="I55" s="4" t="s">
        <v>615</v>
      </c>
      <c r="J55" s="4" t="s">
        <v>590</v>
      </c>
      <c r="K55" s="4" t="s">
        <v>728</v>
      </c>
      <c r="L55" s="4" t="s">
        <v>729</v>
      </c>
      <c r="M55" s="4" t="s">
        <v>638</v>
      </c>
      <c r="N55" s="4" t="s">
        <v>728</v>
      </c>
      <c r="O55" s="4" t="s">
        <v>714</v>
      </c>
      <c r="P55" s="4" t="s">
        <v>604</v>
      </c>
      <c r="Q55" s="4" t="s">
        <v>596</v>
      </c>
      <c r="R55" s="8">
        <v>1</v>
      </c>
      <c r="S55" s="4" t="s">
        <v>596</v>
      </c>
      <c r="T55" s="4" t="s">
        <v>596</v>
      </c>
      <c r="U55" s="4" t="s">
        <v>638</v>
      </c>
      <c r="V55" s="4" t="s">
        <v>596</v>
      </c>
      <c r="W55" s="4" t="s">
        <v>730</v>
      </c>
      <c r="X55" s="4" t="s">
        <v>596</v>
      </c>
      <c r="Y55" s="4" t="s">
        <v>596</v>
      </c>
      <c r="Z55" s="4" t="s">
        <v>596</v>
      </c>
      <c r="AA55" s="4" t="s">
        <v>596</v>
      </c>
      <c r="AB55" s="4" t="s">
        <v>596</v>
      </c>
      <c r="AC55" s="4" t="s">
        <v>596</v>
      </c>
      <c r="AD55" s="4" t="s">
        <v>596</v>
      </c>
      <c r="AE55" s="4" t="s">
        <v>596</v>
      </c>
      <c r="AF55" s="4" t="s">
        <v>596</v>
      </c>
    </row>
    <row r="56" spans="1:32">
      <c r="A56" s="5" t="str">
        <f>VLOOKUP(F56,[1]仓库信息!C:H,6,FALSE)</f>
        <v>惠州</v>
      </c>
      <c r="B56" s="6">
        <v>43756</v>
      </c>
      <c r="C56" s="4" t="s">
        <v>717</v>
      </c>
      <c r="D56" s="4" t="s">
        <v>718</v>
      </c>
      <c r="E56" s="4" t="s">
        <v>719</v>
      </c>
      <c r="F56" s="4" t="s">
        <v>618</v>
      </c>
      <c r="G56" s="4" t="s">
        <v>720</v>
      </c>
      <c r="H56" s="4" t="s">
        <v>721</v>
      </c>
      <c r="I56" s="4" t="s">
        <v>619</v>
      </c>
      <c r="J56" s="4" t="s">
        <v>590</v>
      </c>
      <c r="K56" s="4" t="s">
        <v>731</v>
      </c>
      <c r="L56" s="4" t="s">
        <v>732</v>
      </c>
      <c r="M56" s="4" t="s">
        <v>604</v>
      </c>
      <c r="N56" s="4" t="s">
        <v>732</v>
      </c>
      <c r="O56" s="4" t="s">
        <v>733</v>
      </c>
      <c r="P56" s="4" t="s">
        <v>604</v>
      </c>
      <c r="Q56" s="4" t="s">
        <v>596</v>
      </c>
      <c r="R56" s="8">
        <v>2</v>
      </c>
      <c r="S56" s="4" t="s">
        <v>596</v>
      </c>
      <c r="T56" s="4" t="s">
        <v>596</v>
      </c>
      <c r="U56" s="4" t="s">
        <v>596</v>
      </c>
      <c r="V56" s="4" t="s">
        <v>596</v>
      </c>
      <c r="W56" s="4" t="s">
        <v>725</v>
      </c>
      <c r="X56" s="4" t="s">
        <v>596</v>
      </c>
      <c r="Y56" s="4" t="s">
        <v>596</v>
      </c>
      <c r="Z56" s="4" t="s">
        <v>596</v>
      </c>
      <c r="AA56" s="4" t="s">
        <v>596</v>
      </c>
      <c r="AB56" s="4" t="s">
        <v>596</v>
      </c>
      <c r="AC56" s="4" t="s">
        <v>596</v>
      </c>
      <c r="AD56" s="4" t="s">
        <v>596</v>
      </c>
      <c r="AE56" s="4" t="s">
        <v>596</v>
      </c>
      <c r="AF56" s="4" t="s">
        <v>596</v>
      </c>
    </row>
    <row r="57" spans="1:32">
      <c r="A57" s="5" t="str">
        <f>VLOOKUP(F57,[1]仓库信息!C:H,6,FALSE)</f>
        <v>泉州</v>
      </c>
      <c r="B57" s="6">
        <v>43756</v>
      </c>
      <c r="C57" s="4" t="s">
        <v>717</v>
      </c>
      <c r="D57" s="4" t="s">
        <v>718</v>
      </c>
      <c r="E57" s="4" t="s">
        <v>719</v>
      </c>
      <c r="F57" s="4" t="s">
        <v>628</v>
      </c>
      <c r="G57" s="4" t="s">
        <v>720</v>
      </c>
      <c r="H57" s="4" t="s">
        <v>721</v>
      </c>
      <c r="I57" s="4" t="s">
        <v>629</v>
      </c>
      <c r="J57" s="4" t="s">
        <v>590</v>
      </c>
      <c r="K57" s="4" t="s">
        <v>734</v>
      </c>
      <c r="L57" s="4" t="s">
        <v>730</v>
      </c>
      <c r="M57" s="4" t="s">
        <v>638</v>
      </c>
      <c r="N57" s="4" t="s">
        <v>730</v>
      </c>
      <c r="O57" s="4" t="s">
        <v>735</v>
      </c>
      <c r="P57" s="4" t="s">
        <v>638</v>
      </c>
      <c r="Q57" s="4" t="s">
        <v>596</v>
      </c>
      <c r="R57" s="8">
        <v>1</v>
      </c>
      <c r="S57" s="4" t="s">
        <v>596</v>
      </c>
      <c r="T57" s="4" t="s">
        <v>596</v>
      </c>
      <c r="U57" s="4" t="s">
        <v>596</v>
      </c>
      <c r="V57" s="4" t="s">
        <v>596</v>
      </c>
      <c r="W57" s="4" t="s">
        <v>596</v>
      </c>
      <c r="X57" s="4" t="s">
        <v>596</v>
      </c>
      <c r="Y57" s="4" t="s">
        <v>596</v>
      </c>
      <c r="Z57" s="4" t="s">
        <v>596</v>
      </c>
      <c r="AA57" s="4" t="s">
        <v>596</v>
      </c>
      <c r="AB57" s="4" t="s">
        <v>596</v>
      </c>
      <c r="AC57" s="4" t="s">
        <v>596</v>
      </c>
      <c r="AD57" s="4" t="s">
        <v>596</v>
      </c>
      <c r="AE57" s="4" t="s">
        <v>596</v>
      </c>
      <c r="AF57" s="4" t="s">
        <v>596</v>
      </c>
    </row>
    <row r="58" spans="1:32">
      <c r="A58" s="5" t="str">
        <f>VLOOKUP(F58,[1]仓库信息!C:H,6,FALSE)</f>
        <v>南京</v>
      </c>
      <c r="B58" s="6">
        <v>43756</v>
      </c>
      <c r="C58" s="4" t="s">
        <v>717</v>
      </c>
      <c r="D58" s="4" t="s">
        <v>718</v>
      </c>
      <c r="E58" s="4" t="s">
        <v>719</v>
      </c>
      <c r="F58" s="4" t="s">
        <v>683</v>
      </c>
      <c r="G58" s="4" t="s">
        <v>720</v>
      </c>
      <c r="H58" s="4" t="s">
        <v>721</v>
      </c>
      <c r="I58" s="4" t="s">
        <v>684</v>
      </c>
      <c r="J58" s="4" t="s">
        <v>590</v>
      </c>
      <c r="K58" s="4" t="s">
        <v>736</v>
      </c>
      <c r="L58" s="4" t="s">
        <v>736</v>
      </c>
      <c r="M58" s="4" t="s">
        <v>596</v>
      </c>
      <c r="N58" s="4" t="s">
        <v>737</v>
      </c>
      <c r="O58" s="4" t="s">
        <v>737</v>
      </c>
      <c r="P58" s="4" t="s">
        <v>596</v>
      </c>
      <c r="Q58" s="4" t="s">
        <v>596</v>
      </c>
      <c r="R58" s="8">
        <v>1</v>
      </c>
      <c r="S58" s="4" t="s">
        <v>596</v>
      </c>
      <c r="T58" s="4" t="s">
        <v>596</v>
      </c>
      <c r="U58" s="4" t="s">
        <v>596</v>
      </c>
      <c r="V58" s="4" t="s">
        <v>596</v>
      </c>
      <c r="W58" s="4" t="s">
        <v>738</v>
      </c>
      <c r="X58" s="4" t="s">
        <v>596</v>
      </c>
      <c r="Y58" s="4" t="s">
        <v>596</v>
      </c>
      <c r="Z58" s="4" t="s">
        <v>596</v>
      </c>
      <c r="AA58" s="4" t="s">
        <v>596</v>
      </c>
      <c r="AB58" s="4" t="s">
        <v>596</v>
      </c>
      <c r="AC58" s="4" t="s">
        <v>596</v>
      </c>
      <c r="AD58" s="4" t="s">
        <v>596</v>
      </c>
      <c r="AE58" s="4" t="s">
        <v>596</v>
      </c>
      <c r="AF58" s="4" t="s">
        <v>596</v>
      </c>
    </row>
    <row r="59" spans="1:32">
      <c r="A59" s="5" t="str">
        <f>VLOOKUP(F59,[1]仓库信息!C:H,6,FALSE)</f>
        <v>沈阳</v>
      </c>
      <c r="B59" s="6">
        <v>43756</v>
      </c>
      <c r="C59" s="4" t="s">
        <v>717</v>
      </c>
      <c r="D59" s="4" t="s">
        <v>718</v>
      </c>
      <c r="E59" s="4" t="s">
        <v>719</v>
      </c>
      <c r="F59" s="4" t="s">
        <v>635</v>
      </c>
      <c r="G59" s="4" t="s">
        <v>720</v>
      </c>
      <c r="H59" s="4" t="s">
        <v>721</v>
      </c>
      <c r="I59" s="4" t="s">
        <v>636</v>
      </c>
      <c r="J59" s="4" t="s">
        <v>590</v>
      </c>
      <c r="K59" s="4" t="s">
        <v>707</v>
      </c>
      <c r="L59" s="4" t="s">
        <v>707</v>
      </c>
      <c r="M59" s="4" t="s">
        <v>596</v>
      </c>
      <c r="N59" s="4" t="s">
        <v>708</v>
      </c>
      <c r="O59" s="4" t="s">
        <v>708</v>
      </c>
      <c r="P59" s="4" t="s">
        <v>596</v>
      </c>
      <c r="Q59" s="4" t="s">
        <v>596</v>
      </c>
      <c r="R59" s="8">
        <v>1</v>
      </c>
      <c r="S59" s="4" t="s">
        <v>596</v>
      </c>
      <c r="T59" s="4" t="s">
        <v>596</v>
      </c>
      <c r="U59" s="4" t="s">
        <v>596</v>
      </c>
      <c r="V59" s="4" t="s">
        <v>596</v>
      </c>
      <c r="W59" s="4" t="s">
        <v>601</v>
      </c>
      <c r="X59" s="4" t="s">
        <v>596</v>
      </c>
      <c r="Y59" s="4" t="s">
        <v>596</v>
      </c>
      <c r="Z59" s="4" t="s">
        <v>596</v>
      </c>
      <c r="AA59" s="4" t="s">
        <v>596</v>
      </c>
      <c r="AB59" s="4" t="s">
        <v>596</v>
      </c>
      <c r="AC59" s="4" t="s">
        <v>596</v>
      </c>
      <c r="AD59" s="4" t="s">
        <v>596</v>
      </c>
      <c r="AE59" s="4" t="s">
        <v>596</v>
      </c>
      <c r="AF59" s="4" t="s">
        <v>596</v>
      </c>
    </row>
    <row r="60" spans="1:32">
      <c r="A60" s="5" t="str">
        <f>VLOOKUP(F60,[1]仓库信息!C:H,6,FALSE)</f>
        <v>北京</v>
      </c>
      <c r="B60" s="6">
        <v>43756</v>
      </c>
      <c r="C60" s="4" t="s">
        <v>717</v>
      </c>
      <c r="D60" s="4" t="s">
        <v>718</v>
      </c>
      <c r="E60" s="4" t="s">
        <v>719</v>
      </c>
      <c r="F60" s="4" t="s">
        <v>656</v>
      </c>
      <c r="G60" s="4" t="s">
        <v>720</v>
      </c>
      <c r="H60" s="4" t="s">
        <v>721</v>
      </c>
      <c r="I60" s="4" t="s">
        <v>657</v>
      </c>
      <c r="J60" s="4" t="s">
        <v>590</v>
      </c>
      <c r="K60" s="4" t="s">
        <v>612</v>
      </c>
      <c r="L60" s="4" t="s">
        <v>612</v>
      </c>
      <c r="M60" s="4" t="s">
        <v>596</v>
      </c>
      <c r="N60" s="4" t="s">
        <v>639</v>
      </c>
      <c r="O60" s="4" t="s">
        <v>639</v>
      </c>
      <c r="P60" s="4" t="s">
        <v>596</v>
      </c>
      <c r="Q60" s="4" t="s">
        <v>596</v>
      </c>
      <c r="R60" s="8">
        <v>3</v>
      </c>
      <c r="S60" s="4" t="s">
        <v>596</v>
      </c>
      <c r="T60" s="4" t="s">
        <v>596</v>
      </c>
      <c r="U60" s="4" t="s">
        <v>596</v>
      </c>
      <c r="V60" s="4" t="s">
        <v>596</v>
      </c>
      <c r="W60" s="4" t="s">
        <v>596</v>
      </c>
      <c r="X60" s="4" t="s">
        <v>596</v>
      </c>
      <c r="Y60" s="4" t="s">
        <v>596</v>
      </c>
      <c r="Z60" s="4" t="s">
        <v>596</v>
      </c>
      <c r="AA60" s="4" t="s">
        <v>596</v>
      </c>
      <c r="AB60" s="4" t="s">
        <v>596</v>
      </c>
      <c r="AC60" s="4" t="s">
        <v>596</v>
      </c>
      <c r="AD60" s="4" t="s">
        <v>596</v>
      </c>
      <c r="AE60" s="4" t="s">
        <v>596</v>
      </c>
      <c r="AF60" s="4" t="s">
        <v>596</v>
      </c>
    </row>
    <row r="61" spans="1:32">
      <c r="A61" s="5" t="str">
        <f>VLOOKUP(F61,[1]仓库信息!C:H,6,FALSE)</f>
        <v>嘉兴</v>
      </c>
      <c r="B61" s="6">
        <v>43756</v>
      </c>
      <c r="C61" s="4" t="s">
        <v>717</v>
      </c>
      <c r="D61" s="4" t="s">
        <v>718</v>
      </c>
      <c r="E61" s="4" t="s">
        <v>719</v>
      </c>
      <c r="F61" s="4" t="s">
        <v>739</v>
      </c>
      <c r="G61" s="4" t="s">
        <v>720</v>
      </c>
      <c r="H61" s="4" t="s">
        <v>721</v>
      </c>
      <c r="I61" s="4" t="s">
        <v>740</v>
      </c>
      <c r="J61" s="4" t="s">
        <v>590</v>
      </c>
      <c r="K61" s="4" t="s">
        <v>616</v>
      </c>
      <c r="L61" s="4" t="s">
        <v>616</v>
      </c>
      <c r="M61" s="4" t="s">
        <v>596</v>
      </c>
      <c r="N61" s="4" t="s">
        <v>741</v>
      </c>
      <c r="O61" s="4" t="s">
        <v>741</v>
      </c>
      <c r="P61" s="4" t="s">
        <v>596</v>
      </c>
      <c r="Q61" s="4" t="s">
        <v>596</v>
      </c>
      <c r="R61" s="8">
        <v>2</v>
      </c>
      <c r="S61" s="4" t="s">
        <v>596</v>
      </c>
      <c r="T61" s="4" t="s">
        <v>596</v>
      </c>
      <c r="U61" s="4" t="s">
        <v>596</v>
      </c>
      <c r="V61" s="4" t="s">
        <v>596</v>
      </c>
      <c r="W61" s="4" t="s">
        <v>736</v>
      </c>
      <c r="X61" s="4" t="s">
        <v>742</v>
      </c>
      <c r="Y61" s="4" t="s">
        <v>596</v>
      </c>
      <c r="Z61" s="4" t="s">
        <v>596</v>
      </c>
      <c r="AA61" s="4" t="s">
        <v>596</v>
      </c>
      <c r="AB61" s="4" t="s">
        <v>596</v>
      </c>
      <c r="AC61" s="4" t="s">
        <v>596</v>
      </c>
      <c r="AD61" s="4" t="s">
        <v>596</v>
      </c>
      <c r="AE61" s="4" t="s">
        <v>596</v>
      </c>
      <c r="AF61" s="4" t="s">
        <v>596</v>
      </c>
    </row>
    <row r="62" spans="1:32">
      <c r="A62" s="5" t="str">
        <f>VLOOKUP(F62,[1]仓库信息!C:H,6,FALSE)</f>
        <v>武汉</v>
      </c>
      <c r="B62" s="6">
        <v>43756</v>
      </c>
      <c r="C62" s="4" t="s">
        <v>717</v>
      </c>
      <c r="D62" s="4" t="s">
        <v>718</v>
      </c>
      <c r="E62" s="4" t="s">
        <v>719</v>
      </c>
      <c r="F62" s="4" t="s">
        <v>686</v>
      </c>
      <c r="G62" s="4" t="s">
        <v>720</v>
      </c>
      <c r="H62" s="4" t="s">
        <v>721</v>
      </c>
      <c r="I62" s="4" t="s">
        <v>687</v>
      </c>
      <c r="J62" s="4" t="s">
        <v>590</v>
      </c>
      <c r="K62" s="4" t="s">
        <v>732</v>
      </c>
      <c r="L62" s="4" t="s">
        <v>732</v>
      </c>
      <c r="M62" s="4" t="s">
        <v>596</v>
      </c>
      <c r="N62" s="4" t="s">
        <v>743</v>
      </c>
      <c r="O62" s="4" t="s">
        <v>743</v>
      </c>
      <c r="P62" s="4" t="s">
        <v>596</v>
      </c>
      <c r="Q62" s="4" t="s">
        <v>596</v>
      </c>
      <c r="R62" s="8">
        <v>1</v>
      </c>
      <c r="S62" s="4" t="s">
        <v>596</v>
      </c>
      <c r="T62" s="4" t="s">
        <v>596</v>
      </c>
      <c r="U62" s="4" t="s">
        <v>596</v>
      </c>
      <c r="V62" s="4" t="s">
        <v>596</v>
      </c>
      <c r="W62" s="4" t="s">
        <v>596</v>
      </c>
      <c r="X62" s="4" t="s">
        <v>596</v>
      </c>
      <c r="Y62" s="4" t="s">
        <v>596</v>
      </c>
      <c r="Z62" s="4" t="s">
        <v>596</v>
      </c>
      <c r="AA62" s="4" t="s">
        <v>596</v>
      </c>
      <c r="AB62" s="4" t="s">
        <v>596</v>
      </c>
      <c r="AC62" s="4" t="s">
        <v>596</v>
      </c>
      <c r="AD62" s="4" t="s">
        <v>596</v>
      </c>
      <c r="AE62" s="4" t="s">
        <v>596</v>
      </c>
      <c r="AF62" s="4" t="s">
        <v>596</v>
      </c>
    </row>
    <row r="63" spans="1:32">
      <c r="A63" s="5" t="str">
        <f>VLOOKUP(F63,[1]仓库信息!C:H,6,FALSE)</f>
        <v>无锡</v>
      </c>
      <c r="B63" s="6">
        <v>43756</v>
      </c>
      <c r="C63" s="4" t="s">
        <v>717</v>
      </c>
      <c r="D63" s="4" t="s">
        <v>718</v>
      </c>
      <c r="E63" s="4" t="s">
        <v>719</v>
      </c>
      <c r="F63" s="4" t="s">
        <v>692</v>
      </c>
      <c r="G63" s="4" t="s">
        <v>720</v>
      </c>
      <c r="H63" s="4" t="s">
        <v>721</v>
      </c>
      <c r="I63" s="4" t="s">
        <v>693</v>
      </c>
      <c r="J63" s="4" t="s">
        <v>590</v>
      </c>
      <c r="K63" s="4" t="s">
        <v>715</v>
      </c>
      <c r="L63" s="4" t="s">
        <v>715</v>
      </c>
      <c r="M63" s="4" t="s">
        <v>596</v>
      </c>
      <c r="N63" s="4" t="s">
        <v>602</v>
      </c>
      <c r="O63" s="4" t="s">
        <v>602</v>
      </c>
      <c r="P63" s="4" t="s">
        <v>596</v>
      </c>
      <c r="Q63" s="4" t="s">
        <v>596</v>
      </c>
      <c r="R63" s="8">
        <v>3</v>
      </c>
      <c r="S63" s="4" t="s">
        <v>596</v>
      </c>
      <c r="T63" s="4" t="s">
        <v>596</v>
      </c>
      <c r="U63" s="4" t="s">
        <v>596</v>
      </c>
      <c r="V63" s="4" t="s">
        <v>596</v>
      </c>
      <c r="W63" s="4" t="s">
        <v>596</v>
      </c>
      <c r="X63" s="4" t="s">
        <v>596</v>
      </c>
      <c r="Y63" s="4" t="s">
        <v>596</v>
      </c>
      <c r="Z63" s="4" t="s">
        <v>596</v>
      </c>
      <c r="AA63" s="4" t="s">
        <v>596</v>
      </c>
      <c r="AB63" s="4" t="s">
        <v>596</v>
      </c>
      <c r="AC63" s="4" t="s">
        <v>596</v>
      </c>
      <c r="AD63" s="4" t="s">
        <v>596</v>
      </c>
      <c r="AE63" s="4" t="s">
        <v>596</v>
      </c>
      <c r="AF63" s="4" t="s">
        <v>596</v>
      </c>
    </row>
    <row r="64" spans="1:32">
      <c r="A64" s="5" t="str">
        <f>VLOOKUP(F64,[1]仓库信息!C:H,6,FALSE)</f>
        <v>西安</v>
      </c>
      <c r="B64" s="6">
        <v>43756</v>
      </c>
      <c r="C64" s="4" t="s">
        <v>717</v>
      </c>
      <c r="D64" s="4" t="s">
        <v>718</v>
      </c>
      <c r="E64" s="4" t="s">
        <v>719</v>
      </c>
      <c r="F64" s="4" t="s">
        <v>694</v>
      </c>
      <c r="G64" s="4" t="s">
        <v>720</v>
      </c>
      <c r="H64" s="4" t="s">
        <v>721</v>
      </c>
      <c r="I64" s="4" t="s">
        <v>695</v>
      </c>
      <c r="J64" s="4" t="s">
        <v>590</v>
      </c>
      <c r="K64" s="4" t="s">
        <v>734</v>
      </c>
      <c r="L64" s="4" t="s">
        <v>730</v>
      </c>
      <c r="M64" s="4" t="s">
        <v>638</v>
      </c>
      <c r="N64" s="4" t="s">
        <v>722</v>
      </c>
      <c r="O64" s="4" t="s">
        <v>599</v>
      </c>
      <c r="P64" s="4" t="s">
        <v>638</v>
      </c>
      <c r="Q64" s="4" t="s">
        <v>596</v>
      </c>
      <c r="R64" s="8">
        <v>3</v>
      </c>
      <c r="S64" s="4" t="s">
        <v>596</v>
      </c>
      <c r="T64" s="4" t="s">
        <v>596</v>
      </c>
      <c r="U64" s="4" t="s">
        <v>596</v>
      </c>
      <c r="V64" s="4" t="s">
        <v>596</v>
      </c>
      <c r="W64" s="4" t="s">
        <v>596</v>
      </c>
      <c r="X64" s="4" t="s">
        <v>596</v>
      </c>
      <c r="Y64" s="4" t="s">
        <v>596</v>
      </c>
      <c r="Z64" s="4" t="s">
        <v>596</v>
      </c>
      <c r="AA64" s="4" t="s">
        <v>596</v>
      </c>
      <c r="AB64" s="4" t="s">
        <v>596</v>
      </c>
      <c r="AC64" s="4" t="s">
        <v>596</v>
      </c>
      <c r="AD64" s="4" t="s">
        <v>596</v>
      </c>
      <c r="AE64" s="4" t="s">
        <v>596</v>
      </c>
      <c r="AF64" s="4" t="s">
        <v>596</v>
      </c>
    </row>
    <row r="65" spans="1:32">
      <c r="A65" s="5" t="str">
        <f>VLOOKUP(F65,[1]仓库信息!C:H,6,FALSE)</f>
        <v>嘉定</v>
      </c>
      <c r="B65" s="6">
        <v>43756</v>
      </c>
      <c r="C65" s="4" t="s">
        <v>744</v>
      </c>
      <c r="D65" s="4" t="s">
        <v>745</v>
      </c>
      <c r="E65" s="4" t="s">
        <v>746</v>
      </c>
      <c r="F65" s="4" t="s">
        <v>586</v>
      </c>
      <c r="G65" s="4" t="s">
        <v>747</v>
      </c>
      <c r="H65" s="4" t="s">
        <v>748</v>
      </c>
      <c r="I65" s="4" t="s">
        <v>589</v>
      </c>
      <c r="J65" s="4" t="s">
        <v>590</v>
      </c>
      <c r="K65" s="4" t="s">
        <v>737</v>
      </c>
      <c r="L65" s="4" t="s">
        <v>737</v>
      </c>
      <c r="M65" s="4" t="s">
        <v>596</v>
      </c>
      <c r="N65" s="4" t="s">
        <v>707</v>
      </c>
      <c r="O65" s="4" t="s">
        <v>707</v>
      </c>
      <c r="P65" s="4" t="s">
        <v>596</v>
      </c>
      <c r="Q65" s="4" t="s">
        <v>596</v>
      </c>
      <c r="R65" s="8">
        <v>1</v>
      </c>
      <c r="S65" s="4" t="s">
        <v>596</v>
      </c>
      <c r="T65" s="4" t="s">
        <v>596</v>
      </c>
      <c r="U65" s="4" t="s">
        <v>596</v>
      </c>
      <c r="V65" s="4" t="s">
        <v>596</v>
      </c>
      <c r="W65" s="4" t="s">
        <v>596</v>
      </c>
      <c r="X65" s="4" t="s">
        <v>596</v>
      </c>
      <c r="Y65" s="4" t="s">
        <v>596</v>
      </c>
      <c r="Z65" s="4" t="s">
        <v>596</v>
      </c>
      <c r="AA65" s="4" t="s">
        <v>596</v>
      </c>
      <c r="AB65" s="4" t="s">
        <v>596</v>
      </c>
      <c r="AC65" s="4" t="s">
        <v>596</v>
      </c>
      <c r="AD65" s="4" t="s">
        <v>596</v>
      </c>
      <c r="AE65" s="4" t="s">
        <v>596</v>
      </c>
      <c r="AF65" s="4" t="s">
        <v>596</v>
      </c>
    </row>
    <row r="66" spans="1:32">
      <c r="A66" s="5" t="str">
        <f>VLOOKUP(F66,[1]仓库信息!C:H,6,FALSE)</f>
        <v>天津</v>
      </c>
      <c r="B66" s="6">
        <v>43756</v>
      </c>
      <c r="C66" s="4" t="s">
        <v>744</v>
      </c>
      <c r="D66" s="4" t="s">
        <v>745</v>
      </c>
      <c r="E66" s="4" t="s">
        <v>746</v>
      </c>
      <c r="F66" s="4" t="s">
        <v>663</v>
      </c>
      <c r="G66" s="4" t="s">
        <v>747</v>
      </c>
      <c r="H66" s="4" t="s">
        <v>748</v>
      </c>
      <c r="I66" s="4" t="s">
        <v>666</v>
      </c>
      <c r="J66" s="4" t="s">
        <v>590</v>
      </c>
      <c r="K66" s="4" t="s">
        <v>621</v>
      </c>
      <c r="L66" s="4" t="s">
        <v>621</v>
      </c>
      <c r="M66" s="4" t="s">
        <v>596</v>
      </c>
      <c r="N66" s="4" t="s">
        <v>679</v>
      </c>
      <c r="O66" s="4" t="s">
        <v>679</v>
      </c>
      <c r="P66" s="4" t="s">
        <v>596</v>
      </c>
      <c r="Q66" s="4" t="s">
        <v>596</v>
      </c>
      <c r="R66" s="8">
        <v>1</v>
      </c>
      <c r="S66" s="4" t="s">
        <v>596</v>
      </c>
      <c r="T66" s="4" t="s">
        <v>596</v>
      </c>
      <c r="U66" s="4" t="s">
        <v>596</v>
      </c>
      <c r="V66" s="4" t="s">
        <v>596</v>
      </c>
      <c r="W66" s="4" t="s">
        <v>596</v>
      </c>
      <c r="X66" s="4" t="s">
        <v>596</v>
      </c>
      <c r="Y66" s="4" t="s">
        <v>596</v>
      </c>
      <c r="Z66" s="4" t="s">
        <v>596</v>
      </c>
      <c r="AA66" s="4" t="s">
        <v>596</v>
      </c>
      <c r="AB66" s="4" t="s">
        <v>596</v>
      </c>
      <c r="AC66" s="4" t="s">
        <v>596</v>
      </c>
      <c r="AD66" s="4" t="s">
        <v>596</v>
      </c>
      <c r="AE66" s="4" t="s">
        <v>596</v>
      </c>
      <c r="AF66" s="4" t="s">
        <v>596</v>
      </c>
    </row>
    <row r="67" spans="1:32">
      <c r="A67" s="5" t="str">
        <f>VLOOKUP(F67,[1]仓库信息!C:H,6,FALSE)</f>
        <v>长沙</v>
      </c>
      <c r="B67" s="6">
        <v>43756</v>
      </c>
      <c r="C67" s="4" t="s">
        <v>744</v>
      </c>
      <c r="D67" s="4" t="s">
        <v>745</v>
      </c>
      <c r="E67" s="4" t="s">
        <v>746</v>
      </c>
      <c r="F67" s="4" t="s">
        <v>606</v>
      </c>
      <c r="G67" s="4" t="s">
        <v>747</v>
      </c>
      <c r="H67" s="4" t="s">
        <v>748</v>
      </c>
      <c r="I67" s="4" t="s">
        <v>607</v>
      </c>
      <c r="J67" s="4" t="s">
        <v>590</v>
      </c>
      <c r="K67" s="4" t="s">
        <v>651</v>
      </c>
      <c r="L67" s="4" t="s">
        <v>651</v>
      </c>
      <c r="M67" s="4" t="s">
        <v>596</v>
      </c>
      <c r="N67" s="4" t="s">
        <v>658</v>
      </c>
      <c r="O67" s="4" t="s">
        <v>658</v>
      </c>
      <c r="P67" s="4" t="s">
        <v>596</v>
      </c>
      <c r="Q67" s="4" t="s">
        <v>596</v>
      </c>
      <c r="R67" s="8">
        <v>3</v>
      </c>
      <c r="S67" s="4" t="s">
        <v>596</v>
      </c>
      <c r="T67" s="4" t="s">
        <v>596</v>
      </c>
      <c r="U67" s="4" t="s">
        <v>596</v>
      </c>
      <c r="V67" s="4" t="s">
        <v>596</v>
      </c>
      <c r="W67" s="4" t="s">
        <v>596</v>
      </c>
      <c r="X67" s="4" t="s">
        <v>596</v>
      </c>
      <c r="Y67" s="4" t="s">
        <v>596</v>
      </c>
      <c r="Z67" s="4" t="s">
        <v>596</v>
      </c>
      <c r="AA67" s="4" t="s">
        <v>596</v>
      </c>
      <c r="AB67" s="4" t="s">
        <v>596</v>
      </c>
      <c r="AC67" s="4" t="s">
        <v>596</v>
      </c>
      <c r="AD67" s="4" t="s">
        <v>596</v>
      </c>
      <c r="AE67" s="4" t="s">
        <v>596</v>
      </c>
      <c r="AF67" s="4" t="s">
        <v>596</v>
      </c>
    </row>
    <row r="68" spans="1:32">
      <c r="A68" s="5" t="str">
        <f>VLOOKUP(F68,[1]仓库信息!C:H,6,FALSE)</f>
        <v>杭州</v>
      </c>
      <c r="B68" s="6">
        <v>43756</v>
      </c>
      <c r="C68" s="4" t="s">
        <v>744</v>
      </c>
      <c r="D68" s="4" t="s">
        <v>745</v>
      </c>
      <c r="E68" s="4" t="s">
        <v>746</v>
      </c>
      <c r="F68" s="4" t="s">
        <v>614</v>
      </c>
      <c r="G68" s="4" t="s">
        <v>747</v>
      </c>
      <c r="H68" s="4" t="s">
        <v>748</v>
      </c>
      <c r="I68" s="4" t="s">
        <v>615</v>
      </c>
      <c r="J68" s="4" t="s">
        <v>590</v>
      </c>
      <c r="K68" s="4" t="s">
        <v>639</v>
      </c>
      <c r="L68" s="4" t="s">
        <v>639</v>
      </c>
      <c r="M68" s="4" t="s">
        <v>596</v>
      </c>
      <c r="N68" s="4" t="s">
        <v>707</v>
      </c>
      <c r="O68" s="4" t="s">
        <v>707</v>
      </c>
      <c r="P68" s="4" t="s">
        <v>596</v>
      </c>
      <c r="Q68" s="4" t="s">
        <v>596</v>
      </c>
      <c r="R68" s="8">
        <v>3</v>
      </c>
      <c r="S68" s="4" t="s">
        <v>596</v>
      </c>
      <c r="T68" s="4" t="s">
        <v>596</v>
      </c>
      <c r="U68" s="4" t="s">
        <v>596</v>
      </c>
      <c r="V68" s="4" t="s">
        <v>596</v>
      </c>
      <c r="W68" s="4" t="s">
        <v>596</v>
      </c>
      <c r="X68" s="4" t="s">
        <v>596</v>
      </c>
      <c r="Y68" s="4" t="s">
        <v>596</v>
      </c>
      <c r="Z68" s="4" t="s">
        <v>596</v>
      </c>
      <c r="AA68" s="4" t="s">
        <v>596</v>
      </c>
      <c r="AB68" s="4" t="s">
        <v>596</v>
      </c>
      <c r="AC68" s="4" t="s">
        <v>596</v>
      </c>
      <c r="AD68" s="4" t="s">
        <v>596</v>
      </c>
      <c r="AE68" s="4" t="s">
        <v>596</v>
      </c>
      <c r="AF68" s="4" t="s">
        <v>596</v>
      </c>
    </row>
    <row r="69" spans="1:32">
      <c r="A69" s="5" t="str">
        <f>VLOOKUP(F69,[1]仓库信息!C:H,6,FALSE)</f>
        <v>惠州</v>
      </c>
      <c r="B69" s="6">
        <v>43756</v>
      </c>
      <c r="C69" s="4" t="s">
        <v>744</v>
      </c>
      <c r="D69" s="4" t="s">
        <v>745</v>
      </c>
      <c r="E69" s="4" t="s">
        <v>746</v>
      </c>
      <c r="F69" s="4" t="s">
        <v>618</v>
      </c>
      <c r="G69" s="4" t="s">
        <v>747</v>
      </c>
      <c r="H69" s="4" t="s">
        <v>748</v>
      </c>
      <c r="I69" s="4" t="s">
        <v>619</v>
      </c>
      <c r="J69" s="4" t="s">
        <v>590</v>
      </c>
      <c r="K69" s="4" t="s">
        <v>713</v>
      </c>
      <c r="L69" s="4" t="s">
        <v>605</v>
      </c>
      <c r="M69" s="4" t="s">
        <v>638</v>
      </c>
      <c r="N69" s="4" t="s">
        <v>605</v>
      </c>
      <c r="O69" s="4" t="s">
        <v>716</v>
      </c>
      <c r="P69" s="4" t="s">
        <v>638</v>
      </c>
      <c r="Q69" s="4" t="s">
        <v>596</v>
      </c>
      <c r="R69" s="8">
        <v>1</v>
      </c>
      <c r="S69" s="4" t="s">
        <v>596</v>
      </c>
      <c r="T69" s="4" t="s">
        <v>596</v>
      </c>
      <c r="U69" s="4" t="s">
        <v>596</v>
      </c>
      <c r="V69" s="4" t="s">
        <v>596</v>
      </c>
      <c r="W69" s="4" t="s">
        <v>596</v>
      </c>
      <c r="X69" s="4" t="s">
        <v>596</v>
      </c>
      <c r="Y69" s="4" t="s">
        <v>596</v>
      </c>
      <c r="Z69" s="4" t="s">
        <v>596</v>
      </c>
      <c r="AA69" s="4" t="s">
        <v>596</v>
      </c>
      <c r="AB69" s="4" t="s">
        <v>596</v>
      </c>
      <c r="AC69" s="4" t="s">
        <v>596</v>
      </c>
      <c r="AD69" s="4" t="s">
        <v>596</v>
      </c>
      <c r="AE69" s="4" t="s">
        <v>596</v>
      </c>
      <c r="AF69" s="4" t="s">
        <v>596</v>
      </c>
    </row>
    <row r="70" spans="1:32">
      <c r="A70" s="5" t="str">
        <f>VLOOKUP(F70,[1]仓库信息!C:H,6,FALSE)</f>
        <v>南宁</v>
      </c>
      <c r="B70" s="6">
        <v>43756</v>
      </c>
      <c r="C70" s="4" t="s">
        <v>744</v>
      </c>
      <c r="D70" s="4" t="s">
        <v>745</v>
      </c>
      <c r="E70" s="4" t="s">
        <v>746</v>
      </c>
      <c r="F70" s="4" t="s">
        <v>633</v>
      </c>
      <c r="G70" s="4" t="s">
        <v>747</v>
      </c>
      <c r="H70" s="4" t="s">
        <v>748</v>
      </c>
      <c r="I70" s="4" t="s">
        <v>634</v>
      </c>
      <c r="J70" s="4" t="s">
        <v>590</v>
      </c>
      <c r="K70" s="4" t="s">
        <v>601</v>
      </c>
      <c r="L70" s="4" t="s">
        <v>601</v>
      </c>
      <c r="M70" s="4" t="s">
        <v>596</v>
      </c>
      <c r="N70" s="4" t="s">
        <v>713</v>
      </c>
      <c r="O70" s="4" t="s">
        <v>713</v>
      </c>
      <c r="P70" s="4" t="s">
        <v>596</v>
      </c>
      <c r="Q70" s="4" t="s">
        <v>596</v>
      </c>
      <c r="R70" s="8">
        <v>1</v>
      </c>
      <c r="S70" s="4" t="s">
        <v>596</v>
      </c>
      <c r="T70" s="4" t="s">
        <v>596</v>
      </c>
      <c r="U70" s="4" t="s">
        <v>596</v>
      </c>
      <c r="V70" s="4" t="s">
        <v>596</v>
      </c>
      <c r="W70" s="4" t="s">
        <v>596</v>
      </c>
      <c r="X70" s="4" t="s">
        <v>596</v>
      </c>
      <c r="Y70" s="4" t="s">
        <v>596</v>
      </c>
      <c r="Z70" s="4" t="s">
        <v>596</v>
      </c>
      <c r="AA70" s="4" t="s">
        <v>596</v>
      </c>
      <c r="AB70" s="4" t="s">
        <v>596</v>
      </c>
      <c r="AC70" s="4" t="s">
        <v>596</v>
      </c>
      <c r="AD70" s="4" t="s">
        <v>596</v>
      </c>
      <c r="AE70" s="4" t="s">
        <v>596</v>
      </c>
      <c r="AF70" s="4" t="s">
        <v>596</v>
      </c>
    </row>
    <row r="71" spans="1:32">
      <c r="A71" s="5" t="str">
        <f>VLOOKUP(F71,[1]仓库信息!C:H,6,FALSE)</f>
        <v>北京</v>
      </c>
      <c r="B71" s="6">
        <v>43756</v>
      </c>
      <c r="C71" s="4" t="s">
        <v>744</v>
      </c>
      <c r="D71" s="4" t="s">
        <v>745</v>
      </c>
      <c r="E71" s="4" t="s">
        <v>746</v>
      </c>
      <c r="F71" s="4" t="s">
        <v>656</v>
      </c>
      <c r="G71" s="4" t="s">
        <v>747</v>
      </c>
      <c r="H71" s="4" t="s">
        <v>748</v>
      </c>
      <c r="I71" s="4" t="s">
        <v>657</v>
      </c>
      <c r="J71" s="4" t="s">
        <v>590</v>
      </c>
      <c r="K71" s="4" t="s">
        <v>646</v>
      </c>
      <c r="L71" s="4" t="s">
        <v>646</v>
      </c>
      <c r="M71" s="4" t="s">
        <v>596</v>
      </c>
      <c r="N71" s="4" t="s">
        <v>647</v>
      </c>
      <c r="O71" s="4" t="s">
        <v>647</v>
      </c>
      <c r="P71" s="4" t="s">
        <v>596</v>
      </c>
      <c r="Q71" s="4" t="s">
        <v>596</v>
      </c>
      <c r="R71" s="8">
        <v>1</v>
      </c>
      <c r="S71" s="4" t="s">
        <v>596</v>
      </c>
      <c r="T71" s="4" t="s">
        <v>596</v>
      </c>
      <c r="U71" s="4" t="s">
        <v>596</v>
      </c>
      <c r="V71" s="4" t="s">
        <v>596</v>
      </c>
      <c r="W71" s="4" t="s">
        <v>596</v>
      </c>
      <c r="X71" s="4" t="s">
        <v>596</v>
      </c>
      <c r="Y71" s="4" t="s">
        <v>596</v>
      </c>
      <c r="Z71" s="4" t="s">
        <v>596</v>
      </c>
      <c r="AA71" s="4" t="s">
        <v>596</v>
      </c>
      <c r="AB71" s="4" t="s">
        <v>596</v>
      </c>
      <c r="AC71" s="4" t="s">
        <v>596</v>
      </c>
      <c r="AD71" s="4" t="s">
        <v>596</v>
      </c>
      <c r="AE71" s="4" t="s">
        <v>596</v>
      </c>
      <c r="AF71" s="4" t="s">
        <v>596</v>
      </c>
    </row>
    <row r="72" spans="1:32">
      <c r="A72" s="5" t="str">
        <f>VLOOKUP(F72,[1]仓库信息!C:H,6,FALSE)</f>
        <v>嘉兴</v>
      </c>
      <c r="B72" s="6">
        <v>43756</v>
      </c>
      <c r="C72" s="4" t="s">
        <v>744</v>
      </c>
      <c r="D72" s="4" t="s">
        <v>745</v>
      </c>
      <c r="E72" s="4" t="s">
        <v>746</v>
      </c>
      <c r="F72" s="4" t="s">
        <v>739</v>
      </c>
      <c r="G72" s="4" t="s">
        <v>747</v>
      </c>
      <c r="H72" s="4" t="s">
        <v>748</v>
      </c>
      <c r="I72" s="4" t="s">
        <v>740</v>
      </c>
      <c r="J72" s="4" t="s">
        <v>590</v>
      </c>
      <c r="K72" s="4" t="s">
        <v>621</v>
      </c>
      <c r="L72" s="4" t="s">
        <v>679</v>
      </c>
      <c r="M72" s="4" t="s">
        <v>638</v>
      </c>
      <c r="N72" s="4" t="s">
        <v>679</v>
      </c>
      <c r="O72" s="4" t="s">
        <v>658</v>
      </c>
      <c r="P72" s="4" t="s">
        <v>638</v>
      </c>
      <c r="Q72" s="4" t="s">
        <v>596</v>
      </c>
      <c r="R72" s="8">
        <v>1</v>
      </c>
      <c r="S72" s="4" t="s">
        <v>596</v>
      </c>
      <c r="T72" s="4" t="s">
        <v>596</v>
      </c>
      <c r="U72" s="4" t="s">
        <v>596</v>
      </c>
      <c r="V72" s="4" t="s">
        <v>596</v>
      </c>
      <c r="W72" s="4" t="s">
        <v>596</v>
      </c>
      <c r="X72" s="4" t="s">
        <v>596</v>
      </c>
      <c r="Y72" s="4" t="s">
        <v>596</v>
      </c>
      <c r="Z72" s="4" t="s">
        <v>596</v>
      </c>
      <c r="AA72" s="4" t="s">
        <v>596</v>
      </c>
      <c r="AB72" s="4" t="s">
        <v>596</v>
      </c>
      <c r="AC72" s="4" t="s">
        <v>596</v>
      </c>
      <c r="AD72" s="4" t="s">
        <v>596</v>
      </c>
      <c r="AE72" s="4" t="s">
        <v>596</v>
      </c>
      <c r="AF72" s="4" t="s">
        <v>596</v>
      </c>
    </row>
    <row r="73" spans="1:32">
      <c r="A73" s="5" t="str">
        <f>VLOOKUP(F73,[1]仓库信息!C:H,6,FALSE)</f>
        <v>武汉</v>
      </c>
      <c r="B73" s="6">
        <v>43756</v>
      </c>
      <c r="C73" s="4" t="s">
        <v>744</v>
      </c>
      <c r="D73" s="4" t="s">
        <v>745</v>
      </c>
      <c r="E73" s="4" t="s">
        <v>746</v>
      </c>
      <c r="F73" s="4" t="s">
        <v>686</v>
      </c>
      <c r="G73" s="4" t="s">
        <v>747</v>
      </c>
      <c r="H73" s="4" t="s">
        <v>748</v>
      </c>
      <c r="I73" s="4" t="s">
        <v>687</v>
      </c>
      <c r="J73" s="4" t="s">
        <v>590</v>
      </c>
      <c r="K73" s="4" t="s">
        <v>679</v>
      </c>
      <c r="L73" s="4" t="s">
        <v>679</v>
      </c>
      <c r="M73" s="4" t="s">
        <v>596</v>
      </c>
      <c r="N73" s="4" t="s">
        <v>682</v>
      </c>
      <c r="O73" s="4" t="s">
        <v>682</v>
      </c>
      <c r="P73" s="4" t="s">
        <v>596</v>
      </c>
      <c r="Q73" s="4" t="s">
        <v>596</v>
      </c>
      <c r="R73" s="8">
        <v>2</v>
      </c>
      <c r="S73" s="4" t="s">
        <v>596</v>
      </c>
      <c r="T73" s="4" t="s">
        <v>596</v>
      </c>
      <c r="U73" s="4" t="s">
        <v>596</v>
      </c>
      <c r="V73" s="4" t="s">
        <v>596</v>
      </c>
      <c r="W73" s="4" t="s">
        <v>596</v>
      </c>
      <c r="X73" s="4" t="s">
        <v>596</v>
      </c>
      <c r="Y73" s="4" t="s">
        <v>596</v>
      </c>
      <c r="Z73" s="4" t="s">
        <v>596</v>
      </c>
      <c r="AA73" s="4" t="s">
        <v>596</v>
      </c>
      <c r="AB73" s="4" t="s">
        <v>596</v>
      </c>
      <c r="AC73" s="4" t="s">
        <v>596</v>
      </c>
      <c r="AD73" s="4" t="s">
        <v>596</v>
      </c>
      <c r="AE73" s="4" t="s">
        <v>596</v>
      </c>
      <c r="AF73" s="4" t="s">
        <v>596</v>
      </c>
    </row>
    <row r="74" spans="1:32">
      <c r="A74" s="5" t="str">
        <f>VLOOKUP(F74,[1]仓库信息!C:H,6,FALSE)</f>
        <v>济南</v>
      </c>
      <c r="B74" s="6">
        <v>43756</v>
      </c>
      <c r="C74" s="4" t="s">
        <v>744</v>
      </c>
      <c r="D74" s="4" t="s">
        <v>745</v>
      </c>
      <c r="E74" s="4" t="s">
        <v>746</v>
      </c>
      <c r="F74" s="4" t="s">
        <v>640</v>
      </c>
      <c r="G74" s="4" t="s">
        <v>747</v>
      </c>
      <c r="H74" s="4" t="s">
        <v>748</v>
      </c>
      <c r="I74" s="4" t="s">
        <v>641</v>
      </c>
      <c r="J74" s="4" t="s">
        <v>590</v>
      </c>
      <c r="K74" s="4" t="s">
        <v>682</v>
      </c>
      <c r="L74" s="4" t="s">
        <v>682</v>
      </c>
      <c r="M74" s="4" t="s">
        <v>596</v>
      </c>
      <c r="N74" s="4" t="s">
        <v>604</v>
      </c>
      <c r="O74" s="4" t="s">
        <v>604</v>
      </c>
      <c r="P74" s="4" t="s">
        <v>596</v>
      </c>
      <c r="Q74" s="4" t="s">
        <v>596</v>
      </c>
      <c r="R74" s="8">
        <v>1</v>
      </c>
      <c r="S74" s="4" t="s">
        <v>596</v>
      </c>
      <c r="T74" s="4" t="s">
        <v>596</v>
      </c>
      <c r="U74" s="4" t="s">
        <v>596</v>
      </c>
      <c r="V74" s="4" t="s">
        <v>596</v>
      </c>
      <c r="W74" s="4" t="s">
        <v>596</v>
      </c>
      <c r="X74" s="4" t="s">
        <v>596</v>
      </c>
      <c r="Y74" s="4" t="s">
        <v>596</v>
      </c>
      <c r="Z74" s="4" t="s">
        <v>596</v>
      </c>
      <c r="AA74" s="4" t="s">
        <v>596</v>
      </c>
      <c r="AB74" s="4" t="s">
        <v>596</v>
      </c>
      <c r="AC74" s="4" t="s">
        <v>596</v>
      </c>
      <c r="AD74" s="4" t="s">
        <v>596</v>
      </c>
      <c r="AE74" s="4" t="s">
        <v>596</v>
      </c>
      <c r="AF74" s="4" t="s">
        <v>596</v>
      </c>
    </row>
    <row r="75" spans="1:32">
      <c r="A75" s="5" t="str">
        <f>VLOOKUP(F75,[1]仓库信息!C:H,6,FALSE)</f>
        <v>无锡</v>
      </c>
      <c r="B75" s="6">
        <v>43756</v>
      </c>
      <c r="C75" s="4" t="s">
        <v>744</v>
      </c>
      <c r="D75" s="4" t="s">
        <v>745</v>
      </c>
      <c r="E75" s="4" t="s">
        <v>746</v>
      </c>
      <c r="F75" s="4" t="s">
        <v>692</v>
      </c>
      <c r="G75" s="4" t="s">
        <v>747</v>
      </c>
      <c r="H75" s="4" t="s">
        <v>748</v>
      </c>
      <c r="I75" s="4" t="s">
        <v>693</v>
      </c>
      <c r="J75" s="4" t="s">
        <v>590</v>
      </c>
      <c r="K75" s="4" t="s">
        <v>621</v>
      </c>
      <c r="L75" s="4" t="s">
        <v>621</v>
      </c>
      <c r="M75" s="4" t="s">
        <v>596</v>
      </c>
      <c r="N75" s="4" t="s">
        <v>638</v>
      </c>
      <c r="O75" s="4" t="s">
        <v>638</v>
      </c>
      <c r="P75" s="4" t="s">
        <v>596</v>
      </c>
      <c r="Q75" s="4" t="s">
        <v>596</v>
      </c>
      <c r="R75" s="8">
        <v>5</v>
      </c>
      <c r="S75" s="4" t="s">
        <v>596</v>
      </c>
      <c r="T75" s="4" t="s">
        <v>596</v>
      </c>
      <c r="U75" s="4" t="s">
        <v>596</v>
      </c>
      <c r="V75" s="4" t="s">
        <v>596</v>
      </c>
      <c r="W75" s="4" t="s">
        <v>596</v>
      </c>
      <c r="X75" s="4" t="s">
        <v>596</v>
      </c>
      <c r="Y75" s="4" t="s">
        <v>596</v>
      </c>
      <c r="Z75" s="4" t="s">
        <v>596</v>
      </c>
      <c r="AA75" s="4" t="s">
        <v>596</v>
      </c>
      <c r="AB75" s="4" t="s">
        <v>596</v>
      </c>
      <c r="AC75" s="4" t="s">
        <v>596</v>
      </c>
      <c r="AD75" s="4" t="s">
        <v>596</v>
      </c>
      <c r="AE75" s="4" t="s">
        <v>596</v>
      </c>
      <c r="AF75" s="4" t="s">
        <v>596</v>
      </c>
    </row>
    <row r="76" spans="1:32">
      <c r="A76" s="5" t="str">
        <f>VLOOKUP(F76,[1]仓库信息!C:H,6,FALSE)</f>
        <v>西安</v>
      </c>
      <c r="B76" s="6">
        <v>43756</v>
      </c>
      <c r="C76" s="4" t="s">
        <v>744</v>
      </c>
      <c r="D76" s="4" t="s">
        <v>745</v>
      </c>
      <c r="E76" s="4" t="s">
        <v>746</v>
      </c>
      <c r="F76" s="4" t="s">
        <v>694</v>
      </c>
      <c r="G76" s="4" t="s">
        <v>747</v>
      </c>
      <c r="H76" s="4" t="s">
        <v>748</v>
      </c>
      <c r="I76" s="4" t="s">
        <v>695</v>
      </c>
      <c r="J76" s="4" t="s">
        <v>590</v>
      </c>
      <c r="K76" s="4" t="s">
        <v>627</v>
      </c>
      <c r="L76" s="4" t="s">
        <v>749</v>
      </c>
      <c r="M76" s="4" t="s">
        <v>638</v>
      </c>
      <c r="N76" s="4" t="s">
        <v>749</v>
      </c>
      <c r="O76" s="4" t="s">
        <v>670</v>
      </c>
      <c r="P76" s="4" t="s">
        <v>638</v>
      </c>
      <c r="Q76" s="4" t="s">
        <v>596</v>
      </c>
      <c r="R76" s="8">
        <v>1</v>
      </c>
      <c r="S76" s="4" t="s">
        <v>596</v>
      </c>
      <c r="T76" s="4" t="s">
        <v>596</v>
      </c>
      <c r="U76" s="4" t="s">
        <v>596</v>
      </c>
      <c r="V76" s="4" t="s">
        <v>596</v>
      </c>
      <c r="W76" s="4" t="s">
        <v>596</v>
      </c>
      <c r="X76" s="4" t="s">
        <v>596</v>
      </c>
      <c r="Y76" s="4" t="s">
        <v>596</v>
      </c>
      <c r="Z76" s="4" t="s">
        <v>596</v>
      </c>
      <c r="AA76" s="4" t="s">
        <v>596</v>
      </c>
      <c r="AB76" s="4" t="s">
        <v>596</v>
      </c>
      <c r="AC76" s="4" t="s">
        <v>596</v>
      </c>
      <c r="AD76" s="4" t="s">
        <v>596</v>
      </c>
      <c r="AE76" s="4" t="s">
        <v>596</v>
      </c>
      <c r="AF76" s="4" t="s">
        <v>596</v>
      </c>
    </row>
    <row r="77" spans="1:32">
      <c r="A77" s="5" t="str">
        <f>VLOOKUP(F77,[1]仓库信息!C:H,6,FALSE)</f>
        <v>南宁</v>
      </c>
      <c r="B77" s="6">
        <v>43756</v>
      </c>
      <c r="C77" s="4" t="s">
        <v>750</v>
      </c>
      <c r="D77" s="4" t="s">
        <v>207</v>
      </c>
      <c r="E77" s="4" t="s">
        <v>751</v>
      </c>
      <c r="F77" s="4" t="s">
        <v>633</v>
      </c>
      <c r="G77" s="4" t="s">
        <v>752</v>
      </c>
      <c r="H77" s="4" t="s">
        <v>753</v>
      </c>
      <c r="I77" s="4" t="s">
        <v>634</v>
      </c>
      <c r="J77" s="4" t="s">
        <v>590</v>
      </c>
      <c r="K77" s="4" t="s">
        <v>613</v>
      </c>
      <c r="L77" s="4" t="s">
        <v>613</v>
      </c>
      <c r="M77" s="4" t="s">
        <v>596</v>
      </c>
      <c r="N77" s="4" t="s">
        <v>637</v>
      </c>
      <c r="O77" s="4" t="s">
        <v>637</v>
      </c>
      <c r="P77" s="4" t="s">
        <v>596</v>
      </c>
      <c r="Q77" s="4" t="s">
        <v>596</v>
      </c>
      <c r="R77" s="8">
        <v>1</v>
      </c>
      <c r="S77" s="4" t="s">
        <v>596</v>
      </c>
      <c r="T77" s="4" t="s">
        <v>596</v>
      </c>
      <c r="U77" s="4" t="s">
        <v>596</v>
      </c>
      <c r="V77" s="4" t="s">
        <v>596</v>
      </c>
      <c r="W77" s="4" t="s">
        <v>596</v>
      </c>
      <c r="X77" s="4" t="s">
        <v>596</v>
      </c>
      <c r="Y77" s="4" t="s">
        <v>596</v>
      </c>
      <c r="Z77" s="4" t="s">
        <v>596</v>
      </c>
      <c r="AA77" s="4" t="s">
        <v>596</v>
      </c>
      <c r="AB77" s="4" t="s">
        <v>596</v>
      </c>
      <c r="AC77" s="4" t="s">
        <v>596</v>
      </c>
      <c r="AD77" s="4" t="s">
        <v>596</v>
      </c>
      <c r="AE77" s="4" t="s">
        <v>596</v>
      </c>
      <c r="AF77" s="4" t="s">
        <v>596</v>
      </c>
    </row>
    <row r="78" spans="1:32">
      <c r="A78" s="5" t="str">
        <f>VLOOKUP(F78,[1]仓库信息!C:H,6,FALSE)</f>
        <v>嘉兴</v>
      </c>
      <c r="B78" s="6">
        <v>43756</v>
      </c>
      <c r="C78" s="4" t="s">
        <v>750</v>
      </c>
      <c r="D78" s="4" t="s">
        <v>207</v>
      </c>
      <c r="E78" s="4" t="s">
        <v>751</v>
      </c>
      <c r="F78" s="4" t="s">
        <v>739</v>
      </c>
      <c r="G78" s="4" t="s">
        <v>752</v>
      </c>
      <c r="H78" s="4" t="s">
        <v>753</v>
      </c>
      <c r="I78" s="4" t="s">
        <v>740</v>
      </c>
      <c r="J78" s="4" t="s">
        <v>590</v>
      </c>
      <c r="K78" s="4" t="s">
        <v>754</v>
      </c>
      <c r="L78" s="4" t="s">
        <v>742</v>
      </c>
      <c r="M78" s="4" t="s">
        <v>638</v>
      </c>
      <c r="N78" s="4" t="s">
        <v>755</v>
      </c>
      <c r="O78" s="4" t="s">
        <v>756</v>
      </c>
      <c r="P78" s="4" t="s">
        <v>638</v>
      </c>
      <c r="Q78" s="4" t="s">
        <v>596</v>
      </c>
      <c r="R78" s="8">
        <v>2</v>
      </c>
      <c r="S78" s="4" t="s">
        <v>596</v>
      </c>
      <c r="T78" s="4" t="s">
        <v>596</v>
      </c>
      <c r="U78" s="4" t="s">
        <v>596</v>
      </c>
      <c r="V78" s="4" t="s">
        <v>596</v>
      </c>
      <c r="W78" s="4" t="s">
        <v>596</v>
      </c>
      <c r="X78" s="4" t="s">
        <v>596</v>
      </c>
      <c r="Y78" s="4" t="s">
        <v>596</v>
      </c>
      <c r="Z78" s="4" t="s">
        <v>596</v>
      </c>
      <c r="AA78" s="4" t="s">
        <v>596</v>
      </c>
      <c r="AB78" s="4" t="s">
        <v>596</v>
      </c>
      <c r="AC78" s="4" t="s">
        <v>596</v>
      </c>
      <c r="AD78" s="4" t="s">
        <v>596</v>
      </c>
      <c r="AE78" s="4" t="s">
        <v>596</v>
      </c>
      <c r="AF78" s="4" t="s">
        <v>596</v>
      </c>
    </row>
    <row r="79" spans="1:32">
      <c r="A79" s="5" t="str">
        <f>VLOOKUP(F79,[1]仓库信息!C:H,6,FALSE)</f>
        <v>济南</v>
      </c>
      <c r="B79" s="6">
        <v>43756</v>
      </c>
      <c r="C79" s="4" t="s">
        <v>750</v>
      </c>
      <c r="D79" s="4" t="s">
        <v>207</v>
      </c>
      <c r="E79" s="4" t="s">
        <v>751</v>
      </c>
      <c r="F79" s="4" t="s">
        <v>640</v>
      </c>
      <c r="G79" s="4" t="s">
        <v>752</v>
      </c>
      <c r="H79" s="4" t="s">
        <v>753</v>
      </c>
      <c r="I79" s="4" t="s">
        <v>641</v>
      </c>
      <c r="J79" s="4" t="s">
        <v>590</v>
      </c>
      <c r="K79" s="4" t="s">
        <v>736</v>
      </c>
      <c r="L79" s="4" t="s">
        <v>736</v>
      </c>
      <c r="M79" s="4" t="s">
        <v>596</v>
      </c>
      <c r="N79" s="4" t="s">
        <v>737</v>
      </c>
      <c r="O79" s="4" t="s">
        <v>737</v>
      </c>
      <c r="P79" s="4" t="s">
        <v>596</v>
      </c>
      <c r="Q79" s="4" t="s">
        <v>596</v>
      </c>
      <c r="R79" s="8">
        <v>1</v>
      </c>
      <c r="S79" s="4" t="s">
        <v>596</v>
      </c>
      <c r="T79" s="4" t="s">
        <v>596</v>
      </c>
      <c r="U79" s="4" t="s">
        <v>596</v>
      </c>
      <c r="V79" s="4" t="s">
        <v>596</v>
      </c>
      <c r="W79" s="4" t="s">
        <v>596</v>
      </c>
      <c r="X79" s="4" t="s">
        <v>596</v>
      </c>
      <c r="Y79" s="4" t="s">
        <v>596</v>
      </c>
      <c r="Z79" s="4" t="s">
        <v>596</v>
      </c>
      <c r="AA79" s="4" t="s">
        <v>596</v>
      </c>
      <c r="AB79" s="4" t="s">
        <v>596</v>
      </c>
      <c r="AC79" s="4" t="s">
        <v>596</v>
      </c>
      <c r="AD79" s="4" t="s">
        <v>596</v>
      </c>
      <c r="AE79" s="4" t="s">
        <v>596</v>
      </c>
      <c r="AF79" s="4" t="s">
        <v>596</v>
      </c>
    </row>
    <row r="80" spans="1:32">
      <c r="A80" s="5" t="str">
        <f>VLOOKUP(F80,[1]仓库信息!C:H,6,FALSE)</f>
        <v>青岛</v>
      </c>
      <c r="B80" s="6">
        <v>43756</v>
      </c>
      <c r="C80" s="4" t="s">
        <v>750</v>
      </c>
      <c r="D80" s="4" t="s">
        <v>207</v>
      </c>
      <c r="E80" s="4" t="s">
        <v>751</v>
      </c>
      <c r="F80" s="4" t="s">
        <v>659</v>
      </c>
      <c r="G80" s="4" t="s">
        <v>752</v>
      </c>
      <c r="H80" s="4" t="s">
        <v>753</v>
      </c>
      <c r="I80" s="4" t="s">
        <v>660</v>
      </c>
      <c r="J80" s="4" t="s">
        <v>590</v>
      </c>
      <c r="K80" s="4" t="s">
        <v>728</v>
      </c>
      <c r="L80" s="4" t="s">
        <v>728</v>
      </c>
      <c r="M80" s="4" t="s">
        <v>596</v>
      </c>
      <c r="N80" s="4" t="s">
        <v>729</v>
      </c>
      <c r="O80" s="4" t="s">
        <v>729</v>
      </c>
      <c r="P80" s="4" t="s">
        <v>596</v>
      </c>
      <c r="Q80" s="4" t="s">
        <v>596</v>
      </c>
      <c r="R80" s="8">
        <v>1</v>
      </c>
      <c r="S80" s="4" t="s">
        <v>596</v>
      </c>
      <c r="T80" s="4" t="s">
        <v>596</v>
      </c>
      <c r="U80" s="4" t="s">
        <v>596</v>
      </c>
      <c r="V80" s="4" t="s">
        <v>596</v>
      </c>
      <c r="W80" s="4" t="s">
        <v>596</v>
      </c>
      <c r="X80" s="4" t="s">
        <v>596</v>
      </c>
      <c r="Y80" s="4" t="s">
        <v>596</v>
      </c>
      <c r="Z80" s="4" t="s">
        <v>596</v>
      </c>
      <c r="AA80" s="4" t="s">
        <v>596</v>
      </c>
      <c r="AB80" s="4" t="s">
        <v>596</v>
      </c>
      <c r="AC80" s="4" t="s">
        <v>596</v>
      </c>
      <c r="AD80" s="4" t="s">
        <v>596</v>
      </c>
      <c r="AE80" s="4" t="s">
        <v>596</v>
      </c>
      <c r="AF80" s="4" t="s">
        <v>596</v>
      </c>
    </row>
    <row r="81" spans="1:32">
      <c r="A81" s="5" t="str">
        <f>VLOOKUP(F81,[1]仓库信息!C:H,6,FALSE)</f>
        <v>无锡</v>
      </c>
      <c r="B81" s="6">
        <v>43756</v>
      </c>
      <c r="C81" s="4" t="s">
        <v>750</v>
      </c>
      <c r="D81" s="4" t="s">
        <v>207</v>
      </c>
      <c r="E81" s="4" t="s">
        <v>751</v>
      </c>
      <c r="F81" s="4" t="s">
        <v>692</v>
      </c>
      <c r="G81" s="4" t="s">
        <v>752</v>
      </c>
      <c r="H81" s="4" t="s">
        <v>753</v>
      </c>
      <c r="I81" s="4" t="s">
        <v>693</v>
      </c>
      <c r="J81" s="4" t="s">
        <v>590</v>
      </c>
      <c r="K81" s="4" t="s">
        <v>757</v>
      </c>
      <c r="L81" s="4" t="s">
        <v>757</v>
      </c>
      <c r="M81" s="4" t="s">
        <v>596</v>
      </c>
      <c r="N81" s="4" t="s">
        <v>612</v>
      </c>
      <c r="O81" s="4" t="s">
        <v>612</v>
      </c>
      <c r="P81" s="4" t="s">
        <v>596</v>
      </c>
      <c r="Q81" s="4" t="s">
        <v>596</v>
      </c>
      <c r="R81" s="8">
        <v>1</v>
      </c>
      <c r="S81" s="4" t="s">
        <v>596</v>
      </c>
      <c r="T81" s="4" t="s">
        <v>596</v>
      </c>
      <c r="U81" s="4" t="s">
        <v>596</v>
      </c>
      <c r="V81" s="4" t="s">
        <v>596</v>
      </c>
      <c r="W81" s="4" t="s">
        <v>596</v>
      </c>
      <c r="X81" s="4" t="s">
        <v>596</v>
      </c>
      <c r="Y81" s="4" t="s">
        <v>596</v>
      </c>
      <c r="Z81" s="4" t="s">
        <v>596</v>
      </c>
      <c r="AA81" s="4" t="s">
        <v>596</v>
      </c>
      <c r="AB81" s="4" t="s">
        <v>596</v>
      </c>
      <c r="AC81" s="4" t="s">
        <v>596</v>
      </c>
      <c r="AD81" s="4" t="s">
        <v>596</v>
      </c>
      <c r="AE81" s="4" t="s">
        <v>596</v>
      </c>
      <c r="AF81" s="4" t="s">
        <v>596</v>
      </c>
    </row>
    <row r="82" spans="1:32">
      <c r="A82" s="5" t="str">
        <f>VLOOKUP(F82,[1]仓库信息!C:H,6,FALSE)</f>
        <v>嘉定</v>
      </c>
      <c r="B82" s="6">
        <v>43756</v>
      </c>
      <c r="C82" s="4" t="s">
        <v>758</v>
      </c>
      <c r="D82" s="4" t="s">
        <v>352</v>
      </c>
      <c r="E82" s="4" t="s">
        <v>759</v>
      </c>
      <c r="F82" s="4" t="s">
        <v>586</v>
      </c>
      <c r="G82" s="4" t="s">
        <v>760</v>
      </c>
      <c r="H82" s="4" t="s">
        <v>761</v>
      </c>
      <c r="I82" s="4" t="s">
        <v>589</v>
      </c>
      <c r="J82" s="4" t="s">
        <v>590</v>
      </c>
      <c r="K82" s="4" t="s">
        <v>631</v>
      </c>
      <c r="L82" s="4" t="s">
        <v>631</v>
      </c>
      <c r="M82" s="4" t="s">
        <v>596</v>
      </c>
      <c r="N82" s="4" t="s">
        <v>646</v>
      </c>
      <c r="O82" s="4" t="s">
        <v>646</v>
      </c>
      <c r="P82" s="4" t="s">
        <v>596</v>
      </c>
      <c r="Q82" s="4" t="s">
        <v>596</v>
      </c>
      <c r="R82" s="8">
        <v>1</v>
      </c>
      <c r="S82" s="4" t="s">
        <v>596</v>
      </c>
      <c r="T82" s="4" t="s">
        <v>596</v>
      </c>
      <c r="U82" s="4" t="s">
        <v>596</v>
      </c>
      <c r="V82" s="4" t="s">
        <v>596</v>
      </c>
      <c r="W82" s="4" t="s">
        <v>596</v>
      </c>
      <c r="X82" s="4" t="s">
        <v>596</v>
      </c>
      <c r="Y82" s="4" t="s">
        <v>596</v>
      </c>
      <c r="Z82" s="4" t="s">
        <v>596</v>
      </c>
      <c r="AA82" s="4" t="s">
        <v>596</v>
      </c>
      <c r="AB82" s="4" t="s">
        <v>596</v>
      </c>
      <c r="AC82" s="4" t="s">
        <v>596</v>
      </c>
      <c r="AD82" s="4" t="s">
        <v>596</v>
      </c>
      <c r="AE82" s="4" t="s">
        <v>596</v>
      </c>
      <c r="AF82" s="4" t="s">
        <v>596</v>
      </c>
    </row>
    <row r="83" spans="1:32">
      <c r="A83" s="5" t="str">
        <f>VLOOKUP(F83,[1]仓库信息!C:H,6,FALSE)</f>
        <v>惠州</v>
      </c>
      <c r="B83" s="6">
        <v>43756</v>
      </c>
      <c r="C83" s="4" t="s">
        <v>758</v>
      </c>
      <c r="D83" s="4" t="s">
        <v>352</v>
      </c>
      <c r="E83" s="4" t="s">
        <v>759</v>
      </c>
      <c r="F83" s="4" t="s">
        <v>618</v>
      </c>
      <c r="G83" s="4" t="s">
        <v>760</v>
      </c>
      <c r="H83" s="4" t="s">
        <v>761</v>
      </c>
      <c r="I83" s="4" t="s">
        <v>619</v>
      </c>
      <c r="J83" s="4" t="s">
        <v>590</v>
      </c>
      <c r="K83" s="4" t="s">
        <v>730</v>
      </c>
      <c r="L83" s="4" t="s">
        <v>735</v>
      </c>
      <c r="M83" s="4" t="s">
        <v>638</v>
      </c>
      <c r="N83" s="4" t="s">
        <v>735</v>
      </c>
      <c r="O83" s="4" t="s">
        <v>722</v>
      </c>
      <c r="P83" s="4" t="s">
        <v>638</v>
      </c>
      <c r="Q83" s="4" t="s">
        <v>596</v>
      </c>
      <c r="R83" s="8">
        <v>1</v>
      </c>
      <c r="S83" s="4" t="s">
        <v>596</v>
      </c>
      <c r="T83" s="4" t="s">
        <v>596</v>
      </c>
      <c r="U83" s="4" t="s">
        <v>596</v>
      </c>
      <c r="V83" s="4" t="s">
        <v>596</v>
      </c>
      <c r="W83" s="4" t="s">
        <v>596</v>
      </c>
      <c r="X83" s="4" t="s">
        <v>596</v>
      </c>
      <c r="Y83" s="4" t="s">
        <v>596</v>
      </c>
      <c r="Z83" s="4" t="s">
        <v>596</v>
      </c>
      <c r="AA83" s="4" t="s">
        <v>596</v>
      </c>
      <c r="AB83" s="4" t="s">
        <v>596</v>
      </c>
      <c r="AC83" s="4" t="s">
        <v>596</v>
      </c>
      <c r="AD83" s="4" t="s">
        <v>596</v>
      </c>
      <c r="AE83" s="4" t="s">
        <v>596</v>
      </c>
      <c r="AF83" s="4" t="s">
        <v>596</v>
      </c>
    </row>
    <row r="84" spans="1:32">
      <c r="A84" s="5" t="str">
        <f>VLOOKUP(F84,[1]仓库信息!C:H,6,FALSE)</f>
        <v>无锡</v>
      </c>
      <c r="B84" s="6">
        <v>43756</v>
      </c>
      <c r="C84" s="4" t="s">
        <v>758</v>
      </c>
      <c r="D84" s="4" t="s">
        <v>352</v>
      </c>
      <c r="E84" s="4" t="s">
        <v>759</v>
      </c>
      <c r="F84" s="4" t="s">
        <v>692</v>
      </c>
      <c r="G84" s="4" t="s">
        <v>760</v>
      </c>
      <c r="H84" s="4" t="s">
        <v>761</v>
      </c>
      <c r="I84" s="4" t="s">
        <v>693</v>
      </c>
      <c r="J84" s="4" t="s">
        <v>590</v>
      </c>
      <c r="K84" s="4" t="s">
        <v>648</v>
      </c>
      <c r="L84" s="4" t="s">
        <v>648</v>
      </c>
      <c r="M84" s="4" t="s">
        <v>596</v>
      </c>
      <c r="N84" s="4" t="s">
        <v>678</v>
      </c>
      <c r="O84" s="4" t="s">
        <v>678</v>
      </c>
      <c r="P84" s="4" t="s">
        <v>596</v>
      </c>
      <c r="Q84" s="4" t="s">
        <v>596</v>
      </c>
      <c r="R84" s="8">
        <v>1</v>
      </c>
      <c r="S84" s="4" t="s">
        <v>596</v>
      </c>
      <c r="T84" s="4" t="s">
        <v>596</v>
      </c>
      <c r="U84" s="4" t="s">
        <v>596</v>
      </c>
      <c r="V84" s="4" t="s">
        <v>596</v>
      </c>
      <c r="W84" s="4" t="s">
        <v>593</v>
      </c>
      <c r="X84" s="4" t="s">
        <v>596</v>
      </c>
      <c r="Y84" s="4" t="s">
        <v>596</v>
      </c>
      <c r="Z84" s="4" t="s">
        <v>596</v>
      </c>
      <c r="AA84" s="4" t="s">
        <v>596</v>
      </c>
      <c r="AB84" s="4" t="s">
        <v>596</v>
      </c>
      <c r="AC84" s="4" t="s">
        <v>596</v>
      </c>
      <c r="AD84" s="4" t="s">
        <v>596</v>
      </c>
      <c r="AE84" s="4" t="s">
        <v>596</v>
      </c>
      <c r="AF84" s="4" t="s">
        <v>596</v>
      </c>
    </row>
    <row r="85" spans="1:32">
      <c r="A85" s="5" t="str">
        <f>VLOOKUP(F85,[1]仓库信息!C:H,6,FALSE)</f>
        <v>重庆</v>
      </c>
      <c r="B85" s="6">
        <v>43756</v>
      </c>
      <c r="C85" s="4" t="s">
        <v>762</v>
      </c>
      <c r="D85" s="4" t="s">
        <v>763</v>
      </c>
      <c r="E85" s="4" t="s">
        <v>764</v>
      </c>
      <c r="F85" s="4" t="s">
        <v>765</v>
      </c>
      <c r="G85" s="4" t="s">
        <v>766</v>
      </c>
      <c r="H85" s="4" t="s">
        <v>767</v>
      </c>
      <c r="I85" s="4" t="s">
        <v>768</v>
      </c>
      <c r="J85" s="4" t="s">
        <v>590</v>
      </c>
      <c r="K85" s="4" t="s">
        <v>713</v>
      </c>
      <c r="L85" s="4" t="s">
        <v>605</v>
      </c>
      <c r="M85" s="4" t="s">
        <v>638</v>
      </c>
      <c r="N85" s="4" t="s">
        <v>605</v>
      </c>
      <c r="O85" s="4" t="s">
        <v>716</v>
      </c>
      <c r="P85" s="4" t="s">
        <v>638</v>
      </c>
      <c r="Q85" s="4" t="s">
        <v>596</v>
      </c>
      <c r="R85" s="8">
        <v>1</v>
      </c>
      <c r="S85" s="4" t="s">
        <v>596</v>
      </c>
      <c r="T85" s="4" t="s">
        <v>596</v>
      </c>
      <c r="U85" s="4" t="s">
        <v>596</v>
      </c>
      <c r="V85" s="4" t="s">
        <v>596</v>
      </c>
      <c r="W85" s="4" t="s">
        <v>596</v>
      </c>
      <c r="X85" s="4" t="s">
        <v>596</v>
      </c>
      <c r="Y85" s="4" t="s">
        <v>596</v>
      </c>
      <c r="Z85" s="4" t="s">
        <v>596</v>
      </c>
      <c r="AA85" s="4" t="s">
        <v>596</v>
      </c>
      <c r="AB85" s="4" t="s">
        <v>596</v>
      </c>
      <c r="AC85" s="4" t="s">
        <v>596</v>
      </c>
      <c r="AD85" s="4" t="s">
        <v>596</v>
      </c>
      <c r="AE85" s="4" t="s">
        <v>596</v>
      </c>
      <c r="AF85" s="4" t="s">
        <v>596</v>
      </c>
    </row>
    <row r="86" spans="1:32">
      <c r="A86" s="5" t="str">
        <f>VLOOKUP(F86,[1]仓库信息!C:H,6,FALSE)</f>
        <v>成都2</v>
      </c>
      <c r="B86" s="6">
        <v>43756</v>
      </c>
      <c r="C86" s="4" t="s">
        <v>762</v>
      </c>
      <c r="D86" s="4" t="s">
        <v>763</v>
      </c>
      <c r="E86" s="4" t="s">
        <v>764</v>
      </c>
      <c r="F86" s="4" t="s">
        <v>610</v>
      </c>
      <c r="G86" s="4" t="s">
        <v>766</v>
      </c>
      <c r="H86" s="4" t="s">
        <v>767</v>
      </c>
      <c r="I86" s="4" t="s">
        <v>611</v>
      </c>
      <c r="J86" s="4" t="s">
        <v>590</v>
      </c>
      <c r="K86" s="4" t="s">
        <v>612</v>
      </c>
      <c r="L86" s="4" t="s">
        <v>612</v>
      </c>
      <c r="M86" s="4" t="s">
        <v>596</v>
      </c>
      <c r="N86" s="4" t="s">
        <v>769</v>
      </c>
      <c r="O86" s="4" t="s">
        <v>769</v>
      </c>
      <c r="P86" s="4" t="s">
        <v>596</v>
      </c>
      <c r="Q86" s="4" t="s">
        <v>596</v>
      </c>
      <c r="R86" s="8">
        <v>2</v>
      </c>
      <c r="S86" s="4" t="s">
        <v>596</v>
      </c>
      <c r="T86" s="4" t="s">
        <v>596</v>
      </c>
      <c r="U86" s="4" t="s">
        <v>596</v>
      </c>
      <c r="V86" s="4" t="s">
        <v>596</v>
      </c>
      <c r="W86" s="4" t="s">
        <v>596</v>
      </c>
      <c r="X86" s="4" t="s">
        <v>691</v>
      </c>
      <c r="Y86" s="4" t="s">
        <v>596</v>
      </c>
      <c r="Z86" s="4" t="s">
        <v>596</v>
      </c>
      <c r="AA86" s="4" t="s">
        <v>596</v>
      </c>
      <c r="AB86" s="4" t="s">
        <v>596</v>
      </c>
      <c r="AC86" s="4" t="s">
        <v>596</v>
      </c>
      <c r="AD86" s="4" t="s">
        <v>596</v>
      </c>
      <c r="AE86" s="4" t="s">
        <v>596</v>
      </c>
      <c r="AF86" s="4" t="s">
        <v>596</v>
      </c>
    </row>
    <row r="87" spans="1:32">
      <c r="A87" s="5" t="str">
        <f>VLOOKUP(F87,[1]仓库信息!C:H,6,FALSE)</f>
        <v>惠州</v>
      </c>
      <c r="B87" s="6">
        <v>43756</v>
      </c>
      <c r="C87" s="4" t="s">
        <v>762</v>
      </c>
      <c r="D87" s="4" t="s">
        <v>763</v>
      </c>
      <c r="E87" s="4" t="s">
        <v>764</v>
      </c>
      <c r="F87" s="4" t="s">
        <v>618</v>
      </c>
      <c r="G87" s="4" t="s">
        <v>766</v>
      </c>
      <c r="H87" s="4" t="s">
        <v>767</v>
      </c>
      <c r="I87" s="4" t="s">
        <v>619</v>
      </c>
      <c r="J87" s="4" t="s">
        <v>590</v>
      </c>
      <c r="K87" s="4" t="s">
        <v>685</v>
      </c>
      <c r="L87" s="4" t="s">
        <v>738</v>
      </c>
      <c r="M87" s="4" t="s">
        <v>638</v>
      </c>
      <c r="N87" s="4" t="s">
        <v>738</v>
      </c>
      <c r="O87" s="4" t="s">
        <v>690</v>
      </c>
      <c r="P87" s="4" t="s">
        <v>638</v>
      </c>
      <c r="Q87" s="4" t="s">
        <v>596</v>
      </c>
      <c r="R87" s="8">
        <v>1</v>
      </c>
      <c r="S87" s="4" t="s">
        <v>596</v>
      </c>
      <c r="T87" s="4" t="s">
        <v>596</v>
      </c>
      <c r="U87" s="4" t="s">
        <v>596</v>
      </c>
      <c r="V87" s="4" t="s">
        <v>596</v>
      </c>
      <c r="W87" s="4" t="s">
        <v>596</v>
      </c>
      <c r="X87" s="4" t="s">
        <v>596</v>
      </c>
      <c r="Y87" s="4" t="s">
        <v>596</v>
      </c>
      <c r="Z87" s="4" t="s">
        <v>596</v>
      </c>
      <c r="AA87" s="4" t="s">
        <v>596</v>
      </c>
      <c r="AB87" s="4" t="s">
        <v>596</v>
      </c>
      <c r="AC87" s="4" t="s">
        <v>596</v>
      </c>
      <c r="AD87" s="4" t="s">
        <v>596</v>
      </c>
      <c r="AE87" s="4" t="s">
        <v>596</v>
      </c>
      <c r="AF87" s="4" t="s">
        <v>596</v>
      </c>
    </row>
    <row r="88" spans="1:32">
      <c r="A88" s="5" t="str">
        <f>VLOOKUP(F88,[1]仓库信息!C:H,6,FALSE)</f>
        <v>贵阳</v>
      </c>
      <c r="B88" s="6">
        <v>43756</v>
      </c>
      <c r="C88" s="4" t="s">
        <v>762</v>
      </c>
      <c r="D88" s="4" t="s">
        <v>763</v>
      </c>
      <c r="E88" s="4" t="s">
        <v>764</v>
      </c>
      <c r="F88" s="4" t="s">
        <v>680</v>
      </c>
      <c r="G88" s="4" t="s">
        <v>766</v>
      </c>
      <c r="H88" s="4" t="s">
        <v>767</v>
      </c>
      <c r="I88" s="4" t="s">
        <v>681</v>
      </c>
      <c r="J88" s="4" t="s">
        <v>590</v>
      </c>
      <c r="K88" s="4" t="s">
        <v>601</v>
      </c>
      <c r="L88" s="4" t="s">
        <v>601</v>
      </c>
      <c r="M88" s="4" t="s">
        <v>596</v>
      </c>
      <c r="N88" s="4" t="s">
        <v>605</v>
      </c>
      <c r="O88" s="4" t="s">
        <v>605</v>
      </c>
      <c r="P88" s="4" t="s">
        <v>596</v>
      </c>
      <c r="Q88" s="4" t="s">
        <v>596</v>
      </c>
      <c r="R88" s="8">
        <v>2</v>
      </c>
      <c r="S88" s="4" t="s">
        <v>596</v>
      </c>
      <c r="T88" s="4" t="s">
        <v>596</v>
      </c>
      <c r="U88" s="4" t="s">
        <v>596</v>
      </c>
      <c r="V88" s="4" t="s">
        <v>596</v>
      </c>
      <c r="W88" s="4" t="s">
        <v>596</v>
      </c>
      <c r="X88" s="4" t="s">
        <v>596</v>
      </c>
      <c r="Y88" s="4" t="s">
        <v>596</v>
      </c>
      <c r="Z88" s="4" t="s">
        <v>596</v>
      </c>
      <c r="AA88" s="4" t="s">
        <v>596</v>
      </c>
      <c r="AB88" s="4" t="s">
        <v>596</v>
      </c>
      <c r="AC88" s="4" t="s">
        <v>596</v>
      </c>
      <c r="AD88" s="4" t="s">
        <v>596</v>
      </c>
      <c r="AE88" s="4" t="s">
        <v>596</v>
      </c>
      <c r="AF88" s="4" t="s">
        <v>596</v>
      </c>
    </row>
    <row r="89" spans="1:32">
      <c r="A89" s="5" t="str">
        <f>VLOOKUP(F89,[1]仓库信息!C:H,6,FALSE)</f>
        <v>南宁</v>
      </c>
      <c r="B89" s="6">
        <v>43756</v>
      </c>
      <c r="C89" s="4" t="s">
        <v>762</v>
      </c>
      <c r="D89" s="4" t="s">
        <v>763</v>
      </c>
      <c r="E89" s="4" t="s">
        <v>764</v>
      </c>
      <c r="F89" s="4" t="s">
        <v>633</v>
      </c>
      <c r="G89" s="4" t="s">
        <v>766</v>
      </c>
      <c r="H89" s="4" t="s">
        <v>767</v>
      </c>
      <c r="I89" s="4" t="s">
        <v>634</v>
      </c>
      <c r="J89" s="4" t="s">
        <v>590</v>
      </c>
      <c r="K89" s="4" t="s">
        <v>713</v>
      </c>
      <c r="L89" s="4" t="s">
        <v>713</v>
      </c>
      <c r="M89" s="4" t="s">
        <v>596</v>
      </c>
      <c r="N89" s="4" t="s">
        <v>605</v>
      </c>
      <c r="O89" s="4" t="s">
        <v>605</v>
      </c>
      <c r="P89" s="4" t="s">
        <v>596</v>
      </c>
      <c r="Q89" s="4" t="s">
        <v>596</v>
      </c>
      <c r="R89" s="8">
        <v>1</v>
      </c>
      <c r="S89" s="4" t="s">
        <v>596</v>
      </c>
      <c r="T89" s="4" t="s">
        <v>596</v>
      </c>
      <c r="U89" s="4" t="s">
        <v>596</v>
      </c>
      <c r="V89" s="4" t="s">
        <v>596</v>
      </c>
      <c r="W89" s="4" t="s">
        <v>596</v>
      </c>
      <c r="X89" s="4" t="s">
        <v>596</v>
      </c>
      <c r="Y89" s="4" t="s">
        <v>596</v>
      </c>
      <c r="Z89" s="4" t="s">
        <v>596</v>
      </c>
      <c r="AA89" s="4" t="s">
        <v>596</v>
      </c>
      <c r="AB89" s="4" t="s">
        <v>596</v>
      </c>
      <c r="AC89" s="4" t="s">
        <v>596</v>
      </c>
      <c r="AD89" s="4" t="s">
        <v>596</v>
      </c>
      <c r="AE89" s="4" t="s">
        <v>596</v>
      </c>
      <c r="AF89" s="4" t="s">
        <v>596</v>
      </c>
    </row>
    <row r="90" spans="1:32">
      <c r="A90" s="5" t="str">
        <f>VLOOKUP(F90,[1]仓库信息!C:H,6,FALSE)</f>
        <v>嘉兴</v>
      </c>
      <c r="B90" s="6">
        <v>43756</v>
      </c>
      <c r="C90" s="4" t="s">
        <v>762</v>
      </c>
      <c r="D90" s="4" t="s">
        <v>763</v>
      </c>
      <c r="E90" s="4" t="s">
        <v>764</v>
      </c>
      <c r="F90" s="4" t="s">
        <v>739</v>
      </c>
      <c r="G90" s="4" t="s">
        <v>766</v>
      </c>
      <c r="H90" s="4" t="s">
        <v>767</v>
      </c>
      <c r="I90" s="4" t="s">
        <v>740</v>
      </c>
      <c r="J90" s="4" t="s">
        <v>590</v>
      </c>
      <c r="K90" s="4" t="s">
        <v>678</v>
      </c>
      <c r="L90" s="4" t="s">
        <v>678</v>
      </c>
      <c r="M90" s="4" t="s">
        <v>596</v>
      </c>
      <c r="N90" s="4" t="s">
        <v>713</v>
      </c>
      <c r="O90" s="4" t="s">
        <v>713</v>
      </c>
      <c r="P90" s="4" t="s">
        <v>596</v>
      </c>
      <c r="Q90" s="4" t="s">
        <v>596</v>
      </c>
      <c r="R90" s="8">
        <v>2</v>
      </c>
      <c r="S90" s="4" t="s">
        <v>596</v>
      </c>
      <c r="T90" s="4" t="s">
        <v>596</v>
      </c>
      <c r="U90" s="4" t="s">
        <v>596</v>
      </c>
      <c r="V90" s="4" t="s">
        <v>596</v>
      </c>
      <c r="W90" s="4" t="s">
        <v>596</v>
      </c>
      <c r="X90" s="4" t="s">
        <v>596</v>
      </c>
      <c r="Y90" s="4" t="s">
        <v>596</v>
      </c>
      <c r="Z90" s="4" t="s">
        <v>596</v>
      </c>
      <c r="AA90" s="4" t="s">
        <v>596</v>
      </c>
      <c r="AB90" s="4" t="s">
        <v>596</v>
      </c>
      <c r="AC90" s="4" t="s">
        <v>596</v>
      </c>
      <c r="AD90" s="4" t="s">
        <v>596</v>
      </c>
      <c r="AE90" s="4" t="s">
        <v>596</v>
      </c>
      <c r="AF90" s="4" t="s">
        <v>596</v>
      </c>
    </row>
    <row r="91" spans="1:32">
      <c r="A91" s="5" t="str">
        <f>VLOOKUP(F91,[1]仓库信息!C:H,6,FALSE)</f>
        <v>青岛</v>
      </c>
      <c r="B91" s="6">
        <v>43756</v>
      </c>
      <c r="C91" s="4" t="s">
        <v>762</v>
      </c>
      <c r="D91" s="4" t="s">
        <v>763</v>
      </c>
      <c r="E91" s="4" t="s">
        <v>764</v>
      </c>
      <c r="F91" s="4" t="s">
        <v>659</v>
      </c>
      <c r="G91" s="4" t="s">
        <v>766</v>
      </c>
      <c r="H91" s="4" t="s">
        <v>767</v>
      </c>
      <c r="I91" s="4" t="s">
        <v>660</v>
      </c>
      <c r="J91" s="4" t="s">
        <v>590</v>
      </c>
      <c r="K91" s="4" t="s">
        <v>631</v>
      </c>
      <c r="L91" s="4" t="s">
        <v>631</v>
      </c>
      <c r="M91" s="4" t="s">
        <v>596</v>
      </c>
      <c r="N91" s="4" t="s">
        <v>646</v>
      </c>
      <c r="O91" s="4" t="s">
        <v>646</v>
      </c>
      <c r="P91" s="4" t="s">
        <v>596</v>
      </c>
      <c r="Q91" s="4" t="s">
        <v>596</v>
      </c>
      <c r="R91" s="8">
        <v>1</v>
      </c>
      <c r="S91" s="4" t="s">
        <v>596</v>
      </c>
      <c r="T91" s="4" t="s">
        <v>596</v>
      </c>
      <c r="U91" s="4" t="s">
        <v>596</v>
      </c>
      <c r="V91" s="4" t="s">
        <v>596</v>
      </c>
      <c r="W91" s="4" t="s">
        <v>596</v>
      </c>
      <c r="X91" s="4" t="s">
        <v>596</v>
      </c>
      <c r="Y91" s="4" t="s">
        <v>596</v>
      </c>
      <c r="Z91" s="4" t="s">
        <v>596</v>
      </c>
      <c r="AA91" s="4" t="s">
        <v>596</v>
      </c>
      <c r="AB91" s="4" t="s">
        <v>596</v>
      </c>
      <c r="AC91" s="4" t="s">
        <v>596</v>
      </c>
      <c r="AD91" s="4" t="s">
        <v>596</v>
      </c>
      <c r="AE91" s="4" t="s">
        <v>596</v>
      </c>
      <c r="AF91" s="4" t="s">
        <v>596</v>
      </c>
    </row>
    <row r="92" spans="1:32">
      <c r="A92" s="5" t="str">
        <f>VLOOKUP(F92,[1]仓库信息!C:H,6,FALSE)</f>
        <v>西安</v>
      </c>
      <c r="B92" s="6">
        <v>43756</v>
      </c>
      <c r="C92" s="4" t="s">
        <v>762</v>
      </c>
      <c r="D92" s="4" t="s">
        <v>763</v>
      </c>
      <c r="E92" s="4" t="s">
        <v>764</v>
      </c>
      <c r="F92" s="4" t="s">
        <v>694</v>
      </c>
      <c r="G92" s="4" t="s">
        <v>766</v>
      </c>
      <c r="H92" s="4" t="s">
        <v>767</v>
      </c>
      <c r="I92" s="4" t="s">
        <v>695</v>
      </c>
      <c r="J92" s="4" t="s">
        <v>590</v>
      </c>
      <c r="K92" s="4" t="s">
        <v>631</v>
      </c>
      <c r="L92" s="4" t="s">
        <v>631</v>
      </c>
      <c r="M92" s="4" t="s">
        <v>596</v>
      </c>
      <c r="N92" s="4" t="s">
        <v>646</v>
      </c>
      <c r="O92" s="4" t="s">
        <v>646</v>
      </c>
      <c r="P92" s="4" t="s">
        <v>596</v>
      </c>
      <c r="Q92" s="4" t="s">
        <v>596</v>
      </c>
      <c r="R92" s="8">
        <v>1</v>
      </c>
      <c r="S92" s="4" t="s">
        <v>596</v>
      </c>
      <c r="T92" s="4" t="s">
        <v>596</v>
      </c>
      <c r="U92" s="4" t="s">
        <v>596</v>
      </c>
      <c r="V92" s="4" t="s">
        <v>596</v>
      </c>
      <c r="W92" s="4" t="s">
        <v>596</v>
      </c>
      <c r="X92" s="4" t="s">
        <v>596</v>
      </c>
      <c r="Y92" s="4" t="s">
        <v>596</v>
      </c>
      <c r="Z92" s="4" t="s">
        <v>596</v>
      </c>
      <c r="AA92" s="4" t="s">
        <v>596</v>
      </c>
      <c r="AB92" s="4" t="s">
        <v>596</v>
      </c>
      <c r="AC92" s="4" t="s">
        <v>596</v>
      </c>
      <c r="AD92" s="4" t="s">
        <v>596</v>
      </c>
      <c r="AE92" s="4" t="s">
        <v>596</v>
      </c>
      <c r="AF92" s="4" t="s">
        <v>596</v>
      </c>
    </row>
    <row r="93" spans="1:32">
      <c r="A93" s="5" t="str">
        <f>VLOOKUP(F93,[1]仓库信息!C:H,6,FALSE)</f>
        <v>嘉定</v>
      </c>
      <c r="B93" s="6">
        <v>43756</v>
      </c>
      <c r="C93" s="4" t="s">
        <v>770</v>
      </c>
      <c r="D93" s="4" t="s">
        <v>771</v>
      </c>
      <c r="E93" s="4" t="s">
        <v>772</v>
      </c>
      <c r="F93" s="4" t="s">
        <v>586</v>
      </c>
      <c r="G93" s="4" t="s">
        <v>773</v>
      </c>
      <c r="H93" s="4" t="s">
        <v>774</v>
      </c>
      <c r="I93" s="4" t="s">
        <v>589</v>
      </c>
      <c r="J93" s="4" t="s">
        <v>590</v>
      </c>
      <c r="K93" s="4" t="s">
        <v>646</v>
      </c>
      <c r="L93" s="4" t="s">
        <v>646</v>
      </c>
      <c r="M93" s="4" t="s">
        <v>596</v>
      </c>
      <c r="N93" s="4" t="s">
        <v>647</v>
      </c>
      <c r="O93" s="4" t="s">
        <v>647</v>
      </c>
      <c r="P93" s="4" t="s">
        <v>596</v>
      </c>
      <c r="Q93" s="4" t="s">
        <v>596</v>
      </c>
      <c r="R93" s="8">
        <v>1</v>
      </c>
      <c r="S93" s="4" t="s">
        <v>596</v>
      </c>
      <c r="T93" s="4" t="s">
        <v>596</v>
      </c>
      <c r="U93" s="4" t="s">
        <v>596</v>
      </c>
      <c r="V93" s="4" t="s">
        <v>596</v>
      </c>
      <c r="W93" s="4" t="s">
        <v>596</v>
      </c>
      <c r="X93" s="4" t="s">
        <v>596</v>
      </c>
      <c r="Y93" s="4" t="s">
        <v>596</v>
      </c>
      <c r="Z93" s="4" t="s">
        <v>596</v>
      </c>
      <c r="AA93" s="4" t="s">
        <v>596</v>
      </c>
      <c r="AB93" s="4" t="s">
        <v>596</v>
      </c>
      <c r="AC93" s="4" t="s">
        <v>596</v>
      </c>
      <c r="AD93" s="4" t="s">
        <v>596</v>
      </c>
      <c r="AE93" s="4" t="s">
        <v>596</v>
      </c>
      <c r="AF93" s="4" t="s">
        <v>596</v>
      </c>
    </row>
    <row r="94" spans="1:32">
      <c r="A94" s="5" t="str">
        <f>VLOOKUP(F94,[1]仓库信息!C:H,6,FALSE)</f>
        <v>郑州</v>
      </c>
      <c r="B94" s="6">
        <v>43756</v>
      </c>
      <c r="C94" s="4" t="s">
        <v>770</v>
      </c>
      <c r="D94" s="4" t="s">
        <v>771</v>
      </c>
      <c r="E94" s="4" t="s">
        <v>772</v>
      </c>
      <c r="F94" s="4" t="s">
        <v>676</v>
      </c>
      <c r="G94" s="4" t="s">
        <v>773</v>
      </c>
      <c r="H94" s="4" t="s">
        <v>774</v>
      </c>
      <c r="I94" s="4" t="s">
        <v>677</v>
      </c>
      <c r="J94" s="4" t="s">
        <v>590</v>
      </c>
      <c r="K94" s="4" t="s">
        <v>716</v>
      </c>
      <c r="L94" s="4" t="s">
        <v>716</v>
      </c>
      <c r="M94" s="4" t="s">
        <v>596</v>
      </c>
      <c r="N94" s="4" t="s">
        <v>593</v>
      </c>
      <c r="O94" s="4" t="s">
        <v>593</v>
      </c>
      <c r="P94" s="4" t="s">
        <v>596</v>
      </c>
      <c r="Q94" s="4" t="s">
        <v>596</v>
      </c>
      <c r="R94" s="8">
        <v>1</v>
      </c>
      <c r="S94" s="4" t="s">
        <v>596</v>
      </c>
      <c r="T94" s="4" t="s">
        <v>596</v>
      </c>
      <c r="U94" s="4" t="s">
        <v>596</v>
      </c>
      <c r="V94" s="4" t="s">
        <v>596</v>
      </c>
      <c r="W94" s="4" t="s">
        <v>596</v>
      </c>
      <c r="X94" s="4" t="s">
        <v>596</v>
      </c>
      <c r="Y94" s="4" t="s">
        <v>596</v>
      </c>
      <c r="Z94" s="4" t="s">
        <v>596</v>
      </c>
      <c r="AA94" s="4" t="s">
        <v>596</v>
      </c>
      <c r="AB94" s="4" t="s">
        <v>596</v>
      </c>
      <c r="AC94" s="4" t="s">
        <v>596</v>
      </c>
      <c r="AD94" s="4" t="s">
        <v>596</v>
      </c>
      <c r="AE94" s="4" t="s">
        <v>596</v>
      </c>
      <c r="AF94" s="4" t="s">
        <v>596</v>
      </c>
    </row>
    <row r="95" spans="1:32">
      <c r="A95" s="5" t="str">
        <f>VLOOKUP(F95,[1]仓库信息!C:H,6,FALSE)</f>
        <v>江门</v>
      </c>
      <c r="B95" s="6">
        <v>43756</v>
      </c>
      <c r="C95" s="4" t="s">
        <v>770</v>
      </c>
      <c r="D95" s="4" t="s">
        <v>771</v>
      </c>
      <c r="E95" s="4" t="s">
        <v>772</v>
      </c>
      <c r="F95" s="4" t="s">
        <v>624</v>
      </c>
      <c r="G95" s="4" t="s">
        <v>773</v>
      </c>
      <c r="H95" s="4" t="s">
        <v>774</v>
      </c>
      <c r="I95" s="4" t="s">
        <v>625</v>
      </c>
      <c r="J95" s="4" t="s">
        <v>590</v>
      </c>
      <c r="K95" s="4" t="s">
        <v>716</v>
      </c>
      <c r="L95" s="4" t="s">
        <v>716</v>
      </c>
      <c r="M95" s="4" t="s">
        <v>596</v>
      </c>
      <c r="N95" s="4" t="s">
        <v>593</v>
      </c>
      <c r="O95" s="4" t="s">
        <v>593</v>
      </c>
      <c r="P95" s="4" t="s">
        <v>596</v>
      </c>
      <c r="Q95" s="4" t="s">
        <v>596</v>
      </c>
      <c r="R95" s="8">
        <v>1</v>
      </c>
      <c r="S95" s="4" t="s">
        <v>596</v>
      </c>
      <c r="T95" s="4" t="s">
        <v>596</v>
      </c>
      <c r="U95" s="4" t="s">
        <v>596</v>
      </c>
      <c r="V95" s="4" t="s">
        <v>596</v>
      </c>
      <c r="W95" s="4" t="s">
        <v>682</v>
      </c>
      <c r="X95" s="4" t="s">
        <v>596</v>
      </c>
      <c r="Y95" s="4" t="s">
        <v>596</v>
      </c>
      <c r="Z95" s="4" t="s">
        <v>596</v>
      </c>
      <c r="AA95" s="4" t="s">
        <v>596</v>
      </c>
      <c r="AB95" s="4" t="s">
        <v>596</v>
      </c>
      <c r="AC95" s="4" t="s">
        <v>596</v>
      </c>
      <c r="AD95" s="4" t="s">
        <v>596</v>
      </c>
      <c r="AE95" s="4" t="s">
        <v>596</v>
      </c>
      <c r="AF95" s="4" t="s">
        <v>596</v>
      </c>
    </row>
    <row r="96" spans="1:32">
      <c r="A96" s="5" t="str">
        <f>VLOOKUP(F96,[1]仓库信息!C:H,6,FALSE)</f>
        <v>泉州</v>
      </c>
      <c r="B96" s="6">
        <v>43756</v>
      </c>
      <c r="C96" s="4" t="s">
        <v>770</v>
      </c>
      <c r="D96" s="4" t="s">
        <v>771</v>
      </c>
      <c r="E96" s="4" t="s">
        <v>772</v>
      </c>
      <c r="F96" s="4" t="s">
        <v>628</v>
      </c>
      <c r="G96" s="4" t="s">
        <v>773</v>
      </c>
      <c r="H96" s="4" t="s">
        <v>774</v>
      </c>
      <c r="I96" s="4" t="s">
        <v>629</v>
      </c>
      <c r="J96" s="4" t="s">
        <v>590</v>
      </c>
      <c r="K96" s="4" t="s">
        <v>646</v>
      </c>
      <c r="L96" s="4" t="s">
        <v>647</v>
      </c>
      <c r="M96" s="4" t="s">
        <v>638</v>
      </c>
      <c r="N96" s="4" t="s">
        <v>647</v>
      </c>
      <c r="O96" s="4" t="s">
        <v>648</v>
      </c>
      <c r="P96" s="4" t="s">
        <v>638</v>
      </c>
      <c r="Q96" s="4" t="s">
        <v>596</v>
      </c>
      <c r="R96" s="8">
        <v>1</v>
      </c>
      <c r="S96" s="4" t="s">
        <v>596</v>
      </c>
      <c r="T96" s="4" t="s">
        <v>596</v>
      </c>
      <c r="U96" s="4" t="s">
        <v>596</v>
      </c>
      <c r="V96" s="4" t="s">
        <v>596</v>
      </c>
      <c r="W96" s="4" t="s">
        <v>596</v>
      </c>
      <c r="X96" s="4" t="s">
        <v>596</v>
      </c>
      <c r="Y96" s="4" t="s">
        <v>596</v>
      </c>
      <c r="Z96" s="4" t="s">
        <v>596</v>
      </c>
      <c r="AA96" s="4" t="s">
        <v>596</v>
      </c>
      <c r="AB96" s="4" t="s">
        <v>596</v>
      </c>
      <c r="AC96" s="4" t="s">
        <v>596</v>
      </c>
      <c r="AD96" s="4" t="s">
        <v>596</v>
      </c>
      <c r="AE96" s="4" t="s">
        <v>596</v>
      </c>
      <c r="AF96" s="4" t="s">
        <v>596</v>
      </c>
    </row>
    <row r="97" spans="1:32">
      <c r="A97" s="5" t="str">
        <f>VLOOKUP(F97,[1]仓库信息!C:H,6,FALSE)</f>
        <v>西安</v>
      </c>
      <c r="B97" s="6">
        <v>43756</v>
      </c>
      <c r="C97" s="4" t="s">
        <v>770</v>
      </c>
      <c r="D97" s="4" t="s">
        <v>771</v>
      </c>
      <c r="E97" s="4" t="s">
        <v>772</v>
      </c>
      <c r="F97" s="4" t="s">
        <v>694</v>
      </c>
      <c r="G97" s="4" t="s">
        <v>773</v>
      </c>
      <c r="H97" s="4" t="s">
        <v>774</v>
      </c>
      <c r="I97" s="4" t="s">
        <v>695</v>
      </c>
      <c r="J97" s="4" t="s">
        <v>590</v>
      </c>
      <c r="K97" s="4" t="s">
        <v>679</v>
      </c>
      <c r="L97" s="4" t="s">
        <v>679</v>
      </c>
      <c r="M97" s="4" t="s">
        <v>596</v>
      </c>
      <c r="N97" s="4" t="s">
        <v>682</v>
      </c>
      <c r="O97" s="4" t="s">
        <v>682</v>
      </c>
      <c r="P97" s="4" t="s">
        <v>596</v>
      </c>
      <c r="Q97" s="4" t="s">
        <v>596</v>
      </c>
      <c r="R97" s="8">
        <v>2</v>
      </c>
      <c r="S97" s="4" t="s">
        <v>596</v>
      </c>
      <c r="T97" s="4" t="s">
        <v>596</v>
      </c>
      <c r="U97" s="4" t="s">
        <v>596</v>
      </c>
      <c r="V97" s="4" t="s">
        <v>596</v>
      </c>
      <c r="W97" s="4" t="s">
        <v>651</v>
      </c>
      <c r="X97" s="4" t="s">
        <v>596</v>
      </c>
      <c r="Y97" s="4" t="s">
        <v>596</v>
      </c>
      <c r="Z97" s="4" t="s">
        <v>596</v>
      </c>
      <c r="AA97" s="4" t="s">
        <v>596</v>
      </c>
      <c r="AB97" s="4" t="s">
        <v>596</v>
      </c>
      <c r="AC97" s="4" t="s">
        <v>596</v>
      </c>
      <c r="AD97" s="4" t="s">
        <v>596</v>
      </c>
      <c r="AE97" s="4" t="s">
        <v>596</v>
      </c>
      <c r="AF97" s="4" t="s">
        <v>596</v>
      </c>
    </row>
    <row r="98" spans="1:32">
      <c r="A98" s="5" t="str">
        <f>VLOOKUP(F98,[1]仓库信息!C:H,6,FALSE)</f>
        <v>广州</v>
      </c>
      <c r="B98" s="6">
        <v>43756</v>
      </c>
      <c r="C98" s="4" t="s">
        <v>775</v>
      </c>
      <c r="D98" s="4" t="s">
        <v>776</v>
      </c>
      <c r="E98" s="4" t="s">
        <v>777</v>
      </c>
      <c r="F98" s="4" t="s">
        <v>597</v>
      </c>
      <c r="G98" s="4" t="s">
        <v>778</v>
      </c>
      <c r="H98" s="4" t="s">
        <v>779</v>
      </c>
      <c r="I98" s="4" t="s">
        <v>598</v>
      </c>
      <c r="J98" s="4" t="s">
        <v>590</v>
      </c>
      <c r="K98" s="4" t="s">
        <v>646</v>
      </c>
      <c r="L98" s="4" t="s">
        <v>647</v>
      </c>
      <c r="M98" s="4" t="s">
        <v>638</v>
      </c>
      <c r="N98" s="4" t="s">
        <v>648</v>
      </c>
      <c r="O98" s="4" t="s">
        <v>678</v>
      </c>
      <c r="P98" s="4" t="s">
        <v>638</v>
      </c>
      <c r="Q98" s="4" t="s">
        <v>596</v>
      </c>
      <c r="R98" s="8">
        <v>2</v>
      </c>
      <c r="S98" s="4" t="s">
        <v>596</v>
      </c>
      <c r="T98" s="4" t="s">
        <v>596</v>
      </c>
      <c r="U98" s="4" t="s">
        <v>596</v>
      </c>
      <c r="V98" s="4" t="s">
        <v>596</v>
      </c>
      <c r="W98" s="4" t="s">
        <v>706</v>
      </c>
      <c r="X98" s="4" t="s">
        <v>596</v>
      </c>
      <c r="Y98" s="4" t="s">
        <v>596</v>
      </c>
      <c r="Z98" s="4" t="s">
        <v>596</v>
      </c>
      <c r="AA98" s="4" t="s">
        <v>596</v>
      </c>
      <c r="AB98" s="4" t="s">
        <v>596</v>
      </c>
      <c r="AC98" s="4" t="s">
        <v>596</v>
      </c>
      <c r="AD98" s="4" t="s">
        <v>596</v>
      </c>
      <c r="AE98" s="4" t="s">
        <v>596</v>
      </c>
      <c r="AF98" s="4" t="s">
        <v>596</v>
      </c>
    </row>
    <row r="99" spans="1:32">
      <c r="A99" s="5" t="str">
        <f>VLOOKUP(F99,[1]仓库信息!C:H,6,FALSE)</f>
        <v>天津</v>
      </c>
      <c r="B99" s="6">
        <v>43756</v>
      </c>
      <c r="C99" s="4" t="s">
        <v>775</v>
      </c>
      <c r="D99" s="4" t="s">
        <v>776</v>
      </c>
      <c r="E99" s="4" t="s">
        <v>777</v>
      </c>
      <c r="F99" s="4" t="s">
        <v>663</v>
      </c>
      <c r="G99" s="4" t="s">
        <v>778</v>
      </c>
      <c r="H99" s="4" t="s">
        <v>779</v>
      </c>
      <c r="I99" s="4" t="s">
        <v>666</v>
      </c>
      <c r="J99" s="4" t="s">
        <v>590</v>
      </c>
      <c r="K99" s="4" t="s">
        <v>691</v>
      </c>
      <c r="L99" s="4" t="s">
        <v>691</v>
      </c>
      <c r="M99" s="4" t="s">
        <v>596</v>
      </c>
      <c r="N99" s="4" t="s">
        <v>631</v>
      </c>
      <c r="O99" s="4" t="s">
        <v>631</v>
      </c>
      <c r="P99" s="4" t="s">
        <v>596</v>
      </c>
      <c r="Q99" s="4" t="s">
        <v>596</v>
      </c>
      <c r="R99" s="8">
        <v>1</v>
      </c>
      <c r="S99" s="4" t="s">
        <v>596</v>
      </c>
      <c r="T99" s="4" t="s">
        <v>596</v>
      </c>
      <c r="U99" s="4" t="s">
        <v>596</v>
      </c>
      <c r="V99" s="4" t="s">
        <v>596</v>
      </c>
      <c r="W99" s="4" t="s">
        <v>596</v>
      </c>
      <c r="X99" s="4" t="s">
        <v>596</v>
      </c>
      <c r="Y99" s="4" t="s">
        <v>596</v>
      </c>
      <c r="Z99" s="4" t="s">
        <v>596</v>
      </c>
      <c r="AA99" s="4" t="s">
        <v>596</v>
      </c>
      <c r="AB99" s="4" t="s">
        <v>596</v>
      </c>
      <c r="AC99" s="4" t="s">
        <v>596</v>
      </c>
      <c r="AD99" s="4" t="s">
        <v>596</v>
      </c>
      <c r="AE99" s="4" t="s">
        <v>596</v>
      </c>
      <c r="AF99" s="4" t="s">
        <v>596</v>
      </c>
    </row>
    <row r="100" spans="1:32">
      <c r="A100" s="5" t="str">
        <f>VLOOKUP(F100,[1]仓库信息!C:H,6,FALSE)</f>
        <v>郑州</v>
      </c>
      <c r="B100" s="6">
        <v>43756</v>
      </c>
      <c r="C100" s="4" t="s">
        <v>775</v>
      </c>
      <c r="D100" s="4" t="s">
        <v>776</v>
      </c>
      <c r="E100" s="4" t="s">
        <v>777</v>
      </c>
      <c r="F100" s="4" t="s">
        <v>676</v>
      </c>
      <c r="G100" s="4" t="s">
        <v>778</v>
      </c>
      <c r="H100" s="4" t="s">
        <v>779</v>
      </c>
      <c r="I100" s="4" t="s">
        <v>677</v>
      </c>
      <c r="J100" s="4" t="s">
        <v>590</v>
      </c>
      <c r="K100" s="4" t="s">
        <v>678</v>
      </c>
      <c r="L100" s="4" t="s">
        <v>678</v>
      </c>
      <c r="M100" s="4" t="s">
        <v>596</v>
      </c>
      <c r="N100" s="4" t="s">
        <v>601</v>
      </c>
      <c r="O100" s="4" t="s">
        <v>601</v>
      </c>
      <c r="P100" s="4" t="s">
        <v>596</v>
      </c>
      <c r="Q100" s="4" t="s">
        <v>596</v>
      </c>
      <c r="R100" s="8">
        <v>1</v>
      </c>
      <c r="S100" s="4" t="s">
        <v>596</v>
      </c>
      <c r="T100" s="4" t="s">
        <v>596</v>
      </c>
      <c r="U100" s="4" t="s">
        <v>596</v>
      </c>
      <c r="V100" s="4" t="s">
        <v>596</v>
      </c>
      <c r="W100" s="4" t="s">
        <v>596</v>
      </c>
      <c r="X100" s="4" t="s">
        <v>596</v>
      </c>
      <c r="Y100" s="4" t="s">
        <v>596</v>
      </c>
      <c r="Z100" s="4" t="s">
        <v>596</v>
      </c>
      <c r="AA100" s="4" t="s">
        <v>596</v>
      </c>
      <c r="AB100" s="4" t="s">
        <v>596</v>
      </c>
      <c r="AC100" s="4" t="s">
        <v>596</v>
      </c>
      <c r="AD100" s="4" t="s">
        <v>596</v>
      </c>
      <c r="AE100" s="4" t="s">
        <v>596</v>
      </c>
      <c r="AF100" s="4" t="s">
        <v>596</v>
      </c>
    </row>
    <row r="101" spans="1:32">
      <c r="A101" s="5" t="str">
        <f>VLOOKUP(F101,[1]仓库信息!C:H,6,FALSE)</f>
        <v>北京</v>
      </c>
      <c r="B101" s="6">
        <v>43756</v>
      </c>
      <c r="C101" s="4" t="s">
        <v>775</v>
      </c>
      <c r="D101" s="4" t="s">
        <v>776</v>
      </c>
      <c r="E101" s="4" t="s">
        <v>777</v>
      </c>
      <c r="F101" s="4" t="s">
        <v>656</v>
      </c>
      <c r="G101" s="4" t="s">
        <v>778</v>
      </c>
      <c r="H101" s="4" t="s">
        <v>779</v>
      </c>
      <c r="I101" s="4" t="s">
        <v>657</v>
      </c>
      <c r="J101" s="4" t="s">
        <v>590</v>
      </c>
      <c r="K101" s="4" t="s">
        <v>621</v>
      </c>
      <c r="L101" s="4" t="s">
        <v>621</v>
      </c>
      <c r="M101" s="4" t="s">
        <v>596</v>
      </c>
      <c r="N101" s="4" t="s">
        <v>679</v>
      </c>
      <c r="O101" s="4" t="s">
        <v>679</v>
      </c>
      <c r="P101" s="4" t="s">
        <v>596</v>
      </c>
      <c r="Q101" s="4" t="s">
        <v>596</v>
      </c>
      <c r="R101" s="8">
        <v>1</v>
      </c>
      <c r="S101" s="4" t="s">
        <v>596</v>
      </c>
      <c r="T101" s="4" t="s">
        <v>596</v>
      </c>
      <c r="U101" s="4" t="s">
        <v>596</v>
      </c>
      <c r="V101" s="4" t="s">
        <v>596</v>
      </c>
      <c r="W101" s="4" t="s">
        <v>593</v>
      </c>
      <c r="X101" s="4" t="s">
        <v>596</v>
      </c>
      <c r="Y101" s="4" t="s">
        <v>596</v>
      </c>
      <c r="Z101" s="4" t="s">
        <v>596</v>
      </c>
      <c r="AA101" s="4" t="s">
        <v>596</v>
      </c>
      <c r="AB101" s="4" t="s">
        <v>596</v>
      </c>
      <c r="AC101" s="4" t="s">
        <v>596</v>
      </c>
      <c r="AD101" s="4" t="s">
        <v>596</v>
      </c>
      <c r="AE101" s="4" t="s">
        <v>596</v>
      </c>
      <c r="AF101" s="4" t="s">
        <v>596</v>
      </c>
    </row>
    <row r="102" spans="1:32">
      <c r="A102" s="5" t="str">
        <f>VLOOKUP(F102,[1]仓库信息!C:H,6,FALSE)</f>
        <v>武汉</v>
      </c>
      <c r="B102" s="6">
        <v>43756</v>
      </c>
      <c r="C102" s="4" t="s">
        <v>775</v>
      </c>
      <c r="D102" s="4" t="s">
        <v>776</v>
      </c>
      <c r="E102" s="4" t="s">
        <v>777</v>
      </c>
      <c r="F102" s="4" t="s">
        <v>686</v>
      </c>
      <c r="G102" s="4" t="s">
        <v>778</v>
      </c>
      <c r="H102" s="4" t="s">
        <v>779</v>
      </c>
      <c r="I102" s="4" t="s">
        <v>687</v>
      </c>
      <c r="J102" s="4" t="s">
        <v>590</v>
      </c>
      <c r="K102" s="4" t="s">
        <v>639</v>
      </c>
      <c r="L102" s="4" t="s">
        <v>639</v>
      </c>
      <c r="M102" s="4" t="s">
        <v>596</v>
      </c>
      <c r="N102" s="4" t="s">
        <v>736</v>
      </c>
      <c r="O102" s="4" t="s">
        <v>736</v>
      </c>
      <c r="P102" s="4" t="s">
        <v>596</v>
      </c>
      <c r="Q102" s="4" t="s">
        <v>596</v>
      </c>
      <c r="R102" s="8">
        <v>1</v>
      </c>
      <c r="S102" s="4" t="s">
        <v>596</v>
      </c>
      <c r="T102" s="4" t="s">
        <v>596</v>
      </c>
      <c r="U102" s="4" t="s">
        <v>596</v>
      </c>
      <c r="V102" s="4" t="s">
        <v>596</v>
      </c>
      <c r="W102" s="4" t="s">
        <v>596</v>
      </c>
      <c r="X102" s="4" t="s">
        <v>596</v>
      </c>
      <c r="Y102" s="4" t="s">
        <v>596</v>
      </c>
      <c r="Z102" s="4" t="s">
        <v>596</v>
      </c>
      <c r="AA102" s="4" t="s">
        <v>596</v>
      </c>
      <c r="AB102" s="4" t="s">
        <v>596</v>
      </c>
      <c r="AC102" s="4" t="s">
        <v>596</v>
      </c>
      <c r="AD102" s="4" t="s">
        <v>596</v>
      </c>
      <c r="AE102" s="4" t="s">
        <v>596</v>
      </c>
      <c r="AF102" s="4" t="s">
        <v>596</v>
      </c>
    </row>
    <row r="103" spans="1:32">
      <c r="A103" s="5" t="str">
        <f>VLOOKUP(F103,[1]仓库信息!C:H,6,FALSE)</f>
        <v>金华</v>
      </c>
      <c r="B103" s="6">
        <v>43756</v>
      </c>
      <c r="C103" s="4" t="s">
        <v>775</v>
      </c>
      <c r="D103" s="4" t="s">
        <v>776</v>
      </c>
      <c r="E103" s="4" t="s">
        <v>777</v>
      </c>
      <c r="F103" s="4" t="s">
        <v>688</v>
      </c>
      <c r="G103" s="4" t="s">
        <v>778</v>
      </c>
      <c r="H103" s="4" t="s">
        <v>779</v>
      </c>
      <c r="I103" s="4" t="s">
        <v>689</v>
      </c>
      <c r="J103" s="4" t="s">
        <v>590</v>
      </c>
      <c r="K103" s="4" t="s">
        <v>605</v>
      </c>
      <c r="L103" s="4" t="s">
        <v>605</v>
      </c>
      <c r="M103" s="4" t="s">
        <v>596</v>
      </c>
      <c r="N103" s="4" t="s">
        <v>716</v>
      </c>
      <c r="O103" s="4" t="s">
        <v>716</v>
      </c>
      <c r="P103" s="4" t="s">
        <v>596</v>
      </c>
      <c r="Q103" s="4" t="s">
        <v>596</v>
      </c>
      <c r="R103" s="8">
        <v>1</v>
      </c>
      <c r="S103" s="4" t="s">
        <v>596</v>
      </c>
      <c r="T103" s="4" t="s">
        <v>596</v>
      </c>
      <c r="U103" s="4" t="s">
        <v>596</v>
      </c>
      <c r="V103" s="4" t="s">
        <v>596</v>
      </c>
      <c r="W103" s="4" t="s">
        <v>646</v>
      </c>
      <c r="X103" s="4" t="s">
        <v>596</v>
      </c>
      <c r="Y103" s="4" t="s">
        <v>596</v>
      </c>
      <c r="Z103" s="4" t="s">
        <v>596</v>
      </c>
      <c r="AA103" s="4" t="s">
        <v>596</v>
      </c>
      <c r="AB103" s="4" t="s">
        <v>596</v>
      </c>
      <c r="AC103" s="4" t="s">
        <v>596</v>
      </c>
      <c r="AD103" s="4" t="s">
        <v>596</v>
      </c>
      <c r="AE103" s="4" t="s">
        <v>596</v>
      </c>
      <c r="AF103" s="4" t="s">
        <v>596</v>
      </c>
    </row>
    <row r="104" spans="1:32">
      <c r="A104" s="5" t="str">
        <f>VLOOKUP(F104,[1]仓库信息!C:H,6,FALSE)</f>
        <v>青岛</v>
      </c>
      <c r="B104" s="6">
        <v>43756</v>
      </c>
      <c r="C104" s="4" t="s">
        <v>775</v>
      </c>
      <c r="D104" s="4" t="s">
        <v>776</v>
      </c>
      <c r="E104" s="4" t="s">
        <v>777</v>
      </c>
      <c r="F104" s="4" t="s">
        <v>659</v>
      </c>
      <c r="G104" s="4" t="s">
        <v>778</v>
      </c>
      <c r="H104" s="4" t="s">
        <v>779</v>
      </c>
      <c r="I104" s="4" t="s">
        <v>660</v>
      </c>
      <c r="J104" s="4" t="s">
        <v>590</v>
      </c>
      <c r="K104" s="4" t="s">
        <v>593</v>
      </c>
      <c r="L104" s="4" t="s">
        <v>593</v>
      </c>
      <c r="M104" s="4" t="s">
        <v>596</v>
      </c>
      <c r="N104" s="4" t="s">
        <v>651</v>
      </c>
      <c r="O104" s="4" t="s">
        <v>651</v>
      </c>
      <c r="P104" s="4" t="s">
        <v>596</v>
      </c>
      <c r="Q104" s="4" t="s">
        <v>596</v>
      </c>
      <c r="R104" s="8">
        <v>1</v>
      </c>
      <c r="S104" s="4" t="s">
        <v>596</v>
      </c>
      <c r="T104" s="4" t="s">
        <v>596</v>
      </c>
      <c r="U104" s="4" t="s">
        <v>596</v>
      </c>
      <c r="V104" s="4" t="s">
        <v>596</v>
      </c>
      <c r="W104" s="4" t="s">
        <v>593</v>
      </c>
      <c r="X104" s="4" t="s">
        <v>596</v>
      </c>
      <c r="Y104" s="4" t="s">
        <v>596</v>
      </c>
      <c r="Z104" s="4" t="s">
        <v>596</v>
      </c>
      <c r="AA104" s="4" t="s">
        <v>596</v>
      </c>
      <c r="AB104" s="4" t="s">
        <v>596</v>
      </c>
      <c r="AC104" s="4" t="s">
        <v>596</v>
      </c>
      <c r="AD104" s="4" t="s">
        <v>596</v>
      </c>
      <c r="AE104" s="4" t="s">
        <v>596</v>
      </c>
      <c r="AF104" s="4" t="s">
        <v>596</v>
      </c>
    </row>
    <row r="105" spans="1:32">
      <c r="A105" s="5" t="str">
        <f>VLOOKUP(F105,[1]仓库信息!C:H,6,FALSE)</f>
        <v>无锡</v>
      </c>
      <c r="B105" s="6">
        <v>43756</v>
      </c>
      <c r="C105" s="4" t="s">
        <v>775</v>
      </c>
      <c r="D105" s="4" t="s">
        <v>776</v>
      </c>
      <c r="E105" s="4" t="s">
        <v>777</v>
      </c>
      <c r="F105" s="4" t="s">
        <v>692</v>
      </c>
      <c r="G105" s="4" t="s">
        <v>778</v>
      </c>
      <c r="H105" s="4" t="s">
        <v>779</v>
      </c>
      <c r="I105" s="4" t="s">
        <v>693</v>
      </c>
      <c r="J105" s="4" t="s">
        <v>590</v>
      </c>
      <c r="K105" s="4" t="s">
        <v>738</v>
      </c>
      <c r="L105" s="4" t="s">
        <v>738</v>
      </c>
      <c r="M105" s="4" t="s">
        <v>596</v>
      </c>
      <c r="N105" s="4" t="s">
        <v>691</v>
      </c>
      <c r="O105" s="4" t="s">
        <v>691</v>
      </c>
      <c r="P105" s="4" t="s">
        <v>596</v>
      </c>
      <c r="Q105" s="4" t="s">
        <v>596</v>
      </c>
      <c r="R105" s="8">
        <v>2</v>
      </c>
      <c r="S105" s="4" t="s">
        <v>596</v>
      </c>
      <c r="T105" s="4" t="s">
        <v>596</v>
      </c>
      <c r="U105" s="4" t="s">
        <v>596</v>
      </c>
      <c r="V105" s="4" t="s">
        <v>596</v>
      </c>
      <c r="W105" s="4" t="s">
        <v>596</v>
      </c>
      <c r="X105" s="4" t="s">
        <v>596</v>
      </c>
      <c r="Y105" s="4" t="s">
        <v>596</v>
      </c>
      <c r="Z105" s="4" t="s">
        <v>596</v>
      </c>
      <c r="AA105" s="4" t="s">
        <v>596</v>
      </c>
      <c r="AB105" s="4" t="s">
        <v>596</v>
      </c>
      <c r="AC105" s="4" t="s">
        <v>596</v>
      </c>
      <c r="AD105" s="4" t="s">
        <v>596</v>
      </c>
      <c r="AE105" s="4" t="s">
        <v>596</v>
      </c>
      <c r="AF105" s="4" t="s">
        <v>596</v>
      </c>
    </row>
    <row r="106" spans="1:32">
      <c r="A106" s="5" t="str">
        <f>VLOOKUP(F106,[1]仓库信息!C:H,6,FALSE)</f>
        <v>西安</v>
      </c>
      <c r="B106" s="6">
        <v>43756</v>
      </c>
      <c r="C106" s="4" t="s">
        <v>775</v>
      </c>
      <c r="D106" s="4" t="s">
        <v>776</v>
      </c>
      <c r="E106" s="4" t="s">
        <v>777</v>
      </c>
      <c r="F106" s="4" t="s">
        <v>694</v>
      </c>
      <c r="G106" s="4" t="s">
        <v>778</v>
      </c>
      <c r="H106" s="4" t="s">
        <v>779</v>
      </c>
      <c r="I106" s="4" t="s">
        <v>695</v>
      </c>
      <c r="J106" s="4" t="s">
        <v>590</v>
      </c>
      <c r="K106" s="4" t="s">
        <v>716</v>
      </c>
      <c r="L106" s="4" t="s">
        <v>716</v>
      </c>
      <c r="M106" s="4" t="s">
        <v>596</v>
      </c>
      <c r="N106" s="4" t="s">
        <v>593</v>
      </c>
      <c r="O106" s="4" t="s">
        <v>593</v>
      </c>
      <c r="P106" s="4" t="s">
        <v>596</v>
      </c>
      <c r="Q106" s="4" t="s">
        <v>596</v>
      </c>
      <c r="R106" s="8">
        <v>1</v>
      </c>
      <c r="S106" s="4" t="s">
        <v>596</v>
      </c>
      <c r="T106" s="4" t="s">
        <v>596</v>
      </c>
      <c r="U106" s="4" t="s">
        <v>596</v>
      </c>
      <c r="V106" s="4" t="s">
        <v>596</v>
      </c>
      <c r="W106" s="4" t="s">
        <v>596</v>
      </c>
      <c r="X106" s="4" t="s">
        <v>596</v>
      </c>
      <c r="Y106" s="4" t="s">
        <v>596</v>
      </c>
      <c r="Z106" s="4" t="s">
        <v>596</v>
      </c>
      <c r="AA106" s="4" t="s">
        <v>596</v>
      </c>
      <c r="AB106" s="4" t="s">
        <v>596</v>
      </c>
      <c r="AC106" s="4" t="s">
        <v>596</v>
      </c>
      <c r="AD106" s="4" t="s">
        <v>596</v>
      </c>
      <c r="AE106" s="4" t="s">
        <v>596</v>
      </c>
      <c r="AF106" s="4" t="s">
        <v>596</v>
      </c>
    </row>
    <row r="107" spans="1:32">
      <c r="A107" s="5" t="str">
        <f>VLOOKUP(F107,[1]仓库信息!C:H,6,FALSE)</f>
        <v>合肥</v>
      </c>
      <c r="B107" s="6">
        <v>43756</v>
      </c>
      <c r="C107" s="4" t="s">
        <v>780</v>
      </c>
      <c r="D107" s="4" t="s">
        <v>781</v>
      </c>
      <c r="E107" s="4" t="s">
        <v>782</v>
      </c>
      <c r="F107" s="4" t="s">
        <v>700</v>
      </c>
      <c r="G107" s="4" t="s">
        <v>783</v>
      </c>
      <c r="H107" s="4" t="s">
        <v>784</v>
      </c>
      <c r="I107" s="4" t="s">
        <v>701</v>
      </c>
      <c r="J107" s="4" t="s">
        <v>590</v>
      </c>
      <c r="K107" s="4" t="s">
        <v>713</v>
      </c>
      <c r="L107" s="4" t="s">
        <v>713</v>
      </c>
      <c r="M107" s="4" t="s">
        <v>596</v>
      </c>
      <c r="N107" s="4" t="s">
        <v>605</v>
      </c>
      <c r="O107" s="4" t="s">
        <v>605</v>
      </c>
      <c r="P107" s="4" t="s">
        <v>596</v>
      </c>
      <c r="Q107" s="4" t="s">
        <v>596</v>
      </c>
      <c r="R107" s="8">
        <v>1</v>
      </c>
      <c r="S107" s="4" t="s">
        <v>596</v>
      </c>
      <c r="T107" s="4" t="s">
        <v>596</v>
      </c>
      <c r="U107" s="4" t="s">
        <v>596</v>
      </c>
      <c r="V107" s="4" t="s">
        <v>596</v>
      </c>
      <c r="W107" s="4" t="s">
        <v>596</v>
      </c>
      <c r="X107" s="4" t="s">
        <v>596</v>
      </c>
      <c r="Y107" s="4" t="s">
        <v>596</v>
      </c>
      <c r="Z107" s="4" t="s">
        <v>596</v>
      </c>
      <c r="AA107" s="4" t="s">
        <v>596</v>
      </c>
      <c r="AB107" s="4" t="s">
        <v>596</v>
      </c>
      <c r="AC107" s="4" t="s">
        <v>596</v>
      </c>
      <c r="AD107" s="4" t="s">
        <v>596</v>
      </c>
      <c r="AE107" s="4" t="s">
        <v>596</v>
      </c>
      <c r="AF107" s="4" t="s">
        <v>596</v>
      </c>
    </row>
    <row r="108" spans="1:32">
      <c r="A108" s="5" t="str">
        <f>VLOOKUP(F108,[1]仓库信息!C:H,6,FALSE)</f>
        <v>嘉兴</v>
      </c>
      <c r="B108" s="6">
        <v>43756</v>
      </c>
      <c r="C108" s="4" t="s">
        <v>780</v>
      </c>
      <c r="D108" s="4" t="s">
        <v>781</v>
      </c>
      <c r="E108" s="4" t="s">
        <v>782</v>
      </c>
      <c r="F108" s="4" t="s">
        <v>739</v>
      </c>
      <c r="G108" s="4" t="s">
        <v>783</v>
      </c>
      <c r="H108" s="4" t="s">
        <v>784</v>
      </c>
      <c r="I108" s="4" t="s">
        <v>740</v>
      </c>
      <c r="J108" s="4" t="s">
        <v>590</v>
      </c>
      <c r="K108" s="4" t="s">
        <v>678</v>
      </c>
      <c r="L108" s="4" t="s">
        <v>678</v>
      </c>
      <c r="M108" s="4" t="s">
        <v>596</v>
      </c>
      <c r="N108" s="4" t="s">
        <v>601</v>
      </c>
      <c r="O108" s="4" t="s">
        <v>601</v>
      </c>
      <c r="P108" s="4" t="s">
        <v>596</v>
      </c>
      <c r="Q108" s="4" t="s">
        <v>596</v>
      </c>
      <c r="R108" s="8">
        <v>1</v>
      </c>
      <c r="S108" s="4" t="s">
        <v>596</v>
      </c>
      <c r="T108" s="4" t="s">
        <v>596</v>
      </c>
      <c r="U108" s="4" t="s">
        <v>596</v>
      </c>
      <c r="V108" s="4" t="s">
        <v>596</v>
      </c>
      <c r="W108" s="4" t="s">
        <v>596</v>
      </c>
      <c r="X108" s="4" t="s">
        <v>596</v>
      </c>
      <c r="Y108" s="4" t="s">
        <v>596</v>
      </c>
      <c r="Z108" s="4" t="s">
        <v>596</v>
      </c>
      <c r="AA108" s="4" t="s">
        <v>596</v>
      </c>
      <c r="AB108" s="4" t="s">
        <v>596</v>
      </c>
      <c r="AC108" s="4" t="s">
        <v>596</v>
      </c>
      <c r="AD108" s="4" t="s">
        <v>596</v>
      </c>
      <c r="AE108" s="4" t="s">
        <v>596</v>
      </c>
      <c r="AF108" s="4" t="s">
        <v>596</v>
      </c>
    </row>
    <row r="109" spans="1:32">
      <c r="A109" s="5" t="str">
        <f>VLOOKUP(F109,[1]仓库信息!C:H,6,FALSE)</f>
        <v>武汉</v>
      </c>
      <c r="B109" s="6">
        <v>43756</v>
      </c>
      <c r="C109" s="4" t="s">
        <v>780</v>
      </c>
      <c r="D109" s="4" t="s">
        <v>781</v>
      </c>
      <c r="E109" s="4" t="s">
        <v>782</v>
      </c>
      <c r="F109" s="4" t="s">
        <v>686</v>
      </c>
      <c r="G109" s="4" t="s">
        <v>783</v>
      </c>
      <c r="H109" s="4" t="s">
        <v>784</v>
      </c>
      <c r="I109" s="4" t="s">
        <v>687</v>
      </c>
      <c r="J109" s="4" t="s">
        <v>590</v>
      </c>
      <c r="K109" s="4" t="s">
        <v>678</v>
      </c>
      <c r="L109" s="4" t="s">
        <v>678</v>
      </c>
      <c r="M109" s="4" t="s">
        <v>596</v>
      </c>
      <c r="N109" s="4" t="s">
        <v>601</v>
      </c>
      <c r="O109" s="4" t="s">
        <v>601</v>
      </c>
      <c r="P109" s="4" t="s">
        <v>596</v>
      </c>
      <c r="Q109" s="4" t="s">
        <v>596</v>
      </c>
      <c r="R109" s="8">
        <v>1</v>
      </c>
      <c r="S109" s="4" t="s">
        <v>596</v>
      </c>
      <c r="T109" s="4" t="s">
        <v>596</v>
      </c>
      <c r="U109" s="4" t="s">
        <v>596</v>
      </c>
      <c r="V109" s="4" t="s">
        <v>596</v>
      </c>
      <c r="W109" s="4" t="s">
        <v>596</v>
      </c>
      <c r="X109" s="4" t="s">
        <v>596</v>
      </c>
      <c r="Y109" s="4" t="s">
        <v>596</v>
      </c>
      <c r="Z109" s="4" t="s">
        <v>596</v>
      </c>
      <c r="AA109" s="4" t="s">
        <v>596</v>
      </c>
      <c r="AB109" s="4" t="s">
        <v>596</v>
      </c>
      <c r="AC109" s="4" t="s">
        <v>596</v>
      </c>
      <c r="AD109" s="4" t="s">
        <v>596</v>
      </c>
      <c r="AE109" s="4" t="s">
        <v>596</v>
      </c>
      <c r="AF109" s="4" t="s">
        <v>596</v>
      </c>
    </row>
    <row r="110" spans="1:32">
      <c r="A110" s="5" t="str">
        <f>VLOOKUP(F110,[1]仓库信息!C:H,6,FALSE)</f>
        <v>嘉定</v>
      </c>
      <c r="B110" s="6">
        <v>43756</v>
      </c>
      <c r="C110" s="4" t="s">
        <v>785</v>
      </c>
      <c r="D110" s="4" t="s">
        <v>786</v>
      </c>
      <c r="E110" s="4" t="s">
        <v>787</v>
      </c>
      <c r="F110" s="4" t="s">
        <v>586</v>
      </c>
      <c r="G110" s="4" t="s">
        <v>788</v>
      </c>
      <c r="H110" s="4" t="s">
        <v>789</v>
      </c>
      <c r="I110" s="4" t="s">
        <v>589</v>
      </c>
      <c r="J110" s="4" t="s">
        <v>590</v>
      </c>
      <c r="K110" s="4" t="s">
        <v>690</v>
      </c>
      <c r="L110" s="4" t="s">
        <v>690</v>
      </c>
      <c r="M110" s="4" t="s">
        <v>596</v>
      </c>
      <c r="N110" s="4" t="s">
        <v>691</v>
      </c>
      <c r="O110" s="4" t="s">
        <v>691</v>
      </c>
      <c r="P110" s="4" t="s">
        <v>596</v>
      </c>
      <c r="Q110" s="4" t="s">
        <v>596</v>
      </c>
      <c r="R110" s="8">
        <v>1</v>
      </c>
      <c r="S110" s="4" t="s">
        <v>596</v>
      </c>
      <c r="T110" s="4" t="s">
        <v>596</v>
      </c>
      <c r="U110" s="4" t="s">
        <v>596</v>
      </c>
      <c r="V110" s="4" t="s">
        <v>596</v>
      </c>
      <c r="W110" s="4" t="s">
        <v>596</v>
      </c>
      <c r="X110" s="4" t="s">
        <v>596</v>
      </c>
      <c r="Y110" s="4" t="s">
        <v>596</v>
      </c>
      <c r="Z110" s="4" t="s">
        <v>596</v>
      </c>
      <c r="AA110" s="4" t="s">
        <v>596</v>
      </c>
      <c r="AB110" s="4" t="s">
        <v>596</v>
      </c>
      <c r="AC110" s="4" t="s">
        <v>596</v>
      </c>
      <c r="AD110" s="4" t="s">
        <v>596</v>
      </c>
      <c r="AE110" s="4" t="s">
        <v>596</v>
      </c>
      <c r="AF110" s="4" t="s">
        <v>596</v>
      </c>
    </row>
    <row r="111" spans="1:32">
      <c r="A111" s="5" t="str">
        <f>VLOOKUP(F111,[1]仓库信息!C:H,6,FALSE)</f>
        <v>广州</v>
      </c>
      <c r="B111" s="6">
        <v>43756</v>
      </c>
      <c r="C111" s="4" t="s">
        <v>785</v>
      </c>
      <c r="D111" s="4" t="s">
        <v>786</v>
      </c>
      <c r="E111" s="4" t="s">
        <v>787</v>
      </c>
      <c r="F111" s="4" t="s">
        <v>597</v>
      </c>
      <c r="G111" s="4" t="s">
        <v>788</v>
      </c>
      <c r="H111" s="4" t="s">
        <v>789</v>
      </c>
      <c r="I111" s="4" t="s">
        <v>598</v>
      </c>
      <c r="J111" s="4" t="s">
        <v>590</v>
      </c>
      <c r="K111" s="4" t="s">
        <v>713</v>
      </c>
      <c r="L111" s="4" t="s">
        <v>713</v>
      </c>
      <c r="M111" s="4" t="s">
        <v>596</v>
      </c>
      <c r="N111" s="4" t="s">
        <v>605</v>
      </c>
      <c r="O111" s="4" t="s">
        <v>605</v>
      </c>
      <c r="P111" s="4" t="s">
        <v>596</v>
      </c>
      <c r="Q111" s="4" t="s">
        <v>596</v>
      </c>
      <c r="R111" s="8">
        <v>1</v>
      </c>
      <c r="S111" s="4" t="s">
        <v>596</v>
      </c>
      <c r="T111" s="4" t="s">
        <v>596</v>
      </c>
      <c r="U111" s="4" t="s">
        <v>596</v>
      </c>
      <c r="V111" s="4" t="s">
        <v>596</v>
      </c>
      <c r="W111" s="4" t="s">
        <v>596</v>
      </c>
      <c r="X111" s="4" t="s">
        <v>596</v>
      </c>
      <c r="Y111" s="4" t="s">
        <v>596</v>
      </c>
      <c r="Z111" s="4" t="s">
        <v>596</v>
      </c>
      <c r="AA111" s="4" t="s">
        <v>596</v>
      </c>
      <c r="AB111" s="4" t="s">
        <v>596</v>
      </c>
      <c r="AC111" s="4" t="s">
        <v>596</v>
      </c>
      <c r="AD111" s="4" t="s">
        <v>596</v>
      </c>
      <c r="AE111" s="4" t="s">
        <v>596</v>
      </c>
      <c r="AF111" s="4" t="s">
        <v>596</v>
      </c>
    </row>
    <row r="112" spans="1:32">
      <c r="A112" s="5" t="str">
        <f>VLOOKUP(F112,[1]仓库信息!C:H,6,FALSE)</f>
        <v>成都2</v>
      </c>
      <c r="B112" s="6">
        <v>43756</v>
      </c>
      <c r="C112" s="4" t="s">
        <v>785</v>
      </c>
      <c r="D112" s="4" t="s">
        <v>786</v>
      </c>
      <c r="E112" s="4" t="s">
        <v>787</v>
      </c>
      <c r="F112" s="4" t="s">
        <v>610</v>
      </c>
      <c r="G112" s="4" t="s">
        <v>788</v>
      </c>
      <c r="H112" s="4" t="s">
        <v>789</v>
      </c>
      <c r="I112" s="4" t="s">
        <v>611</v>
      </c>
      <c r="J112" s="4" t="s">
        <v>590</v>
      </c>
      <c r="K112" s="4" t="s">
        <v>612</v>
      </c>
      <c r="L112" s="4" t="s">
        <v>612</v>
      </c>
      <c r="M112" s="4" t="s">
        <v>596</v>
      </c>
      <c r="N112" s="4" t="s">
        <v>637</v>
      </c>
      <c r="O112" s="4" t="s">
        <v>637</v>
      </c>
      <c r="P112" s="4" t="s">
        <v>596</v>
      </c>
      <c r="Q112" s="4" t="s">
        <v>596</v>
      </c>
      <c r="R112" s="8">
        <v>2</v>
      </c>
      <c r="S112" s="4" t="s">
        <v>596</v>
      </c>
      <c r="T112" s="4" t="s">
        <v>596</v>
      </c>
      <c r="U112" s="4" t="s">
        <v>596</v>
      </c>
      <c r="V112" s="4" t="s">
        <v>596</v>
      </c>
      <c r="W112" s="4" t="s">
        <v>596</v>
      </c>
      <c r="X112" s="4" t="s">
        <v>596</v>
      </c>
      <c r="Y112" s="4" t="s">
        <v>596</v>
      </c>
      <c r="Z112" s="4" t="s">
        <v>596</v>
      </c>
      <c r="AA112" s="4" t="s">
        <v>596</v>
      </c>
      <c r="AB112" s="4" t="s">
        <v>596</v>
      </c>
      <c r="AC112" s="4" t="s">
        <v>596</v>
      </c>
      <c r="AD112" s="4" t="s">
        <v>596</v>
      </c>
      <c r="AE112" s="4" t="s">
        <v>596</v>
      </c>
      <c r="AF112" s="4" t="s">
        <v>596</v>
      </c>
    </row>
    <row r="113" spans="1:32">
      <c r="A113" s="5" t="str">
        <f>VLOOKUP(F113,[1]仓库信息!C:H,6,FALSE)</f>
        <v>惠州</v>
      </c>
      <c r="B113" s="6">
        <v>43756</v>
      </c>
      <c r="C113" s="4" t="s">
        <v>785</v>
      </c>
      <c r="D113" s="4" t="s">
        <v>786</v>
      </c>
      <c r="E113" s="4" t="s">
        <v>787</v>
      </c>
      <c r="F113" s="4" t="s">
        <v>618</v>
      </c>
      <c r="G113" s="4" t="s">
        <v>788</v>
      </c>
      <c r="H113" s="4" t="s">
        <v>789</v>
      </c>
      <c r="I113" s="4" t="s">
        <v>619</v>
      </c>
      <c r="J113" s="4" t="s">
        <v>590</v>
      </c>
      <c r="K113" s="4" t="s">
        <v>595</v>
      </c>
      <c r="L113" s="4" t="s">
        <v>790</v>
      </c>
      <c r="M113" s="4" t="s">
        <v>638</v>
      </c>
      <c r="N113" s="4" t="s">
        <v>632</v>
      </c>
      <c r="O113" s="4" t="s">
        <v>791</v>
      </c>
      <c r="P113" s="4" t="s">
        <v>638</v>
      </c>
      <c r="Q113" s="4" t="s">
        <v>596</v>
      </c>
      <c r="R113" s="8">
        <v>3</v>
      </c>
      <c r="S113" s="4" t="s">
        <v>596</v>
      </c>
      <c r="T113" s="4" t="s">
        <v>596</v>
      </c>
      <c r="U113" s="4" t="s">
        <v>596</v>
      </c>
      <c r="V113" s="4" t="s">
        <v>596</v>
      </c>
      <c r="W113" s="4" t="s">
        <v>596</v>
      </c>
      <c r="X113" s="4" t="s">
        <v>596</v>
      </c>
      <c r="Y113" s="4" t="s">
        <v>596</v>
      </c>
      <c r="Z113" s="4" t="s">
        <v>596</v>
      </c>
      <c r="AA113" s="4" t="s">
        <v>596</v>
      </c>
      <c r="AB113" s="4" t="s">
        <v>596</v>
      </c>
      <c r="AC113" s="4" t="s">
        <v>596</v>
      </c>
      <c r="AD113" s="4" t="s">
        <v>596</v>
      </c>
      <c r="AE113" s="4" t="s">
        <v>596</v>
      </c>
      <c r="AF113" s="4" t="s">
        <v>596</v>
      </c>
    </row>
    <row r="114" spans="1:32">
      <c r="A114" s="5" t="str">
        <f>VLOOKUP(F114,[1]仓库信息!C:H,6,FALSE)</f>
        <v>江门</v>
      </c>
      <c r="B114" s="6">
        <v>43756</v>
      </c>
      <c r="C114" s="4" t="s">
        <v>785</v>
      </c>
      <c r="D114" s="4" t="s">
        <v>786</v>
      </c>
      <c r="E114" s="4" t="s">
        <v>787</v>
      </c>
      <c r="F114" s="4" t="s">
        <v>624</v>
      </c>
      <c r="G114" s="4" t="s">
        <v>788</v>
      </c>
      <c r="H114" s="4" t="s">
        <v>789</v>
      </c>
      <c r="I114" s="4" t="s">
        <v>625</v>
      </c>
      <c r="J114" s="4" t="s">
        <v>590</v>
      </c>
      <c r="K114" s="4" t="s">
        <v>755</v>
      </c>
      <c r="L114" s="4" t="s">
        <v>755</v>
      </c>
      <c r="M114" s="4" t="s">
        <v>596</v>
      </c>
      <c r="N114" s="4" t="s">
        <v>756</v>
      </c>
      <c r="O114" s="4" t="s">
        <v>756</v>
      </c>
      <c r="P114" s="4" t="s">
        <v>596</v>
      </c>
      <c r="Q114" s="4" t="s">
        <v>596</v>
      </c>
      <c r="R114" s="8">
        <v>1</v>
      </c>
      <c r="S114" s="4" t="s">
        <v>596</v>
      </c>
      <c r="T114" s="4" t="s">
        <v>596</v>
      </c>
      <c r="U114" s="4" t="s">
        <v>596</v>
      </c>
      <c r="V114" s="4" t="s">
        <v>596</v>
      </c>
      <c r="W114" s="4" t="s">
        <v>596</v>
      </c>
      <c r="X114" s="4" t="s">
        <v>596</v>
      </c>
      <c r="Y114" s="4" t="s">
        <v>596</v>
      </c>
      <c r="Z114" s="4" t="s">
        <v>596</v>
      </c>
      <c r="AA114" s="4" t="s">
        <v>596</v>
      </c>
      <c r="AB114" s="4" t="s">
        <v>596</v>
      </c>
      <c r="AC114" s="4" t="s">
        <v>596</v>
      </c>
      <c r="AD114" s="4" t="s">
        <v>596</v>
      </c>
      <c r="AE114" s="4" t="s">
        <v>596</v>
      </c>
      <c r="AF114" s="4" t="s">
        <v>596</v>
      </c>
    </row>
    <row r="115" spans="1:32">
      <c r="A115" s="5" t="str">
        <f>VLOOKUP(F115,[1]仓库信息!C:H,6,FALSE)</f>
        <v>南宁</v>
      </c>
      <c r="B115" s="6">
        <v>43756</v>
      </c>
      <c r="C115" s="4" t="s">
        <v>785</v>
      </c>
      <c r="D115" s="4" t="s">
        <v>786</v>
      </c>
      <c r="E115" s="4" t="s">
        <v>787</v>
      </c>
      <c r="F115" s="4" t="s">
        <v>633</v>
      </c>
      <c r="G115" s="4" t="s">
        <v>788</v>
      </c>
      <c r="H115" s="4" t="s">
        <v>789</v>
      </c>
      <c r="I115" s="4" t="s">
        <v>634</v>
      </c>
      <c r="J115" s="4" t="s">
        <v>590</v>
      </c>
      <c r="K115" s="4" t="s">
        <v>593</v>
      </c>
      <c r="L115" s="4" t="s">
        <v>593</v>
      </c>
      <c r="M115" s="4" t="s">
        <v>596</v>
      </c>
      <c r="N115" s="4" t="s">
        <v>651</v>
      </c>
      <c r="O115" s="4" t="s">
        <v>651</v>
      </c>
      <c r="P115" s="4" t="s">
        <v>596</v>
      </c>
      <c r="Q115" s="4" t="s">
        <v>596</v>
      </c>
      <c r="R115" s="8">
        <v>1</v>
      </c>
      <c r="S115" s="4" t="s">
        <v>596</v>
      </c>
      <c r="T115" s="4" t="s">
        <v>596</v>
      </c>
      <c r="U115" s="4" t="s">
        <v>596</v>
      </c>
      <c r="V115" s="4" t="s">
        <v>596</v>
      </c>
      <c r="W115" s="4" t="s">
        <v>605</v>
      </c>
      <c r="X115" s="4" t="s">
        <v>596</v>
      </c>
      <c r="Y115" s="4" t="s">
        <v>596</v>
      </c>
      <c r="Z115" s="4" t="s">
        <v>596</v>
      </c>
      <c r="AA115" s="4" t="s">
        <v>596</v>
      </c>
      <c r="AB115" s="4" t="s">
        <v>596</v>
      </c>
      <c r="AC115" s="4" t="s">
        <v>596</v>
      </c>
      <c r="AD115" s="4" t="s">
        <v>596</v>
      </c>
      <c r="AE115" s="4" t="s">
        <v>596</v>
      </c>
      <c r="AF115" s="4" t="s">
        <v>596</v>
      </c>
    </row>
    <row r="116" spans="1:32">
      <c r="A116" s="5" t="str">
        <f>VLOOKUP(F116,[1]仓库信息!C:H,6,FALSE)</f>
        <v>嘉兴</v>
      </c>
      <c r="B116" s="6">
        <v>43756</v>
      </c>
      <c r="C116" s="4" t="s">
        <v>785</v>
      </c>
      <c r="D116" s="4" t="s">
        <v>786</v>
      </c>
      <c r="E116" s="4" t="s">
        <v>787</v>
      </c>
      <c r="F116" s="4" t="s">
        <v>739</v>
      </c>
      <c r="G116" s="4" t="s">
        <v>788</v>
      </c>
      <c r="H116" s="4" t="s">
        <v>789</v>
      </c>
      <c r="I116" s="4" t="s">
        <v>740</v>
      </c>
      <c r="J116" s="4" t="s">
        <v>590</v>
      </c>
      <c r="K116" s="4" t="s">
        <v>639</v>
      </c>
      <c r="L116" s="4" t="s">
        <v>639</v>
      </c>
      <c r="M116" s="4" t="s">
        <v>596</v>
      </c>
      <c r="N116" s="4" t="s">
        <v>736</v>
      </c>
      <c r="O116" s="4" t="s">
        <v>736</v>
      </c>
      <c r="P116" s="4" t="s">
        <v>596</v>
      </c>
      <c r="Q116" s="4" t="s">
        <v>596</v>
      </c>
      <c r="R116" s="8">
        <v>1</v>
      </c>
      <c r="S116" s="4" t="s">
        <v>596</v>
      </c>
      <c r="T116" s="4" t="s">
        <v>596</v>
      </c>
      <c r="U116" s="4" t="s">
        <v>596</v>
      </c>
      <c r="V116" s="4" t="s">
        <v>596</v>
      </c>
      <c r="W116" s="4" t="s">
        <v>596</v>
      </c>
      <c r="X116" s="4" t="s">
        <v>596</v>
      </c>
      <c r="Y116" s="4" t="s">
        <v>596</v>
      </c>
      <c r="Z116" s="4" t="s">
        <v>596</v>
      </c>
      <c r="AA116" s="4" t="s">
        <v>596</v>
      </c>
      <c r="AB116" s="4" t="s">
        <v>596</v>
      </c>
      <c r="AC116" s="4" t="s">
        <v>596</v>
      </c>
      <c r="AD116" s="4" t="s">
        <v>596</v>
      </c>
      <c r="AE116" s="4" t="s">
        <v>596</v>
      </c>
      <c r="AF116" s="4" t="s">
        <v>596</v>
      </c>
    </row>
    <row r="117" spans="1:32">
      <c r="A117" s="5" t="str">
        <f>VLOOKUP(F117,[1]仓库信息!C:H,6,FALSE)</f>
        <v>武汉</v>
      </c>
      <c r="B117" s="6">
        <v>43756</v>
      </c>
      <c r="C117" s="4" t="s">
        <v>785</v>
      </c>
      <c r="D117" s="4" t="s">
        <v>786</v>
      </c>
      <c r="E117" s="4" t="s">
        <v>787</v>
      </c>
      <c r="F117" s="4" t="s">
        <v>686</v>
      </c>
      <c r="G117" s="4" t="s">
        <v>788</v>
      </c>
      <c r="H117" s="4" t="s">
        <v>789</v>
      </c>
      <c r="I117" s="4" t="s">
        <v>687</v>
      </c>
      <c r="J117" s="4" t="s">
        <v>590</v>
      </c>
      <c r="K117" s="4" t="s">
        <v>738</v>
      </c>
      <c r="L117" s="4" t="s">
        <v>738</v>
      </c>
      <c r="M117" s="4" t="s">
        <v>596</v>
      </c>
      <c r="N117" s="4" t="s">
        <v>690</v>
      </c>
      <c r="O117" s="4" t="s">
        <v>690</v>
      </c>
      <c r="P117" s="4" t="s">
        <v>596</v>
      </c>
      <c r="Q117" s="4" t="s">
        <v>596</v>
      </c>
      <c r="R117" s="8">
        <v>1</v>
      </c>
      <c r="S117" s="4" t="s">
        <v>596</v>
      </c>
      <c r="T117" s="4" t="s">
        <v>596</v>
      </c>
      <c r="U117" s="4" t="s">
        <v>596</v>
      </c>
      <c r="V117" s="4" t="s">
        <v>596</v>
      </c>
      <c r="W117" s="4" t="s">
        <v>596</v>
      </c>
      <c r="X117" s="4" t="s">
        <v>596</v>
      </c>
      <c r="Y117" s="4" t="s">
        <v>596</v>
      </c>
      <c r="Z117" s="4" t="s">
        <v>596</v>
      </c>
      <c r="AA117" s="4" t="s">
        <v>596</v>
      </c>
      <c r="AB117" s="4" t="s">
        <v>596</v>
      </c>
      <c r="AC117" s="4" t="s">
        <v>596</v>
      </c>
      <c r="AD117" s="4" t="s">
        <v>596</v>
      </c>
      <c r="AE117" s="4" t="s">
        <v>596</v>
      </c>
      <c r="AF117" s="4" t="s">
        <v>596</v>
      </c>
    </row>
    <row r="118" spans="1:32">
      <c r="A118" s="5" t="str">
        <f>VLOOKUP(F118,[1]仓库信息!C:H,6,FALSE)</f>
        <v>西安</v>
      </c>
      <c r="B118" s="6">
        <v>43756</v>
      </c>
      <c r="C118" s="4" t="s">
        <v>785</v>
      </c>
      <c r="D118" s="4" t="s">
        <v>786</v>
      </c>
      <c r="E118" s="4" t="s">
        <v>787</v>
      </c>
      <c r="F118" s="4" t="s">
        <v>694</v>
      </c>
      <c r="G118" s="4" t="s">
        <v>788</v>
      </c>
      <c r="H118" s="4" t="s">
        <v>789</v>
      </c>
      <c r="I118" s="4" t="s">
        <v>695</v>
      </c>
      <c r="J118" s="4" t="s">
        <v>590</v>
      </c>
      <c r="K118" s="4" t="s">
        <v>792</v>
      </c>
      <c r="L118" s="4" t="s">
        <v>792</v>
      </c>
      <c r="M118" s="4" t="s">
        <v>596</v>
      </c>
      <c r="N118" s="4" t="s">
        <v>754</v>
      </c>
      <c r="O118" s="4" t="s">
        <v>754</v>
      </c>
      <c r="P118" s="4" t="s">
        <v>596</v>
      </c>
      <c r="Q118" s="4" t="s">
        <v>596</v>
      </c>
      <c r="R118" s="8">
        <v>1</v>
      </c>
      <c r="S118" s="4" t="s">
        <v>596</v>
      </c>
      <c r="T118" s="4" t="s">
        <v>596</v>
      </c>
      <c r="U118" s="4" t="s">
        <v>596</v>
      </c>
      <c r="V118" s="4" t="s">
        <v>596</v>
      </c>
      <c r="W118" s="4" t="s">
        <v>596</v>
      </c>
      <c r="X118" s="4" t="s">
        <v>596</v>
      </c>
      <c r="Y118" s="4" t="s">
        <v>596</v>
      </c>
      <c r="Z118" s="4" t="s">
        <v>596</v>
      </c>
      <c r="AA118" s="4" t="s">
        <v>596</v>
      </c>
      <c r="AB118" s="4" t="s">
        <v>596</v>
      </c>
      <c r="AC118" s="4" t="s">
        <v>596</v>
      </c>
      <c r="AD118" s="4" t="s">
        <v>596</v>
      </c>
      <c r="AE118" s="4" t="s">
        <v>596</v>
      </c>
      <c r="AF118" s="4" t="s">
        <v>596</v>
      </c>
    </row>
    <row r="119" spans="1:32">
      <c r="A119" s="5" t="str">
        <f>VLOOKUP(F119,[1]仓库信息!C:H,6,FALSE)</f>
        <v>嘉定</v>
      </c>
      <c r="B119" s="6">
        <v>43756</v>
      </c>
      <c r="C119" s="4" t="s">
        <v>793</v>
      </c>
      <c r="D119" s="4" t="s">
        <v>328</v>
      </c>
      <c r="E119" s="4" t="s">
        <v>794</v>
      </c>
      <c r="F119" s="4" t="s">
        <v>586</v>
      </c>
      <c r="G119" s="4" t="s">
        <v>795</v>
      </c>
      <c r="H119" s="4" t="s">
        <v>596</v>
      </c>
      <c r="I119" s="4" t="s">
        <v>589</v>
      </c>
      <c r="J119" s="4" t="s">
        <v>590</v>
      </c>
      <c r="K119" s="4" t="s">
        <v>796</v>
      </c>
      <c r="L119" s="4" t="s">
        <v>796</v>
      </c>
      <c r="M119" s="4" t="s">
        <v>596</v>
      </c>
      <c r="N119" s="4" t="s">
        <v>797</v>
      </c>
      <c r="O119" s="4" t="s">
        <v>797</v>
      </c>
      <c r="P119" s="4" t="s">
        <v>596</v>
      </c>
      <c r="Q119" s="4" t="s">
        <v>596</v>
      </c>
      <c r="R119" s="8">
        <v>1</v>
      </c>
      <c r="S119" s="4" t="s">
        <v>596</v>
      </c>
      <c r="T119" s="4" t="s">
        <v>596</v>
      </c>
      <c r="U119" s="4" t="s">
        <v>596</v>
      </c>
      <c r="V119" s="4" t="s">
        <v>596</v>
      </c>
      <c r="W119" s="4" t="s">
        <v>596</v>
      </c>
      <c r="X119" s="4" t="s">
        <v>596</v>
      </c>
      <c r="Y119" s="4" t="s">
        <v>596</v>
      </c>
      <c r="Z119" s="4" t="s">
        <v>596</v>
      </c>
      <c r="AA119" s="4" t="s">
        <v>596</v>
      </c>
      <c r="AB119" s="4" t="s">
        <v>596</v>
      </c>
      <c r="AC119" s="4" t="s">
        <v>596</v>
      </c>
      <c r="AD119" s="4" t="s">
        <v>596</v>
      </c>
      <c r="AE119" s="4" t="s">
        <v>596</v>
      </c>
      <c r="AF119" s="4" t="s">
        <v>596</v>
      </c>
    </row>
    <row r="120" spans="1:32">
      <c r="A120" s="5" t="str">
        <f>VLOOKUP(F120,[1]仓库信息!C:H,6,FALSE)</f>
        <v>天津</v>
      </c>
      <c r="B120" s="6">
        <v>43756</v>
      </c>
      <c r="C120" s="4" t="s">
        <v>793</v>
      </c>
      <c r="D120" s="4" t="s">
        <v>328</v>
      </c>
      <c r="E120" s="4" t="s">
        <v>794</v>
      </c>
      <c r="F120" s="4" t="s">
        <v>663</v>
      </c>
      <c r="G120" s="4" t="s">
        <v>795</v>
      </c>
      <c r="H120" s="4" t="s">
        <v>596</v>
      </c>
      <c r="I120" s="4" t="s">
        <v>666</v>
      </c>
      <c r="J120" s="4" t="s">
        <v>590</v>
      </c>
      <c r="K120" s="4" t="s">
        <v>675</v>
      </c>
      <c r="L120" s="4" t="s">
        <v>675</v>
      </c>
      <c r="M120" s="4" t="s">
        <v>596</v>
      </c>
      <c r="N120" s="4" t="s">
        <v>754</v>
      </c>
      <c r="O120" s="4" t="s">
        <v>754</v>
      </c>
      <c r="P120" s="4" t="s">
        <v>596</v>
      </c>
      <c r="Q120" s="4" t="s">
        <v>596</v>
      </c>
      <c r="R120" s="8">
        <v>2</v>
      </c>
      <c r="S120" s="4" t="s">
        <v>596</v>
      </c>
      <c r="T120" s="4" t="s">
        <v>596</v>
      </c>
      <c r="U120" s="4" t="s">
        <v>596</v>
      </c>
      <c r="V120" s="4" t="s">
        <v>596</v>
      </c>
      <c r="W120" s="4" t="s">
        <v>596</v>
      </c>
      <c r="X120" s="4" t="s">
        <v>596</v>
      </c>
      <c r="Y120" s="4" t="s">
        <v>596</v>
      </c>
      <c r="Z120" s="4" t="s">
        <v>596</v>
      </c>
      <c r="AA120" s="4" t="s">
        <v>596</v>
      </c>
      <c r="AB120" s="4" t="s">
        <v>596</v>
      </c>
      <c r="AC120" s="4" t="s">
        <v>596</v>
      </c>
      <c r="AD120" s="4" t="s">
        <v>596</v>
      </c>
      <c r="AE120" s="4" t="s">
        <v>596</v>
      </c>
      <c r="AF120" s="4" t="s">
        <v>596</v>
      </c>
    </row>
    <row r="121" spans="1:32">
      <c r="A121" s="5" t="str">
        <f>VLOOKUP(F121,[1]仓库信息!C:H,6,FALSE)</f>
        <v>长沙</v>
      </c>
      <c r="B121" s="6">
        <v>43756</v>
      </c>
      <c r="C121" s="4" t="s">
        <v>793</v>
      </c>
      <c r="D121" s="4" t="s">
        <v>328</v>
      </c>
      <c r="E121" s="4" t="s">
        <v>794</v>
      </c>
      <c r="F121" s="4" t="s">
        <v>606</v>
      </c>
      <c r="G121" s="4" t="s">
        <v>795</v>
      </c>
      <c r="H121" s="4" t="s">
        <v>596</v>
      </c>
      <c r="I121" s="4" t="s">
        <v>607</v>
      </c>
      <c r="J121" s="4" t="s">
        <v>590</v>
      </c>
      <c r="K121" s="4" t="s">
        <v>612</v>
      </c>
      <c r="L121" s="4" t="s">
        <v>612</v>
      </c>
      <c r="M121" s="4" t="s">
        <v>596</v>
      </c>
      <c r="N121" s="4" t="s">
        <v>639</v>
      </c>
      <c r="O121" s="4" t="s">
        <v>639</v>
      </c>
      <c r="P121" s="4" t="s">
        <v>596</v>
      </c>
      <c r="Q121" s="4" t="s">
        <v>596</v>
      </c>
      <c r="R121" s="8">
        <v>3</v>
      </c>
      <c r="S121" s="4" t="s">
        <v>596</v>
      </c>
      <c r="T121" s="4" t="s">
        <v>596</v>
      </c>
      <c r="U121" s="4" t="s">
        <v>596</v>
      </c>
      <c r="V121" s="4" t="s">
        <v>596</v>
      </c>
      <c r="W121" s="4" t="s">
        <v>596</v>
      </c>
      <c r="X121" s="4" t="s">
        <v>596</v>
      </c>
      <c r="Y121" s="4" t="s">
        <v>596</v>
      </c>
      <c r="Z121" s="4" t="s">
        <v>596</v>
      </c>
      <c r="AA121" s="4" t="s">
        <v>596</v>
      </c>
      <c r="AB121" s="4" t="s">
        <v>596</v>
      </c>
      <c r="AC121" s="4" t="s">
        <v>596</v>
      </c>
      <c r="AD121" s="4" t="s">
        <v>596</v>
      </c>
      <c r="AE121" s="4" t="s">
        <v>596</v>
      </c>
      <c r="AF121" s="4" t="s">
        <v>596</v>
      </c>
    </row>
    <row r="122" spans="1:32">
      <c r="A122" s="5" t="str">
        <f>VLOOKUP(F122,[1]仓库信息!C:H,6,FALSE)</f>
        <v>杭州</v>
      </c>
      <c r="B122" s="6">
        <v>43756</v>
      </c>
      <c r="C122" s="4" t="s">
        <v>793</v>
      </c>
      <c r="D122" s="4" t="s">
        <v>328</v>
      </c>
      <c r="E122" s="4" t="s">
        <v>794</v>
      </c>
      <c r="F122" s="4" t="s">
        <v>614</v>
      </c>
      <c r="G122" s="4" t="s">
        <v>795</v>
      </c>
      <c r="H122" s="4" t="s">
        <v>596</v>
      </c>
      <c r="I122" s="4" t="s">
        <v>615</v>
      </c>
      <c r="J122" s="4" t="s">
        <v>590</v>
      </c>
      <c r="K122" s="4" t="s">
        <v>608</v>
      </c>
      <c r="L122" s="4" t="s">
        <v>622</v>
      </c>
      <c r="M122" s="4" t="s">
        <v>638</v>
      </c>
      <c r="N122" s="4" t="s">
        <v>622</v>
      </c>
      <c r="O122" s="4" t="s">
        <v>798</v>
      </c>
      <c r="P122" s="4" t="s">
        <v>638</v>
      </c>
      <c r="Q122" s="4" t="s">
        <v>596</v>
      </c>
      <c r="R122" s="8">
        <v>1</v>
      </c>
      <c r="S122" s="4" t="s">
        <v>596</v>
      </c>
      <c r="T122" s="4" t="s">
        <v>596</v>
      </c>
      <c r="U122" s="4" t="s">
        <v>596</v>
      </c>
      <c r="V122" s="4" t="s">
        <v>596</v>
      </c>
      <c r="W122" s="4" t="s">
        <v>596</v>
      </c>
      <c r="X122" s="4" t="s">
        <v>596</v>
      </c>
      <c r="Y122" s="4" t="s">
        <v>596</v>
      </c>
      <c r="Z122" s="4" t="s">
        <v>596</v>
      </c>
      <c r="AA122" s="4" t="s">
        <v>596</v>
      </c>
      <c r="AB122" s="4" t="s">
        <v>596</v>
      </c>
      <c r="AC122" s="4" t="s">
        <v>596</v>
      </c>
      <c r="AD122" s="4" t="s">
        <v>596</v>
      </c>
      <c r="AE122" s="4" t="s">
        <v>596</v>
      </c>
      <c r="AF122" s="4" t="s">
        <v>596</v>
      </c>
    </row>
    <row r="123" spans="1:32">
      <c r="A123" s="5" t="str">
        <f>VLOOKUP(F123,[1]仓库信息!C:H,6,FALSE)</f>
        <v>泉州</v>
      </c>
      <c r="B123" s="6">
        <v>43756</v>
      </c>
      <c r="C123" s="4" t="s">
        <v>793</v>
      </c>
      <c r="D123" s="4" t="s">
        <v>328</v>
      </c>
      <c r="E123" s="4" t="s">
        <v>794</v>
      </c>
      <c r="F123" s="4" t="s">
        <v>628</v>
      </c>
      <c r="G123" s="4" t="s">
        <v>795</v>
      </c>
      <c r="H123" s="4" t="s">
        <v>596</v>
      </c>
      <c r="I123" s="4" t="s">
        <v>629</v>
      </c>
      <c r="J123" s="4" t="s">
        <v>590</v>
      </c>
      <c r="K123" s="4" t="s">
        <v>799</v>
      </c>
      <c r="L123" s="4" t="s">
        <v>799</v>
      </c>
      <c r="M123" s="4" t="s">
        <v>596</v>
      </c>
      <c r="N123" s="4" t="s">
        <v>602</v>
      </c>
      <c r="O123" s="4" t="s">
        <v>602</v>
      </c>
      <c r="P123" s="4" t="s">
        <v>596</v>
      </c>
      <c r="Q123" s="4" t="s">
        <v>596</v>
      </c>
      <c r="R123" s="8">
        <v>1</v>
      </c>
      <c r="S123" s="4" t="s">
        <v>596</v>
      </c>
      <c r="T123" s="4" t="s">
        <v>596</v>
      </c>
      <c r="U123" s="4" t="s">
        <v>596</v>
      </c>
      <c r="V123" s="4" t="s">
        <v>596</v>
      </c>
      <c r="W123" s="4" t="s">
        <v>596</v>
      </c>
      <c r="X123" s="4" t="s">
        <v>596</v>
      </c>
      <c r="Y123" s="4" t="s">
        <v>596</v>
      </c>
      <c r="Z123" s="4" t="s">
        <v>596</v>
      </c>
      <c r="AA123" s="4" t="s">
        <v>596</v>
      </c>
      <c r="AB123" s="4" t="s">
        <v>596</v>
      </c>
      <c r="AC123" s="4" t="s">
        <v>596</v>
      </c>
      <c r="AD123" s="4" t="s">
        <v>596</v>
      </c>
      <c r="AE123" s="4" t="s">
        <v>596</v>
      </c>
      <c r="AF123" s="4" t="s">
        <v>596</v>
      </c>
    </row>
    <row r="124" spans="1:32">
      <c r="A124" s="5" t="str">
        <f>VLOOKUP(F124,[1]仓库信息!C:H,6,FALSE)</f>
        <v>南京</v>
      </c>
      <c r="B124" s="6">
        <v>43756</v>
      </c>
      <c r="C124" s="4" t="s">
        <v>793</v>
      </c>
      <c r="D124" s="4" t="s">
        <v>328</v>
      </c>
      <c r="E124" s="4" t="s">
        <v>794</v>
      </c>
      <c r="F124" s="4" t="s">
        <v>683</v>
      </c>
      <c r="G124" s="4" t="s">
        <v>795</v>
      </c>
      <c r="H124" s="4" t="s">
        <v>596</v>
      </c>
      <c r="I124" s="4" t="s">
        <v>684</v>
      </c>
      <c r="J124" s="4" t="s">
        <v>590</v>
      </c>
      <c r="K124" s="4" t="s">
        <v>727</v>
      </c>
      <c r="L124" s="4" t="s">
        <v>727</v>
      </c>
      <c r="M124" s="4" t="s">
        <v>596</v>
      </c>
      <c r="N124" s="4" t="s">
        <v>592</v>
      </c>
      <c r="O124" s="4" t="s">
        <v>592</v>
      </c>
      <c r="P124" s="4" t="s">
        <v>596</v>
      </c>
      <c r="Q124" s="4" t="s">
        <v>596</v>
      </c>
      <c r="R124" s="8">
        <v>1</v>
      </c>
      <c r="S124" s="4" t="s">
        <v>596</v>
      </c>
      <c r="T124" s="4" t="s">
        <v>596</v>
      </c>
      <c r="U124" s="4" t="s">
        <v>596</v>
      </c>
      <c r="V124" s="4" t="s">
        <v>596</v>
      </c>
      <c r="W124" s="4" t="s">
        <v>596</v>
      </c>
      <c r="X124" s="4" t="s">
        <v>596</v>
      </c>
      <c r="Y124" s="4" t="s">
        <v>596</v>
      </c>
      <c r="Z124" s="4" t="s">
        <v>596</v>
      </c>
      <c r="AA124" s="4" t="s">
        <v>596</v>
      </c>
      <c r="AB124" s="4" t="s">
        <v>596</v>
      </c>
      <c r="AC124" s="4" t="s">
        <v>596</v>
      </c>
      <c r="AD124" s="4" t="s">
        <v>596</v>
      </c>
      <c r="AE124" s="4" t="s">
        <v>596</v>
      </c>
      <c r="AF124" s="4" t="s">
        <v>596</v>
      </c>
    </row>
    <row r="125" spans="1:32">
      <c r="A125" s="5" t="str">
        <f>VLOOKUP(F125,[1]仓库信息!C:H,6,FALSE)</f>
        <v>嘉兴</v>
      </c>
      <c r="B125" s="6">
        <v>43756</v>
      </c>
      <c r="C125" s="4" t="s">
        <v>793</v>
      </c>
      <c r="D125" s="4" t="s">
        <v>328</v>
      </c>
      <c r="E125" s="4" t="s">
        <v>794</v>
      </c>
      <c r="F125" s="4" t="s">
        <v>739</v>
      </c>
      <c r="G125" s="4" t="s">
        <v>795</v>
      </c>
      <c r="H125" s="4" t="s">
        <v>596</v>
      </c>
      <c r="I125" s="4" t="s">
        <v>740</v>
      </c>
      <c r="J125" s="4" t="s">
        <v>590</v>
      </c>
      <c r="K125" s="4" t="s">
        <v>791</v>
      </c>
      <c r="L125" s="4" t="s">
        <v>791</v>
      </c>
      <c r="M125" s="4" t="s">
        <v>596</v>
      </c>
      <c r="N125" s="4" t="s">
        <v>800</v>
      </c>
      <c r="O125" s="4" t="s">
        <v>800</v>
      </c>
      <c r="P125" s="4" t="s">
        <v>596</v>
      </c>
      <c r="Q125" s="4" t="s">
        <v>596</v>
      </c>
      <c r="R125" s="8">
        <v>1</v>
      </c>
      <c r="S125" s="4" t="s">
        <v>596</v>
      </c>
      <c r="T125" s="4" t="s">
        <v>596</v>
      </c>
      <c r="U125" s="4" t="s">
        <v>596</v>
      </c>
      <c r="V125" s="4" t="s">
        <v>596</v>
      </c>
      <c r="W125" s="4" t="s">
        <v>596</v>
      </c>
      <c r="X125" s="4" t="s">
        <v>596</v>
      </c>
      <c r="Y125" s="4" t="s">
        <v>596</v>
      </c>
      <c r="Z125" s="4" t="s">
        <v>596</v>
      </c>
      <c r="AA125" s="4" t="s">
        <v>596</v>
      </c>
      <c r="AB125" s="4" t="s">
        <v>596</v>
      </c>
      <c r="AC125" s="4" t="s">
        <v>596</v>
      </c>
      <c r="AD125" s="4" t="s">
        <v>596</v>
      </c>
      <c r="AE125" s="4" t="s">
        <v>596</v>
      </c>
      <c r="AF125" s="4" t="s">
        <v>596</v>
      </c>
    </row>
    <row r="126" spans="1:32">
      <c r="A126" s="5" t="str">
        <f>VLOOKUP(F126,[1]仓库信息!C:H,6,FALSE)</f>
        <v>武汉</v>
      </c>
      <c r="B126" s="6">
        <v>43756</v>
      </c>
      <c r="C126" s="4" t="s">
        <v>793</v>
      </c>
      <c r="D126" s="4" t="s">
        <v>328</v>
      </c>
      <c r="E126" s="4" t="s">
        <v>794</v>
      </c>
      <c r="F126" s="4" t="s">
        <v>686</v>
      </c>
      <c r="G126" s="4" t="s">
        <v>795</v>
      </c>
      <c r="H126" s="4" t="s">
        <v>596</v>
      </c>
      <c r="I126" s="4" t="s">
        <v>687</v>
      </c>
      <c r="J126" s="4" t="s">
        <v>590</v>
      </c>
      <c r="K126" s="4" t="s">
        <v>801</v>
      </c>
      <c r="L126" s="4" t="s">
        <v>801</v>
      </c>
      <c r="M126" s="4" t="s">
        <v>596</v>
      </c>
      <c r="N126" s="4" t="s">
        <v>622</v>
      </c>
      <c r="O126" s="4" t="s">
        <v>622</v>
      </c>
      <c r="P126" s="4" t="s">
        <v>596</v>
      </c>
      <c r="Q126" s="4" t="s">
        <v>596</v>
      </c>
      <c r="R126" s="8">
        <v>3</v>
      </c>
      <c r="S126" s="4" t="s">
        <v>596</v>
      </c>
      <c r="T126" s="4" t="s">
        <v>596</v>
      </c>
      <c r="U126" s="4" t="s">
        <v>596</v>
      </c>
      <c r="V126" s="4" t="s">
        <v>596</v>
      </c>
      <c r="W126" s="4" t="s">
        <v>596</v>
      </c>
      <c r="X126" s="4" t="s">
        <v>596</v>
      </c>
      <c r="Y126" s="4" t="s">
        <v>596</v>
      </c>
      <c r="Z126" s="4" t="s">
        <v>596</v>
      </c>
      <c r="AA126" s="4" t="s">
        <v>596</v>
      </c>
      <c r="AB126" s="4" t="s">
        <v>596</v>
      </c>
      <c r="AC126" s="4" t="s">
        <v>596</v>
      </c>
      <c r="AD126" s="4" t="s">
        <v>596</v>
      </c>
      <c r="AE126" s="4" t="s">
        <v>596</v>
      </c>
      <c r="AF126" s="4" t="s">
        <v>596</v>
      </c>
    </row>
    <row r="127" spans="1:32">
      <c r="A127" s="5" t="str">
        <f>VLOOKUP(F127,[1]仓库信息!C:H,6,FALSE)</f>
        <v>金华</v>
      </c>
      <c r="B127" s="6">
        <v>43756</v>
      </c>
      <c r="C127" s="4" t="s">
        <v>793</v>
      </c>
      <c r="D127" s="4" t="s">
        <v>328</v>
      </c>
      <c r="E127" s="4" t="s">
        <v>794</v>
      </c>
      <c r="F127" s="4" t="s">
        <v>688</v>
      </c>
      <c r="G127" s="4" t="s">
        <v>795</v>
      </c>
      <c r="H127" s="4" t="s">
        <v>596</v>
      </c>
      <c r="I127" s="4" t="s">
        <v>689</v>
      </c>
      <c r="J127" s="4" t="s">
        <v>590</v>
      </c>
      <c r="K127" s="4" t="s">
        <v>802</v>
      </c>
      <c r="L127" s="4" t="s">
        <v>802</v>
      </c>
      <c r="M127" s="4" t="s">
        <v>596</v>
      </c>
      <c r="N127" s="4" t="s">
        <v>801</v>
      </c>
      <c r="O127" s="4" t="s">
        <v>801</v>
      </c>
      <c r="P127" s="4" t="s">
        <v>596</v>
      </c>
      <c r="Q127" s="4" t="s">
        <v>596</v>
      </c>
      <c r="R127" s="8">
        <v>1</v>
      </c>
      <c r="S127" s="4" t="s">
        <v>596</v>
      </c>
      <c r="T127" s="4" t="s">
        <v>596</v>
      </c>
      <c r="U127" s="4" t="s">
        <v>596</v>
      </c>
      <c r="V127" s="4" t="s">
        <v>596</v>
      </c>
      <c r="W127" s="4" t="s">
        <v>596</v>
      </c>
      <c r="X127" s="4" t="s">
        <v>596</v>
      </c>
      <c r="Y127" s="4" t="s">
        <v>596</v>
      </c>
      <c r="Z127" s="4" t="s">
        <v>596</v>
      </c>
      <c r="AA127" s="4" t="s">
        <v>596</v>
      </c>
      <c r="AB127" s="4" t="s">
        <v>596</v>
      </c>
      <c r="AC127" s="4" t="s">
        <v>596</v>
      </c>
      <c r="AD127" s="4" t="s">
        <v>596</v>
      </c>
      <c r="AE127" s="4" t="s">
        <v>596</v>
      </c>
      <c r="AF127" s="4" t="s">
        <v>596</v>
      </c>
    </row>
    <row r="128" spans="1:32">
      <c r="A128" s="5" t="str">
        <f>VLOOKUP(F128,[1]仓库信息!C:H,6,FALSE)</f>
        <v>无锡</v>
      </c>
      <c r="B128" s="6">
        <v>43756</v>
      </c>
      <c r="C128" s="4" t="s">
        <v>793</v>
      </c>
      <c r="D128" s="4" t="s">
        <v>328</v>
      </c>
      <c r="E128" s="4" t="s">
        <v>794</v>
      </c>
      <c r="F128" s="4" t="s">
        <v>692</v>
      </c>
      <c r="G128" s="4" t="s">
        <v>795</v>
      </c>
      <c r="H128" s="4" t="s">
        <v>596</v>
      </c>
      <c r="I128" s="4" t="s">
        <v>693</v>
      </c>
      <c r="J128" s="4" t="s">
        <v>590</v>
      </c>
      <c r="K128" s="4" t="s">
        <v>669</v>
      </c>
      <c r="L128" s="4" t="s">
        <v>669</v>
      </c>
      <c r="M128" s="4" t="s">
        <v>596</v>
      </c>
      <c r="N128" s="4" t="s">
        <v>738</v>
      </c>
      <c r="O128" s="4" t="s">
        <v>738</v>
      </c>
      <c r="P128" s="4" t="s">
        <v>596</v>
      </c>
      <c r="Q128" s="4" t="s">
        <v>596</v>
      </c>
      <c r="R128" s="8">
        <v>2</v>
      </c>
      <c r="S128" s="4" t="s">
        <v>596</v>
      </c>
      <c r="T128" s="4" t="s">
        <v>596</v>
      </c>
      <c r="U128" s="4" t="s">
        <v>596</v>
      </c>
      <c r="V128" s="4" t="s">
        <v>596</v>
      </c>
      <c r="W128" s="4" t="s">
        <v>596</v>
      </c>
      <c r="X128" s="4" t="s">
        <v>596</v>
      </c>
      <c r="Y128" s="4" t="s">
        <v>596</v>
      </c>
      <c r="Z128" s="4" t="s">
        <v>596</v>
      </c>
      <c r="AA128" s="4" t="s">
        <v>596</v>
      </c>
      <c r="AB128" s="4" t="s">
        <v>596</v>
      </c>
      <c r="AC128" s="4" t="s">
        <v>596</v>
      </c>
      <c r="AD128" s="4" t="s">
        <v>596</v>
      </c>
      <c r="AE128" s="4" t="s">
        <v>596</v>
      </c>
      <c r="AF128" s="4" t="s">
        <v>596</v>
      </c>
    </row>
    <row r="129" spans="1:32">
      <c r="A129" s="5" t="str">
        <f>VLOOKUP(F129,[1]仓库信息!C:H,6,FALSE)</f>
        <v>嘉定</v>
      </c>
      <c r="B129" s="6">
        <v>43756</v>
      </c>
      <c r="C129" s="4" t="s">
        <v>803</v>
      </c>
      <c r="D129" s="4" t="s">
        <v>346</v>
      </c>
      <c r="E129" s="4" t="s">
        <v>804</v>
      </c>
      <c r="F129" s="4" t="s">
        <v>586</v>
      </c>
      <c r="G129" s="4" t="s">
        <v>805</v>
      </c>
      <c r="H129" s="4" t="s">
        <v>806</v>
      </c>
      <c r="I129" s="4" t="s">
        <v>589</v>
      </c>
      <c r="J129" s="4" t="s">
        <v>590</v>
      </c>
      <c r="K129" s="4" t="s">
        <v>728</v>
      </c>
      <c r="L129" s="4" t="s">
        <v>728</v>
      </c>
      <c r="M129" s="4" t="s">
        <v>596</v>
      </c>
      <c r="N129" s="4" t="s">
        <v>715</v>
      </c>
      <c r="O129" s="4" t="s">
        <v>715</v>
      </c>
      <c r="P129" s="4" t="s">
        <v>596</v>
      </c>
      <c r="Q129" s="4" t="s">
        <v>596</v>
      </c>
      <c r="R129" s="8">
        <v>4</v>
      </c>
      <c r="S129" s="4" t="s">
        <v>596</v>
      </c>
      <c r="T129" s="4" t="s">
        <v>596</v>
      </c>
      <c r="U129" s="4" t="s">
        <v>596</v>
      </c>
      <c r="V129" s="4" t="s">
        <v>596</v>
      </c>
      <c r="W129" s="4" t="s">
        <v>646</v>
      </c>
      <c r="X129" s="4" t="s">
        <v>596</v>
      </c>
      <c r="Y129" s="4" t="s">
        <v>596</v>
      </c>
      <c r="Z129" s="4" t="s">
        <v>596</v>
      </c>
      <c r="AA129" s="4" t="s">
        <v>596</v>
      </c>
      <c r="AB129" s="4" t="s">
        <v>596</v>
      </c>
      <c r="AC129" s="4" t="s">
        <v>596</v>
      </c>
      <c r="AD129" s="4" t="s">
        <v>596</v>
      </c>
      <c r="AE129" s="4" t="s">
        <v>596</v>
      </c>
      <c r="AF129" s="4" t="s">
        <v>596</v>
      </c>
    </row>
    <row r="130" spans="1:32">
      <c r="A130" s="5" t="str">
        <f>VLOOKUP(F130,[1]仓库信息!C:H,6,FALSE)</f>
        <v>广州</v>
      </c>
      <c r="B130" s="6">
        <v>43756</v>
      </c>
      <c r="C130" s="4" t="s">
        <v>803</v>
      </c>
      <c r="D130" s="4" t="s">
        <v>346</v>
      </c>
      <c r="E130" s="4" t="s">
        <v>804</v>
      </c>
      <c r="F130" s="4" t="s">
        <v>597</v>
      </c>
      <c r="G130" s="4" t="s">
        <v>805</v>
      </c>
      <c r="H130" s="4" t="s">
        <v>806</v>
      </c>
      <c r="I130" s="4" t="s">
        <v>598</v>
      </c>
      <c r="J130" s="4" t="s">
        <v>590</v>
      </c>
      <c r="K130" s="4" t="s">
        <v>769</v>
      </c>
      <c r="L130" s="4" t="s">
        <v>603</v>
      </c>
      <c r="M130" s="4" t="s">
        <v>658</v>
      </c>
      <c r="N130" s="4" t="s">
        <v>754</v>
      </c>
      <c r="O130" s="4" t="s">
        <v>742</v>
      </c>
      <c r="P130" s="4" t="s">
        <v>638</v>
      </c>
      <c r="Q130" s="4" t="s">
        <v>596</v>
      </c>
      <c r="R130" s="8">
        <v>4</v>
      </c>
      <c r="S130" s="4" t="s">
        <v>596</v>
      </c>
      <c r="T130" s="4" t="s">
        <v>596</v>
      </c>
      <c r="U130" s="4" t="s">
        <v>596</v>
      </c>
      <c r="V130" s="4" t="s">
        <v>596</v>
      </c>
      <c r="W130" s="4" t="s">
        <v>612</v>
      </c>
      <c r="X130" s="4" t="s">
        <v>596</v>
      </c>
      <c r="Y130" s="4" t="s">
        <v>596</v>
      </c>
      <c r="Z130" s="4" t="s">
        <v>596</v>
      </c>
      <c r="AA130" s="4" t="s">
        <v>682</v>
      </c>
      <c r="AB130" s="4" t="s">
        <v>596</v>
      </c>
      <c r="AC130" s="4" t="s">
        <v>596</v>
      </c>
      <c r="AD130" s="4" t="s">
        <v>596</v>
      </c>
      <c r="AE130" s="4" t="s">
        <v>596</v>
      </c>
      <c r="AF130" s="4" t="s">
        <v>596</v>
      </c>
    </row>
    <row r="131" spans="1:32">
      <c r="A131" s="5" t="str">
        <f>VLOOKUP(F131,[1]仓库信息!C:H,6,FALSE)</f>
        <v>天津</v>
      </c>
      <c r="B131" s="6">
        <v>43756</v>
      </c>
      <c r="C131" s="4" t="s">
        <v>803</v>
      </c>
      <c r="D131" s="4" t="s">
        <v>346</v>
      </c>
      <c r="E131" s="4" t="s">
        <v>804</v>
      </c>
      <c r="F131" s="4" t="s">
        <v>663</v>
      </c>
      <c r="G131" s="4" t="s">
        <v>805</v>
      </c>
      <c r="H131" s="4" t="s">
        <v>806</v>
      </c>
      <c r="I131" s="4" t="s">
        <v>666</v>
      </c>
      <c r="J131" s="4" t="s">
        <v>590</v>
      </c>
      <c r="K131" s="4" t="s">
        <v>737</v>
      </c>
      <c r="L131" s="4" t="s">
        <v>737</v>
      </c>
      <c r="M131" s="4" t="s">
        <v>596</v>
      </c>
      <c r="N131" s="4" t="s">
        <v>707</v>
      </c>
      <c r="O131" s="4" t="s">
        <v>707</v>
      </c>
      <c r="P131" s="4" t="s">
        <v>596</v>
      </c>
      <c r="Q131" s="4" t="s">
        <v>596</v>
      </c>
      <c r="R131" s="8">
        <v>1</v>
      </c>
      <c r="S131" s="4" t="s">
        <v>596</v>
      </c>
      <c r="T131" s="4" t="s">
        <v>596</v>
      </c>
      <c r="U131" s="4" t="s">
        <v>596</v>
      </c>
      <c r="V131" s="4" t="s">
        <v>596</v>
      </c>
      <c r="W131" s="4" t="s">
        <v>601</v>
      </c>
      <c r="X131" s="4" t="s">
        <v>596</v>
      </c>
      <c r="Y131" s="4" t="s">
        <v>596</v>
      </c>
      <c r="Z131" s="4" t="s">
        <v>596</v>
      </c>
      <c r="AA131" s="4" t="s">
        <v>596</v>
      </c>
      <c r="AB131" s="4" t="s">
        <v>596</v>
      </c>
      <c r="AC131" s="4" t="s">
        <v>596</v>
      </c>
      <c r="AD131" s="4" t="s">
        <v>596</v>
      </c>
      <c r="AE131" s="4" t="s">
        <v>596</v>
      </c>
      <c r="AF131" s="4" t="s">
        <v>596</v>
      </c>
    </row>
    <row r="132" spans="1:32">
      <c r="A132" s="5" t="str">
        <f>VLOOKUP(F132,[1]仓库信息!C:H,6,FALSE)</f>
        <v>重庆</v>
      </c>
      <c r="B132" s="6">
        <v>43756</v>
      </c>
      <c r="C132" s="4" t="s">
        <v>803</v>
      </c>
      <c r="D132" s="4" t="s">
        <v>346</v>
      </c>
      <c r="E132" s="4" t="s">
        <v>804</v>
      </c>
      <c r="F132" s="4" t="s">
        <v>765</v>
      </c>
      <c r="G132" s="4" t="s">
        <v>805</v>
      </c>
      <c r="H132" s="4" t="s">
        <v>806</v>
      </c>
      <c r="I132" s="4" t="s">
        <v>768</v>
      </c>
      <c r="J132" s="4" t="s">
        <v>590</v>
      </c>
      <c r="K132" s="4" t="s">
        <v>678</v>
      </c>
      <c r="L132" s="4" t="s">
        <v>678</v>
      </c>
      <c r="M132" s="4" t="s">
        <v>596</v>
      </c>
      <c r="N132" s="4" t="s">
        <v>690</v>
      </c>
      <c r="O132" s="4" t="s">
        <v>690</v>
      </c>
      <c r="P132" s="4" t="s">
        <v>596</v>
      </c>
      <c r="Q132" s="4" t="s">
        <v>596</v>
      </c>
      <c r="R132" s="8">
        <v>2</v>
      </c>
      <c r="S132" s="4" t="s">
        <v>596</v>
      </c>
      <c r="T132" s="4" t="s">
        <v>596</v>
      </c>
      <c r="U132" s="4" t="s">
        <v>596</v>
      </c>
      <c r="V132" s="4" t="s">
        <v>596</v>
      </c>
      <c r="W132" s="4" t="s">
        <v>593</v>
      </c>
      <c r="X132" s="4" t="s">
        <v>593</v>
      </c>
      <c r="Y132" s="4" t="s">
        <v>596</v>
      </c>
      <c r="Z132" s="4" t="s">
        <v>596</v>
      </c>
      <c r="AA132" s="4" t="s">
        <v>596</v>
      </c>
      <c r="AB132" s="4" t="s">
        <v>596</v>
      </c>
      <c r="AC132" s="4" t="s">
        <v>596</v>
      </c>
      <c r="AD132" s="4" t="s">
        <v>596</v>
      </c>
      <c r="AE132" s="4" t="s">
        <v>596</v>
      </c>
      <c r="AF132" s="4" t="s">
        <v>596</v>
      </c>
    </row>
    <row r="133" spans="1:32">
      <c r="A133" s="5" t="str">
        <f>VLOOKUP(F133,[1]仓库信息!C:H,6,FALSE)</f>
        <v>成都2</v>
      </c>
      <c r="B133" s="6">
        <v>43756</v>
      </c>
      <c r="C133" s="4" t="s">
        <v>803</v>
      </c>
      <c r="D133" s="4" t="s">
        <v>346</v>
      </c>
      <c r="E133" s="4" t="s">
        <v>804</v>
      </c>
      <c r="F133" s="4" t="s">
        <v>610</v>
      </c>
      <c r="G133" s="4" t="s">
        <v>805</v>
      </c>
      <c r="H133" s="4" t="s">
        <v>806</v>
      </c>
      <c r="I133" s="4" t="s">
        <v>611</v>
      </c>
      <c r="J133" s="4" t="s">
        <v>590</v>
      </c>
      <c r="K133" s="4" t="s">
        <v>754</v>
      </c>
      <c r="L133" s="4" t="s">
        <v>754</v>
      </c>
      <c r="M133" s="4" t="s">
        <v>596</v>
      </c>
      <c r="N133" s="4" t="s">
        <v>756</v>
      </c>
      <c r="O133" s="4" t="s">
        <v>756</v>
      </c>
      <c r="P133" s="4" t="s">
        <v>596</v>
      </c>
      <c r="Q133" s="4" t="s">
        <v>596</v>
      </c>
      <c r="R133" s="8">
        <v>3</v>
      </c>
      <c r="S133" s="4" t="s">
        <v>596</v>
      </c>
      <c r="T133" s="4" t="s">
        <v>596</v>
      </c>
      <c r="U133" s="4" t="s">
        <v>596</v>
      </c>
      <c r="V133" s="4" t="s">
        <v>596</v>
      </c>
      <c r="W133" s="4" t="s">
        <v>596</v>
      </c>
      <c r="X133" s="4" t="s">
        <v>596</v>
      </c>
      <c r="Y133" s="4" t="s">
        <v>596</v>
      </c>
      <c r="Z133" s="4" t="s">
        <v>596</v>
      </c>
      <c r="AA133" s="4" t="s">
        <v>596</v>
      </c>
      <c r="AB133" s="4" t="s">
        <v>596</v>
      </c>
      <c r="AC133" s="4" t="s">
        <v>596</v>
      </c>
      <c r="AD133" s="4" t="s">
        <v>596</v>
      </c>
      <c r="AE133" s="4" t="s">
        <v>596</v>
      </c>
      <c r="AF133" s="4" t="s">
        <v>596</v>
      </c>
    </row>
    <row r="134" spans="1:32">
      <c r="A134" s="5" t="str">
        <f>VLOOKUP(F134,[1]仓库信息!C:H,6,FALSE)</f>
        <v>合肥</v>
      </c>
      <c r="B134" s="6">
        <v>43756</v>
      </c>
      <c r="C134" s="4" t="s">
        <v>803</v>
      </c>
      <c r="D134" s="4" t="s">
        <v>346</v>
      </c>
      <c r="E134" s="4" t="s">
        <v>804</v>
      </c>
      <c r="F134" s="4" t="s">
        <v>700</v>
      </c>
      <c r="G134" s="4" t="s">
        <v>805</v>
      </c>
      <c r="H134" s="4" t="s">
        <v>806</v>
      </c>
      <c r="I134" s="4" t="s">
        <v>701</v>
      </c>
      <c r="J134" s="4" t="s">
        <v>590</v>
      </c>
      <c r="K134" s="4" t="s">
        <v>675</v>
      </c>
      <c r="L134" s="4" t="s">
        <v>675</v>
      </c>
      <c r="M134" s="4" t="s">
        <v>596</v>
      </c>
      <c r="N134" s="4" t="s">
        <v>742</v>
      </c>
      <c r="O134" s="4" t="s">
        <v>742</v>
      </c>
      <c r="P134" s="4" t="s">
        <v>596</v>
      </c>
      <c r="Q134" s="4" t="s">
        <v>596</v>
      </c>
      <c r="R134" s="8">
        <v>3</v>
      </c>
      <c r="S134" s="4" t="s">
        <v>596</v>
      </c>
      <c r="T134" s="4" t="s">
        <v>596</v>
      </c>
      <c r="U134" s="4" t="s">
        <v>596</v>
      </c>
      <c r="V134" s="4" t="s">
        <v>596</v>
      </c>
      <c r="W134" s="4" t="s">
        <v>596</v>
      </c>
      <c r="X134" s="4" t="s">
        <v>596</v>
      </c>
      <c r="Y134" s="4" t="s">
        <v>596</v>
      </c>
      <c r="Z134" s="4" t="s">
        <v>596</v>
      </c>
      <c r="AA134" s="4" t="s">
        <v>596</v>
      </c>
      <c r="AB134" s="4" t="s">
        <v>596</v>
      </c>
      <c r="AC134" s="4" t="s">
        <v>596</v>
      </c>
      <c r="AD134" s="4" t="s">
        <v>596</v>
      </c>
      <c r="AE134" s="4" t="s">
        <v>596</v>
      </c>
      <c r="AF134" s="4" t="s">
        <v>596</v>
      </c>
    </row>
    <row r="135" spans="1:32">
      <c r="A135" s="5" t="str">
        <f>VLOOKUP(F135,[1]仓库信息!C:H,6,FALSE)</f>
        <v>杭州</v>
      </c>
      <c r="B135" s="6">
        <v>43756</v>
      </c>
      <c r="C135" s="4" t="s">
        <v>803</v>
      </c>
      <c r="D135" s="4" t="s">
        <v>346</v>
      </c>
      <c r="E135" s="4" t="s">
        <v>804</v>
      </c>
      <c r="F135" s="4" t="s">
        <v>614</v>
      </c>
      <c r="G135" s="4" t="s">
        <v>805</v>
      </c>
      <c r="H135" s="4" t="s">
        <v>806</v>
      </c>
      <c r="I135" s="4" t="s">
        <v>615</v>
      </c>
      <c r="J135" s="4" t="s">
        <v>590</v>
      </c>
      <c r="K135" s="4" t="s">
        <v>670</v>
      </c>
      <c r="L135" s="4" t="s">
        <v>670</v>
      </c>
      <c r="M135" s="4" t="s">
        <v>596</v>
      </c>
      <c r="N135" s="4" t="s">
        <v>613</v>
      </c>
      <c r="O135" s="4" t="s">
        <v>613</v>
      </c>
      <c r="P135" s="4" t="s">
        <v>596</v>
      </c>
      <c r="Q135" s="4" t="s">
        <v>596</v>
      </c>
      <c r="R135" s="8">
        <v>3</v>
      </c>
      <c r="S135" s="4" t="s">
        <v>596</v>
      </c>
      <c r="T135" s="4" t="s">
        <v>596</v>
      </c>
      <c r="U135" s="4" t="s">
        <v>596</v>
      </c>
      <c r="V135" s="4" t="s">
        <v>596</v>
      </c>
      <c r="W135" s="4" t="s">
        <v>658</v>
      </c>
      <c r="X135" s="4" t="s">
        <v>596</v>
      </c>
      <c r="Y135" s="4" t="s">
        <v>596</v>
      </c>
      <c r="Z135" s="4" t="s">
        <v>596</v>
      </c>
      <c r="AA135" s="4" t="s">
        <v>596</v>
      </c>
      <c r="AB135" s="4" t="s">
        <v>596</v>
      </c>
      <c r="AC135" s="4" t="s">
        <v>596</v>
      </c>
      <c r="AD135" s="4" t="s">
        <v>596</v>
      </c>
      <c r="AE135" s="4" t="s">
        <v>596</v>
      </c>
      <c r="AF135" s="4" t="s">
        <v>596</v>
      </c>
    </row>
    <row r="136" spans="1:32">
      <c r="A136" s="5" t="str">
        <f>VLOOKUP(F136,[1]仓库信息!C:H,6,FALSE)</f>
        <v>惠州</v>
      </c>
      <c r="B136" s="6">
        <v>43756</v>
      </c>
      <c r="C136" s="4" t="s">
        <v>803</v>
      </c>
      <c r="D136" s="4" t="s">
        <v>346</v>
      </c>
      <c r="E136" s="4" t="s">
        <v>804</v>
      </c>
      <c r="F136" s="4" t="s">
        <v>618</v>
      </c>
      <c r="G136" s="4" t="s">
        <v>805</v>
      </c>
      <c r="H136" s="4" t="s">
        <v>806</v>
      </c>
      <c r="I136" s="4" t="s">
        <v>619</v>
      </c>
      <c r="J136" s="4" t="s">
        <v>590</v>
      </c>
      <c r="K136" s="4" t="s">
        <v>602</v>
      </c>
      <c r="L136" s="4" t="s">
        <v>600</v>
      </c>
      <c r="M136" s="4" t="s">
        <v>638</v>
      </c>
      <c r="N136" s="4" t="s">
        <v>734</v>
      </c>
      <c r="O136" s="4" t="s">
        <v>730</v>
      </c>
      <c r="P136" s="4" t="s">
        <v>638</v>
      </c>
      <c r="Q136" s="4" t="s">
        <v>596</v>
      </c>
      <c r="R136" s="8">
        <v>1</v>
      </c>
      <c r="S136" s="4" t="s">
        <v>596</v>
      </c>
      <c r="T136" s="4" t="s">
        <v>596</v>
      </c>
      <c r="U136" s="4" t="s">
        <v>596</v>
      </c>
      <c r="V136" s="4" t="s">
        <v>596</v>
      </c>
      <c r="W136" s="4" t="s">
        <v>732</v>
      </c>
      <c r="X136" s="4" t="s">
        <v>646</v>
      </c>
      <c r="Y136" s="4" t="s">
        <v>596</v>
      </c>
      <c r="Z136" s="4" t="s">
        <v>596</v>
      </c>
      <c r="AA136" s="4" t="s">
        <v>596</v>
      </c>
      <c r="AB136" s="4" t="s">
        <v>596</v>
      </c>
      <c r="AC136" s="4" t="s">
        <v>596</v>
      </c>
      <c r="AD136" s="4" t="s">
        <v>596</v>
      </c>
      <c r="AE136" s="4" t="s">
        <v>596</v>
      </c>
      <c r="AF136" s="4" t="s">
        <v>596</v>
      </c>
    </row>
    <row r="137" spans="1:32">
      <c r="A137" s="5" t="str">
        <f>VLOOKUP(F137,[1]仓库信息!C:H,6,FALSE)</f>
        <v>南京</v>
      </c>
      <c r="B137" s="6">
        <v>43756</v>
      </c>
      <c r="C137" s="4" t="s">
        <v>803</v>
      </c>
      <c r="D137" s="4" t="s">
        <v>346</v>
      </c>
      <c r="E137" s="4" t="s">
        <v>804</v>
      </c>
      <c r="F137" s="4" t="s">
        <v>683</v>
      </c>
      <c r="G137" s="4" t="s">
        <v>805</v>
      </c>
      <c r="H137" s="4" t="s">
        <v>806</v>
      </c>
      <c r="I137" s="4" t="s">
        <v>684</v>
      </c>
      <c r="J137" s="4" t="s">
        <v>590</v>
      </c>
      <c r="K137" s="4" t="s">
        <v>617</v>
      </c>
      <c r="L137" s="4" t="s">
        <v>617</v>
      </c>
      <c r="M137" s="4" t="s">
        <v>596</v>
      </c>
      <c r="N137" s="4" t="s">
        <v>723</v>
      </c>
      <c r="O137" s="4" t="s">
        <v>723</v>
      </c>
      <c r="P137" s="4" t="s">
        <v>596</v>
      </c>
      <c r="Q137" s="4" t="s">
        <v>596</v>
      </c>
      <c r="R137" s="8">
        <v>4</v>
      </c>
      <c r="S137" s="4" t="s">
        <v>596</v>
      </c>
      <c r="T137" s="4" t="s">
        <v>596</v>
      </c>
      <c r="U137" s="4" t="s">
        <v>596</v>
      </c>
      <c r="V137" s="4" t="s">
        <v>596</v>
      </c>
      <c r="W137" s="4" t="s">
        <v>596</v>
      </c>
      <c r="X137" s="4" t="s">
        <v>596</v>
      </c>
      <c r="Y137" s="4" t="s">
        <v>596</v>
      </c>
      <c r="Z137" s="4" t="s">
        <v>596</v>
      </c>
      <c r="AA137" s="4" t="s">
        <v>596</v>
      </c>
      <c r="AB137" s="4" t="s">
        <v>596</v>
      </c>
      <c r="AC137" s="4" t="s">
        <v>596</v>
      </c>
      <c r="AD137" s="4" t="s">
        <v>596</v>
      </c>
      <c r="AE137" s="4" t="s">
        <v>596</v>
      </c>
      <c r="AF137" s="4" t="s">
        <v>596</v>
      </c>
    </row>
    <row r="138" spans="1:32">
      <c r="A138" s="5" t="str">
        <f>VLOOKUP(F138,[1]仓库信息!C:H,6,FALSE)</f>
        <v>沈阳</v>
      </c>
      <c r="B138" s="6">
        <v>43756</v>
      </c>
      <c r="C138" s="4" t="s">
        <v>803</v>
      </c>
      <c r="D138" s="4" t="s">
        <v>346</v>
      </c>
      <c r="E138" s="4" t="s">
        <v>804</v>
      </c>
      <c r="F138" s="4" t="s">
        <v>635</v>
      </c>
      <c r="G138" s="4" t="s">
        <v>805</v>
      </c>
      <c r="H138" s="4" t="s">
        <v>806</v>
      </c>
      <c r="I138" s="4" t="s">
        <v>636</v>
      </c>
      <c r="J138" s="4" t="s">
        <v>590</v>
      </c>
      <c r="K138" s="4" t="s">
        <v>729</v>
      </c>
      <c r="L138" s="4" t="s">
        <v>714</v>
      </c>
      <c r="M138" s="4" t="s">
        <v>638</v>
      </c>
      <c r="N138" s="4" t="s">
        <v>715</v>
      </c>
      <c r="O138" s="4" t="s">
        <v>769</v>
      </c>
      <c r="P138" s="4" t="s">
        <v>638</v>
      </c>
      <c r="Q138" s="4" t="s">
        <v>596</v>
      </c>
      <c r="R138" s="8">
        <v>3</v>
      </c>
      <c r="S138" s="4" t="s">
        <v>596</v>
      </c>
      <c r="T138" s="4" t="s">
        <v>596</v>
      </c>
      <c r="U138" s="4" t="s">
        <v>596</v>
      </c>
      <c r="V138" s="4" t="s">
        <v>596</v>
      </c>
      <c r="W138" s="4" t="s">
        <v>596</v>
      </c>
      <c r="X138" s="4" t="s">
        <v>596</v>
      </c>
      <c r="Y138" s="4" t="s">
        <v>596</v>
      </c>
      <c r="Z138" s="4" t="s">
        <v>596</v>
      </c>
      <c r="AA138" s="4" t="s">
        <v>596</v>
      </c>
      <c r="AB138" s="4" t="s">
        <v>596</v>
      </c>
      <c r="AC138" s="4" t="s">
        <v>596</v>
      </c>
      <c r="AD138" s="4" t="s">
        <v>596</v>
      </c>
      <c r="AE138" s="4" t="s">
        <v>596</v>
      </c>
      <c r="AF138" s="4" t="s">
        <v>596</v>
      </c>
    </row>
    <row r="139" spans="1:32">
      <c r="A139" s="5" t="str">
        <f>VLOOKUP(F139,[1]仓库信息!C:H,6,FALSE)</f>
        <v>北京</v>
      </c>
      <c r="B139" s="6">
        <v>43756</v>
      </c>
      <c r="C139" s="4" t="s">
        <v>803</v>
      </c>
      <c r="D139" s="4" t="s">
        <v>346</v>
      </c>
      <c r="E139" s="4" t="s">
        <v>804</v>
      </c>
      <c r="F139" s="4" t="s">
        <v>656</v>
      </c>
      <c r="G139" s="4" t="s">
        <v>805</v>
      </c>
      <c r="H139" s="4" t="s">
        <v>806</v>
      </c>
      <c r="I139" s="4" t="s">
        <v>657</v>
      </c>
      <c r="J139" s="4" t="s">
        <v>590</v>
      </c>
      <c r="K139" s="4" t="s">
        <v>749</v>
      </c>
      <c r="L139" s="4" t="s">
        <v>757</v>
      </c>
      <c r="M139" s="4" t="s">
        <v>604</v>
      </c>
      <c r="N139" s="4" t="s">
        <v>670</v>
      </c>
      <c r="O139" s="4" t="s">
        <v>612</v>
      </c>
      <c r="P139" s="4" t="s">
        <v>604</v>
      </c>
      <c r="Q139" s="4" t="s">
        <v>596</v>
      </c>
      <c r="R139" s="8">
        <v>1</v>
      </c>
      <c r="S139" s="4" t="s">
        <v>596</v>
      </c>
      <c r="T139" s="4" t="s">
        <v>596</v>
      </c>
      <c r="U139" s="4" t="s">
        <v>596</v>
      </c>
      <c r="V139" s="4" t="s">
        <v>596</v>
      </c>
      <c r="W139" s="4" t="s">
        <v>596</v>
      </c>
      <c r="X139" s="4" t="s">
        <v>596</v>
      </c>
      <c r="Y139" s="4" t="s">
        <v>596</v>
      </c>
      <c r="Z139" s="4" t="s">
        <v>596</v>
      </c>
      <c r="AA139" s="4" t="s">
        <v>596</v>
      </c>
      <c r="AB139" s="4" t="s">
        <v>596</v>
      </c>
      <c r="AC139" s="4" t="s">
        <v>596</v>
      </c>
      <c r="AD139" s="4" t="s">
        <v>596</v>
      </c>
      <c r="AE139" s="4" t="s">
        <v>596</v>
      </c>
      <c r="AF139" s="4" t="s">
        <v>596</v>
      </c>
    </row>
    <row r="140" spans="1:32">
      <c r="A140" s="5" t="str">
        <f>VLOOKUP(F140,[1]仓库信息!C:H,6,FALSE)</f>
        <v>嘉兴</v>
      </c>
      <c r="B140" s="6">
        <v>43756</v>
      </c>
      <c r="C140" s="4" t="s">
        <v>803</v>
      </c>
      <c r="D140" s="4" t="s">
        <v>346</v>
      </c>
      <c r="E140" s="4" t="s">
        <v>804</v>
      </c>
      <c r="F140" s="4" t="s">
        <v>739</v>
      </c>
      <c r="G140" s="4" t="s">
        <v>805</v>
      </c>
      <c r="H140" s="4" t="s">
        <v>806</v>
      </c>
      <c r="I140" s="4" t="s">
        <v>740</v>
      </c>
      <c r="J140" s="4" t="s">
        <v>590</v>
      </c>
      <c r="K140" s="4" t="s">
        <v>791</v>
      </c>
      <c r="L140" s="4" t="s">
        <v>800</v>
      </c>
      <c r="M140" s="4" t="s">
        <v>638</v>
      </c>
      <c r="N140" s="4" t="s">
        <v>807</v>
      </c>
      <c r="O140" s="4" t="s">
        <v>808</v>
      </c>
      <c r="P140" s="4" t="s">
        <v>638</v>
      </c>
      <c r="Q140" s="4" t="s">
        <v>596</v>
      </c>
      <c r="R140" s="8">
        <v>2</v>
      </c>
      <c r="S140" s="4" t="s">
        <v>596</v>
      </c>
      <c r="T140" s="4" t="s">
        <v>596</v>
      </c>
      <c r="U140" s="4" t="s">
        <v>596</v>
      </c>
      <c r="V140" s="4" t="s">
        <v>596</v>
      </c>
      <c r="W140" s="4" t="s">
        <v>596</v>
      </c>
      <c r="X140" s="4" t="s">
        <v>596</v>
      </c>
      <c r="Y140" s="4" t="s">
        <v>596</v>
      </c>
      <c r="Z140" s="4" t="s">
        <v>596</v>
      </c>
      <c r="AA140" s="4" t="s">
        <v>596</v>
      </c>
      <c r="AB140" s="4" t="s">
        <v>596</v>
      </c>
      <c r="AC140" s="4" t="s">
        <v>596</v>
      </c>
      <c r="AD140" s="4" t="s">
        <v>596</v>
      </c>
      <c r="AE140" s="4" t="s">
        <v>596</v>
      </c>
      <c r="AF140" s="4" t="s">
        <v>596</v>
      </c>
    </row>
    <row r="141" spans="1:32">
      <c r="A141" s="5" t="str">
        <f>VLOOKUP(F141,[1]仓库信息!C:H,6,FALSE)</f>
        <v>武汉</v>
      </c>
      <c r="B141" s="6">
        <v>43756</v>
      </c>
      <c r="C141" s="4" t="s">
        <v>803</v>
      </c>
      <c r="D141" s="4" t="s">
        <v>346</v>
      </c>
      <c r="E141" s="4" t="s">
        <v>804</v>
      </c>
      <c r="F141" s="4" t="s">
        <v>686</v>
      </c>
      <c r="G141" s="4" t="s">
        <v>805</v>
      </c>
      <c r="H141" s="4" t="s">
        <v>806</v>
      </c>
      <c r="I141" s="4" t="s">
        <v>687</v>
      </c>
      <c r="J141" s="4" t="s">
        <v>590</v>
      </c>
      <c r="K141" s="4" t="s">
        <v>809</v>
      </c>
      <c r="L141" s="4" t="s">
        <v>724</v>
      </c>
      <c r="M141" s="4" t="s">
        <v>638</v>
      </c>
      <c r="N141" s="4" t="s">
        <v>741</v>
      </c>
      <c r="O141" s="4" t="s">
        <v>620</v>
      </c>
      <c r="P141" s="4" t="s">
        <v>638</v>
      </c>
      <c r="Q141" s="4" t="s">
        <v>596</v>
      </c>
      <c r="R141" s="8">
        <v>2</v>
      </c>
      <c r="S141" s="4" t="s">
        <v>596</v>
      </c>
      <c r="T141" s="4" t="s">
        <v>596</v>
      </c>
      <c r="U141" s="4" t="s">
        <v>596</v>
      </c>
      <c r="V141" s="4" t="s">
        <v>596</v>
      </c>
      <c r="W141" s="4" t="s">
        <v>596</v>
      </c>
      <c r="X141" s="4" t="s">
        <v>601</v>
      </c>
      <c r="Y141" s="4" t="s">
        <v>596</v>
      </c>
      <c r="Z141" s="4" t="s">
        <v>596</v>
      </c>
      <c r="AA141" s="4" t="s">
        <v>596</v>
      </c>
      <c r="AB141" s="4" t="s">
        <v>596</v>
      </c>
      <c r="AC141" s="4" t="s">
        <v>596</v>
      </c>
      <c r="AD141" s="4" t="s">
        <v>596</v>
      </c>
      <c r="AE141" s="4" t="s">
        <v>596</v>
      </c>
      <c r="AF141" s="4" t="s">
        <v>596</v>
      </c>
    </row>
    <row r="142" spans="1:32">
      <c r="A142" s="5" t="str">
        <f>VLOOKUP(F142,[1]仓库信息!C:H,6,FALSE)</f>
        <v>金华</v>
      </c>
      <c r="B142" s="6">
        <v>43756</v>
      </c>
      <c r="C142" s="4" t="s">
        <v>803</v>
      </c>
      <c r="D142" s="4" t="s">
        <v>346</v>
      </c>
      <c r="E142" s="4" t="s">
        <v>804</v>
      </c>
      <c r="F142" s="4" t="s">
        <v>688</v>
      </c>
      <c r="G142" s="4" t="s">
        <v>805</v>
      </c>
      <c r="H142" s="4" t="s">
        <v>806</v>
      </c>
      <c r="I142" s="4" t="s">
        <v>689</v>
      </c>
      <c r="J142" s="4" t="s">
        <v>590</v>
      </c>
      <c r="K142" s="4" t="s">
        <v>799</v>
      </c>
      <c r="L142" s="4" t="s">
        <v>799</v>
      </c>
      <c r="M142" s="4" t="s">
        <v>596</v>
      </c>
      <c r="N142" s="4" t="s">
        <v>602</v>
      </c>
      <c r="O142" s="4" t="s">
        <v>602</v>
      </c>
      <c r="P142" s="4" t="s">
        <v>596</v>
      </c>
      <c r="Q142" s="4" t="s">
        <v>596</v>
      </c>
      <c r="R142" s="8">
        <v>1</v>
      </c>
      <c r="S142" s="4" t="s">
        <v>596</v>
      </c>
      <c r="T142" s="4" t="s">
        <v>596</v>
      </c>
      <c r="U142" s="4" t="s">
        <v>596</v>
      </c>
      <c r="V142" s="4" t="s">
        <v>596</v>
      </c>
      <c r="W142" s="4" t="s">
        <v>596</v>
      </c>
      <c r="X142" s="4" t="s">
        <v>596</v>
      </c>
      <c r="Y142" s="4" t="s">
        <v>596</v>
      </c>
      <c r="Z142" s="4" t="s">
        <v>596</v>
      </c>
      <c r="AA142" s="4" t="s">
        <v>596</v>
      </c>
      <c r="AB142" s="4" t="s">
        <v>596</v>
      </c>
      <c r="AC142" s="4" t="s">
        <v>596</v>
      </c>
      <c r="AD142" s="4" t="s">
        <v>596</v>
      </c>
      <c r="AE142" s="4" t="s">
        <v>596</v>
      </c>
      <c r="AF142" s="4" t="s">
        <v>596</v>
      </c>
    </row>
    <row r="143" spans="1:32">
      <c r="A143" s="5" t="str">
        <f>VLOOKUP(F143,[1]仓库信息!C:H,6,FALSE)</f>
        <v>青岛</v>
      </c>
      <c r="B143" s="6">
        <v>43756</v>
      </c>
      <c r="C143" s="4" t="s">
        <v>803</v>
      </c>
      <c r="D143" s="4" t="s">
        <v>346</v>
      </c>
      <c r="E143" s="4" t="s">
        <v>804</v>
      </c>
      <c r="F143" s="4" t="s">
        <v>659</v>
      </c>
      <c r="G143" s="4" t="s">
        <v>805</v>
      </c>
      <c r="H143" s="4" t="s">
        <v>806</v>
      </c>
      <c r="I143" s="4" t="s">
        <v>660</v>
      </c>
      <c r="J143" s="4" t="s">
        <v>590</v>
      </c>
      <c r="K143" s="4" t="s">
        <v>715</v>
      </c>
      <c r="L143" s="4" t="s">
        <v>769</v>
      </c>
      <c r="M143" s="4" t="s">
        <v>638</v>
      </c>
      <c r="N143" s="4" t="s">
        <v>600</v>
      </c>
      <c r="O143" s="4" t="s">
        <v>600</v>
      </c>
      <c r="P143" s="4" t="s">
        <v>596</v>
      </c>
      <c r="Q143" s="4" t="s">
        <v>596</v>
      </c>
      <c r="R143" s="8">
        <v>3</v>
      </c>
      <c r="S143" s="4" t="s">
        <v>596</v>
      </c>
      <c r="T143" s="4" t="s">
        <v>596</v>
      </c>
      <c r="U143" s="4" t="s">
        <v>596</v>
      </c>
      <c r="V143" s="4" t="s">
        <v>596</v>
      </c>
      <c r="W143" s="4" t="s">
        <v>596</v>
      </c>
      <c r="X143" s="4" t="s">
        <v>596</v>
      </c>
      <c r="Y143" s="4" t="s">
        <v>596</v>
      </c>
      <c r="Z143" s="4" t="s">
        <v>596</v>
      </c>
      <c r="AA143" s="4" t="s">
        <v>638</v>
      </c>
      <c r="AB143" s="4" t="s">
        <v>596</v>
      </c>
      <c r="AC143" s="4" t="s">
        <v>596</v>
      </c>
      <c r="AD143" s="4" t="s">
        <v>596</v>
      </c>
      <c r="AE143" s="4" t="s">
        <v>596</v>
      </c>
      <c r="AF143" s="4" t="s">
        <v>596</v>
      </c>
    </row>
    <row r="144" spans="1:32">
      <c r="A144" s="5" t="str">
        <f>VLOOKUP(F144,[1]仓库信息!C:H,6,FALSE)</f>
        <v>无锡</v>
      </c>
      <c r="B144" s="6">
        <v>43756</v>
      </c>
      <c r="C144" s="4" t="s">
        <v>803</v>
      </c>
      <c r="D144" s="4" t="s">
        <v>346</v>
      </c>
      <c r="E144" s="4" t="s">
        <v>804</v>
      </c>
      <c r="F144" s="4" t="s">
        <v>692</v>
      </c>
      <c r="G144" s="4" t="s">
        <v>805</v>
      </c>
      <c r="H144" s="4" t="s">
        <v>806</v>
      </c>
      <c r="I144" s="4" t="s">
        <v>693</v>
      </c>
      <c r="J144" s="4" t="s">
        <v>590</v>
      </c>
      <c r="K144" s="4" t="s">
        <v>810</v>
      </c>
      <c r="L144" s="4" t="s">
        <v>810</v>
      </c>
      <c r="M144" s="4" t="s">
        <v>596</v>
      </c>
      <c r="N144" s="4" t="s">
        <v>811</v>
      </c>
      <c r="O144" s="4" t="s">
        <v>811</v>
      </c>
      <c r="P144" s="4" t="s">
        <v>596</v>
      </c>
      <c r="Q144" s="4" t="s">
        <v>596</v>
      </c>
      <c r="R144" s="8">
        <v>3</v>
      </c>
      <c r="S144" s="4" t="s">
        <v>596</v>
      </c>
      <c r="T144" s="4" t="s">
        <v>596</v>
      </c>
      <c r="U144" s="4" t="s">
        <v>596</v>
      </c>
      <c r="V144" s="4" t="s">
        <v>596</v>
      </c>
      <c r="W144" s="4" t="s">
        <v>596</v>
      </c>
      <c r="X144" s="4" t="s">
        <v>596</v>
      </c>
      <c r="Y144" s="4" t="s">
        <v>596</v>
      </c>
      <c r="Z144" s="4" t="s">
        <v>596</v>
      </c>
      <c r="AA144" s="4" t="s">
        <v>596</v>
      </c>
      <c r="AB144" s="4" t="s">
        <v>596</v>
      </c>
      <c r="AC144" s="4" t="s">
        <v>596</v>
      </c>
      <c r="AD144" s="4" t="s">
        <v>596</v>
      </c>
      <c r="AE144" s="4" t="s">
        <v>596</v>
      </c>
      <c r="AF144" s="4" t="s">
        <v>596</v>
      </c>
    </row>
    <row r="145" spans="1:32">
      <c r="A145" s="5" t="str">
        <f>VLOOKUP(F145,[1]仓库信息!C:H,6,FALSE)</f>
        <v>长沙</v>
      </c>
      <c r="B145" s="6">
        <v>43756</v>
      </c>
      <c r="C145" s="4" t="s">
        <v>812</v>
      </c>
      <c r="D145" s="4" t="s">
        <v>813</v>
      </c>
      <c r="E145" s="4" t="s">
        <v>814</v>
      </c>
      <c r="F145" s="4" t="s">
        <v>606</v>
      </c>
      <c r="G145" s="4" t="s">
        <v>815</v>
      </c>
      <c r="H145" s="4" t="s">
        <v>816</v>
      </c>
      <c r="I145" s="4" t="s">
        <v>607</v>
      </c>
      <c r="J145" s="4" t="s">
        <v>590</v>
      </c>
      <c r="K145" s="4" t="s">
        <v>690</v>
      </c>
      <c r="L145" s="4" t="s">
        <v>690</v>
      </c>
      <c r="M145" s="4" t="s">
        <v>596</v>
      </c>
      <c r="N145" s="4" t="s">
        <v>691</v>
      </c>
      <c r="O145" s="4" t="s">
        <v>691</v>
      </c>
      <c r="P145" s="4" t="s">
        <v>596</v>
      </c>
      <c r="Q145" s="4" t="s">
        <v>596</v>
      </c>
      <c r="R145" s="8">
        <v>1</v>
      </c>
      <c r="S145" s="4" t="s">
        <v>596</v>
      </c>
      <c r="T145" s="4" t="s">
        <v>596</v>
      </c>
      <c r="U145" s="4" t="s">
        <v>596</v>
      </c>
      <c r="V145" s="4" t="s">
        <v>596</v>
      </c>
      <c r="W145" s="4" t="s">
        <v>596</v>
      </c>
      <c r="X145" s="4" t="s">
        <v>596</v>
      </c>
      <c r="Y145" s="4" t="s">
        <v>596</v>
      </c>
      <c r="Z145" s="4" t="s">
        <v>596</v>
      </c>
      <c r="AA145" s="4" t="s">
        <v>596</v>
      </c>
      <c r="AB145" s="4" t="s">
        <v>596</v>
      </c>
      <c r="AC145" s="4" t="s">
        <v>596</v>
      </c>
      <c r="AD145" s="4" t="s">
        <v>596</v>
      </c>
      <c r="AE145" s="4" t="s">
        <v>596</v>
      </c>
      <c r="AF145" s="4" t="s">
        <v>596</v>
      </c>
    </row>
    <row r="146" spans="1:32">
      <c r="A146" s="5" t="str">
        <f>VLOOKUP(F146,[1]仓库信息!C:H,6,FALSE)</f>
        <v>成都2</v>
      </c>
      <c r="B146" s="6">
        <v>43756</v>
      </c>
      <c r="C146" s="4" t="s">
        <v>812</v>
      </c>
      <c r="D146" s="4" t="s">
        <v>813</v>
      </c>
      <c r="E146" s="4" t="s">
        <v>814</v>
      </c>
      <c r="F146" s="4" t="s">
        <v>610</v>
      </c>
      <c r="G146" s="4" t="s">
        <v>815</v>
      </c>
      <c r="H146" s="4" t="s">
        <v>816</v>
      </c>
      <c r="I146" s="4" t="s">
        <v>611</v>
      </c>
      <c r="J146" s="4" t="s">
        <v>590</v>
      </c>
      <c r="K146" s="4" t="s">
        <v>757</v>
      </c>
      <c r="L146" s="4" t="s">
        <v>757</v>
      </c>
      <c r="M146" s="4" t="s">
        <v>596</v>
      </c>
      <c r="N146" s="4" t="s">
        <v>612</v>
      </c>
      <c r="O146" s="4" t="s">
        <v>612</v>
      </c>
      <c r="P146" s="4" t="s">
        <v>596</v>
      </c>
      <c r="Q146" s="4" t="s">
        <v>596</v>
      </c>
      <c r="R146" s="8">
        <v>1</v>
      </c>
      <c r="S146" s="4" t="s">
        <v>596</v>
      </c>
      <c r="T146" s="4" t="s">
        <v>596</v>
      </c>
      <c r="U146" s="4" t="s">
        <v>596</v>
      </c>
      <c r="V146" s="4" t="s">
        <v>596</v>
      </c>
      <c r="W146" s="4" t="s">
        <v>596</v>
      </c>
      <c r="X146" s="4" t="s">
        <v>596</v>
      </c>
      <c r="Y146" s="4" t="s">
        <v>596</v>
      </c>
      <c r="Z146" s="4" t="s">
        <v>596</v>
      </c>
      <c r="AA146" s="4" t="s">
        <v>596</v>
      </c>
      <c r="AB146" s="4" t="s">
        <v>596</v>
      </c>
      <c r="AC146" s="4" t="s">
        <v>596</v>
      </c>
      <c r="AD146" s="4" t="s">
        <v>596</v>
      </c>
      <c r="AE146" s="4" t="s">
        <v>596</v>
      </c>
      <c r="AF146" s="4" t="s">
        <v>596</v>
      </c>
    </row>
    <row r="147" spans="1:32">
      <c r="A147" s="5" t="str">
        <f>VLOOKUP(F147,[1]仓库信息!C:H,6,FALSE)</f>
        <v>杭州</v>
      </c>
      <c r="B147" s="6">
        <v>43756</v>
      </c>
      <c r="C147" s="4" t="s">
        <v>812</v>
      </c>
      <c r="D147" s="4" t="s">
        <v>813</v>
      </c>
      <c r="E147" s="4" t="s">
        <v>814</v>
      </c>
      <c r="F147" s="4" t="s">
        <v>614</v>
      </c>
      <c r="G147" s="4" t="s">
        <v>815</v>
      </c>
      <c r="H147" s="4" t="s">
        <v>816</v>
      </c>
      <c r="I147" s="4" t="s">
        <v>615</v>
      </c>
      <c r="J147" s="4" t="s">
        <v>590</v>
      </c>
      <c r="K147" s="4" t="s">
        <v>749</v>
      </c>
      <c r="L147" s="4" t="s">
        <v>670</v>
      </c>
      <c r="M147" s="4" t="s">
        <v>638</v>
      </c>
      <c r="N147" s="4" t="s">
        <v>670</v>
      </c>
      <c r="O147" s="4" t="s">
        <v>757</v>
      </c>
      <c r="P147" s="4" t="s">
        <v>638</v>
      </c>
      <c r="Q147" s="4" t="s">
        <v>596</v>
      </c>
      <c r="R147" s="8">
        <v>1</v>
      </c>
      <c r="S147" s="4" t="s">
        <v>596</v>
      </c>
      <c r="T147" s="4" t="s">
        <v>596</v>
      </c>
      <c r="U147" s="4" t="s">
        <v>596</v>
      </c>
      <c r="V147" s="4" t="s">
        <v>596</v>
      </c>
      <c r="W147" s="4" t="s">
        <v>596</v>
      </c>
      <c r="X147" s="4" t="s">
        <v>596</v>
      </c>
      <c r="Y147" s="4" t="s">
        <v>596</v>
      </c>
      <c r="Z147" s="4" t="s">
        <v>596</v>
      </c>
      <c r="AA147" s="4" t="s">
        <v>596</v>
      </c>
      <c r="AB147" s="4" t="s">
        <v>596</v>
      </c>
      <c r="AC147" s="4" t="s">
        <v>596</v>
      </c>
      <c r="AD147" s="4" t="s">
        <v>596</v>
      </c>
      <c r="AE147" s="4" t="s">
        <v>596</v>
      </c>
      <c r="AF147" s="4" t="s">
        <v>596</v>
      </c>
    </row>
    <row r="148" spans="1:32">
      <c r="A148" s="5" t="str">
        <f>VLOOKUP(F148,[1]仓库信息!C:H,6,FALSE)</f>
        <v>惠州</v>
      </c>
      <c r="B148" s="6">
        <v>43756</v>
      </c>
      <c r="C148" s="4" t="s">
        <v>812</v>
      </c>
      <c r="D148" s="4" t="s">
        <v>813</v>
      </c>
      <c r="E148" s="4" t="s">
        <v>814</v>
      </c>
      <c r="F148" s="4" t="s">
        <v>618</v>
      </c>
      <c r="G148" s="4" t="s">
        <v>815</v>
      </c>
      <c r="H148" s="4" t="s">
        <v>816</v>
      </c>
      <c r="I148" s="4" t="s">
        <v>619</v>
      </c>
      <c r="J148" s="4" t="s">
        <v>590</v>
      </c>
      <c r="K148" s="4" t="s">
        <v>612</v>
      </c>
      <c r="L148" s="4" t="s">
        <v>612</v>
      </c>
      <c r="M148" s="4" t="s">
        <v>596</v>
      </c>
      <c r="N148" s="4" t="s">
        <v>613</v>
      </c>
      <c r="O148" s="4" t="s">
        <v>613</v>
      </c>
      <c r="P148" s="4" t="s">
        <v>596</v>
      </c>
      <c r="Q148" s="4" t="s">
        <v>596</v>
      </c>
      <c r="R148" s="8">
        <v>1</v>
      </c>
      <c r="S148" s="4" t="s">
        <v>596</v>
      </c>
      <c r="T148" s="4" t="s">
        <v>596</v>
      </c>
      <c r="U148" s="4" t="s">
        <v>596</v>
      </c>
      <c r="V148" s="4" t="s">
        <v>596</v>
      </c>
      <c r="W148" s="4" t="s">
        <v>596</v>
      </c>
      <c r="X148" s="4" t="s">
        <v>596</v>
      </c>
      <c r="Y148" s="4" t="s">
        <v>596</v>
      </c>
      <c r="Z148" s="4" t="s">
        <v>596</v>
      </c>
      <c r="AA148" s="4" t="s">
        <v>596</v>
      </c>
      <c r="AB148" s="4" t="s">
        <v>596</v>
      </c>
      <c r="AC148" s="4" t="s">
        <v>596</v>
      </c>
      <c r="AD148" s="4" t="s">
        <v>596</v>
      </c>
      <c r="AE148" s="4" t="s">
        <v>596</v>
      </c>
      <c r="AF148" s="4" t="s">
        <v>596</v>
      </c>
    </row>
    <row r="149" spans="1:32">
      <c r="A149" s="5" t="str">
        <f>VLOOKUP(F149,[1]仓库信息!C:H,6,FALSE)</f>
        <v>泉州</v>
      </c>
      <c r="B149" s="6">
        <v>43756</v>
      </c>
      <c r="C149" s="4" t="s">
        <v>812</v>
      </c>
      <c r="D149" s="4" t="s">
        <v>813</v>
      </c>
      <c r="E149" s="4" t="s">
        <v>814</v>
      </c>
      <c r="F149" s="4" t="s">
        <v>628</v>
      </c>
      <c r="G149" s="4" t="s">
        <v>815</v>
      </c>
      <c r="H149" s="4" t="s">
        <v>816</v>
      </c>
      <c r="I149" s="4" t="s">
        <v>629</v>
      </c>
      <c r="J149" s="4" t="s">
        <v>590</v>
      </c>
      <c r="K149" s="4" t="s">
        <v>675</v>
      </c>
      <c r="L149" s="4" t="s">
        <v>675</v>
      </c>
      <c r="M149" s="4" t="s">
        <v>596</v>
      </c>
      <c r="N149" s="4" t="s">
        <v>754</v>
      </c>
      <c r="O149" s="4" t="s">
        <v>754</v>
      </c>
      <c r="P149" s="4" t="s">
        <v>596</v>
      </c>
      <c r="Q149" s="4" t="s">
        <v>596</v>
      </c>
      <c r="R149" s="8">
        <v>2</v>
      </c>
      <c r="S149" s="4" t="s">
        <v>596</v>
      </c>
      <c r="T149" s="4" t="s">
        <v>596</v>
      </c>
      <c r="U149" s="4" t="s">
        <v>596</v>
      </c>
      <c r="V149" s="4" t="s">
        <v>596</v>
      </c>
      <c r="W149" s="4" t="s">
        <v>596</v>
      </c>
      <c r="X149" s="4" t="s">
        <v>596</v>
      </c>
      <c r="Y149" s="4" t="s">
        <v>596</v>
      </c>
      <c r="Z149" s="4" t="s">
        <v>596</v>
      </c>
      <c r="AA149" s="4" t="s">
        <v>596</v>
      </c>
      <c r="AB149" s="4" t="s">
        <v>596</v>
      </c>
      <c r="AC149" s="4" t="s">
        <v>596</v>
      </c>
      <c r="AD149" s="4" t="s">
        <v>596</v>
      </c>
      <c r="AE149" s="4" t="s">
        <v>596</v>
      </c>
      <c r="AF149" s="4" t="s">
        <v>596</v>
      </c>
    </row>
    <row r="150" spans="1:32">
      <c r="A150" s="5" t="str">
        <f>VLOOKUP(F150,[1]仓库信息!C:H,6,FALSE)</f>
        <v>广州</v>
      </c>
      <c r="B150" s="6">
        <v>43756</v>
      </c>
      <c r="C150" s="4" t="s">
        <v>817</v>
      </c>
      <c r="D150" s="4" t="s">
        <v>818</v>
      </c>
      <c r="E150" s="4" t="s">
        <v>819</v>
      </c>
      <c r="F150" s="4" t="s">
        <v>597</v>
      </c>
      <c r="G150" s="4" t="s">
        <v>820</v>
      </c>
      <c r="H150" s="4" t="s">
        <v>821</v>
      </c>
      <c r="I150" s="4" t="s">
        <v>598</v>
      </c>
      <c r="J150" s="4" t="s">
        <v>590</v>
      </c>
      <c r="K150" s="4" t="s">
        <v>639</v>
      </c>
      <c r="L150" s="4" t="s">
        <v>639</v>
      </c>
      <c r="M150" s="4" t="s">
        <v>596</v>
      </c>
      <c r="N150" s="4" t="s">
        <v>737</v>
      </c>
      <c r="O150" s="4" t="s">
        <v>737</v>
      </c>
      <c r="P150" s="4" t="s">
        <v>596</v>
      </c>
      <c r="Q150" s="4" t="s">
        <v>596</v>
      </c>
      <c r="R150" s="8">
        <v>2</v>
      </c>
      <c r="S150" s="4" t="s">
        <v>596</v>
      </c>
      <c r="T150" s="4" t="s">
        <v>596</v>
      </c>
      <c r="U150" s="4" t="s">
        <v>596</v>
      </c>
      <c r="V150" s="4" t="s">
        <v>596</v>
      </c>
      <c r="W150" s="4" t="s">
        <v>596</v>
      </c>
      <c r="X150" s="4" t="s">
        <v>596</v>
      </c>
      <c r="Y150" s="4" t="s">
        <v>596</v>
      </c>
      <c r="Z150" s="4" t="s">
        <v>596</v>
      </c>
      <c r="AA150" s="4" t="s">
        <v>596</v>
      </c>
      <c r="AB150" s="4" t="s">
        <v>596</v>
      </c>
      <c r="AC150" s="4" t="s">
        <v>596</v>
      </c>
      <c r="AD150" s="4" t="s">
        <v>596</v>
      </c>
      <c r="AE150" s="4" t="s">
        <v>596</v>
      </c>
      <c r="AF150" s="4" t="s">
        <v>596</v>
      </c>
    </row>
    <row r="151" spans="1:32">
      <c r="A151" s="5" t="str">
        <f>VLOOKUP(F151,[1]仓库信息!C:H,6,FALSE)</f>
        <v>天津</v>
      </c>
      <c r="B151" s="6">
        <v>43756</v>
      </c>
      <c r="C151" s="4" t="s">
        <v>817</v>
      </c>
      <c r="D151" s="4" t="s">
        <v>818</v>
      </c>
      <c r="E151" s="4" t="s">
        <v>819</v>
      </c>
      <c r="F151" s="4" t="s">
        <v>663</v>
      </c>
      <c r="G151" s="4" t="s">
        <v>820</v>
      </c>
      <c r="H151" s="4" t="s">
        <v>821</v>
      </c>
      <c r="I151" s="4" t="s">
        <v>666</v>
      </c>
      <c r="J151" s="4" t="s">
        <v>590</v>
      </c>
      <c r="K151" s="4" t="s">
        <v>668</v>
      </c>
      <c r="L151" s="4" t="s">
        <v>668</v>
      </c>
      <c r="M151" s="4" t="s">
        <v>596</v>
      </c>
      <c r="N151" s="4" t="s">
        <v>685</v>
      </c>
      <c r="O151" s="4" t="s">
        <v>685</v>
      </c>
      <c r="P151" s="4" t="s">
        <v>596</v>
      </c>
      <c r="Q151" s="4" t="s">
        <v>596</v>
      </c>
      <c r="R151" s="8">
        <v>2</v>
      </c>
      <c r="S151" s="4" t="s">
        <v>596</v>
      </c>
      <c r="T151" s="4" t="s">
        <v>596</v>
      </c>
      <c r="U151" s="4" t="s">
        <v>596</v>
      </c>
      <c r="V151" s="4" t="s">
        <v>596</v>
      </c>
      <c r="W151" s="4" t="s">
        <v>596</v>
      </c>
      <c r="X151" s="4" t="s">
        <v>596</v>
      </c>
      <c r="Y151" s="4" t="s">
        <v>596</v>
      </c>
      <c r="Z151" s="4" t="s">
        <v>596</v>
      </c>
      <c r="AA151" s="4" t="s">
        <v>596</v>
      </c>
      <c r="AB151" s="4" t="s">
        <v>596</v>
      </c>
      <c r="AC151" s="4" t="s">
        <v>596</v>
      </c>
      <c r="AD151" s="4" t="s">
        <v>596</v>
      </c>
      <c r="AE151" s="4" t="s">
        <v>596</v>
      </c>
      <c r="AF151" s="4" t="s">
        <v>596</v>
      </c>
    </row>
    <row r="152" spans="1:32">
      <c r="A152" s="5" t="str">
        <f>VLOOKUP(F152,[1]仓库信息!C:H,6,FALSE)</f>
        <v>杭州</v>
      </c>
      <c r="B152" s="6">
        <v>43756</v>
      </c>
      <c r="C152" s="4" t="s">
        <v>817</v>
      </c>
      <c r="D152" s="4" t="s">
        <v>818</v>
      </c>
      <c r="E152" s="4" t="s">
        <v>819</v>
      </c>
      <c r="F152" s="4" t="s">
        <v>614</v>
      </c>
      <c r="G152" s="4" t="s">
        <v>820</v>
      </c>
      <c r="H152" s="4" t="s">
        <v>821</v>
      </c>
      <c r="I152" s="4" t="s">
        <v>615</v>
      </c>
      <c r="J152" s="4" t="s">
        <v>590</v>
      </c>
      <c r="K152" s="4" t="s">
        <v>599</v>
      </c>
      <c r="L152" s="4" t="s">
        <v>599</v>
      </c>
      <c r="M152" s="4" t="s">
        <v>596</v>
      </c>
      <c r="N152" s="4" t="s">
        <v>667</v>
      </c>
      <c r="O152" s="4" t="s">
        <v>667</v>
      </c>
      <c r="P152" s="4" t="s">
        <v>596</v>
      </c>
      <c r="Q152" s="4" t="s">
        <v>596</v>
      </c>
      <c r="R152" s="8">
        <v>1</v>
      </c>
      <c r="S152" s="4" t="s">
        <v>596</v>
      </c>
      <c r="T152" s="4" t="s">
        <v>596</v>
      </c>
      <c r="U152" s="4" t="s">
        <v>596</v>
      </c>
      <c r="V152" s="4" t="s">
        <v>596</v>
      </c>
      <c r="W152" s="4" t="s">
        <v>596</v>
      </c>
      <c r="X152" s="4" t="s">
        <v>596</v>
      </c>
      <c r="Y152" s="4" t="s">
        <v>596</v>
      </c>
      <c r="Z152" s="4" t="s">
        <v>596</v>
      </c>
      <c r="AA152" s="4" t="s">
        <v>596</v>
      </c>
      <c r="AB152" s="4" t="s">
        <v>596</v>
      </c>
      <c r="AC152" s="4" t="s">
        <v>596</v>
      </c>
      <c r="AD152" s="4" t="s">
        <v>596</v>
      </c>
      <c r="AE152" s="4" t="s">
        <v>596</v>
      </c>
      <c r="AF152" s="4" t="s">
        <v>596</v>
      </c>
    </row>
    <row r="153" spans="1:32">
      <c r="A153" s="5" t="str">
        <f>VLOOKUP(F153,[1]仓库信息!C:H,6,FALSE)</f>
        <v>江门</v>
      </c>
      <c r="B153" s="6">
        <v>43756</v>
      </c>
      <c r="C153" s="4" t="s">
        <v>817</v>
      </c>
      <c r="D153" s="4" t="s">
        <v>818</v>
      </c>
      <c r="E153" s="4" t="s">
        <v>819</v>
      </c>
      <c r="F153" s="4" t="s">
        <v>624</v>
      </c>
      <c r="G153" s="4" t="s">
        <v>820</v>
      </c>
      <c r="H153" s="4" t="s">
        <v>821</v>
      </c>
      <c r="I153" s="4" t="s">
        <v>625</v>
      </c>
      <c r="J153" s="4" t="s">
        <v>590</v>
      </c>
      <c r="K153" s="4" t="s">
        <v>612</v>
      </c>
      <c r="L153" s="4" t="s">
        <v>612</v>
      </c>
      <c r="M153" s="4" t="s">
        <v>596</v>
      </c>
      <c r="N153" s="4" t="s">
        <v>613</v>
      </c>
      <c r="O153" s="4" t="s">
        <v>613</v>
      </c>
      <c r="P153" s="4" t="s">
        <v>596</v>
      </c>
      <c r="Q153" s="4" t="s">
        <v>596</v>
      </c>
      <c r="R153" s="8">
        <v>1</v>
      </c>
      <c r="S153" s="4" t="s">
        <v>596</v>
      </c>
      <c r="T153" s="4" t="s">
        <v>596</v>
      </c>
      <c r="U153" s="4" t="s">
        <v>596</v>
      </c>
      <c r="V153" s="4" t="s">
        <v>596</v>
      </c>
      <c r="W153" s="4" t="s">
        <v>596</v>
      </c>
      <c r="X153" s="4" t="s">
        <v>596</v>
      </c>
      <c r="Y153" s="4" t="s">
        <v>596</v>
      </c>
      <c r="Z153" s="4" t="s">
        <v>596</v>
      </c>
      <c r="AA153" s="4" t="s">
        <v>596</v>
      </c>
      <c r="AB153" s="4" t="s">
        <v>596</v>
      </c>
      <c r="AC153" s="4" t="s">
        <v>596</v>
      </c>
      <c r="AD153" s="4" t="s">
        <v>596</v>
      </c>
      <c r="AE153" s="4" t="s">
        <v>596</v>
      </c>
      <c r="AF153" s="4" t="s">
        <v>596</v>
      </c>
    </row>
    <row r="154" spans="1:32">
      <c r="A154" s="5" t="str">
        <f>VLOOKUP(F154,[1]仓库信息!C:H,6,FALSE)</f>
        <v>泉州</v>
      </c>
      <c r="B154" s="6">
        <v>43756</v>
      </c>
      <c r="C154" s="4" t="s">
        <v>817</v>
      </c>
      <c r="D154" s="4" t="s">
        <v>818</v>
      </c>
      <c r="E154" s="4" t="s">
        <v>819</v>
      </c>
      <c r="F154" s="4" t="s">
        <v>628</v>
      </c>
      <c r="G154" s="4" t="s">
        <v>820</v>
      </c>
      <c r="H154" s="4" t="s">
        <v>821</v>
      </c>
      <c r="I154" s="4" t="s">
        <v>629</v>
      </c>
      <c r="J154" s="4" t="s">
        <v>590</v>
      </c>
      <c r="K154" s="4" t="s">
        <v>613</v>
      </c>
      <c r="L154" s="4" t="s">
        <v>637</v>
      </c>
      <c r="M154" s="4" t="s">
        <v>638</v>
      </c>
      <c r="N154" s="4" t="s">
        <v>637</v>
      </c>
      <c r="O154" s="4" t="s">
        <v>639</v>
      </c>
      <c r="P154" s="4" t="s">
        <v>638</v>
      </c>
      <c r="Q154" s="4" t="s">
        <v>596</v>
      </c>
      <c r="R154" s="8">
        <v>1</v>
      </c>
      <c r="S154" s="4" t="s">
        <v>596</v>
      </c>
      <c r="T154" s="4" t="s">
        <v>596</v>
      </c>
      <c r="U154" s="4" t="s">
        <v>596</v>
      </c>
      <c r="V154" s="4" t="s">
        <v>596</v>
      </c>
      <c r="W154" s="4" t="s">
        <v>596</v>
      </c>
      <c r="X154" s="4" t="s">
        <v>596</v>
      </c>
      <c r="Y154" s="4" t="s">
        <v>596</v>
      </c>
      <c r="Z154" s="4" t="s">
        <v>596</v>
      </c>
      <c r="AA154" s="4" t="s">
        <v>596</v>
      </c>
      <c r="AB154" s="4" t="s">
        <v>596</v>
      </c>
      <c r="AC154" s="4" t="s">
        <v>596</v>
      </c>
      <c r="AD154" s="4" t="s">
        <v>596</v>
      </c>
      <c r="AE154" s="4" t="s">
        <v>596</v>
      </c>
      <c r="AF154" s="4" t="s">
        <v>596</v>
      </c>
    </row>
    <row r="155" spans="1:32">
      <c r="A155" s="5" t="str">
        <f>VLOOKUP(F155,[1]仓库信息!C:H,6,FALSE)</f>
        <v>北京</v>
      </c>
      <c r="B155" s="6">
        <v>43756</v>
      </c>
      <c r="C155" s="4" t="s">
        <v>817</v>
      </c>
      <c r="D155" s="4" t="s">
        <v>818</v>
      </c>
      <c r="E155" s="4" t="s">
        <v>819</v>
      </c>
      <c r="F155" s="4" t="s">
        <v>656</v>
      </c>
      <c r="G155" s="4" t="s">
        <v>820</v>
      </c>
      <c r="H155" s="4" t="s">
        <v>821</v>
      </c>
      <c r="I155" s="4" t="s">
        <v>657</v>
      </c>
      <c r="J155" s="4" t="s">
        <v>590</v>
      </c>
      <c r="K155" s="4" t="s">
        <v>601</v>
      </c>
      <c r="L155" s="4" t="s">
        <v>601</v>
      </c>
      <c r="M155" s="4" t="s">
        <v>596</v>
      </c>
      <c r="N155" s="4" t="s">
        <v>713</v>
      </c>
      <c r="O155" s="4" t="s">
        <v>713</v>
      </c>
      <c r="P155" s="4" t="s">
        <v>596</v>
      </c>
      <c r="Q155" s="4" t="s">
        <v>596</v>
      </c>
      <c r="R155" s="8">
        <v>1</v>
      </c>
      <c r="S155" s="4" t="s">
        <v>596</v>
      </c>
      <c r="T155" s="4" t="s">
        <v>596</v>
      </c>
      <c r="U155" s="4" t="s">
        <v>596</v>
      </c>
      <c r="V155" s="4" t="s">
        <v>596</v>
      </c>
      <c r="W155" s="4" t="s">
        <v>596</v>
      </c>
      <c r="X155" s="4" t="s">
        <v>596</v>
      </c>
      <c r="Y155" s="4" t="s">
        <v>596</v>
      </c>
      <c r="Z155" s="4" t="s">
        <v>596</v>
      </c>
      <c r="AA155" s="4" t="s">
        <v>596</v>
      </c>
      <c r="AB155" s="4" t="s">
        <v>596</v>
      </c>
      <c r="AC155" s="4" t="s">
        <v>596</v>
      </c>
      <c r="AD155" s="4" t="s">
        <v>596</v>
      </c>
      <c r="AE155" s="4" t="s">
        <v>596</v>
      </c>
      <c r="AF155" s="4" t="s">
        <v>596</v>
      </c>
    </row>
    <row r="156" spans="1:32">
      <c r="A156" s="5" t="str">
        <f>VLOOKUP(F156,[1]仓库信息!C:H,6,FALSE)</f>
        <v>长沙</v>
      </c>
      <c r="B156" s="6">
        <v>43756</v>
      </c>
      <c r="C156" s="4" t="s">
        <v>822</v>
      </c>
      <c r="D156" s="4" t="s">
        <v>823</v>
      </c>
      <c r="E156" s="4" t="s">
        <v>824</v>
      </c>
      <c r="F156" s="4" t="s">
        <v>606</v>
      </c>
      <c r="G156" s="4" t="s">
        <v>825</v>
      </c>
      <c r="H156" s="4" t="s">
        <v>826</v>
      </c>
      <c r="I156" s="4" t="s">
        <v>607</v>
      </c>
      <c r="J156" s="4" t="s">
        <v>590</v>
      </c>
      <c r="K156" s="4" t="s">
        <v>691</v>
      </c>
      <c r="L156" s="4" t="s">
        <v>691</v>
      </c>
      <c r="M156" s="4" t="s">
        <v>596</v>
      </c>
      <c r="N156" s="4" t="s">
        <v>631</v>
      </c>
      <c r="O156" s="4" t="s">
        <v>631</v>
      </c>
      <c r="P156" s="4" t="s">
        <v>596</v>
      </c>
      <c r="Q156" s="4" t="s">
        <v>596</v>
      </c>
      <c r="R156" s="8">
        <v>1</v>
      </c>
      <c r="S156" s="4" t="s">
        <v>596</v>
      </c>
      <c r="T156" s="4" t="s">
        <v>596</v>
      </c>
      <c r="U156" s="4" t="s">
        <v>596</v>
      </c>
      <c r="V156" s="4" t="s">
        <v>596</v>
      </c>
      <c r="W156" s="4" t="s">
        <v>736</v>
      </c>
      <c r="X156" s="4" t="s">
        <v>596</v>
      </c>
      <c r="Y156" s="4" t="s">
        <v>596</v>
      </c>
      <c r="Z156" s="4" t="s">
        <v>596</v>
      </c>
      <c r="AA156" s="4" t="s">
        <v>596</v>
      </c>
      <c r="AB156" s="4" t="s">
        <v>596</v>
      </c>
      <c r="AC156" s="4" t="s">
        <v>596</v>
      </c>
      <c r="AD156" s="4" t="s">
        <v>596</v>
      </c>
      <c r="AE156" s="4" t="s">
        <v>596</v>
      </c>
      <c r="AF156" s="4" t="s">
        <v>596</v>
      </c>
    </row>
    <row r="157" spans="1:32">
      <c r="A157" s="5" t="str">
        <f>VLOOKUP(F157,[1]仓库信息!C:H,6,FALSE)</f>
        <v>成都2</v>
      </c>
      <c r="B157" s="6">
        <v>43756</v>
      </c>
      <c r="C157" s="4" t="s">
        <v>822</v>
      </c>
      <c r="D157" s="4" t="s">
        <v>823</v>
      </c>
      <c r="E157" s="4" t="s">
        <v>824</v>
      </c>
      <c r="F157" s="4" t="s">
        <v>610</v>
      </c>
      <c r="G157" s="4" t="s">
        <v>825</v>
      </c>
      <c r="H157" s="4" t="s">
        <v>826</v>
      </c>
      <c r="I157" s="4" t="s">
        <v>611</v>
      </c>
      <c r="J157" s="4" t="s">
        <v>590</v>
      </c>
      <c r="K157" s="4" t="s">
        <v>685</v>
      </c>
      <c r="L157" s="4" t="s">
        <v>685</v>
      </c>
      <c r="M157" s="4" t="s">
        <v>596</v>
      </c>
      <c r="N157" s="4" t="s">
        <v>738</v>
      </c>
      <c r="O157" s="4" t="s">
        <v>738</v>
      </c>
      <c r="P157" s="4" t="s">
        <v>596</v>
      </c>
      <c r="Q157" s="4" t="s">
        <v>596</v>
      </c>
      <c r="R157" s="8">
        <v>1</v>
      </c>
      <c r="S157" s="4" t="s">
        <v>596</v>
      </c>
      <c r="T157" s="4" t="s">
        <v>596</v>
      </c>
      <c r="U157" s="4" t="s">
        <v>596</v>
      </c>
      <c r="V157" s="4" t="s">
        <v>596</v>
      </c>
      <c r="W157" s="4" t="s">
        <v>596</v>
      </c>
      <c r="X157" s="4" t="s">
        <v>596</v>
      </c>
      <c r="Y157" s="4" t="s">
        <v>596</v>
      </c>
      <c r="Z157" s="4" t="s">
        <v>596</v>
      </c>
      <c r="AA157" s="4" t="s">
        <v>596</v>
      </c>
      <c r="AB157" s="4" t="s">
        <v>596</v>
      </c>
      <c r="AC157" s="4" t="s">
        <v>596</v>
      </c>
      <c r="AD157" s="4" t="s">
        <v>596</v>
      </c>
      <c r="AE157" s="4" t="s">
        <v>596</v>
      </c>
      <c r="AF157" s="4" t="s">
        <v>596</v>
      </c>
    </row>
    <row r="158" spans="1:32">
      <c r="A158" s="5" t="str">
        <f>VLOOKUP(F158,[1]仓库信息!C:H,6,FALSE)</f>
        <v>合肥</v>
      </c>
      <c r="B158" s="6">
        <v>43756</v>
      </c>
      <c r="C158" s="4" t="s">
        <v>822</v>
      </c>
      <c r="D158" s="4" t="s">
        <v>823</v>
      </c>
      <c r="E158" s="4" t="s">
        <v>824</v>
      </c>
      <c r="F158" s="4" t="s">
        <v>700</v>
      </c>
      <c r="G158" s="4" t="s">
        <v>825</v>
      </c>
      <c r="H158" s="4" t="s">
        <v>826</v>
      </c>
      <c r="I158" s="4" t="s">
        <v>701</v>
      </c>
      <c r="J158" s="4" t="s">
        <v>590</v>
      </c>
      <c r="K158" s="4" t="s">
        <v>755</v>
      </c>
      <c r="L158" s="4" t="s">
        <v>756</v>
      </c>
      <c r="M158" s="4" t="s">
        <v>638</v>
      </c>
      <c r="N158" s="4" t="s">
        <v>626</v>
      </c>
      <c r="O158" s="4" t="s">
        <v>627</v>
      </c>
      <c r="P158" s="4" t="s">
        <v>638</v>
      </c>
      <c r="Q158" s="4" t="s">
        <v>596</v>
      </c>
      <c r="R158" s="8">
        <v>2</v>
      </c>
      <c r="S158" s="4" t="s">
        <v>596</v>
      </c>
      <c r="T158" s="4" t="s">
        <v>596</v>
      </c>
      <c r="U158" s="4" t="s">
        <v>596</v>
      </c>
      <c r="V158" s="4" t="s">
        <v>596</v>
      </c>
      <c r="W158" s="4" t="s">
        <v>713</v>
      </c>
      <c r="X158" s="4" t="s">
        <v>596</v>
      </c>
      <c r="Y158" s="4" t="s">
        <v>596</v>
      </c>
      <c r="Z158" s="4" t="s">
        <v>596</v>
      </c>
      <c r="AA158" s="4" t="s">
        <v>596</v>
      </c>
      <c r="AB158" s="4" t="s">
        <v>596</v>
      </c>
      <c r="AC158" s="4" t="s">
        <v>596</v>
      </c>
      <c r="AD158" s="4" t="s">
        <v>596</v>
      </c>
      <c r="AE158" s="4" t="s">
        <v>596</v>
      </c>
      <c r="AF158" s="4" t="s">
        <v>596</v>
      </c>
    </row>
    <row r="159" spans="1:32">
      <c r="A159" s="5" t="str">
        <f>VLOOKUP(F159,[1]仓库信息!C:H,6,FALSE)</f>
        <v>杭州</v>
      </c>
      <c r="B159" s="6">
        <v>43756</v>
      </c>
      <c r="C159" s="4" t="s">
        <v>822</v>
      </c>
      <c r="D159" s="4" t="s">
        <v>823</v>
      </c>
      <c r="E159" s="4" t="s">
        <v>824</v>
      </c>
      <c r="F159" s="4" t="s">
        <v>614</v>
      </c>
      <c r="G159" s="4" t="s">
        <v>825</v>
      </c>
      <c r="H159" s="4" t="s">
        <v>826</v>
      </c>
      <c r="I159" s="4" t="s">
        <v>615</v>
      </c>
      <c r="J159" s="4" t="s">
        <v>590</v>
      </c>
      <c r="K159" s="4" t="s">
        <v>811</v>
      </c>
      <c r="L159" s="4" t="s">
        <v>811</v>
      </c>
      <c r="M159" s="4" t="s">
        <v>596</v>
      </c>
      <c r="N159" s="4" t="s">
        <v>743</v>
      </c>
      <c r="O159" s="4" t="s">
        <v>743</v>
      </c>
      <c r="P159" s="4" t="s">
        <v>596</v>
      </c>
      <c r="Q159" s="4" t="s">
        <v>596</v>
      </c>
      <c r="R159" s="8">
        <v>2</v>
      </c>
      <c r="S159" s="4" t="s">
        <v>596</v>
      </c>
      <c r="T159" s="4" t="s">
        <v>596</v>
      </c>
      <c r="U159" s="4" t="s">
        <v>596</v>
      </c>
      <c r="V159" s="4" t="s">
        <v>596</v>
      </c>
      <c r="W159" s="4" t="s">
        <v>596</v>
      </c>
      <c r="X159" s="4" t="s">
        <v>596</v>
      </c>
      <c r="Y159" s="4" t="s">
        <v>596</v>
      </c>
      <c r="Z159" s="4" t="s">
        <v>596</v>
      </c>
      <c r="AA159" s="4" t="s">
        <v>596</v>
      </c>
      <c r="AB159" s="4" t="s">
        <v>596</v>
      </c>
      <c r="AC159" s="4" t="s">
        <v>596</v>
      </c>
      <c r="AD159" s="4" t="s">
        <v>596</v>
      </c>
      <c r="AE159" s="4" t="s">
        <v>596</v>
      </c>
      <c r="AF159" s="4" t="s">
        <v>596</v>
      </c>
    </row>
    <row r="160" spans="1:32">
      <c r="A160" s="5" t="str">
        <f>VLOOKUP(F160,[1]仓库信息!C:H,6,FALSE)</f>
        <v>惠州</v>
      </c>
      <c r="B160" s="6">
        <v>43756</v>
      </c>
      <c r="C160" s="4" t="s">
        <v>822</v>
      </c>
      <c r="D160" s="4" t="s">
        <v>823</v>
      </c>
      <c r="E160" s="4" t="s">
        <v>824</v>
      </c>
      <c r="F160" s="4" t="s">
        <v>618</v>
      </c>
      <c r="G160" s="4" t="s">
        <v>825</v>
      </c>
      <c r="H160" s="4" t="s">
        <v>826</v>
      </c>
      <c r="I160" s="4" t="s">
        <v>619</v>
      </c>
      <c r="J160" s="4" t="s">
        <v>590</v>
      </c>
      <c r="K160" s="4" t="s">
        <v>669</v>
      </c>
      <c r="L160" s="4" t="s">
        <v>669</v>
      </c>
      <c r="M160" s="4" t="s">
        <v>596</v>
      </c>
      <c r="N160" s="4" t="s">
        <v>827</v>
      </c>
      <c r="O160" s="4" t="s">
        <v>827</v>
      </c>
      <c r="P160" s="4" t="s">
        <v>596</v>
      </c>
      <c r="Q160" s="4" t="s">
        <v>596</v>
      </c>
      <c r="R160" s="8">
        <v>1</v>
      </c>
      <c r="S160" s="4" t="s">
        <v>596</v>
      </c>
      <c r="T160" s="4" t="s">
        <v>596</v>
      </c>
      <c r="U160" s="4" t="s">
        <v>596</v>
      </c>
      <c r="V160" s="4" t="s">
        <v>596</v>
      </c>
      <c r="W160" s="4" t="s">
        <v>596</v>
      </c>
      <c r="X160" s="4" t="s">
        <v>828</v>
      </c>
      <c r="Y160" s="4" t="s">
        <v>596</v>
      </c>
      <c r="Z160" s="4" t="s">
        <v>596</v>
      </c>
      <c r="AA160" s="4" t="s">
        <v>596</v>
      </c>
      <c r="AB160" s="4" t="s">
        <v>596</v>
      </c>
      <c r="AC160" s="4" t="s">
        <v>596</v>
      </c>
      <c r="AD160" s="4" t="s">
        <v>596</v>
      </c>
      <c r="AE160" s="4" t="s">
        <v>596</v>
      </c>
      <c r="AF160" s="4" t="s">
        <v>596</v>
      </c>
    </row>
    <row r="161" spans="1:32">
      <c r="A161" s="5" t="str">
        <f>VLOOKUP(F161,[1]仓库信息!C:H,6,FALSE)</f>
        <v>江门</v>
      </c>
      <c r="B161" s="6">
        <v>43756</v>
      </c>
      <c r="C161" s="4" t="s">
        <v>822</v>
      </c>
      <c r="D161" s="4" t="s">
        <v>823</v>
      </c>
      <c r="E161" s="4" t="s">
        <v>824</v>
      </c>
      <c r="F161" s="4" t="s">
        <v>624</v>
      </c>
      <c r="G161" s="4" t="s">
        <v>825</v>
      </c>
      <c r="H161" s="4" t="s">
        <v>826</v>
      </c>
      <c r="I161" s="4" t="s">
        <v>625</v>
      </c>
      <c r="J161" s="4" t="s">
        <v>590</v>
      </c>
      <c r="K161" s="4" t="s">
        <v>738</v>
      </c>
      <c r="L161" s="4" t="s">
        <v>738</v>
      </c>
      <c r="M161" s="4" t="s">
        <v>596</v>
      </c>
      <c r="N161" s="4" t="s">
        <v>690</v>
      </c>
      <c r="O161" s="4" t="s">
        <v>690</v>
      </c>
      <c r="P161" s="4" t="s">
        <v>596</v>
      </c>
      <c r="Q161" s="4" t="s">
        <v>596</v>
      </c>
      <c r="R161" s="8">
        <v>1</v>
      </c>
      <c r="S161" s="4" t="s">
        <v>596</v>
      </c>
      <c r="T161" s="4" t="s">
        <v>596</v>
      </c>
      <c r="U161" s="4" t="s">
        <v>596</v>
      </c>
      <c r="V161" s="4" t="s">
        <v>596</v>
      </c>
      <c r="W161" s="4" t="s">
        <v>736</v>
      </c>
      <c r="X161" s="4" t="s">
        <v>596</v>
      </c>
      <c r="Y161" s="4" t="s">
        <v>596</v>
      </c>
      <c r="Z161" s="4" t="s">
        <v>596</v>
      </c>
      <c r="AA161" s="4" t="s">
        <v>596</v>
      </c>
      <c r="AB161" s="4" t="s">
        <v>596</v>
      </c>
      <c r="AC161" s="4" t="s">
        <v>596</v>
      </c>
      <c r="AD161" s="4" t="s">
        <v>596</v>
      </c>
      <c r="AE161" s="4" t="s">
        <v>596</v>
      </c>
      <c r="AF161" s="4" t="s">
        <v>596</v>
      </c>
    </row>
    <row r="162" spans="1:32">
      <c r="A162" s="5" t="str">
        <f>VLOOKUP(F162,[1]仓库信息!C:H,6,FALSE)</f>
        <v>泉州</v>
      </c>
      <c r="B162" s="6">
        <v>43756</v>
      </c>
      <c r="C162" s="4" t="s">
        <v>822</v>
      </c>
      <c r="D162" s="4" t="s">
        <v>823</v>
      </c>
      <c r="E162" s="4" t="s">
        <v>824</v>
      </c>
      <c r="F162" s="4" t="s">
        <v>628</v>
      </c>
      <c r="G162" s="4" t="s">
        <v>825</v>
      </c>
      <c r="H162" s="4" t="s">
        <v>826</v>
      </c>
      <c r="I162" s="4" t="s">
        <v>629</v>
      </c>
      <c r="J162" s="4" t="s">
        <v>590</v>
      </c>
      <c r="K162" s="4" t="s">
        <v>731</v>
      </c>
      <c r="L162" s="4" t="s">
        <v>731</v>
      </c>
      <c r="M162" s="4" t="s">
        <v>596</v>
      </c>
      <c r="N162" s="4" t="s">
        <v>811</v>
      </c>
      <c r="O162" s="4" t="s">
        <v>811</v>
      </c>
      <c r="P162" s="4" t="s">
        <v>596</v>
      </c>
      <c r="Q162" s="4" t="s">
        <v>596</v>
      </c>
      <c r="R162" s="8">
        <v>1</v>
      </c>
      <c r="S162" s="4" t="s">
        <v>596</v>
      </c>
      <c r="T162" s="4" t="s">
        <v>596</v>
      </c>
      <c r="U162" s="4" t="s">
        <v>596</v>
      </c>
      <c r="V162" s="4" t="s">
        <v>596</v>
      </c>
      <c r="W162" s="4" t="s">
        <v>596</v>
      </c>
      <c r="X162" s="4" t="s">
        <v>596</v>
      </c>
      <c r="Y162" s="4" t="s">
        <v>596</v>
      </c>
      <c r="Z162" s="4" t="s">
        <v>596</v>
      </c>
      <c r="AA162" s="4" t="s">
        <v>596</v>
      </c>
      <c r="AB162" s="4" t="s">
        <v>596</v>
      </c>
      <c r="AC162" s="4" t="s">
        <v>596</v>
      </c>
      <c r="AD162" s="4" t="s">
        <v>596</v>
      </c>
      <c r="AE162" s="4" t="s">
        <v>596</v>
      </c>
      <c r="AF162" s="4" t="s">
        <v>596</v>
      </c>
    </row>
    <row r="163" spans="1:32">
      <c r="A163" s="5" t="str">
        <f>VLOOKUP(F163,[1]仓库信息!C:H,6,FALSE)</f>
        <v>南宁</v>
      </c>
      <c r="B163" s="6">
        <v>43756</v>
      </c>
      <c r="C163" s="4" t="s">
        <v>822</v>
      </c>
      <c r="D163" s="4" t="s">
        <v>823</v>
      </c>
      <c r="E163" s="4" t="s">
        <v>824</v>
      </c>
      <c r="F163" s="4" t="s">
        <v>633</v>
      </c>
      <c r="G163" s="4" t="s">
        <v>825</v>
      </c>
      <c r="H163" s="4" t="s">
        <v>826</v>
      </c>
      <c r="I163" s="4" t="s">
        <v>634</v>
      </c>
      <c r="J163" s="4" t="s">
        <v>590</v>
      </c>
      <c r="K163" s="4" t="s">
        <v>678</v>
      </c>
      <c r="L163" s="4" t="s">
        <v>678</v>
      </c>
      <c r="M163" s="4" t="s">
        <v>596</v>
      </c>
      <c r="N163" s="4" t="s">
        <v>691</v>
      </c>
      <c r="O163" s="4" t="s">
        <v>691</v>
      </c>
      <c r="P163" s="4" t="s">
        <v>596</v>
      </c>
      <c r="Q163" s="4" t="s">
        <v>596</v>
      </c>
      <c r="R163" s="8">
        <v>1</v>
      </c>
      <c r="S163" s="4" t="s">
        <v>596</v>
      </c>
      <c r="T163" s="4" t="s">
        <v>596</v>
      </c>
      <c r="U163" s="4" t="s">
        <v>596</v>
      </c>
      <c r="V163" s="4" t="s">
        <v>596</v>
      </c>
      <c r="W163" s="4" t="s">
        <v>596</v>
      </c>
      <c r="X163" s="4" t="s">
        <v>621</v>
      </c>
      <c r="Y163" s="4" t="s">
        <v>596</v>
      </c>
      <c r="Z163" s="4" t="s">
        <v>596</v>
      </c>
      <c r="AA163" s="4" t="s">
        <v>596</v>
      </c>
      <c r="AB163" s="4" t="s">
        <v>596</v>
      </c>
      <c r="AC163" s="4" t="s">
        <v>596</v>
      </c>
      <c r="AD163" s="4" t="s">
        <v>596</v>
      </c>
      <c r="AE163" s="4" t="s">
        <v>596</v>
      </c>
      <c r="AF163" s="4" t="s">
        <v>596</v>
      </c>
    </row>
    <row r="164" spans="1:32">
      <c r="A164" s="5" t="str">
        <f>VLOOKUP(F164,[1]仓库信息!C:H,6,FALSE)</f>
        <v>嘉兴</v>
      </c>
      <c r="B164" s="6">
        <v>43756</v>
      </c>
      <c r="C164" s="4" t="s">
        <v>822</v>
      </c>
      <c r="D164" s="4" t="s">
        <v>823</v>
      </c>
      <c r="E164" s="4" t="s">
        <v>824</v>
      </c>
      <c r="F164" s="4" t="s">
        <v>739</v>
      </c>
      <c r="G164" s="4" t="s">
        <v>825</v>
      </c>
      <c r="H164" s="4" t="s">
        <v>826</v>
      </c>
      <c r="I164" s="4" t="s">
        <v>740</v>
      </c>
      <c r="J164" s="4" t="s">
        <v>590</v>
      </c>
      <c r="K164" s="4" t="s">
        <v>714</v>
      </c>
      <c r="L164" s="4" t="s">
        <v>714</v>
      </c>
      <c r="M164" s="4" t="s">
        <v>596</v>
      </c>
      <c r="N164" s="4" t="s">
        <v>723</v>
      </c>
      <c r="O164" s="4" t="s">
        <v>723</v>
      </c>
      <c r="P164" s="4" t="s">
        <v>596</v>
      </c>
      <c r="Q164" s="4" t="s">
        <v>596</v>
      </c>
      <c r="R164" s="8">
        <v>1</v>
      </c>
      <c r="S164" s="4" t="s">
        <v>596</v>
      </c>
      <c r="T164" s="4" t="s">
        <v>596</v>
      </c>
      <c r="U164" s="4" t="s">
        <v>596</v>
      </c>
      <c r="V164" s="4" t="s">
        <v>596</v>
      </c>
      <c r="W164" s="4" t="s">
        <v>678</v>
      </c>
      <c r="X164" s="4" t="s">
        <v>596</v>
      </c>
      <c r="Y164" s="4" t="s">
        <v>596</v>
      </c>
      <c r="Z164" s="4" t="s">
        <v>596</v>
      </c>
      <c r="AA164" s="4" t="s">
        <v>596</v>
      </c>
      <c r="AB164" s="4" t="s">
        <v>596</v>
      </c>
      <c r="AC164" s="4" t="s">
        <v>596</v>
      </c>
      <c r="AD164" s="4" t="s">
        <v>596</v>
      </c>
      <c r="AE164" s="4" t="s">
        <v>596</v>
      </c>
      <c r="AF164" s="4" t="s">
        <v>596</v>
      </c>
    </row>
    <row r="165" spans="1:32">
      <c r="A165" s="5" t="str">
        <f>VLOOKUP(F165,[1]仓库信息!C:H,6,FALSE)</f>
        <v>武汉</v>
      </c>
      <c r="B165" s="6">
        <v>43756</v>
      </c>
      <c r="C165" s="4" t="s">
        <v>822</v>
      </c>
      <c r="D165" s="4" t="s">
        <v>823</v>
      </c>
      <c r="E165" s="4" t="s">
        <v>824</v>
      </c>
      <c r="F165" s="4" t="s">
        <v>686</v>
      </c>
      <c r="G165" s="4" t="s">
        <v>825</v>
      </c>
      <c r="H165" s="4" t="s">
        <v>826</v>
      </c>
      <c r="I165" s="4" t="s">
        <v>687</v>
      </c>
      <c r="J165" s="4" t="s">
        <v>590</v>
      </c>
      <c r="K165" s="4" t="s">
        <v>621</v>
      </c>
      <c r="L165" s="4" t="s">
        <v>621</v>
      </c>
      <c r="M165" s="4" t="s">
        <v>596</v>
      </c>
      <c r="N165" s="4" t="s">
        <v>679</v>
      </c>
      <c r="O165" s="4" t="s">
        <v>679</v>
      </c>
      <c r="P165" s="4" t="s">
        <v>596</v>
      </c>
      <c r="Q165" s="4" t="s">
        <v>596</v>
      </c>
      <c r="R165" s="8">
        <v>1</v>
      </c>
      <c r="S165" s="4" t="s">
        <v>596</v>
      </c>
      <c r="T165" s="4" t="s">
        <v>596</v>
      </c>
      <c r="U165" s="4" t="s">
        <v>596</v>
      </c>
      <c r="V165" s="4" t="s">
        <v>596</v>
      </c>
      <c r="W165" s="4" t="s">
        <v>754</v>
      </c>
      <c r="X165" s="4" t="s">
        <v>596</v>
      </c>
      <c r="Y165" s="4" t="s">
        <v>596</v>
      </c>
      <c r="Z165" s="4" t="s">
        <v>596</v>
      </c>
      <c r="AA165" s="4" t="s">
        <v>596</v>
      </c>
      <c r="AB165" s="4" t="s">
        <v>596</v>
      </c>
      <c r="AC165" s="4" t="s">
        <v>596</v>
      </c>
      <c r="AD165" s="4" t="s">
        <v>596</v>
      </c>
      <c r="AE165" s="4" t="s">
        <v>596</v>
      </c>
      <c r="AF165" s="4" t="s">
        <v>596</v>
      </c>
    </row>
    <row r="166" spans="1:32">
      <c r="A166" s="5" t="str">
        <f>VLOOKUP(F166,[1]仓库信息!C:H,6,FALSE)</f>
        <v>无锡</v>
      </c>
      <c r="B166" s="6">
        <v>43756</v>
      </c>
      <c r="C166" s="4" t="s">
        <v>822</v>
      </c>
      <c r="D166" s="4" t="s">
        <v>823</v>
      </c>
      <c r="E166" s="4" t="s">
        <v>824</v>
      </c>
      <c r="F166" s="4" t="s">
        <v>692</v>
      </c>
      <c r="G166" s="4" t="s">
        <v>825</v>
      </c>
      <c r="H166" s="4" t="s">
        <v>826</v>
      </c>
      <c r="I166" s="4" t="s">
        <v>693</v>
      </c>
      <c r="J166" s="4" t="s">
        <v>590</v>
      </c>
      <c r="K166" s="4" t="s">
        <v>769</v>
      </c>
      <c r="L166" s="4" t="s">
        <v>769</v>
      </c>
      <c r="M166" s="4" t="s">
        <v>596</v>
      </c>
      <c r="N166" s="4" t="s">
        <v>602</v>
      </c>
      <c r="O166" s="4" t="s">
        <v>602</v>
      </c>
      <c r="P166" s="4" t="s">
        <v>596</v>
      </c>
      <c r="Q166" s="4" t="s">
        <v>596</v>
      </c>
      <c r="R166" s="8">
        <v>2</v>
      </c>
      <c r="S166" s="4" t="s">
        <v>596</v>
      </c>
      <c r="T166" s="4" t="s">
        <v>596</v>
      </c>
      <c r="U166" s="4" t="s">
        <v>596</v>
      </c>
      <c r="V166" s="4" t="s">
        <v>596</v>
      </c>
      <c r="W166" s="4" t="s">
        <v>596</v>
      </c>
      <c r="X166" s="4" t="s">
        <v>596</v>
      </c>
      <c r="Y166" s="4" t="s">
        <v>596</v>
      </c>
      <c r="Z166" s="4" t="s">
        <v>596</v>
      </c>
      <c r="AA166" s="4" t="s">
        <v>596</v>
      </c>
      <c r="AB166" s="4" t="s">
        <v>596</v>
      </c>
      <c r="AC166" s="4" t="s">
        <v>596</v>
      </c>
      <c r="AD166" s="4" t="s">
        <v>596</v>
      </c>
      <c r="AE166" s="4" t="s">
        <v>596</v>
      </c>
      <c r="AF166" s="4" t="s">
        <v>596</v>
      </c>
    </row>
    <row r="167" spans="1:32">
      <c r="A167" s="5" t="str">
        <f>VLOOKUP(F167,[1]仓库信息!C:H,6,FALSE)</f>
        <v>嘉定</v>
      </c>
      <c r="B167" s="6">
        <v>43756</v>
      </c>
      <c r="C167" s="4" t="s">
        <v>829</v>
      </c>
      <c r="D167" s="4" t="s">
        <v>830</v>
      </c>
      <c r="E167" s="4" t="s">
        <v>831</v>
      </c>
      <c r="F167" s="4" t="s">
        <v>586</v>
      </c>
      <c r="G167" s="4" t="s">
        <v>832</v>
      </c>
      <c r="H167" s="4" t="s">
        <v>833</v>
      </c>
      <c r="I167" s="4" t="s">
        <v>589</v>
      </c>
      <c r="J167" s="4" t="s">
        <v>590</v>
      </c>
      <c r="K167" s="4" t="s">
        <v>668</v>
      </c>
      <c r="L167" s="4" t="s">
        <v>668</v>
      </c>
      <c r="M167" s="4" t="s">
        <v>596</v>
      </c>
      <c r="N167" s="4" t="s">
        <v>669</v>
      </c>
      <c r="O167" s="4" t="s">
        <v>669</v>
      </c>
      <c r="P167" s="4" t="s">
        <v>596</v>
      </c>
      <c r="Q167" s="4" t="s">
        <v>596</v>
      </c>
      <c r="R167" s="8">
        <v>1</v>
      </c>
      <c r="S167" s="4" t="s">
        <v>596</v>
      </c>
      <c r="T167" s="4" t="s">
        <v>596</v>
      </c>
      <c r="U167" s="4" t="s">
        <v>596</v>
      </c>
      <c r="V167" s="4" t="s">
        <v>596</v>
      </c>
      <c r="W167" s="4" t="s">
        <v>596</v>
      </c>
      <c r="X167" s="4" t="s">
        <v>596</v>
      </c>
      <c r="Y167" s="4" t="s">
        <v>596</v>
      </c>
      <c r="Z167" s="4" t="s">
        <v>596</v>
      </c>
      <c r="AA167" s="4" t="s">
        <v>596</v>
      </c>
      <c r="AB167" s="4" t="s">
        <v>596</v>
      </c>
      <c r="AC167" s="4" t="s">
        <v>596</v>
      </c>
      <c r="AD167" s="4" t="s">
        <v>596</v>
      </c>
      <c r="AE167" s="4" t="s">
        <v>596</v>
      </c>
      <c r="AF167" s="4" t="s">
        <v>596</v>
      </c>
    </row>
    <row r="168" spans="1:32">
      <c r="A168" s="5" t="str">
        <f>VLOOKUP(F168,[1]仓库信息!C:H,6,FALSE)</f>
        <v>长沙</v>
      </c>
      <c r="B168" s="6">
        <v>43756</v>
      </c>
      <c r="C168" s="4" t="s">
        <v>829</v>
      </c>
      <c r="D168" s="4" t="s">
        <v>830</v>
      </c>
      <c r="E168" s="4" t="s">
        <v>831</v>
      </c>
      <c r="F168" s="4" t="s">
        <v>606</v>
      </c>
      <c r="G168" s="4" t="s">
        <v>832</v>
      </c>
      <c r="H168" s="4" t="s">
        <v>833</v>
      </c>
      <c r="I168" s="4" t="s">
        <v>607</v>
      </c>
      <c r="J168" s="4" t="s">
        <v>590</v>
      </c>
      <c r="K168" s="4" t="s">
        <v>648</v>
      </c>
      <c r="L168" s="4" t="s">
        <v>648</v>
      </c>
      <c r="M168" s="4" t="s">
        <v>596</v>
      </c>
      <c r="N168" s="4" t="s">
        <v>678</v>
      </c>
      <c r="O168" s="4" t="s">
        <v>678</v>
      </c>
      <c r="P168" s="4" t="s">
        <v>596</v>
      </c>
      <c r="Q168" s="4" t="s">
        <v>596</v>
      </c>
      <c r="R168" s="8">
        <v>1</v>
      </c>
      <c r="S168" s="4" t="s">
        <v>596</v>
      </c>
      <c r="T168" s="4" t="s">
        <v>596</v>
      </c>
      <c r="U168" s="4" t="s">
        <v>596</v>
      </c>
      <c r="V168" s="4" t="s">
        <v>596</v>
      </c>
      <c r="W168" s="4" t="s">
        <v>596</v>
      </c>
      <c r="X168" s="4" t="s">
        <v>596</v>
      </c>
      <c r="Y168" s="4" t="s">
        <v>596</v>
      </c>
      <c r="Z168" s="4" t="s">
        <v>596</v>
      </c>
      <c r="AA168" s="4" t="s">
        <v>596</v>
      </c>
      <c r="AB168" s="4" t="s">
        <v>596</v>
      </c>
      <c r="AC168" s="4" t="s">
        <v>596</v>
      </c>
      <c r="AD168" s="4" t="s">
        <v>596</v>
      </c>
      <c r="AE168" s="4" t="s">
        <v>596</v>
      </c>
      <c r="AF168" s="4" t="s">
        <v>596</v>
      </c>
    </row>
    <row r="169" spans="1:32">
      <c r="A169" s="5" t="str">
        <f>VLOOKUP(F169,[1]仓库信息!C:H,6,FALSE)</f>
        <v>惠州</v>
      </c>
      <c r="B169" s="6">
        <v>43756</v>
      </c>
      <c r="C169" s="4" t="s">
        <v>829</v>
      </c>
      <c r="D169" s="4" t="s">
        <v>830</v>
      </c>
      <c r="E169" s="4" t="s">
        <v>831</v>
      </c>
      <c r="F169" s="4" t="s">
        <v>618</v>
      </c>
      <c r="G169" s="4" t="s">
        <v>832</v>
      </c>
      <c r="H169" s="4" t="s">
        <v>833</v>
      </c>
      <c r="I169" s="4" t="s">
        <v>619</v>
      </c>
      <c r="J169" s="4" t="s">
        <v>590</v>
      </c>
      <c r="K169" s="4" t="s">
        <v>685</v>
      </c>
      <c r="L169" s="4" t="s">
        <v>685</v>
      </c>
      <c r="M169" s="4" t="s">
        <v>596</v>
      </c>
      <c r="N169" s="4" t="s">
        <v>738</v>
      </c>
      <c r="O169" s="4" t="s">
        <v>738</v>
      </c>
      <c r="P169" s="4" t="s">
        <v>596</v>
      </c>
      <c r="Q169" s="4" t="s">
        <v>596</v>
      </c>
      <c r="R169" s="8">
        <v>1</v>
      </c>
      <c r="S169" s="4" t="s">
        <v>596</v>
      </c>
      <c r="T169" s="4" t="s">
        <v>596</v>
      </c>
      <c r="U169" s="4" t="s">
        <v>596</v>
      </c>
      <c r="V169" s="4" t="s">
        <v>596</v>
      </c>
      <c r="W169" s="4" t="s">
        <v>596</v>
      </c>
      <c r="X169" s="4" t="s">
        <v>596</v>
      </c>
      <c r="Y169" s="4" t="s">
        <v>596</v>
      </c>
      <c r="Z169" s="4" t="s">
        <v>596</v>
      </c>
      <c r="AA169" s="4" t="s">
        <v>596</v>
      </c>
      <c r="AB169" s="4" t="s">
        <v>596</v>
      </c>
      <c r="AC169" s="4" t="s">
        <v>596</v>
      </c>
      <c r="AD169" s="4" t="s">
        <v>596</v>
      </c>
      <c r="AE169" s="4" t="s">
        <v>596</v>
      </c>
      <c r="AF169" s="4" t="s">
        <v>596</v>
      </c>
    </row>
    <row r="170" spans="1:32">
      <c r="A170" s="5" t="str">
        <f>VLOOKUP(F170,[1]仓库信息!C:H,6,FALSE)</f>
        <v>泉州</v>
      </c>
      <c r="B170" s="6">
        <v>43756</v>
      </c>
      <c r="C170" s="4" t="s">
        <v>829</v>
      </c>
      <c r="D170" s="4" t="s">
        <v>830</v>
      </c>
      <c r="E170" s="4" t="s">
        <v>831</v>
      </c>
      <c r="F170" s="4" t="s">
        <v>628</v>
      </c>
      <c r="G170" s="4" t="s">
        <v>832</v>
      </c>
      <c r="H170" s="4" t="s">
        <v>833</v>
      </c>
      <c r="I170" s="4" t="s">
        <v>629</v>
      </c>
      <c r="J170" s="4" t="s">
        <v>590</v>
      </c>
      <c r="K170" s="4" t="s">
        <v>679</v>
      </c>
      <c r="L170" s="4" t="s">
        <v>679</v>
      </c>
      <c r="M170" s="4" t="s">
        <v>596</v>
      </c>
      <c r="N170" s="4" t="s">
        <v>658</v>
      </c>
      <c r="O170" s="4" t="s">
        <v>658</v>
      </c>
      <c r="P170" s="4" t="s">
        <v>596</v>
      </c>
      <c r="Q170" s="4" t="s">
        <v>596</v>
      </c>
      <c r="R170" s="8">
        <v>1</v>
      </c>
      <c r="S170" s="4" t="s">
        <v>596</v>
      </c>
      <c r="T170" s="4" t="s">
        <v>596</v>
      </c>
      <c r="U170" s="4" t="s">
        <v>596</v>
      </c>
      <c r="V170" s="4" t="s">
        <v>596</v>
      </c>
      <c r="W170" s="4" t="s">
        <v>596</v>
      </c>
      <c r="X170" s="4" t="s">
        <v>596</v>
      </c>
      <c r="Y170" s="4" t="s">
        <v>596</v>
      </c>
      <c r="Z170" s="4" t="s">
        <v>596</v>
      </c>
      <c r="AA170" s="4" t="s">
        <v>596</v>
      </c>
      <c r="AB170" s="4" t="s">
        <v>596</v>
      </c>
      <c r="AC170" s="4" t="s">
        <v>596</v>
      </c>
      <c r="AD170" s="4" t="s">
        <v>596</v>
      </c>
      <c r="AE170" s="4" t="s">
        <v>596</v>
      </c>
      <c r="AF170" s="4" t="s">
        <v>596</v>
      </c>
    </row>
    <row r="171" spans="1:32">
      <c r="A171" s="5" t="str">
        <f>VLOOKUP(F171,[1]仓库信息!C:H,6,FALSE)</f>
        <v>嘉兴</v>
      </c>
      <c r="B171" s="6">
        <v>43756</v>
      </c>
      <c r="C171" s="4" t="s">
        <v>829</v>
      </c>
      <c r="D171" s="4" t="s">
        <v>830</v>
      </c>
      <c r="E171" s="4" t="s">
        <v>831</v>
      </c>
      <c r="F171" s="4" t="s">
        <v>739</v>
      </c>
      <c r="G171" s="4" t="s">
        <v>832</v>
      </c>
      <c r="H171" s="4" t="s">
        <v>833</v>
      </c>
      <c r="I171" s="4" t="s">
        <v>740</v>
      </c>
      <c r="J171" s="4" t="s">
        <v>590</v>
      </c>
      <c r="K171" s="4" t="s">
        <v>631</v>
      </c>
      <c r="L171" s="4" t="s">
        <v>631</v>
      </c>
      <c r="M171" s="4" t="s">
        <v>596</v>
      </c>
      <c r="N171" s="4" t="s">
        <v>646</v>
      </c>
      <c r="O171" s="4" t="s">
        <v>646</v>
      </c>
      <c r="P171" s="4" t="s">
        <v>596</v>
      </c>
      <c r="Q171" s="4" t="s">
        <v>596</v>
      </c>
      <c r="R171" s="8">
        <v>1</v>
      </c>
      <c r="S171" s="4" t="s">
        <v>596</v>
      </c>
      <c r="T171" s="4" t="s">
        <v>596</v>
      </c>
      <c r="U171" s="4" t="s">
        <v>596</v>
      </c>
      <c r="V171" s="4" t="s">
        <v>596</v>
      </c>
      <c r="W171" s="4" t="s">
        <v>596</v>
      </c>
      <c r="X171" s="4" t="s">
        <v>596</v>
      </c>
      <c r="Y171" s="4" t="s">
        <v>596</v>
      </c>
      <c r="Z171" s="4" t="s">
        <v>596</v>
      </c>
      <c r="AA171" s="4" t="s">
        <v>596</v>
      </c>
      <c r="AB171" s="4" t="s">
        <v>596</v>
      </c>
      <c r="AC171" s="4" t="s">
        <v>596</v>
      </c>
      <c r="AD171" s="4" t="s">
        <v>596</v>
      </c>
      <c r="AE171" s="4" t="s">
        <v>596</v>
      </c>
      <c r="AF171" s="4" t="s">
        <v>596</v>
      </c>
    </row>
    <row r="172" spans="1:32">
      <c r="A172" s="5" t="str">
        <f>VLOOKUP(F172,[1]仓库信息!C:H,6,FALSE)</f>
        <v>无锡</v>
      </c>
      <c r="B172" s="6">
        <v>43756</v>
      </c>
      <c r="C172" s="4" t="s">
        <v>829</v>
      </c>
      <c r="D172" s="4" t="s">
        <v>830</v>
      </c>
      <c r="E172" s="4" t="s">
        <v>831</v>
      </c>
      <c r="F172" s="4" t="s">
        <v>692</v>
      </c>
      <c r="G172" s="4" t="s">
        <v>832</v>
      </c>
      <c r="H172" s="4" t="s">
        <v>833</v>
      </c>
      <c r="I172" s="4" t="s">
        <v>693</v>
      </c>
      <c r="J172" s="4" t="s">
        <v>590</v>
      </c>
      <c r="K172" s="4" t="s">
        <v>713</v>
      </c>
      <c r="L172" s="4" t="s">
        <v>713</v>
      </c>
      <c r="M172" s="4" t="s">
        <v>596</v>
      </c>
      <c r="N172" s="4" t="s">
        <v>605</v>
      </c>
      <c r="O172" s="4" t="s">
        <v>605</v>
      </c>
      <c r="P172" s="4" t="s">
        <v>596</v>
      </c>
      <c r="Q172" s="4" t="s">
        <v>596</v>
      </c>
      <c r="R172" s="8">
        <v>1</v>
      </c>
      <c r="S172" s="4" t="s">
        <v>596</v>
      </c>
      <c r="T172" s="4" t="s">
        <v>596</v>
      </c>
      <c r="U172" s="4" t="s">
        <v>596</v>
      </c>
      <c r="V172" s="4" t="s">
        <v>596</v>
      </c>
      <c r="W172" s="4" t="s">
        <v>596</v>
      </c>
      <c r="X172" s="4" t="s">
        <v>596</v>
      </c>
      <c r="Y172" s="4" t="s">
        <v>596</v>
      </c>
      <c r="Z172" s="4" t="s">
        <v>596</v>
      </c>
      <c r="AA172" s="4" t="s">
        <v>596</v>
      </c>
      <c r="AB172" s="4" t="s">
        <v>596</v>
      </c>
      <c r="AC172" s="4" t="s">
        <v>596</v>
      </c>
      <c r="AD172" s="4" t="s">
        <v>596</v>
      </c>
      <c r="AE172" s="4" t="s">
        <v>596</v>
      </c>
      <c r="AF172" s="4" t="s">
        <v>596</v>
      </c>
    </row>
    <row r="173" spans="1:32">
      <c r="A173" s="5" t="str">
        <f>VLOOKUP(F173,[1]仓库信息!C:H,6,FALSE)</f>
        <v>嘉定</v>
      </c>
      <c r="B173" s="6">
        <v>43756</v>
      </c>
      <c r="C173" s="4" t="s">
        <v>834</v>
      </c>
      <c r="D173" s="4" t="s">
        <v>835</v>
      </c>
      <c r="E173" s="4" t="s">
        <v>836</v>
      </c>
      <c r="F173" s="4" t="s">
        <v>586</v>
      </c>
      <c r="G173" s="4" t="s">
        <v>837</v>
      </c>
      <c r="H173" s="4" t="s">
        <v>838</v>
      </c>
      <c r="I173" s="4" t="s">
        <v>589</v>
      </c>
      <c r="J173" s="4" t="s">
        <v>590</v>
      </c>
      <c r="K173" s="4" t="s">
        <v>605</v>
      </c>
      <c r="L173" s="4" t="s">
        <v>716</v>
      </c>
      <c r="M173" s="4" t="s">
        <v>638</v>
      </c>
      <c r="N173" s="4" t="s">
        <v>651</v>
      </c>
      <c r="O173" s="4" t="s">
        <v>621</v>
      </c>
      <c r="P173" s="4" t="s">
        <v>638</v>
      </c>
      <c r="Q173" s="4" t="s">
        <v>596</v>
      </c>
      <c r="R173" s="8">
        <v>3</v>
      </c>
      <c r="S173" s="4" t="s">
        <v>596</v>
      </c>
      <c r="T173" s="4" t="s">
        <v>596</v>
      </c>
      <c r="U173" s="4" t="s">
        <v>596</v>
      </c>
      <c r="V173" s="4" t="s">
        <v>596</v>
      </c>
      <c r="W173" s="4" t="s">
        <v>798</v>
      </c>
      <c r="X173" s="4" t="s">
        <v>596</v>
      </c>
      <c r="Y173" s="4" t="s">
        <v>596</v>
      </c>
      <c r="Z173" s="4" t="s">
        <v>596</v>
      </c>
      <c r="AA173" s="4" t="s">
        <v>596</v>
      </c>
      <c r="AB173" s="4" t="s">
        <v>596</v>
      </c>
      <c r="AC173" s="4" t="s">
        <v>596</v>
      </c>
      <c r="AD173" s="4" t="s">
        <v>596</v>
      </c>
      <c r="AE173" s="4" t="s">
        <v>596</v>
      </c>
      <c r="AF173" s="4" t="s">
        <v>596</v>
      </c>
    </row>
    <row r="174" spans="1:32">
      <c r="A174" s="5" t="str">
        <f>VLOOKUP(F174,[1]仓库信息!C:H,6,FALSE)</f>
        <v>天津</v>
      </c>
      <c r="B174" s="6">
        <v>43756</v>
      </c>
      <c r="C174" s="4" t="s">
        <v>834</v>
      </c>
      <c r="D174" s="4" t="s">
        <v>835</v>
      </c>
      <c r="E174" s="4" t="s">
        <v>836</v>
      </c>
      <c r="F174" s="4" t="s">
        <v>663</v>
      </c>
      <c r="G174" s="4" t="s">
        <v>837</v>
      </c>
      <c r="H174" s="4" t="s">
        <v>838</v>
      </c>
      <c r="I174" s="4" t="s">
        <v>666</v>
      </c>
      <c r="J174" s="4" t="s">
        <v>590</v>
      </c>
      <c r="K174" s="4" t="s">
        <v>714</v>
      </c>
      <c r="L174" s="4" t="s">
        <v>714</v>
      </c>
      <c r="M174" s="4" t="s">
        <v>596</v>
      </c>
      <c r="N174" s="4" t="s">
        <v>602</v>
      </c>
      <c r="O174" s="4" t="s">
        <v>602</v>
      </c>
      <c r="P174" s="4" t="s">
        <v>596</v>
      </c>
      <c r="Q174" s="4" t="s">
        <v>596</v>
      </c>
      <c r="R174" s="8">
        <v>5</v>
      </c>
      <c r="S174" s="4" t="s">
        <v>596</v>
      </c>
      <c r="T174" s="4" t="s">
        <v>596</v>
      </c>
      <c r="U174" s="4" t="s">
        <v>596</v>
      </c>
      <c r="V174" s="4" t="s">
        <v>596</v>
      </c>
      <c r="W174" s="4" t="s">
        <v>839</v>
      </c>
      <c r="X174" s="4" t="s">
        <v>596</v>
      </c>
      <c r="Y174" s="4" t="s">
        <v>596</v>
      </c>
      <c r="Z174" s="4" t="s">
        <v>596</v>
      </c>
      <c r="AA174" s="4" t="s">
        <v>596</v>
      </c>
      <c r="AB174" s="4" t="s">
        <v>596</v>
      </c>
      <c r="AC174" s="4" t="s">
        <v>596</v>
      </c>
      <c r="AD174" s="4" t="s">
        <v>596</v>
      </c>
      <c r="AE174" s="4" t="s">
        <v>596</v>
      </c>
      <c r="AF174" s="4" t="s">
        <v>596</v>
      </c>
    </row>
    <row r="175" spans="1:32">
      <c r="A175" s="5" t="str">
        <f>VLOOKUP(F175,[1]仓库信息!C:H,6,FALSE)</f>
        <v>长沙</v>
      </c>
      <c r="B175" s="6">
        <v>43756</v>
      </c>
      <c r="C175" s="4" t="s">
        <v>834</v>
      </c>
      <c r="D175" s="4" t="s">
        <v>835</v>
      </c>
      <c r="E175" s="4" t="s">
        <v>836</v>
      </c>
      <c r="F175" s="4" t="s">
        <v>606</v>
      </c>
      <c r="G175" s="4" t="s">
        <v>837</v>
      </c>
      <c r="H175" s="4" t="s">
        <v>838</v>
      </c>
      <c r="I175" s="4" t="s">
        <v>607</v>
      </c>
      <c r="J175" s="4" t="s">
        <v>590</v>
      </c>
      <c r="K175" s="4" t="s">
        <v>668</v>
      </c>
      <c r="L175" s="4" t="s">
        <v>669</v>
      </c>
      <c r="M175" s="4" t="s">
        <v>638</v>
      </c>
      <c r="N175" s="4" t="s">
        <v>685</v>
      </c>
      <c r="O175" s="4" t="s">
        <v>738</v>
      </c>
      <c r="P175" s="4" t="s">
        <v>638</v>
      </c>
      <c r="Q175" s="4" t="s">
        <v>596</v>
      </c>
      <c r="R175" s="8">
        <v>2</v>
      </c>
      <c r="S175" s="4" t="s">
        <v>596</v>
      </c>
      <c r="T175" s="4" t="s">
        <v>596</v>
      </c>
      <c r="U175" s="4" t="s">
        <v>596</v>
      </c>
      <c r="V175" s="4" t="s">
        <v>596</v>
      </c>
      <c r="W175" s="4" t="s">
        <v>731</v>
      </c>
      <c r="X175" s="4" t="s">
        <v>596</v>
      </c>
      <c r="Y175" s="4" t="s">
        <v>596</v>
      </c>
      <c r="Z175" s="4" t="s">
        <v>596</v>
      </c>
      <c r="AA175" s="4" t="s">
        <v>596</v>
      </c>
      <c r="AB175" s="4" t="s">
        <v>596</v>
      </c>
      <c r="AC175" s="4" t="s">
        <v>596</v>
      </c>
      <c r="AD175" s="4" t="s">
        <v>596</v>
      </c>
      <c r="AE175" s="4" t="s">
        <v>596</v>
      </c>
      <c r="AF175" s="4" t="s">
        <v>596</v>
      </c>
    </row>
    <row r="176" spans="1:32">
      <c r="A176" s="5" t="str">
        <f>VLOOKUP(F176,[1]仓库信息!C:H,6,FALSE)</f>
        <v>成都2</v>
      </c>
      <c r="B176" s="6">
        <v>43756</v>
      </c>
      <c r="C176" s="4" t="s">
        <v>834</v>
      </c>
      <c r="D176" s="4" t="s">
        <v>835</v>
      </c>
      <c r="E176" s="4" t="s">
        <v>836</v>
      </c>
      <c r="F176" s="4" t="s">
        <v>610</v>
      </c>
      <c r="G176" s="4" t="s">
        <v>837</v>
      </c>
      <c r="H176" s="4" t="s">
        <v>838</v>
      </c>
      <c r="I176" s="4" t="s">
        <v>611</v>
      </c>
      <c r="J176" s="4" t="s">
        <v>590</v>
      </c>
      <c r="K176" s="4" t="s">
        <v>602</v>
      </c>
      <c r="L176" s="4" t="s">
        <v>603</v>
      </c>
      <c r="M176" s="4" t="s">
        <v>604</v>
      </c>
      <c r="N176" s="4" t="s">
        <v>792</v>
      </c>
      <c r="O176" s="4" t="s">
        <v>792</v>
      </c>
      <c r="P176" s="4" t="s">
        <v>596</v>
      </c>
      <c r="Q176" s="4" t="s">
        <v>596</v>
      </c>
      <c r="R176" s="8">
        <v>2</v>
      </c>
      <c r="S176" s="4" t="s">
        <v>596</v>
      </c>
      <c r="T176" s="4" t="s">
        <v>596</v>
      </c>
      <c r="U176" s="4" t="s">
        <v>596</v>
      </c>
      <c r="V176" s="4" t="s">
        <v>596</v>
      </c>
      <c r="W176" s="4" t="s">
        <v>596</v>
      </c>
      <c r="X176" s="4" t="s">
        <v>596</v>
      </c>
      <c r="Y176" s="4" t="s">
        <v>596</v>
      </c>
      <c r="Z176" s="4" t="s">
        <v>596</v>
      </c>
      <c r="AA176" s="4" t="s">
        <v>604</v>
      </c>
      <c r="AB176" s="4" t="s">
        <v>596</v>
      </c>
      <c r="AC176" s="4" t="s">
        <v>596</v>
      </c>
      <c r="AD176" s="4" t="s">
        <v>596</v>
      </c>
      <c r="AE176" s="4" t="s">
        <v>596</v>
      </c>
      <c r="AF176" s="4" t="s">
        <v>596</v>
      </c>
    </row>
    <row r="177" spans="1:32">
      <c r="A177" s="5" t="str">
        <f>VLOOKUP(F177,[1]仓库信息!C:H,6,FALSE)</f>
        <v>合肥</v>
      </c>
      <c r="B177" s="6">
        <v>43756</v>
      </c>
      <c r="C177" s="4" t="s">
        <v>834</v>
      </c>
      <c r="D177" s="4" t="s">
        <v>835</v>
      </c>
      <c r="E177" s="4" t="s">
        <v>836</v>
      </c>
      <c r="F177" s="4" t="s">
        <v>700</v>
      </c>
      <c r="G177" s="4" t="s">
        <v>837</v>
      </c>
      <c r="H177" s="4" t="s">
        <v>838</v>
      </c>
      <c r="I177" s="4" t="s">
        <v>701</v>
      </c>
      <c r="J177" s="4" t="s">
        <v>590</v>
      </c>
      <c r="K177" s="4" t="s">
        <v>737</v>
      </c>
      <c r="L177" s="4" t="s">
        <v>708</v>
      </c>
      <c r="M177" s="4" t="s">
        <v>604</v>
      </c>
      <c r="N177" s="4" t="s">
        <v>707</v>
      </c>
      <c r="O177" s="4" t="s">
        <v>706</v>
      </c>
      <c r="P177" s="4" t="s">
        <v>604</v>
      </c>
      <c r="Q177" s="4" t="s">
        <v>596</v>
      </c>
      <c r="R177" s="8">
        <v>1</v>
      </c>
      <c r="S177" s="4" t="s">
        <v>596</v>
      </c>
      <c r="T177" s="4" t="s">
        <v>596</v>
      </c>
      <c r="U177" s="4" t="s">
        <v>596</v>
      </c>
      <c r="V177" s="4" t="s">
        <v>596</v>
      </c>
      <c r="W177" s="4" t="s">
        <v>691</v>
      </c>
      <c r="X177" s="4" t="s">
        <v>596</v>
      </c>
      <c r="Y177" s="4" t="s">
        <v>596</v>
      </c>
      <c r="Z177" s="4" t="s">
        <v>596</v>
      </c>
      <c r="AA177" s="4" t="s">
        <v>596</v>
      </c>
      <c r="AB177" s="4" t="s">
        <v>596</v>
      </c>
      <c r="AC177" s="4" t="s">
        <v>596</v>
      </c>
      <c r="AD177" s="4" t="s">
        <v>596</v>
      </c>
      <c r="AE177" s="4" t="s">
        <v>596</v>
      </c>
      <c r="AF177" s="4" t="s">
        <v>596</v>
      </c>
    </row>
    <row r="178" spans="1:32">
      <c r="A178" s="5" t="str">
        <f>VLOOKUP(F178,[1]仓库信息!C:H,6,FALSE)</f>
        <v>杭州</v>
      </c>
      <c r="B178" s="6">
        <v>43756</v>
      </c>
      <c r="C178" s="4" t="s">
        <v>834</v>
      </c>
      <c r="D178" s="4" t="s">
        <v>835</v>
      </c>
      <c r="E178" s="4" t="s">
        <v>836</v>
      </c>
      <c r="F178" s="4" t="s">
        <v>614</v>
      </c>
      <c r="G178" s="4" t="s">
        <v>837</v>
      </c>
      <c r="H178" s="4" t="s">
        <v>838</v>
      </c>
      <c r="I178" s="4" t="s">
        <v>615</v>
      </c>
      <c r="J178" s="4" t="s">
        <v>590</v>
      </c>
      <c r="K178" s="4" t="s">
        <v>840</v>
      </c>
      <c r="L178" s="4" t="s">
        <v>811</v>
      </c>
      <c r="M178" s="4" t="s">
        <v>604</v>
      </c>
      <c r="N178" s="4" t="s">
        <v>731</v>
      </c>
      <c r="O178" s="4" t="s">
        <v>732</v>
      </c>
      <c r="P178" s="4" t="s">
        <v>604</v>
      </c>
      <c r="Q178" s="4" t="s">
        <v>596</v>
      </c>
      <c r="R178" s="8">
        <v>1</v>
      </c>
      <c r="S178" s="4" t="s">
        <v>596</v>
      </c>
      <c r="T178" s="4" t="s">
        <v>596</v>
      </c>
      <c r="U178" s="4" t="s">
        <v>596</v>
      </c>
      <c r="V178" s="4" t="s">
        <v>596</v>
      </c>
      <c r="W178" s="4" t="s">
        <v>730</v>
      </c>
      <c r="X178" s="4" t="s">
        <v>596</v>
      </c>
      <c r="Y178" s="4" t="s">
        <v>596</v>
      </c>
      <c r="Z178" s="4" t="s">
        <v>596</v>
      </c>
      <c r="AA178" s="4" t="s">
        <v>596</v>
      </c>
      <c r="AB178" s="4" t="s">
        <v>596</v>
      </c>
      <c r="AC178" s="4" t="s">
        <v>596</v>
      </c>
      <c r="AD178" s="4" t="s">
        <v>596</v>
      </c>
      <c r="AE178" s="4" t="s">
        <v>596</v>
      </c>
      <c r="AF178" s="4" t="s">
        <v>596</v>
      </c>
    </row>
    <row r="179" spans="1:32">
      <c r="A179" s="5" t="str">
        <f>VLOOKUP(F179,[1]仓库信息!C:H,6,FALSE)</f>
        <v>惠州</v>
      </c>
      <c r="B179" s="6">
        <v>43756</v>
      </c>
      <c r="C179" s="4" t="s">
        <v>834</v>
      </c>
      <c r="D179" s="4" t="s">
        <v>835</v>
      </c>
      <c r="E179" s="4" t="s">
        <v>836</v>
      </c>
      <c r="F179" s="4" t="s">
        <v>618</v>
      </c>
      <c r="G179" s="4" t="s">
        <v>837</v>
      </c>
      <c r="H179" s="4" t="s">
        <v>838</v>
      </c>
      <c r="I179" s="4" t="s">
        <v>619</v>
      </c>
      <c r="J179" s="4" t="s">
        <v>590</v>
      </c>
      <c r="K179" s="4" t="s">
        <v>713</v>
      </c>
      <c r="L179" s="4" t="s">
        <v>716</v>
      </c>
      <c r="M179" s="4" t="s">
        <v>604</v>
      </c>
      <c r="N179" s="4" t="s">
        <v>841</v>
      </c>
      <c r="O179" s="4" t="s">
        <v>620</v>
      </c>
      <c r="P179" s="4" t="s">
        <v>682</v>
      </c>
      <c r="Q179" s="4" t="s">
        <v>596</v>
      </c>
      <c r="R179" s="8">
        <v>1</v>
      </c>
      <c r="S179" s="4" t="s">
        <v>596</v>
      </c>
      <c r="T179" s="4" t="s">
        <v>596</v>
      </c>
      <c r="U179" s="4" t="s">
        <v>638</v>
      </c>
      <c r="V179" s="4" t="s">
        <v>596</v>
      </c>
      <c r="W179" s="4" t="s">
        <v>627</v>
      </c>
      <c r="X179" s="4" t="s">
        <v>839</v>
      </c>
      <c r="Y179" s="4" t="s">
        <v>596</v>
      </c>
      <c r="Z179" s="4" t="s">
        <v>596</v>
      </c>
      <c r="AA179" s="4" t="s">
        <v>596</v>
      </c>
      <c r="AB179" s="4" t="s">
        <v>596</v>
      </c>
      <c r="AC179" s="4" t="s">
        <v>596</v>
      </c>
      <c r="AD179" s="4" t="s">
        <v>596</v>
      </c>
      <c r="AE179" s="4" t="s">
        <v>596</v>
      </c>
      <c r="AF179" s="4" t="s">
        <v>596</v>
      </c>
    </row>
    <row r="180" spans="1:32">
      <c r="A180" s="5" t="str">
        <f>VLOOKUP(F180,[1]仓库信息!C:H,6,FALSE)</f>
        <v>贵阳</v>
      </c>
      <c r="B180" s="6">
        <v>43756</v>
      </c>
      <c r="C180" s="4" t="s">
        <v>834</v>
      </c>
      <c r="D180" s="4" t="s">
        <v>835</v>
      </c>
      <c r="E180" s="4" t="s">
        <v>836</v>
      </c>
      <c r="F180" s="4" t="s">
        <v>680</v>
      </c>
      <c r="G180" s="4" t="s">
        <v>837</v>
      </c>
      <c r="H180" s="4" t="s">
        <v>838</v>
      </c>
      <c r="I180" s="4" t="s">
        <v>681</v>
      </c>
      <c r="J180" s="4" t="s">
        <v>590</v>
      </c>
      <c r="K180" s="4" t="s">
        <v>690</v>
      </c>
      <c r="L180" s="4" t="s">
        <v>690</v>
      </c>
      <c r="M180" s="4" t="s">
        <v>596</v>
      </c>
      <c r="N180" s="4" t="s">
        <v>691</v>
      </c>
      <c r="O180" s="4" t="s">
        <v>691</v>
      </c>
      <c r="P180" s="4" t="s">
        <v>596</v>
      </c>
      <c r="Q180" s="4" t="s">
        <v>596</v>
      </c>
      <c r="R180" s="8">
        <v>1</v>
      </c>
      <c r="S180" s="4" t="s">
        <v>596</v>
      </c>
      <c r="T180" s="4" t="s">
        <v>596</v>
      </c>
      <c r="U180" s="4" t="s">
        <v>596</v>
      </c>
      <c r="V180" s="4" t="s">
        <v>596</v>
      </c>
      <c r="W180" s="4" t="s">
        <v>596</v>
      </c>
      <c r="X180" s="4" t="s">
        <v>596</v>
      </c>
      <c r="Y180" s="4" t="s">
        <v>596</v>
      </c>
      <c r="Z180" s="4" t="s">
        <v>596</v>
      </c>
      <c r="AA180" s="4" t="s">
        <v>596</v>
      </c>
      <c r="AB180" s="4" t="s">
        <v>596</v>
      </c>
      <c r="AC180" s="4" t="s">
        <v>596</v>
      </c>
      <c r="AD180" s="4" t="s">
        <v>596</v>
      </c>
      <c r="AE180" s="4" t="s">
        <v>596</v>
      </c>
      <c r="AF180" s="4" t="s">
        <v>596</v>
      </c>
    </row>
    <row r="181" spans="1:32">
      <c r="A181" s="5" t="str">
        <f>VLOOKUP(F181,[1]仓库信息!C:H,6,FALSE)</f>
        <v>南京</v>
      </c>
      <c r="B181" s="6">
        <v>43756</v>
      </c>
      <c r="C181" s="4" t="s">
        <v>834</v>
      </c>
      <c r="D181" s="4" t="s">
        <v>835</v>
      </c>
      <c r="E181" s="4" t="s">
        <v>836</v>
      </c>
      <c r="F181" s="4" t="s">
        <v>683</v>
      </c>
      <c r="G181" s="4" t="s">
        <v>837</v>
      </c>
      <c r="H181" s="4" t="s">
        <v>838</v>
      </c>
      <c r="I181" s="4" t="s">
        <v>684</v>
      </c>
      <c r="J181" s="4" t="s">
        <v>590</v>
      </c>
      <c r="K181" s="4" t="s">
        <v>605</v>
      </c>
      <c r="L181" s="4" t="s">
        <v>605</v>
      </c>
      <c r="M181" s="4" t="s">
        <v>596</v>
      </c>
      <c r="N181" s="4" t="s">
        <v>651</v>
      </c>
      <c r="O181" s="4" t="s">
        <v>651</v>
      </c>
      <c r="P181" s="4" t="s">
        <v>596</v>
      </c>
      <c r="Q181" s="4" t="s">
        <v>596</v>
      </c>
      <c r="R181" s="8">
        <v>3</v>
      </c>
      <c r="S181" s="4" t="s">
        <v>596</v>
      </c>
      <c r="T181" s="4" t="s">
        <v>596</v>
      </c>
      <c r="U181" s="4" t="s">
        <v>596</v>
      </c>
      <c r="V181" s="4" t="s">
        <v>596</v>
      </c>
      <c r="W181" s="4" t="s">
        <v>827</v>
      </c>
      <c r="X181" s="4" t="s">
        <v>596</v>
      </c>
      <c r="Y181" s="4" t="s">
        <v>596</v>
      </c>
      <c r="Z181" s="4" t="s">
        <v>596</v>
      </c>
      <c r="AA181" s="4" t="s">
        <v>596</v>
      </c>
      <c r="AB181" s="4" t="s">
        <v>596</v>
      </c>
      <c r="AC181" s="4" t="s">
        <v>596</v>
      </c>
      <c r="AD181" s="4" t="s">
        <v>596</v>
      </c>
      <c r="AE181" s="4" t="s">
        <v>596</v>
      </c>
      <c r="AF181" s="4" t="s">
        <v>596</v>
      </c>
    </row>
    <row r="182" spans="1:32">
      <c r="A182" s="5" t="str">
        <f>VLOOKUP(F182,[1]仓库信息!C:H,6,FALSE)</f>
        <v>无锡</v>
      </c>
      <c r="B182" s="6">
        <v>43756</v>
      </c>
      <c r="C182" s="4" t="s">
        <v>834</v>
      </c>
      <c r="D182" s="4" t="s">
        <v>835</v>
      </c>
      <c r="E182" s="4" t="s">
        <v>836</v>
      </c>
      <c r="F182" s="4" t="s">
        <v>692</v>
      </c>
      <c r="G182" s="4" t="s">
        <v>837</v>
      </c>
      <c r="H182" s="4" t="s">
        <v>838</v>
      </c>
      <c r="I182" s="4" t="s">
        <v>693</v>
      </c>
      <c r="J182" s="4" t="s">
        <v>590</v>
      </c>
      <c r="K182" s="4" t="s">
        <v>604</v>
      </c>
      <c r="L182" s="4" t="s">
        <v>596</v>
      </c>
      <c r="M182" s="4" t="s">
        <v>604</v>
      </c>
      <c r="N182" s="4" t="s">
        <v>727</v>
      </c>
      <c r="O182" s="4" t="s">
        <v>595</v>
      </c>
      <c r="P182" s="4" t="s">
        <v>604</v>
      </c>
      <c r="Q182" s="4" t="s">
        <v>596</v>
      </c>
      <c r="R182" s="8">
        <v>1</v>
      </c>
      <c r="S182" s="4" t="s">
        <v>596</v>
      </c>
      <c r="T182" s="4" t="s">
        <v>596</v>
      </c>
      <c r="U182" s="4" t="s">
        <v>596</v>
      </c>
      <c r="V182" s="4" t="s">
        <v>596</v>
      </c>
      <c r="W182" s="4" t="s">
        <v>621</v>
      </c>
      <c r="X182" s="4" t="s">
        <v>592</v>
      </c>
      <c r="Y182" s="4" t="s">
        <v>596</v>
      </c>
      <c r="Z182" s="4" t="s">
        <v>596</v>
      </c>
      <c r="AA182" s="4" t="s">
        <v>596</v>
      </c>
      <c r="AB182" s="4" t="s">
        <v>596</v>
      </c>
      <c r="AC182" s="4" t="s">
        <v>596</v>
      </c>
      <c r="AD182" s="4" t="s">
        <v>596</v>
      </c>
      <c r="AE182" s="4" t="s">
        <v>596</v>
      </c>
      <c r="AF182" s="4" t="s">
        <v>596</v>
      </c>
    </row>
    <row r="183" spans="1:32">
      <c r="A183" s="5" t="str">
        <f>VLOOKUP(F183,[1]仓库信息!C:H,6,FALSE)</f>
        <v>广州</v>
      </c>
      <c r="B183" s="6">
        <v>43756</v>
      </c>
      <c r="C183" s="4" t="s">
        <v>842</v>
      </c>
      <c r="D183" s="4" t="s">
        <v>251</v>
      </c>
      <c r="E183" s="4" t="s">
        <v>843</v>
      </c>
      <c r="F183" s="4" t="s">
        <v>597</v>
      </c>
      <c r="G183" s="4" t="s">
        <v>844</v>
      </c>
      <c r="H183" s="4" t="s">
        <v>845</v>
      </c>
      <c r="I183" s="4" t="s">
        <v>598</v>
      </c>
      <c r="J183" s="4" t="s">
        <v>590</v>
      </c>
      <c r="K183" s="4" t="s">
        <v>612</v>
      </c>
      <c r="L183" s="4" t="s">
        <v>613</v>
      </c>
      <c r="M183" s="4" t="s">
        <v>638</v>
      </c>
      <c r="N183" s="4" t="s">
        <v>613</v>
      </c>
      <c r="O183" s="4" t="s">
        <v>637</v>
      </c>
      <c r="P183" s="4" t="s">
        <v>638</v>
      </c>
      <c r="Q183" s="4" t="s">
        <v>596</v>
      </c>
      <c r="R183" s="8">
        <v>1</v>
      </c>
      <c r="S183" s="4" t="s">
        <v>596</v>
      </c>
      <c r="T183" s="4" t="s">
        <v>596</v>
      </c>
      <c r="U183" s="4" t="s">
        <v>596</v>
      </c>
      <c r="V183" s="4" t="s">
        <v>596</v>
      </c>
      <c r="W183" s="4" t="s">
        <v>708</v>
      </c>
      <c r="X183" s="4" t="s">
        <v>596</v>
      </c>
      <c r="Y183" s="4" t="s">
        <v>596</v>
      </c>
      <c r="Z183" s="4" t="s">
        <v>596</v>
      </c>
      <c r="AA183" s="4" t="s">
        <v>596</v>
      </c>
      <c r="AB183" s="4" t="s">
        <v>596</v>
      </c>
      <c r="AC183" s="4" t="s">
        <v>596</v>
      </c>
      <c r="AD183" s="4" t="s">
        <v>596</v>
      </c>
      <c r="AE183" s="4" t="s">
        <v>596</v>
      </c>
      <c r="AF183" s="4" t="s">
        <v>596</v>
      </c>
    </row>
    <row r="184" spans="1:32">
      <c r="A184" s="5" t="str">
        <f>VLOOKUP(F184,[1]仓库信息!C:H,6,FALSE)</f>
        <v>合肥</v>
      </c>
      <c r="B184" s="6">
        <v>43756</v>
      </c>
      <c r="C184" s="4" t="s">
        <v>842</v>
      </c>
      <c r="D184" s="4" t="s">
        <v>251</v>
      </c>
      <c r="E184" s="4" t="s">
        <v>843</v>
      </c>
      <c r="F184" s="4" t="s">
        <v>700</v>
      </c>
      <c r="G184" s="4" t="s">
        <v>844</v>
      </c>
      <c r="H184" s="4" t="s">
        <v>845</v>
      </c>
      <c r="I184" s="4" t="s">
        <v>701</v>
      </c>
      <c r="J184" s="4" t="s">
        <v>590</v>
      </c>
      <c r="K184" s="4" t="s">
        <v>651</v>
      </c>
      <c r="L184" s="4" t="s">
        <v>651</v>
      </c>
      <c r="M184" s="4" t="s">
        <v>596</v>
      </c>
      <c r="N184" s="4" t="s">
        <v>621</v>
      </c>
      <c r="O184" s="4" t="s">
        <v>621</v>
      </c>
      <c r="P184" s="4" t="s">
        <v>596</v>
      </c>
      <c r="Q184" s="4" t="s">
        <v>596</v>
      </c>
      <c r="R184" s="8">
        <v>1</v>
      </c>
      <c r="S184" s="4" t="s">
        <v>596</v>
      </c>
      <c r="T184" s="4" t="s">
        <v>596</v>
      </c>
      <c r="U184" s="4" t="s">
        <v>596</v>
      </c>
      <c r="V184" s="4" t="s">
        <v>596</v>
      </c>
      <c r="W184" s="4" t="s">
        <v>604</v>
      </c>
      <c r="X184" s="4" t="s">
        <v>596</v>
      </c>
      <c r="Y184" s="4" t="s">
        <v>596</v>
      </c>
      <c r="Z184" s="4" t="s">
        <v>596</v>
      </c>
      <c r="AA184" s="4" t="s">
        <v>596</v>
      </c>
      <c r="AB184" s="4" t="s">
        <v>596</v>
      </c>
      <c r="AC184" s="4" t="s">
        <v>596</v>
      </c>
      <c r="AD184" s="4" t="s">
        <v>596</v>
      </c>
      <c r="AE184" s="4" t="s">
        <v>596</v>
      </c>
      <c r="AF184" s="4" t="s">
        <v>596</v>
      </c>
    </row>
    <row r="185" spans="1:32">
      <c r="A185" s="5" t="str">
        <f>VLOOKUP(F185,[1]仓库信息!C:H,6,FALSE)</f>
        <v>杭州</v>
      </c>
      <c r="B185" s="6">
        <v>43756</v>
      </c>
      <c r="C185" s="4" t="s">
        <v>842</v>
      </c>
      <c r="D185" s="4" t="s">
        <v>251</v>
      </c>
      <c r="E185" s="4" t="s">
        <v>843</v>
      </c>
      <c r="F185" s="4" t="s">
        <v>614</v>
      </c>
      <c r="G185" s="4" t="s">
        <v>844</v>
      </c>
      <c r="H185" s="4" t="s">
        <v>845</v>
      </c>
      <c r="I185" s="4" t="s">
        <v>615</v>
      </c>
      <c r="J185" s="4" t="s">
        <v>590</v>
      </c>
      <c r="K185" s="4" t="s">
        <v>749</v>
      </c>
      <c r="L185" s="4" t="s">
        <v>757</v>
      </c>
      <c r="M185" s="4" t="s">
        <v>604</v>
      </c>
      <c r="N185" s="4" t="s">
        <v>670</v>
      </c>
      <c r="O185" s="4" t="s">
        <v>612</v>
      </c>
      <c r="P185" s="4" t="s">
        <v>604</v>
      </c>
      <c r="Q185" s="4" t="s">
        <v>596</v>
      </c>
      <c r="R185" s="8">
        <v>1</v>
      </c>
      <c r="S185" s="4" t="s">
        <v>596</v>
      </c>
      <c r="T185" s="4" t="s">
        <v>596</v>
      </c>
      <c r="U185" s="4" t="s">
        <v>596</v>
      </c>
      <c r="V185" s="4" t="s">
        <v>596</v>
      </c>
      <c r="W185" s="4" t="s">
        <v>596</v>
      </c>
      <c r="X185" s="4" t="s">
        <v>596</v>
      </c>
      <c r="Y185" s="4" t="s">
        <v>596</v>
      </c>
      <c r="Z185" s="4" t="s">
        <v>596</v>
      </c>
      <c r="AA185" s="4" t="s">
        <v>596</v>
      </c>
      <c r="AB185" s="4" t="s">
        <v>596</v>
      </c>
      <c r="AC185" s="4" t="s">
        <v>596</v>
      </c>
      <c r="AD185" s="4" t="s">
        <v>596</v>
      </c>
      <c r="AE185" s="4" t="s">
        <v>596</v>
      </c>
      <c r="AF185" s="4" t="s">
        <v>596</v>
      </c>
    </row>
    <row r="186" spans="1:32">
      <c r="A186" s="5" t="str">
        <f>VLOOKUP(F186,[1]仓库信息!C:H,6,FALSE)</f>
        <v>惠州</v>
      </c>
      <c r="B186" s="6">
        <v>43756</v>
      </c>
      <c r="C186" s="4" t="s">
        <v>842</v>
      </c>
      <c r="D186" s="4" t="s">
        <v>251</v>
      </c>
      <c r="E186" s="4" t="s">
        <v>843</v>
      </c>
      <c r="F186" s="4" t="s">
        <v>618</v>
      </c>
      <c r="G186" s="4" t="s">
        <v>844</v>
      </c>
      <c r="H186" s="4" t="s">
        <v>845</v>
      </c>
      <c r="I186" s="4" t="s">
        <v>619</v>
      </c>
      <c r="J186" s="4" t="s">
        <v>590</v>
      </c>
      <c r="K186" s="4" t="s">
        <v>731</v>
      </c>
      <c r="L186" s="4" t="s">
        <v>733</v>
      </c>
      <c r="M186" s="4" t="s">
        <v>658</v>
      </c>
      <c r="N186" s="4" t="s">
        <v>732</v>
      </c>
      <c r="O186" s="4" t="s">
        <v>730</v>
      </c>
      <c r="P186" s="4" t="s">
        <v>658</v>
      </c>
      <c r="Q186" s="4" t="s">
        <v>596</v>
      </c>
      <c r="R186" s="8">
        <v>2</v>
      </c>
      <c r="S186" s="4" t="s">
        <v>596</v>
      </c>
      <c r="T186" s="4" t="s">
        <v>596</v>
      </c>
      <c r="U186" s="4" t="s">
        <v>596</v>
      </c>
      <c r="V186" s="4" t="s">
        <v>596</v>
      </c>
      <c r="W186" s="4" t="s">
        <v>596</v>
      </c>
      <c r="X186" s="4" t="s">
        <v>596</v>
      </c>
      <c r="Y186" s="4" t="s">
        <v>596</v>
      </c>
      <c r="Z186" s="4" t="s">
        <v>596</v>
      </c>
      <c r="AA186" s="4" t="s">
        <v>596</v>
      </c>
      <c r="AB186" s="4" t="s">
        <v>596</v>
      </c>
      <c r="AC186" s="4" t="s">
        <v>596</v>
      </c>
      <c r="AD186" s="4" t="s">
        <v>596</v>
      </c>
      <c r="AE186" s="4" t="s">
        <v>596</v>
      </c>
      <c r="AF186" s="4" t="s">
        <v>596</v>
      </c>
    </row>
    <row r="187" spans="1:32">
      <c r="A187" s="5" t="str">
        <f>VLOOKUP(F187,[1]仓库信息!C:H,6,FALSE)</f>
        <v>江门</v>
      </c>
      <c r="B187" s="6">
        <v>43756</v>
      </c>
      <c r="C187" s="4" t="s">
        <v>842</v>
      </c>
      <c r="D187" s="4" t="s">
        <v>251</v>
      </c>
      <c r="E187" s="4" t="s">
        <v>843</v>
      </c>
      <c r="F187" s="4" t="s">
        <v>624</v>
      </c>
      <c r="G187" s="4" t="s">
        <v>844</v>
      </c>
      <c r="H187" s="4" t="s">
        <v>845</v>
      </c>
      <c r="I187" s="4" t="s">
        <v>625</v>
      </c>
      <c r="J187" s="4" t="s">
        <v>590</v>
      </c>
      <c r="K187" s="4" t="s">
        <v>729</v>
      </c>
      <c r="L187" s="4" t="s">
        <v>729</v>
      </c>
      <c r="M187" s="4" t="s">
        <v>596</v>
      </c>
      <c r="N187" s="4" t="s">
        <v>723</v>
      </c>
      <c r="O187" s="4" t="s">
        <v>723</v>
      </c>
      <c r="P187" s="4" t="s">
        <v>596</v>
      </c>
      <c r="Q187" s="4" t="s">
        <v>596</v>
      </c>
      <c r="R187" s="8">
        <v>2</v>
      </c>
      <c r="S187" s="4" t="s">
        <v>596</v>
      </c>
      <c r="T187" s="4" t="s">
        <v>596</v>
      </c>
      <c r="U187" s="4" t="s">
        <v>596</v>
      </c>
      <c r="V187" s="4" t="s">
        <v>596</v>
      </c>
      <c r="W187" s="4" t="s">
        <v>596</v>
      </c>
      <c r="X187" s="4" t="s">
        <v>596</v>
      </c>
      <c r="Y187" s="4" t="s">
        <v>596</v>
      </c>
      <c r="Z187" s="4" t="s">
        <v>596</v>
      </c>
      <c r="AA187" s="4" t="s">
        <v>596</v>
      </c>
      <c r="AB187" s="4" t="s">
        <v>596</v>
      </c>
      <c r="AC187" s="4" t="s">
        <v>596</v>
      </c>
      <c r="AD187" s="4" t="s">
        <v>596</v>
      </c>
      <c r="AE187" s="4" t="s">
        <v>596</v>
      </c>
      <c r="AF187" s="4" t="s">
        <v>596</v>
      </c>
    </row>
    <row r="188" spans="1:32">
      <c r="A188" s="5" t="str">
        <f>VLOOKUP(F188,[1]仓库信息!C:H,6,FALSE)</f>
        <v>沈阳</v>
      </c>
      <c r="B188" s="6">
        <v>43756</v>
      </c>
      <c r="C188" s="4" t="s">
        <v>842</v>
      </c>
      <c r="D188" s="4" t="s">
        <v>251</v>
      </c>
      <c r="E188" s="4" t="s">
        <v>843</v>
      </c>
      <c r="F188" s="4" t="s">
        <v>635</v>
      </c>
      <c r="G188" s="4" t="s">
        <v>844</v>
      </c>
      <c r="H188" s="4" t="s">
        <v>845</v>
      </c>
      <c r="I188" s="4" t="s">
        <v>636</v>
      </c>
      <c r="J188" s="4" t="s">
        <v>590</v>
      </c>
      <c r="K188" s="4" t="s">
        <v>651</v>
      </c>
      <c r="L188" s="4" t="s">
        <v>651</v>
      </c>
      <c r="M188" s="4" t="s">
        <v>596</v>
      </c>
      <c r="N188" s="4" t="s">
        <v>621</v>
      </c>
      <c r="O188" s="4" t="s">
        <v>621</v>
      </c>
      <c r="P188" s="4" t="s">
        <v>596</v>
      </c>
      <c r="Q188" s="4" t="s">
        <v>596</v>
      </c>
      <c r="R188" s="8">
        <v>1</v>
      </c>
      <c r="S188" s="4" t="s">
        <v>596</v>
      </c>
      <c r="T188" s="4" t="s">
        <v>596</v>
      </c>
      <c r="U188" s="4" t="s">
        <v>596</v>
      </c>
      <c r="V188" s="4" t="s">
        <v>596</v>
      </c>
      <c r="W188" s="4" t="s">
        <v>679</v>
      </c>
      <c r="X188" s="4" t="s">
        <v>596</v>
      </c>
      <c r="Y188" s="4" t="s">
        <v>596</v>
      </c>
      <c r="Z188" s="4" t="s">
        <v>596</v>
      </c>
      <c r="AA188" s="4" t="s">
        <v>596</v>
      </c>
      <c r="AB188" s="4" t="s">
        <v>596</v>
      </c>
      <c r="AC188" s="4" t="s">
        <v>596</v>
      </c>
      <c r="AD188" s="4" t="s">
        <v>596</v>
      </c>
      <c r="AE188" s="4" t="s">
        <v>596</v>
      </c>
      <c r="AF188" s="4" t="s">
        <v>596</v>
      </c>
    </row>
    <row r="189" spans="1:32">
      <c r="A189" s="5" t="str">
        <f>VLOOKUP(F189,[1]仓库信息!C:H,6,FALSE)</f>
        <v>嘉兴</v>
      </c>
      <c r="B189" s="6">
        <v>43756</v>
      </c>
      <c r="C189" s="4" t="s">
        <v>842</v>
      </c>
      <c r="D189" s="4" t="s">
        <v>251</v>
      </c>
      <c r="E189" s="4" t="s">
        <v>843</v>
      </c>
      <c r="F189" s="4" t="s">
        <v>739</v>
      </c>
      <c r="G189" s="4" t="s">
        <v>844</v>
      </c>
      <c r="H189" s="4" t="s">
        <v>845</v>
      </c>
      <c r="I189" s="4" t="s">
        <v>740</v>
      </c>
      <c r="J189" s="4" t="s">
        <v>590</v>
      </c>
      <c r="K189" s="4" t="s">
        <v>690</v>
      </c>
      <c r="L189" s="4" t="s">
        <v>691</v>
      </c>
      <c r="M189" s="4" t="s">
        <v>638</v>
      </c>
      <c r="N189" s="4" t="s">
        <v>685</v>
      </c>
      <c r="O189" s="4" t="s">
        <v>738</v>
      </c>
      <c r="P189" s="4" t="s">
        <v>638</v>
      </c>
      <c r="Q189" s="4" t="s">
        <v>596</v>
      </c>
      <c r="R189" s="8">
        <v>1</v>
      </c>
      <c r="S189" s="4" t="s">
        <v>596</v>
      </c>
      <c r="T189" s="4" t="s">
        <v>596</v>
      </c>
      <c r="U189" s="4" t="s">
        <v>596</v>
      </c>
      <c r="V189" s="4" t="s">
        <v>596</v>
      </c>
      <c r="W189" s="4" t="s">
        <v>596</v>
      </c>
      <c r="X189" s="4" t="s">
        <v>682</v>
      </c>
      <c r="Y189" s="4" t="s">
        <v>596</v>
      </c>
      <c r="Z189" s="4" t="s">
        <v>596</v>
      </c>
      <c r="AA189" s="4" t="s">
        <v>596</v>
      </c>
      <c r="AB189" s="4" t="s">
        <v>596</v>
      </c>
      <c r="AC189" s="4" t="s">
        <v>596</v>
      </c>
      <c r="AD189" s="4" t="s">
        <v>596</v>
      </c>
      <c r="AE189" s="4" t="s">
        <v>596</v>
      </c>
      <c r="AF189" s="4" t="s">
        <v>596</v>
      </c>
    </row>
    <row r="190" spans="1:32">
      <c r="A190" s="5" t="str">
        <f>VLOOKUP(F190,[1]仓库信息!C:H,6,FALSE)</f>
        <v>武汉</v>
      </c>
      <c r="B190" s="6">
        <v>43756</v>
      </c>
      <c r="C190" s="4" t="s">
        <v>842</v>
      </c>
      <c r="D190" s="4" t="s">
        <v>251</v>
      </c>
      <c r="E190" s="4" t="s">
        <v>843</v>
      </c>
      <c r="F190" s="4" t="s">
        <v>686</v>
      </c>
      <c r="G190" s="4" t="s">
        <v>844</v>
      </c>
      <c r="H190" s="4" t="s">
        <v>845</v>
      </c>
      <c r="I190" s="4" t="s">
        <v>687</v>
      </c>
      <c r="J190" s="4" t="s">
        <v>590</v>
      </c>
      <c r="K190" s="4" t="s">
        <v>722</v>
      </c>
      <c r="L190" s="4" t="s">
        <v>722</v>
      </c>
      <c r="M190" s="4" t="s">
        <v>596</v>
      </c>
      <c r="N190" s="4" t="s">
        <v>667</v>
      </c>
      <c r="O190" s="4" t="s">
        <v>667</v>
      </c>
      <c r="P190" s="4" t="s">
        <v>596</v>
      </c>
      <c r="Q190" s="4" t="s">
        <v>596</v>
      </c>
      <c r="R190" s="8">
        <v>2</v>
      </c>
      <c r="S190" s="4" t="s">
        <v>596</v>
      </c>
      <c r="T190" s="4" t="s">
        <v>596</v>
      </c>
      <c r="U190" s="4" t="s">
        <v>596</v>
      </c>
      <c r="V190" s="4" t="s">
        <v>596</v>
      </c>
      <c r="W190" s="4" t="s">
        <v>596</v>
      </c>
      <c r="X190" s="4" t="s">
        <v>596</v>
      </c>
      <c r="Y190" s="4" t="s">
        <v>596</v>
      </c>
      <c r="Z190" s="4" t="s">
        <v>596</v>
      </c>
      <c r="AA190" s="4" t="s">
        <v>596</v>
      </c>
      <c r="AB190" s="4" t="s">
        <v>596</v>
      </c>
      <c r="AC190" s="4" t="s">
        <v>596</v>
      </c>
      <c r="AD190" s="4" t="s">
        <v>596</v>
      </c>
      <c r="AE190" s="4" t="s">
        <v>596</v>
      </c>
      <c r="AF190" s="4" t="s">
        <v>596</v>
      </c>
    </row>
    <row r="191" spans="1:32">
      <c r="A191" s="5" t="str">
        <f>VLOOKUP(F191,[1]仓库信息!C:H,6,FALSE)</f>
        <v>嘉定</v>
      </c>
      <c r="B191" s="6">
        <v>43756</v>
      </c>
      <c r="C191" s="4" t="s">
        <v>846</v>
      </c>
      <c r="D191" s="4" t="s">
        <v>847</v>
      </c>
      <c r="E191" s="4" t="s">
        <v>848</v>
      </c>
      <c r="F191" s="4" t="s">
        <v>586</v>
      </c>
      <c r="G191" s="4" t="s">
        <v>849</v>
      </c>
      <c r="H191" s="4" t="s">
        <v>850</v>
      </c>
      <c r="I191" s="4" t="s">
        <v>589</v>
      </c>
      <c r="J191" s="4" t="s">
        <v>590</v>
      </c>
      <c r="K191" s="4" t="s">
        <v>691</v>
      </c>
      <c r="L191" s="4" t="s">
        <v>631</v>
      </c>
      <c r="M191" s="4" t="s">
        <v>638</v>
      </c>
      <c r="N191" s="4" t="s">
        <v>631</v>
      </c>
      <c r="O191" s="4" t="s">
        <v>646</v>
      </c>
      <c r="P191" s="4" t="s">
        <v>638</v>
      </c>
      <c r="Q191" s="4" t="s">
        <v>596</v>
      </c>
      <c r="R191" s="8">
        <v>1</v>
      </c>
      <c r="S191" s="4" t="s">
        <v>596</v>
      </c>
      <c r="T191" s="4" t="s">
        <v>596</v>
      </c>
      <c r="U191" s="4" t="s">
        <v>596</v>
      </c>
      <c r="V191" s="4" t="s">
        <v>596</v>
      </c>
      <c r="W191" s="4" t="s">
        <v>738</v>
      </c>
      <c r="X191" s="4" t="s">
        <v>596</v>
      </c>
      <c r="Y191" s="4" t="s">
        <v>596</v>
      </c>
      <c r="Z191" s="4" t="s">
        <v>596</v>
      </c>
      <c r="AA191" s="4" t="s">
        <v>596</v>
      </c>
      <c r="AB191" s="4" t="s">
        <v>596</v>
      </c>
      <c r="AC191" s="4" t="s">
        <v>596</v>
      </c>
      <c r="AD191" s="4" t="s">
        <v>596</v>
      </c>
      <c r="AE191" s="4" t="s">
        <v>596</v>
      </c>
      <c r="AF191" s="4" t="s">
        <v>596</v>
      </c>
    </row>
    <row r="192" spans="1:32">
      <c r="A192" s="5" t="str">
        <f>VLOOKUP(F192,[1]仓库信息!C:H,6,FALSE)</f>
        <v>杭州</v>
      </c>
      <c r="B192" s="6">
        <v>43756</v>
      </c>
      <c r="C192" s="4" t="s">
        <v>846</v>
      </c>
      <c r="D192" s="4" t="s">
        <v>847</v>
      </c>
      <c r="E192" s="4" t="s">
        <v>848</v>
      </c>
      <c r="F192" s="4" t="s">
        <v>614</v>
      </c>
      <c r="G192" s="4" t="s">
        <v>849</v>
      </c>
      <c r="H192" s="4" t="s">
        <v>850</v>
      </c>
      <c r="I192" s="4" t="s">
        <v>615</v>
      </c>
      <c r="J192" s="4" t="s">
        <v>590</v>
      </c>
      <c r="K192" s="4" t="s">
        <v>639</v>
      </c>
      <c r="L192" s="4" t="s">
        <v>736</v>
      </c>
      <c r="M192" s="4" t="s">
        <v>638</v>
      </c>
      <c r="N192" s="4" t="s">
        <v>769</v>
      </c>
      <c r="O192" s="4" t="s">
        <v>799</v>
      </c>
      <c r="P192" s="4" t="s">
        <v>638</v>
      </c>
      <c r="Q192" s="4" t="s">
        <v>596</v>
      </c>
      <c r="R192" s="8">
        <v>1</v>
      </c>
      <c r="S192" s="4" t="s">
        <v>596</v>
      </c>
      <c r="T192" s="4" t="s">
        <v>596</v>
      </c>
      <c r="U192" s="4" t="s">
        <v>596</v>
      </c>
      <c r="V192" s="4" t="s">
        <v>596</v>
      </c>
      <c r="W192" s="4" t="s">
        <v>596</v>
      </c>
      <c r="X192" s="4" t="s">
        <v>738</v>
      </c>
      <c r="Y192" s="4" t="s">
        <v>596</v>
      </c>
      <c r="Z192" s="4" t="s">
        <v>596</v>
      </c>
      <c r="AA192" s="4" t="s">
        <v>596</v>
      </c>
      <c r="AB192" s="4" t="s">
        <v>596</v>
      </c>
      <c r="AC192" s="4" t="s">
        <v>596</v>
      </c>
      <c r="AD192" s="4" t="s">
        <v>596</v>
      </c>
      <c r="AE192" s="4" t="s">
        <v>596</v>
      </c>
      <c r="AF192" s="4" t="s">
        <v>596</v>
      </c>
    </row>
    <row r="193" spans="1:32">
      <c r="A193" s="5" t="str">
        <f>VLOOKUP(F193,[1]仓库信息!C:H,6,FALSE)</f>
        <v>泉州</v>
      </c>
      <c r="B193" s="6">
        <v>43756</v>
      </c>
      <c r="C193" s="4" t="s">
        <v>846</v>
      </c>
      <c r="D193" s="4" t="s">
        <v>847</v>
      </c>
      <c r="E193" s="4" t="s">
        <v>848</v>
      </c>
      <c r="F193" s="4" t="s">
        <v>628</v>
      </c>
      <c r="G193" s="4" t="s">
        <v>849</v>
      </c>
      <c r="H193" s="4" t="s">
        <v>850</v>
      </c>
      <c r="I193" s="4" t="s">
        <v>629</v>
      </c>
      <c r="J193" s="4" t="s">
        <v>590</v>
      </c>
      <c r="K193" s="4" t="s">
        <v>613</v>
      </c>
      <c r="L193" s="4" t="s">
        <v>613</v>
      </c>
      <c r="M193" s="4" t="s">
        <v>596</v>
      </c>
      <c r="N193" s="4" t="s">
        <v>637</v>
      </c>
      <c r="O193" s="4" t="s">
        <v>637</v>
      </c>
      <c r="P193" s="4" t="s">
        <v>596</v>
      </c>
      <c r="Q193" s="4" t="s">
        <v>596</v>
      </c>
      <c r="R193" s="8">
        <v>1</v>
      </c>
      <c r="S193" s="4" t="s">
        <v>596</v>
      </c>
      <c r="T193" s="4" t="s">
        <v>596</v>
      </c>
      <c r="U193" s="4" t="s">
        <v>596</v>
      </c>
      <c r="V193" s="4" t="s">
        <v>596</v>
      </c>
      <c r="W193" s="4" t="s">
        <v>596</v>
      </c>
      <c r="X193" s="4" t="s">
        <v>596</v>
      </c>
      <c r="Y193" s="4" t="s">
        <v>596</v>
      </c>
      <c r="Z193" s="4" t="s">
        <v>596</v>
      </c>
      <c r="AA193" s="4" t="s">
        <v>596</v>
      </c>
      <c r="AB193" s="4" t="s">
        <v>596</v>
      </c>
      <c r="AC193" s="4" t="s">
        <v>596</v>
      </c>
      <c r="AD193" s="4" t="s">
        <v>596</v>
      </c>
      <c r="AE193" s="4" t="s">
        <v>596</v>
      </c>
      <c r="AF193" s="4" t="s">
        <v>596</v>
      </c>
    </row>
    <row r="194" spans="1:32">
      <c r="A194" s="5" t="str">
        <f>VLOOKUP(F194,[1]仓库信息!C:H,6,FALSE)</f>
        <v>南宁</v>
      </c>
      <c r="B194" s="6">
        <v>43756</v>
      </c>
      <c r="C194" s="4" t="s">
        <v>846</v>
      </c>
      <c r="D194" s="4" t="s">
        <v>847</v>
      </c>
      <c r="E194" s="4" t="s">
        <v>848</v>
      </c>
      <c r="F194" s="4" t="s">
        <v>633</v>
      </c>
      <c r="G194" s="4" t="s">
        <v>849</v>
      </c>
      <c r="H194" s="4" t="s">
        <v>850</v>
      </c>
      <c r="I194" s="4" t="s">
        <v>634</v>
      </c>
      <c r="J194" s="4" t="s">
        <v>590</v>
      </c>
      <c r="K194" s="4" t="s">
        <v>736</v>
      </c>
      <c r="L194" s="4" t="s">
        <v>736</v>
      </c>
      <c r="M194" s="4" t="s">
        <v>596</v>
      </c>
      <c r="N194" s="4" t="s">
        <v>737</v>
      </c>
      <c r="O194" s="4" t="s">
        <v>737</v>
      </c>
      <c r="P194" s="4" t="s">
        <v>596</v>
      </c>
      <c r="Q194" s="4" t="s">
        <v>596</v>
      </c>
      <c r="R194" s="8">
        <v>1</v>
      </c>
      <c r="S194" s="4" t="s">
        <v>596</v>
      </c>
      <c r="T194" s="4" t="s">
        <v>596</v>
      </c>
      <c r="U194" s="4" t="s">
        <v>596</v>
      </c>
      <c r="V194" s="4" t="s">
        <v>596</v>
      </c>
      <c r="W194" s="4" t="s">
        <v>596</v>
      </c>
      <c r="X194" s="4" t="s">
        <v>596</v>
      </c>
      <c r="Y194" s="4" t="s">
        <v>596</v>
      </c>
      <c r="Z194" s="4" t="s">
        <v>596</v>
      </c>
      <c r="AA194" s="4" t="s">
        <v>596</v>
      </c>
      <c r="AB194" s="4" t="s">
        <v>596</v>
      </c>
      <c r="AC194" s="4" t="s">
        <v>596</v>
      </c>
      <c r="AD194" s="4" t="s">
        <v>596</v>
      </c>
      <c r="AE194" s="4" t="s">
        <v>596</v>
      </c>
      <c r="AF194" s="4" t="s">
        <v>596</v>
      </c>
    </row>
    <row r="195" spans="1:32">
      <c r="A195" s="5" t="str">
        <f>VLOOKUP(F195,[1]仓库信息!C:H,6,FALSE)</f>
        <v>沈阳</v>
      </c>
      <c r="B195" s="6">
        <v>43756</v>
      </c>
      <c r="C195" s="4" t="s">
        <v>846</v>
      </c>
      <c r="D195" s="4" t="s">
        <v>847</v>
      </c>
      <c r="E195" s="4" t="s">
        <v>848</v>
      </c>
      <c r="F195" s="4" t="s">
        <v>635</v>
      </c>
      <c r="G195" s="4" t="s">
        <v>849</v>
      </c>
      <c r="H195" s="4" t="s">
        <v>850</v>
      </c>
      <c r="I195" s="4" t="s">
        <v>636</v>
      </c>
      <c r="J195" s="4" t="s">
        <v>590</v>
      </c>
      <c r="K195" s="4" t="s">
        <v>626</v>
      </c>
      <c r="L195" s="4" t="s">
        <v>627</v>
      </c>
      <c r="M195" s="4" t="s">
        <v>638</v>
      </c>
      <c r="N195" s="4" t="s">
        <v>749</v>
      </c>
      <c r="O195" s="4" t="s">
        <v>749</v>
      </c>
      <c r="P195" s="4" t="s">
        <v>596</v>
      </c>
      <c r="Q195" s="4" t="s">
        <v>596</v>
      </c>
      <c r="R195" s="8">
        <v>1</v>
      </c>
      <c r="S195" s="4" t="s">
        <v>596</v>
      </c>
      <c r="T195" s="4" t="s">
        <v>596</v>
      </c>
      <c r="U195" s="4" t="s">
        <v>596</v>
      </c>
      <c r="V195" s="4" t="s">
        <v>596</v>
      </c>
      <c r="W195" s="4" t="s">
        <v>596</v>
      </c>
      <c r="X195" s="4" t="s">
        <v>596</v>
      </c>
      <c r="Y195" s="4" t="s">
        <v>596</v>
      </c>
      <c r="Z195" s="4" t="s">
        <v>596</v>
      </c>
      <c r="AA195" s="4" t="s">
        <v>638</v>
      </c>
      <c r="AB195" s="4" t="s">
        <v>596</v>
      </c>
      <c r="AC195" s="4" t="s">
        <v>596</v>
      </c>
      <c r="AD195" s="4" t="s">
        <v>596</v>
      </c>
      <c r="AE195" s="4" t="s">
        <v>596</v>
      </c>
      <c r="AF195" s="4" t="s">
        <v>596</v>
      </c>
    </row>
    <row r="196" spans="1:32">
      <c r="A196" s="5" t="str">
        <f>VLOOKUP(F196,[1]仓库信息!C:H,6,FALSE)</f>
        <v>嘉定</v>
      </c>
      <c r="B196" s="6">
        <v>43756</v>
      </c>
      <c r="C196" s="4" t="s">
        <v>851</v>
      </c>
      <c r="D196" s="4" t="s">
        <v>344</v>
      </c>
      <c r="E196" s="4" t="s">
        <v>852</v>
      </c>
      <c r="F196" s="4" t="s">
        <v>586</v>
      </c>
      <c r="G196" s="4" t="s">
        <v>853</v>
      </c>
      <c r="H196" s="4" t="s">
        <v>854</v>
      </c>
      <c r="I196" s="4" t="s">
        <v>589</v>
      </c>
      <c r="J196" s="4" t="s">
        <v>590</v>
      </c>
      <c r="K196" s="4" t="s">
        <v>792</v>
      </c>
      <c r="L196" s="4" t="s">
        <v>792</v>
      </c>
      <c r="M196" s="4" t="s">
        <v>596</v>
      </c>
      <c r="N196" s="4" t="s">
        <v>754</v>
      </c>
      <c r="O196" s="4" t="s">
        <v>754</v>
      </c>
      <c r="P196" s="4" t="s">
        <v>596</v>
      </c>
      <c r="Q196" s="4" t="s">
        <v>596</v>
      </c>
      <c r="R196" s="8">
        <v>1</v>
      </c>
      <c r="S196" s="4" t="s">
        <v>596</v>
      </c>
      <c r="T196" s="4" t="s">
        <v>596</v>
      </c>
      <c r="U196" s="4" t="s">
        <v>596</v>
      </c>
      <c r="V196" s="4" t="s">
        <v>596</v>
      </c>
      <c r="W196" s="4" t="s">
        <v>596</v>
      </c>
      <c r="X196" s="4" t="s">
        <v>596</v>
      </c>
      <c r="Y196" s="4" t="s">
        <v>596</v>
      </c>
      <c r="Z196" s="4" t="s">
        <v>596</v>
      </c>
      <c r="AA196" s="4" t="s">
        <v>596</v>
      </c>
      <c r="AB196" s="4" t="s">
        <v>596</v>
      </c>
      <c r="AC196" s="4" t="s">
        <v>596</v>
      </c>
      <c r="AD196" s="4" t="s">
        <v>596</v>
      </c>
      <c r="AE196" s="4" t="s">
        <v>596</v>
      </c>
      <c r="AF196" s="4" t="s">
        <v>596</v>
      </c>
    </row>
    <row r="197" spans="1:32">
      <c r="A197" s="5" t="str">
        <f>VLOOKUP(F197,[1]仓库信息!C:H,6,FALSE)</f>
        <v>广州</v>
      </c>
      <c r="B197" s="6">
        <v>43756</v>
      </c>
      <c r="C197" s="4" t="s">
        <v>851</v>
      </c>
      <c r="D197" s="4" t="s">
        <v>344</v>
      </c>
      <c r="E197" s="4" t="s">
        <v>852</v>
      </c>
      <c r="F197" s="4" t="s">
        <v>597</v>
      </c>
      <c r="G197" s="4" t="s">
        <v>853</v>
      </c>
      <c r="H197" s="4" t="s">
        <v>854</v>
      </c>
      <c r="I197" s="4" t="s">
        <v>598</v>
      </c>
      <c r="J197" s="4" t="s">
        <v>590</v>
      </c>
      <c r="K197" s="4" t="s">
        <v>855</v>
      </c>
      <c r="L197" s="4" t="s">
        <v>856</v>
      </c>
      <c r="M197" s="4" t="s">
        <v>638</v>
      </c>
      <c r="N197" s="4" t="s">
        <v>801</v>
      </c>
      <c r="O197" s="4" t="s">
        <v>801</v>
      </c>
      <c r="P197" s="4" t="s">
        <v>596</v>
      </c>
      <c r="Q197" s="4" t="s">
        <v>596</v>
      </c>
      <c r="R197" s="8">
        <v>2</v>
      </c>
      <c r="S197" s="4" t="s">
        <v>596</v>
      </c>
      <c r="T197" s="4" t="s">
        <v>596</v>
      </c>
      <c r="U197" s="4" t="s">
        <v>596</v>
      </c>
      <c r="V197" s="4" t="s">
        <v>596</v>
      </c>
      <c r="W197" s="4" t="s">
        <v>596</v>
      </c>
      <c r="X197" s="4" t="s">
        <v>596</v>
      </c>
      <c r="Y197" s="4" t="s">
        <v>596</v>
      </c>
      <c r="Z197" s="4" t="s">
        <v>596</v>
      </c>
      <c r="AA197" s="4" t="s">
        <v>638</v>
      </c>
      <c r="AB197" s="4" t="s">
        <v>596</v>
      </c>
      <c r="AC197" s="4" t="s">
        <v>596</v>
      </c>
      <c r="AD197" s="4" t="s">
        <v>596</v>
      </c>
      <c r="AE197" s="4" t="s">
        <v>596</v>
      </c>
      <c r="AF197" s="4" t="s">
        <v>596</v>
      </c>
    </row>
    <row r="198" spans="1:32">
      <c r="A198" s="5" t="str">
        <f>VLOOKUP(F198,[1]仓库信息!C:H,6,FALSE)</f>
        <v>天津</v>
      </c>
      <c r="B198" s="6">
        <v>43756</v>
      </c>
      <c r="C198" s="4" t="s">
        <v>851</v>
      </c>
      <c r="D198" s="4" t="s">
        <v>344</v>
      </c>
      <c r="E198" s="4" t="s">
        <v>852</v>
      </c>
      <c r="F198" s="4" t="s">
        <v>663</v>
      </c>
      <c r="G198" s="4" t="s">
        <v>853</v>
      </c>
      <c r="H198" s="4" t="s">
        <v>854</v>
      </c>
      <c r="I198" s="4" t="s">
        <v>666</v>
      </c>
      <c r="J198" s="4" t="s">
        <v>590</v>
      </c>
      <c r="K198" s="4" t="s">
        <v>713</v>
      </c>
      <c r="L198" s="4" t="s">
        <v>605</v>
      </c>
      <c r="M198" s="4" t="s">
        <v>638</v>
      </c>
      <c r="N198" s="4" t="s">
        <v>679</v>
      </c>
      <c r="O198" s="4" t="s">
        <v>658</v>
      </c>
      <c r="P198" s="4" t="s">
        <v>638</v>
      </c>
      <c r="Q198" s="4" t="s">
        <v>596</v>
      </c>
      <c r="R198" s="8">
        <v>6</v>
      </c>
      <c r="S198" s="4" t="s">
        <v>596</v>
      </c>
      <c r="T198" s="4" t="s">
        <v>596</v>
      </c>
      <c r="U198" s="4" t="s">
        <v>596</v>
      </c>
      <c r="V198" s="4" t="s">
        <v>596</v>
      </c>
      <c r="W198" s="4" t="s">
        <v>612</v>
      </c>
      <c r="X198" s="4" t="s">
        <v>596</v>
      </c>
      <c r="Y198" s="4" t="s">
        <v>596</v>
      </c>
      <c r="Z198" s="4" t="s">
        <v>596</v>
      </c>
      <c r="AA198" s="4" t="s">
        <v>596</v>
      </c>
      <c r="AB198" s="4" t="s">
        <v>596</v>
      </c>
      <c r="AC198" s="4" t="s">
        <v>596</v>
      </c>
      <c r="AD198" s="4" t="s">
        <v>596</v>
      </c>
      <c r="AE198" s="4" t="s">
        <v>596</v>
      </c>
      <c r="AF198" s="4" t="s">
        <v>596</v>
      </c>
    </row>
    <row r="199" spans="1:32">
      <c r="A199" s="5" t="str">
        <f>VLOOKUP(F199,[1]仓库信息!C:H,6,FALSE)</f>
        <v>重庆</v>
      </c>
      <c r="B199" s="6">
        <v>43756</v>
      </c>
      <c r="C199" s="4" t="s">
        <v>851</v>
      </c>
      <c r="D199" s="4" t="s">
        <v>344</v>
      </c>
      <c r="E199" s="4" t="s">
        <v>852</v>
      </c>
      <c r="F199" s="4" t="s">
        <v>765</v>
      </c>
      <c r="G199" s="4" t="s">
        <v>853</v>
      </c>
      <c r="H199" s="4" t="s">
        <v>854</v>
      </c>
      <c r="I199" s="4" t="s">
        <v>768</v>
      </c>
      <c r="J199" s="4" t="s">
        <v>590</v>
      </c>
      <c r="K199" s="4" t="s">
        <v>736</v>
      </c>
      <c r="L199" s="4" t="s">
        <v>736</v>
      </c>
      <c r="M199" s="4" t="s">
        <v>596</v>
      </c>
      <c r="N199" s="4" t="s">
        <v>707</v>
      </c>
      <c r="O199" s="4" t="s">
        <v>707</v>
      </c>
      <c r="P199" s="4" t="s">
        <v>596</v>
      </c>
      <c r="Q199" s="4" t="s">
        <v>596</v>
      </c>
      <c r="R199" s="8">
        <v>2</v>
      </c>
      <c r="S199" s="4" t="s">
        <v>596</v>
      </c>
      <c r="T199" s="4" t="s">
        <v>596</v>
      </c>
      <c r="U199" s="4" t="s">
        <v>596</v>
      </c>
      <c r="V199" s="4" t="s">
        <v>596</v>
      </c>
      <c r="W199" s="4" t="s">
        <v>596</v>
      </c>
      <c r="X199" s="4" t="s">
        <v>596</v>
      </c>
      <c r="Y199" s="4" t="s">
        <v>596</v>
      </c>
      <c r="Z199" s="4" t="s">
        <v>596</v>
      </c>
      <c r="AA199" s="4" t="s">
        <v>596</v>
      </c>
      <c r="AB199" s="4" t="s">
        <v>596</v>
      </c>
      <c r="AC199" s="4" t="s">
        <v>596</v>
      </c>
      <c r="AD199" s="4" t="s">
        <v>596</v>
      </c>
      <c r="AE199" s="4" t="s">
        <v>596</v>
      </c>
      <c r="AF199" s="4" t="s">
        <v>596</v>
      </c>
    </row>
    <row r="200" spans="1:32">
      <c r="A200" s="5" t="str">
        <f>VLOOKUP(F200,[1]仓库信息!C:H,6,FALSE)</f>
        <v>成都2</v>
      </c>
      <c r="B200" s="6">
        <v>43756</v>
      </c>
      <c r="C200" s="4" t="s">
        <v>851</v>
      </c>
      <c r="D200" s="4" t="s">
        <v>344</v>
      </c>
      <c r="E200" s="4" t="s">
        <v>852</v>
      </c>
      <c r="F200" s="4" t="s">
        <v>610</v>
      </c>
      <c r="G200" s="4" t="s">
        <v>853</v>
      </c>
      <c r="H200" s="4" t="s">
        <v>854</v>
      </c>
      <c r="I200" s="4" t="s">
        <v>611</v>
      </c>
      <c r="J200" s="4" t="s">
        <v>590</v>
      </c>
      <c r="K200" s="4" t="s">
        <v>639</v>
      </c>
      <c r="L200" s="4" t="s">
        <v>639</v>
      </c>
      <c r="M200" s="4" t="s">
        <v>596</v>
      </c>
      <c r="N200" s="4" t="s">
        <v>737</v>
      </c>
      <c r="O200" s="4" t="s">
        <v>737</v>
      </c>
      <c r="P200" s="4" t="s">
        <v>596</v>
      </c>
      <c r="Q200" s="4" t="s">
        <v>596</v>
      </c>
      <c r="R200" s="8">
        <v>2</v>
      </c>
      <c r="S200" s="4" t="s">
        <v>596</v>
      </c>
      <c r="T200" s="4" t="s">
        <v>596</v>
      </c>
      <c r="U200" s="4" t="s">
        <v>596</v>
      </c>
      <c r="V200" s="4" t="s">
        <v>596</v>
      </c>
      <c r="W200" s="4" t="s">
        <v>596</v>
      </c>
      <c r="X200" s="4" t="s">
        <v>596</v>
      </c>
      <c r="Y200" s="4" t="s">
        <v>596</v>
      </c>
      <c r="Z200" s="4" t="s">
        <v>596</v>
      </c>
      <c r="AA200" s="4" t="s">
        <v>596</v>
      </c>
      <c r="AB200" s="4" t="s">
        <v>596</v>
      </c>
      <c r="AC200" s="4" t="s">
        <v>596</v>
      </c>
      <c r="AD200" s="4" t="s">
        <v>596</v>
      </c>
      <c r="AE200" s="4" t="s">
        <v>596</v>
      </c>
      <c r="AF200" s="4" t="s">
        <v>596</v>
      </c>
    </row>
    <row r="201" spans="1:32">
      <c r="A201" s="5" t="str">
        <f>VLOOKUP(F201,[1]仓库信息!C:H,6,FALSE)</f>
        <v>合肥</v>
      </c>
      <c r="B201" s="6">
        <v>43756</v>
      </c>
      <c r="C201" s="4" t="s">
        <v>851</v>
      </c>
      <c r="D201" s="4" t="s">
        <v>344</v>
      </c>
      <c r="E201" s="4" t="s">
        <v>852</v>
      </c>
      <c r="F201" s="4" t="s">
        <v>700</v>
      </c>
      <c r="G201" s="4" t="s">
        <v>853</v>
      </c>
      <c r="H201" s="4" t="s">
        <v>854</v>
      </c>
      <c r="I201" s="4" t="s">
        <v>701</v>
      </c>
      <c r="J201" s="4" t="s">
        <v>590</v>
      </c>
      <c r="K201" s="4" t="s">
        <v>792</v>
      </c>
      <c r="L201" s="4" t="s">
        <v>792</v>
      </c>
      <c r="M201" s="4" t="s">
        <v>596</v>
      </c>
      <c r="N201" s="4" t="s">
        <v>754</v>
      </c>
      <c r="O201" s="4" t="s">
        <v>754</v>
      </c>
      <c r="P201" s="4" t="s">
        <v>596</v>
      </c>
      <c r="Q201" s="4" t="s">
        <v>596</v>
      </c>
      <c r="R201" s="8">
        <v>1</v>
      </c>
      <c r="S201" s="4" t="s">
        <v>596</v>
      </c>
      <c r="T201" s="4" t="s">
        <v>596</v>
      </c>
      <c r="U201" s="4" t="s">
        <v>596</v>
      </c>
      <c r="V201" s="4" t="s">
        <v>596</v>
      </c>
      <c r="W201" s="4" t="s">
        <v>596</v>
      </c>
      <c r="X201" s="4" t="s">
        <v>596</v>
      </c>
      <c r="Y201" s="4" t="s">
        <v>596</v>
      </c>
      <c r="Z201" s="4" t="s">
        <v>596</v>
      </c>
      <c r="AA201" s="4" t="s">
        <v>596</v>
      </c>
      <c r="AB201" s="4" t="s">
        <v>596</v>
      </c>
      <c r="AC201" s="4" t="s">
        <v>596</v>
      </c>
      <c r="AD201" s="4" t="s">
        <v>596</v>
      </c>
      <c r="AE201" s="4" t="s">
        <v>596</v>
      </c>
      <c r="AF201" s="4" t="s">
        <v>596</v>
      </c>
    </row>
    <row r="202" spans="1:32">
      <c r="A202" s="5" t="str">
        <f>VLOOKUP(F202,[1]仓库信息!C:H,6,FALSE)</f>
        <v>杭州</v>
      </c>
      <c r="B202" s="6">
        <v>43756</v>
      </c>
      <c r="C202" s="4" t="s">
        <v>851</v>
      </c>
      <c r="D202" s="4" t="s">
        <v>344</v>
      </c>
      <c r="E202" s="4" t="s">
        <v>852</v>
      </c>
      <c r="F202" s="4" t="s">
        <v>614</v>
      </c>
      <c r="G202" s="4" t="s">
        <v>853</v>
      </c>
      <c r="H202" s="4" t="s">
        <v>854</v>
      </c>
      <c r="I202" s="4" t="s">
        <v>615</v>
      </c>
      <c r="J202" s="4" t="s">
        <v>590</v>
      </c>
      <c r="K202" s="4" t="s">
        <v>857</v>
      </c>
      <c r="L202" s="4" t="s">
        <v>857</v>
      </c>
      <c r="M202" s="4" t="s">
        <v>596</v>
      </c>
      <c r="N202" s="4" t="s">
        <v>858</v>
      </c>
      <c r="O202" s="4" t="s">
        <v>858</v>
      </c>
      <c r="P202" s="4" t="s">
        <v>596</v>
      </c>
      <c r="Q202" s="4" t="s">
        <v>596</v>
      </c>
      <c r="R202" s="8">
        <v>6</v>
      </c>
      <c r="S202" s="4" t="s">
        <v>596</v>
      </c>
      <c r="T202" s="4" t="s">
        <v>596</v>
      </c>
      <c r="U202" s="4" t="s">
        <v>596</v>
      </c>
      <c r="V202" s="4" t="s">
        <v>596</v>
      </c>
      <c r="W202" s="4" t="s">
        <v>596</v>
      </c>
      <c r="X202" s="4" t="s">
        <v>596</v>
      </c>
      <c r="Y202" s="4" t="s">
        <v>596</v>
      </c>
      <c r="Z202" s="4" t="s">
        <v>596</v>
      </c>
      <c r="AA202" s="4" t="s">
        <v>596</v>
      </c>
      <c r="AB202" s="4" t="s">
        <v>596</v>
      </c>
      <c r="AC202" s="4" t="s">
        <v>596</v>
      </c>
      <c r="AD202" s="4" t="s">
        <v>596</v>
      </c>
      <c r="AE202" s="4" t="s">
        <v>596</v>
      </c>
      <c r="AF202" s="4" t="s">
        <v>596</v>
      </c>
    </row>
    <row r="203" spans="1:32">
      <c r="A203" s="5" t="str">
        <f>VLOOKUP(F203,[1]仓库信息!C:H,6,FALSE)</f>
        <v>惠州</v>
      </c>
      <c r="B203" s="6">
        <v>43756</v>
      </c>
      <c r="C203" s="4" t="s">
        <v>851</v>
      </c>
      <c r="D203" s="4" t="s">
        <v>344</v>
      </c>
      <c r="E203" s="4" t="s">
        <v>852</v>
      </c>
      <c r="F203" s="4" t="s">
        <v>618</v>
      </c>
      <c r="G203" s="4" t="s">
        <v>853</v>
      </c>
      <c r="H203" s="4" t="s">
        <v>854</v>
      </c>
      <c r="I203" s="4" t="s">
        <v>619</v>
      </c>
      <c r="J203" s="4" t="s">
        <v>590</v>
      </c>
      <c r="K203" s="4" t="s">
        <v>840</v>
      </c>
      <c r="L203" s="4" t="s">
        <v>840</v>
      </c>
      <c r="M203" s="4" t="s">
        <v>596</v>
      </c>
      <c r="N203" s="4" t="s">
        <v>733</v>
      </c>
      <c r="O203" s="4" t="s">
        <v>733</v>
      </c>
      <c r="P203" s="4" t="s">
        <v>596</v>
      </c>
      <c r="Q203" s="4" t="s">
        <v>596</v>
      </c>
      <c r="R203" s="8">
        <v>5</v>
      </c>
      <c r="S203" s="4" t="s">
        <v>596</v>
      </c>
      <c r="T203" s="4" t="s">
        <v>596</v>
      </c>
      <c r="U203" s="4" t="s">
        <v>596</v>
      </c>
      <c r="V203" s="4" t="s">
        <v>596</v>
      </c>
      <c r="W203" s="4" t="s">
        <v>729</v>
      </c>
      <c r="X203" s="4" t="s">
        <v>596</v>
      </c>
      <c r="Y203" s="4" t="s">
        <v>596</v>
      </c>
      <c r="Z203" s="4" t="s">
        <v>596</v>
      </c>
      <c r="AA203" s="4" t="s">
        <v>596</v>
      </c>
      <c r="AB203" s="4" t="s">
        <v>596</v>
      </c>
      <c r="AC203" s="4" t="s">
        <v>596</v>
      </c>
      <c r="AD203" s="4" t="s">
        <v>596</v>
      </c>
      <c r="AE203" s="4" t="s">
        <v>596</v>
      </c>
      <c r="AF203" s="4" t="s">
        <v>596</v>
      </c>
    </row>
    <row r="204" spans="1:32">
      <c r="A204" s="5" t="str">
        <f>VLOOKUP(F204,[1]仓库信息!C:H,6,FALSE)</f>
        <v>江门</v>
      </c>
      <c r="B204" s="6">
        <v>43756</v>
      </c>
      <c r="C204" s="4" t="s">
        <v>851</v>
      </c>
      <c r="D204" s="4" t="s">
        <v>344</v>
      </c>
      <c r="E204" s="4" t="s">
        <v>852</v>
      </c>
      <c r="F204" s="4" t="s">
        <v>624</v>
      </c>
      <c r="G204" s="4" t="s">
        <v>853</v>
      </c>
      <c r="H204" s="4" t="s">
        <v>854</v>
      </c>
      <c r="I204" s="4" t="s">
        <v>625</v>
      </c>
      <c r="J204" s="4" t="s">
        <v>590</v>
      </c>
      <c r="K204" s="4" t="s">
        <v>592</v>
      </c>
      <c r="L204" s="4" t="s">
        <v>592</v>
      </c>
      <c r="M204" s="4" t="s">
        <v>596</v>
      </c>
      <c r="N204" s="4" t="s">
        <v>790</v>
      </c>
      <c r="O204" s="4" t="s">
        <v>790</v>
      </c>
      <c r="P204" s="4" t="s">
        <v>596</v>
      </c>
      <c r="Q204" s="4" t="s">
        <v>596</v>
      </c>
      <c r="R204" s="8">
        <v>2</v>
      </c>
      <c r="S204" s="4" t="s">
        <v>596</v>
      </c>
      <c r="T204" s="4" t="s">
        <v>596</v>
      </c>
      <c r="U204" s="4" t="s">
        <v>596</v>
      </c>
      <c r="V204" s="4" t="s">
        <v>596</v>
      </c>
      <c r="W204" s="4" t="s">
        <v>596</v>
      </c>
      <c r="X204" s="4" t="s">
        <v>596</v>
      </c>
      <c r="Y204" s="4" t="s">
        <v>596</v>
      </c>
      <c r="Z204" s="4" t="s">
        <v>596</v>
      </c>
      <c r="AA204" s="4" t="s">
        <v>596</v>
      </c>
      <c r="AB204" s="4" t="s">
        <v>596</v>
      </c>
      <c r="AC204" s="4" t="s">
        <v>596</v>
      </c>
      <c r="AD204" s="4" t="s">
        <v>596</v>
      </c>
      <c r="AE204" s="4" t="s">
        <v>596</v>
      </c>
      <c r="AF204" s="4" t="s">
        <v>596</v>
      </c>
    </row>
    <row r="205" spans="1:32">
      <c r="A205" s="5" t="str">
        <f>VLOOKUP(F205,[1]仓库信息!C:H,6,FALSE)</f>
        <v>南京</v>
      </c>
      <c r="B205" s="6">
        <v>43756</v>
      </c>
      <c r="C205" s="4" t="s">
        <v>851</v>
      </c>
      <c r="D205" s="4" t="s">
        <v>344</v>
      </c>
      <c r="E205" s="4" t="s">
        <v>852</v>
      </c>
      <c r="F205" s="4" t="s">
        <v>683</v>
      </c>
      <c r="G205" s="4" t="s">
        <v>853</v>
      </c>
      <c r="H205" s="4" t="s">
        <v>854</v>
      </c>
      <c r="I205" s="4" t="s">
        <v>684</v>
      </c>
      <c r="J205" s="4" t="s">
        <v>590</v>
      </c>
      <c r="K205" s="4" t="s">
        <v>675</v>
      </c>
      <c r="L205" s="4" t="s">
        <v>675</v>
      </c>
      <c r="M205" s="4" t="s">
        <v>596</v>
      </c>
      <c r="N205" s="4" t="s">
        <v>754</v>
      </c>
      <c r="O205" s="4" t="s">
        <v>754</v>
      </c>
      <c r="P205" s="4" t="s">
        <v>596</v>
      </c>
      <c r="Q205" s="4" t="s">
        <v>596</v>
      </c>
      <c r="R205" s="8">
        <v>2</v>
      </c>
      <c r="S205" s="4" t="s">
        <v>596</v>
      </c>
      <c r="T205" s="4" t="s">
        <v>596</v>
      </c>
      <c r="U205" s="4" t="s">
        <v>596</v>
      </c>
      <c r="V205" s="4" t="s">
        <v>596</v>
      </c>
      <c r="W205" s="4" t="s">
        <v>596</v>
      </c>
      <c r="X205" s="4" t="s">
        <v>596</v>
      </c>
      <c r="Y205" s="4" t="s">
        <v>596</v>
      </c>
      <c r="Z205" s="4" t="s">
        <v>596</v>
      </c>
      <c r="AA205" s="4" t="s">
        <v>596</v>
      </c>
      <c r="AB205" s="4" t="s">
        <v>596</v>
      </c>
      <c r="AC205" s="4" t="s">
        <v>596</v>
      </c>
      <c r="AD205" s="4" t="s">
        <v>596</v>
      </c>
      <c r="AE205" s="4" t="s">
        <v>596</v>
      </c>
      <c r="AF205" s="4" t="s">
        <v>596</v>
      </c>
    </row>
    <row r="206" spans="1:32">
      <c r="A206" s="5" t="str">
        <f>VLOOKUP(F206,[1]仓库信息!C:H,6,FALSE)</f>
        <v>沈阳</v>
      </c>
      <c r="B206" s="6">
        <v>43756</v>
      </c>
      <c r="C206" s="4" t="s">
        <v>851</v>
      </c>
      <c r="D206" s="4" t="s">
        <v>344</v>
      </c>
      <c r="E206" s="4" t="s">
        <v>852</v>
      </c>
      <c r="F206" s="4" t="s">
        <v>635</v>
      </c>
      <c r="G206" s="4" t="s">
        <v>853</v>
      </c>
      <c r="H206" s="4" t="s">
        <v>854</v>
      </c>
      <c r="I206" s="4" t="s">
        <v>636</v>
      </c>
      <c r="J206" s="4" t="s">
        <v>590</v>
      </c>
      <c r="K206" s="4" t="s">
        <v>742</v>
      </c>
      <c r="L206" s="4" t="s">
        <v>742</v>
      </c>
      <c r="M206" s="4" t="s">
        <v>596</v>
      </c>
      <c r="N206" s="4" t="s">
        <v>755</v>
      </c>
      <c r="O206" s="4" t="s">
        <v>755</v>
      </c>
      <c r="P206" s="4" t="s">
        <v>596</v>
      </c>
      <c r="Q206" s="4" t="s">
        <v>596</v>
      </c>
      <c r="R206" s="8">
        <v>1</v>
      </c>
      <c r="S206" s="4" t="s">
        <v>596</v>
      </c>
      <c r="T206" s="4" t="s">
        <v>596</v>
      </c>
      <c r="U206" s="4" t="s">
        <v>596</v>
      </c>
      <c r="V206" s="4" t="s">
        <v>596</v>
      </c>
      <c r="W206" s="4" t="s">
        <v>596</v>
      </c>
      <c r="X206" s="4" t="s">
        <v>596</v>
      </c>
      <c r="Y206" s="4" t="s">
        <v>596</v>
      </c>
      <c r="Z206" s="4" t="s">
        <v>596</v>
      </c>
      <c r="AA206" s="4" t="s">
        <v>596</v>
      </c>
      <c r="AB206" s="4" t="s">
        <v>596</v>
      </c>
      <c r="AC206" s="4" t="s">
        <v>596</v>
      </c>
      <c r="AD206" s="4" t="s">
        <v>596</v>
      </c>
      <c r="AE206" s="4" t="s">
        <v>596</v>
      </c>
      <c r="AF206" s="4" t="s">
        <v>596</v>
      </c>
    </row>
    <row r="207" spans="1:32">
      <c r="A207" s="5" t="str">
        <f>VLOOKUP(F207,[1]仓库信息!C:H,6,FALSE)</f>
        <v>北京</v>
      </c>
      <c r="B207" s="6">
        <v>43756</v>
      </c>
      <c r="C207" s="4" t="s">
        <v>851</v>
      </c>
      <c r="D207" s="4" t="s">
        <v>344</v>
      </c>
      <c r="E207" s="4" t="s">
        <v>852</v>
      </c>
      <c r="F207" s="4" t="s">
        <v>656</v>
      </c>
      <c r="G207" s="4" t="s">
        <v>853</v>
      </c>
      <c r="H207" s="4" t="s">
        <v>854</v>
      </c>
      <c r="I207" s="4" t="s">
        <v>657</v>
      </c>
      <c r="J207" s="4" t="s">
        <v>590</v>
      </c>
      <c r="K207" s="4" t="s">
        <v>667</v>
      </c>
      <c r="L207" s="4" t="s">
        <v>616</v>
      </c>
      <c r="M207" s="4" t="s">
        <v>638</v>
      </c>
      <c r="N207" s="4" t="s">
        <v>616</v>
      </c>
      <c r="O207" s="4" t="s">
        <v>617</v>
      </c>
      <c r="P207" s="4" t="s">
        <v>638</v>
      </c>
      <c r="Q207" s="4" t="s">
        <v>596</v>
      </c>
      <c r="R207" s="8">
        <v>1</v>
      </c>
      <c r="S207" s="4" t="s">
        <v>596</v>
      </c>
      <c r="T207" s="4" t="s">
        <v>596</v>
      </c>
      <c r="U207" s="4" t="s">
        <v>596</v>
      </c>
      <c r="V207" s="4" t="s">
        <v>596</v>
      </c>
      <c r="W207" s="4" t="s">
        <v>596</v>
      </c>
      <c r="X207" s="4" t="s">
        <v>596</v>
      </c>
      <c r="Y207" s="4" t="s">
        <v>596</v>
      </c>
      <c r="Z207" s="4" t="s">
        <v>596</v>
      </c>
      <c r="AA207" s="4" t="s">
        <v>596</v>
      </c>
      <c r="AB207" s="4" t="s">
        <v>596</v>
      </c>
      <c r="AC207" s="4" t="s">
        <v>596</v>
      </c>
      <c r="AD207" s="4" t="s">
        <v>596</v>
      </c>
      <c r="AE207" s="4" t="s">
        <v>596</v>
      </c>
      <c r="AF207" s="4" t="s">
        <v>596</v>
      </c>
    </row>
    <row r="208" spans="1:32">
      <c r="A208" s="5" t="str">
        <f>VLOOKUP(F208,[1]仓库信息!C:H,6,FALSE)</f>
        <v>嘉兴</v>
      </c>
      <c r="B208" s="6">
        <v>43756</v>
      </c>
      <c r="C208" s="4" t="s">
        <v>851</v>
      </c>
      <c r="D208" s="4" t="s">
        <v>344</v>
      </c>
      <c r="E208" s="4" t="s">
        <v>852</v>
      </c>
      <c r="F208" s="4" t="s">
        <v>739</v>
      </c>
      <c r="G208" s="4" t="s">
        <v>853</v>
      </c>
      <c r="H208" s="4" t="s">
        <v>854</v>
      </c>
      <c r="I208" s="4" t="s">
        <v>740</v>
      </c>
      <c r="J208" s="4" t="s">
        <v>590</v>
      </c>
      <c r="K208" s="4" t="s">
        <v>839</v>
      </c>
      <c r="L208" s="4" t="s">
        <v>839</v>
      </c>
      <c r="M208" s="4" t="s">
        <v>596</v>
      </c>
      <c r="N208" s="4" t="s">
        <v>809</v>
      </c>
      <c r="O208" s="4" t="s">
        <v>809</v>
      </c>
      <c r="P208" s="4" t="s">
        <v>596</v>
      </c>
      <c r="Q208" s="4" t="s">
        <v>596</v>
      </c>
      <c r="R208" s="8">
        <v>1</v>
      </c>
      <c r="S208" s="4" t="s">
        <v>596</v>
      </c>
      <c r="T208" s="4" t="s">
        <v>596</v>
      </c>
      <c r="U208" s="4" t="s">
        <v>596</v>
      </c>
      <c r="V208" s="4" t="s">
        <v>596</v>
      </c>
      <c r="W208" s="4" t="s">
        <v>596</v>
      </c>
      <c r="X208" s="4" t="s">
        <v>596</v>
      </c>
      <c r="Y208" s="4" t="s">
        <v>596</v>
      </c>
      <c r="Z208" s="4" t="s">
        <v>596</v>
      </c>
      <c r="AA208" s="4" t="s">
        <v>596</v>
      </c>
      <c r="AB208" s="4" t="s">
        <v>596</v>
      </c>
      <c r="AC208" s="4" t="s">
        <v>596</v>
      </c>
      <c r="AD208" s="4" t="s">
        <v>596</v>
      </c>
      <c r="AE208" s="4" t="s">
        <v>596</v>
      </c>
      <c r="AF208" s="4" t="s">
        <v>596</v>
      </c>
    </row>
    <row r="209" spans="1:32">
      <c r="A209" s="5" t="str">
        <f>VLOOKUP(F209,[1]仓库信息!C:H,6,FALSE)</f>
        <v>武汉</v>
      </c>
      <c r="B209" s="6">
        <v>43756</v>
      </c>
      <c r="C209" s="4" t="s">
        <v>851</v>
      </c>
      <c r="D209" s="4" t="s">
        <v>344</v>
      </c>
      <c r="E209" s="4" t="s">
        <v>852</v>
      </c>
      <c r="F209" s="4" t="s">
        <v>686</v>
      </c>
      <c r="G209" s="4" t="s">
        <v>853</v>
      </c>
      <c r="H209" s="4" t="s">
        <v>854</v>
      </c>
      <c r="I209" s="4" t="s">
        <v>687</v>
      </c>
      <c r="J209" s="4" t="s">
        <v>590</v>
      </c>
      <c r="K209" s="4" t="s">
        <v>859</v>
      </c>
      <c r="L209" s="4" t="s">
        <v>859</v>
      </c>
      <c r="M209" s="4" t="s">
        <v>596</v>
      </c>
      <c r="N209" s="4" t="s">
        <v>860</v>
      </c>
      <c r="O209" s="4" t="s">
        <v>860</v>
      </c>
      <c r="P209" s="4" t="s">
        <v>596</v>
      </c>
      <c r="Q209" s="4" t="s">
        <v>596</v>
      </c>
      <c r="R209" s="8">
        <v>3</v>
      </c>
      <c r="S209" s="4" t="s">
        <v>596</v>
      </c>
      <c r="T209" s="4" t="s">
        <v>596</v>
      </c>
      <c r="U209" s="4" t="s">
        <v>596</v>
      </c>
      <c r="V209" s="4" t="s">
        <v>596</v>
      </c>
      <c r="W209" s="4" t="s">
        <v>596</v>
      </c>
      <c r="X209" s="4" t="s">
        <v>596</v>
      </c>
      <c r="Y209" s="4" t="s">
        <v>596</v>
      </c>
      <c r="Z209" s="4" t="s">
        <v>596</v>
      </c>
      <c r="AA209" s="4" t="s">
        <v>596</v>
      </c>
      <c r="AB209" s="4" t="s">
        <v>596</v>
      </c>
      <c r="AC209" s="4" t="s">
        <v>596</v>
      </c>
      <c r="AD209" s="4" t="s">
        <v>596</v>
      </c>
      <c r="AE209" s="4" t="s">
        <v>596</v>
      </c>
      <c r="AF209" s="4" t="s">
        <v>596</v>
      </c>
    </row>
    <row r="210" spans="1:32">
      <c r="A210" s="5" t="str">
        <f>VLOOKUP(F210,[1]仓库信息!C:H,6,FALSE)</f>
        <v>济南</v>
      </c>
      <c r="B210" s="6">
        <v>43756</v>
      </c>
      <c r="C210" s="4" t="s">
        <v>851</v>
      </c>
      <c r="D210" s="4" t="s">
        <v>344</v>
      </c>
      <c r="E210" s="4" t="s">
        <v>852</v>
      </c>
      <c r="F210" s="4" t="s">
        <v>640</v>
      </c>
      <c r="G210" s="4" t="s">
        <v>853</v>
      </c>
      <c r="H210" s="4" t="s">
        <v>854</v>
      </c>
      <c r="I210" s="4" t="s">
        <v>641</v>
      </c>
      <c r="J210" s="4" t="s">
        <v>590</v>
      </c>
      <c r="K210" s="4" t="s">
        <v>691</v>
      </c>
      <c r="L210" s="4" t="s">
        <v>691</v>
      </c>
      <c r="M210" s="4" t="s">
        <v>596</v>
      </c>
      <c r="N210" s="4" t="s">
        <v>646</v>
      </c>
      <c r="O210" s="4" t="s">
        <v>646</v>
      </c>
      <c r="P210" s="4" t="s">
        <v>596</v>
      </c>
      <c r="Q210" s="4" t="s">
        <v>596</v>
      </c>
      <c r="R210" s="8">
        <v>2</v>
      </c>
      <c r="S210" s="4" t="s">
        <v>596</v>
      </c>
      <c r="T210" s="4" t="s">
        <v>596</v>
      </c>
      <c r="U210" s="4" t="s">
        <v>596</v>
      </c>
      <c r="V210" s="4" t="s">
        <v>596</v>
      </c>
      <c r="W210" s="4" t="s">
        <v>596</v>
      </c>
      <c r="X210" s="4" t="s">
        <v>596</v>
      </c>
      <c r="Y210" s="4" t="s">
        <v>596</v>
      </c>
      <c r="Z210" s="4" t="s">
        <v>596</v>
      </c>
      <c r="AA210" s="4" t="s">
        <v>596</v>
      </c>
      <c r="AB210" s="4" t="s">
        <v>596</v>
      </c>
      <c r="AC210" s="4" t="s">
        <v>596</v>
      </c>
      <c r="AD210" s="4" t="s">
        <v>596</v>
      </c>
      <c r="AE210" s="4" t="s">
        <v>596</v>
      </c>
      <c r="AF210" s="4" t="s">
        <v>596</v>
      </c>
    </row>
    <row r="211" spans="1:32">
      <c r="A211" s="5" t="str">
        <f>VLOOKUP(F211,[1]仓库信息!C:H,6,FALSE)</f>
        <v>西安</v>
      </c>
      <c r="B211" s="6">
        <v>43756</v>
      </c>
      <c r="C211" s="4" t="s">
        <v>851</v>
      </c>
      <c r="D211" s="4" t="s">
        <v>344</v>
      </c>
      <c r="E211" s="4" t="s">
        <v>852</v>
      </c>
      <c r="F211" s="4" t="s">
        <v>694</v>
      </c>
      <c r="G211" s="4" t="s">
        <v>853</v>
      </c>
      <c r="H211" s="4" t="s">
        <v>854</v>
      </c>
      <c r="I211" s="4" t="s">
        <v>695</v>
      </c>
      <c r="J211" s="4" t="s">
        <v>590</v>
      </c>
      <c r="K211" s="4" t="s">
        <v>799</v>
      </c>
      <c r="L211" s="4" t="s">
        <v>799</v>
      </c>
      <c r="M211" s="4" t="s">
        <v>596</v>
      </c>
      <c r="N211" s="4" t="s">
        <v>600</v>
      </c>
      <c r="O211" s="4" t="s">
        <v>600</v>
      </c>
      <c r="P211" s="4" t="s">
        <v>596</v>
      </c>
      <c r="Q211" s="4" t="s">
        <v>596</v>
      </c>
      <c r="R211" s="8">
        <v>2</v>
      </c>
      <c r="S211" s="4" t="s">
        <v>596</v>
      </c>
      <c r="T211" s="4" t="s">
        <v>596</v>
      </c>
      <c r="U211" s="4" t="s">
        <v>596</v>
      </c>
      <c r="V211" s="4" t="s">
        <v>596</v>
      </c>
      <c r="W211" s="4" t="s">
        <v>596</v>
      </c>
      <c r="X211" s="4" t="s">
        <v>596</v>
      </c>
      <c r="Y211" s="4" t="s">
        <v>596</v>
      </c>
      <c r="Z211" s="4" t="s">
        <v>596</v>
      </c>
      <c r="AA211" s="4" t="s">
        <v>596</v>
      </c>
      <c r="AB211" s="4" t="s">
        <v>596</v>
      </c>
      <c r="AC211" s="4" t="s">
        <v>596</v>
      </c>
      <c r="AD211" s="4" t="s">
        <v>596</v>
      </c>
      <c r="AE211" s="4" t="s">
        <v>596</v>
      </c>
      <c r="AF211" s="4" t="s">
        <v>596</v>
      </c>
    </row>
    <row r="212" spans="1:32">
      <c r="A212" s="5" t="str">
        <f>VLOOKUP(F212,[1]仓库信息!C:H,6,FALSE)</f>
        <v>天津</v>
      </c>
      <c r="B212" s="6">
        <v>43756</v>
      </c>
      <c r="C212" s="4" t="s">
        <v>861</v>
      </c>
      <c r="D212" s="4" t="s">
        <v>862</v>
      </c>
      <c r="E212" s="4" t="s">
        <v>863</v>
      </c>
      <c r="F212" s="4" t="s">
        <v>663</v>
      </c>
      <c r="G212" s="4" t="s">
        <v>864</v>
      </c>
      <c r="H212" s="4" t="s">
        <v>865</v>
      </c>
      <c r="I212" s="4" t="s">
        <v>666</v>
      </c>
      <c r="J212" s="4" t="s">
        <v>590</v>
      </c>
      <c r="K212" s="4" t="s">
        <v>675</v>
      </c>
      <c r="L212" s="4" t="s">
        <v>675</v>
      </c>
      <c r="M212" s="4" t="s">
        <v>596</v>
      </c>
      <c r="N212" s="4" t="s">
        <v>792</v>
      </c>
      <c r="O212" s="4" t="s">
        <v>792</v>
      </c>
      <c r="P212" s="4" t="s">
        <v>596</v>
      </c>
      <c r="Q212" s="4" t="s">
        <v>596</v>
      </c>
      <c r="R212" s="8">
        <v>1</v>
      </c>
      <c r="S212" s="4" t="s">
        <v>596</v>
      </c>
      <c r="T212" s="4" t="s">
        <v>596</v>
      </c>
      <c r="U212" s="4" t="s">
        <v>596</v>
      </c>
      <c r="V212" s="4" t="s">
        <v>596</v>
      </c>
      <c r="W212" s="4" t="s">
        <v>596</v>
      </c>
      <c r="X212" s="4" t="s">
        <v>596</v>
      </c>
      <c r="Y212" s="4" t="s">
        <v>596</v>
      </c>
      <c r="Z212" s="4" t="s">
        <v>596</v>
      </c>
      <c r="AA212" s="4" t="s">
        <v>596</v>
      </c>
      <c r="AB212" s="4" t="s">
        <v>596</v>
      </c>
      <c r="AC212" s="4" t="s">
        <v>596</v>
      </c>
      <c r="AD212" s="4" t="s">
        <v>596</v>
      </c>
      <c r="AE212" s="4" t="s">
        <v>596</v>
      </c>
      <c r="AF212" s="4" t="s">
        <v>596</v>
      </c>
    </row>
    <row r="213" spans="1:32">
      <c r="A213" s="5" t="str">
        <f>VLOOKUP(F213,[1]仓库信息!C:H,6,FALSE)</f>
        <v>武汉</v>
      </c>
      <c r="B213" s="6">
        <v>43756</v>
      </c>
      <c r="C213" s="4" t="s">
        <v>861</v>
      </c>
      <c r="D213" s="4" t="s">
        <v>862</v>
      </c>
      <c r="E213" s="4" t="s">
        <v>863</v>
      </c>
      <c r="F213" s="4" t="s">
        <v>686</v>
      </c>
      <c r="G213" s="4" t="s">
        <v>864</v>
      </c>
      <c r="H213" s="4" t="s">
        <v>865</v>
      </c>
      <c r="I213" s="4" t="s">
        <v>687</v>
      </c>
      <c r="J213" s="4" t="s">
        <v>590</v>
      </c>
      <c r="K213" s="4" t="s">
        <v>613</v>
      </c>
      <c r="L213" s="4" t="s">
        <v>613</v>
      </c>
      <c r="M213" s="4" t="s">
        <v>596</v>
      </c>
      <c r="N213" s="4" t="s">
        <v>637</v>
      </c>
      <c r="O213" s="4" t="s">
        <v>637</v>
      </c>
      <c r="P213" s="4" t="s">
        <v>596</v>
      </c>
      <c r="Q213" s="4" t="s">
        <v>596</v>
      </c>
      <c r="R213" s="8">
        <v>1</v>
      </c>
      <c r="S213" s="4" t="s">
        <v>596</v>
      </c>
      <c r="T213" s="4" t="s">
        <v>596</v>
      </c>
      <c r="U213" s="4" t="s">
        <v>596</v>
      </c>
      <c r="V213" s="4" t="s">
        <v>596</v>
      </c>
      <c r="W213" s="4" t="s">
        <v>596</v>
      </c>
      <c r="X213" s="4" t="s">
        <v>596</v>
      </c>
      <c r="Y213" s="4" t="s">
        <v>596</v>
      </c>
      <c r="Z213" s="4" t="s">
        <v>596</v>
      </c>
      <c r="AA213" s="4" t="s">
        <v>596</v>
      </c>
      <c r="AB213" s="4" t="s">
        <v>596</v>
      </c>
      <c r="AC213" s="4" t="s">
        <v>596</v>
      </c>
      <c r="AD213" s="4" t="s">
        <v>596</v>
      </c>
      <c r="AE213" s="4" t="s">
        <v>596</v>
      </c>
      <c r="AF213" s="4" t="s">
        <v>596</v>
      </c>
    </row>
    <row r="214" spans="1:32">
      <c r="A214" s="5" t="str">
        <f>VLOOKUP(F214,[1]仓库信息!C:H,6,FALSE)</f>
        <v>济南</v>
      </c>
      <c r="B214" s="6">
        <v>43756</v>
      </c>
      <c r="C214" s="4" t="s">
        <v>861</v>
      </c>
      <c r="D214" s="4" t="s">
        <v>862</v>
      </c>
      <c r="E214" s="4" t="s">
        <v>863</v>
      </c>
      <c r="F214" s="4" t="s">
        <v>640</v>
      </c>
      <c r="G214" s="4" t="s">
        <v>864</v>
      </c>
      <c r="H214" s="4" t="s">
        <v>865</v>
      </c>
      <c r="I214" s="4" t="s">
        <v>641</v>
      </c>
      <c r="J214" s="4" t="s">
        <v>590</v>
      </c>
      <c r="K214" s="4" t="s">
        <v>708</v>
      </c>
      <c r="L214" s="4" t="s">
        <v>708</v>
      </c>
      <c r="M214" s="4" t="s">
        <v>596</v>
      </c>
      <c r="N214" s="4" t="s">
        <v>706</v>
      </c>
      <c r="O214" s="4" t="s">
        <v>706</v>
      </c>
      <c r="P214" s="4" t="s">
        <v>596</v>
      </c>
      <c r="Q214" s="4" t="s">
        <v>596</v>
      </c>
      <c r="R214" s="8">
        <v>1</v>
      </c>
      <c r="S214" s="4" t="s">
        <v>596</v>
      </c>
      <c r="T214" s="4" t="s">
        <v>596</v>
      </c>
      <c r="U214" s="4" t="s">
        <v>596</v>
      </c>
      <c r="V214" s="4" t="s">
        <v>596</v>
      </c>
      <c r="W214" s="4" t="s">
        <v>596</v>
      </c>
      <c r="X214" s="4" t="s">
        <v>596</v>
      </c>
      <c r="Y214" s="4" t="s">
        <v>596</v>
      </c>
      <c r="Z214" s="4" t="s">
        <v>596</v>
      </c>
      <c r="AA214" s="4" t="s">
        <v>596</v>
      </c>
      <c r="AB214" s="4" t="s">
        <v>596</v>
      </c>
      <c r="AC214" s="4" t="s">
        <v>596</v>
      </c>
      <c r="AD214" s="4" t="s">
        <v>596</v>
      </c>
      <c r="AE214" s="4" t="s">
        <v>596</v>
      </c>
      <c r="AF214" s="4" t="s">
        <v>596</v>
      </c>
    </row>
    <row r="215" spans="1:32">
      <c r="A215" s="5" t="str">
        <f>VLOOKUP(F215,[1]仓库信息!C:H,6,FALSE)</f>
        <v>广州</v>
      </c>
      <c r="B215" s="6">
        <v>43756</v>
      </c>
      <c r="C215" s="4" t="s">
        <v>866</v>
      </c>
      <c r="D215" s="4" t="s">
        <v>350</v>
      </c>
      <c r="E215" s="4" t="s">
        <v>867</v>
      </c>
      <c r="F215" s="4" t="s">
        <v>597</v>
      </c>
      <c r="G215" s="4" t="s">
        <v>868</v>
      </c>
      <c r="H215" s="4" t="s">
        <v>869</v>
      </c>
      <c r="I215" s="4" t="s">
        <v>598</v>
      </c>
      <c r="J215" s="4" t="s">
        <v>590</v>
      </c>
      <c r="K215" s="4" t="s">
        <v>691</v>
      </c>
      <c r="L215" s="4" t="s">
        <v>631</v>
      </c>
      <c r="M215" s="4" t="s">
        <v>638</v>
      </c>
      <c r="N215" s="4" t="s">
        <v>646</v>
      </c>
      <c r="O215" s="4" t="s">
        <v>646</v>
      </c>
      <c r="P215" s="4" t="s">
        <v>596</v>
      </c>
      <c r="Q215" s="4" t="s">
        <v>596</v>
      </c>
      <c r="R215" s="8">
        <v>1</v>
      </c>
      <c r="S215" s="4" t="s">
        <v>596</v>
      </c>
      <c r="T215" s="4" t="s">
        <v>596</v>
      </c>
      <c r="U215" s="4" t="s">
        <v>596</v>
      </c>
      <c r="V215" s="4" t="s">
        <v>596</v>
      </c>
      <c r="W215" s="4" t="s">
        <v>596</v>
      </c>
      <c r="X215" s="4" t="s">
        <v>596</v>
      </c>
      <c r="Y215" s="4" t="s">
        <v>596</v>
      </c>
      <c r="Z215" s="4" t="s">
        <v>596</v>
      </c>
      <c r="AA215" s="4" t="s">
        <v>638</v>
      </c>
      <c r="AB215" s="4" t="s">
        <v>596</v>
      </c>
      <c r="AC215" s="4" t="s">
        <v>596</v>
      </c>
      <c r="AD215" s="4" t="s">
        <v>596</v>
      </c>
      <c r="AE215" s="4" t="s">
        <v>596</v>
      </c>
      <c r="AF215" s="4" t="s">
        <v>596</v>
      </c>
    </row>
    <row r="216" spans="1:32">
      <c r="A216" s="5" t="str">
        <f>VLOOKUP(F216,[1]仓库信息!C:H,6,FALSE)</f>
        <v>成都2</v>
      </c>
      <c r="B216" s="6">
        <v>43756</v>
      </c>
      <c r="C216" s="4" t="s">
        <v>866</v>
      </c>
      <c r="D216" s="4" t="s">
        <v>350</v>
      </c>
      <c r="E216" s="4" t="s">
        <v>867</v>
      </c>
      <c r="F216" s="4" t="s">
        <v>610</v>
      </c>
      <c r="G216" s="4" t="s">
        <v>868</v>
      </c>
      <c r="H216" s="4" t="s">
        <v>869</v>
      </c>
      <c r="I216" s="4" t="s">
        <v>611</v>
      </c>
      <c r="J216" s="4" t="s">
        <v>590</v>
      </c>
      <c r="K216" s="4" t="s">
        <v>648</v>
      </c>
      <c r="L216" s="4" t="s">
        <v>648</v>
      </c>
      <c r="M216" s="4" t="s">
        <v>596</v>
      </c>
      <c r="N216" s="4" t="s">
        <v>678</v>
      </c>
      <c r="O216" s="4" t="s">
        <v>678</v>
      </c>
      <c r="P216" s="4" t="s">
        <v>596</v>
      </c>
      <c r="Q216" s="4" t="s">
        <v>596</v>
      </c>
      <c r="R216" s="8">
        <v>1</v>
      </c>
      <c r="S216" s="4" t="s">
        <v>596</v>
      </c>
      <c r="T216" s="4" t="s">
        <v>596</v>
      </c>
      <c r="U216" s="4" t="s">
        <v>596</v>
      </c>
      <c r="V216" s="4" t="s">
        <v>596</v>
      </c>
      <c r="W216" s="4" t="s">
        <v>596</v>
      </c>
      <c r="X216" s="4" t="s">
        <v>596</v>
      </c>
      <c r="Y216" s="4" t="s">
        <v>596</v>
      </c>
      <c r="Z216" s="4" t="s">
        <v>596</v>
      </c>
      <c r="AA216" s="4" t="s">
        <v>596</v>
      </c>
      <c r="AB216" s="4" t="s">
        <v>596</v>
      </c>
      <c r="AC216" s="4" t="s">
        <v>596</v>
      </c>
      <c r="AD216" s="4" t="s">
        <v>596</v>
      </c>
      <c r="AE216" s="4" t="s">
        <v>596</v>
      </c>
      <c r="AF216" s="4" t="s">
        <v>596</v>
      </c>
    </row>
    <row r="217" spans="1:32">
      <c r="A217" s="5" t="str">
        <f>VLOOKUP(F217,[1]仓库信息!C:H,6,FALSE)</f>
        <v>广州</v>
      </c>
      <c r="B217" s="6">
        <v>43756</v>
      </c>
      <c r="C217" s="4" t="s">
        <v>870</v>
      </c>
      <c r="D217" s="4" t="s">
        <v>871</v>
      </c>
      <c r="E217" s="4" t="s">
        <v>872</v>
      </c>
      <c r="F217" s="4" t="s">
        <v>597</v>
      </c>
      <c r="G217" s="4" t="s">
        <v>873</v>
      </c>
      <c r="H217" s="4" t="s">
        <v>874</v>
      </c>
      <c r="I217" s="4" t="s">
        <v>598</v>
      </c>
      <c r="J217" s="4" t="s">
        <v>590</v>
      </c>
      <c r="K217" s="4" t="s">
        <v>678</v>
      </c>
      <c r="L217" s="4" t="s">
        <v>678</v>
      </c>
      <c r="M217" s="4" t="s">
        <v>596</v>
      </c>
      <c r="N217" s="4" t="s">
        <v>601</v>
      </c>
      <c r="O217" s="4" t="s">
        <v>601</v>
      </c>
      <c r="P217" s="4" t="s">
        <v>596</v>
      </c>
      <c r="Q217" s="4" t="s">
        <v>596</v>
      </c>
      <c r="R217" s="8">
        <v>1</v>
      </c>
      <c r="S217" s="4" t="s">
        <v>596</v>
      </c>
      <c r="T217" s="4" t="s">
        <v>596</v>
      </c>
      <c r="U217" s="4" t="s">
        <v>596</v>
      </c>
      <c r="V217" s="4" t="s">
        <v>596</v>
      </c>
      <c r="W217" s="4" t="s">
        <v>596</v>
      </c>
      <c r="X217" s="4" t="s">
        <v>596</v>
      </c>
      <c r="Y217" s="4" t="s">
        <v>596</v>
      </c>
      <c r="Z217" s="4" t="s">
        <v>596</v>
      </c>
      <c r="AA217" s="4" t="s">
        <v>596</v>
      </c>
      <c r="AB217" s="4" t="s">
        <v>596</v>
      </c>
      <c r="AC217" s="4" t="s">
        <v>596</v>
      </c>
      <c r="AD217" s="4" t="s">
        <v>596</v>
      </c>
      <c r="AE217" s="4" t="s">
        <v>596</v>
      </c>
      <c r="AF217" s="4" t="s">
        <v>596</v>
      </c>
    </row>
    <row r="218" spans="1:32">
      <c r="A218" s="5" t="str">
        <f>VLOOKUP(F218,[1]仓库信息!C:H,6,FALSE)</f>
        <v>长沙</v>
      </c>
      <c r="B218" s="6">
        <v>43756</v>
      </c>
      <c r="C218" s="4" t="s">
        <v>870</v>
      </c>
      <c r="D218" s="4" t="s">
        <v>871</v>
      </c>
      <c r="E218" s="4" t="s">
        <v>872</v>
      </c>
      <c r="F218" s="4" t="s">
        <v>606</v>
      </c>
      <c r="G218" s="4" t="s">
        <v>873</v>
      </c>
      <c r="H218" s="4" t="s">
        <v>874</v>
      </c>
      <c r="I218" s="4" t="s">
        <v>607</v>
      </c>
      <c r="J218" s="4" t="s">
        <v>590</v>
      </c>
      <c r="K218" s="4" t="s">
        <v>605</v>
      </c>
      <c r="L218" s="4" t="s">
        <v>605</v>
      </c>
      <c r="M218" s="4" t="s">
        <v>596</v>
      </c>
      <c r="N218" s="4" t="s">
        <v>716</v>
      </c>
      <c r="O218" s="4" t="s">
        <v>716</v>
      </c>
      <c r="P218" s="4" t="s">
        <v>596</v>
      </c>
      <c r="Q218" s="4" t="s">
        <v>596</v>
      </c>
      <c r="R218" s="8">
        <v>1</v>
      </c>
      <c r="S218" s="4" t="s">
        <v>596</v>
      </c>
      <c r="T218" s="4" t="s">
        <v>596</v>
      </c>
      <c r="U218" s="4" t="s">
        <v>596</v>
      </c>
      <c r="V218" s="4" t="s">
        <v>596</v>
      </c>
      <c r="W218" s="4" t="s">
        <v>596</v>
      </c>
      <c r="X218" s="4" t="s">
        <v>596</v>
      </c>
      <c r="Y218" s="4" t="s">
        <v>596</v>
      </c>
      <c r="Z218" s="4" t="s">
        <v>596</v>
      </c>
      <c r="AA218" s="4" t="s">
        <v>596</v>
      </c>
      <c r="AB218" s="4" t="s">
        <v>596</v>
      </c>
      <c r="AC218" s="4" t="s">
        <v>596</v>
      </c>
      <c r="AD218" s="4" t="s">
        <v>596</v>
      </c>
      <c r="AE218" s="4" t="s">
        <v>596</v>
      </c>
      <c r="AF218" s="4" t="s">
        <v>596</v>
      </c>
    </row>
    <row r="219" spans="1:32">
      <c r="A219" s="5" t="str">
        <f>VLOOKUP(F219,[1]仓库信息!C:H,6,FALSE)</f>
        <v>广州</v>
      </c>
      <c r="B219" s="6">
        <v>43756</v>
      </c>
      <c r="C219" s="4" t="s">
        <v>875</v>
      </c>
      <c r="D219" s="4" t="s">
        <v>876</v>
      </c>
      <c r="E219" s="4" t="s">
        <v>877</v>
      </c>
      <c r="F219" s="4" t="s">
        <v>597</v>
      </c>
      <c r="G219" s="4" t="s">
        <v>878</v>
      </c>
      <c r="H219" s="4" t="s">
        <v>879</v>
      </c>
      <c r="I219" s="4" t="s">
        <v>598</v>
      </c>
      <c r="J219" s="4" t="s">
        <v>590</v>
      </c>
      <c r="K219" s="4" t="s">
        <v>707</v>
      </c>
      <c r="L219" s="4" t="s">
        <v>708</v>
      </c>
      <c r="M219" s="4" t="s">
        <v>638</v>
      </c>
      <c r="N219" s="4" t="s">
        <v>668</v>
      </c>
      <c r="O219" s="4" t="s">
        <v>669</v>
      </c>
      <c r="P219" s="4" t="s">
        <v>638</v>
      </c>
      <c r="Q219" s="4" t="s">
        <v>596</v>
      </c>
      <c r="R219" s="8">
        <v>3</v>
      </c>
      <c r="S219" s="4" t="s">
        <v>596</v>
      </c>
      <c r="T219" s="4" t="s">
        <v>596</v>
      </c>
      <c r="U219" s="4" t="s">
        <v>596</v>
      </c>
      <c r="V219" s="4" t="s">
        <v>596</v>
      </c>
      <c r="W219" s="4" t="s">
        <v>706</v>
      </c>
      <c r="X219" s="4" t="s">
        <v>596</v>
      </c>
      <c r="Y219" s="4" t="s">
        <v>596</v>
      </c>
      <c r="Z219" s="4" t="s">
        <v>596</v>
      </c>
      <c r="AA219" s="4" t="s">
        <v>596</v>
      </c>
      <c r="AB219" s="4" t="s">
        <v>596</v>
      </c>
      <c r="AC219" s="4" t="s">
        <v>596</v>
      </c>
      <c r="AD219" s="4" t="s">
        <v>596</v>
      </c>
      <c r="AE219" s="4" t="s">
        <v>596</v>
      </c>
      <c r="AF219" s="4" t="s">
        <v>596</v>
      </c>
    </row>
    <row r="220" spans="1:32">
      <c r="A220" s="5" t="str">
        <f>VLOOKUP(F220,[1]仓库信息!C:H,6,FALSE)</f>
        <v>天津</v>
      </c>
      <c r="B220" s="6">
        <v>43756</v>
      </c>
      <c r="C220" s="4" t="s">
        <v>875</v>
      </c>
      <c r="D220" s="4" t="s">
        <v>876</v>
      </c>
      <c r="E220" s="4" t="s">
        <v>877</v>
      </c>
      <c r="F220" s="4" t="s">
        <v>663</v>
      </c>
      <c r="G220" s="4" t="s">
        <v>878</v>
      </c>
      <c r="H220" s="4" t="s">
        <v>879</v>
      </c>
      <c r="I220" s="4" t="s">
        <v>666</v>
      </c>
      <c r="J220" s="4" t="s">
        <v>590</v>
      </c>
      <c r="K220" s="4" t="s">
        <v>639</v>
      </c>
      <c r="L220" s="4" t="s">
        <v>639</v>
      </c>
      <c r="M220" s="4" t="s">
        <v>596</v>
      </c>
      <c r="N220" s="4" t="s">
        <v>639</v>
      </c>
      <c r="O220" s="4" t="s">
        <v>736</v>
      </c>
      <c r="P220" s="4" t="s">
        <v>638</v>
      </c>
      <c r="Q220" s="4" t="s">
        <v>596</v>
      </c>
      <c r="R220" s="8">
        <v>1</v>
      </c>
      <c r="S220" s="4" t="s">
        <v>596</v>
      </c>
      <c r="T220" s="4" t="s">
        <v>596</v>
      </c>
      <c r="U220" s="4" t="s">
        <v>638</v>
      </c>
      <c r="V220" s="4" t="s">
        <v>596</v>
      </c>
      <c r="W220" s="4" t="s">
        <v>601</v>
      </c>
      <c r="X220" s="4" t="s">
        <v>596</v>
      </c>
      <c r="Y220" s="4" t="s">
        <v>596</v>
      </c>
      <c r="Z220" s="4" t="s">
        <v>596</v>
      </c>
      <c r="AA220" s="4" t="s">
        <v>596</v>
      </c>
      <c r="AB220" s="4" t="s">
        <v>596</v>
      </c>
      <c r="AC220" s="4" t="s">
        <v>596</v>
      </c>
      <c r="AD220" s="4" t="s">
        <v>596</v>
      </c>
      <c r="AE220" s="4" t="s">
        <v>596</v>
      </c>
      <c r="AF220" s="4" t="s">
        <v>596</v>
      </c>
    </row>
    <row r="221" spans="1:32">
      <c r="A221" s="5" t="str">
        <f>VLOOKUP(F221,[1]仓库信息!C:H,6,FALSE)</f>
        <v>长沙</v>
      </c>
      <c r="B221" s="6">
        <v>43756</v>
      </c>
      <c r="C221" s="4" t="s">
        <v>875</v>
      </c>
      <c r="D221" s="4" t="s">
        <v>876</v>
      </c>
      <c r="E221" s="4" t="s">
        <v>877</v>
      </c>
      <c r="F221" s="4" t="s">
        <v>606</v>
      </c>
      <c r="G221" s="4" t="s">
        <v>878</v>
      </c>
      <c r="H221" s="4" t="s">
        <v>879</v>
      </c>
      <c r="I221" s="4" t="s">
        <v>607</v>
      </c>
      <c r="J221" s="4" t="s">
        <v>590</v>
      </c>
      <c r="K221" s="4" t="s">
        <v>722</v>
      </c>
      <c r="L221" s="4" t="s">
        <v>722</v>
      </c>
      <c r="M221" s="4" t="s">
        <v>596</v>
      </c>
      <c r="N221" s="4" t="s">
        <v>616</v>
      </c>
      <c r="O221" s="4" t="s">
        <v>616</v>
      </c>
      <c r="P221" s="4" t="s">
        <v>596</v>
      </c>
      <c r="Q221" s="4" t="s">
        <v>596</v>
      </c>
      <c r="R221" s="8">
        <v>3</v>
      </c>
      <c r="S221" s="4" t="s">
        <v>596</v>
      </c>
      <c r="T221" s="4" t="s">
        <v>596</v>
      </c>
      <c r="U221" s="4" t="s">
        <v>596</v>
      </c>
      <c r="V221" s="4" t="s">
        <v>596</v>
      </c>
      <c r="W221" s="4" t="s">
        <v>596</v>
      </c>
      <c r="X221" s="4" t="s">
        <v>596</v>
      </c>
      <c r="Y221" s="4" t="s">
        <v>596</v>
      </c>
      <c r="Z221" s="4" t="s">
        <v>596</v>
      </c>
      <c r="AA221" s="4" t="s">
        <v>596</v>
      </c>
      <c r="AB221" s="4" t="s">
        <v>596</v>
      </c>
      <c r="AC221" s="4" t="s">
        <v>596</v>
      </c>
      <c r="AD221" s="4" t="s">
        <v>596</v>
      </c>
      <c r="AE221" s="4" t="s">
        <v>596</v>
      </c>
      <c r="AF221" s="4" t="s">
        <v>596</v>
      </c>
    </row>
    <row r="222" spans="1:32">
      <c r="A222" s="5" t="str">
        <f>VLOOKUP(F222,[1]仓库信息!C:H,6,FALSE)</f>
        <v>合肥</v>
      </c>
      <c r="B222" s="6">
        <v>43756</v>
      </c>
      <c r="C222" s="4" t="s">
        <v>875</v>
      </c>
      <c r="D222" s="4" t="s">
        <v>876</v>
      </c>
      <c r="E222" s="4" t="s">
        <v>877</v>
      </c>
      <c r="F222" s="4" t="s">
        <v>700</v>
      </c>
      <c r="G222" s="4" t="s">
        <v>878</v>
      </c>
      <c r="H222" s="4" t="s">
        <v>879</v>
      </c>
      <c r="I222" s="4" t="s">
        <v>701</v>
      </c>
      <c r="J222" s="4" t="s">
        <v>590</v>
      </c>
      <c r="K222" s="4" t="s">
        <v>668</v>
      </c>
      <c r="L222" s="4" t="s">
        <v>668</v>
      </c>
      <c r="M222" s="4" t="s">
        <v>596</v>
      </c>
      <c r="N222" s="4" t="s">
        <v>669</v>
      </c>
      <c r="O222" s="4" t="s">
        <v>669</v>
      </c>
      <c r="P222" s="4" t="s">
        <v>596</v>
      </c>
      <c r="Q222" s="4" t="s">
        <v>596</v>
      </c>
      <c r="R222" s="8">
        <v>1</v>
      </c>
      <c r="S222" s="4" t="s">
        <v>596</v>
      </c>
      <c r="T222" s="4" t="s">
        <v>596</v>
      </c>
      <c r="U222" s="4" t="s">
        <v>596</v>
      </c>
      <c r="V222" s="4" t="s">
        <v>596</v>
      </c>
      <c r="W222" s="4" t="s">
        <v>691</v>
      </c>
      <c r="X222" s="4" t="s">
        <v>596</v>
      </c>
      <c r="Y222" s="4" t="s">
        <v>596</v>
      </c>
      <c r="Z222" s="4" t="s">
        <v>596</v>
      </c>
      <c r="AA222" s="4" t="s">
        <v>596</v>
      </c>
      <c r="AB222" s="4" t="s">
        <v>596</v>
      </c>
      <c r="AC222" s="4" t="s">
        <v>596</v>
      </c>
      <c r="AD222" s="4" t="s">
        <v>596</v>
      </c>
      <c r="AE222" s="4" t="s">
        <v>596</v>
      </c>
      <c r="AF222" s="4" t="s">
        <v>596</v>
      </c>
    </row>
    <row r="223" spans="1:32">
      <c r="A223" s="5" t="str">
        <f>VLOOKUP(F223,[1]仓库信息!C:H,6,FALSE)</f>
        <v>杭州</v>
      </c>
      <c r="B223" s="6">
        <v>43756</v>
      </c>
      <c r="C223" s="4" t="s">
        <v>875</v>
      </c>
      <c r="D223" s="4" t="s">
        <v>876</v>
      </c>
      <c r="E223" s="4" t="s">
        <v>877</v>
      </c>
      <c r="F223" s="4" t="s">
        <v>614</v>
      </c>
      <c r="G223" s="4" t="s">
        <v>878</v>
      </c>
      <c r="H223" s="4" t="s">
        <v>879</v>
      </c>
      <c r="I223" s="4" t="s">
        <v>615</v>
      </c>
      <c r="J223" s="4" t="s">
        <v>590</v>
      </c>
      <c r="K223" s="4" t="s">
        <v>685</v>
      </c>
      <c r="L223" s="4" t="s">
        <v>685</v>
      </c>
      <c r="M223" s="4" t="s">
        <v>596</v>
      </c>
      <c r="N223" s="4" t="s">
        <v>738</v>
      </c>
      <c r="O223" s="4" t="s">
        <v>738</v>
      </c>
      <c r="P223" s="4" t="s">
        <v>596</v>
      </c>
      <c r="Q223" s="4" t="s">
        <v>596</v>
      </c>
      <c r="R223" s="8">
        <v>1</v>
      </c>
      <c r="S223" s="4" t="s">
        <v>596</v>
      </c>
      <c r="T223" s="4" t="s">
        <v>596</v>
      </c>
      <c r="U223" s="4" t="s">
        <v>596</v>
      </c>
      <c r="V223" s="4" t="s">
        <v>596</v>
      </c>
      <c r="W223" s="4" t="s">
        <v>596</v>
      </c>
      <c r="X223" s="4" t="s">
        <v>596</v>
      </c>
      <c r="Y223" s="4" t="s">
        <v>596</v>
      </c>
      <c r="Z223" s="4" t="s">
        <v>596</v>
      </c>
      <c r="AA223" s="4" t="s">
        <v>596</v>
      </c>
      <c r="AB223" s="4" t="s">
        <v>596</v>
      </c>
      <c r="AC223" s="4" t="s">
        <v>596</v>
      </c>
      <c r="AD223" s="4" t="s">
        <v>596</v>
      </c>
      <c r="AE223" s="4" t="s">
        <v>596</v>
      </c>
      <c r="AF223" s="4" t="s">
        <v>596</v>
      </c>
    </row>
    <row r="224" spans="1:32">
      <c r="A224" s="5" t="str">
        <f>VLOOKUP(F224,[1]仓库信息!C:H,6,FALSE)</f>
        <v>惠州</v>
      </c>
      <c r="B224" s="6">
        <v>43756</v>
      </c>
      <c r="C224" s="4" t="s">
        <v>875</v>
      </c>
      <c r="D224" s="4" t="s">
        <v>876</v>
      </c>
      <c r="E224" s="4" t="s">
        <v>877</v>
      </c>
      <c r="F224" s="4" t="s">
        <v>618</v>
      </c>
      <c r="G224" s="4" t="s">
        <v>878</v>
      </c>
      <c r="H224" s="4" t="s">
        <v>879</v>
      </c>
      <c r="I224" s="4" t="s">
        <v>619</v>
      </c>
      <c r="J224" s="4" t="s">
        <v>590</v>
      </c>
      <c r="K224" s="4" t="s">
        <v>637</v>
      </c>
      <c r="L224" s="4" t="s">
        <v>639</v>
      </c>
      <c r="M224" s="4" t="s">
        <v>638</v>
      </c>
      <c r="N224" s="4" t="s">
        <v>639</v>
      </c>
      <c r="O224" s="4" t="s">
        <v>736</v>
      </c>
      <c r="P224" s="4" t="s">
        <v>638</v>
      </c>
      <c r="Q224" s="4" t="s">
        <v>596</v>
      </c>
      <c r="R224" s="8">
        <v>1</v>
      </c>
      <c r="S224" s="4" t="s">
        <v>596</v>
      </c>
      <c r="T224" s="4" t="s">
        <v>596</v>
      </c>
      <c r="U224" s="4" t="s">
        <v>596</v>
      </c>
      <c r="V224" s="4" t="s">
        <v>596</v>
      </c>
      <c r="W224" s="4" t="s">
        <v>596</v>
      </c>
      <c r="X224" s="4" t="s">
        <v>596</v>
      </c>
      <c r="Y224" s="4" t="s">
        <v>596</v>
      </c>
      <c r="Z224" s="4" t="s">
        <v>596</v>
      </c>
      <c r="AA224" s="4" t="s">
        <v>596</v>
      </c>
      <c r="AB224" s="4" t="s">
        <v>596</v>
      </c>
      <c r="AC224" s="4" t="s">
        <v>596</v>
      </c>
      <c r="AD224" s="4" t="s">
        <v>596</v>
      </c>
      <c r="AE224" s="4" t="s">
        <v>596</v>
      </c>
      <c r="AF224" s="4" t="s">
        <v>596</v>
      </c>
    </row>
    <row r="225" spans="1:32">
      <c r="A225" s="5" t="str">
        <f>VLOOKUP(F225,[1]仓库信息!C:H,6,FALSE)</f>
        <v>江门</v>
      </c>
      <c r="B225" s="6">
        <v>43756</v>
      </c>
      <c r="C225" s="4" t="s">
        <v>875</v>
      </c>
      <c r="D225" s="4" t="s">
        <v>876</v>
      </c>
      <c r="E225" s="4" t="s">
        <v>877</v>
      </c>
      <c r="F225" s="4" t="s">
        <v>624</v>
      </c>
      <c r="G225" s="4" t="s">
        <v>878</v>
      </c>
      <c r="H225" s="4" t="s">
        <v>879</v>
      </c>
      <c r="I225" s="4" t="s">
        <v>625</v>
      </c>
      <c r="J225" s="4" t="s">
        <v>590</v>
      </c>
      <c r="K225" s="4" t="s">
        <v>668</v>
      </c>
      <c r="L225" s="4" t="s">
        <v>668</v>
      </c>
      <c r="M225" s="4" t="s">
        <v>596</v>
      </c>
      <c r="N225" s="4" t="s">
        <v>669</v>
      </c>
      <c r="O225" s="4" t="s">
        <v>669</v>
      </c>
      <c r="P225" s="4" t="s">
        <v>596</v>
      </c>
      <c r="Q225" s="4" t="s">
        <v>596</v>
      </c>
      <c r="R225" s="8">
        <v>1</v>
      </c>
      <c r="S225" s="4" t="s">
        <v>596</v>
      </c>
      <c r="T225" s="4" t="s">
        <v>596</v>
      </c>
      <c r="U225" s="4" t="s">
        <v>596</v>
      </c>
      <c r="V225" s="4" t="s">
        <v>596</v>
      </c>
      <c r="W225" s="4" t="s">
        <v>621</v>
      </c>
      <c r="X225" s="4" t="s">
        <v>596</v>
      </c>
      <c r="Y225" s="4" t="s">
        <v>596</v>
      </c>
      <c r="Z225" s="4" t="s">
        <v>596</v>
      </c>
      <c r="AA225" s="4" t="s">
        <v>596</v>
      </c>
      <c r="AB225" s="4" t="s">
        <v>596</v>
      </c>
      <c r="AC225" s="4" t="s">
        <v>596</v>
      </c>
      <c r="AD225" s="4" t="s">
        <v>596</v>
      </c>
      <c r="AE225" s="4" t="s">
        <v>596</v>
      </c>
      <c r="AF225" s="4" t="s">
        <v>596</v>
      </c>
    </row>
    <row r="226" spans="1:32">
      <c r="A226" s="5" t="str">
        <f>VLOOKUP(F226,[1]仓库信息!C:H,6,FALSE)</f>
        <v>南京</v>
      </c>
      <c r="B226" s="6">
        <v>43756</v>
      </c>
      <c r="C226" s="4" t="s">
        <v>875</v>
      </c>
      <c r="D226" s="4" t="s">
        <v>876</v>
      </c>
      <c r="E226" s="4" t="s">
        <v>877</v>
      </c>
      <c r="F226" s="4" t="s">
        <v>683</v>
      </c>
      <c r="G226" s="4" t="s">
        <v>878</v>
      </c>
      <c r="H226" s="4" t="s">
        <v>879</v>
      </c>
      <c r="I226" s="4" t="s">
        <v>684</v>
      </c>
      <c r="J226" s="4" t="s">
        <v>590</v>
      </c>
      <c r="K226" s="4" t="s">
        <v>627</v>
      </c>
      <c r="L226" s="4" t="s">
        <v>749</v>
      </c>
      <c r="M226" s="4" t="s">
        <v>638</v>
      </c>
      <c r="N226" s="4" t="s">
        <v>670</v>
      </c>
      <c r="O226" s="4" t="s">
        <v>757</v>
      </c>
      <c r="P226" s="4" t="s">
        <v>638</v>
      </c>
      <c r="Q226" s="4" t="s">
        <v>596</v>
      </c>
      <c r="R226" s="8">
        <v>2</v>
      </c>
      <c r="S226" s="4" t="s">
        <v>596</v>
      </c>
      <c r="T226" s="4" t="s">
        <v>596</v>
      </c>
      <c r="U226" s="4" t="s">
        <v>596</v>
      </c>
      <c r="V226" s="4" t="s">
        <v>596</v>
      </c>
      <c r="W226" s="4" t="s">
        <v>627</v>
      </c>
      <c r="X226" s="4" t="s">
        <v>596</v>
      </c>
      <c r="Y226" s="4" t="s">
        <v>596</v>
      </c>
      <c r="Z226" s="4" t="s">
        <v>596</v>
      </c>
      <c r="AA226" s="4" t="s">
        <v>596</v>
      </c>
      <c r="AB226" s="4" t="s">
        <v>596</v>
      </c>
      <c r="AC226" s="4" t="s">
        <v>596</v>
      </c>
      <c r="AD226" s="4" t="s">
        <v>596</v>
      </c>
      <c r="AE226" s="4" t="s">
        <v>596</v>
      </c>
      <c r="AF226" s="4" t="s">
        <v>596</v>
      </c>
    </row>
    <row r="227" spans="1:32">
      <c r="A227" s="5" t="str">
        <f>VLOOKUP(F227,[1]仓库信息!C:H,6,FALSE)</f>
        <v>武汉</v>
      </c>
      <c r="B227" s="6">
        <v>43756</v>
      </c>
      <c r="C227" s="4" t="s">
        <v>875</v>
      </c>
      <c r="D227" s="4" t="s">
        <v>876</v>
      </c>
      <c r="E227" s="4" t="s">
        <v>877</v>
      </c>
      <c r="F227" s="4" t="s">
        <v>686</v>
      </c>
      <c r="G227" s="4" t="s">
        <v>878</v>
      </c>
      <c r="H227" s="4" t="s">
        <v>879</v>
      </c>
      <c r="I227" s="4" t="s">
        <v>687</v>
      </c>
      <c r="J227" s="4" t="s">
        <v>590</v>
      </c>
      <c r="K227" s="4" t="s">
        <v>756</v>
      </c>
      <c r="L227" s="4" t="s">
        <v>756</v>
      </c>
      <c r="M227" s="4" t="s">
        <v>596</v>
      </c>
      <c r="N227" s="4" t="s">
        <v>880</v>
      </c>
      <c r="O227" s="4" t="s">
        <v>880</v>
      </c>
      <c r="P227" s="4" t="s">
        <v>596</v>
      </c>
      <c r="Q227" s="4" t="s">
        <v>596</v>
      </c>
      <c r="R227" s="8">
        <v>4</v>
      </c>
      <c r="S227" s="4" t="s">
        <v>596</v>
      </c>
      <c r="T227" s="4" t="s">
        <v>596</v>
      </c>
      <c r="U227" s="4" t="s">
        <v>596</v>
      </c>
      <c r="V227" s="4" t="s">
        <v>596</v>
      </c>
      <c r="W227" s="4" t="s">
        <v>596</v>
      </c>
      <c r="X227" s="4" t="s">
        <v>839</v>
      </c>
      <c r="Y227" s="4" t="s">
        <v>596</v>
      </c>
      <c r="Z227" s="4" t="s">
        <v>596</v>
      </c>
      <c r="AA227" s="4" t="s">
        <v>596</v>
      </c>
      <c r="AB227" s="4" t="s">
        <v>596</v>
      </c>
      <c r="AC227" s="4" t="s">
        <v>596</v>
      </c>
      <c r="AD227" s="4" t="s">
        <v>596</v>
      </c>
      <c r="AE227" s="4" t="s">
        <v>596</v>
      </c>
      <c r="AF227" s="4" t="s">
        <v>596</v>
      </c>
    </row>
    <row r="228" spans="1:32">
      <c r="A228" s="5" t="str">
        <f>VLOOKUP(F228,[1]仓库信息!C:H,6,FALSE)</f>
        <v>金华</v>
      </c>
      <c r="B228" s="6">
        <v>43756</v>
      </c>
      <c r="C228" s="4" t="s">
        <v>875</v>
      </c>
      <c r="D228" s="4" t="s">
        <v>876</v>
      </c>
      <c r="E228" s="4" t="s">
        <v>877</v>
      </c>
      <c r="F228" s="4" t="s">
        <v>688</v>
      </c>
      <c r="G228" s="4" t="s">
        <v>878</v>
      </c>
      <c r="H228" s="4" t="s">
        <v>879</v>
      </c>
      <c r="I228" s="4" t="s">
        <v>689</v>
      </c>
      <c r="J228" s="4" t="s">
        <v>590</v>
      </c>
      <c r="K228" s="4" t="s">
        <v>713</v>
      </c>
      <c r="L228" s="4" t="s">
        <v>605</v>
      </c>
      <c r="M228" s="4" t="s">
        <v>638</v>
      </c>
      <c r="N228" s="4" t="s">
        <v>651</v>
      </c>
      <c r="O228" s="4" t="s">
        <v>621</v>
      </c>
      <c r="P228" s="4" t="s">
        <v>638</v>
      </c>
      <c r="Q228" s="4" t="s">
        <v>596</v>
      </c>
      <c r="R228" s="8">
        <v>4</v>
      </c>
      <c r="S228" s="4" t="s">
        <v>596</v>
      </c>
      <c r="T228" s="4" t="s">
        <v>596</v>
      </c>
      <c r="U228" s="4" t="s">
        <v>596</v>
      </c>
      <c r="V228" s="4" t="s">
        <v>596</v>
      </c>
      <c r="W228" s="4" t="s">
        <v>596</v>
      </c>
      <c r="X228" s="4" t="s">
        <v>596</v>
      </c>
      <c r="Y228" s="4" t="s">
        <v>596</v>
      </c>
      <c r="Z228" s="4" t="s">
        <v>596</v>
      </c>
      <c r="AA228" s="4" t="s">
        <v>596</v>
      </c>
      <c r="AB228" s="4" t="s">
        <v>596</v>
      </c>
      <c r="AC228" s="4" t="s">
        <v>596</v>
      </c>
      <c r="AD228" s="4" t="s">
        <v>596</v>
      </c>
      <c r="AE228" s="4" t="s">
        <v>596</v>
      </c>
      <c r="AF228" s="4" t="s">
        <v>596</v>
      </c>
    </row>
    <row r="229" spans="1:32">
      <c r="A229" s="5" t="str">
        <f>VLOOKUP(F229,[1]仓库信息!C:H,6,FALSE)</f>
        <v>青岛</v>
      </c>
      <c r="B229" s="6">
        <v>43756</v>
      </c>
      <c r="C229" s="4" t="s">
        <v>875</v>
      </c>
      <c r="D229" s="4" t="s">
        <v>876</v>
      </c>
      <c r="E229" s="4" t="s">
        <v>877</v>
      </c>
      <c r="F229" s="4" t="s">
        <v>659</v>
      </c>
      <c r="G229" s="4" t="s">
        <v>878</v>
      </c>
      <c r="H229" s="4" t="s">
        <v>879</v>
      </c>
      <c r="I229" s="4" t="s">
        <v>660</v>
      </c>
      <c r="J229" s="4" t="s">
        <v>590</v>
      </c>
      <c r="K229" s="4" t="s">
        <v>605</v>
      </c>
      <c r="L229" s="4" t="s">
        <v>605</v>
      </c>
      <c r="M229" s="4" t="s">
        <v>596</v>
      </c>
      <c r="N229" s="4" t="s">
        <v>716</v>
      </c>
      <c r="O229" s="4" t="s">
        <v>716</v>
      </c>
      <c r="P229" s="4" t="s">
        <v>596</v>
      </c>
      <c r="Q229" s="4" t="s">
        <v>596</v>
      </c>
      <c r="R229" s="8">
        <v>1</v>
      </c>
      <c r="S229" s="4" t="s">
        <v>596</v>
      </c>
      <c r="T229" s="4" t="s">
        <v>596</v>
      </c>
      <c r="U229" s="4" t="s">
        <v>596</v>
      </c>
      <c r="V229" s="4" t="s">
        <v>596</v>
      </c>
      <c r="W229" s="4" t="s">
        <v>596</v>
      </c>
      <c r="X229" s="4" t="s">
        <v>596</v>
      </c>
      <c r="Y229" s="4" t="s">
        <v>596</v>
      </c>
      <c r="Z229" s="4" t="s">
        <v>596</v>
      </c>
      <c r="AA229" s="4" t="s">
        <v>596</v>
      </c>
      <c r="AB229" s="4" t="s">
        <v>596</v>
      </c>
      <c r="AC229" s="4" t="s">
        <v>596</v>
      </c>
      <c r="AD229" s="4" t="s">
        <v>596</v>
      </c>
      <c r="AE229" s="4" t="s">
        <v>596</v>
      </c>
      <c r="AF229" s="4" t="s">
        <v>596</v>
      </c>
    </row>
    <row r="230" spans="1:32">
      <c r="A230" s="5" t="str">
        <f>VLOOKUP(F230,[1]仓库信息!C:H,6,FALSE)</f>
        <v>无锡</v>
      </c>
      <c r="B230" s="6">
        <v>43756</v>
      </c>
      <c r="C230" s="4" t="s">
        <v>875</v>
      </c>
      <c r="D230" s="4" t="s">
        <v>876</v>
      </c>
      <c r="E230" s="4" t="s">
        <v>877</v>
      </c>
      <c r="F230" s="4" t="s">
        <v>692</v>
      </c>
      <c r="G230" s="4" t="s">
        <v>878</v>
      </c>
      <c r="H230" s="4" t="s">
        <v>879</v>
      </c>
      <c r="I230" s="4" t="s">
        <v>693</v>
      </c>
      <c r="J230" s="4" t="s">
        <v>590</v>
      </c>
      <c r="K230" s="4" t="s">
        <v>668</v>
      </c>
      <c r="L230" s="4" t="s">
        <v>685</v>
      </c>
      <c r="M230" s="4" t="s">
        <v>604</v>
      </c>
      <c r="N230" s="4" t="s">
        <v>670</v>
      </c>
      <c r="O230" s="4" t="s">
        <v>612</v>
      </c>
      <c r="P230" s="4" t="s">
        <v>604</v>
      </c>
      <c r="Q230" s="4" t="s">
        <v>596</v>
      </c>
      <c r="R230" s="8">
        <v>1</v>
      </c>
      <c r="S230" s="4" t="s">
        <v>596</v>
      </c>
      <c r="T230" s="4" t="s">
        <v>596</v>
      </c>
      <c r="U230" s="4" t="s">
        <v>596</v>
      </c>
      <c r="V230" s="4" t="s">
        <v>596</v>
      </c>
      <c r="W230" s="4" t="s">
        <v>596</v>
      </c>
      <c r="X230" s="4" t="s">
        <v>601</v>
      </c>
      <c r="Y230" s="4" t="s">
        <v>596</v>
      </c>
      <c r="Z230" s="4" t="s">
        <v>596</v>
      </c>
      <c r="AA230" s="4" t="s">
        <v>596</v>
      </c>
      <c r="AB230" s="4" t="s">
        <v>596</v>
      </c>
      <c r="AC230" s="4" t="s">
        <v>596</v>
      </c>
      <c r="AD230" s="4" t="s">
        <v>596</v>
      </c>
      <c r="AE230" s="4" t="s">
        <v>596</v>
      </c>
      <c r="AF230" s="4" t="s">
        <v>596</v>
      </c>
    </row>
    <row r="231" spans="1:32">
      <c r="A231" s="5" t="str">
        <f>VLOOKUP(F231,[1]仓库信息!C:H,6,FALSE)</f>
        <v>西安</v>
      </c>
      <c r="B231" s="6">
        <v>43756</v>
      </c>
      <c r="C231" s="4" t="s">
        <v>875</v>
      </c>
      <c r="D231" s="4" t="s">
        <v>876</v>
      </c>
      <c r="E231" s="4" t="s">
        <v>877</v>
      </c>
      <c r="F231" s="4" t="s">
        <v>694</v>
      </c>
      <c r="G231" s="4" t="s">
        <v>878</v>
      </c>
      <c r="H231" s="4" t="s">
        <v>879</v>
      </c>
      <c r="I231" s="4" t="s">
        <v>695</v>
      </c>
      <c r="J231" s="4" t="s">
        <v>590</v>
      </c>
      <c r="K231" s="4" t="s">
        <v>708</v>
      </c>
      <c r="L231" s="4" t="s">
        <v>708</v>
      </c>
      <c r="M231" s="4" t="s">
        <v>596</v>
      </c>
      <c r="N231" s="4" t="s">
        <v>685</v>
      </c>
      <c r="O231" s="4" t="s">
        <v>685</v>
      </c>
      <c r="P231" s="4" t="s">
        <v>596</v>
      </c>
      <c r="Q231" s="4" t="s">
        <v>596</v>
      </c>
      <c r="R231" s="8">
        <v>4</v>
      </c>
      <c r="S231" s="4" t="s">
        <v>596</v>
      </c>
      <c r="T231" s="4" t="s">
        <v>596</v>
      </c>
      <c r="U231" s="4" t="s">
        <v>596</v>
      </c>
      <c r="V231" s="4" t="s">
        <v>596</v>
      </c>
      <c r="W231" s="4" t="s">
        <v>621</v>
      </c>
      <c r="X231" s="4" t="s">
        <v>596</v>
      </c>
      <c r="Y231" s="4" t="s">
        <v>596</v>
      </c>
      <c r="Z231" s="4" t="s">
        <v>596</v>
      </c>
      <c r="AA231" s="4" t="s">
        <v>596</v>
      </c>
      <c r="AB231" s="4" t="s">
        <v>596</v>
      </c>
      <c r="AC231" s="4" t="s">
        <v>596</v>
      </c>
      <c r="AD231" s="4" t="s">
        <v>596</v>
      </c>
      <c r="AE231" s="4" t="s">
        <v>596</v>
      </c>
      <c r="AF231" s="4" t="s">
        <v>596</v>
      </c>
    </row>
    <row r="232" spans="1:32">
      <c r="A232" s="5" t="str">
        <f>VLOOKUP(F232,[1]仓库信息!C:H,6,FALSE)</f>
        <v>嘉定</v>
      </c>
      <c r="B232" s="6">
        <v>43756</v>
      </c>
      <c r="C232" s="4" t="s">
        <v>881</v>
      </c>
      <c r="D232" s="4" t="s">
        <v>882</v>
      </c>
      <c r="E232" s="4" t="s">
        <v>883</v>
      </c>
      <c r="F232" s="4" t="s">
        <v>586</v>
      </c>
      <c r="G232" s="4" t="s">
        <v>884</v>
      </c>
      <c r="H232" s="4" t="s">
        <v>885</v>
      </c>
      <c r="I232" s="4" t="s">
        <v>589</v>
      </c>
      <c r="J232" s="4" t="s">
        <v>590</v>
      </c>
      <c r="K232" s="4" t="s">
        <v>593</v>
      </c>
      <c r="L232" s="4" t="s">
        <v>651</v>
      </c>
      <c r="M232" s="4" t="s">
        <v>638</v>
      </c>
      <c r="N232" s="4" t="s">
        <v>651</v>
      </c>
      <c r="O232" s="4" t="s">
        <v>621</v>
      </c>
      <c r="P232" s="4" t="s">
        <v>638</v>
      </c>
      <c r="Q232" s="4" t="s">
        <v>596</v>
      </c>
      <c r="R232" s="8">
        <v>1</v>
      </c>
      <c r="S232" s="4" t="s">
        <v>596</v>
      </c>
      <c r="T232" s="4" t="s">
        <v>596</v>
      </c>
      <c r="U232" s="4" t="s">
        <v>596</v>
      </c>
      <c r="V232" s="4" t="s">
        <v>596</v>
      </c>
      <c r="W232" s="4" t="s">
        <v>596</v>
      </c>
      <c r="X232" s="4" t="s">
        <v>596</v>
      </c>
      <c r="Y232" s="4" t="s">
        <v>596</v>
      </c>
      <c r="Z232" s="4" t="s">
        <v>596</v>
      </c>
      <c r="AA232" s="4" t="s">
        <v>596</v>
      </c>
      <c r="AB232" s="4" t="s">
        <v>596</v>
      </c>
      <c r="AC232" s="4" t="s">
        <v>596</v>
      </c>
      <c r="AD232" s="4" t="s">
        <v>596</v>
      </c>
      <c r="AE232" s="4" t="s">
        <v>596</v>
      </c>
      <c r="AF232" s="4" t="s">
        <v>596</v>
      </c>
    </row>
    <row r="233" spans="1:32">
      <c r="A233" s="5" t="str">
        <f>VLOOKUP(F233,[1]仓库信息!C:H,6,FALSE)</f>
        <v>泉州</v>
      </c>
      <c r="B233" s="6">
        <v>43756</v>
      </c>
      <c r="C233" s="4" t="s">
        <v>881</v>
      </c>
      <c r="D233" s="4" t="s">
        <v>882</v>
      </c>
      <c r="E233" s="4" t="s">
        <v>883</v>
      </c>
      <c r="F233" s="4" t="s">
        <v>628</v>
      </c>
      <c r="G233" s="4" t="s">
        <v>884</v>
      </c>
      <c r="H233" s="4" t="s">
        <v>885</v>
      </c>
      <c r="I233" s="4" t="s">
        <v>629</v>
      </c>
      <c r="J233" s="4" t="s">
        <v>590</v>
      </c>
      <c r="K233" s="4" t="s">
        <v>716</v>
      </c>
      <c r="L233" s="4" t="s">
        <v>593</v>
      </c>
      <c r="M233" s="4" t="s">
        <v>638</v>
      </c>
      <c r="N233" s="4" t="s">
        <v>593</v>
      </c>
      <c r="O233" s="4" t="s">
        <v>651</v>
      </c>
      <c r="P233" s="4" t="s">
        <v>638</v>
      </c>
      <c r="Q233" s="4" t="s">
        <v>596</v>
      </c>
      <c r="R233" s="8">
        <v>1</v>
      </c>
      <c r="S233" s="4" t="s">
        <v>596</v>
      </c>
      <c r="T233" s="4" t="s">
        <v>596</v>
      </c>
      <c r="U233" s="4" t="s">
        <v>596</v>
      </c>
      <c r="V233" s="4" t="s">
        <v>596</v>
      </c>
      <c r="W233" s="4" t="s">
        <v>596</v>
      </c>
      <c r="X233" s="4" t="s">
        <v>596</v>
      </c>
      <c r="Y233" s="4" t="s">
        <v>596</v>
      </c>
      <c r="Z233" s="4" t="s">
        <v>596</v>
      </c>
      <c r="AA233" s="4" t="s">
        <v>596</v>
      </c>
      <c r="AB233" s="4" t="s">
        <v>596</v>
      </c>
      <c r="AC233" s="4" t="s">
        <v>596</v>
      </c>
      <c r="AD233" s="4" t="s">
        <v>596</v>
      </c>
      <c r="AE233" s="4" t="s">
        <v>596</v>
      </c>
      <c r="AF233" s="4" t="s">
        <v>596</v>
      </c>
    </row>
    <row r="234" spans="1:32">
      <c r="A234" s="5" t="str">
        <f>VLOOKUP(F234,[1]仓库信息!C:H,6,FALSE)</f>
        <v>青岛</v>
      </c>
      <c r="B234" s="6">
        <v>43756</v>
      </c>
      <c r="C234" s="4" t="s">
        <v>886</v>
      </c>
      <c r="D234" s="4" t="s">
        <v>887</v>
      </c>
      <c r="E234" s="4" t="s">
        <v>888</v>
      </c>
      <c r="F234" s="4" t="s">
        <v>659</v>
      </c>
      <c r="G234" s="4" t="s">
        <v>889</v>
      </c>
      <c r="H234" s="4" t="s">
        <v>890</v>
      </c>
      <c r="I234" s="4" t="s">
        <v>660</v>
      </c>
      <c r="J234" s="4" t="s">
        <v>590</v>
      </c>
      <c r="K234" s="4" t="s">
        <v>679</v>
      </c>
      <c r="L234" s="4" t="s">
        <v>658</v>
      </c>
      <c r="M234" s="4" t="s">
        <v>638</v>
      </c>
      <c r="N234" s="4" t="s">
        <v>682</v>
      </c>
      <c r="O234" s="4" t="s">
        <v>682</v>
      </c>
      <c r="P234" s="4" t="s">
        <v>596</v>
      </c>
      <c r="Q234" s="4" t="s">
        <v>596</v>
      </c>
      <c r="R234" s="8">
        <v>1</v>
      </c>
      <c r="S234" s="4" t="s">
        <v>596</v>
      </c>
      <c r="T234" s="4" t="s">
        <v>596</v>
      </c>
      <c r="U234" s="4" t="s">
        <v>596</v>
      </c>
      <c r="V234" s="4" t="s">
        <v>596</v>
      </c>
      <c r="W234" s="4" t="s">
        <v>679</v>
      </c>
      <c r="X234" s="4" t="s">
        <v>596</v>
      </c>
      <c r="Y234" s="4" t="s">
        <v>596</v>
      </c>
      <c r="Z234" s="4" t="s">
        <v>596</v>
      </c>
      <c r="AA234" s="4" t="s">
        <v>638</v>
      </c>
      <c r="AB234" s="4" t="s">
        <v>596</v>
      </c>
      <c r="AC234" s="4" t="s">
        <v>596</v>
      </c>
      <c r="AD234" s="4" t="s">
        <v>596</v>
      </c>
      <c r="AE234" s="4" t="s">
        <v>596</v>
      </c>
      <c r="AF234" s="4" t="s">
        <v>596</v>
      </c>
    </row>
    <row r="235" spans="1:32">
      <c r="A235" s="5" t="str">
        <f>VLOOKUP(F235,[1]仓库信息!C:H,6,FALSE)</f>
        <v>郑州</v>
      </c>
      <c r="B235" s="6">
        <v>43756</v>
      </c>
      <c r="C235" s="4" t="s">
        <v>891</v>
      </c>
      <c r="D235" s="4" t="s">
        <v>892</v>
      </c>
      <c r="E235" s="4" t="s">
        <v>893</v>
      </c>
      <c r="F235" s="4" t="s">
        <v>676</v>
      </c>
      <c r="G235" s="4" t="s">
        <v>894</v>
      </c>
      <c r="H235" s="4" t="s">
        <v>895</v>
      </c>
      <c r="I235" s="4" t="s">
        <v>677</v>
      </c>
      <c r="J235" s="4" t="s">
        <v>590</v>
      </c>
      <c r="K235" s="4" t="s">
        <v>658</v>
      </c>
      <c r="L235" s="4" t="s">
        <v>658</v>
      </c>
      <c r="M235" s="4" t="s">
        <v>596</v>
      </c>
      <c r="N235" s="4" t="s">
        <v>682</v>
      </c>
      <c r="O235" s="4" t="s">
        <v>682</v>
      </c>
      <c r="P235" s="4" t="s">
        <v>596</v>
      </c>
      <c r="Q235" s="4" t="s">
        <v>596</v>
      </c>
      <c r="R235" s="8">
        <v>1</v>
      </c>
      <c r="S235" s="4" t="s">
        <v>596</v>
      </c>
      <c r="T235" s="4" t="s">
        <v>596</v>
      </c>
      <c r="U235" s="4" t="s">
        <v>596</v>
      </c>
      <c r="V235" s="4" t="s">
        <v>596</v>
      </c>
      <c r="W235" s="4" t="s">
        <v>596</v>
      </c>
      <c r="X235" s="4" t="s">
        <v>596</v>
      </c>
      <c r="Y235" s="4" t="s">
        <v>596</v>
      </c>
      <c r="Z235" s="4" t="s">
        <v>596</v>
      </c>
      <c r="AA235" s="4" t="s">
        <v>596</v>
      </c>
      <c r="AB235" s="4" t="s">
        <v>596</v>
      </c>
      <c r="AC235" s="4" t="s">
        <v>596</v>
      </c>
      <c r="AD235" s="4" t="s">
        <v>596</v>
      </c>
      <c r="AE235" s="4" t="s">
        <v>596</v>
      </c>
      <c r="AF235" s="4" t="s">
        <v>596</v>
      </c>
    </row>
    <row r="236" spans="1:32">
      <c r="A236" s="5" t="str">
        <f>VLOOKUP(F236,[1]仓库信息!C:H,6,FALSE)</f>
        <v>合肥</v>
      </c>
      <c r="B236" s="6">
        <v>43756</v>
      </c>
      <c r="C236" s="4" t="s">
        <v>896</v>
      </c>
      <c r="D236" s="4" t="s">
        <v>897</v>
      </c>
      <c r="E236" s="4" t="s">
        <v>898</v>
      </c>
      <c r="F236" s="4" t="s">
        <v>700</v>
      </c>
      <c r="G236" s="4" t="s">
        <v>899</v>
      </c>
      <c r="H236" s="4" t="s">
        <v>900</v>
      </c>
      <c r="I236" s="4" t="s">
        <v>701</v>
      </c>
      <c r="J236" s="4" t="s">
        <v>590</v>
      </c>
      <c r="K236" s="4" t="s">
        <v>716</v>
      </c>
      <c r="L236" s="4" t="s">
        <v>716</v>
      </c>
      <c r="M236" s="4" t="s">
        <v>596</v>
      </c>
      <c r="N236" s="4" t="s">
        <v>593</v>
      </c>
      <c r="O236" s="4" t="s">
        <v>593</v>
      </c>
      <c r="P236" s="4" t="s">
        <v>596</v>
      </c>
      <c r="Q236" s="4" t="s">
        <v>596</v>
      </c>
      <c r="R236" s="8">
        <v>1</v>
      </c>
      <c r="S236" s="4" t="s">
        <v>596</v>
      </c>
      <c r="T236" s="4" t="s">
        <v>596</v>
      </c>
      <c r="U236" s="4" t="s">
        <v>596</v>
      </c>
      <c r="V236" s="4" t="s">
        <v>596</v>
      </c>
      <c r="W236" s="4" t="s">
        <v>647</v>
      </c>
      <c r="X236" s="4" t="s">
        <v>596</v>
      </c>
      <c r="Y236" s="4" t="s">
        <v>596</v>
      </c>
      <c r="Z236" s="4" t="s">
        <v>596</v>
      </c>
      <c r="AA236" s="4" t="s">
        <v>596</v>
      </c>
      <c r="AB236" s="4" t="s">
        <v>596</v>
      </c>
      <c r="AC236" s="4" t="s">
        <v>596</v>
      </c>
      <c r="AD236" s="4" t="s">
        <v>596</v>
      </c>
      <c r="AE236" s="4" t="s">
        <v>596</v>
      </c>
      <c r="AF236" s="4" t="s">
        <v>596</v>
      </c>
    </row>
    <row r="237" spans="1:32">
      <c r="A237" s="5" t="str">
        <f>VLOOKUP(F237,[1]仓库信息!C:H,6,FALSE)</f>
        <v>江门</v>
      </c>
      <c r="B237" s="6">
        <v>43756</v>
      </c>
      <c r="C237" s="4" t="s">
        <v>896</v>
      </c>
      <c r="D237" s="4" t="s">
        <v>897</v>
      </c>
      <c r="E237" s="4" t="s">
        <v>898</v>
      </c>
      <c r="F237" s="4" t="s">
        <v>624</v>
      </c>
      <c r="G237" s="4" t="s">
        <v>899</v>
      </c>
      <c r="H237" s="4" t="s">
        <v>900</v>
      </c>
      <c r="I237" s="4" t="s">
        <v>625</v>
      </c>
      <c r="J237" s="4" t="s">
        <v>590</v>
      </c>
      <c r="K237" s="4" t="s">
        <v>742</v>
      </c>
      <c r="L237" s="4" t="s">
        <v>742</v>
      </c>
      <c r="M237" s="4" t="s">
        <v>596</v>
      </c>
      <c r="N237" s="4" t="s">
        <v>735</v>
      </c>
      <c r="O237" s="4" t="s">
        <v>735</v>
      </c>
      <c r="P237" s="4" t="s">
        <v>596</v>
      </c>
      <c r="Q237" s="4" t="s">
        <v>596</v>
      </c>
      <c r="R237" s="8">
        <v>1</v>
      </c>
      <c r="S237" s="4" t="s">
        <v>596</v>
      </c>
      <c r="T237" s="4" t="s">
        <v>596</v>
      </c>
      <c r="U237" s="4" t="s">
        <v>596</v>
      </c>
      <c r="V237" s="4" t="s">
        <v>596</v>
      </c>
      <c r="W237" s="4" t="s">
        <v>682</v>
      </c>
      <c r="X237" s="4" t="s">
        <v>738</v>
      </c>
      <c r="Y237" s="4" t="s">
        <v>596</v>
      </c>
      <c r="Z237" s="4" t="s">
        <v>596</v>
      </c>
      <c r="AA237" s="4" t="s">
        <v>596</v>
      </c>
      <c r="AB237" s="4" t="s">
        <v>596</v>
      </c>
      <c r="AC237" s="4" t="s">
        <v>596</v>
      </c>
      <c r="AD237" s="4" t="s">
        <v>596</v>
      </c>
      <c r="AE237" s="4" t="s">
        <v>596</v>
      </c>
      <c r="AF237" s="4" t="s">
        <v>596</v>
      </c>
    </row>
    <row r="238" spans="1:32">
      <c r="A238" s="5" t="str">
        <f>VLOOKUP(F238,[1]仓库信息!C:H,6,FALSE)</f>
        <v>南宁</v>
      </c>
      <c r="B238" s="6">
        <v>43756</v>
      </c>
      <c r="C238" s="4" t="s">
        <v>896</v>
      </c>
      <c r="D238" s="4" t="s">
        <v>897</v>
      </c>
      <c r="E238" s="4" t="s">
        <v>898</v>
      </c>
      <c r="F238" s="4" t="s">
        <v>633</v>
      </c>
      <c r="G238" s="4" t="s">
        <v>899</v>
      </c>
      <c r="H238" s="4" t="s">
        <v>900</v>
      </c>
      <c r="I238" s="4" t="s">
        <v>634</v>
      </c>
      <c r="J238" s="4" t="s">
        <v>590</v>
      </c>
      <c r="K238" s="4" t="s">
        <v>736</v>
      </c>
      <c r="L238" s="4" t="s">
        <v>736</v>
      </c>
      <c r="M238" s="4" t="s">
        <v>596</v>
      </c>
      <c r="N238" s="4" t="s">
        <v>737</v>
      </c>
      <c r="O238" s="4" t="s">
        <v>737</v>
      </c>
      <c r="P238" s="4" t="s">
        <v>596</v>
      </c>
      <c r="Q238" s="4" t="s">
        <v>596</v>
      </c>
      <c r="R238" s="8">
        <v>1</v>
      </c>
      <c r="S238" s="4" t="s">
        <v>596</v>
      </c>
      <c r="T238" s="4" t="s">
        <v>596</v>
      </c>
      <c r="U238" s="4" t="s">
        <v>596</v>
      </c>
      <c r="V238" s="4" t="s">
        <v>596</v>
      </c>
      <c r="W238" s="4" t="s">
        <v>596</v>
      </c>
      <c r="X238" s="4" t="s">
        <v>596</v>
      </c>
      <c r="Y238" s="4" t="s">
        <v>596</v>
      </c>
      <c r="Z238" s="4" t="s">
        <v>596</v>
      </c>
      <c r="AA238" s="4" t="s">
        <v>596</v>
      </c>
      <c r="AB238" s="4" t="s">
        <v>596</v>
      </c>
      <c r="AC238" s="4" t="s">
        <v>596</v>
      </c>
      <c r="AD238" s="4" t="s">
        <v>596</v>
      </c>
      <c r="AE238" s="4" t="s">
        <v>596</v>
      </c>
      <c r="AF238" s="4" t="s">
        <v>596</v>
      </c>
    </row>
    <row r="239" spans="1:32">
      <c r="A239" s="5" t="str">
        <f>VLOOKUP(F239,[1]仓库信息!C:H,6,FALSE)</f>
        <v>武汉</v>
      </c>
      <c r="B239" s="6">
        <v>43756</v>
      </c>
      <c r="C239" s="4" t="s">
        <v>896</v>
      </c>
      <c r="D239" s="4" t="s">
        <v>897</v>
      </c>
      <c r="E239" s="4" t="s">
        <v>898</v>
      </c>
      <c r="F239" s="4" t="s">
        <v>686</v>
      </c>
      <c r="G239" s="4" t="s">
        <v>899</v>
      </c>
      <c r="H239" s="4" t="s">
        <v>900</v>
      </c>
      <c r="I239" s="4" t="s">
        <v>687</v>
      </c>
      <c r="J239" s="4" t="s">
        <v>590</v>
      </c>
      <c r="K239" s="4" t="s">
        <v>592</v>
      </c>
      <c r="L239" s="4" t="s">
        <v>592</v>
      </c>
      <c r="M239" s="4" t="s">
        <v>596</v>
      </c>
      <c r="N239" s="4" t="s">
        <v>630</v>
      </c>
      <c r="O239" s="4" t="s">
        <v>630</v>
      </c>
      <c r="P239" s="4" t="s">
        <v>596</v>
      </c>
      <c r="Q239" s="4" t="s">
        <v>596</v>
      </c>
      <c r="R239" s="8">
        <v>3</v>
      </c>
      <c r="S239" s="4" t="s">
        <v>596</v>
      </c>
      <c r="T239" s="4" t="s">
        <v>596</v>
      </c>
      <c r="U239" s="4" t="s">
        <v>596</v>
      </c>
      <c r="V239" s="4" t="s">
        <v>596</v>
      </c>
      <c r="W239" s="4" t="s">
        <v>596</v>
      </c>
      <c r="X239" s="4" t="s">
        <v>596</v>
      </c>
      <c r="Y239" s="4" t="s">
        <v>596</v>
      </c>
      <c r="Z239" s="4" t="s">
        <v>596</v>
      </c>
      <c r="AA239" s="4" t="s">
        <v>596</v>
      </c>
      <c r="AB239" s="4" t="s">
        <v>596</v>
      </c>
      <c r="AC239" s="4" t="s">
        <v>596</v>
      </c>
      <c r="AD239" s="4" t="s">
        <v>596</v>
      </c>
      <c r="AE239" s="4" t="s">
        <v>596</v>
      </c>
      <c r="AF239" s="4" t="s">
        <v>596</v>
      </c>
    </row>
    <row r="240" spans="1:32">
      <c r="A240" s="5" t="str">
        <f>VLOOKUP(F240,[1]仓库信息!C:H,6,FALSE)</f>
        <v>青岛</v>
      </c>
      <c r="B240" s="6">
        <v>43756</v>
      </c>
      <c r="C240" s="4" t="s">
        <v>896</v>
      </c>
      <c r="D240" s="4" t="s">
        <v>897</v>
      </c>
      <c r="E240" s="4" t="s">
        <v>898</v>
      </c>
      <c r="F240" s="4" t="s">
        <v>659</v>
      </c>
      <c r="G240" s="4" t="s">
        <v>899</v>
      </c>
      <c r="H240" s="4" t="s">
        <v>900</v>
      </c>
      <c r="I240" s="4" t="s">
        <v>660</v>
      </c>
      <c r="J240" s="4" t="s">
        <v>590</v>
      </c>
      <c r="K240" s="4" t="s">
        <v>691</v>
      </c>
      <c r="L240" s="4" t="s">
        <v>691</v>
      </c>
      <c r="M240" s="4" t="s">
        <v>596</v>
      </c>
      <c r="N240" s="4" t="s">
        <v>631</v>
      </c>
      <c r="O240" s="4" t="s">
        <v>631</v>
      </c>
      <c r="P240" s="4" t="s">
        <v>596</v>
      </c>
      <c r="Q240" s="4" t="s">
        <v>596</v>
      </c>
      <c r="R240" s="8">
        <v>1</v>
      </c>
      <c r="S240" s="4" t="s">
        <v>596</v>
      </c>
      <c r="T240" s="4" t="s">
        <v>596</v>
      </c>
      <c r="U240" s="4" t="s">
        <v>596</v>
      </c>
      <c r="V240" s="4" t="s">
        <v>596</v>
      </c>
      <c r="W240" s="4" t="s">
        <v>596</v>
      </c>
      <c r="X240" s="4" t="s">
        <v>596</v>
      </c>
      <c r="Y240" s="4" t="s">
        <v>596</v>
      </c>
      <c r="Z240" s="4" t="s">
        <v>596</v>
      </c>
      <c r="AA240" s="4" t="s">
        <v>596</v>
      </c>
      <c r="AB240" s="4" t="s">
        <v>596</v>
      </c>
      <c r="AC240" s="4" t="s">
        <v>596</v>
      </c>
      <c r="AD240" s="4" t="s">
        <v>596</v>
      </c>
      <c r="AE240" s="4" t="s">
        <v>596</v>
      </c>
      <c r="AF240" s="4" t="s">
        <v>596</v>
      </c>
    </row>
    <row r="241" spans="1:32">
      <c r="A241" s="5" t="str">
        <f>VLOOKUP(F241,[1]仓库信息!C:H,6,FALSE)</f>
        <v>天津</v>
      </c>
      <c r="B241" s="6">
        <v>43756</v>
      </c>
      <c r="C241" s="4" t="s">
        <v>901</v>
      </c>
      <c r="D241" s="4" t="s">
        <v>902</v>
      </c>
      <c r="E241" s="4" t="s">
        <v>903</v>
      </c>
      <c r="F241" s="4" t="s">
        <v>663</v>
      </c>
      <c r="G241" s="4" t="s">
        <v>904</v>
      </c>
      <c r="H241" s="4" t="s">
        <v>905</v>
      </c>
      <c r="I241" s="4" t="s">
        <v>666</v>
      </c>
      <c r="J241" s="4" t="s">
        <v>590</v>
      </c>
      <c r="K241" s="4" t="s">
        <v>613</v>
      </c>
      <c r="L241" s="4" t="s">
        <v>613</v>
      </c>
      <c r="M241" s="4" t="s">
        <v>596</v>
      </c>
      <c r="N241" s="4" t="s">
        <v>637</v>
      </c>
      <c r="O241" s="4" t="s">
        <v>637</v>
      </c>
      <c r="P241" s="4" t="s">
        <v>596</v>
      </c>
      <c r="Q241" s="4" t="s">
        <v>596</v>
      </c>
      <c r="R241" s="8">
        <v>1</v>
      </c>
      <c r="S241" s="4" t="s">
        <v>596</v>
      </c>
      <c r="T241" s="4" t="s">
        <v>596</v>
      </c>
      <c r="U241" s="4" t="s">
        <v>596</v>
      </c>
      <c r="V241" s="4" t="s">
        <v>596</v>
      </c>
      <c r="W241" s="4" t="s">
        <v>596</v>
      </c>
      <c r="X241" s="4" t="s">
        <v>596</v>
      </c>
      <c r="Y241" s="4" t="s">
        <v>596</v>
      </c>
      <c r="Z241" s="4" t="s">
        <v>596</v>
      </c>
      <c r="AA241" s="4" t="s">
        <v>596</v>
      </c>
      <c r="AB241" s="4" t="s">
        <v>596</v>
      </c>
      <c r="AC241" s="4" t="s">
        <v>596</v>
      </c>
      <c r="AD241" s="4" t="s">
        <v>596</v>
      </c>
      <c r="AE241" s="4" t="s">
        <v>596</v>
      </c>
      <c r="AF241" s="4" t="s">
        <v>596</v>
      </c>
    </row>
    <row r="242" spans="1:32">
      <c r="A242" s="5" t="str">
        <f>VLOOKUP(F242,[1]仓库信息!C:H,6,FALSE)</f>
        <v>杭州</v>
      </c>
      <c r="B242" s="6">
        <v>43756</v>
      </c>
      <c r="C242" s="4" t="s">
        <v>901</v>
      </c>
      <c r="D242" s="4" t="s">
        <v>902</v>
      </c>
      <c r="E242" s="4" t="s">
        <v>903</v>
      </c>
      <c r="F242" s="4" t="s">
        <v>614</v>
      </c>
      <c r="G242" s="4" t="s">
        <v>904</v>
      </c>
      <c r="H242" s="4" t="s">
        <v>905</v>
      </c>
      <c r="I242" s="4" t="s">
        <v>615</v>
      </c>
      <c r="J242" s="4" t="s">
        <v>590</v>
      </c>
      <c r="K242" s="4" t="s">
        <v>707</v>
      </c>
      <c r="L242" s="4" t="s">
        <v>708</v>
      </c>
      <c r="M242" s="4" t="s">
        <v>638</v>
      </c>
      <c r="N242" s="4" t="s">
        <v>708</v>
      </c>
      <c r="O242" s="4" t="s">
        <v>706</v>
      </c>
      <c r="P242" s="4" t="s">
        <v>638</v>
      </c>
      <c r="Q242" s="4" t="s">
        <v>596</v>
      </c>
      <c r="R242" s="8">
        <v>1</v>
      </c>
      <c r="S242" s="4" t="s">
        <v>596</v>
      </c>
      <c r="T242" s="4" t="s">
        <v>596</v>
      </c>
      <c r="U242" s="4" t="s">
        <v>596</v>
      </c>
      <c r="V242" s="4" t="s">
        <v>596</v>
      </c>
      <c r="W242" s="4" t="s">
        <v>596</v>
      </c>
      <c r="X242" s="4" t="s">
        <v>596</v>
      </c>
      <c r="Y242" s="4" t="s">
        <v>596</v>
      </c>
      <c r="Z242" s="4" t="s">
        <v>596</v>
      </c>
      <c r="AA242" s="4" t="s">
        <v>596</v>
      </c>
      <c r="AB242" s="4" t="s">
        <v>596</v>
      </c>
      <c r="AC242" s="4" t="s">
        <v>596</v>
      </c>
      <c r="AD242" s="4" t="s">
        <v>596</v>
      </c>
      <c r="AE242" s="4" t="s">
        <v>596</v>
      </c>
      <c r="AF242" s="4" t="s">
        <v>596</v>
      </c>
    </row>
    <row r="243" spans="1:32">
      <c r="A243" s="5" t="str">
        <f>VLOOKUP(F243,[1]仓库信息!C:H,6,FALSE)</f>
        <v>无锡</v>
      </c>
      <c r="B243" s="6">
        <v>43756</v>
      </c>
      <c r="C243" s="4" t="s">
        <v>901</v>
      </c>
      <c r="D243" s="4" t="s">
        <v>902</v>
      </c>
      <c r="E243" s="4" t="s">
        <v>903</v>
      </c>
      <c r="F243" s="4" t="s">
        <v>692</v>
      </c>
      <c r="G243" s="4" t="s">
        <v>904</v>
      </c>
      <c r="H243" s="4" t="s">
        <v>905</v>
      </c>
      <c r="I243" s="4" t="s">
        <v>693</v>
      </c>
      <c r="J243" s="4" t="s">
        <v>590</v>
      </c>
      <c r="K243" s="4" t="s">
        <v>669</v>
      </c>
      <c r="L243" s="4" t="s">
        <v>669</v>
      </c>
      <c r="M243" s="4" t="s">
        <v>596</v>
      </c>
      <c r="N243" s="4" t="s">
        <v>685</v>
      </c>
      <c r="O243" s="4" t="s">
        <v>685</v>
      </c>
      <c r="P243" s="4" t="s">
        <v>596</v>
      </c>
      <c r="Q243" s="4" t="s">
        <v>596</v>
      </c>
      <c r="R243" s="8">
        <v>1</v>
      </c>
      <c r="S243" s="4" t="s">
        <v>596</v>
      </c>
      <c r="T243" s="4" t="s">
        <v>596</v>
      </c>
      <c r="U243" s="4" t="s">
        <v>596</v>
      </c>
      <c r="V243" s="4" t="s">
        <v>596</v>
      </c>
      <c r="W243" s="4" t="s">
        <v>596</v>
      </c>
      <c r="X243" s="4" t="s">
        <v>596</v>
      </c>
      <c r="Y243" s="4" t="s">
        <v>596</v>
      </c>
      <c r="Z243" s="4" t="s">
        <v>596</v>
      </c>
      <c r="AA243" s="4" t="s">
        <v>596</v>
      </c>
      <c r="AB243" s="4" t="s">
        <v>596</v>
      </c>
      <c r="AC243" s="4" t="s">
        <v>596</v>
      </c>
      <c r="AD243" s="4" t="s">
        <v>596</v>
      </c>
      <c r="AE243" s="4" t="s">
        <v>596</v>
      </c>
      <c r="AF243" s="4" t="s">
        <v>596</v>
      </c>
    </row>
    <row r="244" spans="1:32">
      <c r="A244" s="5" t="str">
        <f>VLOOKUP(F244,[1]仓库信息!C:H,6,FALSE)</f>
        <v>合肥</v>
      </c>
      <c r="B244" s="6">
        <v>43756</v>
      </c>
      <c r="C244" s="4" t="s">
        <v>906</v>
      </c>
      <c r="D244" s="4" t="s">
        <v>348</v>
      </c>
      <c r="E244" s="4" t="s">
        <v>907</v>
      </c>
      <c r="F244" s="4" t="s">
        <v>700</v>
      </c>
      <c r="G244" s="4" t="s">
        <v>908</v>
      </c>
      <c r="H244" s="4" t="s">
        <v>909</v>
      </c>
      <c r="I244" s="4" t="s">
        <v>701</v>
      </c>
      <c r="J244" s="4" t="s">
        <v>590</v>
      </c>
      <c r="K244" s="4" t="s">
        <v>682</v>
      </c>
      <c r="L244" s="4" t="s">
        <v>682</v>
      </c>
      <c r="M244" s="4" t="s">
        <v>596</v>
      </c>
      <c r="N244" s="4" t="s">
        <v>604</v>
      </c>
      <c r="O244" s="4" t="s">
        <v>604</v>
      </c>
      <c r="P244" s="4" t="s">
        <v>596</v>
      </c>
      <c r="Q244" s="4" t="s">
        <v>596</v>
      </c>
      <c r="R244" s="8">
        <v>1</v>
      </c>
      <c r="S244" s="4" t="s">
        <v>596</v>
      </c>
      <c r="T244" s="4" t="s">
        <v>596</v>
      </c>
      <c r="U244" s="4" t="s">
        <v>596</v>
      </c>
      <c r="V244" s="4" t="s">
        <v>596</v>
      </c>
      <c r="W244" s="4" t="s">
        <v>596</v>
      </c>
      <c r="X244" s="4" t="s">
        <v>596</v>
      </c>
      <c r="Y244" s="4" t="s">
        <v>596</v>
      </c>
      <c r="Z244" s="4" t="s">
        <v>596</v>
      </c>
      <c r="AA244" s="4" t="s">
        <v>596</v>
      </c>
      <c r="AB244" s="4" t="s">
        <v>596</v>
      </c>
      <c r="AC244" s="4" t="s">
        <v>596</v>
      </c>
      <c r="AD244" s="4" t="s">
        <v>596</v>
      </c>
      <c r="AE244" s="4" t="s">
        <v>596</v>
      </c>
      <c r="AF244" s="4" t="s">
        <v>596</v>
      </c>
    </row>
    <row r="245" spans="1:32">
      <c r="A245" s="5" t="str">
        <f>VLOOKUP(F245,[1]仓库信息!C:H,6,FALSE)</f>
        <v>惠州</v>
      </c>
      <c r="B245" s="6">
        <v>43756</v>
      </c>
      <c r="C245" s="4" t="s">
        <v>906</v>
      </c>
      <c r="D245" s="4" t="s">
        <v>348</v>
      </c>
      <c r="E245" s="4" t="s">
        <v>907</v>
      </c>
      <c r="F245" s="4" t="s">
        <v>618</v>
      </c>
      <c r="G245" s="4" t="s">
        <v>908</v>
      </c>
      <c r="H245" s="4" t="s">
        <v>909</v>
      </c>
      <c r="I245" s="4" t="s">
        <v>619</v>
      </c>
      <c r="J245" s="4" t="s">
        <v>590</v>
      </c>
      <c r="K245" s="4" t="s">
        <v>682</v>
      </c>
      <c r="L245" s="4" t="s">
        <v>682</v>
      </c>
      <c r="M245" s="4" t="s">
        <v>596</v>
      </c>
      <c r="N245" s="4" t="s">
        <v>604</v>
      </c>
      <c r="O245" s="4" t="s">
        <v>604</v>
      </c>
      <c r="P245" s="4" t="s">
        <v>596</v>
      </c>
      <c r="Q245" s="4" t="s">
        <v>596</v>
      </c>
      <c r="R245" s="8">
        <v>1</v>
      </c>
      <c r="S245" s="4" t="s">
        <v>596</v>
      </c>
      <c r="T245" s="4" t="s">
        <v>596</v>
      </c>
      <c r="U245" s="4" t="s">
        <v>596</v>
      </c>
      <c r="V245" s="4" t="s">
        <v>596</v>
      </c>
      <c r="W245" s="4" t="s">
        <v>596</v>
      </c>
      <c r="X245" s="4" t="s">
        <v>596</v>
      </c>
      <c r="Y245" s="4" t="s">
        <v>596</v>
      </c>
      <c r="Z245" s="4" t="s">
        <v>596</v>
      </c>
      <c r="AA245" s="4" t="s">
        <v>596</v>
      </c>
      <c r="AB245" s="4" t="s">
        <v>596</v>
      </c>
      <c r="AC245" s="4" t="s">
        <v>596</v>
      </c>
      <c r="AD245" s="4" t="s">
        <v>596</v>
      </c>
      <c r="AE245" s="4" t="s">
        <v>596</v>
      </c>
      <c r="AF245" s="4" t="s">
        <v>596</v>
      </c>
    </row>
    <row r="246" spans="1:32">
      <c r="A246" s="5" t="str">
        <f>VLOOKUP(F246,[1]仓库信息!C:H,6,FALSE)</f>
        <v>广州</v>
      </c>
      <c r="B246" s="6">
        <v>43756</v>
      </c>
      <c r="C246" s="4" t="s">
        <v>910</v>
      </c>
      <c r="D246" s="4" t="s">
        <v>911</v>
      </c>
      <c r="E246" s="4" t="s">
        <v>912</v>
      </c>
      <c r="F246" s="4" t="s">
        <v>597</v>
      </c>
      <c r="G246" s="4" t="s">
        <v>913</v>
      </c>
      <c r="H246" s="4" t="s">
        <v>914</v>
      </c>
      <c r="I246" s="4" t="s">
        <v>598</v>
      </c>
      <c r="J246" s="4" t="s">
        <v>590</v>
      </c>
      <c r="K246" s="4" t="s">
        <v>756</v>
      </c>
      <c r="L246" s="4" t="s">
        <v>637</v>
      </c>
      <c r="M246" s="4" t="s">
        <v>593</v>
      </c>
      <c r="N246" s="4" t="s">
        <v>637</v>
      </c>
      <c r="O246" s="4" t="s">
        <v>736</v>
      </c>
      <c r="P246" s="4" t="s">
        <v>604</v>
      </c>
      <c r="Q246" s="4" t="s">
        <v>596</v>
      </c>
      <c r="R246" s="8">
        <v>2</v>
      </c>
      <c r="S246" s="4" t="s">
        <v>596</v>
      </c>
      <c r="T246" s="4" t="s">
        <v>596</v>
      </c>
      <c r="U246" s="4" t="s">
        <v>596</v>
      </c>
      <c r="V246" s="4" t="s">
        <v>596</v>
      </c>
      <c r="W246" s="4" t="s">
        <v>646</v>
      </c>
      <c r="X246" s="4" t="s">
        <v>596</v>
      </c>
      <c r="Y246" s="4" t="s">
        <v>596</v>
      </c>
      <c r="Z246" s="4" t="s">
        <v>596</v>
      </c>
      <c r="AA246" s="4" t="s">
        <v>621</v>
      </c>
      <c r="AB246" s="4" t="s">
        <v>596</v>
      </c>
      <c r="AC246" s="4" t="s">
        <v>596</v>
      </c>
      <c r="AD246" s="4" t="s">
        <v>596</v>
      </c>
      <c r="AE246" s="4" t="s">
        <v>596</v>
      </c>
      <c r="AF246" s="4" t="s">
        <v>596</v>
      </c>
    </row>
    <row r="247" spans="1:32">
      <c r="A247" s="5" t="str">
        <f>VLOOKUP(F247,[1]仓库信息!C:H,6,FALSE)</f>
        <v>天津</v>
      </c>
      <c r="B247" s="6">
        <v>43756</v>
      </c>
      <c r="C247" s="4" t="s">
        <v>910</v>
      </c>
      <c r="D247" s="4" t="s">
        <v>911</v>
      </c>
      <c r="E247" s="4" t="s">
        <v>912</v>
      </c>
      <c r="F247" s="4" t="s">
        <v>663</v>
      </c>
      <c r="G247" s="4" t="s">
        <v>913</v>
      </c>
      <c r="H247" s="4" t="s">
        <v>914</v>
      </c>
      <c r="I247" s="4" t="s">
        <v>666</v>
      </c>
      <c r="J247" s="4" t="s">
        <v>590</v>
      </c>
      <c r="K247" s="4" t="s">
        <v>809</v>
      </c>
      <c r="L247" s="4" t="s">
        <v>726</v>
      </c>
      <c r="M247" s="4" t="s">
        <v>604</v>
      </c>
      <c r="N247" s="4" t="s">
        <v>724</v>
      </c>
      <c r="O247" s="4" t="s">
        <v>725</v>
      </c>
      <c r="P247" s="4" t="s">
        <v>604</v>
      </c>
      <c r="Q247" s="4" t="s">
        <v>596</v>
      </c>
      <c r="R247" s="8">
        <v>1</v>
      </c>
      <c r="S247" s="4" t="s">
        <v>596</v>
      </c>
      <c r="T247" s="4" t="s">
        <v>596</v>
      </c>
      <c r="U247" s="4" t="s">
        <v>596</v>
      </c>
      <c r="V247" s="4" t="s">
        <v>596</v>
      </c>
      <c r="W247" s="4" t="s">
        <v>596</v>
      </c>
      <c r="X247" s="4" t="s">
        <v>596</v>
      </c>
      <c r="Y247" s="4" t="s">
        <v>596</v>
      </c>
      <c r="Z247" s="4" t="s">
        <v>596</v>
      </c>
      <c r="AA247" s="4" t="s">
        <v>596</v>
      </c>
      <c r="AB247" s="4" t="s">
        <v>596</v>
      </c>
      <c r="AC247" s="4" t="s">
        <v>596</v>
      </c>
      <c r="AD247" s="4" t="s">
        <v>596</v>
      </c>
      <c r="AE247" s="4" t="s">
        <v>596</v>
      </c>
      <c r="AF247" s="4" t="s">
        <v>596</v>
      </c>
    </row>
    <row r="248" spans="1:32">
      <c r="A248" s="5" t="str">
        <f>VLOOKUP(F248,[1]仓库信息!C:H,6,FALSE)</f>
        <v>郑州</v>
      </c>
      <c r="B248" s="6">
        <v>43756</v>
      </c>
      <c r="C248" s="4" t="s">
        <v>910</v>
      </c>
      <c r="D248" s="4" t="s">
        <v>911</v>
      </c>
      <c r="E248" s="4" t="s">
        <v>912</v>
      </c>
      <c r="F248" s="4" t="s">
        <v>676</v>
      </c>
      <c r="G248" s="4" t="s">
        <v>913</v>
      </c>
      <c r="H248" s="4" t="s">
        <v>914</v>
      </c>
      <c r="I248" s="4" t="s">
        <v>677</v>
      </c>
      <c r="J248" s="4" t="s">
        <v>590</v>
      </c>
      <c r="K248" s="4" t="s">
        <v>723</v>
      </c>
      <c r="L248" s="4" t="s">
        <v>600</v>
      </c>
      <c r="M248" s="4" t="s">
        <v>679</v>
      </c>
      <c r="N248" s="4" t="s">
        <v>715</v>
      </c>
      <c r="O248" s="4" t="s">
        <v>603</v>
      </c>
      <c r="P248" s="4" t="s">
        <v>679</v>
      </c>
      <c r="Q248" s="4" t="s">
        <v>596</v>
      </c>
      <c r="R248" s="8">
        <v>1</v>
      </c>
      <c r="S248" s="4" t="s">
        <v>596</v>
      </c>
      <c r="T248" s="4" t="s">
        <v>596</v>
      </c>
      <c r="U248" s="4" t="s">
        <v>596</v>
      </c>
      <c r="V248" s="4" t="s">
        <v>596</v>
      </c>
      <c r="W248" s="4" t="s">
        <v>596</v>
      </c>
      <c r="X248" s="4" t="s">
        <v>596</v>
      </c>
      <c r="Y248" s="4" t="s">
        <v>596</v>
      </c>
      <c r="Z248" s="4" t="s">
        <v>596</v>
      </c>
      <c r="AA248" s="4" t="s">
        <v>596</v>
      </c>
      <c r="AB248" s="4" t="s">
        <v>596</v>
      </c>
      <c r="AC248" s="4" t="s">
        <v>596</v>
      </c>
      <c r="AD248" s="4" t="s">
        <v>596</v>
      </c>
      <c r="AE248" s="4" t="s">
        <v>596</v>
      </c>
      <c r="AF248" s="4" t="s">
        <v>596</v>
      </c>
    </row>
    <row r="249" spans="1:32">
      <c r="A249" s="5" t="str">
        <f>VLOOKUP(F249,[1]仓库信息!C:H,6,FALSE)</f>
        <v>合肥</v>
      </c>
      <c r="B249" s="6">
        <v>43756</v>
      </c>
      <c r="C249" s="4" t="s">
        <v>910</v>
      </c>
      <c r="D249" s="4" t="s">
        <v>911</v>
      </c>
      <c r="E249" s="4" t="s">
        <v>912</v>
      </c>
      <c r="F249" s="4" t="s">
        <v>700</v>
      </c>
      <c r="G249" s="4" t="s">
        <v>913</v>
      </c>
      <c r="H249" s="4" t="s">
        <v>914</v>
      </c>
      <c r="I249" s="4" t="s">
        <v>701</v>
      </c>
      <c r="J249" s="4" t="s">
        <v>590</v>
      </c>
      <c r="K249" s="4" t="s">
        <v>714</v>
      </c>
      <c r="L249" s="4" t="s">
        <v>714</v>
      </c>
      <c r="M249" s="4" t="s">
        <v>596</v>
      </c>
      <c r="N249" s="4" t="s">
        <v>723</v>
      </c>
      <c r="O249" s="4" t="s">
        <v>723</v>
      </c>
      <c r="P249" s="4" t="s">
        <v>596</v>
      </c>
      <c r="Q249" s="4" t="s">
        <v>596</v>
      </c>
      <c r="R249" s="8">
        <v>1</v>
      </c>
      <c r="S249" s="4" t="s">
        <v>596</v>
      </c>
      <c r="T249" s="4" t="s">
        <v>596</v>
      </c>
      <c r="U249" s="4" t="s">
        <v>596</v>
      </c>
      <c r="V249" s="4" t="s">
        <v>596</v>
      </c>
      <c r="W249" s="4" t="s">
        <v>596</v>
      </c>
      <c r="X249" s="4" t="s">
        <v>596</v>
      </c>
      <c r="Y249" s="4" t="s">
        <v>596</v>
      </c>
      <c r="Z249" s="4" t="s">
        <v>596</v>
      </c>
      <c r="AA249" s="4" t="s">
        <v>596</v>
      </c>
      <c r="AB249" s="4" t="s">
        <v>596</v>
      </c>
      <c r="AC249" s="4" t="s">
        <v>596</v>
      </c>
      <c r="AD249" s="4" t="s">
        <v>596</v>
      </c>
      <c r="AE249" s="4" t="s">
        <v>596</v>
      </c>
      <c r="AF249" s="4" t="s">
        <v>596</v>
      </c>
    </row>
    <row r="250" spans="1:32">
      <c r="A250" s="5" t="str">
        <f>VLOOKUP(F250,[1]仓库信息!C:H,6,FALSE)</f>
        <v>江门</v>
      </c>
      <c r="B250" s="6">
        <v>43756</v>
      </c>
      <c r="C250" s="4" t="s">
        <v>910</v>
      </c>
      <c r="D250" s="4" t="s">
        <v>911</v>
      </c>
      <c r="E250" s="4" t="s">
        <v>912</v>
      </c>
      <c r="F250" s="4" t="s">
        <v>624</v>
      </c>
      <c r="G250" s="4" t="s">
        <v>913</v>
      </c>
      <c r="H250" s="4" t="s">
        <v>914</v>
      </c>
      <c r="I250" s="4" t="s">
        <v>625</v>
      </c>
      <c r="J250" s="4" t="s">
        <v>590</v>
      </c>
      <c r="K250" s="4" t="s">
        <v>737</v>
      </c>
      <c r="L250" s="4" t="s">
        <v>737</v>
      </c>
      <c r="M250" s="4" t="s">
        <v>596</v>
      </c>
      <c r="N250" s="4" t="s">
        <v>707</v>
      </c>
      <c r="O250" s="4" t="s">
        <v>707</v>
      </c>
      <c r="P250" s="4" t="s">
        <v>596</v>
      </c>
      <c r="Q250" s="4" t="s">
        <v>596</v>
      </c>
      <c r="R250" s="8">
        <v>1</v>
      </c>
      <c r="S250" s="4" t="s">
        <v>596</v>
      </c>
      <c r="T250" s="4" t="s">
        <v>596</v>
      </c>
      <c r="U250" s="4" t="s">
        <v>596</v>
      </c>
      <c r="V250" s="4" t="s">
        <v>596</v>
      </c>
      <c r="W250" s="4" t="s">
        <v>707</v>
      </c>
      <c r="X250" s="4" t="s">
        <v>596</v>
      </c>
      <c r="Y250" s="4" t="s">
        <v>596</v>
      </c>
      <c r="Z250" s="4" t="s">
        <v>596</v>
      </c>
      <c r="AA250" s="4" t="s">
        <v>596</v>
      </c>
      <c r="AB250" s="4" t="s">
        <v>596</v>
      </c>
      <c r="AC250" s="4" t="s">
        <v>596</v>
      </c>
      <c r="AD250" s="4" t="s">
        <v>596</v>
      </c>
      <c r="AE250" s="4" t="s">
        <v>596</v>
      </c>
      <c r="AF250" s="4" t="s">
        <v>596</v>
      </c>
    </row>
    <row r="251" spans="1:32">
      <c r="A251" s="5" t="str">
        <f>VLOOKUP(F251,[1]仓库信息!C:H,6,FALSE)</f>
        <v>泉州</v>
      </c>
      <c r="B251" s="6">
        <v>43756</v>
      </c>
      <c r="C251" s="4" t="s">
        <v>910</v>
      </c>
      <c r="D251" s="4" t="s">
        <v>911</v>
      </c>
      <c r="E251" s="4" t="s">
        <v>912</v>
      </c>
      <c r="F251" s="4" t="s">
        <v>628</v>
      </c>
      <c r="G251" s="4" t="s">
        <v>913</v>
      </c>
      <c r="H251" s="4" t="s">
        <v>914</v>
      </c>
      <c r="I251" s="4" t="s">
        <v>629</v>
      </c>
      <c r="J251" s="4" t="s">
        <v>590</v>
      </c>
      <c r="K251" s="4" t="s">
        <v>807</v>
      </c>
      <c r="L251" s="4" t="s">
        <v>828</v>
      </c>
      <c r="M251" s="4" t="s">
        <v>604</v>
      </c>
      <c r="N251" s="4" t="s">
        <v>808</v>
      </c>
      <c r="O251" s="4" t="s">
        <v>810</v>
      </c>
      <c r="P251" s="4" t="s">
        <v>604</v>
      </c>
      <c r="Q251" s="4" t="s">
        <v>596</v>
      </c>
      <c r="R251" s="8">
        <v>1</v>
      </c>
      <c r="S251" s="4" t="s">
        <v>596</v>
      </c>
      <c r="T251" s="4" t="s">
        <v>596</v>
      </c>
      <c r="U251" s="4" t="s">
        <v>596</v>
      </c>
      <c r="V251" s="4" t="s">
        <v>596</v>
      </c>
      <c r="W251" s="4" t="s">
        <v>596</v>
      </c>
      <c r="X251" s="4" t="s">
        <v>596</v>
      </c>
      <c r="Y251" s="4" t="s">
        <v>596</v>
      </c>
      <c r="Z251" s="4" t="s">
        <v>596</v>
      </c>
      <c r="AA251" s="4" t="s">
        <v>596</v>
      </c>
      <c r="AB251" s="4" t="s">
        <v>596</v>
      </c>
      <c r="AC251" s="4" t="s">
        <v>596</v>
      </c>
      <c r="AD251" s="4" t="s">
        <v>596</v>
      </c>
      <c r="AE251" s="4" t="s">
        <v>596</v>
      </c>
      <c r="AF251" s="4" t="s">
        <v>596</v>
      </c>
    </row>
    <row r="252" spans="1:32">
      <c r="A252" s="5" t="str">
        <f>VLOOKUP(F252,[1]仓库信息!C:H,6,FALSE)</f>
        <v>嘉兴</v>
      </c>
      <c r="B252" s="6">
        <v>43756</v>
      </c>
      <c r="C252" s="4" t="s">
        <v>910</v>
      </c>
      <c r="D252" s="4" t="s">
        <v>911</v>
      </c>
      <c r="E252" s="4" t="s">
        <v>912</v>
      </c>
      <c r="F252" s="4" t="s">
        <v>739</v>
      </c>
      <c r="G252" s="4" t="s">
        <v>913</v>
      </c>
      <c r="H252" s="4" t="s">
        <v>914</v>
      </c>
      <c r="I252" s="4" t="s">
        <v>740</v>
      </c>
      <c r="J252" s="4" t="s">
        <v>590</v>
      </c>
      <c r="K252" s="4" t="s">
        <v>713</v>
      </c>
      <c r="L252" s="4" t="s">
        <v>605</v>
      </c>
      <c r="M252" s="4" t="s">
        <v>638</v>
      </c>
      <c r="N252" s="4" t="s">
        <v>678</v>
      </c>
      <c r="O252" s="4" t="s">
        <v>601</v>
      </c>
      <c r="P252" s="4" t="s">
        <v>638</v>
      </c>
      <c r="Q252" s="4" t="s">
        <v>596</v>
      </c>
      <c r="R252" s="8">
        <v>2</v>
      </c>
      <c r="S252" s="4" t="s">
        <v>596</v>
      </c>
      <c r="T252" s="4" t="s">
        <v>596</v>
      </c>
      <c r="U252" s="4" t="s">
        <v>596</v>
      </c>
      <c r="V252" s="4" t="s">
        <v>596</v>
      </c>
      <c r="W252" s="4" t="s">
        <v>658</v>
      </c>
      <c r="X252" s="4" t="s">
        <v>658</v>
      </c>
      <c r="Y252" s="4" t="s">
        <v>596</v>
      </c>
      <c r="Z252" s="4" t="s">
        <v>596</v>
      </c>
      <c r="AA252" s="4" t="s">
        <v>596</v>
      </c>
      <c r="AB252" s="4" t="s">
        <v>596</v>
      </c>
      <c r="AC252" s="4" t="s">
        <v>596</v>
      </c>
      <c r="AD252" s="4" t="s">
        <v>596</v>
      </c>
      <c r="AE252" s="4" t="s">
        <v>596</v>
      </c>
      <c r="AF252" s="4" t="s">
        <v>596</v>
      </c>
    </row>
    <row r="253" spans="1:32">
      <c r="A253" s="5" t="str">
        <f>VLOOKUP(F253,[1]仓库信息!C:H,6,FALSE)</f>
        <v>武汉</v>
      </c>
      <c r="B253" s="6">
        <v>43756</v>
      </c>
      <c r="C253" s="4" t="s">
        <v>910</v>
      </c>
      <c r="D253" s="4" t="s">
        <v>911</v>
      </c>
      <c r="E253" s="4" t="s">
        <v>912</v>
      </c>
      <c r="F253" s="4" t="s">
        <v>686</v>
      </c>
      <c r="G253" s="4" t="s">
        <v>913</v>
      </c>
      <c r="H253" s="4" t="s">
        <v>914</v>
      </c>
      <c r="I253" s="4" t="s">
        <v>687</v>
      </c>
      <c r="J253" s="4" t="s">
        <v>590</v>
      </c>
      <c r="K253" s="4" t="s">
        <v>731</v>
      </c>
      <c r="L253" s="4" t="s">
        <v>811</v>
      </c>
      <c r="M253" s="4" t="s">
        <v>638</v>
      </c>
      <c r="N253" s="4" t="s">
        <v>811</v>
      </c>
      <c r="O253" s="4" t="s">
        <v>732</v>
      </c>
      <c r="P253" s="4" t="s">
        <v>638</v>
      </c>
      <c r="Q253" s="4" t="s">
        <v>596</v>
      </c>
      <c r="R253" s="8">
        <v>1</v>
      </c>
      <c r="S253" s="4" t="s">
        <v>596</v>
      </c>
      <c r="T253" s="4" t="s">
        <v>596</v>
      </c>
      <c r="U253" s="4" t="s">
        <v>596</v>
      </c>
      <c r="V253" s="4" t="s">
        <v>596</v>
      </c>
      <c r="W253" s="4" t="s">
        <v>738</v>
      </c>
      <c r="X253" s="4" t="s">
        <v>596</v>
      </c>
      <c r="Y253" s="4" t="s">
        <v>596</v>
      </c>
      <c r="Z253" s="4" t="s">
        <v>596</v>
      </c>
      <c r="AA253" s="4" t="s">
        <v>596</v>
      </c>
      <c r="AB253" s="4" t="s">
        <v>596</v>
      </c>
      <c r="AC253" s="4" t="s">
        <v>596</v>
      </c>
      <c r="AD253" s="4" t="s">
        <v>596</v>
      </c>
      <c r="AE253" s="4" t="s">
        <v>596</v>
      </c>
      <c r="AF253" s="4" t="s">
        <v>596</v>
      </c>
    </row>
    <row r="254" spans="1:32">
      <c r="A254" s="5" t="str">
        <f>VLOOKUP(F254,[1]仓库信息!C:H,6,FALSE)</f>
        <v>济南</v>
      </c>
      <c r="B254" s="6">
        <v>43756</v>
      </c>
      <c r="C254" s="4" t="s">
        <v>910</v>
      </c>
      <c r="D254" s="4" t="s">
        <v>911</v>
      </c>
      <c r="E254" s="4" t="s">
        <v>912</v>
      </c>
      <c r="F254" s="4" t="s">
        <v>640</v>
      </c>
      <c r="G254" s="4" t="s">
        <v>913</v>
      </c>
      <c r="H254" s="4" t="s">
        <v>914</v>
      </c>
      <c r="I254" s="4" t="s">
        <v>641</v>
      </c>
      <c r="J254" s="4" t="s">
        <v>590</v>
      </c>
      <c r="K254" s="4" t="s">
        <v>792</v>
      </c>
      <c r="L254" s="4" t="s">
        <v>792</v>
      </c>
      <c r="M254" s="4" t="s">
        <v>596</v>
      </c>
      <c r="N254" s="4" t="s">
        <v>754</v>
      </c>
      <c r="O254" s="4" t="s">
        <v>754</v>
      </c>
      <c r="P254" s="4" t="s">
        <v>596</v>
      </c>
      <c r="Q254" s="4" t="s">
        <v>596</v>
      </c>
      <c r="R254" s="8">
        <v>1</v>
      </c>
      <c r="S254" s="4" t="s">
        <v>596</v>
      </c>
      <c r="T254" s="4" t="s">
        <v>596</v>
      </c>
      <c r="U254" s="4" t="s">
        <v>596</v>
      </c>
      <c r="V254" s="4" t="s">
        <v>596</v>
      </c>
      <c r="W254" s="4" t="s">
        <v>596</v>
      </c>
      <c r="X254" s="4" t="s">
        <v>596</v>
      </c>
      <c r="Y254" s="4" t="s">
        <v>596</v>
      </c>
      <c r="Z254" s="4" t="s">
        <v>596</v>
      </c>
      <c r="AA254" s="4" t="s">
        <v>596</v>
      </c>
      <c r="AB254" s="4" t="s">
        <v>596</v>
      </c>
      <c r="AC254" s="4" t="s">
        <v>596</v>
      </c>
      <c r="AD254" s="4" t="s">
        <v>596</v>
      </c>
      <c r="AE254" s="4" t="s">
        <v>596</v>
      </c>
      <c r="AF254" s="4" t="s">
        <v>596</v>
      </c>
    </row>
    <row r="255" spans="1:32">
      <c r="A255" s="5" t="str">
        <f>VLOOKUP(F255,[1]仓库信息!C:H,6,FALSE)</f>
        <v>无锡</v>
      </c>
      <c r="B255" s="6">
        <v>43756</v>
      </c>
      <c r="C255" s="4" t="s">
        <v>910</v>
      </c>
      <c r="D255" s="4" t="s">
        <v>911</v>
      </c>
      <c r="E255" s="4" t="s">
        <v>912</v>
      </c>
      <c r="F255" s="4" t="s">
        <v>692</v>
      </c>
      <c r="G255" s="4" t="s">
        <v>913</v>
      </c>
      <c r="H255" s="4" t="s">
        <v>914</v>
      </c>
      <c r="I255" s="4" t="s">
        <v>693</v>
      </c>
      <c r="J255" s="4" t="s">
        <v>590</v>
      </c>
      <c r="K255" s="4" t="s">
        <v>627</v>
      </c>
      <c r="L255" s="4" t="s">
        <v>637</v>
      </c>
      <c r="M255" s="4" t="s">
        <v>621</v>
      </c>
      <c r="N255" s="4" t="s">
        <v>811</v>
      </c>
      <c r="O255" s="4" t="s">
        <v>735</v>
      </c>
      <c r="P255" s="4" t="s">
        <v>621</v>
      </c>
      <c r="Q255" s="4" t="s">
        <v>596</v>
      </c>
      <c r="R255" s="8">
        <v>1</v>
      </c>
      <c r="S255" s="4" t="s">
        <v>596</v>
      </c>
      <c r="T255" s="4" t="s">
        <v>596</v>
      </c>
      <c r="U255" s="4" t="s">
        <v>596</v>
      </c>
      <c r="V255" s="4" t="s">
        <v>596</v>
      </c>
      <c r="W255" s="4" t="s">
        <v>596</v>
      </c>
      <c r="X255" s="4" t="s">
        <v>637</v>
      </c>
      <c r="Y255" s="4" t="s">
        <v>596</v>
      </c>
      <c r="Z255" s="4" t="s">
        <v>596</v>
      </c>
      <c r="AA255" s="4" t="s">
        <v>596</v>
      </c>
      <c r="AB255" s="4" t="s">
        <v>596</v>
      </c>
      <c r="AC255" s="4" t="s">
        <v>596</v>
      </c>
      <c r="AD255" s="4" t="s">
        <v>596</v>
      </c>
      <c r="AE255" s="4" t="s">
        <v>596</v>
      </c>
      <c r="AF255" s="4" t="s">
        <v>596</v>
      </c>
    </row>
    <row r="256" spans="1:32">
      <c r="A256" s="5" t="str">
        <f>VLOOKUP(F256,[1]仓库信息!C:H,6,FALSE)</f>
        <v>西安</v>
      </c>
      <c r="B256" s="6">
        <v>43756</v>
      </c>
      <c r="C256" s="4" t="s">
        <v>910</v>
      </c>
      <c r="D256" s="4" t="s">
        <v>911</v>
      </c>
      <c r="E256" s="4" t="s">
        <v>912</v>
      </c>
      <c r="F256" s="4" t="s">
        <v>694</v>
      </c>
      <c r="G256" s="4" t="s">
        <v>913</v>
      </c>
      <c r="H256" s="4" t="s">
        <v>914</v>
      </c>
      <c r="I256" s="4" t="s">
        <v>695</v>
      </c>
      <c r="J256" s="4" t="s">
        <v>590</v>
      </c>
      <c r="K256" s="4" t="s">
        <v>603</v>
      </c>
      <c r="L256" s="4" t="s">
        <v>675</v>
      </c>
      <c r="M256" s="4" t="s">
        <v>638</v>
      </c>
      <c r="N256" s="4" t="s">
        <v>675</v>
      </c>
      <c r="O256" s="4" t="s">
        <v>792</v>
      </c>
      <c r="P256" s="4" t="s">
        <v>638</v>
      </c>
      <c r="Q256" s="4" t="s">
        <v>596</v>
      </c>
      <c r="R256" s="8">
        <v>1</v>
      </c>
      <c r="S256" s="4" t="s">
        <v>596</v>
      </c>
      <c r="T256" s="4" t="s">
        <v>596</v>
      </c>
      <c r="U256" s="4" t="s">
        <v>596</v>
      </c>
      <c r="V256" s="4" t="s">
        <v>596</v>
      </c>
      <c r="W256" s="4" t="s">
        <v>596</v>
      </c>
      <c r="X256" s="4" t="s">
        <v>596</v>
      </c>
      <c r="Y256" s="4" t="s">
        <v>596</v>
      </c>
      <c r="Z256" s="4" t="s">
        <v>596</v>
      </c>
      <c r="AA256" s="4" t="s">
        <v>596</v>
      </c>
      <c r="AB256" s="4" t="s">
        <v>596</v>
      </c>
      <c r="AC256" s="4" t="s">
        <v>596</v>
      </c>
      <c r="AD256" s="4" t="s">
        <v>596</v>
      </c>
      <c r="AE256" s="4" t="s">
        <v>596</v>
      </c>
      <c r="AF256" s="4" t="s">
        <v>596</v>
      </c>
    </row>
    <row r="257" spans="1:32">
      <c r="A257" s="5" t="str">
        <f>VLOOKUP(F257,[1]仓库信息!C:H,6,FALSE)</f>
        <v>嘉定</v>
      </c>
      <c r="B257" s="6">
        <v>43756</v>
      </c>
      <c r="C257" s="4" t="s">
        <v>915</v>
      </c>
      <c r="D257" s="4" t="s">
        <v>916</v>
      </c>
      <c r="E257" s="4" t="s">
        <v>917</v>
      </c>
      <c r="F257" s="4" t="s">
        <v>586</v>
      </c>
      <c r="G257" s="4" t="s">
        <v>918</v>
      </c>
      <c r="H257" s="4" t="s">
        <v>919</v>
      </c>
      <c r="I257" s="4" t="s">
        <v>589</v>
      </c>
      <c r="J257" s="4" t="s">
        <v>590</v>
      </c>
      <c r="K257" s="4" t="s">
        <v>593</v>
      </c>
      <c r="L257" s="4" t="s">
        <v>651</v>
      </c>
      <c r="M257" s="4" t="s">
        <v>638</v>
      </c>
      <c r="N257" s="4" t="s">
        <v>651</v>
      </c>
      <c r="O257" s="4" t="s">
        <v>621</v>
      </c>
      <c r="P257" s="4" t="s">
        <v>638</v>
      </c>
      <c r="Q257" s="4" t="s">
        <v>596</v>
      </c>
      <c r="R257" s="8">
        <v>1</v>
      </c>
      <c r="S257" s="4" t="s">
        <v>596</v>
      </c>
      <c r="T257" s="4" t="s">
        <v>596</v>
      </c>
      <c r="U257" s="4" t="s">
        <v>596</v>
      </c>
      <c r="V257" s="4" t="s">
        <v>596</v>
      </c>
      <c r="W257" s="4" t="s">
        <v>596</v>
      </c>
      <c r="X257" s="4" t="s">
        <v>596</v>
      </c>
      <c r="Y257" s="4" t="s">
        <v>596</v>
      </c>
      <c r="Z257" s="4" t="s">
        <v>596</v>
      </c>
      <c r="AA257" s="4" t="s">
        <v>596</v>
      </c>
      <c r="AB257" s="4" t="s">
        <v>596</v>
      </c>
      <c r="AC257" s="4" t="s">
        <v>596</v>
      </c>
      <c r="AD257" s="4" t="s">
        <v>596</v>
      </c>
      <c r="AE257" s="4" t="s">
        <v>596</v>
      </c>
      <c r="AF257" s="4" t="s">
        <v>596</v>
      </c>
    </row>
    <row r="258" spans="1:32">
      <c r="A258" s="5" t="str">
        <f>VLOOKUP(F258,[1]仓库信息!C:H,6,FALSE)</f>
        <v>济南</v>
      </c>
      <c r="B258" s="6">
        <v>43756</v>
      </c>
      <c r="C258" s="4" t="s">
        <v>915</v>
      </c>
      <c r="D258" s="4" t="s">
        <v>916</v>
      </c>
      <c r="E258" s="4" t="s">
        <v>917</v>
      </c>
      <c r="F258" s="4" t="s">
        <v>640</v>
      </c>
      <c r="G258" s="4" t="s">
        <v>918</v>
      </c>
      <c r="H258" s="4" t="s">
        <v>919</v>
      </c>
      <c r="I258" s="4" t="s">
        <v>641</v>
      </c>
      <c r="J258" s="4" t="s">
        <v>590</v>
      </c>
      <c r="K258" s="4" t="s">
        <v>682</v>
      </c>
      <c r="L258" s="4" t="s">
        <v>682</v>
      </c>
      <c r="M258" s="4" t="s">
        <v>596</v>
      </c>
      <c r="N258" s="4" t="s">
        <v>604</v>
      </c>
      <c r="O258" s="4" t="s">
        <v>604</v>
      </c>
      <c r="P258" s="4" t="s">
        <v>596</v>
      </c>
      <c r="Q258" s="4" t="s">
        <v>596</v>
      </c>
      <c r="R258" s="8">
        <v>1</v>
      </c>
      <c r="S258" s="4" t="s">
        <v>596</v>
      </c>
      <c r="T258" s="4" t="s">
        <v>596</v>
      </c>
      <c r="U258" s="4" t="s">
        <v>596</v>
      </c>
      <c r="V258" s="4" t="s">
        <v>596</v>
      </c>
      <c r="W258" s="4" t="s">
        <v>596</v>
      </c>
      <c r="X258" s="4" t="s">
        <v>596</v>
      </c>
      <c r="Y258" s="4" t="s">
        <v>596</v>
      </c>
      <c r="Z258" s="4" t="s">
        <v>596</v>
      </c>
      <c r="AA258" s="4" t="s">
        <v>596</v>
      </c>
      <c r="AB258" s="4" t="s">
        <v>596</v>
      </c>
      <c r="AC258" s="4" t="s">
        <v>596</v>
      </c>
      <c r="AD258" s="4" t="s">
        <v>596</v>
      </c>
      <c r="AE258" s="4" t="s">
        <v>596</v>
      </c>
      <c r="AF258" s="4" t="s">
        <v>596</v>
      </c>
    </row>
    <row r="259" spans="1:32">
      <c r="A259" s="5" t="str">
        <f>VLOOKUP(F259,[1]仓库信息!C:H,6,FALSE)</f>
        <v>广州</v>
      </c>
      <c r="B259" s="6">
        <v>43756</v>
      </c>
      <c r="C259" s="4" t="s">
        <v>920</v>
      </c>
      <c r="D259" s="4" t="s">
        <v>921</v>
      </c>
      <c r="E259" s="4" t="s">
        <v>922</v>
      </c>
      <c r="F259" s="4" t="s">
        <v>597</v>
      </c>
      <c r="G259" s="4" t="s">
        <v>923</v>
      </c>
      <c r="H259" s="4" t="s">
        <v>924</v>
      </c>
      <c r="I259" s="4" t="s">
        <v>598</v>
      </c>
      <c r="J259" s="4" t="s">
        <v>590</v>
      </c>
      <c r="K259" s="4" t="s">
        <v>612</v>
      </c>
      <c r="L259" s="4" t="s">
        <v>639</v>
      </c>
      <c r="M259" s="4" t="s">
        <v>682</v>
      </c>
      <c r="N259" s="4" t="s">
        <v>639</v>
      </c>
      <c r="O259" s="4" t="s">
        <v>736</v>
      </c>
      <c r="P259" s="4" t="s">
        <v>638</v>
      </c>
      <c r="Q259" s="4" t="s">
        <v>596</v>
      </c>
      <c r="R259" s="8">
        <v>1</v>
      </c>
      <c r="S259" s="4" t="s">
        <v>596</v>
      </c>
      <c r="T259" s="4" t="s">
        <v>596</v>
      </c>
      <c r="U259" s="4" t="s">
        <v>596</v>
      </c>
      <c r="V259" s="4" t="s">
        <v>596</v>
      </c>
      <c r="W259" s="4" t="s">
        <v>621</v>
      </c>
      <c r="X259" s="4" t="s">
        <v>596</v>
      </c>
      <c r="Y259" s="4" t="s">
        <v>596</v>
      </c>
      <c r="Z259" s="4" t="s">
        <v>596</v>
      </c>
      <c r="AA259" s="4" t="s">
        <v>604</v>
      </c>
      <c r="AB259" s="4" t="s">
        <v>596</v>
      </c>
      <c r="AC259" s="4" t="s">
        <v>596</v>
      </c>
      <c r="AD259" s="4" t="s">
        <v>596</v>
      </c>
      <c r="AE259" s="4" t="s">
        <v>596</v>
      </c>
      <c r="AF259" s="4" t="s">
        <v>596</v>
      </c>
    </row>
    <row r="260" spans="1:32">
      <c r="A260" s="5" t="str">
        <f>VLOOKUP(F260,[1]仓库信息!C:H,6,FALSE)</f>
        <v>天津</v>
      </c>
      <c r="B260" s="6">
        <v>43756</v>
      </c>
      <c r="C260" s="4" t="s">
        <v>920</v>
      </c>
      <c r="D260" s="4" t="s">
        <v>921</v>
      </c>
      <c r="E260" s="4" t="s">
        <v>922</v>
      </c>
      <c r="F260" s="4" t="s">
        <v>663</v>
      </c>
      <c r="G260" s="4" t="s">
        <v>923</v>
      </c>
      <c r="H260" s="4" t="s">
        <v>924</v>
      </c>
      <c r="I260" s="4" t="s">
        <v>666</v>
      </c>
      <c r="J260" s="4" t="s">
        <v>590</v>
      </c>
      <c r="K260" s="4" t="s">
        <v>737</v>
      </c>
      <c r="L260" s="4" t="s">
        <v>737</v>
      </c>
      <c r="M260" s="4" t="s">
        <v>596</v>
      </c>
      <c r="N260" s="4" t="s">
        <v>707</v>
      </c>
      <c r="O260" s="4" t="s">
        <v>707</v>
      </c>
      <c r="P260" s="4" t="s">
        <v>596</v>
      </c>
      <c r="Q260" s="4" t="s">
        <v>596</v>
      </c>
      <c r="R260" s="8">
        <v>1</v>
      </c>
      <c r="S260" s="4" t="s">
        <v>596</v>
      </c>
      <c r="T260" s="4" t="s">
        <v>596</v>
      </c>
      <c r="U260" s="4" t="s">
        <v>596</v>
      </c>
      <c r="V260" s="4" t="s">
        <v>596</v>
      </c>
      <c r="W260" s="4" t="s">
        <v>596</v>
      </c>
      <c r="X260" s="4" t="s">
        <v>596</v>
      </c>
      <c r="Y260" s="4" t="s">
        <v>596</v>
      </c>
      <c r="Z260" s="4" t="s">
        <v>596</v>
      </c>
      <c r="AA260" s="4" t="s">
        <v>596</v>
      </c>
      <c r="AB260" s="4" t="s">
        <v>596</v>
      </c>
      <c r="AC260" s="4" t="s">
        <v>596</v>
      </c>
      <c r="AD260" s="4" t="s">
        <v>596</v>
      </c>
      <c r="AE260" s="4" t="s">
        <v>596</v>
      </c>
      <c r="AF260" s="4" t="s">
        <v>596</v>
      </c>
    </row>
    <row r="261" spans="1:32">
      <c r="A261" s="5" t="str">
        <f>VLOOKUP(F261,[1]仓库信息!C:H,6,FALSE)</f>
        <v>长沙</v>
      </c>
      <c r="B261" s="6">
        <v>43756</v>
      </c>
      <c r="C261" s="4" t="s">
        <v>920</v>
      </c>
      <c r="D261" s="4" t="s">
        <v>921</v>
      </c>
      <c r="E261" s="4" t="s">
        <v>922</v>
      </c>
      <c r="F261" s="4" t="s">
        <v>606</v>
      </c>
      <c r="G261" s="4" t="s">
        <v>923</v>
      </c>
      <c r="H261" s="4" t="s">
        <v>924</v>
      </c>
      <c r="I261" s="4" t="s">
        <v>607</v>
      </c>
      <c r="J261" s="4" t="s">
        <v>590</v>
      </c>
      <c r="K261" s="4" t="s">
        <v>685</v>
      </c>
      <c r="L261" s="4" t="s">
        <v>685</v>
      </c>
      <c r="M261" s="4" t="s">
        <v>596</v>
      </c>
      <c r="N261" s="4" t="s">
        <v>738</v>
      </c>
      <c r="O261" s="4" t="s">
        <v>738</v>
      </c>
      <c r="P261" s="4" t="s">
        <v>596</v>
      </c>
      <c r="Q261" s="4" t="s">
        <v>596</v>
      </c>
      <c r="R261" s="8">
        <v>1</v>
      </c>
      <c r="S261" s="4" t="s">
        <v>596</v>
      </c>
      <c r="T261" s="4" t="s">
        <v>596</v>
      </c>
      <c r="U261" s="4" t="s">
        <v>596</v>
      </c>
      <c r="V261" s="4" t="s">
        <v>596</v>
      </c>
      <c r="W261" s="4" t="s">
        <v>596</v>
      </c>
      <c r="X261" s="4" t="s">
        <v>596</v>
      </c>
      <c r="Y261" s="4" t="s">
        <v>596</v>
      </c>
      <c r="Z261" s="4" t="s">
        <v>596</v>
      </c>
      <c r="AA261" s="4" t="s">
        <v>596</v>
      </c>
      <c r="AB261" s="4" t="s">
        <v>596</v>
      </c>
      <c r="AC261" s="4" t="s">
        <v>596</v>
      </c>
      <c r="AD261" s="4" t="s">
        <v>596</v>
      </c>
      <c r="AE261" s="4" t="s">
        <v>596</v>
      </c>
      <c r="AF261" s="4" t="s">
        <v>596</v>
      </c>
    </row>
    <row r="262" spans="1:32">
      <c r="A262" s="5" t="str">
        <f>VLOOKUP(F262,[1]仓库信息!C:H,6,FALSE)</f>
        <v>惠州</v>
      </c>
      <c r="B262" s="6">
        <v>43756</v>
      </c>
      <c r="C262" s="4" t="s">
        <v>920</v>
      </c>
      <c r="D262" s="4" t="s">
        <v>921</v>
      </c>
      <c r="E262" s="4" t="s">
        <v>922</v>
      </c>
      <c r="F262" s="4" t="s">
        <v>618</v>
      </c>
      <c r="G262" s="4" t="s">
        <v>923</v>
      </c>
      <c r="H262" s="4" t="s">
        <v>924</v>
      </c>
      <c r="I262" s="4" t="s">
        <v>619</v>
      </c>
      <c r="J262" s="4" t="s">
        <v>590</v>
      </c>
      <c r="K262" s="4" t="s">
        <v>602</v>
      </c>
      <c r="L262" s="4" t="s">
        <v>675</v>
      </c>
      <c r="M262" s="4" t="s">
        <v>682</v>
      </c>
      <c r="N262" s="4" t="s">
        <v>603</v>
      </c>
      <c r="O262" s="4" t="s">
        <v>754</v>
      </c>
      <c r="P262" s="4" t="s">
        <v>682</v>
      </c>
      <c r="Q262" s="4" t="s">
        <v>596</v>
      </c>
      <c r="R262" s="8">
        <v>2</v>
      </c>
      <c r="S262" s="4" t="s">
        <v>596</v>
      </c>
      <c r="T262" s="4" t="s">
        <v>596</v>
      </c>
      <c r="U262" s="4" t="s">
        <v>596</v>
      </c>
      <c r="V262" s="4" t="s">
        <v>596</v>
      </c>
      <c r="W262" s="4" t="s">
        <v>605</v>
      </c>
      <c r="X262" s="4" t="s">
        <v>596</v>
      </c>
      <c r="Y262" s="4" t="s">
        <v>596</v>
      </c>
      <c r="Z262" s="4" t="s">
        <v>596</v>
      </c>
      <c r="AA262" s="4" t="s">
        <v>596</v>
      </c>
      <c r="AB262" s="4" t="s">
        <v>596</v>
      </c>
      <c r="AC262" s="4" t="s">
        <v>596</v>
      </c>
      <c r="AD262" s="4" t="s">
        <v>596</v>
      </c>
      <c r="AE262" s="4" t="s">
        <v>596</v>
      </c>
      <c r="AF262" s="4" t="s">
        <v>596</v>
      </c>
    </row>
    <row r="263" spans="1:32">
      <c r="A263" s="5" t="str">
        <f>VLOOKUP(F263,[1]仓库信息!C:H,6,FALSE)</f>
        <v>江门</v>
      </c>
      <c r="B263" s="6">
        <v>43756</v>
      </c>
      <c r="C263" s="4" t="s">
        <v>920</v>
      </c>
      <c r="D263" s="4" t="s">
        <v>921</v>
      </c>
      <c r="E263" s="4" t="s">
        <v>922</v>
      </c>
      <c r="F263" s="4" t="s">
        <v>624</v>
      </c>
      <c r="G263" s="4" t="s">
        <v>923</v>
      </c>
      <c r="H263" s="4" t="s">
        <v>924</v>
      </c>
      <c r="I263" s="4" t="s">
        <v>625</v>
      </c>
      <c r="J263" s="4" t="s">
        <v>590</v>
      </c>
      <c r="K263" s="4" t="s">
        <v>749</v>
      </c>
      <c r="L263" s="4" t="s">
        <v>749</v>
      </c>
      <c r="M263" s="4" t="s">
        <v>596</v>
      </c>
      <c r="N263" s="4" t="s">
        <v>670</v>
      </c>
      <c r="O263" s="4" t="s">
        <v>670</v>
      </c>
      <c r="P263" s="4" t="s">
        <v>596</v>
      </c>
      <c r="Q263" s="4" t="s">
        <v>596</v>
      </c>
      <c r="R263" s="8">
        <v>1</v>
      </c>
      <c r="S263" s="4" t="s">
        <v>596</v>
      </c>
      <c r="T263" s="4" t="s">
        <v>596</v>
      </c>
      <c r="U263" s="4" t="s">
        <v>596</v>
      </c>
      <c r="V263" s="4" t="s">
        <v>596</v>
      </c>
      <c r="W263" s="4" t="s">
        <v>596</v>
      </c>
      <c r="X263" s="4" t="s">
        <v>596</v>
      </c>
      <c r="Y263" s="4" t="s">
        <v>596</v>
      </c>
      <c r="Z263" s="4" t="s">
        <v>596</v>
      </c>
      <c r="AA263" s="4" t="s">
        <v>596</v>
      </c>
      <c r="AB263" s="4" t="s">
        <v>596</v>
      </c>
      <c r="AC263" s="4" t="s">
        <v>596</v>
      </c>
      <c r="AD263" s="4" t="s">
        <v>596</v>
      </c>
      <c r="AE263" s="4" t="s">
        <v>596</v>
      </c>
      <c r="AF263" s="4" t="s">
        <v>596</v>
      </c>
    </row>
    <row r="264" spans="1:32">
      <c r="A264" s="5" t="str">
        <f>VLOOKUP(F264,[1]仓库信息!C:H,6,FALSE)</f>
        <v>武汉</v>
      </c>
      <c r="B264" s="6">
        <v>43756</v>
      </c>
      <c r="C264" s="4" t="s">
        <v>920</v>
      </c>
      <c r="D264" s="4" t="s">
        <v>921</v>
      </c>
      <c r="E264" s="4" t="s">
        <v>922</v>
      </c>
      <c r="F264" s="4" t="s">
        <v>686</v>
      </c>
      <c r="G264" s="4" t="s">
        <v>923</v>
      </c>
      <c r="H264" s="4" t="s">
        <v>924</v>
      </c>
      <c r="I264" s="4" t="s">
        <v>687</v>
      </c>
      <c r="J264" s="4" t="s">
        <v>590</v>
      </c>
      <c r="K264" s="4" t="s">
        <v>729</v>
      </c>
      <c r="L264" s="4" t="s">
        <v>729</v>
      </c>
      <c r="M264" s="4" t="s">
        <v>596</v>
      </c>
      <c r="N264" s="4" t="s">
        <v>714</v>
      </c>
      <c r="O264" s="4" t="s">
        <v>714</v>
      </c>
      <c r="P264" s="4" t="s">
        <v>596</v>
      </c>
      <c r="Q264" s="4" t="s">
        <v>596</v>
      </c>
      <c r="R264" s="8">
        <v>1</v>
      </c>
      <c r="S264" s="4" t="s">
        <v>596</v>
      </c>
      <c r="T264" s="4" t="s">
        <v>596</v>
      </c>
      <c r="U264" s="4" t="s">
        <v>596</v>
      </c>
      <c r="V264" s="4" t="s">
        <v>596</v>
      </c>
      <c r="W264" s="4" t="s">
        <v>596</v>
      </c>
      <c r="X264" s="4" t="s">
        <v>596</v>
      </c>
      <c r="Y264" s="4" t="s">
        <v>596</v>
      </c>
      <c r="Z264" s="4" t="s">
        <v>596</v>
      </c>
      <c r="AA264" s="4" t="s">
        <v>596</v>
      </c>
      <c r="AB264" s="4" t="s">
        <v>596</v>
      </c>
      <c r="AC264" s="4" t="s">
        <v>596</v>
      </c>
      <c r="AD264" s="4" t="s">
        <v>596</v>
      </c>
      <c r="AE264" s="4" t="s">
        <v>596</v>
      </c>
      <c r="AF264" s="4" t="s">
        <v>596</v>
      </c>
    </row>
    <row r="265" spans="1:32">
      <c r="A265" s="5" t="str">
        <f>VLOOKUP(F265,[1]仓库信息!C:H,6,FALSE)</f>
        <v>济南</v>
      </c>
      <c r="B265" s="6">
        <v>43756</v>
      </c>
      <c r="C265" s="4" t="s">
        <v>920</v>
      </c>
      <c r="D265" s="4" t="s">
        <v>921</v>
      </c>
      <c r="E265" s="4" t="s">
        <v>922</v>
      </c>
      <c r="F265" s="4" t="s">
        <v>640</v>
      </c>
      <c r="G265" s="4" t="s">
        <v>923</v>
      </c>
      <c r="H265" s="4" t="s">
        <v>924</v>
      </c>
      <c r="I265" s="4" t="s">
        <v>641</v>
      </c>
      <c r="J265" s="4" t="s">
        <v>590</v>
      </c>
      <c r="K265" s="4" t="s">
        <v>648</v>
      </c>
      <c r="L265" s="4" t="s">
        <v>648</v>
      </c>
      <c r="M265" s="4" t="s">
        <v>596</v>
      </c>
      <c r="N265" s="4" t="s">
        <v>678</v>
      </c>
      <c r="O265" s="4" t="s">
        <v>678</v>
      </c>
      <c r="P265" s="4" t="s">
        <v>596</v>
      </c>
      <c r="Q265" s="4" t="s">
        <v>596</v>
      </c>
      <c r="R265" s="8">
        <v>1</v>
      </c>
      <c r="S265" s="4" t="s">
        <v>596</v>
      </c>
      <c r="T265" s="4" t="s">
        <v>596</v>
      </c>
      <c r="U265" s="4" t="s">
        <v>596</v>
      </c>
      <c r="V265" s="4" t="s">
        <v>596</v>
      </c>
      <c r="W265" s="4" t="s">
        <v>596</v>
      </c>
      <c r="X265" s="4" t="s">
        <v>596</v>
      </c>
      <c r="Y265" s="4" t="s">
        <v>596</v>
      </c>
      <c r="Z265" s="4" t="s">
        <v>596</v>
      </c>
      <c r="AA265" s="4" t="s">
        <v>596</v>
      </c>
      <c r="AB265" s="4" t="s">
        <v>596</v>
      </c>
      <c r="AC265" s="4" t="s">
        <v>596</v>
      </c>
      <c r="AD265" s="4" t="s">
        <v>596</v>
      </c>
      <c r="AE265" s="4" t="s">
        <v>596</v>
      </c>
      <c r="AF265" s="4" t="s">
        <v>596</v>
      </c>
    </row>
    <row r="266" spans="1:32">
      <c r="A266" s="5" t="str">
        <f>VLOOKUP(F266,[1]仓库信息!C:H,6,FALSE)</f>
        <v>无锡</v>
      </c>
      <c r="B266" s="6">
        <v>43756</v>
      </c>
      <c r="C266" s="4" t="s">
        <v>920</v>
      </c>
      <c r="D266" s="4" t="s">
        <v>921</v>
      </c>
      <c r="E266" s="4" t="s">
        <v>922</v>
      </c>
      <c r="F266" s="4" t="s">
        <v>692</v>
      </c>
      <c r="G266" s="4" t="s">
        <v>923</v>
      </c>
      <c r="H266" s="4" t="s">
        <v>924</v>
      </c>
      <c r="I266" s="4" t="s">
        <v>693</v>
      </c>
      <c r="J266" s="4" t="s">
        <v>590</v>
      </c>
      <c r="K266" s="4" t="s">
        <v>601</v>
      </c>
      <c r="L266" s="4" t="s">
        <v>713</v>
      </c>
      <c r="M266" s="4" t="s">
        <v>638</v>
      </c>
      <c r="N266" s="4" t="s">
        <v>668</v>
      </c>
      <c r="O266" s="4" t="s">
        <v>669</v>
      </c>
      <c r="P266" s="4" t="s">
        <v>638</v>
      </c>
      <c r="Q266" s="4" t="s">
        <v>596</v>
      </c>
      <c r="R266" s="8">
        <v>1</v>
      </c>
      <c r="S266" s="4" t="s">
        <v>596</v>
      </c>
      <c r="T266" s="4" t="s">
        <v>596</v>
      </c>
      <c r="U266" s="4" t="s">
        <v>596</v>
      </c>
      <c r="V266" s="4" t="s">
        <v>596</v>
      </c>
      <c r="W266" s="4" t="s">
        <v>646</v>
      </c>
      <c r="X266" s="4" t="s">
        <v>601</v>
      </c>
      <c r="Y266" s="4" t="s">
        <v>596</v>
      </c>
      <c r="Z266" s="4" t="s">
        <v>596</v>
      </c>
      <c r="AA266" s="4" t="s">
        <v>596</v>
      </c>
      <c r="AB266" s="4" t="s">
        <v>596</v>
      </c>
      <c r="AC266" s="4" t="s">
        <v>596</v>
      </c>
      <c r="AD266" s="4" t="s">
        <v>596</v>
      </c>
      <c r="AE266" s="4" t="s">
        <v>596</v>
      </c>
      <c r="AF266" s="4" t="s">
        <v>596</v>
      </c>
    </row>
    <row r="267" spans="1:32">
      <c r="A267" s="5" t="str">
        <f>VLOOKUP(F267,[1]仓库信息!C:H,6,FALSE)</f>
        <v>广州</v>
      </c>
      <c r="B267" s="6">
        <v>43756</v>
      </c>
      <c r="C267" s="4" t="s">
        <v>925</v>
      </c>
      <c r="D267" s="4" t="s">
        <v>926</v>
      </c>
      <c r="E267" s="4" t="s">
        <v>927</v>
      </c>
      <c r="F267" s="4" t="s">
        <v>597</v>
      </c>
      <c r="G267" s="4" t="s">
        <v>928</v>
      </c>
      <c r="H267" s="4" t="s">
        <v>929</v>
      </c>
      <c r="I267" s="4" t="s">
        <v>598</v>
      </c>
      <c r="J267" s="4" t="s">
        <v>590</v>
      </c>
      <c r="K267" s="4" t="s">
        <v>791</v>
      </c>
      <c r="L267" s="4" t="s">
        <v>743</v>
      </c>
      <c r="M267" s="4" t="s">
        <v>605</v>
      </c>
      <c r="N267" s="4" t="s">
        <v>743</v>
      </c>
      <c r="O267" s="4" t="s">
        <v>733</v>
      </c>
      <c r="P267" s="4" t="s">
        <v>638</v>
      </c>
      <c r="Q267" s="4" t="s">
        <v>596</v>
      </c>
      <c r="R267" s="8">
        <v>1</v>
      </c>
      <c r="S267" s="4" t="s">
        <v>596</v>
      </c>
      <c r="T267" s="4" t="s">
        <v>596</v>
      </c>
      <c r="U267" s="4" t="s">
        <v>596</v>
      </c>
      <c r="V267" s="4" t="s">
        <v>596</v>
      </c>
      <c r="W267" s="4" t="s">
        <v>596</v>
      </c>
      <c r="X267" s="4" t="s">
        <v>596</v>
      </c>
      <c r="Y267" s="4" t="s">
        <v>596</v>
      </c>
      <c r="Z267" s="4" t="s">
        <v>596</v>
      </c>
      <c r="AA267" s="4" t="s">
        <v>716</v>
      </c>
      <c r="AB267" s="4" t="s">
        <v>596</v>
      </c>
      <c r="AC267" s="4" t="s">
        <v>596</v>
      </c>
      <c r="AD267" s="4" t="s">
        <v>596</v>
      </c>
      <c r="AE267" s="4" t="s">
        <v>596</v>
      </c>
      <c r="AF267" s="4" t="s">
        <v>596</v>
      </c>
    </row>
    <row r="268" spans="1:32">
      <c r="A268" s="5" t="str">
        <f>VLOOKUP(F268,[1]仓库信息!C:H,6,FALSE)</f>
        <v>合肥</v>
      </c>
      <c r="B268" s="6">
        <v>43756</v>
      </c>
      <c r="C268" s="4" t="s">
        <v>925</v>
      </c>
      <c r="D268" s="4" t="s">
        <v>926</v>
      </c>
      <c r="E268" s="4" t="s">
        <v>927</v>
      </c>
      <c r="F268" s="4" t="s">
        <v>700</v>
      </c>
      <c r="G268" s="4" t="s">
        <v>928</v>
      </c>
      <c r="H268" s="4" t="s">
        <v>929</v>
      </c>
      <c r="I268" s="4" t="s">
        <v>701</v>
      </c>
      <c r="J268" s="4" t="s">
        <v>590</v>
      </c>
      <c r="K268" s="4" t="s">
        <v>737</v>
      </c>
      <c r="L268" s="4" t="s">
        <v>707</v>
      </c>
      <c r="M268" s="4" t="s">
        <v>638</v>
      </c>
      <c r="N268" s="4" t="s">
        <v>707</v>
      </c>
      <c r="O268" s="4" t="s">
        <v>708</v>
      </c>
      <c r="P268" s="4" t="s">
        <v>638</v>
      </c>
      <c r="Q268" s="4" t="s">
        <v>596</v>
      </c>
      <c r="R268" s="8">
        <v>1</v>
      </c>
      <c r="S268" s="4" t="s">
        <v>596</v>
      </c>
      <c r="T268" s="4" t="s">
        <v>596</v>
      </c>
      <c r="U268" s="4" t="s">
        <v>596</v>
      </c>
      <c r="V268" s="4" t="s">
        <v>596</v>
      </c>
      <c r="W268" s="4" t="s">
        <v>596</v>
      </c>
      <c r="X268" s="4" t="s">
        <v>596</v>
      </c>
      <c r="Y268" s="4" t="s">
        <v>596</v>
      </c>
      <c r="Z268" s="4" t="s">
        <v>596</v>
      </c>
      <c r="AA268" s="4" t="s">
        <v>596</v>
      </c>
      <c r="AB268" s="4" t="s">
        <v>596</v>
      </c>
      <c r="AC268" s="4" t="s">
        <v>596</v>
      </c>
      <c r="AD268" s="4" t="s">
        <v>596</v>
      </c>
      <c r="AE268" s="4" t="s">
        <v>596</v>
      </c>
      <c r="AF268" s="4" t="s">
        <v>596</v>
      </c>
    </row>
    <row r="269" spans="1:32">
      <c r="A269" s="5" t="str">
        <f>VLOOKUP(F269,[1]仓库信息!C:H,6,FALSE)</f>
        <v>江门</v>
      </c>
      <c r="B269" s="6">
        <v>43756</v>
      </c>
      <c r="C269" s="4" t="s">
        <v>925</v>
      </c>
      <c r="D269" s="4" t="s">
        <v>926</v>
      </c>
      <c r="E269" s="4" t="s">
        <v>927</v>
      </c>
      <c r="F269" s="4" t="s">
        <v>624</v>
      </c>
      <c r="G269" s="4" t="s">
        <v>928</v>
      </c>
      <c r="H269" s="4" t="s">
        <v>929</v>
      </c>
      <c r="I269" s="4" t="s">
        <v>625</v>
      </c>
      <c r="J269" s="4" t="s">
        <v>590</v>
      </c>
      <c r="K269" s="4" t="s">
        <v>599</v>
      </c>
      <c r="L269" s="4" t="s">
        <v>599</v>
      </c>
      <c r="M269" s="4" t="s">
        <v>596</v>
      </c>
      <c r="N269" s="4" t="s">
        <v>616</v>
      </c>
      <c r="O269" s="4" t="s">
        <v>616</v>
      </c>
      <c r="P269" s="4" t="s">
        <v>596</v>
      </c>
      <c r="Q269" s="4" t="s">
        <v>596</v>
      </c>
      <c r="R269" s="8">
        <v>2</v>
      </c>
      <c r="S269" s="4" t="s">
        <v>596</v>
      </c>
      <c r="T269" s="4" t="s">
        <v>596</v>
      </c>
      <c r="U269" s="4" t="s">
        <v>596</v>
      </c>
      <c r="V269" s="4" t="s">
        <v>596</v>
      </c>
      <c r="W269" s="4" t="s">
        <v>596</v>
      </c>
      <c r="X269" s="4" t="s">
        <v>596</v>
      </c>
      <c r="Y269" s="4" t="s">
        <v>596</v>
      </c>
      <c r="Z269" s="4" t="s">
        <v>596</v>
      </c>
      <c r="AA269" s="4" t="s">
        <v>596</v>
      </c>
      <c r="AB269" s="4" t="s">
        <v>596</v>
      </c>
      <c r="AC269" s="4" t="s">
        <v>596</v>
      </c>
      <c r="AD269" s="4" t="s">
        <v>596</v>
      </c>
      <c r="AE269" s="4" t="s">
        <v>596</v>
      </c>
      <c r="AF269" s="4" t="s">
        <v>596</v>
      </c>
    </row>
    <row r="270" spans="1:32">
      <c r="A270" s="5" t="str">
        <f>VLOOKUP(F270,[1]仓库信息!C:H,6,FALSE)</f>
        <v>南京</v>
      </c>
      <c r="B270" s="6">
        <v>43756</v>
      </c>
      <c r="C270" s="4" t="s">
        <v>925</v>
      </c>
      <c r="D270" s="4" t="s">
        <v>926</v>
      </c>
      <c r="E270" s="4" t="s">
        <v>927</v>
      </c>
      <c r="F270" s="4" t="s">
        <v>683</v>
      </c>
      <c r="G270" s="4" t="s">
        <v>928</v>
      </c>
      <c r="H270" s="4" t="s">
        <v>929</v>
      </c>
      <c r="I270" s="4" t="s">
        <v>684</v>
      </c>
      <c r="J270" s="4" t="s">
        <v>590</v>
      </c>
      <c r="K270" s="4" t="s">
        <v>731</v>
      </c>
      <c r="L270" s="4" t="s">
        <v>731</v>
      </c>
      <c r="M270" s="4" t="s">
        <v>596</v>
      </c>
      <c r="N270" s="4" t="s">
        <v>732</v>
      </c>
      <c r="O270" s="4" t="s">
        <v>732</v>
      </c>
      <c r="P270" s="4" t="s">
        <v>596</v>
      </c>
      <c r="Q270" s="4" t="s">
        <v>596</v>
      </c>
      <c r="R270" s="8">
        <v>2</v>
      </c>
      <c r="S270" s="4" t="s">
        <v>596</v>
      </c>
      <c r="T270" s="4" t="s">
        <v>596</v>
      </c>
      <c r="U270" s="4" t="s">
        <v>596</v>
      </c>
      <c r="V270" s="4" t="s">
        <v>596</v>
      </c>
      <c r="W270" s="4" t="s">
        <v>596</v>
      </c>
      <c r="X270" s="4" t="s">
        <v>596</v>
      </c>
      <c r="Y270" s="4" t="s">
        <v>596</v>
      </c>
      <c r="Z270" s="4" t="s">
        <v>596</v>
      </c>
      <c r="AA270" s="4" t="s">
        <v>596</v>
      </c>
      <c r="AB270" s="4" t="s">
        <v>596</v>
      </c>
      <c r="AC270" s="4" t="s">
        <v>596</v>
      </c>
      <c r="AD270" s="4" t="s">
        <v>596</v>
      </c>
      <c r="AE270" s="4" t="s">
        <v>596</v>
      </c>
      <c r="AF270" s="4" t="s">
        <v>596</v>
      </c>
    </row>
    <row r="271" spans="1:32">
      <c r="A271" s="5" t="str">
        <f>VLOOKUP(F271,[1]仓库信息!C:H,6,FALSE)</f>
        <v>沈阳</v>
      </c>
      <c r="B271" s="6">
        <v>43756</v>
      </c>
      <c r="C271" s="4" t="s">
        <v>925</v>
      </c>
      <c r="D271" s="4" t="s">
        <v>926</v>
      </c>
      <c r="E271" s="4" t="s">
        <v>927</v>
      </c>
      <c r="F271" s="4" t="s">
        <v>635</v>
      </c>
      <c r="G271" s="4" t="s">
        <v>928</v>
      </c>
      <c r="H271" s="4" t="s">
        <v>929</v>
      </c>
      <c r="I271" s="4" t="s">
        <v>636</v>
      </c>
      <c r="J271" s="4" t="s">
        <v>590</v>
      </c>
      <c r="K271" s="4" t="s">
        <v>855</v>
      </c>
      <c r="L271" s="4" t="s">
        <v>855</v>
      </c>
      <c r="M271" s="4" t="s">
        <v>596</v>
      </c>
      <c r="N271" s="4" t="s">
        <v>801</v>
      </c>
      <c r="O271" s="4" t="s">
        <v>801</v>
      </c>
      <c r="P271" s="4" t="s">
        <v>596</v>
      </c>
      <c r="Q271" s="4" t="s">
        <v>596</v>
      </c>
      <c r="R271" s="8">
        <v>3</v>
      </c>
      <c r="S271" s="4" t="s">
        <v>596</v>
      </c>
      <c r="T271" s="4" t="s">
        <v>596</v>
      </c>
      <c r="U271" s="4" t="s">
        <v>596</v>
      </c>
      <c r="V271" s="4" t="s">
        <v>596</v>
      </c>
      <c r="W271" s="4" t="s">
        <v>596</v>
      </c>
      <c r="X271" s="4" t="s">
        <v>596</v>
      </c>
      <c r="Y271" s="4" t="s">
        <v>596</v>
      </c>
      <c r="Z271" s="4" t="s">
        <v>596</v>
      </c>
      <c r="AA271" s="4" t="s">
        <v>596</v>
      </c>
      <c r="AB271" s="4" t="s">
        <v>596</v>
      </c>
      <c r="AC271" s="4" t="s">
        <v>596</v>
      </c>
      <c r="AD271" s="4" t="s">
        <v>596</v>
      </c>
      <c r="AE271" s="4" t="s">
        <v>596</v>
      </c>
      <c r="AF271" s="4" t="s">
        <v>596</v>
      </c>
    </row>
    <row r="272" spans="1:32">
      <c r="A272" s="5" t="str">
        <f>VLOOKUP(F272,[1]仓库信息!C:H,6,FALSE)</f>
        <v>嘉兴</v>
      </c>
      <c r="B272" s="6">
        <v>43756</v>
      </c>
      <c r="C272" s="4" t="s">
        <v>925</v>
      </c>
      <c r="D272" s="4" t="s">
        <v>926</v>
      </c>
      <c r="E272" s="4" t="s">
        <v>927</v>
      </c>
      <c r="F272" s="4" t="s">
        <v>739</v>
      </c>
      <c r="G272" s="4" t="s">
        <v>928</v>
      </c>
      <c r="H272" s="4" t="s">
        <v>929</v>
      </c>
      <c r="I272" s="4" t="s">
        <v>740</v>
      </c>
      <c r="J272" s="4" t="s">
        <v>590</v>
      </c>
      <c r="K272" s="4" t="s">
        <v>728</v>
      </c>
      <c r="L272" s="4" t="s">
        <v>728</v>
      </c>
      <c r="M272" s="4" t="s">
        <v>596</v>
      </c>
      <c r="N272" s="4" t="s">
        <v>729</v>
      </c>
      <c r="O272" s="4" t="s">
        <v>729</v>
      </c>
      <c r="P272" s="4" t="s">
        <v>596</v>
      </c>
      <c r="Q272" s="4" t="s">
        <v>596</v>
      </c>
      <c r="R272" s="8">
        <v>1</v>
      </c>
      <c r="S272" s="4" t="s">
        <v>596</v>
      </c>
      <c r="T272" s="4" t="s">
        <v>596</v>
      </c>
      <c r="U272" s="4" t="s">
        <v>596</v>
      </c>
      <c r="V272" s="4" t="s">
        <v>596</v>
      </c>
      <c r="W272" s="4" t="s">
        <v>596</v>
      </c>
      <c r="X272" s="4" t="s">
        <v>596</v>
      </c>
      <c r="Y272" s="4" t="s">
        <v>596</v>
      </c>
      <c r="Z272" s="4" t="s">
        <v>596</v>
      </c>
      <c r="AA272" s="4" t="s">
        <v>596</v>
      </c>
      <c r="AB272" s="4" t="s">
        <v>596</v>
      </c>
      <c r="AC272" s="4" t="s">
        <v>596</v>
      </c>
      <c r="AD272" s="4" t="s">
        <v>596</v>
      </c>
      <c r="AE272" s="4" t="s">
        <v>596</v>
      </c>
      <c r="AF272" s="4" t="s">
        <v>596</v>
      </c>
    </row>
    <row r="273" spans="1:32">
      <c r="A273" s="5" t="str">
        <f>VLOOKUP(F273,[1]仓库信息!C:H,6,FALSE)</f>
        <v>武汉</v>
      </c>
      <c r="B273" s="6">
        <v>43756</v>
      </c>
      <c r="C273" s="4" t="s">
        <v>925</v>
      </c>
      <c r="D273" s="4" t="s">
        <v>926</v>
      </c>
      <c r="E273" s="4" t="s">
        <v>927</v>
      </c>
      <c r="F273" s="4" t="s">
        <v>686</v>
      </c>
      <c r="G273" s="4" t="s">
        <v>928</v>
      </c>
      <c r="H273" s="4" t="s">
        <v>929</v>
      </c>
      <c r="I273" s="4" t="s">
        <v>687</v>
      </c>
      <c r="J273" s="4" t="s">
        <v>590</v>
      </c>
      <c r="K273" s="4" t="s">
        <v>930</v>
      </c>
      <c r="L273" s="4" t="s">
        <v>930</v>
      </c>
      <c r="M273" s="4" t="s">
        <v>596</v>
      </c>
      <c r="N273" s="4" t="s">
        <v>931</v>
      </c>
      <c r="O273" s="4" t="s">
        <v>931</v>
      </c>
      <c r="P273" s="4" t="s">
        <v>596</v>
      </c>
      <c r="Q273" s="4" t="s">
        <v>596</v>
      </c>
      <c r="R273" s="8">
        <v>1</v>
      </c>
      <c r="S273" s="4" t="s">
        <v>596</v>
      </c>
      <c r="T273" s="4" t="s">
        <v>596</v>
      </c>
      <c r="U273" s="4" t="s">
        <v>596</v>
      </c>
      <c r="V273" s="4" t="s">
        <v>596</v>
      </c>
      <c r="W273" s="4" t="s">
        <v>596</v>
      </c>
      <c r="X273" s="4" t="s">
        <v>596</v>
      </c>
      <c r="Y273" s="4" t="s">
        <v>596</v>
      </c>
      <c r="Z273" s="4" t="s">
        <v>596</v>
      </c>
      <c r="AA273" s="4" t="s">
        <v>596</v>
      </c>
      <c r="AB273" s="4" t="s">
        <v>596</v>
      </c>
      <c r="AC273" s="4" t="s">
        <v>596</v>
      </c>
      <c r="AD273" s="4" t="s">
        <v>596</v>
      </c>
      <c r="AE273" s="4" t="s">
        <v>596</v>
      </c>
      <c r="AF273" s="4" t="s">
        <v>596</v>
      </c>
    </row>
    <row r="274" spans="1:32">
      <c r="A274" s="5" t="str">
        <f>VLOOKUP(F274,[1]仓库信息!C:H,6,FALSE)</f>
        <v>济南</v>
      </c>
      <c r="B274" s="6">
        <v>43756</v>
      </c>
      <c r="C274" s="4" t="s">
        <v>925</v>
      </c>
      <c r="D274" s="4" t="s">
        <v>926</v>
      </c>
      <c r="E274" s="4" t="s">
        <v>927</v>
      </c>
      <c r="F274" s="4" t="s">
        <v>640</v>
      </c>
      <c r="G274" s="4" t="s">
        <v>928</v>
      </c>
      <c r="H274" s="4" t="s">
        <v>929</v>
      </c>
      <c r="I274" s="4" t="s">
        <v>641</v>
      </c>
      <c r="J274" s="4" t="s">
        <v>590</v>
      </c>
      <c r="K274" s="4" t="s">
        <v>749</v>
      </c>
      <c r="L274" s="4" t="s">
        <v>749</v>
      </c>
      <c r="M274" s="4" t="s">
        <v>596</v>
      </c>
      <c r="N274" s="4" t="s">
        <v>670</v>
      </c>
      <c r="O274" s="4" t="s">
        <v>670</v>
      </c>
      <c r="P274" s="4" t="s">
        <v>596</v>
      </c>
      <c r="Q274" s="4" t="s">
        <v>596</v>
      </c>
      <c r="R274" s="8">
        <v>1</v>
      </c>
      <c r="S274" s="4" t="s">
        <v>596</v>
      </c>
      <c r="T274" s="4" t="s">
        <v>596</v>
      </c>
      <c r="U274" s="4" t="s">
        <v>596</v>
      </c>
      <c r="V274" s="4" t="s">
        <v>596</v>
      </c>
      <c r="W274" s="4" t="s">
        <v>596</v>
      </c>
      <c r="X274" s="4" t="s">
        <v>596</v>
      </c>
      <c r="Y274" s="4" t="s">
        <v>596</v>
      </c>
      <c r="Z274" s="4" t="s">
        <v>596</v>
      </c>
      <c r="AA274" s="4" t="s">
        <v>596</v>
      </c>
      <c r="AB274" s="4" t="s">
        <v>596</v>
      </c>
      <c r="AC274" s="4" t="s">
        <v>596</v>
      </c>
      <c r="AD274" s="4" t="s">
        <v>596</v>
      </c>
      <c r="AE274" s="4" t="s">
        <v>596</v>
      </c>
      <c r="AF274" s="4" t="s">
        <v>596</v>
      </c>
    </row>
    <row r="275" spans="1:32">
      <c r="A275" s="5" t="str">
        <f>VLOOKUP(F275,[1]仓库信息!C:H,6,FALSE)</f>
        <v>无锡</v>
      </c>
      <c r="B275" s="6">
        <v>43756</v>
      </c>
      <c r="C275" s="4" t="s">
        <v>925</v>
      </c>
      <c r="D275" s="4" t="s">
        <v>926</v>
      </c>
      <c r="E275" s="4" t="s">
        <v>927</v>
      </c>
      <c r="F275" s="4" t="s">
        <v>692</v>
      </c>
      <c r="G275" s="4" t="s">
        <v>928</v>
      </c>
      <c r="H275" s="4" t="s">
        <v>929</v>
      </c>
      <c r="I275" s="4" t="s">
        <v>693</v>
      </c>
      <c r="J275" s="4" t="s">
        <v>590</v>
      </c>
      <c r="K275" s="4" t="s">
        <v>734</v>
      </c>
      <c r="L275" s="4" t="s">
        <v>722</v>
      </c>
      <c r="M275" s="4" t="s">
        <v>682</v>
      </c>
      <c r="N275" s="4" t="s">
        <v>730</v>
      </c>
      <c r="O275" s="4" t="s">
        <v>599</v>
      </c>
      <c r="P275" s="4" t="s">
        <v>682</v>
      </c>
      <c r="Q275" s="4" t="s">
        <v>596</v>
      </c>
      <c r="R275" s="8">
        <v>1</v>
      </c>
      <c r="S275" s="4" t="s">
        <v>596</v>
      </c>
      <c r="T275" s="4" t="s">
        <v>596</v>
      </c>
      <c r="U275" s="4" t="s">
        <v>596</v>
      </c>
      <c r="V275" s="4" t="s">
        <v>596</v>
      </c>
      <c r="W275" s="4" t="s">
        <v>596</v>
      </c>
      <c r="X275" s="4" t="s">
        <v>596</v>
      </c>
      <c r="Y275" s="4" t="s">
        <v>596</v>
      </c>
      <c r="Z275" s="4" t="s">
        <v>596</v>
      </c>
      <c r="AA275" s="4" t="s">
        <v>596</v>
      </c>
      <c r="AB275" s="4" t="s">
        <v>596</v>
      </c>
      <c r="AC275" s="4" t="s">
        <v>596</v>
      </c>
      <c r="AD275" s="4" t="s">
        <v>596</v>
      </c>
      <c r="AE275" s="4" t="s">
        <v>596</v>
      </c>
      <c r="AF275" s="4" t="s">
        <v>596</v>
      </c>
    </row>
    <row r="276" spans="1:32">
      <c r="A276" s="5" t="str">
        <f>VLOOKUP(F276,[1]仓库信息!C:H,6,FALSE)</f>
        <v>广州</v>
      </c>
      <c r="B276" s="6">
        <v>43756</v>
      </c>
      <c r="C276" s="4" t="s">
        <v>932</v>
      </c>
      <c r="D276" s="4" t="s">
        <v>933</v>
      </c>
      <c r="E276" s="4" t="s">
        <v>934</v>
      </c>
      <c r="F276" s="4" t="s">
        <v>597</v>
      </c>
      <c r="G276" s="4" t="s">
        <v>935</v>
      </c>
      <c r="H276" s="4" t="s">
        <v>936</v>
      </c>
      <c r="I276" s="4" t="s">
        <v>598</v>
      </c>
      <c r="J276" s="4" t="s">
        <v>590</v>
      </c>
      <c r="K276" s="4" t="s">
        <v>713</v>
      </c>
      <c r="L276" s="4" t="s">
        <v>716</v>
      </c>
      <c r="M276" s="4" t="s">
        <v>604</v>
      </c>
      <c r="N276" s="4" t="s">
        <v>716</v>
      </c>
      <c r="O276" s="4" t="s">
        <v>593</v>
      </c>
      <c r="P276" s="4" t="s">
        <v>638</v>
      </c>
      <c r="Q276" s="4" t="s">
        <v>596</v>
      </c>
      <c r="R276" s="8">
        <v>1</v>
      </c>
      <c r="S276" s="4" t="s">
        <v>596</v>
      </c>
      <c r="T276" s="4" t="s">
        <v>596</v>
      </c>
      <c r="U276" s="4" t="s">
        <v>596</v>
      </c>
      <c r="V276" s="4" t="s">
        <v>596</v>
      </c>
      <c r="W276" s="4" t="s">
        <v>596</v>
      </c>
      <c r="X276" s="4" t="s">
        <v>596</v>
      </c>
      <c r="Y276" s="4" t="s">
        <v>596</v>
      </c>
      <c r="Z276" s="4" t="s">
        <v>596</v>
      </c>
      <c r="AA276" s="4" t="s">
        <v>638</v>
      </c>
      <c r="AB276" s="4" t="s">
        <v>596</v>
      </c>
      <c r="AC276" s="4" t="s">
        <v>596</v>
      </c>
      <c r="AD276" s="4" t="s">
        <v>596</v>
      </c>
      <c r="AE276" s="4" t="s">
        <v>596</v>
      </c>
      <c r="AF276" s="4" t="s">
        <v>596</v>
      </c>
    </row>
    <row r="277" spans="1:32">
      <c r="A277" s="5" t="str">
        <f>VLOOKUP(F277,[1]仓库信息!C:H,6,FALSE)</f>
        <v>天津</v>
      </c>
      <c r="B277" s="6">
        <v>43756</v>
      </c>
      <c r="C277" s="4" t="s">
        <v>932</v>
      </c>
      <c r="D277" s="4" t="s">
        <v>933</v>
      </c>
      <c r="E277" s="4" t="s">
        <v>934</v>
      </c>
      <c r="F277" s="4" t="s">
        <v>663</v>
      </c>
      <c r="G277" s="4" t="s">
        <v>935</v>
      </c>
      <c r="H277" s="4" t="s">
        <v>936</v>
      </c>
      <c r="I277" s="4" t="s">
        <v>666</v>
      </c>
      <c r="J277" s="4" t="s">
        <v>590</v>
      </c>
      <c r="K277" s="4" t="s">
        <v>679</v>
      </c>
      <c r="L277" s="4" t="s">
        <v>679</v>
      </c>
      <c r="M277" s="4" t="s">
        <v>596</v>
      </c>
      <c r="N277" s="4" t="s">
        <v>658</v>
      </c>
      <c r="O277" s="4" t="s">
        <v>658</v>
      </c>
      <c r="P277" s="4" t="s">
        <v>596</v>
      </c>
      <c r="Q277" s="4" t="s">
        <v>596</v>
      </c>
      <c r="R277" s="8">
        <v>1</v>
      </c>
      <c r="S277" s="4" t="s">
        <v>596</v>
      </c>
      <c r="T277" s="4" t="s">
        <v>596</v>
      </c>
      <c r="U277" s="4" t="s">
        <v>596</v>
      </c>
      <c r="V277" s="4" t="s">
        <v>596</v>
      </c>
      <c r="W277" s="4" t="s">
        <v>596</v>
      </c>
      <c r="X277" s="4" t="s">
        <v>596</v>
      </c>
      <c r="Y277" s="4" t="s">
        <v>596</v>
      </c>
      <c r="Z277" s="4" t="s">
        <v>596</v>
      </c>
      <c r="AA277" s="4" t="s">
        <v>596</v>
      </c>
      <c r="AB277" s="4" t="s">
        <v>596</v>
      </c>
      <c r="AC277" s="4" t="s">
        <v>596</v>
      </c>
      <c r="AD277" s="4" t="s">
        <v>596</v>
      </c>
      <c r="AE277" s="4" t="s">
        <v>596</v>
      </c>
      <c r="AF277" s="4" t="s">
        <v>596</v>
      </c>
    </row>
    <row r="278" spans="1:32">
      <c r="A278" s="5" t="str">
        <f>VLOOKUP(F278,[1]仓库信息!C:H,6,FALSE)</f>
        <v>江门</v>
      </c>
      <c r="B278" s="6">
        <v>43756</v>
      </c>
      <c r="C278" s="4" t="s">
        <v>932</v>
      </c>
      <c r="D278" s="4" t="s">
        <v>933</v>
      </c>
      <c r="E278" s="4" t="s">
        <v>934</v>
      </c>
      <c r="F278" s="4" t="s">
        <v>624</v>
      </c>
      <c r="G278" s="4" t="s">
        <v>935</v>
      </c>
      <c r="H278" s="4" t="s">
        <v>936</v>
      </c>
      <c r="I278" s="4" t="s">
        <v>625</v>
      </c>
      <c r="J278" s="4" t="s">
        <v>590</v>
      </c>
      <c r="K278" s="4" t="s">
        <v>601</v>
      </c>
      <c r="L278" s="4" t="s">
        <v>601</v>
      </c>
      <c r="M278" s="4" t="s">
        <v>596</v>
      </c>
      <c r="N278" s="4" t="s">
        <v>605</v>
      </c>
      <c r="O278" s="4" t="s">
        <v>605</v>
      </c>
      <c r="P278" s="4" t="s">
        <v>596</v>
      </c>
      <c r="Q278" s="4" t="s">
        <v>596</v>
      </c>
      <c r="R278" s="8">
        <v>2</v>
      </c>
      <c r="S278" s="4" t="s">
        <v>596</v>
      </c>
      <c r="T278" s="4" t="s">
        <v>596</v>
      </c>
      <c r="U278" s="4" t="s">
        <v>596</v>
      </c>
      <c r="V278" s="4" t="s">
        <v>596</v>
      </c>
      <c r="W278" s="4" t="s">
        <v>596</v>
      </c>
      <c r="X278" s="4" t="s">
        <v>596</v>
      </c>
      <c r="Y278" s="4" t="s">
        <v>596</v>
      </c>
      <c r="Z278" s="4" t="s">
        <v>596</v>
      </c>
      <c r="AA278" s="4" t="s">
        <v>596</v>
      </c>
      <c r="AB278" s="4" t="s">
        <v>596</v>
      </c>
      <c r="AC278" s="4" t="s">
        <v>596</v>
      </c>
      <c r="AD278" s="4" t="s">
        <v>596</v>
      </c>
      <c r="AE278" s="4" t="s">
        <v>596</v>
      </c>
      <c r="AF278" s="4" t="s">
        <v>596</v>
      </c>
    </row>
    <row r="279" spans="1:32">
      <c r="A279" s="5" t="str">
        <f>VLOOKUP(F279,[1]仓库信息!C:H,6,FALSE)</f>
        <v>泉州</v>
      </c>
      <c r="B279" s="6">
        <v>43756</v>
      </c>
      <c r="C279" s="4" t="s">
        <v>932</v>
      </c>
      <c r="D279" s="4" t="s">
        <v>933</v>
      </c>
      <c r="E279" s="4" t="s">
        <v>934</v>
      </c>
      <c r="F279" s="4" t="s">
        <v>628</v>
      </c>
      <c r="G279" s="4" t="s">
        <v>935</v>
      </c>
      <c r="H279" s="4" t="s">
        <v>936</v>
      </c>
      <c r="I279" s="4" t="s">
        <v>629</v>
      </c>
      <c r="J279" s="4" t="s">
        <v>590</v>
      </c>
      <c r="K279" s="4" t="s">
        <v>651</v>
      </c>
      <c r="L279" s="4" t="s">
        <v>621</v>
      </c>
      <c r="M279" s="4" t="s">
        <v>638</v>
      </c>
      <c r="N279" s="4" t="s">
        <v>621</v>
      </c>
      <c r="O279" s="4" t="s">
        <v>679</v>
      </c>
      <c r="P279" s="4" t="s">
        <v>638</v>
      </c>
      <c r="Q279" s="4" t="s">
        <v>596</v>
      </c>
      <c r="R279" s="8">
        <v>1</v>
      </c>
      <c r="S279" s="4" t="s">
        <v>596</v>
      </c>
      <c r="T279" s="4" t="s">
        <v>596</v>
      </c>
      <c r="U279" s="4" t="s">
        <v>596</v>
      </c>
      <c r="V279" s="4" t="s">
        <v>596</v>
      </c>
      <c r="W279" s="4" t="s">
        <v>596</v>
      </c>
      <c r="X279" s="4" t="s">
        <v>596</v>
      </c>
      <c r="Y279" s="4" t="s">
        <v>596</v>
      </c>
      <c r="Z279" s="4" t="s">
        <v>596</v>
      </c>
      <c r="AA279" s="4" t="s">
        <v>596</v>
      </c>
      <c r="AB279" s="4" t="s">
        <v>596</v>
      </c>
      <c r="AC279" s="4" t="s">
        <v>596</v>
      </c>
      <c r="AD279" s="4" t="s">
        <v>596</v>
      </c>
      <c r="AE279" s="4" t="s">
        <v>596</v>
      </c>
      <c r="AF279" s="4" t="s">
        <v>596</v>
      </c>
    </row>
    <row r="280" spans="1:32">
      <c r="A280" s="5" t="str">
        <f>VLOOKUP(F280,[1]仓库信息!C:H,6,FALSE)</f>
        <v>贵阳</v>
      </c>
      <c r="B280" s="6">
        <v>43756</v>
      </c>
      <c r="C280" s="4" t="s">
        <v>932</v>
      </c>
      <c r="D280" s="4" t="s">
        <v>933</v>
      </c>
      <c r="E280" s="4" t="s">
        <v>934</v>
      </c>
      <c r="F280" s="4" t="s">
        <v>680</v>
      </c>
      <c r="G280" s="4" t="s">
        <v>935</v>
      </c>
      <c r="H280" s="4" t="s">
        <v>936</v>
      </c>
      <c r="I280" s="4" t="s">
        <v>681</v>
      </c>
      <c r="J280" s="4" t="s">
        <v>590</v>
      </c>
      <c r="K280" s="4" t="s">
        <v>604</v>
      </c>
      <c r="L280" s="4" t="s">
        <v>604</v>
      </c>
      <c r="M280" s="4" t="s">
        <v>596</v>
      </c>
      <c r="N280" s="4" t="s">
        <v>596</v>
      </c>
      <c r="O280" s="4" t="s">
        <v>596</v>
      </c>
      <c r="P280" s="4" t="s">
        <v>596</v>
      </c>
      <c r="Q280" s="4" t="s">
        <v>596</v>
      </c>
      <c r="R280" s="8">
        <v>2</v>
      </c>
      <c r="S280" s="4" t="s">
        <v>596</v>
      </c>
      <c r="T280" s="4" t="s">
        <v>596</v>
      </c>
      <c r="U280" s="4" t="s">
        <v>596</v>
      </c>
      <c r="V280" s="4" t="s">
        <v>596</v>
      </c>
      <c r="W280" s="4" t="s">
        <v>679</v>
      </c>
      <c r="X280" s="4" t="s">
        <v>596</v>
      </c>
      <c r="Y280" s="4" t="s">
        <v>596</v>
      </c>
      <c r="Z280" s="4" t="s">
        <v>596</v>
      </c>
      <c r="AA280" s="4" t="s">
        <v>596</v>
      </c>
      <c r="AB280" s="4" t="s">
        <v>596</v>
      </c>
      <c r="AC280" s="4" t="s">
        <v>596</v>
      </c>
      <c r="AD280" s="4" t="s">
        <v>596</v>
      </c>
      <c r="AE280" s="4" t="s">
        <v>596</v>
      </c>
      <c r="AF280" s="4" t="s">
        <v>596</v>
      </c>
    </row>
    <row r="281" spans="1:32">
      <c r="A281" s="5" t="str">
        <f>VLOOKUP(F281,[1]仓库信息!C:H,6,FALSE)</f>
        <v>无锡</v>
      </c>
      <c r="B281" s="6">
        <v>43756</v>
      </c>
      <c r="C281" s="4" t="s">
        <v>932</v>
      </c>
      <c r="D281" s="4" t="s">
        <v>933</v>
      </c>
      <c r="E281" s="4" t="s">
        <v>934</v>
      </c>
      <c r="F281" s="4" t="s">
        <v>692</v>
      </c>
      <c r="G281" s="4" t="s">
        <v>935</v>
      </c>
      <c r="H281" s="4" t="s">
        <v>936</v>
      </c>
      <c r="I281" s="4" t="s">
        <v>693</v>
      </c>
      <c r="J281" s="4" t="s">
        <v>590</v>
      </c>
      <c r="K281" s="4" t="s">
        <v>682</v>
      </c>
      <c r="L281" s="4" t="s">
        <v>682</v>
      </c>
      <c r="M281" s="4" t="s">
        <v>596</v>
      </c>
      <c r="N281" s="4" t="s">
        <v>604</v>
      </c>
      <c r="O281" s="4" t="s">
        <v>604</v>
      </c>
      <c r="P281" s="4" t="s">
        <v>596</v>
      </c>
      <c r="Q281" s="4" t="s">
        <v>596</v>
      </c>
      <c r="R281" s="8">
        <v>1</v>
      </c>
      <c r="S281" s="4" t="s">
        <v>596</v>
      </c>
      <c r="T281" s="4" t="s">
        <v>596</v>
      </c>
      <c r="U281" s="4" t="s">
        <v>596</v>
      </c>
      <c r="V281" s="4" t="s">
        <v>596</v>
      </c>
      <c r="W281" s="4" t="s">
        <v>596</v>
      </c>
      <c r="X281" s="4" t="s">
        <v>596</v>
      </c>
      <c r="Y281" s="4" t="s">
        <v>596</v>
      </c>
      <c r="Z281" s="4" t="s">
        <v>596</v>
      </c>
      <c r="AA281" s="4" t="s">
        <v>596</v>
      </c>
      <c r="AB281" s="4" t="s">
        <v>596</v>
      </c>
      <c r="AC281" s="4" t="s">
        <v>596</v>
      </c>
      <c r="AD281" s="4" t="s">
        <v>596</v>
      </c>
      <c r="AE281" s="4" t="s">
        <v>596</v>
      </c>
      <c r="AF281" s="4" t="s">
        <v>596</v>
      </c>
    </row>
    <row r="282" spans="1:32">
      <c r="A282" s="5" t="str">
        <f>VLOOKUP(F282,[1]仓库信息!C:H,6,FALSE)</f>
        <v>嘉定</v>
      </c>
      <c r="B282" s="6">
        <v>43756</v>
      </c>
      <c r="C282" s="4" t="s">
        <v>937</v>
      </c>
      <c r="D282" s="4" t="s">
        <v>382</v>
      </c>
      <c r="E282" s="4" t="s">
        <v>938</v>
      </c>
      <c r="F282" s="4" t="s">
        <v>586</v>
      </c>
      <c r="G282" s="4" t="s">
        <v>939</v>
      </c>
      <c r="H282" s="4" t="s">
        <v>940</v>
      </c>
      <c r="I282" s="4" t="s">
        <v>589</v>
      </c>
      <c r="J282" s="4" t="s">
        <v>590</v>
      </c>
      <c r="K282" s="4" t="s">
        <v>941</v>
      </c>
      <c r="L282" s="4" t="s">
        <v>942</v>
      </c>
      <c r="M282" s="4" t="s">
        <v>646</v>
      </c>
      <c r="N282" s="4" t="s">
        <v>943</v>
      </c>
      <c r="O282" s="4" t="s">
        <v>944</v>
      </c>
      <c r="P282" s="4" t="s">
        <v>646</v>
      </c>
      <c r="Q282" s="4" t="s">
        <v>596</v>
      </c>
      <c r="R282" s="8">
        <v>6</v>
      </c>
      <c r="S282" s="4" t="s">
        <v>596</v>
      </c>
      <c r="T282" s="4" t="s">
        <v>596</v>
      </c>
      <c r="U282" s="4" t="s">
        <v>596</v>
      </c>
      <c r="V282" s="4" t="s">
        <v>596</v>
      </c>
      <c r="W282" s="4" t="s">
        <v>596</v>
      </c>
      <c r="X282" s="4" t="s">
        <v>596</v>
      </c>
      <c r="Y282" s="4" t="s">
        <v>596</v>
      </c>
      <c r="Z282" s="4" t="s">
        <v>596</v>
      </c>
      <c r="AA282" s="4" t="s">
        <v>596</v>
      </c>
      <c r="AB282" s="4" t="s">
        <v>596</v>
      </c>
      <c r="AC282" s="4" t="s">
        <v>596</v>
      </c>
      <c r="AD282" s="4" t="s">
        <v>596</v>
      </c>
      <c r="AE282" s="4" t="s">
        <v>596</v>
      </c>
      <c r="AF282" s="4" t="s">
        <v>596</v>
      </c>
    </row>
    <row r="283" spans="1:32">
      <c r="A283" s="5" t="str">
        <f>VLOOKUP(F283,[1]仓库信息!C:H,6,FALSE)</f>
        <v>广州</v>
      </c>
      <c r="B283" s="6">
        <v>43756</v>
      </c>
      <c r="C283" s="4" t="s">
        <v>937</v>
      </c>
      <c r="D283" s="4" t="s">
        <v>382</v>
      </c>
      <c r="E283" s="4" t="s">
        <v>938</v>
      </c>
      <c r="F283" s="4" t="s">
        <v>597</v>
      </c>
      <c r="G283" s="4" t="s">
        <v>939</v>
      </c>
      <c r="H283" s="4" t="s">
        <v>940</v>
      </c>
      <c r="I283" s="4" t="s">
        <v>598</v>
      </c>
      <c r="J283" s="4" t="s">
        <v>590</v>
      </c>
      <c r="K283" s="4" t="s">
        <v>945</v>
      </c>
      <c r="L283" s="4" t="s">
        <v>946</v>
      </c>
      <c r="M283" s="4" t="s">
        <v>799</v>
      </c>
      <c r="N283" s="4" t="s">
        <v>947</v>
      </c>
      <c r="O283" s="4" t="s">
        <v>948</v>
      </c>
      <c r="P283" s="4" t="s">
        <v>604</v>
      </c>
      <c r="Q283" s="4" t="s">
        <v>596</v>
      </c>
      <c r="R283" s="8">
        <v>8</v>
      </c>
      <c r="S283" s="4" t="s">
        <v>596</v>
      </c>
      <c r="T283" s="4" t="s">
        <v>596</v>
      </c>
      <c r="U283" s="4" t="s">
        <v>596</v>
      </c>
      <c r="V283" s="4" t="s">
        <v>596</v>
      </c>
      <c r="W283" s="4" t="s">
        <v>596</v>
      </c>
      <c r="X283" s="4" t="s">
        <v>596</v>
      </c>
      <c r="Y283" s="4" t="s">
        <v>596</v>
      </c>
      <c r="Z283" s="4" t="s">
        <v>596</v>
      </c>
      <c r="AA283" s="4" t="s">
        <v>600</v>
      </c>
      <c r="AB283" s="4" t="s">
        <v>596</v>
      </c>
      <c r="AC283" s="4" t="s">
        <v>596</v>
      </c>
      <c r="AD283" s="4" t="s">
        <v>596</v>
      </c>
      <c r="AE283" s="4" t="s">
        <v>596</v>
      </c>
      <c r="AF283" s="4" t="s">
        <v>596</v>
      </c>
    </row>
    <row r="284" spans="1:32">
      <c r="A284" s="5" t="str">
        <f>VLOOKUP(F284,[1]仓库信息!C:H,6,FALSE)</f>
        <v>天津</v>
      </c>
      <c r="B284" s="6">
        <v>43756</v>
      </c>
      <c r="C284" s="4" t="s">
        <v>937</v>
      </c>
      <c r="D284" s="4" t="s">
        <v>382</v>
      </c>
      <c r="E284" s="4" t="s">
        <v>938</v>
      </c>
      <c r="F284" s="4" t="s">
        <v>663</v>
      </c>
      <c r="G284" s="4" t="s">
        <v>939</v>
      </c>
      <c r="H284" s="4" t="s">
        <v>940</v>
      </c>
      <c r="I284" s="4" t="s">
        <v>666</v>
      </c>
      <c r="J284" s="4" t="s">
        <v>590</v>
      </c>
      <c r="K284" s="4" t="s">
        <v>949</v>
      </c>
      <c r="L284" s="4" t="s">
        <v>950</v>
      </c>
      <c r="M284" s="4" t="s">
        <v>638</v>
      </c>
      <c r="N284" s="4" t="s">
        <v>951</v>
      </c>
      <c r="O284" s="4" t="s">
        <v>952</v>
      </c>
      <c r="P284" s="4" t="s">
        <v>638</v>
      </c>
      <c r="Q284" s="4" t="s">
        <v>596</v>
      </c>
      <c r="R284" s="8">
        <v>4</v>
      </c>
      <c r="S284" s="4" t="s">
        <v>596</v>
      </c>
      <c r="T284" s="4" t="s">
        <v>596</v>
      </c>
      <c r="U284" s="4" t="s">
        <v>596</v>
      </c>
      <c r="V284" s="4" t="s">
        <v>596</v>
      </c>
      <c r="W284" s="4" t="s">
        <v>596</v>
      </c>
      <c r="X284" s="4" t="s">
        <v>596</v>
      </c>
      <c r="Y284" s="4" t="s">
        <v>596</v>
      </c>
      <c r="Z284" s="4" t="s">
        <v>596</v>
      </c>
      <c r="AA284" s="4" t="s">
        <v>596</v>
      </c>
      <c r="AB284" s="4" t="s">
        <v>596</v>
      </c>
      <c r="AC284" s="4" t="s">
        <v>596</v>
      </c>
      <c r="AD284" s="4" t="s">
        <v>596</v>
      </c>
      <c r="AE284" s="4" t="s">
        <v>596</v>
      </c>
      <c r="AF284" s="4" t="s">
        <v>596</v>
      </c>
    </row>
    <row r="285" spans="1:32">
      <c r="A285" s="5" t="str">
        <f>VLOOKUP(F285,[1]仓库信息!C:H,6,FALSE)</f>
        <v>郑州</v>
      </c>
      <c r="B285" s="6">
        <v>43756</v>
      </c>
      <c r="C285" s="4" t="s">
        <v>937</v>
      </c>
      <c r="D285" s="4" t="s">
        <v>382</v>
      </c>
      <c r="E285" s="4" t="s">
        <v>938</v>
      </c>
      <c r="F285" s="4" t="s">
        <v>676</v>
      </c>
      <c r="G285" s="4" t="s">
        <v>939</v>
      </c>
      <c r="H285" s="4" t="s">
        <v>940</v>
      </c>
      <c r="I285" s="4" t="s">
        <v>677</v>
      </c>
      <c r="J285" s="4" t="s">
        <v>590</v>
      </c>
      <c r="K285" s="4" t="s">
        <v>953</v>
      </c>
      <c r="L285" s="4" t="s">
        <v>954</v>
      </c>
      <c r="M285" s="4" t="s">
        <v>682</v>
      </c>
      <c r="N285" s="4" t="s">
        <v>955</v>
      </c>
      <c r="O285" s="4" t="s">
        <v>956</v>
      </c>
      <c r="P285" s="4" t="s">
        <v>682</v>
      </c>
      <c r="Q285" s="4" t="s">
        <v>596</v>
      </c>
      <c r="R285" s="8">
        <v>2</v>
      </c>
      <c r="S285" s="4" t="s">
        <v>596</v>
      </c>
      <c r="T285" s="4" t="s">
        <v>596</v>
      </c>
      <c r="U285" s="4" t="s">
        <v>596</v>
      </c>
      <c r="V285" s="4" t="s">
        <v>596</v>
      </c>
      <c r="W285" s="4" t="s">
        <v>596</v>
      </c>
      <c r="X285" s="4" t="s">
        <v>596</v>
      </c>
      <c r="Y285" s="4" t="s">
        <v>596</v>
      </c>
      <c r="Z285" s="4" t="s">
        <v>596</v>
      </c>
      <c r="AA285" s="4" t="s">
        <v>596</v>
      </c>
      <c r="AB285" s="4" t="s">
        <v>596</v>
      </c>
      <c r="AC285" s="4" t="s">
        <v>596</v>
      </c>
      <c r="AD285" s="4" t="s">
        <v>596</v>
      </c>
      <c r="AE285" s="4" t="s">
        <v>596</v>
      </c>
      <c r="AF285" s="4" t="s">
        <v>596</v>
      </c>
    </row>
    <row r="286" spans="1:32">
      <c r="A286" s="5" t="str">
        <f>VLOOKUP(F286,[1]仓库信息!C:H,6,FALSE)</f>
        <v>重庆</v>
      </c>
      <c r="B286" s="6">
        <v>43756</v>
      </c>
      <c r="C286" s="4" t="s">
        <v>937</v>
      </c>
      <c r="D286" s="4" t="s">
        <v>382</v>
      </c>
      <c r="E286" s="4" t="s">
        <v>938</v>
      </c>
      <c r="F286" s="4" t="s">
        <v>765</v>
      </c>
      <c r="G286" s="4" t="s">
        <v>939</v>
      </c>
      <c r="H286" s="4" t="s">
        <v>940</v>
      </c>
      <c r="I286" s="4" t="s">
        <v>768</v>
      </c>
      <c r="J286" s="4" t="s">
        <v>590</v>
      </c>
      <c r="K286" s="4" t="s">
        <v>796</v>
      </c>
      <c r="L286" s="4" t="s">
        <v>796</v>
      </c>
      <c r="M286" s="4" t="s">
        <v>596</v>
      </c>
      <c r="N286" s="4" t="s">
        <v>957</v>
      </c>
      <c r="O286" s="4" t="s">
        <v>957</v>
      </c>
      <c r="P286" s="4" t="s">
        <v>596</v>
      </c>
      <c r="Q286" s="4" t="s">
        <v>596</v>
      </c>
      <c r="R286" s="8">
        <v>1</v>
      </c>
      <c r="S286" s="4" t="s">
        <v>596</v>
      </c>
      <c r="T286" s="4" t="s">
        <v>596</v>
      </c>
      <c r="U286" s="4" t="s">
        <v>596</v>
      </c>
      <c r="V286" s="4" t="s">
        <v>596</v>
      </c>
      <c r="W286" s="4" t="s">
        <v>596</v>
      </c>
      <c r="X286" s="4" t="s">
        <v>827</v>
      </c>
      <c r="Y286" s="4" t="s">
        <v>596</v>
      </c>
      <c r="Z286" s="4" t="s">
        <v>596</v>
      </c>
      <c r="AA286" s="4" t="s">
        <v>596</v>
      </c>
      <c r="AB286" s="4" t="s">
        <v>596</v>
      </c>
      <c r="AC286" s="4" t="s">
        <v>596</v>
      </c>
      <c r="AD286" s="4" t="s">
        <v>596</v>
      </c>
      <c r="AE286" s="4" t="s">
        <v>596</v>
      </c>
      <c r="AF286" s="4" t="s">
        <v>596</v>
      </c>
    </row>
    <row r="287" spans="1:32">
      <c r="A287" s="5" t="str">
        <f>VLOOKUP(F287,[1]仓库信息!C:H,6,FALSE)</f>
        <v>长沙</v>
      </c>
      <c r="B287" s="6">
        <v>43756</v>
      </c>
      <c r="C287" s="4" t="s">
        <v>937</v>
      </c>
      <c r="D287" s="4" t="s">
        <v>382</v>
      </c>
      <c r="E287" s="4" t="s">
        <v>938</v>
      </c>
      <c r="F287" s="4" t="s">
        <v>606</v>
      </c>
      <c r="G287" s="4" t="s">
        <v>939</v>
      </c>
      <c r="H287" s="4" t="s">
        <v>940</v>
      </c>
      <c r="I287" s="4" t="s">
        <v>607</v>
      </c>
      <c r="J287" s="4" t="s">
        <v>590</v>
      </c>
      <c r="K287" s="4" t="s">
        <v>958</v>
      </c>
      <c r="L287" s="4" t="s">
        <v>958</v>
      </c>
      <c r="M287" s="4" t="s">
        <v>596</v>
      </c>
      <c r="N287" s="4" t="s">
        <v>959</v>
      </c>
      <c r="O287" s="4" t="s">
        <v>959</v>
      </c>
      <c r="P287" s="4" t="s">
        <v>596</v>
      </c>
      <c r="Q287" s="4" t="s">
        <v>596</v>
      </c>
      <c r="R287" s="8">
        <v>3</v>
      </c>
      <c r="S287" s="4" t="s">
        <v>596</v>
      </c>
      <c r="T287" s="4" t="s">
        <v>596</v>
      </c>
      <c r="U287" s="4" t="s">
        <v>596</v>
      </c>
      <c r="V287" s="4" t="s">
        <v>596</v>
      </c>
      <c r="W287" s="4" t="s">
        <v>596</v>
      </c>
      <c r="X287" s="4" t="s">
        <v>596</v>
      </c>
      <c r="Y287" s="4" t="s">
        <v>596</v>
      </c>
      <c r="Z287" s="4" t="s">
        <v>596</v>
      </c>
      <c r="AA287" s="4" t="s">
        <v>596</v>
      </c>
      <c r="AB287" s="4" t="s">
        <v>596</v>
      </c>
      <c r="AC287" s="4" t="s">
        <v>596</v>
      </c>
      <c r="AD287" s="4" t="s">
        <v>596</v>
      </c>
      <c r="AE287" s="4" t="s">
        <v>596</v>
      </c>
      <c r="AF287" s="4" t="s">
        <v>596</v>
      </c>
    </row>
    <row r="288" spans="1:32">
      <c r="A288" s="5" t="str">
        <f>VLOOKUP(F288,[1]仓库信息!C:H,6,FALSE)</f>
        <v>成都2</v>
      </c>
      <c r="B288" s="6">
        <v>43756</v>
      </c>
      <c r="C288" s="4" t="s">
        <v>937</v>
      </c>
      <c r="D288" s="4" t="s">
        <v>382</v>
      </c>
      <c r="E288" s="4" t="s">
        <v>938</v>
      </c>
      <c r="F288" s="4" t="s">
        <v>610</v>
      </c>
      <c r="G288" s="4" t="s">
        <v>939</v>
      </c>
      <c r="H288" s="4" t="s">
        <v>940</v>
      </c>
      <c r="I288" s="4" t="s">
        <v>611</v>
      </c>
      <c r="J288" s="4" t="s">
        <v>590</v>
      </c>
      <c r="K288" s="4" t="s">
        <v>960</v>
      </c>
      <c r="L288" s="4" t="s">
        <v>961</v>
      </c>
      <c r="M288" s="4" t="s">
        <v>682</v>
      </c>
      <c r="N288" s="4" t="s">
        <v>962</v>
      </c>
      <c r="O288" s="4" t="s">
        <v>962</v>
      </c>
      <c r="P288" s="4" t="s">
        <v>596</v>
      </c>
      <c r="Q288" s="4" t="s">
        <v>596</v>
      </c>
      <c r="R288" s="8">
        <v>6</v>
      </c>
      <c r="S288" s="4" t="s">
        <v>596</v>
      </c>
      <c r="T288" s="4" t="s">
        <v>596</v>
      </c>
      <c r="U288" s="4" t="s">
        <v>596</v>
      </c>
      <c r="V288" s="4" t="s">
        <v>596</v>
      </c>
      <c r="W288" s="4" t="s">
        <v>596</v>
      </c>
      <c r="X288" s="4" t="s">
        <v>596</v>
      </c>
      <c r="Y288" s="4" t="s">
        <v>596</v>
      </c>
      <c r="Z288" s="4" t="s">
        <v>596</v>
      </c>
      <c r="AA288" s="4" t="s">
        <v>682</v>
      </c>
      <c r="AB288" s="4" t="s">
        <v>596</v>
      </c>
      <c r="AC288" s="4" t="s">
        <v>596</v>
      </c>
      <c r="AD288" s="4" t="s">
        <v>596</v>
      </c>
      <c r="AE288" s="4" t="s">
        <v>596</v>
      </c>
      <c r="AF288" s="4" t="s">
        <v>596</v>
      </c>
    </row>
    <row r="289" spans="1:32">
      <c r="A289" s="5" t="str">
        <f>VLOOKUP(F289,[1]仓库信息!C:H,6,FALSE)</f>
        <v>合肥</v>
      </c>
      <c r="B289" s="6">
        <v>43756</v>
      </c>
      <c r="C289" s="4" t="s">
        <v>937</v>
      </c>
      <c r="D289" s="4" t="s">
        <v>382</v>
      </c>
      <c r="E289" s="4" t="s">
        <v>938</v>
      </c>
      <c r="F289" s="4" t="s">
        <v>700</v>
      </c>
      <c r="G289" s="4" t="s">
        <v>939</v>
      </c>
      <c r="H289" s="4" t="s">
        <v>940</v>
      </c>
      <c r="I289" s="4" t="s">
        <v>701</v>
      </c>
      <c r="J289" s="4" t="s">
        <v>590</v>
      </c>
      <c r="K289" s="4" t="s">
        <v>963</v>
      </c>
      <c r="L289" s="4" t="s">
        <v>964</v>
      </c>
      <c r="M289" s="4" t="s">
        <v>604</v>
      </c>
      <c r="N289" s="4" t="s">
        <v>965</v>
      </c>
      <c r="O289" s="4" t="s">
        <v>966</v>
      </c>
      <c r="P289" s="4" t="s">
        <v>604</v>
      </c>
      <c r="Q289" s="4" t="s">
        <v>596</v>
      </c>
      <c r="R289" s="8">
        <v>1</v>
      </c>
      <c r="S289" s="4" t="s">
        <v>596</v>
      </c>
      <c r="T289" s="4" t="s">
        <v>596</v>
      </c>
      <c r="U289" s="4" t="s">
        <v>596</v>
      </c>
      <c r="V289" s="4" t="s">
        <v>596</v>
      </c>
      <c r="W289" s="4" t="s">
        <v>596</v>
      </c>
      <c r="X289" s="4" t="s">
        <v>596</v>
      </c>
      <c r="Y289" s="4" t="s">
        <v>596</v>
      </c>
      <c r="Z289" s="4" t="s">
        <v>596</v>
      </c>
      <c r="AA289" s="4" t="s">
        <v>596</v>
      </c>
      <c r="AB289" s="4" t="s">
        <v>596</v>
      </c>
      <c r="AC289" s="4" t="s">
        <v>596</v>
      </c>
      <c r="AD289" s="4" t="s">
        <v>596</v>
      </c>
      <c r="AE289" s="4" t="s">
        <v>596</v>
      </c>
      <c r="AF289" s="4" t="s">
        <v>596</v>
      </c>
    </row>
    <row r="290" spans="1:32">
      <c r="A290" s="5" t="str">
        <f>VLOOKUP(F290,[1]仓库信息!C:H,6,FALSE)</f>
        <v>杭州</v>
      </c>
      <c r="B290" s="6">
        <v>43756</v>
      </c>
      <c r="C290" s="4" t="s">
        <v>937</v>
      </c>
      <c r="D290" s="4" t="s">
        <v>382</v>
      </c>
      <c r="E290" s="4" t="s">
        <v>938</v>
      </c>
      <c r="F290" s="4" t="s">
        <v>614</v>
      </c>
      <c r="G290" s="4" t="s">
        <v>939</v>
      </c>
      <c r="H290" s="4" t="s">
        <v>940</v>
      </c>
      <c r="I290" s="4" t="s">
        <v>615</v>
      </c>
      <c r="J290" s="4" t="s">
        <v>590</v>
      </c>
      <c r="K290" s="4" t="s">
        <v>967</v>
      </c>
      <c r="L290" s="4" t="s">
        <v>968</v>
      </c>
      <c r="M290" s="4" t="s">
        <v>682</v>
      </c>
      <c r="N290" s="4" t="s">
        <v>969</v>
      </c>
      <c r="O290" s="4" t="s">
        <v>970</v>
      </c>
      <c r="P290" s="4" t="s">
        <v>682</v>
      </c>
      <c r="Q290" s="4" t="s">
        <v>596</v>
      </c>
      <c r="R290" s="8">
        <v>56</v>
      </c>
      <c r="S290" s="4" t="s">
        <v>596</v>
      </c>
      <c r="T290" s="4" t="s">
        <v>596</v>
      </c>
      <c r="U290" s="4" t="s">
        <v>596</v>
      </c>
      <c r="V290" s="4" t="s">
        <v>596</v>
      </c>
      <c r="W290" s="4" t="s">
        <v>596</v>
      </c>
      <c r="X290" s="4" t="s">
        <v>971</v>
      </c>
      <c r="Y290" s="4" t="s">
        <v>596</v>
      </c>
      <c r="Z290" s="4" t="s">
        <v>596</v>
      </c>
      <c r="AA290" s="4" t="s">
        <v>596</v>
      </c>
      <c r="AB290" s="4" t="s">
        <v>596</v>
      </c>
      <c r="AC290" s="4" t="s">
        <v>596</v>
      </c>
      <c r="AD290" s="4" t="s">
        <v>596</v>
      </c>
      <c r="AE290" s="4" t="s">
        <v>596</v>
      </c>
      <c r="AF290" s="4" t="s">
        <v>596</v>
      </c>
    </row>
    <row r="291" spans="1:32">
      <c r="A291" s="5" t="str">
        <f>VLOOKUP(F291,[1]仓库信息!C:H,6,FALSE)</f>
        <v>惠州</v>
      </c>
      <c r="B291" s="6">
        <v>43756</v>
      </c>
      <c r="C291" s="4" t="s">
        <v>937</v>
      </c>
      <c r="D291" s="4" t="s">
        <v>382</v>
      </c>
      <c r="E291" s="4" t="s">
        <v>938</v>
      </c>
      <c r="F291" s="4" t="s">
        <v>618</v>
      </c>
      <c r="G291" s="4" t="s">
        <v>939</v>
      </c>
      <c r="H291" s="4" t="s">
        <v>940</v>
      </c>
      <c r="I291" s="4" t="s">
        <v>619</v>
      </c>
      <c r="J291" s="4" t="s">
        <v>590</v>
      </c>
      <c r="K291" s="4" t="s">
        <v>972</v>
      </c>
      <c r="L291" s="4" t="s">
        <v>973</v>
      </c>
      <c r="M291" s="4" t="s">
        <v>631</v>
      </c>
      <c r="N291" s="4" t="s">
        <v>974</v>
      </c>
      <c r="O291" s="4" t="s">
        <v>975</v>
      </c>
      <c r="P291" s="4" t="s">
        <v>631</v>
      </c>
      <c r="Q291" s="4" t="s">
        <v>596</v>
      </c>
      <c r="R291" s="8">
        <v>8</v>
      </c>
      <c r="S291" s="4" t="s">
        <v>596</v>
      </c>
      <c r="T291" s="4" t="s">
        <v>596</v>
      </c>
      <c r="U291" s="4" t="s">
        <v>596</v>
      </c>
      <c r="V291" s="4" t="s">
        <v>596</v>
      </c>
      <c r="W291" s="4" t="s">
        <v>596</v>
      </c>
      <c r="X291" s="4" t="s">
        <v>596</v>
      </c>
      <c r="Y291" s="4" t="s">
        <v>596</v>
      </c>
      <c r="Z291" s="4" t="s">
        <v>596</v>
      </c>
      <c r="AA291" s="4" t="s">
        <v>596</v>
      </c>
      <c r="AB291" s="4" t="s">
        <v>596</v>
      </c>
      <c r="AC291" s="4" t="s">
        <v>596</v>
      </c>
      <c r="AD291" s="4" t="s">
        <v>596</v>
      </c>
      <c r="AE291" s="4" t="s">
        <v>596</v>
      </c>
      <c r="AF291" s="4" t="s">
        <v>596</v>
      </c>
    </row>
    <row r="292" spans="1:32">
      <c r="A292" s="5" t="str">
        <f>VLOOKUP(F292,[1]仓库信息!C:H,6,FALSE)</f>
        <v>江门</v>
      </c>
      <c r="B292" s="6">
        <v>43756</v>
      </c>
      <c r="C292" s="4" t="s">
        <v>937</v>
      </c>
      <c r="D292" s="4" t="s">
        <v>382</v>
      </c>
      <c r="E292" s="4" t="s">
        <v>938</v>
      </c>
      <c r="F292" s="4" t="s">
        <v>624</v>
      </c>
      <c r="G292" s="4" t="s">
        <v>939</v>
      </c>
      <c r="H292" s="4" t="s">
        <v>940</v>
      </c>
      <c r="I292" s="4" t="s">
        <v>625</v>
      </c>
      <c r="J292" s="4" t="s">
        <v>590</v>
      </c>
      <c r="K292" s="4" t="s">
        <v>976</v>
      </c>
      <c r="L292" s="4" t="s">
        <v>977</v>
      </c>
      <c r="M292" s="4" t="s">
        <v>604</v>
      </c>
      <c r="N292" s="4" t="s">
        <v>978</v>
      </c>
      <c r="O292" s="4" t="s">
        <v>979</v>
      </c>
      <c r="P292" s="4" t="s">
        <v>604</v>
      </c>
      <c r="Q292" s="4" t="s">
        <v>596</v>
      </c>
      <c r="R292" s="8">
        <v>6</v>
      </c>
      <c r="S292" s="4" t="s">
        <v>596</v>
      </c>
      <c r="T292" s="4" t="s">
        <v>596</v>
      </c>
      <c r="U292" s="4" t="s">
        <v>596</v>
      </c>
      <c r="V292" s="4" t="s">
        <v>596</v>
      </c>
      <c r="W292" s="4" t="s">
        <v>596</v>
      </c>
      <c r="X292" s="4" t="s">
        <v>596</v>
      </c>
      <c r="Y292" s="4" t="s">
        <v>596</v>
      </c>
      <c r="Z292" s="4" t="s">
        <v>596</v>
      </c>
      <c r="AA292" s="4" t="s">
        <v>596</v>
      </c>
      <c r="AB292" s="4" t="s">
        <v>596</v>
      </c>
      <c r="AC292" s="4" t="s">
        <v>596</v>
      </c>
      <c r="AD292" s="4" t="s">
        <v>596</v>
      </c>
      <c r="AE292" s="4" t="s">
        <v>596</v>
      </c>
      <c r="AF292" s="4" t="s">
        <v>596</v>
      </c>
    </row>
    <row r="293" spans="1:32">
      <c r="A293" s="5" t="str">
        <f>VLOOKUP(F293,[1]仓库信息!C:H,6,FALSE)</f>
        <v>泉州</v>
      </c>
      <c r="B293" s="6">
        <v>43756</v>
      </c>
      <c r="C293" s="4" t="s">
        <v>937</v>
      </c>
      <c r="D293" s="4" t="s">
        <v>382</v>
      </c>
      <c r="E293" s="4" t="s">
        <v>938</v>
      </c>
      <c r="F293" s="4" t="s">
        <v>628</v>
      </c>
      <c r="G293" s="4" t="s">
        <v>939</v>
      </c>
      <c r="H293" s="4" t="s">
        <v>940</v>
      </c>
      <c r="I293" s="4" t="s">
        <v>629</v>
      </c>
      <c r="J293" s="4" t="s">
        <v>590</v>
      </c>
      <c r="K293" s="4" t="s">
        <v>980</v>
      </c>
      <c r="L293" s="4" t="s">
        <v>981</v>
      </c>
      <c r="M293" s="4" t="s">
        <v>651</v>
      </c>
      <c r="N293" s="4" t="s">
        <v>982</v>
      </c>
      <c r="O293" s="4" t="s">
        <v>983</v>
      </c>
      <c r="P293" s="4" t="s">
        <v>651</v>
      </c>
      <c r="Q293" s="4" t="s">
        <v>596</v>
      </c>
      <c r="R293" s="8">
        <v>3</v>
      </c>
      <c r="S293" s="4" t="s">
        <v>596</v>
      </c>
      <c r="T293" s="4" t="s">
        <v>596</v>
      </c>
      <c r="U293" s="4" t="s">
        <v>596</v>
      </c>
      <c r="V293" s="4" t="s">
        <v>596</v>
      </c>
      <c r="W293" s="4" t="s">
        <v>596</v>
      </c>
      <c r="X293" s="4" t="s">
        <v>596</v>
      </c>
      <c r="Y293" s="4" t="s">
        <v>596</v>
      </c>
      <c r="Z293" s="4" t="s">
        <v>596</v>
      </c>
      <c r="AA293" s="4" t="s">
        <v>596</v>
      </c>
      <c r="AB293" s="4" t="s">
        <v>596</v>
      </c>
      <c r="AC293" s="4" t="s">
        <v>596</v>
      </c>
      <c r="AD293" s="4" t="s">
        <v>596</v>
      </c>
      <c r="AE293" s="4" t="s">
        <v>596</v>
      </c>
      <c r="AF293" s="4" t="s">
        <v>596</v>
      </c>
    </row>
    <row r="294" spans="1:32">
      <c r="A294" s="5" t="str">
        <f>VLOOKUP(F294,[1]仓库信息!C:H,6,FALSE)</f>
        <v>贵阳</v>
      </c>
      <c r="B294" s="6">
        <v>43756</v>
      </c>
      <c r="C294" s="4" t="s">
        <v>937</v>
      </c>
      <c r="D294" s="4" t="s">
        <v>382</v>
      </c>
      <c r="E294" s="4" t="s">
        <v>938</v>
      </c>
      <c r="F294" s="4" t="s">
        <v>680</v>
      </c>
      <c r="G294" s="4" t="s">
        <v>939</v>
      </c>
      <c r="H294" s="4" t="s">
        <v>940</v>
      </c>
      <c r="I294" s="4" t="s">
        <v>681</v>
      </c>
      <c r="J294" s="4" t="s">
        <v>590</v>
      </c>
      <c r="K294" s="4" t="s">
        <v>796</v>
      </c>
      <c r="L294" s="4" t="s">
        <v>796</v>
      </c>
      <c r="M294" s="4" t="s">
        <v>596</v>
      </c>
      <c r="N294" s="4" t="s">
        <v>855</v>
      </c>
      <c r="O294" s="4" t="s">
        <v>855</v>
      </c>
      <c r="P294" s="4" t="s">
        <v>596</v>
      </c>
      <c r="Q294" s="4" t="s">
        <v>596</v>
      </c>
      <c r="R294" s="8">
        <v>3</v>
      </c>
      <c r="S294" s="4" t="s">
        <v>596</v>
      </c>
      <c r="T294" s="4" t="s">
        <v>596</v>
      </c>
      <c r="U294" s="4" t="s">
        <v>596</v>
      </c>
      <c r="V294" s="4" t="s">
        <v>596</v>
      </c>
      <c r="W294" s="4" t="s">
        <v>637</v>
      </c>
      <c r="X294" s="4" t="s">
        <v>596</v>
      </c>
      <c r="Y294" s="4" t="s">
        <v>596</v>
      </c>
      <c r="Z294" s="4" t="s">
        <v>596</v>
      </c>
      <c r="AA294" s="4" t="s">
        <v>596</v>
      </c>
      <c r="AB294" s="4" t="s">
        <v>596</v>
      </c>
      <c r="AC294" s="4" t="s">
        <v>596</v>
      </c>
      <c r="AD294" s="4" t="s">
        <v>596</v>
      </c>
      <c r="AE294" s="4" t="s">
        <v>596</v>
      </c>
      <c r="AF294" s="4" t="s">
        <v>596</v>
      </c>
    </row>
    <row r="295" spans="1:32">
      <c r="A295" s="5" t="str">
        <f>VLOOKUP(F295,[1]仓库信息!C:H,6,FALSE)</f>
        <v>南京</v>
      </c>
      <c r="B295" s="6">
        <v>43756</v>
      </c>
      <c r="C295" s="4" t="s">
        <v>937</v>
      </c>
      <c r="D295" s="4" t="s">
        <v>382</v>
      </c>
      <c r="E295" s="4" t="s">
        <v>938</v>
      </c>
      <c r="F295" s="4" t="s">
        <v>683</v>
      </c>
      <c r="G295" s="4" t="s">
        <v>939</v>
      </c>
      <c r="H295" s="4" t="s">
        <v>940</v>
      </c>
      <c r="I295" s="4" t="s">
        <v>684</v>
      </c>
      <c r="J295" s="4" t="s">
        <v>590</v>
      </c>
      <c r="K295" s="4" t="s">
        <v>984</v>
      </c>
      <c r="L295" s="4" t="s">
        <v>984</v>
      </c>
      <c r="M295" s="4" t="s">
        <v>596</v>
      </c>
      <c r="N295" s="4" t="s">
        <v>985</v>
      </c>
      <c r="O295" s="4" t="s">
        <v>985</v>
      </c>
      <c r="P295" s="4" t="s">
        <v>596</v>
      </c>
      <c r="Q295" s="4" t="s">
        <v>596</v>
      </c>
      <c r="R295" s="8">
        <v>2</v>
      </c>
      <c r="S295" s="4" t="s">
        <v>596</v>
      </c>
      <c r="T295" s="4" t="s">
        <v>596</v>
      </c>
      <c r="U295" s="4" t="s">
        <v>596</v>
      </c>
      <c r="V295" s="4" t="s">
        <v>596</v>
      </c>
      <c r="W295" s="4" t="s">
        <v>596</v>
      </c>
      <c r="X295" s="4" t="s">
        <v>596</v>
      </c>
      <c r="Y295" s="4" t="s">
        <v>596</v>
      </c>
      <c r="Z295" s="4" t="s">
        <v>596</v>
      </c>
      <c r="AA295" s="4" t="s">
        <v>596</v>
      </c>
      <c r="AB295" s="4" t="s">
        <v>596</v>
      </c>
      <c r="AC295" s="4" t="s">
        <v>596</v>
      </c>
      <c r="AD295" s="4" t="s">
        <v>596</v>
      </c>
      <c r="AE295" s="4" t="s">
        <v>596</v>
      </c>
      <c r="AF295" s="4" t="s">
        <v>596</v>
      </c>
    </row>
    <row r="296" spans="1:32">
      <c r="A296" s="5" t="str">
        <f>VLOOKUP(F296,[1]仓库信息!C:H,6,FALSE)</f>
        <v>沈阳</v>
      </c>
      <c r="B296" s="6">
        <v>43756</v>
      </c>
      <c r="C296" s="4" t="s">
        <v>937</v>
      </c>
      <c r="D296" s="4" t="s">
        <v>382</v>
      </c>
      <c r="E296" s="4" t="s">
        <v>938</v>
      </c>
      <c r="F296" s="4" t="s">
        <v>635</v>
      </c>
      <c r="G296" s="4" t="s">
        <v>939</v>
      </c>
      <c r="H296" s="4" t="s">
        <v>940</v>
      </c>
      <c r="I296" s="4" t="s">
        <v>636</v>
      </c>
      <c r="J296" s="4" t="s">
        <v>590</v>
      </c>
      <c r="K296" s="4" t="s">
        <v>986</v>
      </c>
      <c r="L296" s="4" t="s">
        <v>986</v>
      </c>
      <c r="M296" s="4" t="s">
        <v>596</v>
      </c>
      <c r="N296" s="4" t="s">
        <v>987</v>
      </c>
      <c r="O296" s="4" t="s">
        <v>987</v>
      </c>
      <c r="P296" s="4" t="s">
        <v>596</v>
      </c>
      <c r="Q296" s="4" t="s">
        <v>596</v>
      </c>
      <c r="R296" s="8">
        <v>3</v>
      </c>
      <c r="S296" s="4" t="s">
        <v>596</v>
      </c>
      <c r="T296" s="4" t="s">
        <v>596</v>
      </c>
      <c r="U296" s="4" t="s">
        <v>596</v>
      </c>
      <c r="V296" s="4" t="s">
        <v>596</v>
      </c>
      <c r="W296" s="4" t="s">
        <v>596</v>
      </c>
      <c r="X296" s="4" t="s">
        <v>731</v>
      </c>
      <c r="Y296" s="4" t="s">
        <v>596</v>
      </c>
      <c r="Z296" s="4" t="s">
        <v>596</v>
      </c>
      <c r="AA296" s="4" t="s">
        <v>596</v>
      </c>
      <c r="AB296" s="4" t="s">
        <v>596</v>
      </c>
      <c r="AC296" s="4" t="s">
        <v>596</v>
      </c>
      <c r="AD296" s="4" t="s">
        <v>596</v>
      </c>
      <c r="AE296" s="4" t="s">
        <v>596</v>
      </c>
      <c r="AF296" s="4" t="s">
        <v>596</v>
      </c>
    </row>
    <row r="297" spans="1:32">
      <c r="A297" s="5" t="str">
        <f>VLOOKUP(F297,[1]仓库信息!C:H,6,FALSE)</f>
        <v>北京</v>
      </c>
      <c r="B297" s="6">
        <v>43756</v>
      </c>
      <c r="C297" s="4" t="s">
        <v>937</v>
      </c>
      <c r="D297" s="4" t="s">
        <v>382</v>
      </c>
      <c r="E297" s="4" t="s">
        <v>938</v>
      </c>
      <c r="F297" s="4" t="s">
        <v>656</v>
      </c>
      <c r="G297" s="4" t="s">
        <v>939</v>
      </c>
      <c r="H297" s="4" t="s">
        <v>940</v>
      </c>
      <c r="I297" s="4" t="s">
        <v>657</v>
      </c>
      <c r="J297" s="4" t="s">
        <v>590</v>
      </c>
      <c r="K297" s="4" t="s">
        <v>988</v>
      </c>
      <c r="L297" s="4" t="s">
        <v>989</v>
      </c>
      <c r="M297" s="4" t="s">
        <v>658</v>
      </c>
      <c r="N297" s="4" t="s">
        <v>990</v>
      </c>
      <c r="O297" s="4" t="s">
        <v>991</v>
      </c>
      <c r="P297" s="4" t="s">
        <v>658</v>
      </c>
      <c r="Q297" s="4" t="s">
        <v>596</v>
      </c>
      <c r="R297" s="8">
        <v>2</v>
      </c>
      <c r="S297" s="4" t="s">
        <v>596</v>
      </c>
      <c r="T297" s="4" t="s">
        <v>596</v>
      </c>
      <c r="U297" s="4" t="s">
        <v>596</v>
      </c>
      <c r="V297" s="4" t="s">
        <v>596</v>
      </c>
      <c r="W297" s="4" t="s">
        <v>596</v>
      </c>
      <c r="X297" s="4" t="s">
        <v>596</v>
      </c>
      <c r="Y297" s="4" t="s">
        <v>596</v>
      </c>
      <c r="Z297" s="4" t="s">
        <v>596</v>
      </c>
      <c r="AA297" s="4" t="s">
        <v>596</v>
      </c>
      <c r="AB297" s="4" t="s">
        <v>596</v>
      </c>
      <c r="AC297" s="4" t="s">
        <v>596</v>
      </c>
      <c r="AD297" s="4" t="s">
        <v>596</v>
      </c>
      <c r="AE297" s="4" t="s">
        <v>596</v>
      </c>
      <c r="AF297" s="4" t="s">
        <v>596</v>
      </c>
    </row>
    <row r="298" spans="1:32">
      <c r="A298" s="5" t="str">
        <f>VLOOKUP(F298,[1]仓库信息!C:H,6,FALSE)</f>
        <v>嘉兴</v>
      </c>
      <c r="B298" s="6">
        <v>43756</v>
      </c>
      <c r="C298" s="4" t="s">
        <v>937</v>
      </c>
      <c r="D298" s="4" t="s">
        <v>382</v>
      </c>
      <c r="E298" s="4" t="s">
        <v>938</v>
      </c>
      <c r="F298" s="4" t="s">
        <v>739</v>
      </c>
      <c r="G298" s="4" t="s">
        <v>939</v>
      </c>
      <c r="H298" s="4" t="s">
        <v>940</v>
      </c>
      <c r="I298" s="4" t="s">
        <v>740</v>
      </c>
      <c r="J298" s="4" t="s">
        <v>590</v>
      </c>
      <c r="K298" s="4" t="s">
        <v>992</v>
      </c>
      <c r="L298" s="4" t="s">
        <v>993</v>
      </c>
      <c r="M298" s="4" t="s">
        <v>638</v>
      </c>
      <c r="N298" s="4" t="s">
        <v>994</v>
      </c>
      <c r="O298" s="4" t="s">
        <v>995</v>
      </c>
      <c r="P298" s="4" t="s">
        <v>638</v>
      </c>
      <c r="Q298" s="4" t="s">
        <v>596</v>
      </c>
      <c r="R298" s="8">
        <v>2</v>
      </c>
      <c r="S298" s="4" t="s">
        <v>596</v>
      </c>
      <c r="T298" s="4" t="s">
        <v>596</v>
      </c>
      <c r="U298" s="4" t="s">
        <v>596</v>
      </c>
      <c r="V298" s="4" t="s">
        <v>596</v>
      </c>
      <c r="W298" s="4" t="s">
        <v>596</v>
      </c>
      <c r="X298" s="4" t="s">
        <v>596</v>
      </c>
      <c r="Y298" s="4" t="s">
        <v>596</v>
      </c>
      <c r="Z298" s="4" t="s">
        <v>596</v>
      </c>
      <c r="AA298" s="4" t="s">
        <v>596</v>
      </c>
      <c r="AB298" s="4" t="s">
        <v>596</v>
      </c>
      <c r="AC298" s="4" t="s">
        <v>596</v>
      </c>
      <c r="AD298" s="4" t="s">
        <v>596</v>
      </c>
      <c r="AE298" s="4" t="s">
        <v>596</v>
      </c>
      <c r="AF298" s="4" t="s">
        <v>596</v>
      </c>
    </row>
    <row r="299" spans="1:32">
      <c r="A299" s="5" t="str">
        <f>VLOOKUP(F299,[1]仓库信息!C:H,6,FALSE)</f>
        <v>武汉</v>
      </c>
      <c r="B299" s="6">
        <v>43756</v>
      </c>
      <c r="C299" s="4" t="s">
        <v>937</v>
      </c>
      <c r="D299" s="4" t="s">
        <v>382</v>
      </c>
      <c r="E299" s="4" t="s">
        <v>938</v>
      </c>
      <c r="F299" s="4" t="s">
        <v>686</v>
      </c>
      <c r="G299" s="4" t="s">
        <v>939</v>
      </c>
      <c r="H299" s="4" t="s">
        <v>940</v>
      </c>
      <c r="I299" s="4" t="s">
        <v>687</v>
      </c>
      <c r="J299" s="4" t="s">
        <v>590</v>
      </c>
      <c r="K299" s="4" t="s">
        <v>947</v>
      </c>
      <c r="L299" s="4" t="s">
        <v>996</v>
      </c>
      <c r="M299" s="4" t="s">
        <v>638</v>
      </c>
      <c r="N299" s="4" t="s">
        <v>997</v>
      </c>
      <c r="O299" s="4" t="s">
        <v>997</v>
      </c>
      <c r="P299" s="4" t="s">
        <v>596</v>
      </c>
      <c r="Q299" s="4" t="s">
        <v>596</v>
      </c>
      <c r="R299" s="8">
        <v>12</v>
      </c>
      <c r="S299" s="4" t="s">
        <v>596</v>
      </c>
      <c r="T299" s="4" t="s">
        <v>596</v>
      </c>
      <c r="U299" s="4" t="s">
        <v>596</v>
      </c>
      <c r="V299" s="4" t="s">
        <v>596</v>
      </c>
      <c r="W299" s="4" t="s">
        <v>596</v>
      </c>
      <c r="X299" s="4" t="s">
        <v>596</v>
      </c>
      <c r="Y299" s="4" t="s">
        <v>596</v>
      </c>
      <c r="Z299" s="4" t="s">
        <v>596</v>
      </c>
      <c r="AA299" s="4" t="s">
        <v>638</v>
      </c>
      <c r="AB299" s="4" t="s">
        <v>596</v>
      </c>
      <c r="AC299" s="4" t="s">
        <v>596</v>
      </c>
      <c r="AD299" s="4" t="s">
        <v>596</v>
      </c>
      <c r="AE299" s="4" t="s">
        <v>596</v>
      </c>
      <c r="AF299" s="4" t="s">
        <v>596</v>
      </c>
    </row>
    <row r="300" spans="1:32">
      <c r="A300" s="5" t="str">
        <f>VLOOKUP(F300,[1]仓库信息!C:H,6,FALSE)</f>
        <v>青岛</v>
      </c>
      <c r="B300" s="6">
        <v>43756</v>
      </c>
      <c r="C300" s="4" t="s">
        <v>937</v>
      </c>
      <c r="D300" s="4" t="s">
        <v>382</v>
      </c>
      <c r="E300" s="4" t="s">
        <v>938</v>
      </c>
      <c r="F300" s="4" t="s">
        <v>659</v>
      </c>
      <c r="G300" s="4" t="s">
        <v>939</v>
      </c>
      <c r="H300" s="4" t="s">
        <v>940</v>
      </c>
      <c r="I300" s="4" t="s">
        <v>660</v>
      </c>
      <c r="J300" s="4" t="s">
        <v>590</v>
      </c>
      <c r="K300" s="4" t="s">
        <v>998</v>
      </c>
      <c r="L300" s="4" t="s">
        <v>999</v>
      </c>
      <c r="M300" s="4" t="s">
        <v>651</v>
      </c>
      <c r="N300" s="4" t="s">
        <v>1000</v>
      </c>
      <c r="O300" s="4" t="s">
        <v>1001</v>
      </c>
      <c r="P300" s="4" t="s">
        <v>682</v>
      </c>
      <c r="Q300" s="4" t="s">
        <v>596</v>
      </c>
      <c r="R300" s="8">
        <v>1</v>
      </c>
      <c r="S300" s="4" t="s">
        <v>596</v>
      </c>
      <c r="T300" s="4" t="s">
        <v>596</v>
      </c>
      <c r="U300" s="4" t="s">
        <v>596</v>
      </c>
      <c r="V300" s="4" t="s">
        <v>596</v>
      </c>
      <c r="W300" s="4" t="s">
        <v>596</v>
      </c>
      <c r="X300" s="4" t="s">
        <v>596</v>
      </c>
      <c r="Y300" s="4" t="s">
        <v>596</v>
      </c>
      <c r="Z300" s="4" t="s">
        <v>596</v>
      </c>
      <c r="AA300" s="4" t="s">
        <v>658</v>
      </c>
      <c r="AB300" s="4" t="s">
        <v>596</v>
      </c>
      <c r="AC300" s="4" t="s">
        <v>596</v>
      </c>
      <c r="AD300" s="4" t="s">
        <v>596</v>
      </c>
      <c r="AE300" s="4" t="s">
        <v>596</v>
      </c>
      <c r="AF300" s="4" t="s">
        <v>596</v>
      </c>
    </row>
    <row r="301" spans="1:32">
      <c r="A301" s="5" t="str">
        <f>VLOOKUP(F301,[1]仓库信息!C:H,6,FALSE)</f>
        <v>无锡</v>
      </c>
      <c r="B301" s="6">
        <v>43756</v>
      </c>
      <c r="C301" s="4" t="s">
        <v>937</v>
      </c>
      <c r="D301" s="4" t="s">
        <v>382</v>
      </c>
      <c r="E301" s="4" t="s">
        <v>938</v>
      </c>
      <c r="F301" s="4" t="s">
        <v>692</v>
      </c>
      <c r="G301" s="4" t="s">
        <v>939</v>
      </c>
      <c r="H301" s="4" t="s">
        <v>940</v>
      </c>
      <c r="I301" s="4" t="s">
        <v>693</v>
      </c>
      <c r="J301" s="4" t="s">
        <v>590</v>
      </c>
      <c r="K301" s="4" t="s">
        <v>1002</v>
      </c>
      <c r="L301" s="4" t="s">
        <v>1003</v>
      </c>
      <c r="M301" s="4" t="s">
        <v>679</v>
      </c>
      <c r="N301" s="4" t="s">
        <v>1004</v>
      </c>
      <c r="O301" s="4" t="s">
        <v>1005</v>
      </c>
      <c r="P301" s="4" t="s">
        <v>679</v>
      </c>
      <c r="Q301" s="4" t="s">
        <v>596</v>
      </c>
      <c r="R301" s="8">
        <v>1</v>
      </c>
      <c r="S301" s="4" t="s">
        <v>596</v>
      </c>
      <c r="T301" s="4" t="s">
        <v>596</v>
      </c>
      <c r="U301" s="4" t="s">
        <v>596</v>
      </c>
      <c r="V301" s="4" t="s">
        <v>596</v>
      </c>
      <c r="W301" s="4" t="s">
        <v>596</v>
      </c>
      <c r="X301" s="4" t="s">
        <v>735</v>
      </c>
      <c r="Y301" s="4" t="s">
        <v>596</v>
      </c>
      <c r="Z301" s="4" t="s">
        <v>596</v>
      </c>
      <c r="AA301" s="4" t="s">
        <v>596</v>
      </c>
      <c r="AB301" s="4" t="s">
        <v>596</v>
      </c>
      <c r="AC301" s="4" t="s">
        <v>596</v>
      </c>
      <c r="AD301" s="4" t="s">
        <v>596</v>
      </c>
      <c r="AE301" s="4" t="s">
        <v>596</v>
      </c>
      <c r="AF301" s="4" t="s">
        <v>596</v>
      </c>
    </row>
    <row r="302" spans="1:32">
      <c r="A302" s="5" t="str">
        <f>VLOOKUP(F302,[1]仓库信息!C:H,6,FALSE)</f>
        <v>西安</v>
      </c>
      <c r="B302" s="6">
        <v>43756</v>
      </c>
      <c r="C302" s="4" t="s">
        <v>937</v>
      </c>
      <c r="D302" s="4" t="s">
        <v>382</v>
      </c>
      <c r="E302" s="4" t="s">
        <v>938</v>
      </c>
      <c r="F302" s="4" t="s">
        <v>694</v>
      </c>
      <c r="G302" s="4" t="s">
        <v>939</v>
      </c>
      <c r="H302" s="4" t="s">
        <v>940</v>
      </c>
      <c r="I302" s="4" t="s">
        <v>695</v>
      </c>
      <c r="J302" s="4" t="s">
        <v>590</v>
      </c>
      <c r="K302" s="4" t="s">
        <v>1006</v>
      </c>
      <c r="L302" s="4" t="s">
        <v>1006</v>
      </c>
      <c r="M302" s="4" t="s">
        <v>596</v>
      </c>
      <c r="N302" s="4" t="s">
        <v>1007</v>
      </c>
      <c r="O302" s="4" t="s">
        <v>1007</v>
      </c>
      <c r="P302" s="4" t="s">
        <v>596</v>
      </c>
      <c r="Q302" s="4" t="s">
        <v>596</v>
      </c>
      <c r="R302" s="8">
        <v>1</v>
      </c>
      <c r="S302" s="4" t="s">
        <v>596</v>
      </c>
      <c r="T302" s="4" t="s">
        <v>596</v>
      </c>
      <c r="U302" s="4" t="s">
        <v>596</v>
      </c>
      <c r="V302" s="4" t="s">
        <v>596</v>
      </c>
      <c r="W302" s="4" t="s">
        <v>596</v>
      </c>
      <c r="X302" s="4" t="s">
        <v>730</v>
      </c>
      <c r="Y302" s="4" t="s">
        <v>596</v>
      </c>
      <c r="Z302" s="4" t="s">
        <v>596</v>
      </c>
      <c r="AA302" s="4" t="s">
        <v>596</v>
      </c>
      <c r="AB302" s="4" t="s">
        <v>596</v>
      </c>
      <c r="AC302" s="4" t="s">
        <v>596</v>
      </c>
      <c r="AD302" s="4" t="s">
        <v>596</v>
      </c>
      <c r="AE302" s="4" t="s">
        <v>596</v>
      </c>
      <c r="AF302" s="4" t="s">
        <v>596</v>
      </c>
    </row>
    <row r="303" spans="1:32">
      <c r="A303" s="5" t="str">
        <f>VLOOKUP(F303,[1]仓库信息!C:H,6,FALSE)</f>
        <v>嘉定</v>
      </c>
      <c r="B303" s="6">
        <v>43756</v>
      </c>
      <c r="C303" s="4" t="s">
        <v>1008</v>
      </c>
      <c r="D303" s="4" t="s">
        <v>433</v>
      </c>
      <c r="E303" s="4" t="s">
        <v>1009</v>
      </c>
      <c r="F303" s="4" t="s">
        <v>586</v>
      </c>
      <c r="G303" s="4" t="s">
        <v>1010</v>
      </c>
      <c r="H303" s="4" t="s">
        <v>1011</v>
      </c>
      <c r="I303" s="4" t="s">
        <v>589</v>
      </c>
      <c r="J303" s="4" t="s">
        <v>590</v>
      </c>
      <c r="K303" s="4" t="s">
        <v>1012</v>
      </c>
      <c r="L303" s="4" t="s">
        <v>1013</v>
      </c>
      <c r="M303" s="4" t="s">
        <v>742</v>
      </c>
      <c r="N303" s="4" t="s">
        <v>1014</v>
      </c>
      <c r="O303" s="4" t="s">
        <v>1015</v>
      </c>
      <c r="P303" s="4" t="s">
        <v>754</v>
      </c>
      <c r="Q303" s="4" t="s">
        <v>596</v>
      </c>
      <c r="R303" s="8">
        <v>13</v>
      </c>
      <c r="S303" s="4" t="s">
        <v>596</v>
      </c>
      <c r="T303" s="4" t="s">
        <v>596</v>
      </c>
      <c r="U303" s="4" t="s">
        <v>638</v>
      </c>
      <c r="V303" s="4" t="s">
        <v>596</v>
      </c>
      <c r="W303" s="4" t="s">
        <v>596</v>
      </c>
      <c r="X303" s="4" t="s">
        <v>596</v>
      </c>
      <c r="Y303" s="4" t="s">
        <v>596</v>
      </c>
      <c r="Z303" s="4" t="s">
        <v>596</v>
      </c>
      <c r="AA303" s="4" t="s">
        <v>596</v>
      </c>
      <c r="AB303" s="4" t="s">
        <v>596</v>
      </c>
      <c r="AC303" s="4" t="s">
        <v>596</v>
      </c>
      <c r="AD303" s="4" t="s">
        <v>596</v>
      </c>
      <c r="AE303" s="4" t="s">
        <v>596</v>
      </c>
      <c r="AF303" s="4" t="s">
        <v>596</v>
      </c>
    </row>
    <row r="304" spans="1:32">
      <c r="A304" s="5" t="str">
        <f>VLOOKUP(F304,[1]仓库信息!C:H,6,FALSE)</f>
        <v>广州</v>
      </c>
      <c r="B304" s="6">
        <v>43756</v>
      </c>
      <c r="C304" s="4" t="s">
        <v>1008</v>
      </c>
      <c r="D304" s="4" t="s">
        <v>433</v>
      </c>
      <c r="E304" s="4" t="s">
        <v>1009</v>
      </c>
      <c r="F304" s="4" t="s">
        <v>597</v>
      </c>
      <c r="G304" s="4" t="s">
        <v>1010</v>
      </c>
      <c r="H304" s="4" t="s">
        <v>1011</v>
      </c>
      <c r="I304" s="4" t="s">
        <v>598</v>
      </c>
      <c r="J304" s="4" t="s">
        <v>590</v>
      </c>
      <c r="K304" s="4" t="s">
        <v>1016</v>
      </c>
      <c r="L304" s="4" t="s">
        <v>1017</v>
      </c>
      <c r="M304" s="4" t="s">
        <v>682</v>
      </c>
      <c r="N304" s="4" t="s">
        <v>1018</v>
      </c>
      <c r="O304" s="4" t="s">
        <v>1019</v>
      </c>
      <c r="P304" s="4" t="s">
        <v>658</v>
      </c>
      <c r="Q304" s="4" t="s">
        <v>596</v>
      </c>
      <c r="R304" s="8">
        <v>25</v>
      </c>
      <c r="S304" s="4" t="s">
        <v>596</v>
      </c>
      <c r="T304" s="4" t="s">
        <v>596</v>
      </c>
      <c r="U304" s="4" t="s">
        <v>638</v>
      </c>
      <c r="V304" s="4" t="s">
        <v>596</v>
      </c>
      <c r="W304" s="4" t="s">
        <v>1020</v>
      </c>
      <c r="X304" s="4" t="s">
        <v>596</v>
      </c>
      <c r="Y304" s="4" t="s">
        <v>596</v>
      </c>
      <c r="Z304" s="4" t="s">
        <v>596</v>
      </c>
      <c r="AA304" s="4" t="s">
        <v>596</v>
      </c>
      <c r="AB304" s="4" t="s">
        <v>596</v>
      </c>
      <c r="AC304" s="4" t="s">
        <v>596</v>
      </c>
      <c r="AD304" s="4" t="s">
        <v>596</v>
      </c>
      <c r="AE304" s="4" t="s">
        <v>596</v>
      </c>
      <c r="AF304" s="4" t="s">
        <v>596</v>
      </c>
    </row>
    <row r="305" spans="1:32">
      <c r="A305" s="5" t="str">
        <f>VLOOKUP(F305,[1]仓库信息!C:H,6,FALSE)</f>
        <v>天津</v>
      </c>
      <c r="B305" s="6">
        <v>43756</v>
      </c>
      <c r="C305" s="4" t="s">
        <v>1008</v>
      </c>
      <c r="D305" s="4" t="s">
        <v>433</v>
      </c>
      <c r="E305" s="4" t="s">
        <v>1009</v>
      </c>
      <c r="F305" s="4" t="s">
        <v>663</v>
      </c>
      <c r="G305" s="4" t="s">
        <v>1010</v>
      </c>
      <c r="H305" s="4" t="s">
        <v>1011</v>
      </c>
      <c r="I305" s="4" t="s">
        <v>666</v>
      </c>
      <c r="J305" s="4" t="s">
        <v>590</v>
      </c>
      <c r="K305" s="4" t="s">
        <v>1021</v>
      </c>
      <c r="L305" s="4" t="s">
        <v>1021</v>
      </c>
      <c r="M305" s="4" t="s">
        <v>596</v>
      </c>
      <c r="N305" s="4" t="s">
        <v>1022</v>
      </c>
      <c r="O305" s="4" t="s">
        <v>1022</v>
      </c>
      <c r="P305" s="4" t="s">
        <v>596</v>
      </c>
      <c r="Q305" s="4" t="s">
        <v>596</v>
      </c>
      <c r="R305" s="8">
        <v>12</v>
      </c>
      <c r="S305" s="4" t="s">
        <v>596</v>
      </c>
      <c r="T305" s="4" t="s">
        <v>596</v>
      </c>
      <c r="U305" s="4" t="s">
        <v>596</v>
      </c>
      <c r="V305" s="4" t="s">
        <v>596</v>
      </c>
      <c r="W305" s="4" t="s">
        <v>596</v>
      </c>
      <c r="X305" s="4" t="s">
        <v>596</v>
      </c>
      <c r="Y305" s="4" t="s">
        <v>596</v>
      </c>
      <c r="Z305" s="4" t="s">
        <v>596</v>
      </c>
      <c r="AA305" s="4" t="s">
        <v>596</v>
      </c>
      <c r="AB305" s="4" t="s">
        <v>596</v>
      </c>
      <c r="AC305" s="4" t="s">
        <v>596</v>
      </c>
      <c r="AD305" s="4" t="s">
        <v>596</v>
      </c>
      <c r="AE305" s="4" t="s">
        <v>596</v>
      </c>
      <c r="AF305" s="4" t="s">
        <v>596</v>
      </c>
    </row>
    <row r="306" spans="1:32">
      <c r="A306" s="5" t="str">
        <f>VLOOKUP(F306,[1]仓库信息!C:H,6,FALSE)</f>
        <v>郑州</v>
      </c>
      <c r="B306" s="6">
        <v>43756</v>
      </c>
      <c r="C306" s="4" t="s">
        <v>1008</v>
      </c>
      <c r="D306" s="4" t="s">
        <v>433</v>
      </c>
      <c r="E306" s="4" t="s">
        <v>1009</v>
      </c>
      <c r="F306" s="4" t="s">
        <v>676</v>
      </c>
      <c r="G306" s="4" t="s">
        <v>1010</v>
      </c>
      <c r="H306" s="4" t="s">
        <v>1011</v>
      </c>
      <c r="I306" s="4" t="s">
        <v>677</v>
      </c>
      <c r="J306" s="4" t="s">
        <v>590</v>
      </c>
      <c r="K306" s="4" t="s">
        <v>1023</v>
      </c>
      <c r="L306" s="4" t="s">
        <v>1024</v>
      </c>
      <c r="M306" s="4" t="s">
        <v>593</v>
      </c>
      <c r="N306" s="4" t="s">
        <v>1025</v>
      </c>
      <c r="O306" s="4" t="s">
        <v>1026</v>
      </c>
      <c r="P306" s="4" t="s">
        <v>716</v>
      </c>
      <c r="Q306" s="4" t="s">
        <v>596</v>
      </c>
      <c r="R306" s="8">
        <v>5</v>
      </c>
      <c r="S306" s="4" t="s">
        <v>596</v>
      </c>
      <c r="T306" s="4" t="s">
        <v>596</v>
      </c>
      <c r="U306" s="4" t="s">
        <v>638</v>
      </c>
      <c r="V306" s="4" t="s">
        <v>596</v>
      </c>
      <c r="W306" s="4" t="s">
        <v>596</v>
      </c>
      <c r="X306" s="4" t="s">
        <v>596</v>
      </c>
      <c r="Y306" s="4" t="s">
        <v>596</v>
      </c>
      <c r="Z306" s="4" t="s">
        <v>596</v>
      </c>
      <c r="AA306" s="4" t="s">
        <v>596</v>
      </c>
      <c r="AB306" s="4" t="s">
        <v>596</v>
      </c>
      <c r="AC306" s="4" t="s">
        <v>596</v>
      </c>
      <c r="AD306" s="4" t="s">
        <v>596</v>
      </c>
      <c r="AE306" s="4" t="s">
        <v>596</v>
      </c>
      <c r="AF306" s="4" t="s">
        <v>596</v>
      </c>
    </row>
    <row r="307" spans="1:32">
      <c r="A307" s="5" t="str">
        <f>VLOOKUP(F307,[1]仓库信息!C:H,6,FALSE)</f>
        <v>重庆</v>
      </c>
      <c r="B307" s="6">
        <v>43756</v>
      </c>
      <c r="C307" s="4" t="s">
        <v>1008</v>
      </c>
      <c r="D307" s="4" t="s">
        <v>433</v>
      </c>
      <c r="E307" s="4" t="s">
        <v>1009</v>
      </c>
      <c r="F307" s="4" t="s">
        <v>765</v>
      </c>
      <c r="G307" s="4" t="s">
        <v>1010</v>
      </c>
      <c r="H307" s="4" t="s">
        <v>1011</v>
      </c>
      <c r="I307" s="4" t="s">
        <v>768</v>
      </c>
      <c r="J307" s="4" t="s">
        <v>590</v>
      </c>
      <c r="K307" s="4" t="s">
        <v>1027</v>
      </c>
      <c r="L307" s="4" t="s">
        <v>1028</v>
      </c>
      <c r="M307" s="4" t="s">
        <v>638</v>
      </c>
      <c r="N307" s="4" t="s">
        <v>1029</v>
      </c>
      <c r="O307" s="4" t="s">
        <v>1030</v>
      </c>
      <c r="P307" s="4" t="s">
        <v>638</v>
      </c>
      <c r="Q307" s="4" t="s">
        <v>596</v>
      </c>
      <c r="R307" s="8">
        <v>3</v>
      </c>
      <c r="S307" s="4" t="s">
        <v>596</v>
      </c>
      <c r="T307" s="4" t="s">
        <v>596</v>
      </c>
      <c r="U307" s="4" t="s">
        <v>596</v>
      </c>
      <c r="V307" s="4" t="s">
        <v>596</v>
      </c>
      <c r="W307" s="4" t="s">
        <v>596</v>
      </c>
      <c r="X307" s="4" t="s">
        <v>646</v>
      </c>
      <c r="Y307" s="4" t="s">
        <v>596</v>
      </c>
      <c r="Z307" s="4" t="s">
        <v>596</v>
      </c>
      <c r="AA307" s="4" t="s">
        <v>596</v>
      </c>
      <c r="AB307" s="4" t="s">
        <v>596</v>
      </c>
      <c r="AC307" s="4" t="s">
        <v>596</v>
      </c>
      <c r="AD307" s="4" t="s">
        <v>596</v>
      </c>
      <c r="AE307" s="4" t="s">
        <v>596</v>
      </c>
      <c r="AF307" s="4" t="s">
        <v>596</v>
      </c>
    </row>
    <row r="308" spans="1:32">
      <c r="A308" s="5" t="str">
        <f>VLOOKUP(F308,[1]仓库信息!C:H,6,FALSE)</f>
        <v>长沙</v>
      </c>
      <c r="B308" s="6">
        <v>43756</v>
      </c>
      <c r="C308" s="4" t="s">
        <v>1008</v>
      </c>
      <c r="D308" s="4" t="s">
        <v>433</v>
      </c>
      <c r="E308" s="4" t="s">
        <v>1009</v>
      </c>
      <c r="F308" s="4" t="s">
        <v>606</v>
      </c>
      <c r="G308" s="4" t="s">
        <v>1010</v>
      </c>
      <c r="H308" s="4" t="s">
        <v>1011</v>
      </c>
      <c r="I308" s="4" t="s">
        <v>607</v>
      </c>
      <c r="J308" s="4" t="s">
        <v>590</v>
      </c>
      <c r="K308" s="4" t="s">
        <v>1031</v>
      </c>
      <c r="L308" s="4" t="s">
        <v>1031</v>
      </c>
      <c r="M308" s="4" t="s">
        <v>596</v>
      </c>
      <c r="N308" s="4" t="s">
        <v>1032</v>
      </c>
      <c r="O308" s="4" t="s">
        <v>1032</v>
      </c>
      <c r="P308" s="4" t="s">
        <v>596</v>
      </c>
      <c r="Q308" s="4" t="s">
        <v>596</v>
      </c>
      <c r="R308" s="8">
        <v>7</v>
      </c>
      <c r="S308" s="4" t="s">
        <v>596</v>
      </c>
      <c r="T308" s="4" t="s">
        <v>596</v>
      </c>
      <c r="U308" s="4" t="s">
        <v>596</v>
      </c>
      <c r="V308" s="4" t="s">
        <v>596</v>
      </c>
      <c r="W308" s="4" t="s">
        <v>596</v>
      </c>
      <c r="X308" s="4" t="s">
        <v>596</v>
      </c>
      <c r="Y308" s="4" t="s">
        <v>596</v>
      </c>
      <c r="Z308" s="4" t="s">
        <v>596</v>
      </c>
      <c r="AA308" s="4" t="s">
        <v>596</v>
      </c>
      <c r="AB308" s="4" t="s">
        <v>596</v>
      </c>
      <c r="AC308" s="4" t="s">
        <v>596</v>
      </c>
      <c r="AD308" s="4" t="s">
        <v>596</v>
      </c>
      <c r="AE308" s="4" t="s">
        <v>596</v>
      </c>
      <c r="AF308" s="4" t="s">
        <v>596</v>
      </c>
    </row>
    <row r="309" spans="1:32">
      <c r="A309" s="5" t="str">
        <f>VLOOKUP(F309,[1]仓库信息!C:H,6,FALSE)</f>
        <v>成都2</v>
      </c>
      <c r="B309" s="6">
        <v>43756</v>
      </c>
      <c r="C309" s="4" t="s">
        <v>1008</v>
      </c>
      <c r="D309" s="4" t="s">
        <v>433</v>
      </c>
      <c r="E309" s="4" t="s">
        <v>1009</v>
      </c>
      <c r="F309" s="4" t="s">
        <v>610</v>
      </c>
      <c r="G309" s="4" t="s">
        <v>1010</v>
      </c>
      <c r="H309" s="4" t="s">
        <v>1011</v>
      </c>
      <c r="I309" s="4" t="s">
        <v>611</v>
      </c>
      <c r="J309" s="4" t="s">
        <v>590</v>
      </c>
      <c r="K309" s="4" t="s">
        <v>1033</v>
      </c>
      <c r="L309" s="4" t="s">
        <v>997</v>
      </c>
      <c r="M309" s="4" t="s">
        <v>651</v>
      </c>
      <c r="N309" s="4" t="s">
        <v>1034</v>
      </c>
      <c r="O309" s="4" t="s">
        <v>1035</v>
      </c>
      <c r="P309" s="4" t="s">
        <v>604</v>
      </c>
      <c r="Q309" s="4" t="s">
        <v>596</v>
      </c>
      <c r="R309" s="8">
        <v>15</v>
      </c>
      <c r="S309" s="4" t="s">
        <v>596</v>
      </c>
      <c r="T309" s="4" t="s">
        <v>596</v>
      </c>
      <c r="U309" s="4" t="s">
        <v>596</v>
      </c>
      <c r="V309" s="4" t="s">
        <v>596</v>
      </c>
      <c r="W309" s="4" t="s">
        <v>596</v>
      </c>
      <c r="X309" s="4" t="s">
        <v>596</v>
      </c>
      <c r="Y309" s="4" t="s">
        <v>596</v>
      </c>
      <c r="Z309" s="4" t="s">
        <v>596</v>
      </c>
      <c r="AA309" s="4" t="s">
        <v>679</v>
      </c>
      <c r="AB309" s="4" t="s">
        <v>596</v>
      </c>
      <c r="AC309" s="4" t="s">
        <v>596</v>
      </c>
      <c r="AD309" s="4" t="s">
        <v>596</v>
      </c>
      <c r="AE309" s="4" t="s">
        <v>596</v>
      </c>
      <c r="AF309" s="4" t="s">
        <v>596</v>
      </c>
    </row>
    <row r="310" spans="1:32">
      <c r="A310" s="5" t="str">
        <f>VLOOKUP(F310,[1]仓库信息!C:H,6,FALSE)</f>
        <v>合肥</v>
      </c>
      <c r="B310" s="6">
        <v>43756</v>
      </c>
      <c r="C310" s="4" t="s">
        <v>1008</v>
      </c>
      <c r="D310" s="4" t="s">
        <v>433</v>
      </c>
      <c r="E310" s="4" t="s">
        <v>1009</v>
      </c>
      <c r="F310" s="4" t="s">
        <v>700</v>
      </c>
      <c r="G310" s="4" t="s">
        <v>1010</v>
      </c>
      <c r="H310" s="4" t="s">
        <v>1011</v>
      </c>
      <c r="I310" s="4" t="s">
        <v>701</v>
      </c>
      <c r="J310" s="4" t="s">
        <v>590</v>
      </c>
      <c r="K310" s="4" t="s">
        <v>966</v>
      </c>
      <c r="L310" s="4" t="s">
        <v>966</v>
      </c>
      <c r="M310" s="4" t="s">
        <v>596</v>
      </c>
      <c r="N310" s="4" t="s">
        <v>1036</v>
      </c>
      <c r="O310" s="4" t="s">
        <v>1036</v>
      </c>
      <c r="P310" s="4" t="s">
        <v>596</v>
      </c>
      <c r="Q310" s="4" t="s">
        <v>596</v>
      </c>
      <c r="R310" s="8">
        <v>4</v>
      </c>
      <c r="S310" s="4" t="s">
        <v>596</v>
      </c>
      <c r="T310" s="4" t="s">
        <v>596</v>
      </c>
      <c r="U310" s="4" t="s">
        <v>596</v>
      </c>
      <c r="V310" s="4" t="s">
        <v>596</v>
      </c>
      <c r="W310" s="4" t="s">
        <v>596</v>
      </c>
      <c r="X310" s="4" t="s">
        <v>596</v>
      </c>
      <c r="Y310" s="4" t="s">
        <v>596</v>
      </c>
      <c r="Z310" s="4" t="s">
        <v>596</v>
      </c>
      <c r="AA310" s="4" t="s">
        <v>596</v>
      </c>
      <c r="AB310" s="4" t="s">
        <v>596</v>
      </c>
      <c r="AC310" s="4" t="s">
        <v>596</v>
      </c>
      <c r="AD310" s="4" t="s">
        <v>596</v>
      </c>
      <c r="AE310" s="4" t="s">
        <v>596</v>
      </c>
      <c r="AF310" s="4" t="s">
        <v>596</v>
      </c>
    </row>
    <row r="311" spans="1:32">
      <c r="A311" s="5" t="str">
        <f>VLOOKUP(F311,[1]仓库信息!C:H,6,FALSE)</f>
        <v>杭州</v>
      </c>
      <c r="B311" s="6">
        <v>43756</v>
      </c>
      <c r="C311" s="4" t="s">
        <v>1008</v>
      </c>
      <c r="D311" s="4" t="s">
        <v>433</v>
      </c>
      <c r="E311" s="4" t="s">
        <v>1009</v>
      </c>
      <c r="F311" s="4" t="s">
        <v>614</v>
      </c>
      <c r="G311" s="4" t="s">
        <v>1010</v>
      </c>
      <c r="H311" s="4" t="s">
        <v>1011</v>
      </c>
      <c r="I311" s="4" t="s">
        <v>615</v>
      </c>
      <c r="J311" s="4" t="s">
        <v>590</v>
      </c>
      <c r="K311" s="4" t="s">
        <v>1037</v>
      </c>
      <c r="L311" s="4" t="s">
        <v>1038</v>
      </c>
      <c r="M311" s="4" t="s">
        <v>605</v>
      </c>
      <c r="N311" s="4" t="s">
        <v>1039</v>
      </c>
      <c r="O311" s="4" t="s">
        <v>1040</v>
      </c>
      <c r="P311" s="4" t="s">
        <v>713</v>
      </c>
      <c r="Q311" s="4" t="s">
        <v>596</v>
      </c>
      <c r="R311" s="8">
        <v>15</v>
      </c>
      <c r="S311" s="4" t="s">
        <v>596</v>
      </c>
      <c r="T311" s="4" t="s">
        <v>596</v>
      </c>
      <c r="U311" s="4" t="s">
        <v>638</v>
      </c>
      <c r="V311" s="4" t="s">
        <v>596</v>
      </c>
      <c r="W311" s="4" t="s">
        <v>839</v>
      </c>
      <c r="X311" s="4" t="s">
        <v>1041</v>
      </c>
      <c r="Y311" s="4" t="s">
        <v>596</v>
      </c>
      <c r="Z311" s="4" t="s">
        <v>596</v>
      </c>
      <c r="AA311" s="4" t="s">
        <v>596</v>
      </c>
      <c r="AB311" s="4" t="s">
        <v>596</v>
      </c>
      <c r="AC311" s="4" t="s">
        <v>596</v>
      </c>
      <c r="AD311" s="4" t="s">
        <v>596</v>
      </c>
      <c r="AE311" s="4" t="s">
        <v>596</v>
      </c>
      <c r="AF311" s="4" t="s">
        <v>596</v>
      </c>
    </row>
    <row r="312" spans="1:32">
      <c r="A312" s="5" t="str">
        <f>VLOOKUP(F312,[1]仓库信息!C:H,6,FALSE)</f>
        <v>惠州</v>
      </c>
      <c r="B312" s="6">
        <v>43756</v>
      </c>
      <c r="C312" s="4" t="s">
        <v>1008</v>
      </c>
      <c r="D312" s="4" t="s">
        <v>433</v>
      </c>
      <c r="E312" s="4" t="s">
        <v>1009</v>
      </c>
      <c r="F312" s="4" t="s">
        <v>618</v>
      </c>
      <c r="G312" s="4" t="s">
        <v>1010</v>
      </c>
      <c r="H312" s="4" t="s">
        <v>1011</v>
      </c>
      <c r="I312" s="4" t="s">
        <v>619</v>
      </c>
      <c r="J312" s="4" t="s">
        <v>590</v>
      </c>
      <c r="K312" s="4" t="s">
        <v>1042</v>
      </c>
      <c r="L312" s="4" t="s">
        <v>1043</v>
      </c>
      <c r="M312" s="4" t="s">
        <v>627</v>
      </c>
      <c r="N312" s="4" t="s">
        <v>1044</v>
      </c>
      <c r="O312" s="4" t="s">
        <v>1045</v>
      </c>
      <c r="P312" s="4" t="s">
        <v>627</v>
      </c>
      <c r="Q312" s="4" t="s">
        <v>596</v>
      </c>
      <c r="R312" s="8">
        <v>16</v>
      </c>
      <c r="S312" s="4" t="s">
        <v>596</v>
      </c>
      <c r="T312" s="4" t="s">
        <v>596</v>
      </c>
      <c r="U312" s="4" t="s">
        <v>596</v>
      </c>
      <c r="V312" s="4" t="s">
        <v>596</v>
      </c>
      <c r="W312" s="4" t="s">
        <v>1046</v>
      </c>
      <c r="X312" s="4" t="s">
        <v>627</v>
      </c>
      <c r="Y312" s="4" t="s">
        <v>596</v>
      </c>
      <c r="Z312" s="4" t="s">
        <v>596</v>
      </c>
      <c r="AA312" s="4" t="s">
        <v>596</v>
      </c>
      <c r="AB312" s="4" t="s">
        <v>596</v>
      </c>
      <c r="AC312" s="4" t="s">
        <v>596</v>
      </c>
      <c r="AD312" s="4" t="s">
        <v>596</v>
      </c>
      <c r="AE312" s="4" t="s">
        <v>596</v>
      </c>
      <c r="AF312" s="4" t="s">
        <v>596</v>
      </c>
    </row>
    <row r="313" spans="1:32">
      <c r="A313" s="5" t="str">
        <f>VLOOKUP(F313,[1]仓库信息!C:H,6,FALSE)</f>
        <v>江门</v>
      </c>
      <c r="B313" s="6">
        <v>43756</v>
      </c>
      <c r="C313" s="4" t="s">
        <v>1008</v>
      </c>
      <c r="D313" s="4" t="s">
        <v>433</v>
      </c>
      <c r="E313" s="4" t="s">
        <v>1009</v>
      </c>
      <c r="F313" s="4" t="s">
        <v>624</v>
      </c>
      <c r="G313" s="4" t="s">
        <v>1010</v>
      </c>
      <c r="H313" s="4" t="s">
        <v>1011</v>
      </c>
      <c r="I313" s="4" t="s">
        <v>625</v>
      </c>
      <c r="J313" s="4" t="s">
        <v>590</v>
      </c>
      <c r="K313" s="4" t="s">
        <v>1025</v>
      </c>
      <c r="L313" s="4" t="s">
        <v>1047</v>
      </c>
      <c r="M313" s="4" t="s">
        <v>604</v>
      </c>
      <c r="N313" s="4" t="s">
        <v>1048</v>
      </c>
      <c r="O313" s="4" t="s">
        <v>1026</v>
      </c>
      <c r="P313" s="4" t="s">
        <v>682</v>
      </c>
      <c r="Q313" s="4" t="s">
        <v>596</v>
      </c>
      <c r="R313" s="8">
        <v>7</v>
      </c>
      <c r="S313" s="4" t="s">
        <v>596</v>
      </c>
      <c r="T313" s="4" t="s">
        <v>596</v>
      </c>
      <c r="U313" s="4" t="s">
        <v>638</v>
      </c>
      <c r="V313" s="4" t="s">
        <v>596</v>
      </c>
      <c r="W313" s="4" t="s">
        <v>725</v>
      </c>
      <c r="X313" s="4" t="s">
        <v>596</v>
      </c>
      <c r="Y313" s="4" t="s">
        <v>596</v>
      </c>
      <c r="Z313" s="4" t="s">
        <v>596</v>
      </c>
      <c r="AA313" s="4" t="s">
        <v>596</v>
      </c>
      <c r="AB313" s="4" t="s">
        <v>596</v>
      </c>
      <c r="AC313" s="4" t="s">
        <v>596</v>
      </c>
      <c r="AD313" s="4" t="s">
        <v>596</v>
      </c>
      <c r="AE313" s="4" t="s">
        <v>596</v>
      </c>
      <c r="AF313" s="4" t="s">
        <v>596</v>
      </c>
    </row>
    <row r="314" spans="1:32">
      <c r="A314" s="5" t="str">
        <f>VLOOKUP(F314,[1]仓库信息!C:H,6,FALSE)</f>
        <v>泉州</v>
      </c>
      <c r="B314" s="6">
        <v>43756</v>
      </c>
      <c r="C314" s="4" t="s">
        <v>1008</v>
      </c>
      <c r="D314" s="4" t="s">
        <v>433</v>
      </c>
      <c r="E314" s="4" t="s">
        <v>1009</v>
      </c>
      <c r="F314" s="4" t="s">
        <v>628</v>
      </c>
      <c r="G314" s="4" t="s">
        <v>1010</v>
      </c>
      <c r="H314" s="4" t="s">
        <v>1011</v>
      </c>
      <c r="I314" s="4" t="s">
        <v>629</v>
      </c>
      <c r="J314" s="4" t="s">
        <v>590</v>
      </c>
      <c r="K314" s="4" t="s">
        <v>1049</v>
      </c>
      <c r="L314" s="4" t="s">
        <v>1050</v>
      </c>
      <c r="M314" s="4" t="s">
        <v>631</v>
      </c>
      <c r="N314" s="4" t="s">
        <v>982</v>
      </c>
      <c r="O314" s="4" t="s">
        <v>1051</v>
      </c>
      <c r="P314" s="4" t="s">
        <v>631</v>
      </c>
      <c r="Q314" s="4" t="s">
        <v>596</v>
      </c>
      <c r="R314" s="8">
        <v>16</v>
      </c>
      <c r="S314" s="4" t="s">
        <v>596</v>
      </c>
      <c r="T314" s="4" t="s">
        <v>596</v>
      </c>
      <c r="U314" s="4" t="s">
        <v>596</v>
      </c>
      <c r="V314" s="4" t="s">
        <v>596</v>
      </c>
      <c r="W314" s="4" t="s">
        <v>596</v>
      </c>
      <c r="X314" s="4" t="s">
        <v>596</v>
      </c>
      <c r="Y314" s="4" t="s">
        <v>596</v>
      </c>
      <c r="Z314" s="4" t="s">
        <v>596</v>
      </c>
      <c r="AA314" s="4" t="s">
        <v>596</v>
      </c>
      <c r="AB314" s="4" t="s">
        <v>596</v>
      </c>
      <c r="AC314" s="4" t="s">
        <v>596</v>
      </c>
      <c r="AD314" s="4" t="s">
        <v>596</v>
      </c>
      <c r="AE314" s="4" t="s">
        <v>596</v>
      </c>
      <c r="AF314" s="4" t="s">
        <v>596</v>
      </c>
    </row>
    <row r="315" spans="1:32">
      <c r="A315" s="5" t="str">
        <f>VLOOKUP(F315,[1]仓库信息!C:H,6,FALSE)</f>
        <v>南昌</v>
      </c>
      <c r="B315" s="6">
        <v>43756</v>
      </c>
      <c r="C315" s="4" t="s">
        <v>1008</v>
      </c>
      <c r="D315" s="4" t="s">
        <v>433</v>
      </c>
      <c r="E315" s="4" t="s">
        <v>1009</v>
      </c>
      <c r="F315" s="4" t="s">
        <v>649</v>
      </c>
      <c r="G315" s="4" t="s">
        <v>1010</v>
      </c>
      <c r="H315" s="4" t="s">
        <v>1011</v>
      </c>
      <c r="I315" s="4" t="s">
        <v>650</v>
      </c>
      <c r="J315" s="4" t="s">
        <v>590</v>
      </c>
      <c r="K315" s="4" t="s">
        <v>1052</v>
      </c>
      <c r="L315" s="4" t="s">
        <v>1053</v>
      </c>
      <c r="M315" s="4" t="s">
        <v>638</v>
      </c>
      <c r="N315" s="4" t="s">
        <v>1054</v>
      </c>
      <c r="O315" s="4" t="s">
        <v>1055</v>
      </c>
      <c r="P315" s="4" t="s">
        <v>638</v>
      </c>
      <c r="Q315" s="4" t="s">
        <v>596</v>
      </c>
      <c r="R315" s="8">
        <v>7</v>
      </c>
      <c r="S315" s="4" t="s">
        <v>596</v>
      </c>
      <c r="T315" s="4" t="s">
        <v>596</v>
      </c>
      <c r="U315" s="4" t="s">
        <v>596</v>
      </c>
      <c r="V315" s="4" t="s">
        <v>596</v>
      </c>
      <c r="W315" s="4" t="s">
        <v>596</v>
      </c>
      <c r="X315" s="4" t="s">
        <v>596</v>
      </c>
      <c r="Y315" s="4" t="s">
        <v>596</v>
      </c>
      <c r="Z315" s="4" t="s">
        <v>596</v>
      </c>
      <c r="AA315" s="4" t="s">
        <v>596</v>
      </c>
      <c r="AB315" s="4" t="s">
        <v>596</v>
      </c>
      <c r="AC315" s="4" t="s">
        <v>596</v>
      </c>
      <c r="AD315" s="4" t="s">
        <v>596</v>
      </c>
      <c r="AE315" s="4" t="s">
        <v>596</v>
      </c>
      <c r="AF315" s="4" t="s">
        <v>596</v>
      </c>
    </row>
    <row r="316" spans="1:32">
      <c r="A316" s="5" t="str">
        <f>VLOOKUP(F316,[1]仓库信息!C:H,6,FALSE)</f>
        <v>贵阳</v>
      </c>
      <c r="B316" s="6">
        <v>43756</v>
      </c>
      <c r="C316" s="4" t="s">
        <v>1008</v>
      </c>
      <c r="D316" s="4" t="s">
        <v>433</v>
      </c>
      <c r="E316" s="4" t="s">
        <v>1009</v>
      </c>
      <c r="F316" s="4" t="s">
        <v>680</v>
      </c>
      <c r="G316" s="4" t="s">
        <v>1010</v>
      </c>
      <c r="H316" s="4" t="s">
        <v>1011</v>
      </c>
      <c r="I316" s="4" t="s">
        <v>681</v>
      </c>
      <c r="J316" s="4" t="s">
        <v>590</v>
      </c>
      <c r="K316" s="4" t="s">
        <v>1056</v>
      </c>
      <c r="L316" s="4" t="s">
        <v>1057</v>
      </c>
      <c r="M316" s="4" t="s">
        <v>638</v>
      </c>
      <c r="N316" s="4" t="s">
        <v>1058</v>
      </c>
      <c r="O316" s="4" t="s">
        <v>1059</v>
      </c>
      <c r="P316" s="4" t="s">
        <v>638</v>
      </c>
      <c r="Q316" s="4" t="s">
        <v>596</v>
      </c>
      <c r="R316" s="8">
        <v>6</v>
      </c>
      <c r="S316" s="4" t="s">
        <v>596</v>
      </c>
      <c r="T316" s="4" t="s">
        <v>596</v>
      </c>
      <c r="U316" s="4" t="s">
        <v>596</v>
      </c>
      <c r="V316" s="4" t="s">
        <v>596</v>
      </c>
      <c r="W316" s="4" t="s">
        <v>596</v>
      </c>
      <c r="X316" s="4" t="s">
        <v>596</v>
      </c>
      <c r="Y316" s="4" t="s">
        <v>596</v>
      </c>
      <c r="Z316" s="4" t="s">
        <v>596</v>
      </c>
      <c r="AA316" s="4" t="s">
        <v>596</v>
      </c>
      <c r="AB316" s="4" t="s">
        <v>596</v>
      </c>
      <c r="AC316" s="4" t="s">
        <v>596</v>
      </c>
      <c r="AD316" s="4" t="s">
        <v>596</v>
      </c>
      <c r="AE316" s="4" t="s">
        <v>596</v>
      </c>
      <c r="AF316" s="4" t="s">
        <v>596</v>
      </c>
    </row>
    <row r="317" spans="1:32">
      <c r="A317" s="5" t="str">
        <f>VLOOKUP(F317,[1]仓库信息!C:H,6,FALSE)</f>
        <v>南京</v>
      </c>
      <c r="B317" s="6">
        <v>43756</v>
      </c>
      <c r="C317" s="4" t="s">
        <v>1008</v>
      </c>
      <c r="D317" s="4" t="s">
        <v>433</v>
      </c>
      <c r="E317" s="4" t="s">
        <v>1009</v>
      </c>
      <c r="F317" s="4" t="s">
        <v>683</v>
      </c>
      <c r="G317" s="4" t="s">
        <v>1010</v>
      </c>
      <c r="H317" s="4" t="s">
        <v>1011</v>
      </c>
      <c r="I317" s="4" t="s">
        <v>684</v>
      </c>
      <c r="J317" s="4" t="s">
        <v>590</v>
      </c>
      <c r="K317" s="4" t="s">
        <v>1060</v>
      </c>
      <c r="L317" s="4" t="s">
        <v>1060</v>
      </c>
      <c r="M317" s="4" t="s">
        <v>596</v>
      </c>
      <c r="N317" s="4" t="s">
        <v>1061</v>
      </c>
      <c r="O317" s="4" t="s">
        <v>1062</v>
      </c>
      <c r="P317" s="4" t="s">
        <v>638</v>
      </c>
      <c r="Q317" s="4" t="s">
        <v>596</v>
      </c>
      <c r="R317" s="8">
        <v>7</v>
      </c>
      <c r="S317" s="4" t="s">
        <v>596</v>
      </c>
      <c r="T317" s="4" t="s">
        <v>596</v>
      </c>
      <c r="U317" s="4" t="s">
        <v>638</v>
      </c>
      <c r="V317" s="4" t="s">
        <v>596</v>
      </c>
      <c r="W317" s="4" t="s">
        <v>596</v>
      </c>
      <c r="X317" s="4" t="s">
        <v>596</v>
      </c>
      <c r="Y317" s="4" t="s">
        <v>596</v>
      </c>
      <c r="Z317" s="4" t="s">
        <v>596</v>
      </c>
      <c r="AA317" s="4" t="s">
        <v>596</v>
      </c>
      <c r="AB317" s="4" t="s">
        <v>596</v>
      </c>
      <c r="AC317" s="4" t="s">
        <v>596</v>
      </c>
      <c r="AD317" s="4" t="s">
        <v>596</v>
      </c>
      <c r="AE317" s="4" t="s">
        <v>596</v>
      </c>
      <c r="AF317" s="4" t="s">
        <v>596</v>
      </c>
    </row>
    <row r="318" spans="1:32">
      <c r="A318" s="5" t="str">
        <f>VLOOKUP(F318,[1]仓库信息!C:H,6,FALSE)</f>
        <v>南宁</v>
      </c>
      <c r="B318" s="6">
        <v>43756</v>
      </c>
      <c r="C318" s="4" t="s">
        <v>1008</v>
      </c>
      <c r="D318" s="4" t="s">
        <v>433</v>
      </c>
      <c r="E318" s="4" t="s">
        <v>1009</v>
      </c>
      <c r="F318" s="4" t="s">
        <v>633</v>
      </c>
      <c r="G318" s="4" t="s">
        <v>1010</v>
      </c>
      <c r="H318" s="4" t="s">
        <v>1011</v>
      </c>
      <c r="I318" s="4" t="s">
        <v>634</v>
      </c>
      <c r="J318" s="4" t="s">
        <v>590</v>
      </c>
      <c r="K318" s="4" t="s">
        <v>1063</v>
      </c>
      <c r="L318" s="4" t="s">
        <v>1063</v>
      </c>
      <c r="M318" s="4" t="s">
        <v>596</v>
      </c>
      <c r="N318" s="4" t="s">
        <v>1064</v>
      </c>
      <c r="O318" s="4" t="s">
        <v>1065</v>
      </c>
      <c r="P318" s="4" t="s">
        <v>638</v>
      </c>
      <c r="Q318" s="4" t="s">
        <v>596</v>
      </c>
      <c r="R318" s="8">
        <v>3</v>
      </c>
      <c r="S318" s="4" t="s">
        <v>596</v>
      </c>
      <c r="T318" s="4" t="s">
        <v>596</v>
      </c>
      <c r="U318" s="4" t="s">
        <v>638</v>
      </c>
      <c r="V318" s="4" t="s">
        <v>596</v>
      </c>
      <c r="W318" s="4" t="s">
        <v>596</v>
      </c>
      <c r="X318" s="4" t="s">
        <v>596</v>
      </c>
      <c r="Y318" s="4" t="s">
        <v>596</v>
      </c>
      <c r="Z318" s="4" t="s">
        <v>596</v>
      </c>
      <c r="AA318" s="4" t="s">
        <v>596</v>
      </c>
      <c r="AB318" s="4" t="s">
        <v>596</v>
      </c>
      <c r="AC318" s="4" t="s">
        <v>596</v>
      </c>
      <c r="AD318" s="4" t="s">
        <v>596</v>
      </c>
      <c r="AE318" s="4" t="s">
        <v>596</v>
      </c>
      <c r="AF318" s="4" t="s">
        <v>596</v>
      </c>
    </row>
    <row r="319" spans="1:32">
      <c r="A319" s="5" t="str">
        <f>VLOOKUP(F319,[1]仓库信息!C:H,6,FALSE)</f>
        <v>沈阳</v>
      </c>
      <c r="B319" s="6">
        <v>43756</v>
      </c>
      <c r="C319" s="4" t="s">
        <v>1008</v>
      </c>
      <c r="D319" s="4" t="s">
        <v>433</v>
      </c>
      <c r="E319" s="4" t="s">
        <v>1009</v>
      </c>
      <c r="F319" s="4" t="s">
        <v>635</v>
      </c>
      <c r="G319" s="4" t="s">
        <v>1010</v>
      </c>
      <c r="H319" s="4" t="s">
        <v>1011</v>
      </c>
      <c r="I319" s="4" t="s">
        <v>636</v>
      </c>
      <c r="J319" s="4" t="s">
        <v>590</v>
      </c>
      <c r="K319" s="4" t="s">
        <v>1066</v>
      </c>
      <c r="L319" s="4" t="s">
        <v>1067</v>
      </c>
      <c r="M319" s="4" t="s">
        <v>679</v>
      </c>
      <c r="N319" s="4" t="s">
        <v>943</v>
      </c>
      <c r="O319" s="4" t="s">
        <v>1068</v>
      </c>
      <c r="P319" s="4" t="s">
        <v>638</v>
      </c>
      <c r="Q319" s="4" t="s">
        <v>596</v>
      </c>
      <c r="R319" s="8">
        <v>12</v>
      </c>
      <c r="S319" s="4" t="s">
        <v>596</v>
      </c>
      <c r="T319" s="4" t="s">
        <v>596</v>
      </c>
      <c r="U319" s="4" t="s">
        <v>596</v>
      </c>
      <c r="V319" s="4" t="s">
        <v>596</v>
      </c>
      <c r="W319" s="4" t="s">
        <v>742</v>
      </c>
      <c r="X319" s="4" t="s">
        <v>596</v>
      </c>
      <c r="Y319" s="4" t="s">
        <v>596</v>
      </c>
      <c r="Z319" s="4" t="s">
        <v>596</v>
      </c>
      <c r="AA319" s="4" t="s">
        <v>658</v>
      </c>
      <c r="AB319" s="4" t="s">
        <v>596</v>
      </c>
      <c r="AC319" s="4" t="s">
        <v>596</v>
      </c>
      <c r="AD319" s="4" t="s">
        <v>596</v>
      </c>
      <c r="AE319" s="4" t="s">
        <v>596</v>
      </c>
      <c r="AF319" s="4" t="s">
        <v>596</v>
      </c>
    </row>
    <row r="320" spans="1:32">
      <c r="A320" s="5" t="str">
        <f>VLOOKUP(F320,[1]仓库信息!C:H,6,FALSE)</f>
        <v>北京</v>
      </c>
      <c r="B320" s="6">
        <v>43756</v>
      </c>
      <c r="C320" s="4" t="s">
        <v>1008</v>
      </c>
      <c r="D320" s="4" t="s">
        <v>433</v>
      </c>
      <c r="E320" s="4" t="s">
        <v>1009</v>
      </c>
      <c r="F320" s="4" t="s">
        <v>656</v>
      </c>
      <c r="G320" s="4" t="s">
        <v>1010</v>
      </c>
      <c r="H320" s="4" t="s">
        <v>1011</v>
      </c>
      <c r="I320" s="4" t="s">
        <v>657</v>
      </c>
      <c r="J320" s="4" t="s">
        <v>590</v>
      </c>
      <c r="K320" s="4" t="s">
        <v>1024</v>
      </c>
      <c r="L320" s="4" t="s">
        <v>1069</v>
      </c>
      <c r="M320" s="4" t="s">
        <v>716</v>
      </c>
      <c r="N320" s="4" t="s">
        <v>1070</v>
      </c>
      <c r="O320" s="4" t="s">
        <v>1071</v>
      </c>
      <c r="P320" s="4" t="s">
        <v>605</v>
      </c>
      <c r="Q320" s="4" t="s">
        <v>596</v>
      </c>
      <c r="R320" s="8">
        <v>9</v>
      </c>
      <c r="S320" s="4" t="s">
        <v>596</v>
      </c>
      <c r="T320" s="4" t="s">
        <v>596</v>
      </c>
      <c r="U320" s="4" t="s">
        <v>638</v>
      </c>
      <c r="V320" s="4" t="s">
        <v>596</v>
      </c>
      <c r="W320" s="4" t="s">
        <v>742</v>
      </c>
      <c r="X320" s="4" t="s">
        <v>596</v>
      </c>
      <c r="Y320" s="4" t="s">
        <v>596</v>
      </c>
      <c r="Z320" s="4" t="s">
        <v>596</v>
      </c>
      <c r="AA320" s="4" t="s">
        <v>596</v>
      </c>
      <c r="AB320" s="4" t="s">
        <v>596</v>
      </c>
      <c r="AC320" s="4" t="s">
        <v>596</v>
      </c>
      <c r="AD320" s="4" t="s">
        <v>596</v>
      </c>
      <c r="AE320" s="4" t="s">
        <v>596</v>
      </c>
      <c r="AF320" s="4" t="s">
        <v>596</v>
      </c>
    </row>
    <row r="321" spans="1:32">
      <c r="A321" s="5" t="str">
        <f>VLOOKUP(F321,[1]仓库信息!C:H,6,FALSE)</f>
        <v>嘉兴</v>
      </c>
      <c r="B321" s="6">
        <v>43756</v>
      </c>
      <c r="C321" s="4" t="s">
        <v>1008</v>
      </c>
      <c r="D321" s="4" t="s">
        <v>433</v>
      </c>
      <c r="E321" s="4" t="s">
        <v>1009</v>
      </c>
      <c r="F321" s="4" t="s">
        <v>739</v>
      </c>
      <c r="G321" s="4" t="s">
        <v>1010</v>
      </c>
      <c r="H321" s="4" t="s">
        <v>1011</v>
      </c>
      <c r="I321" s="4" t="s">
        <v>740</v>
      </c>
      <c r="J321" s="4" t="s">
        <v>590</v>
      </c>
      <c r="K321" s="4" t="s">
        <v>1072</v>
      </c>
      <c r="L321" s="4" t="s">
        <v>1073</v>
      </c>
      <c r="M321" s="4" t="s">
        <v>604</v>
      </c>
      <c r="N321" s="4" t="s">
        <v>1074</v>
      </c>
      <c r="O321" s="4" t="s">
        <v>1075</v>
      </c>
      <c r="P321" s="4" t="s">
        <v>604</v>
      </c>
      <c r="Q321" s="4" t="s">
        <v>596</v>
      </c>
      <c r="R321" s="8">
        <v>15</v>
      </c>
      <c r="S321" s="4" t="s">
        <v>596</v>
      </c>
      <c r="T321" s="4" t="s">
        <v>596</v>
      </c>
      <c r="U321" s="4" t="s">
        <v>596</v>
      </c>
      <c r="V321" s="4" t="s">
        <v>596</v>
      </c>
      <c r="W321" s="4" t="s">
        <v>596</v>
      </c>
      <c r="X321" s="4" t="s">
        <v>769</v>
      </c>
      <c r="Y321" s="4" t="s">
        <v>596</v>
      </c>
      <c r="Z321" s="4" t="s">
        <v>596</v>
      </c>
      <c r="AA321" s="4" t="s">
        <v>596</v>
      </c>
      <c r="AB321" s="4" t="s">
        <v>596</v>
      </c>
      <c r="AC321" s="4" t="s">
        <v>596</v>
      </c>
      <c r="AD321" s="4" t="s">
        <v>596</v>
      </c>
      <c r="AE321" s="4" t="s">
        <v>596</v>
      </c>
      <c r="AF321" s="4" t="s">
        <v>596</v>
      </c>
    </row>
    <row r="322" spans="1:32">
      <c r="A322" s="5" t="str">
        <f>VLOOKUP(F322,[1]仓库信息!C:H,6,FALSE)</f>
        <v>武汉</v>
      </c>
      <c r="B322" s="6">
        <v>43756</v>
      </c>
      <c r="C322" s="4" t="s">
        <v>1008</v>
      </c>
      <c r="D322" s="4" t="s">
        <v>433</v>
      </c>
      <c r="E322" s="4" t="s">
        <v>1009</v>
      </c>
      <c r="F322" s="4" t="s">
        <v>686</v>
      </c>
      <c r="G322" s="4" t="s">
        <v>1010</v>
      </c>
      <c r="H322" s="4" t="s">
        <v>1011</v>
      </c>
      <c r="I322" s="4" t="s">
        <v>687</v>
      </c>
      <c r="J322" s="4" t="s">
        <v>590</v>
      </c>
      <c r="K322" s="4" t="s">
        <v>1076</v>
      </c>
      <c r="L322" s="4" t="s">
        <v>1076</v>
      </c>
      <c r="M322" s="4" t="s">
        <v>596</v>
      </c>
      <c r="N322" s="4" t="s">
        <v>1077</v>
      </c>
      <c r="O322" s="4" t="s">
        <v>1078</v>
      </c>
      <c r="P322" s="4" t="s">
        <v>638</v>
      </c>
      <c r="Q322" s="4" t="s">
        <v>596</v>
      </c>
      <c r="R322" s="8">
        <v>11</v>
      </c>
      <c r="S322" s="4" t="s">
        <v>596</v>
      </c>
      <c r="T322" s="4" t="s">
        <v>596</v>
      </c>
      <c r="U322" s="4" t="s">
        <v>638</v>
      </c>
      <c r="V322" s="4" t="s">
        <v>596</v>
      </c>
      <c r="W322" s="4" t="s">
        <v>596</v>
      </c>
      <c r="X322" s="4" t="s">
        <v>706</v>
      </c>
      <c r="Y322" s="4" t="s">
        <v>596</v>
      </c>
      <c r="Z322" s="4" t="s">
        <v>596</v>
      </c>
      <c r="AA322" s="4" t="s">
        <v>596</v>
      </c>
      <c r="AB322" s="4" t="s">
        <v>596</v>
      </c>
      <c r="AC322" s="4" t="s">
        <v>596</v>
      </c>
      <c r="AD322" s="4" t="s">
        <v>596</v>
      </c>
      <c r="AE322" s="4" t="s">
        <v>596</v>
      </c>
      <c r="AF322" s="4" t="s">
        <v>596</v>
      </c>
    </row>
    <row r="323" spans="1:32">
      <c r="A323" s="5" t="str">
        <f>VLOOKUP(F323,[1]仓库信息!C:H,6,FALSE)</f>
        <v>济南</v>
      </c>
      <c r="B323" s="6">
        <v>43756</v>
      </c>
      <c r="C323" s="4" t="s">
        <v>1008</v>
      </c>
      <c r="D323" s="4" t="s">
        <v>433</v>
      </c>
      <c r="E323" s="4" t="s">
        <v>1009</v>
      </c>
      <c r="F323" s="4" t="s">
        <v>640</v>
      </c>
      <c r="G323" s="4" t="s">
        <v>1010</v>
      </c>
      <c r="H323" s="4" t="s">
        <v>1011</v>
      </c>
      <c r="I323" s="4" t="s">
        <v>641</v>
      </c>
      <c r="J323" s="4" t="s">
        <v>590</v>
      </c>
      <c r="K323" s="4" t="s">
        <v>1079</v>
      </c>
      <c r="L323" s="4" t="s">
        <v>1080</v>
      </c>
      <c r="M323" s="4" t="s">
        <v>638</v>
      </c>
      <c r="N323" s="4" t="s">
        <v>1081</v>
      </c>
      <c r="O323" s="4" t="s">
        <v>1082</v>
      </c>
      <c r="P323" s="4" t="s">
        <v>638</v>
      </c>
      <c r="Q323" s="4" t="s">
        <v>596</v>
      </c>
      <c r="R323" s="8">
        <v>5</v>
      </c>
      <c r="S323" s="4" t="s">
        <v>596</v>
      </c>
      <c r="T323" s="4" t="s">
        <v>596</v>
      </c>
      <c r="U323" s="4" t="s">
        <v>596</v>
      </c>
      <c r="V323" s="4" t="s">
        <v>596</v>
      </c>
      <c r="W323" s="4" t="s">
        <v>596</v>
      </c>
      <c r="X323" s="4" t="s">
        <v>596</v>
      </c>
      <c r="Y323" s="4" t="s">
        <v>596</v>
      </c>
      <c r="Z323" s="4" t="s">
        <v>596</v>
      </c>
      <c r="AA323" s="4" t="s">
        <v>596</v>
      </c>
      <c r="AB323" s="4" t="s">
        <v>596</v>
      </c>
      <c r="AC323" s="4" t="s">
        <v>596</v>
      </c>
      <c r="AD323" s="4" t="s">
        <v>596</v>
      </c>
      <c r="AE323" s="4" t="s">
        <v>596</v>
      </c>
      <c r="AF323" s="4" t="s">
        <v>596</v>
      </c>
    </row>
    <row r="324" spans="1:32">
      <c r="A324" s="5" t="str">
        <f>VLOOKUP(F324,[1]仓库信息!C:H,6,FALSE)</f>
        <v>金华</v>
      </c>
      <c r="B324" s="6">
        <v>43756</v>
      </c>
      <c r="C324" s="4" t="s">
        <v>1008</v>
      </c>
      <c r="D324" s="4" t="s">
        <v>433</v>
      </c>
      <c r="E324" s="4" t="s">
        <v>1009</v>
      </c>
      <c r="F324" s="4" t="s">
        <v>688</v>
      </c>
      <c r="G324" s="4" t="s">
        <v>1010</v>
      </c>
      <c r="H324" s="4" t="s">
        <v>1011</v>
      </c>
      <c r="I324" s="4" t="s">
        <v>689</v>
      </c>
      <c r="J324" s="4" t="s">
        <v>590</v>
      </c>
      <c r="K324" s="4" t="s">
        <v>1083</v>
      </c>
      <c r="L324" s="4" t="s">
        <v>1084</v>
      </c>
      <c r="M324" s="4" t="s">
        <v>658</v>
      </c>
      <c r="N324" s="4" t="s">
        <v>1085</v>
      </c>
      <c r="O324" s="4" t="s">
        <v>963</v>
      </c>
      <c r="P324" s="4" t="s">
        <v>658</v>
      </c>
      <c r="Q324" s="4" t="s">
        <v>596</v>
      </c>
      <c r="R324" s="8">
        <v>8</v>
      </c>
      <c r="S324" s="4" t="s">
        <v>596</v>
      </c>
      <c r="T324" s="4" t="s">
        <v>596</v>
      </c>
      <c r="U324" s="4" t="s">
        <v>596</v>
      </c>
      <c r="V324" s="4" t="s">
        <v>596</v>
      </c>
      <c r="W324" s="4" t="s">
        <v>601</v>
      </c>
      <c r="X324" s="4" t="s">
        <v>596</v>
      </c>
      <c r="Y324" s="4" t="s">
        <v>596</v>
      </c>
      <c r="Z324" s="4" t="s">
        <v>596</v>
      </c>
      <c r="AA324" s="4" t="s">
        <v>596</v>
      </c>
      <c r="AB324" s="4" t="s">
        <v>596</v>
      </c>
      <c r="AC324" s="4" t="s">
        <v>596</v>
      </c>
      <c r="AD324" s="4" t="s">
        <v>596</v>
      </c>
      <c r="AE324" s="4" t="s">
        <v>596</v>
      </c>
      <c r="AF324" s="4" t="s">
        <v>596</v>
      </c>
    </row>
    <row r="325" spans="1:32">
      <c r="A325" s="5" t="str">
        <f>VLOOKUP(F325,[1]仓库信息!C:H,6,FALSE)</f>
        <v>无锡</v>
      </c>
      <c r="B325" s="6">
        <v>43756</v>
      </c>
      <c r="C325" s="4" t="s">
        <v>1008</v>
      </c>
      <c r="D325" s="4" t="s">
        <v>433</v>
      </c>
      <c r="E325" s="4" t="s">
        <v>1009</v>
      </c>
      <c r="F325" s="4" t="s">
        <v>692</v>
      </c>
      <c r="G325" s="4" t="s">
        <v>1010</v>
      </c>
      <c r="H325" s="4" t="s">
        <v>1011</v>
      </c>
      <c r="I325" s="4" t="s">
        <v>693</v>
      </c>
      <c r="J325" s="4" t="s">
        <v>590</v>
      </c>
      <c r="K325" s="4" t="s">
        <v>1086</v>
      </c>
      <c r="L325" s="4" t="s">
        <v>1087</v>
      </c>
      <c r="M325" s="4" t="s">
        <v>651</v>
      </c>
      <c r="N325" s="4" t="s">
        <v>1088</v>
      </c>
      <c r="O325" s="4" t="s">
        <v>1089</v>
      </c>
      <c r="P325" s="4" t="s">
        <v>651</v>
      </c>
      <c r="Q325" s="4" t="s">
        <v>596</v>
      </c>
      <c r="R325" s="8">
        <v>17</v>
      </c>
      <c r="S325" s="4" t="s">
        <v>596</v>
      </c>
      <c r="T325" s="4" t="s">
        <v>596</v>
      </c>
      <c r="U325" s="4" t="s">
        <v>596</v>
      </c>
      <c r="V325" s="4" t="s">
        <v>596</v>
      </c>
      <c r="W325" s="4" t="s">
        <v>596</v>
      </c>
      <c r="X325" s="4" t="s">
        <v>730</v>
      </c>
      <c r="Y325" s="4" t="s">
        <v>596</v>
      </c>
      <c r="Z325" s="4" t="s">
        <v>596</v>
      </c>
      <c r="AA325" s="4" t="s">
        <v>596</v>
      </c>
      <c r="AB325" s="4" t="s">
        <v>596</v>
      </c>
      <c r="AC325" s="4" t="s">
        <v>596</v>
      </c>
      <c r="AD325" s="4" t="s">
        <v>596</v>
      </c>
      <c r="AE325" s="4" t="s">
        <v>596</v>
      </c>
      <c r="AF325" s="4" t="s">
        <v>596</v>
      </c>
    </row>
    <row r="326" spans="1:32">
      <c r="A326" s="5" t="str">
        <f>VLOOKUP(F326,[1]仓库信息!C:H,6,FALSE)</f>
        <v>西安</v>
      </c>
      <c r="B326" s="6">
        <v>43756</v>
      </c>
      <c r="C326" s="4" t="s">
        <v>1008</v>
      </c>
      <c r="D326" s="4" t="s">
        <v>433</v>
      </c>
      <c r="E326" s="4" t="s">
        <v>1009</v>
      </c>
      <c r="F326" s="4" t="s">
        <v>694</v>
      </c>
      <c r="G326" s="4" t="s">
        <v>1010</v>
      </c>
      <c r="H326" s="4" t="s">
        <v>1011</v>
      </c>
      <c r="I326" s="4" t="s">
        <v>695</v>
      </c>
      <c r="J326" s="4" t="s">
        <v>590</v>
      </c>
      <c r="K326" s="4" t="s">
        <v>949</v>
      </c>
      <c r="L326" s="4" t="s">
        <v>950</v>
      </c>
      <c r="M326" s="4" t="s">
        <v>638</v>
      </c>
      <c r="N326" s="4" t="s">
        <v>951</v>
      </c>
      <c r="O326" s="4" t="s">
        <v>1090</v>
      </c>
      <c r="P326" s="4" t="s">
        <v>604</v>
      </c>
      <c r="Q326" s="4" t="s">
        <v>596</v>
      </c>
      <c r="R326" s="8">
        <v>5</v>
      </c>
      <c r="S326" s="4" t="s">
        <v>596</v>
      </c>
      <c r="T326" s="4" t="s">
        <v>596</v>
      </c>
      <c r="U326" s="4" t="s">
        <v>638</v>
      </c>
      <c r="V326" s="4" t="s">
        <v>596</v>
      </c>
      <c r="W326" s="4" t="s">
        <v>596</v>
      </c>
      <c r="X326" s="4" t="s">
        <v>596</v>
      </c>
      <c r="Y326" s="4" t="s">
        <v>596</v>
      </c>
      <c r="Z326" s="4" t="s">
        <v>596</v>
      </c>
      <c r="AA326" s="4" t="s">
        <v>596</v>
      </c>
      <c r="AB326" s="4" t="s">
        <v>596</v>
      </c>
      <c r="AC326" s="4" t="s">
        <v>596</v>
      </c>
      <c r="AD326" s="4" t="s">
        <v>596</v>
      </c>
      <c r="AE326" s="4" t="s">
        <v>596</v>
      </c>
      <c r="AF326" s="4" t="s">
        <v>596</v>
      </c>
    </row>
    <row r="327" spans="1:32">
      <c r="A327" s="5" t="str">
        <f>VLOOKUP(F327,[1]仓库信息!C:H,6,FALSE)</f>
        <v>广州</v>
      </c>
      <c r="B327" s="6">
        <v>43756</v>
      </c>
      <c r="C327" s="4" t="s">
        <v>1091</v>
      </c>
      <c r="D327" s="4" t="s">
        <v>1092</v>
      </c>
      <c r="E327" s="4" t="s">
        <v>1093</v>
      </c>
      <c r="F327" s="4" t="s">
        <v>597</v>
      </c>
      <c r="G327" s="4" t="s">
        <v>1094</v>
      </c>
      <c r="H327" s="4" t="s">
        <v>1095</v>
      </c>
      <c r="I327" s="4" t="s">
        <v>598</v>
      </c>
      <c r="J327" s="4" t="s">
        <v>590</v>
      </c>
      <c r="K327" s="4" t="s">
        <v>613</v>
      </c>
      <c r="L327" s="4" t="s">
        <v>708</v>
      </c>
      <c r="M327" s="4" t="s">
        <v>621</v>
      </c>
      <c r="N327" s="4" t="s">
        <v>708</v>
      </c>
      <c r="O327" s="4" t="s">
        <v>706</v>
      </c>
      <c r="P327" s="4" t="s">
        <v>638</v>
      </c>
      <c r="Q327" s="4" t="s">
        <v>596</v>
      </c>
      <c r="R327" s="8">
        <v>1</v>
      </c>
      <c r="S327" s="4" t="s">
        <v>596</v>
      </c>
      <c r="T327" s="4" t="s">
        <v>596</v>
      </c>
      <c r="U327" s="4" t="s">
        <v>596</v>
      </c>
      <c r="V327" s="4" t="s">
        <v>596</v>
      </c>
      <c r="W327" s="4" t="s">
        <v>596</v>
      </c>
      <c r="X327" s="4" t="s">
        <v>596</v>
      </c>
      <c r="Y327" s="4" t="s">
        <v>596</v>
      </c>
      <c r="Z327" s="4" t="s">
        <v>596</v>
      </c>
      <c r="AA327" s="4" t="s">
        <v>679</v>
      </c>
      <c r="AB327" s="4" t="s">
        <v>596</v>
      </c>
      <c r="AC327" s="4" t="s">
        <v>596</v>
      </c>
      <c r="AD327" s="4" t="s">
        <v>596</v>
      </c>
      <c r="AE327" s="4" t="s">
        <v>596</v>
      </c>
      <c r="AF327" s="4" t="s">
        <v>596</v>
      </c>
    </row>
    <row r="328" spans="1:32">
      <c r="A328" s="5" t="str">
        <f>VLOOKUP(F328,[1]仓库信息!C:H,6,FALSE)</f>
        <v>嘉兴</v>
      </c>
      <c r="B328" s="6">
        <v>43756</v>
      </c>
      <c r="C328" s="4" t="s">
        <v>1091</v>
      </c>
      <c r="D328" s="4" t="s">
        <v>1092</v>
      </c>
      <c r="E328" s="4" t="s">
        <v>1093</v>
      </c>
      <c r="F328" s="4" t="s">
        <v>739</v>
      </c>
      <c r="G328" s="4" t="s">
        <v>1094</v>
      </c>
      <c r="H328" s="4" t="s">
        <v>1095</v>
      </c>
      <c r="I328" s="4" t="s">
        <v>740</v>
      </c>
      <c r="J328" s="4" t="s">
        <v>590</v>
      </c>
      <c r="K328" s="4" t="s">
        <v>647</v>
      </c>
      <c r="L328" s="4" t="s">
        <v>647</v>
      </c>
      <c r="M328" s="4" t="s">
        <v>596</v>
      </c>
      <c r="N328" s="4" t="s">
        <v>648</v>
      </c>
      <c r="O328" s="4" t="s">
        <v>648</v>
      </c>
      <c r="P328" s="4" t="s">
        <v>596</v>
      </c>
      <c r="Q328" s="4" t="s">
        <v>596</v>
      </c>
      <c r="R328" s="8">
        <v>1</v>
      </c>
      <c r="S328" s="4" t="s">
        <v>596</v>
      </c>
      <c r="T328" s="4" t="s">
        <v>596</v>
      </c>
      <c r="U328" s="4" t="s">
        <v>596</v>
      </c>
      <c r="V328" s="4" t="s">
        <v>596</v>
      </c>
      <c r="W328" s="4" t="s">
        <v>593</v>
      </c>
      <c r="X328" s="4" t="s">
        <v>596</v>
      </c>
      <c r="Y328" s="4" t="s">
        <v>596</v>
      </c>
      <c r="Z328" s="4" t="s">
        <v>596</v>
      </c>
      <c r="AA328" s="4" t="s">
        <v>596</v>
      </c>
      <c r="AB328" s="4" t="s">
        <v>596</v>
      </c>
      <c r="AC328" s="4" t="s">
        <v>596</v>
      </c>
      <c r="AD328" s="4" t="s">
        <v>596</v>
      </c>
      <c r="AE328" s="4" t="s">
        <v>596</v>
      </c>
      <c r="AF328" s="4" t="s">
        <v>596</v>
      </c>
    </row>
    <row r="329" spans="1:32">
      <c r="A329" s="5" t="str">
        <f>VLOOKUP(F329,[1]仓库信息!C:H,6,FALSE)</f>
        <v>武汉</v>
      </c>
      <c r="B329" s="6">
        <v>43756</v>
      </c>
      <c r="C329" s="4" t="s">
        <v>1091</v>
      </c>
      <c r="D329" s="4" t="s">
        <v>1092</v>
      </c>
      <c r="E329" s="4" t="s">
        <v>1093</v>
      </c>
      <c r="F329" s="4" t="s">
        <v>686</v>
      </c>
      <c r="G329" s="4" t="s">
        <v>1094</v>
      </c>
      <c r="H329" s="4" t="s">
        <v>1095</v>
      </c>
      <c r="I329" s="4" t="s">
        <v>687</v>
      </c>
      <c r="J329" s="4" t="s">
        <v>590</v>
      </c>
      <c r="K329" s="4" t="s">
        <v>631</v>
      </c>
      <c r="L329" s="4" t="s">
        <v>631</v>
      </c>
      <c r="M329" s="4" t="s">
        <v>596</v>
      </c>
      <c r="N329" s="4" t="s">
        <v>646</v>
      </c>
      <c r="O329" s="4" t="s">
        <v>646</v>
      </c>
      <c r="P329" s="4" t="s">
        <v>596</v>
      </c>
      <c r="Q329" s="4" t="s">
        <v>596</v>
      </c>
      <c r="R329" s="8">
        <v>1</v>
      </c>
      <c r="S329" s="4" t="s">
        <v>596</v>
      </c>
      <c r="T329" s="4" t="s">
        <v>596</v>
      </c>
      <c r="U329" s="4" t="s">
        <v>596</v>
      </c>
      <c r="V329" s="4" t="s">
        <v>596</v>
      </c>
      <c r="W329" s="4" t="s">
        <v>596</v>
      </c>
      <c r="X329" s="4" t="s">
        <v>596</v>
      </c>
      <c r="Y329" s="4" t="s">
        <v>596</v>
      </c>
      <c r="Z329" s="4" t="s">
        <v>596</v>
      </c>
      <c r="AA329" s="4" t="s">
        <v>596</v>
      </c>
      <c r="AB329" s="4" t="s">
        <v>596</v>
      </c>
      <c r="AC329" s="4" t="s">
        <v>596</v>
      </c>
      <c r="AD329" s="4" t="s">
        <v>596</v>
      </c>
      <c r="AE329" s="4" t="s">
        <v>596</v>
      </c>
      <c r="AF329" s="4" t="s">
        <v>596</v>
      </c>
    </row>
    <row r="330" spans="1:32">
      <c r="A330" s="5" t="str">
        <f>VLOOKUP(F330,[1]仓库信息!C:H,6,FALSE)</f>
        <v>嘉定</v>
      </c>
      <c r="B330" s="6">
        <v>43756</v>
      </c>
      <c r="C330" s="4" t="s">
        <v>1096</v>
      </c>
      <c r="D330" s="4" t="s">
        <v>1097</v>
      </c>
      <c r="E330" s="4" t="s">
        <v>1098</v>
      </c>
      <c r="F330" s="4" t="s">
        <v>586</v>
      </c>
      <c r="G330" s="4" t="s">
        <v>1099</v>
      </c>
      <c r="H330" s="4" t="s">
        <v>1100</v>
      </c>
      <c r="I330" s="4" t="s">
        <v>589</v>
      </c>
      <c r="J330" s="4" t="s">
        <v>590</v>
      </c>
      <c r="K330" s="4" t="s">
        <v>603</v>
      </c>
      <c r="L330" s="4" t="s">
        <v>742</v>
      </c>
      <c r="M330" s="4" t="s">
        <v>658</v>
      </c>
      <c r="N330" s="4" t="s">
        <v>675</v>
      </c>
      <c r="O330" s="4" t="s">
        <v>755</v>
      </c>
      <c r="P330" s="4" t="s">
        <v>658</v>
      </c>
      <c r="Q330" s="4" t="s">
        <v>596</v>
      </c>
      <c r="R330" s="8">
        <v>1</v>
      </c>
      <c r="S330" s="4" t="s">
        <v>596</v>
      </c>
      <c r="T330" s="4" t="s">
        <v>596</v>
      </c>
      <c r="U330" s="4" t="s">
        <v>596</v>
      </c>
      <c r="V330" s="4" t="s">
        <v>596</v>
      </c>
      <c r="W330" s="4" t="s">
        <v>596</v>
      </c>
      <c r="X330" s="4" t="s">
        <v>596</v>
      </c>
      <c r="Y330" s="4" t="s">
        <v>596</v>
      </c>
      <c r="Z330" s="4" t="s">
        <v>596</v>
      </c>
      <c r="AA330" s="4" t="s">
        <v>596</v>
      </c>
      <c r="AB330" s="4" t="s">
        <v>596</v>
      </c>
      <c r="AC330" s="4" t="s">
        <v>596</v>
      </c>
      <c r="AD330" s="4" t="s">
        <v>596</v>
      </c>
      <c r="AE330" s="4" t="s">
        <v>596</v>
      </c>
      <c r="AF330" s="4" t="s">
        <v>596</v>
      </c>
    </row>
    <row r="331" spans="1:32">
      <c r="A331" s="5" t="str">
        <f>VLOOKUP(F331,[1]仓库信息!C:H,6,FALSE)</f>
        <v>天津</v>
      </c>
      <c r="B331" s="6">
        <v>43756</v>
      </c>
      <c r="C331" s="4" t="s">
        <v>1096</v>
      </c>
      <c r="D331" s="4" t="s">
        <v>1097</v>
      </c>
      <c r="E331" s="4" t="s">
        <v>1098</v>
      </c>
      <c r="F331" s="4" t="s">
        <v>663</v>
      </c>
      <c r="G331" s="4" t="s">
        <v>1099</v>
      </c>
      <c r="H331" s="4" t="s">
        <v>1100</v>
      </c>
      <c r="I331" s="4" t="s">
        <v>666</v>
      </c>
      <c r="J331" s="4" t="s">
        <v>590</v>
      </c>
      <c r="K331" s="4" t="s">
        <v>827</v>
      </c>
      <c r="L331" s="4" t="s">
        <v>827</v>
      </c>
      <c r="M331" s="4" t="s">
        <v>596</v>
      </c>
      <c r="N331" s="4" t="s">
        <v>1101</v>
      </c>
      <c r="O331" s="4" t="s">
        <v>1101</v>
      </c>
      <c r="P331" s="4" t="s">
        <v>596</v>
      </c>
      <c r="Q331" s="4" t="s">
        <v>596</v>
      </c>
      <c r="R331" s="8">
        <v>1</v>
      </c>
      <c r="S331" s="4" t="s">
        <v>596</v>
      </c>
      <c r="T331" s="4" t="s">
        <v>596</v>
      </c>
      <c r="U331" s="4" t="s">
        <v>596</v>
      </c>
      <c r="V331" s="4" t="s">
        <v>596</v>
      </c>
      <c r="W331" s="4" t="s">
        <v>596</v>
      </c>
      <c r="X331" s="4" t="s">
        <v>596</v>
      </c>
      <c r="Y331" s="4" t="s">
        <v>596</v>
      </c>
      <c r="Z331" s="4" t="s">
        <v>596</v>
      </c>
      <c r="AA331" s="4" t="s">
        <v>596</v>
      </c>
      <c r="AB331" s="4" t="s">
        <v>596</v>
      </c>
      <c r="AC331" s="4" t="s">
        <v>596</v>
      </c>
      <c r="AD331" s="4" t="s">
        <v>596</v>
      </c>
      <c r="AE331" s="4" t="s">
        <v>596</v>
      </c>
      <c r="AF331" s="4" t="s">
        <v>596</v>
      </c>
    </row>
    <row r="332" spans="1:32">
      <c r="A332" s="5" t="str">
        <f>VLOOKUP(F332,[1]仓库信息!C:H,6,FALSE)</f>
        <v>长沙</v>
      </c>
      <c r="B332" s="6">
        <v>43756</v>
      </c>
      <c r="C332" s="4" t="s">
        <v>1096</v>
      </c>
      <c r="D332" s="4" t="s">
        <v>1097</v>
      </c>
      <c r="E332" s="4" t="s">
        <v>1098</v>
      </c>
      <c r="F332" s="4" t="s">
        <v>606</v>
      </c>
      <c r="G332" s="4" t="s">
        <v>1099</v>
      </c>
      <c r="H332" s="4" t="s">
        <v>1100</v>
      </c>
      <c r="I332" s="4" t="s">
        <v>607</v>
      </c>
      <c r="J332" s="4" t="s">
        <v>590</v>
      </c>
      <c r="K332" s="4" t="s">
        <v>713</v>
      </c>
      <c r="L332" s="4" t="s">
        <v>713</v>
      </c>
      <c r="M332" s="4" t="s">
        <v>596</v>
      </c>
      <c r="N332" s="4" t="s">
        <v>716</v>
      </c>
      <c r="O332" s="4" t="s">
        <v>716</v>
      </c>
      <c r="P332" s="4" t="s">
        <v>596</v>
      </c>
      <c r="Q332" s="4" t="s">
        <v>596</v>
      </c>
      <c r="R332" s="8">
        <v>2</v>
      </c>
      <c r="S332" s="4" t="s">
        <v>596</v>
      </c>
      <c r="T332" s="4" t="s">
        <v>596</v>
      </c>
      <c r="U332" s="4" t="s">
        <v>596</v>
      </c>
      <c r="V332" s="4" t="s">
        <v>596</v>
      </c>
      <c r="W332" s="4" t="s">
        <v>596</v>
      </c>
      <c r="X332" s="4" t="s">
        <v>596</v>
      </c>
      <c r="Y332" s="4" t="s">
        <v>596</v>
      </c>
      <c r="Z332" s="4" t="s">
        <v>596</v>
      </c>
      <c r="AA332" s="4" t="s">
        <v>596</v>
      </c>
      <c r="AB332" s="4" t="s">
        <v>596</v>
      </c>
      <c r="AC332" s="4" t="s">
        <v>596</v>
      </c>
      <c r="AD332" s="4" t="s">
        <v>596</v>
      </c>
      <c r="AE332" s="4" t="s">
        <v>596</v>
      </c>
      <c r="AF332" s="4" t="s">
        <v>596</v>
      </c>
    </row>
    <row r="333" spans="1:32">
      <c r="A333" s="5" t="str">
        <f>VLOOKUP(F333,[1]仓库信息!C:H,6,FALSE)</f>
        <v>杭州</v>
      </c>
      <c r="B333" s="6">
        <v>43756</v>
      </c>
      <c r="C333" s="4" t="s">
        <v>1096</v>
      </c>
      <c r="D333" s="4" t="s">
        <v>1097</v>
      </c>
      <c r="E333" s="4" t="s">
        <v>1098</v>
      </c>
      <c r="F333" s="4" t="s">
        <v>614</v>
      </c>
      <c r="G333" s="4" t="s">
        <v>1099</v>
      </c>
      <c r="H333" s="4" t="s">
        <v>1100</v>
      </c>
      <c r="I333" s="4" t="s">
        <v>615</v>
      </c>
      <c r="J333" s="4" t="s">
        <v>590</v>
      </c>
      <c r="K333" s="4" t="s">
        <v>668</v>
      </c>
      <c r="L333" s="4" t="s">
        <v>668</v>
      </c>
      <c r="M333" s="4" t="s">
        <v>596</v>
      </c>
      <c r="N333" s="4" t="s">
        <v>685</v>
      </c>
      <c r="O333" s="4" t="s">
        <v>685</v>
      </c>
      <c r="P333" s="4" t="s">
        <v>596</v>
      </c>
      <c r="Q333" s="4" t="s">
        <v>596</v>
      </c>
      <c r="R333" s="8">
        <v>2</v>
      </c>
      <c r="S333" s="4" t="s">
        <v>596</v>
      </c>
      <c r="T333" s="4" t="s">
        <v>596</v>
      </c>
      <c r="U333" s="4" t="s">
        <v>596</v>
      </c>
      <c r="V333" s="4" t="s">
        <v>596</v>
      </c>
      <c r="W333" s="4" t="s">
        <v>596</v>
      </c>
      <c r="X333" s="4" t="s">
        <v>596</v>
      </c>
      <c r="Y333" s="4" t="s">
        <v>596</v>
      </c>
      <c r="Z333" s="4" t="s">
        <v>596</v>
      </c>
      <c r="AA333" s="4" t="s">
        <v>596</v>
      </c>
      <c r="AB333" s="4" t="s">
        <v>596</v>
      </c>
      <c r="AC333" s="4" t="s">
        <v>596</v>
      </c>
      <c r="AD333" s="4" t="s">
        <v>596</v>
      </c>
      <c r="AE333" s="4" t="s">
        <v>596</v>
      </c>
      <c r="AF333" s="4" t="s">
        <v>596</v>
      </c>
    </row>
    <row r="334" spans="1:32">
      <c r="A334" s="5" t="str">
        <f>VLOOKUP(F334,[1]仓库信息!C:H,6,FALSE)</f>
        <v>惠州</v>
      </c>
      <c r="B334" s="6">
        <v>43756</v>
      </c>
      <c r="C334" s="4" t="s">
        <v>1096</v>
      </c>
      <c r="D334" s="4" t="s">
        <v>1097</v>
      </c>
      <c r="E334" s="4" t="s">
        <v>1098</v>
      </c>
      <c r="F334" s="4" t="s">
        <v>618</v>
      </c>
      <c r="G334" s="4" t="s">
        <v>1099</v>
      </c>
      <c r="H334" s="4" t="s">
        <v>1100</v>
      </c>
      <c r="I334" s="4" t="s">
        <v>619</v>
      </c>
      <c r="J334" s="4" t="s">
        <v>590</v>
      </c>
      <c r="K334" s="4" t="s">
        <v>707</v>
      </c>
      <c r="L334" s="4" t="s">
        <v>708</v>
      </c>
      <c r="M334" s="4" t="s">
        <v>638</v>
      </c>
      <c r="N334" s="4" t="s">
        <v>668</v>
      </c>
      <c r="O334" s="4" t="s">
        <v>669</v>
      </c>
      <c r="P334" s="4" t="s">
        <v>638</v>
      </c>
      <c r="Q334" s="4" t="s">
        <v>596</v>
      </c>
      <c r="R334" s="8">
        <v>3</v>
      </c>
      <c r="S334" s="4" t="s">
        <v>596</v>
      </c>
      <c r="T334" s="4" t="s">
        <v>596</v>
      </c>
      <c r="U334" s="4" t="s">
        <v>596</v>
      </c>
      <c r="V334" s="4" t="s">
        <v>596</v>
      </c>
      <c r="W334" s="4" t="s">
        <v>738</v>
      </c>
      <c r="X334" s="4" t="s">
        <v>596</v>
      </c>
      <c r="Y334" s="4" t="s">
        <v>596</v>
      </c>
      <c r="Z334" s="4" t="s">
        <v>596</v>
      </c>
      <c r="AA334" s="4" t="s">
        <v>596</v>
      </c>
      <c r="AB334" s="4" t="s">
        <v>596</v>
      </c>
      <c r="AC334" s="4" t="s">
        <v>596</v>
      </c>
      <c r="AD334" s="4" t="s">
        <v>596</v>
      </c>
      <c r="AE334" s="4" t="s">
        <v>596</v>
      </c>
      <c r="AF334" s="4" t="s">
        <v>596</v>
      </c>
    </row>
    <row r="335" spans="1:32">
      <c r="A335" s="5" t="str">
        <f>VLOOKUP(F335,[1]仓库信息!C:H,6,FALSE)</f>
        <v>江门</v>
      </c>
      <c r="B335" s="6">
        <v>43756</v>
      </c>
      <c r="C335" s="4" t="s">
        <v>1096</v>
      </c>
      <c r="D335" s="4" t="s">
        <v>1097</v>
      </c>
      <c r="E335" s="4" t="s">
        <v>1098</v>
      </c>
      <c r="F335" s="4" t="s">
        <v>624</v>
      </c>
      <c r="G335" s="4" t="s">
        <v>1099</v>
      </c>
      <c r="H335" s="4" t="s">
        <v>1100</v>
      </c>
      <c r="I335" s="4" t="s">
        <v>625</v>
      </c>
      <c r="J335" s="4" t="s">
        <v>590</v>
      </c>
      <c r="K335" s="4" t="s">
        <v>646</v>
      </c>
      <c r="L335" s="4" t="s">
        <v>646</v>
      </c>
      <c r="M335" s="4" t="s">
        <v>596</v>
      </c>
      <c r="N335" s="4" t="s">
        <v>647</v>
      </c>
      <c r="O335" s="4" t="s">
        <v>647</v>
      </c>
      <c r="P335" s="4" t="s">
        <v>596</v>
      </c>
      <c r="Q335" s="4" t="s">
        <v>596</v>
      </c>
      <c r="R335" s="8">
        <v>1</v>
      </c>
      <c r="S335" s="4" t="s">
        <v>596</v>
      </c>
      <c r="T335" s="4" t="s">
        <v>596</v>
      </c>
      <c r="U335" s="4" t="s">
        <v>596</v>
      </c>
      <c r="V335" s="4" t="s">
        <v>596</v>
      </c>
      <c r="W335" s="4" t="s">
        <v>658</v>
      </c>
      <c r="X335" s="4" t="s">
        <v>596</v>
      </c>
      <c r="Y335" s="4" t="s">
        <v>596</v>
      </c>
      <c r="Z335" s="4" t="s">
        <v>596</v>
      </c>
      <c r="AA335" s="4" t="s">
        <v>596</v>
      </c>
      <c r="AB335" s="4" t="s">
        <v>596</v>
      </c>
      <c r="AC335" s="4" t="s">
        <v>596</v>
      </c>
      <c r="AD335" s="4" t="s">
        <v>596</v>
      </c>
      <c r="AE335" s="4" t="s">
        <v>596</v>
      </c>
      <c r="AF335" s="4" t="s">
        <v>596</v>
      </c>
    </row>
    <row r="336" spans="1:32">
      <c r="A336" s="5" t="str">
        <f>VLOOKUP(F336,[1]仓库信息!C:H,6,FALSE)</f>
        <v>泉州</v>
      </c>
      <c r="B336" s="6">
        <v>43756</v>
      </c>
      <c r="C336" s="4" t="s">
        <v>1096</v>
      </c>
      <c r="D336" s="4" t="s">
        <v>1097</v>
      </c>
      <c r="E336" s="4" t="s">
        <v>1098</v>
      </c>
      <c r="F336" s="4" t="s">
        <v>628</v>
      </c>
      <c r="G336" s="4" t="s">
        <v>1099</v>
      </c>
      <c r="H336" s="4" t="s">
        <v>1100</v>
      </c>
      <c r="I336" s="4" t="s">
        <v>629</v>
      </c>
      <c r="J336" s="4" t="s">
        <v>590</v>
      </c>
      <c r="K336" s="4" t="s">
        <v>626</v>
      </c>
      <c r="L336" s="4" t="s">
        <v>627</v>
      </c>
      <c r="M336" s="4" t="s">
        <v>638</v>
      </c>
      <c r="N336" s="4" t="s">
        <v>627</v>
      </c>
      <c r="O336" s="4" t="s">
        <v>749</v>
      </c>
      <c r="P336" s="4" t="s">
        <v>638</v>
      </c>
      <c r="Q336" s="4" t="s">
        <v>596</v>
      </c>
      <c r="R336" s="8">
        <v>1</v>
      </c>
      <c r="S336" s="4" t="s">
        <v>596</v>
      </c>
      <c r="T336" s="4" t="s">
        <v>596</v>
      </c>
      <c r="U336" s="4" t="s">
        <v>596</v>
      </c>
      <c r="V336" s="4" t="s">
        <v>596</v>
      </c>
      <c r="W336" s="4" t="s">
        <v>596</v>
      </c>
      <c r="X336" s="4" t="s">
        <v>596</v>
      </c>
      <c r="Y336" s="4" t="s">
        <v>596</v>
      </c>
      <c r="Z336" s="4" t="s">
        <v>596</v>
      </c>
      <c r="AA336" s="4" t="s">
        <v>596</v>
      </c>
      <c r="AB336" s="4" t="s">
        <v>596</v>
      </c>
      <c r="AC336" s="4" t="s">
        <v>596</v>
      </c>
      <c r="AD336" s="4" t="s">
        <v>596</v>
      </c>
      <c r="AE336" s="4" t="s">
        <v>596</v>
      </c>
      <c r="AF336" s="4" t="s">
        <v>596</v>
      </c>
    </row>
    <row r="337" spans="1:32">
      <c r="A337" s="5" t="str">
        <f>VLOOKUP(F337,[1]仓库信息!C:H,6,FALSE)</f>
        <v>贵阳</v>
      </c>
      <c r="B337" s="6">
        <v>43756</v>
      </c>
      <c r="C337" s="4" t="s">
        <v>1096</v>
      </c>
      <c r="D337" s="4" t="s">
        <v>1097</v>
      </c>
      <c r="E337" s="4" t="s">
        <v>1098</v>
      </c>
      <c r="F337" s="4" t="s">
        <v>680</v>
      </c>
      <c r="G337" s="4" t="s">
        <v>1099</v>
      </c>
      <c r="H337" s="4" t="s">
        <v>1100</v>
      </c>
      <c r="I337" s="4" t="s">
        <v>681</v>
      </c>
      <c r="J337" s="4" t="s">
        <v>590</v>
      </c>
      <c r="K337" s="4" t="s">
        <v>631</v>
      </c>
      <c r="L337" s="4" t="s">
        <v>631</v>
      </c>
      <c r="M337" s="4" t="s">
        <v>596</v>
      </c>
      <c r="N337" s="4" t="s">
        <v>646</v>
      </c>
      <c r="O337" s="4" t="s">
        <v>646</v>
      </c>
      <c r="P337" s="4" t="s">
        <v>596</v>
      </c>
      <c r="Q337" s="4" t="s">
        <v>596</v>
      </c>
      <c r="R337" s="8">
        <v>1</v>
      </c>
      <c r="S337" s="4" t="s">
        <v>596</v>
      </c>
      <c r="T337" s="4" t="s">
        <v>596</v>
      </c>
      <c r="U337" s="4" t="s">
        <v>596</v>
      </c>
      <c r="V337" s="4" t="s">
        <v>596</v>
      </c>
      <c r="W337" s="4" t="s">
        <v>596</v>
      </c>
      <c r="X337" s="4" t="s">
        <v>596</v>
      </c>
      <c r="Y337" s="4" t="s">
        <v>596</v>
      </c>
      <c r="Z337" s="4" t="s">
        <v>596</v>
      </c>
      <c r="AA337" s="4" t="s">
        <v>596</v>
      </c>
      <c r="AB337" s="4" t="s">
        <v>596</v>
      </c>
      <c r="AC337" s="4" t="s">
        <v>596</v>
      </c>
      <c r="AD337" s="4" t="s">
        <v>596</v>
      </c>
      <c r="AE337" s="4" t="s">
        <v>596</v>
      </c>
      <c r="AF337" s="4" t="s">
        <v>596</v>
      </c>
    </row>
    <row r="338" spans="1:32">
      <c r="A338" s="5" t="str">
        <f>VLOOKUP(F338,[1]仓库信息!C:H,6,FALSE)</f>
        <v>南京</v>
      </c>
      <c r="B338" s="6">
        <v>43756</v>
      </c>
      <c r="C338" s="4" t="s">
        <v>1096</v>
      </c>
      <c r="D338" s="4" t="s">
        <v>1097</v>
      </c>
      <c r="E338" s="4" t="s">
        <v>1098</v>
      </c>
      <c r="F338" s="4" t="s">
        <v>683</v>
      </c>
      <c r="G338" s="4" t="s">
        <v>1099</v>
      </c>
      <c r="H338" s="4" t="s">
        <v>1100</v>
      </c>
      <c r="I338" s="4" t="s">
        <v>684</v>
      </c>
      <c r="J338" s="4" t="s">
        <v>590</v>
      </c>
      <c r="K338" s="4" t="s">
        <v>738</v>
      </c>
      <c r="L338" s="4" t="s">
        <v>738</v>
      </c>
      <c r="M338" s="4" t="s">
        <v>596</v>
      </c>
      <c r="N338" s="4" t="s">
        <v>690</v>
      </c>
      <c r="O338" s="4" t="s">
        <v>690</v>
      </c>
      <c r="P338" s="4" t="s">
        <v>596</v>
      </c>
      <c r="Q338" s="4" t="s">
        <v>596</v>
      </c>
      <c r="R338" s="8">
        <v>1</v>
      </c>
      <c r="S338" s="4" t="s">
        <v>596</v>
      </c>
      <c r="T338" s="4" t="s">
        <v>596</v>
      </c>
      <c r="U338" s="4" t="s">
        <v>596</v>
      </c>
      <c r="V338" s="4" t="s">
        <v>596</v>
      </c>
      <c r="W338" s="4" t="s">
        <v>596</v>
      </c>
      <c r="X338" s="4" t="s">
        <v>596</v>
      </c>
      <c r="Y338" s="4" t="s">
        <v>596</v>
      </c>
      <c r="Z338" s="4" t="s">
        <v>596</v>
      </c>
      <c r="AA338" s="4" t="s">
        <v>596</v>
      </c>
      <c r="AB338" s="4" t="s">
        <v>596</v>
      </c>
      <c r="AC338" s="4" t="s">
        <v>596</v>
      </c>
      <c r="AD338" s="4" t="s">
        <v>596</v>
      </c>
      <c r="AE338" s="4" t="s">
        <v>596</v>
      </c>
      <c r="AF338" s="4" t="s">
        <v>596</v>
      </c>
    </row>
    <row r="339" spans="1:32">
      <c r="A339" s="5" t="str">
        <f>VLOOKUP(F339,[1]仓库信息!C:H,6,FALSE)</f>
        <v>嘉兴</v>
      </c>
      <c r="B339" s="6">
        <v>43756</v>
      </c>
      <c r="C339" s="4" t="s">
        <v>1096</v>
      </c>
      <c r="D339" s="4" t="s">
        <v>1097</v>
      </c>
      <c r="E339" s="4" t="s">
        <v>1098</v>
      </c>
      <c r="F339" s="4" t="s">
        <v>739</v>
      </c>
      <c r="G339" s="4" t="s">
        <v>1099</v>
      </c>
      <c r="H339" s="4" t="s">
        <v>1100</v>
      </c>
      <c r="I339" s="4" t="s">
        <v>740</v>
      </c>
      <c r="J339" s="4" t="s">
        <v>590</v>
      </c>
      <c r="K339" s="4" t="s">
        <v>716</v>
      </c>
      <c r="L339" s="4" t="s">
        <v>716</v>
      </c>
      <c r="M339" s="4" t="s">
        <v>596</v>
      </c>
      <c r="N339" s="4" t="s">
        <v>647</v>
      </c>
      <c r="O339" s="4" t="s">
        <v>647</v>
      </c>
      <c r="P339" s="4" t="s">
        <v>596</v>
      </c>
      <c r="Q339" s="4" t="s">
        <v>596</v>
      </c>
      <c r="R339" s="8">
        <v>1</v>
      </c>
      <c r="S339" s="4" t="s">
        <v>596</v>
      </c>
      <c r="T339" s="4" t="s">
        <v>596</v>
      </c>
      <c r="U339" s="4" t="s">
        <v>596</v>
      </c>
      <c r="V339" s="4" t="s">
        <v>596</v>
      </c>
      <c r="W339" s="4" t="s">
        <v>679</v>
      </c>
      <c r="X339" s="4" t="s">
        <v>651</v>
      </c>
      <c r="Y339" s="4" t="s">
        <v>596</v>
      </c>
      <c r="Z339" s="4" t="s">
        <v>596</v>
      </c>
      <c r="AA339" s="4" t="s">
        <v>596</v>
      </c>
      <c r="AB339" s="4" t="s">
        <v>596</v>
      </c>
      <c r="AC339" s="4" t="s">
        <v>596</v>
      </c>
      <c r="AD339" s="4" t="s">
        <v>596</v>
      </c>
      <c r="AE339" s="4" t="s">
        <v>596</v>
      </c>
      <c r="AF339" s="4" t="s">
        <v>596</v>
      </c>
    </row>
    <row r="340" spans="1:32">
      <c r="A340" s="5" t="str">
        <f>VLOOKUP(F340,[1]仓库信息!C:H,6,FALSE)</f>
        <v>无锡</v>
      </c>
      <c r="B340" s="6">
        <v>43756</v>
      </c>
      <c r="C340" s="4" t="s">
        <v>1096</v>
      </c>
      <c r="D340" s="4" t="s">
        <v>1097</v>
      </c>
      <c r="E340" s="4" t="s">
        <v>1098</v>
      </c>
      <c r="F340" s="4" t="s">
        <v>692</v>
      </c>
      <c r="G340" s="4" t="s">
        <v>1099</v>
      </c>
      <c r="H340" s="4" t="s">
        <v>1100</v>
      </c>
      <c r="I340" s="4" t="s">
        <v>693</v>
      </c>
      <c r="J340" s="4" t="s">
        <v>590</v>
      </c>
      <c r="K340" s="4" t="s">
        <v>651</v>
      </c>
      <c r="L340" s="4" t="s">
        <v>651</v>
      </c>
      <c r="M340" s="4" t="s">
        <v>596</v>
      </c>
      <c r="N340" s="4" t="s">
        <v>669</v>
      </c>
      <c r="O340" s="4" t="s">
        <v>669</v>
      </c>
      <c r="P340" s="4" t="s">
        <v>596</v>
      </c>
      <c r="Q340" s="4" t="s">
        <v>596</v>
      </c>
      <c r="R340" s="8">
        <v>1</v>
      </c>
      <c r="S340" s="4" t="s">
        <v>596</v>
      </c>
      <c r="T340" s="4" t="s">
        <v>596</v>
      </c>
      <c r="U340" s="4" t="s">
        <v>596</v>
      </c>
      <c r="V340" s="4" t="s">
        <v>596</v>
      </c>
      <c r="W340" s="4" t="s">
        <v>596</v>
      </c>
      <c r="X340" s="4" t="s">
        <v>646</v>
      </c>
      <c r="Y340" s="4" t="s">
        <v>596</v>
      </c>
      <c r="Z340" s="4" t="s">
        <v>596</v>
      </c>
      <c r="AA340" s="4" t="s">
        <v>596</v>
      </c>
      <c r="AB340" s="4" t="s">
        <v>596</v>
      </c>
      <c r="AC340" s="4" t="s">
        <v>596</v>
      </c>
      <c r="AD340" s="4" t="s">
        <v>596</v>
      </c>
      <c r="AE340" s="4" t="s">
        <v>596</v>
      </c>
      <c r="AF340" s="4" t="s">
        <v>596</v>
      </c>
    </row>
    <row r="341" spans="1:32">
      <c r="A341" s="5" t="str">
        <f>VLOOKUP(F341,[1]仓库信息!C:H,6,FALSE)</f>
        <v>西安</v>
      </c>
      <c r="B341" s="6">
        <v>43756</v>
      </c>
      <c r="C341" s="4" t="s">
        <v>1096</v>
      </c>
      <c r="D341" s="4" t="s">
        <v>1097</v>
      </c>
      <c r="E341" s="4" t="s">
        <v>1098</v>
      </c>
      <c r="F341" s="4" t="s">
        <v>694</v>
      </c>
      <c r="G341" s="4" t="s">
        <v>1099</v>
      </c>
      <c r="H341" s="4" t="s">
        <v>1100</v>
      </c>
      <c r="I341" s="4" t="s">
        <v>695</v>
      </c>
      <c r="J341" s="4" t="s">
        <v>590</v>
      </c>
      <c r="K341" s="4" t="s">
        <v>690</v>
      </c>
      <c r="L341" s="4" t="s">
        <v>691</v>
      </c>
      <c r="M341" s="4" t="s">
        <v>638</v>
      </c>
      <c r="N341" s="4" t="s">
        <v>647</v>
      </c>
      <c r="O341" s="4" t="s">
        <v>648</v>
      </c>
      <c r="P341" s="4" t="s">
        <v>638</v>
      </c>
      <c r="Q341" s="4" t="s">
        <v>596</v>
      </c>
      <c r="R341" s="8">
        <v>4</v>
      </c>
      <c r="S341" s="4" t="s">
        <v>596</v>
      </c>
      <c r="T341" s="4" t="s">
        <v>596</v>
      </c>
      <c r="U341" s="4" t="s">
        <v>596</v>
      </c>
      <c r="V341" s="4" t="s">
        <v>596</v>
      </c>
      <c r="W341" s="4" t="s">
        <v>596</v>
      </c>
      <c r="X341" s="4" t="s">
        <v>596</v>
      </c>
      <c r="Y341" s="4" t="s">
        <v>596</v>
      </c>
      <c r="Z341" s="4" t="s">
        <v>596</v>
      </c>
      <c r="AA341" s="4" t="s">
        <v>596</v>
      </c>
      <c r="AB341" s="4" t="s">
        <v>596</v>
      </c>
      <c r="AC341" s="4" t="s">
        <v>596</v>
      </c>
      <c r="AD341" s="4" t="s">
        <v>596</v>
      </c>
      <c r="AE341" s="4" t="s">
        <v>596</v>
      </c>
      <c r="AF341" s="4" t="s">
        <v>596</v>
      </c>
    </row>
    <row r="342" spans="1:32">
      <c r="A342" s="5" t="str">
        <f>VLOOKUP(F342,[1]仓库信息!C:H,6,FALSE)</f>
        <v>嘉定</v>
      </c>
      <c r="B342" s="6">
        <v>43756</v>
      </c>
      <c r="C342" s="4" t="s">
        <v>1102</v>
      </c>
      <c r="D342" s="4" t="s">
        <v>1103</v>
      </c>
      <c r="E342" s="4" t="s">
        <v>1104</v>
      </c>
      <c r="F342" s="4" t="s">
        <v>586</v>
      </c>
      <c r="G342" s="4" t="s">
        <v>1105</v>
      </c>
      <c r="H342" s="4" t="s">
        <v>1106</v>
      </c>
      <c r="I342" s="4" t="s">
        <v>589</v>
      </c>
      <c r="J342" s="4" t="s">
        <v>590</v>
      </c>
      <c r="K342" s="4" t="s">
        <v>1107</v>
      </c>
      <c r="L342" s="4" t="s">
        <v>1108</v>
      </c>
      <c r="M342" s="4" t="s">
        <v>646</v>
      </c>
      <c r="N342" s="4" t="s">
        <v>998</v>
      </c>
      <c r="O342" s="4" t="s">
        <v>1054</v>
      </c>
      <c r="P342" s="4" t="s">
        <v>646</v>
      </c>
      <c r="Q342" s="4" t="s">
        <v>596</v>
      </c>
      <c r="R342" s="8">
        <v>1</v>
      </c>
      <c r="S342" s="4" t="s">
        <v>596</v>
      </c>
      <c r="T342" s="4" t="s">
        <v>596</v>
      </c>
      <c r="U342" s="4" t="s">
        <v>596</v>
      </c>
      <c r="V342" s="4" t="s">
        <v>596</v>
      </c>
      <c r="W342" s="4" t="s">
        <v>596</v>
      </c>
      <c r="X342" s="4" t="s">
        <v>596</v>
      </c>
      <c r="Y342" s="4" t="s">
        <v>596</v>
      </c>
      <c r="Z342" s="4" t="s">
        <v>596</v>
      </c>
      <c r="AA342" s="4" t="s">
        <v>596</v>
      </c>
      <c r="AB342" s="4" t="s">
        <v>596</v>
      </c>
      <c r="AC342" s="4" t="s">
        <v>596</v>
      </c>
      <c r="AD342" s="4" t="s">
        <v>596</v>
      </c>
      <c r="AE342" s="4" t="s">
        <v>596</v>
      </c>
      <c r="AF342" s="4" t="s">
        <v>596</v>
      </c>
    </row>
    <row r="343" spans="1:32">
      <c r="A343" s="5" t="str">
        <f>VLOOKUP(F343,[1]仓库信息!C:H,6,FALSE)</f>
        <v>广州</v>
      </c>
      <c r="B343" s="6">
        <v>43756</v>
      </c>
      <c r="C343" s="4" t="s">
        <v>1102</v>
      </c>
      <c r="D343" s="4" t="s">
        <v>1103</v>
      </c>
      <c r="E343" s="4" t="s">
        <v>1104</v>
      </c>
      <c r="F343" s="4" t="s">
        <v>597</v>
      </c>
      <c r="G343" s="4" t="s">
        <v>1105</v>
      </c>
      <c r="H343" s="4" t="s">
        <v>1106</v>
      </c>
      <c r="I343" s="4" t="s">
        <v>598</v>
      </c>
      <c r="J343" s="4" t="s">
        <v>590</v>
      </c>
      <c r="K343" s="4" t="s">
        <v>1109</v>
      </c>
      <c r="L343" s="4" t="s">
        <v>839</v>
      </c>
      <c r="M343" s="4" t="s">
        <v>749</v>
      </c>
      <c r="N343" s="4" t="s">
        <v>841</v>
      </c>
      <c r="O343" s="4" t="s">
        <v>809</v>
      </c>
      <c r="P343" s="4" t="s">
        <v>601</v>
      </c>
      <c r="Q343" s="4" t="s">
        <v>596</v>
      </c>
      <c r="R343" s="8">
        <v>1</v>
      </c>
      <c r="S343" s="4" t="s">
        <v>596</v>
      </c>
      <c r="T343" s="4" t="s">
        <v>596</v>
      </c>
      <c r="U343" s="4" t="s">
        <v>638</v>
      </c>
      <c r="V343" s="4" t="s">
        <v>596</v>
      </c>
      <c r="W343" s="4" t="s">
        <v>596</v>
      </c>
      <c r="X343" s="4" t="s">
        <v>596</v>
      </c>
      <c r="Y343" s="4" t="s">
        <v>596</v>
      </c>
      <c r="Z343" s="4" t="s">
        <v>596</v>
      </c>
      <c r="AA343" s="4" t="s">
        <v>706</v>
      </c>
      <c r="AB343" s="4" t="s">
        <v>596</v>
      </c>
      <c r="AC343" s="4" t="s">
        <v>596</v>
      </c>
      <c r="AD343" s="4" t="s">
        <v>596</v>
      </c>
      <c r="AE343" s="4" t="s">
        <v>596</v>
      </c>
      <c r="AF343" s="4" t="s">
        <v>596</v>
      </c>
    </row>
    <row r="344" spans="1:32">
      <c r="A344" s="5" t="str">
        <f>VLOOKUP(F344,[1]仓库信息!C:H,6,FALSE)</f>
        <v>天津</v>
      </c>
      <c r="B344" s="6">
        <v>43756</v>
      </c>
      <c r="C344" s="4" t="s">
        <v>1102</v>
      </c>
      <c r="D344" s="4" t="s">
        <v>1103</v>
      </c>
      <c r="E344" s="4" t="s">
        <v>1104</v>
      </c>
      <c r="F344" s="4" t="s">
        <v>663</v>
      </c>
      <c r="G344" s="4" t="s">
        <v>1105</v>
      </c>
      <c r="H344" s="4" t="s">
        <v>1106</v>
      </c>
      <c r="I344" s="4" t="s">
        <v>666</v>
      </c>
      <c r="J344" s="4" t="s">
        <v>590</v>
      </c>
      <c r="K344" s="4" t="s">
        <v>857</v>
      </c>
      <c r="L344" s="4" t="s">
        <v>857</v>
      </c>
      <c r="M344" s="4" t="s">
        <v>596</v>
      </c>
      <c r="N344" s="4" t="s">
        <v>880</v>
      </c>
      <c r="O344" s="4" t="s">
        <v>880</v>
      </c>
      <c r="P344" s="4" t="s">
        <v>596</v>
      </c>
      <c r="Q344" s="4" t="s">
        <v>596</v>
      </c>
      <c r="R344" s="8">
        <v>2</v>
      </c>
      <c r="S344" s="4" t="s">
        <v>596</v>
      </c>
      <c r="T344" s="4" t="s">
        <v>596</v>
      </c>
      <c r="U344" s="4" t="s">
        <v>596</v>
      </c>
      <c r="V344" s="4" t="s">
        <v>596</v>
      </c>
      <c r="W344" s="4" t="s">
        <v>596</v>
      </c>
      <c r="X344" s="4" t="s">
        <v>596</v>
      </c>
      <c r="Y344" s="4" t="s">
        <v>596</v>
      </c>
      <c r="Z344" s="4" t="s">
        <v>596</v>
      </c>
      <c r="AA344" s="4" t="s">
        <v>596</v>
      </c>
      <c r="AB344" s="4" t="s">
        <v>596</v>
      </c>
      <c r="AC344" s="4" t="s">
        <v>596</v>
      </c>
      <c r="AD344" s="4" t="s">
        <v>596</v>
      </c>
      <c r="AE344" s="4" t="s">
        <v>596</v>
      </c>
      <c r="AF344" s="4" t="s">
        <v>596</v>
      </c>
    </row>
    <row r="345" spans="1:32">
      <c r="A345" s="5" t="str">
        <f>VLOOKUP(F345,[1]仓库信息!C:H,6,FALSE)</f>
        <v>重庆</v>
      </c>
      <c r="B345" s="6">
        <v>43756</v>
      </c>
      <c r="C345" s="4" t="s">
        <v>1102</v>
      </c>
      <c r="D345" s="4" t="s">
        <v>1103</v>
      </c>
      <c r="E345" s="4" t="s">
        <v>1104</v>
      </c>
      <c r="F345" s="4" t="s">
        <v>765</v>
      </c>
      <c r="G345" s="4" t="s">
        <v>1105</v>
      </c>
      <c r="H345" s="4" t="s">
        <v>1106</v>
      </c>
      <c r="I345" s="4" t="s">
        <v>768</v>
      </c>
      <c r="J345" s="4" t="s">
        <v>590</v>
      </c>
      <c r="K345" s="4" t="s">
        <v>807</v>
      </c>
      <c r="L345" s="4" t="s">
        <v>807</v>
      </c>
      <c r="M345" s="4" t="s">
        <v>596</v>
      </c>
      <c r="N345" s="4" t="s">
        <v>810</v>
      </c>
      <c r="O345" s="4" t="s">
        <v>810</v>
      </c>
      <c r="P345" s="4" t="s">
        <v>596</v>
      </c>
      <c r="Q345" s="4" t="s">
        <v>596</v>
      </c>
      <c r="R345" s="8">
        <v>3</v>
      </c>
      <c r="S345" s="4" t="s">
        <v>596</v>
      </c>
      <c r="T345" s="4" t="s">
        <v>596</v>
      </c>
      <c r="U345" s="4" t="s">
        <v>596</v>
      </c>
      <c r="V345" s="4" t="s">
        <v>596</v>
      </c>
      <c r="W345" s="4" t="s">
        <v>596</v>
      </c>
      <c r="X345" s="4" t="s">
        <v>596</v>
      </c>
      <c r="Y345" s="4" t="s">
        <v>596</v>
      </c>
      <c r="Z345" s="4" t="s">
        <v>596</v>
      </c>
      <c r="AA345" s="4" t="s">
        <v>596</v>
      </c>
      <c r="AB345" s="4" t="s">
        <v>596</v>
      </c>
      <c r="AC345" s="4" t="s">
        <v>596</v>
      </c>
      <c r="AD345" s="4" t="s">
        <v>596</v>
      </c>
      <c r="AE345" s="4" t="s">
        <v>596</v>
      </c>
      <c r="AF345" s="4" t="s">
        <v>596</v>
      </c>
    </row>
    <row r="346" spans="1:32">
      <c r="A346" s="5" t="str">
        <f>VLOOKUP(F346,[1]仓库信息!C:H,6,FALSE)</f>
        <v>长沙</v>
      </c>
      <c r="B346" s="6">
        <v>43756</v>
      </c>
      <c r="C346" s="4" t="s">
        <v>1102</v>
      </c>
      <c r="D346" s="4" t="s">
        <v>1103</v>
      </c>
      <c r="E346" s="4" t="s">
        <v>1104</v>
      </c>
      <c r="F346" s="4" t="s">
        <v>606</v>
      </c>
      <c r="G346" s="4" t="s">
        <v>1105</v>
      </c>
      <c r="H346" s="4" t="s">
        <v>1106</v>
      </c>
      <c r="I346" s="4" t="s">
        <v>607</v>
      </c>
      <c r="J346" s="4" t="s">
        <v>590</v>
      </c>
      <c r="K346" s="4" t="s">
        <v>732</v>
      </c>
      <c r="L346" s="4" t="s">
        <v>732</v>
      </c>
      <c r="M346" s="4" t="s">
        <v>596</v>
      </c>
      <c r="N346" s="4" t="s">
        <v>735</v>
      </c>
      <c r="O346" s="4" t="s">
        <v>735</v>
      </c>
      <c r="P346" s="4" t="s">
        <v>596</v>
      </c>
      <c r="Q346" s="4" t="s">
        <v>596</v>
      </c>
      <c r="R346" s="8">
        <v>5</v>
      </c>
      <c r="S346" s="4" t="s">
        <v>596</v>
      </c>
      <c r="T346" s="4" t="s">
        <v>596</v>
      </c>
      <c r="U346" s="4" t="s">
        <v>596</v>
      </c>
      <c r="V346" s="4" t="s">
        <v>596</v>
      </c>
      <c r="W346" s="4" t="s">
        <v>596</v>
      </c>
      <c r="X346" s="4" t="s">
        <v>596</v>
      </c>
      <c r="Y346" s="4" t="s">
        <v>596</v>
      </c>
      <c r="Z346" s="4" t="s">
        <v>596</v>
      </c>
      <c r="AA346" s="4" t="s">
        <v>596</v>
      </c>
      <c r="AB346" s="4" t="s">
        <v>596</v>
      </c>
      <c r="AC346" s="4" t="s">
        <v>596</v>
      </c>
      <c r="AD346" s="4" t="s">
        <v>596</v>
      </c>
      <c r="AE346" s="4" t="s">
        <v>596</v>
      </c>
      <c r="AF346" s="4" t="s">
        <v>596</v>
      </c>
    </row>
    <row r="347" spans="1:32">
      <c r="A347" s="5" t="str">
        <f>VLOOKUP(F347,[1]仓库信息!C:H,6,FALSE)</f>
        <v>成都2</v>
      </c>
      <c r="B347" s="6">
        <v>43756</v>
      </c>
      <c r="C347" s="4" t="s">
        <v>1102</v>
      </c>
      <c r="D347" s="4" t="s">
        <v>1103</v>
      </c>
      <c r="E347" s="4" t="s">
        <v>1104</v>
      </c>
      <c r="F347" s="4" t="s">
        <v>610</v>
      </c>
      <c r="G347" s="4" t="s">
        <v>1105</v>
      </c>
      <c r="H347" s="4" t="s">
        <v>1106</v>
      </c>
      <c r="I347" s="4" t="s">
        <v>611</v>
      </c>
      <c r="J347" s="4" t="s">
        <v>590</v>
      </c>
      <c r="K347" s="4" t="s">
        <v>1110</v>
      </c>
      <c r="L347" s="4" t="s">
        <v>1111</v>
      </c>
      <c r="M347" s="4" t="s">
        <v>638</v>
      </c>
      <c r="N347" s="4" t="s">
        <v>1112</v>
      </c>
      <c r="O347" s="4" t="s">
        <v>1113</v>
      </c>
      <c r="P347" s="4" t="s">
        <v>638</v>
      </c>
      <c r="Q347" s="4" t="s">
        <v>596</v>
      </c>
      <c r="R347" s="8">
        <v>2</v>
      </c>
      <c r="S347" s="4" t="s">
        <v>596</v>
      </c>
      <c r="T347" s="4" t="s">
        <v>596</v>
      </c>
      <c r="U347" s="4" t="s">
        <v>596</v>
      </c>
      <c r="V347" s="4" t="s">
        <v>596</v>
      </c>
      <c r="W347" s="4" t="s">
        <v>596</v>
      </c>
      <c r="X347" s="4" t="s">
        <v>596</v>
      </c>
      <c r="Y347" s="4" t="s">
        <v>596</v>
      </c>
      <c r="Z347" s="4" t="s">
        <v>596</v>
      </c>
      <c r="AA347" s="4" t="s">
        <v>596</v>
      </c>
      <c r="AB347" s="4" t="s">
        <v>596</v>
      </c>
      <c r="AC347" s="4" t="s">
        <v>596</v>
      </c>
      <c r="AD347" s="4" t="s">
        <v>596</v>
      </c>
      <c r="AE347" s="4" t="s">
        <v>596</v>
      </c>
      <c r="AF347" s="4" t="s">
        <v>596</v>
      </c>
    </row>
    <row r="348" spans="1:32">
      <c r="A348" s="5" t="str">
        <f>VLOOKUP(F348,[1]仓库信息!C:H,6,FALSE)</f>
        <v>杭州</v>
      </c>
      <c r="B348" s="6">
        <v>43756</v>
      </c>
      <c r="C348" s="4" t="s">
        <v>1102</v>
      </c>
      <c r="D348" s="4" t="s">
        <v>1103</v>
      </c>
      <c r="E348" s="4" t="s">
        <v>1104</v>
      </c>
      <c r="F348" s="4" t="s">
        <v>614</v>
      </c>
      <c r="G348" s="4" t="s">
        <v>1105</v>
      </c>
      <c r="H348" s="4" t="s">
        <v>1106</v>
      </c>
      <c r="I348" s="4" t="s">
        <v>615</v>
      </c>
      <c r="J348" s="4" t="s">
        <v>590</v>
      </c>
      <c r="K348" s="4" t="s">
        <v>1114</v>
      </c>
      <c r="L348" s="4" t="s">
        <v>989</v>
      </c>
      <c r="M348" s="4" t="s">
        <v>679</v>
      </c>
      <c r="N348" s="4" t="s">
        <v>988</v>
      </c>
      <c r="O348" s="4" t="s">
        <v>1115</v>
      </c>
      <c r="P348" s="4" t="s">
        <v>679</v>
      </c>
      <c r="Q348" s="4" t="s">
        <v>596</v>
      </c>
      <c r="R348" s="8">
        <v>1</v>
      </c>
      <c r="S348" s="4" t="s">
        <v>596</v>
      </c>
      <c r="T348" s="4" t="s">
        <v>596</v>
      </c>
      <c r="U348" s="4" t="s">
        <v>596</v>
      </c>
      <c r="V348" s="4" t="s">
        <v>596</v>
      </c>
      <c r="W348" s="4" t="s">
        <v>596</v>
      </c>
      <c r="X348" s="4" t="s">
        <v>596</v>
      </c>
      <c r="Y348" s="4" t="s">
        <v>596</v>
      </c>
      <c r="Z348" s="4" t="s">
        <v>596</v>
      </c>
      <c r="AA348" s="4" t="s">
        <v>596</v>
      </c>
      <c r="AB348" s="4" t="s">
        <v>596</v>
      </c>
      <c r="AC348" s="4" t="s">
        <v>596</v>
      </c>
      <c r="AD348" s="4" t="s">
        <v>596</v>
      </c>
      <c r="AE348" s="4" t="s">
        <v>596</v>
      </c>
      <c r="AF348" s="4" t="s">
        <v>596</v>
      </c>
    </row>
    <row r="349" spans="1:32">
      <c r="A349" s="5" t="str">
        <f>VLOOKUP(F349,[1]仓库信息!C:H,6,FALSE)</f>
        <v>惠州</v>
      </c>
      <c r="B349" s="6">
        <v>43756</v>
      </c>
      <c r="C349" s="4" t="s">
        <v>1102</v>
      </c>
      <c r="D349" s="4" t="s">
        <v>1103</v>
      </c>
      <c r="E349" s="4" t="s">
        <v>1104</v>
      </c>
      <c r="F349" s="4" t="s">
        <v>618</v>
      </c>
      <c r="G349" s="4" t="s">
        <v>1105</v>
      </c>
      <c r="H349" s="4" t="s">
        <v>1106</v>
      </c>
      <c r="I349" s="4" t="s">
        <v>619</v>
      </c>
      <c r="J349" s="4" t="s">
        <v>590</v>
      </c>
      <c r="K349" s="4" t="s">
        <v>1001</v>
      </c>
      <c r="L349" s="4" t="s">
        <v>1054</v>
      </c>
      <c r="M349" s="4" t="s">
        <v>593</v>
      </c>
      <c r="N349" s="4" t="s">
        <v>1053</v>
      </c>
      <c r="O349" s="4" t="s">
        <v>1116</v>
      </c>
      <c r="P349" s="4" t="s">
        <v>716</v>
      </c>
      <c r="Q349" s="4" t="s">
        <v>596</v>
      </c>
      <c r="R349" s="8">
        <v>3</v>
      </c>
      <c r="S349" s="4" t="s">
        <v>596</v>
      </c>
      <c r="T349" s="4" t="s">
        <v>596</v>
      </c>
      <c r="U349" s="4" t="s">
        <v>638</v>
      </c>
      <c r="V349" s="4" t="s">
        <v>596</v>
      </c>
      <c r="W349" s="4" t="s">
        <v>596</v>
      </c>
      <c r="X349" s="4" t="s">
        <v>596</v>
      </c>
      <c r="Y349" s="4" t="s">
        <v>596</v>
      </c>
      <c r="Z349" s="4" t="s">
        <v>596</v>
      </c>
      <c r="AA349" s="4" t="s">
        <v>596</v>
      </c>
      <c r="AB349" s="4" t="s">
        <v>596</v>
      </c>
      <c r="AC349" s="4" t="s">
        <v>596</v>
      </c>
      <c r="AD349" s="4" t="s">
        <v>596</v>
      </c>
      <c r="AE349" s="4" t="s">
        <v>596</v>
      </c>
      <c r="AF349" s="4" t="s">
        <v>596</v>
      </c>
    </row>
    <row r="350" spans="1:32">
      <c r="A350" s="5" t="str">
        <f>VLOOKUP(F350,[1]仓库信息!C:H,6,FALSE)</f>
        <v>江门</v>
      </c>
      <c r="B350" s="6">
        <v>43756</v>
      </c>
      <c r="C350" s="4" t="s">
        <v>1102</v>
      </c>
      <c r="D350" s="4" t="s">
        <v>1103</v>
      </c>
      <c r="E350" s="4" t="s">
        <v>1104</v>
      </c>
      <c r="F350" s="4" t="s">
        <v>624</v>
      </c>
      <c r="G350" s="4" t="s">
        <v>1105</v>
      </c>
      <c r="H350" s="4" t="s">
        <v>1106</v>
      </c>
      <c r="I350" s="4" t="s">
        <v>625</v>
      </c>
      <c r="J350" s="4" t="s">
        <v>590</v>
      </c>
      <c r="K350" s="4" t="s">
        <v>1117</v>
      </c>
      <c r="L350" s="4" t="s">
        <v>1117</v>
      </c>
      <c r="M350" s="4" t="s">
        <v>596</v>
      </c>
      <c r="N350" s="4" t="s">
        <v>930</v>
      </c>
      <c r="O350" s="4" t="s">
        <v>930</v>
      </c>
      <c r="P350" s="4" t="s">
        <v>596</v>
      </c>
      <c r="Q350" s="4" t="s">
        <v>596</v>
      </c>
      <c r="R350" s="8">
        <v>2</v>
      </c>
      <c r="S350" s="4" t="s">
        <v>596</v>
      </c>
      <c r="T350" s="4" t="s">
        <v>596</v>
      </c>
      <c r="U350" s="4" t="s">
        <v>596</v>
      </c>
      <c r="V350" s="4" t="s">
        <v>596</v>
      </c>
      <c r="W350" s="4" t="s">
        <v>596</v>
      </c>
      <c r="X350" s="4" t="s">
        <v>596</v>
      </c>
      <c r="Y350" s="4" t="s">
        <v>596</v>
      </c>
      <c r="Z350" s="4" t="s">
        <v>596</v>
      </c>
      <c r="AA350" s="4" t="s">
        <v>596</v>
      </c>
      <c r="AB350" s="4" t="s">
        <v>596</v>
      </c>
      <c r="AC350" s="4" t="s">
        <v>596</v>
      </c>
      <c r="AD350" s="4" t="s">
        <v>596</v>
      </c>
      <c r="AE350" s="4" t="s">
        <v>596</v>
      </c>
      <c r="AF350" s="4" t="s">
        <v>596</v>
      </c>
    </row>
    <row r="351" spans="1:32">
      <c r="A351" s="5" t="str">
        <f>VLOOKUP(F351,[1]仓库信息!C:H,6,FALSE)</f>
        <v>贵阳</v>
      </c>
      <c r="B351" s="6">
        <v>43756</v>
      </c>
      <c r="C351" s="4" t="s">
        <v>1102</v>
      </c>
      <c r="D351" s="4" t="s">
        <v>1103</v>
      </c>
      <c r="E351" s="4" t="s">
        <v>1104</v>
      </c>
      <c r="F351" s="4" t="s">
        <v>680</v>
      </c>
      <c r="G351" s="4" t="s">
        <v>1105</v>
      </c>
      <c r="H351" s="4" t="s">
        <v>1106</v>
      </c>
      <c r="I351" s="4" t="s">
        <v>681</v>
      </c>
      <c r="J351" s="4" t="s">
        <v>590</v>
      </c>
      <c r="K351" s="4" t="s">
        <v>742</v>
      </c>
      <c r="L351" s="4" t="s">
        <v>742</v>
      </c>
      <c r="M351" s="4" t="s">
        <v>596</v>
      </c>
      <c r="N351" s="4" t="s">
        <v>756</v>
      </c>
      <c r="O351" s="4" t="s">
        <v>756</v>
      </c>
      <c r="P351" s="4" t="s">
        <v>596</v>
      </c>
      <c r="Q351" s="4" t="s">
        <v>596</v>
      </c>
      <c r="R351" s="8">
        <v>2</v>
      </c>
      <c r="S351" s="4" t="s">
        <v>596</v>
      </c>
      <c r="T351" s="4" t="s">
        <v>596</v>
      </c>
      <c r="U351" s="4" t="s">
        <v>596</v>
      </c>
      <c r="V351" s="4" t="s">
        <v>596</v>
      </c>
      <c r="W351" s="4" t="s">
        <v>596</v>
      </c>
      <c r="X351" s="4" t="s">
        <v>596</v>
      </c>
      <c r="Y351" s="4" t="s">
        <v>596</v>
      </c>
      <c r="Z351" s="4" t="s">
        <v>596</v>
      </c>
      <c r="AA351" s="4" t="s">
        <v>596</v>
      </c>
      <c r="AB351" s="4" t="s">
        <v>596</v>
      </c>
      <c r="AC351" s="4" t="s">
        <v>596</v>
      </c>
      <c r="AD351" s="4" t="s">
        <v>596</v>
      </c>
      <c r="AE351" s="4" t="s">
        <v>596</v>
      </c>
      <c r="AF351" s="4" t="s">
        <v>596</v>
      </c>
    </row>
    <row r="352" spans="1:32">
      <c r="A352" s="5" t="str">
        <f>VLOOKUP(F352,[1]仓库信息!C:H,6,FALSE)</f>
        <v>南京</v>
      </c>
      <c r="B352" s="6">
        <v>43756</v>
      </c>
      <c r="C352" s="4" t="s">
        <v>1102</v>
      </c>
      <c r="D352" s="4" t="s">
        <v>1103</v>
      </c>
      <c r="E352" s="4" t="s">
        <v>1104</v>
      </c>
      <c r="F352" s="4" t="s">
        <v>683</v>
      </c>
      <c r="G352" s="4" t="s">
        <v>1105</v>
      </c>
      <c r="H352" s="4" t="s">
        <v>1106</v>
      </c>
      <c r="I352" s="4" t="s">
        <v>684</v>
      </c>
      <c r="J352" s="4" t="s">
        <v>590</v>
      </c>
      <c r="K352" s="4" t="s">
        <v>1118</v>
      </c>
      <c r="L352" s="4" t="s">
        <v>1118</v>
      </c>
      <c r="M352" s="4" t="s">
        <v>596</v>
      </c>
      <c r="N352" s="4" t="s">
        <v>1119</v>
      </c>
      <c r="O352" s="4" t="s">
        <v>1119</v>
      </c>
      <c r="P352" s="4" t="s">
        <v>596</v>
      </c>
      <c r="Q352" s="4" t="s">
        <v>596</v>
      </c>
      <c r="R352" s="8">
        <v>2</v>
      </c>
      <c r="S352" s="4" t="s">
        <v>596</v>
      </c>
      <c r="T352" s="4" t="s">
        <v>596</v>
      </c>
      <c r="U352" s="4" t="s">
        <v>596</v>
      </c>
      <c r="V352" s="4" t="s">
        <v>596</v>
      </c>
      <c r="W352" s="4" t="s">
        <v>596</v>
      </c>
      <c r="X352" s="4" t="s">
        <v>596</v>
      </c>
      <c r="Y352" s="4" t="s">
        <v>596</v>
      </c>
      <c r="Z352" s="4" t="s">
        <v>596</v>
      </c>
      <c r="AA352" s="4" t="s">
        <v>596</v>
      </c>
      <c r="AB352" s="4" t="s">
        <v>596</v>
      </c>
      <c r="AC352" s="4" t="s">
        <v>596</v>
      </c>
      <c r="AD352" s="4" t="s">
        <v>596</v>
      </c>
      <c r="AE352" s="4" t="s">
        <v>596</v>
      </c>
      <c r="AF352" s="4" t="s">
        <v>596</v>
      </c>
    </row>
    <row r="353" spans="1:32">
      <c r="A353" s="5" t="str">
        <f>VLOOKUP(F353,[1]仓库信息!C:H,6,FALSE)</f>
        <v>沈阳</v>
      </c>
      <c r="B353" s="6">
        <v>43756</v>
      </c>
      <c r="C353" s="4" t="s">
        <v>1102</v>
      </c>
      <c r="D353" s="4" t="s">
        <v>1103</v>
      </c>
      <c r="E353" s="4" t="s">
        <v>1104</v>
      </c>
      <c r="F353" s="4" t="s">
        <v>635</v>
      </c>
      <c r="G353" s="4" t="s">
        <v>1105</v>
      </c>
      <c r="H353" s="4" t="s">
        <v>1106</v>
      </c>
      <c r="I353" s="4" t="s">
        <v>636</v>
      </c>
      <c r="J353" s="4" t="s">
        <v>590</v>
      </c>
      <c r="K353" s="4" t="s">
        <v>1120</v>
      </c>
      <c r="L353" s="4" t="s">
        <v>1120</v>
      </c>
      <c r="M353" s="4" t="s">
        <v>596</v>
      </c>
      <c r="N353" s="4" t="s">
        <v>1121</v>
      </c>
      <c r="O353" s="4" t="s">
        <v>1121</v>
      </c>
      <c r="P353" s="4" t="s">
        <v>596</v>
      </c>
      <c r="Q353" s="4" t="s">
        <v>596</v>
      </c>
      <c r="R353" s="8">
        <v>2</v>
      </c>
      <c r="S353" s="4" t="s">
        <v>596</v>
      </c>
      <c r="T353" s="4" t="s">
        <v>596</v>
      </c>
      <c r="U353" s="4" t="s">
        <v>596</v>
      </c>
      <c r="V353" s="4" t="s">
        <v>596</v>
      </c>
      <c r="W353" s="4" t="s">
        <v>596</v>
      </c>
      <c r="X353" s="4" t="s">
        <v>596</v>
      </c>
      <c r="Y353" s="4" t="s">
        <v>596</v>
      </c>
      <c r="Z353" s="4" t="s">
        <v>596</v>
      </c>
      <c r="AA353" s="4" t="s">
        <v>596</v>
      </c>
      <c r="AB353" s="4" t="s">
        <v>596</v>
      </c>
      <c r="AC353" s="4" t="s">
        <v>596</v>
      </c>
      <c r="AD353" s="4" t="s">
        <v>596</v>
      </c>
      <c r="AE353" s="4" t="s">
        <v>596</v>
      </c>
      <c r="AF353" s="4" t="s">
        <v>596</v>
      </c>
    </row>
    <row r="354" spans="1:32">
      <c r="A354" s="5" t="str">
        <f>VLOOKUP(F354,[1]仓库信息!C:H,6,FALSE)</f>
        <v>北京</v>
      </c>
      <c r="B354" s="6">
        <v>43756</v>
      </c>
      <c r="C354" s="4" t="s">
        <v>1102</v>
      </c>
      <c r="D354" s="4" t="s">
        <v>1103</v>
      </c>
      <c r="E354" s="4" t="s">
        <v>1104</v>
      </c>
      <c r="F354" s="4" t="s">
        <v>656</v>
      </c>
      <c r="G354" s="4" t="s">
        <v>1105</v>
      </c>
      <c r="H354" s="4" t="s">
        <v>1106</v>
      </c>
      <c r="I354" s="4" t="s">
        <v>657</v>
      </c>
      <c r="J354" s="4" t="s">
        <v>590</v>
      </c>
      <c r="K354" s="4" t="s">
        <v>1122</v>
      </c>
      <c r="L354" s="4" t="s">
        <v>1123</v>
      </c>
      <c r="M354" s="4" t="s">
        <v>682</v>
      </c>
      <c r="N354" s="4" t="s">
        <v>1124</v>
      </c>
      <c r="O354" s="4" t="s">
        <v>1125</v>
      </c>
      <c r="P354" s="4" t="s">
        <v>682</v>
      </c>
      <c r="Q354" s="4" t="s">
        <v>596</v>
      </c>
      <c r="R354" s="8">
        <v>2</v>
      </c>
      <c r="S354" s="4" t="s">
        <v>596</v>
      </c>
      <c r="T354" s="4" t="s">
        <v>596</v>
      </c>
      <c r="U354" s="4" t="s">
        <v>596</v>
      </c>
      <c r="V354" s="4" t="s">
        <v>596</v>
      </c>
      <c r="W354" s="4" t="s">
        <v>596</v>
      </c>
      <c r="X354" s="4" t="s">
        <v>596</v>
      </c>
      <c r="Y354" s="4" t="s">
        <v>596</v>
      </c>
      <c r="Z354" s="4" t="s">
        <v>596</v>
      </c>
      <c r="AA354" s="4" t="s">
        <v>596</v>
      </c>
      <c r="AB354" s="4" t="s">
        <v>596</v>
      </c>
      <c r="AC354" s="4" t="s">
        <v>596</v>
      </c>
      <c r="AD354" s="4" t="s">
        <v>596</v>
      </c>
      <c r="AE354" s="4" t="s">
        <v>596</v>
      </c>
      <c r="AF354" s="4" t="s">
        <v>596</v>
      </c>
    </row>
    <row r="355" spans="1:32">
      <c r="A355" s="5" t="str">
        <f>VLOOKUP(F355,[1]仓库信息!C:H,6,FALSE)</f>
        <v>嘉兴</v>
      </c>
      <c r="B355" s="6">
        <v>43756</v>
      </c>
      <c r="C355" s="4" t="s">
        <v>1102</v>
      </c>
      <c r="D355" s="4" t="s">
        <v>1103</v>
      </c>
      <c r="E355" s="4" t="s">
        <v>1104</v>
      </c>
      <c r="F355" s="4" t="s">
        <v>739</v>
      </c>
      <c r="G355" s="4" t="s">
        <v>1105</v>
      </c>
      <c r="H355" s="4" t="s">
        <v>1106</v>
      </c>
      <c r="I355" s="4" t="s">
        <v>740</v>
      </c>
      <c r="J355" s="4" t="s">
        <v>590</v>
      </c>
      <c r="K355" s="4" t="s">
        <v>954</v>
      </c>
      <c r="L355" s="4" t="s">
        <v>954</v>
      </c>
      <c r="M355" s="4" t="s">
        <v>596</v>
      </c>
      <c r="N355" s="4" t="s">
        <v>1126</v>
      </c>
      <c r="O355" s="4" t="s">
        <v>1126</v>
      </c>
      <c r="P355" s="4" t="s">
        <v>596</v>
      </c>
      <c r="Q355" s="4" t="s">
        <v>596</v>
      </c>
      <c r="R355" s="8">
        <v>1</v>
      </c>
      <c r="S355" s="4" t="s">
        <v>596</v>
      </c>
      <c r="T355" s="4" t="s">
        <v>596</v>
      </c>
      <c r="U355" s="4" t="s">
        <v>596</v>
      </c>
      <c r="V355" s="4" t="s">
        <v>596</v>
      </c>
      <c r="W355" s="4" t="s">
        <v>596</v>
      </c>
      <c r="X355" s="4" t="s">
        <v>596</v>
      </c>
      <c r="Y355" s="4" t="s">
        <v>596</v>
      </c>
      <c r="Z355" s="4" t="s">
        <v>596</v>
      </c>
      <c r="AA355" s="4" t="s">
        <v>596</v>
      </c>
      <c r="AB355" s="4" t="s">
        <v>596</v>
      </c>
      <c r="AC355" s="4" t="s">
        <v>596</v>
      </c>
      <c r="AD355" s="4" t="s">
        <v>596</v>
      </c>
      <c r="AE355" s="4" t="s">
        <v>596</v>
      </c>
      <c r="AF355" s="4" t="s">
        <v>596</v>
      </c>
    </row>
    <row r="356" spans="1:32">
      <c r="A356" s="5" t="str">
        <f>VLOOKUP(F356,[1]仓库信息!C:H,6,FALSE)</f>
        <v>武汉</v>
      </c>
      <c r="B356" s="6">
        <v>43756</v>
      </c>
      <c r="C356" s="4" t="s">
        <v>1102</v>
      </c>
      <c r="D356" s="4" t="s">
        <v>1103</v>
      </c>
      <c r="E356" s="4" t="s">
        <v>1104</v>
      </c>
      <c r="F356" s="4" t="s">
        <v>686</v>
      </c>
      <c r="G356" s="4" t="s">
        <v>1105</v>
      </c>
      <c r="H356" s="4" t="s">
        <v>1106</v>
      </c>
      <c r="I356" s="4" t="s">
        <v>687</v>
      </c>
      <c r="J356" s="4" t="s">
        <v>590</v>
      </c>
      <c r="K356" s="4" t="s">
        <v>1127</v>
      </c>
      <c r="L356" s="4" t="s">
        <v>1127</v>
      </c>
      <c r="M356" s="4" t="s">
        <v>596</v>
      </c>
      <c r="N356" s="4" t="s">
        <v>1128</v>
      </c>
      <c r="O356" s="4" t="s">
        <v>1128</v>
      </c>
      <c r="P356" s="4" t="s">
        <v>596</v>
      </c>
      <c r="Q356" s="4" t="s">
        <v>596</v>
      </c>
      <c r="R356" s="8">
        <v>3</v>
      </c>
      <c r="S356" s="4" t="s">
        <v>596</v>
      </c>
      <c r="T356" s="4" t="s">
        <v>596</v>
      </c>
      <c r="U356" s="4" t="s">
        <v>596</v>
      </c>
      <c r="V356" s="4" t="s">
        <v>596</v>
      </c>
      <c r="W356" s="4" t="s">
        <v>596</v>
      </c>
      <c r="X356" s="4" t="s">
        <v>596</v>
      </c>
      <c r="Y356" s="4" t="s">
        <v>596</v>
      </c>
      <c r="Z356" s="4" t="s">
        <v>596</v>
      </c>
      <c r="AA356" s="4" t="s">
        <v>596</v>
      </c>
      <c r="AB356" s="4" t="s">
        <v>596</v>
      </c>
      <c r="AC356" s="4" t="s">
        <v>596</v>
      </c>
      <c r="AD356" s="4" t="s">
        <v>596</v>
      </c>
      <c r="AE356" s="4" t="s">
        <v>596</v>
      </c>
      <c r="AF356" s="4" t="s">
        <v>596</v>
      </c>
    </row>
    <row r="357" spans="1:32">
      <c r="A357" s="5" t="str">
        <f>VLOOKUP(F357,[1]仓库信息!C:H,6,FALSE)</f>
        <v>济南</v>
      </c>
      <c r="B357" s="6">
        <v>43756</v>
      </c>
      <c r="C357" s="4" t="s">
        <v>1102</v>
      </c>
      <c r="D357" s="4" t="s">
        <v>1103</v>
      </c>
      <c r="E357" s="4" t="s">
        <v>1104</v>
      </c>
      <c r="F357" s="4" t="s">
        <v>640</v>
      </c>
      <c r="G357" s="4" t="s">
        <v>1105</v>
      </c>
      <c r="H357" s="4" t="s">
        <v>1106</v>
      </c>
      <c r="I357" s="4" t="s">
        <v>641</v>
      </c>
      <c r="J357" s="4" t="s">
        <v>590</v>
      </c>
      <c r="K357" s="4" t="s">
        <v>840</v>
      </c>
      <c r="L357" s="4" t="s">
        <v>840</v>
      </c>
      <c r="M357" s="4" t="s">
        <v>596</v>
      </c>
      <c r="N357" s="4" t="s">
        <v>731</v>
      </c>
      <c r="O357" s="4" t="s">
        <v>731</v>
      </c>
      <c r="P357" s="4" t="s">
        <v>596</v>
      </c>
      <c r="Q357" s="4" t="s">
        <v>596</v>
      </c>
      <c r="R357" s="8">
        <v>1</v>
      </c>
      <c r="S357" s="4" t="s">
        <v>596</v>
      </c>
      <c r="T357" s="4" t="s">
        <v>596</v>
      </c>
      <c r="U357" s="4" t="s">
        <v>596</v>
      </c>
      <c r="V357" s="4" t="s">
        <v>596</v>
      </c>
      <c r="W357" s="4" t="s">
        <v>596</v>
      </c>
      <c r="X357" s="4" t="s">
        <v>596</v>
      </c>
      <c r="Y357" s="4" t="s">
        <v>596</v>
      </c>
      <c r="Z357" s="4" t="s">
        <v>596</v>
      </c>
      <c r="AA357" s="4" t="s">
        <v>596</v>
      </c>
      <c r="AB357" s="4" t="s">
        <v>596</v>
      </c>
      <c r="AC357" s="4" t="s">
        <v>596</v>
      </c>
      <c r="AD357" s="4" t="s">
        <v>596</v>
      </c>
      <c r="AE357" s="4" t="s">
        <v>596</v>
      </c>
      <c r="AF357" s="4" t="s">
        <v>596</v>
      </c>
    </row>
    <row r="358" spans="1:32">
      <c r="A358" s="5" t="str">
        <f>VLOOKUP(F358,[1]仓库信息!C:H,6,FALSE)</f>
        <v>青岛</v>
      </c>
      <c r="B358" s="6">
        <v>43756</v>
      </c>
      <c r="C358" s="4" t="s">
        <v>1102</v>
      </c>
      <c r="D358" s="4" t="s">
        <v>1103</v>
      </c>
      <c r="E358" s="4" t="s">
        <v>1104</v>
      </c>
      <c r="F358" s="4" t="s">
        <v>659</v>
      </c>
      <c r="G358" s="4" t="s">
        <v>1105</v>
      </c>
      <c r="H358" s="4" t="s">
        <v>1106</v>
      </c>
      <c r="I358" s="4" t="s">
        <v>660</v>
      </c>
      <c r="J358" s="4" t="s">
        <v>590</v>
      </c>
      <c r="K358" s="4" t="s">
        <v>839</v>
      </c>
      <c r="L358" s="4" t="s">
        <v>726</v>
      </c>
      <c r="M358" s="4" t="s">
        <v>682</v>
      </c>
      <c r="N358" s="4" t="s">
        <v>726</v>
      </c>
      <c r="O358" s="4" t="s">
        <v>725</v>
      </c>
      <c r="P358" s="4" t="s">
        <v>638</v>
      </c>
      <c r="Q358" s="4" t="s">
        <v>596</v>
      </c>
      <c r="R358" s="8">
        <v>1</v>
      </c>
      <c r="S358" s="4" t="s">
        <v>596</v>
      </c>
      <c r="T358" s="4" t="s">
        <v>596</v>
      </c>
      <c r="U358" s="4" t="s">
        <v>596</v>
      </c>
      <c r="V358" s="4" t="s">
        <v>596</v>
      </c>
      <c r="W358" s="4" t="s">
        <v>596</v>
      </c>
      <c r="X358" s="4" t="s">
        <v>596</v>
      </c>
      <c r="Y358" s="4" t="s">
        <v>596</v>
      </c>
      <c r="Z358" s="4" t="s">
        <v>596</v>
      </c>
      <c r="AA358" s="4" t="s">
        <v>604</v>
      </c>
      <c r="AB358" s="4" t="s">
        <v>596</v>
      </c>
      <c r="AC358" s="4" t="s">
        <v>596</v>
      </c>
      <c r="AD358" s="4" t="s">
        <v>596</v>
      </c>
      <c r="AE358" s="4" t="s">
        <v>596</v>
      </c>
      <c r="AF358" s="4" t="s">
        <v>596</v>
      </c>
    </row>
    <row r="359" spans="1:32">
      <c r="A359" s="5" t="str">
        <f>VLOOKUP(F359,[1]仓库信息!C:H,6,FALSE)</f>
        <v>无锡</v>
      </c>
      <c r="B359" s="6">
        <v>43756</v>
      </c>
      <c r="C359" s="4" t="s">
        <v>1102</v>
      </c>
      <c r="D359" s="4" t="s">
        <v>1103</v>
      </c>
      <c r="E359" s="4" t="s">
        <v>1104</v>
      </c>
      <c r="F359" s="4" t="s">
        <v>692</v>
      </c>
      <c r="G359" s="4" t="s">
        <v>1105</v>
      </c>
      <c r="H359" s="4" t="s">
        <v>1106</v>
      </c>
      <c r="I359" s="4" t="s">
        <v>693</v>
      </c>
      <c r="J359" s="4" t="s">
        <v>590</v>
      </c>
      <c r="K359" s="4" t="s">
        <v>1129</v>
      </c>
      <c r="L359" s="4" t="s">
        <v>1115</v>
      </c>
      <c r="M359" s="4" t="s">
        <v>604</v>
      </c>
      <c r="N359" s="4" t="s">
        <v>1115</v>
      </c>
      <c r="O359" s="4" t="s">
        <v>1130</v>
      </c>
      <c r="P359" s="4" t="s">
        <v>604</v>
      </c>
      <c r="Q359" s="4" t="s">
        <v>596</v>
      </c>
      <c r="R359" s="8">
        <v>2</v>
      </c>
      <c r="S359" s="4" t="s">
        <v>596</v>
      </c>
      <c r="T359" s="4" t="s">
        <v>596</v>
      </c>
      <c r="U359" s="4" t="s">
        <v>596</v>
      </c>
      <c r="V359" s="4" t="s">
        <v>596</v>
      </c>
      <c r="W359" s="4" t="s">
        <v>596</v>
      </c>
      <c r="X359" s="4" t="s">
        <v>596</v>
      </c>
      <c r="Y359" s="4" t="s">
        <v>596</v>
      </c>
      <c r="Z359" s="4" t="s">
        <v>596</v>
      </c>
      <c r="AA359" s="4" t="s">
        <v>596</v>
      </c>
      <c r="AB359" s="4" t="s">
        <v>596</v>
      </c>
      <c r="AC359" s="4" t="s">
        <v>596</v>
      </c>
      <c r="AD359" s="4" t="s">
        <v>596</v>
      </c>
      <c r="AE359" s="4" t="s">
        <v>596</v>
      </c>
      <c r="AF359" s="4" t="s">
        <v>596</v>
      </c>
    </row>
    <row r="360" spans="1:32">
      <c r="A360" s="5" t="str">
        <f>VLOOKUP(F360,[1]仓库信息!C:H,6,FALSE)</f>
        <v>嘉定</v>
      </c>
      <c r="B360" s="6">
        <v>43756</v>
      </c>
      <c r="C360" s="4" t="s">
        <v>1131</v>
      </c>
      <c r="D360" s="4" t="s">
        <v>1132</v>
      </c>
      <c r="E360" s="4" t="s">
        <v>1133</v>
      </c>
      <c r="F360" s="4" t="s">
        <v>586</v>
      </c>
      <c r="G360" s="4" t="s">
        <v>1134</v>
      </c>
      <c r="H360" s="4" t="s">
        <v>1135</v>
      </c>
      <c r="I360" s="4" t="s">
        <v>589</v>
      </c>
      <c r="J360" s="4" t="s">
        <v>590</v>
      </c>
      <c r="K360" s="4" t="s">
        <v>714</v>
      </c>
      <c r="L360" s="4" t="s">
        <v>675</v>
      </c>
      <c r="M360" s="4" t="s">
        <v>593</v>
      </c>
      <c r="N360" s="4" t="s">
        <v>723</v>
      </c>
      <c r="O360" s="4" t="s">
        <v>792</v>
      </c>
      <c r="P360" s="4" t="s">
        <v>593</v>
      </c>
      <c r="Q360" s="4" t="s">
        <v>596</v>
      </c>
      <c r="R360" s="8">
        <v>1</v>
      </c>
      <c r="S360" s="4" t="s">
        <v>596</v>
      </c>
      <c r="T360" s="4" t="s">
        <v>596</v>
      </c>
      <c r="U360" s="4" t="s">
        <v>596</v>
      </c>
      <c r="V360" s="4" t="s">
        <v>596</v>
      </c>
      <c r="W360" s="4" t="s">
        <v>596</v>
      </c>
      <c r="X360" s="4" t="s">
        <v>596</v>
      </c>
      <c r="Y360" s="4" t="s">
        <v>596</v>
      </c>
      <c r="Z360" s="4" t="s">
        <v>596</v>
      </c>
      <c r="AA360" s="4" t="s">
        <v>596</v>
      </c>
      <c r="AB360" s="4" t="s">
        <v>596</v>
      </c>
      <c r="AC360" s="4" t="s">
        <v>596</v>
      </c>
      <c r="AD360" s="4" t="s">
        <v>596</v>
      </c>
      <c r="AE360" s="4" t="s">
        <v>596</v>
      </c>
      <c r="AF360" s="4" t="s">
        <v>596</v>
      </c>
    </row>
    <row r="361" spans="1:32">
      <c r="A361" s="5" t="str">
        <f>VLOOKUP(F361,[1]仓库信息!C:H,6,FALSE)</f>
        <v>广州</v>
      </c>
      <c r="B361" s="6">
        <v>43756</v>
      </c>
      <c r="C361" s="4" t="s">
        <v>1131</v>
      </c>
      <c r="D361" s="4" t="s">
        <v>1132</v>
      </c>
      <c r="E361" s="4" t="s">
        <v>1133</v>
      </c>
      <c r="F361" s="4" t="s">
        <v>597</v>
      </c>
      <c r="G361" s="4" t="s">
        <v>1134</v>
      </c>
      <c r="H361" s="4" t="s">
        <v>1135</v>
      </c>
      <c r="I361" s="4" t="s">
        <v>598</v>
      </c>
      <c r="J361" s="4" t="s">
        <v>590</v>
      </c>
      <c r="K361" s="4" t="s">
        <v>1136</v>
      </c>
      <c r="L361" s="4" t="s">
        <v>1137</v>
      </c>
      <c r="M361" s="4" t="s">
        <v>651</v>
      </c>
      <c r="N361" s="4" t="s">
        <v>1137</v>
      </c>
      <c r="O361" s="4" t="s">
        <v>1138</v>
      </c>
      <c r="P361" s="4" t="s">
        <v>638</v>
      </c>
      <c r="Q361" s="4" t="s">
        <v>596</v>
      </c>
      <c r="R361" s="8">
        <v>1</v>
      </c>
      <c r="S361" s="4" t="s">
        <v>596</v>
      </c>
      <c r="T361" s="4" t="s">
        <v>596</v>
      </c>
      <c r="U361" s="4" t="s">
        <v>596</v>
      </c>
      <c r="V361" s="4" t="s">
        <v>596</v>
      </c>
      <c r="W361" s="4" t="s">
        <v>596</v>
      </c>
      <c r="X361" s="4" t="s">
        <v>596</v>
      </c>
      <c r="Y361" s="4" t="s">
        <v>596</v>
      </c>
      <c r="Z361" s="4" t="s">
        <v>596</v>
      </c>
      <c r="AA361" s="4" t="s">
        <v>621</v>
      </c>
      <c r="AB361" s="4" t="s">
        <v>596</v>
      </c>
      <c r="AC361" s="4" t="s">
        <v>596</v>
      </c>
      <c r="AD361" s="4" t="s">
        <v>596</v>
      </c>
      <c r="AE361" s="4" t="s">
        <v>596</v>
      </c>
      <c r="AF361" s="4" t="s">
        <v>596</v>
      </c>
    </row>
    <row r="362" spans="1:32">
      <c r="A362" s="5" t="str">
        <f>VLOOKUP(F362,[1]仓库信息!C:H,6,FALSE)</f>
        <v>天津</v>
      </c>
      <c r="B362" s="6">
        <v>43756</v>
      </c>
      <c r="C362" s="4" t="s">
        <v>1131</v>
      </c>
      <c r="D362" s="4" t="s">
        <v>1132</v>
      </c>
      <c r="E362" s="4" t="s">
        <v>1133</v>
      </c>
      <c r="F362" s="4" t="s">
        <v>663</v>
      </c>
      <c r="G362" s="4" t="s">
        <v>1134</v>
      </c>
      <c r="H362" s="4" t="s">
        <v>1135</v>
      </c>
      <c r="I362" s="4" t="s">
        <v>666</v>
      </c>
      <c r="J362" s="4" t="s">
        <v>590</v>
      </c>
      <c r="K362" s="4" t="s">
        <v>839</v>
      </c>
      <c r="L362" s="4" t="s">
        <v>839</v>
      </c>
      <c r="M362" s="4" t="s">
        <v>596</v>
      </c>
      <c r="N362" s="4" t="s">
        <v>725</v>
      </c>
      <c r="O362" s="4" t="s">
        <v>725</v>
      </c>
      <c r="P362" s="4" t="s">
        <v>596</v>
      </c>
      <c r="Q362" s="4" t="s">
        <v>596</v>
      </c>
      <c r="R362" s="8">
        <v>4</v>
      </c>
      <c r="S362" s="4" t="s">
        <v>596</v>
      </c>
      <c r="T362" s="4" t="s">
        <v>596</v>
      </c>
      <c r="U362" s="4" t="s">
        <v>596</v>
      </c>
      <c r="V362" s="4" t="s">
        <v>596</v>
      </c>
      <c r="W362" s="4" t="s">
        <v>596</v>
      </c>
      <c r="X362" s="4" t="s">
        <v>596</v>
      </c>
      <c r="Y362" s="4" t="s">
        <v>596</v>
      </c>
      <c r="Z362" s="4" t="s">
        <v>596</v>
      </c>
      <c r="AA362" s="4" t="s">
        <v>596</v>
      </c>
      <c r="AB362" s="4" t="s">
        <v>596</v>
      </c>
      <c r="AC362" s="4" t="s">
        <v>596</v>
      </c>
      <c r="AD362" s="4" t="s">
        <v>596</v>
      </c>
      <c r="AE362" s="4" t="s">
        <v>596</v>
      </c>
      <c r="AF362" s="4" t="s">
        <v>596</v>
      </c>
    </row>
    <row r="363" spans="1:32">
      <c r="A363" s="5" t="str">
        <f>VLOOKUP(F363,[1]仓库信息!C:H,6,FALSE)</f>
        <v>郑州</v>
      </c>
      <c r="B363" s="6">
        <v>43756</v>
      </c>
      <c r="C363" s="4" t="s">
        <v>1131</v>
      </c>
      <c r="D363" s="4" t="s">
        <v>1132</v>
      </c>
      <c r="E363" s="4" t="s">
        <v>1133</v>
      </c>
      <c r="F363" s="4" t="s">
        <v>676</v>
      </c>
      <c r="G363" s="4" t="s">
        <v>1134</v>
      </c>
      <c r="H363" s="4" t="s">
        <v>1135</v>
      </c>
      <c r="I363" s="4" t="s">
        <v>677</v>
      </c>
      <c r="J363" s="4" t="s">
        <v>590</v>
      </c>
      <c r="K363" s="4" t="s">
        <v>840</v>
      </c>
      <c r="L363" s="4" t="s">
        <v>811</v>
      </c>
      <c r="M363" s="4" t="s">
        <v>604</v>
      </c>
      <c r="N363" s="4" t="s">
        <v>731</v>
      </c>
      <c r="O363" s="4" t="s">
        <v>732</v>
      </c>
      <c r="P363" s="4" t="s">
        <v>604</v>
      </c>
      <c r="Q363" s="4" t="s">
        <v>596</v>
      </c>
      <c r="R363" s="8">
        <v>1</v>
      </c>
      <c r="S363" s="4" t="s">
        <v>596</v>
      </c>
      <c r="T363" s="4" t="s">
        <v>596</v>
      </c>
      <c r="U363" s="4" t="s">
        <v>596</v>
      </c>
      <c r="V363" s="4" t="s">
        <v>596</v>
      </c>
      <c r="W363" s="4" t="s">
        <v>596</v>
      </c>
      <c r="X363" s="4" t="s">
        <v>596</v>
      </c>
      <c r="Y363" s="4" t="s">
        <v>596</v>
      </c>
      <c r="Z363" s="4" t="s">
        <v>596</v>
      </c>
      <c r="AA363" s="4" t="s">
        <v>596</v>
      </c>
      <c r="AB363" s="4" t="s">
        <v>596</v>
      </c>
      <c r="AC363" s="4" t="s">
        <v>596</v>
      </c>
      <c r="AD363" s="4" t="s">
        <v>596</v>
      </c>
      <c r="AE363" s="4" t="s">
        <v>596</v>
      </c>
      <c r="AF363" s="4" t="s">
        <v>596</v>
      </c>
    </row>
    <row r="364" spans="1:32">
      <c r="A364" s="5" t="str">
        <f>VLOOKUP(F364,[1]仓库信息!C:H,6,FALSE)</f>
        <v>重庆</v>
      </c>
      <c r="B364" s="6">
        <v>43756</v>
      </c>
      <c r="C364" s="4" t="s">
        <v>1131</v>
      </c>
      <c r="D364" s="4" t="s">
        <v>1132</v>
      </c>
      <c r="E364" s="4" t="s">
        <v>1133</v>
      </c>
      <c r="F364" s="4" t="s">
        <v>765</v>
      </c>
      <c r="G364" s="4" t="s">
        <v>1134</v>
      </c>
      <c r="H364" s="4" t="s">
        <v>1135</v>
      </c>
      <c r="I364" s="4" t="s">
        <v>768</v>
      </c>
      <c r="J364" s="4" t="s">
        <v>590</v>
      </c>
      <c r="K364" s="4" t="s">
        <v>605</v>
      </c>
      <c r="L364" s="4" t="s">
        <v>605</v>
      </c>
      <c r="M364" s="4" t="s">
        <v>596</v>
      </c>
      <c r="N364" s="4" t="s">
        <v>593</v>
      </c>
      <c r="O364" s="4" t="s">
        <v>593</v>
      </c>
      <c r="P364" s="4" t="s">
        <v>596</v>
      </c>
      <c r="Q364" s="4" t="s">
        <v>596</v>
      </c>
      <c r="R364" s="8">
        <v>2</v>
      </c>
      <c r="S364" s="4" t="s">
        <v>596</v>
      </c>
      <c r="T364" s="4" t="s">
        <v>596</v>
      </c>
      <c r="U364" s="4" t="s">
        <v>596</v>
      </c>
      <c r="V364" s="4" t="s">
        <v>596</v>
      </c>
      <c r="W364" s="4" t="s">
        <v>593</v>
      </c>
      <c r="X364" s="4" t="s">
        <v>596</v>
      </c>
      <c r="Y364" s="4" t="s">
        <v>596</v>
      </c>
      <c r="Z364" s="4" t="s">
        <v>596</v>
      </c>
      <c r="AA364" s="4" t="s">
        <v>596</v>
      </c>
      <c r="AB364" s="4" t="s">
        <v>596</v>
      </c>
      <c r="AC364" s="4" t="s">
        <v>596</v>
      </c>
      <c r="AD364" s="4" t="s">
        <v>596</v>
      </c>
      <c r="AE364" s="4" t="s">
        <v>596</v>
      </c>
      <c r="AF364" s="4" t="s">
        <v>596</v>
      </c>
    </row>
    <row r="365" spans="1:32">
      <c r="A365" s="5" t="str">
        <f>VLOOKUP(F365,[1]仓库信息!C:H,6,FALSE)</f>
        <v>长沙</v>
      </c>
      <c r="B365" s="6">
        <v>43756</v>
      </c>
      <c r="C365" s="4" t="s">
        <v>1131</v>
      </c>
      <c r="D365" s="4" t="s">
        <v>1132</v>
      </c>
      <c r="E365" s="4" t="s">
        <v>1133</v>
      </c>
      <c r="F365" s="4" t="s">
        <v>606</v>
      </c>
      <c r="G365" s="4" t="s">
        <v>1134</v>
      </c>
      <c r="H365" s="4" t="s">
        <v>1135</v>
      </c>
      <c r="I365" s="4" t="s">
        <v>607</v>
      </c>
      <c r="J365" s="4" t="s">
        <v>590</v>
      </c>
      <c r="K365" s="4" t="s">
        <v>735</v>
      </c>
      <c r="L365" s="4" t="s">
        <v>735</v>
      </c>
      <c r="M365" s="4" t="s">
        <v>596</v>
      </c>
      <c r="N365" s="4" t="s">
        <v>722</v>
      </c>
      <c r="O365" s="4" t="s">
        <v>722</v>
      </c>
      <c r="P365" s="4" t="s">
        <v>596</v>
      </c>
      <c r="Q365" s="4" t="s">
        <v>596</v>
      </c>
      <c r="R365" s="8">
        <v>1</v>
      </c>
      <c r="S365" s="4" t="s">
        <v>596</v>
      </c>
      <c r="T365" s="4" t="s">
        <v>596</v>
      </c>
      <c r="U365" s="4" t="s">
        <v>596</v>
      </c>
      <c r="V365" s="4" t="s">
        <v>596</v>
      </c>
      <c r="W365" s="4" t="s">
        <v>596</v>
      </c>
      <c r="X365" s="4" t="s">
        <v>596</v>
      </c>
      <c r="Y365" s="4" t="s">
        <v>596</v>
      </c>
      <c r="Z365" s="4" t="s">
        <v>596</v>
      </c>
      <c r="AA365" s="4" t="s">
        <v>596</v>
      </c>
      <c r="AB365" s="4" t="s">
        <v>596</v>
      </c>
      <c r="AC365" s="4" t="s">
        <v>596</v>
      </c>
      <c r="AD365" s="4" t="s">
        <v>596</v>
      </c>
      <c r="AE365" s="4" t="s">
        <v>596</v>
      </c>
      <c r="AF365" s="4" t="s">
        <v>596</v>
      </c>
    </row>
    <row r="366" spans="1:32">
      <c r="A366" s="5" t="str">
        <f>VLOOKUP(F366,[1]仓库信息!C:H,6,FALSE)</f>
        <v>成都2</v>
      </c>
      <c r="B366" s="6">
        <v>43756</v>
      </c>
      <c r="C366" s="4" t="s">
        <v>1131</v>
      </c>
      <c r="D366" s="4" t="s">
        <v>1132</v>
      </c>
      <c r="E366" s="4" t="s">
        <v>1133</v>
      </c>
      <c r="F366" s="4" t="s">
        <v>610</v>
      </c>
      <c r="G366" s="4" t="s">
        <v>1134</v>
      </c>
      <c r="H366" s="4" t="s">
        <v>1135</v>
      </c>
      <c r="I366" s="4" t="s">
        <v>611</v>
      </c>
      <c r="J366" s="4" t="s">
        <v>590</v>
      </c>
      <c r="K366" s="4" t="s">
        <v>727</v>
      </c>
      <c r="L366" s="4" t="s">
        <v>727</v>
      </c>
      <c r="M366" s="4" t="s">
        <v>596</v>
      </c>
      <c r="N366" s="4" t="s">
        <v>727</v>
      </c>
      <c r="O366" s="4" t="s">
        <v>727</v>
      </c>
      <c r="P366" s="4" t="s">
        <v>596</v>
      </c>
      <c r="Q366" s="4" t="s">
        <v>596</v>
      </c>
      <c r="R366" s="8">
        <v>1</v>
      </c>
      <c r="S366" s="4" t="s">
        <v>596</v>
      </c>
      <c r="T366" s="4" t="s">
        <v>638</v>
      </c>
      <c r="U366" s="4" t="s">
        <v>596</v>
      </c>
      <c r="V366" s="4" t="s">
        <v>596</v>
      </c>
      <c r="W366" s="4" t="s">
        <v>596</v>
      </c>
      <c r="X366" s="4" t="s">
        <v>596</v>
      </c>
      <c r="Y366" s="4" t="s">
        <v>596</v>
      </c>
      <c r="Z366" s="4" t="s">
        <v>596</v>
      </c>
      <c r="AA366" s="4" t="s">
        <v>596</v>
      </c>
      <c r="AB366" s="4" t="s">
        <v>596</v>
      </c>
      <c r="AC366" s="4" t="s">
        <v>596</v>
      </c>
      <c r="AD366" s="4" t="s">
        <v>596</v>
      </c>
      <c r="AE366" s="4" t="s">
        <v>596</v>
      </c>
      <c r="AF366" s="4" t="s">
        <v>596</v>
      </c>
    </row>
    <row r="367" spans="1:32">
      <c r="A367" s="5" t="str">
        <f>VLOOKUP(F367,[1]仓库信息!C:H,6,FALSE)</f>
        <v>惠州</v>
      </c>
      <c r="B367" s="6">
        <v>43756</v>
      </c>
      <c r="C367" s="4" t="s">
        <v>1131</v>
      </c>
      <c r="D367" s="4" t="s">
        <v>1132</v>
      </c>
      <c r="E367" s="4" t="s">
        <v>1133</v>
      </c>
      <c r="F367" s="4" t="s">
        <v>618</v>
      </c>
      <c r="G367" s="4" t="s">
        <v>1134</v>
      </c>
      <c r="H367" s="4" t="s">
        <v>1135</v>
      </c>
      <c r="I367" s="4" t="s">
        <v>619</v>
      </c>
      <c r="J367" s="4" t="s">
        <v>590</v>
      </c>
      <c r="K367" s="4" t="s">
        <v>1139</v>
      </c>
      <c r="L367" s="4" t="s">
        <v>880</v>
      </c>
      <c r="M367" s="4" t="s">
        <v>621</v>
      </c>
      <c r="N367" s="4" t="s">
        <v>1109</v>
      </c>
      <c r="O367" s="4" t="s">
        <v>930</v>
      </c>
      <c r="P367" s="4" t="s">
        <v>621</v>
      </c>
      <c r="Q367" s="4" t="s">
        <v>596</v>
      </c>
      <c r="R367" s="8">
        <v>5</v>
      </c>
      <c r="S367" s="4" t="s">
        <v>596</v>
      </c>
      <c r="T367" s="4" t="s">
        <v>596</v>
      </c>
      <c r="U367" s="4" t="s">
        <v>596</v>
      </c>
      <c r="V367" s="4" t="s">
        <v>596</v>
      </c>
      <c r="W367" s="4" t="s">
        <v>596</v>
      </c>
      <c r="X367" s="4" t="s">
        <v>596</v>
      </c>
      <c r="Y367" s="4" t="s">
        <v>596</v>
      </c>
      <c r="Z367" s="4" t="s">
        <v>596</v>
      </c>
      <c r="AA367" s="4" t="s">
        <v>596</v>
      </c>
      <c r="AB367" s="4" t="s">
        <v>596</v>
      </c>
      <c r="AC367" s="4" t="s">
        <v>596</v>
      </c>
      <c r="AD367" s="4" t="s">
        <v>596</v>
      </c>
      <c r="AE367" s="4" t="s">
        <v>596</v>
      </c>
      <c r="AF367" s="4" t="s">
        <v>596</v>
      </c>
    </row>
    <row r="368" spans="1:32">
      <c r="A368" s="5" t="str">
        <f>VLOOKUP(F368,[1]仓库信息!C:H,6,FALSE)</f>
        <v>江门</v>
      </c>
      <c r="B368" s="6">
        <v>43756</v>
      </c>
      <c r="C368" s="4" t="s">
        <v>1131</v>
      </c>
      <c r="D368" s="4" t="s">
        <v>1132</v>
      </c>
      <c r="E368" s="4" t="s">
        <v>1133</v>
      </c>
      <c r="F368" s="4" t="s">
        <v>624</v>
      </c>
      <c r="G368" s="4" t="s">
        <v>1134</v>
      </c>
      <c r="H368" s="4" t="s">
        <v>1135</v>
      </c>
      <c r="I368" s="4" t="s">
        <v>625</v>
      </c>
      <c r="J368" s="4" t="s">
        <v>590</v>
      </c>
      <c r="K368" s="4" t="s">
        <v>733</v>
      </c>
      <c r="L368" s="4" t="s">
        <v>733</v>
      </c>
      <c r="M368" s="4" t="s">
        <v>596</v>
      </c>
      <c r="N368" s="4" t="s">
        <v>735</v>
      </c>
      <c r="O368" s="4" t="s">
        <v>735</v>
      </c>
      <c r="P368" s="4" t="s">
        <v>596</v>
      </c>
      <c r="Q368" s="4" t="s">
        <v>596</v>
      </c>
      <c r="R368" s="8">
        <v>3</v>
      </c>
      <c r="S368" s="4" t="s">
        <v>596</v>
      </c>
      <c r="T368" s="4" t="s">
        <v>596</v>
      </c>
      <c r="U368" s="4" t="s">
        <v>596</v>
      </c>
      <c r="V368" s="4" t="s">
        <v>596</v>
      </c>
      <c r="W368" s="4" t="s">
        <v>596</v>
      </c>
      <c r="X368" s="4" t="s">
        <v>596</v>
      </c>
      <c r="Y368" s="4" t="s">
        <v>596</v>
      </c>
      <c r="Z368" s="4" t="s">
        <v>596</v>
      </c>
      <c r="AA368" s="4" t="s">
        <v>596</v>
      </c>
      <c r="AB368" s="4" t="s">
        <v>596</v>
      </c>
      <c r="AC368" s="4" t="s">
        <v>596</v>
      </c>
      <c r="AD368" s="4" t="s">
        <v>596</v>
      </c>
      <c r="AE368" s="4" t="s">
        <v>596</v>
      </c>
      <c r="AF368" s="4" t="s">
        <v>596</v>
      </c>
    </row>
    <row r="369" spans="1:32">
      <c r="A369" s="5" t="str">
        <f>VLOOKUP(F369,[1]仓库信息!C:H,6,FALSE)</f>
        <v>泉州</v>
      </c>
      <c r="B369" s="6">
        <v>43756</v>
      </c>
      <c r="C369" s="4" t="s">
        <v>1131</v>
      </c>
      <c r="D369" s="4" t="s">
        <v>1132</v>
      </c>
      <c r="E369" s="4" t="s">
        <v>1133</v>
      </c>
      <c r="F369" s="4" t="s">
        <v>628</v>
      </c>
      <c r="G369" s="4" t="s">
        <v>1134</v>
      </c>
      <c r="H369" s="4" t="s">
        <v>1135</v>
      </c>
      <c r="I369" s="4" t="s">
        <v>629</v>
      </c>
      <c r="J369" s="4" t="s">
        <v>590</v>
      </c>
      <c r="K369" s="4" t="s">
        <v>1140</v>
      </c>
      <c r="L369" s="4" t="s">
        <v>1141</v>
      </c>
      <c r="M369" s="4" t="s">
        <v>713</v>
      </c>
      <c r="N369" s="4" t="s">
        <v>1142</v>
      </c>
      <c r="O369" s="4" t="s">
        <v>1125</v>
      </c>
      <c r="P369" s="4" t="s">
        <v>713</v>
      </c>
      <c r="Q369" s="4" t="s">
        <v>596</v>
      </c>
      <c r="R369" s="8">
        <v>1</v>
      </c>
      <c r="S369" s="4" t="s">
        <v>596</v>
      </c>
      <c r="T369" s="4" t="s">
        <v>596</v>
      </c>
      <c r="U369" s="4" t="s">
        <v>596</v>
      </c>
      <c r="V369" s="4" t="s">
        <v>596</v>
      </c>
      <c r="W369" s="4" t="s">
        <v>596</v>
      </c>
      <c r="X369" s="4" t="s">
        <v>596</v>
      </c>
      <c r="Y369" s="4" t="s">
        <v>596</v>
      </c>
      <c r="Z369" s="4" t="s">
        <v>596</v>
      </c>
      <c r="AA369" s="4" t="s">
        <v>596</v>
      </c>
      <c r="AB369" s="4" t="s">
        <v>596</v>
      </c>
      <c r="AC369" s="4" t="s">
        <v>596</v>
      </c>
      <c r="AD369" s="4" t="s">
        <v>596</v>
      </c>
      <c r="AE369" s="4" t="s">
        <v>596</v>
      </c>
      <c r="AF369" s="4" t="s">
        <v>596</v>
      </c>
    </row>
    <row r="370" spans="1:32">
      <c r="A370" s="5" t="str">
        <f>VLOOKUP(F370,[1]仓库信息!C:H,6,FALSE)</f>
        <v>贵阳</v>
      </c>
      <c r="B370" s="6">
        <v>43756</v>
      </c>
      <c r="C370" s="4" t="s">
        <v>1131</v>
      </c>
      <c r="D370" s="4" t="s">
        <v>1132</v>
      </c>
      <c r="E370" s="4" t="s">
        <v>1133</v>
      </c>
      <c r="F370" s="4" t="s">
        <v>680</v>
      </c>
      <c r="G370" s="4" t="s">
        <v>1134</v>
      </c>
      <c r="H370" s="4" t="s">
        <v>1135</v>
      </c>
      <c r="I370" s="4" t="s">
        <v>681</v>
      </c>
      <c r="J370" s="4" t="s">
        <v>590</v>
      </c>
      <c r="K370" s="4" t="s">
        <v>627</v>
      </c>
      <c r="L370" s="4" t="s">
        <v>627</v>
      </c>
      <c r="M370" s="4" t="s">
        <v>596</v>
      </c>
      <c r="N370" s="4" t="s">
        <v>792</v>
      </c>
      <c r="O370" s="4" t="s">
        <v>792</v>
      </c>
      <c r="P370" s="4" t="s">
        <v>596</v>
      </c>
      <c r="Q370" s="4" t="s">
        <v>596</v>
      </c>
      <c r="R370" s="8">
        <v>3</v>
      </c>
      <c r="S370" s="4" t="s">
        <v>596</v>
      </c>
      <c r="T370" s="4" t="s">
        <v>596</v>
      </c>
      <c r="U370" s="4" t="s">
        <v>596</v>
      </c>
      <c r="V370" s="4" t="s">
        <v>596</v>
      </c>
      <c r="W370" s="4" t="s">
        <v>596</v>
      </c>
      <c r="X370" s="4" t="s">
        <v>716</v>
      </c>
      <c r="Y370" s="4" t="s">
        <v>596</v>
      </c>
      <c r="Z370" s="4" t="s">
        <v>596</v>
      </c>
      <c r="AA370" s="4" t="s">
        <v>596</v>
      </c>
      <c r="AB370" s="4" t="s">
        <v>596</v>
      </c>
      <c r="AC370" s="4" t="s">
        <v>596</v>
      </c>
      <c r="AD370" s="4" t="s">
        <v>596</v>
      </c>
      <c r="AE370" s="4" t="s">
        <v>596</v>
      </c>
      <c r="AF370" s="4" t="s">
        <v>596</v>
      </c>
    </row>
    <row r="371" spans="1:32">
      <c r="A371" s="5" t="str">
        <f>VLOOKUP(F371,[1]仓库信息!C:H,6,FALSE)</f>
        <v>南京</v>
      </c>
      <c r="B371" s="6">
        <v>43756</v>
      </c>
      <c r="C371" s="4" t="s">
        <v>1131</v>
      </c>
      <c r="D371" s="4" t="s">
        <v>1132</v>
      </c>
      <c r="E371" s="4" t="s">
        <v>1133</v>
      </c>
      <c r="F371" s="4" t="s">
        <v>683</v>
      </c>
      <c r="G371" s="4" t="s">
        <v>1134</v>
      </c>
      <c r="H371" s="4" t="s">
        <v>1135</v>
      </c>
      <c r="I371" s="4" t="s">
        <v>684</v>
      </c>
      <c r="J371" s="4" t="s">
        <v>590</v>
      </c>
      <c r="K371" s="4" t="s">
        <v>736</v>
      </c>
      <c r="L371" s="4" t="s">
        <v>736</v>
      </c>
      <c r="M371" s="4" t="s">
        <v>596</v>
      </c>
      <c r="N371" s="4" t="s">
        <v>707</v>
      </c>
      <c r="O371" s="4" t="s">
        <v>707</v>
      </c>
      <c r="P371" s="4" t="s">
        <v>596</v>
      </c>
      <c r="Q371" s="4" t="s">
        <v>596</v>
      </c>
      <c r="R371" s="8">
        <v>2</v>
      </c>
      <c r="S371" s="4" t="s">
        <v>596</v>
      </c>
      <c r="T371" s="4" t="s">
        <v>596</v>
      </c>
      <c r="U371" s="4" t="s">
        <v>596</v>
      </c>
      <c r="V371" s="4" t="s">
        <v>596</v>
      </c>
      <c r="W371" s="4" t="s">
        <v>596</v>
      </c>
      <c r="X371" s="4" t="s">
        <v>596</v>
      </c>
      <c r="Y371" s="4" t="s">
        <v>596</v>
      </c>
      <c r="Z371" s="4" t="s">
        <v>596</v>
      </c>
      <c r="AA371" s="4" t="s">
        <v>596</v>
      </c>
      <c r="AB371" s="4" t="s">
        <v>596</v>
      </c>
      <c r="AC371" s="4" t="s">
        <v>596</v>
      </c>
      <c r="AD371" s="4" t="s">
        <v>596</v>
      </c>
      <c r="AE371" s="4" t="s">
        <v>596</v>
      </c>
      <c r="AF371" s="4" t="s">
        <v>596</v>
      </c>
    </row>
    <row r="372" spans="1:32">
      <c r="A372" s="5" t="str">
        <f>VLOOKUP(F372,[1]仓库信息!C:H,6,FALSE)</f>
        <v>南宁</v>
      </c>
      <c r="B372" s="6">
        <v>43756</v>
      </c>
      <c r="C372" s="4" t="s">
        <v>1131</v>
      </c>
      <c r="D372" s="4" t="s">
        <v>1132</v>
      </c>
      <c r="E372" s="4" t="s">
        <v>1133</v>
      </c>
      <c r="F372" s="4" t="s">
        <v>633</v>
      </c>
      <c r="G372" s="4" t="s">
        <v>1134</v>
      </c>
      <c r="H372" s="4" t="s">
        <v>1135</v>
      </c>
      <c r="I372" s="4" t="s">
        <v>634</v>
      </c>
      <c r="J372" s="4" t="s">
        <v>590</v>
      </c>
      <c r="K372" s="4" t="s">
        <v>722</v>
      </c>
      <c r="L372" s="4" t="s">
        <v>722</v>
      </c>
      <c r="M372" s="4" t="s">
        <v>596</v>
      </c>
      <c r="N372" s="4" t="s">
        <v>667</v>
      </c>
      <c r="O372" s="4" t="s">
        <v>667</v>
      </c>
      <c r="P372" s="4" t="s">
        <v>596</v>
      </c>
      <c r="Q372" s="4" t="s">
        <v>596</v>
      </c>
      <c r="R372" s="8">
        <v>2</v>
      </c>
      <c r="S372" s="4" t="s">
        <v>596</v>
      </c>
      <c r="T372" s="4" t="s">
        <v>596</v>
      </c>
      <c r="U372" s="4" t="s">
        <v>596</v>
      </c>
      <c r="V372" s="4" t="s">
        <v>596</v>
      </c>
      <c r="W372" s="4" t="s">
        <v>596</v>
      </c>
      <c r="X372" s="4" t="s">
        <v>596</v>
      </c>
      <c r="Y372" s="4" t="s">
        <v>596</v>
      </c>
      <c r="Z372" s="4" t="s">
        <v>596</v>
      </c>
      <c r="AA372" s="4" t="s">
        <v>596</v>
      </c>
      <c r="AB372" s="4" t="s">
        <v>596</v>
      </c>
      <c r="AC372" s="4" t="s">
        <v>596</v>
      </c>
      <c r="AD372" s="4" t="s">
        <v>596</v>
      </c>
      <c r="AE372" s="4" t="s">
        <v>596</v>
      </c>
      <c r="AF372" s="4" t="s">
        <v>596</v>
      </c>
    </row>
    <row r="373" spans="1:32">
      <c r="A373" s="5" t="str">
        <f>VLOOKUP(F373,[1]仓库信息!C:H,6,FALSE)</f>
        <v>沈阳</v>
      </c>
      <c r="B373" s="6">
        <v>43756</v>
      </c>
      <c r="C373" s="4" t="s">
        <v>1131</v>
      </c>
      <c r="D373" s="4" t="s">
        <v>1132</v>
      </c>
      <c r="E373" s="4" t="s">
        <v>1133</v>
      </c>
      <c r="F373" s="4" t="s">
        <v>635</v>
      </c>
      <c r="G373" s="4" t="s">
        <v>1134</v>
      </c>
      <c r="H373" s="4" t="s">
        <v>1135</v>
      </c>
      <c r="I373" s="4" t="s">
        <v>636</v>
      </c>
      <c r="J373" s="4" t="s">
        <v>590</v>
      </c>
      <c r="K373" s="4" t="s">
        <v>724</v>
      </c>
      <c r="L373" s="4" t="s">
        <v>725</v>
      </c>
      <c r="M373" s="4" t="s">
        <v>604</v>
      </c>
      <c r="N373" s="4" t="s">
        <v>725</v>
      </c>
      <c r="O373" s="4" t="s">
        <v>727</v>
      </c>
      <c r="P373" s="4" t="s">
        <v>638</v>
      </c>
      <c r="Q373" s="4" t="s">
        <v>596</v>
      </c>
      <c r="R373" s="8">
        <v>1</v>
      </c>
      <c r="S373" s="4" t="s">
        <v>596</v>
      </c>
      <c r="T373" s="4" t="s">
        <v>596</v>
      </c>
      <c r="U373" s="4" t="s">
        <v>638</v>
      </c>
      <c r="V373" s="4" t="s">
        <v>596</v>
      </c>
      <c r="W373" s="4" t="s">
        <v>596</v>
      </c>
      <c r="X373" s="4" t="s">
        <v>596</v>
      </c>
      <c r="Y373" s="4" t="s">
        <v>596</v>
      </c>
      <c r="Z373" s="4" t="s">
        <v>596</v>
      </c>
      <c r="AA373" s="4" t="s">
        <v>604</v>
      </c>
      <c r="AB373" s="4" t="s">
        <v>596</v>
      </c>
      <c r="AC373" s="4" t="s">
        <v>596</v>
      </c>
      <c r="AD373" s="4" t="s">
        <v>596</v>
      </c>
      <c r="AE373" s="4" t="s">
        <v>596</v>
      </c>
      <c r="AF373" s="4" t="s">
        <v>596</v>
      </c>
    </row>
    <row r="374" spans="1:32">
      <c r="A374" s="5" t="str">
        <f>VLOOKUP(F374,[1]仓库信息!C:H,6,FALSE)</f>
        <v>北京</v>
      </c>
      <c r="B374" s="6">
        <v>43756</v>
      </c>
      <c r="C374" s="4" t="s">
        <v>1131</v>
      </c>
      <c r="D374" s="4" t="s">
        <v>1132</v>
      </c>
      <c r="E374" s="4" t="s">
        <v>1133</v>
      </c>
      <c r="F374" s="4" t="s">
        <v>656</v>
      </c>
      <c r="G374" s="4" t="s">
        <v>1134</v>
      </c>
      <c r="H374" s="4" t="s">
        <v>1135</v>
      </c>
      <c r="I374" s="4" t="s">
        <v>657</v>
      </c>
      <c r="J374" s="4" t="s">
        <v>590</v>
      </c>
      <c r="K374" s="4" t="s">
        <v>736</v>
      </c>
      <c r="L374" s="4" t="s">
        <v>736</v>
      </c>
      <c r="M374" s="4" t="s">
        <v>596</v>
      </c>
      <c r="N374" s="4" t="s">
        <v>737</v>
      </c>
      <c r="O374" s="4" t="s">
        <v>737</v>
      </c>
      <c r="P374" s="4" t="s">
        <v>596</v>
      </c>
      <c r="Q374" s="4" t="s">
        <v>596</v>
      </c>
      <c r="R374" s="8">
        <v>1</v>
      </c>
      <c r="S374" s="4" t="s">
        <v>596</v>
      </c>
      <c r="T374" s="4" t="s">
        <v>596</v>
      </c>
      <c r="U374" s="4" t="s">
        <v>596</v>
      </c>
      <c r="V374" s="4" t="s">
        <v>596</v>
      </c>
      <c r="W374" s="4" t="s">
        <v>596</v>
      </c>
      <c r="X374" s="4" t="s">
        <v>596</v>
      </c>
      <c r="Y374" s="4" t="s">
        <v>596</v>
      </c>
      <c r="Z374" s="4" t="s">
        <v>596</v>
      </c>
      <c r="AA374" s="4" t="s">
        <v>596</v>
      </c>
      <c r="AB374" s="4" t="s">
        <v>596</v>
      </c>
      <c r="AC374" s="4" t="s">
        <v>596</v>
      </c>
      <c r="AD374" s="4" t="s">
        <v>596</v>
      </c>
      <c r="AE374" s="4" t="s">
        <v>596</v>
      </c>
      <c r="AF374" s="4" t="s">
        <v>596</v>
      </c>
    </row>
    <row r="375" spans="1:32">
      <c r="A375" s="5" t="str">
        <f>VLOOKUP(F375,[1]仓库信息!C:H,6,FALSE)</f>
        <v>嘉兴</v>
      </c>
      <c r="B375" s="6">
        <v>43756</v>
      </c>
      <c r="C375" s="4" t="s">
        <v>1131</v>
      </c>
      <c r="D375" s="4" t="s">
        <v>1132</v>
      </c>
      <c r="E375" s="4" t="s">
        <v>1133</v>
      </c>
      <c r="F375" s="4" t="s">
        <v>739</v>
      </c>
      <c r="G375" s="4" t="s">
        <v>1134</v>
      </c>
      <c r="H375" s="4" t="s">
        <v>1135</v>
      </c>
      <c r="I375" s="4" t="s">
        <v>740</v>
      </c>
      <c r="J375" s="4" t="s">
        <v>590</v>
      </c>
      <c r="K375" s="4" t="s">
        <v>799</v>
      </c>
      <c r="L375" s="4" t="s">
        <v>799</v>
      </c>
      <c r="M375" s="4" t="s">
        <v>596</v>
      </c>
      <c r="N375" s="4" t="s">
        <v>602</v>
      </c>
      <c r="O375" s="4" t="s">
        <v>602</v>
      </c>
      <c r="P375" s="4" t="s">
        <v>596</v>
      </c>
      <c r="Q375" s="4" t="s">
        <v>596</v>
      </c>
      <c r="R375" s="8">
        <v>1</v>
      </c>
      <c r="S375" s="4" t="s">
        <v>596</v>
      </c>
      <c r="T375" s="4" t="s">
        <v>596</v>
      </c>
      <c r="U375" s="4" t="s">
        <v>596</v>
      </c>
      <c r="V375" s="4" t="s">
        <v>596</v>
      </c>
      <c r="W375" s="4" t="s">
        <v>596</v>
      </c>
      <c r="X375" s="4" t="s">
        <v>596</v>
      </c>
      <c r="Y375" s="4" t="s">
        <v>596</v>
      </c>
      <c r="Z375" s="4" t="s">
        <v>596</v>
      </c>
      <c r="AA375" s="4" t="s">
        <v>596</v>
      </c>
      <c r="AB375" s="4" t="s">
        <v>596</v>
      </c>
      <c r="AC375" s="4" t="s">
        <v>596</v>
      </c>
      <c r="AD375" s="4" t="s">
        <v>596</v>
      </c>
      <c r="AE375" s="4" t="s">
        <v>596</v>
      </c>
      <c r="AF375" s="4" t="s">
        <v>596</v>
      </c>
    </row>
    <row r="376" spans="1:32">
      <c r="A376" s="5" t="str">
        <f>VLOOKUP(F376,[1]仓库信息!C:H,6,FALSE)</f>
        <v>济南</v>
      </c>
      <c r="B376" s="6">
        <v>43756</v>
      </c>
      <c r="C376" s="4" t="s">
        <v>1131</v>
      </c>
      <c r="D376" s="4" t="s">
        <v>1132</v>
      </c>
      <c r="E376" s="4" t="s">
        <v>1133</v>
      </c>
      <c r="F376" s="4" t="s">
        <v>640</v>
      </c>
      <c r="G376" s="4" t="s">
        <v>1134</v>
      </c>
      <c r="H376" s="4" t="s">
        <v>1135</v>
      </c>
      <c r="I376" s="4" t="s">
        <v>641</v>
      </c>
      <c r="J376" s="4" t="s">
        <v>590</v>
      </c>
      <c r="K376" s="4" t="s">
        <v>675</v>
      </c>
      <c r="L376" s="4" t="s">
        <v>675</v>
      </c>
      <c r="M376" s="4" t="s">
        <v>596</v>
      </c>
      <c r="N376" s="4" t="s">
        <v>792</v>
      </c>
      <c r="O376" s="4" t="s">
        <v>792</v>
      </c>
      <c r="P376" s="4" t="s">
        <v>596</v>
      </c>
      <c r="Q376" s="4" t="s">
        <v>596</v>
      </c>
      <c r="R376" s="8">
        <v>1</v>
      </c>
      <c r="S376" s="4" t="s">
        <v>596</v>
      </c>
      <c r="T376" s="4" t="s">
        <v>596</v>
      </c>
      <c r="U376" s="4" t="s">
        <v>596</v>
      </c>
      <c r="V376" s="4" t="s">
        <v>596</v>
      </c>
      <c r="W376" s="4" t="s">
        <v>596</v>
      </c>
      <c r="X376" s="4" t="s">
        <v>596</v>
      </c>
      <c r="Y376" s="4" t="s">
        <v>596</v>
      </c>
      <c r="Z376" s="4" t="s">
        <v>596</v>
      </c>
      <c r="AA376" s="4" t="s">
        <v>596</v>
      </c>
      <c r="AB376" s="4" t="s">
        <v>596</v>
      </c>
      <c r="AC376" s="4" t="s">
        <v>596</v>
      </c>
      <c r="AD376" s="4" t="s">
        <v>596</v>
      </c>
      <c r="AE376" s="4" t="s">
        <v>596</v>
      </c>
      <c r="AF376" s="4" t="s">
        <v>596</v>
      </c>
    </row>
    <row r="377" spans="1:32">
      <c r="A377" s="5" t="str">
        <f>VLOOKUP(F377,[1]仓库信息!C:H,6,FALSE)</f>
        <v>青岛</v>
      </c>
      <c r="B377" s="6">
        <v>43756</v>
      </c>
      <c r="C377" s="4" t="s">
        <v>1131</v>
      </c>
      <c r="D377" s="4" t="s">
        <v>1132</v>
      </c>
      <c r="E377" s="4" t="s">
        <v>1133</v>
      </c>
      <c r="F377" s="4" t="s">
        <v>659</v>
      </c>
      <c r="G377" s="4" t="s">
        <v>1134</v>
      </c>
      <c r="H377" s="4" t="s">
        <v>1135</v>
      </c>
      <c r="I377" s="4" t="s">
        <v>660</v>
      </c>
      <c r="J377" s="4" t="s">
        <v>590</v>
      </c>
      <c r="K377" s="4" t="s">
        <v>708</v>
      </c>
      <c r="L377" s="4" t="s">
        <v>708</v>
      </c>
      <c r="M377" s="4" t="s">
        <v>596</v>
      </c>
      <c r="N377" s="4" t="s">
        <v>706</v>
      </c>
      <c r="O377" s="4" t="s">
        <v>706</v>
      </c>
      <c r="P377" s="4" t="s">
        <v>596</v>
      </c>
      <c r="Q377" s="4" t="s">
        <v>596</v>
      </c>
      <c r="R377" s="8">
        <v>1</v>
      </c>
      <c r="S377" s="4" t="s">
        <v>596</v>
      </c>
      <c r="T377" s="4" t="s">
        <v>596</v>
      </c>
      <c r="U377" s="4" t="s">
        <v>596</v>
      </c>
      <c r="V377" s="4" t="s">
        <v>596</v>
      </c>
      <c r="W377" s="4" t="s">
        <v>596</v>
      </c>
      <c r="X377" s="4" t="s">
        <v>596</v>
      </c>
      <c r="Y377" s="4" t="s">
        <v>596</v>
      </c>
      <c r="Z377" s="4" t="s">
        <v>596</v>
      </c>
      <c r="AA377" s="4" t="s">
        <v>596</v>
      </c>
      <c r="AB377" s="4" t="s">
        <v>596</v>
      </c>
      <c r="AC377" s="4" t="s">
        <v>596</v>
      </c>
      <c r="AD377" s="4" t="s">
        <v>596</v>
      </c>
      <c r="AE377" s="4" t="s">
        <v>596</v>
      </c>
      <c r="AF377" s="4" t="s">
        <v>596</v>
      </c>
    </row>
    <row r="378" spans="1:32">
      <c r="A378" s="5" t="str">
        <f>VLOOKUP(F378,[1]仓库信息!C:H,6,FALSE)</f>
        <v>嘉定</v>
      </c>
      <c r="B378" s="6">
        <v>43756</v>
      </c>
      <c r="C378" s="4" t="s">
        <v>1143</v>
      </c>
      <c r="D378" s="4" t="s">
        <v>427</v>
      </c>
      <c r="E378" s="4" t="s">
        <v>1144</v>
      </c>
      <c r="F378" s="4" t="s">
        <v>586</v>
      </c>
      <c r="G378" s="4" t="s">
        <v>1145</v>
      </c>
      <c r="H378" s="4" t="s">
        <v>1146</v>
      </c>
      <c r="I378" s="4" t="s">
        <v>589</v>
      </c>
      <c r="J378" s="4" t="s">
        <v>590</v>
      </c>
      <c r="K378" s="4" t="s">
        <v>714</v>
      </c>
      <c r="L378" s="4" t="s">
        <v>602</v>
      </c>
      <c r="M378" s="4" t="s">
        <v>679</v>
      </c>
      <c r="N378" s="4" t="s">
        <v>769</v>
      </c>
      <c r="O378" s="4" t="s">
        <v>675</v>
      </c>
      <c r="P378" s="4" t="s">
        <v>679</v>
      </c>
      <c r="Q378" s="4" t="s">
        <v>596</v>
      </c>
      <c r="R378" s="8">
        <v>3</v>
      </c>
      <c r="S378" s="4" t="s">
        <v>596</v>
      </c>
      <c r="T378" s="4" t="s">
        <v>596</v>
      </c>
      <c r="U378" s="4" t="s">
        <v>596</v>
      </c>
      <c r="V378" s="4" t="s">
        <v>596</v>
      </c>
      <c r="W378" s="4" t="s">
        <v>596</v>
      </c>
      <c r="X378" s="4" t="s">
        <v>596</v>
      </c>
      <c r="Y378" s="4" t="s">
        <v>596</v>
      </c>
      <c r="Z378" s="4" t="s">
        <v>596</v>
      </c>
      <c r="AA378" s="4" t="s">
        <v>596</v>
      </c>
      <c r="AB378" s="4" t="s">
        <v>596</v>
      </c>
      <c r="AC378" s="4" t="s">
        <v>596</v>
      </c>
      <c r="AD378" s="4" t="s">
        <v>596</v>
      </c>
      <c r="AE378" s="4" t="s">
        <v>596</v>
      </c>
      <c r="AF378" s="4" t="s">
        <v>596</v>
      </c>
    </row>
    <row r="379" spans="1:32">
      <c r="A379" s="5" t="str">
        <f>VLOOKUP(F379,[1]仓库信息!C:H,6,FALSE)</f>
        <v>广州</v>
      </c>
      <c r="B379" s="6">
        <v>43756</v>
      </c>
      <c r="C379" s="4" t="s">
        <v>1143</v>
      </c>
      <c r="D379" s="4" t="s">
        <v>427</v>
      </c>
      <c r="E379" s="4" t="s">
        <v>1144</v>
      </c>
      <c r="F379" s="4" t="s">
        <v>597</v>
      </c>
      <c r="G379" s="4" t="s">
        <v>1145</v>
      </c>
      <c r="H379" s="4" t="s">
        <v>1146</v>
      </c>
      <c r="I379" s="4" t="s">
        <v>598</v>
      </c>
      <c r="J379" s="4" t="s">
        <v>590</v>
      </c>
      <c r="K379" s="4" t="s">
        <v>714</v>
      </c>
      <c r="L379" s="4" t="s">
        <v>799</v>
      </c>
      <c r="M379" s="4" t="s">
        <v>658</v>
      </c>
      <c r="N379" s="4" t="s">
        <v>602</v>
      </c>
      <c r="O379" s="4" t="s">
        <v>600</v>
      </c>
      <c r="P379" s="4" t="s">
        <v>638</v>
      </c>
      <c r="Q379" s="4" t="s">
        <v>596</v>
      </c>
      <c r="R379" s="8">
        <v>2</v>
      </c>
      <c r="S379" s="4" t="s">
        <v>596</v>
      </c>
      <c r="T379" s="4" t="s">
        <v>596</v>
      </c>
      <c r="U379" s="4" t="s">
        <v>596</v>
      </c>
      <c r="V379" s="4" t="s">
        <v>596</v>
      </c>
      <c r="W379" s="4" t="s">
        <v>596</v>
      </c>
      <c r="X379" s="4" t="s">
        <v>596</v>
      </c>
      <c r="Y379" s="4" t="s">
        <v>596</v>
      </c>
      <c r="Z379" s="4" t="s">
        <v>596</v>
      </c>
      <c r="AA379" s="4" t="s">
        <v>682</v>
      </c>
      <c r="AB379" s="4" t="s">
        <v>596</v>
      </c>
      <c r="AC379" s="4" t="s">
        <v>596</v>
      </c>
      <c r="AD379" s="4" t="s">
        <v>596</v>
      </c>
      <c r="AE379" s="4" t="s">
        <v>596</v>
      </c>
      <c r="AF379" s="4" t="s">
        <v>596</v>
      </c>
    </row>
    <row r="380" spans="1:32">
      <c r="A380" s="5" t="str">
        <f>VLOOKUP(F380,[1]仓库信息!C:H,6,FALSE)</f>
        <v>天津</v>
      </c>
      <c r="B380" s="6">
        <v>43756</v>
      </c>
      <c r="C380" s="4" t="s">
        <v>1143</v>
      </c>
      <c r="D380" s="4" t="s">
        <v>427</v>
      </c>
      <c r="E380" s="4" t="s">
        <v>1144</v>
      </c>
      <c r="F380" s="4" t="s">
        <v>663</v>
      </c>
      <c r="G380" s="4" t="s">
        <v>1145</v>
      </c>
      <c r="H380" s="4" t="s">
        <v>1146</v>
      </c>
      <c r="I380" s="4" t="s">
        <v>666</v>
      </c>
      <c r="J380" s="4" t="s">
        <v>590</v>
      </c>
      <c r="K380" s="4" t="s">
        <v>1147</v>
      </c>
      <c r="L380" s="4" t="s">
        <v>1147</v>
      </c>
      <c r="M380" s="4" t="s">
        <v>596</v>
      </c>
      <c r="N380" s="4" t="s">
        <v>999</v>
      </c>
      <c r="O380" s="4" t="s">
        <v>999</v>
      </c>
      <c r="P380" s="4" t="s">
        <v>596</v>
      </c>
      <c r="Q380" s="4" t="s">
        <v>596</v>
      </c>
      <c r="R380" s="8">
        <v>1</v>
      </c>
      <c r="S380" s="4" t="s">
        <v>596</v>
      </c>
      <c r="T380" s="4" t="s">
        <v>596</v>
      </c>
      <c r="U380" s="4" t="s">
        <v>596</v>
      </c>
      <c r="V380" s="4" t="s">
        <v>596</v>
      </c>
      <c r="W380" s="4" t="s">
        <v>596</v>
      </c>
      <c r="X380" s="4" t="s">
        <v>596</v>
      </c>
      <c r="Y380" s="4" t="s">
        <v>596</v>
      </c>
      <c r="Z380" s="4" t="s">
        <v>596</v>
      </c>
      <c r="AA380" s="4" t="s">
        <v>596</v>
      </c>
      <c r="AB380" s="4" t="s">
        <v>596</v>
      </c>
      <c r="AC380" s="4" t="s">
        <v>596</v>
      </c>
      <c r="AD380" s="4" t="s">
        <v>596</v>
      </c>
      <c r="AE380" s="4" t="s">
        <v>596</v>
      </c>
      <c r="AF380" s="4" t="s">
        <v>596</v>
      </c>
    </row>
    <row r="381" spans="1:32">
      <c r="A381" s="5" t="str">
        <f>VLOOKUP(F381,[1]仓库信息!C:H,6,FALSE)</f>
        <v>郑州</v>
      </c>
      <c r="B381" s="6">
        <v>43756</v>
      </c>
      <c r="C381" s="4" t="s">
        <v>1143</v>
      </c>
      <c r="D381" s="4" t="s">
        <v>427</v>
      </c>
      <c r="E381" s="4" t="s">
        <v>1144</v>
      </c>
      <c r="F381" s="4" t="s">
        <v>676</v>
      </c>
      <c r="G381" s="4" t="s">
        <v>1145</v>
      </c>
      <c r="H381" s="4" t="s">
        <v>1146</v>
      </c>
      <c r="I381" s="4" t="s">
        <v>677</v>
      </c>
      <c r="J381" s="4" t="s">
        <v>590</v>
      </c>
      <c r="K381" s="4" t="s">
        <v>1122</v>
      </c>
      <c r="L381" s="4" t="s">
        <v>1125</v>
      </c>
      <c r="M381" s="4" t="s">
        <v>679</v>
      </c>
      <c r="N381" s="4" t="s">
        <v>1123</v>
      </c>
      <c r="O381" s="4" t="s">
        <v>1139</v>
      </c>
      <c r="P381" s="4" t="s">
        <v>679</v>
      </c>
      <c r="Q381" s="4" t="s">
        <v>596</v>
      </c>
      <c r="R381" s="8">
        <v>3</v>
      </c>
      <c r="S381" s="4" t="s">
        <v>596</v>
      </c>
      <c r="T381" s="4" t="s">
        <v>596</v>
      </c>
      <c r="U381" s="4" t="s">
        <v>596</v>
      </c>
      <c r="V381" s="4" t="s">
        <v>596</v>
      </c>
      <c r="W381" s="4" t="s">
        <v>596</v>
      </c>
      <c r="X381" s="4" t="s">
        <v>596</v>
      </c>
      <c r="Y381" s="4" t="s">
        <v>596</v>
      </c>
      <c r="Z381" s="4" t="s">
        <v>596</v>
      </c>
      <c r="AA381" s="4" t="s">
        <v>596</v>
      </c>
      <c r="AB381" s="4" t="s">
        <v>596</v>
      </c>
      <c r="AC381" s="4" t="s">
        <v>596</v>
      </c>
      <c r="AD381" s="4" t="s">
        <v>596</v>
      </c>
      <c r="AE381" s="4" t="s">
        <v>596</v>
      </c>
      <c r="AF381" s="4" t="s">
        <v>596</v>
      </c>
    </row>
    <row r="382" spans="1:32">
      <c r="A382" s="5" t="str">
        <f>VLOOKUP(F382,[1]仓库信息!C:H,6,FALSE)</f>
        <v>重庆</v>
      </c>
      <c r="B382" s="6">
        <v>43756</v>
      </c>
      <c r="C382" s="4" t="s">
        <v>1143</v>
      </c>
      <c r="D382" s="4" t="s">
        <v>427</v>
      </c>
      <c r="E382" s="4" t="s">
        <v>1144</v>
      </c>
      <c r="F382" s="4" t="s">
        <v>765</v>
      </c>
      <c r="G382" s="4" t="s">
        <v>1145</v>
      </c>
      <c r="H382" s="4" t="s">
        <v>1146</v>
      </c>
      <c r="I382" s="4" t="s">
        <v>768</v>
      </c>
      <c r="J382" s="4" t="s">
        <v>590</v>
      </c>
      <c r="K382" s="4" t="s">
        <v>651</v>
      </c>
      <c r="L382" s="4" t="s">
        <v>651</v>
      </c>
      <c r="M382" s="4" t="s">
        <v>596</v>
      </c>
      <c r="N382" s="4" t="s">
        <v>621</v>
      </c>
      <c r="O382" s="4" t="s">
        <v>621</v>
      </c>
      <c r="P382" s="4" t="s">
        <v>596</v>
      </c>
      <c r="Q382" s="4" t="s">
        <v>596</v>
      </c>
      <c r="R382" s="8">
        <v>1</v>
      </c>
      <c r="S382" s="4" t="s">
        <v>596</v>
      </c>
      <c r="T382" s="4" t="s">
        <v>596</v>
      </c>
      <c r="U382" s="4" t="s">
        <v>596</v>
      </c>
      <c r="V382" s="4" t="s">
        <v>596</v>
      </c>
      <c r="W382" s="4" t="s">
        <v>596</v>
      </c>
      <c r="X382" s="4" t="s">
        <v>596</v>
      </c>
      <c r="Y382" s="4" t="s">
        <v>596</v>
      </c>
      <c r="Z382" s="4" t="s">
        <v>596</v>
      </c>
      <c r="AA382" s="4" t="s">
        <v>596</v>
      </c>
      <c r="AB382" s="4" t="s">
        <v>596</v>
      </c>
      <c r="AC382" s="4" t="s">
        <v>596</v>
      </c>
      <c r="AD382" s="4" t="s">
        <v>596</v>
      </c>
      <c r="AE382" s="4" t="s">
        <v>596</v>
      </c>
      <c r="AF382" s="4" t="s">
        <v>596</v>
      </c>
    </row>
    <row r="383" spans="1:32">
      <c r="A383" s="5" t="str">
        <f>VLOOKUP(F383,[1]仓库信息!C:H,6,FALSE)</f>
        <v>长沙</v>
      </c>
      <c r="B383" s="6">
        <v>43756</v>
      </c>
      <c r="C383" s="4" t="s">
        <v>1143</v>
      </c>
      <c r="D383" s="4" t="s">
        <v>427</v>
      </c>
      <c r="E383" s="4" t="s">
        <v>1144</v>
      </c>
      <c r="F383" s="4" t="s">
        <v>606</v>
      </c>
      <c r="G383" s="4" t="s">
        <v>1145</v>
      </c>
      <c r="H383" s="4" t="s">
        <v>1146</v>
      </c>
      <c r="I383" s="4" t="s">
        <v>607</v>
      </c>
      <c r="J383" s="4" t="s">
        <v>590</v>
      </c>
      <c r="K383" s="4" t="s">
        <v>627</v>
      </c>
      <c r="L383" s="4" t="s">
        <v>627</v>
      </c>
      <c r="M383" s="4" t="s">
        <v>596</v>
      </c>
      <c r="N383" s="4" t="s">
        <v>670</v>
      </c>
      <c r="O383" s="4" t="s">
        <v>670</v>
      </c>
      <c r="P383" s="4" t="s">
        <v>596</v>
      </c>
      <c r="Q383" s="4" t="s">
        <v>596</v>
      </c>
      <c r="R383" s="8">
        <v>2</v>
      </c>
      <c r="S383" s="4" t="s">
        <v>596</v>
      </c>
      <c r="T383" s="4" t="s">
        <v>596</v>
      </c>
      <c r="U383" s="4" t="s">
        <v>596</v>
      </c>
      <c r="V383" s="4" t="s">
        <v>596</v>
      </c>
      <c r="W383" s="4" t="s">
        <v>596</v>
      </c>
      <c r="X383" s="4" t="s">
        <v>596</v>
      </c>
      <c r="Y383" s="4" t="s">
        <v>596</v>
      </c>
      <c r="Z383" s="4" t="s">
        <v>596</v>
      </c>
      <c r="AA383" s="4" t="s">
        <v>596</v>
      </c>
      <c r="AB383" s="4" t="s">
        <v>596</v>
      </c>
      <c r="AC383" s="4" t="s">
        <v>596</v>
      </c>
      <c r="AD383" s="4" t="s">
        <v>596</v>
      </c>
      <c r="AE383" s="4" t="s">
        <v>596</v>
      </c>
      <c r="AF383" s="4" t="s">
        <v>596</v>
      </c>
    </row>
    <row r="384" spans="1:32">
      <c r="A384" s="5" t="str">
        <f>VLOOKUP(F384,[1]仓库信息!C:H,6,FALSE)</f>
        <v>成都2</v>
      </c>
      <c r="B384" s="6">
        <v>43756</v>
      </c>
      <c r="C384" s="4" t="s">
        <v>1143</v>
      </c>
      <c r="D384" s="4" t="s">
        <v>427</v>
      </c>
      <c r="E384" s="4" t="s">
        <v>1144</v>
      </c>
      <c r="F384" s="4" t="s">
        <v>610</v>
      </c>
      <c r="G384" s="4" t="s">
        <v>1145</v>
      </c>
      <c r="H384" s="4" t="s">
        <v>1146</v>
      </c>
      <c r="I384" s="4" t="s">
        <v>611</v>
      </c>
      <c r="J384" s="4" t="s">
        <v>590</v>
      </c>
      <c r="K384" s="4" t="s">
        <v>632</v>
      </c>
      <c r="L384" s="4" t="s">
        <v>632</v>
      </c>
      <c r="M384" s="4" t="s">
        <v>596</v>
      </c>
      <c r="N384" s="4" t="s">
        <v>800</v>
      </c>
      <c r="O384" s="4" t="s">
        <v>800</v>
      </c>
      <c r="P384" s="4" t="s">
        <v>596</v>
      </c>
      <c r="Q384" s="4" t="s">
        <v>596</v>
      </c>
      <c r="R384" s="8">
        <v>2</v>
      </c>
      <c r="S384" s="4" t="s">
        <v>596</v>
      </c>
      <c r="T384" s="4" t="s">
        <v>596</v>
      </c>
      <c r="U384" s="4" t="s">
        <v>596</v>
      </c>
      <c r="V384" s="4" t="s">
        <v>596</v>
      </c>
      <c r="W384" s="4" t="s">
        <v>596</v>
      </c>
      <c r="X384" s="4" t="s">
        <v>596</v>
      </c>
      <c r="Y384" s="4" t="s">
        <v>596</v>
      </c>
      <c r="Z384" s="4" t="s">
        <v>596</v>
      </c>
      <c r="AA384" s="4" t="s">
        <v>596</v>
      </c>
      <c r="AB384" s="4" t="s">
        <v>596</v>
      </c>
      <c r="AC384" s="4" t="s">
        <v>596</v>
      </c>
      <c r="AD384" s="4" t="s">
        <v>596</v>
      </c>
      <c r="AE384" s="4" t="s">
        <v>596</v>
      </c>
      <c r="AF384" s="4" t="s">
        <v>596</v>
      </c>
    </row>
    <row r="385" spans="1:32">
      <c r="A385" s="5" t="str">
        <f>VLOOKUP(F385,[1]仓库信息!C:H,6,FALSE)</f>
        <v>杭州</v>
      </c>
      <c r="B385" s="6">
        <v>43756</v>
      </c>
      <c r="C385" s="4" t="s">
        <v>1143</v>
      </c>
      <c r="D385" s="4" t="s">
        <v>427</v>
      </c>
      <c r="E385" s="4" t="s">
        <v>1144</v>
      </c>
      <c r="F385" s="4" t="s">
        <v>614</v>
      </c>
      <c r="G385" s="4" t="s">
        <v>1145</v>
      </c>
      <c r="H385" s="4" t="s">
        <v>1146</v>
      </c>
      <c r="I385" s="4" t="s">
        <v>615</v>
      </c>
      <c r="J385" s="4" t="s">
        <v>590</v>
      </c>
      <c r="K385" s="4" t="s">
        <v>807</v>
      </c>
      <c r="L385" s="4" t="s">
        <v>808</v>
      </c>
      <c r="M385" s="4" t="s">
        <v>638</v>
      </c>
      <c r="N385" s="4" t="s">
        <v>808</v>
      </c>
      <c r="O385" s="4" t="s">
        <v>828</v>
      </c>
      <c r="P385" s="4" t="s">
        <v>638</v>
      </c>
      <c r="Q385" s="4" t="s">
        <v>596</v>
      </c>
      <c r="R385" s="8">
        <v>1</v>
      </c>
      <c r="S385" s="4" t="s">
        <v>596</v>
      </c>
      <c r="T385" s="4" t="s">
        <v>596</v>
      </c>
      <c r="U385" s="4" t="s">
        <v>596</v>
      </c>
      <c r="V385" s="4" t="s">
        <v>596</v>
      </c>
      <c r="W385" s="4" t="s">
        <v>596</v>
      </c>
      <c r="X385" s="4" t="s">
        <v>596</v>
      </c>
      <c r="Y385" s="4" t="s">
        <v>596</v>
      </c>
      <c r="Z385" s="4" t="s">
        <v>596</v>
      </c>
      <c r="AA385" s="4" t="s">
        <v>596</v>
      </c>
      <c r="AB385" s="4" t="s">
        <v>596</v>
      </c>
      <c r="AC385" s="4" t="s">
        <v>596</v>
      </c>
      <c r="AD385" s="4" t="s">
        <v>596</v>
      </c>
      <c r="AE385" s="4" t="s">
        <v>596</v>
      </c>
      <c r="AF385" s="4" t="s">
        <v>596</v>
      </c>
    </row>
    <row r="386" spans="1:32">
      <c r="A386" s="5" t="str">
        <f>VLOOKUP(F386,[1]仓库信息!C:H,6,FALSE)</f>
        <v>惠州</v>
      </c>
      <c r="B386" s="6">
        <v>43756</v>
      </c>
      <c r="C386" s="4" t="s">
        <v>1143</v>
      </c>
      <c r="D386" s="4" t="s">
        <v>427</v>
      </c>
      <c r="E386" s="4" t="s">
        <v>1144</v>
      </c>
      <c r="F386" s="4" t="s">
        <v>618</v>
      </c>
      <c r="G386" s="4" t="s">
        <v>1145</v>
      </c>
      <c r="H386" s="4" t="s">
        <v>1146</v>
      </c>
      <c r="I386" s="4" t="s">
        <v>619</v>
      </c>
      <c r="J386" s="4" t="s">
        <v>590</v>
      </c>
      <c r="K386" s="4" t="s">
        <v>627</v>
      </c>
      <c r="L386" s="4" t="s">
        <v>612</v>
      </c>
      <c r="M386" s="4" t="s">
        <v>658</v>
      </c>
      <c r="N386" s="4" t="s">
        <v>670</v>
      </c>
      <c r="O386" s="4" t="s">
        <v>637</v>
      </c>
      <c r="P386" s="4" t="s">
        <v>658</v>
      </c>
      <c r="Q386" s="4" t="s">
        <v>596</v>
      </c>
      <c r="R386" s="8">
        <v>2</v>
      </c>
      <c r="S386" s="4" t="s">
        <v>596</v>
      </c>
      <c r="T386" s="4" t="s">
        <v>596</v>
      </c>
      <c r="U386" s="4" t="s">
        <v>596</v>
      </c>
      <c r="V386" s="4" t="s">
        <v>596</v>
      </c>
      <c r="W386" s="4" t="s">
        <v>736</v>
      </c>
      <c r="X386" s="4" t="s">
        <v>596</v>
      </c>
      <c r="Y386" s="4" t="s">
        <v>596</v>
      </c>
      <c r="Z386" s="4" t="s">
        <v>596</v>
      </c>
      <c r="AA386" s="4" t="s">
        <v>596</v>
      </c>
      <c r="AB386" s="4" t="s">
        <v>596</v>
      </c>
      <c r="AC386" s="4" t="s">
        <v>596</v>
      </c>
      <c r="AD386" s="4" t="s">
        <v>596</v>
      </c>
      <c r="AE386" s="4" t="s">
        <v>596</v>
      </c>
      <c r="AF386" s="4" t="s">
        <v>596</v>
      </c>
    </row>
    <row r="387" spans="1:32">
      <c r="A387" s="5" t="str">
        <f>VLOOKUP(F387,[1]仓库信息!C:H,6,FALSE)</f>
        <v>南京</v>
      </c>
      <c r="B387" s="6">
        <v>43756</v>
      </c>
      <c r="C387" s="4" t="s">
        <v>1143</v>
      </c>
      <c r="D387" s="4" t="s">
        <v>427</v>
      </c>
      <c r="E387" s="4" t="s">
        <v>1144</v>
      </c>
      <c r="F387" s="4" t="s">
        <v>683</v>
      </c>
      <c r="G387" s="4" t="s">
        <v>1145</v>
      </c>
      <c r="H387" s="4" t="s">
        <v>1146</v>
      </c>
      <c r="I387" s="4" t="s">
        <v>684</v>
      </c>
      <c r="J387" s="4" t="s">
        <v>590</v>
      </c>
      <c r="K387" s="4" t="s">
        <v>1123</v>
      </c>
      <c r="L387" s="4" t="s">
        <v>1123</v>
      </c>
      <c r="M387" s="4" t="s">
        <v>596</v>
      </c>
      <c r="N387" s="4" t="s">
        <v>1148</v>
      </c>
      <c r="O387" s="4" t="s">
        <v>1148</v>
      </c>
      <c r="P387" s="4" t="s">
        <v>596</v>
      </c>
      <c r="Q387" s="4" t="s">
        <v>596</v>
      </c>
      <c r="R387" s="8">
        <v>3</v>
      </c>
      <c r="S387" s="4" t="s">
        <v>596</v>
      </c>
      <c r="T387" s="4" t="s">
        <v>596</v>
      </c>
      <c r="U387" s="4" t="s">
        <v>596</v>
      </c>
      <c r="V387" s="4" t="s">
        <v>596</v>
      </c>
      <c r="W387" s="4" t="s">
        <v>596</v>
      </c>
      <c r="X387" s="4" t="s">
        <v>596</v>
      </c>
      <c r="Y387" s="4" t="s">
        <v>596</v>
      </c>
      <c r="Z387" s="4" t="s">
        <v>596</v>
      </c>
      <c r="AA387" s="4" t="s">
        <v>596</v>
      </c>
      <c r="AB387" s="4" t="s">
        <v>596</v>
      </c>
      <c r="AC387" s="4" t="s">
        <v>596</v>
      </c>
      <c r="AD387" s="4" t="s">
        <v>596</v>
      </c>
      <c r="AE387" s="4" t="s">
        <v>596</v>
      </c>
      <c r="AF387" s="4" t="s">
        <v>596</v>
      </c>
    </row>
    <row r="388" spans="1:32">
      <c r="A388" s="5" t="str">
        <f>VLOOKUP(F388,[1]仓库信息!C:H,6,FALSE)</f>
        <v>沈阳</v>
      </c>
      <c r="B388" s="6">
        <v>43756</v>
      </c>
      <c r="C388" s="4" t="s">
        <v>1143</v>
      </c>
      <c r="D388" s="4" t="s">
        <v>427</v>
      </c>
      <c r="E388" s="4" t="s">
        <v>1144</v>
      </c>
      <c r="F388" s="4" t="s">
        <v>635</v>
      </c>
      <c r="G388" s="4" t="s">
        <v>1145</v>
      </c>
      <c r="H388" s="4" t="s">
        <v>1146</v>
      </c>
      <c r="I388" s="4" t="s">
        <v>636</v>
      </c>
      <c r="J388" s="4" t="s">
        <v>590</v>
      </c>
      <c r="K388" s="4" t="s">
        <v>1149</v>
      </c>
      <c r="L388" s="4" t="s">
        <v>1149</v>
      </c>
      <c r="M388" s="4" t="s">
        <v>596</v>
      </c>
      <c r="N388" s="4" t="s">
        <v>809</v>
      </c>
      <c r="O388" s="4" t="s">
        <v>809</v>
      </c>
      <c r="P388" s="4" t="s">
        <v>596</v>
      </c>
      <c r="Q388" s="4" t="s">
        <v>596</v>
      </c>
      <c r="R388" s="8">
        <v>4</v>
      </c>
      <c r="S388" s="4" t="s">
        <v>596</v>
      </c>
      <c r="T388" s="4" t="s">
        <v>596</v>
      </c>
      <c r="U388" s="4" t="s">
        <v>596</v>
      </c>
      <c r="V388" s="4" t="s">
        <v>596</v>
      </c>
      <c r="W388" s="4" t="s">
        <v>596</v>
      </c>
      <c r="X388" s="4" t="s">
        <v>596</v>
      </c>
      <c r="Y388" s="4" t="s">
        <v>596</v>
      </c>
      <c r="Z388" s="4" t="s">
        <v>596</v>
      </c>
      <c r="AA388" s="4" t="s">
        <v>596</v>
      </c>
      <c r="AB388" s="4" t="s">
        <v>596</v>
      </c>
      <c r="AC388" s="4" t="s">
        <v>596</v>
      </c>
      <c r="AD388" s="4" t="s">
        <v>596</v>
      </c>
      <c r="AE388" s="4" t="s">
        <v>596</v>
      </c>
      <c r="AF388" s="4" t="s">
        <v>596</v>
      </c>
    </row>
    <row r="389" spans="1:32">
      <c r="A389" s="5" t="str">
        <f>VLOOKUP(F389,[1]仓库信息!C:H,6,FALSE)</f>
        <v>嘉兴</v>
      </c>
      <c r="B389" s="6">
        <v>43756</v>
      </c>
      <c r="C389" s="4" t="s">
        <v>1143</v>
      </c>
      <c r="D389" s="4" t="s">
        <v>427</v>
      </c>
      <c r="E389" s="4" t="s">
        <v>1144</v>
      </c>
      <c r="F389" s="4" t="s">
        <v>739</v>
      </c>
      <c r="G389" s="4" t="s">
        <v>1145</v>
      </c>
      <c r="H389" s="4" t="s">
        <v>1146</v>
      </c>
      <c r="I389" s="4" t="s">
        <v>740</v>
      </c>
      <c r="J389" s="4" t="s">
        <v>590</v>
      </c>
      <c r="K389" s="4" t="s">
        <v>599</v>
      </c>
      <c r="L389" s="4" t="s">
        <v>599</v>
      </c>
      <c r="M389" s="4" t="s">
        <v>596</v>
      </c>
      <c r="N389" s="4" t="s">
        <v>616</v>
      </c>
      <c r="O389" s="4" t="s">
        <v>616</v>
      </c>
      <c r="P389" s="4" t="s">
        <v>596</v>
      </c>
      <c r="Q389" s="4" t="s">
        <v>596</v>
      </c>
      <c r="R389" s="8">
        <v>2</v>
      </c>
      <c r="S389" s="4" t="s">
        <v>596</v>
      </c>
      <c r="T389" s="4" t="s">
        <v>596</v>
      </c>
      <c r="U389" s="4" t="s">
        <v>596</v>
      </c>
      <c r="V389" s="4" t="s">
        <v>596</v>
      </c>
      <c r="W389" s="4" t="s">
        <v>593</v>
      </c>
      <c r="X389" s="4" t="s">
        <v>596</v>
      </c>
      <c r="Y389" s="4" t="s">
        <v>596</v>
      </c>
      <c r="Z389" s="4" t="s">
        <v>596</v>
      </c>
      <c r="AA389" s="4" t="s">
        <v>596</v>
      </c>
      <c r="AB389" s="4" t="s">
        <v>596</v>
      </c>
      <c r="AC389" s="4" t="s">
        <v>596</v>
      </c>
      <c r="AD389" s="4" t="s">
        <v>596</v>
      </c>
      <c r="AE389" s="4" t="s">
        <v>596</v>
      </c>
      <c r="AF389" s="4" t="s">
        <v>596</v>
      </c>
    </row>
    <row r="390" spans="1:32">
      <c r="A390" s="5" t="str">
        <f>VLOOKUP(F390,[1]仓库信息!C:H,6,FALSE)</f>
        <v>武汉</v>
      </c>
      <c r="B390" s="6">
        <v>43756</v>
      </c>
      <c r="C390" s="4" t="s">
        <v>1143</v>
      </c>
      <c r="D390" s="4" t="s">
        <v>427</v>
      </c>
      <c r="E390" s="4" t="s">
        <v>1144</v>
      </c>
      <c r="F390" s="4" t="s">
        <v>686</v>
      </c>
      <c r="G390" s="4" t="s">
        <v>1145</v>
      </c>
      <c r="H390" s="4" t="s">
        <v>1146</v>
      </c>
      <c r="I390" s="4" t="s">
        <v>687</v>
      </c>
      <c r="J390" s="4" t="s">
        <v>590</v>
      </c>
      <c r="K390" s="4" t="s">
        <v>1130</v>
      </c>
      <c r="L390" s="4" t="s">
        <v>1130</v>
      </c>
      <c r="M390" s="4" t="s">
        <v>596</v>
      </c>
      <c r="N390" s="4" t="s">
        <v>1065</v>
      </c>
      <c r="O390" s="4" t="s">
        <v>1065</v>
      </c>
      <c r="P390" s="4" t="s">
        <v>596</v>
      </c>
      <c r="Q390" s="4" t="s">
        <v>596</v>
      </c>
      <c r="R390" s="8">
        <v>4</v>
      </c>
      <c r="S390" s="4" t="s">
        <v>596</v>
      </c>
      <c r="T390" s="4" t="s">
        <v>596</v>
      </c>
      <c r="U390" s="4" t="s">
        <v>596</v>
      </c>
      <c r="V390" s="4" t="s">
        <v>596</v>
      </c>
      <c r="W390" s="4" t="s">
        <v>596</v>
      </c>
      <c r="X390" s="4" t="s">
        <v>596</v>
      </c>
      <c r="Y390" s="4" t="s">
        <v>596</v>
      </c>
      <c r="Z390" s="4" t="s">
        <v>596</v>
      </c>
      <c r="AA390" s="4" t="s">
        <v>596</v>
      </c>
      <c r="AB390" s="4" t="s">
        <v>596</v>
      </c>
      <c r="AC390" s="4" t="s">
        <v>596</v>
      </c>
      <c r="AD390" s="4" t="s">
        <v>596</v>
      </c>
      <c r="AE390" s="4" t="s">
        <v>596</v>
      </c>
      <c r="AF390" s="4" t="s">
        <v>596</v>
      </c>
    </row>
    <row r="391" spans="1:32">
      <c r="A391" s="5" t="str">
        <f>VLOOKUP(F391,[1]仓库信息!C:H,6,FALSE)</f>
        <v>济南</v>
      </c>
      <c r="B391" s="6">
        <v>43756</v>
      </c>
      <c r="C391" s="4" t="s">
        <v>1143</v>
      </c>
      <c r="D391" s="4" t="s">
        <v>427</v>
      </c>
      <c r="E391" s="4" t="s">
        <v>1144</v>
      </c>
      <c r="F391" s="4" t="s">
        <v>640</v>
      </c>
      <c r="G391" s="4" t="s">
        <v>1145</v>
      </c>
      <c r="H391" s="4" t="s">
        <v>1146</v>
      </c>
      <c r="I391" s="4" t="s">
        <v>641</v>
      </c>
      <c r="J391" s="4" t="s">
        <v>590</v>
      </c>
      <c r="K391" s="4" t="s">
        <v>800</v>
      </c>
      <c r="L391" s="4" t="s">
        <v>800</v>
      </c>
      <c r="M391" s="4" t="s">
        <v>596</v>
      </c>
      <c r="N391" s="4" t="s">
        <v>808</v>
      </c>
      <c r="O391" s="4" t="s">
        <v>808</v>
      </c>
      <c r="P391" s="4" t="s">
        <v>596</v>
      </c>
      <c r="Q391" s="4" t="s">
        <v>596</v>
      </c>
      <c r="R391" s="8">
        <v>2</v>
      </c>
      <c r="S391" s="4" t="s">
        <v>596</v>
      </c>
      <c r="T391" s="4" t="s">
        <v>596</v>
      </c>
      <c r="U391" s="4" t="s">
        <v>596</v>
      </c>
      <c r="V391" s="4" t="s">
        <v>596</v>
      </c>
      <c r="W391" s="4" t="s">
        <v>596</v>
      </c>
      <c r="X391" s="4" t="s">
        <v>596</v>
      </c>
      <c r="Y391" s="4" t="s">
        <v>596</v>
      </c>
      <c r="Z391" s="4" t="s">
        <v>596</v>
      </c>
      <c r="AA391" s="4" t="s">
        <v>596</v>
      </c>
      <c r="AB391" s="4" t="s">
        <v>596</v>
      </c>
      <c r="AC391" s="4" t="s">
        <v>596</v>
      </c>
      <c r="AD391" s="4" t="s">
        <v>596</v>
      </c>
      <c r="AE391" s="4" t="s">
        <v>596</v>
      </c>
      <c r="AF391" s="4" t="s">
        <v>596</v>
      </c>
    </row>
    <row r="392" spans="1:32">
      <c r="A392" s="5" t="str">
        <f>VLOOKUP(F392,[1]仓库信息!C:H,6,FALSE)</f>
        <v>金华</v>
      </c>
      <c r="B392" s="6">
        <v>43756</v>
      </c>
      <c r="C392" s="4" t="s">
        <v>1143</v>
      </c>
      <c r="D392" s="4" t="s">
        <v>427</v>
      </c>
      <c r="E392" s="4" t="s">
        <v>1144</v>
      </c>
      <c r="F392" s="4" t="s">
        <v>688</v>
      </c>
      <c r="G392" s="4" t="s">
        <v>1145</v>
      </c>
      <c r="H392" s="4" t="s">
        <v>1146</v>
      </c>
      <c r="I392" s="4" t="s">
        <v>689</v>
      </c>
      <c r="J392" s="4" t="s">
        <v>590</v>
      </c>
      <c r="K392" s="4" t="s">
        <v>595</v>
      </c>
      <c r="L392" s="4" t="s">
        <v>630</v>
      </c>
      <c r="M392" s="4" t="s">
        <v>604</v>
      </c>
      <c r="N392" s="4" t="s">
        <v>630</v>
      </c>
      <c r="O392" s="4" t="s">
        <v>791</v>
      </c>
      <c r="P392" s="4" t="s">
        <v>604</v>
      </c>
      <c r="Q392" s="4" t="s">
        <v>596</v>
      </c>
      <c r="R392" s="8">
        <v>2</v>
      </c>
      <c r="S392" s="4" t="s">
        <v>596</v>
      </c>
      <c r="T392" s="4" t="s">
        <v>596</v>
      </c>
      <c r="U392" s="4" t="s">
        <v>596</v>
      </c>
      <c r="V392" s="4" t="s">
        <v>596</v>
      </c>
      <c r="W392" s="4" t="s">
        <v>596</v>
      </c>
      <c r="X392" s="4" t="s">
        <v>596</v>
      </c>
      <c r="Y392" s="4" t="s">
        <v>596</v>
      </c>
      <c r="Z392" s="4" t="s">
        <v>596</v>
      </c>
      <c r="AA392" s="4" t="s">
        <v>596</v>
      </c>
      <c r="AB392" s="4" t="s">
        <v>596</v>
      </c>
      <c r="AC392" s="4" t="s">
        <v>596</v>
      </c>
      <c r="AD392" s="4" t="s">
        <v>596</v>
      </c>
      <c r="AE392" s="4" t="s">
        <v>596</v>
      </c>
      <c r="AF392" s="4" t="s">
        <v>596</v>
      </c>
    </row>
    <row r="393" spans="1:32">
      <c r="A393" s="5" t="str">
        <f>VLOOKUP(F393,[1]仓库信息!C:H,6,FALSE)</f>
        <v>无锡</v>
      </c>
      <c r="B393" s="6">
        <v>43756</v>
      </c>
      <c r="C393" s="4" t="s">
        <v>1143</v>
      </c>
      <c r="D393" s="4" t="s">
        <v>427</v>
      </c>
      <c r="E393" s="4" t="s">
        <v>1144</v>
      </c>
      <c r="F393" s="4" t="s">
        <v>692</v>
      </c>
      <c r="G393" s="4" t="s">
        <v>1145</v>
      </c>
      <c r="H393" s="4" t="s">
        <v>1146</v>
      </c>
      <c r="I393" s="4" t="s">
        <v>693</v>
      </c>
      <c r="J393" s="4" t="s">
        <v>590</v>
      </c>
      <c r="K393" s="4" t="s">
        <v>1140</v>
      </c>
      <c r="L393" s="4" t="s">
        <v>1150</v>
      </c>
      <c r="M393" s="4" t="s">
        <v>682</v>
      </c>
      <c r="N393" s="4" t="s">
        <v>1151</v>
      </c>
      <c r="O393" s="4" t="s">
        <v>1124</v>
      </c>
      <c r="P393" s="4" t="s">
        <v>682</v>
      </c>
      <c r="Q393" s="4" t="s">
        <v>596</v>
      </c>
      <c r="R393" s="8">
        <v>6</v>
      </c>
      <c r="S393" s="4" t="s">
        <v>596</v>
      </c>
      <c r="T393" s="4" t="s">
        <v>596</v>
      </c>
      <c r="U393" s="4" t="s">
        <v>596</v>
      </c>
      <c r="V393" s="4" t="s">
        <v>596</v>
      </c>
      <c r="W393" s="4" t="s">
        <v>732</v>
      </c>
      <c r="X393" s="4" t="s">
        <v>596</v>
      </c>
      <c r="Y393" s="4" t="s">
        <v>596</v>
      </c>
      <c r="Z393" s="4" t="s">
        <v>596</v>
      </c>
      <c r="AA393" s="4" t="s">
        <v>596</v>
      </c>
      <c r="AB393" s="4" t="s">
        <v>596</v>
      </c>
      <c r="AC393" s="4" t="s">
        <v>596</v>
      </c>
      <c r="AD393" s="4" t="s">
        <v>596</v>
      </c>
      <c r="AE393" s="4" t="s">
        <v>596</v>
      </c>
      <c r="AF393" s="4" t="s">
        <v>596</v>
      </c>
    </row>
    <row r="394" spans="1:32">
      <c r="A394" s="5" t="str">
        <f>VLOOKUP(F394,[1]仓库信息!C:H,6,FALSE)</f>
        <v>西安</v>
      </c>
      <c r="B394" s="6">
        <v>43756</v>
      </c>
      <c r="C394" s="4" t="s">
        <v>1143</v>
      </c>
      <c r="D394" s="4" t="s">
        <v>427</v>
      </c>
      <c r="E394" s="4" t="s">
        <v>1144</v>
      </c>
      <c r="F394" s="4" t="s">
        <v>694</v>
      </c>
      <c r="G394" s="4" t="s">
        <v>1145</v>
      </c>
      <c r="H394" s="4" t="s">
        <v>1146</v>
      </c>
      <c r="I394" s="4" t="s">
        <v>695</v>
      </c>
      <c r="J394" s="4" t="s">
        <v>590</v>
      </c>
      <c r="K394" s="4" t="s">
        <v>930</v>
      </c>
      <c r="L394" s="4" t="s">
        <v>930</v>
      </c>
      <c r="M394" s="4" t="s">
        <v>596</v>
      </c>
      <c r="N394" s="4" t="s">
        <v>1152</v>
      </c>
      <c r="O394" s="4" t="s">
        <v>1152</v>
      </c>
      <c r="P394" s="4" t="s">
        <v>596</v>
      </c>
      <c r="Q394" s="4" t="s">
        <v>596</v>
      </c>
      <c r="R394" s="8">
        <v>3</v>
      </c>
      <c r="S394" s="4" t="s">
        <v>596</v>
      </c>
      <c r="T394" s="4" t="s">
        <v>596</v>
      </c>
      <c r="U394" s="4" t="s">
        <v>596</v>
      </c>
      <c r="V394" s="4" t="s">
        <v>596</v>
      </c>
      <c r="W394" s="4" t="s">
        <v>596</v>
      </c>
      <c r="X394" s="4" t="s">
        <v>596</v>
      </c>
      <c r="Y394" s="4" t="s">
        <v>596</v>
      </c>
      <c r="Z394" s="4" t="s">
        <v>596</v>
      </c>
      <c r="AA394" s="4" t="s">
        <v>596</v>
      </c>
      <c r="AB394" s="4" t="s">
        <v>596</v>
      </c>
      <c r="AC394" s="4" t="s">
        <v>596</v>
      </c>
      <c r="AD394" s="4" t="s">
        <v>596</v>
      </c>
      <c r="AE394" s="4" t="s">
        <v>596</v>
      </c>
      <c r="AF394" s="4" t="s">
        <v>596</v>
      </c>
    </row>
    <row r="395" spans="1:32">
      <c r="A395" s="5" t="str">
        <f>VLOOKUP(F395,[1]仓库信息!C:H,6,FALSE)</f>
        <v>嘉定</v>
      </c>
      <c r="B395" s="6">
        <v>43756</v>
      </c>
      <c r="C395" s="4" t="s">
        <v>1153</v>
      </c>
      <c r="D395" s="4" t="s">
        <v>1154</v>
      </c>
      <c r="E395" s="4" t="s">
        <v>1155</v>
      </c>
      <c r="F395" s="4" t="s">
        <v>586</v>
      </c>
      <c r="G395" s="4" t="s">
        <v>1156</v>
      </c>
      <c r="H395" s="4" t="s">
        <v>1157</v>
      </c>
      <c r="I395" s="4" t="s">
        <v>589</v>
      </c>
      <c r="J395" s="4" t="s">
        <v>590</v>
      </c>
      <c r="K395" s="4" t="s">
        <v>716</v>
      </c>
      <c r="L395" s="4" t="s">
        <v>716</v>
      </c>
      <c r="M395" s="4" t="s">
        <v>596</v>
      </c>
      <c r="N395" s="4" t="s">
        <v>593</v>
      </c>
      <c r="O395" s="4" t="s">
        <v>593</v>
      </c>
      <c r="P395" s="4" t="s">
        <v>596</v>
      </c>
      <c r="Q395" s="4" t="s">
        <v>596</v>
      </c>
      <c r="R395" s="8">
        <v>1</v>
      </c>
      <c r="S395" s="4" t="s">
        <v>596</v>
      </c>
      <c r="T395" s="4" t="s">
        <v>596</v>
      </c>
      <c r="U395" s="4" t="s">
        <v>596</v>
      </c>
      <c r="V395" s="4" t="s">
        <v>596</v>
      </c>
      <c r="W395" s="4" t="s">
        <v>596</v>
      </c>
      <c r="X395" s="4" t="s">
        <v>596</v>
      </c>
      <c r="Y395" s="4" t="s">
        <v>596</v>
      </c>
      <c r="Z395" s="4" t="s">
        <v>596</v>
      </c>
      <c r="AA395" s="4" t="s">
        <v>596</v>
      </c>
      <c r="AB395" s="4" t="s">
        <v>596</v>
      </c>
      <c r="AC395" s="4" t="s">
        <v>596</v>
      </c>
      <c r="AD395" s="4" t="s">
        <v>596</v>
      </c>
      <c r="AE395" s="4" t="s">
        <v>596</v>
      </c>
      <c r="AF395" s="4" t="s">
        <v>596</v>
      </c>
    </row>
    <row r="396" spans="1:32">
      <c r="A396" s="5" t="str">
        <f>VLOOKUP(F396,[1]仓库信息!C:H,6,FALSE)</f>
        <v>杭州</v>
      </c>
      <c r="B396" s="6">
        <v>43756</v>
      </c>
      <c r="C396" s="4" t="s">
        <v>1153</v>
      </c>
      <c r="D396" s="4" t="s">
        <v>1154</v>
      </c>
      <c r="E396" s="4" t="s">
        <v>1155</v>
      </c>
      <c r="F396" s="4" t="s">
        <v>614</v>
      </c>
      <c r="G396" s="4" t="s">
        <v>1156</v>
      </c>
      <c r="H396" s="4" t="s">
        <v>1157</v>
      </c>
      <c r="I396" s="4" t="s">
        <v>615</v>
      </c>
      <c r="J396" s="4" t="s">
        <v>590</v>
      </c>
      <c r="K396" s="4" t="s">
        <v>605</v>
      </c>
      <c r="L396" s="4" t="s">
        <v>605</v>
      </c>
      <c r="M396" s="4" t="s">
        <v>596</v>
      </c>
      <c r="N396" s="4" t="s">
        <v>593</v>
      </c>
      <c r="O396" s="4" t="s">
        <v>593</v>
      </c>
      <c r="P396" s="4" t="s">
        <v>596</v>
      </c>
      <c r="Q396" s="4" t="s">
        <v>596</v>
      </c>
      <c r="R396" s="8">
        <v>2</v>
      </c>
      <c r="S396" s="4" t="s">
        <v>596</v>
      </c>
      <c r="T396" s="4" t="s">
        <v>596</v>
      </c>
      <c r="U396" s="4" t="s">
        <v>596</v>
      </c>
      <c r="V396" s="4" t="s">
        <v>596</v>
      </c>
      <c r="W396" s="4" t="s">
        <v>596</v>
      </c>
      <c r="X396" s="4" t="s">
        <v>596</v>
      </c>
      <c r="Y396" s="4" t="s">
        <v>596</v>
      </c>
      <c r="Z396" s="4" t="s">
        <v>596</v>
      </c>
      <c r="AA396" s="4" t="s">
        <v>596</v>
      </c>
      <c r="AB396" s="4" t="s">
        <v>596</v>
      </c>
      <c r="AC396" s="4" t="s">
        <v>596</v>
      </c>
      <c r="AD396" s="4" t="s">
        <v>596</v>
      </c>
      <c r="AE396" s="4" t="s">
        <v>596</v>
      </c>
      <c r="AF396" s="4" t="s">
        <v>596</v>
      </c>
    </row>
    <row r="397" spans="1:32">
      <c r="A397" s="5" t="str">
        <f>VLOOKUP(F397,[1]仓库信息!C:H,6,FALSE)</f>
        <v>北京</v>
      </c>
      <c r="B397" s="6">
        <v>43756</v>
      </c>
      <c r="C397" s="4" t="s">
        <v>1153</v>
      </c>
      <c r="D397" s="4" t="s">
        <v>1154</v>
      </c>
      <c r="E397" s="4" t="s">
        <v>1155</v>
      </c>
      <c r="F397" s="4" t="s">
        <v>656</v>
      </c>
      <c r="G397" s="4" t="s">
        <v>1156</v>
      </c>
      <c r="H397" s="4" t="s">
        <v>1157</v>
      </c>
      <c r="I397" s="4" t="s">
        <v>657</v>
      </c>
      <c r="J397" s="4" t="s">
        <v>590</v>
      </c>
      <c r="K397" s="4" t="s">
        <v>621</v>
      </c>
      <c r="L397" s="4" t="s">
        <v>621</v>
      </c>
      <c r="M397" s="4" t="s">
        <v>596</v>
      </c>
      <c r="N397" s="4" t="s">
        <v>679</v>
      </c>
      <c r="O397" s="4" t="s">
        <v>679</v>
      </c>
      <c r="P397" s="4" t="s">
        <v>596</v>
      </c>
      <c r="Q397" s="4" t="s">
        <v>596</v>
      </c>
      <c r="R397" s="8">
        <v>1</v>
      </c>
      <c r="S397" s="4" t="s">
        <v>596</v>
      </c>
      <c r="T397" s="4" t="s">
        <v>596</v>
      </c>
      <c r="U397" s="4" t="s">
        <v>596</v>
      </c>
      <c r="V397" s="4" t="s">
        <v>596</v>
      </c>
      <c r="W397" s="4" t="s">
        <v>596</v>
      </c>
      <c r="X397" s="4" t="s">
        <v>596</v>
      </c>
      <c r="Y397" s="4" t="s">
        <v>596</v>
      </c>
      <c r="Z397" s="4" t="s">
        <v>596</v>
      </c>
      <c r="AA397" s="4" t="s">
        <v>596</v>
      </c>
      <c r="AB397" s="4" t="s">
        <v>596</v>
      </c>
      <c r="AC397" s="4" t="s">
        <v>596</v>
      </c>
      <c r="AD397" s="4" t="s">
        <v>596</v>
      </c>
      <c r="AE397" s="4" t="s">
        <v>596</v>
      </c>
      <c r="AF397" s="4" t="s">
        <v>596</v>
      </c>
    </row>
    <row r="398" spans="1:32">
      <c r="A398" s="5" t="str">
        <f>VLOOKUP(F398,[1]仓库信息!C:H,6,FALSE)</f>
        <v>济南</v>
      </c>
      <c r="B398" s="6">
        <v>43756</v>
      </c>
      <c r="C398" s="4" t="s">
        <v>1153</v>
      </c>
      <c r="D398" s="4" t="s">
        <v>1154</v>
      </c>
      <c r="E398" s="4" t="s">
        <v>1155</v>
      </c>
      <c r="F398" s="4" t="s">
        <v>640</v>
      </c>
      <c r="G398" s="4" t="s">
        <v>1156</v>
      </c>
      <c r="H398" s="4" t="s">
        <v>1157</v>
      </c>
      <c r="I398" s="4" t="s">
        <v>641</v>
      </c>
      <c r="J398" s="4" t="s">
        <v>590</v>
      </c>
      <c r="K398" s="4" t="s">
        <v>604</v>
      </c>
      <c r="L398" s="4" t="s">
        <v>604</v>
      </c>
      <c r="M398" s="4" t="s">
        <v>596</v>
      </c>
      <c r="N398" s="4" t="s">
        <v>638</v>
      </c>
      <c r="O398" s="4" t="s">
        <v>638</v>
      </c>
      <c r="P398" s="4" t="s">
        <v>596</v>
      </c>
      <c r="Q398" s="4" t="s">
        <v>596</v>
      </c>
      <c r="R398" s="8">
        <v>1</v>
      </c>
      <c r="S398" s="4" t="s">
        <v>596</v>
      </c>
      <c r="T398" s="4" t="s">
        <v>596</v>
      </c>
      <c r="U398" s="4" t="s">
        <v>596</v>
      </c>
      <c r="V398" s="4" t="s">
        <v>596</v>
      </c>
      <c r="W398" s="4" t="s">
        <v>596</v>
      </c>
      <c r="X398" s="4" t="s">
        <v>596</v>
      </c>
      <c r="Y398" s="4" t="s">
        <v>596</v>
      </c>
      <c r="Z398" s="4" t="s">
        <v>596</v>
      </c>
      <c r="AA398" s="4" t="s">
        <v>596</v>
      </c>
      <c r="AB398" s="4" t="s">
        <v>596</v>
      </c>
      <c r="AC398" s="4" t="s">
        <v>596</v>
      </c>
      <c r="AD398" s="4" t="s">
        <v>596</v>
      </c>
      <c r="AE398" s="4" t="s">
        <v>596</v>
      </c>
      <c r="AF398" s="4" t="s">
        <v>596</v>
      </c>
    </row>
    <row r="399" spans="1:32">
      <c r="A399" s="5" t="str">
        <f>VLOOKUP(F399,[1]仓库信息!C:H,6,FALSE)</f>
        <v>广州</v>
      </c>
      <c r="B399" s="6">
        <v>43756</v>
      </c>
      <c r="C399" s="4" t="s">
        <v>1158</v>
      </c>
      <c r="D399" s="4" t="s">
        <v>1159</v>
      </c>
      <c r="E399" s="4" t="s">
        <v>1160</v>
      </c>
      <c r="F399" s="4" t="s">
        <v>597</v>
      </c>
      <c r="G399" s="4" t="s">
        <v>1161</v>
      </c>
      <c r="H399" s="4" t="s">
        <v>1162</v>
      </c>
      <c r="I399" s="4" t="s">
        <v>598</v>
      </c>
      <c r="J399" s="4" t="s">
        <v>590</v>
      </c>
      <c r="K399" s="4" t="s">
        <v>743</v>
      </c>
      <c r="L399" s="4" t="s">
        <v>734</v>
      </c>
      <c r="M399" s="4" t="s">
        <v>604</v>
      </c>
      <c r="N399" s="4" t="s">
        <v>734</v>
      </c>
      <c r="O399" s="4" t="s">
        <v>735</v>
      </c>
      <c r="P399" s="4" t="s">
        <v>604</v>
      </c>
      <c r="Q399" s="4" t="s">
        <v>596</v>
      </c>
      <c r="R399" s="8">
        <v>2</v>
      </c>
      <c r="S399" s="4" t="s">
        <v>596</v>
      </c>
      <c r="T399" s="4" t="s">
        <v>596</v>
      </c>
      <c r="U399" s="4" t="s">
        <v>596</v>
      </c>
      <c r="V399" s="4" t="s">
        <v>596</v>
      </c>
      <c r="W399" s="4" t="s">
        <v>596</v>
      </c>
      <c r="X399" s="4" t="s">
        <v>596</v>
      </c>
      <c r="Y399" s="4" t="s">
        <v>596</v>
      </c>
      <c r="Z399" s="4" t="s">
        <v>596</v>
      </c>
      <c r="AA399" s="4" t="s">
        <v>596</v>
      </c>
      <c r="AB399" s="4" t="s">
        <v>596</v>
      </c>
      <c r="AC399" s="4" t="s">
        <v>596</v>
      </c>
      <c r="AD399" s="4" t="s">
        <v>596</v>
      </c>
      <c r="AE399" s="4" t="s">
        <v>596</v>
      </c>
      <c r="AF399" s="4" t="s">
        <v>596</v>
      </c>
    </row>
    <row r="400" spans="1:32">
      <c r="A400" s="5" t="str">
        <f>VLOOKUP(F400,[1]仓库信息!C:H,6,FALSE)</f>
        <v>郑州</v>
      </c>
      <c r="B400" s="6">
        <v>43756</v>
      </c>
      <c r="C400" s="4" t="s">
        <v>1158</v>
      </c>
      <c r="D400" s="4" t="s">
        <v>1159</v>
      </c>
      <c r="E400" s="4" t="s">
        <v>1160</v>
      </c>
      <c r="F400" s="4" t="s">
        <v>676</v>
      </c>
      <c r="G400" s="4" t="s">
        <v>1161</v>
      </c>
      <c r="H400" s="4" t="s">
        <v>1162</v>
      </c>
      <c r="I400" s="4" t="s">
        <v>677</v>
      </c>
      <c r="J400" s="4" t="s">
        <v>590</v>
      </c>
      <c r="K400" s="4" t="s">
        <v>707</v>
      </c>
      <c r="L400" s="4" t="s">
        <v>708</v>
      </c>
      <c r="M400" s="4" t="s">
        <v>638</v>
      </c>
      <c r="N400" s="4" t="s">
        <v>708</v>
      </c>
      <c r="O400" s="4" t="s">
        <v>706</v>
      </c>
      <c r="P400" s="4" t="s">
        <v>638</v>
      </c>
      <c r="Q400" s="4" t="s">
        <v>596</v>
      </c>
      <c r="R400" s="8">
        <v>1</v>
      </c>
      <c r="S400" s="4" t="s">
        <v>596</v>
      </c>
      <c r="T400" s="4" t="s">
        <v>596</v>
      </c>
      <c r="U400" s="4" t="s">
        <v>596</v>
      </c>
      <c r="V400" s="4" t="s">
        <v>596</v>
      </c>
      <c r="W400" s="4" t="s">
        <v>596</v>
      </c>
      <c r="X400" s="4" t="s">
        <v>596</v>
      </c>
      <c r="Y400" s="4" t="s">
        <v>596</v>
      </c>
      <c r="Z400" s="4" t="s">
        <v>596</v>
      </c>
      <c r="AA400" s="4" t="s">
        <v>596</v>
      </c>
      <c r="AB400" s="4" t="s">
        <v>596</v>
      </c>
      <c r="AC400" s="4" t="s">
        <v>596</v>
      </c>
      <c r="AD400" s="4" t="s">
        <v>596</v>
      </c>
      <c r="AE400" s="4" t="s">
        <v>596</v>
      </c>
      <c r="AF400" s="4" t="s">
        <v>596</v>
      </c>
    </row>
    <row r="401" spans="1:32">
      <c r="A401" s="5" t="str">
        <f>VLOOKUP(F401,[1]仓库信息!C:H,6,FALSE)</f>
        <v>重庆</v>
      </c>
      <c r="B401" s="6">
        <v>43756</v>
      </c>
      <c r="C401" s="4" t="s">
        <v>1158</v>
      </c>
      <c r="D401" s="4" t="s">
        <v>1159</v>
      </c>
      <c r="E401" s="4" t="s">
        <v>1160</v>
      </c>
      <c r="F401" s="4" t="s">
        <v>765</v>
      </c>
      <c r="G401" s="4" t="s">
        <v>1161</v>
      </c>
      <c r="H401" s="4" t="s">
        <v>1162</v>
      </c>
      <c r="I401" s="4" t="s">
        <v>768</v>
      </c>
      <c r="J401" s="4" t="s">
        <v>590</v>
      </c>
      <c r="K401" s="4" t="s">
        <v>651</v>
      </c>
      <c r="L401" s="4" t="s">
        <v>651</v>
      </c>
      <c r="M401" s="4" t="s">
        <v>596</v>
      </c>
      <c r="N401" s="4" t="s">
        <v>621</v>
      </c>
      <c r="O401" s="4" t="s">
        <v>621</v>
      </c>
      <c r="P401" s="4" t="s">
        <v>596</v>
      </c>
      <c r="Q401" s="4" t="s">
        <v>596</v>
      </c>
      <c r="R401" s="8">
        <v>1</v>
      </c>
      <c r="S401" s="4" t="s">
        <v>596</v>
      </c>
      <c r="T401" s="4" t="s">
        <v>596</v>
      </c>
      <c r="U401" s="4" t="s">
        <v>596</v>
      </c>
      <c r="V401" s="4" t="s">
        <v>596</v>
      </c>
      <c r="W401" s="4" t="s">
        <v>596</v>
      </c>
      <c r="X401" s="4" t="s">
        <v>596</v>
      </c>
      <c r="Y401" s="4" t="s">
        <v>596</v>
      </c>
      <c r="Z401" s="4" t="s">
        <v>596</v>
      </c>
      <c r="AA401" s="4" t="s">
        <v>596</v>
      </c>
      <c r="AB401" s="4" t="s">
        <v>596</v>
      </c>
      <c r="AC401" s="4" t="s">
        <v>596</v>
      </c>
      <c r="AD401" s="4" t="s">
        <v>596</v>
      </c>
      <c r="AE401" s="4" t="s">
        <v>596</v>
      </c>
      <c r="AF401" s="4" t="s">
        <v>596</v>
      </c>
    </row>
    <row r="402" spans="1:32">
      <c r="A402" s="5" t="str">
        <f>VLOOKUP(F402,[1]仓库信息!C:H,6,FALSE)</f>
        <v>成都2</v>
      </c>
      <c r="B402" s="6">
        <v>43756</v>
      </c>
      <c r="C402" s="4" t="s">
        <v>1158</v>
      </c>
      <c r="D402" s="4" t="s">
        <v>1159</v>
      </c>
      <c r="E402" s="4" t="s">
        <v>1160</v>
      </c>
      <c r="F402" s="4" t="s">
        <v>610</v>
      </c>
      <c r="G402" s="4" t="s">
        <v>1161</v>
      </c>
      <c r="H402" s="4" t="s">
        <v>1162</v>
      </c>
      <c r="I402" s="4" t="s">
        <v>611</v>
      </c>
      <c r="J402" s="4" t="s">
        <v>590</v>
      </c>
      <c r="K402" s="4" t="s">
        <v>675</v>
      </c>
      <c r="L402" s="4" t="s">
        <v>792</v>
      </c>
      <c r="M402" s="4" t="s">
        <v>638</v>
      </c>
      <c r="N402" s="4" t="s">
        <v>754</v>
      </c>
      <c r="O402" s="4" t="s">
        <v>754</v>
      </c>
      <c r="P402" s="4" t="s">
        <v>596</v>
      </c>
      <c r="Q402" s="4" t="s">
        <v>596</v>
      </c>
      <c r="R402" s="8">
        <v>1</v>
      </c>
      <c r="S402" s="4" t="s">
        <v>596</v>
      </c>
      <c r="T402" s="4" t="s">
        <v>596</v>
      </c>
      <c r="U402" s="4" t="s">
        <v>596</v>
      </c>
      <c r="V402" s="4" t="s">
        <v>596</v>
      </c>
      <c r="W402" s="4" t="s">
        <v>596</v>
      </c>
      <c r="X402" s="4" t="s">
        <v>596</v>
      </c>
      <c r="Y402" s="4" t="s">
        <v>596</v>
      </c>
      <c r="Z402" s="4" t="s">
        <v>596</v>
      </c>
      <c r="AA402" s="4" t="s">
        <v>638</v>
      </c>
      <c r="AB402" s="4" t="s">
        <v>596</v>
      </c>
      <c r="AC402" s="4" t="s">
        <v>596</v>
      </c>
      <c r="AD402" s="4" t="s">
        <v>596</v>
      </c>
      <c r="AE402" s="4" t="s">
        <v>596</v>
      </c>
      <c r="AF402" s="4" t="s">
        <v>596</v>
      </c>
    </row>
    <row r="403" spans="1:32">
      <c r="A403" s="5" t="str">
        <f>VLOOKUP(F403,[1]仓库信息!C:H,6,FALSE)</f>
        <v>合肥</v>
      </c>
      <c r="B403" s="6">
        <v>43756</v>
      </c>
      <c r="C403" s="4" t="s">
        <v>1158</v>
      </c>
      <c r="D403" s="4" t="s">
        <v>1159</v>
      </c>
      <c r="E403" s="4" t="s">
        <v>1160</v>
      </c>
      <c r="F403" s="4" t="s">
        <v>700</v>
      </c>
      <c r="G403" s="4" t="s">
        <v>1161</v>
      </c>
      <c r="H403" s="4" t="s">
        <v>1162</v>
      </c>
      <c r="I403" s="4" t="s">
        <v>701</v>
      </c>
      <c r="J403" s="4" t="s">
        <v>590</v>
      </c>
      <c r="K403" s="4" t="s">
        <v>670</v>
      </c>
      <c r="L403" s="4" t="s">
        <v>757</v>
      </c>
      <c r="M403" s="4" t="s">
        <v>638</v>
      </c>
      <c r="N403" s="4" t="s">
        <v>757</v>
      </c>
      <c r="O403" s="4" t="s">
        <v>612</v>
      </c>
      <c r="P403" s="4" t="s">
        <v>638</v>
      </c>
      <c r="Q403" s="4" t="s">
        <v>596</v>
      </c>
      <c r="R403" s="8">
        <v>1</v>
      </c>
      <c r="S403" s="4" t="s">
        <v>596</v>
      </c>
      <c r="T403" s="4" t="s">
        <v>596</v>
      </c>
      <c r="U403" s="4" t="s">
        <v>596</v>
      </c>
      <c r="V403" s="4" t="s">
        <v>596</v>
      </c>
      <c r="W403" s="4" t="s">
        <v>596</v>
      </c>
      <c r="X403" s="4" t="s">
        <v>596</v>
      </c>
      <c r="Y403" s="4" t="s">
        <v>596</v>
      </c>
      <c r="Z403" s="4" t="s">
        <v>596</v>
      </c>
      <c r="AA403" s="4" t="s">
        <v>596</v>
      </c>
      <c r="AB403" s="4" t="s">
        <v>596</v>
      </c>
      <c r="AC403" s="4" t="s">
        <v>596</v>
      </c>
      <c r="AD403" s="4" t="s">
        <v>596</v>
      </c>
      <c r="AE403" s="4" t="s">
        <v>596</v>
      </c>
      <c r="AF403" s="4" t="s">
        <v>596</v>
      </c>
    </row>
    <row r="404" spans="1:32">
      <c r="A404" s="5" t="str">
        <f>VLOOKUP(F404,[1]仓库信息!C:H,6,FALSE)</f>
        <v>杭州</v>
      </c>
      <c r="B404" s="6">
        <v>43756</v>
      </c>
      <c r="C404" s="4" t="s">
        <v>1158</v>
      </c>
      <c r="D404" s="4" t="s">
        <v>1159</v>
      </c>
      <c r="E404" s="4" t="s">
        <v>1160</v>
      </c>
      <c r="F404" s="4" t="s">
        <v>614</v>
      </c>
      <c r="G404" s="4" t="s">
        <v>1161</v>
      </c>
      <c r="H404" s="4" t="s">
        <v>1162</v>
      </c>
      <c r="I404" s="4" t="s">
        <v>615</v>
      </c>
      <c r="J404" s="4" t="s">
        <v>590</v>
      </c>
      <c r="K404" s="4" t="s">
        <v>690</v>
      </c>
      <c r="L404" s="4" t="s">
        <v>690</v>
      </c>
      <c r="M404" s="4" t="s">
        <v>596</v>
      </c>
      <c r="N404" s="4" t="s">
        <v>631</v>
      </c>
      <c r="O404" s="4" t="s">
        <v>631</v>
      </c>
      <c r="P404" s="4" t="s">
        <v>596</v>
      </c>
      <c r="Q404" s="4" t="s">
        <v>596</v>
      </c>
      <c r="R404" s="8">
        <v>2</v>
      </c>
      <c r="S404" s="4" t="s">
        <v>596</v>
      </c>
      <c r="T404" s="4" t="s">
        <v>596</v>
      </c>
      <c r="U404" s="4" t="s">
        <v>596</v>
      </c>
      <c r="V404" s="4" t="s">
        <v>596</v>
      </c>
      <c r="W404" s="4" t="s">
        <v>685</v>
      </c>
      <c r="X404" s="4" t="s">
        <v>596</v>
      </c>
      <c r="Y404" s="4" t="s">
        <v>596</v>
      </c>
      <c r="Z404" s="4" t="s">
        <v>596</v>
      </c>
      <c r="AA404" s="4" t="s">
        <v>596</v>
      </c>
      <c r="AB404" s="4" t="s">
        <v>596</v>
      </c>
      <c r="AC404" s="4" t="s">
        <v>596</v>
      </c>
      <c r="AD404" s="4" t="s">
        <v>596</v>
      </c>
      <c r="AE404" s="4" t="s">
        <v>596</v>
      </c>
      <c r="AF404" s="4" t="s">
        <v>596</v>
      </c>
    </row>
    <row r="405" spans="1:32">
      <c r="A405" s="5" t="str">
        <f>VLOOKUP(F405,[1]仓库信息!C:H,6,FALSE)</f>
        <v>惠州</v>
      </c>
      <c r="B405" s="6">
        <v>43756</v>
      </c>
      <c r="C405" s="4" t="s">
        <v>1158</v>
      </c>
      <c r="D405" s="4" t="s">
        <v>1159</v>
      </c>
      <c r="E405" s="4" t="s">
        <v>1160</v>
      </c>
      <c r="F405" s="4" t="s">
        <v>618</v>
      </c>
      <c r="G405" s="4" t="s">
        <v>1161</v>
      </c>
      <c r="H405" s="4" t="s">
        <v>1162</v>
      </c>
      <c r="I405" s="4" t="s">
        <v>619</v>
      </c>
      <c r="J405" s="4" t="s">
        <v>590</v>
      </c>
      <c r="K405" s="4" t="s">
        <v>732</v>
      </c>
      <c r="L405" s="4" t="s">
        <v>599</v>
      </c>
      <c r="M405" s="4" t="s">
        <v>651</v>
      </c>
      <c r="N405" s="4" t="s">
        <v>743</v>
      </c>
      <c r="O405" s="4" t="s">
        <v>667</v>
      </c>
      <c r="P405" s="4" t="s">
        <v>651</v>
      </c>
      <c r="Q405" s="4" t="s">
        <v>596</v>
      </c>
      <c r="R405" s="8">
        <v>1</v>
      </c>
      <c r="S405" s="4" t="s">
        <v>596</v>
      </c>
      <c r="T405" s="4" t="s">
        <v>596</v>
      </c>
      <c r="U405" s="4" t="s">
        <v>596</v>
      </c>
      <c r="V405" s="4" t="s">
        <v>596</v>
      </c>
      <c r="W405" s="4" t="s">
        <v>596</v>
      </c>
      <c r="X405" s="4" t="s">
        <v>596</v>
      </c>
      <c r="Y405" s="4" t="s">
        <v>596</v>
      </c>
      <c r="Z405" s="4" t="s">
        <v>596</v>
      </c>
      <c r="AA405" s="4" t="s">
        <v>596</v>
      </c>
      <c r="AB405" s="4" t="s">
        <v>596</v>
      </c>
      <c r="AC405" s="4" t="s">
        <v>596</v>
      </c>
      <c r="AD405" s="4" t="s">
        <v>596</v>
      </c>
      <c r="AE405" s="4" t="s">
        <v>596</v>
      </c>
      <c r="AF405" s="4" t="s">
        <v>596</v>
      </c>
    </row>
    <row r="406" spans="1:32">
      <c r="A406" s="5" t="str">
        <f>VLOOKUP(F406,[1]仓库信息!C:H,6,FALSE)</f>
        <v>江门</v>
      </c>
      <c r="B406" s="6">
        <v>43756</v>
      </c>
      <c r="C406" s="4" t="s">
        <v>1158</v>
      </c>
      <c r="D406" s="4" t="s">
        <v>1159</v>
      </c>
      <c r="E406" s="4" t="s">
        <v>1160</v>
      </c>
      <c r="F406" s="4" t="s">
        <v>624</v>
      </c>
      <c r="G406" s="4" t="s">
        <v>1161</v>
      </c>
      <c r="H406" s="4" t="s">
        <v>1162</v>
      </c>
      <c r="I406" s="4" t="s">
        <v>625</v>
      </c>
      <c r="J406" s="4" t="s">
        <v>590</v>
      </c>
      <c r="K406" s="4" t="s">
        <v>730</v>
      </c>
      <c r="L406" s="4" t="s">
        <v>722</v>
      </c>
      <c r="M406" s="4" t="s">
        <v>604</v>
      </c>
      <c r="N406" s="4" t="s">
        <v>722</v>
      </c>
      <c r="O406" s="4" t="s">
        <v>667</v>
      </c>
      <c r="P406" s="4" t="s">
        <v>604</v>
      </c>
      <c r="Q406" s="4" t="s">
        <v>596</v>
      </c>
      <c r="R406" s="8">
        <v>2</v>
      </c>
      <c r="S406" s="4" t="s">
        <v>596</v>
      </c>
      <c r="T406" s="4" t="s">
        <v>596</v>
      </c>
      <c r="U406" s="4" t="s">
        <v>596</v>
      </c>
      <c r="V406" s="4" t="s">
        <v>596</v>
      </c>
      <c r="W406" s="4" t="s">
        <v>596</v>
      </c>
      <c r="X406" s="4" t="s">
        <v>596</v>
      </c>
      <c r="Y406" s="4" t="s">
        <v>596</v>
      </c>
      <c r="Z406" s="4" t="s">
        <v>596</v>
      </c>
      <c r="AA406" s="4" t="s">
        <v>596</v>
      </c>
      <c r="AB406" s="4" t="s">
        <v>596</v>
      </c>
      <c r="AC406" s="4" t="s">
        <v>596</v>
      </c>
      <c r="AD406" s="4" t="s">
        <v>596</v>
      </c>
      <c r="AE406" s="4" t="s">
        <v>596</v>
      </c>
      <c r="AF406" s="4" t="s">
        <v>596</v>
      </c>
    </row>
    <row r="407" spans="1:32">
      <c r="A407" s="5" t="str">
        <f>VLOOKUP(F407,[1]仓库信息!C:H,6,FALSE)</f>
        <v>泉州</v>
      </c>
      <c r="B407" s="6">
        <v>43756</v>
      </c>
      <c r="C407" s="4" t="s">
        <v>1158</v>
      </c>
      <c r="D407" s="4" t="s">
        <v>1159</v>
      </c>
      <c r="E407" s="4" t="s">
        <v>1160</v>
      </c>
      <c r="F407" s="4" t="s">
        <v>628</v>
      </c>
      <c r="G407" s="4" t="s">
        <v>1161</v>
      </c>
      <c r="H407" s="4" t="s">
        <v>1162</v>
      </c>
      <c r="I407" s="4" t="s">
        <v>629</v>
      </c>
      <c r="J407" s="4" t="s">
        <v>590</v>
      </c>
      <c r="K407" s="4" t="s">
        <v>620</v>
      </c>
      <c r="L407" s="4" t="s">
        <v>620</v>
      </c>
      <c r="M407" s="4" t="s">
        <v>596</v>
      </c>
      <c r="N407" s="4" t="s">
        <v>827</v>
      </c>
      <c r="O407" s="4" t="s">
        <v>827</v>
      </c>
      <c r="P407" s="4" t="s">
        <v>596</v>
      </c>
      <c r="Q407" s="4" t="s">
        <v>596</v>
      </c>
      <c r="R407" s="8">
        <v>2</v>
      </c>
      <c r="S407" s="4" t="s">
        <v>596</v>
      </c>
      <c r="T407" s="4" t="s">
        <v>596</v>
      </c>
      <c r="U407" s="4" t="s">
        <v>596</v>
      </c>
      <c r="V407" s="4" t="s">
        <v>596</v>
      </c>
      <c r="W407" s="4" t="s">
        <v>716</v>
      </c>
      <c r="X407" s="4" t="s">
        <v>596</v>
      </c>
      <c r="Y407" s="4" t="s">
        <v>596</v>
      </c>
      <c r="Z407" s="4" t="s">
        <v>596</v>
      </c>
      <c r="AA407" s="4" t="s">
        <v>596</v>
      </c>
      <c r="AB407" s="4" t="s">
        <v>596</v>
      </c>
      <c r="AC407" s="4" t="s">
        <v>596</v>
      </c>
      <c r="AD407" s="4" t="s">
        <v>596</v>
      </c>
      <c r="AE407" s="4" t="s">
        <v>596</v>
      </c>
      <c r="AF407" s="4" t="s">
        <v>596</v>
      </c>
    </row>
    <row r="408" spans="1:32">
      <c r="A408" s="5" t="str">
        <f>VLOOKUP(F408,[1]仓库信息!C:H,6,FALSE)</f>
        <v>武汉</v>
      </c>
      <c r="B408" s="6">
        <v>43756</v>
      </c>
      <c r="C408" s="4" t="s">
        <v>1158</v>
      </c>
      <c r="D408" s="4" t="s">
        <v>1159</v>
      </c>
      <c r="E408" s="4" t="s">
        <v>1160</v>
      </c>
      <c r="F408" s="4" t="s">
        <v>686</v>
      </c>
      <c r="G408" s="4" t="s">
        <v>1161</v>
      </c>
      <c r="H408" s="4" t="s">
        <v>1162</v>
      </c>
      <c r="I408" s="4" t="s">
        <v>687</v>
      </c>
      <c r="J408" s="4" t="s">
        <v>590</v>
      </c>
      <c r="K408" s="4" t="s">
        <v>626</v>
      </c>
      <c r="L408" s="4" t="s">
        <v>626</v>
      </c>
      <c r="M408" s="4" t="s">
        <v>596</v>
      </c>
      <c r="N408" s="4" t="s">
        <v>627</v>
      </c>
      <c r="O408" s="4" t="s">
        <v>627</v>
      </c>
      <c r="P408" s="4" t="s">
        <v>596</v>
      </c>
      <c r="Q408" s="4" t="s">
        <v>596</v>
      </c>
      <c r="R408" s="8">
        <v>1</v>
      </c>
      <c r="S408" s="4" t="s">
        <v>596</v>
      </c>
      <c r="T408" s="4" t="s">
        <v>596</v>
      </c>
      <c r="U408" s="4" t="s">
        <v>596</v>
      </c>
      <c r="V408" s="4" t="s">
        <v>596</v>
      </c>
      <c r="W408" s="4" t="s">
        <v>596</v>
      </c>
      <c r="X408" s="4" t="s">
        <v>596</v>
      </c>
      <c r="Y408" s="4" t="s">
        <v>596</v>
      </c>
      <c r="Z408" s="4" t="s">
        <v>596</v>
      </c>
      <c r="AA408" s="4" t="s">
        <v>596</v>
      </c>
      <c r="AB408" s="4" t="s">
        <v>596</v>
      </c>
      <c r="AC408" s="4" t="s">
        <v>596</v>
      </c>
      <c r="AD408" s="4" t="s">
        <v>596</v>
      </c>
      <c r="AE408" s="4" t="s">
        <v>596</v>
      </c>
      <c r="AF408" s="4" t="s">
        <v>596</v>
      </c>
    </row>
    <row r="409" spans="1:32">
      <c r="A409" s="5" t="str">
        <f>VLOOKUP(F409,[1]仓库信息!C:H,6,FALSE)</f>
        <v>金华</v>
      </c>
      <c r="B409" s="6">
        <v>43756</v>
      </c>
      <c r="C409" s="4" t="s">
        <v>1158</v>
      </c>
      <c r="D409" s="4" t="s">
        <v>1159</v>
      </c>
      <c r="E409" s="4" t="s">
        <v>1160</v>
      </c>
      <c r="F409" s="4" t="s">
        <v>688</v>
      </c>
      <c r="G409" s="4" t="s">
        <v>1161</v>
      </c>
      <c r="H409" s="4" t="s">
        <v>1162</v>
      </c>
      <c r="I409" s="4" t="s">
        <v>689</v>
      </c>
      <c r="J409" s="4" t="s">
        <v>590</v>
      </c>
      <c r="K409" s="4" t="s">
        <v>757</v>
      </c>
      <c r="L409" s="4" t="s">
        <v>612</v>
      </c>
      <c r="M409" s="4" t="s">
        <v>638</v>
      </c>
      <c r="N409" s="4" t="s">
        <v>612</v>
      </c>
      <c r="O409" s="4" t="s">
        <v>613</v>
      </c>
      <c r="P409" s="4" t="s">
        <v>638</v>
      </c>
      <c r="Q409" s="4" t="s">
        <v>596</v>
      </c>
      <c r="R409" s="8">
        <v>1</v>
      </c>
      <c r="S409" s="4" t="s">
        <v>596</v>
      </c>
      <c r="T409" s="4" t="s">
        <v>596</v>
      </c>
      <c r="U409" s="4" t="s">
        <v>596</v>
      </c>
      <c r="V409" s="4" t="s">
        <v>596</v>
      </c>
      <c r="W409" s="4" t="s">
        <v>596</v>
      </c>
      <c r="X409" s="4" t="s">
        <v>596</v>
      </c>
      <c r="Y409" s="4" t="s">
        <v>596</v>
      </c>
      <c r="Z409" s="4" t="s">
        <v>596</v>
      </c>
      <c r="AA409" s="4" t="s">
        <v>596</v>
      </c>
      <c r="AB409" s="4" t="s">
        <v>596</v>
      </c>
      <c r="AC409" s="4" t="s">
        <v>596</v>
      </c>
      <c r="AD409" s="4" t="s">
        <v>596</v>
      </c>
      <c r="AE409" s="4" t="s">
        <v>596</v>
      </c>
      <c r="AF409" s="4" t="s">
        <v>596</v>
      </c>
    </row>
    <row r="410" spans="1:32">
      <c r="A410" s="5" t="str">
        <f>VLOOKUP(F410,[1]仓库信息!C:H,6,FALSE)</f>
        <v>嘉定</v>
      </c>
      <c r="B410" s="6">
        <v>43756</v>
      </c>
      <c r="C410" s="4" t="s">
        <v>1163</v>
      </c>
      <c r="D410" s="4" t="s">
        <v>399</v>
      </c>
      <c r="E410" s="4" t="s">
        <v>1164</v>
      </c>
      <c r="F410" s="4" t="s">
        <v>586</v>
      </c>
      <c r="G410" s="4" t="s">
        <v>1165</v>
      </c>
      <c r="H410" s="4" t="s">
        <v>1166</v>
      </c>
      <c r="I410" s="4" t="s">
        <v>589</v>
      </c>
      <c r="J410" s="4" t="s">
        <v>590</v>
      </c>
      <c r="K410" s="4" t="s">
        <v>1167</v>
      </c>
      <c r="L410" s="4" t="s">
        <v>1168</v>
      </c>
      <c r="M410" s="4" t="s">
        <v>621</v>
      </c>
      <c r="N410" s="4" t="s">
        <v>1072</v>
      </c>
      <c r="O410" s="4" t="s">
        <v>1169</v>
      </c>
      <c r="P410" s="4" t="s">
        <v>621</v>
      </c>
      <c r="Q410" s="4" t="s">
        <v>596</v>
      </c>
      <c r="R410" s="8">
        <v>13</v>
      </c>
      <c r="S410" s="4" t="s">
        <v>596</v>
      </c>
      <c r="T410" s="4" t="s">
        <v>596</v>
      </c>
      <c r="U410" s="4" t="s">
        <v>596</v>
      </c>
      <c r="V410" s="4" t="s">
        <v>596</v>
      </c>
      <c r="W410" s="4" t="s">
        <v>596</v>
      </c>
      <c r="X410" s="4" t="s">
        <v>596</v>
      </c>
      <c r="Y410" s="4" t="s">
        <v>596</v>
      </c>
      <c r="Z410" s="4" t="s">
        <v>596</v>
      </c>
      <c r="AA410" s="4" t="s">
        <v>596</v>
      </c>
      <c r="AB410" s="4" t="s">
        <v>596</v>
      </c>
      <c r="AC410" s="4" t="s">
        <v>596</v>
      </c>
      <c r="AD410" s="4" t="s">
        <v>596</v>
      </c>
      <c r="AE410" s="4" t="s">
        <v>596</v>
      </c>
      <c r="AF410" s="4" t="s">
        <v>596</v>
      </c>
    </row>
    <row r="411" spans="1:32">
      <c r="A411" s="5" t="str">
        <f>VLOOKUP(F411,[1]仓库信息!C:H,6,FALSE)</f>
        <v>广州</v>
      </c>
      <c r="B411" s="6">
        <v>43756</v>
      </c>
      <c r="C411" s="4" t="s">
        <v>1163</v>
      </c>
      <c r="D411" s="4" t="s">
        <v>399</v>
      </c>
      <c r="E411" s="4" t="s">
        <v>1164</v>
      </c>
      <c r="F411" s="4" t="s">
        <v>597</v>
      </c>
      <c r="G411" s="4" t="s">
        <v>1165</v>
      </c>
      <c r="H411" s="4" t="s">
        <v>1166</v>
      </c>
      <c r="I411" s="4" t="s">
        <v>598</v>
      </c>
      <c r="J411" s="4" t="s">
        <v>590</v>
      </c>
      <c r="K411" s="4" t="s">
        <v>1170</v>
      </c>
      <c r="L411" s="4" t="s">
        <v>1038</v>
      </c>
      <c r="M411" s="4" t="s">
        <v>716</v>
      </c>
      <c r="N411" s="4" t="s">
        <v>1171</v>
      </c>
      <c r="O411" s="4" t="s">
        <v>1172</v>
      </c>
      <c r="P411" s="4" t="s">
        <v>658</v>
      </c>
      <c r="Q411" s="4" t="s">
        <v>596</v>
      </c>
      <c r="R411" s="8">
        <v>10</v>
      </c>
      <c r="S411" s="4" t="s">
        <v>596</v>
      </c>
      <c r="T411" s="4" t="s">
        <v>596</v>
      </c>
      <c r="U411" s="4" t="s">
        <v>638</v>
      </c>
      <c r="V411" s="4" t="s">
        <v>596</v>
      </c>
      <c r="W411" s="4" t="s">
        <v>596</v>
      </c>
      <c r="X411" s="4" t="s">
        <v>596</v>
      </c>
      <c r="Y411" s="4" t="s">
        <v>596</v>
      </c>
      <c r="Z411" s="4" t="s">
        <v>596</v>
      </c>
      <c r="AA411" s="4" t="s">
        <v>621</v>
      </c>
      <c r="AB411" s="4" t="s">
        <v>596</v>
      </c>
      <c r="AC411" s="4" t="s">
        <v>596</v>
      </c>
      <c r="AD411" s="4" t="s">
        <v>596</v>
      </c>
      <c r="AE411" s="4" t="s">
        <v>596</v>
      </c>
      <c r="AF411" s="4" t="s">
        <v>596</v>
      </c>
    </row>
    <row r="412" spans="1:32">
      <c r="A412" s="5" t="str">
        <f>VLOOKUP(F412,[1]仓库信息!C:H,6,FALSE)</f>
        <v>天津</v>
      </c>
      <c r="B412" s="6">
        <v>43756</v>
      </c>
      <c r="C412" s="4" t="s">
        <v>1163</v>
      </c>
      <c r="D412" s="4" t="s">
        <v>399</v>
      </c>
      <c r="E412" s="4" t="s">
        <v>1164</v>
      </c>
      <c r="F412" s="4" t="s">
        <v>663</v>
      </c>
      <c r="G412" s="4" t="s">
        <v>1165</v>
      </c>
      <c r="H412" s="4" t="s">
        <v>1166</v>
      </c>
      <c r="I412" s="4" t="s">
        <v>666</v>
      </c>
      <c r="J412" s="4" t="s">
        <v>590</v>
      </c>
      <c r="K412" s="4" t="s">
        <v>1173</v>
      </c>
      <c r="L412" s="4" t="s">
        <v>1173</v>
      </c>
      <c r="M412" s="4" t="s">
        <v>596</v>
      </c>
      <c r="N412" s="4" t="s">
        <v>1174</v>
      </c>
      <c r="O412" s="4" t="s">
        <v>1174</v>
      </c>
      <c r="P412" s="4" t="s">
        <v>596</v>
      </c>
      <c r="Q412" s="4" t="s">
        <v>596</v>
      </c>
      <c r="R412" s="8">
        <v>11</v>
      </c>
      <c r="S412" s="4" t="s">
        <v>596</v>
      </c>
      <c r="T412" s="4" t="s">
        <v>596</v>
      </c>
      <c r="U412" s="4" t="s">
        <v>596</v>
      </c>
      <c r="V412" s="4" t="s">
        <v>596</v>
      </c>
      <c r="W412" s="4" t="s">
        <v>596</v>
      </c>
      <c r="X412" s="4" t="s">
        <v>596</v>
      </c>
      <c r="Y412" s="4" t="s">
        <v>596</v>
      </c>
      <c r="Z412" s="4" t="s">
        <v>596</v>
      </c>
      <c r="AA412" s="4" t="s">
        <v>596</v>
      </c>
      <c r="AB412" s="4" t="s">
        <v>596</v>
      </c>
      <c r="AC412" s="4" t="s">
        <v>596</v>
      </c>
      <c r="AD412" s="4" t="s">
        <v>596</v>
      </c>
      <c r="AE412" s="4" t="s">
        <v>596</v>
      </c>
      <c r="AF412" s="4" t="s">
        <v>596</v>
      </c>
    </row>
    <row r="413" spans="1:32">
      <c r="A413" s="5" t="str">
        <f>VLOOKUP(F413,[1]仓库信息!C:H,6,FALSE)</f>
        <v>郑州</v>
      </c>
      <c r="B413" s="6">
        <v>43756</v>
      </c>
      <c r="C413" s="4" t="s">
        <v>1163</v>
      </c>
      <c r="D413" s="4" t="s">
        <v>399</v>
      </c>
      <c r="E413" s="4" t="s">
        <v>1164</v>
      </c>
      <c r="F413" s="4" t="s">
        <v>676</v>
      </c>
      <c r="G413" s="4" t="s">
        <v>1165</v>
      </c>
      <c r="H413" s="4" t="s">
        <v>1166</v>
      </c>
      <c r="I413" s="4" t="s">
        <v>677</v>
      </c>
      <c r="J413" s="4" t="s">
        <v>590</v>
      </c>
      <c r="K413" s="4" t="s">
        <v>1175</v>
      </c>
      <c r="L413" s="4" t="s">
        <v>1028</v>
      </c>
      <c r="M413" s="4" t="s">
        <v>604</v>
      </c>
      <c r="N413" s="4" t="s">
        <v>1028</v>
      </c>
      <c r="O413" s="4" t="s">
        <v>1079</v>
      </c>
      <c r="P413" s="4" t="s">
        <v>604</v>
      </c>
      <c r="Q413" s="4" t="s">
        <v>596</v>
      </c>
      <c r="R413" s="8">
        <v>2</v>
      </c>
      <c r="S413" s="4" t="s">
        <v>596</v>
      </c>
      <c r="T413" s="4" t="s">
        <v>596</v>
      </c>
      <c r="U413" s="4" t="s">
        <v>596</v>
      </c>
      <c r="V413" s="4" t="s">
        <v>596</v>
      </c>
      <c r="W413" s="4" t="s">
        <v>596</v>
      </c>
      <c r="X413" s="4" t="s">
        <v>596</v>
      </c>
      <c r="Y413" s="4" t="s">
        <v>596</v>
      </c>
      <c r="Z413" s="4" t="s">
        <v>596</v>
      </c>
      <c r="AA413" s="4" t="s">
        <v>596</v>
      </c>
      <c r="AB413" s="4" t="s">
        <v>596</v>
      </c>
      <c r="AC413" s="4" t="s">
        <v>596</v>
      </c>
      <c r="AD413" s="4" t="s">
        <v>596</v>
      </c>
      <c r="AE413" s="4" t="s">
        <v>596</v>
      </c>
      <c r="AF413" s="4" t="s">
        <v>596</v>
      </c>
    </row>
    <row r="414" spans="1:32">
      <c r="A414" s="5" t="str">
        <f>VLOOKUP(F414,[1]仓库信息!C:H,6,FALSE)</f>
        <v>重庆</v>
      </c>
      <c r="B414" s="6">
        <v>43756</v>
      </c>
      <c r="C414" s="4" t="s">
        <v>1163</v>
      </c>
      <c r="D414" s="4" t="s">
        <v>399</v>
      </c>
      <c r="E414" s="4" t="s">
        <v>1164</v>
      </c>
      <c r="F414" s="4" t="s">
        <v>765</v>
      </c>
      <c r="G414" s="4" t="s">
        <v>1165</v>
      </c>
      <c r="H414" s="4" t="s">
        <v>1166</v>
      </c>
      <c r="I414" s="4" t="s">
        <v>768</v>
      </c>
      <c r="J414" s="4" t="s">
        <v>590</v>
      </c>
      <c r="K414" s="4" t="s">
        <v>1176</v>
      </c>
      <c r="L414" s="4" t="s">
        <v>1176</v>
      </c>
      <c r="M414" s="4" t="s">
        <v>596</v>
      </c>
      <c r="N414" s="4" t="s">
        <v>957</v>
      </c>
      <c r="O414" s="4" t="s">
        <v>957</v>
      </c>
      <c r="P414" s="4" t="s">
        <v>596</v>
      </c>
      <c r="Q414" s="4" t="s">
        <v>596</v>
      </c>
      <c r="R414" s="8">
        <v>3</v>
      </c>
      <c r="S414" s="4" t="s">
        <v>596</v>
      </c>
      <c r="T414" s="4" t="s">
        <v>596</v>
      </c>
      <c r="U414" s="4" t="s">
        <v>596</v>
      </c>
      <c r="V414" s="4" t="s">
        <v>596</v>
      </c>
      <c r="W414" s="4" t="s">
        <v>596</v>
      </c>
      <c r="X414" s="4" t="s">
        <v>596</v>
      </c>
      <c r="Y414" s="4" t="s">
        <v>596</v>
      </c>
      <c r="Z414" s="4" t="s">
        <v>596</v>
      </c>
      <c r="AA414" s="4" t="s">
        <v>596</v>
      </c>
      <c r="AB414" s="4" t="s">
        <v>596</v>
      </c>
      <c r="AC414" s="4" t="s">
        <v>596</v>
      </c>
      <c r="AD414" s="4" t="s">
        <v>596</v>
      </c>
      <c r="AE414" s="4" t="s">
        <v>596</v>
      </c>
      <c r="AF414" s="4" t="s">
        <v>596</v>
      </c>
    </row>
    <row r="415" spans="1:32">
      <c r="A415" s="5" t="str">
        <f>VLOOKUP(F415,[1]仓库信息!C:H,6,FALSE)</f>
        <v>长沙</v>
      </c>
      <c r="B415" s="6">
        <v>43756</v>
      </c>
      <c r="C415" s="4" t="s">
        <v>1163</v>
      </c>
      <c r="D415" s="4" t="s">
        <v>399</v>
      </c>
      <c r="E415" s="4" t="s">
        <v>1164</v>
      </c>
      <c r="F415" s="4" t="s">
        <v>606</v>
      </c>
      <c r="G415" s="4" t="s">
        <v>1165</v>
      </c>
      <c r="H415" s="4" t="s">
        <v>1166</v>
      </c>
      <c r="I415" s="4" t="s">
        <v>607</v>
      </c>
      <c r="J415" s="4" t="s">
        <v>590</v>
      </c>
      <c r="K415" s="4" t="s">
        <v>1177</v>
      </c>
      <c r="L415" s="4" t="s">
        <v>1177</v>
      </c>
      <c r="M415" s="4" t="s">
        <v>596</v>
      </c>
      <c r="N415" s="4" t="s">
        <v>1178</v>
      </c>
      <c r="O415" s="4" t="s">
        <v>1178</v>
      </c>
      <c r="P415" s="4" t="s">
        <v>596</v>
      </c>
      <c r="Q415" s="4" t="s">
        <v>596</v>
      </c>
      <c r="R415" s="8">
        <v>10</v>
      </c>
      <c r="S415" s="4" t="s">
        <v>596</v>
      </c>
      <c r="T415" s="4" t="s">
        <v>596</v>
      </c>
      <c r="U415" s="4" t="s">
        <v>596</v>
      </c>
      <c r="V415" s="4" t="s">
        <v>596</v>
      </c>
      <c r="W415" s="4" t="s">
        <v>596</v>
      </c>
      <c r="X415" s="4" t="s">
        <v>596</v>
      </c>
      <c r="Y415" s="4" t="s">
        <v>596</v>
      </c>
      <c r="Z415" s="4" t="s">
        <v>596</v>
      </c>
      <c r="AA415" s="4" t="s">
        <v>596</v>
      </c>
      <c r="AB415" s="4" t="s">
        <v>596</v>
      </c>
      <c r="AC415" s="4" t="s">
        <v>596</v>
      </c>
      <c r="AD415" s="4" t="s">
        <v>596</v>
      </c>
      <c r="AE415" s="4" t="s">
        <v>596</v>
      </c>
      <c r="AF415" s="4" t="s">
        <v>596</v>
      </c>
    </row>
    <row r="416" spans="1:32">
      <c r="A416" s="5" t="str">
        <f>VLOOKUP(F416,[1]仓库信息!C:H,6,FALSE)</f>
        <v>成都2</v>
      </c>
      <c r="B416" s="6">
        <v>43756</v>
      </c>
      <c r="C416" s="4" t="s">
        <v>1163</v>
      </c>
      <c r="D416" s="4" t="s">
        <v>399</v>
      </c>
      <c r="E416" s="4" t="s">
        <v>1164</v>
      </c>
      <c r="F416" s="4" t="s">
        <v>610</v>
      </c>
      <c r="G416" s="4" t="s">
        <v>1165</v>
      </c>
      <c r="H416" s="4" t="s">
        <v>1166</v>
      </c>
      <c r="I416" s="4" t="s">
        <v>611</v>
      </c>
      <c r="J416" s="4" t="s">
        <v>590</v>
      </c>
      <c r="K416" s="4" t="s">
        <v>1179</v>
      </c>
      <c r="L416" s="4" t="s">
        <v>959</v>
      </c>
      <c r="M416" s="4" t="s">
        <v>604</v>
      </c>
      <c r="N416" s="4" t="s">
        <v>1180</v>
      </c>
      <c r="O416" s="4" t="s">
        <v>1180</v>
      </c>
      <c r="P416" s="4" t="s">
        <v>596</v>
      </c>
      <c r="Q416" s="4" t="s">
        <v>596</v>
      </c>
      <c r="R416" s="8">
        <v>4</v>
      </c>
      <c r="S416" s="4" t="s">
        <v>596</v>
      </c>
      <c r="T416" s="4" t="s">
        <v>596</v>
      </c>
      <c r="U416" s="4" t="s">
        <v>596</v>
      </c>
      <c r="V416" s="4" t="s">
        <v>596</v>
      </c>
      <c r="W416" s="4" t="s">
        <v>596</v>
      </c>
      <c r="X416" s="4" t="s">
        <v>596</v>
      </c>
      <c r="Y416" s="4" t="s">
        <v>596</v>
      </c>
      <c r="Z416" s="4" t="s">
        <v>596</v>
      </c>
      <c r="AA416" s="4" t="s">
        <v>604</v>
      </c>
      <c r="AB416" s="4" t="s">
        <v>596</v>
      </c>
      <c r="AC416" s="4" t="s">
        <v>596</v>
      </c>
      <c r="AD416" s="4" t="s">
        <v>596</v>
      </c>
      <c r="AE416" s="4" t="s">
        <v>596</v>
      </c>
      <c r="AF416" s="4" t="s">
        <v>596</v>
      </c>
    </row>
    <row r="417" spans="1:32">
      <c r="A417" s="5" t="str">
        <f>VLOOKUP(F417,[1]仓库信息!C:H,6,FALSE)</f>
        <v>合肥</v>
      </c>
      <c r="B417" s="6">
        <v>43756</v>
      </c>
      <c r="C417" s="4" t="s">
        <v>1163</v>
      </c>
      <c r="D417" s="4" t="s">
        <v>399</v>
      </c>
      <c r="E417" s="4" t="s">
        <v>1164</v>
      </c>
      <c r="F417" s="4" t="s">
        <v>700</v>
      </c>
      <c r="G417" s="4" t="s">
        <v>1165</v>
      </c>
      <c r="H417" s="4" t="s">
        <v>1166</v>
      </c>
      <c r="I417" s="4" t="s">
        <v>701</v>
      </c>
      <c r="J417" s="4" t="s">
        <v>590</v>
      </c>
      <c r="K417" s="4" t="s">
        <v>1181</v>
      </c>
      <c r="L417" s="4" t="s">
        <v>1181</v>
      </c>
      <c r="M417" s="4" t="s">
        <v>596</v>
      </c>
      <c r="N417" s="4" t="s">
        <v>990</v>
      </c>
      <c r="O417" s="4" t="s">
        <v>990</v>
      </c>
      <c r="P417" s="4" t="s">
        <v>596</v>
      </c>
      <c r="Q417" s="4" t="s">
        <v>596</v>
      </c>
      <c r="R417" s="8">
        <v>5</v>
      </c>
      <c r="S417" s="4" t="s">
        <v>596</v>
      </c>
      <c r="T417" s="4" t="s">
        <v>596</v>
      </c>
      <c r="U417" s="4" t="s">
        <v>596</v>
      </c>
      <c r="V417" s="4" t="s">
        <v>596</v>
      </c>
      <c r="W417" s="4" t="s">
        <v>596</v>
      </c>
      <c r="X417" s="4" t="s">
        <v>596</v>
      </c>
      <c r="Y417" s="4" t="s">
        <v>596</v>
      </c>
      <c r="Z417" s="4" t="s">
        <v>596</v>
      </c>
      <c r="AA417" s="4" t="s">
        <v>596</v>
      </c>
      <c r="AB417" s="4" t="s">
        <v>596</v>
      </c>
      <c r="AC417" s="4" t="s">
        <v>596</v>
      </c>
      <c r="AD417" s="4" t="s">
        <v>596</v>
      </c>
      <c r="AE417" s="4" t="s">
        <v>596</v>
      </c>
      <c r="AF417" s="4" t="s">
        <v>596</v>
      </c>
    </row>
    <row r="418" spans="1:32">
      <c r="A418" s="5" t="str">
        <f>VLOOKUP(F418,[1]仓库信息!C:H,6,FALSE)</f>
        <v>杭州</v>
      </c>
      <c r="B418" s="6">
        <v>43756</v>
      </c>
      <c r="C418" s="4" t="s">
        <v>1163</v>
      </c>
      <c r="D418" s="4" t="s">
        <v>399</v>
      </c>
      <c r="E418" s="4" t="s">
        <v>1164</v>
      </c>
      <c r="F418" s="4" t="s">
        <v>614</v>
      </c>
      <c r="G418" s="4" t="s">
        <v>1165</v>
      </c>
      <c r="H418" s="4" t="s">
        <v>1166</v>
      </c>
      <c r="I418" s="4" t="s">
        <v>615</v>
      </c>
      <c r="J418" s="4" t="s">
        <v>590</v>
      </c>
      <c r="K418" s="4" t="s">
        <v>1182</v>
      </c>
      <c r="L418" s="4" t="s">
        <v>1183</v>
      </c>
      <c r="M418" s="4" t="s">
        <v>638</v>
      </c>
      <c r="N418" s="4" t="s">
        <v>967</v>
      </c>
      <c r="O418" s="4" t="s">
        <v>1184</v>
      </c>
      <c r="P418" s="4" t="s">
        <v>638</v>
      </c>
      <c r="Q418" s="4" t="s">
        <v>596</v>
      </c>
      <c r="R418" s="8">
        <v>5</v>
      </c>
      <c r="S418" s="4" t="s">
        <v>596</v>
      </c>
      <c r="T418" s="4" t="s">
        <v>596</v>
      </c>
      <c r="U418" s="4" t="s">
        <v>596</v>
      </c>
      <c r="V418" s="4" t="s">
        <v>596</v>
      </c>
      <c r="W418" s="4" t="s">
        <v>596</v>
      </c>
      <c r="X418" s="4" t="s">
        <v>596</v>
      </c>
      <c r="Y418" s="4" t="s">
        <v>596</v>
      </c>
      <c r="Z418" s="4" t="s">
        <v>596</v>
      </c>
      <c r="AA418" s="4" t="s">
        <v>596</v>
      </c>
      <c r="AB418" s="4" t="s">
        <v>596</v>
      </c>
      <c r="AC418" s="4" t="s">
        <v>596</v>
      </c>
      <c r="AD418" s="4" t="s">
        <v>596</v>
      </c>
      <c r="AE418" s="4" t="s">
        <v>596</v>
      </c>
      <c r="AF418" s="4" t="s">
        <v>596</v>
      </c>
    </row>
    <row r="419" spans="1:32">
      <c r="A419" s="5" t="str">
        <f>VLOOKUP(F419,[1]仓库信息!C:H,6,FALSE)</f>
        <v>惠州</v>
      </c>
      <c r="B419" s="6">
        <v>43756</v>
      </c>
      <c r="C419" s="4" t="s">
        <v>1163</v>
      </c>
      <c r="D419" s="4" t="s">
        <v>399</v>
      </c>
      <c r="E419" s="4" t="s">
        <v>1164</v>
      </c>
      <c r="F419" s="4" t="s">
        <v>618</v>
      </c>
      <c r="G419" s="4" t="s">
        <v>1165</v>
      </c>
      <c r="H419" s="4" t="s">
        <v>1166</v>
      </c>
      <c r="I419" s="4" t="s">
        <v>619</v>
      </c>
      <c r="J419" s="4" t="s">
        <v>590</v>
      </c>
      <c r="K419" s="4" t="s">
        <v>1185</v>
      </c>
      <c r="L419" s="4" t="s">
        <v>1186</v>
      </c>
      <c r="M419" s="4" t="s">
        <v>651</v>
      </c>
      <c r="N419" s="4" t="s">
        <v>1187</v>
      </c>
      <c r="O419" s="4" t="s">
        <v>1188</v>
      </c>
      <c r="P419" s="4" t="s">
        <v>651</v>
      </c>
      <c r="Q419" s="4" t="s">
        <v>596</v>
      </c>
      <c r="R419" s="8">
        <v>12</v>
      </c>
      <c r="S419" s="4" t="s">
        <v>596</v>
      </c>
      <c r="T419" s="4" t="s">
        <v>596</v>
      </c>
      <c r="U419" s="4" t="s">
        <v>596</v>
      </c>
      <c r="V419" s="4" t="s">
        <v>596</v>
      </c>
      <c r="W419" s="4" t="s">
        <v>596</v>
      </c>
      <c r="X419" s="4" t="s">
        <v>596</v>
      </c>
      <c r="Y419" s="4" t="s">
        <v>638</v>
      </c>
      <c r="Z419" s="4" t="s">
        <v>596</v>
      </c>
      <c r="AA419" s="4" t="s">
        <v>596</v>
      </c>
      <c r="AB419" s="4" t="s">
        <v>596</v>
      </c>
      <c r="AC419" s="4" t="s">
        <v>596</v>
      </c>
      <c r="AD419" s="4" t="s">
        <v>596</v>
      </c>
      <c r="AE419" s="4" t="s">
        <v>596</v>
      </c>
      <c r="AF419" s="4" t="s">
        <v>596</v>
      </c>
    </row>
    <row r="420" spans="1:32">
      <c r="A420" s="5" t="str">
        <f>VLOOKUP(F420,[1]仓库信息!C:H,6,FALSE)</f>
        <v>江门</v>
      </c>
      <c r="B420" s="6">
        <v>43756</v>
      </c>
      <c r="C420" s="4" t="s">
        <v>1163</v>
      </c>
      <c r="D420" s="4" t="s">
        <v>399</v>
      </c>
      <c r="E420" s="4" t="s">
        <v>1164</v>
      </c>
      <c r="F420" s="4" t="s">
        <v>624</v>
      </c>
      <c r="G420" s="4" t="s">
        <v>1165</v>
      </c>
      <c r="H420" s="4" t="s">
        <v>1166</v>
      </c>
      <c r="I420" s="4" t="s">
        <v>625</v>
      </c>
      <c r="J420" s="4" t="s">
        <v>590</v>
      </c>
      <c r="K420" s="4" t="s">
        <v>970</v>
      </c>
      <c r="L420" s="4" t="s">
        <v>970</v>
      </c>
      <c r="M420" s="4" t="s">
        <v>596</v>
      </c>
      <c r="N420" s="4" t="s">
        <v>958</v>
      </c>
      <c r="O420" s="4" t="s">
        <v>958</v>
      </c>
      <c r="P420" s="4" t="s">
        <v>596</v>
      </c>
      <c r="Q420" s="4" t="s">
        <v>596</v>
      </c>
      <c r="R420" s="8">
        <v>8</v>
      </c>
      <c r="S420" s="4" t="s">
        <v>596</v>
      </c>
      <c r="T420" s="4" t="s">
        <v>596</v>
      </c>
      <c r="U420" s="4" t="s">
        <v>596</v>
      </c>
      <c r="V420" s="4" t="s">
        <v>596</v>
      </c>
      <c r="W420" s="4" t="s">
        <v>596</v>
      </c>
      <c r="X420" s="4" t="s">
        <v>596</v>
      </c>
      <c r="Y420" s="4" t="s">
        <v>596</v>
      </c>
      <c r="Z420" s="4" t="s">
        <v>596</v>
      </c>
      <c r="AA420" s="4" t="s">
        <v>596</v>
      </c>
      <c r="AB420" s="4" t="s">
        <v>596</v>
      </c>
      <c r="AC420" s="4" t="s">
        <v>596</v>
      </c>
      <c r="AD420" s="4" t="s">
        <v>596</v>
      </c>
      <c r="AE420" s="4" t="s">
        <v>596</v>
      </c>
      <c r="AF420" s="4" t="s">
        <v>596</v>
      </c>
    </row>
    <row r="421" spans="1:32">
      <c r="A421" s="5" t="str">
        <f>VLOOKUP(F421,[1]仓库信息!C:H,6,FALSE)</f>
        <v>泉州</v>
      </c>
      <c r="B421" s="6">
        <v>43756</v>
      </c>
      <c r="C421" s="4" t="s">
        <v>1163</v>
      </c>
      <c r="D421" s="4" t="s">
        <v>399</v>
      </c>
      <c r="E421" s="4" t="s">
        <v>1164</v>
      </c>
      <c r="F421" s="4" t="s">
        <v>628</v>
      </c>
      <c r="G421" s="4" t="s">
        <v>1165</v>
      </c>
      <c r="H421" s="4" t="s">
        <v>1166</v>
      </c>
      <c r="I421" s="4" t="s">
        <v>629</v>
      </c>
      <c r="J421" s="4" t="s">
        <v>590</v>
      </c>
      <c r="K421" s="4" t="s">
        <v>1189</v>
      </c>
      <c r="L421" s="4" t="s">
        <v>1190</v>
      </c>
      <c r="M421" s="4" t="s">
        <v>658</v>
      </c>
      <c r="N421" s="4" t="s">
        <v>1191</v>
      </c>
      <c r="O421" s="4" t="s">
        <v>1192</v>
      </c>
      <c r="P421" s="4" t="s">
        <v>658</v>
      </c>
      <c r="Q421" s="4" t="s">
        <v>596</v>
      </c>
      <c r="R421" s="8">
        <v>11</v>
      </c>
      <c r="S421" s="4" t="s">
        <v>596</v>
      </c>
      <c r="T421" s="4" t="s">
        <v>596</v>
      </c>
      <c r="U421" s="4" t="s">
        <v>596</v>
      </c>
      <c r="V421" s="4" t="s">
        <v>596</v>
      </c>
      <c r="W421" s="4" t="s">
        <v>596</v>
      </c>
      <c r="X421" s="4" t="s">
        <v>596</v>
      </c>
      <c r="Y421" s="4" t="s">
        <v>596</v>
      </c>
      <c r="Z421" s="4" t="s">
        <v>596</v>
      </c>
      <c r="AA421" s="4" t="s">
        <v>596</v>
      </c>
      <c r="AB421" s="4" t="s">
        <v>596</v>
      </c>
      <c r="AC421" s="4" t="s">
        <v>596</v>
      </c>
      <c r="AD421" s="4" t="s">
        <v>596</v>
      </c>
      <c r="AE421" s="4" t="s">
        <v>596</v>
      </c>
      <c r="AF421" s="4" t="s">
        <v>596</v>
      </c>
    </row>
    <row r="422" spans="1:32">
      <c r="A422" s="5" t="str">
        <f>VLOOKUP(F422,[1]仓库信息!C:H,6,FALSE)</f>
        <v>南昌</v>
      </c>
      <c r="B422" s="6">
        <v>43756</v>
      </c>
      <c r="C422" s="4" t="s">
        <v>1163</v>
      </c>
      <c r="D422" s="4" t="s">
        <v>399</v>
      </c>
      <c r="E422" s="4" t="s">
        <v>1164</v>
      </c>
      <c r="F422" s="4" t="s">
        <v>649</v>
      </c>
      <c r="G422" s="4" t="s">
        <v>1165</v>
      </c>
      <c r="H422" s="4" t="s">
        <v>1166</v>
      </c>
      <c r="I422" s="4" t="s">
        <v>650</v>
      </c>
      <c r="J422" s="4" t="s">
        <v>590</v>
      </c>
      <c r="K422" s="4" t="s">
        <v>1193</v>
      </c>
      <c r="L422" s="4" t="s">
        <v>1193</v>
      </c>
      <c r="M422" s="4" t="s">
        <v>596</v>
      </c>
      <c r="N422" s="4" t="s">
        <v>1150</v>
      </c>
      <c r="O422" s="4" t="s">
        <v>1150</v>
      </c>
      <c r="P422" s="4" t="s">
        <v>596</v>
      </c>
      <c r="Q422" s="4" t="s">
        <v>596</v>
      </c>
      <c r="R422" s="8">
        <v>2</v>
      </c>
      <c r="S422" s="4" t="s">
        <v>596</v>
      </c>
      <c r="T422" s="4" t="s">
        <v>638</v>
      </c>
      <c r="U422" s="4" t="s">
        <v>596</v>
      </c>
      <c r="V422" s="4" t="s">
        <v>596</v>
      </c>
      <c r="W422" s="4" t="s">
        <v>596</v>
      </c>
      <c r="X422" s="4" t="s">
        <v>596</v>
      </c>
      <c r="Y422" s="4" t="s">
        <v>596</v>
      </c>
      <c r="Z422" s="4" t="s">
        <v>596</v>
      </c>
      <c r="AA422" s="4" t="s">
        <v>596</v>
      </c>
      <c r="AB422" s="4" t="s">
        <v>596</v>
      </c>
      <c r="AC422" s="4" t="s">
        <v>596</v>
      </c>
      <c r="AD422" s="4" t="s">
        <v>596</v>
      </c>
      <c r="AE422" s="4" t="s">
        <v>596</v>
      </c>
      <c r="AF422" s="4" t="s">
        <v>596</v>
      </c>
    </row>
    <row r="423" spans="1:32">
      <c r="A423" s="5" t="str">
        <f>VLOOKUP(F423,[1]仓库信息!C:H,6,FALSE)</f>
        <v>南京</v>
      </c>
      <c r="B423" s="6">
        <v>43756</v>
      </c>
      <c r="C423" s="4" t="s">
        <v>1163</v>
      </c>
      <c r="D423" s="4" t="s">
        <v>399</v>
      </c>
      <c r="E423" s="4" t="s">
        <v>1164</v>
      </c>
      <c r="F423" s="4" t="s">
        <v>683</v>
      </c>
      <c r="G423" s="4" t="s">
        <v>1165</v>
      </c>
      <c r="H423" s="4" t="s">
        <v>1166</v>
      </c>
      <c r="I423" s="4" t="s">
        <v>684</v>
      </c>
      <c r="J423" s="4" t="s">
        <v>590</v>
      </c>
      <c r="K423" s="4" t="s">
        <v>958</v>
      </c>
      <c r="L423" s="4" t="s">
        <v>958</v>
      </c>
      <c r="M423" s="4" t="s">
        <v>596</v>
      </c>
      <c r="N423" s="4" t="s">
        <v>1194</v>
      </c>
      <c r="O423" s="4" t="s">
        <v>1194</v>
      </c>
      <c r="P423" s="4" t="s">
        <v>596</v>
      </c>
      <c r="Q423" s="4" t="s">
        <v>596</v>
      </c>
      <c r="R423" s="8">
        <v>4</v>
      </c>
      <c r="S423" s="4" t="s">
        <v>596</v>
      </c>
      <c r="T423" s="4" t="s">
        <v>596</v>
      </c>
      <c r="U423" s="4" t="s">
        <v>596</v>
      </c>
      <c r="V423" s="4" t="s">
        <v>596</v>
      </c>
      <c r="W423" s="4" t="s">
        <v>596</v>
      </c>
      <c r="X423" s="4" t="s">
        <v>596</v>
      </c>
      <c r="Y423" s="4" t="s">
        <v>596</v>
      </c>
      <c r="Z423" s="4" t="s">
        <v>596</v>
      </c>
      <c r="AA423" s="4" t="s">
        <v>596</v>
      </c>
      <c r="AB423" s="4" t="s">
        <v>596</v>
      </c>
      <c r="AC423" s="4" t="s">
        <v>596</v>
      </c>
      <c r="AD423" s="4" t="s">
        <v>596</v>
      </c>
      <c r="AE423" s="4" t="s">
        <v>596</v>
      </c>
      <c r="AF423" s="4" t="s">
        <v>596</v>
      </c>
    </row>
    <row r="424" spans="1:32">
      <c r="A424" s="5" t="str">
        <f>VLOOKUP(F424,[1]仓库信息!C:H,6,FALSE)</f>
        <v>南宁</v>
      </c>
      <c r="B424" s="6">
        <v>43756</v>
      </c>
      <c r="C424" s="4" t="s">
        <v>1163</v>
      </c>
      <c r="D424" s="4" t="s">
        <v>399</v>
      </c>
      <c r="E424" s="4" t="s">
        <v>1164</v>
      </c>
      <c r="F424" s="4" t="s">
        <v>633</v>
      </c>
      <c r="G424" s="4" t="s">
        <v>1165</v>
      </c>
      <c r="H424" s="4" t="s">
        <v>1166</v>
      </c>
      <c r="I424" s="4" t="s">
        <v>634</v>
      </c>
      <c r="J424" s="4" t="s">
        <v>590</v>
      </c>
      <c r="K424" s="4" t="s">
        <v>1195</v>
      </c>
      <c r="L424" s="4" t="s">
        <v>1119</v>
      </c>
      <c r="M424" s="4" t="s">
        <v>638</v>
      </c>
      <c r="N424" s="4" t="s">
        <v>1196</v>
      </c>
      <c r="O424" s="4" t="s">
        <v>1197</v>
      </c>
      <c r="P424" s="4" t="s">
        <v>638</v>
      </c>
      <c r="Q424" s="4" t="s">
        <v>596</v>
      </c>
      <c r="R424" s="8">
        <v>6</v>
      </c>
      <c r="S424" s="4" t="s">
        <v>596</v>
      </c>
      <c r="T424" s="4" t="s">
        <v>596</v>
      </c>
      <c r="U424" s="4" t="s">
        <v>596</v>
      </c>
      <c r="V424" s="4" t="s">
        <v>596</v>
      </c>
      <c r="W424" s="4" t="s">
        <v>596</v>
      </c>
      <c r="X424" s="4" t="s">
        <v>596</v>
      </c>
      <c r="Y424" s="4" t="s">
        <v>596</v>
      </c>
      <c r="Z424" s="4" t="s">
        <v>596</v>
      </c>
      <c r="AA424" s="4" t="s">
        <v>596</v>
      </c>
      <c r="AB424" s="4" t="s">
        <v>596</v>
      </c>
      <c r="AC424" s="4" t="s">
        <v>596</v>
      </c>
      <c r="AD424" s="4" t="s">
        <v>596</v>
      </c>
      <c r="AE424" s="4" t="s">
        <v>596</v>
      </c>
      <c r="AF424" s="4" t="s">
        <v>596</v>
      </c>
    </row>
    <row r="425" spans="1:32">
      <c r="A425" s="5" t="str">
        <f>VLOOKUP(F425,[1]仓库信息!C:H,6,FALSE)</f>
        <v>沈阳</v>
      </c>
      <c r="B425" s="6">
        <v>43756</v>
      </c>
      <c r="C425" s="4" t="s">
        <v>1163</v>
      </c>
      <c r="D425" s="4" t="s">
        <v>399</v>
      </c>
      <c r="E425" s="4" t="s">
        <v>1164</v>
      </c>
      <c r="F425" s="4" t="s">
        <v>635</v>
      </c>
      <c r="G425" s="4" t="s">
        <v>1165</v>
      </c>
      <c r="H425" s="4" t="s">
        <v>1166</v>
      </c>
      <c r="I425" s="4" t="s">
        <v>636</v>
      </c>
      <c r="J425" s="4" t="s">
        <v>590</v>
      </c>
      <c r="K425" s="4" t="s">
        <v>1198</v>
      </c>
      <c r="L425" s="4" t="s">
        <v>987</v>
      </c>
      <c r="M425" s="4" t="s">
        <v>651</v>
      </c>
      <c r="N425" s="4" t="s">
        <v>1199</v>
      </c>
      <c r="O425" s="4" t="s">
        <v>993</v>
      </c>
      <c r="P425" s="4" t="s">
        <v>604</v>
      </c>
      <c r="Q425" s="4" t="s">
        <v>596</v>
      </c>
      <c r="R425" s="8">
        <v>8</v>
      </c>
      <c r="S425" s="4" t="s">
        <v>596</v>
      </c>
      <c r="T425" s="4" t="s">
        <v>596</v>
      </c>
      <c r="U425" s="4" t="s">
        <v>596</v>
      </c>
      <c r="V425" s="4" t="s">
        <v>596</v>
      </c>
      <c r="W425" s="4" t="s">
        <v>596</v>
      </c>
      <c r="X425" s="4" t="s">
        <v>596</v>
      </c>
      <c r="Y425" s="4" t="s">
        <v>596</v>
      </c>
      <c r="Z425" s="4" t="s">
        <v>596</v>
      </c>
      <c r="AA425" s="4" t="s">
        <v>679</v>
      </c>
      <c r="AB425" s="4" t="s">
        <v>596</v>
      </c>
      <c r="AC425" s="4" t="s">
        <v>596</v>
      </c>
      <c r="AD425" s="4" t="s">
        <v>596</v>
      </c>
      <c r="AE425" s="4" t="s">
        <v>596</v>
      </c>
      <c r="AF425" s="4" t="s">
        <v>596</v>
      </c>
    </row>
    <row r="426" spans="1:32">
      <c r="A426" s="5" t="str">
        <f>VLOOKUP(F426,[1]仓库信息!C:H,6,FALSE)</f>
        <v>北京</v>
      </c>
      <c r="B426" s="6">
        <v>43756</v>
      </c>
      <c r="C426" s="4" t="s">
        <v>1163</v>
      </c>
      <c r="D426" s="4" t="s">
        <v>399</v>
      </c>
      <c r="E426" s="4" t="s">
        <v>1164</v>
      </c>
      <c r="F426" s="4" t="s">
        <v>656</v>
      </c>
      <c r="G426" s="4" t="s">
        <v>1165</v>
      </c>
      <c r="H426" s="4" t="s">
        <v>1166</v>
      </c>
      <c r="I426" s="4" t="s">
        <v>657</v>
      </c>
      <c r="J426" s="4" t="s">
        <v>590</v>
      </c>
      <c r="K426" s="4" t="s">
        <v>1118</v>
      </c>
      <c r="L426" s="4" t="s">
        <v>1195</v>
      </c>
      <c r="M426" s="4" t="s">
        <v>638</v>
      </c>
      <c r="N426" s="4" t="s">
        <v>1200</v>
      </c>
      <c r="O426" s="4" t="s">
        <v>1197</v>
      </c>
      <c r="P426" s="4" t="s">
        <v>604</v>
      </c>
      <c r="Q426" s="4" t="s">
        <v>596</v>
      </c>
      <c r="R426" s="8">
        <v>7</v>
      </c>
      <c r="S426" s="4" t="s">
        <v>596</v>
      </c>
      <c r="T426" s="4" t="s">
        <v>596</v>
      </c>
      <c r="U426" s="4" t="s">
        <v>638</v>
      </c>
      <c r="V426" s="4" t="s">
        <v>596</v>
      </c>
      <c r="W426" s="4" t="s">
        <v>596</v>
      </c>
      <c r="X426" s="4" t="s">
        <v>596</v>
      </c>
      <c r="Y426" s="4" t="s">
        <v>596</v>
      </c>
      <c r="Z426" s="4" t="s">
        <v>596</v>
      </c>
      <c r="AA426" s="4" t="s">
        <v>596</v>
      </c>
      <c r="AB426" s="4" t="s">
        <v>596</v>
      </c>
      <c r="AC426" s="4" t="s">
        <v>596</v>
      </c>
      <c r="AD426" s="4" t="s">
        <v>596</v>
      </c>
      <c r="AE426" s="4" t="s">
        <v>596</v>
      </c>
      <c r="AF426" s="4" t="s">
        <v>596</v>
      </c>
    </row>
    <row r="427" spans="1:32">
      <c r="A427" s="5" t="str">
        <f>VLOOKUP(F427,[1]仓库信息!C:H,6,FALSE)</f>
        <v>嘉兴</v>
      </c>
      <c r="B427" s="6">
        <v>43756</v>
      </c>
      <c r="C427" s="4" t="s">
        <v>1163</v>
      </c>
      <c r="D427" s="4" t="s">
        <v>399</v>
      </c>
      <c r="E427" s="4" t="s">
        <v>1164</v>
      </c>
      <c r="F427" s="4" t="s">
        <v>739</v>
      </c>
      <c r="G427" s="4" t="s">
        <v>1165</v>
      </c>
      <c r="H427" s="4" t="s">
        <v>1166</v>
      </c>
      <c r="I427" s="4" t="s">
        <v>740</v>
      </c>
      <c r="J427" s="4" t="s">
        <v>590</v>
      </c>
      <c r="K427" s="4" t="s">
        <v>1201</v>
      </c>
      <c r="L427" s="4" t="s">
        <v>1202</v>
      </c>
      <c r="M427" s="4" t="s">
        <v>638</v>
      </c>
      <c r="N427" s="4" t="s">
        <v>1203</v>
      </c>
      <c r="O427" s="4" t="s">
        <v>1204</v>
      </c>
      <c r="P427" s="4" t="s">
        <v>638</v>
      </c>
      <c r="Q427" s="4" t="s">
        <v>596</v>
      </c>
      <c r="R427" s="8">
        <v>10</v>
      </c>
      <c r="S427" s="4" t="s">
        <v>596</v>
      </c>
      <c r="T427" s="4" t="s">
        <v>596</v>
      </c>
      <c r="U427" s="4" t="s">
        <v>596</v>
      </c>
      <c r="V427" s="4" t="s">
        <v>596</v>
      </c>
      <c r="W427" s="4" t="s">
        <v>800</v>
      </c>
      <c r="X427" s="4" t="s">
        <v>596</v>
      </c>
      <c r="Y427" s="4" t="s">
        <v>596</v>
      </c>
      <c r="Z427" s="4" t="s">
        <v>596</v>
      </c>
      <c r="AA427" s="4" t="s">
        <v>596</v>
      </c>
      <c r="AB427" s="4" t="s">
        <v>596</v>
      </c>
      <c r="AC427" s="4" t="s">
        <v>596</v>
      </c>
      <c r="AD427" s="4" t="s">
        <v>596</v>
      </c>
      <c r="AE427" s="4" t="s">
        <v>596</v>
      </c>
      <c r="AF427" s="4" t="s">
        <v>596</v>
      </c>
    </row>
    <row r="428" spans="1:32">
      <c r="A428" s="5" t="str">
        <f>VLOOKUP(F428,[1]仓库信息!C:H,6,FALSE)</f>
        <v>武汉</v>
      </c>
      <c r="B428" s="6">
        <v>43756</v>
      </c>
      <c r="C428" s="4" t="s">
        <v>1163</v>
      </c>
      <c r="D428" s="4" t="s">
        <v>399</v>
      </c>
      <c r="E428" s="4" t="s">
        <v>1164</v>
      </c>
      <c r="F428" s="4" t="s">
        <v>686</v>
      </c>
      <c r="G428" s="4" t="s">
        <v>1165</v>
      </c>
      <c r="H428" s="4" t="s">
        <v>1166</v>
      </c>
      <c r="I428" s="4" t="s">
        <v>687</v>
      </c>
      <c r="J428" s="4" t="s">
        <v>590</v>
      </c>
      <c r="K428" s="4" t="s">
        <v>1205</v>
      </c>
      <c r="L428" s="4" t="s">
        <v>1205</v>
      </c>
      <c r="M428" s="4" t="s">
        <v>596</v>
      </c>
      <c r="N428" s="4" t="s">
        <v>1206</v>
      </c>
      <c r="O428" s="4" t="s">
        <v>1206</v>
      </c>
      <c r="P428" s="4" t="s">
        <v>596</v>
      </c>
      <c r="Q428" s="4" t="s">
        <v>596</v>
      </c>
      <c r="R428" s="8">
        <v>9</v>
      </c>
      <c r="S428" s="4" t="s">
        <v>596</v>
      </c>
      <c r="T428" s="4" t="s">
        <v>596</v>
      </c>
      <c r="U428" s="4" t="s">
        <v>596</v>
      </c>
      <c r="V428" s="4" t="s">
        <v>596</v>
      </c>
      <c r="W428" s="4" t="s">
        <v>596</v>
      </c>
      <c r="X428" s="4" t="s">
        <v>596</v>
      </c>
      <c r="Y428" s="4" t="s">
        <v>596</v>
      </c>
      <c r="Z428" s="4" t="s">
        <v>596</v>
      </c>
      <c r="AA428" s="4" t="s">
        <v>596</v>
      </c>
      <c r="AB428" s="4" t="s">
        <v>596</v>
      </c>
      <c r="AC428" s="4" t="s">
        <v>596</v>
      </c>
      <c r="AD428" s="4" t="s">
        <v>596</v>
      </c>
      <c r="AE428" s="4" t="s">
        <v>596</v>
      </c>
      <c r="AF428" s="4" t="s">
        <v>596</v>
      </c>
    </row>
    <row r="429" spans="1:32">
      <c r="A429" s="5" t="str">
        <f>VLOOKUP(F429,[1]仓库信息!C:H,6,FALSE)</f>
        <v>济南</v>
      </c>
      <c r="B429" s="6">
        <v>43756</v>
      </c>
      <c r="C429" s="4" t="s">
        <v>1163</v>
      </c>
      <c r="D429" s="4" t="s">
        <v>399</v>
      </c>
      <c r="E429" s="4" t="s">
        <v>1164</v>
      </c>
      <c r="F429" s="4" t="s">
        <v>640</v>
      </c>
      <c r="G429" s="4" t="s">
        <v>1165</v>
      </c>
      <c r="H429" s="4" t="s">
        <v>1166</v>
      </c>
      <c r="I429" s="4" t="s">
        <v>641</v>
      </c>
      <c r="J429" s="4" t="s">
        <v>590</v>
      </c>
      <c r="K429" s="4" t="s">
        <v>955</v>
      </c>
      <c r="L429" s="4" t="s">
        <v>955</v>
      </c>
      <c r="M429" s="4" t="s">
        <v>596</v>
      </c>
      <c r="N429" s="4" t="s">
        <v>1207</v>
      </c>
      <c r="O429" s="4" t="s">
        <v>1207</v>
      </c>
      <c r="P429" s="4" t="s">
        <v>596</v>
      </c>
      <c r="Q429" s="4" t="s">
        <v>596</v>
      </c>
      <c r="R429" s="8">
        <v>5</v>
      </c>
      <c r="S429" s="4" t="s">
        <v>596</v>
      </c>
      <c r="T429" s="4" t="s">
        <v>596</v>
      </c>
      <c r="U429" s="4" t="s">
        <v>596</v>
      </c>
      <c r="V429" s="4" t="s">
        <v>596</v>
      </c>
      <c r="W429" s="4" t="s">
        <v>596</v>
      </c>
      <c r="X429" s="4" t="s">
        <v>596</v>
      </c>
      <c r="Y429" s="4" t="s">
        <v>596</v>
      </c>
      <c r="Z429" s="4" t="s">
        <v>596</v>
      </c>
      <c r="AA429" s="4" t="s">
        <v>596</v>
      </c>
      <c r="AB429" s="4" t="s">
        <v>596</v>
      </c>
      <c r="AC429" s="4" t="s">
        <v>596</v>
      </c>
      <c r="AD429" s="4" t="s">
        <v>596</v>
      </c>
      <c r="AE429" s="4" t="s">
        <v>596</v>
      </c>
      <c r="AF429" s="4" t="s">
        <v>596</v>
      </c>
    </row>
    <row r="430" spans="1:32">
      <c r="A430" s="5" t="str">
        <f>VLOOKUP(F430,[1]仓库信息!C:H,6,FALSE)</f>
        <v>金华</v>
      </c>
      <c r="B430" s="6">
        <v>43756</v>
      </c>
      <c r="C430" s="4" t="s">
        <v>1163</v>
      </c>
      <c r="D430" s="4" t="s">
        <v>399</v>
      </c>
      <c r="E430" s="4" t="s">
        <v>1164</v>
      </c>
      <c r="F430" s="4" t="s">
        <v>688</v>
      </c>
      <c r="G430" s="4" t="s">
        <v>1165</v>
      </c>
      <c r="H430" s="4" t="s">
        <v>1166</v>
      </c>
      <c r="I430" s="4" t="s">
        <v>689</v>
      </c>
      <c r="J430" s="4" t="s">
        <v>590</v>
      </c>
      <c r="K430" s="4" t="s">
        <v>1111</v>
      </c>
      <c r="L430" s="4" t="s">
        <v>1112</v>
      </c>
      <c r="M430" s="4" t="s">
        <v>638</v>
      </c>
      <c r="N430" s="4" t="s">
        <v>1113</v>
      </c>
      <c r="O430" s="4" t="s">
        <v>1208</v>
      </c>
      <c r="P430" s="4" t="s">
        <v>638</v>
      </c>
      <c r="Q430" s="4" t="s">
        <v>596</v>
      </c>
      <c r="R430" s="8">
        <v>2</v>
      </c>
      <c r="S430" s="4" t="s">
        <v>596</v>
      </c>
      <c r="T430" s="4" t="s">
        <v>596</v>
      </c>
      <c r="U430" s="4" t="s">
        <v>596</v>
      </c>
      <c r="V430" s="4" t="s">
        <v>596</v>
      </c>
      <c r="W430" s="4" t="s">
        <v>596</v>
      </c>
      <c r="X430" s="4" t="s">
        <v>596</v>
      </c>
      <c r="Y430" s="4" t="s">
        <v>596</v>
      </c>
      <c r="Z430" s="4" t="s">
        <v>596</v>
      </c>
      <c r="AA430" s="4" t="s">
        <v>596</v>
      </c>
      <c r="AB430" s="4" t="s">
        <v>596</v>
      </c>
      <c r="AC430" s="4" t="s">
        <v>596</v>
      </c>
      <c r="AD430" s="4" t="s">
        <v>596</v>
      </c>
      <c r="AE430" s="4" t="s">
        <v>596</v>
      </c>
      <c r="AF430" s="4" t="s">
        <v>596</v>
      </c>
    </row>
    <row r="431" spans="1:32">
      <c r="A431" s="5" t="str">
        <f>VLOOKUP(F431,[1]仓库信息!C:H,6,FALSE)</f>
        <v>青岛</v>
      </c>
      <c r="B431" s="6">
        <v>43756</v>
      </c>
      <c r="C431" s="4" t="s">
        <v>1163</v>
      </c>
      <c r="D431" s="4" t="s">
        <v>399</v>
      </c>
      <c r="E431" s="4" t="s">
        <v>1164</v>
      </c>
      <c r="F431" s="4" t="s">
        <v>659</v>
      </c>
      <c r="G431" s="4" t="s">
        <v>1165</v>
      </c>
      <c r="H431" s="4" t="s">
        <v>1166</v>
      </c>
      <c r="I431" s="4" t="s">
        <v>660</v>
      </c>
      <c r="J431" s="4" t="s">
        <v>590</v>
      </c>
      <c r="K431" s="4" t="s">
        <v>1116</v>
      </c>
      <c r="L431" s="4" t="s">
        <v>1142</v>
      </c>
      <c r="M431" s="4" t="s">
        <v>658</v>
      </c>
      <c r="N431" s="4" t="s">
        <v>1209</v>
      </c>
      <c r="O431" s="4" t="s">
        <v>1151</v>
      </c>
      <c r="P431" s="4" t="s">
        <v>604</v>
      </c>
      <c r="Q431" s="4" t="s">
        <v>596</v>
      </c>
      <c r="R431" s="8">
        <v>5</v>
      </c>
      <c r="S431" s="4" t="s">
        <v>596</v>
      </c>
      <c r="T431" s="4" t="s">
        <v>596</v>
      </c>
      <c r="U431" s="4" t="s">
        <v>596</v>
      </c>
      <c r="V431" s="4" t="s">
        <v>596</v>
      </c>
      <c r="W431" s="4" t="s">
        <v>596</v>
      </c>
      <c r="X431" s="4" t="s">
        <v>596</v>
      </c>
      <c r="Y431" s="4" t="s">
        <v>596</v>
      </c>
      <c r="Z431" s="4" t="s">
        <v>596</v>
      </c>
      <c r="AA431" s="4" t="s">
        <v>604</v>
      </c>
      <c r="AB431" s="4" t="s">
        <v>596</v>
      </c>
      <c r="AC431" s="4" t="s">
        <v>596</v>
      </c>
      <c r="AD431" s="4" t="s">
        <v>596</v>
      </c>
      <c r="AE431" s="4" t="s">
        <v>596</v>
      </c>
      <c r="AF431" s="4" t="s">
        <v>596</v>
      </c>
    </row>
    <row r="432" spans="1:32">
      <c r="A432" s="5" t="str">
        <f>VLOOKUP(F432,[1]仓库信息!C:H,6,FALSE)</f>
        <v>无锡</v>
      </c>
      <c r="B432" s="6">
        <v>43756</v>
      </c>
      <c r="C432" s="4" t="s">
        <v>1163</v>
      </c>
      <c r="D432" s="4" t="s">
        <v>399</v>
      </c>
      <c r="E432" s="4" t="s">
        <v>1164</v>
      </c>
      <c r="F432" s="4" t="s">
        <v>692</v>
      </c>
      <c r="G432" s="4" t="s">
        <v>1165</v>
      </c>
      <c r="H432" s="4" t="s">
        <v>1166</v>
      </c>
      <c r="I432" s="4" t="s">
        <v>693</v>
      </c>
      <c r="J432" s="4" t="s">
        <v>590</v>
      </c>
      <c r="K432" s="4" t="s">
        <v>1210</v>
      </c>
      <c r="L432" s="4" t="s">
        <v>1084</v>
      </c>
      <c r="M432" s="4" t="s">
        <v>638</v>
      </c>
      <c r="N432" s="4" t="s">
        <v>1085</v>
      </c>
      <c r="O432" s="4" t="s">
        <v>1032</v>
      </c>
      <c r="P432" s="4" t="s">
        <v>638</v>
      </c>
      <c r="Q432" s="4" t="s">
        <v>596</v>
      </c>
      <c r="R432" s="8">
        <v>5</v>
      </c>
      <c r="S432" s="4" t="s">
        <v>596</v>
      </c>
      <c r="T432" s="4" t="s">
        <v>596</v>
      </c>
      <c r="U432" s="4" t="s">
        <v>596</v>
      </c>
      <c r="V432" s="4" t="s">
        <v>596</v>
      </c>
      <c r="W432" s="4" t="s">
        <v>596</v>
      </c>
      <c r="X432" s="4" t="s">
        <v>596</v>
      </c>
      <c r="Y432" s="4" t="s">
        <v>596</v>
      </c>
      <c r="Z432" s="4" t="s">
        <v>596</v>
      </c>
      <c r="AA432" s="4" t="s">
        <v>596</v>
      </c>
      <c r="AB432" s="4" t="s">
        <v>596</v>
      </c>
      <c r="AC432" s="4" t="s">
        <v>596</v>
      </c>
      <c r="AD432" s="4" t="s">
        <v>596</v>
      </c>
      <c r="AE432" s="4" t="s">
        <v>596</v>
      </c>
      <c r="AF432" s="4" t="s">
        <v>596</v>
      </c>
    </row>
    <row r="433" spans="1:32">
      <c r="A433" s="5" t="str">
        <f>VLOOKUP(F433,[1]仓库信息!C:H,6,FALSE)</f>
        <v>西安</v>
      </c>
      <c r="B433" s="6">
        <v>43756</v>
      </c>
      <c r="C433" s="4" t="s">
        <v>1163</v>
      </c>
      <c r="D433" s="4" t="s">
        <v>399</v>
      </c>
      <c r="E433" s="4" t="s">
        <v>1164</v>
      </c>
      <c r="F433" s="4" t="s">
        <v>694</v>
      </c>
      <c r="G433" s="4" t="s">
        <v>1165</v>
      </c>
      <c r="H433" s="4" t="s">
        <v>1166</v>
      </c>
      <c r="I433" s="4" t="s">
        <v>695</v>
      </c>
      <c r="J433" s="4" t="s">
        <v>590</v>
      </c>
      <c r="K433" s="4" t="s">
        <v>1211</v>
      </c>
      <c r="L433" s="4" t="s">
        <v>1212</v>
      </c>
      <c r="M433" s="4" t="s">
        <v>604</v>
      </c>
      <c r="N433" s="4" t="s">
        <v>1212</v>
      </c>
      <c r="O433" s="4" t="s">
        <v>1213</v>
      </c>
      <c r="P433" s="4" t="s">
        <v>604</v>
      </c>
      <c r="Q433" s="4" t="s">
        <v>596</v>
      </c>
      <c r="R433" s="8">
        <v>2</v>
      </c>
      <c r="S433" s="4" t="s">
        <v>596</v>
      </c>
      <c r="T433" s="4" t="s">
        <v>596</v>
      </c>
      <c r="U433" s="4" t="s">
        <v>596</v>
      </c>
      <c r="V433" s="4" t="s">
        <v>596</v>
      </c>
      <c r="W433" s="4" t="s">
        <v>596</v>
      </c>
      <c r="X433" s="4" t="s">
        <v>596</v>
      </c>
      <c r="Y433" s="4" t="s">
        <v>596</v>
      </c>
      <c r="Z433" s="4" t="s">
        <v>596</v>
      </c>
      <c r="AA433" s="4" t="s">
        <v>596</v>
      </c>
      <c r="AB433" s="4" t="s">
        <v>596</v>
      </c>
      <c r="AC433" s="4" t="s">
        <v>596</v>
      </c>
      <c r="AD433" s="4" t="s">
        <v>596</v>
      </c>
      <c r="AE433" s="4" t="s">
        <v>596</v>
      </c>
      <c r="AF433" s="4" t="s">
        <v>596</v>
      </c>
    </row>
    <row r="434" spans="1:32">
      <c r="A434" s="5" t="str">
        <f>VLOOKUP(F434,[1]仓库信息!C:H,6,FALSE)</f>
        <v>嘉定</v>
      </c>
      <c r="B434" s="6">
        <v>43756</v>
      </c>
      <c r="C434" s="4" t="s">
        <v>1214</v>
      </c>
      <c r="D434" s="4" t="s">
        <v>406</v>
      </c>
      <c r="E434" s="4" t="s">
        <v>1215</v>
      </c>
      <c r="F434" s="4" t="s">
        <v>586</v>
      </c>
      <c r="G434" s="4" t="s">
        <v>1216</v>
      </c>
      <c r="H434" s="4" t="s">
        <v>1217</v>
      </c>
      <c r="I434" s="4" t="s">
        <v>589</v>
      </c>
      <c r="J434" s="4" t="s">
        <v>590</v>
      </c>
      <c r="K434" s="4" t="s">
        <v>1218</v>
      </c>
      <c r="L434" s="4" t="s">
        <v>1219</v>
      </c>
      <c r="M434" s="4" t="s">
        <v>685</v>
      </c>
      <c r="N434" s="4" t="s">
        <v>1220</v>
      </c>
      <c r="O434" s="4" t="s">
        <v>1221</v>
      </c>
      <c r="P434" s="4" t="s">
        <v>685</v>
      </c>
      <c r="Q434" s="4" t="s">
        <v>596</v>
      </c>
      <c r="R434" s="8">
        <v>4</v>
      </c>
      <c r="S434" s="4" t="s">
        <v>596</v>
      </c>
      <c r="T434" s="4" t="s">
        <v>596</v>
      </c>
      <c r="U434" s="4" t="s">
        <v>596</v>
      </c>
      <c r="V434" s="4" t="s">
        <v>596</v>
      </c>
      <c r="W434" s="4" t="s">
        <v>596</v>
      </c>
      <c r="X434" s="4" t="s">
        <v>596</v>
      </c>
      <c r="Y434" s="4" t="s">
        <v>596</v>
      </c>
      <c r="Z434" s="4" t="s">
        <v>596</v>
      </c>
      <c r="AA434" s="4" t="s">
        <v>596</v>
      </c>
      <c r="AB434" s="4" t="s">
        <v>596</v>
      </c>
      <c r="AC434" s="4" t="s">
        <v>596</v>
      </c>
      <c r="AD434" s="4" t="s">
        <v>596</v>
      </c>
      <c r="AE434" s="4" t="s">
        <v>596</v>
      </c>
      <c r="AF434" s="4" t="s">
        <v>596</v>
      </c>
    </row>
    <row r="435" spans="1:32">
      <c r="A435" s="5" t="str">
        <f>VLOOKUP(F435,[1]仓库信息!C:H,6,FALSE)</f>
        <v>广州</v>
      </c>
      <c r="B435" s="6">
        <v>43756</v>
      </c>
      <c r="C435" s="4" t="s">
        <v>1214</v>
      </c>
      <c r="D435" s="4" t="s">
        <v>406</v>
      </c>
      <c r="E435" s="4" t="s">
        <v>1215</v>
      </c>
      <c r="F435" s="4" t="s">
        <v>597</v>
      </c>
      <c r="G435" s="4" t="s">
        <v>1216</v>
      </c>
      <c r="H435" s="4" t="s">
        <v>1217</v>
      </c>
      <c r="I435" s="4" t="s">
        <v>598</v>
      </c>
      <c r="J435" s="4" t="s">
        <v>590</v>
      </c>
      <c r="K435" s="4" t="s">
        <v>1141</v>
      </c>
      <c r="L435" s="4" t="s">
        <v>1148</v>
      </c>
      <c r="M435" s="4" t="s">
        <v>604</v>
      </c>
      <c r="N435" s="4" t="s">
        <v>1148</v>
      </c>
      <c r="O435" s="4" t="s">
        <v>1139</v>
      </c>
      <c r="P435" s="4" t="s">
        <v>604</v>
      </c>
      <c r="Q435" s="4" t="s">
        <v>596</v>
      </c>
      <c r="R435" s="8">
        <v>2</v>
      </c>
      <c r="S435" s="4" t="s">
        <v>596</v>
      </c>
      <c r="T435" s="4" t="s">
        <v>596</v>
      </c>
      <c r="U435" s="4" t="s">
        <v>596</v>
      </c>
      <c r="V435" s="4" t="s">
        <v>596</v>
      </c>
      <c r="W435" s="4" t="s">
        <v>612</v>
      </c>
      <c r="X435" s="4" t="s">
        <v>596</v>
      </c>
      <c r="Y435" s="4" t="s">
        <v>596</v>
      </c>
      <c r="Z435" s="4" t="s">
        <v>596</v>
      </c>
      <c r="AA435" s="4" t="s">
        <v>596</v>
      </c>
      <c r="AB435" s="4" t="s">
        <v>596</v>
      </c>
      <c r="AC435" s="4" t="s">
        <v>596</v>
      </c>
      <c r="AD435" s="4" t="s">
        <v>596</v>
      </c>
      <c r="AE435" s="4" t="s">
        <v>596</v>
      </c>
      <c r="AF435" s="4" t="s">
        <v>596</v>
      </c>
    </row>
    <row r="436" spans="1:32">
      <c r="A436" s="5" t="str">
        <f>VLOOKUP(F436,[1]仓库信息!C:H,6,FALSE)</f>
        <v>天津</v>
      </c>
      <c r="B436" s="6">
        <v>43756</v>
      </c>
      <c r="C436" s="4" t="s">
        <v>1214</v>
      </c>
      <c r="D436" s="4" t="s">
        <v>406</v>
      </c>
      <c r="E436" s="4" t="s">
        <v>1215</v>
      </c>
      <c r="F436" s="4" t="s">
        <v>663</v>
      </c>
      <c r="G436" s="4" t="s">
        <v>1216</v>
      </c>
      <c r="H436" s="4" t="s">
        <v>1217</v>
      </c>
      <c r="I436" s="4" t="s">
        <v>666</v>
      </c>
      <c r="J436" s="4" t="s">
        <v>590</v>
      </c>
      <c r="K436" s="4" t="s">
        <v>1222</v>
      </c>
      <c r="L436" s="4" t="s">
        <v>1223</v>
      </c>
      <c r="M436" s="4" t="s">
        <v>638</v>
      </c>
      <c r="N436" s="4" t="s">
        <v>1224</v>
      </c>
      <c r="O436" s="4" t="s">
        <v>1118</v>
      </c>
      <c r="P436" s="4" t="s">
        <v>638</v>
      </c>
      <c r="Q436" s="4" t="s">
        <v>596</v>
      </c>
      <c r="R436" s="8">
        <v>3</v>
      </c>
      <c r="S436" s="4" t="s">
        <v>596</v>
      </c>
      <c r="T436" s="4" t="s">
        <v>596</v>
      </c>
      <c r="U436" s="4" t="s">
        <v>596</v>
      </c>
      <c r="V436" s="4" t="s">
        <v>596</v>
      </c>
      <c r="W436" s="4" t="s">
        <v>596</v>
      </c>
      <c r="X436" s="4" t="s">
        <v>596</v>
      </c>
      <c r="Y436" s="4" t="s">
        <v>596</v>
      </c>
      <c r="Z436" s="4" t="s">
        <v>596</v>
      </c>
      <c r="AA436" s="4" t="s">
        <v>596</v>
      </c>
      <c r="AB436" s="4" t="s">
        <v>596</v>
      </c>
      <c r="AC436" s="4" t="s">
        <v>596</v>
      </c>
      <c r="AD436" s="4" t="s">
        <v>596</v>
      </c>
      <c r="AE436" s="4" t="s">
        <v>596</v>
      </c>
      <c r="AF436" s="4" t="s">
        <v>596</v>
      </c>
    </row>
    <row r="437" spans="1:32">
      <c r="A437" s="5" t="str">
        <f>VLOOKUP(F437,[1]仓库信息!C:H,6,FALSE)</f>
        <v>郑州</v>
      </c>
      <c r="B437" s="6">
        <v>43756</v>
      </c>
      <c r="C437" s="4" t="s">
        <v>1214</v>
      </c>
      <c r="D437" s="4" t="s">
        <v>406</v>
      </c>
      <c r="E437" s="4" t="s">
        <v>1215</v>
      </c>
      <c r="F437" s="4" t="s">
        <v>676</v>
      </c>
      <c r="G437" s="4" t="s">
        <v>1216</v>
      </c>
      <c r="H437" s="4" t="s">
        <v>1217</v>
      </c>
      <c r="I437" s="4" t="s">
        <v>677</v>
      </c>
      <c r="J437" s="4" t="s">
        <v>590</v>
      </c>
      <c r="K437" s="4" t="s">
        <v>1101</v>
      </c>
      <c r="L437" s="4" t="s">
        <v>839</v>
      </c>
      <c r="M437" s="4" t="s">
        <v>679</v>
      </c>
      <c r="N437" s="4" t="s">
        <v>1225</v>
      </c>
      <c r="O437" s="4" t="s">
        <v>809</v>
      </c>
      <c r="P437" s="4" t="s">
        <v>679</v>
      </c>
      <c r="Q437" s="4" t="s">
        <v>596</v>
      </c>
      <c r="R437" s="8">
        <v>1</v>
      </c>
      <c r="S437" s="4" t="s">
        <v>596</v>
      </c>
      <c r="T437" s="4" t="s">
        <v>596</v>
      </c>
      <c r="U437" s="4" t="s">
        <v>596</v>
      </c>
      <c r="V437" s="4" t="s">
        <v>596</v>
      </c>
      <c r="W437" s="4" t="s">
        <v>596</v>
      </c>
      <c r="X437" s="4" t="s">
        <v>596</v>
      </c>
      <c r="Y437" s="4" t="s">
        <v>596</v>
      </c>
      <c r="Z437" s="4" t="s">
        <v>596</v>
      </c>
      <c r="AA437" s="4" t="s">
        <v>596</v>
      </c>
      <c r="AB437" s="4" t="s">
        <v>596</v>
      </c>
      <c r="AC437" s="4" t="s">
        <v>596</v>
      </c>
      <c r="AD437" s="4" t="s">
        <v>596</v>
      </c>
      <c r="AE437" s="4" t="s">
        <v>596</v>
      </c>
      <c r="AF437" s="4" t="s">
        <v>596</v>
      </c>
    </row>
    <row r="438" spans="1:32">
      <c r="A438" s="5" t="str">
        <f>VLOOKUP(F438,[1]仓库信息!C:H,6,FALSE)</f>
        <v>重庆</v>
      </c>
      <c r="B438" s="6">
        <v>43756</v>
      </c>
      <c r="C438" s="4" t="s">
        <v>1214</v>
      </c>
      <c r="D438" s="4" t="s">
        <v>406</v>
      </c>
      <c r="E438" s="4" t="s">
        <v>1215</v>
      </c>
      <c r="F438" s="4" t="s">
        <v>765</v>
      </c>
      <c r="G438" s="4" t="s">
        <v>1216</v>
      </c>
      <c r="H438" s="4" t="s">
        <v>1217</v>
      </c>
      <c r="I438" s="4" t="s">
        <v>768</v>
      </c>
      <c r="J438" s="4" t="s">
        <v>590</v>
      </c>
      <c r="K438" s="4" t="s">
        <v>637</v>
      </c>
      <c r="L438" s="4" t="s">
        <v>639</v>
      </c>
      <c r="M438" s="4" t="s">
        <v>638</v>
      </c>
      <c r="N438" s="4" t="s">
        <v>639</v>
      </c>
      <c r="O438" s="4" t="s">
        <v>736</v>
      </c>
      <c r="P438" s="4" t="s">
        <v>638</v>
      </c>
      <c r="Q438" s="4" t="s">
        <v>596</v>
      </c>
      <c r="R438" s="8">
        <v>1</v>
      </c>
      <c r="S438" s="4" t="s">
        <v>596</v>
      </c>
      <c r="T438" s="4" t="s">
        <v>596</v>
      </c>
      <c r="U438" s="4" t="s">
        <v>596</v>
      </c>
      <c r="V438" s="4" t="s">
        <v>596</v>
      </c>
      <c r="W438" s="4" t="s">
        <v>596</v>
      </c>
      <c r="X438" s="4" t="s">
        <v>596</v>
      </c>
      <c r="Y438" s="4" t="s">
        <v>596</v>
      </c>
      <c r="Z438" s="4" t="s">
        <v>596</v>
      </c>
      <c r="AA438" s="4" t="s">
        <v>596</v>
      </c>
      <c r="AB438" s="4" t="s">
        <v>596</v>
      </c>
      <c r="AC438" s="4" t="s">
        <v>596</v>
      </c>
      <c r="AD438" s="4" t="s">
        <v>596</v>
      </c>
      <c r="AE438" s="4" t="s">
        <v>596</v>
      </c>
      <c r="AF438" s="4" t="s">
        <v>596</v>
      </c>
    </row>
    <row r="439" spans="1:32">
      <c r="A439" s="5" t="str">
        <f>VLOOKUP(F439,[1]仓库信息!C:H,6,FALSE)</f>
        <v>长沙</v>
      </c>
      <c r="B439" s="6">
        <v>43756</v>
      </c>
      <c r="C439" s="4" t="s">
        <v>1214</v>
      </c>
      <c r="D439" s="4" t="s">
        <v>406</v>
      </c>
      <c r="E439" s="4" t="s">
        <v>1215</v>
      </c>
      <c r="F439" s="4" t="s">
        <v>606</v>
      </c>
      <c r="G439" s="4" t="s">
        <v>1216</v>
      </c>
      <c r="H439" s="4" t="s">
        <v>1217</v>
      </c>
      <c r="I439" s="4" t="s">
        <v>607</v>
      </c>
      <c r="J439" s="4" t="s">
        <v>590</v>
      </c>
      <c r="K439" s="4" t="s">
        <v>630</v>
      </c>
      <c r="L439" s="4" t="s">
        <v>632</v>
      </c>
      <c r="M439" s="4" t="s">
        <v>638</v>
      </c>
      <c r="N439" s="4" t="s">
        <v>632</v>
      </c>
      <c r="O439" s="4" t="s">
        <v>791</v>
      </c>
      <c r="P439" s="4" t="s">
        <v>638</v>
      </c>
      <c r="Q439" s="4" t="s">
        <v>596</v>
      </c>
      <c r="R439" s="8">
        <v>1</v>
      </c>
      <c r="S439" s="4" t="s">
        <v>596</v>
      </c>
      <c r="T439" s="4" t="s">
        <v>596</v>
      </c>
      <c r="U439" s="4" t="s">
        <v>596</v>
      </c>
      <c r="V439" s="4" t="s">
        <v>596</v>
      </c>
      <c r="W439" s="4" t="s">
        <v>646</v>
      </c>
      <c r="X439" s="4" t="s">
        <v>596</v>
      </c>
      <c r="Y439" s="4" t="s">
        <v>596</v>
      </c>
      <c r="Z439" s="4" t="s">
        <v>596</v>
      </c>
      <c r="AA439" s="4" t="s">
        <v>596</v>
      </c>
      <c r="AB439" s="4" t="s">
        <v>596</v>
      </c>
      <c r="AC439" s="4" t="s">
        <v>596</v>
      </c>
      <c r="AD439" s="4" t="s">
        <v>596</v>
      </c>
      <c r="AE439" s="4" t="s">
        <v>596</v>
      </c>
      <c r="AF439" s="4" t="s">
        <v>596</v>
      </c>
    </row>
    <row r="440" spans="1:32">
      <c r="A440" s="5" t="str">
        <f>VLOOKUP(F440,[1]仓库信息!C:H,6,FALSE)</f>
        <v>成都2</v>
      </c>
      <c r="B440" s="6">
        <v>43756</v>
      </c>
      <c r="C440" s="4" t="s">
        <v>1214</v>
      </c>
      <c r="D440" s="4" t="s">
        <v>406</v>
      </c>
      <c r="E440" s="4" t="s">
        <v>1215</v>
      </c>
      <c r="F440" s="4" t="s">
        <v>610</v>
      </c>
      <c r="G440" s="4" t="s">
        <v>1216</v>
      </c>
      <c r="H440" s="4" t="s">
        <v>1217</v>
      </c>
      <c r="I440" s="4" t="s">
        <v>611</v>
      </c>
      <c r="J440" s="4" t="s">
        <v>590</v>
      </c>
      <c r="K440" s="4" t="s">
        <v>857</v>
      </c>
      <c r="L440" s="4" t="s">
        <v>1226</v>
      </c>
      <c r="M440" s="4" t="s">
        <v>682</v>
      </c>
      <c r="N440" s="4" t="s">
        <v>1117</v>
      </c>
      <c r="O440" s="4" t="s">
        <v>1117</v>
      </c>
      <c r="P440" s="4" t="s">
        <v>596</v>
      </c>
      <c r="Q440" s="4" t="s">
        <v>596</v>
      </c>
      <c r="R440" s="8">
        <v>2</v>
      </c>
      <c r="S440" s="4" t="s">
        <v>596</v>
      </c>
      <c r="T440" s="4" t="s">
        <v>596</v>
      </c>
      <c r="U440" s="4" t="s">
        <v>596</v>
      </c>
      <c r="V440" s="4" t="s">
        <v>596</v>
      </c>
      <c r="W440" s="4" t="s">
        <v>596</v>
      </c>
      <c r="X440" s="4" t="s">
        <v>596</v>
      </c>
      <c r="Y440" s="4" t="s">
        <v>596</v>
      </c>
      <c r="Z440" s="4" t="s">
        <v>596</v>
      </c>
      <c r="AA440" s="4" t="s">
        <v>682</v>
      </c>
      <c r="AB440" s="4" t="s">
        <v>596</v>
      </c>
      <c r="AC440" s="4" t="s">
        <v>596</v>
      </c>
      <c r="AD440" s="4" t="s">
        <v>596</v>
      </c>
      <c r="AE440" s="4" t="s">
        <v>596</v>
      </c>
      <c r="AF440" s="4" t="s">
        <v>596</v>
      </c>
    </row>
    <row r="441" spans="1:32">
      <c r="A441" s="5" t="str">
        <f>VLOOKUP(F441,[1]仓库信息!C:H,6,FALSE)</f>
        <v>合肥</v>
      </c>
      <c r="B441" s="6">
        <v>43756</v>
      </c>
      <c r="C441" s="4" t="s">
        <v>1214</v>
      </c>
      <c r="D441" s="4" t="s">
        <v>406</v>
      </c>
      <c r="E441" s="4" t="s">
        <v>1215</v>
      </c>
      <c r="F441" s="4" t="s">
        <v>700</v>
      </c>
      <c r="G441" s="4" t="s">
        <v>1216</v>
      </c>
      <c r="H441" s="4" t="s">
        <v>1217</v>
      </c>
      <c r="I441" s="4" t="s">
        <v>701</v>
      </c>
      <c r="J441" s="4" t="s">
        <v>590</v>
      </c>
      <c r="K441" s="4" t="s">
        <v>1227</v>
      </c>
      <c r="L441" s="4" t="s">
        <v>1227</v>
      </c>
      <c r="M441" s="4" t="s">
        <v>596</v>
      </c>
      <c r="N441" s="4" t="s">
        <v>880</v>
      </c>
      <c r="O441" s="4" t="s">
        <v>880</v>
      </c>
      <c r="P441" s="4" t="s">
        <v>596</v>
      </c>
      <c r="Q441" s="4" t="s">
        <v>596</v>
      </c>
      <c r="R441" s="8">
        <v>4</v>
      </c>
      <c r="S441" s="4" t="s">
        <v>596</v>
      </c>
      <c r="T441" s="4" t="s">
        <v>596</v>
      </c>
      <c r="U441" s="4" t="s">
        <v>596</v>
      </c>
      <c r="V441" s="4" t="s">
        <v>596</v>
      </c>
      <c r="W441" s="4" t="s">
        <v>596</v>
      </c>
      <c r="X441" s="4" t="s">
        <v>596</v>
      </c>
      <c r="Y441" s="4" t="s">
        <v>596</v>
      </c>
      <c r="Z441" s="4" t="s">
        <v>596</v>
      </c>
      <c r="AA441" s="4" t="s">
        <v>596</v>
      </c>
      <c r="AB441" s="4" t="s">
        <v>596</v>
      </c>
      <c r="AC441" s="4" t="s">
        <v>596</v>
      </c>
      <c r="AD441" s="4" t="s">
        <v>596</v>
      </c>
      <c r="AE441" s="4" t="s">
        <v>596</v>
      </c>
      <c r="AF441" s="4" t="s">
        <v>596</v>
      </c>
    </row>
    <row r="442" spans="1:32">
      <c r="A442" s="5" t="str">
        <f>VLOOKUP(F442,[1]仓库信息!C:H,6,FALSE)</f>
        <v>杭州</v>
      </c>
      <c r="B442" s="6">
        <v>43756</v>
      </c>
      <c r="C442" s="4" t="s">
        <v>1214</v>
      </c>
      <c r="D442" s="4" t="s">
        <v>406</v>
      </c>
      <c r="E442" s="4" t="s">
        <v>1215</v>
      </c>
      <c r="F442" s="4" t="s">
        <v>614</v>
      </c>
      <c r="G442" s="4" t="s">
        <v>1216</v>
      </c>
      <c r="H442" s="4" t="s">
        <v>1217</v>
      </c>
      <c r="I442" s="4" t="s">
        <v>615</v>
      </c>
      <c r="J442" s="4" t="s">
        <v>590</v>
      </c>
      <c r="K442" s="4" t="s">
        <v>1196</v>
      </c>
      <c r="L442" s="4" t="s">
        <v>1197</v>
      </c>
      <c r="M442" s="4" t="s">
        <v>638</v>
      </c>
      <c r="N442" s="4" t="s">
        <v>1130</v>
      </c>
      <c r="O442" s="4" t="s">
        <v>1063</v>
      </c>
      <c r="P442" s="4" t="s">
        <v>638</v>
      </c>
      <c r="Q442" s="4" t="s">
        <v>596</v>
      </c>
      <c r="R442" s="8">
        <v>3</v>
      </c>
      <c r="S442" s="4" t="s">
        <v>596</v>
      </c>
      <c r="T442" s="4" t="s">
        <v>596</v>
      </c>
      <c r="U442" s="4" t="s">
        <v>596</v>
      </c>
      <c r="V442" s="4" t="s">
        <v>596</v>
      </c>
      <c r="W442" s="4" t="s">
        <v>596</v>
      </c>
      <c r="X442" s="4" t="s">
        <v>737</v>
      </c>
      <c r="Y442" s="4" t="s">
        <v>596</v>
      </c>
      <c r="Z442" s="4" t="s">
        <v>596</v>
      </c>
      <c r="AA442" s="4" t="s">
        <v>596</v>
      </c>
      <c r="AB442" s="4" t="s">
        <v>596</v>
      </c>
      <c r="AC442" s="4" t="s">
        <v>596</v>
      </c>
      <c r="AD442" s="4" t="s">
        <v>596</v>
      </c>
      <c r="AE442" s="4" t="s">
        <v>596</v>
      </c>
      <c r="AF442" s="4" t="s">
        <v>596</v>
      </c>
    </row>
    <row r="443" spans="1:32">
      <c r="A443" s="5" t="str">
        <f>VLOOKUP(F443,[1]仓库信息!C:H,6,FALSE)</f>
        <v>惠州</v>
      </c>
      <c r="B443" s="6">
        <v>43756</v>
      </c>
      <c r="C443" s="4" t="s">
        <v>1214</v>
      </c>
      <c r="D443" s="4" t="s">
        <v>406</v>
      </c>
      <c r="E443" s="4" t="s">
        <v>1215</v>
      </c>
      <c r="F443" s="4" t="s">
        <v>618</v>
      </c>
      <c r="G443" s="4" t="s">
        <v>1216</v>
      </c>
      <c r="H443" s="4" t="s">
        <v>1217</v>
      </c>
      <c r="I443" s="4" t="s">
        <v>619</v>
      </c>
      <c r="J443" s="4" t="s">
        <v>590</v>
      </c>
      <c r="K443" s="4" t="s">
        <v>1222</v>
      </c>
      <c r="L443" s="4" t="s">
        <v>955</v>
      </c>
      <c r="M443" s="4" t="s">
        <v>647</v>
      </c>
      <c r="N443" s="4" t="s">
        <v>1224</v>
      </c>
      <c r="O443" s="4" t="s">
        <v>956</v>
      </c>
      <c r="P443" s="4" t="s">
        <v>647</v>
      </c>
      <c r="Q443" s="4" t="s">
        <v>596</v>
      </c>
      <c r="R443" s="8">
        <v>3</v>
      </c>
      <c r="S443" s="4" t="s">
        <v>596</v>
      </c>
      <c r="T443" s="4" t="s">
        <v>596</v>
      </c>
      <c r="U443" s="4" t="s">
        <v>596</v>
      </c>
      <c r="V443" s="4" t="s">
        <v>596</v>
      </c>
      <c r="W443" s="4" t="s">
        <v>706</v>
      </c>
      <c r="X443" s="4" t="s">
        <v>596</v>
      </c>
      <c r="Y443" s="4" t="s">
        <v>596</v>
      </c>
      <c r="Z443" s="4" t="s">
        <v>596</v>
      </c>
      <c r="AA443" s="4" t="s">
        <v>596</v>
      </c>
      <c r="AB443" s="4" t="s">
        <v>596</v>
      </c>
      <c r="AC443" s="4" t="s">
        <v>596</v>
      </c>
      <c r="AD443" s="4" t="s">
        <v>596</v>
      </c>
      <c r="AE443" s="4" t="s">
        <v>596</v>
      </c>
      <c r="AF443" s="4" t="s">
        <v>596</v>
      </c>
    </row>
    <row r="444" spans="1:32">
      <c r="A444" s="5" t="str">
        <f>VLOOKUP(F444,[1]仓库信息!C:H,6,FALSE)</f>
        <v>江门</v>
      </c>
      <c r="B444" s="6">
        <v>43756</v>
      </c>
      <c r="C444" s="4" t="s">
        <v>1214</v>
      </c>
      <c r="D444" s="4" t="s">
        <v>406</v>
      </c>
      <c r="E444" s="4" t="s">
        <v>1215</v>
      </c>
      <c r="F444" s="4" t="s">
        <v>624</v>
      </c>
      <c r="G444" s="4" t="s">
        <v>1216</v>
      </c>
      <c r="H444" s="4" t="s">
        <v>1217</v>
      </c>
      <c r="I444" s="4" t="s">
        <v>625</v>
      </c>
      <c r="J444" s="4" t="s">
        <v>590</v>
      </c>
      <c r="K444" s="4" t="s">
        <v>801</v>
      </c>
      <c r="L444" s="4" t="s">
        <v>801</v>
      </c>
      <c r="M444" s="4" t="s">
        <v>596</v>
      </c>
      <c r="N444" s="4" t="s">
        <v>841</v>
      </c>
      <c r="O444" s="4" t="s">
        <v>841</v>
      </c>
      <c r="P444" s="4" t="s">
        <v>596</v>
      </c>
      <c r="Q444" s="4" t="s">
        <v>596</v>
      </c>
      <c r="R444" s="8">
        <v>5</v>
      </c>
      <c r="S444" s="4" t="s">
        <v>596</v>
      </c>
      <c r="T444" s="4" t="s">
        <v>596</v>
      </c>
      <c r="U444" s="4" t="s">
        <v>596</v>
      </c>
      <c r="V444" s="4" t="s">
        <v>596</v>
      </c>
      <c r="W444" s="4" t="s">
        <v>596</v>
      </c>
      <c r="X444" s="4" t="s">
        <v>596</v>
      </c>
      <c r="Y444" s="4" t="s">
        <v>596</v>
      </c>
      <c r="Z444" s="4" t="s">
        <v>596</v>
      </c>
      <c r="AA444" s="4" t="s">
        <v>596</v>
      </c>
      <c r="AB444" s="4" t="s">
        <v>596</v>
      </c>
      <c r="AC444" s="4" t="s">
        <v>596</v>
      </c>
      <c r="AD444" s="4" t="s">
        <v>596</v>
      </c>
      <c r="AE444" s="4" t="s">
        <v>596</v>
      </c>
      <c r="AF444" s="4" t="s">
        <v>596</v>
      </c>
    </row>
    <row r="445" spans="1:32">
      <c r="A445" s="5" t="str">
        <f>VLOOKUP(F445,[1]仓库信息!C:H,6,FALSE)</f>
        <v>南昌</v>
      </c>
      <c r="B445" s="6">
        <v>43756</v>
      </c>
      <c r="C445" s="4" t="s">
        <v>1214</v>
      </c>
      <c r="D445" s="4" t="s">
        <v>406</v>
      </c>
      <c r="E445" s="4" t="s">
        <v>1215</v>
      </c>
      <c r="F445" s="4" t="s">
        <v>649</v>
      </c>
      <c r="G445" s="4" t="s">
        <v>1216</v>
      </c>
      <c r="H445" s="4" t="s">
        <v>1217</v>
      </c>
      <c r="I445" s="4" t="s">
        <v>650</v>
      </c>
      <c r="J445" s="4" t="s">
        <v>590</v>
      </c>
      <c r="K445" s="4" t="s">
        <v>670</v>
      </c>
      <c r="L445" s="4" t="s">
        <v>612</v>
      </c>
      <c r="M445" s="4" t="s">
        <v>604</v>
      </c>
      <c r="N445" s="4" t="s">
        <v>730</v>
      </c>
      <c r="O445" s="4" t="s">
        <v>722</v>
      </c>
      <c r="P445" s="4" t="s">
        <v>604</v>
      </c>
      <c r="Q445" s="4" t="s">
        <v>596</v>
      </c>
      <c r="R445" s="8">
        <v>2</v>
      </c>
      <c r="S445" s="4" t="s">
        <v>596</v>
      </c>
      <c r="T445" s="4" t="s">
        <v>596</v>
      </c>
      <c r="U445" s="4" t="s">
        <v>596</v>
      </c>
      <c r="V445" s="4" t="s">
        <v>596</v>
      </c>
      <c r="W445" s="4" t="s">
        <v>596</v>
      </c>
      <c r="X445" s="4" t="s">
        <v>736</v>
      </c>
      <c r="Y445" s="4" t="s">
        <v>596</v>
      </c>
      <c r="Z445" s="4" t="s">
        <v>596</v>
      </c>
      <c r="AA445" s="4" t="s">
        <v>596</v>
      </c>
      <c r="AB445" s="4" t="s">
        <v>596</v>
      </c>
      <c r="AC445" s="4" t="s">
        <v>596</v>
      </c>
      <c r="AD445" s="4" t="s">
        <v>596</v>
      </c>
      <c r="AE445" s="4" t="s">
        <v>596</v>
      </c>
      <c r="AF445" s="4" t="s">
        <v>596</v>
      </c>
    </row>
    <row r="446" spans="1:32">
      <c r="A446" s="5" t="str">
        <f>VLOOKUP(F446,[1]仓库信息!C:H,6,FALSE)</f>
        <v>南京</v>
      </c>
      <c r="B446" s="6">
        <v>43756</v>
      </c>
      <c r="C446" s="4" t="s">
        <v>1214</v>
      </c>
      <c r="D446" s="4" t="s">
        <v>406</v>
      </c>
      <c r="E446" s="4" t="s">
        <v>1215</v>
      </c>
      <c r="F446" s="4" t="s">
        <v>683</v>
      </c>
      <c r="G446" s="4" t="s">
        <v>1216</v>
      </c>
      <c r="H446" s="4" t="s">
        <v>1217</v>
      </c>
      <c r="I446" s="4" t="s">
        <v>684</v>
      </c>
      <c r="J446" s="4" t="s">
        <v>590</v>
      </c>
      <c r="K446" s="4" t="s">
        <v>1218</v>
      </c>
      <c r="L446" s="4" t="s">
        <v>1020</v>
      </c>
      <c r="M446" s="4" t="s">
        <v>638</v>
      </c>
      <c r="N446" s="4" t="s">
        <v>1223</v>
      </c>
      <c r="O446" s="4" t="s">
        <v>1220</v>
      </c>
      <c r="P446" s="4" t="s">
        <v>638</v>
      </c>
      <c r="Q446" s="4" t="s">
        <v>596</v>
      </c>
      <c r="R446" s="8">
        <v>3</v>
      </c>
      <c r="S446" s="4" t="s">
        <v>596</v>
      </c>
      <c r="T446" s="4" t="s">
        <v>596</v>
      </c>
      <c r="U446" s="4" t="s">
        <v>596</v>
      </c>
      <c r="V446" s="4" t="s">
        <v>596</v>
      </c>
      <c r="W446" s="4" t="s">
        <v>596</v>
      </c>
      <c r="X446" s="4" t="s">
        <v>596</v>
      </c>
      <c r="Y446" s="4" t="s">
        <v>596</v>
      </c>
      <c r="Z446" s="4" t="s">
        <v>596</v>
      </c>
      <c r="AA446" s="4" t="s">
        <v>596</v>
      </c>
      <c r="AB446" s="4" t="s">
        <v>596</v>
      </c>
      <c r="AC446" s="4" t="s">
        <v>596</v>
      </c>
      <c r="AD446" s="4" t="s">
        <v>596</v>
      </c>
      <c r="AE446" s="4" t="s">
        <v>596</v>
      </c>
      <c r="AF446" s="4" t="s">
        <v>596</v>
      </c>
    </row>
    <row r="447" spans="1:32">
      <c r="A447" s="5" t="str">
        <f>VLOOKUP(F447,[1]仓库信息!C:H,6,FALSE)</f>
        <v>沈阳</v>
      </c>
      <c r="B447" s="6">
        <v>43756</v>
      </c>
      <c r="C447" s="4" t="s">
        <v>1214</v>
      </c>
      <c r="D447" s="4" t="s">
        <v>406</v>
      </c>
      <c r="E447" s="4" t="s">
        <v>1215</v>
      </c>
      <c r="F447" s="4" t="s">
        <v>635</v>
      </c>
      <c r="G447" s="4" t="s">
        <v>1216</v>
      </c>
      <c r="H447" s="4" t="s">
        <v>1217</v>
      </c>
      <c r="I447" s="4" t="s">
        <v>636</v>
      </c>
      <c r="J447" s="4" t="s">
        <v>590</v>
      </c>
      <c r="K447" s="4" t="s">
        <v>1228</v>
      </c>
      <c r="L447" s="4" t="s">
        <v>1101</v>
      </c>
      <c r="M447" s="4" t="s">
        <v>605</v>
      </c>
      <c r="N447" s="4" t="s">
        <v>591</v>
      </c>
      <c r="O447" s="4" t="s">
        <v>839</v>
      </c>
      <c r="P447" s="4" t="s">
        <v>604</v>
      </c>
      <c r="Q447" s="4" t="s">
        <v>596</v>
      </c>
      <c r="R447" s="8">
        <v>5</v>
      </c>
      <c r="S447" s="4" t="s">
        <v>596</v>
      </c>
      <c r="T447" s="4" t="s">
        <v>596</v>
      </c>
      <c r="U447" s="4" t="s">
        <v>596</v>
      </c>
      <c r="V447" s="4" t="s">
        <v>596</v>
      </c>
      <c r="W447" s="4" t="s">
        <v>600</v>
      </c>
      <c r="X447" s="4" t="s">
        <v>596</v>
      </c>
      <c r="Y447" s="4" t="s">
        <v>596</v>
      </c>
      <c r="Z447" s="4" t="s">
        <v>596</v>
      </c>
      <c r="AA447" s="4" t="s">
        <v>593</v>
      </c>
      <c r="AB447" s="4" t="s">
        <v>596</v>
      </c>
      <c r="AC447" s="4" t="s">
        <v>596</v>
      </c>
      <c r="AD447" s="4" t="s">
        <v>596</v>
      </c>
      <c r="AE447" s="4" t="s">
        <v>596</v>
      </c>
      <c r="AF447" s="4" t="s">
        <v>596</v>
      </c>
    </row>
    <row r="448" spans="1:32">
      <c r="A448" s="5" t="str">
        <f>VLOOKUP(F448,[1]仓库信息!C:H,6,FALSE)</f>
        <v>北京</v>
      </c>
      <c r="B448" s="6">
        <v>43756</v>
      </c>
      <c r="C448" s="4" t="s">
        <v>1214</v>
      </c>
      <c r="D448" s="4" t="s">
        <v>406</v>
      </c>
      <c r="E448" s="4" t="s">
        <v>1215</v>
      </c>
      <c r="F448" s="4" t="s">
        <v>656</v>
      </c>
      <c r="G448" s="4" t="s">
        <v>1216</v>
      </c>
      <c r="H448" s="4" t="s">
        <v>1217</v>
      </c>
      <c r="I448" s="4" t="s">
        <v>657</v>
      </c>
      <c r="J448" s="4" t="s">
        <v>590</v>
      </c>
      <c r="K448" s="4" t="s">
        <v>726</v>
      </c>
      <c r="L448" s="4" t="s">
        <v>595</v>
      </c>
      <c r="M448" s="4" t="s">
        <v>658</v>
      </c>
      <c r="N448" s="4" t="s">
        <v>725</v>
      </c>
      <c r="O448" s="4" t="s">
        <v>790</v>
      </c>
      <c r="P448" s="4" t="s">
        <v>658</v>
      </c>
      <c r="Q448" s="4" t="s">
        <v>596</v>
      </c>
      <c r="R448" s="8">
        <v>1</v>
      </c>
      <c r="S448" s="4" t="s">
        <v>596</v>
      </c>
      <c r="T448" s="4" t="s">
        <v>596</v>
      </c>
      <c r="U448" s="4" t="s">
        <v>596</v>
      </c>
      <c r="V448" s="4" t="s">
        <v>596</v>
      </c>
      <c r="W448" s="4" t="s">
        <v>612</v>
      </c>
      <c r="X448" s="4" t="s">
        <v>596</v>
      </c>
      <c r="Y448" s="4" t="s">
        <v>596</v>
      </c>
      <c r="Z448" s="4" t="s">
        <v>596</v>
      </c>
      <c r="AA448" s="4" t="s">
        <v>596</v>
      </c>
      <c r="AB448" s="4" t="s">
        <v>596</v>
      </c>
      <c r="AC448" s="4" t="s">
        <v>596</v>
      </c>
      <c r="AD448" s="4" t="s">
        <v>596</v>
      </c>
      <c r="AE448" s="4" t="s">
        <v>596</v>
      </c>
      <c r="AF448" s="4" t="s">
        <v>596</v>
      </c>
    </row>
    <row r="449" spans="1:32">
      <c r="A449" s="5" t="str">
        <f>VLOOKUP(F449,[1]仓库信息!C:H,6,FALSE)</f>
        <v>嘉兴</v>
      </c>
      <c r="B449" s="6">
        <v>43756</v>
      </c>
      <c r="C449" s="4" t="s">
        <v>1214</v>
      </c>
      <c r="D449" s="4" t="s">
        <v>406</v>
      </c>
      <c r="E449" s="4" t="s">
        <v>1215</v>
      </c>
      <c r="F449" s="4" t="s">
        <v>739</v>
      </c>
      <c r="G449" s="4" t="s">
        <v>1216</v>
      </c>
      <c r="H449" s="4" t="s">
        <v>1217</v>
      </c>
      <c r="I449" s="4" t="s">
        <v>740</v>
      </c>
      <c r="J449" s="4" t="s">
        <v>590</v>
      </c>
      <c r="K449" s="4" t="s">
        <v>860</v>
      </c>
      <c r="L449" s="4" t="s">
        <v>860</v>
      </c>
      <c r="M449" s="4" t="s">
        <v>596</v>
      </c>
      <c r="N449" s="4" t="s">
        <v>1124</v>
      </c>
      <c r="O449" s="4" t="s">
        <v>1124</v>
      </c>
      <c r="P449" s="4" t="s">
        <v>596</v>
      </c>
      <c r="Q449" s="4" t="s">
        <v>596</v>
      </c>
      <c r="R449" s="8">
        <v>1</v>
      </c>
      <c r="S449" s="4" t="s">
        <v>596</v>
      </c>
      <c r="T449" s="4" t="s">
        <v>596</v>
      </c>
      <c r="U449" s="4" t="s">
        <v>596</v>
      </c>
      <c r="V449" s="4" t="s">
        <v>596</v>
      </c>
      <c r="W449" s="4" t="s">
        <v>596</v>
      </c>
      <c r="X449" s="4" t="s">
        <v>596</v>
      </c>
      <c r="Y449" s="4" t="s">
        <v>596</v>
      </c>
      <c r="Z449" s="4" t="s">
        <v>596</v>
      </c>
      <c r="AA449" s="4" t="s">
        <v>596</v>
      </c>
      <c r="AB449" s="4" t="s">
        <v>596</v>
      </c>
      <c r="AC449" s="4" t="s">
        <v>596</v>
      </c>
      <c r="AD449" s="4" t="s">
        <v>596</v>
      </c>
      <c r="AE449" s="4" t="s">
        <v>596</v>
      </c>
      <c r="AF449" s="4" t="s">
        <v>596</v>
      </c>
    </row>
    <row r="450" spans="1:32">
      <c r="A450" s="5" t="str">
        <f>VLOOKUP(F450,[1]仓库信息!C:H,6,FALSE)</f>
        <v>武汉</v>
      </c>
      <c r="B450" s="6">
        <v>43756</v>
      </c>
      <c r="C450" s="4" t="s">
        <v>1214</v>
      </c>
      <c r="D450" s="4" t="s">
        <v>406</v>
      </c>
      <c r="E450" s="4" t="s">
        <v>1215</v>
      </c>
      <c r="F450" s="4" t="s">
        <v>686</v>
      </c>
      <c r="G450" s="4" t="s">
        <v>1216</v>
      </c>
      <c r="H450" s="4" t="s">
        <v>1217</v>
      </c>
      <c r="I450" s="4" t="s">
        <v>687</v>
      </c>
      <c r="J450" s="4" t="s">
        <v>590</v>
      </c>
      <c r="K450" s="4" t="s">
        <v>1142</v>
      </c>
      <c r="L450" s="4" t="s">
        <v>1142</v>
      </c>
      <c r="M450" s="4" t="s">
        <v>596</v>
      </c>
      <c r="N450" s="4" t="s">
        <v>1052</v>
      </c>
      <c r="O450" s="4" t="s">
        <v>1053</v>
      </c>
      <c r="P450" s="4" t="s">
        <v>638</v>
      </c>
      <c r="Q450" s="4" t="s">
        <v>596</v>
      </c>
      <c r="R450" s="8">
        <v>7</v>
      </c>
      <c r="S450" s="4" t="s">
        <v>596</v>
      </c>
      <c r="T450" s="4" t="s">
        <v>596</v>
      </c>
      <c r="U450" s="4" t="s">
        <v>638</v>
      </c>
      <c r="V450" s="4" t="s">
        <v>596</v>
      </c>
      <c r="W450" s="4" t="s">
        <v>596</v>
      </c>
      <c r="X450" s="4" t="s">
        <v>738</v>
      </c>
      <c r="Y450" s="4" t="s">
        <v>596</v>
      </c>
      <c r="Z450" s="4" t="s">
        <v>596</v>
      </c>
      <c r="AA450" s="4" t="s">
        <v>596</v>
      </c>
      <c r="AB450" s="4" t="s">
        <v>596</v>
      </c>
      <c r="AC450" s="4" t="s">
        <v>596</v>
      </c>
      <c r="AD450" s="4" t="s">
        <v>596</v>
      </c>
      <c r="AE450" s="4" t="s">
        <v>596</v>
      </c>
      <c r="AF450" s="4" t="s">
        <v>596</v>
      </c>
    </row>
    <row r="451" spans="1:32">
      <c r="A451" s="5" t="str">
        <f>VLOOKUP(F451,[1]仓库信息!C:H,6,FALSE)</f>
        <v>济南</v>
      </c>
      <c r="B451" s="6">
        <v>43756</v>
      </c>
      <c r="C451" s="4" t="s">
        <v>1214</v>
      </c>
      <c r="D451" s="4" t="s">
        <v>406</v>
      </c>
      <c r="E451" s="4" t="s">
        <v>1215</v>
      </c>
      <c r="F451" s="4" t="s">
        <v>640</v>
      </c>
      <c r="G451" s="4" t="s">
        <v>1216</v>
      </c>
      <c r="H451" s="4" t="s">
        <v>1217</v>
      </c>
      <c r="I451" s="4" t="s">
        <v>641</v>
      </c>
      <c r="J451" s="4" t="s">
        <v>590</v>
      </c>
      <c r="K451" s="4" t="s">
        <v>608</v>
      </c>
      <c r="L451" s="4" t="s">
        <v>622</v>
      </c>
      <c r="M451" s="4" t="s">
        <v>638</v>
      </c>
      <c r="N451" s="4" t="s">
        <v>622</v>
      </c>
      <c r="O451" s="4" t="s">
        <v>798</v>
      </c>
      <c r="P451" s="4" t="s">
        <v>638</v>
      </c>
      <c r="Q451" s="4" t="s">
        <v>596</v>
      </c>
      <c r="R451" s="8">
        <v>1</v>
      </c>
      <c r="S451" s="4" t="s">
        <v>596</v>
      </c>
      <c r="T451" s="4" t="s">
        <v>596</v>
      </c>
      <c r="U451" s="4" t="s">
        <v>596</v>
      </c>
      <c r="V451" s="4" t="s">
        <v>596</v>
      </c>
      <c r="W451" s="4" t="s">
        <v>596</v>
      </c>
      <c r="X451" s="4" t="s">
        <v>596</v>
      </c>
      <c r="Y451" s="4" t="s">
        <v>596</v>
      </c>
      <c r="Z451" s="4" t="s">
        <v>596</v>
      </c>
      <c r="AA451" s="4" t="s">
        <v>596</v>
      </c>
      <c r="AB451" s="4" t="s">
        <v>596</v>
      </c>
      <c r="AC451" s="4" t="s">
        <v>596</v>
      </c>
      <c r="AD451" s="4" t="s">
        <v>596</v>
      </c>
      <c r="AE451" s="4" t="s">
        <v>596</v>
      </c>
      <c r="AF451" s="4" t="s">
        <v>596</v>
      </c>
    </row>
    <row r="452" spans="1:32">
      <c r="A452" s="5" t="str">
        <f>VLOOKUP(F452,[1]仓库信息!C:H,6,FALSE)</f>
        <v>金华</v>
      </c>
      <c r="B452" s="6">
        <v>43756</v>
      </c>
      <c r="C452" s="4" t="s">
        <v>1214</v>
      </c>
      <c r="D452" s="4" t="s">
        <v>406</v>
      </c>
      <c r="E452" s="4" t="s">
        <v>1215</v>
      </c>
      <c r="F452" s="4" t="s">
        <v>688</v>
      </c>
      <c r="G452" s="4" t="s">
        <v>1216</v>
      </c>
      <c r="H452" s="4" t="s">
        <v>1217</v>
      </c>
      <c r="I452" s="4" t="s">
        <v>689</v>
      </c>
      <c r="J452" s="4" t="s">
        <v>590</v>
      </c>
      <c r="K452" s="4" t="s">
        <v>1141</v>
      </c>
      <c r="L452" s="4" t="s">
        <v>1139</v>
      </c>
      <c r="M452" s="4" t="s">
        <v>658</v>
      </c>
      <c r="N452" s="4" t="s">
        <v>1120</v>
      </c>
      <c r="O452" s="4" t="s">
        <v>1229</v>
      </c>
      <c r="P452" s="4" t="s">
        <v>658</v>
      </c>
      <c r="Q452" s="4" t="s">
        <v>596</v>
      </c>
      <c r="R452" s="8">
        <v>3</v>
      </c>
      <c r="S452" s="4" t="s">
        <v>596</v>
      </c>
      <c r="T452" s="4" t="s">
        <v>596</v>
      </c>
      <c r="U452" s="4" t="s">
        <v>596</v>
      </c>
      <c r="V452" s="4" t="s">
        <v>596</v>
      </c>
      <c r="W452" s="4" t="s">
        <v>658</v>
      </c>
      <c r="X452" s="4" t="s">
        <v>596</v>
      </c>
      <c r="Y452" s="4" t="s">
        <v>596</v>
      </c>
      <c r="Z452" s="4" t="s">
        <v>596</v>
      </c>
      <c r="AA452" s="4" t="s">
        <v>596</v>
      </c>
      <c r="AB452" s="4" t="s">
        <v>596</v>
      </c>
      <c r="AC452" s="4" t="s">
        <v>596</v>
      </c>
      <c r="AD452" s="4" t="s">
        <v>596</v>
      </c>
      <c r="AE452" s="4" t="s">
        <v>596</v>
      </c>
      <c r="AF452" s="4" t="s">
        <v>596</v>
      </c>
    </row>
    <row r="453" spans="1:32">
      <c r="A453" s="5" t="str">
        <f>VLOOKUP(F453,[1]仓库信息!C:H,6,FALSE)</f>
        <v>青岛</v>
      </c>
      <c r="B453" s="6">
        <v>43756</v>
      </c>
      <c r="C453" s="4" t="s">
        <v>1214</v>
      </c>
      <c r="D453" s="4" t="s">
        <v>406</v>
      </c>
      <c r="E453" s="4" t="s">
        <v>1215</v>
      </c>
      <c r="F453" s="4" t="s">
        <v>659</v>
      </c>
      <c r="G453" s="4" t="s">
        <v>1216</v>
      </c>
      <c r="H453" s="4" t="s">
        <v>1217</v>
      </c>
      <c r="I453" s="4" t="s">
        <v>660</v>
      </c>
      <c r="J453" s="4" t="s">
        <v>590</v>
      </c>
      <c r="K453" s="4" t="s">
        <v>731</v>
      </c>
      <c r="L453" s="4" t="s">
        <v>743</v>
      </c>
      <c r="M453" s="4" t="s">
        <v>682</v>
      </c>
      <c r="N453" s="4" t="s">
        <v>743</v>
      </c>
      <c r="O453" s="4" t="s">
        <v>733</v>
      </c>
      <c r="P453" s="4" t="s">
        <v>638</v>
      </c>
      <c r="Q453" s="4" t="s">
        <v>596</v>
      </c>
      <c r="R453" s="8">
        <v>1</v>
      </c>
      <c r="S453" s="4" t="s">
        <v>596</v>
      </c>
      <c r="T453" s="4" t="s">
        <v>596</v>
      </c>
      <c r="U453" s="4" t="s">
        <v>596</v>
      </c>
      <c r="V453" s="4" t="s">
        <v>596</v>
      </c>
      <c r="W453" s="4" t="s">
        <v>713</v>
      </c>
      <c r="X453" s="4" t="s">
        <v>596</v>
      </c>
      <c r="Y453" s="4" t="s">
        <v>596</v>
      </c>
      <c r="Z453" s="4" t="s">
        <v>596</v>
      </c>
      <c r="AA453" s="4" t="s">
        <v>604</v>
      </c>
      <c r="AB453" s="4" t="s">
        <v>596</v>
      </c>
      <c r="AC453" s="4" t="s">
        <v>596</v>
      </c>
      <c r="AD453" s="4" t="s">
        <v>596</v>
      </c>
      <c r="AE453" s="4" t="s">
        <v>596</v>
      </c>
      <c r="AF453" s="4" t="s">
        <v>596</v>
      </c>
    </row>
    <row r="454" spans="1:32">
      <c r="A454" s="5" t="str">
        <f>VLOOKUP(F454,[1]仓库信息!C:H,6,FALSE)</f>
        <v>无锡</v>
      </c>
      <c r="B454" s="6">
        <v>43756</v>
      </c>
      <c r="C454" s="4" t="s">
        <v>1214</v>
      </c>
      <c r="D454" s="4" t="s">
        <v>406</v>
      </c>
      <c r="E454" s="4" t="s">
        <v>1215</v>
      </c>
      <c r="F454" s="4" t="s">
        <v>692</v>
      </c>
      <c r="G454" s="4" t="s">
        <v>1216</v>
      </c>
      <c r="H454" s="4" t="s">
        <v>1217</v>
      </c>
      <c r="I454" s="4" t="s">
        <v>693</v>
      </c>
      <c r="J454" s="4" t="s">
        <v>590</v>
      </c>
      <c r="K454" s="4" t="s">
        <v>860</v>
      </c>
      <c r="L454" s="4" t="s">
        <v>1121</v>
      </c>
      <c r="M454" s="4" t="s">
        <v>593</v>
      </c>
      <c r="N454" s="4" t="s">
        <v>1058</v>
      </c>
      <c r="O454" s="4" t="s">
        <v>1007</v>
      </c>
      <c r="P454" s="4" t="s">
        <v>716</v>
      </c>
      <c r="Q454" s="4" t="s">
        <v>596</v>
      </c>
      <c r="R454" s="8">
        <v>6</v>
      </c>
      <c r="S454" s="4" t="s">
        <v>596</v>
      </c>
      <c r="T454" s="4" t="s">
        <v>596</v>
      </c>
      <c r="U454" s="4" t="s">
        <v>596</v>
      </c>
      <c r="V454" s="4" t="s">
        <v>596</v>
      </c>
      <c r="W454" s="4" t="s">
        <v>596</v>
      </c>
      <c r="X454" s="4" t="s">
        <v>1230</v>
      </c>
      <c r="Y454" s="4" t="s">
        <v>596</v>
      </c>
      <c r="Z454" s="4" t="s">
        <v>596</v>
      </c>
      <c r="AA454" s="4" t="s">
        <v>596</v>
      </c>
      <c r="AB454" s="4" t="s">
        <v>638</v>
      </c>
      <c r="AC454" s="4" t="s">
        <v>638</v>
      </c>
      <c r="AD454" s="4" t="s">
        <v>596</v>
      </c>
      <c r="AE454" s="4" t="s">
        <v>596</v>
      </c>
      <c r="AF454" s="4" t="s">
        <v>596</v>
      </c>
    </row>
    <row r="455" spans="1:32">
      <c r="A455" s="5" t="str">
        <f>VLOOKUP(F455,[1]仓库信息!C:H,6,FALSE)</f>
        <v>西安</v>
      </c>
      <c r="B455" s="6">
        <v>43756</v>
      </c>
      <c r="C455" s="4" t="s">
        <v>1214</v>
      </c>
      <c r="D455" s="4" t="s">
        <v>406</v>
      </c>
      <c r="E455" s="4" t="s">
        <v>1215</v>
      </c>
      <c r="F455" s="4" t="s">
        <v>694</v>
      </c>
      <c r="G455" s="4" t="s">
        <v>1216</v>
      </c>
      <c r="H455" s="4" t="s">
        <v>1217</v>
      </c>
      <c r="I455" s="4" t="s">
        <v>695</v>
      </c>
      <c r="J455" s="4" t="s">
        <v>590</v>
      </c>
      <c r="K455" s="4" t="s">
        <v>623</v>
      </c>
      <c r="L455" s="4" t="s">
        <v>827</v>
      </c>
      <c r="M455" s="4" t="s">
        <v>638</v>
      </c>
      <c r="N455" s="4" t="s">
        <v>1101</v>
      </c>
      <c r="O455" s="4" t="s">
        <v>1225</v>
      </c>
      <c r="P455" s="4" t="s">
        <v>638</v>
      </c>
      <c r="Q455" s="4" t="s">
        <v>596</v>
      </c>
      <c r="R455" s="8">
        <v>2</v>
      </c>
      <c r="S455" s="4" t="s">
        <v>596</v>
      </c>
      <c r="T455" s="4" t="s">
        <v>596</v>
      </c>
      <c r="U455" s="4" t="s">
        <v>596</v>
      </c>
      <c r="V455" s="4" t="s">
        <v>596</v>
      </c>
      <c r="W455" s="4" t="s">
        <v>596</v>
      </c>
      <c r="X455" s="4" t="s">
        <v>596</v>
      </c>
      <c r="Y455" s="4" t="s">
        <v>596</v>
      </c>
      <c r="Z455" s="4" t="s">
        <v>596</v>
      </c>
      <c r="AA455" s="4" t="s">
        <v>596</v>
      </c>
      <c r="AB455" s="4" t="s">
        <v>596</v>
      </c>
      <c r="AC455" s="4" t="s">
        <v>596</v>
      </c>
      <c r="AD455" s="4" t="s">
        <v>596</v>
      </c>
      <c r="AE455" s="4" t="s">
        <v>596</v>
      </c>
      <c r="AF455" s="4" t="s">
        <v>596</v>
      </c>
    </row>
    <row r="456" spans="1:32">
      <c r="A456" s="5" t="str">
        <f>VLOOKUP(F456,[1]仓库信息!C:H,6,FALSE)</f>
        <v>武汉</v>
      </c>
      <c r="B456" s="6">
        <v>43756</v>
      </c>
      <c r="C456" s="4" t="s">
        <v>1231</v>
      </c>
      <c r="D456" s="4" t="s">
        <v>1232</v>
      </c>
      <c r="E456" s="4" t="s">
        <v>1233</v>
      </c>
      <c r="F456" s="4" t="s">
        <v>686</v>
      </c>
      <c r="G456" s="4" t="s">
        <v>1234</v>
      </c>
      <c r="H456" s="4" t="s">
        <v>1235</v>
      </c>
      <c r="I456" s="4" t="s">
        <v>687</v>
      </c>
      <c r="J456" s="4" t="s">
        <v>590</v>
      </c>
      <c r="K456" s="4" t="s">
        <v>593</v>
      </c>
      <c r="L456" s="4" t="s">
        <v>593</v>
      </c>
      <c r="M456" s="4" t="s">
        <v>596</v>
      </c>
      <c r="N456" s="4" t="s">
        <v>651</v>
      </c>
      <c r="O456" s="4" t="s">
        <v>651</v>
      </c>
      <c r="P456" s="4" t="s">
        <v>596</v>
      </c>
      <c r="Q456" s="4" t="s">
        <v>596</v>
      </c>
      <c r="R456" s="8">
        <v>1</v>
      </c>
      <c r="S456" s="4" t="s">
        <v>596</v>
      </c>
      <c r="T456" s="4" t="s">
        <v>596</v>
      </c>
      <c r="U456" s="4" t="s">
        <v>596</v>
      </c>
      <c r="V456" s="4" t="s">
        <v>596</v>
      </c>
      <c r="W456" s="4" t="s">
        <v>596</v>
      </c>
      <c r="X456" s="4" t="s">
        <v>596</v>
      </c>
      <c r="Y456" s="4" t="s">
        <v>596</v>
      </c>
      <c r="Z456" s="4" t="s">
        <v>596</v>
      </c>
      <c r="AA456" s="4" t="s">
        <v>596</v>
      </c>
      <c r="AB456" s="4" t="s">
        <v>596</v>
      </c>
      <c r="AC456" s="4" t="s">
        <v>596</v>
      </c>
      <c r="AD456" s="4" t="s">
        <v>596</v>
      </c>
      <c r="AE456" s="4" t="s">
        <v>596</v>
      </c>
      <c r="AF456" s="4" t="s">
        <v>596</v>
      </c>
    </row>
    <row r="457" spans="1:32">
      <c r="A457" s="5" t="str">
        <f>VLOOKUP(F457,[1]仓库信息!C:H,6,FALSE)</f>
        <v>金华</v>
      </c>
      <c r="B457" s="6">
        <v>43756</v>
      </c>
      <c r="C457" s="4" t="s">
        <v>1231</v>
      </c>
      <c r="D457" s="4" t="s">
        <v>1232</v>
      </c>
      <c r="E457" s="4" t="s">
        <v>1233</v>
      </c>
      <c r="F457" s="4" t="s">
        <v>688</v>
      </c>
      <c r="G457" s="4" t="s">
        <v>1234</v>
      </c>
      <c r="H457" s="4" t="s">
        <v>1235</v>
      </c>
      <c r="I457" s="4" t="s">
        <v>689</v>
      </c>
      <c r="J457" s="4" t="s">
        <v>590</v>
      </c>
      <c r="K457" s="4" t="s">
        <v>601</v>
      </c>
      <c r="L457" s="4" t="s">
        <v>601</v>
      </c>
      <c r="M457" s="4" t="s">
        <v>596</v>
      </c>
      <c r="N457" s="4" t="s">
        <v>713</v>
      </c>
      <c r="O457" s="4" t="s">
        <v>713</v>
      </c>
      <c r="P457" s="4" t="s">
        <v>596</v>
      </c>
      <c r="Q457" s="4" t="s">
        <v>596</v>
      </c>
      <c r="R457" s="8">
        <v>1</v>
      </c>
      <c r="S457" s="4" t="s">
        <v>596</v>
      </c>
      <c r="T457" s="4" t="s">
        <v>596</v>
      </c>
      <c r="U457" s="4" t="s">
        <v>596</v>
      </c>
      <c r="V457" s="4" t="s">
        <v>596</v>
      </c>
      <c r="W457" s="4" t="s">
        <v>596</v>
      </c>
      <c r="X457" s="4" t="s">
        <v>596</v>
      </c>
      <c r="Y457" s="4" t="s">
        <v>596</v>
      </c>
      <c r="Z457" s="4" t="s">
        <v>596</v>
      </c>
      <c r="AA457" s="4" t="s">
        <v>596</v>
      </c>
      <c r="AB457" s="4" t="s">
        <v>596</v>
      </c>
      <c r="AC457" s="4" t="s">
        <v>596</v>
      </c>
      <c r="AD457" s="4" t="s">
        <v>596</v>
      </c>
      <c r="AE457" s="4" t="s">
        <v>596</v>
      </c>
      <c r="AF457" s="4" t="s">
        <v>596</v>
      </c>
    </row>
    <row r="458" spans="1:32">
      <c r="A458" s="5" t="str">
        <f>VLOOKUP(F458,[1]仓库信息!C:H,6,FALSE)</f>
        <v>嘉定</v>
      </c>
      <c r="B458" s="6">
        <v>43756</v>
      </c>
      <c r="C458" s="4" t="s">
        <v>1236</v>
      </c>
      <c r="D458" s="4" t="s">
        <v>1237</v>
      </c>
      <c r="E458" s="4" t="s">
        <v>1238</v>
      </c>
      <c r="F458" s="4" t="s">
        <v>586</v>
      </c>
      <c r="G458" s="4" t="s">
        <v>1239</v>
      </c>
      <c r="H458" s="4" t="s">
        <v>1240</v>
      </c>
      <c r="I458" s="4" t="s">
        <v>589</v>
      </c>
      <c r="J458" s="4" t="s">
        <v>590</v>
      </c>
      <c r="K458" s="4" t="s">
        <v>715</v>
      </c>
      <c r="L458" s="4" t="s">
        <v>675</v>
      </c>
      <c r="M458" s="4" t="s">
        <v>621</v>
      </c>
      <c r="N458" s="4" t="s">
        <v>769</v>
      </c>
      <c r="O458" s="4" t="s">
        <v>792</v>
      </c>
      <c r="P458" s="4" t="s">
        <v>621</v>
      </c>
      <c r="Q458" s="4" t="s">
        <v>596</v>
      </c>
      <c r="R458" s="8">
        <v>1</v>
      </c>
      <c r="S458" s="4" t="s">
        <v>596</v>
      </c>
      <c r="T458" s="4" t="s">
        <v>596</v>
      </c>
      <c r="U458" s="4" t="s">
        <v>596</v>
      </c>
      <c r="V458" s="4" t="s">
        <v>596</v>
      </c>
      <c r="W458" s="4" t="s">
        <v>596</v>
      </c>
      <c r="X458" s="4" t="s">
        <v>596</v>
      </c>
      <c r="Y458" s="4" t="s">
        <v>596</v>
      </c>
      <c r="Z458" s="4" t="s">
        <v>596</v>
      </c>
      <c r="AA458" s="4" t="s">
        <v>596</v>
      </c>
      <c r="AB458" s="4" t="s">
        <v>596</v>
      </c>
      <c r="AC458" s="4" t="s">
        <v>596</v>
      </c>
      <c r="AD458" s="4" t="s">
        <v>596</v>
      </c>
      <c r="AE458" s="4" t="s">
        <v>596</v>
      </c>
      <c r="AF458" s="4" t="s">
        <v>596</v>
      </c>
    </row>
    <row r="459" spans="1:32">
      <c r="A459" s="5" t="str">
        <f>VLOOKUP(F459,[1]仓库信息!C:H,6,FALSE)</f>
        <v>广州</v>
      </c>
      <c r="B459" s="6">
        <v>43756</v>
      </c>
      <c r="C459" s="4" t="s">
        <v>1236</v>
      </c>
      <c r="D459" s="4" t="s">
        <v>1237</v>
      </c>
      <c r="E459" s="4" t="s">
        <v>1238</v>
      </c>
      <c r="F459" s="4" t="s">
        <v>597</v>
      </c>
      <c r="G459" s="4" t="s">
        <v>1239</v>
      </c>
      <c r="H459" s="4" t="s">
        <v>1240</v>
      </c>
      <c r="I459" s="4" t="s">
        <v>598</v>
      </c>
      <c r="J459" s="4" t="s">
        <v>590</v>
      </c>
      <c r="K459" s="4" t="s">
        <v>799</v>
      </c>
      <c r="L459" s="4" t="s">
        <v>755</v>
      </c>
      <c r="M459" s="4" t="s">
        <v>593</v>
      </c>
      <c r="N459" s="4" t="s">
        <v>755</v>
      </c>
      <c r="O459" s="4" t="s">
        <v>756</v>
      </c>
      <c r="P459" s="4" t="s">
        <v>638</v>
      </c>
      <c r="Q459" s="4" t="s">
        <v>596</v>
      </c>
      <c r="R459" s="8">
        <v>1</v>
      </c>
      <c r="S459" s="4" t="s">
        <v>596</v>
      </c>
      <c r="T459" s="4" t="s">
        <v>596</v>
      </c>
      <c r="U459" s="4" t="s">
        <v>596</v>
      </c>
      <c r="V459" s="4" t="s">
        <v>596</v>
      </c>
      <c r="W459" s="4" t="s">
        <v>646</v>
      </c>
      <c r="X459" s="4" t="s">
        <v>596</v>
      </c>
      <c r="Y459" s="4" t="s">
        <v>596</v>
      </c>
      <c r="Z459" s="4" t="s">
        <v>596</v>
      </c>
      <c r="AA459" s="4" t="s">
        <v>651</v>
      </c>
      <c r="AB459" s="4" t="s">
        <v>596</v>
      </c>
      <c r="AC459" s="4" t="s">
        <v>596</v>
      </c>
      <c r="AD459" s="4" t="s">
        <v>596</v>
      </c>
      <c r="AE459" s="4" t="s">
        <v>596</v>
      </c>
      <c r="AF459" s="4" t="s">
        <v>596</v>
      </c>
    </row>
    <row r="460" spans="1:32">
      <c r="A460" s="5" t="str">
        <f>VLOOKUP(F460,[1]仓库信息!C:H,6,FALSE)</f>
        <v>成都2</v>
      </c>
      <c r="B460" s="6">
        <v>43756</v>
      </c>
      <c r="C460" s="4" t="s">
        <v>1236</v>
      </c>
      <c r="D460" s="4" t="s">
        <v>1237</v>
      </c>
      <c r="E460" s="4" t="s">
        <v>1238</v>
      </c>
      <c r="F460" s="4" t="s">
        <v>610</v>
      </c>
      <c r="G460" s="4" t="s">
        <v>1239</v>
      </c>
      <c r="H460" s="4" t="s">
        <v>1240</v>
      </c>
      <c r="I460" s="4" t="s">
        <v>611</v>
      </c>
      <c r="J460" s="4" t="s">
        <v>590</v>
      </c>
      <c r="K460" s="4" t="s">
        <v>727</v>
      </c>
      <c r="L460" s="4" t="s">
        <v>592</v>
      </c>
      <c r="M460" s="4" t="s">
        <v>638</v>
      </c>
      <c r="N460" s="4" t="s">
        <v>592</v>
      </c>
      <c r="O460" s="4" t="s">
        <v>592</v>
      </c>
      <c r="P460" s="4" t="s">
        <v>596</v>
      </c>
      <c r="Q460" s="4" t="s">
        <v>596</v>
      </c>
      <c r="R460" s="8">
        <v>1</v>
      </c>
      <c r="S460" s="4" t="s">
        <v>596</v>
      </c>
      <c r="T460" s="4" t="s">
        <v>638</v>
      </c>
      <c r="U460" s="4" t="s">
        <v>596</v>
      </c>
      <c r="V460" s="4" t="s">
        <v>596</v>
      </c>
      <c r="W460" s="4" t="s">
        <v>596</v>
      </c>
      <c r="X460" s="4" t="s">
        <v>596</v>
      </c>
      <c r="Y460" s="4" t="s">
        <v>596</v>
      </c>
      <c r="Z460" s="4" t="s">
        <v>596</v>
      </c>
      <c r="AA460" s="4" t="s">
        <v>638</v>
      </c>
      <c r="AB460" s="4" t="s">
        <v>596</v>
      </c>
      <c r="AC460" s="4" t="s">
        <v>596</v>
      </c>
      <c r="AD460" s="4" t="s">
        <v>596</v>
      </c>
      <c r="AE460" s="4" t="s">
        <v>596</v>
      </c>
      <c r="AF460" s="4" t="s">
        <v>596</v>
      </c>
    </row>
    <row r="461" spans="1:32">
      <c r="A461" s="5" t="str">
        <f>VLOOKUP(F461,[1]仓库信息!C:H,6,FALSE)</f>
        <v>惠州</v>
      </c>
      <c r="B461" s="6">
        <v>43756</v>
      </c>
      <c r="C461" s="4" t="s">
        <v>1236</v>
      </c>
      <c r="D461" s="4" t="s">
        <v>1237</v>
      </c>
      <c r="E461" s="4" t="s">
        <v>1238</v>
      </c>
      <c r="F461" s="4" t="s">
        <v>618</v>
      </c>
      <c r="G461" s="4" t="s">
        <v>1239</v>
      </c>
      <c r="H461" s="4" t="s">
        <v>1240</v>
      </c>
      <c r="I461" s="4" t="s">
        <v>619</v>
      </c>
      <c r="J461" s="4" t="s">
        <v>590</v>
      </c>
      <c r="K461" s="4" t="s">
        <v>594</v>
      </c>
      <c r="L461" s="4" t="s">
        <v>839</v>
      </c>
      <c r="M461" s="4" t="s">
        <v>638</v>
      </c>
      <c r="N461" s="4" t="s">
        <v>839</v>
      </c>
      <c r="O461" s="4" t="s">
        <v>809</v>
      </c>
      <c r="P461" s="4" t="s">
        <v>638</v>
      </c>
      <c r="Q461" s="4" t="s">
        <v>596</v>
      </c>
      <c r="R461" s="8">
        <v>1</v>
      </c>
      <c r="S461" s="4" t="s">
        <v>596</v>
      </c>
      <c r="T461" s="4" t="s">
        <v>596</v>
      </c>
      <c r="U461" s="4" t="s">
        <v>596</v>
      </c>
      <c r="V461" s="4" t="s">
        <v>596</v>
      </c>
      <c r="W461" s="4" t="s">
        <v>596</v>
      </c>
      <c r="X461" s="4" t="s">
        <v>596</v>
      </c>
      <c r="Y461" s="4" t="s">
        <v>596</v>
      </c>
      <c r="Z461" s="4" t="s">
        <v>596</v>
      </c>
      <c r="AA461" s="4" t="s">
        <v>596</v>
      </c>
      <c r="AB461" s="4" t="s">
        <v>596</v>
      </c>
      <c r="AC461" s="4" t="s">
        <v>596</v>
      </c>
      <c r="AD461" s="4" t="s">
        <v>596</v>
      </c>
      <c r="AE461" s="4" t="s">
        <v>596</v>
      </c>
      <c r="AF461" s="4" t="s">
        <v>596</v>
      </c>
    </row>
    <row r="462" spans="1:32">
      <c r="A462" s="5" t="str">
        <f>VLOOKUP(F462,[1]仓库信息!C:H,6,FALSE)</f>
        <v>杭州</v>
      </c>
      <c r="B462" s="6">
        <v>43756</v>
      </c>
      <c r="C462" s="4" t="s">
        <v>1241</v>
      </c>
      <c r="D462" s="4" t="s">
        <v>1242</v>
      </c>
      <c r="E462" s="4" t="s">
        <v>1243</v>
      </c>
      <c r="F462" s="4" t="s">
        <v>614</v>
      </c>
      <c r="G462" s="4" t="s">
        <v>1244</v>
      </c>
      <c r="H462" s="4" t="s">
        <v>1245</v>
      </c>
      <c r="I462" s="4" t="s">
        <v>615</v>
      </c>
      <c r="J462" s="4" t="s">
        <v>590</v>
      </c>
      <c r="K462" s="4" t="s">
        <v>682</v>
      </c>
      <c r="L462" s="4" t="s">
        <v>682</v>
      </c>
      <c r="M462" s="4" t="s">
        <v>596</v>
      </c>
      <c r="N462" s="4" t="s">
        <v>604</v>
      </c>
      <c r="O462" s="4" t="s">
        <v>604</v>
      </c>
      <c r="P462" s="4" t="s">
        <v>596</v>
      </c>
      <c r="Q462" s="4" t="s">
        <v>596</v>
      </c>
      <c r="R462" s="8">
        <v>1</v>
      </c>
      <c r="S462" s="4" t="s">
        <v>596</v>
      </c>
      <c r="T462" s="4" t="s">
        <v>596</v>
      </c>
      <c r="U462" s="4" t="s">
        <v>596</v>
      </c>
      <c r="V462" s="4" t="s">
        <v>596</v>
      </c>
      <c r="W462" s="4" t="s">
        <v>596</v>
      </c>
      <c r="X462" s="4" t="s">
        <v>596</v>
      </c>
      <c r="Y462" s="4" t="s">
        <v>596</v>
      </c>
      <c r="Z462" s="4" t="s">
        <v>596</v>
      </c>
      <c r="AA462" s="4" t="s">
        <v>596</v>
      </c>
      <c r="AB462" s="4" t="s">
        <v>596</v>
      </c>
      <c r="AC462" s="4" t="s">
        <v>596</v>
      </c>
      <c r="AD462" s="4" t="s">
        <v>596</v>
      </c>
      <c r="AE462" s="4" t="s">
        <v>596</v>
      </c>
      <c r="AF462" s="4" t="s">
        <v>596</v>
      </c>
    </row>
    <row r="463" spans="1:32">
      <c r="A463" s="5" t="str">
        <f>VLOOKUP(F463,[1]仓库信息!C:H,6,FALSE)</f>
        <v>金华</v>
      </c>
      <c r="B463" s="6">
        <v>43756</v>
      </c>
      <c r="C463" s="4" t="s">
        <v>1241</v>
      </c>
      <c r="D463" s="4" t="s">
        <v>1242</v>
      </c>
      <c r="E463" s="4" t="s">
        <v>1243</v>
      </c>
      <c r="F463" s="4" t="s">
        <v>688</v>
      </c>
      <c r="G463" s="4" t="s">
        <v>1244</v>
      </c>
      <c r="H463" s="4" t="s">
        <v>1245</v>
      </c>
      <c r="I463" s="4" t="s">
        <v>689</v>
      </c>
      <c r="J463" s="4" t="s">
        <v>590</v>
      </c>
      <c r="K463" s="4" t="s">
        <v>682</v>
      </c>
      <c r="L463" s="4" t="s">
        <v>682</v>
      </c>
      <c r="M463" s="4" t="s">
        <v>596</v>
      </c>
      <c r="N463" s="4" t="s">
        <v>604</v>
      </c>
      <c r="O463" s="4" t="s">
        <v>604</v>
      </c>
      <c r="P463" s="4" t="s">
        <v>596</v>
      </c>
      <c r="Q463" s="4" t="s">
        <v>596</v>
      </c>
      <c r="R463" s="8">
        <v>1</v>
      </c>
      <c r="S463" s="4" t="s">
        <v>596</v>
      </c>
      <c r="T463" s="4" t="s">
        <v>596</v>
      </c>
      <c r="U463" s="4" t="s">
        <v>596</v>
      </c>
      <c r="V463" s="4" t="s">
        <v>596</v>
      </c>
      <c r="W463" s="4" t="s">
        <v>596</v>
      </c>
      <c r="X463" s="4" t="s">
        <v>596</v>
      </c>
      <c r="Y463" s="4" t="s">
        <v>596</v>
      </c>
      <c r="Z463" s="4" t="s">
        <v>596</v>
      </c>
      <c r="AA463" s="4" t="s">
        <v>596</v>
      </c>
      <c r="AB463" s="4" t="s">
        <v>596</v>
      </c>
      <c r="AC463" s="4" t="s">
        <v>596</v>
      </c>
      <c r="AD463" s="4" t="s">
        <v>596</v>
      </c>
      <c r="AE463" s="4" t="s">
        <v>596</v>
      </c>
      <c r="AF463" s="4" t="s">
        <v>596</v>
      </c>
    </row>
    <row r="464" spans="1:32">
      <c r="A464" s="5" t="str">
        <f>VLOOKUP(F464,[1]仓库信息!C:H,6,FALSE)</f>
        <v>嘉定</v>
      </c>
      <c r="B464" s="6">
        <v>43756</v>
      </c>
      <c r="C464" s="4" t="s">
        <v>1246</v>
      </c>
      <c r="D464" s="4" t="s">
        <v>403</v>
      </c>
      <c r="E464" s="4" t="s">
        <v>1247</v>
      </c>
      <c r="F464" s="4" t="s">
        <v>586</v>
      </c>
      <c r="G464" s="4" t="s">
        <v>1248</v>
      </c>
      <c r="H464" s="4" t="s">
        <v>1249</v>
      </c>
      <c r="I464" s="4" t="s">
        <v>589</v>
      </c>
      <c r="J464" s="4" t="s">
        <v>590</v>
      </c>
      <c r="K464" s="4" t="s">
        <v>1250</v>
      </c>
      <c r="L464" s="4" t="s">
        <v>1251</v>
      </c>
      <c r="M464" s="4" t="s">
        <v>637</v>
      </c>
      <c r="N464" s="4" t="s">
        <v>1252</v>
      </c>
      <c r="O464" s="4" t="s">
        <v>1253</v>
      </c>
      <c r="P464" s="4" t="s">
        <v>637</v>
      </c>
      <c r="Q464" s="4" t="s">
        <v>596</v>
      </c>
      <c r="R464" s="8">
        <v>4</v>
      </c>
      <c r="S464" s="4" t="s">
        <v>596</v>
      </c>
      <c r="T464" s="4" t="s">
        <v>596</v>
      </c>
      <c r="U464" s="4" t="s">
        <v>596</v>
      </c>
      <c r="V464" s="4" t="s">
        <v>596</v>
      </c>
      <c r="W464" s="4" t="s">
        <v>596</v>
      </c>
      <c r="X464" s="4" t="s">
        <v>596</v>
      </c>
      <c r="Y464" s="4" t="s">
        <v>596</v>
      </c>
      <c r="Z464" s="4" t="s">
        <v>596</v>
      </c>
      <c r="AA464" s="4" t="s">
        <v>596</v>
      </c>
      <c r="AB464" s="4" t="s">
        <v>596</v>
      </c>
      <c r="AC464" s="4" t="s">
        <v>596</v>
      </c>
      <c r="AD464" s="4" t="s">
        <v>596</v>
      </c>
      <c r="AE464" s="4" t="s">
        <v>596</v>
      </c>
      <c r="AF464" s="4" t="s">
        <v>596</v>
      </c>
    </row>
    <row r="465" spans="1:32">
      <c r="A465" s="5" t="str">
        <f>VLOOKUP(F465,[1]仓库信息!C:H,6,FALSE)</f>
        <v>广州</v>
      </c>
      <c r="B465" s="6">
        <v>43756</v>
      </c>
      <c r="C465" s="4" t="s">
        <v>1246</v>
      </c>
      <c r="D465" s="4" t="s">
        <v>403</v>
      </c>
      <c r="E465" s="4" t="s">
        <v>1247</v>
      </c>
      <c r="F465" s="4" t="s">
        <v>597</v>
      </c>
      <c r="G465" s="4" t="s">
        <v>1248</v>
      </c>
      <c r="H465" s="4" t="s">
        <v>1249</v>
      </c>
      <c r="I465" s="4" t="s">
        <v>598</v>
      </c>
      <c r="J465" s="4" t="s">
        <v>590</v>
      </c>
      <c r="K465" s="4" t="s">
        <v>991</v>
      </c>
      <c r="L465" s="4" t="s">
        <v>957</v>
      </c>
      <c r="M465" s="4" t="s">
        <v>621</v>
      </c>
      <c r="N465" s="4" t="s">
        <v>1130</v>
      </c>
      <c r="O465" s="4" t="s">
        <v>1254</v>
      </c>
      <c r="P465" s="4" t="s">
        <v>621</v>
      </c>
      <c r="Q465" s="4" t="s">
        <v>596</v>
      </c>
      <c r="R465" s="8">
        <v>1</v>
      </c>
      <c r="S465" s="4" t="s">
        <v>596</v>
      </c>
      <c r="T465" s="4" t="s">
        <v>596</v>
      </c>
      <c r="U465" s="4" t="s">
        <v>596</v>
      </c>
      <c r="V465" s="4" t="s">
        <v>596</v>
      </c>
      <c r="W465" s="4" t="s">
        <v>596</v>
      </c>
      <c r="X465" s="4" t="s">
        <v>596</v>
      </c>
      <c r="Y465" s="4" t="s">
        <v>596</v>
      </c>
      <c r="Z465" s="4" t="s">
        <v>596</v>
      </c>
      <c r="AA465" s="4" t="s">
        <v>596</v>
      </c>
      <c r="AB465" s="4" t="s">
        <v>596</v>
      </c>
      <c r="AC465" s="4" t="s">
        <v>596</v>
      </c>
      <c r="AD465" s="4" t="s">
        <v>596</v>
      </c>
      <c r="AE465" s="4" t="s">
        <v>596</v>
      </c>
      <c r="AF465" s="4" t="s">
        <v>596</v>
      </c>
    </row>
    <row r="466" spans="1:32">
      <c r="A466" s="5" t="str">
        <f>VLOOKUP(F466,[1]仓库信息!C:H,6,FALSE)</f>
        <v>天津</v>
      </c>
      <c r="B466" s="6">
        <v>43756</v>
      </c>
      <c r="C466" s="4" t="s">
        <v>1246</v>
      </c>
      <c r="D466" s="4" t="s">
        <v>403</v>
      </c>
      <c r="E466" s="4" t="s">
        <v>1247</v>
      </c>
      <c r="F466" s="4" t="s">
        <v>663</v>
      </c>
      <c r="G466" s="4" t="s">
        <v>1248</v>
      </c>
      <c r="H466" s="4" t="s">
        <v>1249</v>
      </c>
      <c r="I466" s="4" t="s">
        <v>666</v>
      </c>
      <c r="J466" s="4" t="s">
        <v>590</v>
      </c>
      <c r="K466" s="4" t="s">
        <v>1118</v>
      </c>
      <c r="L466" s="4" t="s">
        <v>1118</v>
      </c>
      <c r="M466" s="4" t="s">
        <v>596</v>
      </c>
      <c r="N466" s="4" t="s">
        <v>1195</v>
      </c>
      <c r="O466" s="4" t="s">
        <v>1195</v>
      </c>
      <c r="P466" s="4" t="s">
        <v>596</v>
      </c>
      <c r="Q466" s="4" t="s">
        <v>596</v>
      </c>
      <c r="R466" s="8">
        <v>1</v>
      </c>
      <c r="S466" s="4" t="s">
        <v>596</v>
      </c>
      <c r="T466" s="4" t="s">
        <v>596</v>
      </c>
      <c r="U466" s="4" t="s">
        <v>596</v>
      </c>
      <c r="V466" s="4" t="s">
        <v>596</v>
      </c>
      <c r="W466" s="4" t="s">
        <v>706</v>
      </c>
      <c r="X466" s="4" t="s">
        <v>596</v>
      </c>
      <c r="Y466" s="4" t="s">
        <v>596</v>
      </c>
      <c r="Z466" s="4" t="s">
        <v>596</v>
      </c>
      <c r="AA466" s="4" t="s">
        <v>596</v>
      </c>
      <c r="AB466" s="4" t="s">
        <v>596</v>
      </c>
      <c r="AC466" s="4" t="s">
        <v>596</v>
      </c>
      <c r="AD466" s="4" t="s">
        <v>596</v>
      </c>
      <c r="AE466" s="4" t="s">
        <v>596</v>
      </c>
      <c r="AF466" s="4" t="s">
        <v>596</v>
      </c>
    </row>
    <row r="467" spans="1:32">
      <c r="A467" s="5" t="str">
        <f>VLOOKUP(F467,[1]仓库信息!C:H,6,FALSE)</f>
        <v>郑州</v>
      </c>
      <c r="B467" s="6">
        <v>43756</v>
      </c>
      <c r="C467" s="4" t="s">
        <v>1246</v>
      </c>
      <c r="D467" s="4" t="s">
        <v>403</v>
      </c>
      <c r="E467" s="4" t="s">
        <v>1247</v>
      </c>
      <c r="F467" s="4" t="s">
        <v>676</v>
      </c>
      <c r="G467" s="4" t="s">
        <v>1248</v>
      </c>
      <c r="H467" s="4" t="s">
        <v>1249</v>
      </c>
      <c r="I467" s="4" t="s">
        <v>677</v>
      </c>
      <c r="J467" s="4" t="s">
        <v>590</v>
      </c>
      <c r="K467" s="4" t="s">
        <v>732</v>
      </c>
      <c r="L467" s="4" t="s">
        <v>743</v>
      </c>
      <c r="M467" s="4" t="s">
        <v>638</v>
      </c>
      <c r="N467" s="4" t="s">
        <v>743</v>
      </c>
      <c r="O467" s="4" t="s">
        <v>733</v>
      </c>
      <c r="P467" s="4" t="s">
        <v>638</v>
      </c>
      <c r="Q467" s="4" t="s">
        <v>596</v>
      </c>
      <c r="R467" s="8">
        <v>1</v>
      </c>
      <c r="S467" s="4" t="s">
        <v>596</v>
      </c>
      <c r="T467" s="4" t="s">
        <v>596</v>
      </c>
      <c r="U467" s="4" t="s">
        <v>596</v>
      </c>
      <c r="V467" s="4" t="s">
        <v>596</v>
      </c>
      <c r="W467" s="4" t="s">
        <v>596</v>
      </c>
      <c r="X467" s="4" t="s">
        <v>596</v>
      </c>
      <c r="Y467" s="4" t="s">
        <v>596</v>
      </c>
      <c r="Z467" s="4" t="s">
        <v>596</v>
      </c>
      <c r="AA467" s="4" t="s">
        <v>596</v>
      </c>
      <c r="AB467" s="4" t="s">
        <v>596</v>
      </c>
      <c r="AC467" s="4" t="s">
        <v>596</v>
      </c>
      <c r="AD467" s="4" t="s">
        <v>596</v>
      </c>
      <c r="AE467" s="4" t="s">
        <v>596</v>
      </c>
      <c r="AF467" s="4" t="s">
        <v>596</v>
      </c>
    </row>
    <row r="468" spans="1:32">
      <c r="A468" s="5" t="str">
        <f>VLOOKUP(F468,[1]仓库信息!C:H,6,FALSE)</f>
        <v>重庆</v>
      </c>
      <c r="B468" s="6">
        <v>43756</v>
      </c>
      <c r="C468" s="4" t="s">
        <v>1246</v>
      </c>
      <c r="D468" s="4" t="s">
        <v>403</v>
      </c>
      <c r="E468" s="4" t="s">
        <v>1247</v>
      </c>
      <c r="F468" s="4" t="s">
        <v>765</v>
      </c>
      <c r="G468" s="4" t="s">
        <v>1248</v>
      </c>
      <c r="H468" s="4" t="s">
        <v>1249</v>
      </c>
      <c r="I468" s="4" t="s">
        <v>768</v>
      </c>
      <c r="J468" s="4" t="s">
        <v>590</v>
      </c>
      <c r="K468" s="4" t="s">
        <v>792</v>
      </c>
      <c r="L468" s="4" t="s">
        <v>792</v>
      </c>
      <c r="M468" s="4" t="s">
        <v>596</v>
      </c>
      <c r="N468" s="4" t="s">
        <v>742</v>
      </c>
      <c r="O468" s="4" t="s">
        <v>742</v>
      </c>
      <c r="P468" s="4" t="s">
        <v>596</v>
      </c>
      <c r="Q468" s="4" t="s">
        <v>596</v>
      </c>
      <c r="R468" s="8">
        <v>2</v>
      </c>
      <c r="S468" s="4" t="s">
        <v>596</v>
      </c>
      <c r="T468" s="4" t="s">
        <v>596</v>
      </c>
      <c r="U468" s="4" t="s">
        <v>596</v>
      </c>
      <c r="V468" s="4" t="s">
        <v>596</v>
      </c>
      <c r="W468" s="4" t="s">
        <v>596</v>
      </c>
      <c r="X468" s="4" t="s">
        <v>596</v>
      </c>
      <c r="Y468" s="4" t="s">
        <v>596</v>
      </c>
      <c r="Z468" s="4" t="s">
        <v>596</v>
      </c>
      <c r="AA468" s="4" t="s">
        <v>596</v>
      </c>
      <c r="AB468" s="4" t="s">
        <v>596</v>
      </c>
      <c r="AC468" s="4" t="s">
        <v>596</v>
      </c>
      <c r="AD468" s="4" t="s">
        <v>596</v>
      </c>
      <c r="AE468" s="4" t="s">
        <v>596</v>
      </c>
      <c r="AF468" s="4" t="s">
        <v>596</v>
      </c>
    </row>
    <row r="469" spans="1:32">
      <c r="A469" s="5" t="str">
        <f>VLOOKUP(F469,[1]仓库信息!C:H,6,FALSE)</f>
        <v>长沙</v>
      </c>
      <c r="B469" s="6">
        <v>43756</v>
      </c>
      <c r="C469" s="4" t="s">
        <v>1246</v>
      </c>
      <c r="D469" s="4" t="s">
        <v>403</v>
      </c>
      <c r="E469" s="4" t="s">
        <v>1247</v>
      </c>
      <c r="F469" s="4" t="s">
        <v>606</v>
      </c>
      <c r="G469" s="4" t="s">
        <v>1248</v>
      </c>
      <c r="H469" s="4" t="s">
        <v>1249</v>
      </c>
      <c r="I469" s="4" t="s">
        <v>607</v>
      </c>
      <c r="J469" s="4" t="s">
        <v>590</v>
      </c>
      <c r="K469" s="4" t="s">
        <v>769</v>
      </c>
      <c r="L469" s="4" t="s">
        <v>769</v>
      </c>
      <c r="M469" s="4" t="s">
        <v>596</v>
      </c>
      <c r="N469" s="4" t="s">
        <v>799</v>
      </c>
      <c r="O469" s="4" t="s">
        <v>799</v>
      </c>
      <c r="P469" s="4" t="s">
        <v>596</v>
      </c>
      <c r="Q469" s="4" t="s">
        <v>596</v>
      </c>
      <c r="R469" s="8">
        <v>1</v>
      </c>
      <c r="S469" s="4" t="s">
        <v>596</v>
      </c>
      <c r="T469" s="4" t="s">
        <v>596</v>
      </c>
      <c r="U469" s="4" t="s">
        <v>596</v>
      </c>
      <c r="V469" s="4" t="s">
        <v>596</v>
      </c>
      <c r="W469" s="4" t="s">
        <v>596</v>
      </c>
      <c r="X469" s="4" t="s">
        <v>596</v>
      </c>
      <c r="Y469" s="4" t="s">
        <v>596</v>
      </c>
      <c r="Z469" s="4" t="s">
        <v>596</v>
      </c>
      <c r="AA469" s="4" t="s">
        <v>596</v>
      </c>
      <c r="AB469" s="4" t="s">
        <v>596</v>
      </c>
      <c r="AC469" s="4" t="s">
        <v>596</v>
      </c>
      <c r="AD469" s="4" t="s">
        <v>596</v>
      </c>
      <c r="AE469" s="4" t="s">
        <v>596</v>
      </c>
      <c r="AF469" s="4" t="s">
        <v>596</v>
      </c>
    </row>
    <row r="470" spans="1:32">
      <c r="A470" s="5" t="str">
        <f>VLOOKUP(F470,[1]仓库信息!C:H,6,FALSE)</f>
        <v>合肥</v>
      </c>
      <c r="B470" s="6">
        <v>43756</v>
      </c>
      <c r="C470" s="4" t="s">
        <v>1246</v>
      </c>
      <c r="D470" s="4" t="s">
        <v>403</v>
      </c>
      <c r="E470" s="4" t="s">
        <v>1247</v>
      </c>
      <c r="F470" s="4" t="s">
        <v>700</v>
      </c>
      <c r="G470" s="4" t="s">
        <v>1248</v>
      </c>
      <c r="H470" s="4" t="s">
        <v>1249</v>
      </c>
      <c r="I470" s="4" t="s">
        <v>701</v>
      </c>
      <c r="J470" s="4" t="s">
        <v>590</v>
      </c>
      <c r="K470" s="4" t="s">
        <v>840</v>
      </c>
      <c r="L470" s="4" t="s">
        <v>731</v>
      </c>
      <c r="M470" s="4" t="s">
        <v>638</v>
      </c>
      <c r="N470" s="4" t="s">
        <v>731</v>
      </c>
      <c r="O470" s="4" t="s">
        <v>811</v>
      </c>
      <c r="P470" s="4" t="s">
        <v>638</v>
      </c>
      <c r="Q470" s="4" t="s">
        <v>596</v>
      </c>
      <c r="R470" s="8">
        <v>1</v>
      </c>
      <c r="S470" s="4" t="s">
        <v>596</v>
      </c>
      <c r="T470" s="4" t="s">
        <v>596</v>
      </c>
      <c r="U470" s="4" t="s">
        <v>596</v>
      </c>
      <c r="V470" s="4" t="s">
        <v>596</v>
      </c>
      <c r="W470" s="4" t="s">
        <v>596</v>
      </c>
      <c r="X470" s="4" t="s">
        <v>596</v>
      </c>
      <c r="Y470" s="4" t="s">
        <v>596</v>
      </c>
      <c r="Z470" s="4" t="s">
        <v>596</v>
      </c>
      <c r="AA470" s="4" t="s">
        <v>596</v>
      </c>
      <c r="AB470" s="4" t="s">
        <v>596</v>
      </c>
      <c r="AC470" s="4" t="s">
        <v>596</v>
      </c>
      <c r="AD470" s="4" t="s">
        <v>596</v>
      </c>
      <c r="AE470" s="4" t="s">
        <v>596</v>
      </c>
      <c r="AF470" s="4" t="s">
        <v>596</v>
      </c>
    </row>
    <row r="471" spans="1:32">
      <c r="A471" s="5" t="str">
        <f>VLOOKUP(F471,[1]仓库信息!C:H,6,FALSE)</f>
        <v>惠州</v>
      </c>
      <c r="B471" s="6">
        <v>43756</v>
      </c>
      <c r="C471" s="4" t="s">
        <v>1246</v>
      </c>
      <c r="D471" s="4" t="s">
        <v>403</v>
      </c>
      <c r="E471" s="4" t="s">
        <v>1247</v>
      </c>
      <c r="F471" s="4" t="s">
        <v>618</v>
      </c>
      <c r="G471" s="4" t="s">
        <v>1248</v>
      </c>
      <c r="H471" s="4" t="s">
        <v>1249</v>
      </c>
      <c r="I471" s="4" t="s">
        <v>619</v>
      </c>
      <c r="J471" s="4" t="s">
        <v>590</v>
      </c>
      <c r="K471" s="4" t="s">
        <v>1119</v>
      </c>
      <c r="L471" s="4" t="s">
        <v>1219</v>
      </c>
      <c r="M471" s="4" t="s">
        <v>678</v>
      </c>
      <c r="N471" s="4" t="s">
        <v>1200</v>
      </c>
      <c r="O471" s="4" t="s">
        <v>1221</v>
      </c>
      <c r="P471" s="4" t="s">
        <v>678</v>
      </c>
      <c r="Q471" s="4" t="s">
        <v>596</v>
      </c>
      <c r="R471" s="8">
        <v>4</v>
      </c>
      <c r="S471" s="4" t="s">
        <v>596</v>
      </c>
      <c r="T471" s="4" t="s">
        <v>596</v>
      </c>
      <c r="U471" s="4" t="s">
        <v>596</v>
      </c>
      <c r="V471" s="4" t="s">
        <v>596</v>
      </c>
      <c r="W471" s="4" t="s">
        <v>647</v>
      </c>
      <c r="X471" s="4" t="s">
        <v>596</v>
      </c>
      <c r="Y471" s="4" t="s">
        <v>596</v>
      </c>
      <c r="Z471" s="4" t="s">
        <v>596</v>
      </c>
      <c r="AA471" s="4" t="s">
        <v>596</v>
      </c>
      <c r="AB471" s="4" t="s">
        <v>596</v>
      </c>
      <c r="AC471" s="4" t="s">
        <v>596</v>
      </c>
      <c r="AD471" s="4" t="s">
        <v>596</v>
      </c>
      <c r="AE471" s="4" t="s">
        <v>596</v>
      </c>
      <c r="AF471" s="4" t="s">
        <v>596</v>
      </c>
    </row>
    <row r="472" spans="1:32">
      <c r="A472" s="5" t="str">
        <f>VLOOKUP(F472,[1]仓库信息!C:H,6,FALSE)</f>
        <v>泉州</v>
      </c>
      <c r="B472" s="6">
        <v>43756</v>
      </c>
      <c r="C472" s="4" t="s">
        <v>1246</v>
      </c>
      <c r="D472" s="4" t="s">
        <v>403</v>
      </c>
      <c r="E472" s="4" t="s">
        <v>1247</v>
      </c>
      <c r="F472" s="4" t="s">
        <v>628</v>
      </c>
      <c r="G472" s="4" t="s">
        <v>1248</v>
      </c>
      <c r="H472" s="4" t="s">
        <v>1249</v>
      </c>
      <c r="I472" s="4" t="s">
        <v>629</v>
      </c>
      <c r="J472" s="4" t="s">
        <v>590</v>
      </c>
      <c r="K472" s="4" t="s">
        <v>989</v>
      </c>
      <c r="L472" s="4" t="s">
        <v>1176</v>
      </c>
      <c r="M472" s="4" t="s">
        <v>679</v>
      </c>
      <c r="N472" s="4" t="s">
        <v>1115</v>
      </c>
      <c r="O472" s="4" t="s">
        <v>1064</v>
      </c>
      <c r="P472" s="4" t="s">
        <v>679</v>
      </c>
      <c r="Q472" s="4" t="s">
        <v>596</v>
      </c>
      <c r="R472" s="8">
        <v>1</v>
      </c>
      <c r="S472" s="4" t="s">
        <v>596</v>
      </c>
      <c r="T472" s="4" t="s">
        <v>596</v>
      </c>
      <c r="U472" s="4" t="s">
        <v>596</v>
      </c>
      <c r="V472" s="4" t="s">
        <v>596</v>
      </c>
      <c r="W472" s="4" t="s">
        <v>596</v>
      </c>
      <c r="X472" s="4" t="s">
        <v>596</v>
      </c>
      <c r="Y472" s="4" t="s">
        <v>596</v>
      </c>
      <c r="Z472" s="4" t="s">
        <v>596</v>
      </c>
      <c r="AA472" s="4" t="s">
        <v>596</v>
      </c>
      <c r="AB472" s="4" t="s">
        <v>596</v>
      </c>
      <c r="AC472" s="4" t="s">
        <v>596</v>
      </c>
      <c r="AD472" s="4" t="s">
        <v>596</v>
      </c>
      <c r="AE472" s="4" t="s">
        <v>596</v>
      </c>
      <c r="AF472" s="4" t="s">
        <v>596</v>
      </c>
    </row>
    <row r="473" spans="1:32">
      <c r="A473" s="5" t="str">
        <f>VLOOKUP(F473,[1]仓库信息!C:H,6,FALSE)</f>
        <v>南昌</v>
      </c>
      <c r="B473" s="6">
        <v>43756</v>
      </c>
      <c r="C473" s="4" t="s">
        <v>1246</v>
      </c>
      <c r="D473" s="4" t="s">
        <v>403</v>
      </c>
      <c r="E473" s="4" t="s">
        <v>1247</v>
      </c>
      <c r="F473" s="4" t="s">
        <v>649</v>
      </c>
      <c r="G473" s="4" t="s">
        <v>1248</v>
      </c>
      <c r="H473" s="4" t="s">
        <v>1249</v>
      </c>
      <c r="I473" s="4" t="s">
        <v>650</v>
      </c>
      <c r="J473" s="4" t="s">
        <v>590</v>
      </c>
      <c r="K473" s="4" t="s">
        <v>602</v>
      </c>
      <c r="L473" s="4" t="s">
        <v>600</v>
      </c>
      <c r="M473" s="4" t="s">
        <v>638</v>
      </c>
      <c r="N473" s="4" t="s">
        <v>600</v>
      </c>
      <c r="O473" s="4" t="s">
        <v>603</v>
      </c>
      <c r="P473" s="4" t="s">
        <v>638</v>
      </c>
      <c r="Q473" s="4" t="s">
        <v>596</v>
      </c>
      <c r="R473" s="8">
        <v>1</v>
      </c>
      <c r="S473" s="4" t="s">
        <v>596</v>
      </c>
      <c r="T473" s="4" t="s">
        <v>596</v>
      </c>
      <c r="U473" s="4" t="s">
        <v>596</v>
      </c>
      <c r="V473" s="4" t="s">
        <v>596</v>
      </c>
      <c r="W473" s="4" t="s">
        <v>596</v>
      </c>
      <c r="X473" s="4" t="s">
        <v>596</v>
      </c>
      <c r="Y473" s="4" t="s">
        <v>596</v>
      </c>
      <c r="Z473" s="4" t="s">
        <v>596</v>
      </c>
      <c r="AA473" s="4" t="s">
        <v>596</v>
      </c>
      <c r="AB473" s="4" t="s">
        <v>596</v>
      </c>
      <c r="AC473" s="4" t="s">
        <v>596</v>
      </c>
      <c r="AD473" s="4" t="s">
        <v>596</v>
      </c>
      <c r="AE473" s="4" t="s">
        <v>596</v>
      </c>
      <c r="AF473" s="4" t="s">
        <v>596</v>
      </c>
    </row>
    <row r="474" spans="1:32">
      <c r="A474" s="5" t="str">
        <f>VLOOKUP(F474,[1]仓库信息!C:H,6,FALSE)</f>
        <v>贵阳</v>
      </c>
      <c r="B474" s="6">
        <v>43756</v>
      </c>
      <c r="C474" s="4" t="s">
        <v>1246</v>
      </c>
      <c r="D474" s="4" t="s">
        <v>403</v>
      </c>
      <c r="E474" s="4" t="s">
        <v>1247</v>
      </c>
      <c r="F474" s="4" t="s">
        <v>680</v>
      </c>
      <c r="G474" s="4" t="s">
        <v>1248</v>
      </c>
      <c r="H474" s="4" t="s">
        <v>1249</v>
      </c>
      <c r="I474" s="4" t="s">
        <v>681</v>
      </c>
      <c r="J474" s="4" t="s">
        <v>590</v>
      </c>
      <c r="K474" s="4" t="s">
        <v>616</v>
      </c>
      <c r="L474" s="4" t="s">
        <v>616</v>
      </c>
      <c r="M474" s="4" t="s">
        <v>596</v>
      </c>
      <c r="N474" s="4" t="s">
        <v>728</v>
      </c>
      <c r="O474" s="4" t="s">
        <v>728</v>
      </c>
      <c r="P474" s="4" t="s">
        <v>596</v>
      </c>
      <c r="Q474" s="4" t="s">
        <v>596</v>
      </c>
      <c r="R474" s="8">
        <v>2</v>
      </c>
      <c r="S474" s="4" t="s">
        <v>596</v>
      </c>
      <c r="T474" s="4" t="s">
        <v>596</v>
      </c>
      <c r="U474" s="4" t="s">
        <v>596</v>
      </c>
      <c r="V474" s="4" t="s">
        <v>596</v>
      </c>
      <c r="W474" s="4" t="s">
        <v>596</v>
      </c>
      <c r="X474" s="4" t="s">
        <v>596</v>
      </c>
      <c r="Y474" s="4" t="s">
        <v>596</v>
      </c>
      <c r="Z474" s="4" t="s">
        <v>596</v>
      </c>
      <c r="AA474" s="4" t="s">
        <v>596</v>
      </c>
      <c r="AB474" s="4" t="s">
        <v>596</v>
      </c>
      <c r="AC474" s="4" t="s">
        <v>596</v>
      </c>
      <c r="AD474" s="4" t="s">
        <v>596</v>
      </c>
      <c r="AE474" s="4" t="s">
        <v>596</v>
      </c>
      <c r="AF474" s="4" t="s">
        <v>596</v>
      </c>
    </row>
    <row r="475" spans="1:32">
      <c r="A475" s="5" t="str">
        <f>VLOOKUP(F475,[1]仓库信息!C:H,6,FALSE)</f>
        <v>南京</v>
      </c>
      <c r="B475" s="6">
        <v>43756</v>
      </c>
      <c r="C475" s="4" t="s">
        <v>1246</v>
      </c>
      <c r="D475" s="4" t="s">
        <v>403</v>
      </c>
      <c r="E475" s="4" t="s">
        <v>1247</v>
      </c>
      <c r="F475" s="4" t="s">
        <v>683</v>
      </c>
      <c r="G475" s="4" t="s">
        <v>1248</v>
      </c>
      <c r="H475" s="4" t="s">
        <v>1249</v>
      </c>
      <c r="I475" s="4" t="s">
        <v>684</v>
      </c>
      <c r="J475" s="4" t="s">
        <v>590</v>
      </c>
      <c r="K475" s="4" t="s">
        <v>1223</v>
      </c>
      <c r="L475" s="4" t="s">
        <v>1223</v>
      </c>
      <c r="M475" s="4" t="s">
        <v>596</v>
      </c>
      <c r="N475" s="4" t="s">
        <v>1224</v>
      </c>
      <c r="O475" s="4" t="s">
        <v>1224</v>
      </c>
      <c r="P475" s="4" t="s">
        <v>596</v>
      </c>
      <c r="Q475" s="4" t="s">
        <v>596</v>
      </c>
      <c r="R475" s="8">
        <v>2</v>
      </c>
      <c r="S475" s="4" t="s">
        <v>596</v>
      </c>
      <c r="T475" s="4" t="s">
        <v>596</v>
      </c>
      <c r="U475" s="4" t="s">
        <v>596</v>
      </c>
      <c r="V475" s="4" t="s">
        <v>596</v>
      </c>
      <c r="W475" s="4" t="s">
        <v>596</v>
      </c>
      <c r="X475" s="4" t="s">
        <v>596</v>
      </c>
      <c r="Y475" s="4" t="s">
        <v>596</v>
      </c>
      <c r="Z475" s="4" t="s">
        <v>596</v>
      </c>
      <c r="AA475" s="4" t="s">
        <v>596</v>
      </c>
      <c r="AB475" s="4" t="s">
        <v>596</v>
      </c>
      <c r="AC475" s="4" t="s">
        <v>596</v>
      </c>
      <c r="AD475" s="4" t="s">
        <v>596</v>
      </c>
      <c r="AE475" s="4" t="s">
        <v>596</v>
      </c>
      <c r="AF475" s="4" t="s">
        <v>596</v>
      </c>
    </row>
    <row r="476" spans="1:32">
      <c r="A476" s="5" t="str">
        <f>VLOOKUP(F476,[1]仓库信息!C:H,6,FALSE)</f>
        <v>南宁</v>
      </c>
      <c r="B476" s="6">
        <v>43756</v>
      </c>
      <c r="C476" s="4" t="s">
        <v>1246</v>
      </c>
      <c r="D476" s="4" t="s">
        <v>403</v>
      </c>
      <c r="E476" s="4" t="s">
        <v>1247</v>
      </c>
      <c r="F476" s="4" t="s">
        <v>633</v>
      </c>
      <c r="G476" s="4" t="s">
        <v>1248</v>
      </c>
      <c r="H476" s="4" t="s">
        <v>1249</v>
      </c>
      <c r="I476" s="4" t="s">
        <v>634</v>
      </c>
      <c r="J476" s="4" t="s">
        <v>590</v>
      </c>
      <c r="K476" s="4" t="s">
        <v>733</v>
      </c>
      <c r="L476" s="4" t="s">
        <v>733</v>
      </c>
      <c r="M476" s="4" t="s">
        <v>596</v>
      </c>
      <c r="N476" s="4" t="s">
        <v>734</v>
      </c>
      <c r="O476" s="4" t="s">
        <v>734</v>
      </c>
      <c r="P476" s="4" t="s">
        <v>596</v>
      </c>
      <c r="Q476" s="4" t="s">
        <v>596</v>
      </c>
      <c r="R476" s="8">
        <v>1</v>
      </c>
      <c r="S476" s="4" t="s">
        <v>596</v>
      </c>
      <c r="T476" s="4" t="s">
        <v>596</v>
      </c>
      <c r="U476" s="4" t="s">
        <v>596</v>
      </c>
      <c r="V476" s="4" t="s">
        <v>596</v>
      </c>
      <c r="W476" s="4" t="s">
        <v>596</v>
      </c>
      <c r="X476" s="4" t="s">
        <v>596</v>
      </c>
      <c r="Y476" s="4" t="s">
        <v>596</v>
      </c>
      <c r="Z476" s="4" t="s">
        <v>596</v>
      </c>
      <c r="AA476" s="4" t="s">
        <v>596</v>
      </c>
      <c r="AB476" s="4" t="s">
        <v>596</v>
      </c>
      <c r="AC476" s="4" t="s">
        <v>596</v>
      </c>
      <c r="AD476" s="4" t="s">
        <v>596</v>
      </c>
      <c r="AE476" s="4" t="s">
        <v>596</v>
      </c>
      <c r="AF476" s="4" t="s">
        <v>596</v>
      </c>
    </row>
    <row r="477" spans="1:32">
      <c r="A477" s="5" t="str">
        <f>VLOOKUP(F477,[1]仓库信息!C:H,6,FALSE)</f>
        <v>沈阳</v>
      </c>
      <c r="B477" s="6">
        <v>43756</v>
      </c>
      <c r="C477" s="4" t="s">
        <v>1246</v>
      </c>
      <c r="D477" s="4" t="s">
        <v>403</v>
      </c>
      <c r="E477" s="4" t="s">
        <v>1247</v>
      </c>
      <c r="F477" s="4" t="s">
        <v>635</v>
      </c>
      <c r="G477" s="4" t="s">
        <v>1248</v>
      </c>
      <c r="H477" s="4" t="s">
        <v>1249</v>
      </c>
      <c r="I477" s="4" t="s">
        <v>636</v>
      </c>
      <c r="J477" s="4" t="s">
        <v>590</v>
      </c>
      <c r="K477" s="4" t="s">
        <v>1147</v>
      </c>
      <c r="L477" s="4" t="s">
        <v>1001</v>
      </c>
      <c r="M477" s="4" t="s">
        <v>604</v>
      </c>
      <c r="N477" s="4" t="s">
        <v>1052</v>
      </c>
      <c r="O477" s="4" t="s">
        <v>1255</v>
      </c>
      <c r="P477" s="4" t="s">
        <v>604</v>
      </c>
      <c r="Q477" s="4" t="s">
        <v>596</v>
      </c>
      <c r="R477" s="8">
        <v>3</v>
      </c>
      <c r="S477" s="4" t="s">
        <v>596</v>
      </c>
      <c r="T477" s="4" t="s">
        <v>596</v>
      </c>
      <c r="U477" s="4" t="s">
        <v>638</v>
      </c>
      <c r="V477" s="4" t="s">
        <v>596</v>
      </c>
      <c r="W477" s="4" t="s">
        <v>596</v>
      </c>
      <c r="X477" s="4" t="s">
        <v>596</v>
      </c>
      <c r="Y477" s="4" t="s">
        <v>596</v>
      </c>
      <c r="Z477" s="4" t="s">
        <v>596</v>
      </c>
      <c r="AA477" s="4" t="s">
        <v>638</v>
      </c>
      <c r="AB477" s="4" t="s">
        <v>596</v>
      </c>
      <c r="AC477" s="4" t="s">
        <v>596</v>
      </c>
      <c r="AD477" s="4" t="s">
        <v>596</v>
      </c>
      <c r="AE477" s="4" t="s">
        <v>596</v>
      </c>
      <c r="AF477" s="4" t="s">
        <v>596</v>
      </c>
    </row>
    <row r="478" spans="1:32">
      <c r="A478" s="5" t="str">
        <f>VLOOKUP(F478,[1]仓库信息!C:H,6,FALSE)</f>
        <v>北京</v>
      </c>
      <c r="B478" s="6">
        <v>43756</v>
      </c>
      <c r="C478" s="4" t="s">
        <v>1246</v>
      </c>
      <c r="D478" s="4" t="s">
        <v>403</v>
      </c>
      <c r="E478" s="4" t="s">
        <v>1247</v>
      </c>
      <c r="F478" s="4" t="s">
        <v>656</v>
      </c>
      <c r="G478" s="4" t="s">
        <v>1248</v>
      </c>
      <c r="H478" s="4" t="s">
        <v>1249</v>
      </c>
      <c r="I478" s="4" t="s">
        <v>657</v>
      </c>
      <c r="J478" s="4" t="s">
        <v>590</v>
      </c>
      <c r="K478" s="4" t="s">
        <v>1218</v>
      </c>
      <c r="L478" s="4" t="s">
        <v>1118</v>
      </c>
      <c r="M478" s="4" t="s">
        <v>621</v>
      </c>
      <c r="N478" s="4" t="s">
        <v>1118</v>
      </c>
      <c r="O478" s="4" t="s">
        <v>1200</v>
      </c>
      <c r="P478" s="4" t="s">
        <v>621</v>
      </c>
      <c r="Q478" s="4" t="s">
        <v>596</v>
      </c>
      <c r="R478" s="8">
        <v>6</v>
      </c>
      <c r="S478" s="4" t="s">
        <v>596</v>
      </c>
      <c r="T478" s="4" t="s">
        <v>596</v>
      </c>
      <c r="U478" s="4" t="s">
        <v>596</v>
      </c>
      <c r="V478" s="4" t="s">
        <v>596</v>
      </c>
      <c r="W478" s="4" t="s">
        <v>596</v>
      </c>
      <c r="X478" s="4" t="s">
        <v>596</v>
      </c>
      <c r="Y478" s="4" t="s">
        <v>596</v>
      </c>
      <c r="Z478" s="4" t="s">
        <v>596</v>
      </c>
      <c r="AA478" s="4" t="s">
        <v>596</v>
      </c>
      <c r="AB478" s="4" t="s">
        <v>596</v>
      </c>
      <c r="AC478" s="4" t="s">
        <v>596</v>
      </c>
      <c r="AD478" s="4" t="s">
        <v>596</v>
      </c>
      <c r="AE478" s="4" t="s">
        <v>596</v>
      </c>
      <c r="AF478" s="4" t="s">
        <v>596</v>
      </c>
    </row>
    <row r="479" spans="1:32">
      <c r="A479" s="5" t="str">
        <f>VLOOKUP(F479,[1]仓库信息!C:H,6,FALSE)</f>
        <v>武汉</v>
      </c>
      <c r="B479" s="6">
        <v>43756</v>
      </c>
      <c r="C479" s="4" t="s">
        <v>1246</v>
      </c>
      <c r="D479" s="4" t="s">
        <v>403</v>
      </c>
      <c r="E479" s="4" t="s">
        <v>1247</v>
      </c>
      <c r="F479" s="4" t="s">
        <v>686</v>
      </c>
      <c r="G479" s="4" t="s">
        <v>1248</v>
      </c>
      <c r="H479" s="4" t="s">
        <v>1249</v>
      </c>
      <c r="I479" s="4" t="s">
        <v>687</v>
      </c>
      <c r="J479" s="4" t="s">
        <v>590</v>
      </c>
      <c r="K479" s="4" t="s">
        <v>859</v>
      </c>
      <c r="L479" s="4" t="s">
        <v>859</v>
      </c>
      <c r="M479" s="4" t="s">
        <v>596</v>
      </c>
      <c r="N479" s="4" t="s">
        <v>1151</v>
      </c>
      <c r="O479" s="4" t="s">
        <v>1151</v>
      </c>
      <c r="P479" s="4" t="s">
        <v>596</v>
      </c>
      <c r="Q479" s="4" t="s">
        <v>596</v>
      </c>
      <c r="R479" s="8">
        <v>1</v>
      </c>
      <c r="S479" s="4" t="s">
        <v>596</v>
      </c>
      <c r="T479" s="4" t="s">
        <v>596</v>
      </c>
      <c r="U479" s="4" t="s">
        <v>596</v>
      </c>
      <c r="V479" s="4" t="s">
        <v>596</v>
      </c>
      <c r="W479" s="4" t="s">
        <v>596</v>
      </c>
      <c r="X479" s="4" t="s">
        <v>596</v>
      </c>
      <c r="Y479" s="4" t="s">
        <v>596</v>
      </c>
      <c r="Z479" s="4" t="s">
        <v>596</v>
      </c>
      <c r="AA479" s="4" t="s">
        <v>596</v>
      </c>
      <c r="AB479" s="4" t="s">
        <v>596</v>
      </c>
      <c r="AC479" s="4" t="s">
        <v>596</v>
      </c>
      <c r="AD479" s="4" t="s">
        <v>596</v>
      </c>
      <c r="AE479" s="4" t="s">
        <v>596</v>
      </c>
      <c r="AF479" s="4" t="s">
        <v>596</v>
      </c>
    </row>
    <row r="480" spans="1:32">
      <c r="A480" s="5" t="str">
        <f>VLOOKUP(F480,[1]仓库信息!C:H,6,FALSE)</f>
        <v>济南</v>
      </c>
      <c r="B480" s="6">
        <v>43756</v>
      </c>
      <c r="C480" s="4" t="s">
        <v>1246</v>
      </c>
      <c r="D480" s="4" t="s">
        <v>403</v>
      </c>
      <c r="E480" s="4" t="s">
        <v>1247</v>
      </c>
      <c r="F480" s="4" t="s">
        <v>640</v>
      </c>
      <c r="G480" s="4" t="s">
        <v>1248</v>
      </c>
      <c r="H480" s="4" t="s">
        <v>1249</v>
      </c>
      <c r="I480" s="4" t="s">
        <v>641</v>
      </c>
      <c r="J480" s="4" t="s">
        <v>590</v>
      </c>
      <c r="K480" s="4" t="s">
        <v>1256</v>
      </c>
      <c r="L480" s="4" t="s">
        <v>1256</v>
      </c>
      <c r="M480" s="4" t="s">
        <v>596</v>
      </c>
      <c r="N480" s="4" t="s">
        <v>1152</v>
      </c>
      <c r="O480" s="4" t="s">
        <v>1152</v>
      </c>
      <c r="P480" s="4" t="s">
        <v>596</v>
      </c>
      <c r="Q480" s="4" t="s">
        <v>596</v>
      </c>
      <c r="R480" s="8">
        <v>1</v>
      </c>
      <c r="S480" s="4" t="s">
        <v>596</v>
      </c>
      <c r="T480" s="4" t="s">
        <v>596</v>
      </c>
      <c r="U480" s="4" t="s">
        <v>596</v>
      </c>
      <c r="V480" s="4" t="s">
        <v>596</v>
      </c>
      <c r="W480" s="4" t="s">
        <v>596</v>
      </c>
      <c r="X480" s="4" t="s">
        <v>596</v>
      </c>
      <c r="Y480" s="4" t="s">
        <v>596</v>
      </c>
      <c r="Z480" s="4" t="s">
        <v>596</v>
      </c>
      <c r="AA480" s="4" t="s">
        <v>596</v>
      </c>
      <c r="AB480" s="4" t="s">
        <v>596</v>
      </c>
      <c r="AC480" s="4" t="s">
        <v>596</v>
      </c>
      <c r="AD480" s="4" t="s">
        <v>596</v>
      </c>
      <c r="AE480" s="4" t="s">
        <v>596</v>
      </c>
      <c r="AF480" s="4" t="s">
        <v>596</v>
      </c>
    </row>
    <row r="481" spans="1:32">
      <c r="A481" s="5" t="str">
        <f>VLOOKUP(F481,[1]仓库信息!C:H,6,FALSE)</f>
        <v>金华</v>
      </c>
      <c r="B481" s="6">
        <v>43756</v>
      </c>
      <c r="C481" s="4" t="s">
        <v>1246</v>
      </c>
      <c r="D481" s="4" t="s">
        <v>403</v>
      </c>
      <c r="E481" s="4" t="s">
        <v>1247</v>
      </c>
      <c r="F481" s="4" t="s">
        <v>688</v>
      </c>
      <c r="G481" s="4" t="s">
        <v>1248</v>
      </c>
      <c r="H481" s="4" t="s">
        <v>1249</v>
      </c>
      <c r="I481" s="4" t="s">
        <v>689</v>
      </c>
      <c r="J481" s="4" t="s">
        <v>590</v>
      </c>
      <c r="K481" s="4" t="s">
        <v>1225</v>
      </c>
      <c r="L481" s="4" t="s">
        <v>839</v>
      </c>
      <c r="M481" s="4" t="s">
        <v>658</v>
      </c>
      <c r="N481" s="4" t="s">
        <v>594</v>
      </c>
      <c r="O481" s="4" t="s">
        <v>726</v>
      </c>
      <c r="P481" s="4" t="s">
        <v>658</v>
      </c>
      <c r="Q481" s="4" t="s">
        <v>596</v>
      </c>
      <c r="R481" s="8">
        <v>3</v>
      </c>
      <c r="S481" s="4" t="s">
        <v>596</v>
      </c>
      <c r="T481" s="4" t="s">
        <v>596</v>
      </c>
      <c r="U481" s="4" t="s">
        <v>596</v>
      </c>
      <c r="V481" s="4" t="s">
        <v>596</v>
      </c>
      <c r="W481" s="4" t="s">
        <v>596</v>
      </c>
      <c r="X481" s="4" t="s">
        <v>596</v>
      </c>
      <c r="Y481" s="4" t="s">
        <v>596</v>
      </c>
      <c r="Z481" s="4" t="s">
        <v>596</v>
      </c>
      <c r="AA481" s="4" t="s">
        <v>596</v>
      </c>
      <c r="AB481" s="4" t="s">
        <v>596</v>
      </c>
      <c r="AC481" s="4" t="s">
        <v>596</v>
      </c>
      <c r="AD481" s="4" t="s">
        <v>596</v>
      </c>
      <c r="AE481" s="4" t="s">
        <v>596</v>
      </c>
      <c r="AF481" s="4" t="s">
        <v>596</v>
      </c>
    </row>
    <row r="482" spans="1:32">
      <c r="A482" s="5" t="str">
        <f>VLOOKUP(F482,[1]仓库信息!C:H,6,FALSE)</f>
        <v>青岛</v>
      </c>
      <c r="B482" s="6">
        <v>43756</v>
      </c>
      <c r="C482" s="4" t="s">
        <v>1246</v>
      </c>
      <c r="D482" s="4" t="s">
        <v>403</v>
      </c>
      <c r="E482" s="4" t="s">
        <v>1247</v>
      </c>
      <c r="F482" s="4" t="s">
        <v>659</v>
      </c>
      <c r="G482" s="4" t="s">
        <v>1248</v>
      </c>
      <c r="H482" s="4" t="s">
        <v>1249</v>
      </c>
      <c r="I482" s="4" t="s">
        <v>660</v>
      </c>
      <c r="J482" s="4" t="s">
        <v>590</v>
      </c>
      <c r="K482" s="4" t="s">
        <v>730</v>
      </c>
      <c r="L482" s="4" t="s">
        <v>728</v>
      </c>
      <c r="M482" s="4" t="s">
        <v>651</v>
      </c>
      <c r="N482" s="4" t="s">
        <v>617</v>
      </c>
      <c r="O482" s="4" t="s">
        <v>729</v>
      </c>
      <c r="P482" s="4" t="s">
        <v>604</v>
      </c>
      <c r="Q482" s="4" t="s">
        <v>596</v>
      </c>
      <c r="R482" s="8">
        <v>1</v>
      </c>
      <c r="S482" s="4" t="s">
        <v>596</v>
      </c>
      <c r="T482" s="4" t="s">
        <v>596</v>
      </c>
      <c r="U482" s="4" t="s">
        <v>596</v>
      </c>
      <c r="V482" s="4" t="s">
        <v>596</v>
      </c>
      <c r="W482" s="4" t="s">
        <v>601</v>
      </c>
      <c r="X482" s="4" t="s">
        <v>596</v>
      </c>
      <c r="Y482" s="4" t="s">
        <v>596</v>
      </c>
      <c r="Z482" s="4" t="s">
        <v>596</v>
      </c>
      <c r="AA482" s="4" t="s">
        <v>679</v>
      </c>
      <c r="AB482" s="4" t="s">
        <v>596</v>
      </c>
      <c r="AC482" s="4" t="s">
        <v>596</v>
      </c>
      <c r="AD482" s="4" t="s">
        <v>596</v>
      </c>
      <c r="AE482" s="4" t="s">
        <v>596</v>
      </c>
      <c r="AF482" s="4" t="s">
        <v>596</v>
      </c>
    </row>
    <row r="483" spans="1:32">
      <c r="A483" s="5" t="str">
        <f>VLOOKUP(F483,[1]仓库信息!C:H,6,FALSE)</f>
        <v>无锡</v>
      </c>
      <c r="B483" s="6">
        <v>43756</v>
      </c>
      <c r="C483" s="4" t="s">
        <v>1246</v>
      </c>
      <c r="D483" s="4" t="s">
        <v>403</v>
      </c>
      <c r="E483" s="4" t="s">
        <v>1247</v>
      </c>
      <c r="F483" s="4" t="s">
        <v>692</v>
      </c>
      <c r="G483" s="4" t="s">
        <v>1248</v>
      </c>
      <c r="H483" s="4" t="s">
        <v>1249</v>
      </c>
      <c r="I483" s="4" t="s">
        <v>693</v>
      </c>
      <c r="J483" s="4" t="s">
        <v>590</v>
      </c>
      <c r="K483" s="4" t="s">
        <v>955</v>
      </c>
      <c r="L483" s="4" t="s">
        <v>954</v>
      </c>
      <c r="M483" s="4" t="s">
        <v>638</v>
      </c>
      <c r="N483" s="4" t="s">
        <v>1207</v>
      </c>
      <c r="O483" s="4" t="s">
        <v>1257</v>
      </c>
      <c r="P483" s="4" t="s">
        <v>638</v>
      </c>
      <c r="Q483" s="4" t="s">
        <v>596</v>
      </c>
      <c r="R483" s="8">
        <v>5</v>
      </c>
      <c r="S483" s="4" t="s">
        <v>596</v>
      </c>
      <c r="T483" s="4" t="s">
        <v>596</v>
      </c>
      <c r="U483" s="4" t="s">
        <v>596</v>
      </c>
      <c r="V483" s="4" t="s">
        <v>596</v>
      </c>
      <c r="W483" s="4" t="s">
        <v>596</v>
      </c>
      <c r="X483" s="4" t="s">
        <v>596</v>
      </c>
      <c r="Y483" s="4" t="s">
        <v>596</v>
      </c>
      <c r="Z483" s="4" t="s">
        <v>596</v>
      </c>
      <c r="AA483" s="4" t="s">
        <v>596</v>
      </c>
      <c r="AB483" s="4" t="s">
        <v>596</v>
      </c>
      <c r="AC483" s="4" t="s">
        <v>596</v>
      </c>
      <c r="AD483" s="4" t="s">
        <v>596</v>
      </c>
      <c r="AE483" s="4" t="s">
        <v>596</v>
      </c>
      <c r="AF483" s="4" t="s">
        <v>596</v>
      </c>
    </row>
    <row r="484" spans="1:32">
      <c r="A484" s="5" t="str">
        <f>VLOOKUP(F484,[1]仓库信息!C:H,6,FALSE)</f>
        <v>嘉定</v>
      </c>
      <c r="B484" s="6">
        <v>43756</v>
      </c>
      <c r="C484" s="4" t="s">
        <v>1258</v>
      </c>
      <c r="D484" s="4" t="s">
        <v>1259</v>
      </c>
      <c r="E484" s="4" t="s">
        <v>1260</v>
      </c>
      <c r="F484" s="4" t="s">
        <v>586</v>
      </c>
      <c r="G484" s="4" t="s">
        <v>1261</v>
      </c>
      <c r="H484" s="4" t="s">
        <v>1262</v>
      </c>
      <c r="I484" s="4" t="s">
        <v>589</v>
      </c>
      <c r="J484" s="4" t="s">
        <v>590</v>
      </c>
      <c r="K484" s="4" t="s">
        <v>612</v>
      </c>
      <c r="L484" s="4" t="s">
        <v>613</v>
      </c>
      <c r="M484" s="4" t="s">
        <v>638</v>
      </c>
      <c r="N484" s="4" t="s">
        <v>613</v>
      </c>
      <c r="O484" s="4" t="s">
        <v>637</v>
      </c>
      <c r="P484" s="4" t="s">
        <v>638</v>
      </c>
      <c r="Q484" s="4" t="s">
        <v>596</v>
      </c>
      <c r="R484" s="8">
        <v>1</v>
      </c>
      <c r="S484" s="4" t="s">
        <v>596</v>
      </c>
      <c r="T484" s="4" t="s">
        <v>596</v>
      </c>
      <c r="U484" s="4" t="s">
        <v>596</v>
      </c>
      <c r="V484" s="4" t="s">
        <v>596</v>
      </c>
      <c r="W484" s="4" t="s">
        <v>678</v>
      </c>
      <c r="X484" s="4" t="s">
        <v>596</v>
      </c>
      <c r="Y484" s="4" t="s">
        <v>596</v>
      </c>
      <c r="Z484" s="4" t="s">
        <v>596</v>
      </c>
      <c r="AA484" s="4" t="s">
        <v>596</v>
      </c>
      <c r="AB484" s="4" t="s">
        <v>596</v>
      </c>
      <c r="AC484" s="4" t="s">
        <v>596</v>
      </c>
      <c r="AD484" s="4" t="s">
        <v>596</v>
      </c>
      <c r="AE484" s="4" t="s">
        <v>596</v>
      </c>
      <c r="AF484" s="4" t="s">
        <v>596</v>
      </c>
    </row>
    <row r="485" spans="1:32">
      <c r="A485" s="5" t="str">
        <f>VLOOKUP(F485,[1]仓库信息!C:H,6,FALSE)</f>
        <v>天津</v>
      </c>
      <c r="B485" s="6">
        <v>43756</v>
      </c>
      <c r="C485" s="4" t="s">
        <v>1258</v>
      </c>
      <c r="D485" s="4" t="s">
        <v>1259</v>
      </c>
      <c r="E485" s="4" t="s">
        <v>1260</v>
      </c>
      <c r="F485" s="4" t="s">
        <v>663</v>
      </c>
      <c r="G485" s="4" t="s">
        <v>1261</v>
      </c>
      <c r="H485" s="4" t="s">
        <v>1262</v>
      </c>
      <c r="I485" s="4" t="s">
        <v>666</v>
      </c>
      <c r="J485" s="4" t="s">
        <v>590</v>
      </c>
      <c r="K485" s="4" t="s">
        <v>799</v>
      </c>
      <c r="L485" s="4" t="s">
        <v>799</v>
      </c>
      <c r="M485" s="4" t="s">
        <v>596</v>
      </c>
      <c r="N485" s="4" t="s">
        <v>600</v>
      </c>
      <c r="O485" s="4" t="s">
        <v>600</v>
      </c>
      <c r="P485" s="4" t="s">
        <v>596</v>
      </c>
      <c r="Q485" s="4" t="s">
        <v>596</v>
      </c>
      <c r="R485" s="8">
        <v>2</v>
      </c>
      <c r="S485" s="4" t="s">
        <v>596</v>
      </c>
      <c r="T485" s="4" t="s">
        <v>596</v>
      </c>
      <c r="U485" s="4" t="s">
        <v>596</v>
      </c>
      <c r="V485" s="4" t="s">
        <v>596</v>
      </c>
      <c r="W485" s="4" t="s">
        <v>756</v>
      </c>
      <c r="X485" s="4" t="s">
        <v>596</v>
      </c>
      <c r="Y485" s="4" t="s">
        <v>596</v>
      </c>
      <c r="Z485" s="4" t="s">
        <v>596</v>
      </c>
      <c r="AA485" s="4" t="s">
        <v>596</v>
      </c>
      <c r="AB485" s="4" t="s">
        <v>596</v>
      </c>
      <c r="AC485" s="4" t="s">
        <v>596</v>
      </c>
      <c r="AD485" s="4" t="s">
        <v>596</v>
      </c>
      <c r="AE485" s="4" t="s">
        <v>596</v>
      </c>
      <c r="AF485" s="4" t="s">
        <v>596</v>
      </c>
    </row>
    <row r="486" spans="1:32">
      <c r="A486" s="5" t="str">
        <f>VLOOKUP(F486,[1]仓库信息!C:H,6,FALSE)</f>
        <v>成都2</v>
      </c>
      <c r="B486" s="6">
        <v>43756</v>
      </c>
      <c r="C486" s="4" t="s">
        <v>1258</v>
      </c>
      <c r="D486" s="4" t="s">
        <v>1259</v>
      </c>
      <c r="E486" s="4" t="s">
        <v>1260</v>
      </c>
      <c r="F486" s="4" t="s">
        <v>610</v>
      </c>
      <c r="G486" s="4" t="s">
        <v>1261</v>
      </c>
      <c r="H486" s="4" t="s">
        <v>1262</v>
      </c>
      <c r="I486" s="4" t="s">
        <v>611</v>
      </c>
      <c r="J486" s="4" t="s">
        <v>590</v>
      </c>
      <c r="K486" s="4" t="s">
        <v>1101</v>
      </c>
      <c r="L486" s="4" t="s">
        <v>1101</v>
      </c>
      <c r="M486" s="4" t="s">
        <v>596</v>
      </c>
      <c r="N486" s="4" t="s">
        <v>1225</v>
      </c>
      <c r="O486" s="4" t="s">
        <v>1225</v>
      </c>
      <c r="P486" s="4" t="s">
        <v>596</v>
      </c>
      <c r="Q486" s="4" t="s">
        <v>596</v>
      </c>
      <c r="R486" s="8">
        <v>1</v>
      </c>
      <c r="S486" s="4" t="s">
        <v>596</v>
      </c>
      <c r="T486" s="4" t="s">
        <v>596</v>
      </c>
      <c r="U486" s="4" t="s">
        <v>596</v>
      </c>
      <c r="V486" s="4" t="s">
        <v>596</v>
      </c>
      <c r="W486" s="4" t="s">
        <v>596</v>
      </c>
      <c r="X486" s="4" t="s">
        <v>596</v>
      </c>
      <c r="Y486" s="4" t="s">
        <v>596</v>
      </c>
      <c r="Z486" s="4" t="s">
        <v>596</v>
      </c>
      <c r="AA486" s="4" t="s">
        <v>596</v>
      </c>
      <c r="AB486" s="4" t="s">
        <v>596</v>
      </c>
      <c r="AC486" s="4" t="s">
        <v>596</v>
      </c>
      <c r="AD486" s="4" t="s">
        <v>596</v>
      </c>
      <c r="AE486" s="4" t="s">
        <v>596</v>
      </c>
      <c r="AF486" s="4" t="s">
        <v>596</v>
      </c>
    </row>
    <row r="487" spans="1:32">
      <c r="A487" s="5" t="str">
        <f>VLOOKUP(F487,[1]仓库信息!C:H,6,FALSE)</f>
        <v>杭州</v>
      </c>
      <c r="B487" s="6">
        <v>43756</v>
      </c>
      <c r="C487" s="4" t="s">
        <v>1258</v>
      </c>
      <c r="D487" s="4" t="s">
        <v>1259</v>
      </c>
      <c r="E487" s="4" t="s">
        <v>1260</v>
      </c>
      <c r="F487" s="4" t="s">
        <v>614</v>
      </c>
      <c r="G487" s="4" t="s">
        <v>1261</v>
      </c>
      <c r="H487" s="4" t="s">
        <v>1262</v>
      </c>
      <c r="I487" s="4" t="s">
        <v>615</v>
      </c>
      <c r="J487" s="4" t="s">
        <v>590</v>
      </c>
      <c r="K487" s="4" t="s">
        <v>602</v>
      </c>
      <c r="L487" s="4" t="s">
        <v>792</v>
      </c>
      <c r="M487" s="4" t="s">
        <v>658</v>
      </c>
      <c r="N487" s="4" t="s">
        <v>600</v>
      </c>
      <c r="O487" s="4" t="s">
        <v>754</v>
      </c>
      <c r="P487" s="4" t="s">
        <v>658</v>
      </c>
      <c r="Q487" s="4" t="s">
        <v>596</v>
      </c>
      <c r="R487" s="8">
        <v>1</v>
      </c>
      <c r="S487" s="4" t="s">
        <v>596</v>
      </c>
      <c r="T487" s="4" t="s">
        <v>596</v>
      </c>
      <c r="U487" s="4" t="s">
        <v>596</v>
      </c>
      <c r="V487" s="4" t="s">
        <v>596</v>
      </c>
      <c r="W487" s="4" t="s">
        <v>736</v>
      </c>
      <c r="X487" s="4" t="s">
        <v>596</v>
      </c>
      <c r="Y487" s="4" t="s">
        <v>596</v>
      </c>
      <c r="Z487" s="4" t="s">
        <v>596</v>
      </c>
      <c r="AA487" s="4" t="s">
        <v>596</v>
      </c>
      <c r="AB487" s="4" t="s">
        <v>596</v>
      </c>
      <c r="AC487" s="4" t="s">
        <v>596</v>
      </c>
      <c r="AD487" s="4" t="s">
        <v>596</v>
      </c>
      <c r="AE487" s="4" t="s">
        <v>596</v>
      </c>
      <c r="AF487" s="4" t="s">
        <v>596</v>
      </c>
    </row>
    <row r="488" spans="1:32">
      <c r="A488" s="5" t="str">
        <f>VLOOKUP(F488,[1]仓库信息!C:H,6,FALSE)</f>
        <v>惠州</v>
      </c>
      <c r="B488" s="6">
        <v>43756</v>
      </c>
      <c r="C488" s="4" t="s">
        <v>1258</v>
      </c>
      <c r="D488" s="4" t="s">
        <v>1259</v>
      </c>
      <c r="E488" s="4" t="s">
        <v>1260</v>
      </c>
      <c r="F488" s="4" t="s">
        <v>618</v>
      </c>
      <c r="G488" s="4" t="s">
        <v>1261</v>
      </c>
      <c r="H488" s="4" t="s">
        <v>1262</v>
      </c>
      <c r="I488" s="4" t="s">
        <v>619</v>
      </c>
      <c r="J488" s="4" t="s">
        <v>590</v>
      </c>
      <c r="K488" s="4" t="s">
        <v>791</v>
      </c>
      <c r="L488" s="4" t="s">
        <v>731</v>
      </c>
      <c r="M488" s="4" t="s">
        <v>651</v>
      </c>
      <c r="N488" s="4" t="s">
        <v>801</v>
      </c>
      <c r="O488" s="4" t="s">
        <v>741</v>
      </c>
      <c r="P488" s="4" t="s">
        <v>651</v>
      </c>
      <c r="Q488" s="4" t="s">
        <v>596</v>
      </c>
      <c r="R488" s="8">
        <v>3</v>
      </c>
      <c r="S488" s="4" t="s">
        <v>596</v>
      </c>
      <c r="T488" s="4" t="s">
        <v>596</v>
      </c>
      <c r="U488" s="4" t="s">
        <v>596</v>
      </c>
      <c r="V488" s="4" t="s">
        <v>596</v>
      </c>
      <c r="W488" s="4" t="s">
        <v>596</v>
      </c>
      <c r="X488" s="4" t="s">
        <v>637</v>
      </c>
      <c r="Y488" s="4" t="s">
        <v>596</v>
      </c>
      <c r="Z488" s="4" t="s">
        <v>596</v>
      </c>
      <c r="AA488" s="4" t="s">
        <v>596</v>
      </c>
      <c r="AB488" s="4" t="s">
        <v>596</v>
      </c>
      <c r="AC488" s="4" t="s">
        <v>596</v>
      </c>
      <c r="AD488" s="4" t="s">
        <v>596</v>
      </c>
      <c r="AE488" s="4" t="s">
        <v>596</v>
      </c>
      <c r="AF488" s="4" t="s">
        <v>596</v>
      </c>
    </row>
    <row r="489" spans="1:32">
      <c r="A489" s="5" t="str">
        <f>VLOOKUP(F489,[1]仓库信息!C:H,6,FALSE)</f>
        <v>江门</v>
      </c>
      <c r="B489" s="6">
        <v>43756</v>
      </c>
      <c r="C489" s="4" t="s">
        <v>1258</v>
      </c>
      <c r="D489" s="4" t="s">
        <v>1259</v>
      </c>
      <c r="E489" s="4" t="s">
        <v>1260</v>
      </c>
      <c r="F489" s="4" t="s">
        <v>624</v>
      </c>
      <c r="G489" s="4" t="s">
        <v>1261</v>
      </c>
      <c r="H489" s="4" t="s">
        <v>1262</v>
      </c>
      <c r="I489" s="4" t="s">
        <v>625</v>
      </c>
      <c r="J489" s="4" t="s">
        <v>590</v>
      </c>
      <c r="K489" s="4" t="s">
        <v>742</v>
      </c>
      <c r="L489" s="4" t="s">
        <v>755</v>
      </c>
      <c r="M489" s="4" t="s">
        <v>638</v>
      </c>
      <c r="N489" s="4" t="s">
        <v>755</v>
      </c>
      <c r="O489" s="4" t="s">
        <v>756</v>
      </c>
      <c r="P489" s="4" t="s">
        <v>638</v>
      </c>
      <c r="Q489" s="4" t="s">
        <v>596</v>
      </c>
      <c r="R489" s="8">
        <v>1</v>
      </c>
      <c r="S489" s="4" t="s">
        <v>596</v>
      </c>
      <c r="T489" s="4" t="s">
        <v>596</v>
      </c>
      <c r="U489" s="4" t="s">
        <v>596</v>
      </c>
      <c r="V489" s="4" t="s">
        <v>596</v>
      </c>
      <c r="W489" s="4" t="s">
        <v>668</v>
      </c>
      <c r="X489" s="4" t="s">
        <v>596</v>
      </c>
      <c r="Y489" s="4" t="s">
        <v>596</v>
      </c>
      <c r="Z489" s="4" t="s">
        <v>596</v>
      </c>
      <c r="AA489" s="4" t="s">
        <v>596</v>
      </c>
      <c r="AB489" s="4" t="s">
        <v>596</v>
      </c>
      <c r="AC489" s="4" t="s">
        <v>596</v>
      </c>
      <c r="AD489" s="4" t="s">
        <v>596</v>
      </c>
      <c r="AE489" s="4" t="s">
        <v>596</v>
      </c>
      <c r="AF489" s="4" t="s">
        <v>596</v>
      </c>
    </row>
    <row r="490" spans="1:32">
      <c r="A490" s="5" t="str">
        <f>VLOOKUP(F490,[1]仓库信息!C:H,6,FALSE)</f>
        <v>南昌</v>
      </c>
      <c r="B490" s="6">
        <v>43756</v>
      </c>
      <c r="C490" s="4" t="s">
        <v>1258</v>
      </c>
      <c r="D490" s="4" t="s">
        <v>1259</v>
      </c>
      <c r="E490" s="4" t="s">
        <v>1260</v>
      </c>
      <c r="F490" s="4" t="s">
        <v>649</v>
      </c>
      <c r="G490" s="4" t="s">
        <v>1261</v>
      </c>
      <c r="H490" s="4" t="s">
        <v>1262</v>
      </c>
      <c r="I490" s="4" t="s">
        <v>650</v>
      </c>
      <c r="J490" s="4" t="s">
        <v>590</v>
      </c>
      <c r="K490" s="4" t="s">
        <v>631</v>
      </c>
      <c r="L490" s="4" t="s">
        <v>631</v>
      </c>
      <c r="M490" s="4" t="s">
        <v>596</v>
      </c>
      <c r="N490" s="4" t="s">
        <v>647</v>
      </c>
      <c r="O490" s="4" t="s">
        <v>647</v>
      </c>
      <c r="P490" s="4" t="s">
        <v>596</v>
      </c>
      <c r="Q490" s="4" t="s">
        <v>596</v>
      </c>
      <c r="R490" s="8">
        <v>2</v>
      </c>
      <c r="S490" s="4" t="s">
        <v>596</v>
      </c>
      <c r="T490" s="4" t="s">
        <v>596</v>
      </c>
      <c r="U490" s="4" t="s">
        <v>596</v>
      </c>
      <c r="V490" s="4" t="s">
        <v>596</v>
      </c>
      <c r="W490" s="4" t="s">
        <v>658</v>
      </c>
      <c r="X490" s="4" t="s">
        <v>596</v>
      </c>
      <c r="Y490" s="4" t="s">
        <v>596</v>
      </c>
      <c r="Z490" s="4" t="s">
        <v>596</v>
      </c>
      <c r="AA490" s="4" t="s">
        <v>596</v>
      </c>
      <c r="AB490" s="4" t="s">
        <v>596</v>
      </c>
      <c r="AC490" s="4" t="s">
        <v>596</v>
      </c>
      <c r="AD490" s="4" t="s">
        <v>596</v>
      </c>
      <c r="AE490" s="4" t="s">
        <v>596</v>
      </c>
      <c r="AF490" s="4" t="s">
        <v>596</v>
      </c>
    </row>
    <row r="491" spans="1:32">
      <c r="A491" s="5" t="str">
        <f>VLOOKUP(F491,[1]仓库信息!C:H,6,FALSE)</f>
        <v>沈阳</v>
      </c>
      <c r="B491" s="6">
        <v>43756</v>
      </c>
      <c r="C491" s="4" t="s">
        <v>1258</v>
      </c>
      <c r="D491" s="4" t="s">
        <v>1259</v>
      </c>
      <c r="E491" s="4" t="s">
        <v>1260</v>
      </c>
      <c r="F491" s="4" t="s">
        <v>635</v>
      </c>
      <c r="G491" s="4" t="s">
        <v>1261</v>
      </c>
      <c r="H491" s="4" t="s">
        <v>1262</v>
      </c>
      <c r="I491" s="4" t="s">
        <v>636</v>
      </c>
      <c r="J491" s="4" t="s">
        <v>590</v>
      </c>
      <c r="K491" s="4" t="s">
        <v>757</v>
      </c>
      <c r="L491" s="4" t="s">
        <v>613</v>
      </c>
      <c r="M491" s="4" t="s">
        <v>604</v>
      </c>
      <c r="N491" s="4" t="s">
        <v>637</v>
      </c>
      <c r="O491" s="4" t="s">
        <v>639</v>
      </c>
      <c r="P491" s="4" t="s">
        <v>638</v>
      </c>
      <c r="Q491" s="4" t="s">
        <v>596</v>
      </c>
      <c r="R491" s="8">
        <v>2</v>
      </c>
      <c r="S491" s="4" t="s">
        <v>596</v>
      </c>
      <c r="T491" s="4" t="s">
        <v>596</v>
      </c>
      <c r="U491" s="4" t="s">
        <v>596</v>
      </c>
      <c r="V491" s="4" t="s">
        <v>596</v>
      </c>
      <c r="W491" s="4" t="s">
        <v>613</v>
      </c>
      <c r="X491" s="4" t="s">
        <v>596</v>
      </c>
      <c r="Y491" s="4" t="s">
        <v>596</v>
      </c>
      <c r="Z491" s="4" t="s">
        <v>596</v>
      </c>
      <c r="AA491" s="4" t="s">
        <v>638</v>
      </c>
      <c r="AB491" s="4" t="s">
        <v>596</v>
      </c>
      <c r="AC491" s="4" t="s">
        <v>596</v>
      </c>
      <c r="AD491" s="4" t="s">
        <v>596</v>
      </c>
      <c r="AE491" s="4" t="s">
        <v>596</v>
      </c>
      <c r="AF491" s="4" t="s">
        <v>596</v>
      </c>
    </row>
    <row r="492" spans="1:32">
      <c r="A492" s="5" t="str">
        <f>VLOOKUP(F492,[1]仓库信息!C:H,6,FALSE)</f>
        <v>北京</v>
      </c>
      <c r="B492" s="6">
        <v>43756</v>
      </c>
      <c r="C492" s="4" t="s">
        <v>1258</v>
      </c>
      <c r="D492" s="4" t="s">
        <v>1259</v>
      </c>
      <c r="E492" s="4" t="s">
        <v>1260</v>
      </c>
      <c r="F492" s="4" t="s">
        <v>656</v>
      </c>
      <c r="G492" s="4" t="s">
        <v>1261</v>
      </c>
      <c r="H492" s="4" t="s">
        <v>1262</v>
      </c>
      <c r="I492" s="4" t="s">
        <v>657</v>
      </c>
      <c r="J492" s="4" t="s">
        <v>590</v>
      </c>
      <c r="K492" s="4" t="s">
        <v>668</v>
      </c>
      <c r="L492" s="4" t="s">
        <v>668</v>
      </c>
      <c r="M492" s="4" t="s">
        <v>596</v>
      </c>
      <c r="N492" s="4" t="s">
        <v>685</v>
      </c>
      <c r="O492" s="4" t="s">
        <v>685</v>
      </c>
      <c r="P492" s="4" t="s">
        <v>596</v>
      </c>
      <c r="Q492" s="4" t="s">
        <v>596</v>
      </c>
      <c r="R492" s="8">
        <v>2</v>
      </c>
      <c r="S492" s="4" t="s">
        <v>596</v>
      </c>
      <c r="T492" s="4" t="s">
        <v>596</v>
      </c>
      <c r="U492" s="4" t="s">
        <v>596</v>
      </c>
      <c r="V492" s="4" t="s">
        <v>596</v>
      </c>
      <c r="W492" s="4" t="s">
        <v>596</v>
      </c>
      <c r="X492" s="4" t="s">
        <v>596</v>
      </c>
      <c r="Y492" s="4" t="s">
        <v>596</v>
      </c>
      <c r="Z492" s="4" t="s">
        <v>596</v>
      </c>
      <c r="AA492" s="4" t="s">
        <v>596</v>
      </c>
      <c r="AB492" s="4" t="s">
        <v>596</v>
      </c>
      <c r="AC492" s="4" t="s">
        <v>596</v>
      </c>
      <c r="AD492" s="4" t="s">
        <v>596</v>
      </c>
      <c r="AE492" s="4" t="s">
        <v>596</v>
      </c>
      <c r="AF492" s="4" t="s">
        <v>596</v>
      </c>
    </row>
    <row r="493" spans="1:32">
      <c r="A493" s="5" t="str">
        <f>VLOOKUP(F493,[1]仓库信息!C:H,6,FALSE)</f>
        <v>嘉兴</v>
      </c>
      <c r="B493" s="6">
        <v>43756</v>
      </c>
      <c r="C493" s="4" t="s">
        <v>1258</v>
      </c>
      <c r="D493" s="4" t="s">
        <v>1259</v>
      </c>
      <c r="E493" s="4" t="s">
        <v>1260</v>
      </c>
      <c r="F493" s="4" t="s">
        <v>739</v>
      </c>
      <c r="G493" s="4" t="s">
        <v>1261</v>
      </c>
      <c r="H493" s="4" t="s">
        <v>1262</v>
      </c>
      <c r="I493" s="4" t="s">
        <v>740</v>
      </c>
      <c r="J493" s="4" t="s">
        <v>590</v>
      </c>
      <c r="K493" s="4" t="s">
        <v>791</v>
      </c>
      <c r="L493" s="4" t="s">
        <v>800</v>
      </c>
      <c r="M493" s="4" t="s">
        <v>638</v>
      </c>
      <c r="N493" s="4" t="s">
        <v>791</v>
      </c>
      <c r="O493" s="4" t="s">
        <v>807</v>
      </c>
      <c r="P493" s="4" t="s">
        <v>604</v>
      </c>
      <c r="Q493" s="4" t="s">
        <v>596</v>
      </c>
      <c r="R493" s="8">
        <v>1</v>
      </c>
      <c r="S493" s="4" t="s">
        <v>596</v>
      </c>
      <c r="T493" s="4" t="s">
        <v>596</v>
      </c>
      <c r="U493" s="4" t="s">
        <v>638</v>
      </c>
      <c r="V493" s="4" t="s">
        <v>596</v>
      </c>
      <c r="W493" s="4" t="s">
        <v>651</v>
      </c>
      <c r="X493" s="4" t="s">
        <v>596</v>
      </c>
      <c r="Y493" s="4" t="s">
        <v>596</v>
      </c>
      <c r="Z493" s="4" t="s">
        <v>596</v>
      </c>
      <c r="AA493" s="4" t="s">
        <v>596</v>
      </c>
      <c r="AB493" s="4" t="s">
        <v>596</v>
      </c>
      <c r="AC493" s="4" t="s">
        <v>596</v>
      </c>
      <c r="AD493" s="4" t="s">
        <v>596</v>
      </c>
      <c r="AE493" s="4" t="s">
        <v>596</v>
      </c>
      <c r="AF493" s="4" t="s">
        <v>596</v>
      </c>
    </row>
    <row r="494" spans="1:32">
      <c r="A494" s="5" t="str">
        <f>VLOOKUP(F494,[1]仓库信息!C:H,6,FALSE)</f>
        <v>武汉</v>
      </c>
      <c r="B494" s="6">
        <v>43756</v>
      </c>
      <c r="C494" s="4" t="s">
        <v>1258</v>
      </c>
      <c r="D494" s="4" t="s">
        <v>1259</v>
      </c>
      <c r="E494" s="4" t="s">
        <v>1260</v>
      </c>
      <c r="F494" s="4" t="s">
        <v>686</v>
      </c>
      <c r="G494" s="4" t="s">
        <v>1261</v>
      </c>
      <c r="H494" s="4" t="s">
        <v>1262</v>
      </c>
      <c r="I494" s="4" t="s">
        <v>687</v>
      </c>
      <c r="J494" s="4" t="s">
        <v>590</v>
      </c>
      <c r="K494" s="4" t="s">
        <v>675</v>
      </c>
      <c r="L494" s="4" t="s">
        <v>675</v>
      </c>
      <c r="M494" s="4" t="s">
        <v>596</v>
      </c>
      <c r="N494" s="4" t="s">
        <v>792</v>
      </c>
      <c r="O494" s="4" t="s">
        <v>792</v>
      </c>
      <c r="P494" s="4" t="s">
        <v>596</v>
      </c>
      <c r="Q494" s="4" t="s">
        <v>596</v>
      </c>
      <c r="R494" s="8">
        <v>1</v>
      </c>
      <c r="S494" s="4" t="s">
        <v>596</v>
      </c>
      <c r="T494" s="4" t="s">
        <v>596</v>
      </c>
      <c r="U494" s="4" t="s">
        <v>596</v>
      </c>
      <c r="V494" s="4" t="s">
        <v>596</v>
      </c>
      <c r="W494" s="4" t="s">
        <v>637</v>
      </c>
      <c r="X494" s="4" t="s">
        <v>596</v>
      </c>
      <c r="Y494" s="4" t="s">
        <v>596</v>
      </c>
      <c r="Z494" s="4" t="s">
        <v>596</v>
      </c>
      <c r="AA494" s="4" t="s">
        <v>596</v>
      </c>
      <c r="AB494" s="4" t="s">
        <v>596</v>
      </c>
      <c r="AC494" s="4" t="s">
        <v>596</v>
      </c>
      <c r="AD494" s="4" t="s">
        <v>596</v>
      </c>
      <c r="AE494" s="4" t="s">
        <v>596</v>
      </c>
      <c r="AF494" s="4" t="s">
        <v>596</v>
      </c>
    </row>
    <row r="495" spans="1:32">
      <c r="A495" s="5" t="str">
        <f>VLOOKUP(F495,[1]仓库信息!C:H,6,FALSE)</f>
        <v>金华</v>
      </c>
      <c r="B495" s="6">
        <v>43756</v>
      </c>
      <c r="C495" s="4" t="s">
        <v>1258</v>
      </c>
      <c r="D495" s="4" t="s">
        <v>1259</v>
      </c>
      <c r="E495" s="4" t="s">
        <v>1260</v>
      </c>
      <c r="F495" s="4" t="s">
        <v>688</v>
      </c>
      <c r="G495" s="4" t="s">
        <v>1261</v>
      </c>
      <c r="H495" s="4" t="s">
        <v>1262</v>
      </c>
      <c r="I495" s="4" t="s">
        <v>689</v>
      </c>
      <c r="J495" s="4" t="s">
        <v>590</v>
      </c>
      <c r="K495" s="4" t="s">
        <v>769</v>
      </c>
      <c r="L495" s="4" t="s">
        <v>799</v>
      </c>
      <c r="M495" s="4" t="s">
        <v>638</v>
      </c>
      <c r="N495" s="4" t="s">
        <v>600</v>
      </c>
      <c r="O495" s="4" t="s">
        <v>603</v>
      </c>
      <c r="P495" s="4" t="s">
        <v>638</v>
      </c>
      <c r="Q495" s="4" t="s">
        <v>596</v>
      </c>
      <c r="R495" s="8">
        <v>3</v>
      </c>
      <c r="S495" s="4" t="s">
        <v>596</v>
      </c>
      <c r="T495" s="4" t="s">
        <v>596</v>
      </c>
      <c r="U495" s="4" t="s">
        <v>596</v>
      </c>
      <c r="V495" s="4" t="s">
        <v>596</v>
      </c>
      <c r="W495" s="4" t="s">
        <v>596</v>
      </c>
      <c r="X495" s="4" t="s">
        <v>596</v>
      </c>
      <c r="Y495" s="4" t="s">
        <v>596</v>
      </c>
      <c r="Z495" s="4" t="s">
        <v>596</v>
      </c>
      <c r="AA495" s="4" t="s">
        <v>596</v>
      </c>
      <c r="AB495" s="4" t="s">
        <v>596</v>
      </c>
      <c r="AC495" s="4" t="s">
        <v>596</v>
      </c>
      <c r="AD495" s="4" t="s">
        <v>596</v>
      </c>
      <c r="AE495" s="4" t="s">
        <v>596</v>
      </c>
      <c r="AF495" s="4" t="s">
        <v>596</v>
      </c>
    </row>
    <row r="496" spans="1:32">
      <c r="A496" s="5" t="str">
        <f>VLOOKUP(F496,[1]仓库信息!C:H,6,FALSE)</f>
        <v>青岛</v>
      </c>
      <c r="B496" s="6">
        <v>43756</v>
      </c>
      <c r="C496" s="4" t="s">
        <v>1258</v>
      </c>
      <c r="D496" s="4" t="s">
        <v>1259</v>
      </c>
      <c r="E496" s="4" t="s">
        <v>1260</v>
      </c>
      <c r="F496" s="4" t="s">
        <v>659</v>
      </c>
      <c r="G496" s="4" t="s">
        <v>1261</v>
      </c>
      <c r="H496" s="4" t="s">
        <v>1262</v>
      </c>
      <c r="I496" s="4" t="s">
        <v>660</v>
      </c>
      <c r="J496" s="4" t="s">
        <v>590</v>
      </c>
      <c r="K496" s="4" t="s">
        <v>647</v>
      </c>
      <c r="L496" s="4" t="s">
        <v>647</v>
      </c>
      <c r="M496" s="4" t="s">
        <v>596</v>
      </c>
      <c r="N496" s="4" t="s">
        <v>648</v>
      </c>
      <c r="O496" s="4" t="s">
        <v>648</v>
      </c>
      <c r="P496" s="4" t="s">
        <v>596</v>
      </c>
      <c r="Q496" s="4" t="s">
        <v>596</v>
      </c>
      <c r="R496" s="8">
        <v>1</v>
      </c>
      <c r="S496" s="4" t="s">
        <v>596</v>
      </c>
      <c r="T496" s="4" t="s">
        <v>596</v>
      </c>
      <c r="U496" s="4" t="s">
        <v>596</v>
      </c>
      <c r="V496" s="4" t="s">
        <v>596</v>
      </c>
      <c r="W496" s="4" t="s">
        <v>638</v>
      </c>
      <c r="X496" s="4" t="s">
        <v>596</v>
      </c>
      <c r="Y496" s="4" t="s">
        <v>596</v>
      </c>
      <c r="Z496" s="4" t="s">
        <v>596</v>
      </c>
      <c r="AA496" s="4" t="s">
        <v>596</v>
      </c>
      <c r="AB496" s="4" t="s">
        <v>596</v>
      </c>
      <c r="AC496" s="4" t="s">
        <v>596</v>
      </c>
      <c r="AD496" s="4" t="s">
        <v>596</v>
      </c>
      <c r="AE496" s="4" t="s">
        <v>596</v>
      </c>
      <c r="AF496" s="4" t="s">
        <v>596</v>
      </c>
    </row>
    <row r="497" spans="1:32">
      <c r="A497" s="5" t="str">
        <f>VLOOKUP(F497,[1]仓库信息!C:H,6,FALSE)</f>
        <v>无锡</v>
      </c>
      <c r="B497" s="6">
        <v>43756</v>
      </c>
      <c r="C497" s="4" t="s">
        <v>1258</v>
      </c>
      <c r="D497" s="4" t="s">
        <v>1259</v>
      </c>
      <c r="E497" s="4" t="s">
        <v>1260</v>
      </c>
      <c r="F497" s="4" t="s">
        <v>692</v>
      </c>
      <c r="G497" s="4" t="s">
        <v>1261</v>
      </c>
      <c r="H497" s="4" t="s">
        <v>1262</v>
      </c>
      <c r="I497" s="4" t="s">
        <v>693</v>
      </c>
      <c r="J497" s="4" t="s">
        <v>590</v>
      </c>
      <c r="K497" s="4" t="s">
        <v>603</v>
      </c>
      <c r="L497" s="4" t="s">
        <v>755</v>
      </c>
      <c r="M497" s="4" t="s">
        <v>679</v>
      </c>
      <c r="N497" s="4" t="s">
        <v>730</v>
      </c>
      <c r="O497" s="4" t="s">
        <v>616</v>
      </c>
      <c r="P497" s="4" t="s">
        <v>679</v>
      </c>
      <c r="Q497" s="4" t="s">
        <v>596</v>
      </c>
      <c r="R497" s="8">
        <v>1</v>
      </c>
      <c r="S497" s="4" t="s">
        <v>596</v>
      </c>
      <c r="T497" s="4" t="s">
        <v>596</v>
      </c>
      <c r="U497" s="4" t="s">
        <v>596</v>
      </c>
      <c r="V497" s="4" t="s">
        <v>596</v>
      </c>
      <c r="W497" s="4" t="s">
        <v>596</v>
      </c>
      <c r="X497" s="4" t="s">
        <v>631</v>
      </c>
      <c r="Y497" s="4" t="s">
        <v>596</v>
      </c>
      <c r="Z497" s="4" t="s">
        <v>596</v>
      </c>
      <c r="AA497" s="4" t="s">
        <v>596</v>
      </c>
      <c r="AB497" s="4" t="s">
        <v>596</v>
      </c>
      <c r="AC497" s="4" t="s">
        <v>596</v>
      </c>
      <c r="AD497" s="4" t="s">
        <v>596</v>
      </c>
      <c r="AE497" s="4" t="s">
        <v>596</v>
      </c>
      <c r="AF497" s="4" t="s">
        <v>596</v>
      </c>
    </row>
    <row r="498" spans="1:32">
      <c r="A498" s="5" t="str">
        <f>VLOOKUP(F498,[1]仓库信息!C:H,6,FALSE)</f>
        <v>重庆</v>
      </c>
      <c r="B498" s="6">
        <v>43756</v>
      </c>
      <c r="C498" s="4" t="s">
        <v>1263</v>
      </c>
      <c r="D498" s="4" t="s">
        <v>1264</v>
      </c>
      <c r="E498" s="4" t="s">
        <v>1265</v>
      </c>
      <c r="F498" s="4" t="s">
        <v>765</v>
      </c>
      <c r="G498" s="4" t="s">
        <v>1266</v>
      </c>
      <c r="H498" s="4" t="s">
        <v>1267</v>
      </c>
      <c r="I498" s="4" t="s">
        <v>768</v>
      </c>
      <c r="J498" s="4" t="s">
        <v>590</v>
      </c>
      <c r="K498" s="4" t="s">
        <v>682</v>
      </c>
      <c r="L498" s="4" t="s">
        <v>682</v>
      </c>
      <c r="M498" s="4" t="s">
        <v>596</v>
      </c>
      <c r="N498" s="4" t="s">
        <v>604</v>
      </c>
      <c r="O498" s="4" t="s">
        <v>604</v>
      </c>
      <c r="P498" s="4" t="s">
        <v>596</v>
      </c>
      <c r="Q498" s="4" t="s">
        <v>596</v>
      </c>
      <c r="R498" s="8">
        <v>1</v>
      </c>
      <c r="S498" s="4" t="s">
        <v>596</v>
      </c>
      <c r="T498" s="4" t="s">
        <v>596</v>
      </c>
      <c r="U498" s="4" t="s">
        <v>596</v>
      </c>
      <c r="V498" s="4" t="s">
        <v>596</v>
      </c>
      <c r="W498" s="4" t="s">
        <v>596</v>
      </c>
      <c r="X498" s="4" t="s">
        <v>596</v>
      </c>
      <c r="Y498" s="4" t="s">
        <v>596</v>
      </c>
      <c r="Z498" s="4" t="s">
        <v>596</v>
      </c>
      <c r="AA498" s="4" t="s">
        <v>596</v>
      </c>
      <c r="AB498" s="4" t="s">
        <v>596</v>
      </c>
      <c r="AC498" s="4" t="s">
        <v>596</v>
      </c>
      <c r="AD498" s="4" t="s">
        <v>596</v>
      </c>
      <c r="AE498" s="4" t="s">
        <v>596</v>
      </c>
      <c r="AF498" s="4" t="s">
        <v>596</v>
      </c>
    </row>
    <row r="499" spans="1:32">
      <c r="A499" s="5" t="str">
        <f>VLOOKUP(F499,[1]仓库信息!C:H,6,FALSE)</f>
        <v>惠州</v>
      </c>
      <c r="B499" s="6">
        <v>43756</v>
      </c>
      <c r="C499" s="4" t="s">
        <v>1263</v>
      </c>
      <c r="D499" s="4" t="s">
        <v>1264</v>
      </c>
      <c r="E499" s="4" t="s">
        <v>1265</v>
      </c>
      <c r="F499" s="4" t="s">
        <v>618</v>
      </c>
      <c r="G499" s="4" t="s">
        <v>1266</v>
      </c>
      <c r="H499" s="4" t="s">
        <v>1267</v>
      </c>
      <c r="I499" s="4" t="s">
        <v>619</v>
      </c>
      <c r="J499" s="4" t="s">
        <v>590</v>
      </c>
      <c r="K499" s="4" t="s">
        <v>604</v>
      </c>
      <c r="L499" s="4" t="s">
        <v>638</v>
      </c>
      <c r="M499" s="4" t="s">
        <v>638</v>
      </c>
      <c r="N499" s="4" t="s">
        <v>638</v>
      </c>
      <c r="O499" s="4" t="s">
        <v>596</v>
      </c>
      <c r="P499" s="4" t="s">
        <v>638</v>
      </c>
      <c r="Q499" s="4" t="s">
        <v>596</v>
      </c>
      <c r="R499" s="8">
        <v>1</v>
      </c>
      <c r="S499" s="4" t="s">
        <v>596</v>
      </c>
      <c r="T499" s="4" t="s">
        <v>596</v>
      </c>
      <c r="U499" s="4" t="s">
        <v>596</v>
      </c>
      <c r="V499" s="4" t="s">
        <v>596</v>
      </c>
      <c r="W499" s="4" t="s">
        <v>596</v>
      </c>
      <c r="X499" s="4" t="s">
        <v>596</v>
      </c>
      <c r="Y499" s="4" t="s">
        <v>596</v>
      </c>
      <c r="Z499" s="4" t="s">
        <v>596</v>
      </c>
      <c r="AA499" s="4" t="s">
        <v>596</v>
      </c>
      <c r="AB499" s="4" t="s">
        <v>596</v>
      </c>
      <c r="AC499" s="4" t="s">
        <v>596</v>
      </c>
      <c r="AD499" s="4" t="s">
        <v>596</v>
      </c>
      <c r="AE499" s="4" t="s">
        <v>596</v>
      </c>
      <c r="AF499" s="4" t="s">
        <v>596</v>
      </c>
    </row>
    <row r="500" spans="1:32">
      <c r="A500" s="5" t="str">
        <f>VLOOKUP(F500,[1]仓库信息!C:H,6,FALSE)</f>
        <v>泉州</v>
      </c>
      <c r="B500" s="6">
        <v>43756</v>
      </c>
      <c r="C500" s="4" t="s">
        <v>1263</v>
      </c>
      <c r="D500" s="4" t="s">
        <v>1264</v>
      </c>
      <c r="E500" s="4" t="s">
        <v>1265</v>
      </c>
      <c r="F500" s="4" t="s">
        <v>628</v>
      </c>
      <c r="G500" s="4" t="s">
        <v>1266</v>
      </c>
      <c r="H500" s="4" t="s">
        <v>1267</v>
      </c>
      <c r="I500" s="4" t="s">
        <v>629</v>
      </c>
      <c r="J500" s="4" t="s">
        <v>590</v>
      </c>
      <c r="K500" s="4" t="s">
        <v>708</v>
      </c>
      <c r="L500" s="4" t="s">
        <v>708</v>
      </c>
      <c r="M500" s="4" t="s">
        <v>596</v>
      </c>
      <c r="N500" s="4" t="s">
        <v>706</v>
      </c>
      <c r="O500" s="4" t="s">
        <v>706</v>
      </c>
      <c r="P500" s="4" t="s">
        <v>596</v>
      </c>
      <c r="Q500" s="4" t="s">
        <v>596</v>
      </c>
      <c r="R500" s="8">
        <v>1</v>
      </c>
      <c r="S500" s="4" t="s">
        <v>596</v>
      </c>
      <c r="T500" s="4" t="s">
        <v>596</v>
      </c>
      <c r="U500" s="4" t="s">
        <v>596</v>
      </c>
      <c r="V500" s="4" t="s">
        <v>596</v>
      </c>
      <c r="W500" s="4" t="s">
        <v>596</v>
      </c>
      <c r="X500" s="4" t="s">
        <v>596</v>
      </c>
      <c r="Y500" s="4" t="s">
        <v>596</v>
      </c>
      <c r="Z500" s="4" t="s">
        <v>596</v>
      </c>
      <c r="AA500" s="4" t="s">
        <v>596</v>
      </c>
      <c r="AB500" s="4" t="s">
        <v>596</v>
      </c>
      <c r="AC500" s="4" t="s">
        <v>596</v>
      </c>
      <c r="AD500" s="4" t="s">
        <v>596</v>
      </c>
      <c r="AE500" s="4" t="s">
        <v>596</v>
      </c>
      <c r="AF500" s="4" t="s">
        <v>596</v>
      </c>
    </row>
    <row r="501" spans="1:32">
      <c r="A501" s="5" t="str">
        <f>VLOOKUP(F501,[1]仓库信息!C:H,6,FALSE)</f>
        <v>西安</v>
      </c>
      <c r="B501" s="6">
        <v>43756</v>
      </c>
      <c r="C501" s="4" t="s">
        <v>1263</v>
      </c>
      <c r="D501" s="4" t="s">
        <v>1264</v>
      </c>
      <c r="E501" s="4" t="s">
        <v>1265</v>
      </c>
      <c r="F501" s="4" t="s">
        <v>694</v>
      </c>
      <c r="G501" s="4" t="s">
        <v>1266</v>
      </c>
      <c r="H501" s="4" t="s">
        <v>1267</v>
      </c>
      <c r="I501" s="4" t="s">
        <v>695</v>
      </c>
      <c r="J501" s="4" t="s">
        <v>590</v>
      </c>
      <c r="K501" s="4" t="s">
        <v>706</v>
      </c>
      <c r="L501" s="4" t="s">
        <v>706</v>
      </c>
      <c r="M501" s="4" t="s">
        <v>596</v>
      </c>
      <c r="N501" s="4" t="s">
        <v>668</v>
      </c>
      <c r="O501" s="4" t="s">
        <v>668</v>
      </c>
      <c r="P501" s="4" t="s">
        <v>596</v>
      </c>
      <c r="Q501" s="4" t="s">
        <v>596</v>
      </c>
      <c r="R501" s="8">
        <v>1</v>
      </c>
      <c r="S501" s="4" t="s">
        <v>596</v>
      </c>
      <c r="T501" s="4" t="s">
        <v>596</v>
      </c>
      <c r="U501" s="4" t="s">
        <v>596</v>
      </c>
      <c r="V501" s="4" t="s">
        <v>596</v>
      </c>
      <c r="W501" s="4" t="s">
        <v>596</v>
      </c>
      <c r="X501" s="4" t="s">
        <v>596</v>
      </c>
      <c r="Y501" s="4" t="s">
        <v>596</v>
      </c>
      <c r="Z501" s="4" t="s">
        <v>596</v>
      </c>
      <c r="AA501" s="4" t="s">
        <v>596</v>
      </c>
      <c r="AB501" s="4" t="s">
        <v>596</v>
      </c>
      <c r="AC501" s="4" t="s">
        <v>596</v>
      </c>
      <c r="AD501" s="4" t="s">
        <v>596</v>
      </c>
      <c r="AE501" s="4" t="s">
        <v>596</v>
      </c>
      <c r="AF501" s="4" t="s">
        <v>596</v>
      </c>
    </row>
    <row r="502" spans="1:32">
      <c r="A502" s="5" t="str">
        <f>VLOOKUP(F502,[1]仓库信息!C:H,6,FALSE)</f>
        <v>嘉定</v>
      </c>
      <c r="B502" s="6">
        <v>43756</v>
      </c>
      <c r="C502" s="4" t="s">
        <v>1268</v>
      </c>
      <c r="D502" s="4" t="s">
        <v>1269</v>
      </c>
      <c r="E502" s="4" t="s">
        <v>1270</v>
      </c>
      <c r="F502" s="4" t="s">
        <v>586</v>
      </c>
      <c r="G502" s="4" t="s">
        <v>1271</v>
      </c>
      <c r="H502" s="4" t="s">
        <v>1272</v>
      </c>
      <c r="I502" s="4" t="s">
        <v>589</v>
      </c>
      <c r="J502" s="4" t="s">
        <v>590</v>
      </c>
      <c r="K502" s="4" t="s">
        <v>1127</v>
      </c>
      <c r="L502" s="4" t="s">
        <v>1027</v>
      </c>
      <c r="M502" s="4" t="s">
        <v>742</v>
      </c>
      <c r="N502" s="4" t="s">
        <v>1273</v>
      </c>
      <c r="O502" s="4" t="s">
        <v>1079</v>
      </c>
      <c r="P502" s="4" t="s">
        <v>754</v>
      </c>
      <c r="Q502" s="4" t="s">
        <v>596</v>
      </c>
      <c r="R502" s="8">
        <v>3</v>
      </c>
      <c r="S502" s="4" t="s">
        <v>596</v>
      </c>
      <c r="T502" s="4" t="s">
        <v>596</v>
      </c>
      <c r="U502" s="4" t="s">
        <v>638</v>
      </c>
      <c r="V502" s="4" t="s">
        <v>596</v>
      </c>
      <c r="W502" s="4" t="s">
        <v>596</v>
      </c>
      <c r="X502" s="4" t="s">
        <v>596</v>
      </c>
      <c r="Y502" s="4" t="s">
        <v>596</v>
      </c>
      <c r="Z502" s="4" t="s">
        <v>596</v>
      </c>
      <c r="AA502" s="4" t="s">
        <v>596</v>
      </c>
      <c r="AB502" s="4" t="s">
        <v>596</v>
      </c>
      <c r="AC502" s="4" t="s">
        <v>596</v>
      </c>
      <c r="AD502" s="4" t="s">
        <v>596</v>
      </c>
      <c r="AE502" s="4" t="s">
        <v>596</v>
      </c>
      <c r="AF502" s="4" t="s">
        <v>596</v>
      </c>
    </row>
    <row r="503" spans="1:32">
      <c r="A503" s="5" t="str">
        <f>VLOOKUP(F503,[1]仓库信息!C:H,6,FALSE)</f>
        <v>广州</v>
      </c>
      <c r="B503" s="6">
        <v>43756</v>
      </c>
      <c r="C503" s="4" t="s">
        <v>1268</v>
      </c>
      <c r="D503" s="4" t="s">
        <v>1269</v>
      </c>
      <c r="E503" s="4" t="s">
        <v>1270</v>
      </c>
      <c r="F503" s="4" t="s">
        <v>597</v>
      </c>
      <c r="G503" s="4" t="s">
        <v>1271</v>
      </c>
      <c r="H503" s="4" t="s">
        <v>1272</v>
      </c>
      <c r="I503" s="4" t="s">
        <v>598</v>
      </c>
      <c r="J503" s="4" t="s">
        <v>590</v>
      </c>
      <c r="K503" s="4" t="s">
        <v>1274</v>
      </c>
      <c r="L503" s="4" t="s">
        <v>968</v>
      </c>
      <c r="M503" s="4" t="s">
        <v>1149</v>
      </c>
      <c r="N503" s="4" t="s">
        <v>1275</v>
      </c>
      <c r="O503" s="4" t="s">
        <v>1276</v>
      </c>
      <c r="P503" s="4" t="s">
        <v>713</v>
      </c>
      <c r="Q503" s="4" t="s">
        <v>596</v>
      </c>
      <c r="R503" s="8">
        <v>6</v>
      </c>
      <c r="S503" s="4" t="s">
        <v>596</v>
      </c>
      <c r="T503" s="4" t="s">
        <v>596</v>
      </c>
      <c r="U503" s="4" t="s">
        <v>596</v>
      </c>
      <c r="V503" s="4" t="s">
        <v>596</v>
      </c>
      <c r="W503" s="4" t="s">
        <v>596</v>
      </c>
      <c r="X503" s="4" t="s">
        <v>596</v>
      </c>
      <c r="Y503" s="4" t="s">
        <v>596</v>
      </c>
      <c r="Z503" s="4" t="s">
        <v>596</v>
      </c>
      <c r="AA503" s="4" t="s">
        <v>790</v>
      </c>
      <c r="AB503" s="4" t="s">
        <v>596</v>
      </c>
      <c r="AC503" s="4" t="s">
        <v>596</v>
      </c>
      <c r="AD503" s="4" t="s">
        <v>596</v>
      </c>
      <c r="AE503" s="4" t="s">
        <v>596</v>
      </c>
      <c r="AF503" s="4" t="s">
        <v>596</v>
      </c>
    </row>
    <row r="504" spans="1:32">
      <c r="A504" s="5" t="str">
        <f>VLOOKUP(F504,[1]仓库信息!C:H,6,FALSE)</f>
        <v>天津</v>
      </c>
      <c r="B504" s="6">
        <v>43756</v>
      </c>
      <c r="C504" s="4" t="s">
        <v>1268</v>
      </c>
      <c r="D504" s="4" t="s">
        <v>1269</v>
      </c>
      <c r="E504" s="4" t="s">
        <v>1270</v>
      </c>
      <c r="F504" s="4" t="s">
        <v>663</v>
      </c>
      <c r="G504" s="4" t="s">
        <v>1271</v>
      </c>
      <c r="H504" s="4" t="s">
        <v>1272</v>
      </c>
      <c r="I504" s="4" t="s">
        <v>666</v>
      </c>
      <c r="J504" s="4" t="s">
        <v>590</v>
      </c>
      <c r="K504" s="4" t="s">
        <v>1225</v>
      </c>
      <c r="L504" s="4" t="s">
        <v>591</v>
      </c>
      <c r="M504" s="4" t="s">
        <v>604</v>
      </c>
      <c r="N504" s="4" t="s">
        <v>591</v>
      </c>
      <c r="O504" s="4" t="s">
        <v>839</v>
      </c>
      <c r="P504" s="4" t="s">
        <v>604</v>
      </c>
      <c r="Q504" s="4" t="s">
        <v>596</v>
      </c>
      <c r="R504" s="8">
        <v>2</v>
      </c>
      <c r="S504" s="4" t="s">
        <v>596</v>
      </c>
      <c r="T504" s="4" t="s">
        <v>596</v>
      </c>
      <c r="U504" s="4" t="s">
        <v>596</v>
      </c>
      <c r="V504" s="4" t="s">
        <v>596</v>
      </c>
      <c r="W504" s="4" t="s">
        <v>596</v>
      </c>
      <c r="X504" s="4" t="s">
        <v>596</v>
      </c>
      <c r="Y504" s="4" t="s">
        <v>596</v>
      </c>
      <c r="Z504" s="4" t="s">
        <v>596</v>
      </c>
      <c r="AA504" s="4" t="s">
        <v>596</v>
      </c>
      <c r="AB504" s="4" t="s">
        <v>596</v>
      </c>
      <c r="AC504" s="4" t="s">
        <v>596</v>
      </c>
      <c r="AD504" s="4" t="s">
        <v>596</v>
      </c>
      <c r="AE504" s="4" t="s">
        <v>596</v>
      </c>
      <c r="AF504" s="4" t="s">
        <v>596</v>
      </c>
    </row>
    <row r="505" spans="1:32">
      <c r="A505" s="5" t="str">
        <f>VLOOKUP(F505,[1]仓库信息!C:H,6,FALSE)</f>
        <v>郑州</v>
      </c>
      <c r="B505" s="6">
        <v>43756</v>
      </c>
      <c r="C505" s="4" t="s">
        <v>1268</v>
      </c>
      <c r="D505" s="4" t="s">
        <v>1269</v>
      </c>
      <c r="E505" s="4" t="s">
        <v>1270</v>
      </c>
      <c r="F505" s="4" t="s">
        <v>676</v>
      </c>
      <c r="G505" s="4" t="s">
        <v>1271</v>
      </c>
      <c r="H505" s="4" t="s">
        <v>1272</v>
      </c>
      <c r="I505" s="4" t="s">
        <v>677</v>
      </c>
      <c r="J505" s="4" t="s">
        <v>590</v>
      </c>
      <c r="K505" s="4" t="s">
        <v>1149</v>
      </c>
      <c r="L505" s="4" t="s">
        <v>809</v>
      </c>
      <c r="M505" s="4" t="s">
        <v>658</v>
      </c>
      <c r="N505" s="4" t="s">
        <v>594</v>
      </c>
      <c r="O505" s="4" t="s">
        <v>726</v>
      </c>
      <c r="P505" s="4" t="s">
        <v>658</v>
      </c>
      <c r="Q505" s="4" t="s">
        <v>596</v>
      </c>
      <c r="R505" s="8">
        <v>2</v>
      </c>
      <c r="S505" s="4" t="s">
        <v>596</v>
      </c>
      <c r="T505" s="4" t="s">
        <v>596</v>
      </c>
      <c r="U505" s="4" t="s">
        <v>596</v>
      </c>
      <c r="V505" s="4" t="s">
        <v>596</v>
      </c>
      <c r="W505" s="4" t="s">
        <v>596</v>
      </c>
      <c r="X505" s="4" t="s">
        <v>596</v>
      </c>
      <c r="Y505" s="4" t="s">
        <v>596</v>
      </c>
      <c r="Z505" s="4" t="s">
        <v>596</v>
      </c>
      <c r="AA505" s="4" t="s">
        <v>596</v>
      </c>
      <c r="AB505" s="4" t="s">
        <v>596</v>
      </c>
      <c r="AC505" s="4" t="s">
        <v>596</v>
      </c>
      <c r="AD505" s="4" t="s">
        <v>596</v>
      </c>
      <c r="AE505" s="4" t="s">
        <v>596</v>
      </c>
      <c r="AF505" s="4" t="s">
        <v>596</v>
      </c>
    </row>
    <row r="506" spans="1:32">
      <c r="A506" s="5" t="str">
        <f>VLOOKUP(F506,[1]仓库信息!C:H,6,FALSE)</f>
        <v>长沙</v>
      </c>
      <c r="B506" s="6">
        <v>43756</v>
      </c>
      <c r="C506" s="4" t="s">
        <v>1268</v>
      </c>
      <c r="D506" s="4" t="s">
        <v>1269</v>
      </c>
      <c r="E506" s="4" t="s">
        <v>1270</v>
      </c>
      <c r="F506" s="4" t="s">
        <v>606</v>
      </c>
      <c r="G506" s="4" t="s">
        <v>1271</v>
      </c>
      <c r="H506" s="4" t="s">
        <v>1272</v>
      </c>
      <c r="I506" s="4" t="s">
        <v>607</v>
      </c>
      <c r="J506" s="4" t="s">
        <v>590</v>
      </c>
      <c r="K506" s="4" t="s">
        <v>1221</v>
      </c>
      <c r="L506" s="4" t="s">
        <v>1221</v>
      </c>
      <c r="M506" s="4" t="s">
        <v>596</v>
      </c>
      <c r="N506" s="4" t="s">
        <v>1277</v>
      </c>
      <c r="O506" s="4" t="s">
        <v>1277</v>
      </c>
      <c r="P506" s="4" t="s">
        <v>596</v>
      </c>
      <c r="Q506" s="4" t="s">
        <v>596</v>
      </c>
      <c r="R506" s="8">
        <v>6</v>
      </c>
      <c r="S506" s="4" t="s">
        <v>596</v>
      </c>
      <c r="T506" s="4" t="s">
        <v>596</v>
      </c>
      <c r="U506" s="4" t="s">
        <v>596</v>
      </c>
      <c r="V506" s="4" t="s">
        <v>596</v>
      </c>
      <c r="W506" s="4" t="s">
        <v>596</v>
      </c>
      <c r="X506" s="4" t="s">
        <v>596</v>
      </c>
      <c r="Y506" s="4" t="s">
        <v>596</v>
      </c>
      <c r="Z506" s="4" t="s">
        <v>596</v>
      </c>
      <c r="AA506" s="4" t="s">
        <v>596</v>
      </c>
      <c r="AB506" s="4" t="s">
        <v>596</v>
      </c>
      <c r="AC506" s="4" t="s">
        <v>596</v>
      </c>
      <c r="AD506" s="4" t="s">
        <v>596</v>
      </c>
      <c r="AE506" s="4" t="s">
        <v>596</v>
      </c>
      <c r="AF506" s="4" t="s">
        <v>596</v>
      </c>
    </row>
    <row r="507" spans="1:32">
      <c r="A507" s="5" t="str">
        <f>VLOOKUP(F507,[1]仓库信息!C:H,6,FALSE)</f>
        <v>成都2</v>
      </c>
      <c r="B507" s="6">
        <v>43756</v>
      </c>
      <c r="C507" s="4" t="s">
        <v>1268</v>
      </c>
      <c r="D507" s="4" t="s">
        <v>1269</v>
      </c>
      <c r="E507" s="4" t="s">
        <v>1270</v>
      </c>
      <c r="F507" s="4" t="s">
        <v>610</v>
      </c>
      <c r="G507" s="4" t="s">
        <v>1271</v>
      </c>
      <c r="H507" s="4" t="s">
        <v>1272</v>
      </c>
      <c r="I507" s="4" t="s">
        <v>611</v>
      </c>
      <c r="J507" s="4" t="s">
        <v>590</v>
      </c>
      <c r="K507" s="4" t="s">
        <v>971</v>
      </c>
      <c r="L507" s="4" t="s">
        <v>1054</v>
      </c>
      <c r="M507" s="4" t="s">
        <v>658</v>
      </c>
      <c r="N507" s="4" t="s">
        <v>1108</v>
      </c>
      <c r="O507" s="4" t="s">
        <v>1055</v>
      </c>
      <c r="P507" s="4" t="s">
        <v>604</v>
      </c>
      <c r="Q507" s="4" t="s">
        <v>596</v>
      </c>
      <c r="R507" s="8">
        <v>1</v>
      </c>
      <c r="S507" s="4" t="s">
        <v>596</v>
      </c>
      <c r="T507" s="4" t="s">
        <v>596</v>
      </c>
      <c r="U507" s="4" t="s">
        <v>596</v>
      </c>
      <c r="V507" s="4" t="s">
        <v>596</v>
      </c>
      <c r="W507" s="4" t="s">
        <v>596</v>
      </c>
      <c r="X507" s="4" t="s">
        <v>596</v>
      </c>
      <c r="Y507" s="4" t="s">
        <v>596</v>
      </c>
      <c r="Z507" s="4" t="s">
        <v>596</v>
      </c>
      <c r="AA507" s="4" t="s">
        <v>604</v>
      </c>
      <c r="AB507" s="4" t="s">
        <v>596</v>
      </c>
      <c r="AC507" s="4" t="s">
        <v>596</v>
      </c>
      <c r="AD507" s="4" t="s">
        <v>596</v>
      </c>
      <c r="AE507" s="4" t="s">
        <v>596</v>
      </c>
      <c r="AF507" s="4" t="s">
        <v>596</v>
      </c>
    </row>
    <row r="508" spans="1:32">
      <c r="A508" s="5" t="str">
        <f>VLOOKUP(F508,[1]仓库信息!C:H,6,FALSE)</f>
        <v>惠州</v>
      </c>
      <c r="B508" s="6">
        <v>43756</v>
      </c>
      <c r="C508" s="4" t="s">
        <v>1268</v>
      </c>
      <c r="D508" s="4" t="s">
        <v>1269</v>
      </c>
      <c r="E508" s="4" t="s">
        <v>1270</v>
      </c>
      <c r="F508" s="4" t="s">
        <v>618</v>
      </c>
      <c r="G508" s="4" t="s">
        <v>1271</v>
      </c>
      <c r="H508" s="4" t="s">
        <v>1272</v>
      </c>
      <c r="I508" s="4" t="s">
        <v>619</v>
      </c>
      <c r="J508" s="4" t="s">
        <v>590</v>
      </c>
      <c r="K508" s="4" t="s">
        <v>1278</v>
      </c>
      <c r="L508" s="4" t="s">
        <v>1279</v>
      </c>
      <c r="M508" s="4" t="s">
        <v>756</v>
      </c>
      <c r="N508" s="4" t="s">
        <v>1085</v>
      </c>
      <c r="O508" s="4" t="s">
        <v>1280</v>
      </c>
      <c r="P508" s="4" t="s">
        <v>756</v>
      </c>
      <c r="Q508" s="4" t="s">
        <v>596</v>
      </c>
      <c r="R508" s="8">
        <v>7</v>
      </c>
      <c r="S508" s="4" t="s">
        <v>596</v>
      </c>
      <c r="T508" s="4" t="s">
        <v>596</v>
      </c>
      <c r="U508" s="4" t="s">
        <v>596</v>
      </c>
      <c r="V508" s="4" t="s">
        <v>596</v>
      </c>
      <c r="W508" s="4" t="s">
        <v>596</v>
      </c>
      <c r="X508" s="4" t="s">
        <v>596</v>
      </c>
      <c r="Y508" s="4" t="s">
        <v>596</v>
      </c>
      <c r="Z508" s="4" t="s">
        <v>596</v>
      </c>
      <c r="AA508" s="4" t="s">
        <v>596</v>
      </c>
      <c r="AB508" s="4" t="s">
        <v>596</v>
      </c>
      <c r="AC508" s="4" t="s">
        <v>596</v>
      </c>
      <c r="AD508" s="4" t="s">
        <v>596</v>
      </c>
      <c r="AE508" s="4" t="s">
        <v>596</v>
      </c>
      <c r="AF508" s="4" t="s">
        <v>596</v>
      </c>
    </row>
    <row r="509" spans="1:32">
      <c r="A509" s="5" t="str">
        <f>VLOOKUP(F509,[1]仓库信息!C:H,6,FALSE)</f>
        <v>江门</v>
      </c>
      <c r="B509" s="6">
        <v>43756</v>
      </c>
      <c r="C509" s="4" t="s">
        <v>1268</v>
      </c>
      <c r="D509" s="4" t="s">
        <v>1269</v>
      </c>
      <c r="E509" s="4" t="s">
        <v>1270</v>
      </c>
      <c r="F509" s="4" t="s">
        <v>624</v>
      </c>
      <c r="G509" s="4" t="s">
        <v>1271</v>
      </c>
      <c r="H509" s="4" t="s">
        <v>1272</v>
      </c>
      <c r="I509" s="4" t="s">
        <v>625</v>
      </c>
      <c r="J509" s="4" t="s">
        <v>590</v>
      </c>
      <c r="K509" s="4" t="s">
        <v>1063</v>
      </c>
      <c r="L509" s="4" t="s">
        <v>1065</v>
      </c>
      <c r="M509" s="4" t="s">
        <v>682</v>
      </c>
      <c r="N509" s="4" t="s">
        <v>1281</v>
      </c>
      <c r="O509" s="4" t="s">
        <v>1218</v>
      </c>
      <c r="P509" s="4" t="s">
        <v>682</v>
      </c>
      <c r="Q509" s="4" t="s">
        <v>596</v>
      </c>
      <c r="R509" s="8">
        <v>7</v>
      </c>
      <c r="S509" s="4" t="s">
        <v>596</v>
      </c>
      <c r="T509" s="4" t="s">
        <v>596</v>
      </c>
      <c r="U509" s="4" t="s">
        <v>596</v>
      </c>
      <c r="V509" s="4" t="s">
        <v>596</v>
      </c>
      <c r="W509" s="4" t="s">
        <v>596</v>
      </c>
      <c r="X509" s="4" t="s">
        <v>596</v>
      </c>
      <c r="Y509" s="4" t="s">
        <v>596</v>
      </c>
      <c r="Z509" s="4" t="s">
        <v>596</v>
      </c>
      <c r="AA509" s="4" t="s">
        <v>596</v>
      </c>
      <c r="AB509" s="4" t="s">
        <v>596</v>
      </c>
      <c r="AC509" s="4" t="s">
        <v>596</v>
      </c>
      <c r="AD509" s="4" t="s">
        <v>596</v>
      </c>
      <c r="AE509" s="4" t="s">
        <v>596</v>
      </c>
      <c r="AF509" s="4" t="s">
        <v>596</v>
      </c>
    </row>
    <row r="510" spans="1:32">
      <c r="A510" s="5" t="str">
        <f>VLOOKUP(F510,[1]仓库信息!C:H,6,FALSE)</f>
        <v>泉州</v>
      </c>
      <c r="B510" s="6">
        <v>43756</v>
      </c>
      <c r="C510" s="4" t="s">
        <v>1268</v>
      </c>
      <c r="D510" s="4" t="s">
        <v>1269</v>
      </c>
      <c r="E510" s="4" t="s">
        <v>1270</v>
      </c>
      <c r="F510" s="4" t="s">
        <v>628</v>
      </c>
      <c r="G510" s="4" t="s">
        <v>1271</v>
      </c>
      <c r="H510" s="4" t="s">
        <v>1272</v>
      </c>
      <c r="I510" s="4" t="s">
        <v>629</v>
      </c>
      <c r="J510" s="4" t="s">
        <v>590</v>
      </c>
      <c r="K510" s="4" t="s">
        <v>1072</v>
      </c>
      <c r="L510" s="4" t="s">
        <v>951</v>
      </c>
      <c r="M510" s="4" t="s">
        <v>706</v>
      </c>
      <c r="N510" s="4" t="s">
        <v>1073</v>
      </c>
      <c r="O510" s="4" t="s">
        <v>1090</v>
      </c>
      <c r="P510" s="4" t="s">
        <v>706</v>
      </c>
      <c r="Q510" s="4" t="s">
        <v>596</v>
      </c>
      <c r="R510" s="8">
        <v>2</v>
      </c>
      <c r="S510" s="4" t="s">
        <v>596</v>
      </c>
      <c r="T510" s="4" t="s">
        <v>596</v>
      </c>
      <c r="U510" s="4" t="s">
        <v>596</v>
      </c>
      <c r="V510" s="4" t="s">
        <v>596</v>
      </c>
      <c r="W510" s="4" t="s">
        <v>596</v>
      </c>
      <c r="X510" s="4" t="s">
        <v>596</v>
      </c>
      <c r="Y510" s="4" t="s">
        <v>596</v>
      </c>
      <c r="Z510" s="4" t="s">
        <v>596</v>
      </c>
      <c r="AA510" s="4" t="s">
        <v>596</v>
      </c>
      <c r="AB510" s="4" t="s">
        <v>596</v>
      </c>
      <c r="AC510" s="4" t="s">
        <v>596</v>
      </c>
      <c r="AD510" s="4" t="s">
        <v>596</v>
      </c>
      <c r="AE510" s="4" t="s">
        <v>596</v>
      </c>
      <c r="AF510" s="4" t="s">
        <v>596</v>
      </c>
    </row>
    <row r="511" spans="1:32">
      <c r="A511" s="5" t="str">
        <f>VLOOKUP(F511,[1]仓库信息!C:H,6,FALSE)</f>
        <v>南昌</v>
      </c>
      <c r="B511" s="6">
        <v>43756</v>
      </c>
      <c r="C511" s="4" t="s">
        <v>1268</v>
      </c>
      <c r="D511" s="4" t="s">
        <v>1269</v>
      </c>
      <c r="E511" s="4" t="s">
        <v>1270</v>
      </c>
      <c r="F511" s="4" t="s">
        <v>649</v>
      </c>
      <c r="G511" s="4" t="s">
        <v>1271</v>
      </c>
      <c r="H511" s="4" t="s">
        <v>1272</v>
      </c>
      <c r="I511" s="4" t="s">
        <v>650</v>
      </c>
      <c r="J511" s="4" t="s">
        <v>590</v>
      </c>
      <c r="K511" s="4" t="s">
        <v>858</v>
      </c>
      <c r="L511" s="4" t="s">
        <v>930</v>
      </c>
      <c r="M511" s="4" t="s">
        <v>638</v>
      </c>
      <c r="N511" s="4" t="s">
        <v>1256</v>
      </c>
      <c r="O511" s="4" t="s">
        <v>1152</v>
      </c>
      <c r="P511" s="4" t="s">
        <v>638</v>
      </c>
      <c r="Q511" s="4" t="s">
        <v>596</v>
      </c>
      <c r="R511" s="8">
        <v>3</v>
      </c>
      <c r="S511" s="4" t="s">
        <v>596</v>
      </c>
      <c r="T511" s="4" t="s">
        <v>596</v>
      </c>
      <c r="U511" s="4" t="s">
        <v>596</v>
      </c>
      <c r="V511" s="4" t="s">
        <v>596</v>
      </c>
      <c r="W511" s="4" t="s">
        <v>596</v>
      </c>
      <c r="X511" s="4" t="s">
        <v>596</v>
      </c>
      <c r="Y511" s="4" t="s">
        <v>596</v>
      </c>
      <c r="Z511" s="4" t="s">
        <v>596</v>
      </c>
      <c r="AA511" s="4" t="s">
        <v>596</v>
      </c>
      <c r="AB511" s="4" t="s">
        <v>596</v>
      </c>
      <c r="AC511" s="4" t="s">
        <v>596</v>
      </c>
      <c r="AD511" s="4" t="s">
        <v>596</v>
      </c>
      <c r="AE511" s="4" t="s">
        <v>596</v>
      </c>
      <c r="AF511" s="4" t="s">
        <v>596</v>
      </c>
    </row>
    <row r="512" spans="1:32">
      <c r="A512" s="5" t="str">
        <f>VLOOKUP(F512,[1]仓库信息!C:H,6,FALSE)</f>
        <v>南京</v>
      </c>
      <c r="B512" s="6">
        <v>43756</v>
      </c>
      <c r="C512" s="4" t="s">
        <v>1268</v>
      </c>
      <c r="D512" s="4" t="s">
        <v>1269</v>
      </c>
      <c r="E512" s="4" t="s">
        <v>1270</v>
      </c>
      <c r="F512" s="4" t="s">
        <v>683</v>
      </c>
      <c r="G512" s="4" t="s">
        <v>1271</v>
      </c>
      <c r="H512" s="4" t="s">
        <v>1272</v>
      </c>
      <c r="I512" s="4" t="s">
        <v>684</v>
      </c>
      <c r="J512" s="4" t="s">
        <v>590</v>
      </c>
      <c r="K512" s="4" t="s">
        <v>1119</v>
      </c>
      <c r="L512" s="4" t="s">
        <v>1282</v>
      </c>
      <c r="M512" s="4" t="s">
        <v>638</v>
      </c>
      <c r="N512" s="4" t="s">
        <v>1283</v>
      </c>
      <c r="O512" s="4" t="s">
        <v>1200</v>
      </c>
      <c r="P512" s="4" t="s">
        <v>638</v>
      </c>
      <c r="Q512" s="4" t="s">
        <v>596</v>
      </c>
      <c r="R512" s="8">
        <v>3</v>
      </c>
      <c r="S512" s="4" t="s">
        <v>596</v>
      </c>
      <c r="T512" s="4" t="s">
        <v>596</v>
      </c>
      <c r="U512" s="4" t="s">
        <v>596</v>
      </c>
      <c r="V512" s="4" t="s">
        <v>596</v>
      </c>
      <c r="W512" s="4" t="s">
        <v>596</v>
      </c>
      <c r="X512" s="4" t="s">
        <v>596</v>
      </c>
      <c r="Y512" s="4" t="s">
        <v>596</v>
      </c>
      <c r="Z512" s="4" t="s">
        <v>596</v>
      </c>
      <c r="AA512" s="4" t="s">
        <v>596</v>
      </c>
      <c r="AB512" s="4" t="s">
        <v>596</v>
      </c>
      <c r="AC512" s="4" t="s">
        <v>596</v>
      </c>
      <c r="AD512" s="4" t="s">
        <v>596</v>
      </c>
      <c r="AE512" s="4" t="s">
        <v>596</v>
      </c>
      <c r="AF512" s="4" t="s">
        <v>596</v>
      </c>
    </row>
    <row r="513" spans="1:32">
      <c r="A513" s="5" t="str">
        <f>VLOOKUP(F513,[1]仓库信息!C:H,6,FALSE)</f>
        <v>南宁</v>
      </c>
      <c r="B513" s="6">
        <v>43756</v>
      </c>
      <c r="C513" s="4" t="s">
        <v>1268</v>
      </c>
      <c r="D513" s="4" t="s">
        <v>1269</v>
      </c>
      <c r="E513" s="4" t="s">
        <v>1270</v>
      </c>
      <c r="F513" s="4" t="s">
        <v>633</v>
      </c>
      <c r="G513" s="4" t="s">
        <v>1271</v>
      </c>
      <c r="H513" s="4" t="s">
        <v>1272</v>
      </c>
      <c r="I513" s="4" t="s">
        <v>634</v>
      </c>
      <c r="J513" s="4" t="s">
        <v>590</v>
      </c>
      <c r="K513" s="4" t="s">
        <v>592</v>
      </c>
      <c r="L513" s="4" t="s">
        <v>592</v>
      </c>
      <c r="M513" s="4" t="s">
        <v>596</v>
      </c>
      <c r="N513" s="4" t="s">
        <v>595</v>
      </c>
      <c r="O513" s="4" t="s">
        <v>595</v>
      </c>
      <c r="P513" s="4" t="s">
        <v>596</v>
      </c>
      <c r="Q513" s="4" t="s">
        <v>596</v>
      </c>
      <c r="R513" s="8">
        <v>1</v>
      </c>
      <c r="S513" s="4" t="s">
        <v>596</v>
      </c>
      <c r="T513" s="4" t="s">
        <v>596</v>
      </c>
      <c r="U513" s="4" t="s">
        <v>596</v>
      </c>
      <c r="V513" s="4" t="s">
        <v>596</v>
      </c>
      <c r="W513" s="4" t="s">
        <v>596</v>
      </c>
      <c r="X513" s="4" t="s">
        <v>596</v>
      </c>
      <c r="Y513" s="4" t="s">
        <v>596</v>
      </c>
      <c r="Z513" s="4" t="s">
        <v>596</v>
      </c>
      <c r="AA513" s="4" t="s">
        <v>596</v>
      </c>
      <c r="AB513" s="4" t="s">
        <v>596</v>
      </c>
      <c r="AC513" s="4" t="s">
        <v>596</v>
      </c>
      <c r="AD513" s="4" t="s">
        <v>596</v>
      </c>
      <c r="AE513" s="4" t="s">
        <v>596</v>
      </c>
      <c r="AF513" s="4" t="s">
        <v>596</v>
      </c>
    </row>
    <row r="514" spans="1:32">
      <c r="A514" s="5" t="str">
        <f>VLOOKUP(F514,[1]仓库信息!C:H,6,FALSE)</f>
        <v>沈阳</v>
      </c>
      <c r="B514" s="6">
        <v>43756</v>
      </c>
      <c r="C514" s="4" t="s">
        <v>1268</v>
      </c>
      <c r="D514" s="4" t="s">
        <v>1269</v>
      </c>
      <c r="E514" s="4" t="s">
        <v>1270</v>
      </c>
      <c r="F514" s="4" t="s">
        <v>635</v>
      </c>
      <c r="G514" s="4" t="s">
        <v>1271</v>
      </c>
      <c r="H514" s="4" t="s">
        <v>1272</v>
      </c>
      <c r="I514" s="4" t="s">
        <v>636</v>
      </c>
      <c r="J514" s="4" t="s">
        <v>590</v>
      </c>
      <c r="K514" s="4" t="s">
        <v>1225</v>
      </c>
      <c r="L514" s="4" t="s">
        <v>591</v>
      </c>
      <c r="M514" s="4" t="s">
        <v>604</v>
      </c>
      <c r="N514" s="4" t="s">
        <v>839</v>
      </c>
      <c r="O514" s="4" t="s">
        <v>839</v>
      </c>
      <c r="P514" s="4" t="s">
        <v>596</v>
      </c>
      <c r="Q514" s="4" t="s">
        <v>596</v>
      </c>
      <c r="R514" s="8">
        <v>2</v>
      </c>
      <c r="S514" s="4" t="s">
        <v>596</v>
      </c>
      <c r="T514" s="4" t="s">
        <v>596</v>
      </c>
      <c r="U514" s="4" t="s">
        <v>596</v>
      </c>
      <c r="V514" s="4" t="s">
        <v>596</v>
      </c>
      <c r="W514" s="4" t="s">
        <v>596</v>
      </c>
      <c r="X514" s="4" t="s">
        <v>596</v>
      </c>
      <c r="Y514" s="4" t="s">
        <v>596</v>
      </c>
      <c r="Z514" s="4" t="s">
        <v>596</v>
      </c>
      <c r="AA514" s="4" t="s">
        <v>604</v>
      </c>
      <c r="AB514" s="4" t="s">
        <v>596</v>
      </c>
      <c r="AC514" s="4" t="s">
        <v>596</v>
      </c>
      <c r="AD514" s="4" t="s">
        <v>596</v>
      </c>
      <c r="AE514" s="4" t="s">
        <v>596</v>
      </c>
      <c r="AF514" s="4" t="s">
        <v>596</v>
      </c>
    </row>
    <row r="515" spans="1:32">
      <c r="A515" s="5" t="str">
        <f>VLOOKUP(F515,[1]仓库信息!C:H,6,FALSE)</f>
        <v>北京</v>
      </c>
      <c r="B515" s="6">
        <v>43756</v>
      </c>
      <c r="C515" s="4" t="s">
        <v>1268</v>
      </c>
      <c r="D515" s="4" t="s">
        <v>1269</v>
      </c>
      <c r="E515" s="4" t="s">
        <v>1270</v>
      </c>
      <c r="F515" s="4" t="s">
        <v>656</v>
      </c>
      <c r="G515" s="4" t="s">
        <v>1271</v>
      </c>
      <c r="H515" s="4" t="s">
        <v>1272</v>
      </c>
      <c r="I515" s="4" t="s">
        <v>657</v>
      </c>
      <c r="J515" s="4" t="s">
        <v>590</v>
      </c>
      <c r="K515" s="4" t="s">
        <v>735</v>
      </c>
      <c r="L515" s="4" t="s">
        <v>735</v>
      </c>
      <c r="M515" s="4" t="s">
        <v>596</v>
      </c>
      <c r="N515" s="4" t="s">
        <v>722</v>
      </c>
      <c r="O515" s="4" t="s">
        <v>722</v>
      </c>
      <c r="P515" s="4" t="s">
        <v>596</v>
      </c>
      <c r="Q515" s="4" t="s">
        <v>596</v>
      </c>
      <c r="R515" s="8">
        <v>1</v>
      </c>
      <c r="S515" s="4" t="s">
        <v>596</v>
      </c>
      <c r="T515" s="4" t="s">
        <v>596</v>
      </c>
      <c r="U515" s="4" t="s">
        <v>596</v>
      </c>
      <c r="V515" s="4" t="s">
        <v>596</v>
      </c>
      <c r="W515" s="4" t="s">
        <v>596</v>
      </c>
      <c r="X515" s="4" t="s">
        <v>596</v>
      </c>
      <c r="Y515" s="4" t="s">
        <v>596</v>
      </c>
      <c r="Z515" s="4" t="s">
        <v>596</v>
      </c>
      <c r="AA515" s="4" t="s">
        <v>596</v>
      </c>
      <c r="AB515" s="4" t="s">
        <v>596</v>
      </c>
      <c r="AC515" s="4" t="s">
        <v>596</v>
      </c>
      <c r="AD515" s="4" t="s">
        <v>596</v>
      </c>
      <c r="AE515" s="4" t="s">
        <v>596</v>
      </c>
      <c r="AF515" s="4" t="s">
        <v>596</v>
      </c>
    </row>
    <row r="516" spans="1:32">
      <c r="A516" s="5" t="str">
        <f>VLOOKUP(F516,[1]仓库信息!C:H,6,FALSE)</f>
        <v>嘉兴</v>
      </c>
      <c r="B516" s="6">
        <v>43756</v>
      </c>
      <c r="C516" s="4" t="s">
        <v>1268</v>
      </c>
      <c r="D516" s="4" t="s">
        <v>1269</v>
      </c>
      <c r="E516" s="4" t="s">
        <v>1270</v>
      </c>
      <c r="F516" s="4" t="s">
        <v>739</v>
      </c>
      <c r="G516" s="4" t="s">
        <v>1271</v>
      </c>
      <c r="H516" s="4" t="s">
        <v>1272</v>
      </c>
      <c r="I516" s="4" t="s">
        <v>740</v>
      </c>
      <c r="J516" s="4" t="s">
        <v>590</v>
      </c>
      <c r="K516" s="4" t="s">
        <v>1140</v>
      </c>
      <c r="L516" s="4" t="s">
        <v>1150</v>
      </c>
      <c r="M516" s="4" t="s">
        <v>682</v>
      </c>
      <c r="N516" s="4" t="s">
        <v>1255</v>
      </c>
      <c r="O516" s="4" t="s">
        <v>1284</v>
      </c>
      <c r="P516" s="4" t="s">
        <v>682</v>
      </c>
      <c r="Q516" s="4" t="s">
        <v>596</v>
      </c>
      <c r="R516" s="8">
        <v>1</v>
      </c>
      <c r="S516" s="4" t="s">
        <v>596</v>
      </c>
      <c r="T516" s="4" t="s">
        <v>596</v>
      </c>
      <c r="U516" s="4" t="s">
        <v>596</v>
      </c>
      <c r="V516" s="4" t="s">
        <v>596</v>
      </c>
      <c r="W516" s="4" t="s">
        <v>691</v>
      </c>
      <c r="X516" s="4" t="s">
        <v>601</v>
      </c>
      <c r="Y516" s="4" t="s">
        <v>596</v>
      </c>
      <c r="Z516" s="4" t="s">
        <v>596</v>
      </c>
      <c r="AA516" s="4" t="s">
        <v>596</v>
      </c>
      <c r="AB516" s="4" t="s">
        <v>596</v>
      </c>
      <c r="AC516" s="4" t="s">
        <v>596</v>
      </c>
      <c r="AD516" s="4" t="s">
        <v>596</v>
      </c>
      <c r="AE516" s="4" t="s">
        <v>596</v>
      </c>
      <c r="AF516" s="4" t="s">
        <v>596</v>
      </c>
    </row>
    <row r="517" spans="1:32">
      <c r="A517" s="5" t="str">
        <f>VLOOKUP(F517,[1]仓库信息!C:H,6,FALSE)</f>
        <v>武汉</v>
      </c>
      <c r="B517" s="6">
        <v>43756</v>
      </c>
      <c r="C517" s="4" t="s">
        <v>1268</v>
      </c>
      <c r="D517" s="4" t="s">
        <v>1269</v>
      </c>
      <c r="E517" s="4" t="s">
        <v>1270</v>
      </c>
      <c r="F517" s="4" t="s">
        <v>686</v>
      </c>
      <c r="G517" s="4" t="s">
        <v>1271</v>
      </c>
      <c r="H517" s="4" t="s">
        <v>1272</v>
      </c>
      <c r="I517" s="4" t="s">
        <v>687</v>
      </c>
      <c r="J517" s="4" t="s">
        <v>590</v>
      </c>
      <c r="K517" s="4" t="s">
        <v>1046</v>
      </c>
      <c r="L517" s="4" t="s">
        <v>1056</v>
      </c>
      <c r="M517" s="4" t="s">
        <v>638</v>
      </c>
      <c r="N517" s="4" t="s">
        <v>1057</v>
      </c>
      <c r="O517" s="4" t="s">
        <v>1057</v>
      </c>
      <c r="P517" s="4" t="s">
        <v>596</v>
      </c>
      <c r="Q517" s="4" t="s">
        <v>596</v>
      </c>
      <c r="R517" s="8">
        <v>1</v>
      </c>
      <c r="S517" s="4" t="s">
        <v>596</v>
      </c>
      <c r="T517" s="4" t="s">
        <v>596</v>
      </c>
      <c r="U517" s="4" t="s">
        <v>596</v>
      </c>
      <c r="V517" s="4" t="s">
        <v>596</v>
      </c>
      <c r="W517" s="4" t="s">
        <v>596</v>
      </c>
      <c r="X517" s="4" t="s">
        <v>596</v>
      </c>
      <c r="Y517" s="4" t="s">
        <v>596</v>
      </c>
      <c r="Z517" s="4" t="s">
        <v>596</v>
      </c>
      <c r="AA517" s="4" t="s">
        <v>638</v>
      </c>
      <c r="AB517" s="4" t="s">
        <v>596</v>
      </c>
      <c r="AC517" s="4" t="s">
        <v>596</v>
      </c>
      <c r="AD517" s="4" t="s">
        <v>596</v>
      </c>
      <c r="AE517" s="4" t="s">
        <v>596</v>
      </c>
      <c r="AF517" s="4" t="s">
        <v>596</v>
      </c>
    </row>
    <row r="518" spans="1:32">
      <c r="A518" s="5" t="str">
        <f>VLOOKUP(F518,[1]仓库信息!C:H,6,FALSE)</f>
        <v>济南</v>
      </c>
      <c r="B518" s="6">
        <v>43756</v>
      </c>
      <c r="C518" s="4" t="s">
        <v>1268</v>
      </c>
      <c r="D518" s="4" t="s">
        <v>1269</v>
      </c>
      <c r="E518" s="4" t="s">
        <v>1270</v>
      </c>
      <c r="F518" s="4" t="s">
        <v>640</v>
      </c>
      <c r="G518" s="4" t="s">
        <v>1271</v>
      </c>
      <c r="H518" s="4" t="s">
        <v>1272</v>
      </c>
      <c r="I518" s="4" t="s">
        <v>641</v>
      </c>
      <c r="J518" s="4" t="s">
        <v>590</v>
      </c>
      <c r="K518" s="4" t="s">
        <v>632</v>
      </c>
      <c r="L518" s="4" t="s">
        <v>791</v>
      </c>
      <c r="M518" s="4" t="s">
        <v>638</v>
      </c>
      <c r="N518" s="4" t="s">
        <v>791</v>
      </c>
      <c r="O518" s="4" t="s">
        <v>800</v>
      </c>
      <c r="P518" s="4" t="s">
        <v>638</v>
      </c>
      <c r="Q518" s="4" t="s">
        <v>596</v>
      </c>
      <c r="R518" s="8">
        <v>1</v>
      </c>
      <c r="S518" s="4" t="s">
        <v>596</v>
      </c>
      <c r="T518" s="4" t="s">
        <v>596</v>
      </c>
      <c r="U518" s="4" t="s">
        <v>596</v>
      </c>
      <c r="V518" s="4" t="s">
        <v>596</v>
      </c>
      <c r="W518" s="4" t="s">
        <v>596</v>
      </c>
      <c r="X518" s="4" t="s">
        <v>596</v>
      </c>
      <c r="Y518" s="4" t="s">
        <v>596</v>
      </c>
      <c r="Z518" s="4" t="s">
        <v>596</v>
      </c>
      <c r="AA518" s="4" t="s">
        <v>596</v>
      </c>
      <c r="AB518" s="4" t="s">
        <v>596</v>
      </c>
      <c r="AC518" s="4" t="s">
        <v>596</v>
      </c>
      <c r="AD518" s="4" t="s">
        <v>596</v>
      </c>
      <c r="AE518" s="4" t="s">
        <v>596</v>
      </c>
      <c r="AF518" s="4" t="s">
        <v>596</v>
      </c>
    </row>
    <row r="519" spans="1:32">
      <c r="A519" s="5" t="str">
        <f>VLOOKUP(F519,[1]仓库信息!C:H,6,FALSE)</f>
        <v>金华</v>
      </c>
      <c r="B519" s="6">
        <v>43756</v>
      </c>
      <c r="C519" s="4" t="s">
        <v>1268</v>
      </c>
      <c r="D519" s="4" t="s">
        <v>1269</v>
      </c>
      <c r="E519" s="4" t="s">
        <v>1270</v>
      </c>
      <c r="F519" s="4" t="s">
        <v>688</v>
      </c>
      <c r="G519" s="4" t="s">
        <v>1271</v>
      </c>
      <c r="H519" s="4" t="s">
        <v>1272</v>
      </c>
      <c r="I519" s="4" t="s">
        <v>689</v>
      </c>
      <c r="J519" s="4" t="s">
        <v>590</v>
      </c>
      <c r="K519" s="4" t="s">
        <v>1141</v>
      </c>
      <c r="L519" s="4" t="s">
        <v>1148</v>
      </c>
      <c r="M519" s="4" t="s">
        <v>604</v>
      </c>
      <c r="N519" s="4" t="s">
        <v>1229</v>
      </c>
      <c r="O519" s="4" t="s">
        <v>1109</v>
      </c>
      <c r="P519" s="4" t="s">
        <v>604</v>
      </c>
      <c r="Q519" s="4" t="s">
        <v>596</v>
      </c>
      <c r="R519" s="8">
        <v>7</v>
      </c>
      <c r="S519" s="4" t="s">
        <v>596</v>
      </c>
      <c r="T519" s="4" t="s">
        <v>596</v>
      </c>
      <c r="U519" s="4" t="s">
        <v>596</v>
      </c>
      <c r="V519" s="4" t="s">
        <v>596</v>
      </c>
      <c r="W519" s="4" t="s">
        <v>596</v>
      </c>
      <c r="X519" s="4" t="s">
        <v>596</v>
      </c>
      <c r="Y519" s="4" t="s">
        <v>596</v>
      </c>
      <c r="Z519" s="4" t="s">
        <v>596</v>
      </c>
      <c r="AA519" s="4" t="s">
        <v>596</v>
      </c>
      <c r="AB519" s="4" t="s">
        <v>596</v>
      </c>
      <c r="AC519" s="4" t="s">
        <v>596</v>
      </c>
      <c r="AD519" s="4" t="s">
        <v>596</v>
      </c>
      <c r="AE519" s="4" t="s">
        <v>596</v>
      </c>
      <c r="AF519" s="4" t="s">
        <v>596</v>
      </c>
    </row>
    <row r="520" spans="1:32">
      <c r="A520" s="5" t="str">
        <f>VLOOKUP(F520,[1]仓库信息!C:H,6,FALSE)</f>
        <v>无锡</v>
      </c>
      <c r="B520" s="6">
        <v>43756</v>
      </c>
      <c r="C520" s="4" t="s">
        <v>1268</v>
      </c>
      <c r="D520" s="4" t="s">
        <v>1269</v>
      </c>
      <c r="E520" s="4" t="s">
        <v>1270</v>
      </c>
      <c r="F520" s="4" t="s">
        <v>692</v>
      </c>
      <c r="G520" s="4" t="s">
        <v>1271</v>
      </c>
      <c r="H520" s="4" t="s">
        <v>1272</v>
      </c>
      <c r="I520" s="4" t="s">
        <v>693</v>
      </c>
      <c r="J520" s="4" t="s">
        <v>590</v>
      </c>
      <c r="K520" s="4" t="s">
        <v>858</v>
      </c>
      <c r="L520" s="4" t="s">
        <v>931</v>
      </c>
      <c r="M520" s="4" t="s">
        <v>604</v>
      </c>
      <c r="N520" s="4" t="s">
        <v>930</v>
      </c>
      <c r="O520" s="4" t="s">
        <v>1256</v>
      </c>
      <c r="P520" s="4" t="s">
        <v>604</v>
      </c>
      <c r="Q520" s="4" t="s">
        <v>596</v>
      </c>
      <c r="R520" s="8">
        <v>1</v>
      </c>
      <c r="S520" s="4" t="s">
        <v>596</v>
      </c>
      <c r="T520" s="4" t="s">
        <v>596</v>
      </c>
      <c r="U520" s="4" t="s">
        <v>596</v>
      </c>
      <c r="V520" s="4" t="s">
        <v>596</v>
      </c>
      <c r="W520" s="4" t="s">
        <v>596</v>
      </c>
      <c r="X520" s="4" t="s">
        <v>596</v>
      </c>
      <c r="Y520" s="4" t="s">
        <v>596</v>
      </c>
      <c r="Z520" s="4" t="s">
        <v>596</v>
      </c>
      <c r="AA520" s="4" t="s">
        <v>596</v>
      </c>
      <c r="AB520" s="4" t="s">
        <v>596</v>
      </c>
      <c r="AC520" s="4" t="s">
        <v>596</v>
      </c>
      <c r="AD520" s="4" t="s">
        <v>596</v>
      </c>
      <c r="AE520" s="4" t="s">
        <v>596</v>
      </c>
      <c r="AF520" s="4" t="s">
        <v>596</v>
      </c>
    </row>
    <row r="521" spans="1:32">
      <c r="A521" s="5" t="str">
        <f>VLOOKUP(F521,[1]仓库信息!C:H,6,FALSE)</f>
        <v>西安</v>
      </c>
      <c r="B521" s="6">
        <v>43756</v>
      </c>
      <c r="C521" s="4" t="s">
        <v>1268</v>
      </c>
      <c r="D521" s="4" t="s">
        <v>1269</v>
      </c>
      <c r="E521" s="4" t="s">
        <v>1270</v>
      </c>
      <c r="F521" s="4" t="s">
        <v>694</v>
      </c>
      <c r="G521" s="4" t="s">
        <v>1271</v>
      </c>
      <c r="H521" s="4" t="s">
        <v>1272</v>
      </c>
      <c r="I521" s="4" t="s">
        <v>695</v>
      </c>
      <c r="J521" s="4" t="s">
        <v>590</v>
      </c>
      <c r="K521" s="4" t="s">
        <v>840</v>
      </c>
      <c r="L521" s="4" t="s">
        <v>840</v>
      </c>
      <c r="M521" s="4" t="s">
        <v>596</v>
      </c>
      <c r="N521" s="4" t="s">
        <v>732</v>
      </c>
      <c r="O521" s="4" t="s">
        <v>732</v>
      </c>
      <c r="P521" s="4" t="s">
        <v>596</v>
      </c>
      <c r="Q521" s="4" t="s">
        <v>596</v>
      </c>
      <c r="R521" s="8">
        <v>3</v>
      </c>
      <c r="S521" s="4" t="s">
        <v>596</v>
      </c>
      <c r="T521" s="4" t="s">
        <v>596</v>
      </c>
      <c r="U521" s="4" t="s">
        <v>596</v>
      </c>
      <c r="V521" s="4" t="s">
        <v>596</v>
      </c>
      <c r="W521" s="4" t="s">
        <v>596</v>
      </c>
      <c r="X521" s="4" t="s">
        <v>596</v>
      </c>
      <c r="Y521" s="4" t="s">
        <v>596</v>
      </c>
      <c r="Z521" s="4" t="s">
        <v>596</v>
      </c>
      <c r="AA521" s="4" t="s">
        <v>596</v>
      </c>
      <c r="AB521" s="4" t="s">
        <v>596</v>
      </c>
      <c r="AC521" s="4" t="s">
        <v>596</v>
      </c>
      <c r="AD521" s="4" t="s">
        <v>596</v>
      </c>
      <c r="AE521" s="4" t="s">
        <v>596</v>
      </c>
      <c r="AF521" s="4" t="s">
        <v>596</v>
      </c>
    </row>
    <row r="522" spans="1:32">
      <c r="A522" s="5" t="str">
        <f>VLOOKUP(F522,[1]仓库信息!C:H,6,FALSE)</f>
        <v>嘉定</v>
      </c>
      <c r="B522" s="6">
        <v>43756</v>
      </c>
      <c r="C522" s="4" t="s">
        <v>1285</v>
      </c>
      <c r="D522" s="4" t="s">
        <v>1286</v>
      </c>
      <c r="E522" s="4" t="s">
        <v>1287</v>
      </c>
      <c r="F522" s="4" t="s">
        <v>586</v>
      </c>
      <c r="G522" s="4" t="s">
        <v>1288</v>
      </c>
      <c r="H522" s="4" t="s">
        <v>1289</v>
      </c>
      <c r="I522" s="4" t="s">
        <v>589</v>
      </c>
      <c r="J522" s="4" t="s">
        <v>590</v>
      </c>
      <c r="K522" s="4" t="s">
        <v>1196</v>
      </c>
      <c r="L522" s="4" t="s">
        <v>1257</v>
      </c>
      <c r="M522" s="4" t="s">
        <v>605</v>
      </c>
      <c r="N522" s="4" t="s">
        <v>1290</v>
      </c>
      <c r="O522" s="4" t="s">
        <v>1107</v>
      </c>
      <c r="P522" s="4" t="s">
        <v>713</v>
      </c>
      <c r="Q522" s="4" t="s">
        <v>596</v>
      </c>
      <c r="R522" s="8">
        <v>4</v>
      </c>
      <c r="S522" s="4" t="s">
        <v>596</v>
      </c>
      <c r="T522" s="4" t="s">
        <v>596</v>
      </c>
      <c r="U522" s="4" t="s">
        <v>638</v>
      </c>
      <c r="V522" s="4" t="s">
        <v>596</v>
      </c>
      <c r="W522" s="4" t="s">
        <v>596</v>
      </c>
      <c r="X522" s="4" t="s">
        <v>596</v>
      </c>
      <c r="Y522" s="4" t="s">
        <v>596</v>
      </c>
      <c r="Z522" s="4" t="s">
        <v>596</v>
      </c>
      <c r="AA522" s="4" t="s">
        <v>596</v>
      </c>
      <c r="AB522" s="4" t="s">
        <v>596</v>
      </c>
      <c r="AC522" s="4" t="s">
        <v>596</v>
      </c>
      <c r="AD522" s="4" t="s">
        <v>596</v>
      </c>
      <c r="AE522" s="4" t="s">
        <v>596</v>
      </c>
      <c r="AF522" s="4" t="s">
        <v>596</v>
      </c>
    </row>
    <row r="523" spans="1:32">
      <c r="A523" s="5" t="str">
        <f>VLOOKUP(F523,[1]仓库信息!C:H,6,FALSE)</f>
        <v>广州</v>
      </c>
      <c r="B523" s="6">
        <v>43756</v>
      </c>
      <c r="C523" s="4" t="s">
        <v>1285</v>
      </c>
      <c r="D523" s="4" t="s">
        <v>1286</v>
      </c>
      <c r="E523" s="4" t="s">
        <v>1287</v>
      </c>
      <c r="F523" s="4" t="s">
        <v>597</v>
      </c>
      <c r="G523" s="4" t="s">
        <v>1288</v>
      </c>
      <c r="H523" s="4" t="s">
        <v>1289</v>
      </c>
      <c r="I523" s="4" t="s">
        <v>598</v>
      </c>
      <c r="J523" s="4" t="s">
        <v>590</v>
      </c>
      <c r="K523" s="4" t="s">
        <v>800</v>
      </c>
      <c r="L523" s="4" t="s">
        <v>828</v>
      </c>
      <c r="M523" s="4" t="s">
        <v>682</v>
      </c>
      <c r="N523" s="4" t="s">
        <v>828</v>
      </c>
      <c r="O523" s="4" t="s">
        <v>731</v>
      </c>
      <c r="P523" s="4" t="s">
        <v>682</v>
      </c>
      <c r="Q523" s="4" t="s">
        <v>596</v>
      </c>
      <c r="R523" s="8">
        <v>3</v>
      </c>
      <c r="S523" s="4" t="s">
        <v>596</v>
      </c>
      <c r="T523" s="4" t="s">
        <v>596</v>
      </c>
      <c r="U523" s="4" t="s">
        <v>596</v>
      </c>
      <c r="V523" s="4" t="s">
        <v>596</v>
      </c>
      <c r="W523" s="4" t="s">
        <v>646</v>
      </c>
      <c r="X523" s="4" t="s">
        <v>596</v>
      </c>
      <c r="Y523" s="4" t="s">
        <v>596</v>
      </c>
      <c r="Z523" s="4" t="s">
        <v>596</v>
      </c>
      <c r="AA523" s="4" t="s">
        <v>596</v>
      </c>
      <c r="AB523" s="4" t="s">
        <v>596</v>
      </c>
      <c r="AC523" s="4" t="s">
        <v>596</v>
      </c>
      <c r="AD523" s="4" t="s">
        <v>596</v>
      </c>
      <c r="AE523" s="4" t="s">
        <v>596</v>
      </c>
      <c r="AF523" s="4" t="s">
        <v>596</v>
      </c>
    </row>
    <row r="524" spans="1:32">
      <c r="A524" s="5" t="str">
        <f>VLOOKUP(F524,[1]仓库信息!C:H,6,FALSE)</f>
        <v>天津</v>
      </c>
      <c r="B524" s="6">
        <v>43756</v>
      </c>
      <c r="C524" s="4" t="s">
        <v>1285</v>
      </c>
      <c r="D524" s="4" t="s">
        <v>1286</v>
      </c>
      <c r="E524" s="4" t="s">
        <v>1287</v>
      </c>
      <c r="F524" s="4" t="s">
        <v>663</v>
      </c>
      <c r="G524" s="4" t="s">
        <v>1288</v>
      </c>
      <c r="H524" s="4" t="s">
        <v>1289</v>
      </c>
      <c r="I524" s="4" t="s">
        <v>666</v>
      </c>
      <c r="J524" s="4" t="s">
        <v>590</v>
      </c>
      <c r="K524" s="4" t="s">
        <v>1291</v>
      </c>
      <c r="L524" s="4" t="s">
        <v>1181</v>
      </c>
      <c r="M524" s="4" t="s">
        <v>638</v>
      </c>
      <c r="N524" s="4" t="s">
        <v>1114</v>
      </c>
      <c r="O524" s="4" t="s">
        <v>1292</v>
      </c>
      <c r="P524" s="4" t="s">
        <v>604</v>
      </c>
      <c r="Q524" s="4" t="s">
        <v>596</v>
      </c>
      <c r="R524" s="8">
        <v>4</v>
      </c>
      <c r="S524" s="4" t="s">
        <v>596</v>
      </c>
      <c r="T524" s="4" t="s">
        <v>596</v>
      </c>
      <c r="U524" s="4" t="s">
        <v>638</v>
      </c>
      <c r="V524" s="4" t="s">
        <v>596</v>
      </c>
      <c r="W524" s="4" t="s">
        <v>596</v>
      </c>
      <c r="X524" s="4" t="s">
        <v>596</v>
      </c>
      <c r="Y524" s="4" t="s">
        <v>596</v>
      </c>
      <c r="Z524" s="4" t="s">
        <v>596</v>
      </c>
      <c r="AA524" s="4" t="s">
        <v>596</v>
      </c>
      <c r="AB524" s="4" t="s">
        <v>596</v>
      </c>
      <c r="AC524" s="4" t="s">
        <v>596</v>
      </c>
      <c r="AD524" s="4" t="s">
        <v>596</v>
      </c>
      <c r="AE524" s="4" t="s">
        <v>596</v>
      </c>
      <c r="AF524" s="4" t="s">
        <v>596</v>
      </c>
    </row>
    <row r="525" spans="1:32">
      <c r="A525" s="5" t="str">
        <f>VLOOKUP(F525,[1]仓库信息!C:H,6,FALSE)</f>
        <v>郑州</v>
      </c>
      <c r="B525" s="6">
        <v>43756</v>
      </c>
      <c r="C525" s="4" t="s">
        <v>1285</v>
      </c>
      <c r="D525" s="4" t="s">
        <v>1286</v>
      </c>
      <c r="E525" s="4" t="s">
        <v>1287</v>
      </c>
      <c r="F525" s="4" t="s">
        <v>676</v>
      </c>
      <c r="G525" s="4" t="s">
        <v>1288</v>
      </c>
      <c r="H525" s="4" t="s">
        <v>1289</v>
      </c>
      <c r="I525" s="4" t="s">
        <v>677</v>
      </c>
      <c r="J525" s="4" t="s">
        <v>590</v>
      </c>
      <c r="K525" s="4" t="s">
        <v>1293</v>
      </c>
      <c r="L525" s="4" t="s">
        <v>1130</v>
      </c>
      <c r="M525" s="4" t="s">
        <v>716</v>
      </c>
      <c r="N525" s="4" t="s">
        <v>1129</v>
      </c>
      <c r="O525" s="4" t="s">
        <v>957</v>
      </c>
      <c r="P525" s="4" t="s">
        <v>716</v>
      </c>
      <c r="Q525" s="4" t="s">
        <v>596</v>
      </c>
      <c r="R525" s="8">
        <v>5</v>
      </c>
      <c r="S525" s="4" t="s">
        <v>596</v>
      </c>
      <c r="T525" s="4" t="s">
        <v>596</v>
      </c>
      <c r="U525" s="4" t="s">
        <v>596</v>
      </c>
      <c r="V525" s="4" t="s">
        <v>596</v>
      </c>
      <c r="W525" s="4" t="s">
        <v>596</v>
      </c>
      <c r="X525" s="4" t="s">
        <v>596</v>
      </c>
      <c r="Y525" s="4" t="s">
        <v>596</v>
      </c>
      <c r="Z525" s="4" t="s">
        <v>596</v>
      </c>
      <c r="AA525" s="4" t="s">
        <v>596</v>
      </c>
      <c r="AB525" s="4" t="s">
        <v>596</v>
      </c>
      <c r="AC525" s="4" t="s">
        <v>596</v>
      </c>
      <c r="AD525" s="4" t="s">
        <v>596</v>
      </c>
      <c r="AE525" s="4" t="s">
        <v>596</v>
      </c>
      <c r="AF525" s="4" t="s">
        <v>596</v>
      </c>
    </row>
    <row r="526" spans="1:32">
      <c r="A526" s="5" t="str">
        <f>VLOOKUP(F526,[1]仓库信息!C:H,6,FALSE)</f>
        <v>重庆</v>
      </c>
      <c r="B526" s="6">
        <v>43756</v>
      </c>
      <c r="C526" s="4" t="s">
        <v>1285</v>
      </c>
      <c r="D526" s="4" t="s">
        <v>1286</v>
      </c>
      <c r="E526" s="4" t="s">
        <v>1287</v>
      </c>
      <c r="F526" s="4" t="s">
        <v>765</v>
      </c>
      <c r="G526" s="4" t="s">
        <v>1288</v>
      </c>
      <c r="H526" s="4" t="s">
        <v>1289</v>
      </c>
      <c r="I526" s="4" t="s">
        <v>768</v>
      </c>
      <c r="J526" s="4" t="s">
        <v>590</v>
      </c>
      <c r="K526" s="4" t="s">
        <v>630</v>
      </c>
      <c r="L526" s="4" t="s">
        <v>630</v>
      </c>
      <c r="M526" s="4" t="s">
        <v>596</v>
      </c>
      <c r="N526" s="4" t="s">
        <v>800</v>
      </c>
      <c r="O526" s="4" t="s">
        <v>800</v>
      </c>
      <c r="P526" s="4" t="s">
        <v>596</v>
      </c>
      <c r="Q526" s="4" t="s">
        <v>596</v>
      </c>
      <c r="R526" s="8">
        <v>3</v>
      </c>
      <c r="S526" s="4" t="s">
        <v>596</v>
      </c>
      <c r="T526" s="4" t="s">
        <v>596</v>
      </c>
      <c r="U526" s="4" t="s">
        <v>596</v>
      </c>
      <c r="V526" s="4" t="s">
        <v>596</v>
      </c>
      <c r="W526" s="4" t="s">
        <v>596</v>
      </c>
      <c r="X526" s="4" t="s">
        <v>596</v>
      </c>
      <c r="Y526" s="4" t="s">
        <v>596</v>
      </c>
      <c r="Z526" s="4" t="s">
        <v>596</v>
      </c>
      <c r="AA526" s="4" t="s">
        <v>596</v>
      </c>
      <c r="AB526" s="4" t="s">
        <v>596</v>
      </c>
      <c r="AC526" s="4" t="s">
        <v>596</v>
      </c>
      <c r="AD526" s="4" t="s">
        <v>596</v>
      </c>
      <c r="AE526" s="4" t="s">
        <v>596</v>
      </c>
      <c r="AF526" s="4" t="s">
        <v>596</v>
      </c>
    </row>
    <row r="527" spans="1:32">
      <c r="A527" s="5" t="str">
        <f>VLOOKUP(F527,[1]仓库信息!C:H,6,FALSE)</f>
        <v>长沙</v>
      </c>
      <c r="B527" s="6">
        <v>43756</v>
      </c>
      <c r="C527" s="4" t="s">
        <v>1285</v>
      </c>
      <c r="D527" s="4" t="s">
        <v>1286</v>
      </c>
      <c r="E527" s="4" t="s">
        <v>1287</v>
      </c>
      <c r="F527" s="4" t="s">
        <v>606</v>
      </c>
      <c r="G527" s="4" t="s">
        <v>1288</v>
      </c>
      <c r="H527" s="4" t="s">
        <v>1289</v>
      </c>
      <c r="I527" s="4" t="s">
        <v>607</v>
      </c>
      <c r="J527" s="4" t="s">
        <v>590</v>
      </c>
      <c r="K527" s="4" t="s">
        <v>790</v>
      </c>
      <c r="L527" s="4" t="s">
        <v>630</v>
      </c>
      <c r="M527" s="4" t="s">
        <v>638</v>
      </c>
      <c r="N527" s="4" t="s">
        <v>630</v>
      </c>
      <c r="O527" s="4" t="s">
        <v>632</v>
      </c>
      <c r="P527" s="4" t="s">
        <v>638</v>
      </c>
      <c r="Q527" s="4" t="s">
        <v>596</v>
      </c>
      <c r="R527" s="8">
        <v>1</v>
      </c>
      <c r="S527" s="4" t="s">
        <v>596</v>
      </c>
      <c r="T527" s="4" t="s">
        <v>596</v>
      </c>
      <c r="U527" s="4" t="s">
        <v>596</v>
      </c>
      <c r="V527" s="4" t="s">
        <v>596</v>
      </c>
      <c r="W527" s="4" t="s">
        <v>596</v>
      </c>
      <c r="X527" s="4" t="s">
        <v>596</v>
      </c>
      <c r="Y527" s="4" t="s">
        <v>596</v>
      </c>
      <c r="Z527" s="4" t="s">
        <v>596</v>
      </c>
      <c r="AA527" s="4" t="s">
        <v>596</v>
      </c>
      <c r="AB527" s="4" t="s">
        <v>596</v>
      </c>
      <c r="AC527" s="4" t="s">
        <v>596</v>
      </c>
      <c r="AD527" s="4" t="s">
        <v>596</v>
      </c>
      <c r="AE527" s="4" t="s">
        <v>596</v>
      </c>
      <c r="AF527" s="4" t="s">
        <v>596</v>
      </c>
    </row>
    <row r="528" spans="1:32">
      <c r="A528" s="5" t="str">
        <f>VLOOKUP(F528,[1]仓库信息!C:H,6,FALSE)</f>
        <v>成都2</v>
      </c>
      <c r="B528" s="6">
        <v>43756</v>
      </c>
      <c r="C528" s="4" t="s">
        <v>1285</v>
      </c>
      <c r="D528" s="4" t="s">
        <v>1286</v>
      </c>
      <c r="E528" s="4" t="s">
        <v>1287</v>
      </c>
      <c r="F528" s="4" t="s">
        <v>610</v>
      </c>
      <c r="G528" s="4" t="s">
        <v>1288</v>
      </c>
      <c r="H528" s="4" t="s">
        <v>1289</v>
      </c>
      <c r="I528" s="4" t="s">
        <v>611</v>
      </c>
      <c r="J528" s="4" t="s">
        <v>590</v>
      </c>
      <c r="K528" s="4" t="s">
        <v>1110</v>
      </c>
      <c r="L528" s="4" t="s">
        <v>1208</v>
      </c>
      <c r="M528" s="4" t="s">
        <v>658</v>
      </c>
      <c r="N528" s="4" t="s">
        <v>1291</v>
      </c>
      <c r="O528" s="4" t="s">
        <v>1181</v>
      </c>
      <c r="P528" s="4" t="s">
        <v>638</v>
      </c>
      <c r="Q528" s="4" t="s">
        <v>596</v>
      </c>
      <c r="R528" s="8">
        <v>4</v>
      </c>
      <c r="S528" s="4" t="s">
        <v>596</v>
      </c>
      <c r="T528" s="4" t="s">
        <v>596</v>
      </c>
      <c r="U528" s="4" t="s">
        <v>596</v>
      </c>
      <c r="V528" s="4" t="s">
        <v>596</v>
      </c>
      <c r="W528" s="4" t="s">
        <v>596</v>
      </c>
      <c r="X528" s="4" t="s">
        <v>596</v>
      </c>
      <c r="Y528" s="4" t="s">
        <v>596</v>
      </c>
      <c r="Z528" s="4" t="s">
        <v>596</v>
      </c>
      <c r="AA528" s="4" t="s">
        <v>682</v>
      </c>
      <c r="AB528" s="4" t="s">
        <v>596</v>
      </c>
      <c r="AC528" s="4" t="s">
        <v>596</v>
      </c>
      <c r="AD528" s="4" t="s">
        <v>596</v>
      </c>
      <c r="AE528" s="4" t="s">
        <v>596</v>
      </c>
      <c r="AF528" s="4" t="s">
        <v>596</v>
      </c>
    </row>
    <row r="529" spans="1:32">
      <c r="A529" s="5" t="str">
        <f>VLOOKUP(F529,[1]仓库信息!C:H,6,FALSE)</f>
        <v>合肥</v>
      </c>
      <c r="B529" s="6">
        <v>43756</v>
      </c>
      <c r="C529" s="4" t="s">
        <v>1285</v>
      </c>
      <c r="D529" s="4" t="s">
        <v>1286</v>
      </c>
      <c r="E529" s="4" t="s">
        <v>1287</v>
      </c>
      <c r="F529" s="4" t="s">
        <v>700</v>
      </c>
      <c r="G529" s="4" t="s">
        <v>1288</v>
      </c>
      <c r="H529" s="4" t="s">
        <v>1289</v>
      </c>
      <c r="I529" s="4" t="s">
        <v>701</v>
      </c>
      <c r="J529" s="4" t="s">
        <v>590</v>
      </c>
      <c r="K529" s="4" t="s">
        <v>1119</v>
      </c>
      <c r="L529" s="4" t="s">
        <v>1283</v>
      </c>
      <c r="M529" s="4" t="s">
        <v>682</v>
      </c>
      <c r="N529" s="4" t="s">
        <v>1294</v>
      </c>
      <c r="O529" s="4" t="s">
        <v>1196</v>
      </c>
      <c r="P529" s="4" t="s">
        <v>682</v>
      </c>
      <c r="Q529" s="4" t="s">
        <v>596</v>
      </c>
      <c r="R529" s="8">
        <v>2</v>
      </c>
      <c r="S529" s="4" t="s">
        <v>596</v>
      </c>
      <c r="T529" s="4" t="s">
        <v>596</v>
      </c>
      <c r="U529" s="4" t="s">
        <v>596</v>
      </c>
      <c r="V529" s="4" t="s">
        <v>596</v>
      </c>
      <c r="W529" s="4" t="s">
        <v>596</v>
      </c>
      <c r="X529" s="4" t="s">
        <v>596</v>
      </c>
      <c r="Y529" s="4" t="s">
        <v>596</v>
      </c>
      <c r="Z529" s="4" t="s">
        <v>596</v>
      </c>
      <c r="AA529" s="4" t="s">
        <v>596</v>
      </c>
      <c r="AB529" s="4" t="s">
        <v>596</v>
      </c>
      <c r="AC529" s="4" t="s">
        <v>596</v>
      </c>
      <c r="AD529" s="4" t="s">
        <v>596</v>
      </c>
      <c r="AE529" s="4" t="s">
        <v>596</v>
      </c>
      <c r="AF529" s="4" t="s">
        <v>596</v>
      </c>
    </row>
    <row r="530" spans="1:32">
      <c r="A530" s="5" t="str">
        <f>VLOOKUP(F530,[1]仓库信息!C:H,6,FALSE)</f>
        <v>杭州</v>
      </c>
      <c r="B530" s="6">
        <v>43756</v>
      </c>
      <c r="C530" s="4" t="s">
        <v>1285</v>
      </c>
      <c r="D530" s="4" t="s">
        <v>1286</v>
      </c>
      <c r="E530" s="4" t="s">
        <v>1287</v>
      </c>
      <c r="F530" s="4" t="s">
        <v>614</v>
      </c>
      <c r="G530" s="4" t="s">
        <v>1288</v>
      </c>
      <c r="H530" s="4" t="s">
        <v>1289</v>
      </c>
      <c r="I530" s="4" t="s">
        <v>615</v>
      </c>
      <c r="J530" s="4" t="s">
        <v>590</v>
      </c>
      <c r="K530" s="4" t="s">
        <v>1200</v>
      </c>
      <c r="L530" s="4" t="s">
        <v>956</v>
      </c>
      <c r="M530" s="4" t="s">
        <v>593</v>
      </c>
      <c r="N530" s="4" t="s">
        <v>953</v>
      </c>
      <c r="O530" s="4" t="s">
        <v>1257</v>
      </c>
      <c r="P530" s="4" t="s">
        <v>593</v>
      </c>
      <c r="Q530" s="4" t="s">
        <v>596</v>
      </c>
      <c r="R530" s="8">
        <v>3</v>
      </c>
      <c r="S530" s="4" t="s">
        <v>596</v>
      </c>
      <c r="T530" s="4" t="s">
        <v>596</v>
      </c>
      <c r="U530" s="4" t="s">
        <v>596</v>
      </c>
      <c r="V530" s="4" t="s">
        <v>596</v>
      </c>
      <c r="W530" s="4" t="s">
        <v>596</v>
      </c>
      <c r="X530" s="4" t="s">
        <v>596</v>
      </c>
      <c r="Y530" s="4" t="s">
        <v>596</v>
      </c>
      <c r="Z530" s="4" t="s">
        <v>596</v>
      </c>
      <c r="AA530" s="4" t="s">
        <v>596</v>
      </c>
      <c r="AB530" s="4" t="s">
        <v>596</v>
      </c>
      <c r="AC530" s="4" t="s">
        <v>596</v>
      </c>
      <c r="AD530" s="4" t="s">
        <v>596</v>
      </c>
      <c r="AE530" s="4" t="s">
        <v>596</v>
      </c>
      <c r="AF530" s="4" t="s">
        <v>596</v>
      </c>
    </row>
    <row r="531" spans="1:32">
      <c r="A531" s="5" t="str">
        <f>VLOOKUP(F531,[1]仓库信息!C:H,6,FALSE)</f>
        <v>惠州</v>
      </c>
      <c r="B531" s="6">
        <v>43756</v>
      </c>
      <c r="C531" s="4" t="s">
        <v>1285</v>
      </c>
      <c r="D531" s="4" t="s">
        <v>1286</v>
      </c>
      <c r="E531" s="4" t="s">
        <v>1287</v>
      </c>
      <c r="F531" s="4" t="s">
        <v>618</v>
      </c>
      <c r="G531" s="4" t="s">
        <v>1288</v>
      </c>
      <c r="H531" s="4" t="s">
        <v>1289</v>
      </c>
      <c r="I531" s="4" t="s">
        <v>619</v>
      </c>
      <c r="J531" s="4" t="s">
        <v>590</v>
      </c>
      <c r="K531" s="4" t="s">
        <v>880</v>
      </c>
      <c r="L531" s="4" t="s">
        <v>1117</v>
      </c>
      <c r="M531" s="4" t="s">
        <v>682</v>
      </c>
      <c r="N531" s="4" t="s">
        <v>1226</v>
      </c>
      <c r="O531" s="4" t="s">
        <v>858</v>
      </c>
      <c r="P531" s="4" t="s">
        <v>682</v>
      </c>
      <c r="Q531" s="4" t="s">
        <v>596</v>
      </c>
      <c r="R531" s="8">
        <v>1</v>
      </c>
      <c r="S531" s="4" t="s">
        <v>596</v>
      </c>
      <c r="T531" s="4" t="s">
        <v>596</v>
      </c>
      <c r="U531" s="4" t="s">
        <v>596</v>
      </c>
      <c r="V531" s="4" t="s">
        <v>596</v>
      </c>
      <c r="W531" s="4" t="s">
        <v>738</v>
      </c>
      <c r="X531" s="4" t="s">
        <v>596</v>
      </c>
      <c r="Y531" s="4" t="s">
        <v>596</v>
      </c>
      <c r="Z531" s="4" t="s">
        <v>596</v>
      </c>
      <c r="AA531" s="4" t="s">
        <v>596</v>
      </c>
      <c r="AB531" s="4" t="s">
        <v>596</v>
      </c>
      <c r="AC531" s="4" t="s">
        <v>596</v>
      </c>
      <c r="AD531" s="4" t="s">
        <v>596</v>
      </c>
      <c r="AE531" s="4" t="s">
        <v>596</v>
      </c>
      <c r="AF531" s="4" t="s">
        <v>596</v>
      </c>
    </row>
    <row r="532" spans="1:32">
      <c r="A532" s="5" t="str">
        <f>VLOOKUP(F532,[1]仓库信息!C:H,6,FALSE)</f>
        <v>江门</v>
      </c>
      <c r="B532" s="6">
        <v>43756</v>
      </c>
      <c r="C532" s="4" t="s">
        <v>1285</v>
      </c>
      <c r="D532" s="4" t="s">
        <v>1286</v>
      </c>
      <c r="E532" s="4" t="s">
        <v>1287</v>
      </c>
      <c r="F532" s="4" t="s">
        <v>624</v>
      </c>
      <c r="G532" s="4" t="s">
        <v>1288</v>
      </c>
      <c r="H532" s="4" t="s">
        <v>1289</v>
      </c>
      <c r="I532" s="4" t="s">
        <v>625</v>
      </c>
      <c r="J532" s="4" t="s">
        <v>590</v>
      </c>
      <c r="K532" s="4" t="s">
        <v>754</v>
      </c>
      <c r="L532" s="4" t="s">
        <v>754</v>
      </c>
      <c r="M532" s="4" t="s">
        <v>596</v>
      </c>
      <c r="N532" s="4" t="s">
        <v>755</v>
      </c>
      <c r="O532" s="4" t="s">
        <v>755</v>
      </c>
      <c r="P532" s="4" t="s">
        <v>596</v>
      </c>
      <c r="Q532" s="4" t="s">
        <v>596</v>
      </c>
      <c r="R532" s="8">
        <v>2</v>
      </c>
      <c r="S532" s="4" t="s">
        <v>596</v>
      </c>
      <c r="T532" s="4" t="s">
        <v>596</v>
      </c>
      <c r="U532" s="4" t="s">
        <v>596</v>
      </c>
      <c r="V532" s="4" t="s">
        <v>596</v>
      </c>
      <c r="W532" s="4" t="s">
        <v>601</v>
      </c>
      <c r="X532" s="4" t="s">
        <v>596</v>
      </c>
      <c r="Y532" s="4" t="s">
        <v>596</v>
      </c>
      <c r="Z532" s="4" t="s">
        <v>596</v>
      </c>
      <c r="AA532" s="4" t="s">
        <v>596</v>
      </c>
      <c r="AB532" s="4" t="s">
        <v>596</v>
      </c>
      <c r="AC532" s="4" t="s">
        <v>596</v>
      </c>
      <c r="AD532" s="4" t="s">
        <v>596</v>
      </c>
      <c r="AE532" s="4" t="s">
        <v>596</v>
      </c>
      <c r="AF532" s="4" t="s">
        <v>596</v>
      </c>
    </row>
    <row r="533" spans="1:32">
      <c r="A533" s="5" t="str">
        <f>VLOOKUP(F533,[1]仓库信息!C:H,6,FALSE)</f>
        <v>泉州</v>
      </c>
      <c r="B533" s="6">
        <v>43756</v>
      </c>
      <c r="C533" s="4" t="s">
        <v>1285</v>
      </c>
      <c r="D533" s="4" t="s">
        <v>1286</v>
      </c>
      <c r="E533" s="4" t="s">
        <v>1287</v>
      </c>
      <c r="F533" s="4" t="s">
        <v>628</v>
      </c>
      <c r="G533" s="4" t="s">
        <v>1288</v>
      </c>
      <c r="H533" s="4" t="s">
        <v>1289</v>
      </c>
      <c r="I533" s="4" t="s">
        <v>629</v>
      </c>
      <c r="J533" s="4" t="s">
        <v>590</v>
      </c>
      <c r="K533" s="4" t="s">
        <v>1224</v>
      </c>
      <c r="L533" s="4" t="s">
        <v>1282</v>
      </c>
      <c r="M533" s="4" t="s">
        <v>658</v>
      </c>
      <c r="N533" s="4" t="s">
        <v>1118</v>
      </c>
      <c r="O533" s="4" t="s">
        <v>1294</v>
      </c>
      <c r="P533" s="4" t="s">
        <v>658</v>
      </c>
      <c r="Q533" s="4" t="s">
        <v>596</v>
      </c>
      <c r="R533" s="8">
        <v>1</v>
      </c>
      <c r="S533" s="4" t="s">
        <v>596</v>
      </c>
      <c r="T533" s="4" t="s">
        <v>596</v>
      </c>
      <c r="U533" s="4" t="s">
        <v>596</v>
      </c>
      <c r="V533" s="4" t="s">
        <v>596</v>
      </c>
      <c r="W533" s="4" t="s">
        <v>596</v>
      </c>
      <c r="X533" s="4" t="s">
        <v>596</v>
      </c>
      <c r="Y533" s="4" t="s">
        <v>596</v>
      </c>
      <c r="Z533" s="4" t="s">
        <v>596</v>
      </c>
      <c r="AA533" s="4" t="s">
        <v>596</v>
      </c>
      <c r="AB533" s="4" t="s">
        <v>596</v>
      </c>
      <c r="AC533" s="4" t="s">
        <v>596</v>
      </c>
      <c r="AD533" s="4" t="s">
        <v>596</v>
      </c>
      <c r="AE533" s="4" t="s">
        <v>596</v>
      </c>
      <c r="AF533" s="4" t="s">
        <v>596</v>
      </c>
    </row>
    <row r="534" spans="1:32">
      <c r="A534" s="5" t="str">
        <f>VLOOKUP(F534,[1]仓库信息!C:H,6,FALSE)</f>
        <v>南京</v>
      </c>
      <c r="B534" s="6">
        <v>43756</v>
      </c>
      <c r="C534" s="4" t="s">
        <v>1285</v>
      </c>
      <c r="D534" s="4" t="s">
        <v>1286</v>
      </c>
      <c r="E534" s="4" t="s">
        <v>1287</v>
      </c>
      <c r="F534" s="4" t="s">
        <v>683</v>
      </c>
      <c r="G534" s="4" t="s">
        <v>1288</v>
      </c>
      <c r="H534" s="4" t="s">
        <v>1289</v>
      </c>
      <c r="I534" s="4" t="s">
        <v>684</v>
      </c>
      <c r="J534" s="4" t="s">
        <v>590</v>
      </c>
      <c r="K534" s="4" t="s">
        <v>1295</v>
      </c>
      <c r="L534" s="4" t="s">
        <v>1295</v>
      </c>
      <c r="M534" s="4" t="s">
        <v>596</v>
      </c>
      <c r="N534" s="4" t="s">
        <v>1058</v>
      </c>
      <c r="O534" s="4" t="s">
        <v>1058</v>
      </c>
      <c r="P534" s="4" t="s">
        <v>596</v>
      </c>
      <c r="Q534" s="4" t="s">
        <v>596</v>
      </c>
      <c r="R534" s="8">
        <v>2</v>
      </c>
      <c r="S534" s="4" t="s">
        <v>596</v>
      </c>
      <c r="T534" s="4" t="s">
        <v>596</v>
      </c>
      <c r="U534" s="4" t="s">
        <v>596</v>
      </c>
      <c r="V534" s="4" t="s">
        <v>596</v>
      </c>
      <c r="W534" s="4" t="s">
        <v>596</v>
      </c>
      <c r="X534" s="4" t="s">
        <v>596</v>
      </c>
      <c r="Y534" s="4" t="s">
        <v>596</v>
      </c>
      <c r="Z534" s="4" t="s">
        <v>596</v>
      </c>
      <c r="AA534" s="4" t="s">
        <v>596</v>
      </c>
      <c r="AB534" s="4" t="s">
        <v>596</v>
      </c>
      <c r="AC534" s="4" t="s">
        <v>596</v>
      </c>
      <c r="AD534" s="4" t="s">
        <v>596</v>
      </c>
      <c r="AE534" s="4" t="s">
        <v>596</v>
      </c>
      <c r="AF534" s="4" t="s">
        <v>596</v>
      </c>
    </row>
    <row r="535" spans="1:32">
      <c r="A535" s="5" t="str">
        <f>VLOOKUP(F535,[1]仓库信息!C:H,6,FALSE)</f>
        <v>沈阳</v>
      </c>
      <c r="B535" s="6">
        <v>43756</v>
      </c>
      <c r="C535" s="4" t="s">
        <v>1285</v>
      </c>
      <c r="D535" s="4" t="s">
        <v>1286</v>
      </c>
      <c r="E535" s="4" t="s">
        <v>1287</v>
      </c>
      <c r="F535" s="4" t="s">
        <v>635</v>
      </c>
      <c r="G535" s="4" t="s">
        <v>1288</v>
      </c>
      <c r="H535" s="4" t="s">
        <v>1289</v>
      </c>
      <c r="I535" s="4" t="s">
        <v>636</v>
      </c>
      <c r="J535" s="4" t="s">
        <v>590</v>
      </c>
      <c r="K535" s="4" t="s">
        <v>858</v>
      </c>
      <c r="L535" s="4" t="s">
        <v>930</v>
      </c>
      <c r="M535" s="4" t="s">
        <v>638</v>
      </c>
      <c r="N535" s="4" t="s">
        <v>1152</v>
      </c>
      <c r="O535" s="4" t="s">
        <v>1152</v>
      </c>
      <c r="P535" s="4" t="s">
        <v>596</v>
      </c>
      <c r="Q535" s="4" t="s">
        <v>596</v>
      </c>
      <c r="R535" s="8">
        <v>3</v>
      </c>
      <c r="S535" s="4" t="s">
        <v>596</v>
      </c>
      <c r="T535" s="4" t="s">
        <v>596</v>
      </c>
      <c r="U535" s="4" t="s">
        <v>596</v>
      </c>
      <c r="V535" s="4" t="s">
        <v>596</v>
      </c>
      <c r="W535" s="4" t="s">
        <v>596</v>
      </c>
      <c r="X535" s="4" t="s">
        <v>596</v>
      </c>
      <c r="Y535" s="4" t="s">
        <v>596</v>
      </c>
      <c r="Z535" s="4" t="s">
        <v>596</v>
      </c>
      <c r="AA535" s="4" t="s">
        <v>638</v>
      </c>
      <c r="AB535" s="4" t="s">
        <v>596</v>
      </c>
      <c r="AC535" s="4" t="s">
        <v>596</v>
      </c>
      <c r="AD535" s="4" t="s">
        <v>596</v>
      </c>
      <c r="AE535" s="4" t="s">
        <v>596</v>
      </c>
      <c r="AF535" s="4" t="s">
        <v>596</v>
      </c>
    </row>
    <row r="536" spans="1:32">
      <c r="A536" s="5" t="str">
        <f>VLOOKUP(F536,[1]仓库信息!C:H,6,FALSE)</f>
        <v>北京</v>
      </c>
      <c r="B536" s="6">
        <v>43756</v>
      </c>
      <c r="C536" s="4" t="s">
        <v>1285</v>
      </c>
      <c r="D536" s="4" t="s">
        <v>1286</v>
      </c>
      <c r="E536" s="4" t="s">
        <v>1287</v>
      </c>
      <c r="F536" s="4" t="s">
        <v>656</v>
      </c>
      <c r="G536" s="4" t="s">
        <v>1288</v>
      </c>
      <c r="H536" s="4" t="s">
        <v>1289</v>
      </c>
      <c r="I536" s="4" t="s">
        <v>657</v>
      </c>
      <c r="J536" s="4" t="s">
        <v>590</v>
      </c>
      <c r="K536" s="4" t="s">
        <v>811</v>
      </c>
      <c r="L536" s="4" t="s">
        <v>743</v>
      </c>
      <c r="M536" s="4" t="s">
        <v>604</v>
      </c>
      <c r="N536" s="4" t="s">
        <v>732</v>
      </c>
      <c r="O536" s="4" t="s">
        <v>733</v>
      </c>
      <c r="P536" s="4" t="s">
        <v>604</v>
      </c>
      <c r="Q536" s="4" t="s">
        <v>596</v>
      </c>
      <c r="R536" s="8">
        <v>1</v>
      </c>
      <c r="S536" s="4" t="s">
        <v>596</v>
      </c>
      <c r="T536" s="4" t="s">
        <v>596</v>
      </c>
      <c r="U536" s="4" t="s">
        <v>596</v>
      </c>
      <c r="V536" s="4" t="s">
        <v>596</v>
      </c>
      <c r="W536" s="4" t="s">
        <v>596</v>
      </c>
      <c r="X536" s="4" t="s">
        <v>596</v>
      </c>
      <c r="Y536" s="4" t="s">
        <v>596</v>
      </c>
      <c r="Z536" s="4" t="s">
        <v>596</v>
      </c>
      <c r="AA536" s="4" t="s">
        <v>596</v>
      </c>
      <c r="AB536" s="4" t="s">
        <v>596</v>
      </c>
      <c r="AC536" s="4" t="s">
        <v>596</v>
      </c>
      <c r="AD536" s="4" t="s">
        <v>596</v>
      </c>
      <c r="AE536" s="4" t="s">
        <v>596</v>
      </c>
      <c r="AF536" s="4" t="s">
        <v>596</v>
      </c>
    </row>
    <row r="537" spans="1:32">
      <c r="A537" s="5" t="str">
        <f>VLOOKUP(F537,[1]仓库信息!C:H,6,FALSE)</f>
        <v>武汉</v>
      </c>
      <c r="B537" s="6">
        <v>43756</v>
      </c>
      <c r="C537" s="4" t="s">
        <v>1285</v>
      </c>
      <c r="D537" s="4" t="s">
        <v>1286</v>
      </c>
      <c r="E537" s="4" t="s">
        <v>1287</v>
      </c>
      <c r="F537" s="4" t="s">
        <v>686</v>
      </c>
      <c r="G537" s="4" t="s">
        <v>1288</v>
      </c>
      <c r="H537" s="4" t="s">
        <v>1289</v>
      </c>
      <c r="I537" s="4" t="s">
        <v>687</v>
      </c>
      <c r="J537" s="4" t="s">
        <v>590</v>
      </c>
      <c r="K537" s="4" t="s">
        <v>1195</v>
      </c>
      <c r="L537" s="4" t="s">
        <v>1195</v>
      </c>
      <c r="M537" s="4" t="s">
        <v>596</v>
      </c>
      <c r="N537" s="4" t="s">
        <v>1195</v>
      </c>
      <c r="O537" s="4" t="s">
        <v>1282</v>
      </c>
      <c r="P537" s="4" t="s">
        <v>604</v>
      </c>
      <c r="Q537" s="4" t="s">
        <v>596</v>
      </c>
      <c r="R537" s="8">
        <v>2</v>
      </c>
      <c r="S537" s="4" t="s">
        <v>596</v>
      </c>
      <c r="T537" s="4" t="s">
        <v>596</v>
      </c>
      <c r="U537" s="4" t="s">
        <v>604</v>
      </c>
      <c r="V537" s="4" t="s">
        <v>596</v>
      </c>
      <c r="W537" s="4" t="s">
        <v>596</v>
      </c>
      <c r="X537" s="4" t="s">
        <v>596</v>
      </c>
      <c r="Y537" s="4" t="s">
        <v>596</v>
      </c>
      <c r="Z537" s="4" t="s">
        <v>596</v>
      </c>
      <c r="AA537" s="4" t="s">
        <v>596</v>
      </c>
      <c r="AB537" s="4" t="s">
        <v>596</v>
      </c>
      <c r="AC537" s="4" t="s">
        <v>596</v>
      </c>
      <c r="AD537" s="4" t="s">
        <v>596</v>
      </c>
      <c r="AE537" s="4" t="s">
        <v>596</v>
      </c>
      <c r="AF537" s="4" t="s">
        <v>596</v>
      </c>
    </row>
    <row r="538" spans="1:32">
      <c r="A538" s="5" t="str">
        <f>VLOOKUP(F538,[1]仓库信息!C:H,6,FALSE)</f>
        <v>济南</v>
      </c>
      <c r="B538" s="6">
        <v>43756</v>
      </c>
      <c r="C538" s="4" t="s">
        <v>1285</v>
      </c>
      <c r="D538" s="4" t="s">
        <v>1286</v>
      </c>
      <c r="E538" s="4" t="s">
        <v>1287</v>
      </c>
      <c r="F538" s="4" t="s">
        <v>640</v>
      </c>
      <c r="G538" s="4" t="s">
        <v>1288</v>
      </c>
      <c r="H538" s="4" t="s">
        <v>1289</v>
      </c>
      <c r="I538" s="4" t="s">
        <v>641</v>
      </c>
      <c r="J538" s="4" t="s">
        <v>590</v>
      </c>
      <c r="K538" s="4" t="s">
        <v>1296</v>
      </c>
      <c r="L538" s="4" t="s">
        <v>1296</v>
      </c>
      <c r="M538" s="4" t="s">
        <v>596</v>
      </c>
      <c r="N538" s="4" t="s">
        <v>1001</v>
      </c>
      <c r="O538" s="4" t="s">
        <v>1001</v>
      </c>
      <c r="P538" s="4" t="s">
        <v>596</v>
      </c>
      <c r="Q538" s="4" t="s">
        <v>596</v>
      </c>
      <c r="R538" s="8">
        <v>4</v>
      </c>
      <c r="S538" s="4" t="s">
        <v>596</v>
      </c>
      <c r="T538" s="4" t="s">
        <v>596</v>
      </c>
      <c r="U538" s="4" t="s">
        <v>596</v>
      </c>
      <c r="V538" s="4" t="s">
        <v>596</v>
      </c>
      <c r="W538" s="4" t="s">
        <v>596</v>
      </c>
      <c r="X538" s="4" t="s">
        <v>596</v>
      </c>
      <c r="Y538" s="4" t="s">
        <v>596</v>
      </c>
      <c r="Z538" s="4" t="s">
        <v>596</v>
      </c>
      <c r="AA538" s="4" t="s">
        <v>596</v>
      </c>
      <c r="AB538" s="4" t="s">
        <v>596</v>
      </c>
      <c r="AC538" s="4" t="s">
        <v>596</v>
      </c>
      <c r="AD538" s="4" t="s">
        <v>596</v>
      </c>
      <c r="AE538" s="4" t="s">
        <v>596</v>
      </c>
      <c r="AF538" s="4" t="s">
        <v>596</v>
      </c>
    </row>
    <row r="539" spans="1:32">
      <c r="A539" s="5" t="str">
        <f>VLOOKUP(F539,[1]仓库信息!C:H,6,FALSE)</f>
        <v>金华</v>
      </c>
      <c r="B539" s="6">
        <v>43756</v>
      </c>
      <c r="C539" s="4" t="s">
        <v>1285</v>
      </c>
      <c r="D539" s="4" t="s">
        <v>1286</v>
      </c>
      <c r="E539" s="4" t="s">
        <v>1287</v>
      </c>
      <c r="F539" s="4" t="s">
        <v>688</v>
      </c>
      <c r="G539" s="4" t="s">
        <v>1288</v>
      </c>
      <c r="H539" s="4" t="s">
        <v>1289</v>
      </c>
      <c r="I539" s="4" t="s">
        <v>689</v>
      </c>
      <c r="J539" s="4" t="s">
        <v>590</v>
      </c>
      <c r="K539" s="4" t="s">
        <v>798</v>
      </c>
      <c r="L539" s="4" t="s">
        <v>609</v>
      </c>
      <c r="M539" s="4" t="s">
        <v>604</v>
      </c>
      <c r="N539" s="4" t="s">
        <v>609</v>
      </c>
      <c r="O539" s="4" t="s">
        <v>620</v>
      </c>
      <c r="P539" s="4" t="s">
        <v>604</v>
      </c>
      <c r="Q539" s="4" t="s">
        <v>596</v>
      </c>
      <c r="R539" s="8">
        <v>2</v>
      </c>
      <c r="S539" s="4" t="s">
        <v>596</v>
      </c>
      <c r="T539" s="4" t="s">
        <v>596</v>
      </c>
      <c r="U539" s="4" t="s">
        <v>596</v>
      </c>
      <c r="V539" s="4" t="s">
        <v>596</v>
      </c>
      <c r="W539" s="4" t="s">
        <v>596</v>
      </c>
      <c r="X539" s="4" t="s">
        <v>596</v>
      </c>
      <c r="Y539" s="4" t="s">
        <v>596</v>
      </c>
      <c r="Z539" s="4" t="s">
        <v>596</v>
      </c>
      <c r="AA539" s="4" t="s">
        <v>596</v>
      </c>
      <c r="AB539" s="4" t="s">
        <v>596</v>
      </c>
      <c r="AC539" s="4" t="s">
        <v>596</v>
      </c>
      <c r="AD539" s="4" t="s">
        <v>596</v>
      </c>
      <c r="AE539" s="4" t="s">
        <v>596</v>
      </c>
      <c r="AF539" s="4" t="s">
        <v>596</v>
      </c>
    </row>
    <row r="540" spans="1:32">
      <c r="A540" s="5" t="str">
        <f>VLOOKUP(F540,[1]仓库信息!C:H,6,FALSE)</f>
        <v>无锡</v>
      </c>
      <c r="B540" s="6">
        <v>43756</v>
      </c>
      <c r="C540" s="4" t="s">
        <v>1285</v>
      </c>
      <c r="D540" s="4" t="s">
        <v>1286</v>
      </c>
      <c r="E540" s="4" t="s">
        <v>1287</v>
      </c>
      <c r="F540" s="4" t="s">
        <v>692</v>
      </c>
      <c r="G540" s="4" t="s">
        <v>1288</v>
      </c>
      <c r="H540" s="4" t="s">
        <v>1289</v>
      </c>
      <c r="I540" s="4" t="s">
        <v>693</v>
      </c>
      <c r="J540" s="4" t="s">
        <v>590</v>
      </c>
      <c r="K540" s="4" t="s">
        <v>1129</v>
      </c>
      <c r="L540" s="4" t="s">
        <v>1130</v>
      </c>
      <c r="M540" s="4" t="s">
        <v>658</v>
      </c>
      <c r="N540" s="4" t="s">
        <v>1115</v>
      </c>
      <c r="O540" s="4" t="s">
        <v>1176</v>
      </c>
      <c r="P540" s="4" t="s">
        <v>658</v>
      </c>
      <c r="Q540" s="4" t="s">
        <v>596</v>
      </c>
      <c r="R540" s="8">
        <v>2</v>
      </c>
      <c r="S540" s="4" t="s">
        <v>596</v>
      </c>
      <c r="T540" s="4" t="s">
        <v>596</v>
      </c>
      <c r="U540" s="4" t="s">
        <v>596</v>
      </c>
      <c r="V540" s="4" t="s">
        <v>596</v>
      </c>
      <c r="W540" s="4" t="s">
        <v>596</v>
      </c>
      <c r="X540" s="4" t="s">
        <v>596</v>
      </c>
      <c r="Y540" s="4" t="s">
        <v>596</v>
      </c>
      <c r="Z540" s="4" t="s">
        <v>596</v>
      </c>
      <c r="AA540" s="4" t="s">
        <v>596</v>
      </c>
      <c r="AB540" s="4" t="s">
        <v>596</v>
      </c>
      <c r="AC540" s="4" t="s">
        <v>596</v>
      </c>
      <c r="AD540" s="4" t="s">
        <v>596</v>
      </c>
      <c r="AE540" s="4" t="s">
        <v>596</v>
      </c>
      <c r="AF540" s="4" t="s">
        <v>596</v>
      </c>
    </row>
    <row r="541" spans="1:32">
      <c r="A541" s="5" t="str">
        <f>VLOOKUP(F541,[1]仓库信息!C:H,6,FALSE)</f>
        <v>西安</v>
      </c>
      <c r="B541" s="6">
        <v>43756</v>
      </c>
      <c r="C541" s="4" t="s">
        <v>1285</v>
      </c>
      <c r="D541" s="4" t="s">
        <v>1286</v>
      </c>
      <c r="E541" s="4" t="s">
        <v>1287</v>
      </c>
      <c r="F541" s="4" t="s">
        <v>694</v>
      </c>
      <c r="G541" s="4" t="s">
        <v>1288</v>
      </c>
      <c r="H541" s="4" t="s">
        <v>1289</v>
      </c>
      <c r="I541" s="4" t="s">
        <v>695</v>
      </c>
      <c r="J541" s="4" t="s">
        <v>590</v>
      </c>
      <c r="K541" s="4" t="s">
        <v>1085</v>
      </c>
      <c r="L541" s="4" t="s">
        <v>1297</v>
      </c>
      <c r="M541" s="4" t="s">
        <v>682</v>
      </c>
      <c r="N541" s="4" t="s">
        <v>963</v>
      </c>
      <c r="O541" s="4" t="s">
        <v>966</v>
      </c>
      <c r="P541" s="4" t="s">
        <v>682</v>
      </c>
      <c r="Q541" s="4" t="s">
        <v>596</v>
      </c>
      <c r="R541" s="8">
        <v>4</v>
      </c>
      <c r="S541" s="4" t="s">
        <v>596</v>
      </c>
      <c r="T541" s="4" t="s">
        <v>596</v>
      </c>
      <c r="U541" s="4" t="s">
        <v>596</v>
      </c>
      <c r="V541" s="4" t="s">
        <v>596</v>
      </c>
      <c r="W541" s="4" t="s">
        <v>596</v>
      </c>
      <c r="X541" s="4" t="s">
        <v>596</v>
      </c>
      <c r="Y541" s="4" t="s">
        <v>596</v>
      </c>
      <c r="Z541" s="4" t="s">
        <v>596</v>
      </c>
      <c r="AA541" s="4" t="s">
        <v>596</v>
      </c>
      <c r="AB541" s="4" t="s">
        <v>596</v>
      </c>
      <c r="AC541" s="4" t="s">
        <v>596</v>
      </c>
      <c r="AD541" s="4" t="s">
        <v>596</v>
      </c>
      <c r="AE541" s="4" t="s">
        <v>596</v>
      </c>
      <c r="AF541" s="4" t="s">
        <v>596</v>
      </c>
    </row>
    <row r="542" spans="1:32">
      <c r="A542" s="5" t="str">
        <f>VLOOKUP(F542,[1]仓库信息!C:H,6,FALSE)</f>
        <v>嘉定</v>
      </c>
      <c r="B542" s="6">
        <v>43756</v>
      </c>
      <c r="C542" s="4" t="s">
        <v>1298</v>
      </c>
      <c r="D542" s="4" t="s">
        <v>1299</v>
      </c>
      <c r="E542" s="4" t="s">
        <v>1300</v>
      </c>
      <c r="F542" s="4" t="s">
        <v>586</v>
      </c>
      <c r="G542" s="4" t="s">
        <v>1301</v>
      </c>
      <c r="H542" s="4" t="s">
        <v>1302</v>
      </c>
      <c r="I542" s="4" t="s">
        <v>589</v>
      </c>
      <c r="J542" s="4" t="s">
        <v>590</v>
      </c>
      <c r="K542" s="4" t="s">
        <v>1116</v>
      </c>
      <c r="L542" s="4" t="s">
        <v>1124</v>
      </c>
      <c r="M542" s="4" t="s">
        <v>601</v>
      </c>
      <c r="N542" s="4" t="s">
        <v>1138</v>
      </c>
      <c r="O542" s="4" t="s">
        <v>1141</v>
      </c>
      <c r="P542" s="4" t="s">
        <v>601</v>
      </c>
      <c r="Q542" s="4" t="s">
        <v>596</v>
      </c>
      <c r="R542" s="8">
        <v>2</v>
      </c>
      <c r="S542" s="4" t="s">
        <v>596</v>
      </c>
      <c r="T542" s="4" t="s">
        <v>596</v>
      </c>
      <c r="U542" s="4" t="s">
        <v>596</v>
      </c>
      <c r="V542" s="4" t="s">
        <v>596</v>
      </c>
      <c r="W542" s="4" t="s">
        <v>596</v>
      </c>
      <c r="X542" s="4" t="s">
        <v>596</v>
      </c>
      <c r="Y542" s="4" t="s">
        <v>596</v>
      </c>
      <c r="Z542" s="4" t="s">
        <v>596</v>
      </c>
      <c r="AA542" s="4" t="s">
        <v>596</v>
      </c>
      <c r="AB542" s="4" t="s">
        <v>596</v>
      </c>
      <c r="AC542" s="4" t="s">
        <v>596</v>
      </c>
      <c r="AD542" s="4" t="s">
        <v>596</v>
      </c>
      <c r="AE542" s="4" t="s">
        <v>596</v>
      </c>
      <c r="AF542" s="4" t="s">
        <v>596</v>
      </c>
    </row>
    <row r="543" spans="1:32">
      <c r="A543" s="5" t="str">
        <f>VLOOKUP(F543,[1]仓库信息!C:H,6,FALSE)</f>
        <v>广州</v>
      </c>
      <c r="B543" s="6">
        <v>43756</v>
      </c>
      <c r="C543" s="4" t="s">
        <v>1298</v>
      </c>
      <c r="D543" s="4" t="s">
        <v>1299</v>
      </c>
      <c r="E543" s="4" t="s">
        <v>1300</v>
      </c>
      <c r="F543" s="4" t="s">
        <v>597</v>
      </c>
      <c r="G543" s="4" t="s">
        <v>1301</v>
      </c>
      <c r="H543" s="4" t="s">
        <v>1302</v>
      </c>
      <c r="I543" s="4" t="s">
        <v>598</v>
      </c>
      <c r="J543" s="4" t="s">
        <v>590</v>
      </c>
      <c r="K543" s="4" t="s">
        <v>992</v>
      </c>
      <c r="L543" s="4" t="s">
        <v>966</v>
      </c>
      <c r="M543" s="4" t="s">
        <v>738</v>
      </c>
      <c r="N543" s="4" t="s">
        <v>965</v>
      </c>
      <c r="O543" s="4" t="s">
        <v>1303</v>
      </c>
      <c r="P543" s="4" t="s">
        <v>682</v>
      </c>
      <c r="Q543" s="4" t="s">
        <v>596</v>
      </c>
      <c r="R543" s="8">
        <v>1</v>
      </c>
      <c r="S543" s="4" t="s">
        <v>596</v>
      </c>
      <c r="T543" s="4" t="s">
        <v>596</v>
      </c>
      <c r="U543" s="4" t="s">
        <v>596</v>
      </c>
      <c r="V543" s="4" t="s">
        <v>596</v>
      </c>
      <c r="W543" s="4" t="s">
        <v>596</v>
      </c>
      <c r="X543" s="4" t="s">
        <v>596</v>
      </c>
      <c r="Y543" s="4" t="s">
        <v>596</v>
      </c>
      <c r="Z543" s="4" t="s">
        <v>596</v>
      </c>
      <c r="AA543" s="4" t="s">
        <v>631</v>
      </c>
      <c r="AB543" s="4" t="s">
        <v>596</v>
      </c>
      <c r="AC543" s="4" t="s">
        <v>596</v>
      </c>
      <c r="AD543" s="4" t="s">
        <v>596</v>
      </c>
      <c r="AE543" s="4" t="s">
        <v>596</v>
      </c>
      <c r="AF543" s="4" t="s">
        <v>596</v>
      </c>
    </row>
    <row r="544" spans="1:32">
      <c r="A544" s="5" t="str">
        <f>VLOOKUP(F544,[1]仓库信息!C:H,6,FALSE)</f>
        <v>天津</v>
      </c>
      <c r="B544" s="6">
        <v>43756</v>
      </c>
      <c r="C544" s="4" t="s">
        <v>1298</v>
      </c>
      <c r="D544" s="4" t="s">
        <v>1299</v>
      </c>
      <c r="E544" s="4" t="s">
        <v>1300</v>
      </c>
      <c r="F544" s="4" t="s">
        <v>663</v>
      </c>
      <c r="G544" s="4" t="s">
        <v>1301</v>
      </c>
      <c r="H544" s="4" t="s">
        <v>1302</v>
      </c>
      <c r="I544" s="4" t="s">
        <v>666</v>
      </c>
      <c r="J544" s="4" t="s">
        <v>590</v>
      </c>
      <c r="K544" s="4" t="s">
        <v>1222</v>
      </c>
      <c r="L544" s="4" t="s">
        <v>1224</v>
      </c>
      <c r="M544" s="4" t="s">
        <v>682</v>
      </c>
      <c r="N544" s="4" t="s">
        <v>1223</v>
      </c>
      <c r="O544" s="4" t="s">
        <v>1118</v>
      </c>
      <c r="P544" s="4" t="s">
        <v>682</v>
      </c>
      <c r="Q544" s="4" t="s">
        <v>596</v>
      </c>
      <c r="R544" s="8">
        <v>2</v>
      </c>
      <c r="S544" s="4" t="s">
        <v>596</v>
      </c>
      <c r="T544" s="4" t="s">
        <v>638</v>
      </c>
      <c r="U544" s="4" t="s">
        <v>596</v>
      </c>
      <c r="V544" s="4" t="s">
        <v>596</v>
      </c>
      <c r="W544" s="4" t="s">
        <v>596</v>
      </c>
      <c r="X544" s="4" t="s">
        <v>596</v>
      </c>
      <c r="Y544" s="4" t="s">
        <v>596</v>
      </c>
      <c r="Z544" s="4" t="s">
        <v>596</v>
      </c>
      <c r="AA544" s="4" t="s">
        <v>596</v>
      </c>
      <c r="AB544" s="4" t="s">
        <v>596</v>
      </c>
      <c r="AC544" s="4" t="s">
        <v>596</v>
      </c>
      <c r="AD544" s="4" t="s">
        <v>596</v>
      </c>
      <c r="AE544" s="4" t="s">
        <v>596</v>
      </c>
      <c r="AF544" s="4" t="s">
        <v>596</v>
      </c>
    </row>
    <row r="545" spans="1:32">
      <c r="A545" s="5" t="str">
        <f>VLOOKUP(F545,[1]仓库信息!C:H,6,FALSE)</f>
        <v>郑州</v>
      </c>
      <c r="B545" s="6">
        <v>43756</v>
      </c>
      <c r="C545" s="4" t="s">
        <v>1298</v>
      </c>
      <c r="D545" s="4" t="s">
        <v>1299</v>
      </c>
      <c r="E545" s="4" t="s">
        <v>1300</v>
      </c>
      <c r="F545" s="4" t="s">
        <v>676</v>
      </c>
      <c r="G545" s="4" t="s">
        <v>1301</v>
      </c>
      <c r="H545" s="4" t="s">
        <v>1302</v>
      </c>
      <c r="I545" s="4" t="s">
        <v>677</v>
      </c>
      <c r="J545" s="4" t="s">
        <v>590</v>
      </c>
      <c r="K545" s="4" t="s">
        <v>1006</v>
      </c>
      <c r="L545" s="4" t="s">
        <v>1304</v>
      </c>
      <c r="M545" s="4" t="s">
        <v>604</v>
      </c>
      <c r="N545" s="4" t="s">
        <v>1304</v>
      </c>
      <c r="O545" s="4" t="s">
        <v>998</v>
      </c>
      <c r="P545" s="4" t="s">
        <v>604</v>
      </c>
      <c r="Q545" s="4" t="s">
        <v>596</v>
      </c>
      <c r="R545" s="8">
        <v>2</v>
      </c>
      <c r="S545" s="4" t="s">
        <v>596</v>
      </c>
      <c r="T545" s="4" t="s">
        <v>596</v>
      </c>
      <c r="U545" s="4" t="s">
        <v>596</v>
      </c>
      <c r="V545" s="4" t="s">
        <v>596</v>
      </c>
      <c r="W545" s="4" t="s">
        <v>638</v>
      </c>
      <c r="X545" s="4" t="s">
        <v>596</v>
      </c>
      <c r="Y545" s="4" t="s">
        <v>596</v>
      </c>
      <c r="Z545" s="4" t="s">
        <v>596</v>
      </c>
      <c r="AA545" s="4" t="s">
        <v>596</v>
      </c>
      <c r="AB545" s="4" t="s">
        <v>596</v>
      </c>
      <c r="AC545" s="4" t="s">
        <v>596</v>
      </c>
      <c r="AD545" s="4" t="s">
        <v>596</v>
      </c>
      <c r="AE545" s="4" t="s">
        <v>596</v>
      </c>
      <c r="AF545" s="4" t="s">
        <v>596</v>
      </c>
    </row>
    <row r="546" spans="1:32">
      <c r="A546" s="5" t="str">
        <f>VLOOKUP(F546,[1]仓库信息!C:H,6,FALSE)</f>
        <v>长沙</v>
      </c>
      <c r="B546" s="6">
        <v>43756</v>
      </c>
      <c r="C546" s="4" t="s">
        <v>1298</v>
      </c>
      <c r="D546" s="4" t="s">
        <v>1299</v>
      </c>
      <c r="E546" s="4" t="s">
        <v>1300</v>
      </c>
      <c r="F546" s="4" t="s">
        <v>606</v>
      </c>
      <c r="G546" s="4" t="s">
        <v>1301</v>
      </c>
      <c r="H546" s="4" t="s">
        <v>1302</v>
      </c>
      <c r="I546" s="4" t="s">
        <v>607</v>
      </c>
      <c r="J546" s="4" t="s">
        <v>590</v>
      </c>
      <c r="K546" s="4" t="s">
        <v>1305</v>
      </c>
      <c r="L546" s="4" t="s">
        <v>1305</v>
      </c>
      <c r="M546" s="4" t="s">
        <v>596</v>
      </c>
      <c r="N546" s="4" t="s">
        <v>1306</v>
      </c>
      <c r="O546" s="4" t="s">
        <v>1306</v>
      </c>
      <c r="P546" s="4" t="s">
        <v>596</v>
      </c>
      <c r="Q546" s="4" t="s">
        <v>596</v>
      </c>
      <c r="R546" s="8">
        <v>3</v>
      </c>
      <c r="S546" s="4" t="s">
        <v>596</v>
      </c>
      <c r="T546" s="4" t="s">
        <v>596</v>
      </c>
      <c r="U546" s="4" t="s">
        <v>596</v>
      </c>
      <c r="V546" s="4" t="s">
        <v>596</v>
      </c>
      <c r="W546" s="4" t="s">
        <v>596</v>
      </c>
      <c r="X546" s="4" t="s">
        <v>596</v>
      </c>
      <c r="Y546" s="4" t="s">
        <v>596</v>
      </c>
      <c r="Z546" s="4" t="s">
        <v>596</v>
      </c>
      <c r="AA546" s="4" t="s">
        <v>596</v>
      </c>
      <c r="AB546" s="4" t="s">
        <v>596</v>
      </c>
      <c r="AC546" s="4" t="s">
        <v>596</v>
      </c>
      <c r="AD546" s="4" t="s">
        <v>596</v>
      </c>
      <c r="AE546" s="4" t="s">
        <v>596</v>
      </c>
      <c r="AF546" s="4" t="s">
        <v>596</v>
      </c>
    </row>
    <row r="547" spans="1:32">
      <c r="A547" s="5" t="str">
        <f>VLOOKUP(F547,[1]仓库信息!C:H,6,FALSE)</f>
        <v>成都2</v>
      </c>
      <c r="B547" s="6">
        <v>43756</v>
      </c>
      <c r="C547" s="4" t="s">
        <v>1298</v>
      </c>
      <c r="D547" s="4" t="s">
        <v>1299</v>
      </c>
      <c r="E547" s="4" t="s">
        <v>1300</v>
      </c>
      <c r="F547" s="4" t="s">
        <v>610</v>
      </c>
      <c r="G547" s="4" t="s">
        <v>1301</v>
      </c>
      <c r="H547" s="4" t="s">
        <v>1302</v>
      </c>
      <c r="I547" s="4" t="s">
        <v>611</v>
      </c>
      <c r="J547" s="4" t="s">
        <v>590</v>
      </c>
      <c r="K547" s="4" t="s">
        <v>1307</v>
      </c>
      <c r="L547" s="4" t="s">
        <v>1111</v>
      </c>
      <c r="M547" s="4" t="s">
        <v>604</v>
      </c>
      <c r="N547" s="4" t="s">
        <v>1308</v>
      </c>
      <c r="O547" s="4" t="s">
        <v>1308</v>
      </c>
      <c r="P547" s="4" t="s">
        <v>596</v>
      </c>
      <c r="Q547" s="4" t="s">
        <v>596</v>
      </c>
      <c r="R547" s="8">
        <v>5</v>
      </c>
      <c r="S547" s="4" t="s">
        <v>596</v>
      </c>
      <c r="T547" s="4" t="s">
        <v>596</v>
      </c>
      <c r="U547" s="4" t="s">
        <v>596</v>
      </c>
      <c r="V547" s="4" t="s">
        <v>596</v>
      </c>
      <c r="W547" s="4" t="s">
        <v>596</v>
      </c>
      <c r="X547" s="4" t="s">
        <v>596</v>
      </c>
      <c r="Y547" s="4" t="s">
        <v>596</v>
      </c>
      <c r="Z547" s="4" t="s">
        <v>596</v>
      </c>
      <c r="AA547" s="4" t="s">
        <v>604</v>
      </c>
      <c r="AB547" s="4" t="s">
        <v>596</v>
      </c>
      <c r="AC547" s="4" t="s">
        <v>596</v>
      </c>
      <c r="AD547" s="4" t="s">
        <v>596</v>
      </c>
      <c r="AE547" s="4" t="s">
        <v>596</v>
      </c>
      <c r="AF547" s="4" t="s">
        <v>596</v>
      </c>
    </row>
    <row r="548" spans="1:32">
      <c r="A548" s="5" t="str">
        <f>VLOOKUP(F548,[1]仓库信息!C:H,6,FALSE)</f>
        <v>合肥</v>
      </c>
      <c r="B548" s="6">
        <v>43756</v>
      </c>
      <c r="C548" s="4" t="s">
        <v>1298</v>
      </c>
      <c r="D548" s="4" t="s">
        <v>1299</v>
      </c>
      <c r="E548" s="4" t="s">
        <v>1300</v>
      </c>
      <c r="F548" s="4" t="s">
        <v>700</v>
      </c>
      <c r="G548" s="4" t="s">
        <v>1301</v>
      </c>
      <c r="H548" s="4" t="s">
        <v>1302</v>
      </c>
      <c r="I548" s="4" t="s">
        <v>701</v>
      </c>
      <c r="J548" s="4" t="s">
        <v>590</v>
      </c>
      <c r="K548" s="4" t="s">
        <v>1124</v>
      </c>
      <c r="L548" s="4" t="s">
        <v>1125</v>
      </c>
      <c r="M548" s="4" t="s">
        <v>682</v>
      </c>
      <c r="N548" s="4" t="s">
        <v>1141</v>
      </c>
      <c r="O548" s="4" t="s">
        <v>1120</v>
      </c>
      <c r="P548" s="4" t="s">
        <v>682</v>
      </c>
      <c r="Q548" s="4" t="s">
        <v>596</v>
      </c>
      <c r="R548" s="8">
        <v>2</v>
      </c>
      <c r="S548" s="4" t="s">
        <v>596</v>
      </c>
      <c r="T548" s="4" t="s">
        <v>596</v>
      </c>
      <c r="U548" s="4" t="s">
        <v>596</v>
      </c>
      <c r="V548" s="4" t="s">
        <v>596</v>
      </c>
      <c r="W548" s="4" t="s">
        <v>596</v>
      </c>
      <c r="X548" s="4" t="s">
        <v>596</v>
      </c>
      <c r="Y548" s="4" t="s">
        <v>596</v>
      </c>
      <c r="Z548" s="4" t="s">
        <v>596</v>
      </c>
      <c r="AA548" s="4" t="s">
        <v>596</v>
      </c>
      <c r="AB548" s="4" t="s">
        <v>596</v>
      </c>
      <c r="AC548" s="4" t="s">
        <v>596</v>
      </c>
      <c r="AD548" s="4" t="s">
        <v>596</v>
      </c>
      <c r="AE548" s="4" t="s">
        <v>596</v>
      </c>
      <c r="AF548" s="4" t="s">
        <v>596</v>
      </c>
    </row>
    <row r="549" spans="1:32">
      <c r="A549" s="5" t="str">
        <f>VLOOKUP(F549,[1]仓库信息!C:H,6,FALSE)</f>
        <v>杭州</v>
      </c>
      <c r="B549" s="6">
        <v>43756</v>
      </c>
      <c r="C549" s="4" t="s">
        <v>1298</v>
      </c>
      <c r="D549" s="4" t="s">
        <v>1299</v>
      </c>
      <c r="E549" s="4" t="s">
        <v>1300</v>
      </c>
      <c r="F549" s="4" t="s">
        <v>614</v>
      </c>
      <c r="G549" s="4" t="s">
        <v>1301</v>
      </c>
      <c r="H549" s="4" t="s">
        <v>1302</v>
      </c>
      <c r="I549" s="4" t="s">
        <v>615</v>
      </c>
      <c r="J549" s="4" t="s">
        <v>590</v>
      </c>
      <c r="K549" s="4" t="s">
        <v>1119</v>
      </c>
      <c r="L549" s="4" t="s">
        <v>1283</v>
      </c>
      <c r="M549" s="4" t="s">
        <v>682</v>
      </c>
      <c r="N549" s="4" t="s">
        <v>1200</v>
      </c>
      <c r="O549" s="4" t="s">
        <v>953</v>
      </c>
      <c r="P549" s="4" t="s">
        <v>682</v>
      </c>
      <c r="Q549" s="4" t="s">
        <v>596</v>
      </c>
      <c r="R549" s="8">
        <v>4</v>
      </c>
      <c r="S549" s="4" t="s">
        <v>596</v>
      </c>
      <c r="T549" s="4" t="s">
        <v>596</v>
      </c>
      <c r="U549" s="4" t="s">
        <v>596</v>
      </c>
      <c r="V549" s="4" t="s">
        <v>596</v>
      </c>
      <c r="W549" s="4" t="s">
        <v>596</v>
      </c>
      <c r="X549" s="4" t="s">
        <v>596</v>
      </c>
      <c r="Y549" s="4" t="s">
        <v>596</v>
      </c>
      <c r="Z549" s="4" t="s">
        <v>596</v>
      </c>
      <c r="AA549" s="4" t="s">
        <v>596</v>
      </c>
      <c r="AB549" s="4" t="s">
        <v>596</v>
      </c>
      <c r="AC549" s="4" t="s">
        <v>596</v>
      </c>
      <c r="AD549" s="4" t="s">
        <v>596</v>
      </c>
      <c r="AE549" s="4" t="s">
        <v>596</v>
      </c>
      <c r="AF549" s="4" t="s">
        <v>596</v>
      </c>
    </row>
    <row r="550" spans="1:32">
      <c r="A550" s="5" t="str">
        <f>VLOOKUP(F550,[1]仓库信息!C:H,6,FALSE)</f>
        <v>惠州</v>
      </c>
      <c r="B550" s="6">
        <v>43756</v>
      </c>
      <c r="C550" s="4" t="s">
        <v>1298</v>
      </c>
      <c r="D550" s="4" t="s">
        <v>1299</v>
      </c>
      <c r="E550" s="4" t="s">
        <v>1300</v>
      </c>
      <c r="F550" s="4" t="s">
        <v>618</v>
      </c>
      <c r="G550" s="4" t="s">
        <v>1301</v>
      </c>
      <c r="H550" s="4" t="s">
        <v>1302</v>
      </c>
      <c r="I550" s="4" t="s">
        <v>619</v>
      </c>
      <c r="J550" s="4" t="s">
        <v>590</v>
      </c>
      <c r="K550" s="4" t="s">
        <v>1309</v>
      </c>
      <c r="L550" s="4" t="s">
        <v>1071</v>
      </c>
      <c r="M550" s="4" t="s">
        <v>668</v>
      </c>
      <c r="N550" s="4" t="s">
        <v>1310</v>
      </c>
      <c r="O550" s="4" t="s">
        <v>1311</v>
      </c>
      <c r="P550" s="4" t="s">
        <v>668</v>
      </c>
      <c r="Q550" s="4" t="s">
        <v>596</v>
      </c>
      <c r="R550" s="8">
        <v>2</v>
      </c>
      <c r="S550" s="4" t="s">
        <v>596</v>
      </c>
      <c r="T550" s="4" t="s">
        <v>596</v>
      </c>
      <c r="U550" s="4" t="s">
        <v>596</v>
      </c>
      <c r="V550" s="4" t="s">
        <v>596</v>
      </c>
      <c r="W550" s="4" t="s">
        <v>742</v>
      </c>
      <c r="X550" s="4" t="s">
        <v>596</v>
      </c>
      <c r="Y550" s="4" t="s">
        <v>596</v>
      </c>
      <c r="Z550" s="4" t="s">
        <v>596</v>
      </c>
      <c r="AA550" s="4" t="s">
        <v>596</v>
      </c>
      <c r="AB550" s="4" t="s">
        <v>596</v>
      </c>
      <c r="AC550" s="4" t="s">
        <v>596</v>
      </c>
      <c r="AD550" s="4" t="s">
        <v>596</v>
      </c>
      <c r="AE550" s="4" t="s">
        <v>596</v>
      </c>
      <c r="AF550" s="4" t="s">
        <v>596</v>
      </c>
    </row>
    <row r="551" spans="1:32">
      <c r="A551" s="5" t="str">
        <f>VLOOKUP(F551,[1]仓库信息!C:H,6,FALSE)</f>
        <v>江门</v>
      </c>
      <c r="B551" s="6">
        <v>43756</v>
      </c>
      <c r="C551" s="4" t="s">
        <v>1298</v>
      </c>
      <c r="D551" s="4" t="s">
        <v>1299</v>
      </c>
      <c r="E551" s="4" t="s">
        <v>1300</v>
      </c>
      <c r="F551" s="4" t="s">
        <v>624</v>
      </c>
      <c r="G551" s="4" t="s">
        <v>1301</v>
      </c>
      <c r="H551" s="4" t="s">
        <v>1302</v>
      </c>
      <c r="I551" s="4" t="s">
        <v>625</v>
      </c>
      <c r="J551" s="4" t="s">
        <v>590</v>
      </c>
      <c r="K551" s="4" t="s">
        <v>1006</v>
      </c>
      <c r="L551" s="4" t="s">
        <v>1221</v>
      </c>
      <c r="M551" s="4" t="s">
        <v>638</v>
      </c>
      <c r="N551" s="4" t="s">
        <v>1304</v>
      </c>
      <c r="O551" s="4" t="s">
        <v>1107</v>
      </c>
      <c r="P551" s="4" t="s">
        <v>638</v>
      </c>
      <c r="Q551" s="4" t="s">
        <v>596</v>
      </c>
      <c r="R551" s="8">
        <v>2</v>
      </c>
      <c r="S551" s="4" t="s">
        <v>596</v>
      </c>
      <c r="T551" s="4" t="s">
        <v>596</v>
      </c>
      <c r="U551" s="4" t="s">
        <v>596</v>
      </c>
      <c r="V551" s="4" t="s">
        <v>596</v>
      </c>
      <c r="W551" s="4" t="s">
        <v>596</v>
      </c>
      <c r="X551" s="4" t="s">
        <v>596</v>
      </c>
      <c r="Y551" s="4" t="s">
        <v>596</v>
      </c>
      <c r="Z551" s="4" t="s">
        <v>596</v>
      </c>
      <c r="AA551" s="4" t="s">
        <v>596</v>
      </c>
      <c r="AB551" s="4" t="s">
        <v>596</v>
      </c>
      <c r="AC551" s="4" t="s">
        <v>596</v>
      </c>
      <c r="AD551" s="4" t="s">
        <v>596</v>
      </c>
      <c r="AE551" s="4" t="s">
        <v>596</v>
      </c>
      <c r="AF551" s="4" t="s">
        <v>596</v>
      </c>
    </row>
    <row r="552" spans="1:32">
      <c r="A552" s="5" t="str">
        <f>VLOOKUP(F552,[1]仓库信息!C:H,6,FALSE)</f>
        <v>泉州</v>
      </c>
      <c r="B552" s="6">
        <v>43756</v>
      </c>
      <c r="C552" s="4" t="s">
        <v>1298</v>
      </c>
      <c r="D552" s="4" t="s">
        <v>1299</v>
      </c>
      <c r="E552" s="4" t="s">
        <v>1300</v>
      </c>
      <c r="F552" s="4" t="s">
        <v>628</v>
      </c>
      <c r="G552" s="4" t="s">
        <v>1301</v>
      </c>
      <c r="H552" s="4" t="s">
        <v>1302</v>
      </c>
      <c r="I552" s="4" t="s">
        <v>629</v>
      </c>
      <c r="J552" s="4" t="s">
        <v>590</v>
      </c>
      <c r="K552" s="4" t="s">
        <v>1312</v>
      </c>
      <c r="L552" s="4" t="s">
        <v>1274</v>
      </c>
      <c r="M552" s="4" t="s">
        <v>713</v>
      </c>
      <c r="N552" s="4" t="s">
        <v>969</v>
      </c>
      <c r="O552" s="4" t="s">
        <v>958</v>
      </c>
      <c r="P552" s="4" t="s">
        <v>713</v>
      </c>
      <c r="Q552" s="4" t="s">
        <v>596</v>
      </c>
      <c r="R552" s="8">
        <v>2</v>
      </c>
      <c r="S552" s="4" t="s">
        <v>596</v>
      </c>
      <c r="T552" s="4" t="s">
        <v>596</v>
      </c>
      <c r="U552" s="4" t="s">
        <v>596</v>
      </c>
      <c r="V552" s="4" t="s">
        <v>596</v>
      </c>
      <c r="W552" s="4" t="s">
        <v>596</v>
      </c>
      <c r="X552" s="4" t="s">
        <v>596</v>
      </c>
      <c r="Y552" s="4" t="s">
        <v>596</v>
      </c>
      <c r="Z552" s="4" t="s">
        <v>596</v>
      </c>
      <c r="AA552" s="4" t="s">
        <v>596</v>
      </c>
      <c r="AB552" s="4" t="s">
        <v>596</v>
      </c>
      <c r="AC552" s="4" t="s">
        <v>596</v>
      </c>
      <c r="AD552" s="4" t="s">
        <v>596</v>
      </c>
      <c r="AE552" s="4" t="s">
        <v>596</v>
      </c>
      <c r="AF552" s="4" t="s">
        <v>596</v>
      </c>
    </row>
    <row r="553" spans="1:32">
      <c r="A553" s="5" t="str">
        <f>VLOOKUP(F553,[1]仓库信息!C:H,6,FALSE)</f>
        <v>南昌</v>
      </c>
      <c r="B553" s="6">
        <v>43756</v>
      </c>
      <c r="C553" s="4" t="s">
        <v>1298</v>
      </c>
      <c r="D553" s="4" t="s">
        <v>1299</v>
      </c>
      <c r="E553" s="4" t="s">
        <v>1300</v>
      </c>
      <c r="F553" s="4" t="s">
        <v>649</v>
      </c>
      <c r="G553" s="4" t="s">
        <v>1301</v>
      </c>
      <c r="H553" s="4" t="s">
        <v>1302</v>
      </c>
      <c r="I553" s="4" t="s">
        <v>650</v>
      </c>
      <c r="J553" s="4" t="s">
        <v>590</v>
      </c>
      <c r="K553" s="4" t="s">
        <v>810</v>
      </c>
      <c r="L553" s="4" t="s">
        <v>731</v>
      </c>
      <c r="M553" s="4" t="s">
        <v>604</v>
      </c>
      <c r="N553" s="4" t="s">
        <v>1152</v>
      </c>
      <c r="O553" s="4" t="s">
        <v>1230</v>
      </c>
      <c r="P553" s="4" t="s">
        <v>604</v>
      </c>
      <c r="Q553" s="4" t="s">
        <v>596</v>
      </c>
      <c r="R553" s="8">
        <v>1</v>
      </c>
      <c r="S553" s="4" t="s">
        <v>596</v>
      </c>
      <c r="T553" s="4" t="s">
        <v>596</v>
      </c>
      <c r="U553" s="4" t="s">
        <v>596</v>
      </c>
      <c r="V553" s="4" t="s">
        <v>596</v>
      </c>
      <c r="W553" s="4" t="s">
        <v>651</v>
      </c>
      <c r="X553" s="4" t="s">
        <v>675</v>
      </c>
      <c r="Y553" s="4" t="s">
        <v>596</v>
      </c>
      <c r="Z553" s="4" t="s">
        <v>596</v>
      </c>
      <c r="AA553" s="4" t="s">
        <v>596</v>
      </c>
      <c r="AB553" s="4" t="s">
        <v>596</v>
      </c>
      <c r="AC553" s="4" t="s">
        <v>596</v>
      </c>
      <c r="AD553" s="4" t="s">
        <v>596</v>
      </c>
      <c r="AE553" s="4" t="s">
        <v>596</v>
      </c>
      <c r="AF553" s="4" t="s">
        <v>596</v>
      </c>
    </row>
    <row r="554" spans="1:32">
      <c r="A554" s="5" t="str">
        <f>VLOOKUP(F554,[1]仓库信息!C:H,6,FALSE)</f>
        <v>沈阳</v>
      </c>
      <c r="B554" s="6">
        <v>43756</v>
      </c>
      <c r="C554" s="4" t="s">
        <v>1298</v>
      </c>
      <c r="D554" s="4" t="s">
        <v>1299</v>
      </c>
      <c r="E554" s="4" t="s">
        <v>1300</v>
      </c>
      <c r="F554" s="4" t="s">
        <v>635</v>
      </c>
      <c r="G554" s="4" t="s">
        <v>1301</v>
      </c>
      <c r="H554" s="4" t="s">
        <v>1302</v>
      </c>
      <c r="I554" s="4" t="s">
        <v>636</v>
      </c>
      <c r="J554" s="4" t="s">
        <v>590</v>
      </c>
      <c r="K554" s="4" t="s">
        <v>1079</v>
      </c>
      <c r="L554" s="4" t="s">
        <v>1313</v>
      </c>
      <c r="M554" s="4" t="s">
        <v>682</v>
      </c>
      <c r="N554" s="4" t="s">
        <v>1314</v>
      </c>
      <c r="O554" s="4" t="s">
        <v>1082</v>
      </c>
      <c r="P554" s="4" t="s">
        <v>604</v>
      </c>
      <c r="Q554" s="4" t="s">
        <v>596</v>
      </c>
      <c r="R554" s="8">
        <v>3</v>
      </c>
      <c r="S554" s="4" t="s">
        <v>596</v>
      </c>
      <c r="T554" s="4" t="s">
        <v>596</v>
      </c>
      <c r="U554" s="4" t="s">
        <v>596</v>
      </c>
      <c r="V554" s="4" t="s">
        <v>596</v>
      </c>
      <c r="W554" s="4" t="s">
        <v>596</v>
      </c>
      <c r="X554" s="4" t="s">
        <v>596</v>
      </c>
      <c r="Y554" s="4" t="s">
        <v>596</v>
      </c>
      <c r="Z554" s="4" t="s">
        <v>596</v>
      </c>
      <c r="AA554" s="4" t="s">
        <v>638</v>
      </c>
      <c r="AB554" s="4" t="s">
        <v>596</v>
      </c>
      <c r="AC554" s="4" t="s">
        <v>596</v>
      </c>
      <c r="AD554" s="4" t="s">
        <v>596</v>
      </c>
      <c r="AE554" s="4" t="s">
        <v>596</v>
      </c>
      <c r="AF554" s="4" t="s">
        <v>596</v>
      </c>
    </row>
    <row r="555" spans="1:32">
      <c r="A555" s="5" t="str">
        <f>VLOOKUP(F555,[1]仓库信息!C:H,6,FALSE)</f>
        <v>北京</v>
      </c>
      <c r="B555" s="6">
        <v>43756</v>
      </c>
      <c r="C555" s="4" t="s">
        <v>1298</v>
      </c>
      <c r="D555" s="4" t="s">
        <v>1299</v>
      </c>
      <c r="E555" s="4" t="s">
        <v>1300</v>
      </c>
      <c r="F555" s="4" t="s">
        <v>656</v>
      </c>
      <c r="G555" s="4" t="s">
        <v>1301</v>
      </c>
      <c r="H555" s="4" t="s">
        <v>1302</v>
      </c>
      <c r="I555" s="4" t="s">
        <v>657</v>
      </c>
      <c r="J555" s="4" t="s">
        <v>590</v>
      </c>
      <c r="K555" s="4" t="s">
        <v>841</v>
      </c>
      <c r="L555" s="4" t="s">
        <v>623</v>
      </c>
      <c r="M555" s="4" t="s">
        <v>658</v>
      </c>
      <c r="N555" s="4" t="s">
        <v>741</v>
      </c>
      <c r="O555" s="4" t="s">
        <v>1101</v>
      </c>
      <c r="P555" s="4" t="s">
        <v>658</v>
      </c>
      <c r="Q555" s="4" t="s">
        <v>596</v>
      </c>
      <c r="R555" s="8">
        <v>2</v>
      </c>
      <c r="S555" s="4" t="s">
        <v>596</v>
      </c>
      <c r="T555" s="4" t="s">
        <v>596</v>
      </c>
      <c r="U555" s="4" t="s">
        <v>596</v>
      </c>
      <c r="V555" s="4" t="s">
        <v>596</v>
      </c>
      <c r="W555" s="4" t="s">
        <v>596</v>
      </c>
      <c r="X555" s="4" t="s">
        <v>596</v>
      </c>
      <c r="Y555" s="4" t="s">
        <v>596</v>
      </c>
      <c r="Z555" s="4" t="s">
        <v>596</v>
      </c>
      <c r="AA555" s="4" t="s">
        <v>596</v>
      </c>
      <c r="AB555" s="4" t="s">
        <v>596</v>
      </c>
      <c r="AC555" s="4" t="s">
        <v>596</v>
      </c>
      <c r="AD555" s="4" t="s">
        <v>596</v>
      </c>
      <c r="AE555" s="4" t="s">
        <v>596</v>
      </c>
      <c r="AF555" s="4" t="s">
        <v>596</v>
      </c>
    </row>
    <row r="556" spans="1:32">
      <c r="A556" s="5" t="str">
        <f>VLOOKUP(F556,[1]仓库信息!C:H,6,FALSE)</f>
        <v>嘉兴</v>
      </c>
      <c r="B556" s="6">
        <v>43756</v>
      </c>
      <c r="C556" s="4" t="s">
        <v>1298</v>
      </c>
      <c r="D556" s="4" t="s">
        <v>1299</v>
      </c>
      <c r="E556" s="4" t="s">
        <v>1300</v>
      </c>
      <c r="F556" s="4" t="s">
        <v>739</v>
      </c>
      <c r="G556" s="4" t="s">
        <v>1301</v>
      </c>
      <c r="H556" s="4" t="s">
        <v>1302</v>
      </c>
      <c r="I556" s="4" t="s">
        <v>740</v>
      </c>
      <c r="J556" s="4" t="s">
        <v>590</v>
      </c>
      <c r="K556" s="4" t="s">
        <v>860</v>
      </c>
      <c r="L556" s="4" t="s">
        <v>1124</v>
      </c>
      <c r="M556" s="4" t="s">
        <v>638</v>
      </c>
      <c r="N556" s="4" t="s">
        <v>1124</v>
      </c>
      <c r="O556" s="4" t="s">
        <v>1123</v>
      </c>
      <c r="P556" s="4" t="s">
        <v>638</v>
      </c>
      <c r="Q556" s="4" t="s">
        <v>596</v>
      </c>
      <c r="R556" s="8">
        <v>1</v>
      </c>
      <c r="S556" s="4" t="s">
        <v>596</v>
      </c>
      <c r="T556" s="4" t="s">
        <v>596</v>
      </c>
      <c r="U556" s="4" t="s">
        <v>596</v>
      </c>
      <c r="V556" s="4" t="s">
        <v>596</v>
      </c>
      <c r="W556" s="4" t="s">
        <v>621</v>
      </c>
      <c r="X556" s="4" t="s">
        <v>596</v>
      </c>
      <c r="Y556" s="4" t="s">
        <v>596</v>
      </c>
      <c r="Z556" s="4" t="s">
        <v>596</v>
      </c>
      <c r="AA556" s="4" t="s">
        <v>596</v>
      </c>
      <c r="AB556" s="4" t="s">
        <v>596</v>
      </c>
      <c r="AC556" s="4" t="s">
        <v>596</v>
      </c>
      <c r="AD556" s="4" t="s">
        <v>596</v>
      </c>
      <c r="AE556" s="4" t="s">
        <v>596</v>
      </c>
      <c r="AF556" s="4" t="s">
        <v>596</v>
      </c>
    </row>
    <row r="557" spans="1:32">
      <c r="A557" s="5" t="str">
        <f>VLOOKUP(F557,[1]仓库信息!C:H,6,FALSE)</f>
        <v>武汉</v>
      </c>
      <c r="B557" s="6">
        <v>43756</v>
      </c>
      <c r="C557" s="4" t="s">
        <v>1298</v>
      </c>
      <c r="D557" s="4" t="s">
        <v>1299</v>
      </c>
      <c r="E557" s="4" t="s">
        <v>1300</v>
      </c>
      <c r="F557" s="4" t="s">
        <v>686</v>
      </c>
      <c r="G557" s="4" t="s">
        <v>1301</v>
      </c>
      <c r="H557" s="4" t="s">
        <v>1302</v>
      </c>
      <c r="I557" s="4" t="s">
        <v>687</v>
      </c>
      <c r="J557" s="4" t="s">
        <v>590</v>
      </c>
      <c r="K557" s="4" t="s">
        <v>1201</v>
      </c>
      <c r="L557" s="4" t="s">
        <v>1201</v>
      </c>
      <c r="M557" s="4" t="s">
        <v>596</v>
      </c>
      <c r="N557" s="4" t="s">
        <v>1202</v>
      </c>
      <c r="O557" s="4" t="s">
        <v>1202</v>
      </c>
      <c r="P557" s="4" t="s">
        <v>596</v>
      </c>
      <c r="Q557" s="4" t="s">
        <v>596</v>
      </c>
      <c r="R557" s="8">
        <v>1</v>
      </c>
      <c r="S557" s="4" t="s">
        <v>596</v>
      </c>
      <c r="T557" s="4" t="s">
        <v>596</v>
      </c>
      <c r="U557" s="4" t="s">
        <v>596</v>
      </c>
      <c r="V557" s="4" t="s">
        <v>596</v>
      </c>
      <c r="W557" s="4" t="s">
        <v>596</v>
      </c>
      <c r="X557" s="4" t="s">
        <v>596</v>
      </c>
      <c r="Y557" s="4" t="s">
        <v>596</v>
      </c>
      <c r="Z557" s="4" t="s">
        <v>596</v>
      </c>
      <c r="AA557" s="4" t="s">
        <v>596</v>
      </c>
      <c r="AB557" s="4" t="s">
        <v>596</v>
      </c>
      <c r="AC557" s="4" t="s">
        <v>596</v>
      </c>
      <c r="AD557" s="4" t="s">
        <v>596</v>
      </c>
      <c r="AE557" s="4" t="s">
        <v>596</v>
      </c>
      <c r="AF557" s="4" t="s">
        <v>596</v>
      </c>
    </row>
    <row r="558" spans="1:32">
      <c r="A558" s="5" t="str">
        <f>VLOOKUP(F558,[1]仓库信息!C:H,6,FALSE)</f>
        <v>金华</v>
      </c>
      <c r="B558" s="6">
        <v>43756</v>
      </c>
      <c r="C558" s="4" t="s">
        <v>1298</v>
      </c>
      <c r="D558" s="4" t="s">
        <v>1299</v>
      </c>
      <c r="E558" s="4" t="s">
        <v>1300</v>
      </c>
      <c r="F558" s="4" t="s">
        <v>688</v>
      </c>
      <c r="G558" s="4" t="s">
        <v>1301</v>
      </c>
      <c r="H558" s="4" t="s">
        <v>1302</v>
      </c>
      <c r="I558" s="4" t="s">
        <v>689</v>
      </c>
      <c r="J558" s="4" t="s">
        <v>590</v>
      </c>
      <c r="K558" s="4" t="s">
        <v>1254</v>
      </c>
      <c r="L558" s="4" t="s">
        <v>1218</v>
      </c>
      <c r="M558" s="4" t="s">
        <v>679</v>
      </c>
      <c r="N558" s="4" t="s">
        <v>1315</v>
      </c>
      <c r="O558" s="4" t="s">
        <v>1020</v>
      </c>
      <c r="P558" s="4" t="s">
        <v>679</v>
      </c>
      <c r="Q558" s="4" t="s">
        <v>596</v>
      </c>
      <c r="R558" s="8">
        <v>1</v>
      </c>
      <c r="S558" s="4" t="s">
        <v>596</v>
      </c>
      <c r="T558" s="4" t="s">
        <v>596</v>
      </c>
      <c r="U558" s="4" t="s">
        <v>596</v>
      </c>
      <c r="V558" s="4" t="s">
        <v>596</v>
      </c>
      <c r="W558" s="4" t="s">
        <v>596</v>
      </c>
      <c r="X558" s="4" t="s">
        <v>596</v>
      </c>
      <c r="Y558" s="4" t="s">
        <v>596</v>
      </c>
      <c r="Z558" s="4" t="s">
        <v>596</v>
      </c>
      <c r="AA558" s="4" t="s">
        <v>596</v>
      </c>
      <c r="AB558" s="4" t="s">
        <v>596</v>
      </c>
      <c r="AC558" s="4" t="s">
        <v>596</v>
      </c>
      <c r="AD558" s="4" t="s">
        <v>596</v>
      </c>
      <c r="AE558" s="4" t="s">
        <v>596</v>
      </c>
      <c r="AF558" s="4" t="s">
        <v>596</v>
      </c>
    </row>
    <row r="559" spans="1:32">
      <c r="A559" s="5" t="str">
        <f>VLOOKUP(F559,[1]仓库信息!C:H,6,FALSE)</f>
        <v>青岛</v>
      </c>
      <c r="B559" s="6">
        <v>43756</v>
      </c>
      <c r="C559" s="4" t="s">
        <v>1298</v>
      </c>
      <c r="D559" s="4" t="s">
        <v>1299</v>
      </c>
      <c r="E559" s="4" t="s">
        <v>1300</v>
      </c>
      <c r="F559" s="4" t="s">
        <v>659</v>
      </c>
      <c r="G559" s="4" t="s">
        <v>1301</v>
      </c>
      <c r="H559" s="4" t="s">
        <v>1302</v>
      </c>
      <c r="I559" s="4" t="s">
        <v>660</v>
      </c>
      <c r="J559" s="4" t="s">
        <v>590</v>
      </c>
      <c r="K559" s="4" t="s">
        <v>1122</v>
      </c>
      <c r="L559" s="4" t="s">
        <v>1141</v>
      </c>
      <c r="M559" s="4" t="s">
        <v>658</v>
      </c>
      <c r="N559" s="4" t="s">
        <v>1125</v>
      </c>
      <c r="O559" s="4" t="s">
        <v>1125</v>
      </c>
      <c r="P559" s="4" t="s">
        <v>596</v>
      </c>
      <c r="Q559" s="4" t="s">
        <v>596</v>
      </c>
      <c r="R559" s="8">
        <v>1</v>
      </c>
      <c r="S559" s="4" t="s">
        <v>596</v>
      </c>
      <c r="T559" s="4" t="s">
        <v>596</v>
      </c>
      <c r="U559" s="4" t="s">
        <v>596</v>
      </c>
      <c r="V559" s="4" t="s">
        <v>596</v>
      </c>
      <c r="W559" s="4" t="s">
        <v>596</v>
      </c>
      <c r="X559" s="4" t="s">
        <v>596</v>
      </c>
      <c r="Y559" s="4" t="s">
        <v>596</v>
      </c>
      <c r="Z559" s="4" t="s">
        <v>596</v>
      </c>
      <c r="AA559" s="4" t="s">
        <v>658</v>
      </c>
      <c r="AB559" s="4" t="s">
        <v>596</v>
      </c>
      <c r="AC559" s="4" t="s">
        <v>596</v>
      </c>
      <c r="AD559" s="4" t="s">
        <v>596</v>
      </c>
      <c r="AE559" s="4" t="s">
        <v>596</v>
      </c>
      <c r="AF559" s="4" t="s">
        <v>596</v>
      </c>
    </row>
    <row r="560" spans="1:32">
      <c r="A560" s="5" t="str">
        <f>VLOOKUP(F560,[1]仓库信息!C:H,6,FALSE)</f>
        <v>无锡</v>
      </c>
      <c r="B560" s="6">
        <v>43756</v>
      </c>
      <c r="C560" s="4" t="s">
        <v>1298</v>
      </c>
      <c r="D560" s="4" t="s">
        <v>1299</v>
      </c>
      <c r="E560" s="4" t="s">
        <v>1300</v>
      </c>
      <c r="F560" s="4" t="s">
        <v>692</v>
      </c>
      <c r="G560" s="4" t="s">
        <v>1301</v>
      </c>
      <c r="H560" s="4" t="s">
        <v>1302</v>
      </c>
      <c r="I560" s="4" t="s">
        <v>693</v>
      </c>
      <c r="J560" s="4" t="s">
        <v>590</v>
      </c>
      <c r="K560" s="4" t="s">
        <v>1064</v>
      </c>
      <c r="L560" s="4" t="s">
        <v>1254</v>
      </c>
      <c r="M560" s="4" t="s">
        <v>682</v>
      </c>
      <c r="N560" s="4" t="s">
        <v>1315</v>
      </c>
      <c r="O560" s="4" t="s">
        <v>1316</v>
      </c>
      <c r="P560" s="4" t="s">
        <v>682</v>
      </c>
      <c r="Q560" s="4" t="s">
        <v>596</v>
      </c>
      <c r="R560" s="8">
        <v>4</v>
      </c>
      <c r="S560" s="4" t="s">
        <v>596</v>
      </c>
      <c r="T560" s="4" t="s">
        <v>596</v>
      </c>
      <c r="U560" s="4" t="s">
        <v>596</v>
      </c>
      <c r="V560" s="4" t="s">
        <v>596</v>
      </c>
      <c r="W560" s="4" t="s">
        <v>596</v>
      </c>
      <c r="X560" s="4" t="s">
        <v>596</v>
      </c>
      <c r="Y560" s="4" t="s">
        <v>596</v>
      </c>
      <c r="Z560" s="4" t="s">
        <v>596</v>
      </c>
      <c r="AA560" s="4" t="s">
        <v>596</v>
      </c>
      <c r="AB560" s="4" t="s">
        <v>596</v>
      </c>
      <c r="AC560" s="4" t="s">
        <v>596</v>
      </c>
      <c r="AD560" s="4" t="s">
        <v>596</v>
      </c>
      <c r="AE560" s="4" t="s">
        <v>596</v>
      </c>
      <c r="AF560" s="4" t="s">
        <v>596</v>
      </c>
    </row>
    <row r="561" spans="1:32">
      <c r="A561" s="5" t="str">
        <f>VLOOKUP(F561,[1]仓库信息!C:H,6,FALSE)</f>
        <v>嘉定</v>
      </c>
      <c r="B561" s="6">
        <v>43756</v>
      </c>
      <c r="C561" s="4" t="s">
        <v>1317</v>
      </c>
      <c r="D561" s="4" t="s">
        <v>1318</v>
      </c>
      <c r="E561" s="4" t="s">
        <v>1319</v>
      </c>
      <c r="F561" s="4" t="s">
        <v>586</v>
      </c>
      <c r="G561" s="4" t="s">
        <v>1320</v>
      </c>
      <c r="H561" s="4" t="s">
        <v>1321</v>
      </c>
      <c r="I561" s="4" t="s">
        <v>589</v>
      </c>
      <c r="J561" s="4" t="s">
        <v>590</v>
      </c>
      <c r="K561" s="4" t="s">
        <v>715</v>
      </c>
      <c r="L561" s="4" t="s">
        <v>792</v>
      </c>
      <c r="M561" s="4" t="s">
        <v>651</v>
      </c>
      <c r="N561" s="4" t="s">
        <v>769</v>
      </c>
      <c r="O561" s="4" t="s">
        <v>754</v>
      </c>
      <c r="P561" s="4" t="s">
        <v>651</v>
      </c>
      <c r="Q561" s="4" t="s">
        <v>596</v>
      </c>
      <c r="R561" s="8">
        <v>1</v>
      </c>
      <c r="S561" s="4" t="s">
        <v>596</v>
      </c>
      <c r="T561" s="4" t="s">
        <v>596</v>
      </c>
      <c r="U561" s="4" t="s">
        <v>596</v>
      </c>
      <c r="V561" s="4" t="s">
        <v>596</v>
      </c>
      <c r="W561" s="4" t="s">
        <v>596</v>
      </c>
      <c r="X561" s="4" t="s">
        <v>596</v>
      </c>
      <c r="Y561" s="4" t="s">
        <v>596</v>
      </c>
      <c r="Z561" s="4" t="s">
        <v>596</v>
      </c>
      <c r="AA561" s="4" t="s">
        <v>596</v>
      </c>
      <c r="AB561" s="4" t="s">
        <v>596</v>
      </c>
      <c r="AC561" s="4" t="s">
        <v>596</v>
      </c>
      <c r="AD561" s="4" t="s">
        <v>596</v>
      </c>
      <c r="AE561" s="4" t="s">
        <v>596</v>
      </c>
      <c r="AF561" s="4" t="s">
        <v>596</v>
      </c>
    </row>
    <row r="562" spans="1:32">
      <c r="A562" s="5" t="str">
        <f>VLOOKUP(F562,[1]仓库信息!C:H,6,FALSE)</f>
        <v>天津</v>
      </c>
      <c r="B562" s="6">
        <v>43756</v>
      </c>
      <c r="C562" s="4" t="s">
        <v>1317</v>
      </c>
      <c r="D562" s="4" t="s">
        <v>1318</v>
      </c>
      <c r="E562" s="4" t="s">
        <v>1319</v>
      </c>
      <c r="F562" s="4" t="s">
        <v>663</v>
      </c>
      <c r="G562" s="4" t="s">
        <v>1320</v>
      </c>
      <c r="H562" s="4" t="s">
        <v>1321</v>
      </c>
      <c r="I562" s="4" t="s">
        <v>666</v>
      </c>
      <c r="J562" s="4" t="s">
        <v>590</v>
      </c>
      <c r="K562" s="4" t="s">
        <v>685</v>
      </c>
      <c r="L562" s="4" t="s">
        <v>738</v>
      </c>
      <c r="M562" s="4" t="s">
        <v>638</v>
      </c>
      <c r="N562" s="4" t="s">
        <v>738</v>
      </c>
      <c r="O562" s="4" t="s">
        <v>690</v>
      </c>
      <c r="P562" s="4" t="s">
        <v>638</v>
      </c>
      <c r="Q562" s="4" t="s">
        <v>596</v>
      </c>
      <c r="R562" s="8">
        <v>1</v>
      </c>
      <c r="S562" s="4" t="s">
        <v>596</v>
      </c>
      <c r="T562" s="4" t="s">
        <v>596</v>
      </c>
      <c r="U562" s="4" t="s">
        <v>596</v>
      </c>
      <c r="V562" s="4" t="s">
        <v>596</v>
      </c>
      <c r="W562" s="4" t="s">
        <v>601</v>
      </c>
      <c r="X562" s="4" t="s">
        <v>596</v>
      </c>
      <c r="Y562" s="4" t="s">
        <v>596</v>
      </c>
      <c r="Z562" s="4" t="s">
        <v>596</v>
      </c>
      <c r="AA562" s="4" t="s">
        <v>596</v>
      </c>
      <c r="AB562" s="4" t="s">
        <v>596</v>
      </c>
      <c r="AC562" s="4" t="s">
        <v>596</v>
      </c>
      <c r="AD562" s="4" t="s">
        <v>596</v>
      </c>
      <c r="AE562" s="4" t="s">
        <v>596</v>
      </c>
      <c r="AF562" s="4" t="s">
        <v>596</v>
      </c>
    </row>
    <row r="563" spans="1:32">
      <c r="A563" s="5" t="str">
        <f>VLOOKUP(F563,[1]仓库信息!C:H,6,FALSE)</f>
        <v>郑州</v>
      </c>
      <c r="B563" s="6">
        <v>43756</v>
      </c>
      <c r="C563" s="4" t="s">
        <v>1317</v>
      </c>
      <c r="D563" s="4" t="s">
        <v>1318</v>
      </c>
      <c r="E563" s="4" t="s">
        <v>1319</v>
      </c>
      <c r="F563" s="4" t="s">
        <v>676</v>
      </c>
      <c r="G563" s="4" t="s">
        <v>1320</v>
      </c>
      <c r="H563" s="4" t="s">
        <v>1321</v>
      </c>
      <c r="I563" s="4" t="s">
        <v>677</v>
      </c>
      <c r="J563" s="4" t="s">
        <v>590</v>
      </c>
      <c r="K563" s="4" t="s">
        <v>691</v>
      </c>
      <c r="L563" s="4" t="s">
        <v>691</v>
      </c>
      <c r="M563" s="4" t="s">
        <v>596</v>
      </c>
      <c r="N563" s="4" t="s">
        <v>631</v>
      </c>
      <c r="O563" s="4" t="s">
        <v>631</v>
      </c>
      <c r="P563" s="4" t="s">
        <v>596</v>
      </c>
      <c r="Q563" s="4" t="s">
        <v>596</v>
      </c>
      <c r="R563" s="8">
        <v>1</v>
      </c>
      <c r="S563" s="4" t="s">
        <v>596</v>
      </c>
      <c r="T563" s="4" t="s">
        <v>596</v>
      </c>
      <c r="U563" s="4" t="s">
        <v>596</v>
      </c>
      <c r="V563" s="4" t="s">
        <v>596</v>
      </c>
      <c r="W563" s="4" t="s">
        <v>596</v>
      </c>
      <c r="X563" s="4" t="s">
        <v>596</v>
      </c>
      <c r="Y563" s="4" t="s">
        <v>596</v>
      </c>
      <c r="Z563" s="4" t="s">
        <v>596</v>
      </c>
      <c r="AA563" s="4" t="s">
        <v>596</v>
      </c>
      <c r="AB563" s="4" t="s">
        <v>596</v>
      </c>
      <c r="AC563" s="4" t="s">
        <v>596</v>
      </c>
      <c r="AD563" s="4" t="s">
        <v>596</v>
      </c>
      <c r="AE563" s="4" t="s">
        <v>596</v>
      </c>
      <c r="AF563" s="4" t="s">
        <v>596</v>
      </c>
    </row>
    <row r="564" spans="1:32">
      <c r="A564" s="5" t="str">
        <f>VLOOKUP(F564,[1]仓库信息!C:H,6,FALSE)</f>
        <v>合肥</v>
      </c>
      <c r="B564" s="6">
        <v>43756</v>
      </c>
      <c r="C564" s="4" t="s">
        <v>1317</v>
      </c>
      <c r="D564" s="4" t="s">
        <v>1318</v>
      </c>
      <c r="E564" s="4" t="s">
        <v>1319</v>
      </c>
      <c r="F564" s="4" t="s">
        <v>700</v>
      </c>
      <c r="G564" s="4" t="s">
        <v>1320</v>
      </c>
      <c r="H564" s="4" t="s">
        <v>1321</v>
      </c>
      <c r="I564" s="4" t="s">
        <v>701</v>
      </c>
      <c r="J564" s="4" t="s">
        <v>590</v>
      </c>
      <c r="K564" s="4" t="s">
        <v>708</v>
      </c>
      <c r="L564" s="4" t="s">
        <v>708</v>
      </c>
      <c r="M564" s="4" t="s">
        <v>596</v>
      </c>
      <c r="N564" s="4" t="s">
        <v>668</v>
      </c>
      <c r="O564" s="4" t="s">
        <v>668</v>
      </c>
      <c r="P564" s="4" t="s">
        <v>596</v>
      </c>
      <c r="Q564" s="4" t="s">
        <v>596</v>
      </c>
      <c r="R564" s="8">
        <v>2</v>
      </c>
      <c r="S564" s="4" t="s">
        <v>596</v>
      </c>
      <c r="T564" s="4" t="s">
        <v>596</v>
      </c>
      <c r="U564" s="4" t="s">
        <v>596</v>
      </c>
      <c r="V564" s="4" t="s">
        <v>596</v>
      </c>
      <c r="W564" s="4" t="s">
        <v>596</v>
      </c>
      <c r="X564" s="4" t="s">
        <v>596</v>
      </c>
      <c r="Y564" s="4" t="s">
        <v>596</v>
      </c>
      <c r="Z564" s="4" t="s">
        <v>596</v>
      </c>
      <c r="AA564" s="4" t="s">
        <v>596</v>
      </c>
      <c r="AB564" s="4" t="s">
        <v>596</v>
      </c>
      <c r="AC564" s="4" t="s">
        <v>596</v>
      </c>
      <c r="AD564" s="4" t="s">
        <v>596</v>
      </c>
      <c r="AE564" s="4" t="s">
        <v>596</v>
      </c>
      <c r="AF564" s="4" t="s">
        <v>596</v>
      </c>
    </row>
    <row r="565" spans="1:32">
      <c r="A565" s="5" t="str">
        <f>VLOOKUP(F565,[1]仓库信息!C:H,6,FALSE)</f>
        <v>杭州</v>
      </c>
      <c r="B565" s="6">
        <v>43756</v>
      </c>
      <c r="C565" s="4" t="s">
        <v>1317</v>
      </c>
      <c r="D565" s="4" t="s">
        <v>1318</v>
      </c>
      <c r="E565" s="4" t="s">
        <v>1319</v>
      </c>
      <c r="F565" s="4" t="s">
        <v>614</v>
      </c>
      <c r="G565" s="4" t="s">
        <v>1320</v>
      </c>
      <c r="H565" s="4" t="s">
        <v>1321</v>
      </c>
      <c r="I565" s="4" t="s">
        <v>615</v>
      </c>
      <c r="J565" s="4" t="s">
        <v>590</v>
      </c>
      <c r="K565" s="4" t="s">
        <v>675</v>
      </c>
      <c r="L565" s="4" t="s">
        <v>792</v>
      </c>
      <c r="M565" s="4" t="s">
        <v>638</v>
      </c>
      <c r="N565" s="4" t="s">
        <v>792</v>
      </c>
      <c r="O565" s="4" t="s">
        <v>754</v>
      </c>
      <c r="P565" s="4" t="s">
        <v>638</v>
      </c>
      <c r="Q565" s="4" t="s">
        <v>596</v>
      </c>
      <c r="R565" s="8">
        <v>1</v>
      </c>
      <c r="S565" s="4" t="s">
        <v>596</v>
      </c>
      <c r="T565" s="4" t="s">
        <v>596</v>
      </c>
      <c r="U565" s="4" t="s">
        <v>596</v>
      </c>
      <c r="V565" s="4" t="s">
        <v>596</v>
      </c>
      <c r="W565" s="4" t="s">
        <v>605</v>
      </c>
      <c r="X565" s="4" t="s">
        <v>596</v>
      </c>
      <c r="Y565" s="4" t="s">
        <v>596</v>
      </c>
      <c r="Z565" s="4" t="s">
        <v>596</v>
      </c>
      <c r="AA565" s="4" t="s">
        <v>596</v>
      </c>
      <c r="AB565" s="4" t="s">
        <v>596</v>
      </c>
      <c r="AC565" s="4" t="s">
        <v>596</v>
      </c>
      <c r="AD565" s="4" t="s">
        <v>596</v>
      </c>
      <c r="AE565" s="4" t="s">
        <v>596</v>
      </c>
      <c r="AF565" s="4" t="s">
        <v>596</v>
      </c>
    </row>
    <row r="566" spans="1:32">
      <c r="A566" s="5" t="str">
        <f>VLOOKUP(F566,[1]仓库信息!C:H,6,FALSE)</f>
        <v>惠州</v>
      </c>
      <c r="B566" s="6">
        <v>43756</v>
      </c>
      <c r="C566" s="4" t="s">
        <v>1317</v>
      </c>
      <c r="D566" s="4" t="s">
        <v>1318</v>
      </c>
      <c r="E566" s="4" t="s">
        <v>1319</v>
      </c>
      <c r="F566" s="4" t="s">
        <v>618</v>
      </c>
      <c r="G566" s="4" t="s">
        <v>1320</v>
      </c>
      <c r="H566" s="4" t="s">
        <v>1321</v>
      </c>
      <c r="I566" s="4" t="s">
        <v>619</v>
      </c>
      <c r="J566" s="4" t="s">
        <v>590</v>
      </c>
      <c r="K566" s="4" t="s">
        <v>715</v>
      </c>
      <c r="L566" s="4" t="s">
        <v>675</v>
      </c>
      <c r="M566" s="4" t="s">
        <v>621</v>
      </c>
      <c r="N566" s="4" t="s">
        <v>769</v>
      </c>
      <c r="O566" s="4" t="s">
        <v>792</v>
      </c>
      <c r="P566" s="4" t="s">
        <v>621</v>
      </c>
      <c r="Q566" s="4" t="s">
        <v>596</v>
      </c>
      <c r="R566" s="8">
        <v>1</v>
      </c>
      <c r="S566" s="4" t="s">
        <v>596</v>
      </c>
      <c r="T566" s="4" t="s">
        <v>596</v>
      </c>
      <c r="U566" s="4" t="s">
        <v>596</v>
      </c>
      <c r="V566" s="4" t="s">
        <v>596</v>
      </c>
      <c r="W566" s="4" t="s">
        <v>658</v>
      </c>
      <c r="X566" s="4" t="s">
        <v>596</v>
      </c>
      <c r="Y566" s="4" t="s">
        <v>596</v>
      </c>
      <c r="Z566" s="4" t="s">
        <v>596</v>
      </c>
      <c r="AA566" s="4" t="s">
        <v>596</v>
      </c>
      <c r="AB566" s="4" t="s">
        <v>596</v>
      </c>
      <c r="AC566" s="4" t="s">
        <v>596</v>
      </c>
      <c r="AD566" s="4" t="s">
        <v>596</v>
      </c>
      <c r="AE566" s="4" t="s">
        <v>596</v>
      </c>
      <c r="AF566" s="4" t="s">
        <v>596</v>
      </c>
    </row>
    <row r="567" spans="1:32">
      <c r="A567" s="5" t="str">
        <f>VLOOKUP(F567,[1]仓库信息!C:H,6,FALSE)</f>
        <v>江门</v>
      </c>
      <c r="B567" s="6">
        <v>43756</v>
      </c>
      <c r="C567" s="4" t="s">
        <v>1317</v>
      </c>
      <c r="D567" s="4" t="s">
        <v>1318</v>
      </c>
      <c r="E567" s="4" t="s">
        <v>1319</v>
      </c>
      <c r="F567" s="4" t="s">
        <v>624</v>
      </c>
      <c r="G567" s="4" t="s">
        <v>1320</v>
      </c>
      <c r="H567" s="4" t="s">
        <v>1321</v>
      </c>
      <c r="I567" s="4" t="s">
        <v>625</v>
      </c>
      <c r="J567" s="4" t="s">
        <v>590</v>
      </c>
      <c r="K567" s="4" t="s">
        <v>613</v>
      </c>
      <c r="L567" s="4" t="s">
        <v>613</v>
      </c>
      <c r="M567" s="4" t="s">
        <v>596</v>
      </c>
      <c r="N567" s="4" t="s">
        <v>637</v>
      </c>
      <c r="O567" s="4" t="s">
        <v>637</v>
      </c>
      <c r="P567" s="4" t="s">
        <v>596</v>
      </c>
      <c r="Q567" s="4" t="s">
        <v>596</v>
      </c>
      <c r="R567" s="8">
        <v>1</v>
      </c>
      <c r="S567" s="4" t="s">
        <v>596</v>
      </c>
      <c r="T567" s="4" t="s">
        <v>596</v>
      </c>
      <c r="U567" s="4" t="s">
        <v>596</v>
      </c>
      <c r="V567" s="4" t="s">
        <v>596</v>
      </c>
      <c r="W567" s="4" t="s">
        <v>596</v>
      </c>
      <c r="X567" s="4" t="s">
        <v>596</v>
      </c>
      <c r="Y567" s="4" t="s">
        <v>596</v>
      </c>
      <c r="Z567" s="4" t="s">
        <v>596</v>
      </c>
      <c r="AA567" s="4" t="s">
        <v>596</v>
      </c>
      <c r="AB567" s="4" t="s">
        <v>596</v>
      </c>
      <c r="AC567" s="4" t="s">
        <v>596</v>
      </c>
      <c r="AD567" s="4" t="s">
        <v>596</v>
      </c>
      <c r="AE567" s="4" t="s">
        <v>596</v>
      </c>
      <c r="AF567" s="4" t="s">
        <v>596</v>
      </c>
    </row>
    <row r="568" spans="1:32">
      <c r="A568" s="5" t="str">
        <f>VLOOKUP(F568,[1]仓库信息!C:H,6,FALSE)</f>
        <v>南京</v>
      </c>
      <c r="B568" s="6">
        <v>43756</v>
      </c>
      <c r="C568" s="4" t="s">
        <v>1317</v>
      </c>
      <c r="D568" s="4" t="s">
        <v>1318</v>
      </c>
      <c r="E568" s="4" t="s">
        <v>1319</v>
      </c>
      <c r="F568" s="4" t="s">
        <v>683</v>
      </c>
      <c r="G568" s="4" t="s">
        <v>1320</v>
      </c>
      <c r="H568" s="4" t="s">
        <v>1321</v>
      </c>
      <c r="I568" s="4" t="s">
        <v>684</v>
      </c>
      <c r="J568" s="4" t="s">
        <v>590</v>
      </c>
      <c r="K568" s="4" t="s">
        <v>736</v>
      </c>
      <c r="L568" s="4" t="s">
        <v>736</v>
      </c>
      <c r="M568" s="4" t="s">
        <v>596</v>
      </c>
      <c r="N568" s="4" t="s">
        <v>736</v>
      </c>
      <c r="O568" s="4" t="s">
        <v>737</v>
      </c>
      <c r="P568" s="4" t="s">
        <v>638</v>
      </c>
      <c r="Q568" s="4" t="s">
        <v>596</v>
      </c>
      <c r="R568" s="8">
        <v>1</v>
      </c>
      <c r="S568" s="4" t="s">
        <v>596</v>
      </c>
      <c r="T568" s="4" t="s">
        <v>596</v>
      </c>
      <c r="U568" s="4" t="s">
        <v>638</v>
      </c>
      <c r="V568" s="4" t="s">
        <v>596</v>
      </c>
      <c r="W568" s="4" t="s">
        <v>651</v>
      </c>
      <c r="X568" s="4" t="s">
        <v>596</v>
      </c>
      <c r="Y568" s="4" t="s">
        <v>596</v>
      </c>
      <c r="Z568" s="4" t="s">
        <v>596</v>
      </c>
      <c r="AA568" s="4" t="s">
        <v>596</v>
      </c>
      <c r="AB568" s="4" t="s">
        <v>596</v>
      </c>
      <c r="AC568" s="4" t="s">
        <v>596</v>
      </c>
      <c r="AD568" s="4" t="s">
        <v>596</v>
      </c>
      <c r="AE568" s="4" t="s">
        <v>596</v>
      </c>
      <c r="AF568" s="4" t="s">
        <v>596</v>
      </c>
    </row>
    <row r="569" spans="1:32">
      <c r="A569" s="5" t="str">
        <f>VLOOKUP(F569,[1]仓库信息!C:H,6,FALSE)</f>
        <v>武汉</v>
      </c>
      <c r="B569" s="6">
        <v>43756</v>
      </c>
      <c r="C569" s="4" t="s">
        <v>1317</v>
      </c>
      <c r="D569" s="4" t="s">
        <v>1318</v>
      </c>
      <c r="E569" s="4" t="s">
        <v>1319</v>
      </c>
      <c r="F569" s="4" t="s">
        <v>686</v>
      </c>
      <c r="G569" s="4" t="s">
        <v>1320</v>
      </c>
      <c r="H569" s="4" t="s">
        <v>1321</v>
      </c>
      <c r="I569" s="4" t="s">
        <v>687</v>
      </c>
      <c r="J569" s="4" t="s">
        <v>590</v>
      </c>
      <c r="K569" s="4" t="s">
        <v>690</v>
      </c>
      <c r="L569" s="4" t="s">
        <v>690</v>
      </c>
      <c r="M569" s="4" t="s">
        <v>596</v>
      </c>
      <c r="N569" s="4" t="s">
        <v>756</v>
      </c>
      <c r="O569" s="4" t="s">
        <v>756</v>
      </c>
      <c r="P569" s="4" t="s">
        <v>596</v>
      </c>
      <c r="Q569" s="4" t="s">
        <v>596</v>
      </c>
      <c r="R569" s="8">
        <v>1</v>
      </c>
      <c r="S569" s="4" t="s">
        <v>596</v>
      </c>
      <c r="T569" s="4" t="s">
        <v>596</v>
      </c>
      <c r="U569" s="4" t="s">
        <v>596</v>
      </c>
      <c r="V569" s="4" t="s">
        <v>596</v>
      </c>
      <c r="W569" s="4" t="s">
        <v>596</v>
      </c>
      <c r="X569" s="4" t="s">
        <v>738</v>
      </c>
      <c r="Y569" s="4" t="s">
        <v>596</v>
      </c>
      <c r="Z569" s="4" t="s">
        <v>596</v>
      </c>
      <c r="AA569" s="4" t="s">
        <v>596</v>
      </c>
      <c r="AB569" s="4" t="s">
        <v>596</v>
      </c>
      <c r="AC569" s="4" t="s">
        <v>596</v>
      </c>
      <c r="AD569" s="4" t="s">
        <v>596</v>
      </c>
      <c r="AE569" s="4" t="s">
        <v>596</v>
      </c>
      <c r="AF569" s="4" t="s">
        <v>596</v>
      </c>
    </row>
    <row r="570" spans="1:32">
      <c r="A570" s="5" t="str">
        <f>VLOOKUP(F570,[1]仓库信息!C:H,6,FALSE)</f>
        <v>无锡</v>
      </c>
      <c r="B570" s="6">
        <v>43756</v>
      </c>
      <c r="C570" s="4" t="s">
        <v>1317</v>
      </c>
      <c r="D570" s="4" t="s">
        <v>1318</v>
      </c>
      <c r="E570" s="4" t="s">
        <v>1319</v>
      </c>
      <c r="F570" s="4" t="s">
        <v>692</v>
      </c>
      <c r="G570" s="4" t="s">
        <v>1320</v>
      </c>
      <c r="H570" s="4" t="s">
        <v>1321</v>
      </c>
      <c r="I570" s="4" t="s">
        <v>693</v>
      </c>
      <c r="J570" s="4" t="s">
        <v>590</v>
      </c>
      <c r="K570" s="4" t="s">
        <v>715</v>
      </c>
      <c r="L570" s="4" t="s">
        <v>602</v>
      </c>
      <c r="M570" s="4" t="s">
        <v>682</v>
      </c>
      <c r="N570" s="4" t="s">
        <v>769</v>
      </c>
      <c r="O570" s="4" t="s">
        <v>600</v>
      </c>
      <c r="P570" s="4" t="s">
        <v>682</v>
      </c>
      <c r="Q570" s="4" t="s">
        <v>596</v>
      </c>
      <c r="R570" s="8">
        <v>1</v>
      </c>
      <c r="S570" s="4" t="s">
        <v>596</v>
      </c>
      <c r="T570" s="4" t="s">
        <v>596</v>
      </c>
      <c r="U570" s="4" t="s">
        <v>596</v>
      </c>
      <c r="V570" s="4" t="s">
        <v>596</v>
      </c>
      <c r="W570" s="4" t="s">
        <v>596</v>
      </c>
      <c r="X570" s="4" t="s">
        <v>596</v>
      </c>
      <c r="Y570" s="4" t="s">
        <v>596</v>
      </c>
      <c r="Z570" s="4" t="s">
        <v>596</v>
      </c>
      <c r="AA570" s="4" t="s">
        <v>596</v>
      </c>
      <c r="AB570" s="4" t="s">
        <v>596</v>
      </c>
      <c r="AC570" s="4" t="s">
        <v>596</v>
      </c>
      <c r="AD570" s="4" t="s">
        <v>596</v>
      </c>
      <c r="AE570" s="4" t="s">
        <v>596</v>
      </c>
      <c r="AF570" s="4" t="s">
        <v>596</v>
      </c>
    </row>
    <row r="571" spans="1:32">
      <c r="A571" s="5" t="str">
        <f>VLOOKUP(F571,[1]仓库信息!C:H,6,FALSE)</f>
        <v>嘉定</v>
      </c>
      <c r="B571" s="6">
        <v>43756</v>
      </c>
      <c r="C571" s="4" t="s">
        <v>1322</v>
      </c>
      <c r="D571" s="4" t="s">
        <v>1323</v>
      </c>
      <c r="E571" s="4" t="s">
        <v>1324</v>
      </c>
      <c r="F571" s="4" t="s">
        <v>586</v>
      </c>
      <c r="G571" s="4" t="s">
        <v>1325</v>
      </c>
      <c r="H571" s="4" t="s">
        <v>1326</v>
      </c>
      <c r="I571" s="4" t="s">
        <v>589</v>
      </c>
      <c r="J571" s="4" t="s">
        <v>590</v>
      </c>
      <c r="K571" s="4" t="s">
        <v>1327</v>
      </c>
      <c r="L571" s="4" t="s">
        <v>741</v>
      </c>
      <c r="M571" s="4" t="s">
        <v>648</v>
      </c>
      <c r="N571" s="4" t="s">
        <v>796</v>
      </c>
      <c r="O571" s="4" t="s">
        <v>620</v>
      </c>
      <c r="P571" s="4" t="s">
        <v>648</v>
      </c>
      <c r="Q571" s="4" t="s">
        <v>596</v>
      </c>
      <c r="R571" s="8">
        <v>1</v>
      </c>
      <c r="S571" s="4" t="s">
        <v>596</v>
      </c>
      <c r="T571" s="4" t="s">
        <v>596</v>
      </c>
      <c r="U571" s="4" t="s">
        <v>596</v>
      </c>
      <c r="V571" s="4" t="s">
        <v>596</v>
      </c>
      <c r="W571" s="4" t="s">
        <v>596</v>
      </c>
      <c r="X571" s="4" t="s">
        <v>596</v>
      </c>
      <c r="Y571" s="4" t="s">
        <v>596</v>
      </c>
      <c r="Z571" s="4" t="s">
        <v>596</v>
      </c>
      <c r="AA571" s="4" t="s">
        <v>596</v>
      </c>
      <c r="AB571" s="4" t="s">
        <v>596</v>
      </c>
      <c r="AC571" s="4" t="s">
        <v>596</v>
      </c>
      <c r="AD571" s="4" t="s">
        <v>596</v>
      </c>
      <c r="AE571" s="4" t="s">
        <v>596</v>
      </c>
      <c r="AF571" s="4" t="s">
        <v>596</v>
      </c>
    </row>
    <row r="572" spans="1:32">
      <c r="A572" s="5" t="str">
        <f>VLOOKUP(F572,[1]仓库信息!C:H,6,FALSE)</f>
        <v>广州</v>
      </c>
      <c r="B572" s="6">
        <v>43756</v>
      </c>
      <c r="C572" s="4" t="s">
        <v>1322</v>
      </c>
      <c r="D572" s="4" t="s">
        <v>1323</v>
      </c>
      <c r="E572" s="4" t="s">
        <v>1324</v>
      </c>
      <c r="F572" s="4" t="s">
        <v>597</v>
      </c>
      <c r="G572" s="4" t="s">
        <v>1325</v>
      </c>
      <c r="H572" s="4" t="s">
        <v>1326</v>
      </c>
      <c r="I572" s="4" t="s">
        <v>598</v>
      </c>
      <c r="J572" s="4" t="s">
        <v>590</v>
      </c>
      <c r="K572" s="4" t="s">
        <v>1256</v>
      </c>
      <c r="L572" s="4" t="s">
        <v>1328</v>
      </c>
      <c r="M572" s="4" t="s">
        <v>604</v>
      </c>
      <c r="N572" s="4" t="s">
        <v>1152</v>
      </c>
      <c r="O572" s="4" t="s">
        <v>1230</v>
      </c>
      <c r="P572" s="4" t="s">
        <v>604</v>
      </c>
      <c r="Q572" s="4" t="s">
        <v>596</v>
      </c>
      <c r="R572" s="8">
        <v>1</v>
      </c>
      <c r="S572" s="4" t="s">
        <v>596</v>
      </c>
      <c r="T572" s="4" t="s">
        <v>596</v>
      </c>
      <c r="U572" s="4" t="s">
        <v>596</v>
      </c>
      <c r="V572" s="4" t="s">
        <v>596</v>
      </c>
      <c r="W572" s="4" t="s">
        <v>706</v>
      </c>
      <c r="X572" s="4" t="s">
        <v>596</v>
      </c>
      <c r="Y572" s="4" t="s">
        <v>596</v>
      </c>
      <c r="Z572" s="4" t="s">
        <v>596</v>
      </c>
      <c r="AA572" s="4" t="s">
        <v>596</v>
      </c>
      <c r="AB572" s="4" t="s">
        <v>596</v>
      </c>
      <c r="AC572" s="4" t="s">
        <v>596</v>
      </c>
      <c r="AD572" s="4" t="s">
        <v>596</v>
      </c>
      <c r="AE572" s="4" t="s">
        <v>596</v>
      </c>
      <c r="AF572" s="4" t="s">
        <v>596</v>
      </c>
    </row>
    <row r="573" spans="1:32">
      <c r="A573" s="5" t="str">
        <f>VLOOKUP(F573,[1]仓库信息!C:H,6,FALSE)</f>
        <v>天津</v>
      </c>
      <c r="B573" s="6">
        <v>43756</v>
      </c>
      <c r="C573" s="4" t="s">
        <v>1322</v>
      </c>
      <c r="D573" s="4" t="s">
        <v>1323</v>
      </c>
      <c r="E573" s="4" t="s">
        <v>1324</v>
      </c>
      <c r="F573" s="4" t="s">
        <v>663</v>
      </c>
      <c r="G573" s="4" t="s">
        <v>1325</v>
      </c>
      <c r="H573" s="4" t="s">
        <v>1326</v>
      </c>
      <c r="I573" s="4" t="s">
        <v>666</v>
      </c>
      <c r="J573" s="4" t="s">
        <v>590</v>
      </c>
      <c r="K573" s="4" t="s">
        <v>840</v>
      </c>
      <c r="L573" s="4" t="s">
        <v>840</v>
      </c>
      <c r="M573" s="4" t="s">
        <v>596</v>
      </c>
      <c r="N573" s="4" t="s">
        <v>811</v>
      </c>
      <c r="O573" s="4" t="s">
        <v>811</v>
      </c>
      <c r="P573" s="4" t="s">
        <v>596</v>
      </c>
      <c r="Q573" s="4" t="s">
        <v>596</v>
      </c>
      <c r="R573" s="8">
        <v>2</v>
      </c>
      <c r="S573" s="4" t="s">
        <v>596</v>
      </c>
      <c r="T573" s="4" t="s">
        <v>596</v>
      </c>
      <c r="U573" s="4" t="s">
        <v>596</v>
      </c>
      <c r="V573" s="4" t="s">
        <v>596</v>
      </c>
      <c r="W573" s="4" t="s">
        <v>596</v>
      </c>
      <c r="X573" s="4" t="s">
        <v>596</v>
      </c>
      <c r="Y573" s="4" t="s">
        <v>596</v>
      </c>
      <c r="Z573" s="4" t="s">
        <v>596</v>
      </c>
      <c r="AA573" s="4" t="s">
        <v>596</v>
      </c>
      <c r="AB573" s="4" t="s">
        <v>596</v>
      </c>
      <c r="AC573" s="4" t="s">
        <v>596</v>
      </c>
      <c r="AD573" s="4" t="s">
        <v>596</v>
      </c>
      <c r="AE573" s="4" t="s">
        <v>596</v>
      </c>
      <c r="AF573" s="4" t="s">
        <v>596</v>
      </c>
    </row>
    <row r="574" spans="1:32">
      <c r="A574" s="5" t="str">
        <f>VLOOKUP(F574,[1]仓库信息!C:H,6,FALSE)</f>
        <v>重庆</v>
      </c>
      <c r="B574" s="6">
        <v>43756</v>
      </c>
      <c r="C574" s="4" t="s">
        <v>1322</v>
      </c>
      <c r="D574" s="4" t="s">
        <v>1323</v>
      </c>
      <c r="E574" s="4" t="s">
        <v>1324</v>
      </c>
      <c r="F574" s="4" t="s">
        <v>765</v>
      </c>
      <c r="G574" s="4" t="s">
        <v>1325</v>
      </c>
      <c r="H574" s="4" t="s">
        <v>1326</v>
      </c>
      <c r="I574" s="4" t="s">
        <v>768</v>
      </c>
      <c r="J574" s="4" t="s">
        <v>590</v>
      </c>
      <c r="K574" s="4" t="s">
        <v>612</v>
      </c>
      <c r="L574" s="4" t="s">
        <v>612</v>
      </c>
      <c r="M574" s="4" t="s">
        <v>596</v>
      </c>
      <c r="N574" s="4" t="s">
        <v>613</v>
      </c>
      <c r="O574" s="4" t="s">
        <v>613</v>
      </c>
      <c r="P574" s="4" t="s">
        <v>596</v>
      </c>
      <c r="Q574" s="4" t="s">
        <v>596</v>
      </c>
      <c r="R574" s="8">
        <v>1</v>
      </c>
      <c r="S574" s="4" t="s">
        <v>596</v>
      </c>
      <c r="T574" s="4" t="s">
        <v>596</v>
      </c>
      <c r="U574" s="4" t="s">
        <v>596</v>
      </c>
      <c r="V574" s="4" t="s">
        <v>596</v>
      </c>
      <c r="W574" s="4" t="s">
        <v>596</v>
      </c>
      <c r="X574" s="4" t="s">
        <v>596</v>
      </c>
      <c r="Y574" s="4" t="s">
        <v>596</v>
      </c>
      <c r="Z574" s="4" t="s">
        <v>596</v>
      </c>
      <c r="AA574" s="4" t="s">
        <v>596</v>
      </c>
      <c r="AB574" s="4" t="s">
        <v>596</v>
      </c>
      <c r="AC574" s="4" t="s">
        <v>596</v>
      </c>
      <c r="AD574" s="4" t="s">
        <v>596</v>
      </c>
      <c r="AE574" s="4" t="s">
        <v>596</v>
      </c>
      <c r="AF574" s="4" t="s">
        <v>596</v>
      </c>
    </row>
    <row r="575" spans="1:32">
      <c r="A575" s="5" t="str">
        <f>VLOOKUP(F575,[1]仓库信息!C:H,6,FALSE)</f>
        <v>长沙</v>
      </c>
      <c r="B575" s="6">
        <v>43756</v>
      </c>
      <c r="C575" s="4" t="s">
        <v>1322</v>
      </c>
      <c r="D575" s="4" t="s">
        <v>1323</v>
      </c>
      <c r="E575" s="4" t="s">
        <v>1324</v>
      </c>
      <c r="F575" s="4" t="s">
        <v>606</v>
      </c>
      <c r="G575" s="4" t="s">
        <v>1325</v>
      </c>
      <c r="H575" s="4" t="s">
        <v>1326</v>
      </c>
      <c r="I575" s="4" t="s">
        <v>607</v>
      </c>
      <c r="J575" s="4" t="s">
        <v>590</v>
      </c>
      <c r="K575" s="4" t="s">
        <v>591</v>
      </c>
      <c r="L575" s="4" t="s">
        <v>591</v>
      </c>
      <c r="M575" s="4" t="s">
        <v>596</v>
      </c>
      <c r="N575" s="4" t="s">
        <v>839</v>
      </c>
      <c r="O575" s="4" t="s">
        <v>839</v>
      </c>
      <c r="P575" s="4" t="s">
        <v>596</v>
      </c>
      <c r="Q575" s="4" t="s">
        <v>596</v>
      </c>
      <c r="R575" s="8">
        <v>2</v>
      </c>
      <c r="S575" s="4" t="s">
        <v>596</v>
      </c>
      <c r="T575" s="4" t="s">
        <v>596</v>
      </c>
      <c r="U575" s="4" t="s">
        <v>596</v>
      </c>
      <c r="V575" s="4" t="s">
        <v>596</v>
      </c>
      <c r="W575" s="4" t="s">
        <v>596</v>
      </c>
      <c r="X575" s="4" t="s">
        <v>596</v>
      </c>
      <c r="Y575" s="4" t="s">
        <v>596</v>
      </c>
      <c r="Z575" s="4" t="s">
        <v>596</v>
      </c>
      <c r="AA575" s="4" t="s">
        <v>596</v>
      </c>
      <c r="AB575" s="4" t="s">
        <v>596</v>
      </c>
      <c r="AC575" s="4" t="s">
        <v>596</v>
      </c>
      <c r="AD575" s="4" t="s">
        <v>596</v>
      </c>
      <c r="AE575" s="4" t="s">
        <v>596</v>
      </c>
      <c r="AF575" s="4" t="s">
        <v>596</v>
      </c>
    </row>
    <row r="576" spans="1:32">
      <c r="A576" s="5" t="str">
        <f>VLOOKUP(F576,[1]仓库信息!C:H,6,FALSE)</f>
        <v>成都2</v>
      </c>
      <c r="B576" s="6">
        <v>43756</v>
      </c>
      <c r="C576" s="4" t="s">
        <v>1322</v>
      </c>
      <c r="D576" s="4" t="s">
        <v>1323</v>
      </c>
      <c r="E576" s="4" t="s">
        <v>1324</v>
      </c>
      <c r="F576" s="4" t="s">
        <v>610</v>
      </c>
      <c r="G576" s="4" t="s">
        <v>1325</v>
      </c>
      <c r="H576" s="4" t="s">
        <v>1326</v>
      </c>
      <c r="I576" s="4" t="s">
        <v>611</v>
      </c>
      <c r="J576" s="4" t="s">
        <v>590</v>
      </c>
      <c r="K576" s="4" t="s">
        <v>809</v>
      </c>
      <c r="L576" s="4" t="s">
        <v>724</v>
      </c>
      <c r="M576" s="4" t="s">
        <v>638</v>
      </c>
      <c r="N576" s="4" t="s">
        <v>727</v>
      </c>
      <c r="O576" s="4" t="s">
        <v>727</v>
      </c>
      <c r="P576" s="4" t="s">
        <v>596</v>
      </c>
      <c r="Q576" s="4" t="s">
        <v>596</v>
      </c>
      <c r="R576" s="8">
        <v>3</v>
      </c>
      <c r="S576" s="4" t="s">
        <v>596</v>
      </c>
      <c r="T576" s="4" t="s">
        <v>596</v>
      </c>
      <c r="U576" s="4" t="s">
        <v>596</v>
      </c>
      <c r="V576" s="4" t="s">
        <v>596</v>
      </c>
      <c r="W576" s="4" t="s">
        <v>596</v>
      </c>
      <c r="X576" s="4" t="s">
        <v>596</v>
      </c>
      <c r="Y576" s="4" t="s">
        <v>596</v>
      </c>
      <c r="Z576" s="4" t="s">
        <v>596</v>
      </c>
      <c r="AA576" s="4" t="s">
        <v>638</v>
      </c>
      <c r="AB576" s="4" t="s">
        <v>596</v>
      </c>
      <c r="AC576" s="4" t="s">
        <v>596</v>
      </c>
      <c r="AD576" s="4" t="s">
        <v>596</v>
      </c>
      <c r="AE576" s="4" t="s">
        <v>596</v>
      </c>
      <c r="AF576" s="4" t="s">
        <v>596</v>
      </c>
    </row>
    <row r="577" spans="1:32">
      <c r="A577" s="5" t="str">
        <f>VLOOKUP(F577,[1]仓库信息!C:H,6,FALSE)</f>
        <v>合肥</v>
      </c>
      <c r="B577" s="6">
        <v>43756</v>
      </c>
      <c r="C577" s="4" t="s">
        <v>1322</v>
      </c>
      <c r="D577" s="4" t="s">
        <v>1323</v>
      </c>
      <c r="E577" s="4" t="s">
        <v>1324</v>
      </c>
      <c r="F577" s="4" t="s">
        <v>700</v>
      </c>
      <c r="G577" s="4" t="s">
        <v>1325</v>
      </c>
      <c r="H577" s="4" t="s">
        <v>1326</v>
      </c>
      <c r="I577" s="4" t="s">
        <v>701</v>
      </c>
      <c r="J577" s="4" t="s">
        <v>590</v>
      </c>
      <c r="K577" s="4" t="s">
        <v>722</v>
      </c>
      <c r="L577" s="4" t="s">
        <v>722</v>
      </c>
      <c r="M577" s="4" t="s">
        <v>596</v>
      </c>
      <c r="N577" s="4" t="s">
        <v>599</v>
      </c>
      <c r="O577" s="4" t="s">
        <v>599</v>
      </c>
      <c r="P577" s="4" t="s">
        <v>596</v>
      </c>
      <c r="Q577" s="4" t="s">
        <v>596</v>
      </c>
      <c r="R577" s="8">
        <v>1</v>
      </c>
      <c r="S577" s="4" t="s">
        <v>596</v>
      </c>
      <c r="T577" s="4" t="s">
        <v>596</v>
      </c>
      <c r="U577" s="4" t="s">
        <v>596</v>
      </c>
      <c r="V577" s="4" t="s">
        <v>596</v>
      </c>
      <c r="W577" s="4" t="s">
        <v>596</v>
      </c>
      <c r="X577" s="4" t="s">
        <v>596</v>
      </c>
      <c r="Y577" s="4" t="s">
        <v>596</v>
      </c>
      <c r="Z577" s="4" t="s">
        <v>596</v>
      </c>
      <c r="AA577" s="4" t="s">
        <v>596</v>
      </c>
      <c r="AB577" s="4" t="s">
        <v>596</v>
      </c>
      <c r="AC577" s="4" t="s">
        <v>596</v>
      </c>
      <c r="AD577" s="4" t="s">
        <v>596</v>
      </c>
      <c r="AE577" s="4" t="s">
        <v>596</v>
      </c>
      <c r="AF577" s="4" t="s">
        <v>596</v>
      </c>
    </row>
    <row r="578" spans="1:32">
      <c r="A578" s="5" t="str">
        <f>VLOOKUP(F578,[1]仓库信息!C:H,6,FALSE)</f>
        <v>杭州</v>
      </c>
      <c r="B578" s="6">
        <v>43756</v>
      </c>
      <c r="C578" s="4" t="s">
        <v>1322</v>
      </c>
      <c r="D578" s="4" t="s">
        <v>1323</v>
      </c>
      <c r="E578" s="4" t="s">
        <v>1324</v>
      </c>
      <c r="F578" s="4" t="s">
        <v>614</v>
      </c>
      <c r="G578" s="4" t="s">
        <v>1325</v>
      </c>
      <c r="H578" s="4" t="s">
        <v>1326</v>
      </c>
      <c r="I578" s="4" t="s">
        <v>615</v>
      </c>
      <c r="J578" s="4" t="s">
        <v>590</v>
      </c>
      <c r="K578" s="4" t="s">
        <v>1296</v>
      </c>
      <c r="L578" s="4" t="s">
        <v>1296</v>
      </c>
      <c r="M578" s="4" t="s">
        <v>596</v>
      </c>
      <c r="N578" s="4" t="s">
        <v>1000</v>
      </c>
      <c r="O578" s="4" t="s">
        <v>1000</v>
      </c>
      <c r="P578" s="4" t="s">
        <v>596</v>
      </c>
      <c r="Q578" s="4" t="s">
        <v>596</v>
      </c>
      <c r="R578" s="8">
        <v>1</v>
      </c>
      <c r="S578" s="4" t="s">
        <v>596</v>
      </c>
      <c r="T578" s="4" t="s">
        <v>596</v>
      </c>
      <c r="U578" s="4" t="s">
        <v>596</v>
      </c>
      <c r="V578" s="4" t="s">
        <v>596</v>
      </c>
      <c r="W578" s="4" t="s">
        <v>596</v>
      </c>
      <c r="X578" s="4" t="s">
        <v>596</v>
      </c>
      <c r="Y578" s="4" t="s">
        <v>596</v>
      </c>
      <c r="Z578" s="4" t="s">
        <v>596</v>
      </c>
      <c r="AA578" s="4" t="s">
        <v>596</v>
      </c>
      <c r="AB578" s="4" t="s">
        <v>596</v>
      </c>
      <c r="AC578" s="4" t="s">
        <v>596</v>
      </c>
      <c r="AD578" s="4" t="s">
        <v>596</v>
      </c>
      <c r="AE578" s="4" t="s">
        <v>596</v>
      </c>
      <c r="AF578" s="4" t="s">
        <v>596</v>
      </c>
    </row>
    <row r="579" spans="1:32">
      <c r="A579" s="5" t="str">
        <f>VLOOKUP(F579,[1]仓库信息!C:H,6,FALSE)</f>
        <v>惠州</v>
      </c>
      <c r="B579" s="6">
        <v>43756</v>
      </c>
      <c r="C579" s="4" t="s">
        <v>1322</v>
      </c>
      <c r="D579" s="4" t="s">
        <v>1323</v>
      </c>
      <c r="E579" s="4" t="s">
        <v>1324</v>
      </c>
      <c r="F579" s="4" t="s">
        <v>618</v>
      </c>
      <c r="G579" s="4" t="s">
        <v>1325</v>
      </c>
      <c r="H579" s="4" t="s">
        <v>1326</v>
      </c>
      <c r="I579" s="4" t="s">
        <v>619</v>
      </c>
      <c r="J579" s="4" t="s">
        <v>590</v>
      </c>
      <c r="K579" s="4" t="s">
        <v>1137</v>
      </c>
      <c r="L579" s="4" t="s">
        <v>1209</v>
      </c>
      <c r="M579" s="4" t="s">
        <v>621</v>
      </c>
      <c r="N579" s="4" t="s">
        <v>1138</v>
      </c>
      <c r="O579" s="4" t="s">
        <v>859</v>
      </c>
      <c r="P579" s="4" t="s">
        <v>621</v>
      </c>
      <c r="Q579" s="4" t="s">
        <v>596</v>
      </c>
      <c r="R579" s="8">
        <v>1</v>
      </c>
      <c r="S579" s="4" t="s">
        <v>596</v>
      </c>
      <c r="T579" s="4" t="s">
        <v>596</v>
      </c>
      <c r="U579" s="4" t="s">
        <v>596</v>
      </c>
      <c r="V579" s="4" t="s">
        <v>596</v>
      </c>
      <c r="W579" s="4" t="s">
        <v>593</v>
      </c>
      <c r="X579" s="4" t="s">
        <v>596</v>
      </c>
      <c r="Y579" s="4" t="s">
        <v>596</v>
      </c>
      <c r="Z579" s="4" t="s">
        <v>596</v>
      </c>
      <c r="AA579" s="4" t="s">
        <v>596</v>
      </c>
      <c r="AB579" s="4" t="s">
        <v>596</v>
      </c>
      <c r="AC579" s="4" t="s">
        <v>596</v>
      </c>
      <c r="AD579" s="4" t="s">
        <v>596</v>
      </c>
      <c r="AE579" s="4" t="s">
        <v>596</v>
      </c>
      <c r="AF579" s="4" t="s">
        <v>596</v>
      </c>
    </row>
    <row r="580" spans="1:32">
      <c r="A580" s="5" t="str">
        <f>VLOOKUP(F580,[1]仓库信息!C:H,6,FALSE)</f>
        <v>泉州</v>
      </c>
      <c r="B580" s="6">
        <v>43756</v>
      </c>
      <c r="C580" s="4" t="s">
        <v>1322</v>
      </c>
      <c r="D580" s="4" t="s">
        <v>1323</v>
      </c>
      <c r="E580" s="4" t="s">
        <v>1324</v>
      </c>
      <c r="F580" s="4" t="s">
        <v>628</v>
      </c>
      <c r="G580" s="4" t="s">
        <v>1325</v>
      </c>
      <c r="H580" s="4" t="s">
        <v>1326</v>
      </c>
      <c r="I580" s="4" t="s">
        <v>629</v>
      </c>
      <c r="J580" s="4" t="s">
        <v>590</v>
      </c>
      <c r="K580" s="4" t="s">
        <v>798</v>
      </c>
      <c r="L580" s="4" t="s">
        <v>827</v>
      </c>
      <c r="M580" s="4" t="s">
        <v>621</v>
      </c>
      <c r="N580" s="4" t="s">
        <v>741</v>
      </c>
      <c r="O580" s="4" t="s">
        <v>1149</v>
      </c>
      <c r="P580" s="4" t="s">
        <v>621</v>
      </c>
      <c r="Q580" s="4" t="s">
        <v>596</v>
      </c>
      <c r="R580" s="8">
        <v>3</v>
      </c>
      <c r="S580" s="4" t="s">
        <v>596</v>
      </c>
      <c r="T580" s="4" t="s">
        <v>596</v>
      </c>
      <c r="U580" s="4" t="s">
        <v>596</v>
      </c>
      <c r="V580" s="4" t="s">
        <v>596</v>
      </c>
      <c r="W580" s="4" t="s">
        <v>596</v>
      </c>
      <c r="X580" s="4" t="s">
        <v>596</v>
      </c>
      <c r="Y580" s="4" t="s">
        <v>596</v>
      </c>
      <c r="Z580" s="4" t="s">
        <v>596</v>
      </c>
      <c r="AA580" s="4" t="s">
        <v>596</v>
      </c>
      <c r="AB580" s="4" t="s">
        <v>596</v>
      </c>
      <c r="AC580" s="4" t="s">
        <v>596</v>
      </c>
      <c r="AD580" s="4" t="s">
        <v>596</v>
      </c>
      <c r="AE580" s="4" t="s">
        <v>596</v>
      </c>
      <c r="AF580" s="4" t="s">
        <v>596</v>
      </c>
    </row>
    <row r="581" spans="1:32">
      <c r="A581" s="5" t="str">
        <f>VLOOKUP(F581,[1]仓库信息!C:H,6,FALSE)</f>
        <v>贵阳</v>
      </c>
      <c r="B581" s="6">
        <v>43756</v>
      </c>
      <c r="C581" s="4" t="s">
        <v>1322</v>
      </c>
      <c r="D581" s="4" t="s">
        <v>1323</v>
      </c>
      <c r="E581" s="4" t="s">
        <v>1324</v>
      </c>
      <c r="F581" s="4" t="s">
        <v>680</v>
      </c>
      <c r="G581" s="4" t="s">
        <v>1325</v>
      </c>
      <c r="H581" s="4" t="s">
        <v>1326</v>
      </c>
      <c r="I581" s="4" t="s">
        <v>681</v>
      </c>
      <c r="J581" s="4" t="s">
        <v>590</v>
      </c>
      <c r="K581" s="4" t="s">
        <v>669</v>
      </c>
      <c r="L581" s="4" t="s">
        <v>669</v>
      </c>
      <c r="M581" s="4" t="s">
        <v>596</v>
      </c>
      <c r="N581" s="4" t="s">
        <v>685</v>
      </c>
      <c r="O581" s="4" t="s">
        <v>685</v>
      </c>
      <c r="P581" s="4" t="s">
        <v>596</v>
      </c>
      <c r="Q581" s="4" t="s">
        <v>596</v>
      </c>
      <c r="R581" s="8">
        <v>1</v>
      </c>
      <c r="S581" s="4" t="s">
        <v>596</v>
      </c>
      <c r="T581" s="4" t="s">
        <v>596</v>
      </c>
      <c r="U581" s="4" t="s">
        <v>596</v>
      </c>
      <c r="V581" s="4" t="s">
        <v>596</v>
      </c>
      <c r="W581" s="4" t="s">
        <v>596</v>
      </c>
      <c r="X581" s="4" t="s">
        <v>596</v>
      </c>
      <c r="Y581" s="4" t="s">
        <v>596</v>
      </c>
      <c r="Z581" s="4" t="s">
        <v>596</v>
      </c>
      <c r="AA581" s="4" t="s">
        <v>596</v>
      </c>
      <c r="AB581" s="4" t="s">
        <v>596</v>
      </c>
      <c r="AC581" s="4" t="s">
        <v>596</v>
      </c>
      <c r="AD581" s="4" t="s">
        <v>596</v>
      </c>
      <c r="AE581" s="4" t="s">
        <v>596</v>
      </c>
      <c r="AF581" s="4" t="s">
        <v>596</v>
      </c>
    </row>
    <row r="582" spans="1:32">
      <c r="A582" s="5" t="str">
        <f>VLOOKUP(F582,[1]仓库信息!C:H,6,FALSE)</f>
        <v>沈阳</v>
      </c>
      <c r="B582" s="6">
        <v>43756</v>
      </c>
      <c r="C582" s="4" t="s">
        <v>1322</v>
      </c>
      <c r="D582" s="4" t="s">
        <v>1323</v>
      </c>
      <c r="E582" s="4" t="s">
        <v>1324</v>
      </c>
      <c r="F582" s="4" t="s">
        <v>635</v>
      </c>
      <c r="G582" s="4" t="s">
        <v>1325</v>
      </c>
      <c r="H582" s="4" t="s">
        <v>1326</v>
      </c>
      <c r="I582" s="4" t="s">
        <v>636</v>
      </c>
      <c r="J582" s="4" t="s">
        <v>590</v>
      </c>
      <c r="K582" s="4" t="s">
        <v>827</v>
      </c>
      <c r="L582" s="4" t="s">
        <v>1149</v>
      </c>
      <c r="M582" s="4" t="s">
        <v>682</v>
      </c>
      <c r="N582" s="4" t="s">
        <v>591</v>
      </c>
      <c r="O582" s="4" t="s">
        <v>594</v>
      </c>
      <c r="P582" s="4" t="s">
        <v>638</v>
      </c>
      <c r="Q582" s="4" t="s">
        <v>596</v>
      </c>
      <c r="R582" s="8">
        <v>2</v>
      </c>
      <c r="S582" s="4" t="s">
        <v>596</v>
      </c>
      <c r="T582" s="4" t="s">
        <v>596</v>
      </c>
      <c r="U582" s="4" t="s">
        <v>596</v>
      </c>
      <c r="V582" s="4" t="s">
        <v>596</v>
      </c>
      <c r="W582" s="4" t="s">
        <v>596</v>
      </c>
      <c r="X582" s="4" t="s">
        <v>596</v>
      </c>
      <c r="Y582" s="4" t="s">
        <v>596</v>
      </c>
      <c r="Z582" s="4" t="s">
        <v>596</v>
      </c>
      <c r="AA582" s="4" t="s">
        <v>604</v>
      </c>
      <c r="AB582" s="4" t="s">
        <v>596</v>
      </c>
      <c r="AC582" s="4" t="s">
        <v>596</v>
      </c>
      <c r="AD582" s="4" t="s">
        <v>596</v>
      </c>
      <c r="AE582" s="4" t="s">
        <v>596</v>
      </c>
      <c r="AF582" s="4" t="s">
        <v>596</v>
      </c>
    </row>
    <row r="583" spans="1:32">
      <c r="A583" s="5" t="str">
        <f>VLOOKUP(F583,[1]仓库信息!C:H,6,FALSE)</f>
        <v>北京</v>
      </c>
      <c r="B583" s="6">
        <v>43756</v>
      </c>
      <c r="C583" s="4" t="s">
        <v>1322</v>
      </c>
      <c r="D583" s="4" t="s">
        <v>1323</v>
      </c>
      <c r="E583" s="4" t="s">
        <v>1324</v>
      </c>
      <c r="F583" s="4" t="s">
        <v>656</v>
      </c>
      <c r="G583" s="4" t="s">
        <v>1325</v>
      </c>
      <c r="H583" s="4" t="s">
        <v>1326</v>
      </c>
      <c r="I583" s="4" t="s">
        <v>657</v>
      </c>
      <c r="J583" s="4" t="s">
        <v>590</v>
      </c>
      <c r="K583" s="4" t="s">
        <v>723</v>
      </c>
      <c r="L583" s="4" t="s">
        <v>723</v>
      </c>
      <c r="M583" s="4" t="s">
        <v>596</v>
      </c>
      <c r="N583" s="4" t="s">
        <v>715</v>
      </c>
      <c r="O583" s="4" t="s">
        <v>715</v>
      </c>
      <c r="P583" s="4" t="s">
        <v>596</v>
      </c>
      <c r="Q583" s="4" t="s">
        <v>596</v>
      </c>
      <c r="R583" s="8">
        <v>1</v>
      </c>
      <c r="S583" s="4" t="s">
        <v>596</v>
      </c>
      <c r="T583" s="4" t="s">
        <v>596</v>
      </c>
      <c r="U583" s="4" t="s">
        <v>596</v>
      </c>
      <c r="V583" s="4" t="s">
        <v>596</v>
      </c>
      <c r="W583" s="4" t="s">
        <v>596</v>
      </c>
      <c r="X583" s="4" t="s">
        <v>596</v>
      </c>
      <c r="Y583" s="4" t="s">
        <v>596</v>
      </c>
      <c r="Z583" s="4" t="s">
        <v>596</v>
      </c>
      <c r="AA583" s="4" t="s">
        <v>596</v>
      </c>
      <c r="AB583" s="4" t="s">
        <v>596</v>
      </c>
      <c r="AC583" s="4" t="s">
        <v>596</v>
      </c>
      <c r="AD583" s="4" t="s">
        <v>596</v>
      </c>
      <c r="AE583" s="4" t="s">
        <v>596</v>
      </c>
      <c r="AF583" s="4" t="s">
        <v>596</v>
      </c>
    </row>
    <row r="584" spans="1:32">
      <c r="A584" s="5" t="str">
        <f>VLOOKUP(F584,[1]仓库信息!C:H,6,FALSE)</f>
        <v>嘉兴</v>
      </c>
      <c r="B584" s="6">
        <v>43756</v>
      </c>
      <c r="C584" s="4" t="s">
        <v>1322</v>
      </c>
      <c r="D584" s="4" t="s">
        <v>1323</v>
      </c>
      <c r="E584" s="4" t="s">
        <v>1324</v>
      </c>
      <c r="F584" s="4" t="s">
        <v>739</v>
      </c>
      <c r="G584" s="4" t="s">
        <v>1325</v>
      </c>
      <c r="H584" s="4" t="s">
        <v>1326</v>
      </c>
      <c r="I584" s="4" t="s">
        <v>740</v>
      </c>
      <c r="J584" s="4" t="s">
        <v>590</v>
      </c>
      <c r="K584" s="4" t="s">
        <v>1139</v>
      </c>
      <c r="L584" s="4" t="s">
        <v>1139</v>
      </c>
      <c r="M584" s="4" t="s">
        <v>596</v>
      </c>
      <c r="N584" s="4" t="s">
        <v>1227</v>
      </c>
      <c r="O584" s="4" t="s">
        <v>1227</v>
      </c>
      <c r="P584" s="4" t="s">
        <v>596</v>
      </c>
      <c r="Q584" s="4" t="s">
        <v>596</v>
      </c>
      <c r="R584" s="8">
        <v>2</v>
      </c>
      <c r="S584" s="4" t="s">
        <v>596</v>
      </c>
      <c r="T584" s="4" t="s">
        <v>596</v>
      </c>
      <c r="U584" s="4" t="s">
        <v>596</v>
      </c>
      <c r="V584" s="4" t="s">
        <v>596</v>
      </c>
      <c r="W584" s="4" t="s">
        <v>596</v>
      </c>
      <c r="X584" s="4" t="s">
        <v>596</v>
      </c>
      <c r="Y584" s="4" t="s">
        <v>596</v>
      </c>
      <c r="Z584" s="4" t="s">
        <v>596</v>
      </c>
      <c r="AA584" s="4" t="s">
        <v>596</v>
      </c>
      <c r="AB584" s="4" t="s">
        <v>596</v>
      </c>
      <c r="AC584" s="4" t="s">
        <v>596</v>
      </c>
      <c r="AD584" s="4" t="s">
        <v>596</v>
      </c>
      <c r="AE584" s="4" t="s">
        <v>596</v>
      </c>
      <c r="AF584" s="4" t="s">
        <v>596</v>
      </c>
    </row>
    <row r="585" spans="1:32">
      <c r="A585" s="5" t="str">
        <f>VLOOKUP(F585,[1]仓库信息!C:H,6,FALSE)</f>
        <v>金华</v>
      </c>
      <c r="B585" s="6">
        <v>43756</v>
      </c>
      <c r="C585" s="4" t="s">
        <v>1322</v>
      </c>
      <c r="D585" s="4" t="s">
        <v>1323</v>
      </c>
      <c r="E585" s="4" t="s">
        <v>1324</v>
      </c>
      <c r="F585" s="4" t="s">
        <v>688</v>
      </c>
      <c r="G585" s="4" t="s">
        <v>1325</v>
      </c>
      <c r="H585" s="4" t="s">
        <v>1326</v>
      </c>
      <c r="I585" s="4" t="s">
        <v>689</v>
      </c>
      <c r="J585" s="4" t="s">
        <v>590</v>
      </c>
      <c r="K585" s="4" t="s">
        <v>1152</v>
      </c>
      <c r="L585" s="4" t="s">
        <v>1152</v>
      </c>
      <c r="M585" s="4" t="s">
        <v>596</v>
      </c>
      <c r="N585" s="4" t="s">
        <v>1328</v>
      </c>
      <c r="O585" s="4" t="s">
        <v>1328</v>
      </c>
      <c r="P585" s="4" t="s">
        <v>596</v>
      </c>
      <c r="Q585" s="4" t="s">
        <v>596</v>
      </c>
      <c r="R585" s="8">
        <v>1</v>
      </c>
      <c r="S585" s="4" t="s">
        <v>596</v>
      </c>
      <c r="T585" s="4" t="s">
        <v>596</v>
      </c>
      <c r="U585" s="4" t="s">
        <v>596</v>
      </c>
      <c r="V585" s="4" t="s">
        <v>596</v>
      </c>
      <c r="W585" s="4" t="s">
        <v>596</v>
      </c>
      <c r="X585" s="4" t="s">
        <v>596</v>
      </c>
      <c r="Y585" s="4" t="s">
        <v>596</v>
      </c>
      <c r="Z585" s="4" t="s">
        <v>596</v>
      </c>
      <c r="AA585" s="4" t="s">
        <v>596</v>
      </c>
      <c r="AB585" s="4" t="s">
        <v>596</v>
      </c>
      <c r="AC585" s="4" t="s">
        <v>596</v>
      </c>
      <c r="AD585" s="4" t="s">
        <v>596</v>
      </c>
      <c r="AE585" s="4" t="s">
        <v>596</v>
      </c>
      <c r="AF585" s="4" t="s">
        <v>596</v>
      </c>
    </row>
    <row r="586" spans="1:32">
      <c r="A586" s="5" t="str">
        <f>VLOOKUP(F586,[1]仓库信息!C:H,6,FALSE)</f>
        <v>青岛</v>
      </c>
      <c r="B586" s="6">
        <v>43756</v>
      </c>
      <c r="C586" s="4" t="s">
        <v>1322</v>
      </c>
      <c r="D586" s="4" t="s">
        <v>1323</v>
      </c>
      <c r="E586" s="4" t="s">
        <v>1324</v>
      </c>
      <c r="F586" s="4" t="s">
        <v>659</v>
      </c>
      <c r="G586" s="4" t="s">
        <v>1325</v>
      </c>
      <c r="H586" s="4" t="s">
        <v>1326</v>
      </c>
      <c r="I586" s="4" t="s">
        <v>660</v>
      </c>
      <c r="J586" s="4" t="s">
        <v>590</v>
      </c>
      <c r="K586" s="4" t="s">
        <v>792</v>
      </c>
      <c r="L586" s="4" t="s">
        <v>754</v>
      </c>
      <c r="M586" s="4" t="s">
        <v>638</v>
      </c>
      <c r="N586" s="4" t="s">
        <v>755</v>
      </c>
      <c r="O586" s="4" t="s">
        <v>755</v>
      </c>
      <c r="P586" s="4" t="s">
        <v>596</v>
      </c>
      <c r="Q586" s="4" t="s">
        <v>596</v>
      </c>
      <c r="R586" s="8">
        <v>2</v>
      </c>
      <c r="S586" s="4" t="s">
        <v>596</v>
      </c>
      <c r="T586" s="4" t="s">
        <v>596</v>
      </c>
      <c r="U586" s="4" t="s">
        <v>596</v>
      </c>
      <c r="V586" s="4" t="s">
        <v>596</v>
      </c>
      <c r="W586" s="4" t="s">
        <v>596</v>
      </c>
      <c r="X586" s="4" t="s">
        <v>596</v>
      </c>
      <c r="Y586" s="4" t="s">
        <v>596</v>
      </c>
      <c r="Z586" s="4" t="s">
        <v>596</v>
      </c>
      <c r="AA586" s="4" t="s">
        <v>638</v>
      </c>
      <c r="AB586" s="4" t="s">
        <v>596</v>
      </c>
      <c r="AC586" s="4" t="s">
        <v>596</v>
      </c>
      <c r="AD586" s="4" t="s">
        <v>596</v>
      </c>
      <c r="AE586" s="4" t="s">
        <v>596</v>
      </c>
      <c r="AF586" s="4" t="s">
        <v>596</v>
      </c>
    </row>
    <row r="587" spans="1:32">
      <c r="A587" s="5" t="str">
        <f>VLOOKUP(F587,[1]仓库信息!C:H,6,FALSE)</f>
        <v>无锡</v>
      </c>
      <c r="B587" s="6">
        <v>43756</v>
      </c>
      <c r="C587" s="4" t="s">
        <v>1322</v>
      </c>
      <c r="D587" s="4" t="s">
        <v>1323</v>
      </c>
      <c r="E587" s="4" t="s">
        <v>1324</v>
      </c>
      <c r="F587" s="4" t="s">
        <v>692</v>
      </c>
      <c r="G587" s="4" t="s">
        <v>1325</v>
      </c>
      <c r="H587" s="4" t="s">
        <v>1326</v>
      </c>
      <c r="I587" s="4" t="s">
        <v>693</v>
      </c>
      <c r="J587" s="4" t="s">
        <v>590</v>
      </c>
      <c r="K587" s="4" t="s">
        <v>620</v>
      </c>
      <c r="L587" s="4" t="s">
        <v>1225</v>
      </c>
      <c r="M587" s="4" t="s">
        <v>658</v>
      </c>
      <c r="N587" s="4" t="s">
        <v>623</v>
      </c>
      <c r="O587" s="4" t="s">
        <v>1149</v>
      </c>
      <c r="P587" s="4" t="s">
        <v>658</v>
      </c>
      <c r="Q587" s="4" t="s">
        <v>596</v>
      </c>
      <c r="R587" s="8">
        <v>1</v>
      </c>
      <c r="S587" s="4" t="s">
        <v>596</v>
      </c>
      <c r="T587" s="4" t="s">
        <v>596</v>
      </c>
      <c r="U587" s="4" t="s">
        <v>596</v>
      </c>
      <c r="V587" s="4" t="s">
        <v>596</v>
      </c>
      <c r="W587" s="4" t="s">
        <v>596</v>
      </c>
      <c r="X587" s="4" t="s">
        <v>596</v>
      </c>
      <c r="Y587" s="4" t="s">
        <v>596</v>
      </c>
      <c r="Z587" s="4" t="s">
        <v>596</v>
      </c>
      <c r="AA587" s="4" t="s">
        <v>596</v>
      </c>
      <c r="AB587" s="4" t="s">
        <v>596</v>
      </c>
      <c r="AC587" s="4" t="s">
        <v>596</v>
      </c>
      <c r="AD587" s="4" t="s">
        <v>596</v>
      </c>
      <c r="AE587" s="4" t="s">
        <v>596</v>
      </c>
      <c r="AF587" s="4" t="s">
        <v>596</v>
      </c>
    </row>
    <row r="588" spans="1:32">
      <c r="A588" s="5" t="str">
        <f>VLOOKUP(F588,[1]仓库信息!C:H,6,FALSE)</f>
        <v>西安</v>
      </c>
      <c r="B588" s="6">
        <v>43756</v>
      </c>
      <c r="C588" s="4" t="s">
        <v>1322</v>
      </c>
      <c r="D588" s="4" t="s">
        <v>1323</v>
      </c>
      <c r="E588" s="4" t="s">
        <v>1324</v>
      </c>
      <c r="F588" s="4" t="s">
        <v>694</v>
      </c>
      <c r="G588" s="4" t="s">
        <v>1325</v>
      </c>
      <c r="H588" s="4" t="s">
        <v>1326</v>
      </c>
      <c r="I588" s="4" t="s">
        <v>695</v>
      </c>
      <c r="J588" s="4" t="s">
        <v>590</v>
      </c>
      <c r="K588" s="4" t="s">
        <v>801</v>
      </c>
      <c r="L588" s="4" t="s">
        <v>801</v>
      </c>
      <c r="M588" s="4" t="s">
        <v>596</v>
      </c>
      <c r="N588" s="4" t="s">
        <v>608</v>
      </c>
      <c r="O588" s="4" t="s">
        <v>608</v>
      </c>
      <c r="P588" s="4" t="s">
        <v>596</v>
      </c>
      <c r="Q588" s="4" t="s">
        <v>596</v>
      </c>
      <c r="R588" s="8">
        <v>2</v>
      </c>
      <c r="S588" s="4" t="s">
        <v>596</v>
      </c>
      <c r="T588" s="4" t="s">
        <v>596</v>
      </c>
      <c r="U588" s="4" t="s">
        <v>596</v>
      </c>
      <c r="V588" s="4" t="s">
        <v>596</v>
      </c>
      <c r="W588" s="4" t="s">
        <v>596</v>
      </c>
      <c r="X588" s="4" t="s">
        <v>596</v>
      </c>
      <c r="Y588" s="4" t="s">
        <v>596</v>
      </c>
      <c r="Z588" s="4" t="s">
        <v>596</v>
      </c>
      <c r="AA588" s="4" t="s">
        <v>596</v>
      </c>
      <c r="AB588" s="4" t="s">
        <v>596</v>
      </c>
      <c r="AC588" s="4" t="s">
        <v>596</v>
      </c>
      <c r="AD588" s="4" t="s">
        <v>596</v>
      </c>
      <c r="AE588" s="4" t="s">
        <v>596</v>
      </c>
      <c r="AF588" s="4" t="s">
        <v>596</v>
      </c>
    </row>
    <row r="589" spans="1:32">
      <c r="A589" s="5" t="str">
        <f>VLOOKUP(F589,[1]仓库信息!C:H,6,FALSE)</f>
        <v>郑州</v>
      </c>
      <c r="B589" s="6">
        <v>43756</v>
      </c>
      <c r="C589" s="4" t="s">
        <v>1329</v>
      </c>
      <c r="D589" s="4" t="s">
        <v>1330</v>
      </c>
      <c r="E589" s="4" t="s">
        <v>1331</v>
      </c>
      <c r="F589" s="4" t="s">
        <v>676</v>
      </c>
      <c r="G589" s="4" t="s">
        <v>1332</v>
      </c>
      <c r="H589" s="4" t="s">
        <v>1333</v>
      </c>
      <c r="I589" s="4" t="s">
        <v>677</v>
      </c>
      <c r="J589" s="4" t="s">
        <v>590</v>
      </c>
      <c r="K589" s="4" t="s">
        <v>742</v>
      </c>
      <c r="L589" s="4" t="s">
        <v>742</v>
      </c>
      <c r="M589" s="4" t="s">
        <v>596</v>
      </c>
      <c r="N589" s="4" t="s">
        <v>626</v>
      </c>
      <c r="O589" s="4" t="s">
        <v>626</v>
      </c>
      <c r="P589" s="4" t="s">
        <v>596</v>
      </c>
      <c r="Q589" s="4" t="s">
        <v>596</v>
      </c>
      <c r="R589" s="8">
        <v>3</v>
      </c>
      <c r="S589" s="4" t="s">
        <v>596</v>
      </c>
      <c r="T589" s="4" t="s">
        <v>596</v>
      </c>
      <c r="U589" s="4" t="s">
        <v>596</v>
      </c>
      <c r="V589" s="4" t="s">
        <v>596</v>
      </c>
      <c r="W589" s="4" t="s">
        <v>596</v>
      </c>
      <c r="X589" s="4" t="s">
        <v>596</v>
      </c>
      <c r="Y589" s="4" t="s">
        <v>596</v>
      </c>
      <c r="Z589" s="4" t="s">
        <v>596</v>
      </c>
      <c r="AA589" s="4" t="s">
        <v>596</v>
      </c>
      <c r="AB589" s="4" t="s">
        <v>596</v>
      </c>
      <c r="AC589" s="4" t="s">
        <v>596</v>
      </c>
      <c r="AD589" s="4" t="s">
        <v>596</v>
      </c>
      <c r="AE589" s="4" t="s">
        <v>596</v>
      </c>
      <c r="AF589" s="4" t="s">
        <v>596</v>
      </c>
    </row>
    <row r="590" spans="1:32">
      <c r="A590" s="5" t="str">
        <f>VLOOKUP(F590,[1]仓库信息!C:H,6,FALSE)</f>
        <v>长沙</v>
      </c>
      <c r="B590" s="6">
        <v>43756</v>
      </c>
      <c r="C590" s="4" t="s">
        <v>1329</v>
      </c>
      <c r="D590" s="4" t="s">
        <v>1330</v>
      </c>
      <c r="E590" s="4" t="s">
        <v>1331</v>
      </c>
      <c r="F590" s="4" t="s">
        <v>606</v>
      </c>
      <c r="G590" s="4" t="s">
        <v>1332</v>
      </c>
      <c r="H590" s="4" t="s">
        <v>1333</v>
      </c>
      <c r="I590" s="4" t="s">
        <v>607</v>
      </c>
      <c r="J590" s="4" t="s">
        <v>590</v>
      </c>
      <c r="K590" s="4" t="s">
        <v>646</v>
      </c>
      <c r="L590" s="4" t="s">
        <v>646</v>
      </c>
      <c r="M590" s="4" t="s">
        <v>596</v>
      </c>
      <c r="N590" s="4" t="s">
        <v>648</v>
      </c>
      <c r="O590" s="4" t="s">
        <v>648</v>
      </c>
      <c r="P590" s="4" t="s">
        <v>596</v>
      </c>
      <c r="Q590" s="4" t="s">
        <v>596</v>
      </c>
      <c r="R590" s="8">
        <v>2</v>
      </c>
      <c r="S590" s="4" t="s">
        <v>596</v>
      </c>
      <c r="T590" s="4" t="s">
        <v>596</v>
      </c>
      <c r="U590" s="4" t="s">
        <v>596</v>
      </c>
      <c r="V590" s="4" t="s">
        <v>596</v>
      </c>
      <c r="W590" s="4" t="s">
        <v>596</v>
      </c>
      <c r="X590" s="4" t="s">
        <v>596</v>
      </c>
      <c r="Y590" s="4" t="s">
        <v>596</v>
      </c>
      <c r="Z590" s="4" t="s">
        <v>596</v>
      </c>
      <c r="AA590" s="4" t="s">
        <v>596</v>
      </c>
      <c r="AB590" s="4" t="s">
        <v>596</v>
      </c>
      <c r="AC590" s="4" t="s">
        <v>596</v>
      </c>
      <c r="AD590" s="4" t="s">
        <v>596</v>
      </c>
      <c r="AE590" s="4" t="s">
        <v>596</v>
      </c>
      <c r="AF590" s="4" t="s">
        <v>596</v>
      </c>
    </row>
    <row r="591" spans="1:32">
      <c r="A591" s="5" t="str">
        <f>VLOOKUP(F591,[1]仓库信息!C:H,6,FALSE)</f>
        <v>成都2</v>
      </c>
      <c r="B591" s="6">
        <v>43756</v>
      </c>
      <c r="C591" s="4" t="s">
        <v>1329</v>
      </c>
      <c r="D591" s="4" t="s">
        <v>1330</v>
      </c>
      <c r="E591" s="4" t="s">
        <v>1331</v>
      </c>
      <c r="F591" s="4" t="s">
        <v>610</v>
      </c>
      <c r="G591" s="4" t="s">
        <v>1332</v>
      </c>
      <c r="H591" s="4" t="s">
        <v>1333</v>
      </c>
      <c r="I591" s="4" t="s">
        <v>611</v>
      </c>
      <c r="J591" s="4" t="s">
        <v>590</v>
      </c>
      <c r="K591" s="4" t="s">
        <v>646</v>
      </c>
      <c r="L591" s="4" t="s">
        <v>646</v>
      </c>
      <c r="M591" s="4" t="s">
        <v>596</v>
      </c>
      <c r="N591" s="4" t="s">
        <v>648</v>
      </c>
      <c r="O591" s="4" t="s">
        <v>648</v>
      </c>
      <c r="P591" s="4" t="s">
        <v>596</v>
      </c>
      <c r="Q591" s="4" t="s">
        <v>596</v>
      </c>
      <c r="R591" s="8">
        <v>2</v>
      </c>
      <c r="S591" s="4" t="s">
        <v>596</v>
      </c>
      <c r="T591" s="4" t="s">
        <v>596</v>
      </c>
      <c r="U591" s="4" t="s">
        <v>596</v>
      </c>
      <c r="V591" s="4" t="s">
        <v>596</v>
      </c>
      <c r="W591" s="4" t="s">
        <v>593</v>
      </c>
      <c r="X591" s="4" t="s">
        <v>596</v>
      </c>
      <c r="Y591" s="4" t="s">
        <v>596</v>
      </c>
      <c r="Z591" s="4" t="s">
        <v>596</v>
      </c>
      <c r="AA591" s="4" t="s">
        <v>596</v>
      </c>
      <c r="AB591" s="4" t="s">
        <v>596</v>
      </c>
      <c r="AC591" s="4" t="s">
        <v>596</v>
      </c>
      <c r="AD591" s="4" t="s">
        <v>596</v>
      </c>
      <c r="AE591" s="4" t="s">
        <v>596</v>
      </c>
      <c r="AF591" s="4" t="s">
        <v>596</v>
      </c>
    </row>
    <row r="592" spans="1:32">
      <c r="A592" s="5" t="str">
        <f>VLOOKUP(F592,[1]仓库信息!C:H,6,FALSE)</f>
        <v>惠州</v>
      </c>
      <c r="B592" s="6">
        <v>43756</v>
      </c>
      <c r="C592" s="4" t="s">
        <v>1329</v>
      </c>
      <c r="D592" s="4" t="s">
        <v>1330</v>
      </c>
      <c r="E592" s="4" t="s">
        <v>1331</v>
      </c>
      <c r="F592" s="4" t="s">
        <v>618</v>
      </c>
      <c r="G592" s="4" t="s">
        <v>1332</v>
      </c>
      <c r="H592" s="4" t="s">
        <v>1333</v>
      </c>
      <c r="I592" s="4" t="s">
        <v>619</v>
      </c>
      <c r="J592" s="4" t="s">
        <v>590</v>
      </c>
      <c r="K592" s="4" t="s">
        <v>731</v>
      </c>
      <c r="L592" s="4" t="s">
        <v>743</v>
      </c>
      <c r="M592" s="4" t="s">
        <v>682</v>
      </c>
      <c r="N592" s="4" t="s">
        <v>811</v>
      </c>
      <c r="O592" s="4" t="s">
        <v>733</v>
      </c>
      <c r="P592" s="4" t="s">
        <v>682</v>
      </c>
      <c r="Q592" s="4" t="s">
        <v>596</v>
      </c>
      <c r="R592" s="8">
        <v>1</v>
      </c>
      <c r="S592" s="4" t="s">
        <v>596</v>
      </c>
      <c r="T592" s="4" t="s">
        <v>596</v>
      </c>
      <c r="U592" s="4" t="s">
        <v>596</v>
      </c>
      <c r="V592" s="4" t="s">
        <v>596</v>
      </c>
      <c r="W592" s="4" t="s">
        <v>596</v>
      </c>
      <c r="X592" s="4" t="s">
        <v>596</v>
      </c>
      <c r="Y592" s="4" t="s">
        <v>596</v>
      </c>
      <c r="Z592" s="4" t="s">
        <v>596</v>
      </c>
      <c r="AA592" s="4" t="s">
        <v>596</v>
      </c>
      <c r="AB592" s="4" t="s">
        <v>596</v>
      </c>
      <c r="AC592" s="4" t="s">
        <v>596</v>
      </c>
      <c r="AD592" s="4" t="s">
        <v>596</v>
      </c>
      <c r="AE592" s="4" t="s">
        <v>596</v>
      </c>
      <c r="AF592" s="4" t="s">
        <v>596</v>
      </c>
    </row>
    <row r="593" spans="1:32">
      <c r="A593" s="5" t="str">
        <f>VLOOKUP(F593,[1]仓库信息!C:H,6,FALSE)</f>
        <v>贵阳</v>
      </c>
      <c r="B593" s="6">
        <v>43756</v>
      </c>
      <c r="C593" s="4" t="s">
        <v>1329</v>
      </c>
      <c r="D593" s="4" t="s">
        <v>1330</v>
      </c>
      <c r="E593" s="4" t="s">
        <v>1331</v>
      </c>
      <c r="F593" s="4" t="s">
        <v>680</v>
      </c>
      <c r="G593" s="4" t="s">
        <v>1332</v>
      </c>
      <c r="H593" s="4" t="s">
        <v>1333</v>
      </c>
      <c r="I593" s="4" t="s">
        <v>681</v>
      </c>
      <c r="J593" s="4" t="s">
        <v>590</v>
      </c>
      <c r="K593" s="4" t="s">
        <v>658</v>
      </c>
      <c r="L593" s="4" t="s">
        <v>658</v>
      </c>
      <c r="M593" s="4" t="s">
        <v>596</v>
      </c>
      <c r="N593" s="4" t="s">
        <v>682</v>
      </c>
      <c r="O593" s="4" t="s">
        <v>682</v>
      </c>
      <c r="P593" s="4" t="s">
        <v>596</v>
      </c>
      <c r="Q593" s="4" t="s">
        <v>596</v>
      </c>
      <c r="R593" s="8">
        <v>1</v>
      </c>
      <c r="S593" s="4" t="s">
        <v>596</v>
      </c>
      <c r="T593" s="4" t="s">
        <v>596</v>
      </c>
      <c r="U593" s="4" t="s">
        <v>596</v>
      </c>
      <c r="V593" s="4" t="s">
        <v>596</v>
      </c>
      <c r="W593" s="4" t="s">
        <v>593</v>
      </c>
      <c r="X593" s="4" t="s">
        <v>596</v>
      </c>
      <c r="Y593" s="4" t="s">
        <v>596</v>
      </c>
      <c r="Z593" s="4" t="s">
        <v>596</v>
      </c>
      <c r="AA593" s="4" t="s">
        <v>596</v>
      </c>
      <c r="AB593" s="4" t="s">
        <v>596</v>
      </c>
      <c r="AC593" s="4" t="s">
        <v>596</v>
      </c>
      <c r="AD593" s="4" t="s">
        <v>596</v>
      </c>
      <c r="AE593" s="4" t="s">
        <v>596</v>
      </c>
      <c r="AF593" s="4" t="s">
        <v>596</v>
      </c>
    </row>
    <row r="594" spans="1:32">
      <c r="A594" s="5" t="str">
        <f>VLOOKUP(F594,[1]仓库信息!C:H,6,FALSE)</f>
        <v>南宁</v>
      </c>
      <c r="B594" s="6">
        <v>43756</v>
      </c>
      <c r="C594" s="4" t="s">
        <v>1329</v>
      </c>
      <c r="D594" s="4" t="s">
        <v>1330</v>
      </c>
      <c r="E594" s="4" t="s">
        <v>1331</v>
      </c>
      <c r="F594" s="4" t="s">
        <v>633</v>
      </c>
      <c r="G594" s="4" t="s">
        <v>1332</v>
      </c>
      <c r="H594" s="4" t="s">
        <v>1333</v>
      </c>
      <c r="I594" s="4" t="s">
        <v>634</v>
      </c>
      <c r="J594" s="4" t="s">
        <v>590</v>
      </c>
      <c r="K594" s="4" t="s">
        <v>648</v>
      </c>
      <c r="L594" s="4" t="s">
        <v>648</v>
      </c>
      <c r="M594" s="4" t="s">
        <v>596</v>
      </c>
      <c r="N594" s="4" t="s">
        <v>601</v>
      </c>
      <c r="O594" s="4" t="s">
        <v>601</v>
      </c>
      <c r="P594" s="4" t="s">
        <v>596</v>
      </c>
      <c r="Q594" s="4" t="s">
        <v>596</v>
      </c>
      <c r="R594" s="8">
        <v>2</v>
      </c>
      <c r="S594" s="4" t="s">
        <v>596</v>
      </c>
      <c r="T594" s="4" t="s">
        <v>596</v>
      </c>
      <c r="U594" s="4" t="s">
        <v>596</v>
      </c>
      <c r="V594" s="4" t="s">
        <v>596</v>
      </c>
      <c r="W594" s="4" t="s">
        <v>593</v>
      </c>
      <c r="X594" s="4" t="s">
        <v>596</v>
      </c>
      <c r="Y594" s="4" t="s">
        <v>596</v>
      </c>
      <c r="Z594" s="4" t="s">
        <v>596</v>
      </c>
      <c r="AA594" s="4" t="s">
        <v>596</v>
      </c>
      <c r="AB594" s="4" t="s">
        <v>596</v>
      </c>
      <c r="AC594" s="4" t="s">
        <v>596</v>
      </c>
      <c r="AD594" s="4" t="s">
        <v>596</v>
      </c>
      <c r="AE594" s="4" t="s">
        <v>596</v>
      </c>
      <c r="AF594" s="4" t="s">
        <v>596</v>
      </c>
    </row>
    <row r="595" spans="1:32">
      <c r="A595" s="5" t="str">
        <f>VLOOKUP(F595,[1]仓库信息!C:H,6,FALSE)</f>
        <v>北京</v>
      </c>
      <c r="B595" s="6">
        <v>43756</v>
      </c>
      <c r="C595" s="4" t="s">
        <v>1329</v>
      </c>
      <c r="D595" s="4" t="s">
        <v>1330</v>
      </c>
      <c r="E595" s="4" t="s">
        <v>1331</v>
      </c>
      <c r="F595" s="4" t="s">
        <v>656</v>
      </c>
      <c r="G595" s="4" t="s">
        <v>1332</v>
      </c>
      <c r="H595" s="4" t="s">
        <v>1333</v>
      </c>
      <c r="I595" s="4" t="s">
        <v>657</v>
      </c>
      <c r="J595" s="4" t="s">
        <v>590</v>
      </c>
      <c r="K595" s="4" t="s">
        <v>755</v>
      </c>
      <c r="L595" s="4" t="s">
        <v>755</v>
      </c>
      <c r="M595" s="4" t="s">
        <v>596</v>
      </c>
      <c r="N595" s="4" t="s">
        <v>756</v>
      </c>
      <c r="O595" s="4" t="s">
        <v>756</v>
      </c>
      <c r="P595" s="4" t="s">
        <v>596</v>
      </c>
      <c r="Q595" s="4" t="s">
        <v>596</v>
      </c>
      <c r="R595" s="8">
        <v>1</v>
      </c>
      <c r="S595" s="4" t="s">
        <v>596</v>
      </c>
      <c r="T595" s="4" t="s">
        <v>596</v>
      </c>
      <c r="U595" s="4" t="s">
        <v>596</v>
      </c>
      <c r="V595" s="4" t="s">
        <v>596</v>
      </c>
      <c r="W595" s="4" t="s">
        <v>596</v>
      </c>
      <c r="X595" s="4" t="s">
        <v>596</v>
      </c>
      <c r="Y595" s="4" t="s">
        <v>596</v>
      </c>
      <c r="Z595" s="4" t="s">
        <v>596</v>
      </c>
      <c r="AA595" s="4" t="s">
        <v>596</v>
      </c>
      <c r="AB595" s="4" t="s">
        <v>596</v>
      </c>
      <c r="AC595" s="4" t="s">
        <v>596</v>
      </c>
      <c r="AD595" s="4" t="s">
        <v>596</v>
      </c>
      <c r="AE595" s="4" t="s">
        <v>596</v>
      </c>
      <c r="AF595" s="4" t="s">
        <v>596</v>
      </c>
    </row>
    <row r="596" spans="1:32">
      <c r="A596" s="5" t="str">
        <f>VLOOKUP(F596,[1]仓库信息!C:H,6,FALSE)</f>
        <v>嘉兴</v>
      </c>
      <c r="B596" s="6">
        <v>43756</v>
      </c>
      <c r="C596" s="4" t="s">
        <v>1329</v>
      </c>
      <c r="D596" s="4" t="s">
        <v>1330</v>
      </c>
      <c r="E596" s="4" t="s">
        <v>1331</v>
      </c>
      <c r="F596" s="4" t="s">
        <v>739</v>
      </c>
      <c r="G596" s="4" t="s">
        <v>1332</v>
      </c>
      <c r="H596" s="4" t="s">
        <v>1333</v>
      </c>
      <c r="I596" s="4" t="s">
        <v>740</v>
      </c>
      <c r="J596" s="4" t="s">
        <v>590</v>
      </c>
      <c r="K596" s="4" t="s">
        <v>716</v>
      </c>
      <c r="L596" s="4" t="s">
        <v>716</v>
      </c>
      <c r="M596" s="4" t="s">
        <v>596</v>
      </c>
      <c r="N596" s="4" t="s">
        <v>668</v>
      </c>
      <c r="O596" s="4" t="s">
        <v>668</v>
      </c>
      <c r="P596" s="4" t="s">
        <v>596</v>
      </c>
      <c r="Q596" s="4" t="s">
        <v>596</v>
      </c>
      <c r="R596" s="8">
        <v>2</v>
      </c>
      <c r="S596" s="4" t="s">
        <v>596</v>
      </c>
      <c r="T596" s="4" t="s">
        <v>596</v>
      </c>
      <c r="U596" s="4" t="s">
        <v>596</v>
      </c>
      <c r="V596" s="4" t="s">
        <v>596</v>
      </c>
      <c r="W596" s="4" t="s">
        <v>596</v>
      </c>
      <c r="X596" s="4" t="s">
        <v>646</v>
      </c>
      <c r="Y596" s="4" t="s">
        <v>596</v>
      </c>
      <c r="Z596" s="4" t="s">
        <v>596</v>
      </c>
      <c r="AA596" s="4" t="s">
        <v>596</v>
      </c>
      <c r="AB596" s="4" t="s">
        <v>596</v>
      </c>
      <c r="AC596" s="4" t="s">
        <v>596</v>
      </c>
      <c r="AD596" s="4" t="s">
        <v>596</v>
      </c>
      <c r="AE596" s="4" t="s">
        <v>596</v>
      </c>
      <c r="AF596" s="4" t="s">
        <v>596</v>
      </c>
    </row>
    <row r="597" spans="1:32">
      <c r="A597" s="5" t="str">
        <f>VLOOKUP(F597,[1]仓库信息!C:H,6,FALSE)</f>
        <v>金华</v>
      </c>
      <c r="B597" s="6">
        <v>43756</v>
      </c>
      <c r="C597" s="4" t="s">
        <v>1329</v>
      </c>
      <c r="D597" s="4" t="s">
        <v>1330</v>
      </c>
      <c r="E597" s="4" t="s">
        <v>1331</v>
      </c>
      <c r="F597" s="4" t="s">
        <v>688</v>
      </c>
      <c r="G597" s="4" t="s">
        <v>1332</v>
      </c>
      <c r="H597" s="4" t="s">
        <v>1333</v>
      </c>
      <c r="I597" s="4" t="s">
        <v>689</v>
      </c>
      <c r="J597" s="4" t="s">
        <v>590</v>
      </c>
      <c r="K597" s="4" t="s">
        <v>707</v>
      </c>
      <c r="L597" s="4" t="s">
        <v>708</v>
      </c>
      <c r="M597" s="4" t="s">
        <v>638</v>
      </c>
      <c r="N597" s="4" t="s">
        <v>708</v>
      </c>
      <c r="O597" s="4" t="s">
        <v>706</v>
      </c>
      <c r="P597" s="4" t="s">
        <v>638</v>
      </c>
      <c r="Q597" s="4" t="s">
        <v>596</v>
      </c>
      <c r="R597" s="8">
        <v>1</v>
      </c>
      <c r="S597" s="4" t="s">
        <v>596</v>
      </c>
      <c r="T597" s="4" t="s">
        <v>596</v>
      </c>
      <c r="U597" s="4" t="s">
        <v>596</v>
      </c>
      <c r="V597" s="4" t="s">
        <v>596</v>
      </c>
      <c r="W597" s="4" t="s">
        <v>596</v>
      </c>
      <c r="X597" s="4" t="s">
        <v>596</v>
      </c>
      <c r="Y597" s="4" t="s">
        <v>596</v>
      </c>
      <c r="Z597" s="4" t="s">
        <v>596</v>
      </c>
      <c r="AA597" s="4" t="s">
        <v>596</v>
      </c>
      <c r="AB597" s="4" t="s">
        <v>596</v>
      </c>
      <c r="AC597" s="4" t="s">
        <v>596</v>
      </c>
      <c r="AD597" s="4" t="s">
        <v>596</v>
      </c>
      <c r="AE597" s="4" t="s">
        <v>596</v>
      </c>
      <c r="AF597" s="4" t="s">
        <v>596</v>
      </c>
    </row>
    <row r="598" spans="1:32">
      <c r="A598" s="5" t="str">
        <f>VLOOKUP(F598,[1]仓库信息!C:H,6,FALSE)</f>
        <v>青岛</v>
      </c>
      <c r="B598" s="6">
        <v>43756</v>
      </c>
      <c r="C598" s="4" t="s">
        <v>1329</v>
      </c>
      <c r="D598" s="4" t="s">
        <v>1330</v>
      </c>
      <c r="E598" s="4" t="s">
        <v>1331</v>
      </c>
      <c r="F598" s="4" t="s">
        <v>659</v>
      </c>
      <c r="G598" s="4" t="s">
        <v>1332</v>
      </c>
      <c r="H598" s="4" t="s">
        <v>1333</v>
      </c>
      <c r="I598" s="4" t="s">
        <v>660</v>
      </c>
      <c r="J598" s="4" t="s">
        <v>590</v>
      </c>
      <c r="K598" s="4" t="s">
        <v>605</v>
      </c>
      <c r="L598" s="4" t="s">
        <v>593</v>
      </c>
      <c r="M598" s="4" t="s">
        <v>604</v>
      </c>
      <c r="N598" s="4" t="s">
        <v>593</v>
      </c>
      <c r="O598" s="4" t="s">
        <v>651</v>
      </c>
      <c r="P598" s="4" t="s">
        <v>638</v>
      </c>
      <c r="Q598" s="4" t="s">
        <v>596</v>
      </c>
      <c r="R598" s="8">
        <v>1</v>
      </c>
      <c r="S598" s="4" t="s">
        <v>596</v>
      </c>
      <c r="T598" s="4" t="s">
        <v>596</v>
      </c>
      <c r="U598" s="4" t="s">
        <v>596</v>
      </c>
      <c r="V598" s="4" t="s">
        <v>596</v>
      </c>
      <c r="W598" s="4" t="s">
        <v>596</v>
      </c>
      <c r="X598" s="4" t="s">
        <v>596</v>
      </c>
      <c r="Y598" s="4" t="s">
        <v>596</v>
      </c>
      <c r="Z598" s="4" t="s">
        <v>596</v>
      </c>
      <c r="AA598" s="4" t="s">
        <v>638</v>
      </c>
      <c r="AB598" s="4" t="s">
        <v>596</v>
      </c>
      <c r="AC598" s="4" t="s">
        <v>596</v>
      </c>
      <c r="AD598" s="4" t="s">
        <v>596</v>
      </c>
      <c r="AE598" s="4" t="s">
        <v>596</v>
      </c>
      <c r="AF598" s="4" t="s">
        <v>596</v>
      </c>
    </row>
    <row r="599" spans="1:32">
      <c r="A599" s="5" t="str">
        <f>VLOOKUP(F599,[1]仓库信息!C:H,6,FALSE)</f>
        <v>嘉定</v>
      </c>
      <c r="B599" s="6">
        <v>43756</v>
      </c>
      <c r="C599" s="4" t="s">
        <v>1334</v>
      </c>
      <c r="D599" s="4" t="s">
        <v>1335</v>
      </c>
      <c r="E599" s="4" t="s">
        <v>1336</v>
      </c>
      <c r="F599" s="4" t="s">
        <v>586</v>
      </c>
      <c r="G599" s="4" t="s">
        <v>1337</v>
      </c>
      <c r="H599" s="4" t="s">
        <v>1338</v>
      </c>
      <c r="I599" s="4" t="s">
        <v>589</v>
      </c>
      <c r="J599" s="4" t="s">
        <v>590</v>
      </c>
      <c r="K599" s="4" t="s">
        <v>855</v>
      </c>
      <c r="L599" s="4" t="s">
        <v>592</v>
      </c>
      <c r="M599" s="4" t="s">
        <v>708</v>
      </c>
      <c r="N599" s="4" t="s">
        <v>856</v>
      </c>
      <c r="O599" s="4" t="s">
        <v>595</v>
      </c>
      <c r="P599" s="4" t="s">
        <v>708</v>
      </c>
      <c r="Q599" s="4" t="s">
        <v>596</v>
      </c>
      <c r="R599" s="8">
        <v>1</v>
      </c>
      <c r="S599" s="4" t="s">
        <v>596</v>
      </c>
      <c r="T599" s="4" t="s">
        <v>596</v>
      </c>
      <c r="U599" s="4" t="s">
        <v>596</v>
      </c>
      <c r="V599" s="4" t="s">
        <v>596</v>
      </c>
      <c r="W599" s="4" t="s">
        <v>596</v>
      </c>
      <c r="X599" s="4" t="s">
        <v>596</v>
      </c>
      <c r="Y599" s="4" t="s">
        <v>596</v>
      </c>
      <c r="Z599" s="4" t="s">
        <v>596</v>
      </c>
      <c r="AA599" s="4" t="s">
        <v>596</v>
      </c>
      <c r="AB599" s="4" t="s">
        <v>596</v>
      </c>
      <c r="AC599" s="4" t="s">
        <v>596</v>
      </c>
      <c r="AD599" s="4" t="s">
        <v>596</v>
      </c>
      <c r="AE599" s="4" t="s">
        <v>596</v>
      </c>
      <c r="AF599" s="4" t="s">
        <v>596</v>
      </c>
    </row>
    <row r="600" spans="1:32">
      <c r="A600" s="5" t="str">
        <f>VLOOKUP(F600,[1]仓库信息!C:H,6,FALSE)</f>
        <v>广州</v>
      </c>
      <c r="B600" s="6">
        <v>43756</v>
      </c>
      <c r="C600" s="4" t="s">
        <v>1334</v>
      </c>
      <c r="D600" s="4" t="s">
        <v>1335</v>
      </c>
      <c r="E600" s="4" t="s">
        <v>1336</v>
      </c>
      <c r="F600" s="4" t="s">
        <v>597</v>
      </c>
      <c r="G600" s="4" t="s">
        <v>1337</v>
      </c>
      <c r="H600" s="4" t="s">
        <v>1338</v>
      </c>
      <c r="I600" s="4" t="s">
        <v>598</v>
      </c>
      <c r="J600" s="4" t="s">
        <v>590</v>
      </c>
      <c r="K600" s="4" t="s">
        <v>728</v>
      </c>
      <c r="L600" s="4" t="s">
        <v>600</v>
      </c>
      <c r="M600" s="4" t="s">
        <v>593</v>
      </c>
      <c r="N600" s="4" t="s">
        <v>600</v>
      </c>
      <c r="O600" s="4" t="s">
        <v>603</v>
      </c>
      <c r="P600" s="4" t="s">
        <v>638</v>
      </c>
      <c r="Q600" s="4" t="s">
        <v>596</v>
      </c>
      <c r="R600" s="8">
        <v>1</v>
      </c>
      <c r="S600" s="4" t="s">
        <v>596</v>
      </c>
      <c r="T600" s="4" t="s">
        <v>596</v>
      </c>
      <c r="U600" s="4" t="s">
        <v>596</v>
      </c>
      <c r="V600" s="4" t="s">
        <v>596</v>
      </c>
      <c r="W600" s="4" t="s">
        <v>706</v>
      </c>
      <c r="X600" s="4" t="s">
        <v>596</v>
      </c>
      <c r="Y600" s="4" t="s">
        <v>596</v>
      </c>
      <c r="Z600" s="4" t="s">
        <v>596</v>
      </c>
      <c r="AA600" s="4" t="s">
        <v>651</v>
      </c>
      <c r="AB600" s="4" t="s">
        <v>596</v>
      </c>
      <c r="AC600" s="4" t="s">
        <v>596</v>
      </c>
      <c r="AD600" s="4" t="s">
        <v>596</v>
      </c>
      <c r="AE600" s="4" t="s">
        <v>596</v>
      </c>
      <c r="AF600" s="4" t="s">
        <v>596</v>
      </c>
    </row>
    <row r="601" spans="1:32">
      <c r="A601" s="5" t="str">
        <f>VLOOKUP(F601,[1]仓库信息!C:H,6,FALSE)</f>
        <v>天津</v>
      </c>
      <c r="B601" s="6">
        <v>43756</v>
      </c>
      <c r="C601" s="4" t="s">
        <v>1334</v>
      </c>
      <c r="D601" s="4" t="s">
        <v>1335</v>
      </c>
      <c r="E601" s="4" t="s">
        <v>1336</v>
      </c>
      <c r="F601" s="4" t="s">
        <v>663</v>
      </c>
      <c r="G601" s="4" t="s">
        <v>1337</v>
      </c>
      <c r="H601" s="4" t="s">
        <v>1338</v>
      </c>
      <c r="I601" s="4" t="s">
        <v>666</v>
      </c>
      <c r="J601" s="4" t="s">
        <v>590</v>
      </c>
      <c r="K601" s="4" t="s">
        <v>801</v>
      </c>
      <c r="L601" s="4" t="s">
        <v>801</v>
      </c>
      <c r="M601" s="4" t="s">
        <v>596</v>
      </c>
      <c r="N601" s="4" t="s">
        <v>622</v>
      </c>
      <c r="O601" s="4" t="s">
        <v>622</v>
      </c>
      <c r="P601" s="4" t="s">
        <v>596</v>
      </c>
      <c r="Q601" s="4" t="s">
        <v>596</v>
      </c>
      <c r="R601" s="8">
        <v>3</v>
      </c>
      <c r="S601" s="4" t="s">
        <v>596</v>
      </c>
      <c r="T601" s="4" t="s">
        <v>596</v>
      </c>
      <c r="U601" s="4" t="s">
        <v>596</v>
      </c>
      <c r="V601" s="4" t="s">
        <v>596</v>
      </c>
      <c r="W601" s="4" t="s">
        <v>596</v>
      </c>
      <c r="X601" s="4" t="s">
        <v>596</v>
      </c>
      <c r="Y601" s="4" t="s">
        <v>596</v>
      </c>
      <c r="Z601" s="4" t="s">
        <v>596</v>
      </c>
      <c r="AA601" s="4" t="s">
        <v>596</v>
      </c>
      <c r="AB601" s="4" t="s">
        <v>596</v>
      </c>
      <c r="AC601" s="4" t="s">
        <v>596</v>
      </c>
      <c r="AD601" s="4" t="s">
        <v>596</v>
      </c>
      <c r="AE601" s="4" t="s">
        <v>596</v>
      </c>
      <c r="AF601" s="4" t="s">
        <v>596</v>
      </c>
    </row>
    <row r="602" spans="1:32">
      <c r="A602" s="5" t="str">
        <f>VLOOKUP(F602,[1]仓库信息!C:H,6,FALSE)</f>
        <v>长沙</v>
      </c>
      <c r="B602" s="6">
        <v>43756</v>
      </c>
      <c r="C602" s="4" t="s">
        <v>1334</v>
      </c>
      <c r="D602" s="4" t="s">
        <v>1335</v>
      </c>
      <c r="E602" s="4" t="s">
        <v>1336</v>
      </c>
      <c r="F602" s="4" t="s">
        <v>606</v>
      </c>
      <c r="G602" s="4" t="s">
        <v>1337</v>
      </c>
      <c r="H602" s="4" t="s">
        <v>1338</v>
      </c>
      <c r="I602" s="4" t="s">
        <v>607</v>
      </c>
      <c r="J602" s="4" t="s">
        <v>590</v>
      </c>
      <c r="K602" s="4" t="s">
        <v>675</v>
      </c>
      <c r="L602" s="4" t="s">
        <v>675</v>
      </c>
      <c r="M602" s="4" t="s">
        <v>596</v>
      </c>
      <c r="N602" s="4" t="s">
        <v>754</v>
      </c>
      <c r="O602" s="4" t="s">
        <v>754</v>
      </c>
      <c r="P602" s="4" t="s">
        <v>596</v>
      </c>
      <c r="Q602" s="4" t="s">
        <v>596</v>
      </c>
      <c r="R602" s="8">
        <v>2</v>
      </c>
      <c r="S602" s="4" t="s">
        <v>596</v>
      </c>
      <c r="T602" s="4" t="s">
        <v>596</v>
      </c>
      <c r="U602" s="4" t="s">
        <v>596</v>
      </c>
      <c r="V602" s="4" t="s">
        <v>596</v>
      </c>
      <c r="W602" s="4" t="s">
        <v>596</v>
      </c>
      <c r="X602" s="4" t="s">
        <v>596</v>
      </c>
      <c r="Y602" s="4" t="s">
        <v>596</v>
      </c>
      <c r="Z602" s="4" t="s">
        <v>596</v>
      </c>
      <c r="AA602" s="4" t="s">
        <v>596</v>
      </c>
      <c r="AB602" s="4" t="s">
        <v>596</v>
      </c>
      <c r="AC602" s="4" t="s">
        <v>596</v>
      </c>
      <c r="AD602" s="4" t="s">
        <v>596</v>
      </c>
      <c r="AE602" s="4" t="s">
        <v>596</v>
      </c>
      <c r="AF602" s="4" t="s">
        <v>596</v>
      </c>
    </row>
    <row r="603" spans="1:32">
      <c r="A603" s="5" t="str">
        <f>VLOOKUP(F603,[1]仓库信息!C:H,6,FALSE)</f>
        <v>杭州</v>
      </c>
      <c r="B603" s="6">
        <v>43756</v>
      </c>
      <c r="C603" s="4" t="s">
        <v>1334</v>
      </c>
      <c r="D603" s="4" t="s">
        <v>1335</v>
      </c>
      <c r="E603" s="4" t="s">
        <v>1336</v>
      </c>
      <c r="F603" s="4" t="s">
        <v>614</v>
      </c>
      <c r="G603" s="4" t="s">
        <v>1337</v>
      </c>
      <c r="H603" s="4" t="s">
        <v>1338</v>
      </c>
      <c r="I603" s="4" t="s">
        <v>615</v>
      </c>
      <c r="J603" s="4" t="s">
        <v>590</v>
      </c>
      <c r="K603" s="4" t="s">
        <v>811</v>
      </c>
      <c r="L603" s="4" t="s">
        <v>733</v>
      </c>
      <c r="M603" s="4" t="s">
        <v>682</v>
      </c>
      <c r="N603" s="4" t="s">
        <v>732</v>
      </c>
      <c r="O603" s="4" t="s">
        <v>734</v>
      </c>
      <c r="P603" s="4" t="s">
        <v>682</v>
      </c>
      <c r="Q603" s="4" t="s">
        <v>596</v>
      </c>
      <c r="R603" s="8">
        <v>1</v>
      </c>
      <c r="S603" s="4" t="s">
        <v>596</v>
      </c>
      <c r="T603" s="4" t="s">
        <v>596</v>
      </c>
      <c r="U603" s="4" t="s">
        <v>596</v>
      </c>
      <c r="V603" s="4" t="s">
        <v>596</v>
      </c>
      <c r="W603" s="4" t="s">
        <v>596</v>
      </c>
      <c r="X603" s="4" t="s">
        <v>596</v>
      </c>
      <c r="Y603" s="4" t="s">
        <v>596</v>
      </c>
      <c r="Z603" s="4" t="s">
        <v>596</v>
      </c>
      <c r="AA603" s="4" t="s">
        <v>596</v>
      </c>
      <c r="AB603" s="4" t="s">
        <v>596</v>
      </c>
      <c r="AC603" s="4" t="s">
        <v>596</v>
      </c>
      <c r="AD603" s="4" t="s">
        <v>596</v>
      </c>
      <c r="AE603" s="4" t="s">
        <v>596</v>
      </c>
      <c r="AF603" s="4" t="s">
        <v>596</v>
      </c>
    </row>
    <row r="604" spans="1:32">
      <c r="A604" s="5" t="str">
        <f>VLOOKUP(F604,[1]仓库信息!C:H,6,FALSE)</f>
        <v>南京</v>
      </c>
      <c r="B604" s="6">
        <v>43756</v>
      </c>
      <c r="C604" s="4" t="s">
        <v>1334</v>
      </c>
      <c r="D604" s="4" t="s">
        <v>1335</v>
      </c>
      <c r="E604" s="4" t="s">
        <v>1336</v>
      </c>
      <c r="F604" s="4" t="s">
        <v>683</v>
      </c>
      <c r="G604" s="4" t="s">
        <v>1337</v>
      </c>
      <c r="H604" s="4" t="s">
        <v>1338</v>
      </c>
      <c r="I604" s="4" t="s">
        <v>684</v>
      </c>
      <c r="J604" s="4" t="s">
        <v>590</v>
      </c>
      <c r="K604" s="4" t="s">
        <v>609</v>
      </c>
      <c r="L604" s="4" t="s">
        <v>741</v>
      </c>
      <c r="M604" s="4" t="s">
        <v>638</v>
      </c>
      <c r="N604" s="4" t="s">
        <v>620</v>
      </c>
      <c r="O604" s="4" t="s">
        <v>623</v>
      </c>
      <c r="P604" s="4" t="s">
        <v>638</v>
      </c>
      <c r="Q604" s="4" t="s">
        <v>596</v>
      </c>
      <c r="R604" s="8">
        <v>2</v>
      </c>
      <c r="S604" s="4" t="s">
        <v>596</v>
      </c>
      <c r="T604" s="4" t="s">
        <v>596</v>
      </c>
      <c r="U604" s="4" t="s">
        <v>596</v>
      </c>
      <c r="V604" s="4" t="s">
        <v>596</v>
      </c>
      <c r="W604" s="4" t="s">
        <v>596</v>
      </c>
      <c r="X604" s="4" t="s">
        <v>596</v>
      </c>
      <c r="Y604" s="4" t="s">
        <v>596</v>
      </c>
      <c r="Z604" s="4" t="s">
        <v>596</v>
      </c>
      <c r="AA604" s="4" t="s">
        <v>596</v>
      </c>
      <c r="AB604" s="4" t="s">
        <v>596</v>
      </c>
      <c r="AC604" s="4" t="s">
        <v>596</v>
      </c>
      <c r="AD604" s="4" t="s">
        <v>596</v>
      </c>
      <c r="AE604" s="4" t="s">
        <v>596</v>
      </c>
      <c r="AF604" s="4" t="s">
        <v>596</v>
      </c>
    </row>
    <row r="605" spans="1:32">
      <c r="A605" s="5" t="str">
        <f>VLOOKUP(F605,[1]仓库信息!C:H,6,FALSE)</f>
        <v>南宁</v>
      </c>
      <c r="B605" s="6">
        <v>43756</v>
      </c>
      <c r="C605" s="4" t="s">
        <v>1334</v>
      </c>
      <c r="D605" s="4" t="s">
        <v>1335</v>
      </c>
      <c r="E605" s="4" t="s">
        <v>1336</v>
      </c>
      <c r="F605" s="4" t="s">
        <v>633</v>
      </c>
      <c r="G605" s="4" t="s">
        <v>1337</v>
      </c>
      <c r="H605" s="4" t="s">
        <v>1338</v>
      </c>
      <c r="I605" s="4" t="s">
        <v>634</v>
      </c>
      <c r="J605" s="4" t="s">
        <v>590</v>
      </c>
      <c r="K605" s="4" t="s">
        <v>737</v>
      </c>
      <c r="L605" s="4" t="s">
        <v>707</v>
      </c>
      <c r="M605" s="4" t="s">
        <v>638</v>
      </c>
      <c r="N605" s="4" t="s">
        <v>707</v>
      </c>
      <c r="O605" s="4" t="s">
        <v>708</v>
      </c>
      <c r="P605" s="4" t="s">
        <v>638</v>
      </c>
      <c r="Q605" s="4" t="s">
        <v>596</v>
      </c>
      <c r="R605" s="8">
        <v>1</v>
      </c>
      <c r="S605" s="4" t="s">
        <v>596</v>
      </c>
      <c r="T605" s="4" t="s">
        <v>596</v>
      </c>
      <c r="U605" s="4" t="s">
        <v>596</v>
      </c>
      <c r="V605" s="4" t="s">
        <v>596</v>
      </c>
      <c r="W605" s="4" t="s">
        <v>596</v>
      </c>
      <c r="X605" s="4" t="s">
        <v>596</v>
      </c>
      <c r="Y605" s="4" t="s">
        <v>596</v>
      </c>
      <c r="Z605" s="4" t="s">
        <v>596</v>
      </c>
      <c r="AA605" s="4" t="s">
        <v>596</v>
      </c>
      <c r="AB605" s="4" t="s">
        <v>596</v>
      </c>
      <c r="AC605" s="4" t="s">
        <v>596</v>
      </c>
      <c r="AD605" s="4" t="s">
        <v>596</v>
      </c>
      <c r="AE605" s="4" t="s">
        <v>596</v>
      </c>
      <c r="AF605" s="4" t="s">
        <v>596</v>
      </c>
    </row>
    <row r="606" spans="1:32">
      <c r="A606" s="5" t="str">
        <f>VLOOKUP(F606,[1]仓库信息!C:H,6,FALSE)</f>
        <v>北京</v>
      </c>
      <c r="B606" s="6">
        <v>43756</v>
      </c>
      <c r="C606" s="4" t="s">
        <v>1334</v>
      </c>
      <c r="D606" s="4" t="s">
        <v>1335</v>
      </c>
      <c r="E606" s="4" t="s">
        <v>1336</v>
      </c>
      <c r="F606" s="4" t="s">
        <v>656</v>
      </c>
      <c r="G606" s="4" t="s">
        <v>1337</v>
      </c>
      <c r="H606" s="4" t="s">
        <v>1338</v>
      </c>
      <c r="I606" s="4" t="s">
        <v>657</v>
      </c>
      <c r="J606" s="4" t="s">
        <v>590</v>
      </c>
      <c r="K606" s="4" t="s">
        <v>613</v>
      </c>
      <c r="L606" s="4" t="s">
        <v>613</v>
      </c>
      <c r="M606" s="4" t="s">
        <v>596</v>
      </c>
      <c r="N606" s="4" t="s">
        <v>637</v>
      </c>
      <c r="O606" s="4" t="s">
        <v>637</v>
      </c>
      <c r="P606" s="4" t="s">
        <v>596</v>
      </c>
      <c r="Q606" s="4" t="s">
        <v>596</v>
      </c>
      <c r="R606" s="8">
        <v>1</v>
      </c>
      <c r="S606" s="4" t="s">
        <v>596</v>
      </c>
      <c r="T606" s="4" t="s">
        <v>596</v>
      </c>
      <c r="U606" s="4" t="s">
        <v>596</v>
      </c>
      <c r="V606" s="4" t="s">
        <v>596</v>
      </c>
      <c r="W606" s="4" t="s">
        <v>601</v>
      </c>
      <c r="X606" s="4" t="s">
        <v>596</v>
      </c>
      <c r="Y606" s="4" t="s">
        <v>596</v>
      </c>
      <c r="Z606" s="4" t="s">
        <v>596</v>
      </c>
      <c r="AA606" s="4" t="s">
        <v>596</v>
      </c>
      <c r="AB606" s="4" t="s">
        <v>596</v>
      </c>
      <c r="AC606" s="4" t="s">
        <v>596</v>
      </c>
      <c r="AD606" s="4" t="s">
        <v>596</v>
      </c>
      <c r="AE606" s="4" t="s">
        <v>596</v>
      </c>
      <c r="AF606" s="4" t="s">
        <v>596</v>
      </c>
    </row>
    <row r="607" spans="1:32">
      <c r="A607" s="5" t="str">
        <f>VLOOKUP(F607,[1]仓库信息!C:H,6,FALSE)</f>
        <v>嘉兴</v>
      </c>
      <c r="B607" s="6">
        <v>43756</v>
      </c>
      <c r="C607" s="4" t="s">
        <v>1334</v>
      </c>
      <c r="D607" s="4" t="s">
        <v>1335</v>
      </c>
      <c r="E607" s="4" t="s">
        <v>1336</v>
      </c>
      <c r="F607" s="4" t="s">
        <v>739</v>
      </c>
      <c r="G607" s="4" t="s">
        <v>1337</v>
      </c>
      <c r="H607" s="4" t="s">
        <v>1338</v>
      </c>
      <c r="I607" s="4" t="s">
        <v>740</v>
      </c>
      <c r="J607" s="4" t="s">
        <v>590</v>
      </c>
      <c r="K607" s="4" t="s">
        <v>839</v>
      </c>
      <c r="L607" s="4" t="s">
        <v>809</v>
      </c>
      <c r="M607" s="4" t="s">
        <v>638</v>
      </c>
      <c r="N607" s="4" t="s">
        <v>724</v>
      </c>
      <c r="O607" s="4" t="s">
        <v>726</v>
      </c>
      <c r="P607" s="4" t="s">
        <v>638</v>
      </c>
      <c r="Q607" s="4" t="s">
        <v>596</v>
      </c>
      <c r="R607" s="8">
        <v>2</v>
      </c>
      <c r="S607" s="4" t="s">
        <v>596</v>
      </c>
      <c r="T607" s="4" t="s">
        <v>596</v>
      </c>
      <c r="U607" s="4" t="s">
        <v>596</v>
      </c>
      <c r="V607" s="4" t="s">
        <v>596</v>
      </c>
      <c r="W607" s="4" t="s">
        <v>596</v>
      </c>
      <c r="X607" s="4" t="s">
        <v>596</v>
      </c>
      <c r="Y607" s="4" t="s">
        <v>596</v>
      </c>
      <c r="Z607" s="4" t="s">
        <v>596</v>
      </c>
      <c r="AA607" s="4" t="s">
        <v>596</v>
      </c>
      <c r="AB607" s="4" t="s">
        <v>596</v>
      </c>
      <c r="AC607" s="4" t="s">
        <v>596</v>
      </c>
      <c r="AD607" s="4" t="s">
        <v>596</v>
      </c>
      <c r="AE607" s="4" t="s">
        <v>596</v>
      </c>
      <c r="AF607" s="4" t="s">
        <v>596</v>
      </c>
    </row>
    <row r="608" spans="1:32">
      <c r="A608" s="5" t="str">
        <f>VLOOKUP(F608,[1]仓库信息!C:H,6,FALSE)</f>
        <v>武汉</v>
      </c>
      <c r="B608" s="6">
        <v>43756</v>
      </c>
      <c r="C608" s="4" t="s">
        <v>1334</v>
      </c>
      <c r="D608" s="4" t="s">
        <v>1335</v>
      </c>
      <c r="E608" s="4" t="s">
        <v>1336</v>
      </c>
      <c r="F608" s="4" t="s">
        <v>686</v>
      </c>
      <c r="G608" s="4" t="s">
        <v>1337</v>
      </c>
      <c r="H608" s="4" t="s">
        <v>1338</v>
      </c>
      <c r="I608" s="4" t="s">
        <v>687</v>
      </c>
      <c r="J608" s="4" t="s">
        <v>590</v>
      </c>
      <c r="K608" s="4" t="s">
        <v>856</v>
      </c>
      <c r="L608" s="4" t="s">
        <v>856</v>
      </c>
      <c r="M608" s="4" t="s">
        <v>596</v>
      </c>
      <c r="N608" s="4" t="s">
        <v>801</v>
      </c>
      <c r="O608" s="4" t="s">
        <v>801</v>
      </c>
      <c r="P608" s="4" t="s">
        <v>596</v>
      </c>
      <c r="Q608" s="4" t="s">
        <v>596</v>
      </c>
      <c r="R608" s="8">
        <v>2</v>
      </c>
      <c r="S608" s="4" t="s">
        <v>596</v>
      </c>
      <c r="T608" s="4" t="s">
        <v>596</v>
      </c>
      <c r="U608" s="4" t="s">
        <v>596</v>
      </c>
      <c r="V608" s="4" t="s">
        <v>596</v>
      </c>
      <c r="W608" s="4" t="s">
        <v>596</v>
      </c>
      <c r="X608" s="4" t="s">
        <v>596</v>
      </c>
      <c r="Y608" s="4" t="s">
        <v>596</v>
      </c>
      <c r="Z608" s="4" t="s">
        <v>596</v>
      </c>
      <c r="AA608" s="4" t="s">
        <v>596</v>
      </c>
      <c r="AB608" s="4" t="s">
        <v>596</v>
      </c>
      <c r="AC608" s="4" t="s">
        <v>596</v>
      </c>
      <c r="AD608" s="4" t="s">
        <v>596</v>
      </c>
      <c r="AE608" s="4" t="s">
        <v>596</v>
      </c>
      <c r="AF608" s="4" t="s">
        <v>596</v>
      </c>
    </row>
    <row r="609" spans="1:32">
      <c r="A609" s="5" t="str">
        <f>VLOOKUP(F609,[1]仓库信息!C:H,6,FALSE)</f>
        <v>金华</v>
      </c>
      <c r="B609" s="6">
        <v>43756</v>
      </c>
      <c r="C609" s="4" t="s">
        <v>1334</v>
      </c>
      <c r="D609" s="4" t="s">
        <v>1335</v>
      </c>
      <c r="E609" s="4" t="s">
        <v>1336</v>
      </c>
      <c r="F609" s="4" t="s">
        <v>688</v>
      </c>
      <c r="G609" s="4" t="s">
        <v>1337</v>
      </c>
      <c r="H609" s="4" t="s">
        <v>1338</v>
      </c>
      <c r="I609" s="4" t="s">
        <v>689</v>
      </c>
      <c r="J609" s="4" t="s">
        <v>590</v>
      </c>
      <c r="K609" s="4" t="s">
        <v>728</v>
      </c>
      <c r="L609" s="4" t="s">
        <v>729</v>
      </c>
      <c r="M609" s="4" t="s">
        <v>638</v>
      </c>
      <c r="N609" s="4" t="s">
        <v>723</v>
      </c>
      <c r="O609" s="4" t="s">
        <v>715</v>
      </c>
      <c r="P609" s="4" t="s">
        <v>638</v>
      </c>
      <c r="Q609" s="4" t="s">
        <v>596</v>
      </c>
      <c r="R609" s="8">
        <v>3</v>
      </c>
      <c r="S609" s="4" t="s">
        <v>596</v>
      </c>
      <c r="T609" s="4" t="s">
        <v>596</v>
      </c>
      <c r="U609" s="4" t="s">
        <v>596</v>
      </c>
      <c r="V609" s="4" t="s">
        <v>596</v>
      </c>
      <c r="W609" s="4" t="s">
        <v>596</v>
      </c>
      <c r="X609" s="4" t="s">
        <v>596</v>
      </c>
      <c r="Y609" s="4" t="s">
        <v>596</v>
      </c>
      <c r="Z609" s="4" t="s">
        <v>596</v>
      </c>
      <c r="AA609" s="4" t="s">
        <v>596</v>
      </c>
      <c r="AB609" s="4" t="s">
        <v>596</v>
      </c>
      <c r="AC609" s="4" t="s">
        <v>596</v>
      </c>
      <c r="AD609" s="4" t="s">
        <v>596</v>
      </c>
      <c r="AE609" s="4" t="s">
        <v>596</v>
      </c>
      <c r="AF609" s="4" t="s">
        <v>596</v>
      </c>
    </row>
    <row r="610" spans="1:32">
      <c r="A610" s="5" t="str">
        <f>VLOOKUP(F610,[1]仓库信息!C:H,6,FALSE)</f>
        <v>青岛</v>
      </c>
      <c r="B610" s="6">
        <v>43756</v>
      </c>
      <c r="C610" s="4" t="s">
        <v>1334</v>
      </c>
      <c r="D610" s="4" t="s">
        <v>1335</v>
      </c>
      <c r="E610" s="4" t="s">
        <v>1336</v>
      </c>
      <c r="F610" s="4" t="s">
        <v>659</v>
      </c>
      <c r="G610" s="4" t="s">
        <v>1337</v>
      </c>
      <c r="H610" s="4" t="s">
        <v>1338</v>
      </c>
      <c r="I610" s="4" t="s">
        <v>660</v>
      </c>
      <c r="J610" s="4" t="s">
        <v>590</v>
      </c>
      <c r="K610" s="4" t="s">
        <v>800</v>
      </c>
      <c r="L610" s="4" t="s">
        <v>811</v>
      </c>
      <c r="M610" s="4" t="s">
        <v>651</v>
      </c>
      <c r="N610" s="4" t="s">
        <v>828</v>
      </c>
      <c r="O610" s="4" t="s">
        <v>732</v>
      </c>
      <c r="P610" s="4" t="s">
        <v>679</v>
      </c>
      <c r="Q610" s="4" t="s">
        <v>596</v>
      </c>
      <c r="R610" s="8">
        <v>1</v>
      </c>
      <c r="S610" s="4" t="s">
        <v>596</v>
      </c>
      <c r="T610" s="4" t="s">
        <v>596</v>
      </c>
      <c r="U610" s="4" t="s">
        <v>596</v>
      </c>
      <c r="V610" s="4" t="s">
        <v>596</v>
      </c>
      <c r="W610" s="4" t="s">
        <v>596</v>
      </c>
      <c r="X610" s="4" t="s">
        <v>596</v>
      </c>
      <c r="Y610" s="4" t="s">
        <v>596</v>
      </c>
      <c r="Z610" s="4" t="s">
        <v>596</v>
      </c>
      <c r="AA610" s="4" t="s">
        <v>604</v>
      </c>
      <c r="AB610" s="4" t="s">
        <v>596</v>
      </c>
      <c r="AC610" s="4" t="s">
        <v>596</v>
      </c>
      <c r="AD610" s="4" t="s">
        <v>596</v>
      </c>
      <c r="AE610" s="4" t="s">
        <v>596</v>
      </c>
      <c r="AF610" s="4" t="s">
        <v>596</v>
      </c>
    </row>
    <row r="611" spans="1:32">
      <c r="A611" s="5" t="str">
        <f>VLOOKUP(F611,[1]仓库信息!C:H,6,FALSE)</f>
        <v>西安</v>
      </c>
      <c r="B611" s="6">
        <v>43756</v>
      </c>
      <c r="C611" s="4" t="s">
        <v>1334</v>
      </c>
      <c r="D611" s="4" t="s">
        <v>1335</v>
      </c>
      <c r="E611" s="4" t="s">
        <v>1336</v>
      </c>
      <c r="F611" s="4" t="s">
        <v>694</v>
      </c>
      <c r="G611" s="4" t="s">
        <v>1337</v>
      </c>
      <c r="H611" s="4" t="s">
        <v>1338</v>
      </c>
      <c r="I611" s="4" t="s">
        <v>695</v>
      </c>
      <c r="J611" s="4" t="s">
        <v>590</v>
      </c>
      <c r="K611" s="4" t="s">
        <v>627</v>
      </c>
      <c r="L611" s="4" t="s">
        <v>627</v>
      </c>
      <c r="M611" s="4" t="s">
        <v>596</v>
      </c>
      <c r="N611" s="4" t="s">
        <v>749</v>
      </c>
      <c r="O611" s="4" t="s">
        <v>749</v>
      </c>
      <c r="P611" s="4" t="s">
        <v>596</v>
      </c>
      <c r="Q611" s="4" t="s">
        <v>596</v>
      </c>
      <c r="R611" s="8">
        <v>1</v>
      </c>
      <c r="S611" s="4" t="s">
        <v>596</v>
      </c>
      <c r="T611" s="4" t="s">
        <v>596</v>
      </c>
      <c r="U611" s="4" t="s">
        <v>596</v>
      </c>
      <c r="V611" s="4" t="s">
        <v>596</v>
      </c>
      <c r="W611" s="4" t="s">
        <v>596</v>
      </c>
      <c r="X611" s="4" t="s">
        <v>596</v>
      </c>
      <c r="Y611" s="4" t="s">
        <v>596</v>
      </c>
      <c r="Z611" s="4" t="s">
        <v>596</v>
      </c>
      <c r="AA611" s="4" t="s">
        <v>596</v>
      </c>
      <c r="AB611" s="4" t="s">
        <v>596</v>
      </c>
      <c r="AC611" s="4" t="s">
        <v>596</v>
      </c>
      <c r="AD611" s="4" t="s">
        <v>596</v>
      </c>
      <c r="AE611" s="4" t="s">
        <v>596</v>
      </c>
      <c r="AF611" s="4" t="s">
        <v>596</v>
      </c>
    </row>
    <row r="612" spans="1:32">
      <c r="A612" s="5" t="str">
        <f>VLOOKUP(F612,[1]仓库信息!C:H,6,FALSE)</f>
        <v>天津</v>
      </c>
      <c r="B612" s="6">
        <v>43756</v>
      </c>
      <c r="C612" s="4" t="s">
        <v>1339</v>
      </c>
      <c r="D612" s="4" t="s">
        <v>1340</v>
      </c>
      <c r="E612" s="4" t="s">
        <v>1341</v>
      </c>
      <c r="F612" s="4" t="s">
        <v>663</v>
      </c>
      <c r="G612" s="4" t="s">
        <v>1342</v>
      </c>
      <c r="H612" s="4" t="s">
        <v>1343</v>
      </c>
      <c r="I612" s="4" t="s">
        <v>666</v>
      </c>
      <c r="J612" s="4" t="s">
        <v>590</v>
      </c>
      <c r="K612" s="4" t="s">
        <v>707</v>
      </c>
      <c r="L612" s="4" t="s">
        <v>707</v>
      </c>
      <c r="M612" s="4" t="s">
        <v>596</v>
      </c>
      <c r="N612" s="4" t="s">
        <v>708</v>
      </c>
      <c r="O612" s="4" t="s">
        <v>708</v>
      </c>
      <c r="P612" s="4" t="s">
        <v>596</v>
      </c>
      <c r="Q612" s="4" t="s">
        <v>596</v>
      </c>
      <c r="R612" s="8">
        <v>1</v>
      </c>
      <c r="S612" s="4" t="s">
        <v>596</v>
      </c>
      <c r="T612" s="4" t="s">
        <v>596</v>
      </c>
      <c r="U612" s="4" t="s">
        <v>596</v>
      </c>
      <c r="V612" s="4" t="s">
        <v>596</v>
      </c>
      <c r="W612" s="4" t="s">
        <v>596</v>
      </c>
      <c r="X612" s="4" t="s">
        <v>596</v>
      </c>
      <c r="Y612" s="4" t="s">
        <v>596</v>
      </c>
      <c r="Z612" s="4" t="s">
        <v>596</v>
      </c>
      <c r="AA612" s="4" t="s">
        <v>596</v>
      </c>
      <c r="AB612" s="4" t="s">
        <v>596</v>
      </c>
      <c r="AC612" s="4" t="s">
        <v>596</v>
      </c>
      <c r="AD612" s="4" t="s">
        <v>596</v>
      </c>
      <c r="AE612" s="4" t="s">
        <v>596</v>
      </c>
      <c r="AF612" s="4" t="s">
        <v>596</v>
      </c>
    </row>
    <row r="613" spans="1:32">
      <c r="A613" s="5" t="str">
        <f>VLOOKUP(F613,[1]仓库信息!C:H,6,FALSE)</f>
        <v>长沙</v>
      </c>
      <c r="B613" s="6">
        <v>43756</v>
      </c>
      <c r="C613" s="4" t="s">
        <v>1339</v>
      </c>
      <c r="D613" s="4" t="s">
        <v>1340</v>
      </c>
      <c r="E613" s="4" t="s">
        <v>1341</v>
      </c>
      <c r="F613" s="4" t="s">
        <v>606</v>
      </c>
      <c r="G613" s="4" t="s">
        <v>1342</v>
      </c>
      <c r="H613" s="4" t="s">
        <v>1343</v>
      </c>
      <c r="I613" s="4" t="s">
        <v>607</v>
      </c>
      <c r="J613" s="4" t="s">
        <v>590</v>
      </c>
      <c r="K613" s="4" t="s">
        <v>631</v>
      </c>
      <c r="L613" s="4" t="s">
        <v>631</v>
      </c>
      <c r="M613" s="4" t="s">
        <v>596</v>
      </c>
      <c r="N613" s="4" t="s">
        <v>646</v>
      </c>
      <c r="O613" s="4" t="s">
        <v>646</v>
      </c>
      <c r="P613" s="4" t="s">
        <v>596</v>
      </c>
      <c r="Q613" s="4" t="s">
        <v>596</v>
      </c>
      <c r="R613" s="8">
        <v>1</v>
      </c>
      <c r="S613" s="4" t="s">
        <v>596</v>
      </c>
      <c r="T613" s="4" t="s">
        <v>596</v>
      </c>
      <c r="U613" s="4" t="s">
        <v>596</v>
      </c>
      <c r="V613" s="4" t="s">
        <v>596</v>
      </c>
      <c r="W613" s="4" t="s">
        <v>690</v>
      </c>
      <c r="X613" s="4" t="s">
        <v>596</v>
      </c>
      <c r="Y613" s="4" t="s">
        <v>596</v>
      </c>
      <c r="Z613" s="4" t="s">
        <v>596</v>
      </c>
      <c r="AA613" s="4" t="s">
        <v>596</v>
      </c>
      <c r="AB613" s="4" t="s">
        <v>596</v>
      </c>
      <c r="AC613" s="4" t="s">
        <v>596</v>
      </c>
      <c r="AD613" s="4" t="s">
        <v>596</v>
      </c>
      <c r="AE613" s="4" t="s">
        <v>596</v>
      </c>
      <c r="AF613" s="4" t="s">
        <v>596</v>
      </c>
    </row>
    <row r="614" spans="1:32">
      <c r="A614" s="5" t="str">
        <f>VLOOKUP(F614,[1]仓库信息!C:H,6,FALSE)</f>
        <v>惠州</v>
      </c>
      <c r="B614" s="6">
        <v>43756</v>
      </c>
      <c r="C614" s="4" t="s">
        <v>1339</v>
      </c>
      <c r="D614" s="4" t="s">
        <v>1340</v>
      </c>
      <c r="E614" s="4" t="s">
        <v>1341</v>
      </c>
      <c r="F614" s="4" t="s">
        <v>618</v>
      </c>
      <c r="G614" s="4" t="s">
        <v>1342</v>
      </c>
      <c r="H614" s="4" t="s">
        <v>1343</v>
      </c>
      <c r="I614" s="4" t="s">
        <v>619</v>
      </c>
      <c r="J614" s="4" t="s">
        <v>590</v>
      </c>
      <c r="K614" s="4" t="s">
        <v>612</v>
      </c>
      <c r="L614" s="4" t="s">
        <v>639</v>
      </c>
      <c r="M614" s="4" t="s">
        <v>682</v>
      </c>
      <c r="N614" s="4" t="s">
        <v>613</v>
      </c>
      <c r="O614" s="4" t="s">
        <v>736</v>
      </c>
      <c r="P614" s="4" t="s">
        <v>682</v>
      </c>
      <c r="Q614" s="4" t="s">
        <v>596</v>
      </c>
      <c r="R614" s="8">
        <v>1</v>
      </c>
      <c r="S614" s="4" t="s">
        <v>596</v>
      </c>
      <c r="T614" s="4" t="s">
        <v>596</v>
      </c>
      <c r="U614" s="4" t="s">
        <v>596</v>
      </c>
      <c r="V614" s="4" t="s">
        <v>596</v>
      </c>
      <c r="W614" s="4" t="s">
        <v>596</v>
      </c>
      <c r="X614" s="4" t="s">
        <v>596</v>
      </c>
      <c r="Y614" s="4" t="s">
        <v>596</v>
      </c>
      <c r="Z614" s="4" t="s">
        <v>596</v>
      </c>
      <c r="AA614" s="4" t="s">
        <v>596</v>
      </c>
      <c r="AB614" s="4" t="s">
        <v>596</v>
      </c>
      <c r="AC614" s="4" t="s">
        <v>596</v>
      </c>
      <c r="AD614" s="4" t="s">
        <v>596</v>
      </c>
      <c r="AE614" s="4" t="s">
        <v>596</v>
      </c>
      <c r="AF614" s="4" t="s">
        <v>596</v>
      </c>
    </row>
    <row r="615" spans="1:32">
      <c r="A615" s="5" t="str">
        <f>VLOOKUP(F615,[1]仓库信息!C:H,6,FALSE)</f>
        <v>江门</v>
      </c>
      <c r="B615" s="6">
        <v>43756</v>
      </c>
      <c r="C615" s="4" t="s">
        <v>1339</v>
      </c>
      <c r="D615" s="4" t="s">
        <v>1340</v>
      </c>
      <c r="E615" s="4" t="s">
        <v>1341</v>
      </c>
      <c r="F615" s="4" t="s">
        <v>624</v>
      </c>
      <c r="G615" s="4" t="s">
        <v>1342</v>
      </c>
      <c r="H615" s="4" t="s">
        <v>1343</v>
      </c>
      <c r="I615" s="4" t="s">
        <v>625</v>
      </c>
      <c r="J615" s="4" t="s">
        <v>590</v>
      </c>
      <c r="K615" s="4" t="s">
        <v>648</v>
      </c>
      <c r="L615" s="4" t="s">
        <v>648</v>
      </c>
      <c r="M615" s="4" t="s">
        <v>596</v>
      </c>
      <c r="N615" s="4" t="s">
        <v>678</v>
      </c>
      <c r="O615" s="4" t="s">
        <v>678</v>
      </c>
      <c r="P615" s="4" t="s">
        <v>596</v>
      </c>
      <c r="Q615" s="4" t="s">
        <v>596</v>
      </c>
      <c r="R615" s="8">
        <v>1</v>
      </c>
      <c r="S615" s="4" t="s">
        <v>596</v>
      </c>
      <c r="T615" s="4" t="s">
        <v>596</v>
      </c>
      <c r="U615" s="4" t="s">
        <v>596</v>
      </c>
      <c r="V615" s="4" t="s">
        <v>596</v>
      </c>
      <c r="W615" s="4" t="s">
        <v>679</v>
      </c>
      <c r="X615" s="4" t="s">
        <v>596</v>
      </c>
      <c r="Y615" s="4" t="s">
        <v>596</v>
      </c>
      <c r="Z615" s="4" t="s">
        <v>596</v>
      </c>
      <c r="AA615" s="4" t="s">
        <v>596</v>
      </c>
      <c r="AB615" s="4" t="s">
        <v>596</v>
      </c>
      <c r="AC615" s="4" t="s">
        <v>596</v>
      </c>
      <c r="AD615" s="4" t="s">
        <v>596</v>
      </c>
      <c r="AE615" s="4" t="s">
        <v>596</v>
      </c>
      <c r="AF615" s="4" t="s">
        <v>596</v>
      </c>
    </row>
    <row r="616" spans="1:32">
      <c r="A616" s="5" t="str">
        <f>VLOOKUP(F616,[1]仓库信息!C:H,6,FALSE)</f>
        <v>南昌</v>
      </c>
      <c r="B616" s="6">
        <v>43756</v>
      </c>
      <c r="C616" s="4" t="s">
        <v>1339</v>
      </c>
      <c r="D616" s="4" t="s">
        <v>1340</v>
      </c>
      <c r="E616" s="4" t="s">
        <v>1341</v>
      </c>
      <c r="F616" s="4" t="s">
        <v>649</v>
      </c>
      <c r="G616" s="4" t="s">
        <v>1342</v>
      </c>
      <c r="H616" s="4" t="s">
        <v>1343</v>
      </c>
      <c r="I616" s="4" t="s">
        <v>650</v>
      </c>
      <c r="J616" s="4" t="s">
        <v>590</v>
      </c>
      <c r="K616" s="4" t="s">
        <v>690</v>
      </c>
      <c r="L616" s="4" t="s">
        <v>690</v>
      </c>
      <c r="M616" s="4" t="s">
        <v>596</v>
      </c>
      <c r="N616" s="4" t="s">
        <v>691</v>
      </c>
      <c r="O616" s="4" t="s">
        <v>691</v>
      </c>
      <c r="P616" s="4" t="s">
        <v>596</v>
      </c>
      <c r="Q616" s="4" t="s">
        <v>596</v>
      </c>
      <c r="R616" s="8">
        <v>1</v>
      </c>
      <c r="S616" s="4" t="s">
        <v>596</v>
      </c>
      <c r="T616" s="4" t="s">
        <v>596</v>
      </c>
      <c r="U616" s="4" t="s">
        <v>596</v>
      </c>
      <c r="V616" s="4" t="s">
        <v>596</v>
      </c>
      <c r="W616" s="4" t="s">
        <v>648</v>
      </c>
      <c r="X616" s="4" t="s">
        <v>596</v>
      </c>
      <c r="Y616" s="4" t="s">
        <v>596</v>
      </c>
      <c r="Z616" s="4" t="s">
        <v>596</v>
      </c>
      <c r="AA616" s="4" t="s">
        <v>596</v>
      </c>
      <c r="AB616" s="4" t="s">
        <v>596</v>
      </c>
      <c r="AC616" s="4" t="s">
        <v>596</v>
      </c>
      <c r="AD616" s="4" t="s">
        <v>596</v>
      </c>
      <c r="AE616" s="4" t="s">
        <v>596</v>
      </c>
      <c r="AF616" s="4" t="s">
        <v>596</v>
      </c>
    </row>
    <row r="617" spans="1:32">
      <c r="A617" s="5" t="str">
        <f>VLOOKUP(F617,[1]仓库信息!C:H,6,FALSE)</f>
        <v>武汉</v>
      </c>
      <c r="B617" s="6">
        <v>43756</v>
      </c>
      <c r="C617" s="4" t="s">
        <v>1339</v>
      </c>
      <c r="D617" s="4" t="s">
        <v>1340</v>
      </c>
      <c r="E617" s="4" t="s">
        <v>1341</v>
      </c>
      <c r="F617" s="4" t="s">
        <v>686</v>
      </c>
      <c r="G617" s="4" t="s">
        <v>1342</v>
      </c>
      <c r="H617" s="4" t="s">
        <v>1343</v>
      </c>
      <c r="I617" s="4" t="s">
        <v>687</v>
      </c>
      <c r="J617" s="4" t="s">
        <v>590</v>
      </c>
      <c r="K617" s="4" t="s">
        <v>648</v>
      </c>
      <c r="L617" s="4" t="s">
        <v>648</v>
      </c>
      <c r="M617" s="4" t="s">
        <v>596</v>
      </c>
      <c r="N617" s="4" t="s">
        <v>678</v>
      </c>
      <c r="O617" s="4" t="s">
        <v>678</v>
      </c>
      <c r="P617" s="4" t="s">
        <v>596</v>
      </c>
      <c r="Q617" s="4" t="s">
        <v>596</v>
      </c>
      <c r="R617" s="8">
        <v>1</v>
      </c>
      <c r="S617" s="4" t="s">
        <v>596</v>
      </c>
      <c r="T617" s="4" t="s">
        <v>596</v>
      </c>
      <c r="U617" s="4" t="s">
        <v>596</v>
      </c>
      <c r="V617" s="4" t="s">
        <v>596</v>
      </c>
      <c r="W617" s="4" t="s">
        <v>596</v>
      </c>
      <c r="X617" s="4" t="s">
        <v>596</v>
      </c>
      <c r="Y617" s="4" t="s">
        <v>596</v>
      </c>
      <c r="Z617" s="4" t="s">
        <v>596</v>
      </c>
      <c r="AA617" s="4" t="s">
        <v>596</v>
      </c>
      <c r="AB617" s="4" t="s">
        <v>596</v>
      </c>
      <c r="AC617" s="4" t="s">
        <v>596</v>
      </c>
      <c r="AD617" s="4" t="s">
        <v>596</v>
      </c>
      <c r="AE617" s="4" t="s">
        <v>596</v>
      </c>
      <c r="AF617" s="4" t="s">
        <v>596</v>
      </c>
    </row>
    <row r="618" spans="1:32">
      <c r="A618" s="5" t="str">
        <f>VLOOKUP(F618,[1]仓库信息!C:H,6,FALSE)</f>
        <v>嘉定</v>
      </c>
      <c r="B618" s="6">
        <v>43756</v>
      </c>
      <c r="C618" s="4" t="s">
        <v>1344</v>
      </c>
      <c r="D618" s="4" t="s">
        <v>1345</v>
      </c>
      <c r="E618" s="4" t="s">
        <v>1346</v>
      </c>
      <c r="F618" s="4" t="s">
        <v>586</v>
      </c>
      <c r="G618" s="4" t="s">
        <v>1347</v>
      </c>
      <c r="H618" s="4" t="s">
        <v>1348</v>
      </c>
      <c r="I618" s="4" t="s">
        <v>589</v>
      </c>
      <c r="J618" s="4" t="s">
        <v>590</v>
      </c>
      <c r="K618" s="4" t="s">
        <v>1219</v>
      </c>
      <c r="L618" s="4" t="s">
        <v>1147</v>
      </c>
      <c r="M618" s="4" t="s">
        <v>678</v>
      </c>
      <c r="N618" s="4" t="s">
        <v>1257</v>
      </c>
      <c r="O618" s="4" t="s">
        <v>1001</v>
      </c>
      <c r="P618" s="4" t="s">
        <v>678</v>
      </c>
      <c r="Q618" s="4" t="s">
        <v>596</v>
      </c>
      <c r="R618" s="8">
        <v>2</v>
      </c>
      <c r="S618" s="4" t="s">
        <v>596</v>
      </c>
      <c r="T618" s="4" t="s">
        <v>596</v>
      </c>
      <c r="U618" s="4" t="s">
        <v>596</v>
      </c>
      <c r="V618" s="4" t="s">
        <v>596</v>
      </c>
      <c r="W618" s="4" t="s">
        <v>596</v>
      </c>
      <c r="X618" s="4" t="s">
        <v>596</v>
      </c>
      <c r="Y618" s="4" t="s">
        <v>596</v>
      </c>
      <c r="Z618" s="4" t="s">
        <v>596</v>
      </c>
      <c r="AA618" s="4" t="s">
        <v>596</v>
      </c>
      <c r="AB618" s="4" t="s">
        <v>596</v>
      </c>
      <c r="AC618" s="4" t="s">
        <v>596</v>
      </c>
      <c r="AD618" s="4" t="s">
        <v>596</v>
      </c>
      <c r="AE618" s="4" t="s">
        <v>596</v>
      </c>
      <c r="AF618" s="4" t="s">
        <v>596</v>
      </c>
    </row>
    <row r="619" spans="1:32">
      <c r="A619" s="5" t="str">
        <f>VLOOKUP(F619,[1]仓库信息!C:H,6,FALSE)</f>
        <v>广州</v>
      </c>
      <c r="B619" s="6">
        <v>43756</v>
      </c>
      <c r="C619" s="4" t="s">
        <v>1344</v>
      </c>
      <c r="D619" s="4" t="s">
        <v>1345</v>
      </c>
      <c r="E619" s="4" t="s">
        <v>1346</v>
      </c>
      <c r="F619" s="4" t="s">
        <v>597</v>
      </c>
      <c r="G619" s="4" t="s">
        <v>1347</v>
      </c>
      <c r="H619" s="4" t="s">
        <v>1348</v>
      </c>
      <c r="I619" s="4" t="s">
        <v>598</v>
      </c>
      <c r="J619" s="4" t="s">
        <v>590</v>
      </c>
      <c r="K619" s="4" t="s">
        <v>1224</v>
      </c>
      <c r="L619" s="4" t="s">
        <v>956</v>
      </c>
      <c r="M619" s="4" t="s">
        <v>647</v>
      </c>
      <c r="N619" s="4" t="s">
        <v>954</v>
      </c>
      <c r="O619" s="4" t="s">
        <v>1006</v>
      </c>
      <c r="P619" s="4" t="s">
        <v>621</v>
      </c>
      <c r="Q619" s="4" t="s">
        <v>596</v>
      </c>
      <c r="R619" s="8">
        <v>4</v>
      </c>
      <c r="S619" s="4" t="s">
        <v>596</v>
      </c>
      <c r="T619" s="4" t="s">
        <v>596</v>
      </c>
      <c r="U619" s="4" t="s">
        <v>604</v>
      </c>
      <c r="V619" s="4" t="s">
        <v>596</v>
      </c>
      <c r="W619" s="4" t="s">
        <v>706</v>
      </c>
      <c r="X619" s="4" t="s">
        <v>596</v>
      </c>
      <c r="Y619" s="4" t="s">
        <v>596</v>
      </c>
      <c r="Z619" s="4" t="s">
        <v>596</v>
      </c>
      <c r="AA619" s="4" t="s">
        <v>713</v>
      </c>
      <c r="AB619" s="4" t="s">
        <v>596</v>
      </c>
      <c r="AC619" s="4" t="s">
        <v>596</v>
      </c>
      <c r="AD619" s="4" t="s">
        <v>596</v>
      </c>
      <c r="AE619" s="4" t="s">
        <v>596</v>
      </c>
      <c r="AF619" s="4" t="s">
        <v>596</v>
      </c>
    </row>
    <row r="620" spans="1:32">
      <c r="A620" s="5" t="str">
        <f>VLOOKUP(F620,[1]仓库信息!C:H,6,FALSE)</f>
        <v>天津</v>
      </c>
      <c r="B620" s="6">
        <v>43756</v>
      </c>
      <c r="C620" s="4" t="s">
        <v>1344</v>
      </c>
      <c r="D620" s="4" t="s">
        <v>1345</v>
      </c>
      <c r="E620" s="4" t="s">
        <v>1346</v>
      </c>
      <c r="F620" s="4" t="s">
        <v>663</v>
      </c>
      <c r="G620" s="4" t="s">
        <v>1347</v>
      </c>
      <c r="H620" s="4" t="s">
        <v>1348</v>
      </c>
      <c r="I620" s="4" t="s">
        <v>666</v>
      </c>
      <c r="J620" s="4" t="s">
        <v>590</v>
      </c>
      <c r="K620" s="4" t="s">
        <v>1065</v>
      </c>
      <c r="L620" s="4" t="s">
        <v>1254</v>
      </c>
      <c r="M620" s="4" t="s">
        <v>604</v>
      </c>
      <c r="N620" s="4" t="s">
        <v>1218</v>
      </c>
      <c r="O620" s="4" t="s">
        <v>1222</v>
      </c>
      <c r="P620" s="4" t="s">
        <v>604</v>
      </c>
      <c r="Q620" s="4" t="s">
        <v>596</v>
      </c>
      <c r="R620" s="8">
        <v>7</v>
      </c>
      <c r="S620" s="4" t="s">
        <v>596</v>
      </c>
      <c r="T620" s="4" t="s">
        <v>596</v>
      </c>
      <c r="U620" s="4" t="s">
        <v>596</v>
      </c>
      <c r="V620" s="4" t="s">
        <v>596</v>
      </c>
      <c r="W620" s="4" t="s">
        <v>596</v>
      </c>
      <c r="X620" s="4" t="s">
        <v>596</v>
      </c>
      <c r="Y620" s="4" t="s">
        <v>596</v>
      </c>
      <c r="Z620" s="4" t="s">
        <v>596</v>
      </c>
      <c r="AA620" s="4" t="s">
        <v>596</v>
      </c>
      <c r="AB620" s="4" t="s">
        <v>596</v>
      </c>
      <c r="AC620" s="4" t="s">
        <v>596</v>
      </c>
      <c r="AD620" s="4" t="s">
        <v>596</v>
      </c>
      <c r="AE620" s="4" t="s">
        <v>596</v>
      </c>
      <c r="AF620" s="4" t="s">
        <v>596</v>
      </c>
    </row>
    <row r="621" spans="1:32">
      <c r="A621" s="5" t="str">
        <f>VLOOKUP(F621,[1]仓库信息!C:H,6,FALSE)</f>
        <v>郑州</v>
      </c>
      <c r="B621" s="6">
        <v>43756</v>
      </c>
      <c r="C621" s="4" t="s">
        <v>1344</v>
      </c>
      <c r="D621" s="4" t="s">
        <v>1345</v>
      </c>
      <c r="E621" s="4" t="s">
        <v>1346</v>
      </c>
      <c r="F621" s="4" t="s">
        <v>676</v>
      </c>
      <c r="G621" s="4" t="s">
        <v>1347</v>
      </c>
      <c r="H621" s="4" t="s">
        <v>1348</v>
      </c>
      <c r="I621" s="4" t="s">
        <v>677</v>
      </c>
      <c r="J621" s="4" t="s">
        <v>590</v>
      </c>
      <c r="K621" s="4" t="s">
        <v>1117</v>
      </c>
      <c r="L621" s="4" t="s">
        <v>930</v>
      </c>
      <c r="M621" s="4" t="s">
        <v>604</v>
      </c>
      <c r="N621" s="4" t="s">
        <v>858</v>
      </c>
      <c r="O621" s="4" t="s">
        <v>931</v>
      </c>
      <c r="P621" s="4" t="s">
        <v>604</v>
      </c>
      <c r="Q621" s="4" t="s">
        <v>596</v>
      </c>
      <c r="R621" s="8">
        <v>1</v>
      </c>
      <c r="S621" s="4" t="s">
        <v>596</v>
      </c>
      <c r="T621" s="4" t="s">
        <v>596</v>
      </c>
      <c r="U621" s="4" t="s">
        <v>596</v>
      </c>
      <c r="V621" s="4" t="s">
        <v>596</v>
      </c>
      <c r="W621" s="4" t="s">
        <v>596</v>
      </c>
      <c r="X621" s="4" t="s">
        <v>596</v>
      </c>
      <c r="Y621" s="4" t="s">
        <v>596</v>
      </c>
      <c r="Z621" s="4" t="s">
        <v>596</v>
      </c>
      <c r="AA621" s="4" t="s">
        <v>596</v>
      </c>
      <c r="AB621" s="4" t="s">
        <v>596</v>
      </c>
      <c r="AC621" s="4" t="s">
        <v>596</v>
      </c>
      <c r="AD621" s="4" t="s">
        <v>596</v>
      </c>
      <c r="AE621" s="4" t="s">
        <v>596</v>
      </c>
      <c r="AF621" s="4" t="s">
        <v>596</v>
      </c>
    </row>
    <row r="622" spans="1:32">
      <c r="A622" s="5" t="str">
        <f>VLOOKUP(F622,[1]仓库信息!C:H,6,FALSE)</f>
        <v>长沙</v>
      </c>
      <c r="B622" s="6">
        <v>43756</v>
      </c>
      <c r="C622" s="4" t="s">
        <v>1344</v>
      </c>
      <c r="D622" s="4" t="s">
        <v>1345</v>
      </c>
      <c r="E622" s="4" t="s">
        <v>1346</v>
      </c>
      <c r="F622" s="4" t="s">
        <v>606</v>
      </c>
      <c r="G622" s="4" t="s">
        <v>1347</v>
      </c>
      <c r="H622" s="4" t="s">
        <v>1348</v>
      </c>
      <c r="I622" s="4" t="s">
        <v>607</v>
      </c>
      <c r="J622" s="4" t="s">
        <v>590</v>
      </c>
      <c r="K622" s="4" t="s">
        <v>827</v>
      </c>
      <c r="L622" s="4" t="s">
        <v>827</v>
      </c>
      <c r="M622" s="4" t="s">
        <v>596</v>
      </c>
      <c r="N622" s="4" t="s">
        <v>594</v>
      </c>
      <c r="O622" s="4" t="s">
        <v>594</v>
      </c>
      <c r="P622" s="4" t="s">
        <v>596</v>
      </c>
      <c r="Q622" s="4" t="s">
        <v>596</v>
      </c>
      <c r="R622" s="8">
        <v>5</v>
      </c>
      <c r="S622" s="4" t="s">
        <v>596</v>
      </c>
      <c r="T622" s="4" t="s">
        <v>596</v>
      </c>
      <c r="U622" s="4" t="s">
        <v>596</v>
      </c>
      <c r="V622" s="4" t="s">
        <v>596</v>
      </c>
      <c r="W622" s="4" t="s">
        <v>596</v>
      </c>
      <c r="X622" s="4" t="s">
        <v>596</v>
      </c>
      <c r="Y622" s="4" t="s">
        <v>596</v>
      </c>
      <c r="Z622" s="4" t="s">
        <v>596</v>
      </c>
      <c r="AA622" s="4" t="s">
        <v>596</v>
      </c>
      <c r="AB622" s="4" t="s">
        <v>596</v>
      </c>
      <c r="AC622" s="4" t="s">
        <v>596</v>
      </c>
      <c r="AD622" s="4" t="s">
        <v>596</v>
      </c>
      <c r="AE622" s="4" t="s">
        <v>596</v>
      </c>
      <c r="AF622" s="4" t="s">
        <v>596</v>
      </c>
    </row>
    <row r="623" spans="1:32">
      <c r="A623" s="5" t="str">
        <f>VLOOKUP(F623,[1]仓库信息!C:H,6,FALSE)</f>
        <v>成都2</v>
      </c>
      <c r="B623" s="6">
        <v>43756</v>
      </c>
      <c r="C623" s="4" t="s">
        <v>1344</v>
      </c>
      <c r="D623" s="4" t="s">
        <v>1345</v>
      </c>
      <c r="E623" s="4" t="s">
        <v>1346</v>
      </c>
      <c r="F623" s="4" t="s">
        <v>610</v>
      </c>
      <c r="G623" s="4" t="s">
        <v>1347</v>
      </c>
      <c r="H623" s="4" t="s">
        <v>1348</v>
      </c>
      <c r="I623" s="4" t="s">
        <v>611</v>
      </c>
      <c r="J623" s="4" t="s">
        <v>590</v>
      </c>
      <c r="K623" s="4" t="s">
        <v>1196</v>
      </c>
      <c r="L623" s="4" t="s">
        <v>1290</v>
      </c>
      <c r="M623" s="4" t="s">
        <v>682</v>
      </c>
      <c r="N623" s="4" t="s">
        <v>1290</v>
      </c>
      <c r="O623" s="4" t="s">
        <v>955</v>
      </c>
      <c r="P623" s="4" t="s">
        <v>638</v>
      </c>
      <c r="Q623" s="4" t="s">
        <v>596</v>
      </c>
      <c r="R623" s="8">
        <v>1</v>
      </c>
      <c r="S623" s="4" t="s">
        <v>596</v>
      </c>
      <c r="T623" s="4" t="s">
        <v>596</v>
      </c>
      <c r="U623" s="4" t="s">
        <v>596</v>
      </c>
      <c r="V623" s="4" t="s">
        <v>596</v>
      </c>
      <c r="W623" s="4" t="s">
        <v>596</v>
      </c>
      <c r="X623" s="4" t="s">
        <v>596</v>
      </c>
      <c r="Y623" s="4" t="s">
        <v>596</v>
      </c>
      <c r="Z623" s="4" t="s">
        <v>596</v>
      </c>
      <c r="AA623" s="4" t="s">
        <v>604</v>
      </c>
      <c r="AB623" s="4" t="s">
        <v>596</v>
      </c>
      <c r="AC623" s="4" t="s">
        <v>596</v>
      </c>
      <c r="AD623" s="4" t="s">
        <v>596</v>
      </c>
      <c r="AE623" s="4" t="s">
        <v>596</v>
      </c>
      <c r="AF623" s="4" t="s">
        <v>596</v>
      </c>
    </row>
    <row r="624" spans="1:32">
      <c r="A624" s="5" t="str">
        <f>VLOOKUP(F624,[1]仓库信息!C:H,6,FALSE)</f>
        <v>合肥</v>
      </c>
      <c r="B624" s="6">
        <v>43756</v>
      </c>
      <c r="C624" s="4" t="s">
        <v>1344</v>
      </c>
      <c r="D624" s="4" t="s">
        <v>1345</v>
      </c>
      <c r="E624" s="4" t="s">
        <v>1346</v>
      </c>
      <c r="F624" s="4" t="s">
        <v>700</v>
      </c>
      <c r="G624" s="4" t="s">
        <v>1347</v>
      </c>
      <c r="H624" s="4" t="s">
        <v>1348</v>
      </c>
      <c r="I624" s="4" t="s">
        <v>701</v>
      </c>
      <c r="J624" s="4" t="s">
        <v>590</v>
      </c>
      <c r="K624" s="4" t="s">
        <v>1120</v>
      </c>
      <c r="L624" s="4" t="s">
        <v>1139</v>
      </c>
      <c r="M624" s="4" t="s">
        <v>638</v>
      </c>
      <c r="N624" s="4" t="s">
        <v>1227</v>
      </c>
      <c r="O624" s="4" t="s">
        <v>1229</v>
      </c>
      <c r="P624" s="4" t="s">
        <v>638</v>
      </c>
      <c r="Q624" s="4" t="s">
        <v>596</v>
      </c>
      <c r="R624" s="8">
        <v>3</v>
      </c>
      <c r="S624" s="4" t="s">
        <v>596</v>
      </c>
      <c r="T624" s="4" t="s">
        <v>596</v>
      </c>
      <c r="U624" s="4" t="s">
        <v>596</v>
      </c>
      <c r="V624" s="4" t="s">
        <v>596</v>
      </c>
      <c r="W624" s="4" t="s">
        <v>596</v>
      </c>
      <c r="X624" s="4" t="s">
        <v>596</v>
      </c>
      <c r="Y624" s="4" t="s">
        <v>596</v>
      </c>
      <c r="Z624" s="4" t="s">
        <v>596</v>
      </c>
      <c r="AA624" s="4" t="s">
        <v>596</v>
      </c>
      <c r="AB624" s="4" t="s">
        <v>596</v>
      </c>
      <c r="AC624" s="4" t="s">
        <v>596</v>
      </c>
      <c r="AD624" s="4" t="s">
        <v>596</v>
      </c>
      <c r="AE624" s="4" t="s">
        <v>596</v>
      </c>
      <c r="AF624" s="4" t="s">
        <v>596</v>
      </c>
    </row>
    <row r="625" spans="1:32">
      <c r="A625" s="5" t="str">
        <f>VLOOKUP(F625,[1]仓库信息!C:H,6,FALSE)</f>
        <v>杭州</v>
      </c>
      <c r="B625" s="6">
        <v>43756</v>
      </c>
      <c r="C625" s="4" t="s">
        <v>1344</v>
      </c>
      <c r="D625" s="4" t="s">
        <v>1345</v>
      </c>
      <c r="E625" s="4" t="s">
        <v>1346</v>
      </c>
      <c r="F625" s="4" t="s">
        <v>614</v>
      </c>
      <c r="G625" s="4" t="s">
        <v>1347</v>
      </c>
      <c r="H625" s="4" t="s">
        <v>1348</v>
      </c>
      <c r="I625" s="4" t="s">
        <v>615</v>
      </c>
      <c r="J625" s="4" t="s">
        <v>590</v>
      </c>
      <c r="K625" s="4" t="s">
        <v>1126</v>
      </c>
      <c r="L625" s="4" t="s">
        <v>1304</v>
      </c>
      <c r="M625" s="4" t="s">
        <v>651</v>
      </c>
      <c r="N625" s="4" t="s">
        <v>1207</v>
      </c>
      <c r="O625" s="4" t="s">
        <v>1349</v>
      </c>
      <c r="P625" s="4" t="s">
        <v>651</v>
      </c>
      <c r="Q625" s="4" t="s">
        <v>596</v>
      </c>
      <c r="R625" s="8">
        <v>3</v>
      </c>
      <c r="S625" s="4" t="s">
        <v>596</v>
      </c>
      <c r="T625" s="4" t="s">
        <v>596</v>
      </c>
      <c r="U625" s="4" t="s">
        <v>596</v>
      </c>
      <c r="V625" s="4" t="s">
        <v>596</v>
      </c>
      <c r="W625" s="4" t="s">
        <v>596</v>
      </c>
      <c r="X625" s="4" t="s">
        <v>596</v>
      </c>
      <c r="Y625" s="4" t="s">
        <v>596</v>
      </c>
      <c r="Z625" s="4" t="s">
        <v>596</v>
      </c>
      <c r="AA625" s="4" t="s">
        <v>596</v>
      </c>
      <c r="AB625" s="4" t="s">
        <v>596</v>
      </c>
      <c r="AC625" s="4" t="s">
        <v>596</v>
      </c>
      <c r="AD625" s="4" t="s">
        <v>596</v>
      </c>
      <c r="AE625" s="4" t="s">
        <v>596</v>
      </c>
      <c r="AF625" s="4" t="s">
        <v>596</v>
      </c>
    </row>
    <row r="626" spans="1:32">
      <c r="A626" s="5" t="str">
        <f>VLOOKUP(F626,[1]仓库信息!C:H,6,FALSE)</f>
        <v>惠州</v>
      </c>
      <c r="B626" s="6">
        <v>43756</v>
      </c>
      <c r="C626" s="4" t="s">
        <v>1344</v>
      </c>
      <c r="D626" s="4" t="s">
        <v>1345</v>
      </c>
      <c r="E626" s="4" t="s">
        <v>1346</v>
      </c>
      <c r="F626" s="4" t="s">
        <v>618</v>
      </c>
      <c r="G626" s="4" t="s">
        <v>1347</v>
      </c>
      <c r="H626" s="4" t="s">
        <v>1348</v>
      </c>
      <c r="I626" s="4" t="s">
        <v>619</v>
      </c>
      <c r="J626" s="4" t="s">
        <v>590</v>
      </c>
      <c r="K626" s="4" t="s">
        <v>1127</v>
      </c>
      <c r="L626" s="4" t="s">
        <v>1202</v>
      </c>
      <c r="M626" s="4" t="s">
        <v>668</v>
      </c>
      <c r="N626" s="4" t="s">
        <v>1273</v>
      </c>
      <c r="O626" s="4" t="s">
        <v>1350</v>
      </c>
      <c r="P626" s="4" t="s">
        <v>668</v>
      </c>
      <c r="Q626" s="4" t="s">
        <v>596</v>
      </c>
      <c r="R626" s="8">
        <v>2</v>
      </c>
      <c r="S626" s="4" t="s">
        <v>596</v>
      </c>
      <c r="T626" s="4" t="s">
        <v>596</v>
      </c>
      <c r="U626" s="4" t="s">
        <v>596</v>
      </c>
      <c r="V626" s="4" t="s">
        <v>596</v>
      </c>
      <c r="W626" s="4" t="s">
        <v>596</v>
      </c>
      <c r="X626" s="4" t="s">
        <v>596</v>
      </c>
      <c r="Y626" s="4" t="s">
        <v>596</v>
      </c>
      <c r="Z626" s="4" t="s">
        <v>596</v>
      </c>
      <c r="AA626" s="4" t="s">
        <v>596</v>
      </c>
      <c r="AB626" s="4" t="s">
        <v>596</v>
      </c>
      <c r="AC626" s="4" t="s">
        <v>596</v>
      </c>
      <c r="AD626" s="4" t="s">
        <v>596</v>
      </c>
      <c r="AE626" s="4" t="s">
        <v>596</v>
      </c>
      <c r="AF626" s="4" t="s">
        <v>596</v>
      </c>
    </row>
    <row r="627" spans="1:32">
      <c r="A627" s="5" t="str">
        <f>VLOOKUP(F627,[1]仓库信息!C:H,6,FALSE)</f>
        <v>江门</v>
      </c>
      <c r="B627" s="6">
        <v>43756</v>
      </c>
      <c r="C627" s="4" t="s">
        <v>1344</v>
      </c>
      <c r="D627" s="4" t="s">
        <v>1345</v>
      </c>
      <c r="E627" s="4" t="s">
        <v>1346</v>
      </c>
      <c r="F627" s="4" t="s">
        <v>624</v>
      </c>
      <c r="G627" s="4" t="s">
        <v>1347</v>
      </c>
      <c r="H627" s="4" t="s">
        <v>1348</v>
      </c>
      <c r="I627" s="4" t="s">
        <v>625</v>
      </c>
      <c r="J627" s="4" t="s">
        <v>590</v>
      </c>
      <c r="K627" s="4" t="s">
        <v>807</v>
      </c>
      <c r="L627" s="4" t="s">
        <v>808</v>
      </c>
      <c r="M627" s="4" t="s">
        <v>638</v>
      </c>
      <c r="N627" s="4" t="s">
        <v>808</v>
      </c>
      <c r="O627" s="4" t="s">
        <v>828</v>
      </c>
      <c r="P627" s="4" t="s">
        <v>638</v>
      </c>
      <c r="Q627" s="4" t="s">
        <v>596</v>
      </c>
      <c r="R627" s="8">
        <v>1</v>
      </c>
      <c r="S627" s="4" t="s">
        <v>596</v>
      </c>
      <c r="T627" s="4" t="s">
        <v>596</v>
      </c>
      <c r="U627" s="4" t="s">
        <v>596</v>
      </c>
      <c r="V627" s="4" t="s">
        <v>596</v>
      </c>
      <c r="W627" s="4" t="s">
        <v>612</v>
      </c>
      <c r="X627" s="4" t="s">
        <v>596</v>
      </c>
      <c r="Y627" s="4" t="s">
        <v>596</v>
      </c>
      <c r="Z627" s="4" t="s">
        <v>596</v>
      </c>
      <c r="AA627" s="4" t="s">
        <v>596</v>
      </c>
      <c r="AB627" s="4" t="s">
        <v>596</v>
      </c>
      <c r="AC627" s="4" t="s">
        <v>596</v>
      </c>
      <c r="AD627" s="4" t="s">
        <v>596</v>
      </c>
      <c r="AE627" s="4" t="s">
        <v>596</v>
      </c>
      <c r="AF627" s="4" t="s">
        <v>596</v>
      </c>
    </row>
    <row r="628" spans="1:32">
      <c r="A628" s="5" t="str">
        <f>VLOOKUP(F628,[1]仓库信息!C:H,6,FALSE)</f>
        <v>泉州</v>
      </c>
      <c r="B628" s="6">
        <v>43756</v>
      </c>
      <c r="C628" s="4" t="s">
        <v>1344</v>
      </c>
      <c r="D628" s="4" t="s">
        <v>1345</v>
      </c>
      <c r="E628" s="4" t="s">
        <v>1346</v>
      </c>
      <c r="F628" s="4" t="s">
        <v>628</v>
      </c>
      <c r="G628" s="4" t="s">
        <v>1347</v>
      </c>
      <c r="H628" s="4" t="s">
        <v>1348</v>
      </c>
      <c r="I628" s="4" t="s">
        <v>629</v>
      </c>
      <c r="J628" s="4" t="s">
        <v>590</v>
      </c>
      <c r="K628" s="4" t="s">
        <v>1220</v>
      </c>
      <c r="L628" s="4" t="s">
        <v>953</v>
      </c>
      <c r="M628" s="4" t="s">
        <v>713</v>
      </c>
      <c r="N628" s="4" t="s">
        <v>1224</v>
      </c>
      <c r="O628" s="4" t="s">
        <v>1290</v>
      </c>
      <c r="P628" s="4" t="s">
        <v>713</v>
      </c>
      <c r="Q628" s="4" t="s">
        <v>596</v>
      </c>
      <c r="R628" s="8">
        <v>1</v>
      </c>
      <c r="S628" s="4" t="s">
        <v>596</v>
      </c>
      <c r="T628" s="4" t="s">
        <v>596</v>
      </c>
      <c r="U628" s="4" t="s">
        <v>596</v>
      </c>
      <c r="V628" s="4" t="s">
        <v>596</v>
      </c>
      <c r="W628" s="4" t="s">
        <v>596</v>
      </c>
      <c r="X628" s="4" t="s">
        <v>596</v>
      </c>
      <c r="Y628" s="4" t="s">
        <v>596</v>
      </c>
      <c r="Z628" s="4" t="s">
        <v>596</v>
      </c>
      <c r="AA628" s="4" t="s">
        <v>596</v>
      </c>
      <c r="AB628" s="4" t="s">
        <v>596</v>
      </c>
      <c r="AC628" s="4" t="s">
        <v>596</v>
      </c>
      <c r="AD628" s="4" t="s">
        <v>596</v>
      </c>
      <c r="AE628" s="4" t="s">
        <v>596</v>
      </c>
      <c r="AF628" s="4" t="s">
        <v>596</v>
      </c>
    </row>
    <row r="629" spans="1:32">
      <c r="A629" s="5" t="str">
        <f>VLOOKUP(F629,[1]仓库信息!C:H,6,FALSE)</f>
        <v>南京</v>
      </c>
      <c r="B629" s="6">
        <v>43756</v>
      </c>
      <c r="C629" s="4" t="s">
        <v>1344</v>
      </c>
      <c r="D629" s="4" t="s">
        <v>1345</v>
      </c>
      <c r="E629" s="4" t="s">
        <v>1346</v>
      </c>
      <c r="F629" s="4" t="s">
        <v>683</v>
      </c>
      <c r="G629" s="4" t="s">
        <v>1347</v>
      </c>
      <c r="H629" s="4" t="s">
        <v>1348</v>
      </c>
      <c r="I629" s="4" t="s">
        <v>684</v>
      </c>
      <c r="J629" s="4" t="s">
        <v>590</v>
      </c>
      <c r="K629" s="4" t="s">
        <v>1052</v>
      </c>
      <c r="L629" s="4" t="s">
        <v>1052</v>
      </c>
      <c r="M629" s="4" t="s">
        <v>596</v>
      </c>
      <c r="N629" s="4" t="s">
        <v>1255</v>
      </c>
      <c r="O629" s="4" t="s">
        <v>1255</v>
      </c>
      <c r="P629" s="4" t="s">
        <v>596</v>
      </c>
      <c r="Q629" s="4" t="s">
        <v>596</v>
      </c>
      <c r="R629" s="8">
        <v>2</v>
      </c>
      <c r="S629" s="4" t="s">
        <v>596</v>
      </c>
      <c r="T629" s="4" t="s">
        <v>596</v>
      </c>
      <c r="U629" s="4" t="s">
        <v>596</v>
      </c>
      <c r="V629" s="4" t="s">
        <v>596</v>
      </c>
      <c r="W629" s="4" t="s">
        <v>596</v>
      </c>
      <c r="X629" s="4" t="s">
        <v>596</v>
      </c>
      <c r="Y629" s="4" t="s">
        <v>596</v>
      </c>
      <c r="Z629" s="4" t="s">
        <v>596</v>
      </c>
      <c r="AA629" s="4" t="s">
        <v>596</v>
      </c>
      <c r="AB629" s="4" t="s">
        <v>596</v>
      </c>
      <c r="AC629" s="4" t="s">
        <v>596</v>
      </c>
      <c r="AD629" s="4" t="s">
        <v>596</v>
      </c>
      <c r="AE629" s="4" t="s">
        <v>596</v>
      </c>
      <c r="AF629" s="4" t="s">
        <v>596</v>
      </c>
    </row>
    <row r="630" spans="1:32">
      <c r="A630" s="5" t="str">
        <f>VLOOKUP(F630,[1]仓库信息!C:H,6,FALSE)</f>
        <v>沈阳</v>
      </c>
      <c r="B630" s="6">
        <v>43756</v>
      </c>
      <c r="C630" s="4" t="s">
        <v>1344</v>
      </c>
      <c r="D630" s="4" t="s">
        <v>1345</v>
      </c>
      <c r="E630" s="4" t="s">
        <v>1346</v>
      </c>
      <c r="F630" s="4" t="s">
        <v>635</v>
      </c>
      <c r="G630" s="4" t="s">
        <v>1347</v>
      </c>
      <c r="H630" s="4" t="s">
        <v>1348</v>
      </c>
      <c r="I630" s="4" t="s">
        <v>636</v>
      </c>
      <c r="J630" s="4" t="s">
        <v>590</v>
      </c>
      <c r="K630" s="4" t="s">
        <v>1176</v>
      </c>
      <c r="L630" s="4" t="s">
        <v>1254</v>
      </c>
      <c r="M630" s="4" t="s">
        <v>658</v>
      </c>
      <c r="N630" s="4" t="s">
        <v>1254</v>
      </c>
      <c r="O630" s="4" t="s">
        <v>1281</v>
      </c>
      <c r="P630" s="4" t="s">
        <v>604</v>
      </c>
      <c r="Q630" s="4" t="s">
        <v>596</v>
      </c>
      <c r="R630" s="8">
        <v>2</v>
      </c>
      <c r="S630" s="4" t="s">
        <v>596</v>
      </c>
      <c r="T630" s="4" t="s">
        <v>596</v>
      </c>
      <c r="U630" s="4" t="s">
        <v>596</v>
      </c>
      <c r="V630" s="4" t="s">
        <v>596</v>
      </c>
      <c r="W630" s="4" t="s">
        <v>596</v>
      </c>
      <c r="X630" s="4" t="s">
        <v>596</v>
      </c>
      <c r="Y630" s="4" t="s">
        <v>596</v>
      </c>
      <c r="Z630" s="4" t="s">
        <v>596</v>
      </c>
      <c r="AA630" s="4" t="s">
        <v>604</v>
      </c>
      <c r="AB630" s="4" t="s">
        <v>596</v>
      </c>
      <c r="AC630" s="4" t="s">
        <v>596</v>
      </c>
      <c r="AD630" s="4" t="s">
        <v>596</v>
      </c>
      <c r="AE630" s="4" t="s">
        <v>596</v>
      </c>
      <c r="AF630" s="4" t="s">
        <v>596</v>
      </c>
    </row>
    <row r="631" spans="1:32">
      <c r="A631" s="5" t="str">
        <f>VLOOKUP(F631,[1]仓库信息!C:H,6,FALSE)</f>
        <v>北京</v>
      </c>
      <c r="B631" s="6">
        <v>43756</v>
      </c>
      <c r="C631" s="4" t="s">
        <v>1344</v>
      </c>
      <c r="D631" s="4" t="s">
        <v>1345</v>
      </c>
      <c r="E631" s="4" t="s">
        <v>1346</v>
      </c>
      <c r="F631" s="4" t="s">
        <v>656</v>
      </c>
      <c r="G631" s="4" t="s">
        <v>1347</v>
      </c>
      <c r="H631" s="4" t="s">
        <v>1348</v>
      </c>
      <c r="I631" s="4" t="s">
        <v>657</v>
      </c>
      <c r="J631" s="4" t="s">
        <v>590</v>
      </c>
      <c r="K631" s="4" t="s">
        <v>623</v>
      </c>
      <c r="L631" s="4" t="s">
        <v>1101</v>
      </c>
      <c r="M631" s="4" t="s">
        <v>604</v>
      </c>
      <c r="N631" s="4" t="s">
        <v>1225</v>
      </c>
      <c r="O631" s="4" t="s">
        <v>591</v>
      </c>
      <c r="P631" s="4" t="s">
        <v>604</v>
      </c>
      <c r="Q631" s="4" t="s">
        <v>596</v>
      </c>
      <c r="R631" s="8">
        <v>3</v>
      </c>
      <c r="S631" s="4" t="s">
        <v>596</v>
      </c>
      <c r="T631" s="4" t="s">
        <v>596</v>
      </c>
      <c r="U631" s="4" t="s">
        <v>596</v>
      </c>
      <c r="V631" s="4" t="s">
        <v>596</v>
      </c>
      <c r="W631" s="4" t="s">
        <v>596</v>
      </c>
      <c r="X631" s="4" t="s">
        <v>596</v>
      </c>
      <c r="Y631" s="4" t="s">
        <v>596</v>
      </c>
      <c r="Z631" s="4" t="s">
        <v>596</v>
      </c>
      <c r="AA631" s="4" t="s">
        <v>596</v>
      </c>
      <c r="AB631" s="4" t="s">
        <v>596</v>
      </c>
      <c r="AC631" s="4" t="s">
        <v>596</v>
      </c>
      <c r="AD631" s="4" t="s">
        <v>596</v>
      </c>
      <c r="AE631" s="4" t="s">
        <v>596</v>
      </c>
      <c r="AF631" s="4" t="s">
        <v>596</v>
      </c>
    </row>
    <row r="632" spans="1:32">
      <c r="A632" s="5" t="str">
        <f>VLOOKUP(F632,[1]仓库信息!C:H,6,FALSE)</f>
        <v>嘉兴</v>
      </c>
      <c r="B632" s="6">
        <v>43756</v>
      </c>
      <c r="C632" s="4" t="s">
        <v>1344</v>
      </c>
      <c r="D632" s="4" t="s">
        <v>1345</v>
      </c>
      <c r="E632" s="4" t="s">
        <v>1346</v>
      </c>
      <c r="F632" s="4" t="s">
        <v>739</v>
      </c>
      <c r="G632" s="4" t="s">
        <v>1347</v>
      </c>
      <c r="H632" s="4" t="s">
        <v>1348</v>
      </c>
      <c r="I632" s="4" t="s">
        <v>740</v>
      </c>
      <c r="J632" s="4" t="s">
        <v>590</v>
      </c>
      <c r="K632" s="4" t="s">
        <v>1124</v>
      </c>
      <c r="L632" s="4" t="s">
        <v>1123</v>
      </c>
      <c r="M632" s="4" t="s">
        <v>638</v>
      </c>
      <c r="N632" s="4" t="s">
        <v>1125</v>
      </c>
      <c r="O632" s="4" t="s">
        <v>1148</v>
      </c>
      <c r="P632" s="4" t="s">
        <v>638</v>
      </c>
      <c r="Q632" s="4" t="s">
        <v>596</v>
      </c>
      <c r="R632" s="8">
        <v>3</v>
      </c>
      <c r="S632" s="4" t="s">
        <v>596</v>
      </c>
      <c r="T632" s="4" t="s">
        <v>596</v>
      </c>
      <c r="U632" s="4" t="s">
        <v>596</v>
      </c>
      <c r="V632" s="4" t="s">
        <v>596</v>
      </c>
      <c r="W632" s="4" t="s">
        <v>601</v>
      </c>
      <c r="X632" s="4" t="s">
        <v>596</v>
      </c>
      <c r="Y632" s="4" t="s">
        <v>596</v>
      </c>
      <c r="Z632" s="4" t="s">
        <v>596</v>
      </c>
      <c r="AA632" s="4" t="s">
        <v>596</v>
      </c>
      <c r="AB632" s="4" t="s">
        <v>596</v>
      </c>
      <c r="AC632" s="4" t="s">
        <v>596</v>
      </c>
      <c r="AD632" s="4" t="s">
        <v>596</v>
      </c>
      <c r="AE632" s="4" t="s">
        <v>596</v>
      </c>
      <c r="AF632" s="4" t="s">
        <v>596</v>
      </c>
    </row>
    <row r="633" spans="1:32">
      <c r="A633" s="5" t="str">
        <f>VLOOKUP(F633,[1]仓库信息!C:H,6,FALSE)</f>
        <v>武汉</v>
      </c>
      <c r="B633" s="6">
        <v>43756</v>
      </c>
      <c r="C633" s="4" t="s">
        <v>1344</v>
      </c>
      <c r="D633" s="4" t="s">
        <v>1345</v>
      </c>
      <c r="E633" s="4" t="s">
        <v>1346</v>
      </c>
      <c r="F633" s="4" t="s">
        <v>686</v>
      </c>
      <c r="G633" s="4" t="s">
        <v>1347</v>
      </c>
      <c r="H633" s="4" t="s">
        <v>1348</v>
      </c>
      <c r="I633" s="4" t="s">
        <v>687</v>
      </c>
      <c r="J633" s="4" t="s">
        <v>590</v>
      </c>
      <c r="K633" s="4" t="s">
        <v>1111</v>
      </c>
      <c r="L633" s="4" t="s">
        <v>1208</v>
      </c>
      <c r="M633" s="4" t="s">
        <v>682</v>
      </c>
      <c r="N633" s="4" t="s">
        <v>1292</v>
      </c>
      <c r="O633" s="4" t="s">
        <v>990</v>
      </c>
      <c r="P633" s="4" t="s">
        <v>638</v>
      </c>
      <c r="Q633" s="4" t="s">
        <v>596</v>
      </c>
      <c r="R633" s="8">
        <v>9</v>
      </c>
      <c r="S633" s="4" t="s">
        <v>596</v>
      </c>
      <c r="T633" s="4" t="s">
        <v>596</v>
      </c>
      <c r="U633" s="4" t="s">
        <v>638</v>
      </c>
      <c r="V633" s="4" t="s">
        <v>596</v>
      </c>
      <c r="W633" s="4" t="s">
        <v>596</v>
      </c>
      <c r="X633" s="4" t="s">
        <v>596</v>
      </c>
      <c r="Y633" s="4" t="s">
        <v>596</v>
      </c>
      <c r="Z633" s="4" t="s">
        <v>596</v>
      </c>
      <c r="AA633" s="4" t="s">
        <v>682</v>
      </c>
      <c r="AB633" s="4" t="s">
        <v>596</v>
      </c>
      <c r="AC633" s="4" t="s">
        <v>596</v>
      </c>
      <c r="AD633" s="4" t="s">
        <v>596</v>
      </c>
      <c r="AE633" s="4" t="s">
        <v>596</v>
      </c>
      <c r="AF633" s="4" t="s">
        <v>596</v>
      </c>
    </row>
    <row r="634" spans="1:32">
      <c r="A634" s="5" t="str">
        <f>VLOOKUP(F634,[1]仓库信息!C:H,6,FALSE)</f>
        <v>济南</v>
      </c>
      <c r="B634" s="6">
        <v>43756</v>
      </c>
      <c r="C634" s="4" t="s">
        <v>1344</v>
      </c>
      <c r="D634" s="4" t="s">
        <v>1345</v>
      </c>
      <c r="E634" s="4" t="s">
        <v>1346</v>
      </c>
      <c r="F634" s="4" t="s">
        <v>640</v>
      </c>
      <c r="G634" s="4" t="s">
        <v>1347</v>
      </c>
      <c r="H634" s="4" t="s">
        <v>1348</v>
      </c>
      <c r="I634" s="4" t="s">
        <v>641</v>
      </c>
      <c r="J634" s="4" t="s">
        <v>590</v>
      </c>
      <c r="K634" s="4" t="s">
        <v>839</v>
      </c>
      <c r="L634" s="4" t="s">
        <v>839</v>
      </c>
      <c r="M634" s="4" t="s">
        <v>596</v>
      </c>
      <c r="N634" s="4" t="s">
        <v>724</v>
      </c>
      <c r="O634" s="4" t="s">
        <v>724</v>
      </c>
      <c r="P634" s="4" t="s">
        <v>596</v>
      </c>
      <c r="Q634" s="4" t="s">
        <v>596</v>
      </c>
      <c r="R634" s="8">
        <v>2</v>
      </c>
      <c r="S634" s="4" t="s">
        <v>596</v>
      </c>
      <c r="T634" s="4" t="s">
        <v>596</v>
      </c>
      <c r="U634" s="4" t="s">
        <v>596</v>
      </c>
      <c r="V634" s="4" t="s">
        <v>596</v>
      </c>
      <c r="W634" s="4" t="s">
        <v>596</v>
      </c>
      <c r="X634" s="4" t="s">
        <v>596</v>
      </c>
      <c r="Y634" s="4" t="s">
        <v>596</v>
      </c>
      <c r="Z634" s="4" t="s">
        <v>596</v>
      </c>
      <c r="AA634" s="4" t="s">
        <v>596</v>
      </c>
      <c r="AB634" s="4" t="s">
        <v>596</v>
      </c>
      <c r="AC634" s="4" t="s">
        <v>596</v>
      </c>
      <c r="AD634" s="4" t="s">
        <v>596</v>
      </c>
      <c r="AE634" s="4" t="s">
        <v>596</v>
      </c>
      <c r="AF634" s="4" t="s">
        <v>596</v>
      </c>
    </row>
    <row r="635" spans="1:32">
      <c r="A635" s="5" t="str">
        <f>VLOOKUP(F635,[1]仓库信息!C:H,6,FALSE)</f>
        <v>无锡</v>
      </c>
      <c r="B635" s="6">
        <v>43756</v>
      </c>
      <c r="C635" s="4" t="s">
        <v>1344</v>
      </c>
      <c r="D635" s="4" t="s">
        <v>1345</v>
      </c>
      <c r="E635" s="4" t="s">
        <v>1346</v>
      </c>
      <c r="F635" s="4" t="s">
        <v>692</v>
      </c>
      <c r="G635" s="4" t="s">
        <v>1347</v>
      </c>
      <c r="H635" s="4" t="s">
        <v>1348</v>
      </c>
      <c r="I635" s="4" t="s">
        <v>693</v>
      </c>
      <c r="J635" s="4" t="s">
        <v>590</v>
      </c>
      <c r="K635" s="4" t="s">
        <v>796</v>
      </c>
      <c r="L635" s="4" t="s">
        <v>856</v>
      </c>
      <c r="M635" s="4" t="s">
        <v>658</v>
      </c>
      <c r="N635" s="4" t="s">
        <v>856</v>
      </c>
      <c r="O635" s="4" t="s">
        <v>608</v>
      </c>
      <c r="P635" s="4" t="s">
        <v>658</v>
      </c>
      <c r="Q635" s="4" t="s">
        <v>596</v>
      </c>
      <c r="R635" s="8">
        <v>4</v>
      </c>
      <c r="S635" s="4" t="s">
        <v>596</v>
      </c>
      <c r="T635" s="4" t="s">
        <v>596</v>
      </c>
      <c r="U635" s="4" t="s">
        <v>596</v>
      </c>
      <c r="V635" s="4" t="s">
        <v>596</v>
      </c>
      <c r="W635" s="4" t="s">
        <v>732</v>
      </c>
      <c r="X635" s="4" t="s">
        <v>596</v>
      </c>
      <c r="Y635" s="4" t="s">
        <v>596</v>
      </c>
      <c r="Z635" s="4" t="s">
        <v>596</v>
      </c>
      <c r="AA635" s="4" t="s">
        <v>596</v>
      </c>
      <c r="AB635" s="4" t="s">
        <v>596</v>
      </c>
      <c r="AC635" s="4" t="s">
        <v>596</v>
      </c>
      <c r="AD635" s="4" t="s">
        <v>596</v>
      </c>
      <c r="AE635" s="4" t="s">
        <v>596</v>
      </c>
      <c r="AF635" s="4" t="s">
        <v>596</v>
      </c>
    </row>
    <row r="636" spans="1:32">
      <c r="A636" s="5" t="str">
        <f>VLOOKUP(F636,[1]仓库信息!C:H,6,FALSE)</f>
        <v>西安</v>
      </c>
      <c r="B636" s="6">
        <v>43756</v>
      </c>
      <c r="C636" s="4" t="s">
        <v>1344</v>
      </c>
      <c r="D636" s="4" t="s">
        <v>1345</v>
      </c>
      <c r="E636" s="4" t="s">
        <v>1346</v>
      </c>
      <c r="F636" s="4" t="s">
        <v>694</v>
      </c>
      <c r="G636" s="4" t="s">
        <v>1347</v>
      </c>
      <c r="H636" s="4" t="s">
        <v>1348</v>
      </c>
      <c r="I636" s="4" t="s">
        <v>695</v>
      </c>
      <c r="J636" s="4" t="s">
        <v>590</v>
      </c>
      <c r="K636" s="4" t="s">
        <v>1057</v>
      </c>
      <c r="L636" s="4" t="s">
        <v>1203</v>
      </c>
      <c r="M636" s="4" t="s">
        <v>638</v>
      </c>
      <c r="N636" s="4" t="s">
        <v>1203</v>
      </c>
      <c r="O636" s="4" t="s">
        <v>1204</v>
      </c>
      <c r="P636" s="4" t="s">
        <v>638</v>
      </c>
      <c r="Q636" s="4" t="s">
        <v>596</v>
      </c>
      <c r="R636" s="8">
        <v>1</v>
      </c>
      <c r="S636" s="4" t="s">
        <v>596</v>
      </c>
      <c r="T636" s="4" t="s">
        <v>596</v>
      </c>
      <c r="U636" s="4" t="s">
        <v>596</v>
      </c>
      <c r="V636" s="4" t="s">
        <v>596</v>
      </c>
      <c r="W636" s="4" t="s">
        <v>596</v>
      </c>
      <c r="X636" s="4" t="s">
        <v>596</v>
      </c>
      <c r="Y636" s="4" t="s">
        <v>596</v>
      </c>
      <c r="Z636" s="4" t="s">
        <v>596</v>
      </c>
      <c r="AA636" s="4" t="s">
        <v>596</v>
      </c>
      <c r="AB636" s="4" t="s">
        <v>596</v>
      </c>
      <c r="AC636" s="4" t="s">
        <v>596</v>
      </c>
      <c r="AD636" s="4" t="s">
        <v>596</v>
      </c>
      <c r="AE636" s="4" t="s">
        <v>596</v>
      </c>
      <c r="AF636" s="4" t="s">
        <v>596</v>
      </c>
    </row>
    <row r="637" spans="1:32">
      <c r="A637" s="5" t="str">
        <f>VLOOKUP(F637,[1]仓库信息!C:H,6,FALSE)</f>
        <v>嘉定</v>
      </c>
      <c r="B637" s="6">
        <v>43756</v>
      </c>
      <c r="C637" s="4" t="s">
        <v>1351</v>
      </c>
      <c r="D637" s="4" t="s">
        <v>1352</v>
      </c>
      <c r="E637" s="4" t="s">
        <v>1353</v>
      </c>
      <c r="F637" s="4" t="s">
        <v>586</v>
      </c>
      <c r="G637" s="4" t="s">
        <v>1354</v>
      </c>
      <c r="H637" s="4" t="s">
        <v>1355</v>
      </c>
      <c r="I637" s="4" t="s">
        <v>589</v>
      </c>
      <c r="J637" s="4" t="s">
        <v>590</v>
      </c>
      <c r="K637" s="4" t="s">
        <v>1356</v>
      </c>
      <c r="L637" s="4" t="s">
        <v>1228</v>
      </c>
      <c r="M637" s="4" t="s">
        <v>631</v>
      </c>
      <c r="N637" s="4" t="s">
        <v>858</v>
      </c>
      <c r="O637" s="4" t="s">
        <v>798</v>
      </c>
      <c r="P637" s="4" t="s">
        <v>691</v>
      </c>
      <c r="Q637" s="4" t="s">
        <v>596</v>
      </c>
      <c r="R637" s="8">
        <v>3</v>
      </c>
      <c r="S637" s="4" t="s">
        <v>596</v>
      </c>
      <c r="T637" s="4" t="s">
        <v>596</v>
      </c>
      <c r="U637" s="4" t="s">
        <v>638</v>
      </c>
      <c r="V637" s="4" t="s">
        <v>596</v>
      </c>
      <c r="W637" s="4" t="s">
        <v>596</v>
      </c>
      <c r="X637" s="4" t="s">
        <v>596</v>
      </c>
      <c r="Y637" s="4" t="s">
        <v>596</v>
      </c>
      <c r="Z637" s="4" t="s">
        <v>596</v>
      </c>
      <c r="AA637" s="4" t="s">
        <v>596</v>
      </c>
      <c r="AB637" s="4" t="s">
        <v>596</v>
      </c>
      <c r="AC637" s="4" t="s">
        <v>596</v>
      </c>
      <c r="AD637" s="4" t="s">
        <v>596</v>
      </c>
      <c r="AE637" s="4" t="s">
        <v>596</v>
      </c>
      <c r="AF637" s="4" t="s">
        <v>596</v>
      </c>
    </row>
    <row r="638" spans="1:32">
      <c r="A638" s="5" t="str">
        <f>VLOOKUP(F638,[1]仓库信息!C:H,6,FALSE)</f>
        <v>广州</v>
      </c>
      <c r="B638" s="6">
        <v>43756</v>
      </c>
      <c r="C638" s="4" t="s">
        <v>1351</v>
      </c>
      <c r="D638" s="4" t="s">
        <v>1352</v>
      </c>
      <c r="E638" s="4" t="s">
        <v>1353</v>
      </c>
      <c r="F638" s="4" t="s">
        <v>597</v>
      </c>
      <c r="G638" s="4" t="s">
        <v>1354</v>
      </c>
      <c r="H638" s="4" t="s">
        <v>1355</v>
      </c>
      <c r="I638" s="4" t="s">
        <v>598</v>
      </c>
      <c r="J638" s="4" t="s">
        <v>590</v>
      </c>
      <c r="K638" s="4" t="s">
        <v>1048</v>
      </c>
      <c r="L638" s="4" t="s">
        <v>1357</v>
      </c>
      <c r="M638" s="4" t="s">
        <v>707</v>
      </c>
      <c r="N638" s="4" t="s">
        <v>1358</v>
      </c>
      <c r="O638" s="4" t="s">
        <v>1359</v>
      </c>
      <c r="P638" s="4" t="s">
        <v>651</v>
      </c>
      <c r="Q638" s="4" t="s">
        <v>596</v>
      </c>
      <c r="R638" s="8">
        <v>9</v>
      </c>
      <c r="S638" s="4" t="s">
        <v>596</v>
      </c>
      <c r="T638" s="4" t="s">
        <v>596</v>
      </c>
      <c r="U638" s="4" t="s">
        <v>596</v>
      </c>
      <c r="V638" s="4" t="s">
        <v>596</v>
      </c>
      <c r="W638" s="4" t="s">
        <v>596</v>
      </c>
      <c r="X638" s="4" t="s">
        <v>596</v>
      </c>
      <c r="Y638" s="4" t="s">
        <v>596</v>
      </c>
      <c r="Z638" s="4" t="s">
        <v>596</v>
      </c>
      <c r="AA638" s="4" t="s">
        <v>690</v>
      </c>
      <c r="AB638" s="4" t="s">
        <v>596</v>
      </c>
      <c r="AC638" s="4" t="s">
        <v>596</v>
      </c>
      <c r="AD638" s="4" t="s">
        <v>596</v>
      </c>
      <c r="AE638" s="4" t="s">
        <v>596</v>
      </c>
      <c r="AF638" s="4" t="s">
        <v>596</v>
      </c>
    </row>
    <row r="639" spans="1:32">
      <c r="A639" s="5" t="str">
        <f>VLOOKUP(F639,[1]仓库信息!C:H,6,FALSE)</f>
        <v>天津</v>
      </c>
      <c r="B639" s="6">
        <v>43756</v>
      </c>
      <c r="C639" s="4" t="s">
        <v>1351</v>
      </c>
      <c r="D639" s="4" t="s">
        <v>1352</v>
      </c>
      <c r="E639" s="4" t="s">
        <v>1353</v>
      </c>
      <c r="F639" s="4" t="s">
        <v>663</v>
      </c>
      <c r="G639" s="4" t="s">
        <v>1354</v>
      </c>
      <c r="H639" s="4" t="s">
        <v>1355</v>
      </c>
      <c r="I639" s="4" t="s">
        <v>666</v>
      </c>
      <c r="J639" s="4" t="s">
        <v>590</v>
      </c>
      <c r="K639" s="4" t="s">
        <v>1360</v>
      </c>
      <c r="L639" s="4" t="s">
        <v>1360</v>
      </c>
      <c r="M639" s="4" t="s">
        <v>596</v>
      </c>
      <c r="N639" s="4" t="s">
        <v>1280</v>
      </c>
      <c r="O639" s="4" t="s">
        <v>1280</v>
      </c>
      <c r="P639" s="4" t="s">
        <v>596</v>
      </c>
      <c r="Q639" s="4" t="s">
        <v>596</v>
      </c>
      <c r="R639" s="8">
        <v>5</v>
      </c>
      <c r="S639" s="4" t="s">
        <v>596</v>
      </c>
      <c r="T639" s="4" t="s">
        <v>596</v>
      </c>
      <c r="U639" s="4" t="s">
        <v>596</v>
      </c>
      <c r="V639" s="4" t="s">
        <v>596</v>
      </c>
      <c r="W639" s="4" t="s">
        <v>596</v>
      </c>
      <c r="X639" s="4" t="s">
        <v>596</v>
      </c>
      <c r="Y639" s="4" t="s">
        <v>596</v>
      </c>
      <c r="Z639" s="4" t="s">
        <v>596</v>
      </c>
      <c r="AA639" s="4" t="s">
        <v>596</v>
      </c>
      <c r="AB639" s="4" t="s">
        <v>596</v>
      </c>
      <c r="AC639" s="4" t="s">
        <v>596</v>
      </c>
      <c r="AD639" s="4" t="s">
        <v>596</v>
      </c>
      <c r="AE639" s="4" t="s">
        <v>596</v>
      </c>
      <c r="AF639" s="4" t="s">
        <v>596</v>
      </c>
    </row>
    <row r="640" spans="1:32">
      <c r="A640" s="5" t="str">
        <f>VLOOKUP(F640,[1]仓库信息!C:H,6,FALSE)</f>
        <v>重庆</v>
      </c>
      <c r="B640" s="6">
        <v>43756</v>
      </c>
      <c r="C640" s="4" t="s">
        <v>1351</v>
      </c>
      <c r="D640" s="4" t="s">
        <v>1352</v>
      </c>
      <c r="E640" s="4" t="s">
        <v>1353</v>
      </c>
      <c r="F640" s="4" t="s">
        <v>765</v>
      </c>
      <c r="G640" s="4" t="s">
        <v>1354</v>
      </c>
      <c r="H640" s="4" t="s">
        <v>1355</v>
      </c>
      <c r="I640" s="4" t="s">
        <v>768</v>
      </c>
      <c r="J640" s="4" t="s">
        <v>590</v>
      </c>
      <c r="K640" s="4" t="s">
        <v>670</v>
      </c>
      <c r="L640" s="4" t="s">
        <v>670</v>
      </c>
      <c r="M640" s="4" t="s">
        <v>596</v>
      </c>
      <c r="N640" s="4" t="s">
        <v>757</v>
      </c>
      <c r="O640" s="4" t="s">
        <v>757</v>
      </c>
      <c r="P640" s="4" t="s">
        <v>596</v>
      </c>
      <c r="Q640" s="4" t="s">
        <v>596</v>
      </c>
      <c r="R640" s="8">
        <v>1</v>
      </c>
      <c r="S640" s="4" t="s">
        <v>596</v>
      </c>
      <c r="T640" s="4" t="s">
        <v>596</v>
      </c>
      <c r="U640" s="4" t="s">
        <v>596</v>
      </c>
      <c r="V640" s="4" t="s">
        <v>596</v>
      </c>
      <c r="W640" s="4" t="s">
        <v>596</v>
      </c>
      <c r="X640" s="4" t="s">
        <v>596</v>
      </c>
      <c r="Y640" s="4" t="s">
        <v>596</v>
      </c>
      <c r="Z640" s="4" t="s">
        <v>596</v>
      </c>
      <c r="AA640" s="4" t="s">
        <v>596</v>
      </c>
      <c r="AB640" s="4" t="s">
        <v>596</v>
      </c>
      <c r="AC640" s="4" t="s">
        <v>596</v>
      </c>
      <c r="AD640" s="4" t="s">
        <v>596</v>
      </c>
      <c r="AE640" s="4" t="s">
        <v>596</v>
      </c>
      <c r="AF640" s="4" t="s">
        <v>596</v>
      </c>
    </row>
    <row r="641" spans="1:32">
      <c r="A641" s="5" t="str">
        <f>VLOOKUP(F641,[1]仓库信息!C:H,6,FALSE)</f>
        <v>长沙</v>
      </c>
      <c r="B641" s="6">
        <v>43756</v>
      </c>
      <c r="C641" s="4" t="s">
        <v>1351</v>
      </c>
      <c r="D641" s="4" t="s">
        <v>1352</v>
      </c>
      <c r="E641" s="4" t="s">
        <v>1353</v>
      </c>
      <c r="F641" s="4" t="s">
        <v>606</v>
      </c>
      <c r="G641" s="4" t="s">
        <v>1354</v>
      </c>
      <c r="H641" s="4" t="s">
        <v>1355</v>
      </c>
      <c r="I641" s="4" t="s">
        <v>607</v>
      </c>
      <c r="J641" s="4" t="s">
        <v>590</v>
      </c>
      <c r="K641" s="4" t="s">
        <v>1361</v>
      </c>
      <c r="L641" s="4" t="s">
        <v>1361</v>
      </c>
      <c r="M641" s="4" t="s">
        <v>596</v>
      </c>
      <c r="N641" s="4" t="s">
        <v>1179</v>
      </c>
      <c r="O641" s="4" t="s">
        <v>1179</v>
      </c>
      <c r="P641" s="4" t="s">
        <v>596</v>
      </c>
      <c r="Q641" s="4" t="s">
        <v>596</v>
      </c>
      <c r="R641" s="8">
        <v>2</v>
      </c>
      <c r="S641" s="4" t="s">
        <v>596</v>
      </c>
      <c r="T641" s="4" t="s">
        <v>596</v>
      </c>
      <c r="U641" s="4" t="s">
        <v>596</v>
      </c>
      <c r="V641" s="4" t="s">
        <v>596</v>
      </c>
      <c r="W641" s="4" t="s">
        <v>596</v>
      </c>
      <c r="X641" s="4" t="s">
        <v>596</v>
      </c>
      <c r="Y641" s="4" t="s">
        <v>596</v>
      </c>
      <c r="Z641" s="4" t="s">
        <v>596</v>
      </c>
      <c r="AA641" s="4" t="s">
        <v>596</v>
      </c>
      <c r="AB641" s="4" t="s">
        <v>596</v>
      </c>
      <c r="AC641" s="4" t="s">
        <v>596</v>
      </c>
      <c r="AD641" s="4" t="s">
        <v>596</v>
      </c>
      <c r="AE641" s="4" t="s">
        <v>596</v>
      </c>
      <c r="AF641" s="4" t="s">
        <v>596</v>
      </c>
    </row>
    <row r="642" spans="1:32">
      <c r="A642" s="5" t="str">
        <f>VLOOKUP(F642,[1]仓库信息!C:H,6,FALSE)</f>
        <v>成都2</v>
      </c>
      <c r="B642" s="6">
        <v>43756</v>
      </c>
      <c r="C642" s="4" t="s">
        <v>1351</v>
      </c>
      <c r="D642" s="4" t="s">
        <v>1352</v>
      </c>
      <c r="E642" s="4" t="s">
        <v>1353</v>
      </c>
      <c r="F642" s="4" t="s">
        <v>610</v>
      </c>
      <c r="G642" s="4" t="s">
        <v>1354</v>
      </c>
      <c r="H642" s="4" t="s">
        <v>1355</v>
      </c>
      <c r="I642" s="4" t="s">
        <v>611</v>
      </c>
      <c r="J642" s="4" t="s">
        <v>590</v>
      </c>
      <c r="K642" s="4" t="s">
        <v>1362</v>
      </c>
      <c r="L642" s="4" t="s">
        <v>1362</v>
      </c>
      <c r="M642" s="4" t="s">
        <v>596</v>
      </c>
      <c r="N642" s="4" t="s">
        <v>1030</v>
      </c>
      <c r="O642" s="4" t="s">
        <v>1030</v>
      </c>
      <c r="P642" s="4" t="s">
        <v>596</v>
      </c>
      <c r="Q642" s="4" t="s">
        <v>596</v>
      </c>
      <c r="R642" s="8">
        <v>2</v>
      </c>
      <c r="S642" s="4" t="s">
        <v>596</v>
      </c>
      <c r="T642" s="4" t="s">
        <v>596</v>
      </c>
      <c r="U642" s="4" t="s">
        <v>596</v>
      </c>
      <c r="V642" s="4" t="s">
        <v>596</v>
      </c>
      <c r="W642" s="4" t="s">
        <v>596</v>
      </c>
      <c r="X642" s="4" t="s">
        <v>596</v>
      </c>
      <c r="Y642" s="4" t="s">
        <v>596</v>
      </c>
      <c r="Z642" s="4" t="s">
        <v>596</v>
      </c>
      <c r="AA642" s="4" t="s">
        <v>596</v>
      </c>
      <c r="AB642" s="4" t="s">
        <v>596</v>
      </c>
      <c r="AC642" s="4" t="s">
        <v>596</v>
      </c>
      <c r="AD642" s="4" t="s">
        <v>596</v>
      </c>
      <c r="AE642" s="4" t="s">
        <v>596</v>
      </c>
      <c r="AF642" s="4" t="s">
        <v>596</v>
      </c>
    </row>
    <row r="643" spans="1:32">
      <c r="A643" s="5" t="str">
        <f>VLOOKUP(F643,[1]仓库信息!C:H,6,FALSE)</f>
        <v>合肥</v>
      </c>
      <c r="B643" s="6">
        <v>43756</v>
      </c>
      <c r="C643" s="4" t="s">
        <v>1351</v>
      </c>
      <c r="D643" s="4" t="s">
        <v>1352</v>
      </c>
      <c r="E643" s="4" t="s">
        <v>1353</v>
      </c>
      <c r="F643" s="4" t="s">
        <v>700</v>
      </c>
      <c r="G643" s="4" t="s">
        <v>1354</v>
      </c>
      <c r="H643" s="4" t="s">
        <v>1355</v>
      </c>
      <c r="I643" s="4" t="s">
        <v>701</v>
      </c>
      <c r="J643" s="4" t="s">
        <v>590</v>
      </c>
      <c r="K643" s="4" t="s">
        <v>1363</v>
      </c>
      <c r="L643" s="4" t="s">
        <v>1277</v>
      </c>
      <c r="M643" s="4" t="s">
        <v>638</v>
      </c>
      <c r="N643" s="4" t="s">
        <v>1277</v>
      </c>
      <c r="O643" s="4" t="s">
        <v>1296</v>
      </c>
      <c r="P643" s="4" t="s">
        <v>638</v>
      </c>
      <c r="Q643" s="4" t="s">
        <v>596</v>
      </c>
      <c r="R643" s="8">
        <v>1</v>
      </c>
      <c r="S643" s="4" t="s">
        <v>596</v>
      </c>
      <c r="T643" s="4" t="s">
        <v>596</v>
      </c>
      <c r="U643" s="4" t="s">
        <v>596</v>
      </c>
      <c r="V643" s="4" t="s">
        <v>596</v>
      </c>
      <c r="W643" s="4" t="s">
        <v>596</v>
      </c>
      <c r="X643" s="4" t="s">
        <v>596</v>
      </c>
      <c r="Y643" s="4" t="s">
        <v>596</v>
      </c>
      <c r="Z643" s="4" t="s">
        <v>596</v>
      </c>
      <c r="AA643" s="4" t="s">
        <v>596</v>
      </c>
      <c r="AB643" s="4" t="s">
        <v>596</v>
      </c>
      <c r="AC643" s="4" t="s">
        <v>596</v>
      </c>
      <c r="AD643" s="4" t="s">
        <v>596</v>
      </c>
      <c r="AE643" s="4" t="s">
        <v>596</v>
      </c>
      <c r="AF643" s="4" t="s">
        <v>596</v>
      </c>
    </row>
    <row r="644" spans="1:32">
      <c r="A644" s="5" t="str">
        <f>VLOOKUP(F644,[1]仓库信息!C:H,6,FALSE)</f>
        <v>杭州</v>
      </c>
      <c r="B644" s="6">
        <v>43756</v>
      </c>
      <c r="C644" s="4" t="s">
        <v>1351</v>
      </c>
      <c r="D644" s="4" t="s">
        <v>1352</v>
      </c>
      <c r="E644" s="4" t="s">
        <v>1353</v>
      </c>
      <c r="F644" s="4" t="s">
        <v>614</v>
      </c>
      <c r="G644" s="4" t="s">
        <v>1354</v>
      </c>
      <c r="H644" s="4" t="s">
        <v>1355</v>
      </c>
      <c r="I644" s="4" t="s">
        <v>615</v>
      </c>
      <c r="J644" s="4" t="s">
        <v>590</v>
      </c>
      <c r="K644" s="4" t="s">
        <v>1136</v>
      </c>
      <c r="L644" s="4" t="s">
        <v>1136</v>
      </c>
      <c r="M644" s="4" t="s">
        <v>596</v>
      </c>
      <c r="N644" s="4" t="s">
        <v>1284</v>
      </c>
      <c r="O644" s="4" t="s">
        <v>1284</v>
      </c>
      <c r="P644" s="4" t="s">
        <v>596</v>
      </c>
      <c r="Q644" s="4" t="s">
        <v>596</v>
      </c>
      <c r="R644" s="8">
        <v>1</v>
      </c>
      <c r="S644" s="4" t="s">
        <v>596</v>
      </c>
      <c r="T644" s="4" t="s">
        <v>596</v>
      </c>
      <c r="U644" s="4" t="s">
        <v>596</v>
      </c>
      <c r="V644" s="4" t="s">
        <v>596</v>
      </c>
      <c r="W644" s="4" t="s">
        <v>596</v>
      </c>
      <c r="X644" s="4" t="s">
        <v>596</v>
      </c>
      <c r="Y644" s="4" t="s">
        <v>596</v>
      </c>
      <c r="Z644" s="4" t="s">
        <v>596</v>
      </c>
      <c r="AA644" s="4" t="s">
        <v>596</v>
      </c>
      <c r="AB644" s="4" t="s">
        <v>596</v>
      </c>
      <c r="AC644" s="4" t="s">
        <v>596</v>
      </c>
      <c r="AD644" s="4" t="s">
        <v>596</v>
      </c>
      <c r="AE644" s="4" t="s">
        <v>596</v>
      </c>
      <c r="AF644" s="4" t="s">
        <v>596</v>
      </c>
    </row>
    <row r="645" spans="1:32">
      <c r="A645" s="5" t="str">
        <f>VLOOKUP(F645,[1]仓库信息!C:H,6,FALSE)</f>
        <v>惠州</v>
      </c>
      <c r="B645" s="6">
        <v>43756</v>
      </c>
      <c r="C645" s="4" t="s">
        <v>1351</v>
      </c>
      <c r="D645" s="4" t="s">
        <v>1352</v>
      </c>
      <c r="E645" s="4" t="s">
        <v>1353</v>
      </c>
      <c r="F645" s="4" t="s">
        <v>618</v>
      </c>
      <c r="G645" s="4" t="s">
        <v>1354</v>
      </c>
      <c r="H645" s="4" t="s">
        <v>1355</v>
      </c>
      <c r="I645" s="4" t="s">
        <v>619</v>
      </c>
      <c r="J645" s="4" t="s">
        <v>590</v>
      </c>
      <c r="K645" s="4" t="s">
        <v>1364</v>
      </c>
      <c r="L645" s="4" t="s">
        <v>1358</v>
      </c>
      <c r="M645" s="4" t="s">
        <v>648</v>
      </c>
      <c r="N645" s="4" t="s">
        <v>1311</v>
      </c>
      <c r="O645" s="4" t="s">
        <v>993</v>
      </c>
      <c r="P645" s="4" t="s">
        <v>648</v>
      </c>
      <c r="Q645" s="4" t="s">
        <v>596</v>
      </c>
      <c r="R645" s="8">
        <v>4</v>
      </c>
      <c r="S645" s="4" t="s">
        <v>596</v>
      </c>
      <c r="T645" s="4" t="s">
        <v>596</v>
      </c>
      <c r="U645" s="4" t="s">
        <v>596</v>
      </c>
      <c r="V645" s="4" t="s">
        <v>596</v>
      </c>
      <c r="W645" s="4" t="s">
        <v>596</v>
      </c>
      <c r="X645" s="4" t="s">
        <v>596</v>
      </c>
      <c r="Y645" s="4" t="s">
        <v>596</v>
      </c>
      <c r="Z645" s="4" t="s">
        <v>596</v>
      </c>
      <c r="AA645" s="4" t="s">
        <v>596</v>
      </c>
      <c r="AB645" s="4" t="s">
        <v>596</v>
      </c>
      <c r="AC645" s="4" t="s">
        <v>596</v>
      </c>
      <c r="AD645" s="4" t="s">
        <v>596</v>
      </c>
      <c r="AE645" s="4" t="s">
        <v>596</v>
      </c>
      <c r="AF645" s="4" t="s">
        <v>596</v>
      </c>
    </row>
    <row r="646" spans="1:32">
      <c r="A646" s="5" t="str">
        <f>VLOOKUP(F646,[1]仓库信息!C:H,6,FALSE)</f>
        <v>江门</v>
      </c>
      <c r="B646" s="6">
        <v>43756</v>
      </c>
      <c r="C646" s="4" t="s">
        <v>1351</v>
      </c>
      <c r="D646" s="4" t="s">
        <v>1352</v>
      </c>
      <c r="E646" s="4" t="s">
        <v>1353</v>
      </c>
      <c r="F646" s="4" t="s">
        <v>624</v>
      </c>
      <c r="G646" s="4" t="s">
        <v>1354</v>
      </c>
      <c r="H646" s="4" t="s">
        <v>1355</v>
      </c>
      <c r="I646" s="4" t="s">
        <v>625</v>
      </c>
      <c r="J646" s="4" t="s">
        <v>590</v>
      </c>
      <c r="K646" s="4" t="s">
        <v>1028</v>
      </c>
      <c r="L646" s="4" t="s">
        <v>1079</v>
      </c>
      <c r="M646" s="4" t="s">
        <v>604</v>
      </c>
      <c r="N646" s="4" t="s">
        <v>1007</v>
      </c>
      <c r="O646" s="4" t="s">
        <v>1314</v>
      </c>
      <c r="P646" s="4" t="s">
        <v>604</v>
      </c>
      <c r="Q646" s="4" t="s">
        <v>596</v>
      </c>
      <c r="R646" s="8">
        <v>4</v>
      </c>
      <c r="S646" s="4" t="s">
        <v>596</v>
      </c>
      <c r="T646" s="4" t="s">
        <v>596</v>
      </c>
      <c r="U646" s="4" t="s">
        <v>596</v>
      </c>
      <c r="V646" s="4" t="s">
        <v>596</v>
      </c>
      <c r="W646" s="4" t="s">
        <v>596</v>
      </c>
      <c r="X646" s="4" t="s">
        <v>596</v>
      </c>
      <c r="Y646" s="4" t="s">
        <v>596</v>
      </c>
      <c r="Z646" s="4" t="s">
        <v>596</v>
      </c>
      <c r="AA646" s="4" t="s">
        <v>596</v>
      </c>
      <c r="AB646" s="4" t="s">
        <v>596</v>
      </c>
      <c r="AC646" s="4" t="s">
        <v>596</v>
      </c>
      <c r="AD646" s="4" t="s">
        <v>596</v>
      </c>
      <c r="AE646" s="4" t="s">
        <v>596</v>
      </c>
      <c r="AF646" s="4" t="s">
        <v>596</v>
      </c>
    </row>
    <row r="647" spans="1:32">
      <c r="A647" s="5" t="str">
        <f>VLOOKUP(F647,[1]仓库信息!C:H,6,FALSE)</f>
        <v>泉州</v>
      </c>
      <c r="B647" s="6">
        <v>43756</v>
      </c>
      <c r="C647" s="4" t="s">
        <v>1351</v>
      </c>
      <c r="D647" s="4" t="s">
        <v>1352</v>
      </c>
      <c r="E647" s="4" t="s">
        <v>1353</v>
      </c>
      <c r="F647" s="4" t="s">
        <v>628</v>
      </c>
      <c r="G647" s="4" t="s">
        <v>1354</v>
      </c>
      <c r="H647" s="4" t="s">
        <v>1355</v>
      </c>
      <c r="I647" s="4" t="s">
        <v>629</v>
      </c>
      <c r="J647" s="4" t="s">
        <v>590</v>
      </c>
      <c r="K647" s="4" t="s">
        <v>1365</v>
      </c>
      <c r="L647" s="4" t="s">
        <v>1366</v>
      </c>
      <c r="M647" s="4" t="s">
        <v>716</v>
      </c>
      <c r="N647" s="4" t="s">
        <v>1367</v>
      </c>
      <c r="O647" s="4" t="s">
        <v>1368</v>
      </c>
      <c r="P647" s="4" t="s">
        <v>716</v>
      </c>
      <c r="Q647" s="4" t="s">
        <v>596</v>
      </c>
      <c r="R647" s="8">
        <v>3</v>
      </c>
      <c r="S647" s="4" t="s">
        <v>596</v>
      </c>
      <c r="T647" s="4" t="s">
        <v>596</v>
      </c>
      <c r="U647" s="4" t="s">
        <v>596</v>
      </c>
      <c r="V647" s="4" t="s">
        <v>596</v>
      </c>
      <c r="W647" s="4" t="s">
        <v>596</v>
      </c>
      <c r="X647" s="4" t="s">
        <v>596</v>
      </c>
      <c r="Y647" s="4" t="s">
        <v>596</v>
      </c>
      <c r="Z647" s="4" t="s">
        <v>596</v>
      </c>
      <c r="AA647" s="4" t="s">
        <v>596</v>
      </c>
      <c r="AB647" s="4" t="s">
        <v>596</v>
      </c>
      <c r="AC647" s="4" t="s">
        <v>596</v>
      </c>
      <c r="AD647" s="4" t="s">
        <v>596</v>
      </c>
      <c r="AE647" s="4" t="s">
        <v>596</v>
      </c>
      <c r="AF647" s="4" t="s">
        <v>596</v>
      </c>
    </row>
    <row r="648" spans="1:32">
      <c r="A648" s="5" t="str">
        <f>VLOOKUP(F648,[1]仓库信息!C:H,6,FALSE)</f>
        <v>南昌</v>
      </c>
      <c r="B648" s="6">
        <v>43756</v>
      </c>
      <c r="C648" s="4" t="s">
        <v>1351</v>
      </c>
      <c r="D648" s="4" t="s">
        <v>1352</v>
      </c>
      <c r="E648" s="4" t="s">
        <v>1353</v>
      </c>
      <c r="F648" s="4" t="s">
        <v>649</v>
      </c>
      <c r="G648" s="4" t="s">
        <v>1354</v>
      </c>
      <c r="H648" s="4" t="s">
        <v>1355</v>
      </c>
      <c r="I648" s="4" t="s">
        <v>650</v>
      </c>
      <c r="J648" s="4" t="s">
        <v>590</v>
      </c>
      <c r="K648" s="4" t="s">
        <v>1273</v>
      </c>
      <c r="L648" s="4" t="s">
        <v>986</v>
      </c>
      <c r="M648" s="4" t="s">
        <v>604</v>
      </c>
      <c r="N648" s="4" t="s">
        <v>1369</v>
      </c>
      <c r="O648" s="4" t="s">
        <v>1370</v>
      </c>
      <c r="P648" s="4" t="s">
        <v>604</v>
      </c>
      <c r="Q648" s="4" t="s">
        <v>596</v>
      </c>
      <c r="R648" s="8">
        <v>6</v>
      </c>
      <c r="S648" s="4" t="s">
        <v>596</v>
      </c>
      <c r="T648" s="4" t="s">
        <v>596</v>
      </c>
      <c r="U648" s="4" t="s">
        <v>596</v>
      </c>
      <c r="V648" s="4" t="s">
        <v>596</v>
      </c>
      <c r="W648" s="4" t="s">
        <v>596</v>
      </c>
      <c r="X648" s="4" t="s">
        <v>596</v>
      </c>
      <c r="Y648" s="4" t="s">
        <v>596</v>
      </c>
      <c r="Z648" s="4" t="s">
        <v>596</v>
      </c>
      <c r="AA648" s="4" t="s">
        <v>596</v>
      </c>
      <c r="AB648" s="4" t="s">
        <v>596</v>
      </c>
      <c r="AC648" s="4" t="s">
        <v>596</v>
      </c>
      <c r="AD648" s="4" t="s">
        <v>596</v>
      </c>
      <c r="AE648" s="4" t="s">
        <v>596</v>
      </c>
      <c r="AF648" s="4" t="s">
        <v>596</v>
      </c>
    </row>
    <row r="649" spans="1:32">
      <c r="A649" s="5" t="str">
        <f>VLOOKUP(F649,[1]仓库信息!C:H,6,FALSE)</f>
        <v>贵阳</v>
      </c>
      <c r="B649" s="6">
        <v>43756</v>
      </c>
      <c r="C649" s="4" t="s">
        <v>1351</v>
      </c>
      <c r="D649" s="4" t="s">
        <v>1352</v>
      </c>
      <c r="E649" s="4" t="s">
        <v>1353</v>
      </c>
      <c r="F649" s="4" t="s">
        <v>680</v>
      </c>
      <c r="G649" s="4" t="s">
        <v>1354</v>
      </c>
      <c r="H649" s="4" t="s">
        <v>1355</v>
      </c>
      <c r="I649" s="4" t="s">
        <v>681</v>
      </c>
      <c r="J649" s="4" t="s">
        <v>590</v>
      </c>
      <c r="K649" s="4" t="s">
        <v>790</v>
      </c>
      <c r="L649" s="4" t="s">
        <v>790</v>
      </c>
      <c r="M649" s="4" t="s">
        <v>596</v>
      </c>
      <c r="N649" s="4" t="s">
        <v>630</v>
      </c>
      <c r="O649" s="4" t="s">
        <v>630</v>
      </c>
      <c r="P649" s="4" t="s">
        <v>596</v>
      </c>
      <c r="Q649" s="4" t="s">
        <v>596</v>
      </c>
      <c r="R649" s="8">
        <v>1</v>
      </c>
      <c r="S649" s="4" t="s">
        <v>596</v>
      </c>
      <c r="T649" s="4" t="s">
        <v>596</v>
      </c>
      <c r="U649" s="4" t="s">
        <v>596</v>
      </c>
      <c r="V649" s="4" t="s">
        <v>596</v>
      </c>
      <c r="W649" s="4" t="s">
        <v>596</v>
      </c>
      <c r="X649" s="4" t="s">
        <v>596</v>
      </c>
      <c r="Y649" s="4" t="s">
        <v>596</v>
      </c>
      <c r="Z649" s="4" t="s">
        <v>596</v>
      </c>
      <c r="AA649" s="4" t="s">
        <v>596</v>
      </c>
      <c r="AB649" s="4" t="s">
        <v>596</v>
      </c>
      <c r="AC649" s="4" t="s">
        <v>596</v>
      </c>
      <c r="AD649" s="4" t="s">
        <v>596</v>
      </c>
      <c r="AE649" s="4" t="s">
        <v>596</v>
      </c>
      <c r="AF649" s="4" t="s">
        <v>596</v>
      </c>
    </row>
    <row r="650" spans="1:32">
      <c r="A650" s="5" t="str">
        <f>VLOOKUP(F650,[1]仓库信息!C:H,6,FALSE)</f>
        <v>南宁</v>
      </c>
      <c r="B650" s="6">
        <v>43756</v>
      </c>
      <c r="C650" s="4" t="s">
        <v>1351</v>
      </c>
      <c r="D650" s="4" t="s">
        <v>1352</v>
      </c>
      <c r="E650" s="4" t="s">
        <v>1353</v>
      </c>
      <c r="F650" s="4" t="s">
        <v>633</v>
      </c>
      <c r="G650" s="4" t="s">
        <v>1354</v>
      </c>
      <c r="H650" s="4" t="s">
        <v>1355</v>
      </c>
      <c r="I650" s="4" t="s">
        <v>634</v>
      </c>
      <c r="J650" s="4" t="s">
        <v>590</v>
      </c>
      <c r="K650" s="4" t="s">
        <v>1126</v>
      </c>
      <c r="L650" s="4" t="s">
        <v>1126</v>
      </c>
      <c r="M650" s="4" t="s">
        <v>596</v>
      </c>
      <c r="N650" s="4" t="s">
        <v>1257</v>
      </c>
      <c r="O650" s="4" t="s">
        <v>1257</v>
      </c>
      <c r="P650" s="4" t="s">
        <v>596</v>
      </c>
      <c r="Q650" s="4" t="s">
        <v>596</v>
      </c>
      <c r="R650" s="8">
        <v>4</v>
      </c>
      <c r="S650" s="4" t="s">
        <v>596</v>
      </c>
      <c r="T650" s="4" t="s">
        <v>596</v>
      </c>
      <c r="U650" s="4" t="s">
        <v>596</v>
      </c>
      <c r="V650" s="4" t="s">
        <v>596</v>
      </c>
      <c r="W650" s="4" t="s">
        <v>596</v>
      </c>
      <c r="X650" s="4" t="s">
        <v>596</v>
      </c>
      <c r="Y650" s="4" t="s">
        <v>596</v>
      </c>
      <c r="Z650" s="4" t="s">
        <v>596</v>
      </c>
      <c r="AA650" s="4" t="s">
        <v>596</v>
      </c>
      <c r="AB650" s="4" t="s">
        <v>596</v>
      </c>
      <c r="AC650" s="4" t="s">
        <v>596</v>
      </c>
      <c r="AD650" s="4" t="s">
        <v>596</v>
      </c>
      <c r="AE650" s="4" t="s">
        <v>596</v>
      </c>
      <c r="AF650" s="4" t="s">
        <v>596</v>
      </c>
    </row>
    <row r="651" spans="1:32">
      <c r="A651" s="5" t="str">
        <f>VLOOKUP(F651,[1]仓库信息!C:H,6,FALSE)</f>
        <v>沈阳</v>
      </c>
      <c r="B651" s="6">
        <v>43756</v>
      </c>
      <c r="C651" s="4" t="s">
        <v>1351</v>
      </c>
      <c r="D651" s="4" t="s">
        <v>1352</v>
      </c>
      <c r="E651" s="4" t="s">
        <v>1353</v>
      </c>
      <c r="F651" s="4" t="s">
        <v>635</v>
      </c>
      <c r="G651" s="4" t="s">
        <v>1354</v>
      </c>
      <c r="H651" s="4" t="s">
        <v>1355</v>
      </c>
      <c r="I651" s="4" t="s">
        <v>636</v>
      </c>
      <c r="J651" s="4" t="s">
        <v>590</v>
      </c>
      <c r="K651" s="4" t="s">
        <v>1224</v>
      </c>
      <c r="L651" s="4" t="s">
        <v>1118</v>
      </c>
      <c r="M651" s="4" t="s">
        <v>638</v>
      </c>
      <c r="N651" s="4" t="s">
        <v>1294</v>
      </c>
      <c r="O651" s="4" t="s">
        <v>1294</v>
      </c>
      <c r="P651" s="4" t="s">
        <v>596</v>
      </c>
      <c r="Q651" s="4" t="s">
        <v>596</v>
      </c>
      <c r="R651" s="8">
        <v>4</v>
      </c>
      <c r="S651" s="4" t="s">
        <v>596</v>
      </c>
      <c r="T651" s="4" t="s">
        <v>596</v>
      </c>
      <c r="U651" s="4" t="s">
        <v>596</v>
      </c>
      <c r="V651" s="4" t="s">
        <v>596</v>
      </c>
      <c r="W651" s="4" t="s">
        <v>596</v>
      </c>
      <c r="X651" s="4" t="s">
        <v>596</v>
      </c>
      <c r="Y651" s="4" t="s">
        <v>596</v>
      </c>
      <c r="Z651" s="4" t="s">
        <v>596</v>
      </c>
      <c r="AA651" s="4" t="s">
        <v>638</v>
      </c>
      <c r="AB651" s="4" t="s">
        <v>596</v>
      </c>
      <c r="AC651" s="4" t="s">
        <v>596</v>
      </c>
      <c r="AD651" s="4" t="s">
        <v>596</v>
      </c>
      <c r="AE651" s="4" t="s">
        <v>596</v>
      </c>
      <c r="AF651" s="4" t="s">
        <v>596</v>
      </c>
    </row>
    <row r="652" spans="1:32">
      <c r="A652" s="5" t="str">
        <f>VLOOKUP(F652,[1]仓库信息!C:H,6,FALSE)</f>
        <v>北京</v>
      </c>
      <c r="B652" s="6">
        <v>43756</v>
      </c>
      <c r="C652" s="4" t="s">
        <v>1351</v>
      </c>
      <c r="D652" s="4" t="s">
        <v>1352</v>
      </c>
      <c r="E652" s="4" t="s">
        <v>1353</v>
      </c>
      <c r="F652" s="4" t="s">
        <v>656</v>
      </c>
      <c r="G652" s="4" t="s">
        <v>1354</v>
      </c>
      <c r="H652" s="4" t="s">
        <v>1355</v>
      </c>
      <c r="I652" s="4" t="s">
        <v>657</v>
      </c>
      <c r="J652" s="4" t="s">
        <v>590</v>
      </c>
      <c r="K652" s="4" t="s">
        <v>802</v>
      </c>
      <c r="L652" s="4" t="s">
        <v>802</v>
      </c>
      <c r="M652" s="4" t="s">
        <v>596</v>
      </c>
      <c r="N652" s="4" t="s">
        <v>801</v>
      </c>
      <c r="O652" s="4" t="s">
        <v>801</v>
      </c>
      <c r="P652" s="4" t="s">
        <v>596</v>
      </c>
      <c r="Q652" s="4" t="s">
        <v>596</v>
      </c>
      <c r="R652" s="8">
        <v>1</v>
      </c>
      <c r="S652" s="4" t="s">
        <v>596</v>
      </c>
      <c r="T652" s="4" t="s">
        <v>596</v>
      </c>
      <c r="U652" s="4" t="s">
        <v>596</v>
      </c>
      <c r="V652" s="4" t="s">
        <v>596</v>
      </c>
      <c r="W652" s="4" t="s">
        <v>596</v>
      </c>
      <c r="X652" s="4" t="s">
        <v>596</v>
      </c>
      <c r="Y652" s="4" t="s">
        <v>596</v>
      </c>
      <c r="Z652" s="4" t="s">
        <v>596</v>
      </c>
      <c r="AA652" s="4" t="s">
        <v>596</v>
      </c>
      <c r="AB652" s="4" t="s">
        <v>596</v>
      </c>
      <c r="AC652" s="4" t="s">
        <v>596</v>
      </c>
      <c r="AD652" s="4" t="s">
        <v>596</v>
      </c>
      <c r="AE652" s="4" t="s">
        <v>596</v>
      </c>
      <c r="AF652" s="4" t="s">
        <v>596</v>
      </c>
    </row>
    <row r="653" spans="1:32">
      <c r="A653" s="5" t="str">
        <f>VLOOKUP(F653,[1]仓库信息!C:H,6,FALSE)</f>
        <v>嘉兴</v>
      </c>
      <c r="B653" s="6">
        <v>43756</v>
      </c>
      <c r="C653" s="4" t="s">
        <v>1351</v>
      </c>
      <c r="D653" s="4" t="s">
        <v>1352</v>
      </c>
      <c r="E653" s="4" t="s">
        <v>1353</v>
      </c>
      <c r="F653" s="4" t="s">
        <v>739</v>
      </c>
      <c r="G653" s="4" t="s">
        <v>1354</v>
      </c>
      <c r="H653" s="4" t="s">
        <v>1355</v>
      </c>
      <c r="I653" s="4" t="s">
        <v>740</v>
      </c>
      <c r="J653" s="4" t="s">
        <v>590</v>
      </c>
      <c r="K653" s="4" t="s">
        <v>1055</v>
      </c>
      <c r="L653" s="4" t="s">
        <v>1116</v>
      </c>
      <c r="M653" s="4" t="s">
        <v>604</v>
      </c>
      <c r="N653" s="4" t="s">
        <v>1138</v>
      </c>
      <c r="O653" s="4" t="s">
        <v>1142</v>
      </c>
      <c r="P653" s="4" t="s">
        <v>604</v>
      </c>
      <c r="Q653" s="4" t="s">
        <v>596</v>
      </c>
      <c r="R653" s="8">
        <v>4</v>
      </c>
      <c r="S653" s="4" t="s">
        <v>596</v>
      </c>
      <c r="T653" s="4" t="s">
        <v>596</v>
      </c>
      <c r="U653" s="4" t="s">
        <v>596</v>
      </c>
      <c r="V653" s="4" t="s">
        <v>596</v>
      </c>
      <c r="W653" s="4" t="s">
        <v>596</v>
      </c>
      <c r="X653" s="4" t="s">
        <v>596</v>
      </c>
      <c r="Y653" s="4" t="s">
        <v>596</v>
      </c>
      <c r="Z653" s="4" t="s">
        <v>596</v>
      </c>
      <c r="AA653" s="4" t="s">
        <v>596</v>
      </c>
      <c r="AB653" s="4" t="s">
        <v>596</v>
      </c>
      <c r="AC653" s="4" t="s">
        <v>596</v>
      </c>
      <c r="AD653" s="4" t="s">
        <v>596</v>
      </c>
      <c r="AE653" s="4" t="s">
        <v>596</v>
      </c>
      <c r="AF653" s="4" t="s">
        <v>596</v>
      </c>
    </row>
    <row r="654" spans="1:32">
      <c r="A654" s="5" t="str">
        <f>VLOOKUP(F654,[1]仓库信息!C:H,6,FALSE)</f>
        <v>武汉</v>
      </c>
      <c r="B654" s="6">
        <v>43756</v>
      </c>
      <c r="C654" s="4" t="s">
        <v>1351</v>
      </c>
      <c r="D654" s="4" t="s">
        <v>1352</v>
      </c>
      <c r="E654" s="4" t="s">
        <v>1353</v>
      </c>
      <c r="F654" s="4" t="s">
        <v>686</v>
      </c>
      <c r="G654" s="4" t="s">
        <v>1354</v>
      </c>
      <c r="H654" s="4" t="s">
        <v>1355</v>
      </c>
      <c r="I654" s="4" t="s">
        <v>687</v>
      </c>
      <c r="J654" s="4" t="s">
        <v>590</v>
      </c>
      <c r="K654" s="4" t="s">
        <v>1371</v>
      </c>
      <c r="L654" s="4" t="s">
        <v>1371</v>
      </c>
      <c r="M654" s="4" t="s">
        <v>596</v>
      </c>
      <c r="N654" s="4" t="s">
        <v>1372</v>
      </c>
      <c r="O654" s="4" t="s">
        <v>1372</v>
      </c>
      <c r="P654" s="4" t="s">
        <v>596</v>
      </c>
      <c r="Q654" s="4" t="s">
        <v>596</v>
      </c>
      <c r="R654" s="8">
        <v>5</v>
      </c>
      <c r="S654" s="4" t="s">
        <v>596</v>
      </c>
      <c r="T654" s="4" t="s">
        <v>596</v>
      </c>
      <c r="U654" s="4" t="s">
        <v>596</v>
      </c>
      <c r="V654" s="4" t="s">
        <v>596</v>
      </c>
      <c r="W654" s="4" t="s">
        <v>596</v>
      </c>
      <c r="X654" s="4" t="s">
        <v>596</v>
      </c>
      <c r="Y654" s="4" t="s">
        <v>596</v>
      </c>
      <c r="Z654" s="4" t="s">
        <v>596</v>
      </c>
      <c r="AA654" s="4" t="s">
        <v>596</v>
      </c>
      <c r="AB654" s="4" t="s">
        <v>596</v>
      </c>
      <c r="AC654" s="4" t="s">
        <v>596</v>
      </c>
      <c r="AD654" s="4" t="s">
        <v>596</v>
      </c>
      <c r="AE654" s="4" t="s">
        <v>596</v>
      </c>
      <c r="AF654" s="4" t="s">
        <v>596</v>
      </c>
    </row>
    <row r="655" spans="1:32">
      <c r="A655" s="5" t="str">
        <f>VLOOKUP(F655,[1]仓库信息!C:H,6,FALSE)</f>
        <v>济南</v>
      </c>
      <c r="B655" s="6">
        <v>43756</v>
      </c>
      <c r="C655" s="4" t="s">
        <v>1351</v>
      </c>
      <c r="D655" s="4" t="s">
        <v>1352</v>
      </c>
      <c r="E655" s="4" t="s">
        <v>1353</v>
      </c>
      <c r="F655" s="4" t="s">
        <v>640</v>
      </c>
      <c r="G655" s="4" t="s">
        <v>1354</v>
      </c>
      <c r="H655" s="4" t="s">
        <v>1355</v>
      </c>
      <c r="I655" s="4" t="s">
        <v>641</v>
      </c>
      <c r="J655" s="4" t="s">
        <v>590</v>
      </c>
      <c r="K655" s="4" t="s">
        <v>1193</v>
      </c>
      <c r="L655" s="4" t="s">
        <v>1193</v>
      </c>
      <c r="M655" s="4" t="s">
        <v>596</v>
      </c>
      <c r="N655" s="4" t="s">
        <v>1150</v>
      </c>
      <c r="O655" s="4" t="s">
        <v>1150</v>
      </c>
      <c r="P655" s="4" t="s">
        <v>596</v>
      </c>
      <c r="Q655" s="4" t="s">
        <v>596</v>
      </c>
      <c r="R655" s="8">
        <v>1</v>
      </c>
      <c r="S655" s="4" t="s">
        <v>596</v>
      </c>
      <c r="T655" s="4" t="s">
        <v>596</v>
      </c>
      <c r="U655" s="4" t="s">
        <v>596</v>
      </c>
      <c r="V655" s="4" t="s">
        <v>596</v>
      </c>
      <c r="W655" s="4" t="s">
        <v>596</v>
      </c>
      <c r="X655" s="4" t="s">
        <v>596</v>
      </c>
      <c r="Y655" s="4" t="s">
        <v>596</v>
      </c>
      <c r="Z655" s="4" t="s">
        <v>596</v>
      </c>
      <c r="AA655" s="4" t="s">
        <v>596</v>
      </c>
      <c r="AB655" s="4" t="s">
        <v>596</v>
      </c>
      <c r="AC655" s="4" t="s">
        <v>596</v>
      </c>
      <c r="AD655" s="4" t="s">
        <v>596</v>
      </c>
      <c r="AE655" s="4" t="s">
        <v>596</v>
      </c>
      <c r="AF655" s="4" t="s">
        <v>596</v>
      </c>
    </row>
    <row r="656" spans="1:32">
      <c r="A656" s="5" t="str">
        <f>VLOOKUP(F656,[1]仓库信息!C:H,6,FALSE)</f>
        <v>金华</v>
      </c>
      <c r="B656" s="6">
        <v>43756</v>
      </c>
      <c r="C656" s="4" t="s">
        <v>1351</v>
      </c>
      <c r="D656" s="4" t="s">
        <v>1352</v>
      </c>
      <c r="E656" s="4" t="s">
        <v>1353</v>
      </c>
      <c r="F656" s="4" t="s">
        <v>688</v>
      </c>
      <c r="G656" s="4" t="s">
        <v>1354</v>
      </c>
      <c r="H656" s="4" t="s">
        <v>1355</v>
      </c>
      <c r="I656" s="4" t="s">
        <v>689</v>
      </c>
      <c r="J656" s="4" t="s">
        <v>590</v>
      </c>
      <c r="K656" s="4" t="s">
        <v>1219</v>
      </c>
      <c r="L656" s="4" t="s">
        <v>1304</v>
      </c>
      <c r="M656" s="4" t="s">
        <v>679</v>
      </c>
      <c r="N656" s="4" t="s">
        <v>1221</v>
      </c>
      <c r="O656" s="4" t="s">
        <v>1363</v>
      </c>
      <c r="P656" s="4" t="s">
        <v>679</v>
      </c>
      <c r="Q656" s="4" t="s">
        <v>596</v>
      </c>
      <c r="R656" s="8">
        <v>4</v>
      </c>
      <c r="S656" s="4" t="s">
        <v>596</v>
      </c>
      <c r="T656" s="4" t="s">
        <v>596</v>
      </c>
      <c r="U656" s="4" t="s">
        <v>596</v>
      </c>
      <c r="V656" s="4" t="s">
        <v>596</v>
      </c>
      <c r="W656" s="4" t="s">
        <v>596</v>
      </c>
      <c r="X656" s="4" t="s">
        <v>596</v>
      </c>
      <c r="Y656" s="4" t="s">
        <v>596</v>
      </c>
      <c r="Z656" s="4" t="s">
        <v>596</v>
      </c>
      <c r="AA656" s="4" t="s">
        <v>596</v>
      </c>
      <c r="AB656" s="4" t="s">
        <v>596</v>
      </c>
      <c r="AC656" s="4" t="s">
        <v>596</v>
      </c>
      <c r="AD656" s="4" t="s">
        <v>596</v>
      </c>
      <c r="AE656" s="4" t="s">
        <v>596</v>
      </c>
      <c r="AF656" s="4" t="s">
        <v>596</v>
      </c>
    </row>
    <row r="657" spans="1:32">
      <c r="A657" s="5" t="str">
        <f>VLOOKUP(F657,[1]仓库信息!C:H,6,FALSE)</f>
        <v>青岛</v>
      </c>
      <c r="B657" s="6">
        <v>43756</v>
      </c>
      <c r="C657" s="4" t="s">
        <v>1351</v>
      </c>
      <c r="D657" s="4" t="s">
        <v>1352</v>
      </c>
      <c r="E657" s="4" t="s">
        <v>1353</v>
      </c>
      <c r="F657" s="4" t="s">
        <v>659</v>
      </c>
      <c r="G657" s="4" t="s">
        <v>1354</v>
      </c>
      <c r="H657" s="4" t="s">
        <v>1355</v>
      </c>
      <c r="I657" s="4" t="s">
        <v>660</v>
      </c>
      <c r="J657" s="4" t="s">
        <v>590</v>
      </c>
      <c r="K657" s="4" t="s">
        <v>998</v>
      </c>
      <c r="L657" s="4" t="s">
        <v>1296</v>
      </c>
      <c r="M657" s="4" t="s">
        <v>658</v>
      </c>
      <c r="N657" s="4" t="s">
        <v>1277</v>
      </c>
      <c r="O657" s="4" t="s">
        <v>1000</v>
      </c>
      <c r="P657" s="4" t="s">
        <v>604</v>
      </c>
      <c r="Q657" s="4" t="s">
        <v>596</v>
      </c>
      <c r="R657" s="8">
        <v>1</v>
      </c>
      <c r="S657" s="4" t="s">
        <v>596</v>
      </c>
      <c r="T657" s="4" t="s">
        <v>596</v>
      </c>
      <c r="U657" s="4" t="s">
        <v>596</v>
      </c>
      <c r="V657" s="4" t="s">
        <v>596</v>
      </c>
      <c r="W657" s="4" t="s">
        <v>596</v>
      </c>
      <c r="X657" s="4" t="s">
        <v>596</v>
      </c>
      <c r="Y657" s="4" t="s">
        <v>596</v>
      </c>
      <c r="Z657" s="4" t="s">
        <v>596</v>
      </c>
      <c r="AA657" s="4" t="s">
        <v>604</v>
      </c>
      <c r="AB657" s="4" t="s">
        <v>596</v>
      </c>
      <c r="AC657" s="4" t="s">
        <v>596</v>
      </c>
      <c r="AD657" s="4" t="s">
        <v>596</v>
      </c>
      <c r="AE657" s="4" t="s">
        <v>596</v>
      </c>
      <c r="AF657" s="4" t="s">
        <v>596</v>
      </c>
    </row>
    <row r="658" spans="1:32">
      <c r="A658" s="5" t="str">
        <f>VLOOKUP(F658,[1]仓库信息!C:H,6,FALSE)</f>
        <v>无锡</v>
      </c>
      <c r="B658" s="6">
        <v>43756</v>
      </c>
      <c r="C658" s="4" t="s">
        <v>1351</v>
      </c>
      <c r="D658" s="4" t="s">
        <v>1352</v>
      </c>
      <c r="E658" s="4" t="s">
        <v>1353</v>
      </c>
      <c r="F658" s="4" t="s">
        <v>692</v>
      </c>
      <c r="G658" s="4" t="s">
        <v>1354</v>
      </c>
      <c r="H658" s="4" t="s">
        <v>1355</v>
      </c>
      <c r="I658" s="4" t="s">
        <v>693</v>
      </c>
      <c r="J658" s="4" t="s">
        <v>590</v>
      </c>
      <c r="K658" s="4" t="s">
        <v>1137</v>
      </c>
      <c r="L658" s="4" t="s">
        <v>1138</v>
      </c>
      <c r="M658" s="4" t="s">
        <v>638</v>
      </c>
      <c r="N658" s="4" t="s">
        <v>1138</v>
      </c>
      <c r="O658" s="4" t="s">
        <v>1140</v>
      </c>
      <c r="P658" s="4" t="s">
        <v>638</v>
      </c>
      <c r="Q658" s="4" t="s">
        <v>596</v>
      </c>
      <c r="R658" s="8">
        <v>1</v>
      </c>
      <c r="S658" s="4" t="s">
        <v>596</v>
      </c>
      <c r="T658" s="4" t="s">
        <v>596</v>
      </c>
      <c r="U658" s="4" t="s">
        <v>596</v>
      </c>
      <c r="V658" s="4" t="s">
        <v>596</v>
      </c>
      <c r="W658" s="4" t="s">
        <v>596</v>
      </c>
      <c r="X658" s="4" t="s">
        <v>596</v>
      </c>
      <c r="Y658" s="4" t="s">
        <v>596</v>
      </c>
      <c r="Z658" s="4" t="s">
        <v>596</v>
      </c>
      <c r="AA658" s="4" t="s">
        <v>596</v>
      </c>
      <c r="AB658" s="4" t="s">
        <v>596</v>
      </c>
      <c r="AC658" s="4" t="s">
        <v>596</v>
      </c>
      <c r="AD658" s="4" t="s">
        <v>596</v>
      </c>
      <c r="AE658" s="4" t="s">
        <v>596</v>
      </c>
      <c r="AF658" s="4" t="s">
        <v>596</v>
      </c>
    </row>
    <row r="659" spans="1:32">
      <c r="A659" s="5" t="str">
        <f>VLOOKUP(F659,[1]仓库信息!C:H,6,FALSE)</f>
        <v>西安</v>
      </c>
      <c r="B659" s="6">
        <v>43756</v>
      </c>
      <c r="C659" s="4" t="s">
        <v>1351</v>
      </c>
      <c r="D659" s="4" t="s">
        <v>1352</v>
      </c>
      <c r="E659" s="4" t="s">
        <v>1353</v>
      </c>
      <c r="F659" s="4" t="s">
        <v>694</v>
      </c>
      <c r="G659" s="4" t="s">
        <v>1354</v>
      </c>
      <c r="H659" s="4" t="s">
        <v>1355</v>
      </c>
      <c r="I659" s="4" t="s">
        <v>695</v>
      </c>
      <c r="J659" s="4" t="s">
        <v>590</v>
      </c>
      <c r="K659" s="4" t="s">
        <v>725</v>
      </c>
      <c r="L659" s="4" t="s">
        <v>725</v>
      </c>
      <c r="M659" s="4" t="s">
        <v>596</v>
      </c>
      <c r="N659" s="4" t="s">
        <v>592</v>
      </c>
      <c r="O659" s="4" t="s">
        <v>592</v>
      </c>
      <c r="P659" s="4" t="s">
        <v>596</v>
      </c>
      <c r="Q659" s="4" t="s">
        <v>596</v>
      </c>
      <c r="R659" s="8">
        <v>2</v>
      </c>
      <c r="S659" s="4" t="s">
        <v>596</v>
      </c>
      <c r="T659" s="4" t="s">
        <v>596</v>
      </c>
      <c r="U659" s="4" t="s">
        <v>596</v>
      </c>
      <c r="V659" s="4" t="s">
        <v>596</v>
      </c>
      <c r="W659" s="4" t="s">
        <v>596</v>
      </c>
      <c r="X659" s="4" t="s">
        <v>596</v>
      </c>
      <c r="Y659" s="4" t="s">
        <v>596</v>
      </c>
      <c r="Z659" s="4" t="s">
        <v>596</v>
      </c>
      <c r="AA659" s="4" t="s">
        <v>596</v>
      </c>
      <c r="AB659" s="4" t="s">
        <v>596</v>
      </c>
      <c r="AC659" s="4" t="s">
        <v>596</v>
      </c>
      <c r="AD659" s="4" t="s">
        <v>596</v>
      </c>
      <c r="AE659" s="4" t="s">
        <v>596</v>
      </c>
      <c r="AF659" s="4" t="s">
        <v>596</v>
      </c>
    </row>
    <row r="660" spans="1:32">
      <c r="A660" s="5" t="str">
        <f>VLOOKUP(F660,[1]仓库信息!C:H,6,FALSE)</f>
        <v>嘉定</v>
      </c>
      <c r="B660" s="6">
        <v>43756</v>
      </c>
      <c r="C660" s="4" t="s">
        <v>1373</v>
      </c>
      <c r="D660" s="4" t="s">
        <v>401</v>
      </c>
      <c r="E660" s="4" t="s">
        <v>1374</v>
      </c>
      <c r="F660" s="4" t="s">
        <v>586</v>
      </c>
      <c r="G660" s="4" t="s">
        <v>1375</v>
      </c>
      <c r="H660" s="4" t="s">
        <v>1376</v>
      </c>
      <c r="I660" s="4" t="s">
        <v>589</v>
      </c>
      <c r="J660" s="4" t="s">
        <v>590</v>
      </c>
      <c r="K660" s="4" t="s">
        <v>743</v>
      </c>
      <c r="L660" s="4" t="s">
        <v>617</v>
      </c>
      <c r="M660" s="4" t="s">
        <v>716</v>
      </c>
      <c r="N660" s="4" t="s">
        <v>733</v>
      </c>
      <c r="O660" s="4" t="s">
        <v>728</v>
      </c>
      <c r="P660" s="4" t="s">
        <v>716</v>
      </c>
      <c r="Q660" s="4" t="s">
        <v>596</v>
      </c>
      <c r="R660" s="8">
        <v>1</v>
      </c>
      <c r="S660" s="4" t="s">
        <v>596</v>
      </c>
      <c r="T660" s="4" t="s">
        <v>596</v>
      </c>
      <c r="U660" s="4" t="s">
        <v>596</v>
      </c>
      <c r="V660" s="4" t="s">
        <v>596</v>
      </c>
      <c r="W660" s="4" t="s">
        <v>601</v>
      </c>
      <c r="X660" s="4" t="s">
        <v>596</v>
      </c>
      <c r="Y660" s="4" t="s">
        <v>596</v>
      </c>
      <c r="Z660" s="4" t="s">
        <v>596</v>
      </c>
      <c r="AA660" s="4" t="s">
        <v>596</v>
      </c>
      <c r="AB660" s="4" t="s">
        <v>596</v>
      </c>
      <c r="AC660" s="4" t="s">
        <v>596</v>
      </c>
      <c r="AD660" s="4" t="s">
        <v>596</v>
      </c>
      <c r="AE660" s="4" t="s">
        <v>596</v>
      </c>
      <c r="AF660" s="4" t="s">
        <v>596</v>
      </c>
    </row>
    <row r="661" spans="1:32">
      <c r="A661" s="5" t="str">
        <f>VLOOKUP(F661,[1]仓库信息!C:H,6,FALSE)</f>
        <v>天津</v>
      </c>
      <c r="B661" s="6">
        <v>43756</v>
      </c>
      <c r="C661" s="4" t="s">
        <v>1373</v>
      </c>
      <c r="D661" s="4" t="s">
        <v>401</v>
      </c>
      <c r="E661" s="4" t="s">
        <v>1374</v>
      </c>
      <c r="F661" s="4" t="s">
        <v>663</v>
      </c>
      <c r="G661" s="4" t="s">
        <v>1375</v>
      </c>
      <c r="H661" s="4" t="s">
        <v>1376</v>
      </c>
      <c r="I661" s="4" t="s">
        <v>666</v>
      </c>
      <c r="J661" s="4" t="s">
        <v>590</v>
      </c>
      <c r="K661" s="4" t="s">
        <v>613</v>
      </c>
      <c r="L661" s="4" t="s">
        <v>613</v>
      </c>
      <c r="M661" s="4" t="s">
        <v>596</v>
      </c>
      <c r="N661" s="4" t="s">
        <v>637</v>
      </c>
      <c r="O661" s="4" t="s">
        <v>637</v>
      </c>
      <c r="P661" s="4" t="s">
        <v>596</v>
      </c>
      <c r="Q661" s="4" t="s">
        <v>596</v>
      </c>
      <c r="R661" s="8">
        <v>1</v>
      </c>
      <c r="S661" s="4" t="s">
        <v>596</v>
      </c>
      <c r="T661" s="4" t="s">
        <v>596</v>
      </c>
      <c r="U661" s="4" t="s">
        <v>596</v>
      </c>
      <c r="V661" s="4" t="s">
        <v>596</v>
      </c>
      <c r="W661" s="4" t="s">
        <v>691</v>
      </c>
      <c r="X661" s="4" t="s">
        <v>596</v>
      </c>
      <c r="Y661" s="4" t="s">
        <v>596</v>
      </c>
      <c r="Z661" s="4" t="s">
        <v>596</v>
      </c>
      <c r="AA661" s="4" t="s">
        <v>596</v>
      </c>
      <c r="AB661" s="4" t="s">
        <v>596</v>
      </c>
      <c r="AC661" s="4" t="s">
        <v>596</v>
      </c>
      <c r="AD661" s="4" t="s">
        <v>596</v>
      </c>
      <c r="AE661" s="4" t="s">
        <v>596</v>
      </c>
      <c r="AF661" s="4" t="s">
        <v>596</v>
      </c>
    </row>
    <row r="662" spans="1:32">
      <c r="A662" s="5" t="str">
        <f>VLOOKUP(F662,[1]仓库信息!C:H,6,FALSE)</f>
        <v>长沙</v>
      </c>
      <c r="B662" s="6">
        <v>43756</v>
      </c>
      <c r="C662" s="4" t="s">
        <v>1373</v>
      </c>
      <c r="D662" s="4" t="s">
        <v>401</v>
      </c>
      <c r="E662" s="4" t="s">
        <v>1374</v>
      </c>
      <c r="F662" s="4" t="s">
        <v>606</v>
      </c>
      <c r="G662" s="4" t="s">
        <v>1375</v>
      </c>
      <c r="H662" s="4" t="s">
        <v>1376</v>
      </c>
      <c r="I662" s="4" t="s">
        <v>607</v>
      </c>
      <c r="J662" s="4" t="s">
        <v>590</v>
      </c>
      <c r="K662" s="4" t="s">
        <v>605</v>
      </c>
      <c r="L662" s="4" t="s">
        <v>605</v>
      </c>
      <c r="M662" s="4" t="s">
        <v>596</v>
      </c>
      <c r="N662" s="4" t="s">
        <v>716</v>
      </c>
      <c r="O662" s="4" t="s">
        <v>716</v>
      </c>
      <c r="P662" s="4" t="s">
        <v>596</v>
      </c>
      <c r="Q662" s="4" t="s">
        <v>596</v>
      </c>
      <c r="R662" s="8">
        <v>1</v>
      </c>
      <c r="S662" s="4" t="s">
        <v>596</v>
      </c>
      <c r="T662" s="4" t="s">
        <v>596</v>
      </c>
      <c r="U662" s="4" t="s">
        <v>596</v>
      </c>
      <c r="V662" s="4" t="s">
        <v>596</v>
      </c>
      <c r="W662" s="4" t="s">
        <v>627</v>
      </c>
      <c r="X662" s="4" t="s">
        <v>596</v>
      </c>
      <c r="Y662" s="4" t="s">
        <v>596</v>
      </c>
      <c r="Z662" s="4" t="s">
        <v>596</v>
      </c>
      <c r="AA662" s="4" t="s">
        <v>596</v>
      </c>
      <c r="AB662" s="4" t="s">
        <v>596</v>
      </c>
      <c r="AC662" s="4" t="s">
        <v>596</v>
      </c>
      <c r="AD662" s="4" t="s">
        <v>596</v>
      </c>
      <c r="AE662" s="4" t="s">
        <v>596</v>
      </c>
      <c r="AF662" s="4" t="s">
        <v>596</v>
      </c>
    </row>
    <row r="663" spans="1:32">
      <c r="A663" s="5" t="str">
        <f>VLOOKUP(F663,[1]仓库信息!C:H,6,FALSE)</f>
        <v>成都2</v>
      </c>
      <c r="B663" s="6">
        <v>43756</v>
      </c>
      <c r="C663" s="4" t="s">
        <v>1373</v>
      </c>
      <c r="D663" s="4" t="s">
        <v>401</v>
      </c>
      <c r="E663" s="4" t="s">
        <v>1374</v>
      </c>
      <c r="F663" s="4" t="s">
        <v>610</v>
      </c>
      <c r="G663" s="4" t="s">
        <v>1375</v>
      </c>
      <c r="H663" s="4" t="s">
        <v>1376</v>
      </c>
      <c r="I663" s="4" t="s">
        <v>611</v>
      </c>
      <c r="J663" s="4" t="s">
        <v>590</v>
      </c>
      <c r="K663" s="4" t="s">
        <v>757</v>
      </c>
      <c r="L663" s="4" t="s">
        <v>612</v>
      </c>
      <c r="M663" s="4" t="s">
        <v>638</v>
      </c>
      <c r="N663" s="4" t="s">
        <v>637</v>
      </c>
      <c r="O663" s="4" t="s">
        <v>637</v>
      </c>
      <c r="P663" s="4" t="s">
        <v>596</v>
      </c>
      <c r="Q663" s="4" t="s">
        <v>596</v>
      </c>
      <c r="R663" s="8">
        <v>2</v>
      </c>
      <c r="S663" s="4" t="s">
        <v>596</v>
      </c>
      <c r="T663" s="4" t="s">
        <v>596</v>
      </c>
      <c r="U663" s="4" t="s">
        <v>596</v>
      </c>
      <c r="V663" s="4" t="s">
        <v>596</v>
      </c>
      <c r="W663" s="4" t="s">
        <v>691</v>
      </c>
      <c r="X663" s="4" t="s">
        <v>596</v>
      </c>
      <c r="Y663" s="4" t="s">
        <v>596</v>
      </c>
      <c r="Z663" s="4" t="s">
        <v>596</v>
      </c>
      <c r="AA663" s="4" t="s">
        <v>638</v>
      </c>
      <c r="AB663" s="4" t="s">
        <v>596</v>
      </c>
      <c r="AC663" s="4" t="s">
        <v>596</v>
      </c>
      <c r="AD663" s="4" t="s">
        <v>596</v>
      </c>
      <c r="AE663" s="4" t="s">
        <v>596</v>
      </c>
      <c r="AF663" s="4" t="s">
        <v>596</v>
      </c>
    </row>
    <row r="664" spans="1:32">
      <c r="A664" s="5" t="str">
        <f>VLOOKUP(F664,[1]仓库信息!C:H,6,FALSE)</f>
        <v>合肥</v>
      </c>
      <c r="B664" s="6">
        <v>43756</v>
      </c>
      <c r="C664" s="4" t="s">
        <v>1373</v>
      </c>
      <c r="D664" s="4" t="s">
        <v>401</v>
      </c>
      <c r="E664" s="4" t="s">
        <v>1374</v>
      </c>
      <c r="F664" s="4" t="s">
        <v>700</v>
      </c>
      <c r="G664" s="4" t="s">
        <v>1375</v>
      </c>
      <c r="H664" s="4" t="s">
        <v>1376</v>
      </c>
      <c r="I664" s="4" t="s">
        <v>701</v>
      </c>
      <c r="J664" s="4" t="s">
        <v>590</v>
      </c>
      <c r="K664" s="4" t="s">
        <v>736</v>
      </c>
      <c r="L664" s="4" t="s">
        <v>736</v>
      </c>
      <c r="M664" s="4" t="s">
        <v>596</v>
      </c>
      <c r="N664" s="4" t="s">
        <v>736</v>
      </c>
      <c r="O664" s="4" t="s">
        <v>736</v>
      </c>
      <c r="P664" s="4" t="s">
        <v>596</v>
      </c>
      <c r="Q664" s="4" t="s">
        <v>596</v>
      </c>
      <c r="R664" s="8">
        <v>1</v>
      </c>
      <c r="S664" s="4" t="s">
        <v>596</v>
      </c>
      <c r="T664" s="4" t="s">
        <v>638</v>
      </c>
      <c r="U664" s="4" t="s">
        <v>596</v>
      </c>
      <c r="V664" s="4" t="s">
        <v>596</v>
      </c>
      <c r="W664" s="4" t="s">
        <v>596</v>
      </c>
      <c r="X664" s="4" t="s">
        <v>596</v>
      </c>
      <c r="Y664" s="4" t="s">
        <v>596</v>
      </c>
      <c r="Z664" s="4" t="s">
        <v>596</v>
      </c>
      <c r="AA664" s="4" t="s">
        <v>596</v>
      </c>
      <c r="AB664" s="4" t="s">
        <v>596</v>
      </c>
      <c r="AC664" s="4" t="s">
        <v>596</v>
      </c>
      <c r="AD664" s="4" t="s">
        <v>596</v>
      </c>
      <c r="AE664" s="4" t="s">
        <v>596</v>
      </c>
      <c r="AF664" s="4" t="s">
        <v>596</v>
      </c>
    </row>
    <row r="665" spans="1:32">
      <c r="A665" s="5" t="str">
        <f>VLOOKUP(F665,[1]仓库信息!C:H,6,FALSE)</f>
        <v>杭州</v>
      </c>
      <c r="B665" s="6">
        <v>43756</v>
      </c>
      <c r="C665" s="4" t="s">
        <v>1373</v>
      </c>
      <c r="D665" s="4" t="s">
        <v>401</v>
      </c>
      <c r="E665" s="4" t="s">
        <v>1374</v>
      </c>
      <c r="F665" s="4" t="s">
        <v>614</v>
      </c>
      <c r="G665" s="4" t="s">
        <v>1375</v>
      </c>
      <c r="H665" s="4" t="s">
        <v>1376</v>
      </c>
      <c r="I665" s="4" t="s">
        <v>615</v>
      </c>
      <c r="J665" s="4" t="s">
        <v>590</v>
      </c>
      <c r="K665" s="4" t="s">
        <v>675</v>
      </c>
      <c r="L665" s="4" t="s">
        <v>792</v>
      </c>
      <c r="M665" s="4" t="s">
        <v>638</v>
      </c>
      <c r="N665" s="4" t="s">
        <v>754</v>
      </c>
      <c r="O665" s="4" t="s">
        <v>742</v>
      </c>
      <c r="P665" s="4" t="s">
        <v>638</v>
      </c>
      <c r="Q665" s="4" t="s">
        <v>596</v>
      </c>
      <c r="R665" s="8">
        <v>2</v>
      </c>
      <c r="S665" s="4" t="s">
        <v>596</v>
      </c>
      <c r="T665" s="4" t="s">
        <v>596</v>
      </c>
      <c r="U665" s="4" t="s">
        <v>596</v>
      </c>
      <c r="V665" s="4" t="s">
        <v>596</v>
      </c>
      <c r="W665" s="4" t="s">
        <v>621</v>
      </c>
      <c r="X665" s="4" t="s">
        <v>596</v>
      </c>
      <c r="Y665" s="4" t="s">
        <v>596</v>
      </c>
      <c r="Z665" s="4" t="s">
        <v>596</v>
      </c>
      <c r="AA665" s="4" t="s">
        <v>596</v>
      </c>
      <c r="AB665" s="4" t="s">
        <v>596</v>
      </c>
      <c r="AC665" s="4" t="s">
        <v>596</v>
      </c>
      <c r="AD665" s="4" t="s">
        <v>596</v>
      </c>
      <c r="AE665" s="4" t="s">
        <v>596</v>
      </c>
      <c r="AF665" s="4" t="s">
        <v>596</v>
      </c>
    </row>
    <row r="666" spans="1:32">
      <c r="A666" s="5" t="str">
        <f>VLOOKUP(F666,[1]仓库信息!C:H,6,FALSE)</f>
        <v>江门</v>
      </c>
      <c r="B666" s="6">
        <v>43756</v>
      </c>
      <c r="C666" s="4" t="s">
        <v>1373</v>
      </c>
      <c r="D666" s="4" t="s">
        <v>401</v>
      </c>
      <c r="E666" s="4" t="s">
        <v>1374</v>
      </c>
      <c r="F666" s="4" t="s">
        <v>624</v>
      </c>
      <c r="G666" s="4" t="s">
        <v>1375</v>
      </c>
      <c r="H666" s="4" t="s">
        <v>1376</v>
      </c>
      <c r="I666" s="4" t="s">
        <v>625</v>
      </c>
      <c r="J666" s="4" t="s">
        <v>590</v>
      </c>
      <c r="K666" s="4" t="s">
        <v>646</v>
      </c>
      <c r="L666" s="4" t="s">
        <v>646</v>
      </c>
      <c r="M666" s="4" t="s">
        <v>596</v>
      </c>
      <c r="N666" s="4" t="s">
        <v>647</v>
      </c>
      <c r="O666" s="4" t="s">
        <v>647</v>
      </c>
      <c r="P666" s="4" t="s">
        <v>596</v>
      </c>
      <c r="Q666" s="4" t="s">
        <v>596</v>
      </c>
      <c r="R666" s="8">
        <v>1</v>
      </c>
      <c r="S666" s="4" t="s">
        <v>596</v>
      </c>
      <c r="T666" s="4" t="s">
        <v>596</v>
      </c>
      <c r="U666" s="4" t="s">
        <v>596</v>
      </c>
      <c r="V666" s="4" t="s">
        <v>596</v>
      </c>
      <c r="W666" s="4" t="s">
        <v>601</v>
      </c>
      <c r="X666" s="4" t="s">
        <v>596</v>
      </c>
      <c r="Y666" s="4" t="s">
        <v>596</v>
      </c>
      <c r="Z666" s="4" t="s">
        <v>596</v>
      </c>
      <c r="AA666" s="4" t="s">
        <v>596</v>
      </c>
      <c r="AB666" s="4" t="s">
        <v>596</v>
      </c>
      <c r="AC666" s="4" t="s">
        <v>596</v>
      </c>
      <c r="AD666" s="4" t="s">
        <v>596</v>
      </c>
      <c r="AE666" s="4" t="s">
        <v>596</v>
      </c>
      <c r="AF666" s="4" t="s">
        <v>596</v>
      </c>
    </row>
    <row r="667" spans="1:32">
      <c r="A667" s="5" t="str">
        <f>VLOOKUP(F667,[1]仓库信息!C:H,6,FALSE)</f>
        <v>南京</v>
      </c>
      <c r="B667" s="6">
        <v>43756</v>
      </c>
      <c r="C667" s="4" t="s">
        <v>1373</v>
      </c>
      <c r="D667" s="4" t="s">
        <v>401</v>
      </c>
      <c r="E667" s="4" t="s">
        <v>1374</v>
      </c>
      <c r="F667" s="4" t="s">
        <v>683</v>
      </c>
      <c r="G667" s="4" t="s">
        <v>1375</v>
      </c>
      <c r="H667" s="4" t="s">
        <v>1376</v>
      </c>
      <c r="I667" s="4" t="s">
        <v>684</v>
      </c>
      <c r="J667" s="4" t="s">
        <v>590</v>
      </c>
      <c r="K667" s="4" t="s">
        <v>827</v>
      </c>
      <c r="L667" s="4" t="s">
        <v>827</v>
      </c>
      <c r="M667" s="4" t="s">
        <v>596</v>
      </c>
      <c r="N667" s="4" t="s">
        <v>1225</v>
      </c>
      <c r="O667" s="4" t="s">
        <v>1225</v>
      </c>
      <c r="P667" s="4" t="s">
        <v>596</v>
      </c>
      <c r="Q667" s="4" t="s">
        <v>596</v>
      </c>
      <c r="R667" s="8">
        <v>2</v>
      </c>
      <c r="S667" s="4" t="s">
        <v>596</v>
      </c>
      <c r="T667" s="4" t="s">
        <v>596</v>
      </c>
      <c r="U667" s="4" t="s">
        <v>596</v>
      </c>
      <c r="V667" s="4" t="s">
        <v>596</v>
      </c>
      <c r="W667" s="4" t="s">
        <v>596</v>
      </c>
      <c r="X667" s="4" t="s">
        <v>596</v>
      </c>
      <c r="Y667" s="4" t="s">
        <v>596</v>
      </c>
      <c r="Z667" s="4" t="s">
        <v>596</v>
      </c>
      <c r="AA667" s="4" t="s">
        <v>596</v>
      </c>
      <c r="AB667" s="4" t="s">
        <v>596</v>
      </c>
      <c r="AC667" s="4" t="s">
        <v>596</v>
      </c>
      <c r="AD667" s="4" t="s">
        <v>596</v>
      </c>
      <c r="AE667" s="4" t="s">
        <v>596</v>
      </c>
      <c r="AF667" s="4" t="s">
        <v>596</v>
      </c>
    </row>
    <row r="668" spans="1:32">
      <c r="A668" s="5" t="str">
        <f>VLOOKUP(F668,[1]仓库信息!C:H,6,FALSE)</f>
        <v>沈阳</v>
      </c>
      <c r="B668" s="6">
        <v>43756</v>
      </c>
      <c r="C668" s="4" t="s">
        <v>1373</v>
      </c>
      <c r="D668" s="4" t="s">
        <v>401</v>
      </c>
      <c r="E668" s="4" t="s">
        <v>1374</v>
      </c>
      <c r="F668" s="4" t="s">
        <v>635</v>
      </c>
      <c r="G668" s="4" t="s">
        <v>1375</v>
      </c>
      <c r="H668" s="4" t="s">
        <v>1376</v>
      </c>
      <c r="I668" s="4" t="s">
        <v>636</v>
      </c>
      <c r="J668" s="4" t="s">
        <v>590</v>
      </c>
      <c r="K668" s="4" t="s">
        <v>613</v>
      </c>
      <c r="L668" s="4" t="s">
        <v>613</v>
      </c>
      <c r="M668" s="4" t="s">
        <v>596</v>
      </c>
      <c r="N668" s="4" t="s">
        <v>639</v>
      </c>
      <c r="O668" s="4" t="s">
        <v>639</v>
      </c>
      <c r="P668" s="4" t="s">
        <v>596</v>
      </c>
      <c r="Q668" s="4" t="s">
        <v>596</v>
      </c>
      <c r="R668" s="8">
        <v>2</v>
      </c>
      <c r="S668" s="4" t="s">
        <v>596</v>
      </c>
      <c r="T668" s="4" t="s">
        <v>596</v>
      </c>
      <c r="U668" s="4" t="s">
        <v>596</v>
      </c>
      <c r="V668" s="4" t="s">
        <v>596</v>
      </c>
      <c r="W668" s="4" t="s">
        <v>691</v>
      </c>
      <c r="X668" s="4" t="s">
        <v>596</v>
      </c>
      <c r="Y668" s="4" t="s">
        <v>596</v>
      </c>
      <c r="Z668" s="4" t="s">
        <v>596</v>
      </c>
      <c r="AA668" s="4" t="s">
        <v>596</v>
      </c>
      <c r="AB668" s="4" t="s">
        <v>596</v>
      </c>
      <c r="AC668" s="4" t="s">
        <v>596</v>
      </c>
      <c r="AD668" s="4" t="s">
        <v>596</v>
      </c>
      <c r="AE668" s="4" t="s">
        <v>596</v>
      </c>
      <c r="AF668" s="4" t="s">
        <v>596</v>
      </c>
    </row>
    <row r="669" spans="1:32">
      <c r="A669" s="5" t="str">
        <f>VLOOKUP(F669,[1]仓库信息!C:H,6,FALSE)</f>
        <v>北京</v>
      </c>
      <c r="B669" s="6">
        <v>43756</v>
      </c>
      <c r="C669" s="4" t="s">
        <v>1373</v>
      </c>
      <c r="D669" s="4" t="s">
        <v>401</v>
      </c>
      <c r="E669" s="4" t="s">
        <v>1374</v>
      </c>
      <c r="F669" s="4" t="s">
        <v>656</v>
      </c>
      <c r="G669" s="4" t="s">
        <v>1375</v>
      </c>
      <c r="H669" s="4" t="s">
        <v>1376</v>
      </c>
      <c r="I669" s="4" t="s">
        <v>657</v>
      </c>
      <c r="J669" s="4" t="s">
        <v>590</v>
      </c>
      <c r="K669" s="4" t="s">
        <v>648</v>
      </c>
      <c r="L669" s="4" t="s">
        <v>678</v>
      </c>
      <c r="M669" s="4" t="s">
        <v>638</v>
      </c>
      <c r="N669" s="4" t="s">
        <v>601</v>
      </c>
      <c r="O669" s="4" t="s">
        <v>713</v>
      </c>
      <c r="P669" s="4" t="s">
        <v>638</v>
      </c>
      <c r="Q669" s="4" t="s">
        <v>596</v>
      </c>
      <c r="R669" s="8">
        <v>2</v>
      </c>
      <c r="S669" s="4" t="s">
        <v>596</v>
      </c>
      <c r="T669" s="4" t="s">
        <v>596</v>
      </c>
      <c r="U669" s="4" t="s">
        <v>596</v>
      </c>
      <c r="V669" s="4" t="s">
        <v>596</v>
      </c>
      <c r="W669" s="4" t="s">
        <v>621</v>
      </c>
      <c r="X669" s="4" t="s">
        <v>596</v>
      </c>
      <c r="Y669" s="4" t="s">
        <v>596</v>
      </c>
      <c r="Z669" s="4" t="s">
        <v>596</v>
      </c>
      <c r="AA669" s="4" t="s">
        <v>596</v>
      </c>
      <c r="AB669" s="4" t="s">
        <v>596</v>
      </c>
      <c r="AC669" s="4" t="s">
        <v>596</v>
      </c>
      <c r="AD669" s="4" t="s">
        <v>596</v>
      </c>
      <c r="AE669" s="4" t="s">
        <v>596</v>
      </c>
      <c r="AF669" s="4" t="s">
        <v>596</v>
      </c>
    </row>
    <row r="670" spans="1:32">
      <c r="A670" s="5" t="str">
        <f>VLOOKUP(F670,[1]仓库信息!C:H,6,FALSE)</f>
        <v>嘉兴</v>
      </c>
      <c r="B670" s="6">
        <v>43756</v>
      </c>
      <c r="C670" s="4" t="s">
        <v>1373</v>
      </c>
      <c r="D670" s="4" t="s">
        <v>401</v>
      </c>
      <c r="E670" s="4" t="s">
        <v>1374</v>
      </c>
      <c r="F670" s="4" t="s">
        <v>739</v>
      </c>
      <c r="G670" s="4" t="s">
        <v>1375</v>
      </c>
      <c r="H670" s="4" t="s">
        <v>1376</v>
      </c>
      <c r="I670" s="4" t="s">
        <v>740</v>
      </c>
      <c r="J670" s="4" t="s">
        <v>590</v>
      </c>
      <c r="K670" s="4" t="s">
        <v>617</v>
      </c>
      <c r="L670" s="4" t="s">
        <v>729</v>
      </c>
      <c r="M670" s="4" t="s">
        <v>604</v>
      </c>
      <c r="N670" s="4" t="s">
        <v>811</v>
      </c>
      <c r="O670" s="4" t="s">
        <v>743</v>
      </c>
      <c r="P670" s="4" t="s">
        <v>604</v>
      </c>
      <c r="Q670" s="4" t="s">
        <v>596</v>
      </c>
      <c r="R670" s="8">
        <v>1</v>
      </c>
      <c r="S670" s="4" t="s">
        <v>596</v>
      </c>
      <c r="T670" s="4" t="s">
        <v>596</v>
      </c>
      <c r="U670" s="4" t="s">
        <v>596</v>
      </c>
      <c r="V670" s="4" t="s">
        <v>596</v>
      </c>
      <c r="W670" s="4" t="s">
        <v>596</v>
      </c>
      <c r="X670" s="4" t="s">
        <v>601</v>
      </c>
      <c r="Y670" s="4" t="s">
        <v>596</v>
      </c>
      <c r="Z670" s="4" t="s">
        <v>596</v>
      </c>
      <c r="AA670" s="4" t="s">
        <v>596</v>
      </c>
      <c r="AB670" s="4" t="s">
        <v>596</v>
      </c>
      <c r="AC670" s="4" t="s">
        <v>596</v>
      </c>
      <c r="AD670" s="4" t="s">
        <v>596</v>
      </c>
      <c r="AE670" s="4" t="s">
        <v>596</v>
      </c>
      <c r="AF670" s="4" t="s">
        <v>596</v>
      </c>
    </row>
    <row r="671" spans="1:32">
      <c r="A671" s="5" t="str">
        <f>VLOOKUP(F671,[1]仓库信息!C:H,6,FALSE)</f>
        <v>金华</v>
      </c>
      <c r="B671" s="6">
        <v>43756</v>
      </c>
      <c r="C671" s="4" t="s">
        <v>1373</v>
      </c>
      <c r="D671" s="4" t="s">
        <v>401</v>
      </c>
      <c r="E671" s="4" t="s">
        <v>1374</v>
      </c>
      <c r="F671" s="4" t="s">
        <v>688</v>
      </c>
      <c r="G671" s="4" t="s">
        <v>1375</v>
      </c>
      <c r="H671" s="4" t="s">
        <v>1376</v>
      </c>
      <c r="I671" s="4" t="s">
        <v>689</v>
      </c>
      <c r="J671" s="4" t="s">
        <v>590</v>
      </c>
      <c r="K671" s="4" t="s">
        <v>754</v>
      </c>
      <c r="L671" s="4" t="s">
        <v>754</v>
      </c>
      <c r="M671" s="4" t="s">
        <v>596</v>
      </c>
      <c r="N671" s="4" t="s">
        <v>756</v>
      </c>
      <c r="O671" s="4" t="s">
        <v>756</v>
      </c>
      <c r="P671" s="4" t="s">
        <v>596</v>
      </c>
      <c r="Q671" s="4" t="s">
        <v>596</v>
      </c>
      <c r="R671" s="8">
        <v>3</v>
      </c>
      <c r="S671" s="4" t="s">
        <v>596</v>
      </c>
      <c r="T671" s="4" t="s">
        <v>596</v>
      </c>
      <c r="U671" s="4" t="s">
        <v>596</v>
      </c>
      <c r="V671" s="4" t="s">
        <v>596</v>
      </c>
      <c r="W671" s="4" t="s">
        <v>596</v>
      </c>
      <c r="X671" s="4" t="s">
        <v>596</v>
      </c>
      <c r="Y671" s="4" t="s">
        <v>596</v>
      </c>
      <c r="Z671" s="4" t="s">
        <v>596</v>
      </c>
      <c r="AA671" s="4" t="s">
        <v>596</v>
      </c>
      <c r="AB671" s="4" t="s">
        <v>596</v>
      </c>
      <c r="AC671" s="4" t="s">
        <v>596</v>
      </c>
      <c r="AD671" s="4" t="s">
        <v>596</v>
      </c>
      <c r="AE671" s="4" t="s">
        <v>596</v>
      </c>
      <c r="AF671" s="4" t="s">
        <v>596</v>
      </c>
    </row>
    <row r="672" spans="1:32">
      <c r="A672" s="5" t="str">
        <f>VLOOKUP(F672,[1]仓库信息!C:H,6,FALSE)</f>
        <v>西安</v>
      </c>
      <c r="B672" s="6">
        <v>43756</v>
      </c>
      <c r="C672" s="4" t="s">
        <v>1373</v>
      </c>
      <c r="D672" s="4" t="s">
        <v>401</v>
      </c>
      <c r="E672" s="4" t="s">
        <v>1374</v>
      </c>
      <c r="F672" s="4" t="s">
        <v>694</v>
      </c>
      <c r="G672" s="4" t="s">
        <v>1375</v>
      </c>
      <c r="H672" s="4" t="s">
        <v>1376</v>
      </c>
      <c r="I672" s="4" t="s">
        <v>695</v>
      </c>
      <c r="J672" s="4" t="s">
        <v>590</v>
      </c>
      <c r="K672" s="4" t="s">
        <v>613</v>
      </c>
      <c r="L672" s="4" t="s">
        <v>613</v>
      </c>
      <c r="M672" s="4" t="s">
        <v>596</v>
      </c>
      <c r="N672" s="4" t="s">
        <v>637</v>
      </c>
      <c r="O672" s="4" t="s">
        <v>637</v>
      </c>
      <c r="P672" s="4" t="s">
        <v>596</v>
      </c>
      <c r="Q672" s="4" t="s">
        <v>596</v>
      </c>
      <c r="R672" s="8">
        <v>1</v>
      </c>
      <c r="S672" s="4" t="s">
        <v>596</v>
      </c>
      <c r="T672" s="4" t="s">
        <v>596</v>
      </c>
      <c r="U672" s="4" t="s">
        <v>596</v>
      </c>
      <c r="V672" s="4" t="s">
        <v>596</v>
      </c>
      <c r="W672" s="4" t="s">
        <v>596</v>
      </c>
      <c r="X672" s="4" t="s">
        <v>596</v>
      </c>
      <c r="Y672" s="4" t="s">
        <v>596</v>
      </c>
      <c r="Z672" s="4" t="s">
        <v>596</v>
      </c>
      <c r="AA672" s="4" t="s">
        <v>596</v>
      </c>
      <c r="AB672" s="4" t="s">
        <v>596</v>
      </c>
      <c r="AC672" s="4" t="s">
        <v>596</v>
      </c>
      <c r="AD672" s="4" t="s">
        <v>596</v>
      </c>
      <c r="AE672" s="4" t="s">
        <v>596</v>
      </c>
      <c r="AF672" s="4" t="s">
        <v>596</v>
      </c>
    </row>
    <row r="673" spans="1:32">
      <c r="A673" s="5" t="str">
        <f>VLOOKUP(F673,[1]仓库信息!C:H,6,FALSE)</f>
        <v>嘉定</v>
      </c>
      <c r="B673" s="6">
        <v>43756</v>
      </c>
      <c r="C673" s="4" t="s">
        <v>1377</v>
      </c>
      <c r="D673" s="4" t="s">
        <v>1378</v>
      </c>
      <c r="E673" s="4" t="s">
        <v>1379</v>
      </c>
      <c r="F673" s="4" t="s">
        <v>586</v>
      </c>
      <c r="G673" s="4" t="s">
        <v>1380</v>
      </c>
      <c r="H673" s="4" t="s">
        <v>1381</v>
      </c>
      <c r="I673" s="4" t="s">
        <v>589</v>
      </c>
      <c r="J673" s="4" t="s">
        <v>590</v>
      </c>
      <c r="K673" s="4" t="s">
        <v>859</v>
      </c>
      <c r="L673" s="4" t="s">
        <v>1109</v>
      </c>
      <c r="M673" s="4" t="s">
        <v>647</v>
      </c>
      <c r="N673" s="4" t="s">
        <v>860</v>
      </c>
      <c r="O673" s="4" t="s">
        <v>1356</v>
      </c>
      <c r="P673" s="4" t="s">
        <v>647</v>
      </c>
      <c r="Q673" s="4" t="s">
        <v>596</v>
      </c>
      <c r="R673" s="8">
        <v>3</v>
      </c>
      <c r="S673" s="4" t="s">
        <v>596</v>
      </c>
      <c r="T673" s="4" t="s">
        <v>596</v>
      </c>
      <c r="U673" s="4" t="s">
        <v>596</v>
      </c>
      <c r="V673" s="4" t="s">
        <v>596</v>
      </c>
      <c r="W673" s="4" t="s">
        <v>596</v>
      </c>
      <c r="X673" s="4" t="s">
        <v>596</v>
      </c>
      <c r="Y673" s="4" t="s">
        <v>596</v>
      </c>
      <c r="Z673" s="4" t="s">
        <v>596</v>
      </c>
      <c r="AA673" s="4" t="s">
        <v>596</v>
      </c>
      <c r="AB673" s="4" t="s">
        <v>596</v>
      </c>
      <c r="AC673" s="4" t="s">
        <v>596</v>
      </c>
      <c r="AD673" s="4" t="s">
        <v>596</v>
      </c>
      <c r="AE673" s="4" t="s">
        <v>596</v>
      </c>
      <c r="AF673" s="4" t="s">
        <v>596</v>
      </c>
    </row>
    <row r="674" spans="1:32">
      <c r="A674" s="5" t="str">
        <f>VLOOKUP(F674,[1]仓库信息!C:H,6,FALSE)</f>
        <v>广州</v>
      </c>
      <c r="B674" s="6">
        <v>43756</v>
      </c>
      <c r="C674" s="4" t="s">
        <v>1377</v>
      </c>
      <c r="D674" s="4" t="s">
        <v>1378</v>
      </c>
      <c r="E674" s="4" t="s">
        <v>1379</v>
      </c>
      <c r="F674" s="4" t="s">
        <v>597</v>
      </c>
      <c r="G674" s="4" t="s">
        <v>1380</v>
      </c>
      <c r="H674" s="4" t="s">
        <v>1381</v>
      </c>
      <c r="I674" s="4" t="s">
        <v>598</v>
      </c>
      <c r="J674" s="4" t="s">
        <v>590</v>
      </c>
      <c r="K674" s="4" t="s">
        <v>1308</v>
      </c>
      <c r="L674" s="4" t="s">
        <v>1222</v>
      </c>
      <c r="M674" s="4" t="s">
        <v>708</v>
      </c>
      <c r="N674" s="4" t="s">
        <v>1218</v>
      </c>
      <c r="O674" s="4" t="s">
        <v>1223</v>
      </c>
      <c r="P674" s="4" t="s">
        <v>682</v>
      </c>
      <c r="Q674" s="4" t="s">
        <v>596</v>
      </c>
      <c r="R674" s="8">
        <v>1</v>
      </c>
      <c r="S674" s="4" t="s">
        <v>596</v>
      </c>
      <c r="T674" s="4" t="s">
        <v>596</v>
      </c>
      <c r="U674" s="4" t="s">
        <v>596</v>
      </c>
      <c r="V674" s="4" t="s">
        <v>596</v>
      </c>
      <c r="W674" s="4" t="s">
        <v>596</v>
      </c>
      <c r="X674" s="4" t="s">
        <v>596</v>
      </c>
      <c r="Y674" s="4" t="s">
        <v>596</v>
      </c>
      <c r="Z674" s="4" t="s">
        <v>596</v>
      </c>
      <c r="AA674" s="4" t="s">
        <v>669</v>
      </c>
      <c r="AB674" s="4" t="s">
        <v>596</v>
      </c>
      <c r="AC674" s="4" t="s">
        <v>596</v>
      </c>
      <c r="AD674" s="4" t="s">
        <v>596</v>
      </c>
      <c r="AE674" s="4" t="s">
        <v>596</v>
      </c>
      <c r="AF674" s="4" t="s">
        <v>596</v>
      </c>
    </row>
    <row r="675" spans="1:32">
      <c r="A675" s="5" t="str">
        <f>VLOOKUP(F675,[1]仓库信息!C:H,6,FALSE)</f>
        <v>天津</v>
      </c>
      <c r="B675" s="6">
        <v>43756</v>
      </c>
      <c r="C675" s="4" t="s">
        <v>1377</v>
      </c>
      <c r="D675" s="4" t="s">
        <v>1378</v>
      </c>
      <c r="E675" s="4" t="s">
        <v>1379</v>
      </c>
      <c r="F675" s="4" t="s">
        <v>663</v>
      </c>
      <c r="G675" s="4" t="s">
        <v>1380</v>
      </c>
      <c r="H675" s="4" t="s">
        <v>1381</v>
      </c>
      <c r="I675" s="4" t="s">
        <v>666</v>
      </c>
      <c r="J675" s="4" t="s">
        <v>590</v>
      </c>
      <c r="K675" s="4" t="s">
        <v>796</v>
      </c>
      <c r="L675" s="4" t="s">
        <v>796</v>
      </c>
      <c r="M675" s="4" t="s">
        <v>596</v>
      </c>
      <c r="N675" s="4" t="s">
        <v>797</v>
      </c>
      <c r="O675" s="4" t="s">
        <v>797</v>
      </c>
      <c r="P675" s="4" t="s">
        <v>596</v>
      </c>
      <c r="Q675" s="4" t="s">
        <v>596</v>
      </c>
      <c r="R675" s="8">
        <v>1</v>
      </c>
      <c r="S675" s="4" t="s">
        <v>596</v>
      </c>
      <c r="T675" s="4" t="s">
        <v>596</v>
      </c>
      <c r="U675" s="4" t="s">
        <v>596</v>
      </c>
      <c r="V675" s="4" t="s">
        <v>596</v>
      </c>
      <c r="W675" s="4" t="s">
        <v>596</v>
      </c>
      <c r="X675" s="4" t="s">
        <v>596</v>
      </c>
      <c r="Y675" s="4" t="s">
        <v>596</v>
      </c>
      <c r="Z675" s="4" t="s">
        <v>596</v>
      </c>
      <c r="AA675" s="4" t="s">
        <v>596</v>
      </c>
      <c r="AB675" s="4" t="s">
        <v>596</v>
      </c>
      <c r="AC675" s="4" t="s">
        <v>596</v>
      </c>
      <c r="AD675" s="4" t="s">
        <v>596</v>
      </c>
      <c r="AE675" s="4" t="s">
        <v>596</v>
      </c>
      <c r="AF675" s="4" t="s">
        <v>596</v>
      </c>
    </row>
    <row r="676" spans="1:32">
      <c r="A676" s="5" t="str">
        <f>VLOOKUP(F676,[1]仓库信息!C:H,6,FALSE)</f>
        <v>重庆</v>
      </c>
      <c r="B676" s="6">
        <v>43756</v>
      </c>
      <c r="C676" s="4" t="s">
        <v>1377</v>
      </c>
      <c r="D676" s="4" t="s">
        <v>1378</v>
      </c>
      <c r="E676" s="4" t="s">
        <v>1379</v>
      </c>
      <c r="F676" s="4" t="s">
        <v>765</v>
      </c>
      <c r="G676" s="4" t="s">
        <v>1380</v>
      </c>
      <c r="H676" s="4" t="s">
        <v>1381</v>
      </c>
      <c r="I676" s="4" t="s">
        <v>768</v>
      </c>
      <c r="J676" s="4" t="s">
        <v>590</v>
      </c>
      <c r="K676" s="4" t="s">
        <v>600</v>
      </c>
      <c r="L676" s="4" t="s">
        <v>600</v>
      </c>
      <c r="M676" s="4" t="s">
        <v>596</v>
      </c>
      <c r="N676" s="4" t="s">
        <v>603</v>
      </c>
      <c r="O676" s="4" t="s">
        <v>603</v>
      </c>
      <c r="P676" s="4" t="s">
        <v>596</v>
      </c>
      <c r="Q676" s="4" t="s">
        <v>596</v>
      </c>
      <c r="R676" s="8">
        <v>1</v>
      </c>
      <c r="S676" s="4" t="s">
        <v>596</v>
      </c>
      <c r="T676" s="4" t="s">
        <v>596</v>
      </c>
      <c r="U676" s="4" t="s">
        <v>596</v>
      </c>
      <c r="V676" s="4" t="s">
        <v>596</v>
      </c>
      <c r="W676" s="4" t="s">
        <v>596</v>
      </c>
      <c r="X676" s="4" t="s">
        <v>596</v>
      </c>
      <c r="Y676" s="4" t="s">
        <v>596</v>
      </c>
      <c r="Z676" s="4" t="s">
        <v>596</v>
      </c>
      <c r="AA676" s="4" t="s">
        <v>596</v>
      </c>
      <c r="AB676" s="4" t="s">
        <v>596</v>
      </c>
      <c r="AC676" s="4" t="s">
        <v>596</v>
      </c>
      <c r="AD676" s="4" t="s">
        <v>596</v>
      </c>
      <c r="AE676" s="4" t="s">
        <v>596</v>
      </c>
      <c r="AF676" s="4" t="s">
        <v>596</v>
      </c>
    </row>
    <row r="677" spans="1:32">
      <c r="A677" s="5" t="str">
        <f>VLOOKUP(F677,[1]仓库信息!C:H,6,FALSE)</f>
        <v>长沙</v>
      </c>
      <c r="B677" s="6">
        <v>43756</v>
      </c>
      <c r="C677" s="4" t="s">
        <v>1377</v>
      </c>
      <c r="D677" s="4" t="s">
        <v>1378</v>
      </c>
      <c r="E677" s="4" t="s">
        <v>1379</v>
      </c>
      <c r="F677" s="4" t="s">
        <v>606</v>
      </c>
      <c r="G677" s="4" t="s">
        <v>1380</v>
      </c>
      <c r="H677" s="4" t="s">
        <v>1381</v>
      </c>
      <c r="I677" s="4" t="s">
        <v>607</v>
      </c>
      <c r="J677" s="4" t="s">
        <v>590</v>
      </c>
      <c r="K677" s="4" t="s">
        <v>731</v>
      </c>
      <c r="L677" s="4" t="s">
        <v>731</v>
      </c>
      <c r="M677" s="4" t="s">
        <v>596</v>
      </c>
      <c r="N677" s="4" t="s">
        <v>811</v>
      </c>
      <c r="O677" s="4" t="s">
        <v>811</v>
      </c>
      <c r="P677" s="4" t="s">
        <v>596</v>
      </c>
      <c r="Q677" s="4" t="s">
        <v>596</v>
      </c>
      <c r="R677" s="8">
        <v>1</v>
      </c>
      <c r="S677" s="4" t="s">
        <v>596</v>
      </c>
      <c r="T677" s="4" t="s">
        <v>596</v>
      </c>
      <c r="U677" s="4" t="s">
        <v>596</v>
      </c>
      <c r="V677" s="4" t="s">
        <v>596</v>
      </c>
      <c r="W677" s="4" t="s">
        <v>596</v>
      </c>
      <c r="X677" s="4" t="s">
        <v>596</v>
      </c>
      <c r="Y677" s="4" t="s">
        <v>596</v>
      </c>
      <c r="Z677" s="4" t="s">
        <v>596</v>
      </c>
      <c r="AA677" s="4" t="s">
        <v>596</v>
      </c>
      <c r="AB677" s="4" t="s">
        <v>596</v>
      </c>
      <c r="AC677" s="4" t="s">
        <v>596</v>
      </c>
      <c r="AD677" s="4" t="s">
        <v>596</v>
      </c>
      <c r="AE677" s="4" t="s">
        <v>596</v>
      </c>
      <c r="AF677" s="4" t="s">
        <v>596</v>
      </c>
    </row>
    <row r="678" spans="1:32">
      <c r="A678" s="5" t="str">
        <f>VLOOKUP(F678,[1]仓库信息!C:H,6,FALSE)</f>
        <v>惠州</v>
      </c>
      <c r="B678" s="6">
        <v>43756</v>
      </c>
      <c r="C678" s="4" t="s">
        <v>1377</v>
      </c>
      <c r="D678" s="4" t="s">
        <v>1378</v>
      </c>
      <c r="E678" s="4" t="s">
        <v>1379</v>
      </c>
      <c r="F678" s="4" t="s">
        <v>618</v>
      </c>
      <c r="G678" s="4" t="s">
        <v>1380</v>
      </c>
      <c r="H678" s="4" t="s">
        <v>1381</v>
      </c>
      <c r="I678" s="4" t="s">
        <v>619</v>
      </c>
      <c r="J678" s="4" t="s">
        <v>590</v>
      </c>
      <c r="K678" s="4" t="s">
        <v>1063</v>
      </c>
      <c r="L678" s="4" t="s">
        <v>1315</v>
      </c>
      <c r="M678" s="4" t="s">
        <v>621</v>
      </c>
      <c r="N678" s="4" t="s">
        <v>1064</v>
      </c>
      <c r="O678" s="4" t="s">
        <v>1382</v>
      </c>
      <c r="P678" s="4" t="s">
        <v>621</v>
      </c>
      <c r="Q678" s="4" t="s">
        <v>596</v>
      </c>
      <c r="R678" s="8">
        <v>2</v>
      </c>
      <c r="S678" s="4" t="s">
        <v>596</v>
      </c>
      <c r="T678" s="4" t="s">
        <v>596</v>
      </c>
      <c r="U678" s="4" t="s">
        <v>596</v>
      </c>
      <c r="V678" s="4" t="s">
        <v>596</v>
      </c>
      <c r="W678" s="4" t="s">
        <v>596</v>
      </c>
      <c r="X678" s="4" t="s">
        <v>596</v>
      </c>
      <c r="Y678" s="4" t="s">
        <v>596</v>
      </c>
      <c r="Z678" s="4" t="s">
        <v>596</v>
      </c>
      <c r="AA678" s="4" t="s">
        <v>596</v>
      </c>
      <c r="AB678" s="4" t="s">
        <v>596</v>
      </c>
      <c r="AC678" s="4" t="s">
        <v>596</v>
      </c>
      <c r="AD678" s="4" t="s">
        <v>596</v>
      </c>
      <c r="AE678" s="4" t="s">
        <v>596</v>
      </c>
      <c r="AF678" s="4" t="s">
        <v>596</v>
      </c>
    </row>
    <row r="679" spans="1:32">
      <c r="A679" s="5" t="str">
        <f>VLOOKUP(F679,[1]仓库信息!C:H,6,FALSE)</f>
        <v>江门</v>
      </c>
      <c r="B679" s="6">
        <v>43756</v>
      </c>
      <c r="C679" s="4" t="s">
        <v>1377</v>
      </c>
      <c r="D679" s="4" t="s">
        <v>1378</v>
      </c>
      <c r="E679" s="4" t="s">
        <v>1379</v>
      </c>
      <c r="F679" s="4" t="s">
        <v>624</v>
      </c>
      <c r="G679" s="4" t="s">
        <v>1380</v>
      </c>
      <c r="H679" s="4" t="s">
        <v>1381</v>
      </c>
      <c r="I679" s="4" t="s">
        <v>625</v>
      </c>
      <c r="J679" s="4" t="s">
        <v>590</v>
      </c>
      <c r="K679" s="4" t="s">
        <v>1230</v>
      </c>
      <c r="L679" s="4" t="s">
        <v>1230</v>
      </c>
      <c r="M679" s="4" t="s">
        <v>596</v>
      </c>
      <c r="N679" s="4" t="s">
        <v>796</v>
      </c>
      <c r="O679" s="4" t="s">
        <v>796</v>
      </c>
      <c r="P679" s="4" t="s">
        <v>596</v>
      </c>
      <c r="Q679" s="4" t="s">
        <v>596</v>
      </c>
      <c r="R679" s="8">
        <v>2</v>
      </c>
      <c r="S679" s="4" t="s">
        <v>596</v>
      </c>
      <c r="T679" s="4" t="s">
        <v>596</v>
      </c>
      <c r="U679" s="4" t="s">
        <v>596</v>
      </c>
      <c r="V679" s="4" t="s">
        <v>596</v>
      </c>
      <c r="W679" s="4" t="s">
        <v>596</v>
      </c>
      <c r="X679" s="4" t="s">
        <v>596</v>
      </c>
      <c r="Y679" s="4" t="s">
        <v>596</v>
      </c>
      <c r="Z679" s="4" t="s">
        <v>596</v>
      </c>
      <c r="AA679" s="4" t="s">
        <v>596</v>
      </c>
      <c r="AB679" s="4" t="s">
        <v>596</v>
      </c>
      <c r="AC679" s="4" t="s">
        <v>596</v>
      </c>
      <c r="AD679" s="4" t="s">
        <v>596</v>
      </c>
      <c r="AE679" s="4" t="s">
        <v>596</v>
      </c>
      <c r="AF679" s="4" t="s">
        <v>596</v>
      </c>
    </row>
    <row r="680" spans="1:32">
      <c r="A680" s="5" t="str">
        <f>VLOOKUP(F680,[1]仓库信息!C:H,6,FALSE)</f>
        <v>泉州</v>
      </c>
      <c r="B680" s="6">
        <v>43756</v>
      </c>
      <c r="C680" s="4" t="s">
        <v>1377</v>
      </c>
      <c r="D680" s="4" t="s">
        <v>1378</v>
      </c>
      <c r="E680" s="4" t="s">
        <v>1379</v>
      </c>
      <c r="F680" s="4" t="s">
        <v>628</v>
      </c>
      <c r="G680" s="4" t="s">
        <v>1380</v>
      </c>
      <c r="H680" s="4" t="s">
        <v>1381</v>
      </c>
      <c r="I680" s="4" t="s">
        <v>629</v>
      </c>
      <c r="J680" s="4" t="s">
        <v>590</v>
      </c>
      <c r="K680" s="4" t="s">
        <v>1382</v>
      </c>
      <c r="L680" s="4" t="s">
        <v>1118</v>
      </c>
      <c r="M680" s="4" t="s">
        <v>593</v>
      </c>
      <c r="N680" s="4" t="s">
        <v>1316</v>
      </c>
      <c r="O680" s="4" t="s">
        <v>1195</v>
      </c>
      <c r="P680" s="4" t="s">
        <v>593</v>
      </c>
      <c r="Q680" s="4" t="s">
        <v>596</v>
      </c>
      <c r="R680" s="8">
        <v>1</v>
      </c>
      <c r="S680" s="4" t="s">
        <v>596</v>
      </c>
      <c r="T680" s="4" t="s">
        <v>596</v>
      </c>
      <c r="U680" s="4" t="s">
        <v>596</v>
      </c>
      <c r="V680" s="4" t="s">
        <v>596</v>
      </c>
      <c r="W680" s="4" t="s">
        <v>647</v>
      </c>
      <c r="X680" s="4" t="s">
        <v>596</v>
      </c>
      <c r="Y680" s="4" t="s">
        <v>596</v>
      </c>
      <c r="Z680" s="4" t="s">
        <v>596</v>
      </c>
      <c r="AA680" s="4" t="s">
        <v>596</v>
      </c>
      <c r="AB680" s="4" t="s">
        <v>596</v>
      </c>
      <c r="AC680" s="4" t="s">
        <v>596</v>
      </c>
      <c r="AD680" s="4" t="s">
        <v>596</v>
      </c>
      <c r="AE680" s="4" t="s">
        <v>596</v>
      </c>
      <c r="AF680" s="4" t="s">
        <v>596</v>
      </c>
    </row>
    <row r="681" spans="1:32">
      <c r="A681" s="5" t="str">
        <f>VLOOKUP(F681,[1]仓库信息!C:H,6,FALSE)</f>
        <v>贵阳</v>
      </c>
      <c r="B681" s="6">
        <v>43756</v>
      </c>
      <c r="C681" s="4" t="s">
        <v>1377</v>
      </c>
      <c r="D681" s="4" t="s">
        <v>1378</v>
      </c>
      <c r="E681" s="4" t="s">
        <v>1379</v>
      </c>
      <c r="F681" s="4" t="s">
        <v>680</v>
      </c>
      <c r="G681" s="4" t="s">
        <v>1380</v>
      </c>
      <c r="H681" s="4" t="s">
        <v>1381</v>
      </c>
      <c r="I681" s="4" t="s">
        <v>681</v>
      </c>
      <c r="J681" s="4" t="s">
        <v>590</v>
      </c>
      <c r="K681" s="4" t="s">
        <v>724</v>
      </c>
      <c r="L681" s="4" t="s">
        <v>724</v>
      </c>
      <c r="M681" s="4" t="s">
        <v>596</v>
      </c>
      <c r="N681" s="4" t="s">
        <v>726</v>
      </c>
      <c r="O681" s="4" t="s">
        <v>726</v>
      </c>
      <c r="P681" s="4" t="s">
        <v>596</v>
      </c>
      <c r="Q681" s="4" t="s">
        <v>596</v>
      </c>
      <c r="R681" s="8">
        <v>1</v>
      </c>
      <c r="S681" s="4" t="s">
        <v>596</v>
      </c>
      <c r="T681" s="4" t="s">
        <v>596</v>
      </c>
      <c r="U681" s="4" t="s">
        <v>596</v>
      </c>
      <c r="V681" s="4" t="s">
        <v>596</v>
      </c>
      <c r="W681" s="4" t="s">
        <v>596</v>
      </c>
      <c r="X681" s="4" t="s">
        <v>596</v>
      </c>
      <c r="Y681" s="4" t="s">
        <v>596</v>
      </c>
      <c r="Z681" s="4" t="s">
        <v>596</v>
      </c>
      <c r="AA681" s="4" t="s">
        <v>596</v>
      </c>
      <c r="AB681" s="4" t="s">
        <v>596</v>
      </c>
      <c r="AC681" s="4" t="s">
        <v>596</v>
      </c>
      <c r="AD681" s="4" t="s">
        <v>596</v>
      </c>
      <c r="AE681" s="4" t="s">
        <v>596</v>
      </c>
      <c r="AF681" s="4" t="s">
        <v>596</v>
      </c>
    </row>
    <row r="682" spans="1:32">
      <c r="A682" s="5" t="str">
        <f>VLOOKUP(F682,[1]仓库信息!C:H,6,FALSE)</f>
        <v>南京</v>
      </c>
      <c r="B682" s="6">
        <v>43756</v>
      </c>
      <c r="C682" s="4" t="s">
        <v>1377</v>
      </c>
      <c r="D682" s="4" t="s">
        <v>1378</v>
      </c>
      <c r="E682" s="4" t="s">
        <v>1379</v>
      </c>
      <c r="F682" s="4" t="s">
        <v>683</v>
      </c>
      <c r="G682" s="4" t="s">
        <v>1380</v>
      </c>
      <c r="H682" s="4" t="s">
        <v>1381</v>
      </c>
      <c r="I682" s="4" t="s">
        <v>684</v>
      </c>
      <c r="J682" s="4" t="s">
        <v>590</v>
      </c>
      <c r="K682" s="4" t="s">
        <v>841</v>
      </c>
      <c r="L682" s="4" t="s">
        <v>841</v>
      </c>
      <c r="M682" s="4" t="s">
        <v>596</v>
      </c>
      <c r="N682" s="4" t="s">
        <v>741</v>
      </c>
      <c r="O682" s="4" t="s">
        <v>741</v>
      </c>
      <c r="P682" s="4" t="s">
        <v>596</v>
      </c>
      <c r="Q682" s="4" t="s">
        <v>596</v>
      </c>
      <c r="R682" s="8">
        <v>2</v>
      </c>
      <c r="S682" s="4" t="s">
        <v>596</v>
      </c>
      <c r="T682" s="4" t="s">
        <v>596</v>
      </c>
      <c r="U682" s="4" t="s">
        <v>596</v>
      </c>
      <c r="V682" s="4" t="s">
        <v>596</v>
      </c>
      <c r="W682" s="4" t="s">
        <v>596</v>
      </c>
      <c r="X682" s="4" t="s">
        <v>596</v>
      </c>
      <c r="Y682" s="4" t="s">
        <v>596</v>
      </c>
      <c r="Z682" s="4" t="s">
        <v>596</v>
      </c>
      <c r="AA682" s="4" t="s">
        <v>596</v>
      </c>
      <c r="AB682" s="4" t="s">
        <v>596</v>
      </c>
      <c r="AC682" s="4" t="s">
        <v>596</v>
      </c>
      <c r="AD682" s="4" t="s">
        <v>596</v>
      </c>
      <c r="AE682" s="4" t="s">
        <v>596</v>
      </c>
      <c r="AF682" s="4" t="s">
        <v>596</v>
      </c>
    </row>
    <row r="683" spans="1:32">
      <c r="A683" s="5" t="str">
        <f>VLOOKUP(F683,[1]仓库信息!C:H,6,FALSE)</f>
        <v>南宁</v>
      </c>
      <c r="B683" s="6">
        <v>43756</v>
      </c>
      <c r="C683" s="4" t="s">
        <v>1377</v>
      </c>
      <c r="D683" s="4" t="s">
        <v>1378</v>
      </c>
      <c r="E683" s="4" t="s">
        <v>1379</v>
      </c>
      <c r="F683" s="4" t="s">
        <v>633</v>
      </c>
      <c r="G683" s="4" t="s">
        <v>1380</v>
      </c>
      <c r="H683" s="4" t="s">
        <v>1381</v>
      </c>
      <c r="I683" s="4" t="s">
        <v>634</v>
      </c>
      <c r="J683" s="4" t="s">
        <v>590</v>
      </c>
      <c r="K683" s="4" t="s">
        <v>728</v>
      </c>
      <c r="L683" s="4" t="s">
        <v>728</v>
      </c>
      <c r="M683" s="4" t="s">
        <v>596</v>
      </c>
      <c r="N683" s="4" t="s">
        <v>723</v>
      </c>
      <c r="O683" s="4" t="s">
        <v>723</v>
      </c>
      <c r="P683" s="4" t="s">
        <v>596</v>
      </c>
      <c r="Q683" s="4" t="s">
        <v>596</v>
      </c>
      <c r="R683" s="8">
        <v>3</v>
      </c>
      <c r="S683" s="4" t="s">
        <v>596</v>
      </c>
      <c r="T683" s="4" t="s">
        <v>596</v>
      </c>
      <c r="U683" s="4" t="s">
        <v>596</v>
      </c>
      <c r="V683" s="4" t="s">
        <v>596</v>
      </c>
      <c r="W683" s="4" t="s">
        <v>596</v>
      </c>
      <c r="X683" s="4" t="s">
        <v>596</v>
      </c>
      <c r="Y683" s="4" t="s">
        <v>596</v>
      </c>
      <c r="Z683" s="4" t="s">
        <v>596</v>
      </c>
      <c r="AA683" s="4" t="s">
        <v>596</v>
      </c>
      <c r="AB683" s="4" t="s">
        <v>596</v>
      </c>
      <c r="AC683" s="4" t="s">
        <v>596</v>
      </c>
      <c r="AD683" s="4" t="s">
        <v>596</v>
      </c>
      <c r="AE683" s="4" t="s">
        <v>596</v>
      </c>
      <c r="AF683" s="4" t="s">
        <v>596</v>
      </c>
    </row>
    <row r="684" spans="1:32">
      <c r="A684" s="5" t="str">
        <f>VLOOKUP(F684,[1]仓库信息!C:H,6,FALSE)</f>
        <v>金华</v>
      </c>
      <c r="B684" s="6">
        <v>43756</v>
      </c>
      <c r="C684" s="4" t="s">
        <v>1377</v>
      </c>
      <c r="D684" s="4" t="s">
        <v>1378</v>
      </c>
      <c r="E684" s="4" t="s">
        <v>1379</v>
      </c>
      <c r="F684" s="4" t="s">
        <v>688</v>
      </c>
      <c r="G684" s="4" t="s">
        <v>1380</v>
      </c>
      <c r="H684" s="4" t="s">
        <v>1381</v>
      </c>
      <c r="I684" s="4" t="s">
        <v>689</v>
      </c>
      <c r="J684" s="4" t="s">
        <v>590</v>
      </c>
      <c r="K684" s="4" t="s">
        <v>591</v>
      </c>
      <c r="L684" s="4" t="s">
        <v>591</v>
      </c>
      <c r="M684" s="4" t="s">
        <v>596</v>
      </c>
      <c r="N684" s="4" t="s">
        <v>594</v>
      </c>
      <c r="O684" s="4" t="s">
        <v>594</v>
      </c>
      <c r="P684" s="4" t="s">
        <v>596</v>
      </c>
      <c r="Q684" s="4" t="s">
        <v>596</v>
      </c>
      <c r="R684" s="8">
        <v>1</v>
      </c>
      <c r="S684" s="4" t="s">
        <v>596</v>
      </c>
      <c r="T684" s="4" t="s">
        <v>596</v>
      </c>
      <c r="U684" s="4" t="s">
        <v>596</v>
      </c>
      <c r="V684" s="4" t="s">
        <v>596</v>
      </c>
      <c r="W684" s="4" t="s">
        <v>596</v>
      </c>
      <c r="X684" s="4" t="s">
        <v>596</v>
      </c>
      <c r="Y684" s="4" t="s">
        <v>596</v>
      </c>
      <c r="Z684" s="4" t="s">
        <v>596</v>
      </c>
      <c r="AA684" s="4" t="s">
        <v>596</v>
      </c>
      <c r="AB684" s="4" t="s">
        <v>596</v>
      </c>
      <c r="AC684" s="4" t="s">
        <v>596</v>
      </c>
      <c r="AD684" s="4" t="s">
        <v>596</v>
      </c>
      <c r="AE684" s="4" t="s">
        <v>596</v>
      </c>
      <c r="AF684" s="4" t="s">
        <v>596</v>
      </c>
    </row>
    <row r="685" spans="1:32">
      <c r="A685" s="5" t="str">
        <f>VLOOKUP(F685,[1]仓库信息!C:H,6,FALSE)</f>
        <v>无锡</v>
      </c>
      <c r="B685" s="6">
        <v>43756</v>
      </c>
      <c r="C685" s="4" t="s">
        <v>1377</v>
      </c>
      <c r="D685" s="4" t="s">
        <v>1378</v>
      </c>
      <c r="E685" s="4" t="s">
        <v>1379</v>
      </c>
      <c r="F685" s="4" t="s">
        <v>692</v>
      </c>
      <c r="G685" s="4" t="s">
        <v>1380</v>
      </c>
      <c r="H685" s="4" t="s">
        <v>1381</v>
      </c>
      <c r="I685" s="4" t="s">
        <v>693</v>
      </c>
      <c r="J685" s="4" t="s">
        <v>590</v>
      </c>
      <c r="K685" s="4" t="s">
        <v>741</v>
      </c>
      <c r="L685" s="4" t="s">
        <v>620</v>
      </c>
      <c r="M685" s="4" t="s">
        <v>638</v>
      </c>
      <c r="N685" s="4" t="s">
        <v>620</v>
      </c>
      <c r="O685" s="4" t="s">
        <v>623</v>
      </c>
      <c r="P685" s="4" t="s">
        <v>638</v>
      </c>
      <c r="Q685" s="4" t="s">
        <v>596</v>
      </c>
      <c r="R685" s="8">
        <v>1</v>
      </c>
      <c r="S685" s="4" t="s">
        <v>596</v>
      </c>
      <c r="T685" s="4" t="s">
        <v>596</v>
      </c>
      <c r="U685" s="4" t="s">
        <v>596</v>
      </c>
      <c r="V685" s="4" t="s">
        <v>596</v>
      </c>
      <c r="W685" s="4" t="s">
        <v>596</v>
      </c>
      <c r="X685" s="4" t="s">
        <v>596</v>
      </c>
      <c r="Y685" s="4" t="s">
        <v>596</v>
      </c>
      <c r="Z685" s="4" t="s">
        <v>596</v>
      </c>
      <c r="AA685" s="4" t="s">
        <v>596</v>
      </c>
      <c r="AB685" s="4" t="s">
        <v>596</v>
      </c>
      <c r="AC685" s="4" t="s">
        <v>596</v>
      </c>
      <c r="AD685" s="4" t="s">
        <v>596</v>
      </c>
      <c r="AE685" s="4" t="s">
        <v>596</v>
      </c>
      <c r="AF685" s="4" t="s">
        <v>596</v>
      </c>
    </row>
    <row r="686" spans="1:32">
      <c r="A686" s="5" t="str">
        <f>VLOOKUP(F686,[1]仓库信息!C:H,6,FALSE)</f>
        <v>西安</v>
      </c>
      <c r="B686" s="6">
        <v>43756</v>
      </c>
      <c r="C686" s="4" t="s">
        <v>1377</v>
      </c>
      <c r="D686" s="4" t="s">
        <v>1378</v>
      </c>
      <c r="E686" s="4" t="s">
        <v>1379</v>
      </c>
      <c r="F686" s="4" t="s">
        <v>694</v>
      </c>
      <c r="G686" s="4" t="s">
        <v>1380</v>
      </c>
      <c r="H686" s="4" t="s">
        <v>1381</v>
      </c>
      <c r="I686" s="4" t="s">
        <v>695</v>
      </c>
      <c r="J686" s="4" t="s">
        <v>590</v>
      </c>
      <c r="K686" s="4" t="s">
        <v>722</v>
      </c>
      <c r="L686" s="4" t="s">
        <v>722</v>
      </c>
      <c r="M686" s="4" t="s">
        <v>596</v>
      </c>
      <c r="N686" s="4" t="s">
        <v>599</v>
      </c>
      <c r="O686" s="4" t="s">
        <v>599</v>
      </c>
      <c r="P686" s="4" t="s">
        <v>596</v>
      </c>
      <c r="Q686" s="4" t="s">
        <v>596</v>
      </c>
      <c r="R686" s="8">
        <v>1</v>
      </c>
      <c r="S686" s="4" t="s">
        <v>596</v>
      </c>
      <c r="T686" s="4" t="s">
        <v>596</v>
      </c>
      <c r="U686" s="4" t="s">
        <v>596</v>
      </c>
      <c r="V686" s="4" t="s">
        <v>596</v>
      </c>
      <c r="W686" s="4" t="s">
        <v>596</v>
      </c>
      <c r="X686" s="4" t="s">
        <v>596</v>
      </c>
      <c r="Y686" s="4" t="s">
        <v>596</v>
      </c>
      <c r="Z686" s="4" t="s">
        <v>596</v>
      </c>
      <c r="AA686" s="4" t="s">
        <v>596</v>
      </c>
      <c r="AB686" s="4" t="s">
        <v>596</v>
      </c>
      <c r="AC686" s="4" t="s">
        <v>596</v>
      </c>
      <c r="AD686" s="4" t="s">
        <v>596</v>
      </c>
      <c r="AE686" s="4" t="s">
        <v>596</v>
      </c>
      <c r="AF686" s="4" t="s">
        <v>596</v>
      </c>
    </row>
    <row r="687" spans="1:32">
      <c r="A687" s="5" t="str">
        <f>VLOOKUP(F687,[1]仓库信息!C:H,6,FALSE)</f>
        <v>广州</v>
      </c>
      <c r="B687" s="6">
        <v>43756</v>
      </c>
      <c r="C687" s="4" t="s">
        <v>1383</v>
      </c>
      <c r="D687" s="4" t="s">
        <v>1384</v>
      </c>
      <c r="E687" s="4" t="s">
        <v>1385</v>
      </c>
      <c r="F687" s="4" t="s">
        <v>597</v>
      </c>
      <c r="G687" s="4" t="s">
        <v>1386</v>
      </c>
      <c r="H687" s="4" t="s">
        <v>1387</v>
      </c>
      <c r="I687" s="4" t="s">
        <v>598</v>
      </c>
      <c r="J687" s="4" t="s">
        <v>590</v>
      </c>
      <c r="K687" s="4" t="s">
        <v>855</v>
      </c>
      <c r="L687" s="4" t="s">
        <v>609</v>
      </c>
      <c r="M687" s="4" t="s">
        <v>716</v>
      </c>
      <c r="N687" s="4" t="s">
        <v>609</v>
      </c>
      <c r="O687" s="4" t="s">
        <v>741</v>
      </c>
      <c r="P687" s="4" t="s">
        <v>638</v>
      </c>
      <c r="Q687" s="4" t="s">
        <v>596</v>
      </c>
      <c r="R687" s="8">
        <v>1</v>
      </c>
      <c r="S687" s="4" t="s">
        <v>596</v>
      </c>
      <c r="T687" s="4" t="s">
        <v>596</v>
      </c>
      <c r="U687" s="4" t="s">
        <v>596</v>
      </c>
      <c r="V687" s="4" t="s">
        <v>596</v>
      </c>
      <c r="W687" s="4" t="s">
        <v>691</v>
      </c>
      <c r="X687" s="4" t="s">
        <v>596</v>
      </c>
      <c r="Y687" s="4" t="s">
        <v>596</v>
      </c>
      <c r="Z687" s="4" t="s">
        <v>596</v>
      </c>
      <c r="AA687" s="4" t="s">
        <v>593</v>
      </c>
      <c r="AB687" s="4" t="s">
        <v>596</v>
      </c>
      <c r="AC687" s="4" t="s">
        <v>596</v>
      </c>
      <c r="AD687" s="4" t="s">
        <v>596</v>
      </c>
      <c r="AE687" s="4" t="s">
        <v>596</v>
      </c>
      <c r="AF687" s="4" t="s">
        <v>596</v>
      </c>
    </row>
    <row r="688" spans="1:32">
      <c r="A688" s="5" t="str">
        <f>VLOOKUP(F688,[1]仓库信息!C:H,6,FALSE)</f>
        <v>郑州</v>
      </c>
      <c r="B688" s="6">
        <v>43756</v>
      </c>
      <c r="C688" s="4" t="s">
        <v>1383</v>
      </c>
      <c r="D688" s="4" t="s">
        <v>1384</v>
      </c>
      <c r="E688" s="4" t="s">
        <v>1385</v>
      </c>
      <c r="F688" s="4" t="s">
        <v>676</v>
      </c>
      <c r="G688" s="4" t="s">
        <v>1386</v>
      </c>
      <c r="H688" s="4" t="s">
        <v>1387</v>
      </c>
      <c r="I688" s="4" t="s">
        <v>677</v>
      </c>
      <c r="J688" s="4" t="s">
        <v>590</v>
      </c>
      <c r="K688" s="4" t="s">
        <v>728</v>
      </c>
      <c r="L688" s="4" t="s">
        <v>729</v>
      </c>
      <c r="M688" s="4" t="s">
        <v>638</v>
      </c>
      <c r="N688" s="4" t="s">
        <v>729</v>
      </c>
      <c r="O688" s="4" t="s">
        <v>714</v>
      </c>
      <c r="P688" s="4" t="s">
        <v>638</v>
      </c>
      <c r="Q688" s="4" t="s">
        <v>596</v>
      </c>
      <c r="R688" s="8">
        <v>1</v>
      </c>
      <c r="S688" s="4" t="s">
        <v>596</v>
      </c>
      <c r="T688" s="4" t="s">
        <v>596</v>
      </c>
      <c r="U688" s="4" t="s">
        <v>596</v>
      </c>
      <c r="V688" s="4" t="s">
        <v>596</v>
      </c>
      <c r="W688" s="4" t="s">
        <v>596</v>
      </c>
      <c r="X688" s="4" t="s">
        <v>596</v>
      </c>
      <c r="Y688" s="4" t="s">
        <v>596</v>
      </c>
      <c r="Z688" s="4" t="s">
        <v>596</v>
      </c>
      <c r="AA688" s="4" t="s">
        <v>596</v>
      </c>
      <c r="AB688" s="4" t="s">
        <v>596</v>
      </c>
      <c r="AC688" s="4" t="s">
        <v>596</v>
      </c>
      <c r="AD688" s="4" t="s">
        <v>596</v>
      </c>
      <c r="AE688" s="4" t="s">
        <v>596</v>
      </c>
      <c r="AF688" s="4" t="s">
        <v>596</v>
      </c>
    </row>
    <row r="689" spans="1:32">
      <c r="A689" s="5" t="str">
        <f>VLOOKUP(F689,[1]仓库信息!C:H,6,FALSE)</f>
        <v>成都2</v>
      </c>
      <c r="B689" s="6">
        <v>43756</v>
      </c>
      <c r="C689" s="4" t="s">
        <v>1383</v>
      </c>
      <c r="D689" s="4" t="s">
        <v>1384</v>
      </c>
      <c r="E689" s="4" t="s">
        <v>1385</v>
      </c>
      <c r="F689" s="4" t="s">
        <v>610</v>
      </c>
      <c r="G689" s="4" t="s">
        <v>1386</v>
      </c>
      <c r="H689" s="4" t="s">
        <v>1387</v>
      </c>
      <c r="I689" s="4" t="s">
        <v>611</v>
      </c>
      <c r="J689" s="4" t="s">
        <v>590</v>
      </c>
      <c r="K689" s="4" t="s">
        <v>796</v>
      </c>
      <c r="L689" s="4" t="s">
        <v>796</v>
      </c>
      <c r="M689" s="4" t="s">
        <v>596</v>
      </c>
      <c r="N689" s="4" t="s">
        <v>856</v>
      </c>
      <c r="O689" s="4" t="s">
        <v>856</v>
      </c>
      <c r="P689" s="4" t="s">
        <v>596</v>
      </c>
      <c r="Q689" s="4" t="s">
        <v>596</v>
      </c>
      <c r="R689" s="8">
        <v>4</v>
      </c>
      <c r="S689" s="4" t="s">
        <v>596</v>
      </c>
      <c r="T689" s="4" t="s">
        <v>596</v>
      </c>
      <c r="U689" s="4" t="s">
        <v>596</v>
      </c>
      <c r="V689" s="4" t="s">
        <v>596</v>
      </c>
      <c r="W689" s="4" t="s">
        <v>596</v>
      </c>
      <c r="X689" s="4" t="s">
        <v>596</v>
      </c>
      <c r="Y689" s="4" t="s">
        <v>596</v>
      </c>
      <c r="Z689" s="4" t="s">
        <v>596</v>
      </c>
      <c r="AA689" s="4" t="s">
        <v>596</v>
      </c>
      <c r="AB689" s="4" t="s">
        <v>596</v>
      </c>
      <c r="AC689" s="4" t="s">
        <v>596</v>
      </c>
      <c r="AD689" s="4" t="s">
        <v>596</v>
      </c>
      <c r="AE689" s="4" t="s">
        <v>596</v>
      </c>
      <c r="AF689" s="4" t="s">
        <v>596</v>
      </c>
    </row>
    <row r="690" spans="1:32">
      <c r="A690" s="5" t="str">
        <f>VLOOKUP(F690,[1]仓库信息!C:H,6,FALSE)</f>
        <v>杭州</v>
      </c>
      <c r="B690" s="6">
        <v>43756</v>
      </c>
      <c r="C690" s="4" t="s">
        <v>1383</v>
      </c>
      <c r="D690" s="4" t="s">
        <v>1384</v>
      </c>
      <c r="E690" s="4" t="s">
        <v>1385</v>
      </c>
      <c r="F690" s="4" t="s">
        <v>614</v>
      </c>
      <c r="G690" s="4" t="s">
        <v>1386</v>
      </c>
      <c r="H690" s="4" t="s">
        <v>1387</v>
      </c>
      <c r="I690" s="4" t="s">
        <v>615</v>
      </c>
      <c r="J690" s="4" t="s">
        <v>590</v>
      </c>
      <c r="K690" s="4" t="s">
        <v>594</v>
      </c>
      <c r="L690" s="4" t="s">
        <v>594</v>
      </c>
      <c r="M690" s="4" t="s">
        <v>596</v>
      </c>
      <c r="N690" s="4" t="s">
        <v>724</v>
      </c>
      <c r="O690" s="4" t="s">
        <v>724</v>
      </c>
      <c r="P690" s="4" t="s">
        <v>596</v>
      </c>
      <c r="Q690" s="4" t="s">
        <v>596</v>
      </c>
      <c r="R690" s="8">
        <v>3</v>
      </c>
      <c r="S690" s="4" t="s">
        <v>596</v>
      </c>
      <c r="T690" s="4" t="s">
        <v>596</v>
      </c>
      <c r="U690" s="4" t="s">
        <v>596</v>
      </c>
      <c r="V690" s="4" t="s">
        <v>596</v>
      </c>
      <c r="W690" s="4" t="s">
        <v>596</v>
      </c>
      <c r="X690" s="4" t="s">
        <v>596</v>
      </c>
      <c r="Y690" s="4" t="s">
        <v>596</v>
      </c>
      <c r="Z690" s="4" t="s">
        <v>596</v>
      </c>
      <c r="AA690" s="4" t="s">
        <v>596</v>
      </c>
      <c r="AB690" s="4" t="s">
        <v>596</v>
      </c>
      <c r="AC690" s="4" t="s">
        <v>596</v>
      </c>
      <c r="AD690" s="4" t="s">
        <v>596</v>
      </c>
      <c r="AE690" s="4" t="s">
        <v>596</v>
      </c>
      <c r="AF690" s="4" t="s">
        <v>596</v>
      </c>
    </row>
    <row r="691" spans="1:32">
      <c r="A691" s="5" t="str">
        <f>VLOOKUP(F691,[1]仓库信息!C:H,6,FALSE)</f>
        <v>惠州</v>
      </c>
      <c r="B691" s="6">
        <v>43756</v>
      </c>
      <c r="C691" s="4" t="s">
        <v>1383</v>
      </c>
      <c r="D691" s="4" t="s">
        <v>1384</v>
      </c>
      <c r="E691" s="4" t="s">
        <v>1385</v>
      </c>
      <c r="F691" s="4" t="s">
        <v>618</v>
      </c>
      <c r="G691" s="4" t="s">
        <v>1386</v>
      </c>
      <c r="H691" s="4" t="s">
        <v>1387</v>
      </c>
      <c r="I691" s="4" t="s">
        <v>619</v>
      </c>
      <c r="J691" s="4" t="s">
        <v>590</v>
      </c>
      <c r="K691" s="4" t="s">
        <v>1120</v>
      </c>
      <c r="L691" s="4" t="s">
        <v>1109</v>
      </c>
      <c r="M691" s="4" t="s">
        <v>621</v>
      </c>
      <c r="N691" s="4" t="s">
        <v>1139</v>
      </c>
      <c r="O691" s="4" t="s">
        <v>880</v>
      </c>
      <c r="P691" s="4" t="s">
        <v>621</v>
      </c>
      <c r="Q691" s="4" t="s">
        <v>596</v>
      </c>
      <c r="R691" s="8">
        <v>1</v>
      </c>
      <c r="S691" s="4" t="s">
        <v>596</v>
      </c>
      <c r="T691" s="4" t="s">
        <v>596</v>
      </c>
      <c r="U691" s="4" t="s">
        <v>596</v>
      </c>
      <c r="V691" s="4" t="s">
        <v>596</v>
      </c>
      <c r="W691" s="4" t="s">
        <v>723</v>
      </c>
      <c r="X691" s="4" t="s">
        <v>596</v>
      </c>
      <c r="Y691" s="4" t="s">
        <v>596</v>
      </c>
      <c r="Z691" s="4" t="s">
        <v>596</v>
      </c>
      <c r="AA691" s="4" t="s">
        <v>596</v>
      </c>
      <c r="AB691" s="4" t="s">
        <v>596</v>
      </c>
      <c r="AC691" s="4" t="s">
        <v>596</v>
      </c>
      <c r="AD691" s="4" t="s">
        <v>596</v>
      </c>
      <c r="AE691" s="4" t="s">
        <v>596</v>
      </c>
      <c r="AF691" s="4" t="s">
        <v>596</v>
      </c>
    </row>
    <row r="692" spans="1:32">
      <c r="A692" s="5" t="str">
        <f>VLOOKUP(F692,[1]仓库信息!C:H,6,FALSE)</f>
        <v>江门</v>
      </c>
      <c r="B692" s="6">
        <v>43756</v>
      </c>
      <c r="C692" s="4" t="s">
        <v>1383</v>
      </c>
      <c r="D692" s="4" t="s">
        <v>1384</v>
      </c>
      <c r="E692" s="4" t="s">
        <v>1385</v>
      </c>
      <c r="F692" s="4" t="s">
        <v>624</v>
      </c>
      <c r="G692" s="4" t="s">
        <v>1386</v>
      </c>
      <c r="H692" s="4" t="s">
        <v>1387</v>
      </c>
      <c r="I692" s="4" t="s">
        <v>625</v>
      </c>
      <c r="J692" s="4" t="s">
        <v>590</v>
      </c>
      <c r="K692" s="4" t="s">
        <v>623</v>
      </c>
      <c r="L692" s="4" t="s">
        <v>623</v>
      </c>
      <c r="M692" s="4" t="s">
        <v>596</v>
      </c>
      <c r="N692" s="4" t="s">
        <v>827</v>
      </c>
      <c r="O692" s="4" t="s">
        <v>827</v>
      </c>
      <c r="P692" s="4" t="s">
        <v>596</v>
      </c>
      <c r="Q692" s="4" t="s">
        <v>596</v>
      </c>
      <c r="R692" s="8">
        <v>1</v>
      </c>
      <c r="S692" s="4" t="s">
        <v>596</v>
      </c>
      <c r="T692" s="4" t="s">
        <v>596</v>
      </c>
      <c r="U692" s="4" t="s">
        <v>596</v>
      </c>
      <c r="V692" s="4" t="s">
        <v>596</v>
      </c>
      <c r="W692" s="4" t="s">
        <v>596</v>
      </c>
      <c r="X692" s="4" t="s">
        <v>596</v>
      </c>
      <c r="Y692" s="4" t="s">
        <v>596</v>
      </c>
      <c r="Z692" s="4" t="s">
        <v>596</v>
      </c>
      <c r="AA692" s="4" t="s">
        <v>596</v>
      </c>
      <c r="AB692" s="4" t="s">
        <v>596</v>
      </c>
      <c r="AC692" s="4" t="s">
        <v>596</v>
      </c>
      <c r="AD692" s="4" t="s">
        <v>596</v>
      </c>
      <c r="AE692" s="4" t="s">
        <v>596</v>
      </c>
      <c r="AF692" s="4" t="s">
        <v>596</v>
      </c>
    </row>
    <row r="693" spans="1:32">
      <c r="A693" s="5" t="str">
        <f>VLOOKUP(F693,[1]仓库信息!C:H,6,FALSE)</f>
        <v>泉州</v>
      </c>
      <c r="B693" s="6">
        <v>43756</v>
      </c>
      <c r="C693" s="4" t="s">
        <v>1383</v>
      </c>
      <c r="D693" s="4" t="s">
        <v>1384</v>
      </c>
      <c r="E693" s="4" t="s">
        <v>1385</v>
      </c>
      <c r="F693" s="4" t="s">
        <v>628</v>
      </c>
      <c r="G693" s="4" t="s">
        <v>1386</v>
      </c>
      <c r="H693" s="4" t="s">
        <v>1387</v>
      </c>
      <c r="I693" s="4" t="s">
        <v>629</v>
      </c>
      <c r="J693" s="4" t="s">
        <v>590</v>
      </c>
      <c r="K693" s="4" t="s">
        <v>1140</v>
      </c>
      <c r="L693" s="4" t="s">
        <v>1151</v>
      </c>
      <c r="M693" s="4" t="s">
        <v>621</v>
      </c>
      <c r="N693" s="4" t="s">
        <v>1209</v>
      </c>
      <c r="O693" s="4" t="s">
        <v>1123</v>
      </c>
      <c r="P693" s="4" t="s">
        <v>621</v>
      </c>
      <c r="Q693" s="4" t="s">
        <v>596</v>
      </c>
      <c r="R693" s="8">
        <v>4</v>
      </c>
      <c r="S693" s="4" t="s">
        <v>596</v>
      </c>
      <c r="T693" s="4" t="s">
        <v>596</v>
      </c>
      <c r="U693" s="4" t="s">
        <v>596</v>
      </c>
      <c r="V693" s="4" t="s">
        <v>596</v>
      </c>
      <c r="W693" s="4" t="s">
        <v>596</v>
      </c>
      <c r="X693" s="4" t="s">
        <v>596</v>
      </c>
      <c r="Y693" s="4" t="s">
        <v>596</v>
      </c>
      <c r="Z693" s="4" t="s">
        <v>596</v>
      </c>
      <c r="AA693" s="4" t="s">
        <v>596</v>
      </c>
      <c r="AB693" s="4" t="s">
        <v>596</v>
      </c>
      <c r="AC693" s="4" t="s">
        <v>596</v>
      </c>
      <c r="AD693" s="4" t="s">
        <v>596</v>
      </c>
      <c r="AE693" s="4" t="s">
        <v>596</v>
      </c>
      <c r="AF693" s="4" t="s">
        <v>596</v>
      </c>
    </row>
    <row r="694" spans="1:32">
      <c r="A694" s="5" t="str">
        <f>VLOOKUP(F694,[1]仓库信息!C:H,6,FALSE)</f>
        <v>贵阳</v>
      </c>
      <c r="B694" s="6">
        <v>43756</v>
      </c>
      <c r="C694" s="4" t="s">
        <v>1383</v>
      </c>
      <c r="D694" s="4" t="s">
        <v>1384</v>
      </c>
      <c r="E694" s="4" t="s">
        <v>1385</v>
      </c>
      <c r="F694" s="4" t="s">
        <v>680</v>
      </c>
      <c r="G694" s="4" t="s">
        <v>1386</v>
      </c>
      <c r="H694" s="4" t="s">
        <v>1387</v>
      </c>
      <c r="I694" s="4" t="s">
        <v>681</v>
      </c>
      <c r="J694" s="4" t="s">
        <v>590</v>
      </c>
      <c r="K694" s="4" t="s">
        <v>707</v>
      </c>
      <c r="L694" s="4" t="s">
        <v>708</v>
      </c>
      <c r="M694" s="4" t="s">
        <v>638</v>
      </c>
      <c r="N694" s="4" t="s">
        <v>714</v>
      </c>
      <c r="O694" s="4" t="s">
        <v>723</v>
      </c>
      <c r="P694" s="4" t="s">
        <v>638</v>
      </c>
      <c r="Q694" s="4" t="s">
        <v>596</v>
      </c>
      <c r="R694" s="8">
        <v>2</v>
      </c>
      <c r="S694" s="4" t="s">
        <v>596</v>
      </c>
      <c r="T694" s="4" t="s">
        <v>596</v>
      </c>
      <c r="U694" s="4" t="s">
        <v>596</v>
      </c>
      <c r="V694" s="4" t="s">
        <v>596</v>
      </c>
      <c r="W694" s="4" t="s">
        <v>596</v>
      </c>
      <c r="X694" s="4" t="s">
        <v>737</v>
      </c>
      <c r="Y694" s="4" t="s">
        <v>596</v>
      </c>
      <c r="Z694" s="4" t="s">
        <v>596</v>
      </c>
      <c r="AA694" s="4" t="s">
        <v>596</v>
      </c>
      <c r="AB694" s="4" t="s">
        <v>596</v>
      </c>
      <c r="AC694" s="4" t="s">
        <v>596</v>
      </c>
      <c r="AD694" s="4" t="s">
        <v>596</v>
      </c>
      <c r="AE694" s="4" t="s">
        <v>596</v>
      </c>
      <c r="AF694" s="4" t="s">
        <v>596</v>
      </c>
    </row>
    <row r="695" spans="1:32">
      <c r="A695" s="5" t="str">
        <f>VLOOKUP(F695,[1]仓库信息!C:H,6,FALSE)</f>
        <v>南京</v>
      </c>
      <c r="B695" s="6">
        <v>43756</v>
      </c>
      <c r="C695" s="4" t="s">
        <v>1383</v>
      </c>
      <c r="D695" s="4" t="s">
        <v>1384</v>
      </c>
      <c r="E695" s="4" t="s">
        <v>1385</v>
      </c>
      <c r="F695" s="4" t="s">
        <v>683</v>
      </c>
      <c r="G695" s="4" t="s">
        <v>1386</v>
      </c>
      <c r="H695" s="4" t="s">
        <v>1387</v>
      </c>
      <c r="I695" s="4" t="s">
        <v>684</v>
      </c>
      <c r="J695" s="4" t="s">
        <v>590</v>
      </c>
      <c r="K695" s="4" t="s">
        <v>729</v>
      </c>
      <c r="L695" s="4" t="s">
        <v>714</v>
      </c>
      <c r="M695" s="4" t="s">
        <v>638</v>
      </c>
      <c r="N695" s="4" t="s">
        <v>714</v>
      </c>
      <c r="O695" s="4" t="s">
        <v>723</v>
      </c>
      <c r="P695" s="4" t="s">
        <v>638</v>
      </c>
      <c r="Q695" s="4" t="s">
        <v>596</v>
      </c>
      <c r="R695" s="8">
        <v>1</v>
      </c>
      <c r="S695" s="4" t="s">
        <v>596</v>
      </c>
      <c r="T695" s="4" t="s">
        <v>596</v>
      </c>
      <c r="U695" s="4" t="s">
        <v>596</v>
      </c>
      <c r="V695" s="4" t="s">
        <v>596</v>
      </c>
      <c r="W695" s="4" t="s">
        <v>621</v>
      </c>
      <c r="X695" s="4" t="s">
        <v>596</v>
      </c>
      <c r="Y695" s="4" t="s">
        <v>596</v>
      </c>
      <c r="Z695" s="4" t="s">
        <v>596</v>
      </c>
      <c r="AA695" s="4" t="s">
        <v>596</v>
      </c>
      <c r="AB695" s="4" t="s">
        <v>596</v>
      </c>
      <c r="AC695" s="4" t="s">
        <v>596</v>
      </c>
      <c r="AD695" s="4" t="s">
        <v>596</v>
      </c>
      <c r="AE695" s="4" t="s">
        <v>596</v>
      </c>
      <c r="AF695" s="4" t="s">
        <v>596</v>
      </c>
    </row>
    <row r="696" spans="1:32">
      <c r="A696" s="5" t="str">
        <f>VLOOKUP(F696,[1]仓库信息!C:H,6,FALSE)</f>
        <v>南宁</v>
      </c>
      <c r="B696" s="6">
        <v>43756</v>
      </c>
      <c r="C696" s="4" t="s">
        <v>1383</v>
      </c>
      <c r="D696" s="4" t="s">
        <v>1384</v>
      </c>
      <c r="E696" s="4" t="s">
        <v>1385</v>
      </c>
      <c r="F696" s="4" t="s">
        <v>633</v>
      </c>
      <c r="G696" s="4" t="s">
        <v>1386</v>
      </c>
      <c r="H696" s="4" t="s">
        <v>1387</v>
      </c>
      <c r="I696" s="4" t="s">
        <v>634</v>
      </c>
      <c r="J696" s="4" t="s">
        <v>590</v>
      </c>
      <c r="K696" s="4" t="s">
        <v>800</v>
      </c>
      <c r="L696" s="4" t="s">
        <v>800</v>
      </c>
      <c r="M696" s="4" t="s">
        <v>596</v>
      </c>
      <c r="N696" s="4" t="s">
        <v>828</v>
      </c>
      <c r="O696" s="4" t="s">
        <v>828</v>
      </c>
      <c r="P696" s="4" t="s">
        <v>596</v>
      </c>
      <c r="Q696" s="4" t="s">
        <v>596</v>
      </c>
      <c r="R696" s="8">
        <v>3</v>
      </c>
      <c r="S696" s="4" t="s">
        <v>596</v>
      </c>
      <c r="T696" s="4" t="s">
        <v>596</v>
      </c>
      <c r="U696" s="4" t="s">
        <v>596</v>
      </c>
      <c r="V696" s="4" t="s">
        <v>596</v>
      </c>
      <c r="W696" s="4" t="s">
        <v>596</v>
      </c>
      <c r="X696" s="4" t="s">
        <v>596</v>
      </c>
      <c r="Y696" s="4" t="s">
        <v>596</v>
      </c>
      <c r="Z696" s="4" t="s">
        <v>596</v>
      </c>
      <c r="AA696" s="4" t="s">
        <v>596</v>
      </c>
      <c r="AB696" s="4" t="s">
        <v>596</v>
      </c>
      <c r="AC696" s="4" t="s">
        <v>596</v>
      </c>
      <c r="AD696" s="4" t="s">
        <v>596</v>
      </c>
      <c r="AE696" s="4" t="s">
        <v>596</v>
      </c>
      <c r="AF696" s="4" t="s">
        <v>596</v>
      </c>
    </row>
    <row r="697" spans="1:32">
      <c r="A697" s="5" t="str">
        <f>VLOOKUP(F697,[1]仓库信息!C:H,6,FALSE)</f>
        <v>沈阳</v>
      </c>
      <c r="B697" s="6">
        <v>43756</v>
      </c>
      <c r="C697" s="4" t="s">
        <v>1383</v>
      </c>
      <c r="D697" s="4" t="s">
        <v>1384</v>
      </c>
      <c r="E697" s="4" t="s">
        <v>1385</v>
      </c>
      <c r="F697" s="4" t="s">
        <v>635</v>
      </c>
      <c r="G697" s="4" t="s">
        <v>1386</v>
      </c>
      <c r="H697" s="4" t="s">
        <v>1387</v>
      </c>
      <c r="I697" s="4" t="s">
        <v>636</v>
      </c>
      <c r="J697" s="4" t="s">
        <v>590</v>
      </c>
      <c r="K697" s="4" t="s">
        <v>840</v>
      </c>
      <c r="L697" s="4" t="s">
        <v>731</v>
      </c>
      <c r="M697" s="4" t="s">
        <v>638</v>
      </c>
      <c r="N697" s="4" t="s">
        <v>599</v>
      </c>
      <c r="O697" s="4" t="s">
        <v>667</v>
      </c>
      <c r="P697" s="4" t="s">
        <v>638</v>
      </c>
      <c r="Q697" s="4" t="s">
        <v>596</v>
      </c>
      <c r="R697" s="8">
        <v>10</v>
      </c>
      <c r="S697" s="4" t="s">
        <v>596</v>
      </c>
      <c r="T697" s="4" t="s">
        <v>596</v>
      </c>
      <c r="U697" s="4" t="s">
        <v>596</v>
      </c>
      <c r="V697" s="4" t="s">
        <v>596</v>
      </c>
      <c r="W697" s="4" t="s">
        <v>638</v>
      </c>
      <c r="X697" s="4" t="s">
        <v>596</v>
      </c>
      <c r="Y697" s="4" t="s">
        <v>596</v>
      </c>
      <c r="Z697" s="4" t="s">
        <v>596</v>
      </c>
      <c r="AA697" s="4" t="s">
        <v>596</v>
      </c>
      <c r="AB697" s="4" t="s">
        <v>596</v>
      </c>
      <c r="AC697" s="4" t="s">
        <v>596</v>
      </c>
      <c r="AD697" s="4" t="s">
        <v>596</v>
      </c>
      <c r="AE697" s="4" t="s">
        <v>596</v>
      </c>
      <c r="AF697" s="4" t="s">
        <v>596</v>
      </c>
    </row>
    <row r="698" spans="1:32">
      <c r="A698" s="5" t="str">
        <f>VLOOKUP(F698,[1]仓库信息!C:H,6,FALSE)</f>
        <v>嘉兴</v>
      </c>
      <c r="B698" s="6">
        <v>43756</v>
      </c>
      <c r="C698" s="4" t="s">
        <v>1383</v>
      </c>
      <c r="D698" s="4" t="s">
        <v>1384</v>
      </c>
      <c r="E698" s="4" t="s">
        <v>1385</v>
      </c>
      <c r="F698" s="4" t="s">
        <v>739</v>
      </c>
      <c r="G698" s="4" t="s">
        <v>1386</v>
      </c>
      <c r="H698" s="4" t="s">
        <v>1387</v>
      </c>
      <c r="I698" s="4" t="s">
        <v>740</v>
      </c>
      <c r="J698" s="4" t="s">
        <v>590</v>
      </c>
      <c r="K698" s="4" t="s">
        <v>714</v>
      </c>
      <c r="L698" s="4" t="s">
        <v>714</v>
      </c>
      <c r="M698" s="4" t="s">
        <v>596</v>
      </c>
      <c r="N698" s="4" t="s">
        <v>723</v>
      </c>
      <c r="O698" s="4" t="s">
        <v>723</v>
      </c>
      <c r="P698" s="4" t="s">
        <v>596</v>
      </c>
      <c r="Q698" s="4" t="s">
        <v>596</v>
      </c>
      <c r="R698" s="8">
        <v>1</v>
      </c>
      <c r="S698" s="4" t="s">
        <v>596</v>
      </c>
      <c r="T698" s="4" t="s">
        <v>596</v>
      </c>
      <c r="U698" s="4" t="s">
        <v>596</v>
      </c>
      <c r="V698" s="4" t="s">
        <v>596</v>
      </c>
      <c r="W698" s="4" t="s">
        <v>638</v>
      </c>
      <c r="X698" s="4" t="s">
        <v>596</v>
      </c>
      <c r="Y698" s="4" t="s">
        <v>596</v>
      </c>
      <c r="Z698" s="4" t="s">
        <v>596</v>
      </c>
      <c r="AA698" s="4" t="s">
        <v>596</v>
      </c>
      <c r="AB698" s="4" t="s">
        <v>596</v>
      </c>
      <c r="AC698" s="4" t="s">
        <v>596</v>
      </c>
      <c r="AD698" s="4" t="s">
        <v>596</v>
      </c>
      <c r="AE698" s="4" t="s">
        <v>596</v>
      </c>
      <c r="AF698" s="4" t="s">
        <v>596</v>
      </c>
    </row>
    <row r="699" spans="1:32">
      <c r="A699" s="5" t="str">
        <f>VLOOKUP(F699,[1]仓库信息!C:H,6,FALSE)</f>
        <v>武汉</v>
      </c>
      <c r="B699" s="6">
        <v>43756</v>
      </c>
      <c r="C699" s="4" t="s">
        <v>1383</v>
      </c>
      <c r="D699" s="4" t="s">
        <v>1384</v>
      </c>
      <c r="E699" s="4" t="s">
        <v>1385</v>
      </c>
      <c r="F699" s="4" t="s">
        <v>686</v>
      </c>
      <c r="G699" s="4" t="s">
        <v>1386</v>
      </c>
      <c r="H699" s="4" t="s">
        <v>1387</v>
      </c>
      <c r="I699" s="4" t="s">
        <v>687</v>
      </c>
      <c r="J699" s="4" t="s">
        <v>590</v>
      </c>
      <c r="K699" s="4" t="s">
        <v>669</v>
      </c>
      <c r="L699" s="4" t="s">
        <v>669</v>
      </c>
      <c r="M699" s="4" t="s">
        <v>596</v>
      </c>
      <c r="N699" s="4" t="s">
        <v>612</v>
      </c>
      <c r="O699" s="4" t="s">
        <v>612</v>
      </c>
      <c r="P699" s="4" t="s">
        <v>596</v>
      </c>
      <c r="Q699" s="4" t="s">
        <v>596</v>
      </c>
      <c r="R699" s="8">
        <v>1</v>
      </c>
      <c r="S699" s="4" t="s">
        <v>596</v>
      </c>
      <c r="T699" s="4" t="s">
        <v>596</v>
      </c>
      <c r="U699" s="4" t="s">
        <v>596</v>
      </c>
      <c r="V699" s="4" t="s">
        <v>596</v>
      </c>
      <c r="W699" s="4" t="s">
        <v>596</v>
      </c>
      <c r="X699" s="4" t="s">
        <v>713</v>
      </c>
      <c r="Y699" s="4" t="s">
        <v>596</v>
      </c>
      <c r="Z699" s="4" t="s">
        <v>596</v>
      </c>
      <c r="AA699" s="4" t="s">
        <v>596</v>
      </c>
      <c r="AB699" s="4" t="s">
        <v>596</v>
      </c>
      <c r="AC699" s="4" t="s">
        <v>596</v>
      </c>
      <c r="AD699" s="4" t="s">
        <v>596</v>
      </c>
      <c r="AE699" s="4" t="s">
        <v>596</v>
      </c>
      <c r="AF699" s="4" t="s">
        <v>596</v>
      </c>
    </row>
    <row r="700" spans="1:32">
      <c r="A700" s="5" t="str">
        <f>VLOOKUP(F700,[1]仓库信息!C:H,6,FALSE)</f>
        <v>青岛</v>
      </c>
      <c r="B700" s="6">
        <v>43756</v>
      </c>
      <c r="C700" s="4" t="s">
        <v>1383</v>
      </c>
      <c r="D700" s="4" t="s">
        <v>1384</v>
      </c>
      <c r="E700" s="4" t="s">
        <v>1385</v>
      </c>
      <c r="F700" s="4" t="s">
        <v>659</v>
      </c>
      <c r="G700" s="4" t="s">
        <v>1386</v>
      </c>
      <c r="H700" s="4" t="s">
        <v>1387</v>
      </c>
      <c r="I700" s="4" t="s">
        <v>660</v>
      </c>
      <c r="J700" s="4" t="s">
        <v>590</v>
      </c>
      <c r="K700" s="4" t="s">
        <v>792</v>
      </c>
      <c r="L700" s="4" t="s">
        <v>792</v>
      </c>
      <c r="M700" s="4" t="s">
        <v>596</v>
      </c>
      <c r="N700" s="4" t="s">
        <v>754</v>
      </c>
      <c r="O700" s="4" t="s">
        <v>754</v>
      </c>
      <c r="P700" s="4" t="s">
        <v>596</v>
      </c>
      <c r="Q700" s="4" t="s">
        <v>596</v>
      </c>
      <c r="R700" s="8">
        <v>1</v>
      </c>
      <c r="S700" s="4" t="s">
        <v>596</v>
      </c>
      <c r="T700" s="4" t="s">
        <v>596</v>
      </c>
      <c r="U700" s="4" t="s">
        <v>596</v>
      </c>
      <c r="V700" s="4" t="s">
        <v>596</v>
      </c>
      <c r="W700" s="4" t="s">
        <v>596</v>
      </c>
      <c r="X700" s="4" t="s">
        <v>596</v>
      </c>
      <c r="Y700" s="4" t="s">
        <v>596</v>
      </c>
      <c r="Z700" s="4" t="s">
        <v>596</v>
      </c>
      <c r="AA700" s="4" t="s">
        <v>596</v>
      </c>
      <c r="AB700" s="4" t="s">
        <v>596</v>
      </c>
      <c r="AC700" s="4" t="s">
        <v>596</v>
      </c>
      <c r="AD700" s="4" t="s">
        <v>596</v>
      </c>
      <c r="AE700" s="4" t="s">
        <v>596</v>
      </c>
      <c r="AF700" s="4" t="s">
        <v>596</v>
      </c>
    </row>
    <row r="701" spans="1:32">
      <c r="A701" s="5" t="str">
        <f>VLOOKUP(F701,[1]仓库信息!C:H,6,FALSE)</f>
        <v>无锡</v>
      </c>
      <c r="B701" s="6">
        <v>43756</v>
      </c>
      <c r="C701" s="4" t="s">
        <v>1383</v>
      </c>
      <c r="D701" s="4" t="s">
        <v>1384</v>
      </c>
      <c r="E701" s="4" t="s">
        <v>1385</v>
      </c>
      <c r="F701" s="4" t="s">
        <v>692</v>
      </c>
      <c r="G701" s="4" t="s">
        <v>1386</v>
      </c>
      <c r="H701" s="4" t="s">
        <v>1387</v>
      </c>
      <c r="I701" s="4" t="s">
        <v>693</v>
      </c>
      <c r="J701" s="4" t="s">
        <v>590</v>
      </c>
      <c r="K701" s="4" t="s">
        <v>603</v>
      </c>
      <c r="L701" s="4" t="s">
        <v>792</v>
      </c>
      <c r="M701" s="4" t="s">
        <v>604</v>
      </c>
      <c r="N701" s="4" t="s">
        <v>792</v>
      </c>
      <c r="O701" s="4" t="s">
        <v>742</v>
      </c>
      <c r="P701" s="4" t="s">
        <v>604</v>
      </c>
      <c r="Q701" s="4" t="s">
        <v>596</v>
      </c>
      <c r="R701" s="8">
        <v>2</v>
      </c>
      <c r="S701" s="4" t="s">
        <v>596</v>
      </c>
      <c r="T701" s="4" t="s">
        <v>596</v>
      </c>
      <c r="U701" s="4" t="s">
        <v>596</v>
      </c>
      <c r="V701" s="4" t="s">
        <v>596</v>
      </c>
      <c r="W701" s="4" t="s">
        <v>596</v>
      </c>
      <c r="X701" s="4" t="s">
        <v>596</v>
      </c>
      <c r="Y701" s="4" t="s">
        <v>596</v>
      </c>
      <c r="Z701" s="4" t="s">
        <v>596</v>
      </c>
      <c r="AA701" s="4" t="s">
        <v>596</v>
      </c>
      <c r="AB701" s="4" t="s">
        <v>596</v>
      </c>
      <c r="AC701" s="4" t="s">
        <v>596</v>
      </c>
      <c r="AD701" s="4" t="s">
        <v>596</v>
      </c>
      <c r="AE701" s="4" t="s">
        <v>596</v>
      </c>
      <c r="AF701" s="4" t="s">
        <v>596</v>
      </c>
    </row>
    <row r="702" spans="1:32">
      <c r="A702" s="5" t="str">
        <f>VLOOKUP(F702,[1]仓库信息!C:H,6,FALSE)</f>
        <v>西安</v>
      </c>
      <c r="B702" s="6">
        <v>43756</v>
      </c>
      <c r="C702" s="4" t="s">
        <v>1383</v>
      </c>
      <c r="D702" s="4" t="s">
        <v>1384</v>
      </c>
      <c r="E702" s="4" t="s">
        <v>1385</v>
      </c>
      <c r="F702" s="4" t="s">
        <v>694</v>
      </c>
      <c r="G702" s="4" t="s">
        <v>1386</v>
      </c>
      <c r="H702" s="4" t="s">
        <v>1387</v>
      </c>
      <c r="I702" s="4" t="s">
        <v>695</v>
      </c>
      <c r="J702" s="4" t="s">
        <v>590</v>
      </c>
      <c r="K702" s="4" t="s">
        <v>733</v>
      </c>
      <c r="L702" s="4" t="s">
        <v>733</v>
      </c>
      <c r="M702" s="4" t="s">
        <v>596</v>
      </c>
      <c r="N702" s="4" t="s">
        <v>734</v>
      </c>
      <c r="O702" s="4" t="s">
        <v>734</v>
      </c>
      <c r="P702" s="4" t="s">
        <v>596</v>
      </c>
      <c r="Q702" s="4" t="s">
        <v>596</v>
      </c>
      <c r="R702" s="8">
        <v>1</v>
      </c>
      <c r="S702" s="4" t="s">
        <v>596</v>
      </c>
      <c r="T702" s="4" t="s">
        <v>596</v>
      </c>
      <c r="U702" s="4" t="s">
        <v>596</v>
      </c>
      <c r="V702" s="4" t="s">
        <v>596</v>
      </c>
      <c r="W702" s="4" t="s">
        <v>596</v>
      </c>
      <c r="X702" s="4" t="s">
        <v>596</v>
      </c>
      <c r="Y702" s="4" t="s">
        <v>596</v>
      </c>
      <c r="Z702" s="4" t="s">
        <v>596</v>
      </c>
      <c r="AA702" s="4" t="s">
        <v>596</v>
      </c>
      <c r="AB702" s="4" t="s">
        <v>596</v>
      </c>
      <c r="AC702" s="4" t="s">
        <v>596</v>
      </c>
      <c r="AD702" s="4" t="s">
        <v>596</v>
      </c>
      <c r="AE702" s="4" t="s">
        <v>596</v>
      </c>
      <c r="AF702" s="4" t="s">
        <v>596</v>
      </c>
    </row>
    <row r="703" spans="1:32">
      <c r="A703" s="5" t="str">
        <f>VLOOKUP(F703,[1]仓库信息!C:H,6,FALSE)</f>
        <v>嘉定</v>
      </c>
      <c r="B703" s="6">
        <v>43756</v>
      </c>
      <c r="C703" s="4" t="s">
        <v>1388</v>
      </c>
      <c r="D703" s="4" t="s">
        <v>408</v>
      </c>
      <c r="E703" s="4" t="s">
        <v>1389</v>
      </c>
      <c r="F703" s="4" t="s">
        <v>586</v>
      </c>
      <c r="G703" s="4" t="s">
        <v>1390</v>
      </c>
      <c r="H703" s="4" t="s">
        <v>1391</v>
      </c>
      <c r="I703" s="4" t="s">
        <v>589</v>
      </c>
      <c r="J703" s="4" t="s">
        <v>590</v>
      </c>
      <c r="K703" s="4" t="s">
        <v>637</v>
      </c>
      <c r="L703" s="4" t="s">
        <v>706</v>
      </c>
      <c r="M703" s="4" t="s">
        <v>621</v>
      </c>
      <c r="N703" s="4" t="s">
        <v>736</v>
      </c>
      <c r="O703" s="4" t="s">
        <v>669</v>
      </c>
      <c r="P703" s="4" t="s">
        <v>621</v>
      </c>
      <c r="Q703" s="4" t="s">
        <v>596</v>
      </c>
      <c r="R703" s="8">
        <v>2</v>
      </c>
      <c r="S703" s="4" t="s">
        <v>596</v>
      </c>
      <c r="T703" s="4" t="s">
        <v>596</v>
      </c>
      <c r="U703" s="4" t="s">
        <v>596</v>
      </c>
      <c r="V703" s="4" t="s">
        <v>596</v>
      </c>
      <c r="W703" s="4" t="s">
        <v>596</v>
      </c>
      <c r="X703" s="4" t="s">
        <v>596</v>
      </c>
      <c r="Y703" s="4" t="s">
        <v>596</v>
      </c>
      <c r="Z703" s="4" t="s">
        <v>596</v>
      </c>
      <c r="AA703" s="4" t="s">
        <v>596</v>
      </c>
      <c r="AB703" s="4" t="s">
        <v>596</v>
      </c>
      <c r="AC703" s="4" t="s">
        <v>596</v>
      </c>
      <c r="AD703" s="4" t="s">
        <v>596</v>
      </c>
      <c r="AE703" s="4" t="s">
        <v>596</v>
      </c>
      <c r="AF703" s="4" t="s">
        <v>596</v>
      </c>
    </row>
    <row r="704" spans="1:32">
      <c r="A704" s="5" t="str">
        <f>VLOOKUP(F704,[1]仓库信息!C:H,6,FALSE)</f>
        <v>南京</v>
      </c>
      <c r="B704" s="6">
        <v>43756</v>
      </c>
      <c r="C704" s="4" t="s">
        <v>1388</v>
      </c>
      <c r="D704" s="4" t="s">
        <v>408</v>
      </c>
      <c r="E704" s="4" t="s">
        <v>1389</v>
      </c>
      <c r="F704" s="4" t="s">
        <v>683</v>
      </c>
      <c r="G704" s="4" t="s">
        <v>1390</v>
      </c>
      <c r="H704" s="4" t="s">
        <v>1391</v>
      </c>
      <c r="I704" s="4" t="s">
        <v>684</v>
      </c>
      <c r="J704" s="4" t="s">
        <v>590</v>
      </c>
      <c r="K704" s="4" t="s">
        <v>757</v>
      </c>
      <c r="L704" s="4" t="s">
        <v>757</v>
      </c>
      <c r="M704" s="4" t="s">
        <v>596</v>
      </c>
      <c r="N704" s="4" t="s">
        <v>612</v>
      </c>
      <c r="O704" s="4" t="s">
        <v>612</v>
      </c>
      <c r="P704" s="4" t="s">
        <v>596</v>
      </c>
      <c r="Q704" s="4" t="s">
        <v>596</v>
      </c>
      <c r="R704" s="8">
        <v>1</v>
      </c>
      <c r="S704" s="4" t="s">
        <v>596</v>
      </c>
      <c r="T704" s="4" t="s">
        <v>596</v>
      </c>
      <c r="U704" s="4" t="s">
        <v>596</v>
      </c>
      <c r="V704" s="4" t="s">
        <v>596</v>
      </c>
      <c r="W704" s="4" t="s">
        <v>658</v>
      </c>
      <c r="X704" s="4" t="s">
        <v>596</v>
      </c>
      <c r="Y704" s="4" t="s">
        <v>596</v>
      </c>
      <c r="Z704" s="4" t="s">
        <v>596</v>
      </c>
      <c r="AA704" s="4" t="s">
        <v>596</v>
      </c>
      <c r="AB704" s="4" t="s">
        <v>596</v>
      </c>
      <c r="AC704" s="4" t="s">
        <v>596</v>
      </c>
      <c r="AD704" s="4" t="s">
        <v>596</v>
      </c>
      <c r="AE704" s="4" t="s">
        <v>596</v>
      </c>
      <c r="AF704" s="4" t="s">
        <v>596</v>
      </c>
    </row>
    <row r="705" spans="1:32">
      <c r="A705" s="5" t="str">
        <f>VLOOKUP(F705,[1]仓库信息!C:H,6,FALSE)</f>
        <v>青岛</v>
      </c>
      <c r="B705" s="6">
        <v>43756</v>
      </c>
      <c r="C705" s="4" t="s">
        <v>1388</v>
      </c>
      <c r="D705" s="4" t="s">
        <v>408</v>
      </c>
      <c r="E705" s="4" t="s">
        <v>1389</v>
      </c>
      <c r="F705" s="4" t="s">
        <v>659</v>
      </c>
      <c r="G705" s="4" t="s">
        <v>1390</v>
      </c>
      <c r="H705" s="4" t="s">
        <v>1391</v>
      </c>
      <c r="I705" s="4" t="s">
        <v>660</v>
      </c>
      <c r="J705" s="4" t="s">
        <v>590</v>
      </c>
      <c r="K705" s="4" t="s">
        <v>593</v>
      </c>
      <c r="L705" s="4" t="s">
        <v>651</v>
      </c>
      <c r="M705" s="4" t="s">
        <v>638</v>
      </c>
      <c r="N705" s="4" t="s">
        <v>621</v>
      </c>
      <c r="O705" s="4" t="s">
        <v>621</v>
      </c>
      <c r="P705" s="4" t="s">
        <v>596</v>
      </c>
      <c r="Q705" s="4" t="s">
        <v>596</v>
      </c>
      <c r="R705" s="8">
        <v>1</v>
      </c>
      <c r="S705" s="4" t="s">
        <v>596</v>
      </c>
      <c r="T705" s="4" t="s">
        <v>596</v>
      </c>
      <c r="U705" s="4" t="s">
        <v>596</v>
      </c>
      <c r="V705" s="4" t="s">
        <v>596</v>
      </c>
      <c r="W705" s="4" t="s">
        <v>596</v>
      </c>
      <c r="X705" s="4" t="s">
        <v>596</v>
      </c>
      <c r="Y705" s="4" t="s">
        <v>596</v>
      </c>
      <c r="Z705" s="4" t="s">
        <v>596</v>
      </c>
      <c r="AA705" s="4" t="s">
        <v>638</v>
      </c>
      <c r="AB705" s="4" t="s">
        <v>596</v>
      </c>
      <c r="AC705" s="4" t="s">
        <v>596</v>
      </c>
      <c r="AD705" s="4" t="s">
        <v>596</v>
      </c>
      <c r="AE705" s="4" t="s">
        <v>596</v>
      </c>
      <c r="AF705" s="4" t="s">
        <v>596</v>
      </c>
    </row>
    <row r="706" spans="1:32">
      <c r="A706" s="5" t="str">
        <f>VLOOKUP(F706,[1]仓库信息!C:H,6,FALSE)</f>
        <v>天津</v>
      </c>
      <c r="B706" s="6">
        <v>43756</v>
      </c>
      <c r="C706" s="4" t="s">
        <v>1392</v>
      </c>
      <c r="D706" s="4" t="s">
        <v>1393</v>
      </c>
      <c r="E706" s="4" t="s">
        <v>1394</v>
      </c>
      <c r="F706" s="4" t="s">
        <v>663</v>
      </c>
      <c r="G706" s="4" t="s">
        <v>1395</v>
      </c>
      <c r="H706" s="4" t="s">
        <v>1396</v>
      </c>
      <c r="I706" s="4" t="s">
        <v>666</v>
      </c>
      <c r="J706" s="4" t="s">
        <v>590</v>
      </c>
      <c r="K706" s="4" t="s">
        <v>810</v>
      </c>
      <c r="L706" s="4" t="s">
        <v>810</v>
      </c>
      <c r="M706" s="4" t="s">
        <v>596</v>
      </c>
      <c r="N706" s="4" t="s">
        <v>811</v>
      </c>
      <c r="O706" s="4" t="s">
        <v>811</v>
      </c>
      <c r="P706" s="4" t="s">
        <v>596</v>
      </c>
      <c r="Q706" s="4" t="s">
        <v>596</v>
      </c>
      <c r="R706" s="8">
        <v>3</v>
      </c>
      <c r="S706" s="4" t="s">
        <v>596</v>
      </c>
      <c r="T706" s="4" t="s">
        <v>596</v>
      </c>
      <c r="U706" s="4" t="s">
        <v>596</v>
      </c>
      <c r="V706" s="4" t="s">
        <v>596</v>
      </c>
      <c r="W706" s="4" t="s">
        <v>596</v>
      </c>
      <c r="X706" s="4" t="s">
        <v>596</v>
      </c>
      <c r="Y706" s="4" t="s">
        <v>596</v>
      </c>
      <c r="Z706" s="4" t="s">
        <v>596</v>
      </c>
      <c r="AA706" s="4" t="s">
        <v>596</v>
      </c>
      <c r="AB706" s="4" t="s">
        <v>596</v>
      </c>
      <c r="AC706" s="4" t="s">
        <v>596</v>
      </c>
      <c r="AD706" s="4" t="s">
        <v>596</v>
      </c>
      <c r="AE706" s="4" t="s">
        <v>596</v>
      </c>
      <c r="AF706" s="4" t="s">
        <v>596</v>
      </c>
    </row>
    <row r="707" spans="1:32">
      <c r="A707" s="5" t="str">
        <f>VLOOKUP(F707,[1]仓库信息!C:H,6,FALSE)</f>
        <v>重庆</v>
      </c>
      <c r="B707" s="6">
        <v>43756</v>
      </c>
      <c r="C707" s="4" t="s">
        <v>1392</v>
      </c>
      <c r="D707" s="4" t="s">
        <v>1393</v>
      </c>
      <c r="E707" s="4" t="s">
        <v>1394</v>
      </c>
      <c r="F707" s="4" t="s">
        <v>765</v>
      </c>
      <c r="G707" s="4" t="s">
        <v>1395</v>
      </c>
      <c r="H707" s="4" t="s">
        <v>1396</v>
      </c>
      <c r="I707" s="4" t="s">
        <v>768</v>
      </c>
      <c r="J707" s="4" t="s">
        <v>590</v>
      </c>
      <c r="K707" s="4" t="s">
        <v>707</v>
      </c>
      <c r="L707" s="4" t="s">
        <v>707</v>
      </c>
      <c r="M707" s="4" t="s">
        <v>596</v>
      </c>
      <c r="N707" s="4" t="s">
        <v>708</v>
      </c>
      <c r="O707" s="4" t="s">
        <v>708</v>
      </c>
      <c r="P707" s="4" t="s">
        <v>596</v>
      </c>
      <c r="Q707" s="4" t="s">
        <v>596</v>
      </c>
      <c r="R707" s="8">
        <v>1</v>
      </c>
      <c r="S707" s="4" t="s">
        <v>596</v>
      </c>
      <c r="T707" s="4" t="s">
        <v>596</v>
      </c>
      <c r="U707" s="4" t="s">
        <v>596</v>
      </c>
      <c r="V707" s="4" t="s">
        <v>596</v>
      </c>
      <c r="W707" s="4" t="s">
        <v>596</v>
      </c>
      <c r="X707" s="4" t="s">
        <v>596</v>
      </c>
      <c r="Y707" s="4" t="s">
        <v>596</v>
      </c>
      <c r="Z707" s="4" t="s">
        <v>596</v>
      </c>
      <c r="AA707" s="4" t="s">
        <v>596</v>
      </c>
      <c r="AB707" s="4" t="s">
        <v>596</v>
      </c>
      <c r="AC707" s="4" t="s">
        <v>596</v>
      </c>
      <c r="AD707" s="4" t="s">
        <v>596</v>
      </c>
      <c r="AE707" s="4" t="s">
        <v>596</v>
      </c>
      <c r="AF707" s="4" t="s">
        <v>596</v>
      </c>
    </row>
    <row r="708" spans="1:32">
      <c r="A708" s="5" t="str">
        <f>VLOOKUP(F708,[1]仓库信息!C:H,6,FALSE)</f>
        <v>长沙</v>
      </c>
      <c r="B708" s="6">
        <v>43756</v>
      </c>
      <c r="C708" s="4" t="s">
        <v>1392</v>
      </c>
      <c r="D708" s="4" t="s">
        <v>1393</v>
      </c>
      <c r="E708" s="4" t="s">
        <v>1394</v>
      </c>
      <c r="F708" s="4" t="s">
        <v>606</v>
      </c>
      <c r="G708" s="4" t="s">
        <v>1395</v>
      </c>
      <c r="H708" s="4" t="s">
        <v>1396</v>
      </c>
      <c r="I708" s="4" t="s">
        <v>607</v>
      </c>
      <c r="J708" s="4" t="s">
        <v>590</v>
      </c>
      <c r="K708" s="4" t="s">
        <v>729</v>
      </c>
      <c r="L708" s="4" t="s">
        <v>729</v>
      </c>
      <c r="M708" s="4" t="s">
        <v>596</v>
      </c>
      <c r="N708" s="4" t="s">
        <v>715</v>
      </c>
      <c r="O708" s="4" t="s">
        <v>715</v>
      </c>
      <c r="P708" s="4" t="s">
        <v>596</v>
      </c>
      <c r="Q708" s="4" t="s">
        <v>596</v>
      </c>
      <c r="R708" s="8">
        <v>3</v>
      </c>
      <c r="S708" s="4" t="s">
        <v>596</v>
      </c>
      <c r="T708" s="4" t="s">
        <v>596</v>
      </c>
      <c r="U708" s="4" t="s">
        <v>596</v>
      </c>
      <c r="V708" s="4" t="s">
        <v>596</v>
      </c>
      <c r="W708" s="4" t="s">
        <v>596</v>
      </c>
      <c r="X708" s="4" t="s">
        <v>596</v>
      </c>
      <c r="Y708" s="4" t="s">
        <v>596</v>
      </c>
      <c r="Z708" s="4" t="s">
        <v>596</v>
      </c>
      <c r="AA708" s="4" t="s">
        <v>596</v>
      </c>
      <c r="AB708" s="4" t="s">
        <v>596</v>
      </c>
      <c r="AC708" s="4" t="s">
        <v>596</v>
      </c>
      <c r="AD708" s="4" t="s">
        <v>596</v>
      </c>
      <c r="AE708" s="4" t="s">
        <v>596</v>
      </c>
      <c r="AF708" s="4" t="s">
        <v>596</v>
      </c>
    </row>
    <row r="709" spans="1:32">
      <c r="A709" s="5" t="str">
        <f>VLOOKUP(F709,[1]仓库信息!C:H,6,FALSE)</f>
        <v>杭州</v>
      </c>
      <c r="B709" s="6">
        <v>43756</v>
      </c>
      <c r="C709" s="4" t="s">
        <v>1392</v>
      </c>
      <c r="D709" s="4" t="s">
        <v>1393</v>
      </c>
      <c r="E709" s="4" t="s">
        <v>1394</v>
      </c>
      <c r="F709" s="4" t="s">
        <v>614</v>
      </c>
      <c r="G709" s="4" t="s">
        <v>1395</v>
      </c>
      <c r="H709" s="4" t="s">
        <v>1396</v>
      </c>
      <c r="I709" s="4" t="s">
        <v>615</v>
      </c>
      <c r="J709" s="4" t="s">
        <v>590</v>
      </c>
      <c r="K709" s="4" t="s">
        <v>1149</v>
      </c>
      <c r="L709" s="4" t="s">
        <v>724</v>
      </c>
      <c r="M709" s="4" t="s">
        <v>679</v>
      </c>
      <c r="N709" s="4" t="s">
        <v>591</v>
      </c>
      <c r="O709" s="4" t="s">
        <v>726</v>
      </c>
      <c r="P709" s="4" t="s">
        <v>679</v>
      </c>
      <c r="Q709" s="4" t="s">
        <v>596</v>
      </c>
      <c r="R709" s="8">
        <v>1</v>
      </c>
      <c r="S709" s="4" t="s">
        <v>596</v>
      </c>
      <c r="T709" s="4" t="s">
        <v>596</v>
      </c>
      <c r="U709" s="4" t="s">
        <v>596</v>
      </c>
      <c r="V709" s="4" t="s">
        <v>596</v>
      </c>
      <c r="W709" s="4" t="s">
        <v>596</v>
      </c>
      <c r="X709" s="4" t="s">
        <v>596</v>
      </c>
      <c r="Y709" s="4" t="s">
        <v>596</v>
      </c>
      <c r="Z709" s="4" t="s">
        <v>596</v>
      </c>
      <c r="AA709" s="4" t="s">
        <v>596</v>
      </c>
      <c r="AB709" s="4" t="s">
        <v>596</v>
      </c>
      <c r="AC709" s="4" t="s">
        <v>596</v>
      </c>
      <c r="AD709" s="4" t="s">
        <v>596</v>
      </c>
      <c r="AE709" s="4" t="s">
        <v>596</v>
      </c>
      <c r="AF709" s="4" t="s">
        <v>596</v>
      </c>
    </row>
    <row r="710" spans="1:32">
      <c r="A710" s="5" t="str">
        <f>VLOOKUP(F710,[1]仓库信息!C:H,6,FALSE)</f>
        <v>惠州</v>
      </c>
      <c r="B710" s="6">
        <v>43756</v>
      </c>
      <c r="C710" s="4" t="s">
        <v>1392</v>
      </c>
      <c r="D710" s="4" t="s">
        <v>1393</v>
      </c>
      <c r="E710" s="4" t="s">
        <v>1394</v>
      </c>
      <c r="F710" s="4" t="s">
        <v>618</v>
      </c>
      <c r="G710" s="4" t="s">
        <v>1395</v>
      </c>
      <c r="H710" s="4" t="s">
        <v>1396</v>
      </c>
      <c r="I710" s="4" t="s">
        <v>619</v>
      </c>
      <c r="J710" s="4" t="s">
        <v>590</v>
      </c>
      <c r="K710" s="4" t="s">
        <v>741</v>
      </c>
      <c r="L710" s="4" t="s">
        <v>1101</v>
      </c>
      <c r="M710" s="4" t="s">
        <v>658</v>
      </c>
      <c r="N710" s="4" t="s">
        <v>620</v>
      </c>
      <c r="O710" s="4" t="s">
        <v>1225</v>
      </c>
      <c r="P710" s="4" t="s">
        <v>658</v>
      </c>
      <c r="Q710" s="4" t="s">
        <v>596</v>
      </c>
      <c r="R710" s="8">
        <v>1</v>
      </c>
      <c r="S710" s="4" t="s">
        <v>596</v>
      </c>
      <c r="T710" s="4" t="s">
        <v>596</v>
      </c>
      <c r="U710" s="4" t="s">
        <v>596</v>
      </c>
      <c r="V710" s="4" t="s">
        <v>596</v>
      </c>
      <c r="W710" s="4" t="s">
        <v>596</v>
      </c>
      <c r="X710" s="4" t="s">
        <v>596</v>
      </c>
      <c r="Y710" s="4" t="s">
        <v>596</v>
      </c>
      <c r="Z710" s="4" t="s">
        <v>596</v>
      </c>
      <c r="AA710" s="4" t="s">
        <v>596</v>
      </c>
      <c r="AB710" s="4" t="s">
        <v>596</v>
      </c>
      <c r="AC710" s="4" t="s">
        <v>596</v>
      </c>
      <c r="AD710" s="4" t="s">
        <v>596</v>
      </c>
      <c r="AE710" s="4" t="s">
        <v>596</v>
      </c>
      <c r="AF710" s="4" t="s">
        <v>596</v>
      </c>
    </row>
    <row r="711" spans="1:32">
      <c r="A711" s="5" t="str">
        <f>VLOOKUP(F711,[1]仓库信息!C:H,6,FALSE)</f>
        <v>江门</v>
      </c>
      <c r="B711" s="6">
        <v>43756</v>
      </c>
      <c r="C711" s="4" t="s">
        <v>1392</v>
      </c>
      <c r="D711" s="4" t="s">
        <v>1393</v>
      </c>
      <c r="E711" s="4" t="s">
        <v>1394</v>
      </c>
      <c r="F711" s="4" t="s">
        <v>624</v>
      </c>
      <c r="G711" s="4" t="s">
        <v>1395</v>
      </c>
      <c r="H711" s="4" t="s">
        <v>1396</v>
      </c>
      <c r="I711" s="4" t="s">
        <v>625</v>
      </c>
      <c r="J711" s="4" t="s">
        <v>590</v>
      </c>
      <c r="K711" s="4" t="s">
        <v>811</v>
      </c>
      <c r="L711" s="4" t="s">
        <v>811</v>
      </c>
      <c r="M711" s="4" t="s">
        <v>596</v>
      </c>
      <c r="N711" s="4" t="s">
        <v>733</v>
      </c>
      <c r="O711" s="4" t="s">
        <v>733</v>
      </c>
      <c r="P711" s="4" t="s">
        <v>596</v>
      </c>
      <c r="Q711" s="4" t="s">
        <v>596</v>
      </c>
      <c r="R711" s="8">
        <v>3</v>
      </c>
      <c r="S711" s="4" t="s">
        <v>596</v>
      </c>
      <c r="T711" s="4" t="s">
        <v>596</v>
      </c>
      <c r="U711" s="4" t="s">
        <v>596</v>
      </c>
      <c r="V711" s="4" t="s">
        <v>596</v>
      </c>
      <c r="W711" s="4" t="s">
        <v>596</v>
      </c>
      <c r="X711" s="4" t="s">
        <v>596</v>
      </c>
      <c r="Y711" s="4" t="s">
        <v>596</v>
      </c>
      <c r="Z711" s="4" t="s">
        <v>596</v>
      </c>
      <c r="AA711" s="4" t="s">
        <v>596</v>
      </c>
      <c r="AB711" s="4" t="s">
        <v>596</v>
      </c>
      <c r="AC711" s="4" t="s">
        <v>596</v>
      </c>
      <c r="AD711" s="4" t="s">
        <v>596</v>
      </c>
      <c r="AE711" s="4" t="s">
        <v>596</v>
      </c>
      <c r="AF711" s="4" t="s">
        <v>596</v>
      </c>
    </row>
    <row r="712" spans="1:32">
      <c r="A712" s="5" t="str">
        <f>VLOOKUP(F712,[1]仓库信息!C:H,6,FALSE)</f>
        <v>南昌</v>
      </c>
      <c r="B712" s="6">
        <v>43756</v>
      </c>
      <c r="C712" s="4" t="s">
        <v>1392</v>
      </c>
      <c r="D712" s="4" t="s">
        <v>1393</v>
      </c>
      <c r="E712" s="4" t="s">
        <v>1394</v>
      </c>
      <c r="F712" s="4" t="s">
        <v>649</v>
      </c>
      <c r="G712" s="4" t="s">
        <v>1395</v>
      </c>
      <c r="H712" s="4" t="s">
        <v>1396</v>
      </c>
      <c r="I712" s="4" t="s">
        <v>650</v>
      </c>
      <c r="J712" s="4" t="s">
        <v>590</v>
      </c>
      <c r="K712" s="4" t="s">
        <v>757</v>
      </c>
      <c r="L712" s="4" t="s">
        <v>757</v>
      </c>
      <c r="M712" s="4" t="s">
        <v>596</v>
      </c>
      <c r="N712" s="4" t="s">
        <v>612</v>
      </c>
      <c r="O712" s="4" t="s">
        <v>612</v>
      </c>
      <c r="P712" s="4" t="s">
        <v>596</v>
      </c>
      <c r="Q712" s="4" t="s">
        <v>596</v>
      </c>
      <c r="R712" s="8">
        <v>1</v>
      </c>
      <c r="S712" s="4" t="s">
        <v>596</v>
      </c>
      <c r="T712" s="4" t="s">
        <v>596</v>
      </c>
      <c r="U712" s="4" t="s">
        <v>596</v>
      </c>
      <c r="V712" s="4" t="s">
        <v>596</v>
      </c>
      <c r="W712" s="4" t="s">
        <v>596</v>
      </c>
      <c r="X712" s="4" t="s">
        <v>596</v>
      </c>
      <c r="Y712" s="4" t="s">
        <v>596</v>
      </c>
      <c r="Z712" s="4" t="s">
        <v>596</v>
      </c>
      <c r="AA712" s="4" t="s">
        <v>596</v>
      </c>
      <c r="AB712" s="4" t="s">
        <v>596</v>
      </c>
      <c r="AC712" s="4" t="s">
        <v>596</v>
      </c>
      <c r="AD712" s="4" t="s">
        <v>596</v>
      </c>
      <c r="AE712" s="4" t="s">
        <v>596</v>
      </c>
      <c r="AF712" s="4" t="s">
        <v>596</v>
      </c>
    </row>
    <row r="713" spans="1:32">
      <c r="A713" s="5" t="str">
        <f>VLOOKUP(F713,[1]仓库信息!C:H,6,FALSE)</f>
        <v>南京</v>
      </c>
      <c r="B713" s="6">
        <v>43756</v>
      </c>
      <c r="C713" s="4" t="s">
        <v>1392</v>
      </c>
      <c r="D713" s="4" t="s">
        <v>1393</v>
      </c>
      <c r="E713" s="4" t="s">
        <v>1394</v>
      </c>
      <c r="F713" s="4" t="s">
        <v>683</v>
      </c>
      <c r="G713" s="4" t="s">
        <v>1395</v>
      </c>
      <c r="H713" s="4" t="s">
        <v>1396</v>
      </c>
      <c r="I713" s="4" t="s">
        <v>684</v>
      </c>
      <c r="J713" s="4" t="s">
        <v>590</v>
      </c>
      <c r="K713" s="4" t="s">
        <v>808</v>
      </c>
      <c r="L713" s="4" t="s">
        <v>808</v>
      </c>
      <c r="M713" s="4" t="s">
        <v>596</v>
      </c>
      <c r="N713" s="4" t="s">
        <v>828</v>
      </c>
      <c r="O713" s="4" t="s">
        <v>828</v>
      </c>
      <c r="P713" s="4" t="s">
        <v>596</v>
      </c>
      <c r="Q713" s="4" t="s">
        <v>596</v>
      </c>
      <c r="R713" s="8">
        <v>1</v>
      </c>
      <c r="S713" s="4" t="s">
        <v>596</v>
      </c>
      <c r="T713" s="4" t="s">
        <v>596</v>
      </c>
      <c r="U713" s="4" t="s">
        <v>596</v>
      </c>
      <c r="V713" s="4" t="s">
        <v>596</v>
      </c>
      <c r="W713" s="4" t="s">
        <v>596</v>
      </c>
      <c r="X713" s="4" t="s">
        <v>596</v>
      </c>
      <c r="Y713" s="4" t="s">
        <v>596</v>
      </c>
      <c r="Z713" s="4" t="s">
        <v>596</v>
      </c>
      <c r="AA713" s="4" t="s">
        <v>596</v>
      </c>
      <c r="AB713" s="4" t="s">
        <v>596</v>
      </c>
      <c r="AC713" s="4" t="s">
        <v>596</v>
      </c>
      <c r="AD713" s="4" t="s">
        <v>596</v>
      </c>
      <c r="AE713" s="4" t="s">
        <v>596</v>
      </c>
      <c r="AF713" s="4" t="s">
        <v>596</v>
      </c>
    </row>
    <row r="714" spans="1:32">
      <c r="A714" s="5" t="str">
        <f>VLOOKUP(F714,[1]仓库信息!C:H,6,FALSE)</f>
        <v>北京</v>
      </c>
      <c r="B714" s="6">
        <v>43756</v>
      </c>
      <c r="C714" s="4" t="s">
        <v>1392</v>
      </c>
      <c r="D714" s="4" t="s">
        <v>1393</v>
      </c>
      <c r="E714" s="4" t="s">
        <v>1394</v>
      </c>
      <c r="F714" s="4" t="s">
        <v>656</v>
      </c>
      <c r="G714" s="4" t="s">
        <v>1395</v>
      </c>
      <c r="H714" s="4" t="s">
        <v>1396</v>
      </c>
      <c r="I714" s="4" t="s">
        <v>657</v>
      </c>
      <c r="J714" s="4" t="s">
        <v>590</v>
      </c>
      <c r="K714" s="4" t="s">
        <v>769</v>
      </c>
      <c r="L714" s="4" t="s">
        <v>799</v>
      </c>
      <c r="M714" s="4" t="s">
        <v>638</v>
      </c>
      <c r="N714" s="4" t="s">
        <v>602</v>
      </c>
      <c r="O714" s="4" t="s">
        <v>600</v>
      </c>
      <c r="P714" s="4" t="s">
        <v>638</v>
      </c>
      <c r="Q714" s="4" t="s">
        <v>596</v>
      </c>
      <c r="R714" s="8">
        <v>2</v>
      </c>
      <c r="S714" s="4" t="s">
        <v>596</v>
      </c>
      <c r="T714" s="4" t="s">
        <v>596</v>
      </c>
      <c r="U714" s="4" t="s">
        <v>596</v>
      </c>
      <c r="V714" s="4" t="s">
        <v>596</v>
      </c>
      <c r="W714" s="4" t="s">
        <v>596</v>
      </c>
      <c r="X714" s="4" t="s">
        <v>596</v>
      </c>
      <c r="Y714" s="4" t="s">
        <v>596</v>
      </c>
      <c r="Z714" s="4" t="s">
        <v>596</v>
      </c>
      <c r="AA714" s="4" t="s">
        <v>596</v>
      </c>
      <c r="AB714" s="4" t="s">
        <v>596</v>
      </c>
      <c r="AC714" s="4" t="s">
        <v>596</v>
      </c>
      <c r="AD714" s="4" t="s">
        <v>596</v>
      </c>
      <c r="AE714" s="4" t="s">
        <v>596</v>
      </c>
      <c r="AF714" s="4" t="s">
        <v>596</v>
      </c>
    </row>
    <row r="715" spans="1:32">
      <c r="A715" s="5" t="str">
        <f>VLOOKUP(F715,[1]仓库信息!C:H,6,FALSE)</f>
        <v>嘉兴</v>
      </c>
      <c r="B715" s="6">
        <v>43756</v>
      </c>
      <c r="C715" s="4" t="s">
        <v>1392</v>
      </c>
      <c r="D715" s="4" t="s">
        <v>1393</v>
      </c>
      <c r="E715" s="4" t="s">
        <v>1394</v>
      </c>
      <c r="F715" s="4" t="s">
        <v>739</v>
      </c>
      <c r="G715" s="4" t="s">
        <v>1395</v>
      </c>
      <c r="H715" s="4" t="s">
        <v>1396</v>
      </c>
      <c r="I715" s="4" t="s">
        <v>740</v>
      </c>
      <c r="J715" s="4" t="s">
        <v>590</v>
      </c>
      <c r="K715" s="4" t="s">
        <v>616</v>
      </c>
      <c r="L715" s="4" t="s">
        <v>617</v>
      </c>
      <c r="M715" s="4" t="s">
        <v>638</v>
      </c>
      <c r="N715" s="4" t="s">
        <v>617</v>
      </c>
      <c r="O715" s="4" t="s">
        <v>728</v>
      </c>
      <c r="P715" s="4" t="s">
        <v>638</v>
      </c>
      <c r="Q715" s="4" t="s">
        <v>596</v>
      </c>
      <c r="R715" s="8">
        <v>1</v>
      </c>
      <c r="S715" s="4" t="s">
        <v>596</v>
      </c>
      <c r="T715" s="4" t="s">
        <v>596</v>
      </c>
      <c r="U715" s="4" t="s">
        <v>596</v>
      </c>
      <c r="V715" s="4" t="s">
        <v>596</v>
      </c>
      <c r="W715" s="4" t="s">
        <v>601</v>
      </c>
      <c r="X715" s="4" t="s">
        <v>596</v>
      </c>
      <c r="Y715" s="4" t="s">
        <v>596</v>
      </c>
      <c r="Z715" s="4" t="s">
        <v>596</v>
      </c>
      <c r="AA715" s="4" t="s">
        <v>596</v>
      </c>
      <c r="AB715" s="4" t="s">
        <v>596</v>
      </c>
      <c r="AC715" s="4" t="s">
        <v>596</v>
      </c>
      <c r="AD715" s="4" t="s">
        <v>596</v>
      </c>
      <c r="AE715" s="4" t="s">
        <v>596</v>
      </c>
      <c r="AF715" s="4" t="s">
        <v>596</v>
      </c>
    </row>
    <row r="716" spans="1:32">
      <c r="A716" s="5" t="str">
        <f>VLOOKUP(F716,[1]仓库信息!C:H,6,FALSE)</f>
        <v>济南</v>
      </c>
      <c r="B716" s="6">
        <v>43756</v>
      </c>
      <c r="C716" s="4" t="s">
        <v>1392</v>
      </c>
      <c r="D716" s="4" t="s">
        <v>1393</v>
      </c>
      <c r="E716" s="4" t="s">
        <v>1394</v>
      </c>
      <c r="F716" s="4" t="s">
        <v>640</v>
      </c>
      <c r="G716" s="4" t="s">
        <v>1395</v>
      </c>
      <c r="H716" s="4" t="s">
        <v>1396</v>
      </c>
      <c r="I716" s="4" t="s">
        <v>641</v>
      </c>
      <c r="J716" s="4" t="s">
        <v>590</v>
      </c>
      <c r="K716" s="4" t="s">
        <v>800</v>
      </c>
      <c r="L716" s="4" t="s">
        <v>800</v>
      </c>
      <c r="M716" s="4" t="s">
        <v>596</v>
      </c>
      <c r="N716" s="4" t="s">
        <v>808</v>
      </c>
      <c r="O716" s="4" t="s">
        <v>808</v>
      </c>
      <c r="P716" s="4" t="s">
        <v>596</v>
      </c>
      <c r="Q716" s="4" t="s">
        <v>596</v>
      </c>
      <c r="R716" s="8">
        <v>2</v>
      </c>
      <c r="S716" s="4" t="s">
        <v>596</v>
      </c>
      <c r="T716" s="4" t="s">
        <v>596</v>
      </c>
      <c r="U716" s="4" t="s">
        <v>596</v>
      </c>
      <c r="V716" s="4" t="s">
        <v>596</v>
      </c>
      <c r="W716" s="4" t="s">
        <v>596</v>
      </c>
      <c r="X716" s="4" t="s">
        <v>596</v>
      </c>
      <c r="Y716" s="4" t="s">
        <v>596</v>
      </c>
      <c r="Z716" s="4" t="s">
        <v>596</v>
      </c>
      <c r="AA716" s="4" t="s">
        <v>596</v>
      </c>
      <c r="AB716" s="4" t="s">
        <v>596</v>
      </c>
      <c r="AC716" s="4" t="s">
        <v>596</v>
      </c>
      <c r="AD716" s="4" t="s">
        <v>596</v>
      </c>
      <c r="AE716" s="4" t="s">
        <v>596</v>
      </c>
      <c r="AF716" s="4" t="s">
        <v>596</v>
      </c>
    </row>
    <row r="717" spans="1:32">
      <c r="A717" s="5" t="str">
        <f>VLOOKUP(F717,[1]仓库信息!C:H,6,FALSE)</f>
        <v>金华</v>
      </c>
      <c r="B717" s="6">
        <v>43756</v>
      </c>
      <c r="C717" s="4" t="s">
        <v>1392</v>
      </c>
      <c r="D717" s="4" t="s">
        <v>1393</v>
      </c>
      <c r="E717" s="4" t="s">
        <v>1394</v>
      </c>
      <c r="F717" s="4" t="s">
        <v>688</v>
      </c>
      <c r="G717" s="4" t="s">
        <v>1395</v>
      </c>
      <c r="H717" s="4" t="s">
        <v>1396</v>
      </c>
      <c r="I717" s="4" t="s">
        <v>689</v>
      </c>
      <c r="J717" s="4" t="s">
        <v>590</v>
      </c>
      <c r="K717" s="4" t="s">
        <v>723</v>
      </c>
      <c r="L717" s="4" t="s">
        <v>723</v>
      </c>
      <c r="M717" s="4" t="s">
        <v>596</v>
      </c>
      <c r="N717" s="4" t="s">
        <v>769</v>
      </c>
      <c r="O717" s="4" t="s">
        <v>769</v>
      </c>
      <c r="P717" s="4" t="s">
        <v>596</v>
      </c>
      <c r="Q717" s="4" t="s">
        <v>596</v>
      </c>
      <c r="R717" s="8">
        <v>2</v>
      </c>
      <c r="S717" s="4" t="s">
        <v>596</v>
      </c>
      <c r="T717" s="4" t="s">
        <v>596</v>
      </c>
      <c r="U717" s="4" t="s">
        <v>596</v>
      </c>
      <c r="V717" s="4" t="s">
        <v>596</v>
      </c>
      <c r="W717" s="4" t="s">
        <v>596</v>
      </c>
      <c r="X717" s="4" t="s">
        <v>596</v>
      </c>
      <c r="Y717" s="4" t="s">
        <v>596</v>
      </c>
      <c r="Z717" s="4" t="s">
        <v>596</v>
      </c>
      <c r="AA717" s="4" t="s">
        <v>596</v>
      </c>
      <c r="AB717" s="4" t="s">
        <v>596</v>
      </c>
      <c r="AC717" s="4" t="s">
        <v>596</v>
      </c>
      <c r="AD717" s="4" t="s">
        <v>596</v>
      </c>
      <c r="AE717" s="4" t="s">
        <v>596</v>
      </c>
      <c r="AF717" s="4" t="s">
        <v>596</v>
      </c>
    </row>
    <row r="718" spans="1:32">
      <c r="A718" s="5" t="str">
        <f>VLOOKUP(F718,[1]仓库信息!C:H,6,FALSE)</f>
        <v>无锡</v>
      </c>
      <c r="B718" s="6">
        <v>43756</v>
      </c>
      <c r="C718" s="4" t="s">
        <v>1392</v>
      </c>
      <c r="D718" s="4" t="s">
        <v>1393</v>
      </c>
      <c r="E718" s="4" t="s">
        <v>1394</v>
      </c>
      <c r="F718" s="4" t="s">
        <v>692</v>
      </c>
      <c r="G718" s="4" t="s">
        <v>1395</v>
      </c>
      <c r="H718" s="4" t="s">
        <v>1396</v>
      </c>
      <c r="I718" s="4" t="s">
        <v>693</v>
      </c>
      <c r="J718" s="4" t="s">
        <v>590</v>
      </c>
      <c r="K718" s="4" t="s">
        <v>733</v>
      </c>
      <c r="L718" s="4" t="s">
        <v>730</v>
      </c>
      <c r="M718" s="4" t="s">
        <v>604</v>
      </c>
      <c r="N718" s="4" t="s">
        <v>734</v>
      </c>
      <c r="O718" s="4" t="s">
        <v>735</v>
      </c>
      <c r="P718" s="4" t="s">
        <v>604</v>
      </c>
      <c r="Q718" s="4" t="s">
        <v>596</v>
      </c>
      <c r="R718" s="8">
        <v>1</v>
      </c>
      <c r="S718" s="4" t="s">
        <v>596</v>
      </c>
      <c r="T718" s="4" t="s">
        <v>596</v>
      </c>
      <c r="U718" s="4" t="s">
        <v>596</v>
      </c>
      <c r="V718" s="4" t="s">
        <v>596</v>
      </c>
      <c r="W718" s="4" t="s">
        <v>601</v>
      </c>
      <c r="X718" s="4" t="s">
        <v>596</v>
      </c>
      <c r="Y718" s="4" t="s">
        <v>596</v>
      </c>
      <c r="Z718" s="4" t="s">
        <v>596</v>
      </c>
      <c r="AA718" s="4" t="s">
        <v>596</v>
      </c>
      <c r="AB718" s="4" t="s">
        <v>596</v>
      </c>
      <c r="AC718" s="4" t="s">
        <v>596</v>
      </c>
      <c r="AD718" s="4" t="s">
        <v>596</v>
      </c>
      <c r="AE718" s="4" t="s">
        <v>596</v>
      </c>
      <c r="AF718" s="4" t="s">
        <v>596</v>
      </c>
    </row>
    <row r="719" spans="1:32">
      <c r="A719" s="5" t="str">
        <f>VLOOKUP(F719,[1]仓库信息!C:H,6,FALSE)</f>
        <v>西安</v>
      </c>
      <c r="B719" s="6">
        <v>43756</v>
      </c>
      <c r="C719" s="4" t="s">
        <v>1392</v>
      </c>
      <c r="D719" s="4" t="s">
        <v>1393</v>
      </c>
      <c r="E719" s="4" t="s">
        <v>1394</v>
      </c>
      <c r="F719" s="4" t="s">
        <v>694</v>
      </c>
      <c r="G719" s="4" t="s">
        <v>1395</v>
      </c>
      <c r="H719" s="4" t="s">
        <v>1396</v>
      </c>
      <c r="I719" s="4" t="s">
        <v>695</v>
      </c>
      <c r="J719" s="4" t="s">
        <v>590</v>
      </c>
      <c r="K719" s="4" t="s">
        <v>790</v>
      </c>
      <c r="L719" s="4" t="s">
        <v>630</v>
      </c>
      <c r="M719" s="4" t="s">
        <v>638</v>
      </c>
      <c r="N719" s="4" t="s">
        <v>800</v>
      </c>
      <c r="O719" s="4" t="s">
        <v>807</v>
      </c>
      <c r="P719" s="4" t="s">
        <v>638</v>
      </c>
      <c r="Q719" s="4" t="s">
        <v>596</v>
      </c>
      <c r="R719" s="8">
        <v>4</v>
      </c>
      <c r="S719" s="4" t="s">
        <v>596</v>
      </c>
      <c r="T719" s="4" t="s">
        <v>596</v>
      </c>
      <c r="U719" s="4" t="s">
        <v>596</v>
      </c>
      <c r="V719" s="4" t="s">
        <v>596</v>
      </c>
      <c r="W719" s="4" t="s">
        <v>596</v>
      </c>
      <c r="X719" s="4" t="s">
        <v>596</v>
      </c>
      <c r="Y719" s="4" t="s">
        <v>596</v>
      </c>
      <c r="Z719" s="4" t="s">
        <v>596</v>
      </c>
      <c r="AA719" s="4" t="s">
        <v>596</v>
      </c>
      <c r="AB719" s="4" t="s">
        <v>596</v>
      </c>
      <c r="AC719" s="4" t="s">
        <v>596</v>
      </c>
      <c r="AD719" s="4" t="s">
        <v>596</v>
      </c>
      <c r="AE719" s="4" t="s">
        <v>596</v>
      </c>
      <c r="AF719" s="4" t="s">
        <v>596</v>
      </c>
    </row>
    <row r="720" spans="1:32">
      <c r="A720" s="5" t="str">
        <f>VLOOKUP(F720,[1]仓库信息!C:H,6,FALSE)</f>
        <v>嘉定</v>
      </c>
      <c r="B720" s="6">
        <v>43756</v>
      </c>
      <c r="C720" s="4" t="s">
        <v>1397</v>
      </c>
      <c r="D720" s="4" t="s">
        <v>225</v>
      </c>
      <c r="E720" s="4" t="s">
        <v>1398</v>
      </c>
      <c r="F720" s="4" t="s">
        <v>586</v>
      </c>
      <c r="G720" s="4" t="s">
        <v>1399</v>
      </c>
      <c r="H720" s="4" t="s">
        <v>1400</v>
      </c>
      <c r="I720" s="4" t="s">
        <v>589</v>
      </c>
      <c r="J720" s="4" t="s">
        <v>590</v>
      </c>
      <c r="K720" s="4" t="s">
        <v>706</v>
      </c>
      <c r="L720" s="4" t="s">
        <v>738</v>
      </c>
      <c r="M720" s="4" t="s">
        <v>658</v>
      </c>
      <c r="N720" s="4" t="s">
        <v>669</v>
      </c>
      <c r="O720" s="4" t="s">
        <v>691</v>
      </c>
      <c r="P720" s="4" t="s">
        <v>658</v>
      </c>
      <c r="Q720" s="4" t="s">
        <v>596</v>
      </c>
      <c r="R720" s="8">
        <v>2</v>
      </c>
      <c r="S720" s="4" t="s">
        <v>596</v>
      </c>
      <c r="T720" s="4" t="s">
        <v>596</v>
      </c>
      <c r="U720" s="4" t="s">
        <v>596</v>
      </c>
      <c r="V720" s="4" t="s">
        <v>596</v>
      </c>
      <c r="W720" s="4" t="s">
        <v>596</v>
      </c>
      <c r="X720" s="4" t="s">
        <v>596</v>
      </c>
      <c r="Y720" s="4" t="s">
        <v>596</v>
      </c>
      <c r="Z720" s="4" t="s">
        <v>596</v>
      </c>
      <c r="AA720" s="4" t="s">
        <v>596</v>
      </c>
      <c r="AB720" s="4" t="s">
        <v>596</v>
      </c>
      <c r="AC720" s="4" t="s">
        <v>596</v>
      </c>
      <c r="AD720" s="4" t="s">
        <v>596</v>
      </c>
      <c r="AE720" s="4" t="s">
        <v>596</v>
      </c>
      <c r="AF720" s="4" t="s">
        <v>596</v>
      </c>
    </row>
    <row r="721" spans="1:32">
      <c r="A721" s="5" t="str">
        <f>VLOOKUP(F721,[1]仓库信息!C:H,6,FALSE)</f>
        <v>广州</v>
      </c>
      <c r="B721" s="6">
        <v>43756</v>
      </c>
      <c r="C721" s="4" t="s">
        <v>1397</v>
      </c>
      <c r="D721" s="4" t="s">
        <v>225</v>
      </c>
      <c r="E721" s="4" t="s">
        <v>1398</v>
      </c>
      <c r="F721" s="4" t="s">
        <v>597</v>
      </c>
      <c r="G721" s="4" t="s">
        <v>1399</v>
      </c>
      <c r="H721" s="4" t="s">
        <v>1400</v>
      </c>
      <c r="I721" s="4" t="s">
        <v>598</v>
      </c>
      <c r="J721" s="4" t="s">
        <v>590</v>
      </c>
      <c r="K721" s="4" t="s">
        <v>668</v>
      </c>
      <c r="L721" s="4" t="s">
        <v>738</v>
      </c>
      <c r="M721" s="4" t="s">
        <v>682</v>
      </c>
      <c r="N721" s="4" t="s">
        <v>690</v>
      </c>
      <c r="O721" s="4" t="s">
        <v>691</v>
      </c>
      <c r="P721" s="4" t="s">
        <v>638</v>
      </c>
      <c r="Q721" s="4" t="s">
        <v>596</v>
      </c>
      <c r="R721" s="8">
        <v>2</v>
      </c>
      <c r="S721" s="4" t="s">
        <v>596</v>
      </c>
      <c r="T721" s="4" t="s">
        <v>596</v>
      </c>
      <c r="U721" s="4" t="s">
        <v>596</v>
      </c>
      <c r="V721" s="4" t="s">
        <v>596</v>
      </c>
      <c r="W721" s="4" t="s">
        <v>738</v>
      </c>
      <c r="X721" s="4" t="s">
        <v>596</v>
      </c>
      <c r="Y721" s="4" t="s">
        <v>596</v>
      </c>
      <c r="Z721" s="4" t="s">
        <v>596</v>
      </c>
      <c r="AA721" s="4" t="s">
        <v>604</v>
      </c>
      <c r="AB721" s="4" t="s">
        <v>596</v>
      </c>
      <c r="AC721" s="4" t="s">
        <v>596</v>
      </c>
      <c r="AD721" s="4" t="s">
        <v>596</v>
      </c>
      <c r="AE721" s="4" t="s">
        <v>596</v>
      </c>
      <c r="AF721" s="4" t="s">
        <v>596</v>
      </c>
    </row>
    <row r="722" spans="1:32">
      <c r="A722" s="5" t="str">
        <f>VLOOKUP(F722,[1]仓库信息!C:H,6,FALSE)</f>
        <v>重庆</v>
      </c>
      <c r="B722" s="6">
        <v>43756</v>
      </c>
      <c r="C722" s="4" t="s">
        <v>1397</v>
      </c>
      <c r="D722" s="4" t="s">
        <v>225</v>
      </c>
      <c r="E722" s="4" t="s">
        <v>1398</v>
      </c>
      <c r="F722" s="4" t="s">
        <v>765</v>
      </c>
      <c r="G722" s="4" t="s">
        <v>1399</v>
      </c>
      <c r="H722" s="4" t="s">
        <v>1400</v>
      </c>
      <c r="I722" s="4" t="s">
        <v>768</v>
      </c>
      <c r="J722" s="4" t="s">
        <v>590</v>
      </c>
      <c r="K722" s="4" t="s">
        <v>678</v>
      </c>
      <c r="L722" s="4" t="s">
        <v>601</v>
      </c>
      <c r="M722" s="4" t="s">
        <v>638</v>
      </c>
      <c r="N722" s="4" t="s">
        <v>601</v>
      </c>
      <c r="O722" s="4" t="s">
        <v>713</v>
      </c>
      <c r="P722" s="4" t="s">
        <v>638</v>
      </c>
      <c r="Q722" s="4" t="s">
        <v>596</v>
      </c>
      <c r="R722" s="8">
        <v>1</v>
      </c>
      <c r="S722" s="4" t="s">
        <v>596</v>
      </c>
      <c r="T722" s="4" t="s">
        <v>596</v>
      </c>
      <c r="U722" s="4" t="s">
        <v>596</v>
      </c>
      <c r="V722" s="4" t="s">
        <v>596</v>
      </c>
      <c r="W722" s="4" t="s">
        <v>593</v>
      </c>
      <c r="X722" s="4" t="s">
        <v>596</v>
      </c>
      <c r="Y722" s="4" t="s">
        <v>596</v>
      </c>
      <c r="Z722" s="4" t="s">
        <v>596</v>
      </c>
      <c r="AA722" s="4" t="s">
        <v>596</v>
      </c>
      <c r="AB722" s="4" t="s">
        <v>596</v>
      </c>
      <c r="AC722" s="4" t="s">
        <v>596</v>
      </c>
      <c r="AD722" s="4" t="s">
        <v>596</v>
      </c>
      <c r="AE722" s="4" t="s">
        <v>596</v>
      </c>
      <c r="AF722" s="4" t="s">
        <v>596</v>
      </c>
    </row>
    <row r="723" spans="1:32">
      <c r="A723" s="5" t="str">
        <f>VLOOKUP(F723,[1]仓库信息!C:H,6,FALSE)</f>
        <v>惠州</v>
      </c>
      <c r="B723" s="6">
        <v>43756</v>
      </c>
      <c r="C723" s="4" t="s">
        <v>1397</v>
      </c>
      <c r="D723" s="4" t="s">
        <v>225</v>
      </c>
      <c r="E723" s="4" t="s">
        <v>1398</v>
      </c>
      <c r="F723" s="4" t="s">
        <v>618</v>
      </c>
      <c r="G723" s="4" t="s">
        <v>1399</v>
      </c>
      <c r="H723" s="4" t="s">
        <v>1400</v>
      </c>
      <c r="I723" s="4" t="s">
        <v>619</v>
      </c>
      <c r="J723" s="4" t="s">
        <v>590</v>
      </c>
      <c r="K723" s="4" t="s">
        <v>646</v>
      </c>
      <c r="L723" s="4" t="s">
        <v>647</v>
      </c>
      <c r="M723" s="4" t="s">
        <v>638</v>
      </c>
      <c r="N723" s="4" t="s">
        <v>647</v>
      </c>
      <c r="O723" s="4" t="s">
        <v>648</v>
      </c>
      <c r="P723" s="4" t="s">
        <v>638</v>
      </c>
      <c r="Q723" s="4" t="s">
        <v>596</v>
      </c>
      <c r="R723" s="8">
        <v>1</v>
      </c>
      <c r="S723" s="4" t="s">
        <v>596</v>
      </c>
      <c r="T723" s="4" t="s">
        <v>596</v>
      </c>
      <c r="U723" s="4" t="s">
        <v>596</v>
      </c>
      <c r="V723" s="4" t="s">
        <v>596</v>
      </c>
      <c r="W723" s="4" t="s">
        <v>658</v>
      </c>
      <c r="X723" s="4" t="s">
        <v>596</v>
      </c>
      <c r="Y723" s="4" t="s">
        <v>596</v>
      </c>
      <c r="Z723" s="4" t="s">
        <v>596</v>
      </c>
      <c r="AA723" s="4" t="s">
        <v>596</v>
      </c>
      <c r="AB723" s="4" t="s">
        <v>596</v>
      </c>
      <c r="AC723" s="4" t="s">
        <v>596</v>
      </c>
      <c r="AD723" s="4" t="s">
        <v>596</v>
      </c>
      <c r="AE723" s="4" t="s">
        <v>596</v>
      </c>
      <c r="AF723" s="4" t="s">
        <v>596</v>
      </c>
    </row>
    <row r="724" spans="1:32">
      <c r="A724" s="5" t="str">
        <f>VLOOKUP(F724,[1]仓库信息!C:H,6,FALSE)</f>
        <v>贵阳</v>
      </c>
      <c r="B724" s="6">
        <v>43756</v>
      </c>
      <c r="C724" s="4" t="s">
        <v>1397</v>
      </c>
      <c r="D724" s="4" t="s">
        <v>225</v>
      </c>
      <c r="E724" s="4" t="s">
        <v>1398</v>
      </c>
      <c r="F724" s="4" t="s">
        <v>680</v>
      </c>
      <c r="G724" s="4" t="s">
        <v>1399</v>
      </c>
      <c r="H724" s="4" t="s">
        <v>1400</v>
      </c>
      <c r="I724" s="4" t="s">
        <v>681</v>
      </c>
      <c r="J724" s="4" t="s">
        <v>590</v>
      </c>
      <c r="K724" s="4" t="s">
        <v>604</v>
      </c>
      <c r="L724" s="4" t="s">
        <v>604</v>
      </c>
      <c r="M724" s="4" t="s">
        <v>596</v>
      </c>
      <c r="N724" s="4" t="s">
        <v>638</v>
      </c>
      <c r="O724" s="4" t="s">
        <v>638</v>
      </c>
      <c r="P724" s="4" t="s">
        <v>596</v>
      </c>
      <c r="Q724" s="4" t="s">
        <v>596</v>
      </c>
      <c r="R724" s="8">
        <v>1</v>
      </c>
      <c r="S724" s="4" t="s">
        <v>596</v>
      </c>
      <c r="T724" s="4" t="s">
        <v>596</v>
      </c>
      <c r="U724" s="4" t="s">
        <v>596</v>
      </c>
      <c r="V724" s="4" t="s">
        <v>596</v>
      </c>
      <c r="W724" s="4" t="s">
        <v>601</v>
      </c>
      <c r="X724" s="4" t="s">
        <v>596</v>
      </c>
      <c r="Y724" s="4" t="s">
        <v>596</v>
      </c>
      <c r="Z724" s="4" t="s">
        <v>596</v>
      </c>
      <c r="AA724" s="4" t="s">
        <v>596</v>
      </c>
      <c r="AB724" s="4" t="s">
        <v>596</v>
      </c>
      <c r="AC724" s="4" t="s">
        <v>596</v>
      </c>
      <c r="AD724" s="4" t="s">
        <v>596</v>
      </c>
      <c r="AE724" s="4" t="s">
        <v>596</v>
      </c>
      <c r="AF724" s="4" t="s">
        <v>596</v>
      </c>
    </row>
    <row r="725" spans="1:32">
      <c r="A725" s="5" t="str">
        <f>VLOOKUP(F725,[1]仓库信息!C:H,6,FALSE)</f>
        <v>南京</v>
      </c>
      <c r="B725" s="6">
        <v>43756</v>
      </c>
      <c r="C725" s="4" t="s">
        <v>1397</v>
      </c>
      <c r="D725" s="4" t="s">
        <v>225</v>
      </c>
      <c r="E725" s="4" t="s">
        <v>1398</v>
      </c>
      <c r="F725" s="4" t="s">
        <v>683</v>
      </c>
      <c r="G725" s="4" t="s">
        <v>1399</v>
      </c>
      <c r="H725" s="4" t="s">
        <v>1400</v>
      </c>
      <c r="I725" s="4" t="s">
        <v>684</v>
      </c>
      <c r="J725" s="4" t="s">
        <v>590</v>
      </c>
      <c r="K725" s="4" t="s">
        <v>736</v>
      </c>
      <c r="L725" s="4" t="s">
        <v>736</v>
      </c>
      <c r="M725" s="4" t="s">
        <v>596</v>
      </c>
      <c r="N725" s="4" t="s">
        <v>737</v>
      </c>
      <c r="O725" s="4" t="s">
        <v>737</v>
      </c>
      <c r="P725" s="4" t="s">
        <v>596</v>
      </c>
      <c r="Q725" s="4" t="s">
        <v>596</v>
      </c>
      <c r="R725" s="8">
        <v>1</v>
      </c>
      <c r="S725" s="4" t="s">
        <v>596</v>
      </c>
      <c r="T725" s="4" t="s">
        <v>596</v>
      </c>
      <c r="U725" s="4" t="s">
        <v>596</v>
      </c>
      <c r="V725" s="4" t="s">
        <v>596</v>
      </c>
      <c r="W725" s="4" t="s">
        <v>596</v>
      </c>
      <c r="X725" s="4" t="s">
        <v>596</v>
      </c>
      <c r="Y725" s="4" t="s">
        <v>596</v>
      </c>
      <c r="Z725" s="4" t="s">
        <v>596</v>
      </c>
      <c r="AA725" s="4" t="s">
        <v>596</v>
      </c>
      <c r="AB725" s="4" t="s">
        <v>596</v>
      </c>
      <c r="AC725" s="4" t="s">
        <v>596</v>
      </c>
      <c r="AD725" s="4" t="s">
        <v>596</v>
      </c>
      <c r="AE725" s="4" t="s">
        <v>596</v>
      </c>
      <c r="AF725" s="4" t="s">
        <v>596</v>
      </c>
    </row>
    <row r="726" spans="1:32">
      <c r="A726" s="5" t="str">
        <f>VLOOKUP(F726,[1]仓库信息!C:H,6,FALSE)</f>
        <v>嘉兴</v>
      </c>
      <c r="B726" s="6">
        <v>43756</v>
      </c>
      <c r="C726" s="4" t="s">
        <v>1397</v>
      </c>
      <c r="D726" s="4" t="s">
        <v>225</v>
      </c>
      <c r="E726" s="4" t="s">
        <v>1398</v>
      </c>
      <c r="F726" s="4" t="s">
        <v>739</v>
      </c>
      <c r="G726" s="4" t="s">
        <v>1399</v>
      </c>
      <c r="H726" s="4" t="s">
        <v>1400</v>
      </c>
      <c r="I726" s="4" t="s">
        <v>740</v>
      </c>
      <c r="J726" s="4" t="s">
        <v>590</v>
      </c>
      <c r="K726" s="4" t="s">
        <v>658</v>
      </c>
      <c r="L726" s="4" t="s">
        <v>658</v>
      </c>
      <c r="M726" s="4" t="s">
        <v>596</v>
      </c>
      <c r="N726" s="4" t="s">
        <v>668</v>
      </c>
      <c r="O726" s="4" t="s">
        <v>668</v>
      </c>
      <c r="P726" s="4" t="s">
        <v>596</v>
      </c>
      <c r="Q726" s="4" t="s">
        <v>596</v>
      </c>
      <c r="R726" s="8">
        <v>1</v>
      </c>
      <c r="S726" s="4" t="s">
        <v>596</v>
      </c>
      <c r="T726" s="4" t="s">
        <v>596</v>
      </c>
      <c r="U726" s="4" t="s">
        <v>596</v>
      </c>
      <c r="V726" s="4" t="s">
        <v>596</v>
      </c>
      <c r="W726" s="4" t="s">
        <v>596</v>
      </c>
      <c r="X726" s="4" t="s">
        <v>738</v>
      </c>
      <c r="Y726" s="4" t="s">
        <v>596</v>
      </c>
      <c r="Z726" s="4" t="s">
        <v>596</v>
      </c>
      <c r="AA726" s="4" t="s">
        <v>596</v>
      </c>
      <c r="AB726" s="4" t="s">
        <v>596</v>
      </c>
      <c r="AC726" s="4" t="s">
        <v>596</v>
      </c>
      <c r="AD726" s="4" t="s">
        <v>596</v>
      </c>
      <c r="AE726" s="4" t="s">
        <v>596</v>
      </c>
      <c r="AF726" s="4" t="s">
        <v>596</v>
      </c>
    </row>
    <row r="727" spans="1:32">
      <c r="A727" s="5" t="str">
        <f>VLOOKUP(F727,[1]仓库信息!C:H,6,FALSE)</f>
        <v>青岛</v>
      </c>
      <c r="B727" s="6">
        <v>43756</v>
      </c>
      <c r="C727" s="4" t="s">
        <v>1397</v>
      </c>
      <c r="D727" s="4" t="s">
        <v>225</v>
      </c>
      <c r="E727" s="4" t="s">
        <v>1398</v>
      </c>
      <c r="F727" s="4" t="s">
        <v>659</v>
      </c>
      <c r="G727" s="4" t="s">
        <v>1399</v>
      </c>
      <c r="H727" s="4" t="s">
        <v>1400</v>
      </c>
      <c r="I727" s="4" t="s">
        <v>660</v>
      </c>
      <c r="J727" s="4" t="s">
        <v>590</v>
      </c>
      <c r="K727" s="4" t="s">
        <v>682</v>
      </c>
      <c r="L727" s="4" t="s">
        <v>604</v>
      </c>
      <c r="M727" s="4" t="s">
        <v>638</v>
      </c>
      <c r="N727" s="4" t="s">
        <v>638</v>
      </c>
      <c r="O727" s="4" t="s">
        <v>638</v>
      </c>
      <c r="P727" s="4" t="s">
        <v>596</v>
      </c>
      <c r="Q727" s="4" t="s">
        <v>596</v>
      </c>
      <c r="R727" s="8">
        <v>1</v>
      </c>
      <c r="S727" s="4" t="s">
        <v>596</v>
      </c>
      <c r="T727" s="4" t="s">
        <v>596</v>
      </c>
      <c r="U727" s="4" t="s">
        <v>596</v>
      </c>
      <c r="V727" s="4" t="s">
        <v>596</v>
      </c>
      <c r="W727" s="4" t="s">
        <v>646</v>
      </c>
      <c r="X727" s="4" t="s">
        <v>596</v>
      </c>
      <c r="Y727" s="4" t="s">
        <v>596</v>
      </c>
      <c r="Z727" s="4" t="s">
        <v>596</v>
      </c>
      <c r="AA727" s="4" t="s">
        <v>638</v>
      </c>
      <c r="AB727" s="4" t="s">
        <v>596</v>
      </c>
      <c r="AC727" s="4" t="s">
        <v>596</v>
      </c>
      <c r="AD727" s="4" t="s">
        <v>596</v>
      </c>
      <c r="AE727" s="4" t="s">
        <v>596</v>
      </c>
      <c r="AF727" s="4" t="s">
        <v>596</v>
      </c>
    </row>
    <row r="728" spans="1:32">
      <c r="A728" s="5" t="str">
        <f>VLOOKUP(F728,[1]仓库信息!C:H,6,FALSE)</f>
        <v>西安</v>
      </c>
      <c r="B728" s="6">
        <v>43756</v>
      </c>
      <c r="C728" s="4" t="s">
        <v>1397</v>
      </c>
      <c r="D728" s="4" t="s">
        <v>225</v>
      </c>
      <c r="E728" s="4" t="s">
        <v>1398</v>
      </c>
      <c r="F728" s="4" t="s">
        <v>694</v>
      </c>
      <c r="G728" s="4" t="s">
        <v>1399</v>
      </c>
      <c r="H728" s="4" t="s">
        <v>1400</v>
      </c>
      <c r="I728" s="4" t="s">
        <v>695</v>
      </c>
      <c r="J728" s="4" t="s">
        <v>590</v>
      </c>
      <c r="K728" s="4" t="s">
        <v>605</v>
      </c>
      <c r="L728" s="4" t="s">
        <v>605</v>
      </c>
      <c r="M728" s="4" t="s">
        <v>596</v>
      </c>
      <c r="N728" s="4" t="s">
        <v>716</v>
      </c>
      <c r="O728" s="4" t="s">
        <v>716</v>
      </c>
      <c r="P728" s="4" t="s">
        <v>596</v>
      </c>
      <c r="Q728" s="4" t="s">
        <v>596</v>
      </c>
      <c r="R728" s="8">
        <v>1</v>
      </c>
      <c r="S728" s="4" t="s">
        <v>596</v>
      </c>
      <c r="T728" s="4" t="s">
        <v>596</v>
      </c>
      <c r="U728" s="4" t="s">
        <v>596</v>
      </c>
      <c r="V728" s="4" t="s">
        <v>596</v>
      </c>
      <c r="W728" s="4" t="s">
        <v>593</v>
      </c>
      <c r="X728" s="4" t="s">
        <v>596</v>
      </c>
      <c r="Y728" s="4" t="s">
        <v>596</v>
      </c>
      <c r="Z728" s="4" t="s">
        <v>596</v>
      </c>
      <c r="AA728" s="4" t="s">
        <v>596</v>
      </c>
      <c r="AB728" s="4" t="s">
        <v>596</v>
      </c>
      <c r="AC728" s="4" t="s">
        <v>596</v>
      </c>
      <c r="AD728" s="4" t="s">
        <v>596</v>
      </c>
      <c r="AE728" s="4" t="s">
        <v>596</v>
      </c>
      <c r="AF728" s="4" t="s">
        <v>596</v>
      </c>
    </row>
    <row r="729" spans="1:32">
      <c r="A729" s="5" t="str">
        <f>VLOOKUP(F729,[1]仓库信息!C:H,6,FALSE)</f>
        <v>嘉定</v>
      </c>
      <c r="B729" s="6">
        <v>43756</v>
      </c>
      <c r="C729" s="4" t="s">
        <v>1401</v>
      </c>
      <c r="D729" s="4" t="s">
        <v>400</v>
      </c>
      <c r="E729" s="4" t="s">
        <v>1402</v>
      </c>
      <c r="F729" s="4" t="s">
        <v>586</v>
      </c>
      <c r="G729" s="4" t="s">
        <v>1403</v>
      </c>
      <c r="H729" s="4" t="s">
        <v>1404</v>
      </c>
      <c r="I729" s="4" t="s">
        <v>589</v>
      </c>
      <c r="J729" s="4" t="s">
        <v>590</v>
      </c>
      <c r="K729" s="4" t="s">
        <v>1085</v>
      </c>
      <c r="L729" s="4" t="s">
        <v>1183</v>
      </c>
      <c r="M729" s="4" t="s">
        <v>690</v>
      </c>
      <c r="N729" s="4" t="s">
        <v>1032</v>
      </c>
      <c r="O729" s="4" t="s">
        <v>1405</v>
      </c>
      <c r="P729" s="4" t="s">
        <v>690</v>
      </c>
      <c r="Q729" s="4" t="s">
        <v>596</v>
      </c>
      <c r="R729" s="8">
        <v>1</v>
      </c>
      <c r="S729" s="4" t="s">
        <v>596</v>
      </c>
      <c r="T729" s="4" t="s">
        <v>596</v>
      </c>
      <c r="U729" s="4" t="s">
        <v>596</v>
      </c>
      <c r="V729" s="4" t="s">
        <v>596</v>
      </c>
      <c r="W729" s="4" t="s">
        <v>596</v>
      </c>
      <c r="X729" s="4" t="s">
        <v>596</v>
      </c>
      <c r="Y729" s="4" t="s">
        <v>596</v>
      </c>
      <c r="Z729" s="4" t="s">
        <v>596</v>
      </c>
      <c r="AA729" s="4" t="s">
        <v>596</v>
      </c>
      <c r="AB729" s="4" t="s">
        <v>596</v>
      </c>
      <c r="AC729" s="4" t="s">
        <v>596</v>
      </c>
      <c r="AD729" s="4" t="s">
        <v>596</v>
      </c>
      <c r="AE729" s="4" t="s">
        <v>596</v>
      </c>
      <c r="AF729" s="4" t="s">
        <v>596</v>
      </c>
    </row>
    <row r="730" spans="1:32">
      <c r="A730" s="5" t="str">
        <f>VLOOKUP(F730,[1]仓库信息!C:H,6,FALSE)</f>
        <v>广州</v>
      </c>
      <c r="B730" s="6">
        <v>43756</v>
      </c>
      <c r="C730" s="4" t="s">
        <v>1401</v>
      </c>
      <c r="D730" s="4" t="s">
        <v>400</v>
      </c>
      <c r="E730" s="4" t="s">
        <v>1402</v>
      </c>
      <c r="F730" s="4" t="s">
        <v>597</v>
      </c>
      <c r="G730" s="4" t="s">
        <v>1403</v>
      </c>
      <c r="H730" s="4" t="s">
        <v>1404</v>
      </c>
      <c r="I730" s="4" t="s">
        <v>598</v>
      </c>
      <c r="J730" s="4" t="s">
        <v>590</v>
      </c>
      <c r="K730" s="4" t="s">
        <v>966</v>
      </c>
      <c r="L730" s="4" t="s">
        <v>1406</v>
      </c>
      <c r="M730" s="4" t="s">
        <v>685</v>
      </c>
      <c r="N730" s="4" t="s">
        <v>1279</v>
      </c>
      <c r="O730" s="4" t="s">
        <v>1407</v>
      </c>
      <c r="P730" s="4" t="s">
        <v>679</v>
      </c>
      <c r="Q730" s="4" t="s">
        <v>596</v>
      </c>
      <c r="R730" s="8">
        <v>8</v>
      </c>
      <c r="S730" s="4" t="s">
        <v>596</v>
      </c>
      <c r="T730" s="4" t="s">
        <v>596</v>
      </c>
      <c r="U730" s="4" t="s">
        <v>596</v>
      </c>
      <c r="V730" s="4" t="s">
        <v>596</v>
      </c>
      <c r="W730" s="4" t="s">
        <v>800</v>
      </c>
      <c r="X730" s="4" t="s">
        <v>596</v>
      </c>
      <c r="Y730" s="4" t="s">
        <v>596</v>
      </c>
      <c r="Z730" s="4" t="s">
        <v>596</v>
      </c>
      <c r="AA730" s="4" t="s">
        <v>646</v>
      </c>
      <c r="AB730" s="4" t="s">
        <v>596</v>
      </c>
      <c r="AC730" s="4" t="s">
        <v>596</v>
      </c>
      <c r="AD730" s="4" t="s">
        <v>596</v>
      </c>
      <c r="AE730" s="4" t="s">
        <v>596</v>
      </c>
      <c r="AF730" s="4" t="s">
        <v>596</v>
      </c>
    </row>
    <row r="731" spans="1:32">
      <c r="A731" s="5" t="str">
        <f>VLOOKUP(F731,[1]仓库信息!C:H,6,FALSE)</f>
        <v>天津</v>
      </c>
      <c r="B731" s="6">
        <v>43756</v>
      </c>
      <c r="C731" s="4" t="s">
        <v>1401</v>
      </c>
      <c r="D731" s="4" t="s">
        <v>400</v>
      </c>
      <c r="E731" s="4" t="s">
        <v>1402</v>
      </c>
      <c r="F731" s="4" t="s">
        <v>663</v>
      </c>
      <c r="G731" s="4" t="s">
        <v>1403</v>
      </c>
      <c r="H731" s="4" t="s">
        <v>1404</v>
      </c>
      <c r="I731" s="4" t="s">
        <v>666</v>
      </c>
      <c r="J731" s="4" t="s">
        <v>590</v>
      </c>
      <c r="K731" s="4" t="s">
        <v>1084</v>
      </c>
      <c r="L731" s="4" t="s">
        <v>1408</v>
      </c>
      <c r="M731" s="4" t="s">
        <v>638</v>
      </c>
      <c r="N731" s="4" t="s">
        <v>964</v>
      </c>
      <c r="O731" s="4" t="s">
        <v>966</v>
      </c>
      <c r="P731" s="4" t="s">
        <v>638</v>
      </c>
      <c r="Q731" s="4" t="s">
        <v>596</v>
      </c>
      <c r="R731" s="8">
        <v>10</v>
      </c>
      <c r="S731" s="4" t="s">
        <v>596</v>
      </c>
      <c r="T731" s="4" t="s">
        <v>596</v>
      </c>
      <c r="U731" s="4" t="s">
        <v>596</v>
      </c>
      <c r="V731" s="4" t="s">
        <v>596</v>
      </c>
      <c r="W731" s="4" t="s">
        <v>706</v>
      </c>
      <c r="X731" s="4" t="s">
        <v>596</v>
      </c>
      <c r="Y731" s="4" t="s">
        <v>596</v>
      </c>
      <c r="Z731" s="4" t="s">
        <v>596</v>
      </c>
      <c r="AA731" s="4" t="s">
        <v>596</v>
      </c>
      <c r="AB731" s="4" t="s">
        <v>596</v>
      </c>
      <c r="AC731" s="4" t="s">
        <v>596</v>
      </c>
      <c r="AD731" s="4" t="s">
        <v>596</v>
      </c>
      <c r="AE731" s="4" t="s">
        <v>596</v>
      </c>
      <c r="AF731" s="4" t="s">
        <v>596</v>
      </c>
    </row>
    <row r="732" spans="1:32">
      <c r="A732" s="5" t="str">
        <f>VLOOKUP(F732,[1]仓库信息!C:H,6,FALSE)</f>
        <v>郑州</v>
      </c>
      <c r="B732" s="6">
        <v>43756</v>
      </c>
      <c r="C732" s="4" t="s">
        <v>1401</v>
      </c>
      <c r="D732" s="4" t="s">
        <v>400</v>
      </c>
      <c r="E732" s="4" t="s">
        <v>1402</v>
      </c>
      <c r="F732" s="4" t="s">
        <v>676</v>
      </c>
      <c r="G732" s="4" t="s">
        <v>1403</v>
      </c>
      <c r="H732" s="4" t="s">
        <v>1404</v>
      </c>
      <c r="I732" s="4" t="s">
        <v>677</v>
      </c>
      <c r="J732" s="4" t="s">
        <v>590</v>
      </c>
      <c r="K732" s="4" t="s">
        <v>998</v>
      </c>
      <c r="L732" s="4" t="s">
        <v>998</v>
      </c>
      <c r="M732" s="4" t="s">
        <v>596</v>
      </c>
      <c r="N732" s="4" t="s">
        <v>1001</v>
      </c>
      <c r="O732" s="4" t="s">
        <v>1001</v>
      </c>
      <c r="P732" s="4" t="s">
        <v>596</v>
      </c>
      <c r="Q732" s="4" t="s">
        <v>596</v>
      </c>
      <c r="R732" s="8">
        <v>8</v>
      </c>
      <c r="S732" s="4" t="s">
        <v>596</v>
      </c>
      <c r="T732" s="4" t="s">
        <v>596</v>
      </c>
      <c r="U732" s="4" t="s">
        <v>596</v>
      </c>
      <c r="V732" s="4" t="s">
        <v>596</v>
      </c>
      <c r="W732" s="4" t="s">
        <v>596</v>
      </c>
      <c r="X732" s="4" t="s">
        <v>596</v>
      </c>
      <c r="Y732" s="4" t="s">
        <v>596</v>
      </c>
      <c r="Z732" s="4" t="s">
        <v>596</v>
      </c>
      <c r="AA732" s="4" t="s">
        <v>596</v>
      </c>
      <c r="AB732" s="4" t="s">
        <v>596</v>
      </c>
      <c r="AC732" s="4" t="s">
        <v>596</v>
      </c>
      <c r="AD732" s="4" t="s">
        <v>596</v>
      </c>
      <c r="AE732" s="4" t="s">
        <v>596</v>
      </c>
      <c r="AF732" s="4" t="s">
        <v>596</v>
      </c>
    </row>
    <row r="733" spans="1:32">
      <c r="A733" s="5" t="str">
        <f>VLOOKUP(F733,[1]仓库信息!C:H,6,FALSE)</f>
        <v>重庆</v>
      </c>
      <c r="B733" s="6">
        <v>43756</v>
      </c>
      <c r="C733" s="4" t="s">
        <v>1401</v>
      </c>
      <c r="D733" s="4" t="s">
        <v>400</v>
      </c>
      <c r="E733" s="4" t="s">
        <v>1402</v>
      </c>
      <c r="F733" s="4" t="s">
        <v>765</v>
      </c>
      <c r="G733" s="4" t="s">
        <v>1403</v>
      </c>
      <c r="H733" s="4" t="s">
        <v>1404</v>
      </c>
      <c r="I733" s="4" t="s">
        <v>768</v>
      </c>
      <c r="J733" s="4" t="s">
        <v>590</v>
      </c>
      <c r="K733" s="4" t="s">
        <v>809</v>
      </c>
      <c r="L733" s="4" t="s">
        <v>724</v>
      </c>
      <c r="M733" s="4" t="s">
        <v>638</v>
      </c>
      <c r="N733" s="4" t="s">
        <v>725</v>
      </c>
      <c r="O733" s="4" t="s">
        <v>727</v>
      </c>
      <c r="P733" s="4" t="s">
        <v>638</v>
      </c>
      <c r="Q733" s="4" t="s">
        <v>596</v>
      </c>
      <c r="R733" s="8">
        <v>3</v>
      </c>
      <c r="S733" s="4" t="s">
        <v>596</v>
      </c>
      <c r="T733" s="4" t="s">
        <v>596</v>
      </c>
      <c r="U733" s="4" t="s">
        <v>596</v>
      </c>
      <c r="V733" s="4" t="s">
        <v>596</v>
      </c>
      <c r="W733" s="4" t="s">
        <v>596</v>
      </c>
      <c r="X733" s="4" t="s">
        <v>596</v>
      </c>
      <c r="Y733" s="4" t="s">
        <v>596</v>
      </c>
      <c r="Z733" s="4" t="s">
        <v>596</v>
      </c>
      <c r="AA733" s="4" t="s">
        <v>596</v>
      </c>
      <c r="AB733" s="4" t="s">
        <v>596</v>
      </c>
      <c r="AC733" s="4" t="s">
        <v>596</v>
      </c>
      <c r="AD733" s="4" t="s">
        <v>596</v>
      </c>
      <c r="AE733" s="4" t="s">
        <v>596</v>
      </c>
      <c r="AF733" s="4" t="s">
        <v>596</v>
      </c>
    </row>
    <row r="734" spans="1:32">
      <c r="A734" s="5" t="str">
        <f>VLOOKUP(F734,[1]仓库信息!C:H,6,FALSE)</f>
        <v>长沙</v>
      </c>
      <c r="B734" s="6">
        <v>43756</v>
      </c>
      <c r="C734" s="4" t="s">
        <v>1401</v>
      </c>
      <c r="D734" s="4" t="s">
        <v>400</v>
      </c>
      <c r="E734" s="4" t="s">
        <v>1402</v>
      </c>
      <c r="F734" s="4" t="s">
        <v>606</v>
      </c>
      <c r="G734" s="4" t="s">
        <v>1403</v>
      </c>
      <c r="H734" s="4" t="s">
        <v>1404</v>
      </c>
      <c r="I734" s="4" t="s">
        <v>607</v>
      </c>
      <c r="J734" s="4" t="s">
        <v>590</v>
      </c>
      <c r="K734" s="4" t="s">
        <v>1113</v>
      </c>
      <c r="L734" s="4" t="s">
        <v>1113</v>
      </c>
      <c r="M734" s="4" t="s">
        <v>596</v>
      </c>
      <c r="N734" s="4" t="s">
        <v>1181</v>
      </c>
      <c r="O734" s="4" t="s">
        <v>1181</v>
      </c>
      <c r="P734" s="4" t="s">
        <v>596</v>
      </c>
      <c r="Q734" s="4" t="s">
        <v>596</v>
      </c>
      <c r="R734" s="8">
        <v>5</v>
      </c>
      <c r="S734" s="4" t="s">
        <v>596</v>
      </c>
      <c r="T734" s="4" t="s">
        <v>596</v>
      </c>
      <c r="U734" s="4" t="s">
        <v>596</v>
      </c>
      <c r="V734" s="4" t="s">
        <v>596</v>
      </c>
      <c r="W734" s="4" t="s">
        <v>596</v>
      </c>
      <c r="X734" s="4" t="s">
        <v>596</v>
      </c>
      <c r="Y734" s="4" t="s">
        <v>596</v>
      </c>
      <c r="Z734" s="4" t="s">
        <v>596</v>
      </c>
      <c r="AA734" s="4" t="s">
        <v>596</v>
      </c>
      <c r="AB734" s="4" t="s">
        <v>596</v>
      </c>
      <c r="AC734" s="4" t="s">
        <v>596</v>
      </c>
      <c r="AD734" s="4" t="s">
        <v>596</v>
      </c>
      <c r="AE734" s="4" t="s">
        <v>596</v>
      </c>
      <c r="AF734" s="4" t="s">
        <v>596</v>
      </c>
    </row>
    <row r="735" spans="1:32">
      <c r="A735" s="5" t="str">
        <f>VLOOKUP(F735,[1]仓库信息!C:H,6,FALSE)</f>
        <v>成都2</v>
      </c>
      <c r="B735" s="6">
        <v>43756</v>
      </c>
      <c r="C735" s="4" t="s">
        <v>1401</v>
      </c>
      <c r="D735" s="4" t="s">
        <v>400</v>
      </c>
      <c r="E735" s="4" t="s">
        <v>1402</v>
      </c>
      <c r="F735" s="4" t="s">
        <v>610</v>
      </c>
      <c r="G735" s="4" t="s">
        <v>1403</v>
      </c>
      <c r="H735" s="4" t="s">
        <v>1404</v>
      </c>
      <c r="I735" s="4" t="s">
        <v>611</v>
      </c>
      <c r="J735" s="4" t="s">
        <v>590</v>
      </c>
      <c r="K735" s="4" t="s">
        <v>1030</v>
      </c>
      <c r="L735" s="4" t="s">
        <v>1030</v>
      </c>
      <c r="M735" s="4" t="s">
        <v>596</v>
      </c>
      <c r="N735" s="4" t="s">
        <v>1409</v>
      </c>
      <c r="O735" s="4" t="s">
        <v>1409</v>
      </c>
      <c r="P735" s="4" t="s">
        <v>596</v>
      </c>
      <c r="Q735" s="4" t="s">
        <v>596</v>
      </c>
      <c r="R735" s="8">
        <v>7</v>
      </c>
      <c r="S735" s="4" t="s">
        <v>596</v>
      </c>
      <c r="T735" s="4" t="s">
        <v>596</v>
      </c>
      <c r="U735" s="4" t="s">
        <v>596</v>
      </c>
      <c r="V735" s="4" t="s">
        <v>596</v>
      </c>
      <c r="W735" s="4" t="s">
        <v>601</v>
      </c>
      <c r="X735" s="4" t="s">
        <v>596</v>
      </c>
      <c r="Y735" s="4" t="s">
        <v>596</v>
      </c>
      <c r="Z735" s="4" t="s">
        <v>596</v>
      </c>
      <c r="AA735" s="4" t="s">
        <v>596</v>
      </c>
      <c r="AB735" s="4" t="s">
        <v>596</v>
      </c>
      <c r="AC735" s="4" t="s">
        <v>596</v>
      </c>
      <c r="AD735" s="4" t="s">
        <v>596</v>
      </c>
      <c r="AE735" s="4" t="s">
        <v>596</v>
      </c>
      <c r="AF735" s="4" t="s">
        <v>596</v>
      </c>
    </row>
    <row r="736" spans="1:32">
      <c r="A736" s="5" t="str">
        <f>VLOOKUP(F736,[1]仓库信息!C:H,6,FALSE)</f>
        <v>合肥</v>
      </c>
      <c r="B736" s="6">
        <v>43756</v>
      </c>
      <c r="C736" s="4" t="s">
        <v>1401</v>
      </c>
      <c r="D736" s="4" t="s">
        <v>400</v>
      </c>
      <c r="E736" s="4" t="s">
        <v>1402</v>
      </c>
      <c r="F736" s="4" t="s">
        <v>700</v>
      </c>
      <c r="G736" s="4" t="s">
        <v>1403</v>
      </c>
      <c r="H736" s="4" t="s">
        <v>1404</v>
      </c>
      <c r="I736" s="4" t="s">
        <v>701</v>
      </c>
      <c r="J736" s="4" t="s">
        <v>590</v>
      </c>
      <c r="K736" s="4" t="s">
        <v>1129</v>
      </c>
      <c r="L736" s="4" t="s">
        <v>1129</v>
      </c>
      <c r="M736" s="4" t="s">
        <v>596</v>
      </c>
      <c r="N736" s="4" t="s">
        <v>1115</v>
      </c>
      <c r="O736" s="4" t="s">
        <v>1115</v>
      </c>
      <c r="P736" s="4" t="s">
        <v>596</v>
      </c>
      <c r="Q736" s="4" t="s">
        <v>596</v>
      </c>
      <c r="R736" s="8">
        <v>2</v>
      </c>
      <c r="S736" s="4" t="s">
        <v>596</v>
      </c>
      <c r="T736" s="4" t="s">
        <v>596</v>
      </c>
      <c r="U736" s="4" t="s">
        <v>596</v>
      </c>
      <c r="V736" s="4" t="s">
        <v>596</v>
      </c>
      <c r="W736" s="4" t="s">
        <v>596</v>
      </c>
      <c r="X736" s="4" t="s">
        <v>596</v>
      </c>
      <c r="Y736" s="4" t="s">
        <v>596</v>
      </c>
      <c r="Z736" s="4" t="s">
        <v>596</v>
      </c>
      <c r="AA736" s="4" t="s">
        <v>596</v>
      </c>
      <c r="AB736" s="4" t="s">
        <v>596</v>
      </c>
      <c r="AC736" s="4" t="s">
        <v>596</v>
      </c>
      <c r="AD736" s="4" t="s">
        <v>596</v>
      </c>
      <c r="AE736" s="4" t="s">
        <v>596</v>
      </c>
      <c r="AF736" s="4" t="s">
        <v>596</v>
      </c>
    </row>
    <row r="737" spans="1:32">
      <c r="A737" s="5" t="str">
        <f>VLOOKUP(F737,[1]仓库信息!C:H,6,FALSE)</f>
        <v>杭州</v>
      </c>
      <c r="B737" s="6">
        <v>43756</v>
      </c>
      <c r="C737" s="4" t="s">
        <v>1401</v>
      </c>
      <c r="D737" s="4" t="s">
        <v>400</v>
      </c>
      <c r="E737" s="4" t="s">
        <v>1402</v>
      </c>
      <c r="F737" s="4" t="s">
        <v>614</v>
      </c>
      <c r="G737" s="4" t="s">
        <v>1403</v>
      </c>
      <c r="H737" s="4" t="s">
        <v>1404</v>
      </c>
      <c r="I737" s="4" t="s">
        <v>615</v>
      </c>
      <c r="J737" s="4" t="s">
        <v>590</v>
      </c>
      <c r="K737" s="4" t="s">
        <v>1184</v>
      </c>
      <c r="L737" s="4" t="s">
        <v>968</v>
      </c>
      <c r="M737" s="4" t="s">
        <v>604</v>
      </c>
      <c r="N737" s="4" t="s">
        <v>1279</v>
      </c>
      <c r="O737" s="4" t="s">
        <v>1360</v>
      </c>
      <c r="P737" s="4" t="s">
        <v>604</v>
      </c>
      <c r="Q737" s="4" t="s">
        <v>596</v>
      </c>
      <c r="R737" s="8">
        <v>7</v>
      </c>
      <c r="S737" s="4" t="s">
        <v>596</v>
      </c>
      <c r="T737" s="4" t="s">
        <v>596</v>
      </c>
      <c r="U737" s="4" t="s">
        <v>596</v>
      </c>
      <c r="V737" s="4" t="s">
        <v>596</v>
      </c>
      <c r="W737" s="4" t="s">
        <v>596</v>
      </c>
      <c r="X737" s="4" t="s">
        <v>596</v>
      </c>
      <c r="Y737" s="4" t="s">
        <v>596</v>
      </c>
      <c r="Z737" s="4" t="s">
        <v>596</v>
      </c>
      <c r="AA737" s="4" t="s">
        <v>596</v>
      </c>
      <c r="AB737" s="4" t="s">
        <v>596</v>
      </c>
      <c r="AC737" s="4" t="s">
        <v>596</v>
      </c>
      <c r="AD737" s="4" t="s">
        <v>596</v>
      </c>
      <c r="AE737" s="4" t="s">
        <v>596</v>
      </c>
      <c r="AF737" s="4" t="s">
        <v>596</v>
      </c>
    </row>
    <row r="738" spans="1:32">
      <c r="A738" s="5" t="str">
        <f>VLOOKUP(F738,[1]仓库信息!C:H,6,FALSE)</f>
        <v>惠州</v>
      </c>
      <c r="B738" s="6">
        <v>43756</v>
      </c>
      <c r="C738" s="4" t="s">
        <v>1401</v>
      </c>
      <c r="D738" s="4" t="s">
        <v>400</v>
      </c>
      <c r="E738" s="4" t="s">
        <v>1402</v>
      </c>
      <c r="F738" s="4" t="s">
        <v>618</v>
      </c>
      <c r="G738" s="4" t="s">
        <v>1403</v>
      </c>
      <c r="H738" s="4" t="s">
        <v>1404</v>
      </c>
      <c r="I738" s="4" t="s">
        <v>619</v>
      </c>
      <c r="J738" s="4" t="s">
        <v>590</v>
      </c>
      <c r="K738" s="4" t="s">
        <v>1410</v>
      </c>
      <c r="L738" s="4" t="s">
        <v>1411</v>
      </c>
      <c r="M738" s="4" t="s">
        <v>713</v>
      </c>
      <c r="N738" s="4" t="s">
        <v>966</v>
      </c>
      <c r="O738" s="4" t="s">
        <v>1182</v>
      </c>
      <c r="P738" s="4" t="s">
        <v>713</v>
      </c>
      <c r="Q738" s="4" t="s">
        <v>596</v>
      </c>
      <c r="R738" s="8">
        <v>9</v>
      </c>
      <c r="S738" s="4" t="s">
        <v>596</v>
      </c>
      <c r="T738" s="4" t="s">
        <v>596</v>
      </c>
      <c r="U738" s="4" t="s">
        <v>596</v>
      </c>
      <c r="V738" s="4" t="s">
        <v>596</v>
      </c>
      <c r="W738" s="4" t="s">
        <v>596</v>
      </c>
      <c r="X738" s="4" t="s">
        <v>596</v>
      </c>
      <c r="Y738" s="4" t="s">
        <v>596</v>
      </c>
      <c r="Z738" s="4" t="s">
        <v>596</v>
      </c>
      <c r="AA738" s="4" t="s">
        <v>596</v>
      </c>
      <c r="AB738" s="4" t="s">
        <v>596</v>
      </c>
      <c r="AC738" s="4" t="s">
        <v>596</v>
      </c>
      <c r="AD738" s="4" t="s">
        <v>596</v>
      </c>
      <c r="AE738" s="4" t="s">
        <v>596</v>
      </c>
      <c r="AF738" s="4" t="s">
        <v>596</v>
      </c>
    </row>
    <row r="739" spans="1:32">
      <c r="A739" s="5" t="str">
        <f>VLOOKUP(F739,[1]仓库信息!C:H,6,FALSE)</f>
        <v>江门</v>
      </c>
      <c r="B739" s="6">
        <v>43756</v>
      </c>
      <c r="C739" s="4" t="s">
        <v>1401</v>
      </c>
      <c r="D739" s="4" t="s">
        <v>400</v>
      </c>
      <c r="E739" s="4" t="s">
        <v>1402</v>
      </c>
      <c r="F739" s="4" t="s">
        <v>624</v>
      </c>
      <c r="G739" s="4" t="s">
        <v>1403</v>
      </c>
      <c r="H739" s="4" t="s">
        <v>1404</v>
      </c>
      <c r="I739" s="4" t="s">
        <v>625</v>
      </c>
      <c r="J739" s="4" t="s">
        <v>590</v>
      </c>
      <c r="K739" s="4" t="s">
        <v>963</v>
      </c>
      <c r="L739" s="4" t="s">
        <v>963</v>
      </c>
      <c r="M739" s="4" t="s">
        <v>596</v>
      </c>
      <c r="N739" s="4" t="s">
        <v>1411</v>
      </c>
      <c r="O739" s="4" t="s">
        <v>1411</v>
      </c>
      <c r="P739" s="4" t="s">
        <v>596</v>
      </c>
      <c r="Q739" s="4" t="s">
        <v>596</v>
      </c>
      <c r="R739" s="8">
        <v>5</v>
      </c>
      <c r="S739" s="4" t="s">
        <v>596</v>
      </c>
      <c r="T739" s="4" t="s">
        <v>596</v>
      </c>
      <c r="U739" s="4" t="s">
        <v>596</v>
      </c>
      <c r="V739" s="4" t="s">
        <v>596</v>
      </c>
      <c r="W739" s="4" t="s">
        <v>621</v>
      </c>
      <c r="X739" s="4" t="s">
        <v>596</v>
      </c>
      <c r="Y739" s="4" t="s">
        <v>596</v>
      </c>
      <c r="Z739" s="4" t="s">
        <v>596</v>
      </c>
      <c r="AA739" s="4" t="s">
        <v>596</v>
      </c>
      <c r="AB739" s="4" t="s">
        <v>596</v>
      </c>
      <c r="AC739" s="4" t="s">
        <v>596</v>
      </c>
      <c r="AD739" s="4" t="s">
        <v>596</v>
      </c>
      <c r="AE739" s="4" t="s">
        <v>596</v>
      </c>
      <c r="AF739" s="4" t="s">
        <v>596</v>
      </c>
    </row>
    <row r="740" spans="1:32">
      <c r="A740" s="5" t="str">
        <f>VLOOKUP(F740,[1]仓库信息!C:H,6,FALSE)</f>
        <v>泉州</v>
      </c>
      <c r="B740" s="6">
        <v>43756</v>
      </c>
      <c r="C740" s="4" t="s">
        <v>1401</v>
      </c>
      <c r="D740" s="4" t="s">
        <v>400</v>
      </c>
      <c r="E740" s="4" t="s">
        <v>1402</v>
      </c>
      <c r="F740" s="4" t="s">
        <v>628</v>
      </c>
      <c r="G740" s="4" t="s">
        <v>1403</v>
      </c>
      <c r="H740" s="4" t="s">
        <v>1404</v>
      </c>
      <c r="I740" s="4" t="s">
        <v>629</v>
      </c>
      <c r="J740" s="4" t="s">
        <v>590</v>
      </c>
      <c r="K740" s="4" t="s">
        <v>1412</v>
      </c>
      <c r="L740" s="4" t="s">
        <v>1413</v>
      </c>
      <c r="M740" s="4" t="s">
        <v>679</v>
      </c>
      <c r="N740" s="4" t="s">
        <v>1414</v>
      </c>
      <c r="O740" s="4" t="s">
        <v>1415</v>
      </c>
      <c r="P740" s="4" t="s">
        <v>679</v>
      </c>
      <c r="Q740" s="4" t="s">
        <v>596</v>
      </c>
      <c r="R740" s="8">
        <v>10</v>
      </c>
      <c r="S740" s="4" t="s">
        <v>596</v>
      </c>
      <c r="T740" s="4" t="s">
        <v>596</v>
      </c>
      <c r="U740" s="4" t="s">
        <v>596</v>
      </c>
      <c r="V740" s="4" t="s">
        <v>596</v>
      </c>
      <c r="W740" s="4" t="s">
        <v>596</v>
      </c>
      <c r="X740" s="4" t="s">
        <v>596</v>
      </c>
      <c r="Y740" s="4" t="s">
        <v>596</v>
      </c>
      <c r="Z740" s="4" t="s">
        <v>596</v>
      </c>
      <c r="AA740" s="4" t="s">
        <v>596</v>
      </c>
      <c r="AB740" s="4" t="s">
        <v>596</v>
      </c>
      <c r="AC740" s="4" t="s">
        <v>596</v>
      </c>
      <c r="AD740" s="4" t="s">
        <v>596</v>
      </c>
      <c r="AE740" s="4" t="s">
        <v>596</v>
      </c>
      <c r="AF740" s="4" t="s">
        <v>596</v>
      </c>
    </row>
    <row r="741" spans="1:32">
      <c r="A741" s="5" t="str">
        <f>VLOOKUP(F741,[1]仓库信息!C:H,6,FALSE)</f>
        <v>南昌</v>
      </c>
      <c r="B741" s="6">
        <v>43756</v>
      </c>
      <c r="C741" s="4" t="s">
        <v>1401</v>
      </c>
      <c r="D741" s="4" t="s">
        <v>400</v>
      </c>
      <c r="E741" s="4" t="s">
        <v>1402</v>
      </c>
      <c r="F741" s="4" t="s">
        <v>649</v>
      </c>
      <c r="G741" s="4" t="s">
        <v>1403</v>
      </c>
      <c r="H741" s="4" t="s">
        <v>1404</v>
      </c>
      <c r="I741" s="4" t="s">
        <v>650</v>
      </c>
      <c r="J741" s="4" t="s">
        <v>590</v>
      </c>
      <c r="K741" s="4" t="s">
        <v>1226</v>
      </c>
      <c r="L741" s="4" t="s">
        <v>1356</v>
      </c>
      <c r="M741" s="4" t="s">
        <v>638</v>
      </c>
      <c r="N741" s="4" t="s">
        <v>1118</v>
      </c>
      <c r="O741" s="4" t="s">
        <v>1195</v>
      </c>
      <c r="P741" s="4" t="s">
        <v>638</v>
      </c>
      <c r="Q741" s="4" t="s">
        <v>596</v>
      </c>
      <c r="R741" s="8">
        <v>6</v>
      </c>
      <c r="S741" s="4" t="s">
        <v>596</v>
      </c>
      <c r="T741" s="4" t="s">
        <v>596</v>
      </c>
      <c r="U741" s="4" t="s">
        <v>596</v>
      </c>
      <c r="V741" s="4" t="s">
        <v>596</v>
      </c>
      <c r="W741" s="4" t="s">
        <v>596</v>
      </c>
      <c r="X741" s="4" t="s">
        <v>800</v>
      </c>
      <c r="Y741" s="4" t="s">
        <v>596</v>
      </c>
      <c r="Z741" s="4" t="s">
        <v>596</v>
      </c>
      <c r="AA741" s="4" t="s">
        <v>596</v>
      </c>
      <c r="AB741" s="4" t="s">
        <v>596</v>
      </c>
      <c r="AC741" s="4" t="s">
        <v>596</v>
      </c>
      <c r="AD741" s="4" t="s">
        <v>596</v>
      </c>
      <c r="AE741" s="4" t="s">
        <v>596</v>
      </c>
      <c r="AF741" s="4" t="s">
        <v>596</v>
      </c>
    </row>
    <row r="742" spans="1:32">
      <c r="A742" s="5" t="str">
        <f>VLOOKUP(F742,[1]仓库信息!C:H,6,FALSE)</f>
        <v>贵阳</v>
      </c>
      <c r="B742" s="6">
        <v>43756</v>
      </c>
      <c r="C742" s="4" t="s">
        <v>1401</v>
      </c>
      <c r="D742" s="4" t="s">
        <v>400</v>
      </c>
      <c r="E742" s="4" t="s">
        <v>1402</v>
      </c>
      <c r="F742" s="4" t="s">
        <v>680</v>
      </c>
      <c r="G742" s="4" t="s">
        <v>1403</v>
      </c>
      <c r="H742" s="4" t="s">
        <v>1404</v>
      </c>
      <c r="I742" s="4" t="s">
        <v>681</v>
      </c>
      <c r="J742" s="4" t="s">
        <v>590</v>
      </c>
      <c r="K742" s="4" t="s">
        <v>1149</v>
      </c>
      <c r="L742" s="4" t="s">
        <v>1149</v>
      </c>
      <c r="M742" s="4" t="s">
        <v>596</v>
      </c>
      <c r="N742" s="4" t="s">
        <v>839</v>
      </c>
      <c r="O742" s="4" t="s">
        <v>839</v>
      </c>
      <c r="P742" s="4" t="s">
        <v>596</v>
      </c>
      <c r="Q742" s="4" t="s">
        <v>596</v>
      </c>
      <c r="R742" s="8">
        <v>3</v>
      </c>
      <c r="S742" s="4" t="s">
        <v>596</v>
      </c>
      <c r="T742" s="4" t="s">
        <v>596</v>
      </c>
      <c r="U742" s="4" t="s">
        <v>596</v>
      </c>
      <c r="V742" s="4" t="s">
        <v>596</v>
      </c>
      <c r="W742" s="4" t="s">
        <v>596</v>
      </c>
      <c r="X742" s="4" t="s">
        <v>596</v>
      </c>
      <c r="Y742" s="4" t="s">
        <v>596</v>
      </c>
      <c r="Z742" s="4" t="s">
        <v>596</v>
      </c>
      <c r="AA742" s="4" t="s">
        <v>596</v>
      </c>
      <c r="AB742" s="4" t="s">
        <v>596</v>
      </c>
      <c r="AC742" s="4" t="s">
        <v>596</v>
      </c>
      <c r="AD742" s="4" t="s">
        <v>596</v>
      </c>
      <c r="AE742" s="4" t="s">
        <v>596</v>
      </c>
      <c r="AF742" s="4" t="s">
        <v>596</v>
      </c>
    </row>
    <row r="743" spans="1:32">
      <c r="A743" s="5" t="str">
        <f>VLOOKUP(F743,[1]仓库信息!C:H,6,FALSE)</f>
        <v>南京</v>
      </c>
      <c r="B743" s="6">
        <v>43756</v>
      </c>
      <c r="C743" s="4" t="s">
        <v>1401</v>
      </c>
      <c r="D743" s="4" t="s">
        <v>400</v>
      </c>
      <c r="E743" s="4" t="s">
        <v>1402</v>
      </c>
      <c r="F743" s="4" t="s">
        <v>683</v>
      </c>
      <c r="G743" s="4" t="s">
        <v>1403</v>
      </c>
      <c r="H743" s="4" t="s">
        <v>1404</v>
      </c>
      <c r="I743" s="4" t="s">
        <v>684</v>
      </c>
      <c r="J743" s="4" t="s">
        <v>590</v>
      </c>
      <c r="K743" s="4" t="s">
        <v>1416</v>
      </c>
      <c r="L743" s="4" t="s">
        <v>1416</v>
      </c>
      <c r="M743" s="4" t="s">
        <v>596</v>
      </c>
      <c r="N743" s="4" t="s">
        <v>1417</v>
      </c>
      <c r="O743" s="4" t="s">
        <v>1417</v>
      </c>
      <c r="P743" s="4" t="s">
        <v>596</v>
      </c>
      <c r="Q743" s="4" t="s">
        <v>596</v>
      </c>
      <c r="R743" s="8">
        <v>4</v>
      </c>
      <c r="S743" s="4" t="s">
        <v>596</v>
      </c>
      <c r="T743" s="4" t="s">
        <v>596</v>
      </c>
      <c r="U743" s="4" t="s">
        <v>596</v>
      </c>
      <c r="V743" s="4" t="s">
        <v>596</v>
      </c>
      <c r="W743" s="4" t="s">
        <v>596</v>
      </c>
      <c r="X743" s="4" t="s">
        <v>596</v>
      </c>
      <c r="Y743" s="4" t="s">
        <v>596</v>
      </c>
      <c r="Z743" s="4" t="s">
        <v>596</v>
      </c>
      <c r="AA743" s="4" t="s">
        <v>596</v>
      </c>
      <c r="AB743" s="4" t="s">
        <v>596</v>
      </c>
      <c r="AC743" s="4" t="s">
        <v>596</v>
      </c>
      <c r="AD743" s="4" t="s">
        <v>596</v>
      </c>
      <c r="AE743" s="4" t="s">
        <v>596</v>
      </c>
      <c r="AF743" s="4" t="s">
        <v>596</v>
      </c>
    </row>
    <row r="744" spans="1:32">
      <c r="A744" s="5" t="str">
        <f>VLOOKUP(F744,[1]仓库信息!C:H,6,FALSE)</f>
        <v>南宁</v>
      </c>
      <c r="B744" s="6">
        <v>43756</v>
      </c>
      <c r="C744" s="4" t="s">
        <v>1401</v>
      </c>
      <c r="D744" s="4" t="s">
        <v>400</v>
      </c>
      <c r="E744" s="4" t="s">
        <v>1402</v>
      </c>
      <c r="F744" s="4" t="s">
        <v>633</v>
      </c>
      <c r="G744" s="4" t="s">
        <v>1403</v>
      </c>
      <c r="H744" s="4" t="s">
        <v>1404</v>
      </c>
      <c r="I744" s="4" t="s">
        <v>634</v>
      </c>
      <c r="J744" s="4" t="s">
        <v>590</v>
      </c>
      <c r="K744" s="4" t="s">
        <v>1418</v>
      </c>
      <c r="L744" s="4" t="s">
        <v>1418</v>
      </c>
      <c r="M744" s="4" t="s">
        <v>596</v>
      </c>
      <c r="N744" s="4" t="s">
        <v>1029</v>
      </c>
      <c r="O744" s="4" t="s">
        <v>1029</v>
      </c>
      <c r="P744" s="4" t="s">
        <v>596</v>
      </c>
      <c r="Q744" s="4" t="s">
        <v>596</v>
      </c>
      <c r="R744" s="8">
        <v>6</v>
      </c>
      <c r="S744" s="4" t="s">
        <v>596</v>
      </c>
      <c r="T744" s="4" t="s">
        <v>596</v>
      </c>
      <c r="U744" s="4" t="s">
        <v>596</v>
      </c>
      <c r="V744" s="4" t="s">
        <v>596</v>
      </c>
      <c r="W744" s="4" t="s">
        <v>596</v>
      </c>
      <c r="X744" s="4" t="s">
        <v>596</v>
      </c>
      <c r="Y744" s="4" t="s">
        <v>596</v>
      </c>
      <c r="Z744" s="4" t="s">
        <v>596</v>
      </c>
      <c r="AA744" s="4" t="s">
        <v>596</v>
      </c>
      <c r="AB744" s="4" t="s">
        <v>596</v>
      </c>
      <c r="AC744" s="4" t="s">
        <v>596</v>
      </c>
      <c r="AD744" s="4" t="s">
        <v>596</v>
      </c>
      <c r="AE744" s="4" t="s">
        <v>596</v>
      </c>
      <c r="AF744" s="4" t="s">
        <v>596</v>
      </c>
    </row>
    <row r="745" spans="1:32">
      <c r="A745" s="5" t="str">
        <f>VLOOKUP(F745,[1]仓库信息!C:H,6,FALSE)</f>
        <v>沈阳</v>
      </c>
      <c r="B745" s="6">
        <v>43756</v>
      </c>
      <c r="C745" s="4" t="s">
        <v>1401</v>
      </c>
      <c r="D745" s="4" t="s">
        <v>400</v>
      </c>
      <c r="E745" s="4" t="s">
        <v>1402</v>
      </c>
      <c r="F745" s="4" t="s">
        <v>635</v>
      </c>
      <c r="G745" s="4" t="s">
        <v>1403</v>
      </c>
      <c r="H745" s="4" t="s">
        <v>1404</v>
      </c>
      <c r="I745" s="4" t="s">
        <v>636</v>
      </c>
      <c r="J745" s="4" t="s">
        <v>590</v>
      </c>
      <c r="K745" s="4" t="s">
        <v>1307</v>
      </c>
      <c r="L745" s="4" t="s">
        <v>1112</v>
      </c>
      <c r="M745" s="4" t="s">
        <v>682</v>
      </c>
      <c r="N745" s="4" t="s">
        <v>1208</v>
      </c>
      <c r="O745" s="4" t="s">
        <v>1291</v>
      </c>
      <c r="P745" s="4" t="s">
        <v>682</v>
      </c>
      <c r="Q745" s="4" t="s">
        <v>596</v>
      </c>
      <c r="R745" s="8">
        <v>5</v>
      </c>
      <c r="S745" s="4" t="s">
        <v>596</v>
      </c>
      <c r="T745" s="4" t="s">
        <v>596</v>
      </c>
      <c r="U745" s="4" t="s">
        <v>596</v>
      </c>
      <c r="V745" s="4" t="s">
        <v>596</v>
      </c>
      <c r="W745" s="4" t="s">
        <v>792</v>
      </c>
      <c r="X745" s="4" t="s">
        <v>596</v>
      </c>
      <c r="Y745" s="4" t="s">
        <v>596</v>
      </c>
      <c r="Z745" s="4" t="s">
        <v>596</v>
      </c>
      <c r="AA745" s="4" t="s">
        <v>596</v>
      </c>
      <c r="AB745" s="4" t="s">
        <v>596</v>
      </c>
      <c r="AC745" s="4" t="s">
        <v>596</v>
      </c>
      <c r="AD745" s="4" t="s">
        <v>596</v>
      </c>
      <c r="AE745" s="4" t="s">
        <v>596</v>
      </c>
      <c r="AF745" s="4" t="s">
        <v>596</v>
      </c>
    </row>
    <row r="746" spans="1:32">
      <c r="A746" s="5" t="str">
        <f>VLOOKUP(F746,[1]仓库信息!C:H,6,FALSE)</f>
        <v>北京</v>
      </c>
      <c r="B746" s="6">
        <v>43756</v>
      </c>
      <c r="C746" s="4" t="s">
        <v>1401</v>
      </c>
      <c r="D746" s="4" t="s">
        <v>400</v>
      </c>
      <c r="E746" s="4" t="s">
        <v>1402</v>
      </c>
      <c r="F746" s="4" t="s">
        <v>656</v>
      </c>
      <c r="G746" s="4" t="s">
        <v>1403</v>
      </c>
      <c r="H746" s="4" t="s">
        <v>1404</v>
      </c>
      <c r="I746" s="4" t="s">
        <v>657</v>
      </c>
      <c r="J746" s="4" t="s">
        <v>590</v>
      </c>
      <c r="K746" s="4" t="s">
        <v>859</v>
      </c>
      <c r="L746" s="4" t="s">
        <v>1122</v>
      </c>
      <c r="M746" s="4" t="s">
        <v>604</v>
      </c>
      <c r="N746" s="4" t="s">
        <v>1148</v>
      </c>
      <c r="O746" s="4" t="s">
        <v>1139</v>
      </c>
      <c r="P746" s="4" t="s">
        <v>604</v>
      </c>
      <c r="Q746" s="4" t="s">
        <v>596</v>
      </c>
      <c r="R746" s="8">
        <v>8</v>
      </c>
      <c r="S746" s="4" t="s">
        <v>596</v>
      </c>
      <c r="T746" s="4" t="s">
        <v>596</v>
      </c>
      <c r="U746" s="4" t="s">
        <v>596</v>
      </c>
      <c r="V746" s="4" t="s">
        <v>596</v>
      </c>
      <c r="W746" s="4" t="s">
        <v>706</v>
      </c>
      <c r="X746" s="4" t="s">
        <v>596</v>
      </c>
      <c r="Y746" s="4" t="s">
        <v>596</v>
      </c>
      <c r="Z746" s="4" t="s">
        <v>596</v>
      </c>
      <c r="AA746" s="4" t="s">
        <v>596</v>
      </c>
      <c r="AB746" s="4" t="s">
        <v>596</v>
      </c>
      <c r="AC746" s="4" t="s">
        <v>596</v>
      </c>
      <c r="AD746" s="4" t="s">
        <v>596</v>
      </c>
      <c r="AE746" s="4" t="s">
        <v>596</v>
      </c>
      <c r="AF746" s="4" t="s">
        <v>596</v>
      </c>
    </row>
    <row r="747" spans="1:32">
      <c r="A747" s="5" t="str">
        <f>VLOOKUP(F747,[1]仓库信息!C:H,6,FALSE)</f>
        <v>嘉兴</v>
      </c>
      <c r="B747" s="6">
        <v>43756</v>
      </c>
      <c r="C747" s="4" t="s">
        <v>1401</v>
      </c>
      <c r="D747" s="4" t="s">
        <v>400</v>
      </c>
      <c r="E747" s="4" t="s">
        <v>1402</v>
      </c>
      <c r="F747" s="4" t="s">
        <v>739</v>
      </c>
      <c r="G747" s="4" t="s">
        <v>1403</v>
      </c>
      <c r="H747" s="4" t="s">
        <v>1404</v>
      </c>
      <c r="I747" s="4" t="s">
        <v>740</v>
      </c>
      <c r="J747" s="4" t="s">
        <v>590</v>
      </c>
      <c r="K747" s="4" t="s">
        <v>1127</v>
      </c>
      <c r="L747" s="4" t="s">
        <v>1273</v>
      </c>
      <c r="M747" s="4" t="s">
        <v>604</v>
      </c>
      <c r="N747" s="4" t="s">
        <v>1273</v>
      </c>
      <c r="O747" s="4" t="s">
        <v>986</v>
      </c>
      <c r="P747" s="4" t="s">
        <v>604</v>
      </c>
      <c r="Q747" s="4" t="s">
        <v>596</v>
      </c>
      <c r="R747" s="8">
        <v>1</v>
      </c>
      <c r="S747" s="4" t="s">
        <v>596</v>
      </c>
      <c r="T747" s="4" t="s">
        <v>596</v>
      </c>
      <c r="U747" s="4" t="s">
        <v>596</v>
      </c>
      <c r="V747" s="4" t="s">
        <v>596</v>
      </c>
      <c r="W747" s="4" t="s">
        <v>596</v>
      </c>
      <c r="X747" s="4" t="s">
        <v>596</v>
      </c>
      <c r="Y747" s="4" t="s">
        <v>638</v>
      </c>
      <c r="Z747" s="4" t="s">
        <v>596</v>
      </c>
      <c r="AA747" s="4" t="s">
        <v>596</v>
      </c>
      <c r="AB747" s="4" t="s">
        <v>596</v>
      </c>
      <c r="AC747" s="4" t="s">
        <v>596</v>
      </c>
      <c r="AD747" s="4" t="s">
        <v>596</v>
      </c>
      <c r="AE747" s="4" t="s">
        <v>596</v>
      </c>
      <c r="AF747" s="4" t="s">
        <v>596</v>
      </c>
    </row>
    <row r="748" spans="1:32">
      <c r="A748" s="5" t="str">
        <f>VLOOKUP(F748,[1]仓库信息!C:H,6,FALSE)</f>
        <v>武汉</v>
      </c>
      <c r="B748" s="6">
        <v>43756</v>
      </c>
      <c r="C748" s="4" t="s">
        <v>1401</v>
      </c>
      <c r="D748" s="4" t="s">
        <v>400</v>
      </c>
      <c r="E748" s="4" t="s">
        <v>1402</v>
      </c>
      <c r="F748" s="4" t="s">
        <v>686</v>
      </c>
      <c r="G748" s="4" t="s">
        <v>1403</v>
      </c>
      <c r="H748" s="4" t="s">
        <v>1404</v>
      </c>
      <c r="I748" s="4" t="s">
        <v>687</v>
      </c>
      <c r="J748" s="4" t="s">
        <v>590</v>
      </c>
      <c r="K748" s="4" t="s">
        <v>1068</v>
      </c>
      <c r="L748" s="4" t="s">
        <v>1274</v>
      </c>
      <c r="M748" s="4" t="s">
        <v>638</v>
      </c>
      <c r="N748" s="4" t="s">
        <v>1361</v>
      </c>
      <c r="O748" s="4" t="s">
        <v>1361</v>
      </c>
      <c r="P748" s="4" t="s">
        <v>596</v>
      </c>
      <c r="Q748" s="4" t="s">
        <v>596</v>
      </c>
      <c r="R748" s="8">
        <v>8</v>
      </c>
      <c r="S748" s="4" t="s">
        <v>596</v>
      </c>
      <c r="T748" s="4" t="s">
        <v>638</v>
      </c>
      <c r="U748" s="4" t="s">
        <v>596</v>
      </c>
      <c r="V748" s="4" t="s">
        <v>596</v>
      </c>
      <c r="W748" s="4" t="s">
        <v>596</v>
      </c>
      <c r="X748" s="4" t="s">
        <v>621</v>
      </c>
      <c r="Y748" s="4" t="s">
        <v>596</v>
      </c>
      <c r="Z748" s="4" t="s">
        <v>596</v>
      </c>
      <c r="AA748" s="4" t="s">
        <v>638</v>
      </c>
      <c r="AB748" s="4" t="s">
        <v>596</v>
      </c>
      <c r="AC748" s="4" t="s">
        <v>596</v>
      </c>
      <c r="AD748" s="4" t="s">
        <v>596</v>
      </c>
      <c r="AE748" s="4" t="s">
        <v>596</v>
      </c>
      <c r="AF748" s="4" t="s">
        <v>596</v>
      </c>
    </row>
    <row r="749" spans="1:32">
      <c r="A749" s="5" t="str">
        <f>VLOOKUP(F749,[1]仓库信息!C:H,6,FALSE)</f>
        <v>济南</v>
      </c>
      <c r="B749" s="6">
        <v>43756</v>
      </c>
      <c r="C749" s="4" t="s">
        <v>1401</v>
      </c>
      <c r="D749" s="4" t="s">
        <v>400</v>
      </c>
      <c r="E749" s="4" t="s">
        <v>1402</v>
      </c>
      <c r="F749" s="4" t="s">
        <v>640</v>
      </c>
      <c r="G749" s="4" t="s">
        <v>1403</v>
      </c>
      <c r="H749" s="4" t="s">
        <v>1404</v>
      </c>
      <c r="I749" s="4" t="s">
        <v>641</v>
      </c>
      <c r="J749" s="4" t="s">
        <v>590</v>
      </c>
      <c r="K749" s="4" t="s">
        <v>609</v>
      </c>
      <c r="L749" s="4" t="s">
        <v>741</v>
      </c>
      <c r="M749" s="4" t="s">
        <v>638</v>
      </c>
      <c r="N749" s="4" t="s">
        <v>741</v>
      </c>
      <c r="O749" s="4" t="s">
        <v>620</v>
      </c>
      <c r="P749" s="4" t="s">
        <v>638</v>
      </c>
      <c r="Q749" s="4" t="s">
        <v>596</v>
      </c>
      <c r="R749" s="8">
        <v>1</v>
      </c>
      <c r="S749" s="4" t="s">
        <v>596</v>
      </c>
      <c r="T749" s="4" t="s">
        <v>596</v>
      </c>
      <c r="U749" s="4" t="s">
        <v>596</v>
      </c>
      <c r="V749" s="4" t="s">
        <v>596</v>
      </c>
      <c r="W749" s="4" t="s">
        <v>596</v>
      </c>
      <c r="X749" s="4" t="s">
        <v>596</v>
      </c>
      <c r="Y749" s="4" t="s">
        <v>596</v>
      </c>
      <c r="Z749" s="4" t="s">
        <v>596</v>
      </c>
      <c r="AA749" s="4" t="s">
        <v>596</v>
      </c>
      <c r="AB749" s="4" t="s">
        <v>596</v>
      </c>
      <c r="AC749" s="4" t="s">
        <v>596</v>
      </c>
      <c r="AD749" s="4" t="s">
        <v>596</v>
      </c>
      <c r="AE749" s="4" t="s">
        <v>596</v>
      </c>
      <c r="AF749" s="4" t="s">
        <v>596</v>
      </c>
    </row>
    <row r="750" spans="1:32">
      <c r="A750" s="5" t="str">
        <f>VLOOKUP(F750,[1]仓库信息!C:H,6,FALSE)</f>
        <v>金华</v>
      </c>
      <c r="B750" s="6">
        <v>43756</v>
      </c>
      <c r="C750" s="4" t="s">
        <v>1401</v>
      </c>
      <c r="D750" s="4" t="s">
        <v>400</v>
      </c>
      <c r="E750" s="4" t="s">
        <v>1402</v>
      </c>
      <c r="F750" s="4" t="s">
        <v>688</v>
      </c>
      <c r="G750" s="4" t="s">
        <v>1403</v>
      </c>
      <c r="H750" s="4" t="s">
        <v>1404</v>
      </c>
      <c r="I750" s="4" t="s">
        <v>689</v>
      </c>
      <c r="J750" s="4" t="s">
        <v>590</v>
      </c>
      <c r="K750" s="4" t="s">
        <v>1129</v>
      </c>
      <c r="L750" s="4" t="s">
        <v>1115</v>
      </c>
      <c r="M750" s="4" t="s">
        <v>604</v>
      </c>
      <c r="N750" s="4" t="s">
        <v>1115</v>
      </c>
      <c r="O750" s="4" t="s">
        <v>1130</v>
      </c>
      <c r="P750" s="4" t="s">
        <v>604</v>
      </c>
      <c r="Q750" s="4" t="s">
        <v>596</v>
      </c>
      <c r="R750" s="8">
        <v>8</v>
      </c>
      <c r="S750" s="4" t="s">
        <v>596</v>
      </c>
      <c r="T750" s="4" t="s">
        <v>596</v>
      </c>
      <c r="U750" s="4" t="s">
        <v>596</v>
      </c>
      <c r="V750" s="4" t="s">
        <v>596</v>
      </c>
      <c r="W750" s="4" t="s">
        <v>596</v>
      </c>
      <c r="X750" s="4" t="s">
        <v>621</v>
      </c>
      <c r="Y750" s="4" t="s">
        <v>596</v>
      </c>
      <c r="Z750" s="4" t="s">
        <v>596</v>
      </c>
      <c r="AA750" s="4" t="s">
        <v>596</v>
      </c>
      <c r="AB750" s="4" t="s">
        <v>596</v>
      </c>
      <c r="AC750" s="4" t="s">
        <v>596</v>
      </c>
      <c r="AD750" s="4" t="s">
        <v>596</v>
      </c>
      <c r="AE750" s="4" t="s">
        <v>596</v>
      </c>
      <c r="AF750" s="4" t="s">
        <v>596</v>
      </c>
    </row>
    <row r="751" spans="1:32">
      <c r="A751" s="5" t="str">
        <f>VLOOKUP(F751,[1]仓库信息!C:H,6,FALSE)</f>
        <v>青岛</v>
      </c>
      <c r="B751" s="6">
        <v>43756</v>
      </c>
      <c r="C751" s="4" t="s">
        <v>1401</v>
      </c>
      <c r="D751" s="4" t="s">
        <v>400</v>
      </c>
      <c r="E751" s="4" t="s">
        <v>1402</v>
      </c>
      <c r="F751" s="4" t="s">
        <v>659</v>
      </c>
      <c r="G751" s="4" t="s">
        <v>1403</v>
      </c>
      <c r="H751" s="4" t="s">
        <v>1404</v>
      </c>
      <c r="I751" s="4" t="s">
        <v>660</v>
      </c>
      <c r="J751" s="4" t="s">
        <v>590</v>
      </c>
      <c r="K751" s="4" t="s">
        <v>1195</v>
      </c>
      <c r="L751" s="4" t="s">
        <v>1196</v>
      </c>
      <c r="M751" s="4" t="s">
        <v>621</v>
      </c>
      <c r="N751" s="4" t="s">
        <v>1283</v>
      </c>
      <c r="O751" s="4" t="s">
        <v>1290</v>
      </c>
      <c r="P751" s="4" t="s">
        <v>679</v>
      </c>
      <c r="Q751" s="4" t="s">
        <v>596</v>
      </c>
      <c r="R751" s="8">
        <v>3</v>
      </c>
      <c r="S751" s="4" t="s">
        <v>596</v>
      </c>
      <c r="T751" s="4" t="s">
        <v>596</v>
      </c>
      <c r="U751" s="4" t="s">
        <v>596</v>
      </c>
      <c r="V751" s="4" t="s">
        <v>596</v>
      </c>
      <c r="W751" s="4" t="s">
        <v>601</v>
      </c>
      <c r="X751" s="4" t="s">
        <v>596</v>
      </c>
      <c r="Y751" s="4" t="s">
        <v>596</v>
      </c>
      <c r="Z751" s="4" t="s">
        <v>596</v>
      </c>
      <c r="AA751" s="4" t="s">
        <v>638</v>
      </c>
      <c r="AB751" s="4" t="s">
        <v>596</v>
      </c>
      <c r="AC751" s="4" t="s">
        <v>596</v>
      </c>
      <c r="AD751" s="4" t="s">
        <v>596</v>
      </c>
      <c r="AE751" s="4" t="s">
        <v>596</v>
      </c>
      <c r="AF751" s="4" t="s">
        <v>596</v>
      </c>
    </row>
    <row r="752" spans="1:32">
      <c r="A752" s="5" t="str">
        <f>VLOOKUP(F752,[1]仓库信息!C:H,6,FALSE)</f>
        <v>无锡</v>
      </c>
      <c r="B752" s="6">
        <v>43756</v>
      </c>
      <c r="C752" s="4" t="s">
        <v>1401</v>
      </c>
      <c r="D752" s="4" t="s">
        <v>400</v>
      </c>
      <c r="E752" s="4" t="s">
        <v>1402</v>
      </c>
      <c r="F752" s="4" t="s">
        <v>692</v>
      </c>
      <c r="G752" s="4" t="s">
        <v>1403</v>
      </c>
      <c r="H752" s="4" t="s">
        <v>1404</v>
      </c>
      <c r="I752" s="4" t="s">
        <v>693</v>
      </c>
      <c r="J752" s="4" t="s">
        <v>590</v>
      </c>
      <c r="K752" s="4" t="s">
        <v>1419</v>
      </c>
      <c r="L752" s="4" t="s">
        <v>1183</v>
      </c>
      <c r="M752" s="4" t="s">
        <v>682</v>
      </c>
      <c r="N752" s="4" t="s">
        <v>1420</v>
      </c>
      <c r="O752" s="4" t="s">
        <v>993</v>
      </c>
      <c r="P752" s="4" t="s">
        <v>682</v>
      </c>
      <c r="Q752" s="4" t="s">
        <v>596</v>
      </c>
      <c r="R752" s="8">
        <v>5</v>
      </c>
      <c r="S752" s="4" t="s">
        <v>596</v>
      </c>
      <c r="T752" s="4" t="s">
        <v>596</v>
      </c>
      <c r="U752" s="4" t="s">
        <v>596</v>
      </c>
      <c r="V752" s="4" t="s">
        <v>596</v>
      </c>
      <c r="W752" s="4" t="s">
        <v>596</v>
      </c>
      <c r="X752" s="4" t="s">
        <v>627</v>
      </c>
      <c r="Y752" s="4" t="s">
        <v>596</v>
      </c>
      <c r="Z752" s="4" t="s">
        <v>596</v>
      </c>
      <c r="AA752" s="4" t="s">
        <v>596</v>
      </c>
      <c r="AB752" s="4" t="s">
        <v>596</v>
      </c>
      <c r="AC752" s="4" t="s">
        <v>596</v>
      </c>
      <c r="AD752" s="4" t="s">
        <v>596</v>
      </c>
      <c r="AE752" s="4" t="s">
        <v>596</v>
      </c>
      <c r="AF752" s="4" t="s">
        <v>596</v>
      </c>
    </row>
    <row r="753" spans="1:32">
      <c r="A753" s="5" t="str">
        <f>VLOOKUP(F753,[1]仓库信息!C:H,6,FALSE)</f>
        <v>西安</v>
      </c>
      <c r="B753" s="6">
        <v>43756</v>
      </c>
      <c r="C753" s="4" t="s">
        <v>1401</v>
      </c>
      <c r="D753" s="4" t="s">
        <v>400</v>
      </c>
      <c r="E753" s="4" t="s">
        <v>1402</v>
      </c>
      <c r="F753" s="4" t="s">
        <v>694</v>
      </c>
      <c r="G753" s="4" t="s">
        <v>1403</v>
      </c>
      <c r="H753" s="4" t="s">
        <v>1404</v>
      </c>
      <c r="I753" s="4" t="s">
        <v>695</v>
      </c>
      <c r="J753" s="4" t="s">
        <v>590</v>
      </c>
      <c r="K753" s="4" t="s">
        <v>1119</v>
      </c>
      <c r="L753" s="4" t="s">
        <v>1282</v>
      </c>
      <c r="M753" s="4" t="s">
        <v>638</v>
      </c>
      <c r="N753" s="4" t="s">
        <v>1283</v>
      </c>
      <c r="O753" s="4" t="s">
        <v>1200</v>
      </c>
      <c r="P753" s="4" t="s">
        <v>638</v>
      </c>
      <c r="Q753" s="4" t="s">
        <v>596</v>
      </c>
      <c r="R753" s="8">
        <v>3</v>
      </c>
      <c r="S753" s="4" t="s">
        <v>596</v>
      </c>
      <c r="T753" s="4" t="s">
        <v>596</v>
      </c>
      <c r="U753" s="4" t="s">
        <v>596</v>
      </c>
      <c r="V753" s="4" t="s">
        <v>596</v>
      </c>
      <c r="W753" s="4" t="s">
        <v>601</v>
      </c>
      <c r="X753" s="4" t="s">
        <v>596</v>
      </c>
      <c r="Y753" s="4" t="s">
        <v>596</v>
      </c>
      <c r="Z753" s="4" t="s">
        <v>596</v>
      </c>
      <c r="AA753" s="4" t="s">
        <v>596</v>
      </c>
      <c r="AB753" s="4" t="s">
        <v>596</v>
      </c>
      <c r="AC753" s="4" t="s">
        <v>596</v>
      </c>
      <c r="AD753" s="4" t="s">
        <v>596</v>
      </c>
      <c r="AE753" s="4" t="s">
        <v>596</v>
      </c>
      <c r="AF753" s="4" t="s">
        <v>596</v>
      </c>
    </row>
    <row r="754" spans="1:32">
      <c r="A754" s="5" t="str">
        <f>VLOOKUP(F754,[1]仓库信息!C:H,6,FALSE)</f>
        <v>嘉定</v>
      </c>
      <c r="B754" s="6">
        <v>43756</v>
      </c>
      <c r="C754" s="4" t="s">
        <v>1421</v>
      </c>
      <c r="D754" s="4" t="s">
        <v>436</v>
      </c>
      <c r="E754" s="4" t="s">
        <v>1422</v>
      </c>
      <c r="F754" s="4" t="s">
        <v>586</v>
      </c>
      <c r="G754" s="4" t="s">
        <v>1423</v>
      </c>
      <c r="H754" s="4" t="s">
        <v>1424</v>
      </c>
      <c r="I754" s="4" t="s">
        <v>589</v>
      </c>
      <c r="J754" s="4" t="s">
        <v>590</v>
      </c>
      <c r="K754" s="4" t="s">
        <v>880</v>
      </c>
      <c r="L754" s="4" t="s">
        <v>931</v>
      </c>
      <c r="M754" s="4" t="s">
        <v>621</v>
      </c>
      <c r="N754" s="4" t="s">
        <v>1226</v>
      </c>
      <c r="O754" s="4" t="s">
        <v>1256</v>
      </c>
      <c r="P754" s="4" t="s">
        <v>621</v>
      </c>
      <c r="Q754" s="4" t="s">
        <v>596</v>
      </c>
      <c r="R754" s="8">
        <v>1</v>
      </c>
      <c r="S754" s="4" t="s">
        <v>596</v>
      </c>
      <c r="T754" s="4" t="s">
        <v>596</v>
      </c>
      <c r="U754" s="4" t="s">
        <v>596</v>
      </c>
      <c r="V754" s="4" t="s">
        <v>596</v>
      </c>
      <c r="W754" s="4" t="s">
        <v>596</v>
      </c>
      <c r="X754" s="4" t="s">
        <v>596</v>
      </c>
      <c r="Y754" s="4" t="s">
        <v>596</v>
      </c>
      <c r="Z754" s="4" t="s">
        <v>596</v>
      </c>
      <c r="AA754" s="4" t="s">
        <v>596</v>
      </c>
      <c r="AB754" s="4" t="s">
        <v>596</v>
      </c>
      <c r="AC754" s="4" t="s">
        <v>596</v>
      </c>
      <c r="AD754" s="4" t="s">
        <v>596</v>
      </c>
      <c r="AE754" s="4" t="s">
        <v>596</v>
      </c>
      <c r="AF754" s="4" t="s">
        <v>596</v>
      </c>
    </row>
    <row r="755" spans="1:32">
      <c r="A755" s="5" t="str">
        <f>VLOOKUP(F755,[1]仓库信息!C:H,6,FALSE)</f>
        <v>广州</v>
      </c>
      <c r="B755" s="6">
        <v>43756</v>
      </c>
      <c r="C755" s="4" t="s">
        <v>1421</v>
      </c>
      <c r="D755" s="4" t="s">
        <v>436</v>
      </c>
      <c r="E755" s="4" t="s">
        <v>1422</v>
      </c>
      <c r="F755" s="4" t="s">
        <v>597</v>
      </c>
      <c r="G755" s="4" t="s">
        <v>1423</v>
      </c>
      <c r="H755" s="4" t="s">
        <v>1424</v>
      </c>
      <c r="I755" s="4" t="s">
        <v>598</v>
      </c>
      <c r="J755" s="4" t="s">
        <v>590</v>
      </c>
      <c r="K755" s="4" t="s">
        <v>626</v>
      </c>
      <c r="L755" s="4" t="s">
        <v>626</v>
      </c>
      <c r="M755" s="4" t="s">
        <v>596</v>
      </c>
      <c r="N755" s="4" t="s">
        <v>627</v>
      </c>
      <c r="O755" s="4" t="s">
        <v>749</v>
      </c>
      <c r="P755" s="4" t="s">
        <v>638</v>
      </c>
      <c r="Q755" s="4" t="s">
        <v>596</v>
      </c>
      <c r="R755" s="8">
        <v>2</v>
      </c>
      <c r="S755" s="4" t="s">
        <v>596</v>
      </c>
      <c r="T755" s="4" t="s">
        <v>596</v>
      </c>
      <c r="U755" s="4" t="s">
        <v>638</v>
      </c>
      <c r="V755" s="4" t="s">
        <v>596</v>
      </c>
      <c r="W755" s="4" t="s">
        <v>605</v>
      </c>
      <c r="X755" s="4" t="s">
        <v>596</v>
      </c>
      <c r="Y755" s="4" t="s">
        <v>596</v>
      </c>
      <c r="Z755" s="4" t="s">
        <v>596</v>
      </c>
      <c r="AA755" s="4" t="s">
        <v>596</v>
      </c>
      <c r="AB755" s="4" t="s">
        <v>596</v>
      </c>
      <c r="AC755" s="4" t="s">
        <v>596</v>
      </c>
      <c r="AD755" s="4" t="s">
        <v>596</v>
      </c>
      <c r="AE755" s="4" t="s">
        <v>596</v>
      </c>
      <c r="AF755" s="4" t="s">
        <v>596</v>
      </c>
    </row>
    <row r="756" spans="1:32">
      <c r="A756" s="5" t="str">
        <f>VLOOKUP(F756,[1]仓库信息!C:H,6,FALSE)</f>
        <v>天津</v>
      </c>
      <c r="B756" s="6">
        <v>43756</v>
      </c>
      <c r="C756" s="4" t="s">
        <v>1421</v>
      </c>
      <c r="D756" s="4" t="s">
        <v>436</v>
      </c>
      <c r="E756" s="4" t="s">
        <v>1422</v>
      </c>
      <c r="F756" s="4" t="s">
        <v>663</v>
      </c>
      <c r="G756" s="4" t="s">
        <v>1423</v>
      </c>
      <c r="H756" s="4" t="s">
        <v>1424</v>
      </c>
      <c r="I756" s="4" t="s">
        <v>666</v>
      </c>
      <c r="J756" s="4" t="s">
        <v>590</v>
      </c>
      <c r="K756" s="4" t="s">
        <v>931</v>
      </c>
      <c r="L756" s="4" t="s">
        <v>931</v>
      </c>
      <c r="M756" s="4" t="s">
        <v>596</v>
      </c>
      <c r="N756" s="4" t="s">
        <v>1328</v>
      </c>
      <c r="O756" s="4" t="s">
        <v>1328</v>
      </c>
      <c r="P756" s="4" t="s">
        <v>596</v>
      </c>
      <c r="Q756" s="4" t="s">
        <v>596</v>
      </c>
      <c r="R756" s="8">
        <v>3</v>
      </c>
      <c r="S756" s="4" t="s">
        <v>596</v>
      </c>
      <c r="T756" s="4" t="s">
        <v>596</v>
      </c>
      <c r="U756" s="4" t="s">
        <v>596</v>
      </c>
      <c r="V756" s="4" t="s">
        <v>596</v>
      </c>
      <c r="W756" s="4" t="s">
        <v>596</v>
      </c>
      <c r="X756" s="4" t="s">
        <v>596</v>
      </c>
      <c r="Y756" s="4" t="s">
        <v>596</v>
      </c>
      <c r="Z756" s="4" t="s">
        <v>596</v>
      </c>
      <c r="AA756" s="4" t="s">
        <v>596</v>
      </c>
      <c r="AB756" s="4" t="s">
        <v>596</v>
      </c>
      <c r="AC756" s="4" t="s">
        <v>596</v>
      </c>
      <c r="AD756" s="4" t="s">
        <v>596</v>
      </c>
      <c r="AE756" s="4" t="s">
        <v>596</v>
      </c>
      <c r="AF756" s="4" t="s">
        <v>596</v>
      </c>
    </row>
    <row r="757" spans="1:32">
      <c r="A757" s="5" t="str">
        <f>VLOOKUP(F757,[1]仓库信息!C:H,6,FALSE)</f>
        <v>郑州</v>
      </c>
      <c r="B757" s="6">
        <v>43756</v>
      </c>
      <c r="C757" s="4" t="s">
        <v>1421</v>
      </c>
      <c r="D757" s="4" t="s">
        <v>436</v>
      </c>
      <c r="E757" s="4" t="s">
        <v>1422</v>
      </c>
      <c r="F757" s="4" t="s">
        <v>676</v>
      </c>
      <c r="G757" s="4" t="s">
        <v>1423</v>
      </c>
      <c r="H757" s="4" t="s">
        <v>1424</v>
      </c>
      <c r="I757" s="4" t="s">
        <v>677</v>
      </c>
      <c r="J757" s="4" t="s">
        <v>590</v>
      </c>
      <c r="K757" s="4" t="s">
        <v>730</v>
      </c>
      <c r="L757" s="4" t="s">
        <v>599</v>
      </c>
      <c r="M757" s="4" t="s">
        <v>682</v>
      </c>
      <c r="N757" s="4" t="s">
        <v>735</v>
      </c>
      <c r="O757" s="4" t="s">
        <v>667</v>
      </c>
      <c r="P757" s="4" t="s">
        <v>682</v>
      </c>
      <c r="Q757" s="4" t="s">
        <v>596</v>
      </c>
      <c r="R757" s="8">
        <v>1</v>
      </c>
      <c r="S757" s="4" t="s">
        <v>596</v>
      </c>
      <c r="T757" s="4" t="s">
        <v>596</v>
      </c>
      <c r="U757" s="4" t="s">
        <v>596</v>
      </c>
      <c r="V757" s="4" t="s">
        <v>596</v>
      </c>
      <c r="W757" s="4" t="s">
        <v>596</v>
      </c>
      <c r="X757" s="4" t="s">
        <v>596</v>
      </c>
      <c r="Y757" s="4" t="s">
        <v>596</v>
      </c>
      <c r="Z757" s="4" t="s">
        <v>596</v>
      </c>
      <c r="AA757" s="4" t="s">
        <v>596</v>
      </c>
      <c r="AB757" s="4" t="s">
        <v>596</v>
      </c>
      <c r="AC757" s="4" t="s">
        <v>596</v>
      </c>
      <c r="AD757" s="4" t="s">
        <v>596</v>
      </c>
      <c r="AE757" s="4" t="s">
        <v>596</v>
      </c>
      <c r="AF757" s="4" t="s">
        <v>596</v>
      </c>
    </row>
    <row r="758" spans="1:32">
      <c r="A758" s="5" t="str">
        <f>VLOOKUP(F758,[1]仓库信息!C:H,6,FALSE)</f>
        <v>重庆</v>
      </c>
      <c r="B758" s="6">
        <v>43756</v>
      </c>
      <c r="C758" s="4" t="s">
        <v>1421</v>
      </c>
      <c r="D758" s="4" t="s">
        <v>436</v>
      </c>
      <c r="E758" s="4" t="s">
        <v>1422</v>
      </c>
      <c r="F758" s="4" t="s">
        <v>765</v>
      </c>
      <c r="G758" s="4" t="s">
        <v>1423</v>
      </c>
      <c r="H758" s="4" t="s">
        <v>1424</v>
      </c>
      <c r="I758" s="4" t="s">
        <v>768</v>
      </c>
      <c r="J758" s="4" t="s">
        <v>590</v>
      </c>
      <c r="K758" s="4" t="s">
        <v>639</v>
      </c>
      <c r="L758" s="4" t="s">
        <v>639</v>
      </c>
      <c r="M758" s="4" t="s">
        <v>596</v>
      </c>
      <c r="N758" s="4" t="s">
        <v>736</v>
      </c>
      <c r="O758" s="4" t="s">
        <v>736</v>
      </c>
      <c r="P758" s="4" t="s">
        <v>596</v>
      </c>
      <c r="Q758" s="4" t="s">
        <v>596</v>
      </c>
      <c r="R758" s="8">
        <v>1</v>
      </c>
      <c r="S758" s="4" t="s">
        <v>596</v>
      </c>
      <c r="T758" s="4" t="s">
        <v>596</v>
      </c>
      <c r="U758" s="4" t="s">
        <v>596</v>
      </c>
      <c r="V758" s="4" t="s">
        <v>596</v>
      </c>
      <c r="W758" s="4" t="s">
        <v>596</v>
      </c>
      <c r="X758" s="4" t="s">
        <v>596</v>
      </c>
      <c r="Y758" s="4" t="s">
        <v>596</v>
      </c>
      <c r="Z758" s="4" t="s">
        <v>596</v>
      </c>
      <c r="AA758" s="4" t="s">
        <v>596</v>
      </c>
      <c r="AB758" s="4" t="s">
        <v>596</v>
      </c>
      <c r="AC758" s="4" t="s">
        <v>596</v>
      </c>
      <c r="AD758" s="4" t="s">
        <v>596</v>
      </c>
      <c r="AE758" s="4" t="s">
        <v>596</v>
      </c>
      <c r="AF758" s="4" t="s">
        <v>596</v>
      </c>
    </row>
    <row r="759" spans="1:32">
      <c r="A759" s="5" t="str">
        <f>VLOOKUP(F759,[1]仓库信息!C:H,6,FALSE)</f>
        <v>成都2</v>
      </c>
      <c r="B759" s="6">
        <v>43756</v>
      </c>
      <c r="C759" s="4" t="s">
        <v>1421</v>
      </c>
      <c r="D759" s="4" t="s">
        <v>436</v>
      </c>
      <c r="E759" s="4" t="s">
        <v>1422</v>
      </c>
      <c r="F759" s="4" t="s">
        <v>610</v>
      </c>
      <c r="G759" s="4" t="s">
        <v>1423</v>
      </c>
      <c r="H759" s="4" t="s">
        <v>1424</v>
      </c>
      <c r="I759" s="4" t="s">
        <v>611</v>
      </c>
      <c r="J759" s="4" t="s">
        <v>590</v>
      </c>
      <c r="K759" s="4" t="s">
        <v>749</v>
      </c>
      <c r="L759" s="4" t="s">
        <v>670</v>
      </c>
      <c r="M759" s="4" t="s">
        <v>638</v>
      </c>
      <c r="N759" s="4" t="s">
        <v>613</v>
      </c>
      <c r="O759" s="4" t="s">
        <v>613</v>
      </c>
      <c r="P759" s="4" t="s">
        <v>596</v>
      </c>
      <c r="Q759" s="4" t="s">
        <v>596</v>
      </c>
      <c r="R759" s="8">
        <v>3</v>
      </c>
      <c r="S759" s="4" t="s">
        <v>596</v>
      </c>
      <c r="T759" s="4" t="s">
        <v>596</v>
      </c>
      <c r="U759" s="4" t="s">
        <v>596</v>
      </c>
      <c r="V759" s="4" t="s">
        <v>596</v>
      </c>
      <c r="W759" s="4" t="s">
        <v>596</v>
      </c>
      <c r="X759" s="4" t="s">
        <v>596</v>
      </c>
      <c r="Y759" s="4" t="s">
        <v>596</v>
      </c>
      <c r="Z759" s="4" t="s">
        <v>596</v>
      </c>
      <c r="AA759" s="4" t="s">
        <v>638</v>
      </c>
      <c r="AB759" s="4" t="s">
        <v>596</v>
      </c>
      <c r="AC759" s="4" t="s">
        <v>596</v>
      </c>
      <c r="AD759" s="4" t="s">
        <v>596</v>
      </c>
      <c r="AE759" s="4" t="s">
        <v>596</v>
      </c>
      <c r="AF759" s="4" t="s">
        <v>596</v>
      </c>
    </row>
    <row r="760" spans="1:32">
      <c r="A760" s="5" t="str">
        <f>VLOOKUP(F760,[1]仓库信息!C:H,6,FALSE)</f>
        <v>合肥</v>
      </c>
      <c r="B760" s="6">
        <v>43756</v>
      </c>
      <c r="C760" s="4" t="s">
        <v>1421</v>
      </c>
      <c r="D760" s="4" t="s">
        <v>436</v>
      </c>
      <c r="E760" s="4" t="s">
        <v>1422</v>
      </c>
      <c r="F760" s="4" t="s">
        <v>700</v>
      </c>
      <c r="G760" s="4" t="s">
        <v>1423</v>
      </c>
      <c r="H760" s="4" t="s">
        <v>1424</v>
      </c>
      <c r="I760" s="4" t="s">
        <v>701</v>
      </c>
      <c r="J760" s="4" t="s">
        <v>590</v>
      </c>
      <c r="K760" s="4" t="s">
        <v>757</v>
      </c>
      <c r="L760" s="4" t="s">
        <v>757</v>
      </c>
      <c r="M760" s="4" t="s">
        <v>596</v>
      </c>
      <c r="N760" s="4" t="s">
        <v>612</v>
      </c>
      <c r="O760" s="4" t="s">
        <v>612</v>
      </c>
      <c r="P760" s="4" t="s">
        <v>596</v>
      </c>
      <c r="Q760" s="4" t="s">
        <v>596</v>
      </c>
      <c r="R760" s="8">
        <v>1</v>
      </c>
      <c r="S760" s="4" t="s">
        <v>596</v>
      </c>
      <c r="T760" s="4" t="s">
        <v>596</v>
      </c>
      <c r="U760" s="4" t="s">
        <v>596</v>
      </c>
      <c r="V760" s="4" t="s">
        <v>596</v>
      </c>
      <c r="W760" s="4" t="s">
        <v>596</v>
      </c>
      <c r="X760" s="4" t="s">
        <v>596</v>
      </c>
      <c r="Y760" s="4" t="s">
        <v>596</v>
      </c>
      <c r="Z760" s="4" t="s">
        <v>596</v>
      </c>
      <c r="AA760" s="4" t="s">
        <v>596</v>
      </c>
      <c r="AB760" s="4" t="s">
        <v>596</v>
      </c>
      <c r="AC760" s="4" t="s">
        <v>596</v>
      </c>
      <c r="AD760" s="4" t="s">
        <v>596</v>
      </c>
      <c r="AE760" s="4" t="s">
        <v>596</v>
      </c>
      <c r="AF760" s="4" t="s">
        <v>596</v>
      </c>
    </row>
    <row r="761" spans="1:32">
      <c r="A761" s="5" t="str">
        <f>VLOOKUP(F761,[1]仓库信息!C:H,6,FALSE)</f>
        <v>杭州</v>
      </c>
      <c r="B761" s="6">
        <v>43756</v>
      </c>
      <c r="C761" s="4" t="s">
        <v>1421</v>
      </c>
      <c r="D761" s="4" t="s">
        <v>436</v>
      </c>
      <c r="E761" s="4" t="s">
        <v>1422</v>
      </c>
      <c r="F761" s="4" t="s">
        <v>614</v>
      </c>
      <c r="G761" s="4" t="s">
        <v>1423</v>
      </c>
      <c r="H761" s="4" t="s">
        <v>1424</v>
      </c>
      <c r="I761" s="4" t="s">
        <v>615</v>
      </c>
      <c r="J761" s="4" t="s">
        <v>590</v>
      </c>
      <c r="K761" s="4" t="s">
        <v>602</v>
      </c>
      <c r="L761" s="4" t="s">
        <v>600</v>
      </c>
      <c r="M761" s="4" t="s">
        <v>638</v>
      </c>
      <c r="N761" s="4" t="s">
        <v>600</v>
      </c>
      <c r="O761" s="4" t="s">
        <v>603</v>
      </c>
      <c r="P761" s="4" t="s">
        <v>638</v>
      </c>
      <c r="Q761" s="4" t="s">
        <v>596</v>
      </c>
      <c r="R761" s="8">
        <v>1</v>
      </c>
      <c r="S761" s="4" t="s">
        <v>596</v>
      </c>
      <c r="T761" s="4" t="s">
        <v>596</v>
      </c>
      <c r="U761" s="4" t="s">
        <v>596</v>
      </c>
      <c r="V761" s="4" t="s">
        <v>596</v>
      </c>
      <c r="W761" s="4" t="s">
        <v>596</v>
      </c>
      <c r="X761" s="4" t="s">
        <v>596</v>
      </c>
      <c r="Y761" s="4" t="s">
        <v>596</v>
      </c>
      <c r="Z761" s="4" t="s">
        <v>596</v>
      </c>
      <c r="AA761" s="4" t="s">
        <v>596</v>
      </c>
      <c r="AB761" s="4" t="s">
        <v>596</v>
      </c>
      <c r="AC761" s="4" t="s">
        <v>596</v>
      </c>
      <c r="AD761" s="4" t="s">
        <v>596</v>
      </c>
      <c r="AE761" s="4" t="s">
        <v>596</v>
      </c>
      <c r="AF761" s="4" t="s">
        <v>596</v>
      </c>
    </row>
    <row r="762" spans="1:32">
      <c r="A762" s="5" t="str">
        <f>VLOOKUP(F762,[1]仓库信息!C:H,6,FALSE)</f>
        <v>南京</v>
      </c>
      <c r="B762" s="6">
        <v>43756</v>
      </c>
      <c r="C762" s="4" t="s">
        <v>1421</v>
      </c>
      <c r="D762" s="4" t="s">
        <v>436</v>
      </c>
      <c r="E762" s="4" t="s">
        <v>1422</v>
      </c>
      <c r="F762" s="4" t="s">
        <v>683</v>
      </c>
      <c r="G762" s="4" t="s">
        <v>1423</v>
      </c>
      <c r="H762" s="4" t="s">
        <v>1424</v>
      </c>
      <c r="I762" s="4" t="s">
        <v>684</v>
      </c>
      <c r="J762" s="4" t="s">
        <v>590</v>
      </c>
      <c r="K762" s="4" t="s">
        <v>724</v>
      </c>
      <c r="L762" s="4" t="s">
        <v>724</v>
      </c>
      <c r="M762" s="4" t="s">
        <v>596</v>
      </c>
      <c r="N762" s="4" t="s">
        <v>726</v>
      </c>
      <c r="O762" s="4" t="s">
        <v>726</v>
      </c>
      <c r="P762" s="4" t="s">
        <v>596</v>
      </c>
      <c r="Q762" s="4" t="s">
        <v>596</v>
      </c>
      <c r="R762" s="8">
        <v>1</v>
      </c>
      <c r="S762" s="4" t="s">
        <v>596</v>
      </c>
      <c r="T762" s="4" t="s">
        <v>596</v>
      </c>
      <c r="U762" s="4" t="s">
        <v>596</v>
      </c>
      <c r="V762" s="4" t="s">
        <v>596</v>
      </c>
      <c r="W762" s="4" t="s">
        <v>596</v>
      </c>
      <c r="X762" s="4" t="s">
        <v>596</v>
      </c>
      <c r="Y762" s="4" t="s">
        <v>596</v>
      </c>
      <c r="Z762" s="4" t="s">
        <v>596</v>
      </c>
      <c r="AA762" s="4" t="s">
        <v>596</v>
      </c>
      <c r="AB762" s="4" t="s">
        <v>596</v>
      </c>
      <c r="AC762" s="4" t="s">
        <v>596</v>
      </c>
      <c r="AD762" s="4" t="s">
        <v>596</v>
      </c>
      <c r="AE762" s="4" t="s">
        <v>596</v>
      </c>
      <c r="AF762" s="4" t="s">
        <v>596</v>
      </c>
    </row>
    <row r="763" spans="1:32">
      <c r="A763" s="5" t="str">
        <f>VLOOKUP(F763,[1]仓库信息!C:H,6,FALSE)</f>
        <v>南宁</v>
      </c>
      <c r="B763" s="6">
        <v>43756</v>
      </c>
      <c r="C763" s="4" t="s">
        <v>1421</v>
      </c>
      <c r="D763" s="4" t="s">
        <v>436</v>
      </c>
      <c r="E763" s="4" t="s">
        <v>1422</v>
      </c>
      <c r="F763" s="4" t="s">
        <v>633</v>
      </c>
      <c r="G763" s="4" t="s">
        <v>1423</v>
      </c>
      <c r="H763" s="4" t="s">
        <v>1424</v>
      </c>
      <c r="I763" s="4" t="s">
        <v>634</v>
      </c>
      <c r="J763" s="4" t="s">
        <v>590</v>
      </c>
      <c r="K763" s="4" t="s">
        <v>691</v>
      </c>
      <c r="L763" s="4" t="s">
        <v>691</v>
      </c>
      <c r="M763" s="4" t="s">
        <v>596</v>
      </c>
      <c r="N763" s="4" t="s">
        <v>631</v>
      </c>
      <c r="O763" s="4" t="s">
        <v>631</v>
      </c>
      <c r="P763" s="4" t="s">
        <v>596</v>
      </c>
      <c r="Q763" s="4" t="s">
        <v>596</v>
      </c>
      <c r="R763" s="8">
        <v>1</v>
      </c>
      <c r="S763" s="4" t="s">
        <v>596</v>
      </c>
      <c r="T763" s="4" t="s">
        <v>596</v>
      </c>
      <c r="U763" s="4" t="s">
        <v>596</v>
      </c>
      <c r="V763" s="4" t="s">
        <v>596</v>
      </c>
      <c r="W763" s="4" t="s">
        <v>596</v>
      </c>
      <c r="X763" s="4" t="s">
        <v>596</v>
      </c>
      <c r="Y763" s="4" t="s">
        <v>596</v>
      </c>
      <c r="Z763" s="4" t="s">
        <v>596</v>
      </c>
      <c r="AA763" s="4" t="s">
        <v>596</v>
      </c>
      <c r="AB763" s="4" t="s">
        <v>596</v>
      </c>
      <c r="AC763" s="4" t="s">
        <v>596</v>
      </c>
      <c r="AD763" s="4" t="s">
        <v>596</v>
      </c>
      <c r="AE763" s="4" t="s">
        <v>596</v>
      </c>
      <c r="AF763" s="4" t="s">
        <v>596</v>
      </c>
    </row>
    <row r="764" spans="1:32">
      <c r="A764" s="5" t="str">
        <f>VLOOKUP(F764,[1]仓库信息!C:H,6,FALSE)</f>
        <v>沈阳</v>
      </c>
      <c r="B764" s="6">
        <v>43756</v>
      </c>
      <c r="C764" s="4" t="s">
        <v>1421</v>
      </c>
      <c r="D764" s="4" t="s">
        <v>436</v>
      </c>
      <c r="E764" s="4" t="s">
        <v>1422</v>
      </c>
      <c r="F764" s="4" t="s">
        <v>635</v>
      </c>
      <c r="G764" s="4" t="s">
        <v>1423</v>
      </c>
      <c r="H764" s="4" t="s">
        <v>1424</v>
      </c>
      <c r="I764" s="4" t="s">
        <v>636</v>
      </c>
      <c r="J764" s="4" t="s">
        <v>590</v>
      </c>
      <c r="K764" s="4" t="s">
        <v>1225</v>
      </c>
      <c r="L764" s="4" t="s">
        <v>591</v>
      </c>
      <c r="M764" s="4" t="s">
        <v>604</v>
      </c>
      <c r="N764" s="4" t="s">
        <v>594</v>
      </c>
      <c r="O764" s="4" t="s">
        <v>594</v>
      </c>
      <c r="P764" s="4" t="s">
        <v>596</v>
      </c>
      <c r="Q764" s="4" t="s">
        <v>596</v>
      </c>
      <c r="R764" s="8">
        <v>1</v>
      </c>
      <c r="S764" s="4" t="s">
        <v>596</v>
      </c>
      <c r="T764" s="4" t="s">
        <v>596</v>
      </c>
      <c r="U764" s="4" t="s">
        <v>596</v>
      </c>
      <c r="V764" s="4" t="s">
        <v>596</v>
      </c>
      <c r="W764" s="4" t="s">
        <v>596</v>
      </c>
      <c r="X764" s="4" t="s">
        <v>596</v>
      </c>
      <c r="Y764" s="4" t="s">
        <v>596</v>
      </c>
      <c r="Z764" s="4" t="s">
        <v>596</v>
      </c>
      <c r="AA764" s="4" t="s">
        <v>604</v>
      </c>
      <c r="AB764" s="4" t="s">
        <v>596</v>
      </c>
      <c r="AC764" s="4" t="s">
        <v>596</v>
      </c>
      <c r="AD764" s="4" t="s">
        <v>596</v>
      </c>
      <c r="AE764" s="4" t="s">
        <v>596</v>
      </c>
      <c r="AF764" s="4" t="s">
        <v>596</v>
      </c>
    </row>
    <row r="765" spans="1:32">
      <c r="A765" s="5" t="str">
        <f>VLOOKUP(F765,[1]仓库信息!C:H,6,FALSE)</f>
        <v>嘉兴</v>
      </c>
      <c r="B765" s="6">
        <v>43756</v>
      </c>
      <c r="C765" s="4" t="s">
        <v>1421</v>
      </c>
      <c r="D765" s="4" t="s">
        <v>436</v>
      </c>
      <c r="E765" s="4" t="s">
        <v>1422</v>
      </c>
      <c r="F765" s="4" t="s">
        <v>739</v>
      </c>
      <c r="G765" s="4" t="s">
        <v>1423</v>
      </c>
      <c r="H765" s="4" t="s">
        <v>1424</v>
      </c>
      <c r="I765" s="4" t="s">
        <v>740</v>
      </c>
      <c r="J765" s="4" t="s">
        <v>590</v>
      </c>
      <c r="K765" s="4" t="s">
        <v>715</v>
      </c>
      <c r="L765" s="4" t="s">
        <v>769</v>
      </c>
      <c r="M765" s="4" t="s">
        <v>638</v>
      </c>
      <c r="N765" s="4" t="s">
        <v>799</v>
      </c>
      <c r="O765" s="4" t="s">
        <v>602</v>
      </c>
      <c r="P765" s="4" t="s">
        <v>638</v>
      </c>
      <c r="Q765" s="4" t="s">
        <v>596</v>
      </c>
      <c r="R765" s="8">
        <v>2</v>
      </c>
      <c r="S765" s="4" t="s">
        <v>596</v>
      </c>
      <c r="T765" s="4" t="s">
        <v>596</v>
      </c>
      <c r="U765" s="4" t="s">
        <v>596</v>
      </c>
      <c r="V765" s="4" t="s">
        <v>596</v>
      </c>
      <c r="W765" s="4" t="s">
        <v>596</v>
      </c>
      <c r="X765" s="4" t="s">
        <v>596</v>
      </c>
      <c r="Y765" s="4" t="s">
        <v>596</v>
      </c>
      <c r="Z765" s="4" t="s">
        <v>596</v>
      </c>
      <c r="AA765" s="4" t="s">
        <v>596</v>
      </c>
      <c r="AB765" s="4" t="s">
        <v>596</v>
      </c>
      <c r="AC765" s="4" t="s">
        <v>596</v>
      </c>
      <c r="AD765" s="4" t="s">
        <v>596</v>
      </c>
      <c r="AE765" s="4" t="s">
        <v>596</v>
      </c>
      <c r="AF765" s="4" t="s">
        <v>596</v>
      </c>
    </row>
    <row r="766" spans="1:32">
      <c r="A766" s="5" t="str">
        <f>VLOOKUP(F766,[1]仓库信息!C:H,6,FALSE)</f>
        <v>济南</v>
      </c>
      <c r="B766" s="6">
        <v>43756</v>
      </c>
      <c r="C766" s="4" t="s">
        <v>1421</v>
      </c>
      <c r="D766" s="4" t="s">
        <v>436</v>
      </c>
      <c r="E766" s="4" t="s">
        <v>1422</v>
      </c>
      <c r="F766" s="4" t="s">
        <v>640</v>
      </c>
      <c r="G766" s="4" t="s">
        <v>1423</v>
      </c>
      <c r="H766" s="4" t="s">
        <v>1424</v>
      </c>
      <c r="I766" s="4" t="s">
        <v>641</v>
      </c>
      <c r="J766" s="4" t="s">
        <v>590</v>
      </c>
      <c r="K766" s="4" t="s">
        <v>749</v>
      </c>
      <c r="L766" s="4" t="s">
        <v>749</v>
      </c>
      <c r="M766" s="4" t="s">
        <v>596</v>
      </c>
      <c r="N766" s="4" t="s">
        <v>757</v>
      </c>
      <c r="O766" s="4" t="s">
        <v>757</v>
      </c>
      <c r="P766" s="4" t="s">
        <v>596</v>
      </c>
      <c r="Q766" s="4" t="s">
        <v>596</v>
      </c>
      <c r="R766" s="8">
        <v>2</v>
      </c>
      <c r="S766" s="4" t="s">
        <v>596</v>
      </c>
      <c r="T766" s="4" t="s">
        <v>596</v>
      </c>
      <c r="U766" s="4" t="s">
        <v>596</v>
      </c>
      <c r="V766" s="4" t="s">
        <v>596</v>
      </c>
      <c r="W766" s="4" t="s">
        <v>596</v>
      </c>
      <c r="X766" s="4" t="s">
        <v>596</v>
      </c>
      <c r="Y766" s="4" t="s">
        <v>596</v>
      </c>
      <c r="Z766" s="4" t="s">
        <v>596</v>
      </c>
      <c r="AA766" s="4" t="s">
        <v>596</v>
      </c>
      <c r="AB766" s="4" t="s">
        <v>596</v>
      </c>
      <c r="AC766" s="4" t="s">
        <v>596</v>
      </c>
      <c r="AD766" s="4" t="s">
        <v>596</v>
      </c>
      <c r="AE766" s="4" t="s">
        <v>596</v>
      </c>
      <c r="AF766" s="4" t="s">
        <v>596</v>
      </c>
    </row>
    <row r="767" spans="1:32">
      <c r="A767" s="5" t="str">
        <f>VLOOKUP(F767,[1]仓库信息!C:H,6,FALSE)</f>
        <v>金华</v>
      </c>
      <c r="B767" s="6">
        <v>43756</v>
      </c>
      <c r="C767" s="4" t="s">
        <v>1421</v>
      </c>
      <c r="D767" s="4" t="s">
        <v>436</v>
      </c>
      <c r="E767" s="4" t="s">
        <v>1422</v>
      </c>
      <c r="F767" s="4" t="s">
        <v>688</v>
      </c>
      <c r="G767" s="4" t="s">
        <v>1423</v>
      </c>
      <c r="H767" s="4" t="s">
        <v>1424</v>
      </c>
      <c r="I767" s="4" t="s">
        <v>689</v>
      </c>
      <c r="J767" s="4" t="s">
        <v>590</v>
      </c>
      <c r="K767" s="4" t="s">
        <v>691</v>
      </c>
      <c r="L767" s="4" t="s">
        <v>691</v>
      </c>
      <c r="M767" s="4" t="s">
        <v>596</v>
      </c>
      <c r="N767" s="4" t="s">
        <v>631</v>
      </c>
      <c r="O767" s="4" t="s">
        <v>631</v>
      </c>
      <c r="P767" s="4" t="s">
        <v>596</v>
      </c>
      <c r="Q767" s="4" t="s">
        <v>596</v>
      </c>
      <c r="R767" s="8">
        <v>1</v>
      </c>
      <c r="S767" s="4" t="s">
        <v>596</v>
      </c>
      <c r="T767" s="4" t="s">
        <v>596</v>
      </c>
      <c r="U767" s="4" t="s">
        <v>596</v>
      </c>
      <c r="V767" s="4" t="s">
        <v>596</v>
      </c>
      <c r="W767" s="4" t="s">
        <v>648</v>
      </c>
      <c r="X767" s="4" t="s">
        <v>596</v>
      </c>
      <c r="Y767" s="4" t="s">
        <v>596</v>
      </c>
      <c r="Z767" s="4" t="s">
        <v>596</v>
      </c>
      <c r="AA767" s="4" t="s">
        <v>596</v>
      </c>
      <c r="AB767" s="4" t="s">
        <v>596</v>
      </c>
      <c r="AC767" s="4" t="s">
        <v>596</v>
      </c>
      <c r="AD767" s="4" t="s">
        <v>596</v>
      </c>
      <c r="AE767" s="4" t="s">
        <v>596</v>
      </c>
      <c r="AF767" s="4" t="s">
        <v>596</v>
      </c>
    </row>
    <row r="768" spans="1:32">
      <c r="A768" s="5" t="str">
        <f>VLOOKUP(F768,[1]仓库信息!C:H,6,FALSE)</f>
        <v>青岛</v>
      </c>
      <c r="B768" s="6">
        <v>43756</v>
      </c>
      <c r="C768" s="4" t="s">
        <v>1421</v>
      </c>
      <c r="D768" s="4" t="s">
        <v>436</v>
      </c>
      <c r="E768" s="4" t="s">
        <v>1422</v>
      </c>
      <c r="F768" s="4" t="s">
        <v>659</v>
      </c>
      <c r="G768" s="4" t="s">
        <v>1423</v>
      </c>
      <c r="H768" s="4" t="s">
        <v>1424</v>
      </c>
      <c r="I768" s="4" t="s">
        <v>660</v>
      </c>
      <c r="J768" s="4" t="s">
        <v>590</v>
      </c>
      <c r="K768" s="4" t="s">
        <v>612</v>
      </c>
      <c r="L768" s="4" t="s">
        <v>613</v>
      </c>
      <c r="M768" s="4" t="s">
        <v>638</v>
      </c>
      <c r="N768" s="4" t="s">
        <v>613</v>
      </c>
      <c r="O768" s="4" t="s">
        <v>637</v>
      </c>
      <c r="P768" s="4" t="s">
        <v>638</v>
      </c>
      <c r="Q768" s="4" t="s">
        <v>596</v>
      </c>
      <c r="R768" s="8">
        <v>1</v>
      </c>
      <c r="S768" s="4" t="s">
        <v>596</v>
      </c>
      <c r="T768" s="4" t="s">
        <v>596</v>
      </c>
      <c r="U768" s="4" t="s">
        <v>596</v>
      </c>
      <c r="V768" s="4" t="s">
        <v>596</v>
      </c>
      <c r="W768" s="4" t="s">
        <v>596</v>
      </c>
      <c r="X768" s="4" t="s">
        <v>596</v>
      </c>
      <c r="Y768" s="4" t="s">
        <v>596</v>
      </c>
      <c r="Z768" s="4" t="s">
        <v>596</v>
      </c>
      <c r="AA768" s="4" t="s">
        <v>596</v>
      </c>
      <c r="AB768" s="4" t="s">
        <v>596</v>
      </c>
      <c r="AC768" s="4" t="s">
        <v>596</v>
      </c>
      <c r="AD768" s="4" t="s">
        <v>596</v>
      </c>
      <c r="AE768" s="4" t="s">
        <v>596</v>
      </c>
      <c r="AF768" s="4" t="s">
        <v>596</v>
      </c>
    </row>
    <row r="769" spans="1:32">
      <c r="A769" s="5" t="str">
        <f>VLOOKUP(F769,[1]仓库信息!C:H,6,FALSE)</f>
        <v>无锡</v>
      </c>
      <c r="B769" s="6">
        <v>43756</v>
      </c>
      <c r="C769" s="4" t="s">
        <v>1421</v>
      </c>
      <c r="D769" s="4" t="s">
        <v>436</v>
      </c>
      <c r="E769" s="4" t="s">
        <v>1422</v>
      </c>
      <c r="F769" s="4" t="s">
        <v>692</v>
      </c>
      <c r="G769" s="4" t="s">
        <v>1423</v>
      </c>
      <c r="H769" s="4" t="s">
        <v>1424</v>
      </c>
      <c r="I769" s="4" t="s">
        <v>693</v>
      </c>
      <c r="J769" s="4" t="s">
        <v>590</v>
      </c>
      <c r="K769" s="4" t="s">
        <v>828</v>
      </c>
      <c r="L769" s="4" t="s">
        <v>810</v>
      </c>
      <c r="M769" s="4" t="s">
        <v>638</v>
      </c>
      <c r="N769" s="4" t="s">
        <v>731</v>
      </c>
      <c r="O769" s="4" t="s">
        <v>811</v>
      </c>
      <c r="P769" s="4" t="s">
        <v>638</v>
      </c>
      <c r="Q769" s="4" t="s">
        <v>596</v>
      </c>
      <c r="R769" s="8">
        <v>3</v>
      </c>
      <c r="S769" s="4" t="s">
        <v>596</v>
      </c>
      <c r="T769" s="4" t="s">
        <v>596</v>
      </c>
      <c r="U769" s="4" t="s">
        <v>596</v>
      </c>
      <c r="V769" s="4" t="s">
        <v>596</v>
      </c>
      <c r="W769" s="4" t="s">
        <v>596</v>
      </c>
      <c r="X769" s="4" t="s">
        <v>596</v>
      </c>
      <c r="Y769" s="4" t="s">
        <v>596</v>
      </c>
      <c r="Z769" s="4" t="s">
        <v>596</v>
      </c>
      <c r="AA769" s="4" t="s">
        <v>596</v>
      </c>
      <c r="AB769" s="4" t="s">
        <v>596</v>
      </c>
      <c r="AC769" s="4" t="s">
        <v>596</v>
      </c>
      <c r="AD769" s="4" t="s">
        <v>596</v>
      </c>
      <c r="AE769" s="4" t="s">
        <v>596</v>
      </c>
      <c r="AF769" s="4" t="s">
        <v>596</v>
      </c>
    </row>
    <row r="770" spans="1:32">
      <c r="A770" s="5" t="str">
        <f>VLOOKUP(F770,[1]仓库信息!C:H,6,FALSE)</f>
        <v>西安</v>
      </c>
      <c r="B770" s="6">
        <v>43756</v>
      </c>
      <c r="C770" s="4" t="s">
        <v>1421</v>
      </c>
      <c r="D770" s="4" t="s">
        <v>436</v>
      </c>
      <c r="E770" s="4" t="s">
        <v>1422</v>
      </c>
      <c r="F770" s="4" t="s">
        <v>694</v>
      </c>
      <c r="G770" s="4" t="s">
        <v>1423</v>
      </c>
      <c r="H770" s="4" t="s">
        <v>1424</v>
      </c>
      <c r="I770" s="4" t="s">
        <v>695</v>
      </c>
      <c r="J770" s="4" t="s">
        <v>590</v>
      </c>
      <c r="K770" s="4" t="s">
        <v>730</v>
      </c>
      <c r="L770" s="4" t="s">
        <v>735</v>
      </c>
      <c r="M770" s="4" t="s">
        <v>638</v>
      </c>
      <c r="N770" s="4" t="s">
        <v>599</v>
      </c>
      <c r="O770" s="4" t="s">
        <v>667</v>
      </c>
      <c r="P770" s="4" t="s">
        <v>638</v>
      </c>
      <c r="Q770" s="4" t="s">
        <v>596</v>
      </c>
      <c r="R770" s="8">
        <v>3</v>
      </c>
      <c r="S770" s="4" t="s">
        <v>596</v>
      </c>
      <c r="T770" s="4" t="s">
        <v>596</v>
      </c>
      <c r="U770" s="4" t="s">
        <v>596</v>
      </c>
      <c r="V770" s="4" t="s">
        <v>596</v>
      </c>
      <c r="W770" s="4" t="s">
        <v>596</v>
      </c>
      <c r="X770" s="4" t="s">
        <v>596</v>
      </c>
      <c r="Y770" s="4" t="s">
        <v>596</v>
      </c>
      <c r="Z770" s="4" t="s">
        <v>596</v>
      </c>
      <c r="AA770" s="4" t="s">
        <v>596</v>
      </c>
      <c r="AB770" s="4" t="s">
        <v>596</v>
      </c>
      <c r="AC770" s="4" t="s">
        <v>596</v>
      </c>
      <c r="AD770" s="4" t="s">
        <v>596</v>
      </c>
      <c r="AE770" s="4" t="s">
        <v>596</v>
      </c>
      <c r="AF770" s="4" t="s">
        <v>596</v>
      </c>
    </row>
    <row r="771" spans="1:32">
      <c r="A771" s="5" t="str">
        <f>VLOOKUP(F771,[1]仓库信息!C:H,6,FALSE)</f>
        <v>嘉定</v>
      </c>
      <c r="B771" s="6">
        <v>43756</v>
      </c>
      <c r="C771" s="4" t="s">
        <v>1425</v>
      </c>
      <c r="D771" s="4" t="s">
        <v>1426</v>
      </c>
      <c r="E771" s="4" t="s">
        <v>1427</v>
      </c>
      <c r="F771" s="4" t="s">
        <v>586</v>
      </c>
      <c r="G771" s="4" t="s">
        <v>1428</v>
      </c>
      <c r="H771" s="4" t="s">
        <v>1429</v>
      </c>
      <c r="I771" s="4" t="s">
        <v>589</v>
      </c>
      <c r="J771" s="4" t="s">
        <v>590</v>
      </c>
      <c r="K771" s="4" t="s">
        <v>1256</v>
      </c>
      <c r="L771" s="4" t="s">
        <v>1327</v>
      </c>
      <c r="M771" s="4" t="s">
        <v>658</v>
      </c>
      <c r="N771" s="4" t="s">
        <v>1328</v>
      </c>
      <c r="O771" s="4" t="s">
        <v>797</v>
      </c>
      <c r="P771" s="4" t="s">
        <v>658</v>
      </c>
      <c r="Q771" s="4" t="s">
        <v>596</v>
      </c>
      <c r="R771" s="8">
        <v>2</v>
      </c>
      <c r="S771" s="4" t="s">
        <v>596</v>
      </c>
      <c r="T771" s="4" t="s">
        <v>596</v>
      </c>
      <c r="U771" s="4" t="s">
        <v>596</v>
      </c>
      <c r="V771" s="4" t="s">
        <v>596</v>
      </c>
      <c r="W771" s="4" t="s">
        <v>596</v>
      </c>
      <c r="X771" s="4" t="s">
        <v>596</v>
      </c>
      <c r="Y771" s="4" t="s">
        <v>596</v>
      </c>
      <c r="Z771" s="4" t="s">
        <v>596</v>
      </c>
      <c r="AA771" s="4" t="s">
        <v>596</v>
      </c>
      <c r="AB771" s="4" t="s">
        <v>596</v>
      </c>
      <c r="AC771" s="4" t="s">
        <v>596</v>
      </c>
      <c r="AD771" s="4" t="s">
        <v>596</v>
      </c>
      <c r="AE771" s="4" t="s">
        <v>596</v>
      </c>
      <c r="AF771" s="4" t="s">
        <v>596</v>
      </c>
    </row>
    <row r="772" spans="1:32">
      <c r="A772" s="5" t="str">
        <f>VLOOKUP(F772,[1]仓库信息!C:H,6,FALSE)</f>
        <v>广州</v>
      </c>
      <c r="B772" s="6">
        <v>43756</v>
      </c>
      <c r="C772" s="4" t="s">
        <v>1425</v>
      </c>
      <c r="D772" s="4" t="s">
        <v>1426</v>
      </c>
      <c r="E772" s="4" t="s">
        <v>1427</v>
      </c>
      <c r="F772" s="4" t="s">
        <v>597</v>
      </c>
      <c r="G772" s="4" t="s">
        <v>1428</v>
      </c>
      <c r="H772" s="4" t="s">
        <v>1429</v>
      </c>
      <c r="I772" s="4" t="s">
        <v>598</v>
      </c>
      <c r="J772" s="4" t="s">
        <v>590</v>
      </c>
      <c r="K772" s="4" t="s">
        <v>809</v>
      </c>
      <c r="L772" s="4" t="s">
        <v>727</v>
      </c>
      <c r="M772" s="4" t="s">
        <v>658</v>
      </c>
      <c r="N772" s="4" t="s">
        <v>724</v>
      </c>
      <c r="O772" s="4" t="s">
        <v>592</v>
      </c>
      <c r="P772" s="4" t="s">
        <v>658</v>
      </c>
      <c r="Q772" s="4" t="s">
        <v>596</v>
      </c>
      <c r="R772" s="8">
        <v>1</v>
      </c>
      <c r="S772" s="4" t="s">
        <v>596</v>
      </c>
      <c r="T772" s="4" t="s">
        <v>596</v>
      </c>
      <c r="U772" s="4" t="s">
        <v>596</v>
      </c>
      <c r="V772" s="4" t="s">
        <v>596</v>
      </c>
      <c r="W772" s="4" t="s">
        <v>678</v>
      </c>
      <c r="X772" s="4" t="s">
        <v>596</v>
      </c>
      <c r="Y772" s="4" t="s">
        <v>596</v>
      </c>
      <c r="Z772" s="4" t="s">
        <v>596</v>
      </c>
      <c r="AA772" s="4" t="s">
        <v>596</v>
      </c>
      <c r="AB772" s="4" t="s">
        <v>596</v>
      </c>
      <c r="AC772" s="4" t="s">
        <v>596</v>
      </c>
      <c r="AD772" s="4" t="s">
        <v>596</v>
      </c>
      <c r="AE772" s="4" t="s">
        <v>596</v>
      </c>
      <c r="AF772" s="4" t="s">
        <v>596</v>
      </c>
    </row>
    <row r="773" spans="1:32">
      <c r="A773" s="5" t="str">
        <f>VLOOKUP(F773,[1]仓库信息!C:H,6,FALSE)</f>
        <v>天津</v>
      </c>
      <c r="B773" s="6">
        <v>43756</v>
      </c>
      <c r="C773" s="4" t="s">
        <v>1425</v>
      </c>
      <c r="D773" s="4" t="s">
        <v>1426</v>
      </c>
      <c r="E773" s="4" t="s">
        <v>1427</v>
      </c>
      <c r="F773" s="4" t="s">
        <v>663</v>
      </c>
      <c r="G773" s="4" t="s">
        <v>1428</v>
      </c>
      <c r="H773" s="4" t="s">
        <v>1429</v>
      </c>
      <c r="I773" s="4" t="s">
        <v>666</v>
      </c>
      <c r="J773" s="4" t="s">
        <v>590</v>
      </c>
      <c r="K773" s="4" t="s">
        <v>626</v>
      </c>
      <c r="L773" s="4" t="s">
        <v>626</v>
      </c>
      <c r="M773" s="4" t="s">
        <v>596</v>
      </c>
      <c r="N773" s="4" t="s">
        <v>627</v>
      </c>
      <c r="O773" s="4" t="s">
        <v>627</v>
      </c>
      <c r="P773" s="4" t="s">
        <v>596</v>
      </c>
      <c r="Q773" s="4" t="s">
        <v>596</v>
      </c>
      <c r="R773" s="8">
        <v>1</v>
      </c>
      <c r="S773" s="4" t="s">
        <v>596</v>
      </c>
      <c r="T773" s="4" t="s">
        <v>596</v>
      </c>
      <c r="U773" s="4" t="s">
        <v>596</v>
      </c>
      <c r="V773" s="4" t="s">
        <v>596</v>
      </c>
      <c r="W773" s="4" t="s">
        <v>596</v>
      </c>
      <c r="X773" s="4" t="s">
        <v>596</v>
      </c>
      <c r="Y773" s="4" t="s">
        <v>596</v>
      </c>
      <c r="Z773" s="4" t="s">
        <v>596</v>
      </c>
      <c r="AA773" s="4" t="s">
        <v>596</v>
      </c>
      <c r="AB773" s="4" t="s">
        <v>596</v>
      </c>
      <c r="AC773" s="4" t="s">
        <v>596</v>
      </c>
      <c r="AD773" s="4" t="s">
        <v>596</v>
      </c>
      <c r="AE773" s="4" t="s">
        <v>596</v>
      </c>
      <c r="AF773" s="4" t="s">
        <v>596</v>
      </c>
    </row>
    <row r="774" spans="1:32">
      <c r="A774" s="5" t="str">
        <f>VLOOKUP(F774,[1]仓库信息!C:H,6,FALSE)</f>
        <v>成都2</v>
      </c>
      <c r="B774" s="6">
        <v>43756</v>
      </c>
      <c r="C774" s="4" t="s">
        <v>1425</v>
      </c>
      <c r="D774" s="4" t="s">
        <v>1426</v>
      </c>
      <c r="E774" s="4" t="s">
        <v>1427</v>
      </c>
      <c r="F774" s="4" t="s">
        <v>610</v>
      </c>
      <c r="G774" s="4" t="s">
        <v>1428</v>
      </c>
      <c r="H774" s="4" t="s">
        <v>1429</v>
      </c>
      <c r="I774" s="4" t="s">
        <v>611</v>
      </c>
      <c r="J774" s="4" t="s">
        <v>590</v>
      </c>
      <c r="K774" s="4" t="s">
        <v>827</v>
      </c>
      <c r="L774" s="4" t="s">
        <v>827</v>
      </c>
      <c r="M774" s="4" t="s">
        <v>596</v>
      </c>
      <c r="N774" s="4" t="s">
        <v>1101</v>
      </c>
      <c r="O774" s="4" t="s">
        <v>1101</v>
      </c>
      <c r="P774" s="4" t="s">
        <v>596</v>
      </c>
      <c r="Q774" s="4" t="s">
        <v>596</v>
      </c>
      <c r="R774" s="8">
        <v>1</v>
      </c>
      <c r="S774" s="4" t="s">
        <v>596</v>
      </c>
      <c r="T774" s="4" t="s">
        <v>596</v>
      </c>
      <c r="U774" s="4" t="s">
        <v>596</v>
      </c>
      <c r="V774" s="4" t="s">
        <v>596</v>
      </c>
      <c r="W774" s="4" t="s">
        <v>596</v>
      </c>
      <c r="X774" s="4" t="s">
        <v>596</v>
      </c>
      <c r="Y774" s="4" t="s">
        <v>596</v>
      </c>
      <c r="Z774" s="4" t="s">
        <v>596</v>
      </c>
      <c r="AA774" s="4" t="s">
        <v>596</v>
      </c>
      <c r="AB774" s="4" t="s">
        <v>596</v>
      </c>
      <c r="AC774" s="4" t="s">
        <v>596</v>
      </c>
      <c r="AD774" s="4" t="s">
        <v>596</v>
      </c>
      <c r="AE774" s="4" t="s">
        <v>596</v>
      </c>
      <c r="AF774" s="4" t="s">
        <v>596</v>
      </c>
    </row>
    <row r="775" spans="1:32">
      <c r="A775" s="5" t="str">
        <f>VLOOKUP(F775,[1]仓库信息!C:H,6,FALSE)</f>
        <v>合肥</v>
      </c>
      <c r="B775" s="6">
        <v>43756</v>
      </c>
      <c r="C775" s="4" t="s">
        <v>1425</v>
      </c>
      <c r="D775" s="4" t="s">
        <v>1426</v>
      </c>
      <c r="E775" s="4" t="s">
        <v>1427</v>
      </c>
      <c r="F775" s="4" t="s">
        <v>700</v>
      </c>
      <c r="G775" s="4" t="s">
        <v>1428</v>
      </c>
      <c r="H775" s="4" t="s">
        <v>1429</v>
      </c>
      <c r="I775" s="4" t="s">
        <v>701</v>
      </c>
      <c r="J775" s="4" t="s">
        <v>590</v>
      </c>
      <c r="K775" s="4" t="s">
        <v>749</v>
      </c>
      <c r="L775" s="4" t="s">
        <v>749</v>
      </c>
      <c r="M775" s="4" t="s">
        <v>596</v>
      </c>
      <c r="N775" s="4" t="s">
        <v>613</v>
      </c>
      <c r="O775" s="4" t="s">
        <v>613</v>
      </c>
      <c r="P775" s="4" t="s">
        <v>596</v>
      </c>
      <c r="Q775" s="4" t="s">
        <v>596</v>
      </c>
      <c r="R775" s="8">
        <v>4</v>
      </c>
      <c r="S775" s="4" t="s">
        <v>596</v>
      </c>
      <c r="T775" s="4" t="s">
        <v>596</v>
      </c>
      <c r="U775" s="4" t="s">
        <v>596</v>
      </c>
      <c r="V775" s="4" t="s">
        <v>596</v>
      </c>
      <c r="W775" s="4" t="s">
        <v>596</v>
      </c>
      <c r="X775" s="4" t="s">
        <v>596</v>
      </c>
      <c r="Y775" s="4" t="s">
        <v>596</v>
      </c>
      <c r="Z775" s="4" t="s">
        <v>596</v>
      </c>
      <c r="AA775" s="4" t="s">
        <v>596</v>
      </c>
      <c r="AB775" s="4" t="s">
        <v>596</v>
      </c>
      <c r="AC775" s="4" t="s">
        <v>596</v>
      </c>
      <c r="AD775" s="4" t="s">
        <v>596</v>
      </c>
      <c r="AE775" s="4" t="s">
        <v>596</v>
      </c>
      <c r="AF775" s="4" t="s">
        <v>596</v>
      </c>
    </row>
    <row r="776" spans="1:32">
      <c r="A776" s="5" t="str">
        <f>VLOOKUP(F776,[1]仓库信息!C:H,6,FALSE)</f>
        <v>惠州</v>
      </c>
      <c r="B776" s="6">
        <v>43756</v>
      </c>
      <c r="C776" s="4" t="s">
        <v>1425</v>
      </c>
      <c r="D776" s="4" t="s">
        <v>1426</v>
      </c>
      <c r="E776" s="4" t="s">
        <v>1427</v>
      </c>
      <c r="F776" s="4" t="s">
        <v>618</v>
      </c>
      <c r="G776" s="4" t="s">
        <v>1428</v>
      </c>
      <c r="H776" s="4" t="s">
        <v>1429</v>
      </c>
      <c r="I776" s="4" t="s">
        <v>619</v>
      </c>
      <c r="J776" s="4" t="s">
        <v>590</v>
      </c>
      <c r="K776" s="4" t="s">
        <v>608</v>
      </c>
      <c r="L776" s="4" t="s">
        <v>623</v>
      </c>
      <c r="M776" s="4" t="s">
        <v>651</v>
      </c>
      <c r="N776" s="4" t="s">
        <v>622</v>
      </c>
      <c r="O776" s="4" t="s">
        <v>827</v>
      </c>
      <c r="P776" s="4" t="s">
        <v>651</v>
      </c>
      <c r="Q776" s="4" t="s">
        <v>596</v>
      </c>
      <c r="R776" s="8">
        <v>1</v>
      </c>
      <c r="S776" s="4" t="s">
        <v>596</v>
      </c>
      <c r="T776" s="4" t="s">
        <v>596</v>
      </c>
      <c r="U776" s="4" t="s">
        <v>596</v>
      </c>
      <c r="V776" s="4" t="s">
        <v>596</v>
      </c>
      <c r="W776" s="4" t="s">
        <v>596</v>
      </c>
      <c r="X776" s="4" t="s">
        <v>596</v>
      </c>
      <c r="Y776" s="4" t="s">
        <v>596</v>
      </c>
      <c r="Z776" s="4" t="s">
        <v>596</v>
      </c>
      <c r="AA776" s="4" t="s">
        <v>596</v>
      </c>
      <c r="AB776" s="4" t="s">
        <v>596</v>
      </c>
      <c r="AC776" s="4" t="s">
        <v>596</v>
      </c>
      <c r="AD776" s="4" t="s">
        <v>596</v>
      </c>
      <c r="AE776" s="4" t="s">
        <v>596</v>
      </c>
      <c r="AF776" s="4" t="s">
        <v>596</v>
      </c>
    </row>
    <row r="777" spans="1:32">
      <c r="A777" s="5" t="str">
        <f>VLOOKUP(F777,[1]仓库信息!C:H,6,FALSE)</f>
        <v>江门</v>
      </c>
      <c r="B777" s="6">
        <v>43756</v>
      </c>
      <c r="C777" s="4" t="s">
        <v>1425</v>
      </c>
      <c r="D777" s="4" t="s">
        <v>1426</v>
      </c>
      <c r="E777" s="4" t="s">
        <v>1427</v>
      </c>
      <c r="F777" s="4" t="s">
        <v>624</v>
      </c>
      <c r="G777" s="4" t="s">
        <v>1428</v>
      </c>
      <c r="H777" s="4" t="s">
        <v>1429</v>
      </c>
      <c r="I777" s="4" t="s">
        <v>625</v>
      </c>
      <c r="J777" s="4" t="s">
        <v>590</v>
      </c>
      <c r="K777" s="4" t="s">
        <v>730</v>
      </c>
      <c r="L777" s="4" t="s">
        <v>730</v>
      </c>
      <c r="M777" s="4" t="s">
        <v>596</v>
      </c>
      <c r="N777" s="4" t="s">
        <v>735</v>
      </c>
      <c r="O777" s="4" t="s">
        <v>735</v>
      </c>
      <c r="P777" s="4" t="s">
        <v>596</v>
      </c>
      <c r="Q777" s="4" t="s">
        <v>596</v>
      </c>
      <c r="R777" s="8">
        <v>1</v>
      </c>
      <c r="S777" s="4" t="s">
        <v>596</v>
      </c>
      <c r="T777" s="4" t="s">
        <v>596</v>
      </c>
      <c r="U777" s="4" t="s">
        <v>596</v>
      </c>
      <c r="V777" s="4" t="s">
        <v>596</v>
      </c>
      <c r="W777" s="4" t="s">
        <v>596</v>
      </c>
      <c r="X777" s="4" t="s">
        <v>596</v>
      </c>
      <c r="Y777" s="4" t="s">
        <v>596</v>
      </c>
      <c r="Z777" s="4" t="s">
        <v>596</v>
      </c>
      <c r="AA777" s="4" t="s">
        <v>596</v>
      </c>
      <c r="AB777" s="4" t="s">
        <v>596</v>
      </c>
      <c r="AC777" s="4" t="s">
        <v>596</v>
      </c>
      <c r="AD777" s="4" t="s">
        <v>596</v>
      </c>
      <c r="AE777" s="4" t="s">
        <v>596</v>
      </c>
      <c r="AF777" s="4" t="s">
        <v>596</v>
      </c>
    </row>
    <row r="778" spans="1:32">
      <c r="A778" s="5" t="str">
        <f>VLOOKUP(F778,[1]仓库信息!C:H,6,FALSE)</f>
        <v>泉州</v>
      </c>
      <c r="B778" s="6">
        <v>43756</v>
      </c>
      <c r="C778" s="4" t="s">
        <v>1425</v>
      </c>
      <c r="D778" s="4" t="s">
        <v>1426</v>
      </c>
      <c r="E778" s="4" t="s">
        <v>1427</v>
      </c>
      <c r="F778" s="4" t="s">
        <v>628</v>
      </c>
      <c r="G778" s="4" t="s">
        <v>1428</v>
      </c>
      <c r="H778" s="4" t="s">
        <v>1429</v>
      </c>
      <c r="I778" s="4" t="s">
        <v>629</v>
      </c>
      <c r="J778" s="4" t="s">
        <v>590</v>
      </c>
      <c r="K778" s="4" t="s">
        <v>1227</v>
      </c>
      <c r="L778" s="4" t="s">
        <v>1226</v>
      </c>
      <c r="M778" s="4" t="s">
        <v>679</v>
      </c>
      <c r="N778" s="4" t="s">
        <v>1229</v>
      </c>
      <c r="O778" s="4" t="s">
        <v>1356</v>
      </c>
      <c r="P778" s="4" t="s">
        <v>679</v>
      </c>
      <c r="Q778" s="4" t="s">
        <v>596</v>
      </c>
      <c r="R778" s="8">
        <v>1</v>
      </c>
      <c r="S778" s="4" t="s">
        <v>596</v>
      </c>
      <c r="T778" s="4" t="s">
        <v>596</v>
      </c>
      <c r="U778" s="4" t="s">
        <v>596</v>
      </c>
      <c r="V778" s="4" t="s">
        <v>596</v>
      </c>
      <c r="W778" s="4" t="s">
        <v>596</v>
      </c>
      <c r="X778" s="4" t="s">
        <v>596</v>
      </c>
      <c r="Y778" s="4" t="s">
        <v>596</v>
      </c>
      <c r="Z778" s="4" t="s">
        <v>596</v>
      </c>
      <c r="AA778" s="4" t="s">
        <v>596</v>
      </c>
      <c r="AB778" s="4" t="s">
        <v>596</v>
      </c>
      <c r="AC778" s="4" t="s">
        <v>596</v>
      </c>
      <c r="AD778" s="4" t="s">
        <v>596</v>
      </c>
      <c r="AE778" s="4" t="s">
        <v>596</v>
      </c>
      <c r="AF778" s="4" t="s">
        <v>596</v>
      </c>
    </row>
    <row r="779" spans="1:32">
      <c r="A779" s="5" t="str">
        <f>VLOOKUP(F779,[1]仓库信息!C:H,6,FALSE)</f>
        <v>南昌</v>
      </c>
      <c r="B779" s="6">
        <v>43756</v>
      </c>
      <c r="C779" s="4" t="s">
        <v>1425</v>
      </c>
      <c r="D779" s="4" t="s">
        <v>1426</v>
      </c>
      <c r="E779" s="4" t="s">
        <v>1427</v>
      </c>
      <c r="F779" s="4" t="s">
        <v>649</v>
      </c>
      <c r="G779" s="4" t="s">
        <v>1428</v>
      </c>
      <c r="H779" s="4" t="s">
        <v>1429</v>
      </c>
      <c r="I779" s="4" t="s">
        <v>650</v>
      </c>
      <c r="J779" s="4" t="s">
        <v>590</v>
      </c>
      <c r="K779" s="4" t="s">
        <v>670</v>
      </c>
      <c r="L779" s="4" t="s">
        <v>757</v>
      </c>
      <c r="M779" s="4" t="s">
        <v>638</v>
      </c>
      <c r="N779" s="4" t="s">
        <v>757</v>
      </c>
      <c r="O779" s="4" t="s">
        <v>612</v>
      </c>
      <c r="P779" s="4" t="s">
        <v>638</v>
      </c>
      <c r="Q779" s="4" t="s">
        <v>596</v>
      </c>
      <c r="R779" s="8">
        <v>1</v>
      </c>
      <c r="S779" s="4" t="s">
        <v>596</v>
      </c>
      <c r="T779" s="4" t="s">
        <v>596</v>
      </c>
      <c r="U779" s="4" t="s">
        <v>596</v>
      </c>
      <c r="V779" s="4" t="s">
        <v>596</v>
      </c>
      <c r="W779" s="4" t="s">
        <v>596</v>
      </c>
      <c r="X779" s="4" t="s">
        <v>596</v>
      </c>
      <c r="Y779" s="4" t="s">
        <v>596</v>
      </c>
      <c r="Z779" s="4" t="s">
        <v>596</v>
      </c>
      <c r="AA779" s="4" t="s">
        <v>596</v>
      </c>
      <c r="AB779" s="4" t="s">
        <v>596</v>
      </c>
      <c r="AC779" s="4" t="s">
        <v>596</v>
      </c>
      <c r="AD779" s="4" t="s">
        <v>596</v>
      </c>
      <c r="AE779" s="4" t="s">
        <v>596</v>
      </c>
      <c r="AF779" s="4" t="s">
        <v>596</v>
      </c>
    </row>
    <row r="780" spans="1:32">
      <c r="A780" s="5" t="str">
        <f>VLOOKUP(F780,[1]仓库信息!C:H,6,FALSE)</f>
        <v>南京</v>
      </c>
      <c r="B780" s="6">
        <v>43756</v>
      </c>
      <c r="C780" s="4" t="s">
        <v>1425</v>
      </c>
      <c r="D780" s="4" t="s">
        <v>1426</v>
      </c>
      <c r="E780" s="4" t="s">
        <v>1427</v>
      </c>
      <c r="F780" s="4" t="s">
        <v>683</v>
      </c>
      <c r="G780" s="4" t="s">
        <v>1428</v>
      </c>
      <c r="H780" s="4" t="s">
        <v>1429</v>
      </c>
      <c r="I780" s="4" t="s">
        <v>684</v>
      </c>
      <c r="J780" s="4" t="s">
        <v>590</v>
      </c>
      <c r="K780" s="4" t="s">
        <v>715</v>
      </c>
      <c r="L780" s="4" t="s">
        <v>715</v>
      </c>
      <c r="M780" s="4" t="s">
        <v>596</v>
      </c>
      <c r="N780" s="4" t="s">
        <v>769</v>
      </c>
      <c r="O780" s="4" t="s">
        <v>769</v>
      </c>
      <c r="P780" s="4" t="s">
        <v>596</v>
      </c>
      <c r="Q780" s="4" t="s">
        <v>596</v>
      </c>
      <c r="R780" s="8">
        <v>1</v>
      </c>
      <c r="S780" s="4" t="s">
        <v>596</v>
      </c>
      <c r="T780" s="4" t="s">
        <v>596</v>
      </c>
      <c r="U780" s="4" t="s">
        <v>596</v>
      </c>
      <c r="V780" s="4" t="s">
        <v>596</v>
      </c>
      <c r="W780" s="4" t="s">
        <v>596</v>
      </c>
      <c r="X780" s="4" t="s">
        <v>596</v>
      </c>
      <c r="Y780" s="4" t="s">
        <v>596</v>
      </c>
      <c r="Z780" s="4" t="s">
        <v>596</v>
      </c>
      <c r="AA780" s="4" t="s">
        <v>596</v>
      </c>
      <c r="AB780" s="4" t="s">
        <v>596</v>
      </c>
      <c r="AC780" s="4" t="s">
        <v>596</v>
      </c>
      <c r="AD780" s="4" t="s">
        <v>596</v>
      </c>
      <c r="AE780" s="4" t="s">
        <v>596</v>
      </c>
      <c r="AF780" s="4" t="s">
        <v>596</v>
      </c>
    </row>
    <row r="781" spans="1:32">
      <c r="A781" s="5" t="str">
        <f>VLOOKUP(F781,[1]仓库信息!C:H,6,FALSE)</f>
        <v>南宁</v>
      </c>
      <c r="B781" s="6">
        <v>43756</v>
      </c>
      <c r="C781" s="4" t="s">
        <v>1425</v>
      </c>
      <c r="D781" s="4" t="s">
        <v>1426</v>
      </c>
      <c r="E781" s="4" t="s">
        <v>1427</v>
      </c>
      <c r="F781" s="4" t="s">
        <v>633</v>
      </c>
      <c r="G781" s="4" t="s">
        <v>1428</v>
      </c>
      <c r="H781" s="4" t="s">
        <v>1429</v>
      </c>
      <c r="I781" s="4" t="s">
        <v>634</v>
      </c>
      <c r="J781" s="4" t="s">
        <v>590</v>
      </c>
      <c r="K781" s="4" t="s">
        <v>736</v>
      </c>
      <c r="L781" s="4" t="s">
        <v>736</v>
      </c>
      <c r="M781" s="4" t="s">
        <v>596</v>
      </c>
      <c r="N781" s="4" t="s">
        <v>737</v>
      </c>
      <c r="O781" s="4" t="s">
        <v>737</v>
      </c>
      <c r="P781" s="4" t="s">
        <v>596</v>
      </c>
      <c r="Q781" s="4" t="s">
        <v>596</v>
      </c>
      <c r="R781" s="8">
        <v>1</v>
      </c>
      <c r="S781" s="4" t="s">
        <v>596</v>
      </c>
      <c r="T781" s="4" t="s">
        <v>596</v>
      </c>
      <c r="U781" s="4" t="s">
        <v>596</v>
      </c>
      <c r="V781" s="4" t="s">
        <v>596</v>
      </c>
      <c r="W781" s="4" t="s">
        <v>605</v>
      </c>
      <c r="X781" s="4" t="s">
        <v>596</v>
      </c>
      <c r="Y781" s="4" t="s">
        <v>596</v>
      </c>
      <c r="Z781" s="4" t="s">
        <v>596</v>
      </c>
      <c r="AA781" s="4" t="s">
        <v>596</v>
      </c>
      <c r="AB781" s="4" t="s">
        <v>596</v>
      </c>
      <c r="AC781" s="4" t="s">
        <v>596</v>
      </c>
      <c r="AD781" s="4" t="s">
        <v>596</v>
      </c>
      <c r="AE781" s="4" t="s">
        <v>596</v>
      </c>
      <c r="AF781" s="4" t="s">
        <v>596</v>
      </c>
    </row>
    <row r="782" spans="1:32">
      <c r="A782" s="5" t="str">
        <f>VLOOKUP(F782,[1]仓库信息!C:H,6,FALSE)</f>
        <v>武汉</v>
      </c>
      <c r="B782" s="6">
        <v>43756</v>
      </c>
      <c r="C782" s="4" t="s">
        <v>1425</v>
      </c>
      <c r="D782" s="4" t="s">
        <v>1426</v>
      </c>
      <c r="E782" s="4" t="s">
        <v>1427</v>
      </c>
      <c r="F782" s="4" t="s">
        <v>686</v>
      </c>
      <c r="G782" s="4" t="s">
        <v>1428</v>
      </c>
      <c r="H782" s="4" t="s">
        <v>1429</v>
      </c>
      <c r="I782" s="4" t="s">
        <v>687</v>
      </c>
      <c r="J782" s="4" t="s">
        <v>590</v>
      </c>
      <c r="K782" s="4" t="s">
        <v>796</v>
      </c>
      <c r="L782" s="4" t="s">
        <v>797</v>
      </c>
      <c r="M782" s="4" t="s">
        <v>638</v>
      </c>
      <c r="N782" s="4" t="s">
        <v>855</v>
      </c>
      <c r="O782" s="4" t="s">
        <v>855</v>
      </c>
      <c r="P782" s="4" t="s">
        <v>596</v>
      </c>
      <c r="Q782" s="4" t="s">
        <v>596</v>
      </c>
      <c r="R782" s="8">
        <v>2</v>
      </c>
      <c r="S782" s="4" t="s">
        <v>596</v>
      </c>
      <c r="T782" s="4" t="s">
        <v>596</v>
      </c>
      <c r="U782" s="4" t="s">
        <v>596</v>
      </c>
      <c r="V782" s="4" t="s">
        <v>596</v>
      </c>
      <c r="W782" s="4" t="s">
        <v>596</v>
      </c>
      <c r="X782" s="4" t="s">
        <v>596</v>
      </c>
      <c r="Y782" s="4" t="s">
        <v>596</v>
      </c>
      <c r="Z782" s="4" t="s">
        <v>596</v>
      </c>
      <c r="AA782" s="4" t="s">
        <v>638</v>
      </c>
      <c r="AB782" s="4" t="s">
        <v>596</v>
      </c>
      <c r="AC782" s="4" t="s">
        <v>596</v>
      </c>
      <c r="AD782" s="4" t="s">
        <v>596</v>
      </c>
      <c r="AE782" s="4" t="s">
        <v>596</v>
      </c>
      <c r="AF782" s="4" t="s">
        <v>596</v>
      </c>
    </row>
    <row r="783" spans="1:32">
      <c r="A783" s="5" t="str">
        <f>VLOOKUP(F783,[1]仓库信息!C:H,6,FALSE)</f>
        <v>金华</v>
      </c>
      <c r="B783" s="6">
        <v>43756</v>
      </c>
      <c r="C783" s="4" t="s">
        <v>1425</v>
      </c>
      <c r="D783" s="4" t="s">
        <v>1426</v>
      </c>
      <c r="E783" s="4" t="s">
        <v>1427</v>
      </c>
      <c r="F783" s="4" t="s">
        <v>688</v>
      </c>
      <c r="G783" s="4" t="s">
        <v>1428</v>
      </c>
      <c r="H783" s="4" t="s">
        <v>1429</v>
      </c>
      <c r="I783" s="4" t="s">
        <v>689</v>
      </c>
      <c r="J783" s="4" t="s">
        <v>590</v>
      </c>
      <c r="K783" s="4" t="s">
        <v>749</v>
      </c>
      <c r="L783" s="4" t="s">
        <v>749</v>
      </c>
      <c r="M783" s="4" t="s">
        <v>596</v>
      </c>
      <c r="N783" s="4" t="s">
        <v>670</v>
      </c>
      <c r="O783" s="4" t="s">
        <v>670</v>
      </c>
      <c r="P783" s="4" t="s">
        <v>596</v>
      </c>
      <c r="Q783" s="4" t="s">
        <v>596</v>
      </c>
      <c r="R783" s="8">
        <v>1</v>
      </c>
      <c r="S783" s="4" t="s">
        <v>596</v>
      </c>
      <c r="T783" s="4" t="s">
        <v>596</v>
      </c>
      <c r="U783" s="4" t="s">
        <v>596</v>
      </c>
      <c r="V783" s="4" t="s">
        <v>596</v>
      </c>
      <c r="W783" s="4" t="s">
        <v>596</v>
      </c>
      <c r="X783" s="4" t="s">
        <v>596</v>
      </c>
      <c r="Y783" s="4" t="s">
        <v>596</v>
      </c>
      <c r="Z783" s="4" t="s">
        <v>596</v>
      </c>
      <c r="AA783" s="4" t="s">
        <v>596</v>
      </c>
      <c r="AB783" s="4" t="s">
        <v>596</v>
      </c>
      <c r="AC783" s="4" t="s">
        <v>596</v>
      </c>
      <c r="AD783" s="4" t="s">
        <v>596</v>
      </c>
      <c r="AE783" s="4" t="s">
        <v>596</v>
      </c>
      <c r="AF783" s="4" t="s">
        <v>596</v>
      </c>
    </row>
    <row r="784" spans="1:32">
      <c r="A784" s="5" t="str">
        <f>VLOOKUP(F784,[1]仓库信息!C:H,6,FALSE)</f>
        <v>无锡</v>
      </c>
      <c r="B784" s="6">
        <v>43756</v>
      </c>
      <c r="C784" s="4" t="s">
        <v>1425</v>
      </c>
      <c r="D784" s="4" t="s">
        <v>1426</v>
      </c>
      <c r="E784" s="4" t="s">
        <v>1427</v>
      </c>
      <c r="F784" s="4" t="s">
        <v>692</v>
      </c>
      <c r="G784" s="4" t="s">
        <v>1428</v>
      </c>
      <c r="H784" s="4" t="s">
        <v>1429</v>
      </c>
      <c r="I784" s="4" t="s">
        <v>693</v>
      </c>
      <c r="J784" s="4" t="s">
        <v>590</v>
      </c>
      <c r="K784" s="4" t="s">
        <v>735</v>
      </c>
      <c r="L784" s="4" t="s">
        <v>722</v>
      </c>
      <c r="M784" s="4" t="s">
        <v>638</v>
      </c>
      <c r="N784" s="4" t="s">
        <v>599</v>
      </c>
      <c r="O784" s="4" t="s">
        <v>667</v>
      </c>
      <c r="P784" s="4" t="s">
        <v>638</v>
      </c>
      <c r="Q784" s="4" t="s">
        <v>596</v>
      </c>
      <c r="R784" s="8">
        <v>2</v>
      </c>
      <c r="S784" s="4" t="s">
        <v>596</v>
      </c>
      <c r="T784" s="4" t="s">
        <v>596</v>
      </c>
      <c r="U784" s="4" t="s">
        <v>596</v>
      </c>
      <c r="V784" s="4" t="s">
        <v>596</v>
      </c>
      <c r="W784" s="4" t="s">
        <v>596</v>
      </c>
      <c r="X784" s="4" t="s">
        <v>596</v>
      </c>
      <c r="Y784" s="4" t="s">
        <v>596</v>
      </c>
      <c r="Z784" s="4" t="s">
        <v>596</v>
      </c>
      <c r="AA784" s="4" t="s">
        <v>596</v>
      </c>
      <c r="AB784" s="4" t="s">
        <v>596</v>
      </c>
      <c r="AC784" s="4" t="s">
        <v>596</v>
      </c>
      <c r="AD784" s="4" t="s">
        <v>596</v>
      </c>
      <c r="AE784" s="4" t="s">
        <v>596</v>
      </c>
      <c r="AF784" s="4" t="s">
        <v>596</v>
      </c>
    </row>
    <row r="785" spans="1:32">
      <c r="A785" s="5" t="str">
        <f>VLOOKUP(F785,[1]仓库信息!C:H,6,FALSE)</f>
        <v>西安</v>
      </c>
      <c r="B785" s="6">
        <v>43756</v>
      </c>
      <c r="C785" s="4" t="s">
        <v>1425</v>
      </c>
      <c r="D785" s="4" t="s">
        <v>1426</v>
      </c>
      <c r="E785" s="4" t="s">
        <v>1427</v>
      </c>
      <c r="F785" s="4" t="s">
        <v>694</v>
      </c>
      <c r="G785" s="4" t="s">
        <v>1428</v>
      </c>
      <c r="H785" s="4" t="s">
        <v>1429</v>
      </c>
      <c r="I785" s="4" t="s">
        <v>695</v>
      </c>
      <c r="J785" s="4" t="s">
        <v>590</v>
      </c>
      <c r="K785" s="4" t="s">
        <v>743</v>
      </c>
      <c r="L785" s="4" t="s">
        <v>733</v>
      </c>
      <c r="M785" s="4" t="s">
        <v>638</v>
      </c>
      <c r="N785" s="4" t="s">
        <v>733</v>
      </c>
      <c r="O785" s="4" t="s">
        <v>734</v>
      </c>
      <c r="P785" s="4" t="s">
        <v>638</v>
      </c>
      <c r="Q785" s="4" t="s">
        <v>596</v>
      </c>
      <c r="R785" s="8">
        <v>1</v>
      </c>
      <c r="S785" s="4" t="s">
        <v>596</v>
      </c>
      <c r="T785" s="4" t="s">
        <v>596</v>
      </c>
      <c r="U785" s="4" t="s">
        <v>596</v>
      </c>
      <c r="V785" s="4" t="s">
        <v>596</v>
      </c>
      <c r="W785" s="4" t="s">
        <v>596</v>
      </c>
      <c r="X785" s="4" t="s">
        <v>596</v>
      </c>
      <c r="Y785" s="4" t="s">
        <v>596</v>
      </c>
      <c r="Z785" s="4" t="s">
        <v>596</v>
      </c>
      <c r="AA785" s="4" t="s">
        <v>596</v>
      </c>
      <c r="AB785" s="4" t="s">
        <v>596</v>
      </c>
      <c r="AC785" s="4" t="s">
        <v>596</v>
      </c>
      <c r="AD785" s="4" t="s">
        <v>596</v>
      </c>
      <c r="AE785" s="4" t="s">
        <v>596</v>
      </c>
      <c r="AF785" s="4" t="s">
        <v>596</v>
      </c>
    </row>
    <row r="786" spans="1:32">
      <c r="A786" s="5" t="str">
        <f>VLOOKUP(F786,[1]仓库信息!C:H,6,FALSE)</f>
        <v>嘉定</v>
      </c>
      <c r="B786" s="6">
        <v>43756</v>
      </c>
      <c r="C786" s="4" t="s">
        <v>1430</v>
      </c>
      <c r="D786" s="4" t="s">
        <v>398</v>
      </c>
      <c r="E786" s="4" t="s">
        <v>1431</v>
      </c>
      <c r="F786" s="4" t="s">
        <v>586</v>
      </c>
      <c r="G786" s="4" t="s">
        <v>1432</v>
      </c>
      <c r="H786" s="4" t="s">
        <v>1433</v>
      </c>
      <c r="I786" s="4" t="s">
        <v>589</v>
      </c>
      <c r="J786" s="4" t="s">
        <v>590</v>
      </c>
      <c r="K786" s="4" t="s">
        <v>1224</v>
      </c>
      <c r="L786" s="4" t="s">
        <v>1219</v>
      </c>
      <c r="M786" s="4" t="s">
        <v>646</v>
      </c>
      <c r="N786" s="4" t="s">
        <v>1282</v>
      </c>
      <c r="O786" s="4" t="s">
        <v>1221</v>
      </c>
      <c r="P786" s="4" t="s">
        <v>646</v>
      </c>
      <c r="Q786" s="4" t="s">
        <v>596</v>
      </c>
      <c r="R786" s="8">
        <v>4</v>
      </c>
      <c r="S786" s="4" t="s">
        <v>596</v>
      </c>
      <c r="T786" s="4" t="s">
        <v>596</v>
      </c>
      <c r="U786" s="4" t="s">
        <v>596</v>
      </c>
      <c r="V786" s="4" t="s">
        <v>596</v>
      </c>
      <c r="W786" s="4" t="s">
        <v>769</v>
      </c>
      <c r="X786" s="4" t="s">
        <v>596</v>
      </c>
      <c r="Y786" s="4" t="s">
        <v>596</v>
      </c>
      <c r="Z786" s="4" t="s">
        <v>596</v>
      </c>
      <c r="AA786" s="4" t="s">
        <v>596</v>
      </c>
      <c r="AB786" s="4" t="s">
        <v>596</v>
      </c>
      <c r="AC786" s="4" t="s">
        <v>596</v>
      </c>
      <c r="AD786" s="4" t="s">
        <v>596</v>
      </c>
      <c r="AE786" s="4" t="s">
        <v>596</v>
      </c>
      <c r="AF786" s="4" t="s">
        <v>596</v>
      </c>
    </row>
    <row r="787" spans="1:32">
      <c r="A787" s="5" t="str">
        <f>VLOOKUP(F787,[1]仓库信息!C:H,6,FALSE)</f>
        <v>广州</v>
      </c>
      <c r="B787" s="6">
        <v>43756</v>
      </c>
      <c r="C787" s="4" t="s">
        <v>1430</v>
      </c>
      <c r="D787" s="4" t="s">
        <v>398</v>
      </c>
      <c r="E787" s="4" t="s">
        <v>1431</v>
      </c>
      <c r="F787" s="4" t="s">
        <v>597</v>
      </c>
      <c r="G787" s="4" t="s">
        <v>1432</v>
      </c>
      <c r="H787" s="4" t="s">
        <v>1433</v>
      </c>
      <c r="I787" s="4" t="s">
        <v>598</v>
      </c>
      <c r="J787" s="4" t="s">
        <v>590</v>
      </c>
      <c r="K787" s="4" t="s">
        <v>1181</v>
      </c>
      <c r="L787" s="4" t="s">
        <v>957</v>
      </c>
      <c r="M787" s="4" t="s">
        <v>647</v>
      </c>
      <c r="N787" s="4" t="s">
        <v>1064</v>
      </c>
      <c r="O787" s="4" t="s">
        <v>1315</v>
      </c>
      <c r="P787" s="4" t="s">
        <v>658</v>
      </c>
      <c r="Q787" s="4" t="s">
        <v>596</v>
      </c>
      <c r="R787" s="8">
        <v>2</v>
      </c>
      <c r="S787" s="4" t="s">
        <v>596</v>
      </c>
      <c r="T787" s="4" t="s">
        <v>596</v>
      </c>
      <c r="U787" s="4" t="s">
        <v>596</v>
      </c>
      <c r="V787" s="4" t="s">
        <v>596</v>
      </c>
      <c r="W787" s="4" t="s">
        <v>627</v>
      </c>
      <c r="X787" s="4" t="s">
        <v>596</v>
      </c>
      <c r="Y787" s="4" t="s">
        <v>596</v>
      </c>
      <c r="Z787" s="4" t="s">
        <v>596</v>
      </c>
      <c r="AA787" s="4" t="s">
        <v>713</v>
      </c>
      <c r="AB787" s="4" t="s">
        <v>596</v>
      </c>
      <c r="AC787" s="4" t="s">
        <v>596</v>
      </c>
      <c r="AD787" s="4" t="s">
        <v>596</v>
      </c>
      <c r="AE787" s="4" t="s">
        <v>596</v>
      </c>
      <c r="AF787" s="4" t="s">
        <v>596</v>
      </c>
    </row>
    <row r="788" spans="1:32">
      <c r="A788" s="5" t="str">
        <f>VLOOKUP(F788,[1]仓库信息!C:H,6,FALSE)</f>
        <v>天津</v>
      </c>
      <c r="B788" s="6">
        <v>43756</v>
      </c>
      <c r="C788" s="4" t="s">
        <v>1430</v>
      </c>
      <c r="D788" s="4" t="s">
        <v>398</v>
      </c>
      <c r="E788" s="4" t="s">
        <v>1431</v>
      </c>
      <c r="F788" s="4" t="s">
        <v>663</v>
      </c>
      <c r="G788" s="4" t="s">
        <v>1432</v>
      </c>
      <c r="H788" s="4" t="s">
        <v>1433</v>
      </c>
      <c r="I788" s="4" t="s">
        <v>666</v>
      </c>
      <c r="J788" s="4" t="s">
        <v>590</v>
      </c>
      <c r="K788" s="4" t="s">
        <v>801</v>
      </c>
      <c r="L788" s="4" t="s">
        <v>801</v>
      </c>
      <c r="M788" s="4" t="s">
        <v>596</v>
      </c>
      <c r="N788" s="4" t="s">
        <v>1228</v>
      </c>
      <c r="O788" s="4" t="s">
        <v>1228</v>
      </c>
      <c r="P788" s="4" t="s">
        <v>596</v>
      </c>
      <c r="Q788" s="4" t="s">
        <v>596</v>
      </c>
      <c r="R788" s="8">
        <v>1</v>
      </c>
      <c r="S788" s="4" t="s">
        <v>596</v>
      </c>
      <c r="T788" s="4" t="s">
        <v>596</v>
      </c>
      <c r="U788" s="4" t="s">
        <v>596</v>
      </c>
      <c r="V788" s="4" t="s">
        <v>596</v>
      </c>
      <c r="W788" s="4" t="s">
        <v>706</v>
      </c>
      <c r="X788" s="4" t="s">
        <v>596</v>
      </c>
      <c r="Y788" s="4" t="s">
        <v>596</v>
      </c>
      <c r="Z788" s="4" t="s">
        <v>596</v>
      </c>
      <c r="AA788" s="4" t="s">
        <v>596</v>
      </c>
      <c r="AB788" s="4" t="s">
        <v>596</v>
      </c>
      <c r="AC788" s="4" t="s">
        <v>596</v>
      </c>
      <c r="AD788" s="4" t="s">
        <v>596</v>
      </c>
      <c r="AE788" s="4" t="s">
        <v>596</v>
      </c>
      <c r="AF788" s="4" t="s">
        <v>596</v>
      </c>
    </row>
    <row r="789" spans="1:32">
      <c r="A789" s="5" t="str">
        <f>VLOOKUP(F789,[1]仓库信息!C:H,6,FALSE)</f>
        <v>郑州</v>
      </c>
      <c r="B789" s="6">
        <v>43756</v>
      </c>
      <c r="C789" s="4" t="s">
        <v>1430</v>
      </c>
      <c r="D789" s="4" t="s">
        <v>398</v>
      </c>
      <c r="E789" s="4" t="s">
        <v>1431</v>
      </c>
      <c r="F789" s="4" t="s">
        <v>676</v>
      </c>
      <c r="G789" s="4" t="s">
        <v>1432</v>
      </c>
      <c r="H789" s="4" t="s">
        <v>1433</v>
      </c>
      <c r="I789" s="4" t="s">
        <v>677</v>
      </c>
      <c r="J789" s="4" t="s">
        <v>590</v>
      </c>
      <c r="K789" s="4" t="s">
        <v>630</v>
      </c>
      <c r="L789" s="4" t="s">
        <v>632</v>
      </c>
      <c r="M789" s="4" t="s">
        <v>638</v>
      </c>
      <c r="N789" s="4" t="s">
        <v>791</v>
      </c>
      <c r="O789" s="4" t="s">
        <v>800</v>
      </c>
      <c r="P789" s="4" t="s">
        <v>638</v>
      </c>
      <c r="Q789" s="4" t="s">
        <v>596</v>
      </c>
      <c r="R789" s="8">
        <v>2</v>
      </c>
      <c r="S789" s="4" t="s">
        <v>596</v>
      </c>
      <c r="T789" s="4" t="s">
        <v>596</v>
      </c>
      <c r="U789" s="4" t="s">
        <v>596</v>
      </c>
      <c r="V789" s="4" t="s">
        <v>596</v>
      </c>
      <c r="W789" s="4" t="s">
        <v>596</v>
      </c>
      <c r="X789" s="4" t="s">
        <v>596</v>
      </c>
      <c r="Y789" s="4" t="s">
        <v>596</v>
      </c>
      <c r="Z789" s="4" t="s">
        <v>596</v>
      </c>
      <c r="AA789" s="4" t="s">
        <v>596</v>
      </c>
      <c r="AB789" s="4" t="s">
        <v>596</v>
      </c>
      <c r="AC789" s="4" t="s">
        <v>596</v>
      </c>
      <c r="AD789" s="4" t="s">
        <v>596</v>
      </c>
      <c r="AE789" s="4" t="s">
        <v>596</v>
      </c>
      <c r="AF789" s="4" t="s">
        <v>596</v>
      </c>
    </row>
    <row r="790" spans="1:32">
      <c r="A790" s="5" t="str">
        <f>VLOOKUP(F790,[1]仓库信息!C:H,6,FALSE)</f>
        <v>重庆</v>
      </c>
      <c r="B790" s="6">
        <v>43756</v>
      </c>
      <c r="C790" s="4" t="s">
        <v>1430</v>
      </c>
      <c r="D790" s="4" t="s">
        <v>398</v>
      </c>
      <c r="E790" s="4" t="s">
        <v>1431</v>
      </c>
      <c r="F790" s="4" t="s">
        <v>765</v>
      </c>
      <c r="G790" s="4" t="s">
        <v>1432</v>
      </c>
      <c r="H790" s="4" t="s">
        <v>1433</v>
      </c>
      <c r="I790" s="4" t="s">
        <v>768</v>
      </c>
      <c r="J790" s="4" t="s">
        <v>590</v>
      </c>
      <c r="K790" s="4" t="s">
        <v>801</v>
      </c>
      <c r="L790" s="4" t="s">
        <v>801</v>
      </c>
      <c r="M790" s="4" t="s">
        <v>596</v>
      </c>
      <c r="N790" s="4" t="s">
        <v>608</v>
      </c>
      <c r="O790" s="4" t="s">
        <v>608</v>
      </c>
      <c r="P790" s="4" t="s">
        <v>596</v>
      </c>
      <c r="Q790" s="4" t="s">
        <v>596</v>
      </c>
      <c r="R790" s="8">
        <v>2</v>
      </c>
      <c r="S790" s="4" t="s">
        <v>596</v>
      </c>
      <c r="T790" s="4" t="s">
        <v>596</v>
      </c>
      <c r="U790" s="4" t="s">
        <v>596</v>
      </c>
      <c r="V790" s="4" t="s">
        <v>596</v>
      </c>
      <c r="W790" s="4" t="s">
        <v>706</v>
      </c>
      <c r="X790" s="4" t="s">
        <v>596</v>
      </c>
      <c r="Y790" s="4" t="s">
        <v>596</v>
      </c>
      <c r="Z790" s="4" t="s">
        <v>596</v>
      </c>
      <c r="AA790" s="4" t="s">
        <v>596</v>
      </c>
      <c r="AB790" s="4" t="s">
        <v>596</v>
      </c>
      <c r="AC790" s="4" t="s">
        <v>596</v>
      </c>
      <c r="AD790" s="4" t="s">
        <v>596</v>
      </c>
      <c r="AE790" s="4" t="s">
        <v>596</v>
      </c>
      <c r="AF790" s="4" t="s">
        <v>596</v>
      </c>
    </row>
    <row r="791" spans="1:32">
      <c r="A791" s="5" t="str">
        <f>VLOOKUP(F791,[1]仓库信息!C:H,6,FALSE)</f>
        <v>成都2</v>
      </c>
      <c r="B791" s="6">
        <v>43756</v>
      </c>
      <c r="C791" s="4" t="s">
        <v>1430</v>
      </c>
      <c r="D791" s="4" t="s">
        <v>398</v>
      </c>
      <c r="E791" s="4" t="s">
        <v>1431</v>
      </c>
      <c r="F791" s="4" t="s">
        <v>610</v>
      </c>
      <c r="G791" s="4" t="s">
        <v>1432</v>
      </c>
      <c r="H791" s="4" t="s">
        <v>1433</v>
      </c>
      <c r="I791" s="4" t="s">
        <v>611</v>
      </c>
      <c r="J791" s="4" t="s">
        <v>590</v>
      </c>
      <c r="K791" s="4" t="s">
        <v>1230</v>
      </c>
      <c r="L791" s="4" t="s">
        <v>1230</v>
      </c>
      <c r="M791" s="4" t="s">
        <v>596</v>
      </c>
      <c r="N791" s="4" t="s">
        <v>796</v>
      </c>
      <c r="O791" s="4" t="s">
        <v>796</v>
      </c>
      <c r="P791" s="4" t="s">
        <v>596</v>
      </c>
      <c r="Q791" s="4" t="s">
        <v>596</v>
      </c>
      <c r="R791" s="8">
        <v>2</v>
      </c>
      <c r="S791" s="4" t="s">
        <v>596</v>
      </c>
      <c r="T791" s="4" t="s">
        <v>596</v>
      </c>
      <c r="U791" s="4" t="s">
        <v>596</v>
      </c>
      <c r="V791" s="4" t="s">
        <v>596</v>
      </c>
      <c r="W791" s="4" t="s">
        <v>857</v>
      </c>
      <c r="X791" s="4" t="s">
        <v>596</v>
      </c>
      <c r="Y791" s="4" t="s">
        <v>596</v>
      </c>
      <c r="Z791" s="4" t="s">
        <v>596</v>
      </c>
      <c r="AA791" s="4" t="s">
        <v>596</v>
      </c>
      <c r="AB791" s="4" t="s">
        <v>596</v>
      </c>
      <c r="AC791" s="4" t="s">
        <v>596</v>
      </c>
      <c r="AD791" s="4" t="s">
        <v>596</v>
      </c>
      <c r="AE791" s="4" t="s">
        <v>596</v>
      </c>
      <c r="AF791" s="4" t="s">
        <v>596</v>
      </c>
    </row>
    <row r="792" spans="1:32">
      <c r="A792" s="5" t="str">
        <f>VLOOKUP(F792,[1]仓库信息!C:H,6,FALSE)</f>
        <v>杭州</v>
      </c>
      <c r="B792" s="6">
        <v>43756</v>
      </c>
      <c r="C792" s="4" t="s">
        <v>1430</v>
      </c>
      <c r="D792" s="4" t="s">
        <v>398</v>
      </c>
      <c r="E792" s="4" t="s">
        <v>1431</v>
      </c>
      <c r="F792" s="4" t="s">
        <v>614</v>
      </c>
      <c r="G792" s="4" t="s">
        <v>1432</v>
      </c>
      <c r="H792" s="4" t="s">
        <v>1433</v>
      </c>
      <c r="I792" s="4" t="s">
        <v>615</v>
      </c>
      <c r="J792" s="4" t="s">
        <v>590</v>
      </c>
      <c r="K792" s="4" t="s">
        <v>1273</v>
      </c>
      <c r="L792" s="4" t="s">
        <v>1128</v>
      </c>
      <c r="M792" s="4" t="s">
        <v>638</v>
      </c>
      <c r="N792" s="4" t="s">
        <v>1434</v>
      </c>
      <c r="O792" s="4" t="s">
        <v>1435</v>
      </c>
      <c r="P792" s="4" t="s">
        <v>638</v>
      </c>
      <c r="Q792" s="4" t="s">
        <v>596</v>
      </c>
      <c r="R792" s="8">
        <v>3</v>
      </c>
      <c r="S792" s="4" t="s">
        <v>596</v>
      </c>
      <c r="T792" s="4" t="s">
        <v>596</v>
      </c>
      <c r="U792" s="4" t="s">
        <v>596</v>
      </c>
      <c r="V792" s="4" t="s">
        <v>596</v>
      </c>
      <c r="W792" s="4" t="s">
        <v>596</v>
      </c>
      <c r="X792" s="4" t="s">
        <v>596</v>
      </c>
      <c r="Y792" s="4" t="s">
        <v>596</v>
      </c>
      <c r="Z792" s="4" t="s">
        <v>596</v>
      </c>
      <c r="AA792" s="4" t="s">
        <v>596</v>
      </c>
      <c r="AB792" s="4" t="s">
        <v>596</v>
      </c>
      <c r="AC792" s="4" t="s">
        <v>596</v>
      </c>
      <c r="AD792" s="4" t="s">
        <v>596</v>
      </c>
      <c r="AE792" s="4" t="s">
        <v>596</v>
      </c>
      <c r="AF792" s="4" t="s">
        <v>596</v>
      </c>
    </row>
    <row r="793" spans="1:32">
      <c r="A793" s="5" t="str">
        <f>VLOOKUP(F793,[1]仓库信息!C:H,6,FALSE)</f>
        <v>惠州</v>
      </c>
      <c r="B793" s="6">
        <v>43756</v>
      </c>
      <c r="C793" s="4" t="s">
        <v>1430</v>
      </c>
      <c r="D793" s="4" t="s">
        <v>398</v>
      </c>
      <c r="E793" s="4" t="s">
        <v>1431</v>
      </c>
      <c r="F793" s="4" t="s">
        <v>618</v>
      </c>
      <c r="G793" s="4" t="s">
        <v>1432</v>
      </c>
      <c r="H793" s="4" t="s">
        <v>1433</v>
      </c>
      <c r="I793" s="4" t="s">
        <v>619</v>
      </c>
      <c r="J793" s="4" t="s">
        <v>590</v>
      </c>
      <c r="K793" s="4" t="s">
        <v>998</v>
      </c>
      <c r="L793" s="4" t="s">
        <v>1000</v>
      </c>
      <c r="M793" s="4" t="s">
        <v>679</v>
      </c>
      <c r="N793" s="4" t="s">
        <v>1296</v>
      </c>
      <c r="O793" s="4" t="s">
        <v>1052</v>
      </c>
      <c r="P793" s="4" t="s">
        <v>679</v>
      </c>
      <c r="Q793" s="4" t="s">
        <v>596</v>
      </c>
      <c r="R793" s="8">
        <v>4</v>
      </c>
      <c r="S793" s="4" t="s">
        <v>596</v>
      </c>
      <c r="T793" s="4" t="s">
        <v>596</v>
      </c>
      <c r="U793" s="4" t="s">
        <v>596</v>
      </c>
      <c r="V793" s="4" t="s">
        <v>596</v>
      </c>
      <c r="W793" s="4" t="s">
        <v>800</v>
      </c>
      <c r="X793" s="4" t="s">
        <v>596</v>
      </c>
      <c r="Y793" s="4" t="s">
        <v>596</v>
      </c>
      <c r="Z793" s="4" t="s">
        <v>596</v>
      </c>
      <c r="AA793" s="4" t="s">
        <v>596</v>
      </c>
      <c r="AB793" s="4" t="s">
        <v>596</v>
      </c>
      <c r="AC793" s="4" t="s">
        <v>596</v>
      </c>
      <c r="AD793" s="4" t="s">
        <v>596</v>
      </c>
      <c r="AE793" s="4" t="s">
        <v>596</v>
      </c>
      <c r="AF793" s="4" t="s">
        <v>596</v>
      </c>
    </row>
    <row r="794" spans="1:32">
      <c r="A794" s="5" t="str">
        <f>VLOOKUP(F794,[1]仓库信息!C:H,6,FALSE)</f>
        <v>江门</v>
      </c>
      <c r="B794" s="6">
        <v>43756</v>
      </c>
      <c r="C794" s="4" t="s">
        <v>1430</v>
      </c>
      <c r="D794" s="4" t="s">
        <v>398</v>
      </c>
      <c r="E794" s="4" t="s">
        <v>1431</v>
      </c>
      <c r="F794" s="4" t="s">
        <v>624</v>
      </c>
      <c r="G794" s="4" t="s">
        <v>1432</v>
      </c>
      <c r="H794" s="4" t="s">
        <v>1433</v>
      </c>
      <c r="I794" s="4" t="s">
        <v>625</v>
      </c>
      <c r="J794" s="4" t="s">
        <v>590</v>
      </c>
      <c r="K794" s="4" t="s">
        <v>1129</v>
      </c>
      <c r="L794" s="4" t="s">
        <v>989</v>
      </c>
      <c r="M794" s="4" t="s">
        <v>638</v>
      </c>
      <c r="N794" s="4" t="s">
        <v>1115</v>
      </c>
      <c r="O794" s="4" t="s">
        <v>991</v>
      </c>
      <c r="P794" s="4" t="s">
        <v>638</v>
      </c>
      <c r="Q794" s="4" t="s">
        <v>596</v>
      </c>
      <c r="R794" s="8">
        <v>2</v>
      </c>
      <c r="S794" s="4" t="s">
        <v>596</v>
      </c>
      <c r="T794" s="4" t="s">
        <v>596</v>
      </c>
      <c r="U794" s="4" t="s">
        <v>596</v>
      </c>
      <c r="V794" s="4" t="s">
        <v>596</v>
      </c>
      <c r="W794" s="4" t="s">
        <v>596</v>
      </c>
      <c r="X794" s="4" t="s">
        <v>596</v>
      </c>
      <c r="Y794" s="4" t="s">
        <v>596</v>
      </c>
      <c r="Z794" s="4" t="s">
        <v>596</v>
      </c>
      <c r="AA794" s="4" t="s">
        <v>596</v>
      </c>
      <c r="AB794" s="4" t="s">
        <v>596</v>
      </c>
      <c r="AC794" s="4" t="s">
        <v>596</v>
      </c>
      <c r="AD794" s="4" t="s">
        <v>596</v>
      </c>
      <c r="AE794" s="4" t="s">
        <v>596</v>
      </c>
      <c r="AF794" s="4" t="s">
        <v>596</v>
      </c>
    </row>
    <row r="795" spans="1:32">
      <c r="A795" s="5" t="str">
        <f>VLOOKUP(F795,[1]仓库信息!C:H,6,FALSE)</f>
        <v>泉州</v>
      </c>
      <c r="B795" s="6">
        <v>43756</v>
      </c>
      <c r="C795" s="4" t="s">
        <v>1430</v>
      </c>
      <c r="D795" s="4" t="s">
        <v>398</v>
      </c>
      <c r="E795" s="4" t="s">
        <v>1431</v>
      </c>
      <c r="F795" s="4" t="s">
        <v>628</v>
      </c>
      <c r="G795" s="4" t="s">
        <v>1432</v>
      </c>
      <c r="H795" s="4" t="s">
        <v>1433</v>
      </c>
      <c r="I795" s="4" t="s">
        <v>629</v>
      </c>
      <c r="J795" s="4" t="s">
        <v>590</v>
      </c>
      <c r="K795" s="4" t="s">
        <v>1436</v>
      </c>
      <c r="L795" s="4" t="s">
        <v>1437</v>
      </c>
      <c r="M795" s="4" t="s">
        <v>593</v>
      </c>
      <c r="N795" s="4" t="s">
        <v>1438</v>
      </c>
      <c r="O795" s="4" t="s">
        <v>1439</v>
      </c>
      <c r="P795" s="4" t="s">
        <v>593</v>
      </c>
      <c r="Q795" s="4" t="s">
        <v>596</v>
      </c>
      <c r="R795" s="8">
        <v>7</v>
      </c>
      <c r="S795" s="4" t="s">
        <v>596</v>
      </c>
      <c r="T795" s="4" t="s">
        <v>596</v>
      </c>
      <c r="U795" s="4" t="s">
        <v>596</v>
      </c>
      <c r="V795" s="4" t="s">
        <v>596</v>
      </c>
      <c r="W795" s="4" t="s">
        <v>596</v>
      </c>
      <c r="X795" s="4" t="s">
        <v>596</v>
      </c>
      <c r="Y795" s="4" t="s">
        <v>596</v>
      </c>
      <c r="Z795" s="4" t="s">
        <v>596</v>
      </c>
      <c r="AA795" s="4" t="s">
        <v>596</v>
      </c>
      <c r="AB795" s="4" t="s">
        <v>596</v>
      </c>
      <c r="AC795" s="4" t="s">
        <v>596</v>
      </c>
      <c r="AD795" s="4" t="s">
        <v>596</v>
      </c>
      <c r="AE795" s="4" t="s">
        <v>596</v>
      </c>
      <c r="AF795" s="4" t="s">
        <v>596</v>
      </c>
    </row>
    <row r="796" spans="1:32">
      <c r="A796" s="5" t="str">
        <f>VLOOKUP(F796,[1]仓库信息!C:H,6,FALSE)</f>
        <v>南昌</v>
      </c>
      <c r="B796" s="6">
        <v>43756</v>
      </c>
      <c r="C796" s="4" t="s">
        <v>1430</v>
      </c>
      <c r="D796" s="4" t="s">
        <v>398</v>
      </c>
      <c r="E796" s="4" t="s">
        <v>1431</v>
      </c>
      <c r="F796" s="4" t="s">
        <v>649</v>
      </c>
      <c r="G796" s="4" t="s">
        <v>1432</v>
      </c>
      <c r="H796" s="4" t="s">
        <v>1433</v>
      </c>
      <c r="I796" s="4" t="s">
        <v>650</v>
      </c>
      <c r="J796" s="4" t="s">
        <v>590</v>
      </c>
      <c r="K796" s="4" t="s">
        <v>800</v>
      </c>
      <c r="L796" s="4" t="s">
        <v>800</v>
      </c>
      <c r="M796" s="4" t="s">
        <v>596</v>
      </c>
      <c r="N796" s="4" t="s">
        <v>807</v>
      </c>
      <c r="O796" s="4" t="s">
        <v>807</v>
      </c>
      <c r="P796" s="4" t="s">
        <v>596</v>
      </c>
      <c r="Q796" s="4" t="s">
        <v>596</v>
      </c>
      <c r="R796" s="8">
        <v>1</v>
      </c>
      <c r="S796" s="4" t="s">
        <v>596</v>
      </c>
      <c r="T796" s="4" t="s">
        <v>596</v>
      </c>
      <c r="U796" s="4" t="s">
        <v>596</v>
      </c>
      <c r="V796" s="4" t="s">
        <v>596</v>
      </c>
      <c r="W796" s="4" t="s">
        <v>601</v>
      </c>
      <c r="X796" s="4" t="s">
        <v>596</v>
      </c>
      <c r="Y796" s="4" t="s">
        <v>596</v>
      </c>
      <c r="Z796" s="4" t="s">
        <v>596</v>
      </c>
      <c r="AA796" s="4" t="s">
        <v>596</v>
      </c>
      <c r="AB796" s="4" t="s">
        <v>596</v>
      </c>
      <c r="AC796" s="4" t="s">
        <v>596</v>
      </c>
      <c r="AD796" s="4" t="s">
        <v>596</v>
      </c>
      <c r="AE796" s="4" t="s">
        <v>596</v>
      </c>
      <c r="AF796" s="4" t="s">
        <v>596</v>
      </c>
    </row>
    <row r="797" spans="1:32">
      <c r="A797" s="5" t="str">
        <f>VLOOKUP(F797,[1]仓库信息!C:H,6,FALSE)</f>
        <v>贵阳</v>
      </c>
      <c r="B797" s="6">
        <v>43756</v>
      </c>
      <c r="C797" s="4" t="s">
        <v>1430</v>
      </c>
      <c r="D797" s="4" t="s">
        <v>398</v>
      </c>
      <c r="E797" s="4" t="s">
        <v>1431</v>
      </c>
      <c r="F797" s="4" t="s">
        <v>680</v>
      </c>
      <c r="G797" s="4" t="s">
        <v>1432</v>
      </c>
      <c r="H797" s="4" t="s">
        <v>1433</v>
      </c>
      <c r="I797" s="4" t="s">
        <v>681</v>
      </c>
      <c r="J797" s="4" t="s">
        <v>590</v>
      </c>
      <c r="K797" s="4" t="s">
        <v>1193</v>
      </c>
      <c r="L797" s="4" t="s">
        <v>1193</v>
      </c>
      <c r="M797" s="4" t="s">
        <v>596</v>
      </c>
      <c r="N797" s="4" t="s">
        <v>1150</v>
      </c>
      <c r="O797" s="4" t="s">
        <v>1150</v>
      </c>
      <c r="P797" s="4" t="s">
        <v>596</v>
      </c>
      <c r="Q797" s="4" t="s">
        <v>596</v>
      </c>
      <c r="R797" s="8">
        <v>1</v>
      </c>
      <c r="S797" s="4" t="s">
        <v>596</v>
      </c>
      <c r="T797" s="4" t="s">
        <v>596</v>
      </c>
      <c r="U797" s="4" t="s">
        <v>596</v>
      </c>
      <c r="V797" s="4" t="s">
        <v>596</v>
      </c>
      <c r="W797" s="4" t="s">
        <v>596</v>
      </c>
      <c r="X797" s="4" t="s">
        <v>596</v>
      </c>
      <c r="Y797" s="4" t="s">
        <v>596</v>
      </c>
      <c r="Z797" s="4" t="s">
        <v>596</v>
      </c>
      <c r="AA797" s="4" t="s">
        <v>596</v>
      </c>
      <c r="AB797" s="4" t="s">
        <v>596</v>
      </c>
      <c r="AC797" s="4" t="s">
        <v>596</v>
      </c>
      <c r="AD797" s="4" t="s">
        <v>596</v>
      </c>
      <c r="AE797" s="4" t="s">
        <v>596</v>
      </c>
      <c r="AF797" s="4" t="s">
        <v>596</v>
      </c>
    </row>
    <row r="798" spans="1:32">
      <c r="A798" s="5" t="str">
        <f>VLOOKUP(F798,[1]仓库信息!C:H,6,FALSE)</f>
        <v>南京</v>
      </c>
      <c r="B798" s="6">
        <v>43756</v>
      </c>
      <c r="C798" s="4" t="s">
        <v>1430</v>
      </c>
      <c r="D798" s="4" t="s">
        <v>398</v>
      </c>
      <c r="E798" s="4" t="s">
        <v>1431</v>
      </c>
      <c r="F798" s="4" t="s">
        <v>683</v>
      </c>
      <c r="G798" s="4" t="s">
        <v>1432</v>
      </c>
      <c r="H798" s="4" t="s">
        <v>1433</v>
      </c>
      <c r="I798" s="4" t="s">
        <v>684</v>
      </c>
      <c r="J798" s="4" t="s">
        <v>590</v>
      </c>
      <c r="K798" s="4" t="s">
        <v>1282</v>
      </c>
      <c r="L798" s="4" t="s">
        <v>1282</v>
      </c>
      <c r="M798" s="4" t="s">
        <v>596</v>
      </c>
      <c r="N798" s="4" t="s">
        <v>1283</v>
      </c>
      <c r="O798" s="4" t="s">
        <v>1283</v>
      </c>
      <c r="P798" s="4" t="s">
        <v>596</v>
      </c>
      <c r="Q798" s="4" t="s">
        <v>596</v>
      </c>
      <c r="R798" s="8">
        <v>2</v>
      </c>
      <c r="S798" s="4" t="s">
        <v>596</v>
      </c>
      <c r="T798" s="4" t="s">
        <v>596</v>
      </c>
      <c r="U798" s="4" t="s">
        <v>596</v>
      </c>
      <c r="V798" s="4" t="s">
        <v>596</v>
      </c>
      <c r="W798" s="4" t="s">
        <v>706</v>
      </c>
      <c r="X798" s="4" t="s">
        <v>596</v>
      </c>
      <c r="Y798" s="4" t="s">
        <v>596</v>
      </c>
      <c r="Z798" s="4" t="s">
        <v>596</v>
      </c>
      <c r="AA798" s="4" t="s">
        <v>596</v>
      </c>
      <c r="AB798" s="4" t="s">
        <v>596</v>
      </c>
      <c r="AC798" s="4" t="s">
        <v>596</v>
      </c>
      <c r="AD798" s="4" t="s">
        <v>596</v>
      </c>
      <c r="AE798" s="4" t="s">
        <v>596</v>
      </c>
      <c r="AF798" s="4" t="s">
        <v>596</v>
      </c>
    </row>
    <row r="799" spans="1:32">
      <c r="A799" s="5" t="str">
        <f>VLOOKUP(F799,[1]仓库信息!C:H,6,FALSE)</f>
        <v>南宁</v>
      </c>
      <c r="B799" s="6">
        <v>43756</v>
      </c>
      <c r="C799" s="4" t="s">
        <v>1430</v>
      </c>
      <c r="D799" s="4" t="s">
        <v>398</v>
      </c>
      <c r="E799" s="4" t="s">
        <v>1431</v>
      </c>
      <c r="F799" s="4" t="s">
        <v>633</v>
      </c>
      <c r="G799" s="4" t="s">
        <v>1432</v>
      </c>
      <c r="H799" s="4" t="s">
        <v>1433</v>
      </c>
      <c r="I799" s="4" t="s">
        <v>634</v>
      </c>
      <c r="J799" s="4" t="s">
        <v>590</v>
      </c>
      <c r="K799" s="4" t="s">
        <v>1041</v>
      </c>
      <c r="L799" s="4" t="s">
        <v>1041</v>
      </c>
      <c r="M799" s="4" t="s">
        <v>596</v>
      </c>
      <c r="N799" s="4" t="s">
        <v>856</v>
      </c>
      <c r="O799" s="4" t="s">
        <v>856</v>
      </c>
      <c r="P799" s="4" t="s">
        <v>596</v>
      </c>
      <c r="Q799" s="4" t="s">
        <v>596</v>
      </c>
      <c r="R799" s="8">
        <v>2</v>
      </c>
      <c r="S799" s="4" t="s">
        <v>596</v>
      </c>
      <c r="T799" s="4" t="s">
        <v>596</v>
      </c>
      <c r="U799" s="4" t="s">
        <v>596</v>
      </c>
      <c r="V799" s="4" t="s">
        <v>596</v>
      </c>
      <c r="W799" s="4" t="s">
        <v>596</v>
      </c>
      <c r="X799" s="4" t="s">
        <v>596</v>
      </c>
      <c r="Y799" s="4" t="s">
        <v>596</v>
      </c>
      <c r="Z799" s="4" t="s">
        <v>596</v>
      </c>
      <c r="AA799" s="4" t="s">
        <v>596</v>
      </c>
      <c r="AB799" s="4" t="s">
        <v>596</v>
      </c>
      <c r="AC799" s="4" t="s">
        <v>596</v>
      </c>
      <c r="AD799" s="4" t="s">
        <v>596</v>
      </c>
      <c r="AE799" s="4" t="s">
        <v>596</v>
      </c>
      <c r="AF799" s="4" t="s">
        <v>596</v>
      </c>
    </row>
    <row r="800" spans="1:32">
      <c r="A800" s="5" t="str">
        <f>VLOOKUP(F800,[1]仓库信息!C:H,6,FALSE)</f>
        <v>沈阳</v>
      </c>
      <c r="B800" s="6">
        <v>43756</v>
      </c>
      <c r="C800" s="4" t="s">
        <v>1430</v>
      </c>
      <c r="D800" s="4" t="s">
        <v>398</v>
      </c>
      <c r="E800" s="4" t="s">
        <v>1431</v>
      </c>
      <c r="F800" s="4" t="s">
        <v>635</v>
      </c>
      <c r="G800" s="4" t="s">
        <v>1432</v>
      </c>
      <c r="H800" s="4" t="s">
        <v>1433</v>
      </c>
      <c r="I800" s="4" t="s">
        <v>636</v>
      </c>
      <c r="J800" s="4" t="s">
        <v>590</v>
      </c>
      <c r="K800" s="4" t="s">
        <v>1057</v>
      </c>
      <c r="L800" s="4" t="s">
        <v>1203</v>
      </c>
      <c r="M800" s="4" t="s">
        <v>638</v>
      </c>
      <c r="N800" s="4" t="s">
        <v>1203</v>
      </c>
      <c r="O800" s="4" t="s">
        <v>1204</v>
      </c>
      <c r="P800" s="4" t="s">
        <v>638</v>
      </c>
      <c r="Q800" s="4" t="s">
        <v>596</v>
      </c>
      <c r="R800" s="8">
        <v>1</v>
      </c>
      <c r="S800" s="4" t="s">
        <v>596</v>
      </c>
      <c r="T800" s="4" t="s">
        <v>596</v>
      </c>
      <c r="U800" s="4" t="s">
        <v>596</v>
      </c>
      <c r="V800" s="4" t="s">
        <v>596</v>
      </c>
      <c r="W800" s="4" t="s">
        <v>596</v>
      </c>
      <c r="X800" s="4" t="s">
        <v>596</v>
      </c>
      <c r="Y800" s="4" t="s">
        <v>596</v>
      </c>
      <c r="Z800" s="4" t="s">
        <v>596</v>
      </c>
      <c r="AA800" s="4" t="s">
        <v>596</v>
      </c>
      <c r="AB800" s="4" t="s">
        <v>596</v>
      </c>
      <c r="AC800" s="4" t="s">
        <v>596</v>
      </c>
      <c r="AD800" s="4" t="s">
        <v>596</v>
      </c>
      <c r="AE800" s="4" t="s">
        <v>596</v>
      </c>
      <c r="AF800" s="4" t="s">
        <v>596</v>
      </c>
    </row>
    <row r="801" spans="1:32">
      <c r="A801" s="5" t="str">
        <f>VLOOKUP(F801,[1]仓库信息!C:H,6,FALSE)</f>
        <v>北京</v>
      </c>
      <c r="B801" s="6">
        <v>43756</v>
      </c>
      <c r="C801" s="4" t="s">
        <v>1430</v>
      </c>
      <c r="D801" s="4" t="s">
        <v>398</v>
      </c>
      <c r="E801" s="4" t="s">
        <v>1431</v>
      </c>
      <c r="F801" s="4" t="s">
        <v>656</v>
      </c>
      <c r="G801" s="4" t="s">
        <v>1432</v>
      </c>
      <c r="H801" s="4" t="s">
        <v>1433</v>
      </c>
      <c r="I801" s="4" t="s">
        <v>657</v>
      </c>
      <c r="J801" s="4" t="s">
        <v>590</v>
      </c>
      <c r="K801" s="4" t="s">
        <v>1151</v>
      </c>
      <c r="L801" s="4" t="s">
        <v>1151</v>
      </c>
      <c r="M801" s="4" t="s">
        <v>596</v>
      </c>
      <c r="N801" s="4" t="s">
        <v>1124</v>
      </c>
      <c r="O801" s="4" t="s">
        <v>1124</v>
      </c>
      <c r="P801" s="4" t="s">
        <v>596</v>
      </c>
      <c r="Q801" s="4" t="s">
        <v>596</v>
      </c>
      <c r="R801" s="8">
        <v>3</v>
      </c>
      <c r="S801" s="4" t="s">
        <v>596</v>
      </c>
      <c r="T801" s="4" t="s">
        <v>596</v>
      </c>
      <c r="U801" s="4" t="s">
        <v>596</v>
      </c>
      <c r="V801" s="4" t="s">
        <v>596</v>
      </c>
      <c r="W801" s="4" t="s">
        <v>596</v>
      </c>
      <c r="X801" s="4" t="s">
        <v>596</v>
      </c>
      <c r="Y801" s="4" t="s">
        <v>596</v>
      </c>
      <c r="Z801" s="4" t="s">
        <v>596</v>
      </c>
      <c r="AA801" s="4" t="s">
        <v>596</v>
      </c>
      <c r="AB801" s="4" t="s">
        <v>596</v>
      </c>
      <c r="AC801" s="4" t="s">
        <v>596</v>
      </c>
      <c r="AD801" s="4" t="s">
        <v>596</v>
      </c>
      <c r="AE801" s="4" t="s">
        <v>596</v>
      </c>
      <c r="AF801" s="4" t="s">
        <v>596</v>
      </c>
    </row>
    <row r="802" spans="1:32">
      <c r="A802" s="5" t="str">
        <f>VLOOKUP(F802,[1]仓库信息!C:H,6,FALSE)</f>
        <v>嘉兴</v>
      </c>
      <c r="B802" s="6">
        <v>43756</v>
      </c>
      <c r="C802" s="4" t="s">
        <v>1430</v>
      </c>
      <c r="D802" s="4" t="s">
        <v>398</v>
      </c>
      <c r="E802" s="4" t="s">
        <v>1431</v>
      </c>
      <c r="F802" s="4" t="s">
        <v>739</v>
      </c>
      <c r="G802" s="4" t="s">
        <v>1432</v>
      </c>
      <c r="H802" s="4" t="s">
        <v>1433</v>
      </c>
      <c r="I802" s="4" t="s">
        <v>740</v>
      </c>
      <c r="J802" s="4" t="s">
        <v>590</v>
      </c>
      <c r="K802" s="4" t="s">
        <v>966</v>
      </c>
      <c r="L802" s="4" t="s">
        <v>966</v>
      </c>
      <c r="M802" s="4" t="s">
        <v>596</v>
      </c>
      <c r="N802" s="4" t="s">
        <v>1036</v>
      </c>
      <c r="O802" s="4" t="s">
        <v>1036</v>
      </c>
      <c r="P802" s="4" t="s">
        <v>596</v>
      </c>
      <c r="Q802" s="4" t="s">
        <v>596</v>
      </c>
      <c r="R802" s="8">
        <v>4</v>
      </c>
      <c r="S802" s="4" t="s">
        <v>596</v>
      </c>
      <c r="T802" s="4" t="s">
        <v>596</v>
      </c>
      <c r="U802" s="4" t="s">
        <v>596</v>
      </c>
      <c r="V802" s="4" t="s">
        <v>596</v>
      </c>
      <c r="W802" s="4" t="s">
        <v>596</v>
      </c>
      <c r="X802" s="4" t="s">
        <v>596</v>
      </c>
      <c r="Y802" s="4" t="s">
        <v>596</v>
      </c>
      <c r="Z802" s="4" t="s">
        <v>596</v>
      </c>
      <c r="AA802" s="4" t="s">
        <v>596</v>
      </c>
      <c r="AB802" s="4" t="s">
        <v>596</v>
      </c>
      <c r="AC802" s="4" t="s">
        <v>596</v>
      </c>
      <c r="AD802" s="4" t="s">
        <v>596</v>
      </c>
      <c r="AE802" s="4" t="s">
        <v>596</v>
      </c>
      <c r="AF802" s="4" t="s">
        <v>596</v>
      </c>
    </row>
    <row r="803" spans="1:32">
      <c r="A803" s="5" t="str">
        <f>VLOOKUP(F803,[1]仓库信息!C:H,6,FALSE)</f>
        <v>武汉</v>
      </c>
      <c r="B803" s="6">
        <v>43756</v>
      </c>
      <c r="C803" s="4" t="s">
        <v>1430</v>
      </c>
      <c r="D803" s="4" t="s">
        <v>398</v>
      </c>
      <c r="E803" s="4" t="s">
        <v>1431</v>
      </c>
      <c r="F803" s="4" t="s">
        <v>686</v>
      </c>
      <c r="G803" s="4" t="s">
        <v>1432</v>
      </c>
      <c r="H803" s="4" t="s">
        <v>1433</v>
      </c>
      <c r="I803" s="4" t="s">
        <v>687</v>
      </c>
      <c r="J803" s="4" t="s">
        <v>590</v>
      </c>
      <c r="K803" s="4" t="s">
        <v>1407</v>
      </c>
      <c r="L803" s="4" t="s">
        <v>1407</v>
      </c>
      <c r="M803" s="4" t="s">
        <v>596</v>
      </c>
      <c r="N803" s="4" t="s">
        <v>1440</v>
      </c>
      <c r="O803" s="4" t="s">
        <v>1440</v>
      </c>
      <c r="P803" s="4" t="s">
        <v>596</v>
      </c>
      <c r="Q803" s="4" t="s">
        <v>596</v>
      </c>
      <c r="R803" s="8">
        <v>3</v>
      </c>
      <c r="S803" s="4" t="s">
        <v>596</v>
      </c>
      <c r="T803" s="4" t="s">
        <v>596</v>
      </c>
      <c r="U803" s="4" t="s">
        <v>596</v>
      </c>
      <c r="V803" s="4" t="s">
        <v>596</v>
      </c>
      <c r="W803" s="4" t="s">
        <v>638</v>
      </c>
      <c r="X803" s="4" t="s">
        <v>601</v>
      </c>
      <c r="Y803" s="4" t="s">
        <v>596</v>
      </c>
      <c r="Z803" s="4" t="s">
        <v>596</v>
      </c>
      <c r="AA803" s="4" t="s">
        <v>596</v>
      </c>
      <c r="AB803" s="4" t="s">
        <v>596</v>
      </c>
      <c r="AC803" s="4" t="s">
        <v>596</v>
      </c>
      <c r="AD803" s="4" t="s">
        <v>596</v>
      </c>
      <c r="AE803" s="4" t="s">
        <v>596</v>
      </c>
      <c r="AF803" s="4" t="s">
        <v>596</v>
      </c>
    </row>
    <row r="804" spans="1:32">
      <c r="A804" s="5" t="str">
        <f>VLOOKUP(F804,[1]仓库信息!C:H,6,FALSE)</f>
        <v>金华</v>
      </c>
      <c r="B804" s="6">
        <v>43756</v>
      </c>
      <c r="C804" s="4" t="s">
        <v>1430</v>
      </c>
      <c r="D804" s="4" t="s">
        <v>398</v>
      </c>
      <c r="E804" s="4" t="s">
        <v>1431</v>
      </c>
      <c r="F804" s="4" t="s">
        <v>688</v>
      </c>
      <c r="G804" s="4" t="s">
        <v>1432</v>
      </c>
      <c r="H804" s="4" t="s">
        <v>1433</v>
      </c>
      <c r="I804" s="4" t="s">
        <v>689</v>
      </c>
      <c r="J804" s="4" t="s">
        <v>590</v>
      </c>
      <c r="K804" s="4" t="s">
        <v>1196</v>
      </c>
      <c r="L804" s="4" t="s">
        <v>1196</v>
      </c>
      <c r="M804" s="4" t="s">
        <v>596</v>
      </c>
      <c r="N804" s="4" t="s">
        <v>1197</v>
      </c>
      <c r="O804" s="4" t="s">
        <v>1197</v>
      </c>
      <c r="P804" s="4" t="s">
        <v>596</v>
      </c>
      <c r="Q804" s="4" t="s">
        <v>596</v>
      </c>
      <c r="R804" s="8">
        <v>1</v>
      </c>
      <c r="S804" s="4" t="s">
        <v>596</v>
      </c>
      <c r="T804" s="4" t="s">
        <v>596</v>
      </c>
      <c r="U804" s="4" t="s">
        <v>596</v>
      </c>
      <c r="V804" s="4" t="s">
        <v>596</v>
      </c>
      <c r="W804" s="4" t="s">
        <v>596</v>
      </c>
      <c r="X804" s="4" t="s">
        <v>596</v>
      </c>
      <c r="Y804" s="4" t="s">
        <v>596</v>
      </c>
      <c r="Z804" s="4" t="s">
        <v>596</v>
      </c>
      <c r="AA804" s="4" t="s">
        <v>596</v>
      </c>
      <c r="AB804" s="4" t="s">
        <v>596</v>
      </c>
      <c r="AC804" s="4" t="s">
        <v>596</v>
      </c>
      <c r="AD804" s="4" t="s">
        <v>596</v>
      </c>
      <c r="AE804" s="4" t="s">
        <v>596</v>
      </c>
      <c r="AF804" s="4" t="s">
        <v>596</v>
      </c>
    </row>
    <row r="805" spans="1:32">
      <c r="A805" s="5" t="str">
        <f>VLOOKUP(F805,[1]仓库信息!C:H,6,FALSE)</f>
        <v>青岛</v>
      </c>
      <c r="B805" s="6">
        <v>43756</v>
      </c>
      <c r="C805" s="4" t="s">
        <v>1430</v>
      </c>
      <c r="D805" s="4" t="s">
        <v>398</v>
      </c>
      <c r="E805" s="4" t="s">
        <v>1431</v>
      </c>
      <c r="F805" s="4" t="s">
        <v>659</v>
      </c>
      <c r="G805" s="4" t="s">
        <v>1432</v>
      </c>
      <c r="H805" s="4" t="s">
        <v>1433</v>
      </c>
      <c r="I805" s="4" t="s">
        <v>660</v>
      </c>
      <c r="J805" s="4" t="s">
        <v>590</v>
      </c>
      <c r="K805" s="4" t="s">
        <v>724</v>
      </c>
      <c r="L805" s="4" t="s">
        <v>725</v>
      </c>
      <c r="M805" s="4" t="s">
        <v>604</v>
      </c>
      <c r="N805" s="4" t="s">
        <v>727</v>
      </c>
      <c r="O805" s="4" t="s">
        <v>592</v>
      </c>
      <c r="P805" s="4" t="s">
        <v>638</v>
      </c>
      <c r="Q805" s="4" t="s">
        <v>596</v>
      </c>
      <c r="R805" s="8">
        <v>2</v>
      </c>
      <c r="S805" s="4" t="s">
        <v>596</v>
      </c>
      <c r="T805" s="4" t="s">
        <v>596</v>
      </c>
      <c r="U805" s="4" t="s">
        <v>596</v>
      </c>
      <c r="V805" s="4" t="s">
        <v>596</v>
      </c>
      <c r="W805" s="4" t="s">
        <v>596</v>
      </c>
      <c r="X805" s="4" t="s">
        <v>596</v>
      </c>
      <c r="Y805" s="4" t="s">
        <v>596</v>
      </c>
      <c r="Z805" s="4" t="s">
        <v>596</v>
      </c>
      <c r="AA805" s="4" t="s">
        <v>638</v>
      </c>
      <c r="AB805" s="4" t="s">
        <v>596</v>
      </c>
      <c r="AC805" s="4" t="s">
        <v>596</v>
      </c>
      <c r="AD805" s="4" t="s">
        <v>596</v>
      </c>
      <c r="AE805" s="4" t="s">
        <v>596</v>
      </c>
      <c r="AF805" s="4" t="s">
        <v>596</v>
      </c>
    </row>
    <row r="806" spans="1:32">
      <c r="A806" s="5" t="str">
        <f>VLOOKUP(F806,[1]仓库信息!C:H,6,FALSE)</f>
        <v>无锡</v>
      </c>
      <c r="B806" s="6">
        <v>43756</v>
      </c>
      <c r="C806" s="4" t="s">
        <v>1430</v>
      </c>
      <c r="D806" s="4" t="s">
        <v>398</v>
      </c>
      <c r="E806" s="4" t="s">
        <v>1431</v>
      </c>
      <c r="F806" s="4" t="s">
        <v>692</v>
      </c>
      <c r="G806" s="4" t="s">
        <v>1432</v>
      </c>
      <c r="H806" s="4" t="s">
        <v>1433</v>
      </c>
      <c r="I806" s="4" t="s">
        <v>693</v>
      </c>
      <c r="J806" s="4" t="s">
        <v>590</v>
      </c>
      <c r="K806" s="4" t="s">
        <v>1001</v>
      </c>
      <c r="L806" s="4" t="s">
        <v>971</v>
      </c>
      <c r="M806" s="4" t="s">
        <v>658</v>
      </c>
      <c r="N806" s="4" t="s">
        <v>1052</v>
      </c>
      <c r="O806" s="4" t="s">
        <v>1136</v>
      </c>
      <c r="P806" s="4" t="s">
        <v>658</v>
      </c>
      <c r="Q806" s="4" t="s">
        <v>596</v>
      </c>
      <c r="R806" s="8">
        <v>1</v>
      </c>
      <c r="S806" s="4" t="s">
        <v>596</v>
      </c>
      <c r="T806" s="4" t="s">
        <v>596</v>
      </c>
      <c r="U806" s="4" t="s">
        <v>596</v>
      </c>
      <c r="V806" s="4" t="s">
        <v>596</v>
      </c>
      <c r="W806" s="4" t="s">
        <v>596</v>
      </c>
      <c r="X806" s="4" t="s">
        <v>596</v>
      </c>
      <c r="Y806" s="4" t="s">
        <v>596</v>
      </c>
      <c r="Z806" s="4" t="s">
        <v>596</v>
      </c>
      <c r="AA806" s="4" t="s">
        <v>596</v>
      </c>
      <c r="AB806" s="4" t="s">
        <v>596</v>
      </c>
      <c r="AC806" s="4" t="s">
        <v>596</v>
      </c>
      <c r="AD806" s="4" t="s">
        <v>596</v>
      </c>
      <c r="AE806" s="4" t="s">
        <v>596</v>
      </c>
      <c r="AF806" s="4" t="s">
        <v>596</v>
      </c>
    </row>
    <row r="807" spans="1:32">
      <c r="A807" s="5" t="str">
        <f>VLOOKUP(F807,[1]仓库信息!C:H,6,FALSE)</f>
        <v>广州</v>
      </c>
      <c r="B807" s="6">
        <v>43756</v>
      </c>
      <c r="C807" s="4" t="s">
        <v>1441</v>
      </c>
      <c r="D807" s="4" t="s">
        <v>1442</v>
      </c>
      <c r="E807" s="4" t="s">
        <v>1443</v>
      </c>
      <c r="F807" s="4" t="s">
        <v>597</v>
      </c>
      <c r="G807" s="4" t="s">
        <v>1444</v>
      </c>
      <c r="H807" s="4" t="s">
        <v>1445</v>
      </c>
      <c r="I807" s="4" t="s">
        <v>598</v>
      </c>
      <c r="J807" s="4" t="s">
        <v>590</v>
      </c>
      <c r="K807" s="4" t="s">
        <v>809</v>
      </c>
      <c r="L807" s="4" t="s">
        <v>724</v>
      </c>
      <c r="M807" s="4" t="s">
        <v>638</v>
      </c>
      <c r="N807" s="4" t="s">
        <v>726</v>
      </c>
      <c r="O807" s="4" t="s">
        <v>725</v>
      </c>
      <c r="P807" s="4" t="s">
        <v>638</v>
      </c>
      <c r="Q807" s="4" t="s">
        <v>596</v>
      </c>
      <c r="R807" s="8">
        <v>2</v>
      </c>
      <c r="S807" s="4" t="s">
        <v>596</v>
      </c>
      <c r="T807" s="4" t="s">
        <v>596</v>
      </c>
      <c r="U807" s="4" t="s">
        <v>596</v>
      </c>
      <c r="V807" s="4" t="s">
        <v>596</v>
      </c>
      <c r="W807" s="4" t="s">
        <v>646</v>
      </c>
      <c r="X807" s="4" t="s">
        <v>596</v>
      </c>
      <c r="Y807" s="4" t="s">
        <v>596</v>
      </c>
      <c r="Z807" s="4" t="s">
        <v>596</v>
      </c>
      <c r="AA807" s="4" t="s">
        <v>596</v>
      </c>
      <c r="AB807" s="4" t="s">
        <v>596</v>
      </c>
      <c r="AC807" s="4" t="s">
        <v>596</v>
      </c>
      <c r="AD807" s="4" t="s">
        <v>596</v>
      </c>
      <c r="AE807" s="4" t="s">
        <v>596</v>
      </c>
      <c r="AF807" s="4" t="s">
        <v>596</v>
      </c>
    </row>
    <row r="808" spans="1:32">
      <c r="A808" s="5" t="str">
        <f>VLOOKUP(F808,[1]仓库信息!C:H,6,FALSE)</f>
        <v>重庆</v>
      </c>
      <c r="B808" s="6">
        <v>43756</v>
      </c>
      <c r="C808" s="4" t="s">
        <v>1441</v>
      </c>
      <c r="D808" s="4" t="s">
        <v>1442</v>
      </c>
      <c r="E808" s="4" t="s">
        <v>1443</v>
      </c>
      <c r="F808" s="4" t="s">
        <v>765</v>
      </c>
      <c r="G808" s="4" t="s">
        <v>1444</v>
      </c>
      <c r="H808" s="4" t="s">
        <v>1445</v>
      </c>
      <c r="I808" s="4" t="s">
        <v>768</v>
      </c>
      <c r="J808" s="4" t="s">
        <v>590</v>
      </c>
      <c r="K808" s="4" t="s">
        <v>616</v>
      </c>
      <c r="L808" s="4" t="s">
        <v>616</v>
      </c>
      <c r="M808" s="4" t="s">
        <v>596</v>
      </c>
      <c r="N808" s="4" t="s">
        <v>617</v>
      </c>
      <c r="O808" s="4" t="s">
        <v>617</v>
      </c>
      <c r="P808" s="4" t="s">
        <v>596</v>
      </c>
      <c r="Q808" s="4" t="s">
        <v>596</v>
      </c>
      <c r="R808" s="8">
        <v>1</v>
      </c>
      <c r="S808" s="4" t="s">
        <v>596</v>
      </c>
      <c r="T808" s="4" t="s">
        <v>596</v>
      </c>
      <c r="U808" s="4" t="s">
        <v>596</v>
      </c>
      <c r="V808" s="4" t="s">
        <v>596</v>
      </c>
      <c r="W808" s="4" t="s">
        <v>596</v>
      </c>
      <c r="X808" s="4" t="s">
        <v>596</v>
      </c>
      <c r="Y808" s="4" t="s">
        <v>596</v>
      </c>
      <c r="Z808" s="4" t="s">
        <v>596</v>
      </c>
      <c r="AA808" s="4" t="s">
        <v>596</v>
      </c>
      <c r="AB808" s="4" t="s">
        <v>596</v>
      </c>
      <c r="AC808" s="4" t="s">
        <v>596</v>
      </c>
      <c r="AD808" s="4" t="s">
        <v>596</v>
      </c>
      <c r="AE808" s="4" t="s">
        <v>596</v>
      </c>
      <c r="AF808" s="4" t="s">
        <v>596</v>
      </c>
    </row>
    <row r="809" spans="1:32">
      <c r="A809" s="5" t="str">
        <f>VLOOKUP(F809,[1]仓库信息!C:H,6,FALSE)</f>
        <v>长沙</v>
      </c>
      <c r="B809" s="6">
        <v>43756</v>
      </c>
      <c r="C809" s="4" t="s">
        <v>1441</v>
      </c>
      <c r="D809" s="4" t="s">
        <v>1442</v>
      </c>
      <c r="E809" s="4" t="s">
        <v>1443</v>
      </c>
      <c r="F809" s="4" t="s">
        <v>606</v>
      </c>
      <c r="G809" s="4" t="s">
        <v>1444</v>
      </c>
      <c r="H809" s="4" t="s">
        <v>1445</v>
      </c>
      <c r="I809" s="4" t="s">
        <v>607</v>
      </c>
      <c r="J809" s="4" t="s">
        <v>590</v>
      </c>
      <c r="K809" s="4" t="s">
        <v>617</v>
      </c>
      <c r="L809" s="4" t="s">
        <v>617</v>
      </c>
      <c r="M809" s="4" t="s">
        <v>596</v>
      </c>
      <c r="N809" s="4" t="s">
        <v>729</v>
      </c>
      <c r="O809" s="4" t="s">
        <v>729</v>
      </c>
      <c r="P809" s="4" t="s">
        <v>596</v>
      </c>
      <c r="Q809" s="4" t="s">
        <v>596</v>
      </c>
      <c r="R809" s="8">
        <v>2</v>
      </c>
      <c r="S809" s="4" t="s">
        <v>596</v>
      </c>
      <c r="T809" s="4" t="s">
        <v>596</v>
      </c>
      <c r="U809" s="4" t="s">
        <v>596</v>
      </c>
      <c r="V809" s="4" t="s">
        <v>596</v>
      </c>
      <c r="W809" s="4" t="s">
        <v>596</v>
      </c>
      <c r="X809" s="4" t="s">
        <v>596</v>
      </c>
      <c r="Y809" s="4" t="s">
        <v>596</v>
      </c>
      <c r="Z809" s="4" t="s">
        <v>596</v>
      </c>
      <c r="AA809" s="4" t="s">
        <v>596</v>
      </c>
      <c r="AB809" s="4" t="s">
        <v>596</v>
      </c>
      <c r="AC809" s="4" t="s">
        <v>596</v>
      </c>
      <c r="AD809" s="4" t="s">
        <v>596</v>
      </c>
      <c r="AE809" s="4" t="s">
        <v>596</v>
      </c>
      <c r="AF809" s="4" t="s">
        <v>596</v>
      </c>
    </row>
    <row r="810" spans="1:32">
      <c r="A810" s="5" t="str">
        <f>VLOOKUP(F810,[1]仓库信息!C:H,6,FALSE)</f>
        <v>合肥</v>
      </c>
      <c r="B810" s="6">
        <v>43756</v>
      </c>
      <c r="C810" s="4" t="s">
        <v>1441</v>
      </c>
      <c r="D810" s="4" t="s">
        <v>1442</v>
      </c>
      <c r="E810" s="4" t="s">
        <v>1443</v>
      </c>
      <c r="F810" s="4" t="s">
        <v>700</v>
      </c>
      <c r="G810" s="4" t="s">
        <v>1444</v>
      </c>
      <c r="H810" s="4" t="s">
        <v>1445</v>
      </c>
      <c r="I810" s="4" t="s">
        <v>701</v>
      </c>
      <c r="J810" s="4" t="s">
        <v>590</v>
      </c>
      <c r="K810" s="4" t="s">
        <v>734</v>
      </c>
      <c r="L810" s="4" t="s">
        <v>734</v>
      </c>
      <c r="M810" s="4" t="s">
        <v>596</v>
      </c>
      <c r="N810" s="4" t="s">
        <v>730</v>
      </c>
      <c r="O810" s="4" t="s">
        <v>730</v>
      </c>
      <c r="P810" s="4" t="s">
        <v>596</v>
      </c>
      <c r="Q810" s="4" t="s">
        <v>596</v>
      </c>
      <c r="R810" s="8">
        <v>1</v>
      </c>
      <c r="S810" s="4" t="s">
        <v>596</v>
      </c>
      <c r="T810" s="4" t="s">
        <v>596</v>
      </c>
      <c r="U810" s="4" t="s">
        <v>596</v>
      </c>
      <c r="V810" s="4" t="s">
        <v>596</v>
      </c>
      <c r="W810" s="4" t="s">
        <v>596</v>
      </c>
      <c r="X810" s="4" t="s">
        <v>596</v>
      </c>
      <c r="Y810" s="4" t="s">
        <v>596</v>
      </c>
      <c r="Z810" s="4" t="s">
        <v>596</v>
      </c>
      <c r="AA810" s="4" t="s">
        <v>596</v>
      </c>
      <c r="AB810" s="4" t="s">
        <v>596</v>
      </c>
      <c r="AC810" s="4" t="s">
        <v>596</v>
      </c>
      <c r="AD810" s="4" t="s">
        <v>596</v>
      </c>
      <c r="AE810" s="4" t="s">
        <v>596</v>
      </c>
      <c r="AF810" s="4" t="s">
        <v>596</v>
      </c>
    </row>
    <row r="811" spans="1:32">
      <c r="A811" s="5" t="str">
        <f>VLOOKUP(F811,[1]仓库信息!C:H,6,FALSE)</f>
        <v>杭州</v>
      </c>
      <c r="B811" s="6">
        <v>43756</v>
      </c>
      <c r="C811" s="4" t="s">
        <v>1441</v>
      </c>
      <c r="D811" s="4" t="s">
        <v>1442</v>
      </c>
      <c r="E811" s="4" t="s">
        <v>1443</v>
      </c>
      <c r="F811" s="4" t="s">
        <v>614</v>
      </c>
      <c r="G811" s="4" t="s">
        <v>1444</v>
      </c>
      <c r="H811" s="4" t="s">
        <v>1445</v>
      </c>
      <c r="I811" s="4" t="s">
        <v>615</v>
      </c>
      <c r="J811" s="4" t="s">
        <v>590</v>
      </c>
      <c r="K811" s="4" t="s">
        <v>733</v>
      </c>
      <c r="L811" s="4" t="s">
        <v>733</v>
      </c>
      <c r="M811" s="4" t="s">
        <v>596</v>
      </c>
      <c r="N811" s="4" t="s">
        <v>734</v>
      </c>
      <c r="O811" s="4" t="s">
        <v>730</v>
      </c>
      <c r="P811" s="4" t="s">
        <v>638</v>
      </c>
      <c r="Q811" s="4" t="s">
        <v>596</v>
      </c>
      <c r="R811" s="8">
        <v>2</v>
      </c>
      <c r="S811" s="4" t="s">
        <v>596</v>
      </c>
      <c r="T811" s="4" t="s">
        <v>596</v>
      </c>
      <c r="U811" s="4" t="s">
        <v>638</v>
      </c>
      <c r="V811" s="4" t="s">
        <v>596</v>
      </c>
      <c r="W811" s="4" t="s">
        <v>596</v>
      </c>
      <c r="X811" s="4" t="s">
        <v>596</v>
      </c>
      <c r="Y811" s="4" t="s">
        <v>596</v>
      </c>
      <c r="Z811" s="4" t="s">
        <v>596</v>
      </c>
      <c r="AA811" s="4" t="s">
        <v>596</v>
      </c>
      <c r="AB811" s="4" t="s">
        <v>596</v>
      </c>
      <c r="AC811" s="4" t="s">
        <v>596</v>
      </c>
      <c r="AD811" s="4" t="s">
        <v>596</v>
      </c>
      <c r="AE811" s="4" t="s">
        <v>596</v>
      </c>
      <c r="AF811" s="4" t="s">
        <v>596</v>
      </c>
    </row>
    <row r="812" spans="1:32">
      <c r="A812" s="5" t="str">
        <f>VLOOKUP(F812,[1]仓库信息!C:H,6,FALSE)</f>
        <v>惠州</v>
      </c>
      <c r="B812" s="6">
        <v>43756</v>
      </c>
      <c r="C812" s="4" t="s">
        <v>1441</v>
      </c>
      <c r="D812" s="4" t="s">
        <v>1442</v>
      </c>
      <c r="E812" s="4" t="s">
        <v>1443</v>
      </c>
      <c r="F812" s="4" t="s">
        <v>618</v>
      </c>
      <c r="G812" s="4" t="s">
        <v>1444</v>
      </c>
      <c r="H812" s="4" t="s">
        <v>1445</v>
      </c>
      <c r="I812" s="4" t="s">
        <v>619</v>
      </c>
      <c r="J812" s="4" t="s">
        <v>590</v>
      </c>
      <c r="K812" s="4" t="s">
        <v>1225</v>
      </c>
      <c r="L812" s="4" t="s">
        <v>724</v>
      </c>
      <c r="M812" s="4" t="s">
        <v>621</v>
      </c>
      <c r="N812" s="4" t="s">
        <v>591</v>
      </c>
      <c r="O812" s="4" t="s">
        <v>725</v>
      </c>
      <c r="P812" s="4" t="s">
        <v>621</v>
      </c>
      <c r="Q812" s="4" t="s">
        <v>596</v>
      </c>
      <c r="R812" s="8">
        <v>2</v>
      </c>
      <c r="S812" s="4" t="s">
        <v>596</v>
      </c>
      <c r="T812" s="4" t="s">
        <v>596</v>
      </c>
      <c r="U812" s="4" t="s">
        <v>596</v>
      </c>
      <c r="V812" s="4" t="s">
        <v>596</v>
      </c>
      <c r="W812" s="4" t="s">
        <v>596</v>
      </c>
      <c r="X812" s="4" t="s">
        <v>596</v>
      </c>
      <c r="Y812" s="4" t="s">
        <v>596</v>
      </c>
      <c r="Z812" s="4" t="s">
        <v>596</v>
      </c>
      <c r="AA812" s="4" t="s">
        <v>596</v>
      </c>
      <c r="AB812" s="4" t="s">
        <v>596</v>
      </c>
      <c r="AC812" s="4" t="s">
        <v>596</v>
      </c>
      <c r="AD812" s="4" t="s">
        <v>596</v>
      </c>
      <c r="AE812" s="4" t="s">
        <v>596</v>
      </c>
      <c r="AF812" s="4" t="s">
        <v>596</v>
      </c>
    </row>
    <row r="813" spans="1:32">
      <c r="A813" s="5" t="str">
        <f>VLOOKUP(F813,[1]仓库信息!C:H,6,FALSE)</f>
        <v>江门</v>
      </c>
      <c r="B813" s="6">
        <v>43756</v>
      </c>
      <c r="C813" s="4" t="s">
        <v>1441</v>
      </c>
      <c r="D813" s="4" t="s">
        <v>1442</v>
      </c>
      <c r="E813" s="4" t="s">
        <v>1443</v>
      </c>
      <c r="F813" s="4" t="s">
        <v>624</v>
      </c>
      <c r="G813" s="4" t="s">
        <v>1444</v>
      </c>
      <c r="H813" s="4" t="s">
        <v>1445</v>
      </c>
      <c r="I813" s="4" t="s">
        <v>625</v>
      </c>
      <c r="J813" s="4" t="s">
        <v>590</v>
      </c>
      <c r="K813" s="4" t="s">
        <v>800</v>
      </c>
      <c r="L813" s="4" t="s">
        <v>808</v>
      </c>
      <c r="M813" s="4" t="s">
        <v>604</v>
      </c>
      <c r="N813" s="4" t="s">
        <v>810</v>
      </c>
      <c r="O813" s="4" t="s">
        <v>731</v>
      </c>
      <c r="P813" s="4" t="s">
        <v>604</v>
      </c>
      <c r="Q813" s="4" t="s">
        <v>596</v>
      </c>
      <c r="R813" s="8">
        <v>4</v>
      </c>
      <c r="S813" s="4" t="s">
        <v>596</v>
      </c>
      <c r="T813" s="4" t="s">
        <v>596</v>
      </c>
      <c r="U813" s="4" t="s">
        <v>596</v>
      </c>
      <c r="V813" s="4" t="s">
        <v>596</v>
      </c>
      <c r="W813" s="4" t="s">
        <v>596</v>
      </c>
      <c r="X813" s="4" t="s">
        <v>596</v>
      </c>
      <c r="Y813" s="4" t="s">
        <v>596</v>
      </c>
      <c r="Z813" s="4" t="s">
        <v>596</v>
      </c>
      <c r="AA813" s="4" t="s">
        <v>596</v>
      </c>
      <c r="AB813" s="4" t="s">
        <v>596</v>
      </c>
      <c r="AC813" s="4" t="s">
        <v>596</v>
      </c>
      <c r="AD813" s="4" t="s">
        <v>596</v>
      </c>
      <c r="AE813" s="4" t="s">
        <v>596</v>
      </c>
      <c r="AF813" s="4" t="s">
        <v>596</v>
      </c>
    </row>
    <row r="814" spans="1:32">
      <c r="A814" s="5" t="str">
        <f>VLOOKUP(F814,[1]仓库信息!C:H,6,FALSE)</f>
        <v>泉州</v>
      </c>
      <c r="B814" s="6">
        <v>43756</v>
      </c>
      <c r="C814" s="4" t="s">
        <v>1441</v>
      </c>
      <c r="D814" s="4" t="s">
        <v>1442</v>
      </c>
      <c r="E814" s="4" t="s">
        <v>1443</v>
      </c>
      <c r="F814" s="4" t="s">
        <v>628</v>
      </c>
      <c r="G814" s="4" t="s">
        <v>1444</v>
      </c>
      <c r="H814" s="4" t="s">
        <v>1445</v>
      </c>
      <c r="I814" s="4" t="s">
        <v>629</v>
      </c>
      <c r="J814" s="4" t="s">
        <v>590</v>
      </c>
      <c r="K814" s="4" t="s">
        <v>880</v>
      </c>
      <c r="L814" s="4" t="s">
        <v>1152</v>
      </c>
      <c r="M814" s="4" t="s">
        <v>593</v>
      </c>
      <c r="N814" s="4" t="s">
        <v>1356</v>
      </c>
      <c r="O814" s="4" t="s">
        <v>1230</v>
      </c>
      <c r="P814" s="4" t="s">
        <v>593</v>
      </c>
      <c r="Q814" s="4" t="s">
        <v>596</v>
      </c>
      <c r="R814" s="8">
        <v>2</v>
      </c>
      <c r="S814" s="4" t="s">
        <v>596</v>
      </c>
      <c r="T814" s="4" t="s">
        <v>596</v>
      </c>
      <c r="U814" s="4" t="s">
        <v>596</v>
      </c>
      <c r="V814" s="4" t="s">
        <v>596</v>
      </c>
      <c r="W814" s="4" t="s">
        <v>596</v>
      </c>
      <c r="X814" s="4" t="s">
        <v>596</v>
      </c>
      <c r="Y814" s="4" t="s">
        <v>596</v>
      </c>
      <c r="Z814" s="4" t="s">
        <v>596</v>
      </c>
      <c r="AA814" s="4" t="s">
        <v>596</v>
      </c>
      <c r="AB814" s="4" t="s">
        <v>596</v>
      </c>
      <c r="AC814" s="4" t="s">
        <v>596</v>
      </c>
      <c r="AD814" s="4" t="s">
        <v>596</v>
      </c>
      <c r="AE814" s="4" t="s">
        <v>596</v>
      </c>
      <c r="AF814" s="4" t="s">
        <v>596</v>
      </c>
    </row>
    <row r="815" spans="1:32">
      <c r="A815" s="5" t="str">
        <f>VLOOKUP(F815,[1]仓库信息!C:H,6,FALSE)</f>
        <v>贵阳</v>
      </c>
      <c r="B815" s="6">
        <v>43756</v>
      </c>
      <c r="C815" s="4" t="s">
        <v>1441</v>
      </c>
      <c r="D815" s="4" t="s">
        <v>1442</v>
      </c>
      <c r="E815" s="4" t="s">
        <v>1443</v>
      </c>
      <c r="F815" s="4" t="s">
        <v>680</v>
      </c>
      <c r="G815" s="4" t="s">
        <v>1444</v>
      </c>
      <c r="H815" s="4" t="s">
        <v>1445</v>
      </c>
      <c r="I815" s="4" t="s">
        <v>681</v>
      </c>
      <c r="J815" s="4" t="s">
        <v>590</v>
      </c>
      <c r="K815" s="4" t="s">
        <v>729</v>
      </c>
      <c r="L815" s="4" t="s">
        <v>729</v>
      </c>
      <c r="M815" s="4" t="s">
        <v>596</v>
      </c>
      <c r="N815" s="4" t="s">
        <v>714</v>
      </c>
      <c r="O815" s="4" t="s">
        <v>714</v>
      </c>
      <c r="P815" s="4" t="s">
        <v>596</v>
      </c>
      <c r="Q815" s="4" t="s">
        <v>596</v>
      </c>
      <c r="R815" s="8">
        <v>1</v>
      </c>
      <c r="S815" s="4" t="s">
        <v>596</v>
      </c>
      <c r="T815" s="4" t="s">
        <v>596</v>
      </c>
      <c r="U815" s="4" t="s">
        <v>596</v>
      </c>
      <c r="V815" s="4" t="s">
        <v>596</v>
      </c>
      <c r="W815" s="4" t="s">
        <v>596</v>
      </c>
      <c r="X815" s="4" t="s">
        <v>596</v>
      </c>
      <c r="Y815" s="4" t="s">
        <v>596</v>
      </c>
      <c r="Z815" s="4" t="s">
        <v>596</v>
      </c>
      <c r="AA815" s="4" t="s">
        <v>596</v>
      </c>
      <c r="AB815" s="4" t="s">
        <v>596</v>
      </c>
      <c r="AC815" s="4" t="s">
        <v>596</v>
      </c>
      <c r="AD815" s="4" t="s">
        <v>596</v>
      </c>
      <c r="AE815" s="4" t="s">
        <v>596</v>
      </c>
      <c r="AF815" s="4" t="s">
        <v>596</v>
      </c>
    </row>
    <row r="816" spans="1:32">
      <c r="A816" s="5" t="str">
        <f>VLOOKUP(F816,[1]仓库信息!C:H,6,FALSE)</f>
        <v>南宁</v>
      </c>
      <c r="B816" s="6">
        <v>43756</v>
      </c>
      <c r="C816" s="4" t="s">
        <v>1441</v>
      </c>
      <c r="D816" s="4" t="s">
        <v>1442</v>
      </c>
      <c r="E816" s="4" t="s">
        <v>1443</v>
      </c>
      <c r="F816" s="4" t="s">
        <v>633</v>
      </c>
      <c r="G816" s="4" t="s">
        <v>1444</v>
      </c>
      <c r="H816" s="4" t="s">
        <v>1445</v>
      </c>
      <c r="I816" s="4" t="s">
        <v>634</v>
      </c>
      <c r="J816" s="4" t="s">
        <v>590</v>
      </c>
      <c r="K816" s="4" t="s">
        <v>731</v>
      </c>
      <c r="L816" s="4" t="s">
        <v>731</v>
      </c>
      <c r="M816" s="4" t="s">
        <v>596</v>
      </c>
      <c r="N816" s="4" t="s">
        <v>743</v>
      </c>
      <c r="O816" s="4" t="s">
        <v>743</v>
      </c>
      <c r="P816" s="4" t="s">
        <v>596</v>
      </c>
      <c r="Q816" s="4" t="s">
        <v>596</v>
      </c>
      <c r="R816" s="8">
        <v>3</v>
      </c>
      <c r="S816" s="4" t="s">
        <v>596</v>
      </c>
      <c r="T816" s="4" t="s">
        <v>596</v>
      </c>
      <c r="U816" s="4" t="s">
        <v>596</v>
      </c>
      <c r="V816" s="4" t="s">
        <v>596</v>
      </c>
      <c r="W816" s="4" t="s">
        <v>596</v>
      </c>
      <c r="X816" s="4" t="s">
        <v>596</v>
      </c>
      <c r="Y816" s="4" t="s">
        <v>596</v>
      </c>
      <c r="Z816" s="4" t="s">
        <v>596</v>
      </c>
      <c r="AA816" s="4" t="s">
        <v>596</v>
      </c>
      <c r="AB816" s="4" t="s">
        <v>596</v>
      </c>
      <c r="AC816" s="4" t="s">
        <v>596</v>
      </c>
      <c r="AD816" s="4" t="s">
        <v>596</v>
      </c>
      <c r="AE816" s="4" t="s">
        <v>596</v>
      </c>
      <c r="AF816" s="4" t="s">
        <v>596</v>
      </c>
    </row>
    <row r="817" spans="1:32">
      <c r="A817" s="5" t="str">
        <f>VLOOKUP(F817,[1]仓库信息!C:H,6,FALSE)</f>
        <v>沈阳</v>
      </c>
      <c r="B817" s="6">
        <v>43756</v>
      </c>
      <c r="C817" s="4" t="s">
        <v>1441</v>
      </c>
      <c r="D817" s="4" t="s">
        <v>1442</v>
      </c>
      <c r="E817" s="4" t="s">
        <v>1443</v>
      </c>
      <c r="F817" s="4" t="s">
        <v>635</v>
      </c>
      <c r="G817" s="4" t="s">
        <v>1444</v>
      </c>
      <c r="H817" s="4" t="s">
        <v>1445</v>
      </c>
      <c r="I817" s="4" t="s">
        <v>636</v>
      </c>
      <c r="J817" s="4" t="s">
        <v>590</v>
      </c>
      <c r="K817" s="4" t="s">
        <v>756</v>
      </c>
      <c r="L817" s="4" t="s">
        <v>626</v>
      </c>
      <c r="M817" s="4" t="s">
        <v>638</v>
      </c>
      <c r="N817" s="4" t="s">
        <v>626</v>
      </c>
      <c r="O817" s="4" t="s">
        <v>627</v>
      </c>
      <c r="P817" s="4" t="s">
        <v>638</v>
      </c>
      <c r="Q817" s="4" t="s">
        <v>596</v>
      </c>
      <c r="R817" s="8">
        <v>1</v>
      </c>
      <c r="S817" s="4" t="s">
        <v>596</v>
      </c>
      <c r="T817" s="4" t="s">
        <v>596</v>
      </c>
      <c r="U817" s="4" t="s">
        <v>596</v>
      </c>
      <c r="V817" s="4" t="s">
        <v>596</v>
      </c>
      <c r="W817" s="4" t="s">
        <v>596</v>
      </c>
      <c r="X817" s="4" t="s">
        <v>596</v>
      </c>
      <c r="Y817" s="4" t="s">
        <v>596</v>
      </c>
      <c r="Z817" s="4" t="s">
        <v>596</v>
      </c>
      <c r="AA817" s="4" t="s">
        <v>596</v>
      </c>
      <c r="AB817" s="4" t="s">
        <v>596</v>
      </c>
      <c r="AC817" s="4" t="s">
        <v>596</v>
      </c>
      <c r="AD817" s="4" t="s">
        <v>596</v>
      </c>
      <c r="AE817" s="4" t="s">
        <v>596</v>
      </c>
      <c r="AF817" s="4" t="s">
        <v>596</v>
      </c>
    </row>
    <row r="818" spans="1:32">
      <c r="A818" s="5" t="str">
        <f>VLOOKUP(F818,[1]仓库信息!C:H,6,FALSE)</f>
        <v>武汉</v>
      </c>
      <c r="B818" s="6">
        <v>43756</v>
      </c>
      <c r="C818" s="4" t="s">
        <v>1441</v>
      </c>
      <c r="D818" s="4" t="s">
        <v>1442</v>
      </c>
      <c r="E818" s="4" t="s">
        <v>1443</v>
      </c>
      <c r="F818" s="4" t="s">
        <v>686</v>
      </c>
      <c r="G818" s="4" t="s">
        <v>1444</v>
      </c>
      <c r="H818" s="4" t="s">
        <v>1445</v>
      </c>
      <c r="I818" s="4" t="s">
        <v>687</v>
      </c>
      <c r="J818" s="4" t="s">
        <v>590</v>
      </c>
      <c r="K818" s="4" t="s">
        <v>1041</v>
      </c>
      <c r="L818" s="4" t="s">
        <v>1041</v>
      </c>
      <c r="M818" s="4" t="s">
        <v>596</v>
      </c>
      <c r="N818" s="4" t="s">
        <v>608</v>
      </c>
      <c r="O818" s="4" t="s">
        <v>608</v>
      </c>
      <c r="P818" s="4" t="s">
        <v>596</v>
      </c>
      <c r="Q818" s="4" t="s">
        <v>596</v>
      </c>
      <c r="R818" s="8">
        <v>6</v>
      </c>
      <c r="S818" s="4" t="s">
        <v>596</v>
      </c>
      <c r="T818" s="4" t="s">
        <v>596</v>
      </c>
      <c r="U818" s="4" t="s">
        <v>596</v>
      </c>
      <c r="V818" s="4" t="s">
        <v>596</v>
      </c>
      <c r="W818" s="4" t="s">
        <v>596</v>
      </c>
      <c r="X818" s="4" t="s">
        <v>596</v>
      </c>
      <c r="Y818" s="4" t="s">
        <v>596</v>
      </c>
      <c r="Z818" s="4" t="s">
        <v>596</v>
      </c>
      <c r="AA818" s="4" t="s">
        <v>596</v>
      </c>
      <c r="AB818" s="4" t="s">
        <v>596</v>
      </c>
      <c r="AC818" s="4" t="s">
        <v>596</v>
      </c>
      <c r="AD818" s="4" t="s">
        <v>596</v>
      </c>
      <c r="AE818" s="4" t="s">
        <v>596</v>
      </c>
      <c r="AF818" s="4" t="s">
        <v>596</v>
      </c>
    </row>
    <row r="819" spans="1:32">
      <c r="A819" s="5" t="str">
        <f>VLOOKUP(F819,[1]仓库信息!C:H,6,FALSE)</f>
        <v>济南</v>
      </c>
      <c r="B819" s="6">
        <v>43756</v>
      </c>
      <c r="C819" s="4" t="s">
        <v>1441</v>
      </c>
      <c r="D819" s="4" t="s">
        <v>1442</v>
      </c>
      <c r="E819" s="4" t="s">
        <v>1443</v>
      </c>
      <c r="F819" s="4" t="s">
        <v>640</v>
      </c>
      <c r="G819" s="4" t="s">
        <v>1444</v>
      </c>
      <c r="H819" s="4" t="s">
        <v>1445</v>
      </c>
      <c r="I819" s="4" t="s">
        <v>641</v>
      </c>
      <c r="J819" s="4" t="s">
        <v>590</v>
      </c>
      <c r="K819" s="4" t="s">
        <v>639</v>
      </c>
      <c r="L819" s="4" t="s">
        <v>639</v>
      </c>
      <c r="M819" s="4" t="s">
        <v>596</v>
      </c>
      <c r="N819" s="4" t="s">
        <v>707</v>
      </c>
      <c r="O819" s="4" t="s">
        <v>707</v>
      </c>
      <c r="P819" s="4" t="s">
        <v>596</v>
      </c>
      <c r="Q819" s="4" t="s">
        <v>596</v>
      </c>
      <c r="R819" s="8">
        <v>3</v>
      </c>
      <c r="S819" s="4" t="s">
        <v>596</v>
      </c>
      <c r="T819" s="4" t="s">
        <v>596</v>
      </c>
      <c r="U819" s="4" t="s">
        <v>596</v>
      </c>
      <c r="V819" s="4" t="s">
        <v>596</v>
      </c>
      <c r="W819" s="4" t="s">
        <v>596</v>
      </c>
      <c r="X819" s="4" t="s">
        <v>596</v>
      </c>
      <c r="Y819" s="4" t="s">
        <v>596</v>
      </c>
      <c r="Z819" s="4" t="s">
        <v>596</v>
      </c>
      <c r="AA819" s="4" t="s">
        <v>596</v>
      </c>
      <c r="AB819" s="4" t="s">
        <v>596</v>
      </c>
      <c r="AC819" s="4" t="s">
        <v>596</v>
      </c>
      <c r="AD819" s="4" t="s">
        <v>596</v>
      </c>
      <c r="AE819" s="4" t="s">
        <v>596</v>
      </c>
      <c r="AF819" s="4" t="s">
        <v>596</v>
      </c>
    </row>
    <row r="820" spans="1:32">
      <c r="A820" s="5" t="str">
        <f>VLOOKUP(F820,[1]仓库信息!C:H,6,FALSE)</f>
        <v>金华</v>
      </c>
      <c r="B820" s="6">
        <v>43756</v>
      </c>
      <c r="C820" s="4" t="s">
        <v>1441</v>
      </c>
      <c r="D820" s="4" t="s">
        <v>1442</v>
      </c>
      <c r="E820" s="4" t="s">
        <v>1443</v>
      </c>
      <c r="F820" s="4" t="s">
        <v>688</v>
      </c>
      <c r="G820" s="4" t="s">
        <v>1444</v>
      </c>
      <c r="H820" s="4" t="s">
        <v>1445</v>
      </c>
      <c r="I820" s="4" t="s">
        <v>689</v>
      </c>
      <c r="J820" s="4" t="s">
        <v>590</v>
      </c>
      <c r="K820" s="4" t="s">
        <v>807</v>
      </c>
      <c r="L820" s="4" t="s">
        <v>807</v>
      </c>
      <c r="M820" s="4" t="s">
        <v>596</v>
      </c>
      <c r="N820" s="4" t="s">
        <v>808</v>
      </c>
      <c r="O820" s="4" t="s">
        <v>808</v>
      </c>
      <c r="P820" s="4" t="s">
        <v>596</v>
      </c>
      <c r="Q820" s="4" t="s">
        <v>596</v>
      </c>
      <c r="R820" s="8">
        <v>1</v>
      </c>
      <c r="S820" s="4" t="s">
        <v>596</v>
      </c>
      <c r="T820" s="4" t="s">
        <v>596</v>
      </c>
      <c r="U820" s="4" t="s">
        <v>596</v>
      </c>
      <c r="V820" s="4" t="s">
        <v>596</v>
      </c>
      <c r="W820" s="4" t="s">
        <v>596</v>
      </c>
      <c r="X820" s="4" t="s">
        <v>596</v>
      </c>
      <c r="Y820" s="4" t="s">
        <v>596</v>
      </c>
      <c r="Z820" s="4" t="s">
        <v>596</v>
      </c>
      <c r="AA820" s="4" t="s">
        <v>596</v>
      </c>
      <c r="AB820" s="4" t="s">
        <v>596</v>
      </c>
      <c r="AC820" s="4" t="s">
        <v>596</v>
      </c>
      <c r="AD820" s="4" t="s">
        <v>596</v>
      </c>
      <c r="AE820" s="4" t="s">
        <v>596</v>
      </c>
      <c r="AF820" s="4" t="s">
        <v>596</v>
      </c>
    </row>
    <row r="821" spans="1:32">
      <c r="A821" s="5" t="str">
        <f>VLOOKUP(F821,[1]仓库信息!C:H,6,FALSE)</f>
        <v>青岛</v>
      </c>
      <c r="B821" s="6">
        <v>43756</v>
      </c>
      <c r="C821" s="4" t="s">
        <v>1441</v>
      </c>
      <c r="D821" s="4" t="s">
        <v>1442</v>
      </c>
      <c r="E821" s="4" t="s">
        <v>1443</v>
      </c>
      <c r="F821" s="4" t="s">
        <v>659</v>
      </c>
      <c r="G821" s="4" t="s">
        <v>1444</v>
      </c>
      <c r="H821" s="4" t="s">
        <v>1445</v>
      </c>
      <c r="I821" s="4" t="s">
        <v>660</v>
      </c>
      <c r="J821" s="4" t="s">
        <v>590</v>
      </c>
      <c r="K821" s="4" t="s">
        <v>769</v>
      </c>
      <c r="L821" s="4" t="s">
        <v>602</v>
      </c>
      <c r="M821" s="4" t="s">
        <v>604</v>
      </c>
      <c r="N821" s="4" t="s">
        <v>602</v>
      </c>
      <c r="O821" s="4" t="s">
        <v>600</v>
      </c>
      <c r="P821" s="4" t="s">
        <v>638</v>
      </c>
      <c r="Q821" s="4" t="s">
        <v>596</v>
      </c>
      <c r="R821" s="8">
        <v>1</v>
      </c>
      <c r="S821" s="4" t="s">
        <v>596</v>
      </c>
      <c r="T821" s="4" t="s">
        <v>596</v>
      </c>
      <c r="U821" s="4" t="s">
        <v>596</v>
      </c>
      <c r="V821" s="4" t="s">
        <v>596</v>
      </c>
      <c r="W821" s="4" t="s">
        <v>596</v>
      </c>
      <c r="X821" s="4" t="s">
        <v>596</v>
      </c>
      <c r="Y821" s="4" t="s">
        <v>596</v>
      </c>
      <c r="Z821" s="4" t="s">
        <v>596</v>
      </c>
      <c r="AA821" s="4" t="s">
        <v>638</v>
      </c>
      <c r="AB821" s="4" t="s">
        <v>596</v>
      </c>
      <c r="AC821" s="4" t="s">
        <v>596</v>
      </c>
      <c r="AD821" s="4" t="s">
        <v>596</v>
      </c>
      <c r="AE821" s="4" t="s">
        <v>596</v>
      </c>
      <c r="AF821" s="4" t="s">
        <v>596</v>
      </c>
    </row>
    <row r="822" spans="1:32">
      <c r="A822" s="5" t="str">
        <f>VLOOKUP(F822,[1]仓库信息!C:H,6,FALSE)</f>
        <v>西安</v>
      </c>
      <c r="B822" s="6">
        <v>43756</v>
      </c>
      <c r="C822" s="4" t="s">
        <v>1441</v>
      </c>
      <c r="D822" s="4" t="s">
        <v>1442</v>
      </c>
      <c r="E822" s="4" t="s">
        <v>1443</v>
      </c>
      <c r="F822" s="4" t="s">
        <v>694</v>
      </c>
      <c r="G822" s="4" t="s">
        <v>1444</v>
      </c>
      <c r="H822" s="4" t="s">
        <v>1445</v>
      </c>
      <c r="I822" s="4" t="s">
        <v>695</v>
      </c>
      <c r="J822" s="4" t="s">
        <v>590</v>
      </c>
      <c r="K822" s="4" t="s">
        <v>602</v>
      </c>
      <c r="L822" s="4" t="s">
        <v>602</v>
      </c>
      <c r="M822" s="4" t="s">
        <v>596</v>
      </c>
      <c r="N822" s="4" t="s">
        <v>600</v>
      </c>
      <c r="O822" s="4" t="s">
        <v>600</v>
      </c>
      <c r="P822" s="4" t="s">
        <v>596</v>
      </c>
      <c r="Q822" s="4" t="s">
        <v>596</v>
      </c>
      <c r="R822" s="8">
        <v>1</v>
      </c>
      <c r="S822" s="4" t="s">
        <v>596</v>
      </c>
      <c r="T822" s="4" t="s">
        <v>596</v>
      </c>
      <c r="U822" s="4" t="s">
        <v>596</v>
      </c>
      <c r="V822" s="4" t="s">
        <v>596</v>
      </c>
      <c r="W822" s="4" t="s">
        <v>596</v>
      </c>
      <c r="X822" s="4" t="s">
        <v>596</v>
      </c>
      <c r="Y822" s="4" t="s">
        <v>596</v>
      </c>
      <c r="Z822" s="4" t="s">
        <v>596</v>
      </c>
      <c r="AA822" s="4" t="s">
        <v>596</v>
      </c>
      <c r="AB822" s="4" t="s">
        <v>596</v>
      </c>
      <c r="AC822" s="4" t="s">
        <v>596</v>
      </c>
      <c r="AD822" s="4" t="s">
        <v>596</v>
      </c>
      <c r="AE822" s="4" t="s">
        <v>596</v>
      </c>
      <c r="AF822" s="4" t="s">
        <v>596</v>
      </c>
    </row>
    <row r="823" spans="1:32">
      <c r="A823" s="5" t="str">
        <f>VLOOKUP(F823,[1]仓库信息!C:H,6,FALSE)</f>
        <v>广州</v>
      </c>
      <c r="B823" s="6">
        <v>43756</v>
      </c>
      <c r="C823" s="4" t="s">
        <v>1446</v>
      </c>
      <c r="D823" s="4" t="s">
        <v>1447</v>
      </c>
      <c r="E823" s="4" t="s">
        <v>1448</v>
      </c>
      <c r="F823" s="4" t="s">
        <v>597</v>
      </c>
      <c r="G823" s="4" t="s">
        <v>1449</v>
      </c>
      <c r="H823" s="4" t="s">
        <v>1450</v>
      </c>
      <c r="I823" s="4" t="s">
        <v>598</v>
      </c>
      <c r="J823" s="4" t="s">
        <v>590</v>
      </c>
      <c r="K823" s="4" t="s">
        <v>670</v>
      </c>
      <c r="L823" s="4" t="s">
        <v>639</v>
      </c>
      <c r="M823" s="4" t="s">
        <v>679</v>
      </c>
      <c r="N823" s="4" t="s">
        <v>639</v>
      </c>
      <c r="O823" s="4" t="s">
        <v>737</v>
      </c>
      <c r="P823" s="4" t="s">
        <v>604</v>
      </c>
      <c r="Q823" s="4" t="s">
        <v>596</v>
      </c>
      <c r="R823" s="8">
        <v>2</v>
      </c>
      <c r="S823" s="4" t="s">
        <v>596</v>
      </c>
      <c r="T823" s="4" t="s">
        <v>596</v>
      </c>
      <c r="U823" s="4" t="s">
        <v>596</v>
      </c>
      <c r="V823" s="4" t="s">
        <v>596</v>
      </c>
      <c r="W823" s="4" t="s">
        <v>596</v>
      </c>
      <c r="X823" s="4" t="s">
        <v>596</v>
      </c>
      <c r="Y823" s="4" t="s">
        <v>596</v>
      </c>
      <c r="Z823" s="4" t="s">
        <v>596</v>
      </c>
      <c r="AA823" s="4" t="s">
        <v>682</v>
      </c>
      <c r="AB823" s="4" t="s">
        <v>596</v>
      </c>
      <c r="AC823" s="4" t="s">
        <v>596</v>
      </c>
      <c r="AD823" s="4" t="s">
        <v>596</v>
      </c>
      <c r="AE823" s="4" t="s">
        <v>596</v>
      </c>
      <c r="AF823" s="4" t="s">
        <v>596</v>
      </c>
    </row>
    <row r="824" spans="1:32">
      <c r="A824" s="5" t="str">
        <f>VLOOKUP(F824,[1]仓库信息!C:H,6,FALSE)</f>
        <v>长沙</v>
      </c>
      <c r="B824" s="6">
        <v>43756</v>
      </c>
      <c r="C824" s="4" t="s">
        <v>1446</v>
      </c>
      <c r="D824" s="4" t="s">
        <v>1447</v>
      </c>
      <c r="E824" s="4" t="s">
        <v>1448</v>
      </c>
      <c r="F824" s="4" t="s">
        <v>606</v>
      </c>
      <c r="G824" s="4" t="s">
        <v>1449</v>
      </c>
      <c r="H824" s="4" t="s">
        <v>1450</v>
      </c>
      <c r="I824" s="4" t="s">
        <v>607</v>
      </c>
      <c r="J824" s="4" t="s">
        <v>590</v>
      </c>
      <c r="K824" s="4" t="s">
        <v>722</v>
      </c>
      <c r="L824" s="4" t="s">
        <v>722</v>
      </c>
      <c r="M824" s="4" t="s">
        <v>596</v>
      </c>
      <c r="N824" s="4" t="s">
        <v>599</v>
      </c>
      <c r="O824" s="4" t="s">
        <v>599</v>
      </c>
      <c r="P824" s="4" t="s">
        <v>596</v>
      </c>
      <c r="Q824" s="4" t="s">
        <v>596</v>
      </c>
      <c r="R824" s="8">
        <v>1</v>
      </c>
      <c r="S824" s="4" t="s">
        <v>596</v>
      </c>
      <c r="T824" s="4" t="s">
        <v>596</v>
      </c>
      <c r="U824" s="4" t="s">
        <v>596</v>
      </c>
      <c r="V824" s="4" t="s">
        <v>596</v>
      </c>
      <c r="W824" s="4" t="s">
        <v>596</v>
      </c>
      <c r="X824" s="4" t="s">
        <v>596</v>
      </c>
      <c r="Y824" s="4" t="s">
        <v>596</v>
      </c>
      <c r="Z824" s="4" t="s">
        <v>596</v>
      </c>
      <c r="AA824" s="4" t="s">
        <v>596</v>
      </c>
      <c r="AB824" s="4" t="s">
        <v>596</v>
      </c>
      <c r="AC824" s="4" t="s">
        <v>596</v>
      </c>
      <c r="AD824" s="4" t="s">
        <v>596</v>
      </c>
      <c r="AE824" s="4" t="s">
        <v>596</v>
      </c>
      <c r="AF824" s="4" t="s">
        <v>596</v>
      </c>
    </row>
    <row r="825" spans="1:32">
      <c r="A825" s="5" t="str">
        <f>VLOOKUP(F825,[1]仓库信息!C:H,6,FALSE)</f>
        <v>成都2</v>
      </c>
      <c r="B825" s="6">
        <v>43756</v>
      </c>
      <c r="C825" s="4" t="s">
        <v>1446</v>
      </c>
      <c r="D825" s="4" t="s">
        <v>1447</v>
      </c>
      <c r="E825" s="4" t="s">
        <v>1448</v>
      </c>
      <c r="F825" s="4" t="s">
        <v>610</v>
      </c>
      <c r="G825" s="4" t="s">
        <v>1449</v>
      </c>
      <c r="H825" s="4" t="s">
        <v>1450</v>
      </c>
      <c r="I825" s="4" t="s">
        <v>611</v>
      </c>
      <c r="J825" s="4" t="s">
        <v>590</v>
      </c>
      <c r="K825" s="4" t="s">
        <v>616</v>
      </c>
      <c r="L825" s="4" t="s">
        <v>617</v>
      </c>
      <c r="M825" s="4" t="s">
        <v>638</v>
      </c>
      <c r="N825" s="4" t="s">
        <v>617</v>
      </c>
      <c r="O825" s="4" t="s">
        <v>728</v>
      </c>
      <c r="P825" s="4" t="s">
        <v>638</v>
      </c>
      <c r="Q825" s="4" t="s">
        <v>596</v>
      </c>
      <c r="R825" s="8">
        <v>1</v>
      </c>
      <c r="S825" s="4" t="s">
        <v>596</v>
      </c>
      <c r="T825" s="4" t="s">
        <v>596</v>
      </c>
      <c r="U825" s="4" t="s">
        <v>596</v>
      </c>
      <c r="V825" s="4" t="s">
        <v>596</v>
      </c>
      <c r="W825" s="4" t="s">
        <v>596</v>
      </c>
      <c r="X825" s="4" t="s">
        <v>596</v>
      </c>
      <c r="Y825" s="4" t="s">
        <v>596</v>
      </c>
      <c r="Z825" s="4" t="s">
        <v>596</v>
      </c>
      <c r="AA825" s="4" t="s">
        <v>596</v>
      </c>
      <c r="AB825" s="4" t="s">
        <v>596</v>
      </c>
      <c r="AC825" s="4" t="s">
        <v>596</v>
      </c>
      <c r="AD825" s="4" t="s">
        <v>596</v>
      </c>
      <c r="AE825" s="4" t="s">
        <v>596</v>
      </c>
      <c r="AF825" s="4" t="s">
        <v>596</v>
      </c>
    </row>
    <row r="826" spans="1:32">
      <c r="A826" s="5" t="str">
        <f>VLOOKUP(F826,[1]仓库信息!C:H,6,FALSE)</f>
        <v>合肥</v>
      </c>
      <c r="B826" s="6">
        <v>43756</v>
      </c>
      <c r="C826" s="4" t="s">
        <v>1446</v>
      </c>
      <c r="D826" s="4" t="s">
        <v>1447</v>
      </c>
      <c r="E826" s="4" t="s">
        <v>1448</v>
      </c>
      <c r="F826" s="4" t="s">
        <v>700</v>
      </c>
      <c r="G826" s="4" t="s">
        <v>1449</v>
      </c>
      <c r="H826" s="4" t="s">
        <v>1450</v>
      </c>
      <c r="I826" s="4" t="s">
        <v>701</v>
      </c>
      <c r="J826" s="4" t="s">
        <v>590</v>
      </c>
      <c r="K826" s="4" t="s">
        <v>691</v>
      </c>
      <c r="L826" s="4" t="s">
        <v>691</v>
      </c>
      <c r="M826" s="4" t="s">
        <v>596</v>
      </c>
      <c r="N826" s="4" t="s">
        <v>631</v>
      </c>
      <c r="O826" s="4" t="s">
        <v>631</v>
      </c>
      <c r="P826" s="4" t="s">
        <v>596</v>
      </c>
      <c r="Q826" s="4" t="s">
        <v>596</v>
      </c>
      <c r="R826" s="8">
        <v>1</v>
      </c>
      <c r="S826" s="4" t="s">
        <v>596</v>
      </c>
      <c r="T826" s="4" t="s">
        <v>596</v>
      </c>
      <c r="U826" s="4" t="s">
        <v>596</v>
      </c>
      <c r="V826" s="4" t="s">
        <v>596</v>
      </c>
      <c r="W826" s="4" t="s">
        <v>596</v>
      </c>
      <c r="X826" s="4" t="s">
        <v>596</v>
      </c>
      <c r="Y826" s="4" t="s">
        <v>596</v>
      </c>
      <c r="Z826" s="4" t="s">
        <v>596</v>
      </c>
      <c r="AA826" s="4" t="s">
        <v>596</v>
      </c>
      <c r="AB826" s="4" t="s">
        <v>596</v>
      </c>
      <c r="AC826" s="4" t="s">
        <v>596</v>
      </c>
      <c r="AD826" s="4" t="s">
        <v>596</v>
      </c>
      <c r="AE826" s="4" t="s">
        <v>596</v>
      </c>
      <c r="AF826" s="4" t="s">
        <v>596</v>
      </c>
    </row>
    <row r="827" spans="1:32">
      <c r="A827" s="5" t="str">
        <f>VLOOKUP(F827,[1]仓库信息!C:H,6,FALSE)</f>
        <v>惠州</v>
      </c>
      <c r="B827" s="6">
        <v>43756</v>
      </c>
      <c r="C827" s="4" t="s">
        <v>1446</v>
      </c>
      <c r="D827" s="4" t="s">
        <v>1447</v>
      </c>
      <c r="E827" s="4" t="s">
        <v>1448</v>
      </c>
      <c r="F827" s="4" t="s">
        <v>618</v>
      </c>
      <c r="G827" s="4" t="s">
        <v>1449</v>
      </c>
      <c r="H827" s="4" t="s">
        <v>1450</v>
      </c>
      <c r="I827" s="4" t="s">
        <v>619</v>
      </c>
      <c r="J827" s="4" t="s">
        <v>590</v>
      </c>
      <c r="K827" s="4" t="s">
        <v>811</v>
      </c>
      <c r="L827" s="4" t="s">
        <v>733</v>
      </c>
      <c r="M827" s="4" t="s">
        <v>682</v>
      </c>
      <c r="N827" s="4" t="s">
        <v>734</v>
      </c>
      <c r="O827" s="4" t="s">
        <v>722</v>
      </c>
      <c r="P827" s="4" t="s">
        <v>682</v>
      </c>
      <c r="Q827" s="4" t="s">
        <v>596</v>
      </c>
      <c r="R827" s="8">
        <v>4</v>
      </c>
      <c r="S827" s="4" t="s">
        <v>596</v>
      </c>
      <c r="T827" s="4" t="s">
        <v>596</v>
      </c>
      <c r="U827" s="4" t="s">
        <v>596</v>
      </c>
      <c r="V827" s="4" t="s">
        <v>596</v>
      </c>
      <c r="W827" s="4" t="s">
        <v>596</v>
      </c>
      <c r="X827" s="4" t="s">
        <v>596</v>
      </c>
      <c r="Y827" s="4" t="s">
        <v>596</v>
      </c>
      <c r="Z827" s="4" t="s">
        <v>596</v>
      </c>
      <c r="AA827" s="4" t="s">
        <v>596</v>
      </c>
      <c r="AB827" s="4" t="s">
        <v>596</v>
      </c>
      <c r="AC827" s="4" t="s">
        <v>596</v>
      </c>
      <c r="AD827" s="4" t="s">
        <v>596</v>
      </c>
      <c r="AE827" s="4" t="s">
        <v>596</v>
      </c>
      <c r="AF827" s="4" t="s">
        <v>596</v>
      </c>
    </row>
    <row r="828" spans="1:32">
      <c r="A828" s="5" t="str">
        <f>VLOOKUP(F828,[1]仓库信息!C:H,6,FALSE)</f>
        <v>南京</v>
      </c>
      <c r="B828" s="6">
        <v>43756</v>
      </c>
      <c r="C828" s="4" t="s">
        <v>1446</v>
      </c>
      <c r="D828" s="4" t="s">
        <v>1447</v>
      </c>
      <c r="E828" s="4" t="s">
        <v>1448</v>
      </c>
      <c r="F828" s="4" t="s">
        <v>683</v>
      </c>
      <c r="G828" s="4" t="s">
        <v>1449</v>
      </c>
      <c r="H828" s="4" t="s">
        <v>1450</v>
      </c>
      <c r="I828" s="4" t="s">
        <v>684</v>
      </c>
      <c r="J828" s="4" t="s">
        <v>590</v>
      </c>
      <c r="K828" s="4" t="s">
        <v>713</v>
      </c>
      <c r="L828" s="4" t="s">
        <v>605</v>
      </c>
      <c r="M828" s="4" t="s">
        <v>638</v>
      </c>
      <c r="N828" s="4" t="s">
        <v>716</v>
      </c>
      <c r="O828" s="4" t="s">
        <v>593</v>
      </c>
      <c r="P828" s="4" t="s">
        <v>638</v>
      </c>
      <c r="Q828" s="4" t="s">
        <v>596</v>
      </c>
      <c r="R828" s="8">
        <v>2</v>
      </c>
      <c r="S828" s="4" t="s">
        <v>596</v>
      </c>
      <c r="T828" s="4" t="s">
        <v>596</v>
      </c>
      <c r="U828" s="4" t="s">
        <v>596</v>
      </c>
      <c r="V828" s="4" t="s">
        <v>596</v>
      </c>
      <c r="W828" s="4" t="s">
        <v>601</v>
      </c>
      <c r="X828" s="4" t="s">
        <v>596</v>
      </c>
      <c r="Y828" s="4" t="s">
        <v>596</v>
      </c>
      <c r="Z828" s="4" t="s">
        <v>596</v>
      </c>
      <c r="AA828" s="4" t="s">
        <v>596</v>
      </c>
      <c r="AB828" s="4" t="s">
        <v>596</v>
      </c>
      <c r="AC828" s="4" t="s">
        <v>596</v>
      </c>
      <c r="AD828" s="4" t="s">
        <v>596</v>
      </c>
      <c r="AE828" s="4" t="s">
        <v>596</v>
      </c>
      <c r="AF828" s="4" t="s">
        <v>596</v>
      </c>
    </row>
    <row r="829" spans="1:32">
      <c r="A829" s="5" t="str">
        <f>VLOOKUP(F829,[1]仓库信息!C:H,6,FALSE)</f>
        <v>南宁</v>
      </c>
      <c r="B829" s="6">
        <v>43756</v>
      </c>
      <c r="C829" s="4" t="s">
        <v>1446</v>
      </c>
      <c r="D829" s="4" t="s">
        <v>1447</v>
      </c>
      <c r="E829" s="4" t="s">
        <v>1448</v>
      </c>
      <c r="F829" s="4" t="s">
        <v>633</v>
      </c>
      <c r="G829" s="4" t="s">
        <v>1449</v>
      </c>
      <c r="H829" s="4" t="s">
        <v>1450</v>
      </c>
      <c r="I829" s="4" t="s">
        <v>634</v>
      </c>
      <c r="J829" s="4" t="s">
        <v>590</v>
      </c>
      <c r="K829" s="4" t="s">
        <v>631</v>
      </c>
      <c r="L829" s="4" t="s">
        <v>631</v>
      </c>
      <c r="M829" s="4" t="s">
        <v>596</v>
      </c>
      <c r="N829" s="4" t="s">
        <v>646</v>
      </c>
      <c r="O829" s="4" t="s">
        <v>646</v>
      </c>
      <c r="P829" s="4" t="s">
        <v>596</v>
      </c>
      <c r="Q829" s="4" t="s">
        <v>596</v>
      </c>
      <c r="R829" s="8">
        <v>1</v>
      </c>
      <c r="S829" s="4" t="s">
        <v>596</v>
      </c>
      <c r="T829" s="4" t="s">
        <v>596</v>
      </c>
      <c r="U829" s="4" t="s">
        <v>596</v>
      </c>
      <c r="V829" s="4" t="s">
        <v>596</v>
      </c>
      <c r="W829" s="4" t="s">
        <v>596</v>
      </c>
      <c r="X829" s="4" t="s">
        <v>596</v>
      </c>
      <c r="Y829" s="4" t="s">
        <v>596</v>
      </c>
      <c r="Z829" s="4" t="s">
        <v>596</v>
      </c>
      <c r="AA829" s="4" t="s">
        <v>596</v>
      </c>
      <c r="AB829" s="4" t="s">
        <v>596</v>
      </c>
      <c r="AC829" s="4" t="s">
        <v>596</v>
      </c>
      <c r="AD829" s="4" t="s">
        <v>596</v>
      </c>
      <c r="AE829" s="4" t="s">
        <v>596</v>
      </c>
      <c r="AF829" s="4" t="s">
        <v>596</v>
      </c>
    </row>
    <row r="830" spans="1:32">
      <c r="A830" s="5" t="str">
        <f>VLOOKUP(F830,[1]仓库信息!C:H,6,FALSE)</f>
        <v>北京</v>
      </c>
      <c r="B830" s="6">
        <v>43756</v>
      </c>
      <c r="C830" s="4" t="s">
        <v>1446</v>
      </c>
      <c r="D830" s="4" t="s">
        <v>1447</v>
      </c>
      <c r="E830" s="4" t="s">
        <v>1448</v>
      </c>
      <c r="F830" s="4" t="s">
        <v>656</v>
      </c>
      <c r="G830" s="4" t="s">
        <v>1449</v>
      </c>
      <c r="H830" s="4" t="s">
        <v>1450</v>
      </c>
      <c r="I830" s="4" t="s">
        <v>657</v>
      </c>
      <c r="J830" s="4" t="s">
        <v>590</v>
      </c>
      <c r="K830" s="4" t="s">
        <v>612</v>
      </c>
      <c r="L830" s="4" t="s">
        <v>613</v>
      </c>
      <c r="M830" s="4" t="s">
        <v>638</v>
      </c>
      <c r="N830" s="4" t="s">
        <v>613</v>
      </c>
      <c r="O830" s="4" t="s">
        <v>637</v>
      </c>
      <c r="P830" s="4" t="s">
        <v>638</v>
      </c>
      <c r="Q830" s="4" t="s">
        <v>596</v>
      </c>
      <c r="R830" s="8">
        <v>1</v>
      </c>
      <c r="S830" s="4" t="s">
        <v>596</v>
      </c>
      <c r="T830" s="4" t="s">
        <v>596</v>
      </c>
      <c r="U830" s="4" t="s">
        <v>596</v>
      </c>
      <c r="V830" s="4" t="s">
        <v>596</v>
      </c>
      <c r="W830" s="4" t="s">
        <v>596</v>
      </c>
      <c r="X830" s="4" t="s">
        <v>596</v>
      </c>
      <c r="Y830" s="4" t="s">
        <v>596</v>
      </c>
      <c r="Z830" s="4" t="s">
        <v>596</v>
      </c>
      <c r="AA830" s="4" t="s">
        <v>596</v>
      </c>
      <c r="AB830" s="4" t="s">
        <v>596</v>
      </c>
      <c r="AC830" s="4" t="s">
        <v>596</v>
      </c>
      <c r="AD830" s="4" t="s">
        <v>596</v>
      </c>
      <c r="AE830" s="4" t="s">
        <v>596</v>
      </c>
      <c r="AF830" s="4" t="s">
        <v>596</v>
      </c>
    </row>
    <row r="831" spans="1:32">
      <c r="A831" s="5" t="str">
        <f>VLOOKUP(F831,[1]仓库信息!C:H,6,FALSE)</f>
        <v>金华</v>
      </c>
      <c r="B831" s="6">
        <v>43756</v>
      </c>
      <c r="C831" s="4" t="s">
        <v>1446</v>
      </c>
      <c r="D831" s="4" t="s">
        <v>1447</v>
      </c>
      <c r="E831" s="4" t="s">
        <v>1448</v>
      </c>
      <c r="F831" s="4" t="s">
        <v>688</v>
      </c>
      <c r="G831" s="4" t="s">
        <v>1449</v>
      </c>
      <c r="H831" s="4" t="s">
        <v>1450</v>
      </c>
      <c r="I831" s="4" t="s">
        <v>689</v>
      </c>
      <c r="J831" s="4" t="s">
        <v>590</v>
      </c>
      <c r="K831" s="4" t="s">
        <v>658</v>
      </c>
      <c r="L831" s="4" t="s">
        <v>658</v>
      </c>
      <c r="M831" s="4" t="s">
        <v>596</v>
      </c>
      <c r="N831" s="4" t="s">
        <v>646</v>
      </c>
      <c r="O831" s="4" t="s">
        <v>647</v>
      </c>
      <c r="P831" s="4" t="s">
        <v>638</v>
      </c>
      <c r="Q831" s="4" t="s">
        <v>596</v>
      </c>
      <c r="R831" s="8">
        <v>1</v>
      </c>
      <c r="S831" s="4" t="s">
        <v>596</v>
      </c>
      <c r="T831" s="4" t="s">
        <v>596</v>
      </c>
      <c r="U831" s="4" t="s">
        <v>638</v>
      </c>
      <c r="V831" s="4" t="s">
        <v>596</v>
      </c>
      <c r="W831" s="4" t="s">
        <v>593</v>
      </c>
      <c r="X831" s="4" t="s">
        <v>601</v>
      </c>
      <c r="Y831" s="4" t="s">
        <v>596</v>
      </c>
      <c r="Z831" s="4" t="s">
        <v>596</v>
      </c>
      <c r="AA831" s="4" t="s">
        <v>596</v>
      </c>
      <c r="AB831" s="4" t="s">
        <v>596</v>
      </c>
      <c r="AC831" s="4" t="s">
        <v>596</v>
      </c>
      <c r="AD831" s="4" t="s">
        <v>596</v>
      </c>
      <c r="AE831" s="4" t="s">
        <v>596</v>
      </c>
      <c r="AF831" s="4" t="s">
        <v>596</v>
      </c>
    </row>
    <row r="832" spans="1:32">
      <c r="A832" s="5" t="str">
        <f>VLOOKUP(F832,[1]仓库信息!C:H,6,FALSE)</f>
        <v>青岛</v>
      </c>
      <c r="B832" s="6">
        <v>43756</v>
      </c>
      <c r="C832" s="4" t="s">
        <v>1446</v>
      </c>
      <c r="D832" s="4" t="s">
        <v>1447</v>
      </c>
      <c r="E832" s="4" t="s">
        <v>1448</v>
      </c>
      <c r="F832" s="4" t="s">
        <v>659</v>
      </c>
      <c r="G832" s="4" t="s">
        <v>1449</v>
      </c>
      <c r="H832" s="4" t="s">
        <v>1450</v>
      </c>
      <c r="I832" s="4" t="s">
        <v>660</v>
      </c>
      <c r="J832" s="4" t="s">
        <v>590</v>
      </c>
      <c r="K832" s="4" t="s">
        <v>605</v>
      </c>
      <c r="L832" s="4" t="s">
        <v>605</v>
      </c>
      <c r="M832" s="4" t="s">
        <v>596</v>
      </c>
      <c r="N832" s="4" t="s">
        <v>716</v>
      </c>
      <c r="O832" s="4" t="s">
        <v>716</v>
      </c>
      <c r="P832" s="4" t="s">
        <v>596</v>
      </c>
      <c r="Q832" s="4" t="s">
        <v>596</v>
      </c>
      <c r="R832" s="8">
        <v>1</v>
      </c>
      <c r="S832" s="4" t="s">
        <v>596</v>
      </c>
      <c r="T832" s="4" t="s">
        <v>596</v>
      </c>
      <c r="U832" s="4" t="s">
        <v>596</v>
      </c>
      <c r="V832" s="4" t="s">
        <v>596</v>
      </c>
      <c r="W832" s="4" t="s">
        <v>596</v>
      </c>
      <c r="X832" s="4" t="s">
        <v>596</v>
      </c>
      <c r="Y832" s="4" t="s">
        <v>596</v>
      </c>
      <c r="Z832" s="4" t="s">
        <v>596</v>
      </c>
      <c r="AA832" s="4" t="s">
        <v>596</v>
      </c>
      <c r="AB832" s="4" t="s">
        <v>596</v>
      </c>
      <c r="AC832" s="4" t="s">
        <v>596</v>
      </c>
      <c r="AD832" s="4" t="s">
        <v>596</v>
      </c>
      <c r="AE832" s="4" t="s">
        <v>596</v>
      </c>
      <c r="AF832" s="4" t="s">
        <v>596</v>
      </c>
    </row>
    <row r="833" spans="1:32">
      <c r="A833" s="5" t="str">
        <f>VLOOKUP(F833,[1]仓库信息!C:H,6,FALSE)</f>
        <v>无锡</v>
      </c>
      <c r="B833" s="6">
        <v>43756</v>
      </c>
      <c r="C833" s="4" t="s">
        <v>1446</v>
      </c>
      <c r="D833" s="4" t="s">
        <v>1447</v>
      </c>
      <c r="E833" s="4" t="s">
        <v>1448</v>
      </c>
      <c r="F833" s="4" t="s">
        <v>692</v>
      </c>
      <c r="G833" s="4" t="s">
        <v>1449</v>
      </c>
      <c r="H833" s="4" t="s">
        <v>1450</v>
      </c>
      <c r="I833" s="4" t="s">
        <v>693</v>
      </c>
      <c r="J833" s="4" t="s">
        <v>590</v>
      </c>
      <c r="K833" s="4" t="s">
        <v>639</v>
      </c>
      <c r="L833" s="4" t="s">
        <v>736</v>
      </c>
      <c r="M833" s="4" t="s">
        <v>638</v>
      </c>
      <c r="N833" s="4" t="s">
        <v>742</v>
      </c>
      <c r="O833" s="4" t="s">
        <v>755</v>
      </c>
      <c r="P833" s="4" t="s">
        <v>638</v>
      </c>
      <c r="Q833" s="4" t="s">
        <v>596</v>
      </c>
      <c r="R833" s="8">
        <v>1</v>
      </c>
      <c r="S833" s="4" t="s">
        <v>596</v>
      </c>
      <c r="T833" s="4" t="s">
        <v>596</v>
      </c>
      <c r="U833" s="4" t="s">
        <v>596</v>
      </c>
      <c r="V833" s="4" t="s">
        <v>596</v>
      </c>
      <c r="W833" s="4" t="s">
        <v>596</v>
      </c>
      <c r="X833" s="4" t="s">
        <v>601</v>
      </c>
      <c r="Y833" s="4" t="s">
        <v>596</v>
      </c>
      <c r="Z833" s="4" t="s">
        <v>596</v>
      </c>
      <c r="AA833" s="4" t="s">
        <v>596</v>
      </c>
      <c r="AB833" s="4" t="s">
        <v>596</v>
      </c>
      <c r="AC833" s="4" t="s">
        <v>596</v>
      </c>
      <c r="AD833" s="4" t="s">
        <v>596</v>
      </c>
      <c r="AE833" s="4" t="s">
        <v>596</v>
      </c>
      <c r="AF833" s="4" t="s">
        <v>596</v>
      </c>
    </row>
    <row r="834" spans="1:32">
      <c r="A834" s="5" t="str">
        <f>VLOOKUP(F834,[1]仓库信息!C:H,6,FALSE)</f>
        <v>西安</v>
      </c>
      <c r="B834" s="6">
        <v>43756</v>
      </c>
      <c r="C834" s="4" t="s">
        <v>1446</v>
      </c>
      <c r="D834" s="4" t="s">
        <v>1447</v>
      </c>
      <c r="E834" s="4" t="s">
        <v>1448</v>
      </c>
      <c r="F834" s="4" t="s">
        <v>694</v>
      </c>
      <c r="G834" s="4" t="s">
        <v>1449</v>
      </c>
      <c r="H834" s="4" t="s">
        <v>1450</v>
      </c>
      <c r="I834" s="4" t="s">
        <v>695</v>
      </c>
      <c r="J834" s="4" t="s">
        <v>590</v>
      </c>
      <c r="K834" s="4" t="s">
        <v>646</v>
      </c>
      <c r="L834" s="4" t="s">
        <v>646</v>
      </c>
      <c r="M834" s="4" t="s">
        <v>596</v>
      </c>
      <c r="N834" s="4" t="s">
        <v>647</v>
      </c>
      <c r="O834" s="4" t="s">
        <v>647</v>
      </c>
      <c r="P834" s="4" t="s">
        <v>596</v>
      </c>
      <c r="Q834" s="4" t="s">
        <v>596</v>
      </c>
      <c r="R834" s="8">
        <v>1</v>
      </c>
      <c r="S834" s="4" t="s">
        <v>596</v>
      </c>
      <c r="T834" s="4" t="s">
        <v>596</v>
      </c>
      <c r="U834" s="4" t="s">
        <v>596</v>
      </c>
      <c r="V834" s="4" t="s">
        <v>596</v>
      </c>
      <c r="W834" s="4" t="s">
        <v>596</v>
      </c>
      <c r="X834" s="4" t="s">
        <v>596</v>
      </c>
      <c r="Y834" s="4" t="s">
        <v>596</v>
      </c>
      <c r="Z834" s="4" t="s">
        <v>596</v>
      </c>
      <c r="AA834" s="4" t="s">
        <v>596</v>
      </c>
      <c r="AB834" s="4" t="s">
        <v>596</v>
      </c>
      <c r="AC834" s="4" t="s">
        <v>596</v>
      </c>
      <c r="AD834" s="4" t="s">
        <v>596</v>
      </c>
      <c r="AE834" s="4" t="s">
        <v>596</v>
      </c>
      <c r="AF834" s="4" t="s">
        <v>596</v>
      </c>
    </row>
    <row r="835" spans="1:32">
      <c r="A835" s="5" t="str">
        <f>VLOOKUP(F835,[1]仓库信息!C:H,6,FALSE)</f>
        <v>嘉定</v>
      </c>
      <c r="B835" s="6">
        <v>43756</v>
      </c>
      <c r="C835" s="4" t="s">
        <v>1451</v>
      </c>
      <c r="D835" s="4" t="s">
        <v>1452</v>
      </c>
      <c r="E835" s="4" t="s">
        <v>1453</v>
      </c>
      <c r="F835" s="4" t="s">
        <v>586</v>
      </c>
      <c r="G835" s="4" t="s">
        <v>1454</v>
      </c>
      <c r="H835" s="4" t="s">
        <v>1455</v>
      </c>
      <c r="I835" s="4" t="s">
        <v>589</v>
      </c>
      <c r="J835" s="4" t="s">
        <v>590</v>
      </c>
      <c r="K835" s="4" t="s">
        <v>839</v>
      </c>
      <c r="L835" s="4" t="s">
        <v>592</v>
      </c>
      <c r="M835" s="4" t="s">
        <v>621</v>
      </c>
      <c r="N835" s="4" t="s">
        <v>726</v>
      </c>
      <c r="O835" s="4" t="s">
        <v>630</v>
      </c>
      <c r="P835" s="4" t="s">
        <v>621</v>
      </c>
      <c r="Q835" s="4" t="s">
        <v>596</v>
      </c>
      <c r="R835" s="8">
        <v>3</v>
      </c>
      <c r="S835" s="4" t="s">
        <v>596</v>
      </c>
      <c r="T835" s="4" t="s">
        <v>596</v>
      </c>
      <c r="U835" s="4" t="s">
        <v>596</v>
      </c>
      <c r="V835" s="4" t="s">
        <v>596</v>
      </c>
      <c r="W835" s="4" t="s">
        <v>769</v>
      </c>
      <c r="X835" s="4" t="s">
        <v>596</v>
      </c>
      <c r="Y835" s="4" t="s">
        <v>596</v>
      </c>
      <c r="Z835" s="4" t="s">
        <v>596</v>
      </c>
      <c r="AA835" s="4" t="s">
        <v>596</v>
      </c>
      <c r="AB835" s="4" t="s">
        <v>596</v>
      </c>
      <c r="AC835" s="4" t="s">
        <v>596</v>
      </c>
      <c r="AD835" s="4" t="s">
        <v>596</v>
      </c>
      <c r="AE835" s="4" t="s">
        <v>596</v>
      </c>
      <c r="AF835" s="4" t="s">
        <v>596</v>
      </c>
    </row>
    <row r="836" spans="1:32">
      <c r="A836" s="5" t="str">
        <f>VLOOKUP(F836,[1]仓库信息!C:H,6,FALSE)</f>
        <v>广州</v>
      </c>
      <c r="B836" s="6">
        <v>43756</v>
      </c>
      <c r="C836" s="4" t="s">
        <v>1451</v>
      </c>
      <c r="D836" s="4" t="s">
        <v>1452</v>
      </c>
      <c r="E836" s="4" t="s">
        <v>1453</v>
      </c>
      <c r="F836" s="4" t="s">
        <v>597</v>
      </c>
      <c r="G836" s="4" t="s">
        <v>1454</v>
      </c>
      <c r="H836" s="4" t="s">
        <v>1455</v>
      </c>
      <c r="I836" s="4" t="s">
        <v>598</v>
      </c>
      <c r="J836" s="4" t="s">
        <v>590</v>
      </c>
      <c r="K836" s="4" t="s">
        <v>592</v>
      </c>
      <c r="L836" s="4" t="s">
        <v>828</v>
      </c>
      <c r="M836" s="4" t="s">
        <v>716</v>
      </c>
      <c r="N836" s="4" t="s">
        <v>808</v>
      </c>
      <c r="O836" s="4" t="s">
        <v>840</v>
      </c>
      <c r="P836" s="4" t="s">
        <v>682</v>
      </c>
      <c r="Q836" s="4" t="s">
        <v>596</v>
      </c>
      <c r="R836" s="8">
        <v>2</v>
      </c>
      <c r="S836" s="4" t="s">
        <v>596</v>
      </c>
      <c r="T836" s="4" t="s">
        <v>596</v>
      </c>
      <c r="U836" s="4" t="s">
        <v>596</v>
      </c>
      <c r="V836" s="4" t="s">
        <v>596</v>
      </c>
      <c r="W836" s="4" t="s">
        <v>931</v>
      </c>
      <c r="X836" s="4" t="s">
        <v>596</v>
      </c>
      <c r="Y836" s="4" t="s">
        <v>596</v>
      </c>
      <c r="Z836" s="4" t="s">
        <v>596</v>
      </c>
      <c r="AA836" s="4" t="s">
        <v>621</v>
      </c>
      <c r="AB836" s="4" t="s">
        <v>596</v>
      </c>
      <c r="AC836" s="4" t="s">
        <v>596</v>
      </c>
      <c r="AD836" s="4" t="s">
        <v>596</v>
      </c>
      <c r="AE836" s="4" t="s">
        <v>596</v>
      </c>
      <c r="AF836" s="4" t="s">
        <v>596</v>
      </c>
    </row>
    <row r="837" spans="1:32">
      <c r="A837" s="5" t="str">
        <f>VLOOKUP(F837,[1]仓库信息!C:H,6,FALSE)</f>
        <v>天津</v>
      </c>
      <c r="B837" s="6">
        <v>43756</v>
      </c>
      <c r="C837" s="4" t="s">
        <v>1451</v>
      </c>
      <c r="D837" s="4" t="s">
        <v>1452</v>
      </c>
      <c r="E837" s="4" t="s">
        <v>1453</v>
      </c>
      <c r="F837" s="4" t="s">
        <v>663</v>
      </c>
      <c r="G837" s="4" t="s">
        <v>1454</v>
      </c>
      <c r="H837" s="4" t="s">
        <v>1455</v>
      </c>
      <c r="I837" s="4" t="s">
        <v>666</v>
      </c>
      <c r="J837" s="4" t="s">
        <v>590</v>
      </c>
      <c r="K837" s="4" t="s">
        <v>668</v>
      </c>
      <c r="L837" s="4" t="s">
        <v>685</v>
      </c>
      <c r="M837" s="4" t="s">
        <v>604</v>
      </c>
      <c r="N837" s="4" t="s">
        <v>685</v>
      </c>
      <c r="O837" s="4" t="s">
        <v>691</v>
      </c>
      <c r="P837" s="4" t="s">
        <v>682</v>
      </c>
      <c r="Q837" s="4" t="s">
        <v>596</v>
      </c>
      <c r="R837" s="8">
        <v>3</v>
      </c>
      <c r="S837" s="4" t="s">
        <v>596</v>
      </c>
      <c r="T837" s="4" t="s">
        <v>596</v>
      </c>
      <c r="U837" s="4" t="s">
        <v>638</v>
      </c>
      <c r="V837" s="4" t="s">
        <v>596</v>
      </c>
      <c r="W837" s="4" t="s">
        <v>798</v>
      </c>
      <c r="X837" s="4" t="s">
        <v>596</v>
      </c>
      <c r="Y837" s="4" t="s">
        <v>596</v>
      </c>
      <c r="Z837" s="4" t="s">
        <v>596</v>
      </c>
      <c r="AA837" s="4" t="s">
        <v>596</v>
      </c>
      <c r="AB837" s="4" t="s">
        <v>596</v>
      </c>
      <c r="AC837" s="4" t="s">
        <v>596</v>
      </c>
      <c r="AD837" s="4" t="s">
        <v>596</v>
      </c>
      <c r="AE837" s="4" t="s">
        <v>596</v>
      </c>
      <c r="AF837" s="4" t="s">
        <v>596</v>
      </c>
    </row>
    <row r="838" spans="1:32">
      <c r="A838" s="5" t="str">
        <f>VLOOKUP(F838,[1]仓库信息!C:H,6,FALSE)</f>
        <v>郑州</v>
      </c>
      <c r="B838" s="6">
        <v>43756</v>
      </c>
      <c r="C838" s="4" t="s">
        <v>1451</v>
      </c>
      <c r="D838" s="4" t="s">
        <v>1452</v>
      </c>
      <c r="E838" s="4" t="s">
        <v>1453</v>
      </c>
      <c r="F838" s="4" t="s">
        <v>676</v>
      </c>
      <c r="G838" s="4" t="s">
        <v>1454</v>
      </c>
      <c r="H838" s="4" t="s">
        <v>1455</v>
      </c>
      <c r="I838" s="4" t="s">
        <v>677</v>
      </c>
      <c r="J838" s="4" t="s">
        <v>590</v>
      </c>
      <c r="K838" s="4" t="s">
        <v>670</v>
      </c>
      <c r="L838" s="4" t="s">
        <v>637</v>
      </c>
      <c r="M838" s="4" t="s">
        <v>658</v>
      </c>
      <c r="N838" s="4" t="s">
        <v>757</v>
      </c>
      <c r="O838" s="4" t="s">
        <v>639</v>
      </c>
      <c r="P838" s="4" t="s">
        <v>658</v>
      </c>
      <c r="Q838" s="4" t="s">
        <v>596</v>
      </c>
      <c r="R838" s="8">
        <v>1</v>
      </c>
      <c r="S838" s="4" t="s">
        <v>596</v>
      </c>
      <c r="T838" s="4" t="s">
        <v>596</v>
      </c>
      <c r="U838" s="4" t="s">
        <v>596</v>
      </c>
      <c r="V838" s="4" t="s">
        <v>596</v>
      </c>
      <c r="W838" s="4" t="s">
        <v>596</v>
      </c>
      <c r="X838" s="4" t="s">
        <v>596</v>
      </c>
      <c r="Y838" s="4" t="s">
        <v>596</v>
      </c>
      <c r="Z838" s="4" t="s">
        <v>596</v>
      </c>
      <c r="AA838" s="4" t="s">
        <v>596</v>
      </c>
      <c r="AB838" s="4" t="s">
        <v>596</v>
      </c>
      <c r="AC838" s="4" t="s">
        <v>596</v>
      </c>
      <c r="AD838" s="4" t="s">
        <v>596</v>
      </c>
      <c r="AE838" s="4" t="s">
        <v>596</v>
      </c>
      <c r="AF838" s="4" t="s">
        <v>596</v>
      </c>
    </row>
    <row r="839" spans="1:32">
      <c r="A839" s="5" t="str">
        <f>VLOOKUP(F839,[1]仓库信息!C:H,6,FALSE)</f>
        <v>重庆</v>
      </c>
      <c r="B839" s="6">
        <v>43756</v>
      </c>
      <c r="C839" s="4" t="s">
        <v>1451</v>
      </c>
      <c r="D839" s="4" t="s">
        <v>1452</v>
      </c>
      <c r="E839" s="4" t="s">
        <v>1453</v>
      </c>
      <c r="F839" s="4" t="s">
        <v>765</v>
      </c>
      <c r="G839" s="4" t="s">
        <v>1454</v>
      </c>
      <c r="H839" s="4" t="s">
        <v>1455</v>
      </c>
      <c r="I839" s="4" t="s">
        <v>768</v>
      </c>
      <c r="J839" s="4" t="s">
        <v>590</v>
      </c>
      <c r="K839" s="4" t="s">
        <v>605</v>
      </c>
      <c r="L839" s="4" t="s">
        <v>605</v>
      </c>
      <c r="M839" s="4" t="s">
        <v>596</v>
      </c>
      <c r="N839" s="4" t="s">
        <v>716</v>
      </c>
      <c r="O839" s="4" t="s">
        <v>716</v>
      </c>
      <c r="P839" s="4" t="s">
        <v>596</v>
      </c>
      <c r="Q839" s="4" t="s">
        <v>596</v>
      </c>
      <c r="R839" s="8">
        <v>1</v>
      </c>
      <c r="S839" s="4" t="s">
        <v>596</v>
      </c>
      <c r="T839" s="4" t="s">
        <v>596</v>
      </c>
      <c r="U839" s="4" t="s">
        <v>596</v>
      </c>
      <c r="V839" s="4" t="s">
        <v>596</v>
      </c>
      <c r="W839" s="4" t="s">
        <v>706</v>
      </c>
      <c r="X839" s="4" t="s">
        <v>596</v>
      </c>
      <c r="Y839" s="4" t="s">
        <v>596</v>
      </c>
      <c r="Z839" s="4" t="s">
        <v>596</v>
      </c>
      <c r="AA839" s="4" t="s">
        <v>596</v>
      </c>
      <c r="AB839" s="4" t="s">
        <v>596</v>
      </c>
      <c r="AC839" s="4" t="s">
        <v>596</v>
      </c>
      <c r="AD839" s="4" t="s">
        <v>596</v>
      </c>
      <c r="AE839" s="4" t="s">
        <v>596</v>
      </c>
      <c r="AF839" s="4" t="s">
        <v>596</v>
      </c>
    </row>
    <row r="840" spans="1:32">
      <c r="A840" s="5" t="str">
        <f>VLOOKUP(F840,[1]仓库信息!C:H,6,FALSE)</f>
        <v>长沙</v>
      </c>
      <c r="B840" s="6">
        <v>43756</v>
      </c>
      <c r="C840" s="4" t="s">
        <v>1451</v>
      </c>
      <c r="D840" s="4" t="s">
        <v>1452</v>
      </c>
      <c r="E840" s="4" t="s">
        <v>1453</v>
      </c>
      <c r="F840" s="4" t="s">
        <v>606</v>
      </c>
      <c r="G840" s="4" t="s">
        <v>1454</v>
      </c>
      <c r="H840" s="4" t="s">
        <v>1455</v>
      </c>
      <c r="I840" s="4" t="s">
        <v>607</v>
      </c>
      <c r="J840" s="4" t="s">
        <v>590</v>
      </c>
      <c r="K840" s="4" t="s">
        <v>792</v>
      </c>
      <c r="L840" s="4" t="s">
        <v>792</v>
      </c>
      <c r="M840" s="4" t="s">
        <v>596</v>
      </c>
      <c r="N840" s="4" t="s">
        <v>756</v>
      </c>
      <c r="O840" s="4" t="s">
        <v>756</v>
      </c>
      <c r="P840" s="4" t="s">
        <v>596</v>
      </c>
      <c r="Q840" s="4" t="s">
        <v>596</v>
      </c>
      <c r="R840" s="8">
        <v>4</v>
      </c>
      <c r="S840" s="4" t="s">
        <v>596</v>
      </c>
      <c r="T840" s="4" t="s">
        <v>596</v>
      </c>
      <c r="U840" s="4" t="s">
        <v>596</v>
      </c>
      <c r="V840" s="4" t="s">
        <v>596</v>
      </c>
      <c r="W840" s="4" t="s">
        <v>612</v>
      </c>
      <c r="X840" s="4" t="s">
        <v>596</v>
      </c>
      <c r="Y840" s="4" t="s">
        <v>596</v>
      </c>
      <c r="Z840" s="4" t="s">
        <v>596</v>
      </c>
      <c r="AA840" s="4" t="s">
        <v>596</v>
      </c>
      <c r="AB840" s="4" t="s">
        <v>596</v>
      </c>
      <c r="AC840" s="4" t="s">
        <v>596</v>
      </c>
      <c r="AD840" s="4" t="s">
        <v>596</v>
      </c>
      <c r="AE840" s="4" t="s">
        <v>596</v>
      </c>
      <c r="AF840" s="4" t="s">
        <v>596</v>
      </c>
    </row>
    <row r="841" spans="1:32">
      <c r="A841" s="5" t="str">
        <f>VLOOKUP(F841,[1]仓库信息!C:H,6,FALSE)</f>
        <v>成都2</v>
      </c>
      <c r="B841" s="6">
        <v>43756</v>
      </c>
      <c r="C841" s="4" t="s">
        <v>1451</v>
      </c>
      <c r="D841" s="4" t="s">
        <v>1452</v>
      </c>
      <c r="E841" s="4" t="s">
        <v>1453</v>
      </c>
      <c r="F841" s="4" t="s">
        <v>610</v>
      </c>
      <c r="G841" s="4" t="s">
        <v>1454</v>
      </c>
      <c r="H841" s="4" t="s">
        <v>1455</v>
      </c>
      <c r="I841" s="4" t="s">
        <v>611</v>
      </c>
      <c r="J841" s="4" t="s">
        <v>590</v>
      </c>
      <c r="K841" s="4" t="s">
        <v>638</v>
      </c>
      <c r="L841" s="4" t="s">
        <v>638</v>
      </c>
      <c r="M841" s="4" t="s">
        <v>596</v>
      </c>
      <c r="N841" s="4" t="s">
        <v>596</v>
      </c>
      <c r="O841" s="4" t="s">
        <v>596</v>
      </c>
      <c r="P841" s="4" t="s">
        <v>596</v>
      </c>
      <c r="Q841" s="4" t="s">
        <v>596</v>
      </c>
      <c r="R841" s="8">
        <v>1</v>
      </c>
      <c r="S841" s="4" t="s">
        <v>596</v>
      </c>
      <c r="T841" s="4" t="s">
        <v>596</v>
      </c>
      <c r="U841" s="4" t="s">
        <v>596</v>
      </c>
      <c r="V841" s="4" t="s">
        <v>596</v>
      </c>
      <c r="W841" s="4" t="s">
        <v>596</v>
      </c>
      <c r="X841" s="4" t="s">
        <v>596</v>
      </c>
      <c r="Y841" s="4" t="s">
        <v>596</v>
      </c>
      <c r="Z841" s="4" t="s">
        <v>596</v>
      </c>
      <c r="AA841" s="4" t="s">
        <v>596</v>
      </c>
      <c r="AB841" s="4" t="s">
        <v>596</v>
      </c>
      <c r="AC841" s="4" t="s">
        <v>596</v>
      </c>
      <c r="AD841" s="4" t="s">
        <v>596</v>
      </c>
      <c r="AE841" s="4" t="s">
        <v>596</v>
      </c>
      <c r="AF841" s="4" t="s">
        <v>596</v>
      </c>
    </row>
    <row r="842" spans="1:32">
      <c r="A842" s="5" t="str">
        <f>VLOOKUP(F842,[1]仓库信息!C:H,6,FALSE)</f>
        <v>合肥</v>
      </c>
      <c r="B842" s="6">
        <v>43756</v>
      </c>
      <c r="C842" s="4" t="s">
        <v>1451</v>
      </c>
      <c r="D842" s="4" t="s">
        <v>1452</v>
      </c>
      <c r="E842" s="4" t="s">
        <v>1453</v>
      </c>
      <c r="F842" s="4" t="s">
        <v>700</v>
      </c>
      <c r="G842" s="4" t="s">
        <v>1454</v>
      </c>
      <c r="H842" s="4" t="s">
        <v>1455</v>
      </c>
      <c r="I842" s="4" t="s">
        <v>701</v>
      </c>
      <c r="J842" s="4" t="s">
        <v>590</v>
      </c>
      <c r="K842" s="4" t="s">
        <v>757</v>
      </c>
      <c r="L842" s="4" t="s">
        <v>613</v>
      </c>
      <c r="M842" s="4" t="s">
        <v>604</v>
      </c>
      <c r="N842" s="4" t="s">
        <v>637</v>
      </c>
      <c r="O842" s="4" t="s">
        <v>736</v>
      </c>
      <c r="P842" s="4" t="s">
        <v>604</v>
      </c>
      <c r="Q842" s="4" t="s">
        <v>596</v>
      </c>
      <c r="R842" s="8">
        <v>3</v>
      </c>
      <c r="S842" s="4" t="s">
        <v>596</v>
      </c>
      <c r="T842" s="4" t="s">
        <v>596</v>
      </c>
      <c r="U842" s="4" t="s">
        <v>596</v>
      </c>
      <c r="V842" s="4" t="s">
        <v>596</v>
      </c>
      <c r="W842" s="4" t="s">
        <v>706</v>
      </c>
      <c r="X842" s="4" t="s">
        <v>596</v>
      </c>
      <c r="Y842" s="4" t="s">
        <v>596</v>
      </c>
      <c r="Z842" s="4" t="s">
        <v>596</v>
      </c>
      <c r="AA842" s="4" t="s">
        <v>596</v>
      </c>
      <c r="AB842" s="4" t="s">
        <v>596</v>
      </c>
      <c r="AC842" s="4" t="s">
        <v>596</v>
      </c>
      <c r="AD842" s="4" t="s">
        <v>596</v>
      </c>
      <c r="AE842" s="4" t="s">
        <v>596</v>
      </c>
      <c r="AF842" s="4" t="s">
        <v>596</v>
      </c>
    </row>
    <row r="843" spans="1:32">
      <c r="A843" s="5" t="str">
        <f>VLOOKUP(F843,[1]仓库信息!C:H,6,FALSE)</f>
        <v>杭州</v>
      </c>
      <c r="B843" s="6">
        <v>43756</v>
      </c>
      <c r="C843" s="4" t="s">
        <v>1451</v>
      </c>
      <c r="D843" s="4" t="s">
        <v>1452</v>
      </c>
      <c r="E843" s="4" t="s">
        <v>1453</v>
      </c>
      <c r="F843" s="4" t="s">
        <v>614</v>
      </c>
      <c r="G843" s="4" t="s">
        <v>1454</v>
      </c>
      <c r="H843" s="4" t="s">
        <v>1455</v>
      </c>
      <c r="I843" s="4" t="s">
        <v>615</v>
      </c>
      <c r="J843" s="4" t="s">
        <v>590</v>
      </c>
      <c r="K843" s="4" t="s">
        <v>737</v>
      </c>
      <c r="L843" s="4" t="s">
        <v>737</v>
      </c>
      <c r="M843" s="4" t="s">
        <v>596</v>
      </c>
      <c r="N843" s="4" t="s">
        <v>706</v>
      </c>
      <c r="O843" s="4" t="s">
        <v>706</v>
      </c>
      <c r="P843" s="4" t="s">
        <v>596</v>
      </c>
      <c r="Q843" s="4" t="s">
        <v>596</v>
      </c>
      <c r="R843" s="8">
        <v>3</v>
      </c>
      <c r="S843" s="4" t="s">
        <v>596</v>
      </c>
      <c r="T843" s="4" t="s">
        <v>596</v>
      </c>
      <c r="U843" s="4" t="s">
        <v>596</v>
      </c>
      <c r="V843" s="4" t="s">
        <v>596</v>
      </c>
      <c r="W843" s="4" t="s">
        <v>742</v>
      </c>
      <c r="X843" s="4" t="s">
        <v>596</v>
      </c>
      <c r="Y843" s="4" t="s">
        <v>596</v>
      </c>
      <c r="Z843" s="4" t="s">
        <v>596</v>
      </c>
      <c r="AA843" s="4" t="s">
        <v>596</v>
      </c>
      <c r="AB843" s="4" t="s">
        <v>596</v>
      </c>
      <c r="AC843" s="4" t="s">
        <v>596</v>
      </c>
      <c r="AD843" s="4" t="s">
        <v>596</v>
      </c>
      <c r="AE843" s="4" t="s">
        <v>596</v>
      </c>
      <c r="AF843" s="4" t="s">
        <v>596</v>
      </c>
    </row>
    <row r="844" spans="1:32">
      <c r="A844" s="5" t="str">
        <f>VLOOKUP(F844,[1]仓库信息!C:H,6,FALSE)</f>
        <v>惠州</v>
      </c>
      <c r="B844" s="6">
        <v>43756</v>
      </c>
      <c r="C844" s="4" t="s">
        <v>1451</v>
      </c>
      <c r="D844" s="4" t="s">
        <v>1452</v>
      </c>
      <c r="E844" s="4" t="s">
        <v>1453</v>
      </c>
      <c r="F844" s="4" t="s">
        <v>618</v>
      </c>
      <c r="G844" s="4" t="s">
        <v>1454</v>
      </c>
      <c r="H844" s="4" t="s">
        <v>1455</v>
      </c>
      <c r="I844" s="4" t="s">
        <v>619</v>
      </c>
      <c r="J844" s="4" t="s">
        <v>590</v>
      </c>
      <c r="K844" s="4" t="s">
        <v>603</v>
      </c>
      <c r="L844" s="4" t="s">
        <v>756</v>
      </c>
      <c r="M844" s="4" t="s">
        <v>621</v>
      </c>
      <c r="N844" s="4" t="s">
        <v>626</v>
      </c>
      <c r="O844" s="4" t="s">
        <v>613</v>
      </c>
      <c r="P844" s="4" t="s">
        <v>621</v>
      </c>
      <c r="Q844" s="4" t="s">
        <v>596</v>
      </c>
      <c r="R844" s="8">
        <v>7</v>
      </c>
      <c r="S844" s="4" t="s">
        <v>596</v>
      </c>
      <c r="T844" s="4" t="s">
        <v>596</v>
      </c>
      <c r="U844" s="4" t="s">
        <v>596</v>
      </c>
      <c r="V844" s="4" t="s">
        <v>596</v>
      </c>
      <c r="W844" s="4" t="s">
        <v>790</v>
      </c>
      <c r="X844" s="4" t="s">
        <v>596</v>
      </c>
      <c r="Y844" s="4" t="s">
        <v>596</v>
      </c>
      <c r="Z844" s="4" t="s">
        <v>596</v>
      </c>
      <c r="AA844" s="4" t="s">
        <v>596</v>
      </c>
      <c r="AB844" s="4" t="s">
        <v>596</v>
      </c>
      <c r="AC844" s="4" t="s">
        <v>596</v>
      </c>
      <c r="AD844" s="4" t="s">
        <v>596</v>
      </c>
      <c r="AE844" s="4" t="s">
        <v>596</v>
      </c>
      <c r="AF844" s="4" t="s">
        <v>596</v>
      </c>
    </row>
    <row r="845" spans="1:32">
      <c r="A845" s="5" t="str">
        <f>VLOOKUP(F845,[1]仓库信息!C:H,6,FALSE)</f>
        <v>江门</v>
      </c>
      <c r="B845" s="6">
        <v>43756</v>
      </c>
      <c r="C845" s="4" t="s">
        <v>1451</v>
      </c>
      <c r="D845" s="4" t="s">
        <v>1452</v>
      </c>
      <c r="E845" s="4" t="s">
        <v>1453</v>
      </c>
      <c r="F845" s="4" t="s">
        <v>624</v>
      </c>
      <c r="G845" s="4" t="s">
        <v>1454</v>
      </c>
      <c r="H845" s="4" t="s">
        <v>1455</v>
      </c>
      <c r="I845" s="4" t="s">
        <v>625</v>
      </c>
      <c r="J845" s="4" t="s">
        <v>590</v>
      </c>
      <c r="K845" s="4" t="s">
        <v>679</v>
      </c>
      <c r="L845" s="4" t="s">
        <v>679</v>
      </c>
      <c r="M845" s="4" t="s">
        <v>596</v>
      </c>
      <c r="N845" s="4" t="s">
        <v>604</v>
      </c>
      <c r="O845" s="4" t="s">
        <v>604</v>
      </c>
      <c r="P845" s="4" t="s">
        <v>596</v>
      </c>
      <c r="Q845" s="4" t="s">
        <v>596</v>
      </c>
      <c r="R845" s="8">
        <v>3</v>
      </c>
      <c r="S845" s="4" t="s">
        <v>596</v>
      </c>
      <c r="T845" s="4" t="s">
        <v>596</v>
      </c>
      <c r="U845" s="4" t="s">
        <v>596</v>
      </c>
      <c r="V845" s="4" t="s">
        <v>596</v>
      </c>
      <c r="W845" s="4" t="s">
        <v>646</v>
      </c>
      <c r="X845" s="4" t="s">
        <v>596</v>
      </c>
      <c r="Y845" s="4" t="s">
        <v>596</v>
      </c>
      <c r="Z845" s="4" t="s">
        <v>596</v>
      </c>
      <c r="AA845" s="4" t="s">
        <v>596</v>
      </c>
      <c r="AB845" s="4" t="s">
        <v>596</v>
      </c>
      <c r="AC845" s="4" t="s">
        <v>596</v>
      </c>
      <c r="AD845" s="4" t="s">
        <v>596</v>
      </c>
      <c r="AE845" s="4" t="s">
        <v>596</v>
      </c>
      <c r="AF845" s="4" t="s">
        <v>596</v>
      </c>
    </row>
    <row r="846" spans="1:32">
      <c r="A846" s="5" t="str">
        <f>VLOOKUP(F846,[1]仓库信息!C:H,6,FALSE)</f>
        <v>泉州</v>
      </c>
      <c r="B846" s="6">
        <v>43756</v>
      </c>
      <c r="C846" s="4" t="s">
        <v>1451</v>
      </c>
      <c r="D846" s="4" t="s">
        <v>1452</v>
      </c>
      <c r="E846" s="4" t="s">
        <v>1453</v>
      </c>
      <c r="F846" s="4" t="s">
        <v>628</v>
      </c>
      <c r="G846" s="4" t="s">
        <v>1454</v>
      </c>
      <c r="H846" s="4" t="s">
        <v>1455</v>
      </c>
      <c r="I846" s="4" t="s">
        <v>629</v>
      </c>
      <c r="J846" s="4" t="s">
        <v>590</v>
      </c>
      <c r="K846" s="4" t="s">
        <v>754</v>
      </c>
      <c r="L846" s="4" t="s">
        <v>755</v>
      </c>
      <c r="M846" s="4" t="s">
        <v>604</v>
      </c>
      <c r="N846" s="4" t="s">
        <v>742</v>
      </c>
      <c r="O846" s="4" t="s">
        <v>756</v>
      </c>
      <c r="P846" s="4" t="s">
        <v>604</v>
      </c>
      <c r="Q846" s="4" t="s">
        <v>596</v>
      </c>
      <c r="R846" s="8">
        <v>1</v>
      </c>
      <c r="S846" s="4" t="s">
        <v>596</v>
      </c>
      <c r="T846" s="4" t="s">
        <v>596</v>
      </c>
      <c r="U846" s="4" t="s">
        <v>596</v>
      </c>
      <c r="V846" s="4" t="s">
        <v>596</v>
      </c>
      <c r="W846" s="4" t="s">
        <v>596</v>
      </c>
      <c r="X846" s="4" t="s">
        <v>596</v>
      </c>
      <c r="Y846" s="4" t="s">
        <v>596</v>
      </c>
      <c r="Z846" s="4" t="s">
        <v>596</v>
      </c>
      <c r="AA846" s="4" t="s">
        <v>596</v>
      </c>
      <c r="AB846" s="4" t="s">
        <v>596</v>
      </c>
      <c r="AC846" s="4" t="s">
        <v>596</v>
      </c>
      <c r="AD846" s="4" t="s">
        <v>596</v>
      </c>
      <c r="AE846" s="4" t="s">
        <v>596</v>
      </c>
      <c r="AF846" s="4" t="s">
        <v>596</v>
      </c>
    </row>
    <row r="847" spans="1:32">
      <c r="A847" s="5" t="str">
        <f>VLOOKUP(F847,[1]仓库信息!C:H,6,FALSE)</f>
        <v>南京</v>
      </c>
      <c r="B847" s="6">
        <v>43756</v>
      </c>
      <c r="C847" s="4" t="s">
        <v>1451</v>
      </c>
      <c r="D847" s="4" t="s">
        <v>1452</v>
      </c>
      <c r="E847" s="4" t="s">
        <v>1453</v>
      </c>
      <c r="F847" s="4" t="s">
        <v>683</v>
      </c>
      <c r="G847" s="4" t="s">
        <v>1454</v>
      </c>
      <c r="H847" s="4" t="s">
        <v>1455</v>
      </c>
      <c r="I847" s="4" t="s">
        <v>684</v>
      </c>
      <c r="J847" s="4" t="s">
        <v>590</v>
      </c>
      <c r="K847" s="4" t="s">
        <v>734</v>
      </c>
      <c r="L847" s="4" t="s">
        <v>730</v>
      </c>
      <c r="M847" s="4" t="s">
        <v>638</v>
      </c>
      <c r="N847" s="4" t="s">
        <v>599</v>
      </c>
      <c r="O847" s="4" t="s">
        <v>667</v>
      </c>
      <c r="P847" s="4" t="s">
        <v>638</v>
      </c>
      <c r="Q847" s="4" t="s">
        <v>596</v>
      </c>
      <c r="R847" s="8">
        <v>4</v>
      </c>
      <c r="S847" s="4" t="s">
        <v>596</v>
      </c>
      <c r="T847" s="4" t="s">
        <v>596</v>
      </c>
      <c r="U847" s="4" t="s">
        <v>596</v>
      </c>
      <c r="V847" s="4" t="s">
        <v>596</v>
      </c>
      <c r="W847" s="4" t="s">
        <v>800</v>
      </c>
      <c r="X847" s="4" t="s">
        <v>596</v>
      </c>
      <c r="Y847" s="4" t="s">
        <v>596</v>
      </c>
      <c r="Z847" s="4" t="s">
        <v>596</v>
      </c>
      <c r="AA847" s="4" t="s">
        <v>596</v>
      </c>
      <c r="AB847" s="4" t="s">
        <v>596</v>
      </c>
      <c r="AC847" s="4" t="s">
        <v>596</v>
      </c>
      <c r="AD847" s="4" t="s">
        <v>596</v>
      </c>
      <c r="AE847" s="4" t="s">
        <v>596</v>
      </c>
      <c r="AF847" s="4" t="s">
        <v>596</v>
      </c>
    </row>
    <row r="848" spans="1:32">
      <c r="A848" s="5" t="str">
        <f>VLOOKUP(F848,[1]仓库信息!C:H,6,FALSE)</f>
        <v>沈阳</v>
      </c>
      <c r="B848" s="6">
        <v>43756</v>
      </c>
      <c r="C848" s="4" t="s">
        <v>1451</v>
      </c>
      <c r="D848" s="4" t="s">
        <v>1452</v>
      </c>
      <c r="E848" s="4" t="s">
        <v>1453</v>
      </c>
      <c r="F848" s="4" t="s">
        <v>635</v>
      </c>
      <c r="G848" s="4" t="s">
        <v>1454</v>
      </c>
      <c r="H848" s="4" t="s">
        <v>1455</v>
      </c>
      <c r="I848" s="4" t="s">
        <v>636</v>
      </c>
      <c r="J848" s="4" t="s">
        <v>590</v>
      </c>
      <c r="K848" s="4" t="s">
        <v>1108</v>
      </c>
      <c r="L848" s="4" t="s">
        <v>1116</v>
      </c>
      <c r="M848" s="4" t="s">
        <v>658</v>
      </c>
      <c r="N848" s="4" t="s">
        <v>1137</v>
      </c>
      <c r="O848" s="4" t="s">
        <v>1193</v>
      </c>
      <c r="P848" s="4" t="s">
        <v>658</v>
      </c>
      <c r="Q848" s="4" t="s">
        <v>596</v>
      </c>
      <c r="R848" s="8">
        <v>5</v>
      </c>
      <c r="S848" s="4" t="s">
        <v>596</v>
      </c>
      <c r="T848" s="4" t="s">
        <v>596</v>
      </c>
      <c r="U848" s="4" t="s">
        <v>638</v>
      </c>
      <c r="V848" s="4" t="s">
        <v>596</v>
      </c>
      <c r="W848" s="4" t="s">
        <v>1141</v>
      </c>
      <c r="X848" s="4" t="s">
        <v>596</v>
      </c>
      <c r="Y848" s="4" t="s">
        <v>596</v>
      </c>
      <c r="Z848" s="4" t="s">
        <v>596</v>
      </c>
      <c r="AA848" s="4" t="s">
        <v>638</v>
      </c>
      <c r="AB848" s="4" t="s">
        <v>596</v>
      </c>
      <c r="AC848" s="4" t="s">
        <v>596</v>
      </c>
      <c r="AD848" s="4" t="s">
        <v>596</v>
      </c>
      <c r="AE848" s="4" t="s">
        <v>596</v>
      </c>
      <c r="AF848" s="4" t="s">
        <v>596</v>
      </c>
    </row>
    <row r="849" spans="1:32">
      <c r="A849" s="5" t="str">
        <f>VLOOKUP(F849,[1]仓库信息!C:H,6,FALSE)</f>
        <v>嘉兴</v>
      </c>
      <c r="B849" s="6">
        <v>43756</v>
      </c>
      <c r="C849" s="4" t="s">
        <v>1451</v>
      </c>
      <c r="D849" s="4" t="s">
        <v>1452</v>
      </c>
      <c r="E849" s="4" t="s">
        <v>1453</v>
      </c>
      <c r="F849" s="4" t="s">
        <v>739</v>
      </c>
      <c r="G849" s="4" t="s">
        <v>1454</v>
      </c>
      <c r="H849" s="4" t="s">
        <v>1455</v>
      </c>
      <c r="I849" s="4" t="s">
        <v>740</v>
      </c>
      <c r="J849" s="4" t="s">
        <v>590</v>
      </c>
      <c r="K849" s="4" t="s">
        <v>670</v>
      </c>
      <c r="L849" s="4" t="s">
        <v>757</v>
      </c>
      <c r="M849" s="4" t="s">
        <v>638</v>
      </c>
      <c r="N849" s="4" t="s">
        <v>667</v>
      </c>
      <c r="O849" s="4" t="s">
        <v>616</v>
      </c>
      <c r="P849" s="4" t="s">
        <v>638</v>
      </c>
      <c r="Q849" s="4" t="s">
        <v>596</v>
      </c>
      <c r="R849" s="8">
        <v>2</v>
      </c>
      <c r="S849" s="4" t="s">
        <v>596</v>
      </c>
      <c r="T849" s="4" t="s">
        <v>596</v>
      </c>
      <c r="U849" s="4" t="s">
        <v>596</v>
      </c>
      <c r="V849" s="4" t="s">
        <v>596</v>
      </c>
      <c r="W849" s="4" t="s">
        <v>596</v>
      </c>
      <c r="X849" s="4" t="s">
        <v>706</v>
      </c>
      <c r="Y849" s="4" t="s">
        <v>596</v>
      </c>
      <c r="Z849" s="4" t="s">
        <v>596</v>
      </c>
      <c r="AA849" s="4" t="s">
        <v>596</v>
      </c>
      <c r="AB849" s="4" t="s">
        <v>596</v>
      </c>
      <c r="AC849" s="4" t="s">
        <v>596</v>
      </c>
      <c r="AD849" s="4" t="s">
        <v>596</v>
      </c>
      <c r="AE849" s="4" t="s">
        <v>596</v>
      </c>
      <c r="AF849" s="4" t="s">
        <v>596</v>
      </c>
    </row>
    <row r="850" spans="1:32">
      <c r="A850" s="5" t="str">
        <f>VLOOKUP(F850,[1]仓库信息!C:H,6,FALSE)</f>
        <v>武汉</v>
      </c>
      <c r="B850" s="6">
        <v>43756</v>
      </c>
      <c r="C850" s="4" t="s">
        <v>1451</v>
      </c>
      <c r="D850" s="4" t="s">
        <v>1452</v>
      </c>
      <c r="E850" s="4" t="s">
        <v>1453</v>
      </c>
      <c r="F850" s="4" t="s">
        <v>686</v>
      </c>
      <c r="G850" s="4" t="s">
        <v>1454</v>
      </c>
      <c r="H850" s="4" t="s">
        <v>1455</v>
      </c>
      <c r="I850" s="4" t="s">
        <v>687</v>
      </c>
      <c r="J850" s="4" t="s">
        <v>590</v>
      </c>
      <c r="K850" s="4" t="s">
        <v>626</v>
      </c>
      <c r="L850" s="4" t="s">
        <v>626</v>
      </c>
      <c r="M850" s="4" t="s">
        <v>596</v>
      </c>
      <c r="N850" s="4" t="s">
        <v>617</v>
      </c>
      <c r="O850" s="4" t="s">
        <v>617</v>
      </c>
      <c r="P850" s="4" t="s">
        <v>596</v>
      </c>
      <c r="Q850" s="4" t="s">
        <v>596</v>
      </c>
      <c r="R850" s="8">
        <v>7</v>
      </c>
      <c r="S850" s="4" t="s">
        <v>596</v>
      </c>
      <c r="T850" s="4" t="s">
        <v>596</v>
      </c>
      <c r="U850" s="4" t="s">
        <v>596</v>
      </c>
      <c r="V850" s="4" t="s">
        <v>596</v>
      </c>
      <c r="W850" s="4" t="s">
        <v>596</v>
      </c>
      <c r="X850" s="4" t="s">
        <v>706</v>
      </c>
      <c r="Y850" s="4" t="s">
        <v>596</v>
      </c>
      <c r="Z850" s="4" t="s">
        <v>596</v>
      </c>
      <c r="AA850" s="4" t="s">
        <v>596</v>
      </c>
      <c r="AB850" s="4" t="s">
        <v>596</v>
      </c>
      <c r="AC850" s="4" t="s">
        <v>596</v>
      </c>
      <c r="AD850" s="4" t="s">
        <v>596</v>
      </c>
      <c r="AE850" s="4" t="s">
        <v>596</v>
      </c>
      <c r="AF850" s="4" t="s">
        <v>596</v>
      </c>
    </row>
    <row r="851" spans="1:32">
      <c r="A851" s="5" t="str">
        <f>VLOOKUP(F851,[1]仓库信息!C:H,6,FALSE)</f>
        <v>济南</v>
      </c>
      <c r="B851" s="6">
        <v>43756</v>
      </c>
      <c r="C851" s="4" t="s">
        <v>1451</v>
      </c>
      <c r="D851" s="4" t="s">
        <v>1452</v>
      </c>
      <c r="E851" s="4" t="s">
        <v>1453</v>
      </c>
      <c r="F851" s="4" t="s">
        <v>640</v>
      </c>
      <c r="G851" s="4" t="s">
        <v>1454</v>
      </c>
      <c r="H851" s="4" t="s">
        <v>1455</v>
      </c>
      <c r="I851" s="4" t="s">
        <v>641</v>
      </c>
      <c r="J851" s="4" t="s">
        <v>590</v>
      </c>
      <c r="K851" s="4" t="s">
        <v>754</v>
      </c>
      <c r="L851" s="4" t="s">
        <v>742</v>
      </c>
      <c r="M851" s="4" t="s">
        <v>638</v>
      </c>
      <c r="N851" s="4" t="s">
        <v>627</v>
      </c>
      <c r="O851" s="4" t="s">
        <v>749</v>
      </c>
      <c r="P851" s="4" t="s">
        <v>638</v>
      </c>
      <c r="Q851" s="4" t="s">
        <v>596</v>
      </c>
      <c r="R851" s="8">
        <v>5</v>
      </c>
      <c r="S851" s="4" t="s">
        <v>596</v>
      </c>
      <c r="T851" s="4" t="s">
        <v>596</v>
      </c>
      <c r="U851" s="4" t="s">
        <v>596</v>
      </c>
      <c r="V851" s="4" t="s">
        <v>596</v>
      </c>
      <c r="W851" s="4" t="s">
        <v>596</v>
      </c>
      <c r="X851" s="4" t="s">
        <v>596</v>
      </c>
      <c r="Y851" s="4" t="s">
        <v>596</v>
      </c>
      <c r="Z851" s="4" t="s">
        <v>596</v>
      </c>
      <c r="AA851" s="4" t="s">
        <v>596</v>
      </c>
      <c r="AB851" s="4" t="s">
        <v>596</v>
      </c>
      <c r="AC851" s="4" t="s">
        <v>596</v>
      </c>
      <c r="AD851" s="4" t="s">
        <v>596</v>
      </c>
      <c r="AE851" s="4" t="s">
        <v>596</v>
      </c>
      <c r="AF851" s="4" t="s">
        <v>596</v>
      </c>
    </row>
    <row r="852" spans="1:32">
      <c r="A852" s="5" t="str">
        <f>VLOOKUP(F852,[1]仓库信息!C:H,6,FALSE)</f>
        <v>金华</v>
      </c>
      <c r="B852" s="6">
        <v>43756</v>
      </c>
      <c r="C852" s="4" t="s">
        <v>1451</v>
      </c>
      <c r="D852" s="4" t="s">
        <v>1452</v>
      </c>
      <c r="E852" s="4" t="s">
        <v>1453</v>
      </c>
      <c r="F852" s="4" t="s">
        <v>688</v>
      </c>
      <c r="G852" s="4" t="s">
        <v>1454</v>
      </c>
      <c r="H852" s="4" t="s">
        <v>1455</v>
      </c>
      <c r="I852" s="4" t="s">
        <v>689</v>
      </c>
      <c r="J852" s="4" t="s">
        <v>590</v>
      </c>
      <c r="K852" s="4" t="s">
        <v>639</v>
      </c>
      <c r="L852" s="4" t="s">
        <v>707</v>
      </c>
      <c r="M852" s="4" t="s">
        <v>682</v>
      </c>
      <c r="N852" s="4" t="s">
        <v>707</v>
      </c>
      <c r="O852" s="4" t="s">
        <v>668</v>
      </c>
      <c r="P852" s="4" t="s">
        <v>682</v>
      </c>
      <c r="Q852" s="4" t="s">
        <v>596</v>
      </c>
      <c r="R852" s="8">
        <v>3</v>
      </c>
      <c r="S852" s="4" t="s">
        <v>596</v>
      </c>
      <c r="T852" s="4" t="s">
        <v>596</v>
      </c>
      <c r="U852" s="4" t="s">
        <v>596</v>
      </c>
      <c r="V852" s="4" t="s">
        <v>596</v>
      </c>
      <c r="W852" s="4" t="s">
        <v>706</v>
      </c>
      <c r="X852" s="4" t="s">
        <v>596</v>
      </c>
      <c r="Y852" s="4" t="s">
        <v>596</v>
      </c>
      <c r="Z852" s="4" t="s">
        <v>596</v>
      </c>
      <c r="AA852" s="4" t="s">
        <v>596</v>
      </c>
      <c r="AB852" s="4" t="s">
        <v>596</v>
      </c>
      <c r="AC852" s="4" t="s">
        <v>596</v>
      </c>
      <c r="AD852" s="4" t="s">
        <v>596</v>
      </c>
      <c r="AE852" s="4" t="s">
        <v>596</v>
      </c>
      <c r="AF852" s="4" t="s">
        <v>596</v>
      </c>
    </row>
    <row r="853" spans="1:32">
      <c r="A853" s="5" t="str">
        <f>VLOOKUP(F853,[1]仓库信息!C:H,6,FALSE)</f>
        <v>青岛</v>
      </c>
      <c r="B853" s="6">
        <v>43756</v>
      </c>
      <c r="C853" s="4" t="s">
        <v>1451</v>
      </c>
      <c r="D853" s="4" t="s">
        <v>1452</v>
      </c>
      <c r="E853" s="4" t="s">
        <v>1453</v>
      </c>
      <c r="F853" s="4" t="s">
        <v>659</v>
      </c>
      <c r="G853" s="4" t="s">
        <v>1454</v>
      </c>
      <c r="H853" s="4" t="s">
        <v>1455</v>
      </c>
      <c r="I853" s="4" t="s">
        <v>660</v>
      </c>
      <c r="J853" s="4" t="s">
        <v>590</v>
      </c>
      <c r="K853" s="4" t="s">
        <v>601</v>
      </c>
      <c r="L853" s="4" t="s">
        <v>593</v>
      </c>
      <c r="M853" s="4" t="s">
        <v>658</v>
      </c>
      <c r="N853" s="4" t="s">
        <v>605</v>
      </c>
      <c r="O853" s="4" t="s">
        <v>651</v>
      </c>
      <c r="P853" s="4" t="s">
        <v>682</v>
      </c>
      <c r="Q853" s="4" t="s">
        <v>596</v>
      </c>
      <c r="R853" s="8">
        <v>1</v>
      </c>
      <c r="S853" s="4" t="s">
        <v>596</v>
      </c>
      <c r="T853" s="4" t="s">
        <v>596</v>
      </c>
      <c r="U853" s="4" t="s">
        <v>638</v>
      </c>
      <c r="V853" s="4" t="s">
        <v>596</v>
      </c>
      <c r="W853" s="4" t="s">
        <v>646</v>
      </c>
      <c r="X853" s="4" t="s">
        <v>596</v>
      </c>
      <c r="Y853" s="4" t="s">
        <v>596</v>
      </c>
      <c r="Z853" s="4" t="s">
        <v>596</v>
      </c>
      <c r="AA853" s="4" t="s">
        <v>604</v>
      </c>
      <c r="AB853" s="4" t="s">
        <v>596</v>
      </c>
      <c r="AC853" s="4" t="s">
        <v>596</v>
      </c>
      <c r="AD853" s="4" t="s">
        <v>596</v>
      </c>
      <c r="AE853" s="4" t="s">
        <v>596</v>
      </c>
      <c r="AF853" s="4" t="s">
        <v>596</v>
      </c>
    </row>
    <row r="854" spans="1:32">
      <c r="A854" s="5" t="str">
        <f>VLOOKUP(F854,[1]仓库信息!C:H,6,FALSE)</f>
        <v>无锡</v>
      </c>
      <c r="B854" s="6">
        <v>43756</v>
      </c>
      <c r="C854" s="4" t="s">
        <v>1451</v>
      </c>
      <c r="D854" s="4" t="s">
        <v>1452</v>
      </c>
      <c r="E854" s="4" t="s">
        <v>1453</v>
      </c>
      <c r="F854" s="4" t="s">
        <v>692</v>
      </c>
      <c r="G854" s="4" t="s">
        <v>1454</v>
      </c>
      <c r="H854" s="4" t="s">
        <v>1455</v>
      </c>
      <c r="I854" s="4" t="s">
        <v>693</v>
      </c>
      <c r="J854" s="4" t="s">
        <v>590</v>
      </c>
      <c r="K854" s="4" t="s">
        <v>603</v>
      </c>
      <c r="L854" s="4" t="s">
        <v>627</v>
      </c>
      <c r="M854" s="4" t="s">
        <v>593</v>
      </c>
      <c r="N854" s="4" t="s">
        <v>715</v>
      </c>
      <c r="O854" s="4" t="s">
        <v>754</v>
      </c>
      <c r="P854" s="4" t="s">
        <v>593</v>
      </c>
      <c r="Q854" s="4" t="s">
        <v>596</v>
      </c>
      <c r="R854" s="8">
        <v>3</v>
      </c>
      <c r="S854" s="4" t="s">
        <v>596</v>
      </c>
      <c r="T854" s="4" t="s">
        <v>596</v>
      </c>
      <c r="U854" s="4" t="s">
        <v>596</v>
      </c>
      <c r="V854" s="4" t="s">
        <v>596</v>
      </c>
      <c r="W854" s="4" t="s">
        <v>596</v>
      </c>
      <c r="X854" s="4" t="s">
        <v>593</v>
      </c>
      <c r="Y854" s="4" t="s">
        <v>596</v>
      </c>
      <c r="Z854" s="4" t="s">
        <v>596</v>
      </c>
      <c r="AA854" s="4" t="s">
        <v>596</v>
      </c>
      <c r="AB854" s="4" t="s">
        <v>596</v>
      </c>
      <c r="AC854" s="4" t="s">
        <v>596</v>
      </c>
      <c r="AD854" s="4" t="s">
        <v>596</v>
      </c>
      <c r="AE854" s="4" t="s">
        <v>596</v>
      </c>
      <c r="AF854" s="4" t="s">
        <v>596</v>
      </c>
    </row>
    <row r="855" spans="1:32">
      <c r="A855" s="5" t="str">
        <f>VLOOKUP(F855,[1]仓库信息!C:H,6,FALSE)</f>
        <v>西安</v>
      </c>
      <c r="B855" s="6">
        <v>43756</v>
      </c>
      <c r="C855" s="4" t="s">
        <v>1451</v>
      </c>
      <c r="D855" s="4" t="s">
        <v>1452</v>
      </c>
      <c r="E855" s="4" t="s">
        <v>1453</v>
      </c>
      <c r="F855" s="4" t="s">
        <v>694</v>
      </c>
      <c r="G855" s="4" t="s">
        <v>1454</v>
      </c>
      <c r="H855" s="4" t="s">
        <v>1455</v>
      </c>
      <c r="I855" s="4" t="s">
        <v>695</v>
      </c>
      <c r="J855" s="4" t="s">
        <v>590</v>
      </c>
      <c r="K855" s="4" t="s">
        <v>731</v>
      </c>
      <c r="L855" s="4" t="s">
        <v>731</v>
      </c>
      <c r="M855" s="4" t="s">
        <v>596</v>
      </c>
      <c r="N855" s="4" t="s">
        <v>732</v>
      </c>
      <c r="O855" s="4" t="s">
        <v>732</v>
      </c>
      <c r="P855" s="4" t="s">
        <v>596</v>
      </c>
      <c r="Q855" s="4" t="s">
        <v>596</v>
      </c>
      <c r="R855" s="8">
        <v>2</v>
      </c>
      <c r="S855" s="4" t="s">
        <v>596</v>
      </c>
      <c r="T855" s="4" t="s">
        <v>596</v>
      </c>
      <c r="U855" s="4" t="s">
        <v>596</v>
      </c>
      <c r="V855" s="4" t="s">
        <v>596</v>
      </c>
      <c r="W855" s="4" t="s">
        <v>596</v>
      </c>
      <c r="X855" s="4" t="s">
        <v>596</v>
      </c>
      <c r="Y855" s="4" t="s">
        <v>596</v>
      </c>
      <c r="Z855" s="4" t="s">
        <v>596</v>
      </c>
      <c r="AA855" s="4" t="s">
        <v>596</v>
      </c>
      <c r="AB855" s="4" t="s">
        <v>596</v>
      </c>
      <c r="AC855" s="4" t="s">
        <v>596</v>
      </c>
      <c r="AD855" s="4" t="s">
        <v>596</v>
      </c>
      <c r="AE855" s="4" t="s">
        <v>596</v>
      </c>
      <c r="AF855" s="4" t="s">
        <v>596</v>
      </c>
    </row>
    <row r="856" spans="1:32">
      <c r="A856" s="5" t="str">
        <f>VLOOKUP(F856,[1]仓库信息!C:H,6,FALSE)</f>
        <v>嘉定</v>
      </c>
      <c r="B856" s="6">
        <v>43756</v>
      </c>
      <c r="C856" s="4" t="s">
        <v>1456</v>
      </c>
      <c r="D856" s="4" t="s">
        <v>1457</v>
      </c>
      <c r="E856" s="4" t="s">
        <v>1458</v>
      </c>
      <c r="F856" s="4" t="s">
        <v>586</v>
      </c>
      <c r="G856" s="4" t="s">
        <v>1459</v>
      </c>
      <c r="H856" s="4" t="s">
        <v>1460</v>
      </c>
      <c r="I856" s="4" t="s">
        <v>589</v>
      </c>
      <c r="J856" s="4" t="s">
        <v>590</v>
      </c>
      <c r="K856" s="4" t="s">
        <v>685</v>
      </c>
      <c r="L856" s="4" t="s">
        <v>631</v>
      </c>
      <c r="M856" s="4" t="s">
        <v>658</v>
      </c>
      <c r="N856" s="4" t="s">
        <v>691</v>
      </c>
      <c r="O856" s="4" t="s">
        <v>648</v>
      </c>
      <c r="P856" s="4" t="s">
        <v>658</v>
      </c>
      <c r="Q856" s="4" t="s">
        <v>596</v>
      </c>
      <c r="R856" s="8">
        <v>3</v>
      </c>
      <c r="S856" s="4" t="s">
        <v>596</v>
      </c>
      <c r="T856" s="4" t="s">
        <v>596</v>
      </c>
      <c r="U856" s="4" t="s">
        <v>596</v>
      </c>
      <c r="V856" s="4" t="s">
        <v>596</v>
      </c>
      <c r="W856" s="4" t="s">
        <v>596</v>
      </c>
      <c r="X856" s="4" t="s">
        <v>596</v>
      </c>
      <c r="Y856" s="4" t="s">
        <v>596</v>
      </c>
      <c r="Z856" s="4" t="s">
        <v>596</v>
      </c>
      <c r="AA856" s="4" t="s">
        <v>596</v>
      </c>
      <c r="AB856" s="4" t="s">
        <v>596</v>
      </c>
      <c r="AC856" s="4" t="s">
        <v>596</v>
      </c>
      <c r="AD856" s="4" t="s">
        <v>596</v>
      </c>
      <c r="AE856" s="4" t="s">
        <v>596</v>
      </c>
      <c r="AF856" s="4" t="s">
        <v>596</v>
      </c>
    </row>
    <row r="857" spans="1:32">
      <c r="A857" s="5" t="str">
        <f>VLOOKUP(F857,[1]仓库信息!C:H,6,FALSE)</f>
        <v>广州</v>
      </c>
      <c r="B857" s="6">
        <v>43756</v>
      </c>
      <c r="C857" s="4" t="s">
        <v>1456</v>
      </c>
      <c r="D857" s="4" t="s">
        <v>1457</v>
      </c>
      <c r="E857" s="4" t="s">
        <v>1458</v>
      </c>
      <c r="F857" s="4" t="s">
        <v>597</v>
      </c>
      <c r="G857" s="4" t="s">
        <v>1459</v>
      </c>
      <c r="H857" s="4" t="s">
        <v>1460</v>
      </c>
      <c r="I857" s="4" t="s">
        <v>598</v>
      </c>
      <c r="J857" s="4" t="s">
        <v>590</v>
      </c>
      <c r="K857" s="4" t="s">
        <v>631</v>
      </c>
      <c r="L857" s="4" t="s">
        <v>648</v>
      </c>
      <c r="M857" s="4" t="s">
        <v>682</v>
      </c>
      <c r="N857" s="4" t="s">
        <v>621</v>
      </c>
      <c r="O857" s="4" t="s">
        <v>604</v>
      </c>
      <c r="P857" s="4" t="s">
        <v>658</v>
      </c>
      <c r="Q857" s="4" t="s">
        <v>596</v>
      </c>
      <c r="R857" s="8">
        <v>12</v>
      </c>
      <c r="S857" s="4" t="s">
        <v>596</v>
      </c>
      <c r="T857" s="4" t="s">
        <v>596</v>
      </c>
      <c r="U857" s="4" t="s">
        <v>638</v>
      </c>
      <c r="V857" s="4" t="s">
        <v>596</v>
      </c>
      <c r="W857" s="4" t="s">
        <v>706</v>
      </c>
      <c r="X857" s="4" t="s">
        <v>596</v>
      </c>
      <c r="Y857" s="4" t="s">
        <v>596</v>
      </c>
      <c r="Z857" s="4" t="s">
        <v>596</v>
      </c>
      <c r="AA857" s="4" t="s">
        <v>596</v>
      </c>
      <c r="AB857" s="4" t="s">
        <v>596</v>
      </c>
      <c r="AC857" s="4" t="s">
        <v>596</v>
      </c>
      <c r="AD857" s="4" t="s">
        <v>596</v>
      </c>
      <c r="AE857" s="4" t="s">
        <v>596</v>
      </c>
      <c r="AF857" s="4" t="s">
        <v>596</v>
      </c>
    </row>
    <row r="858" spans="1:32">
      <c r="A858" s="5" t="str">
        <f>VLOOKUP(F858,[1]仓库信息!C:H,6,FALSE)</f>
        <v>天津</v>
      </c>
      <c r="B858" s="6">
        <v>43756</v>
      </c>
      <c r="C858" s="4" t="s">
        <v>1456</v>
      </c>
      <c r="D858" s="4" t="s">
        <v>1457</v>
      </c>
      <c r="E858" s="4" t="s">
        <v>1458</v>
      </c>
      <c r="F858" s="4" t="s">
        <v>663</v>
      </c>
      <c r="G858" s="4" t="s">
        <v>1459</v>
      </c>
      <c r="H858" s="4" t="s">
        <v>1460</v>
      </c>
      <c r="I858" s="4" t="s">
        <v>666</v>
      </c>
      <c r="J858" s="4" t="s">
        <v>590</v>
      </c>
      <c r="K858" s="4" t="s">
        <v>593</v>
      </c>
      <c r="L858" s="4" t="s">
        <v>593</v>
      </c>
      <c r="M858" s="4" t="s">
        <v>596</v>
      </c>
      <c r="N858" s="4" t="s">
        <v>651</v>
      </c>
      <c r="O858" s="4" t="s">
        <v>651</v>
      </c>
      <c r="P858" s="4" t="s">
        <v>596</v>
      </c>
      <c r="Q858" s="4" t="s">
        <v>596</v>
      </c>
      <c r="R858" s="8">
        <v>1</v>
      </c>
      <c r="S858" s="4" t="s">
        <v>596</v>
      </c>
      <c r="T858" s="4" t="s">
        <v>596</v>
      </c>
      <c r="U858" s="4" t="s">
        <v>596</v>
      </c>
      <c r="V858" s="4" t="s">
        <v>596</v>
      </c>
      <c r="W858" s="4" t="s">
        <v>742</v>
      </c>
      <c r="X858" s="4" t="s">
        <v>596</v>
      </c>
      <c r="Y858" s="4" t="s">
        <v>596</v>
      </c>
      <c r="Z858" s="4" t="s">
        <v>596</v>
      </c>
      <c r="AA858" s="4" t="s">
        <v>596</v>
      </c>
      <c r="AB858" s="4" t="s">
        <v>596</v>
      </c>
      <c r="AC858" s="4" t="s">
        <v>596</v>
      </c>
      <c r="AD858" s="4" t="s">
        <v>596</v>
      </c>
      <c r="AE858" s="4" t="s">
        <v>596</v>
      </c>
      <c r="AF858" s="4" t="s">
        <v>596</v>
      </c>
    </row>
    <row r="859" spans="1:32">
      <c r="A859" s="5" t="str">
        <f>VLOOKUP(F859,[1]仓库信息!C:H,6,FALSE)</f>
        <v>郑州</v>
      </c>
      <c r="B859" s="6">
        <v>43756</v>
      </c>
      <c r="C859" s="4" t="s">
        <v>1456</v>
      </c>
      <c r="D859" s="4" t="s">
        <v>1457</v>
      </c>
      <c r="E859" s="4" t="s">
        <v>1458</v>
      </c>
      <c r="F859" s="4" t="s">
        <v>676</v>
      </c>
      <c r="G859" s="4" t="s">
        <v>1459</v>
      </c>
      <c r="H859" s="4" t="s">
        <v>1460</v>
      </c>
      <c r="I859" s="4" t="s">
        <v>677</v>
      </c>
      <c r="J859" s="4" t="s">
        <v>590</v>
      </c>
      <c r="K859" s="4" t="s">
        <v>691</v>
      </c>
      <c r="L859" s="4" t="s">
        <v>691</v>
      </c>
      <c r="M859" s="4" t="s">
        <v>596</v>
      </c>
      <c r="N859" s="4" t="s">
        <v>631</v>
      </c>
      <c r="O859" s="4" t="s">
        <v>631</v>
      </c>
      <c r="P859" s="4" t="s">
        <v>596</v>
      </c>
      <c r="Q859" s="4" t="s">
        <v>596</v>
      </c>
      <c r="R859" s="8">
        <v>1</v>
      </c>
      <c r="S859" s="4" t="s">
        <v>596</v>
      </c>
      <c r="T859" s="4" t="s">
        <v>596</v>
      </c>
      <c r="U859" s="4" t="s">
        <v>596</v>
      </c>
      <c r="V859" s="4" t="s">
        <v>596</v>
      </c>
      <c r="W859" s="4" t="s">
        <v>596</v>
      </c>
      <c r="X859" s="4" t="s">
        <v>596</v>
      </c>
      <c r="Y859" s="4" t="s">
        <v>596</v>
      </c>
      <c r="Z859" s="4" t="s">
        <v>596</v>
      </c>
      <c r="AA859" s="4" t="s">
        <v>596</v>
      </c>
      <c r="AB859" s="4" t="s">
        <v>596</v>
      </c>
      <c r="AC859" s="4" t="s">
        <v>596</v>
      </c>
      <c r="AD859" s="4" t="s">
        <v>596</v>
      </c>
      <c r="AE859" s="4" t="s">
        <v>596</v>
      </c>
      <c r="AF859" s="4" t="s">
        <v>596</v>
      </c>
    </row>
    <row r="860" spans="1:32">
      <c r="A860" s="5" t="str">
        <f>VLOOKUP(F860,[1]仓库信息!C:H,6,FALSE)</f>
        <v>重庆</v>
      </c>
      <c r="B860" s="6">
        <v>43756</v>
      </c>
      <c r="C860" s="4" t="s">
        <v>1456</v>
      </c>
      <c r="D860" s="4" t="s">
        <v>1457</v>
      </c>
      <c r="E860" s="4" t="s">
        <v>1458</v>
      </c>
      <c r="F860" s="4" t="s">
        <v>765</v>
      </c>
      <c r="G860" s="4" t="s">
        <v>1459</v>
      </c>
      <c r="H860" s="4" t="s">
        <v>1460</v>
      </c>
      <c r="I860" s="4" t="s">
        <v>768</v>
      </c>
      <c r="J860" s="4" t="s">
        <v>590</v>
      </c>
      <c r="K860" s="4" t="s">
        <v>605</v>
      </c>
      <c r="L860" s="4" t="s">
        <v>605</v>
      </c>
      <c r="M860" s="4" t="s">
        <v>596</v>
      </c>
      <c r="N860" s="4" t="s">
        <v>716</v>
      </c>
      <c r="O860" s="4" t="s">
        <v>716</v>
      </c>
      <c r="P860" s="4" t="s">
        <v>596</v>
      </c>
      <c r="Q860" s="4" t="s">
        <v>596</v>
      </c>
      <c r="R860" s="8">
        <v>1</v>
      </c>
      <c r="S860" s="4" t="s">
        <v>596</v>
      </c>
      <c r="T860" s="4" t="s">
        <v>596</v>
      </c>
      <c r="U860" s="4" t="s">
        <v>596</v>
      </c>
      <c r="V860" s="4" t="s">
        <v>596</v>
      </c>
      <c r="W860" s="4" t="s">
        <v>596</v>
      </c>
      <c r="X860" s="4" t="s">
        <v>596</v>
      </c>
      <c r="Y860" s="4" t="s">
        <v>596</v>
      </c>
      <c r="Z860" s="4" t="s">
        <v>596</v>
      </c>
      <c r="AA860" s="4" t="s">
        <v>596</v>
      </c>
      <c r="AB860" s="4" t="s">
        <v>596</v>
      </c>
      <c r="AC860" s="4" t="s">
        <v>596</v>
      </c>
      <c r="AD860" s="4" t="s">
        <v>596</v>
      </c>
      <c r="AE860" s="4" t="s">
        <v>596</v>
      </c>
      <c r="AF860" s="4" t="s">
        <v>596</v>
      </c>
    </row>
    <row r="861" spans="1:32">
      <c r="A861" s="5" t="str">
        <f>VLOOKUP(F861,[1]仓库信息!C:H,6,FALSE)</f>
        <v>长沙</v>
      </c>
      <c r="B861" s="6">
        <v>43756</v>
      </c>
      <c r="C861" s="4" t="s">
        <v>1456</v>
      </c>
      <c r="D861" s="4" t="s">
        <v>1457</v>
      </c>
      <c r="E861" s="4" t="s">
        <v>1458</v>
      </c>
      <c r="F861" s="4" t="s">
        <v>606</v>
      </c>
      <c r="G861" s="4" t="s">
        <v>1459</v>
      </c>
      <c r="H861" s="4" t="s">
        <v>1460</v>
      </c>
      <c r="I861" s="4" t="s">
        <v>607</v>
      </c>
      <c r="J861" s="4" t="s">
        <v>590</v>
      </c>
      <c r="K861" s="4" t="s">
        <v>690</v>
      </c>
      <c r="L861" s="4" t="s">
        <v>690</v>
      </c>
      <c r="M861" s="4" t="s">
        <v>596</v>
      </c>
      <c r="N861" s="4" t="s">
        <v>631</v>
      </c>
      <c r="O861" s="4" t="s">
        <v>631</v>
      </c>
      <c r="P861" s="4" t="s">
        <v>596</v>
      </c>
      <c r="Q861" s="4" t="s">
        <v>596</v>
      </c>
      <c r="R861" s="8">
        <v>2</v>
      </c>
      <c r="S861" s="4" t="s">
        <v>596</v>
      </c>
      <c r="T861" s="4" t="s">
        <v>596</v>
      </c>
      <c r="U861" s="4" t="s">
        <v>596</v>
      </c>
      <c r="V861" s="4" t="s">
        <v>596</v>
      </c>
      <c r="W861" s="4" t="s">
        <v>601</v>
      </c>
      <c r="X861" s="4" t="s">
        <v>596</v>
      </c>
      <c r="Y861" s="4" t="s">
        <v>596</v>
      </c>
      <c r="Z861" s="4" t="s">
        <v>596</v>
      </c>
      <c r="AA861" s="4" t="s">
        <v>596</v>
      </c>
      <c r="AB861" s="4" t="s">
        <v>596</v>
      </c>
      <c r="AC861" s="4" t="s">
        <v>596</v>
      </c>
      <c r="AD861" s="4" t="s">
        <v>596</v>
      </c>
      <c r="AE861" s="4" t="s">
        <v>596</v>
      </c>
      <c r="AF861" s="4" t="s">
        <v>596</v>
      </c>
    </row>
    <row r="862" spans="1:32">
      <c r="A862" s="5" t="str">
        <f>VLOOKUP(F862,[1]仓库信息!C:H,6,FALSE)</f>
        <v>合肥</v>
      </c>
      <c r="B862" s="6">
        <v>43756</v>
      </c>
      <c r="C862" s="4" t="s">
        <v>1456</v>
      </c>
      <c r="D862" s="4" t="s">
        <v>1457</v>
      </c>
      <c r="E862" s="4" t="s">
        <v>1458</v>
      </c>
      <c r="F862" s="4" t="s">
        <v>700</v>
      </c>
      <c r="G862" s="4" t="s">
        <v>1459</v>
      </c>
      <c r="H862" s="4" t="s">
        <v>1460</v>
      </c>
      <c r="I862" s="4" t="s">
        <v>701</v>
      </c>
      <c r="J862" s="4" t="s">
        <v>590</v>
      </c>
      <c r="K862" s="4" t="s">
        <v>601</v>
      </c>
      <c r="L862" s="4" t="s">
        <v>601</v>
      </c>
      <c r="M862" s="4" t="s">
        <v>596</v>
      </c>
      <c r="N862" s="4" t="s">
        <v>713</v>
      </c>
      <c r="O862" s="4" t="s">
        <v>713</v>
      </c>
      <c r="P862" s="4" t="s">
        <v>596</v>
      </c>
      <c r="Q862" s="4" t="s">
        <v>596</v>
      </c>
      <c r="R862" s="8">
        <v>1</v>
      </c>
      <c r="S862" s="4" t="s">
        <v>596</v>
      </c>
      <c r="T862" s="4" t="s">
        <v>596</v>
      </c>
      <c r="U862" s="4" t="s">
        <v>596</v>
      </c>
      <c r="V862" s="4" t="s">
        <v>596</v>
      </c>
      <c r="W862" s="4" t="s">
        <v>601</v>
      </c>
      <c r="X862" s="4" t="s">
        <v>596</v>
      </c>
      <c r="Y862" s="4" t="s">
        <v>596</v>
      </c>
      <c r="Z862" s="4" t="s">
        <v>596</v>
      </c>
      <c r="AA862" s="4" t="s">
        <v>596</v>
      </c>
      <c r="AB862" s="4" t="s">
        <v>596</v>
      </c>
      <c r="AC862" s="4" t="s">
        <v>596</v>
      </c>
      <c r="AD862" s="4" t="s">
        <v>596</v>
      </c>
      <c r="AE862" s="4" t="s">
        <v>596</v>
      </c>
      <c r="AF862" s="4" t="s">
        <v>596</v>
      </c>
    </row>
    <row r="863" spans="1:32">
      <c r="A863" s="5" t="str">
        <f>VLOOKUP(F863,[1]仓库信息!C:H,6,FALSE)</f>
        <v>杭州</v>
      </c>
      <c r="B863" s="6">
        <v>43756</v>
      </c>
      <c r="C863" s="4" t="s">
        <v>1456</v>
      </c>
      <c r="D863" s="4" t="s">
        <v>1457</v>
      </c>
      <c r="E863" s="4" t="s">
        <v>1458</v>
      </c>
      <c r="F863" s="4" t="s">
        <v>614</v>
      </c>
      <c r="G863" s="4" t="s">
        <v>1459</v>
      </c>
      <c r="H863" s="4" t="s">
        <v>1460</v>
      </c>
      <c r="I863" s="4" t="s">
        <v>615</v>
      </c>
      <c r="J863" s="4" t="s">
        <v>590</v>
      </c>
      <c r="K863" s="4" t="s">
        <v>742</v>
      </c>
      <c r="L863" s="4" t="s">
        <v>755</v>
      </c>
      <c r="M863" s="4" t="s">
        <v>638</v>
      </c>
      <c r="N863" s="4" t="s">
        <v>756</v>
      </c>
      <c r="O863" s="4" t="s">
        <v>626</v>
      </c>
      <c r="P863" s="4" t="s">
        <v>638</v>
      </c>
      <c r="Q863" s="4" t="s">
        <v>596</v>
      </c>
      <c r="R863" s="8">
        <v>2</v>
      </c>
      <c r="S863" s="4" t="s">
        <v>596</v>
      </c>
      <c r="T863" s="4" t="s">
        <v>596</v>
      </c>
      <c r="U863" s="4" t="s">
        <v>596</v>
      </c>
      <c r="V863" s="4" t="s">
        <v>596</v>
      </c>
      <c r="W863" s="4" t="s">
        <v>596</v>
      </c>
      <c r="X863" s="4" t="s">
        <v>596</v>
      </c>
      <c r="Y863" s="4" t="s">
        <v>596</v>
      </c>
      <c r="Z863" s="4" t="s">
        <v>596</v>
      </c>
      <c r="AA863" s="4" t="s">
        <v>596</v>
      </c>
      <c r="AB863" s="4" t="s">
        <v>596</v>
      </c>
      <c r="AC863" s="4" t="s">
        <v>596</v>
      </c>
      <c r="AD863" s="4" t="s">
        <v>596</v>
      </c>
      <c r="AE863" s="4" t="s">
        <v>596</v>
      </c>
      <c r="AF863" s="4" t="s">
        <v>596</v>
      </c>
    </row>
    <row r="864" spans="1:32">
      <c r="A864" s="5" t="str">
        <f>VLOOKUP(F864,[1]仓库信息!C:H,6,FALSE)</f>
        <v>惠州</v>
      </c>
      <c r="B864" s="6">
        <v>43756</v>
      </c>
      <c r="C864" s="4" t="s">
        <v>1456</v>
      </c>
      <c r="D864" s="4" t="s">
        <v>1457</v>
      </c>
      <c r="E864" s="4" t="s">
        <v>1458</v>
      </c>
      <c r="F864" s="4" t="s">
        <v>618</v>
      </c>
      <c r="G864" s="4" t="s">
        <v>1459</v>
      </c>
      <c r="H864" s="4" t="s">
        <v>1460</v>
      </c>
      <c r="I864" s="4" t="s">
        <v>619</v>
      </c>
      <c r="J864" s="4" t="s">
        <v>590</v>
      </c>
      <c r="K864" s="4" t="s">
        <v>728</v>
      </c>
      <c r="L864" s="4" t="s">
        <v>715</v>
      </c>
      <c r="M864" s="4" t="s">
        <v>658</v>
      </c>
      <c r="N864" s="4" t="s">
        <v>714</v>
      </c>
      <c r="O864" s="4" t="s">
        <v>799</v>
      </c>
      <c r="P864" s="4" t="s">
        <v>658</v>
      </c>
      <c r="Q864" s="4" t="s">
        <v>596</v>
      </c>
      <c r="R864" s="8">
        <v>2</v>
      </c>
      <c r="S864" s="4" t="s">
        <v>596</v>
      </c>
      <c r="T864" s="4" t="s">
        <v>596</v>
      </c>
      <c r="U864" s="4" t="s">
        <v>596</v>
      </c>
      <c r="V864" s="4" t="s">
        <v>596</v>
      </c>
      <c r="W864" s="4" t="s">
        <v>596</v>
      </c>
      <c r="X864" s="4" t="s">
        <v>596</v>
      </c>
      <c r="Y864" s="4" t="s">
        <v>596</v>
      </c>
      <c r="Z864" s="4" t="s">
        <v>596</v>
      </c>
      <c r="AA864" s="4" t="s">
        <v>596</v>
      </c>
      <c r="AB864" s="4" t="s">
        <v>596</v>
      </c>
      <c r="AC864" s="4" t="s">
        <v>596</v>
      </c>
      <c r="AD864" s="4" t="s">
        <v>596</v>
      </c>
      <c r="AE864" s="4" t="s">
        <v>596</v>
      </c>
      <c r="AF864" s="4" t="s">
        <v>596</v>
      </c>
    </row>
    <row r="865" spans="1:32">
      <c r="A865" s="5" t="str">
        <f>VLOOKUP(F865,[1]仓库信息!C:H,6,FALSE)</f>
        <v>贵阳</v>
      </c>
      <c r="B865" s="6">
        <v>43756</v>
      </c>
      <c r="C865" s="4" t="s">
        <v>1456</v>
      </c>
      <c r="D865" s="4" t="s">
        <v>1457</v>
      </c>
      <c r="E865" s="4" t="s">
        <v>1458</v>
      </c>
      <c r="F865" s="4" t="s">
        <v>680</v>
      </c>
      <c r="G865" s="4" t="s">
        <v>1459</v>
      </c>
      <c r="H865" s="4" t="s">
        <v>1460</v>
      </c>
      <c r="I865" s="4" t="s">
        <v>681</v>
      </c>
      <c r="J865" s="4" t="s">
        <v>590</v>
      </c>
      <c r="K865" s="4" t="s">
        <v>651</v>
      </c>
      <c r="L865" s="4" t="s">
        <v>621</v>
      </c>
      <c r="M865" s="4" t="s">
        <v>638</v>
      </c>
      <c r="N865" s="4" t="s">
        <v>621</v>
      </c>
      <c r="O865" s="4" t="s">
        <v>679</v>
      </c>
      <c r="P865" s="4" t="s">
        <v>638</v>
      </c>
      <c r="Q865" s="4" t="s">
        <v>596</v>
      </c>
      <c r="R865" s="8">
        <v>1</v>
      </c>
      <c r="S865" s="4" t="s">
        <v>596</v>
      </c>
      <c r="T865" s="4" t="s">
        <v>596</v>
      </c>
      <c r="U865" s="4" t="s">
        <v>596</v>
      </c>
      <c r="V865" s="4" t="s">
        <v>596</v>
      </c>
      <c r="W865" s="4" t="s">
        <v>738</v>
      </c>
      <c r="X865" s="4" t="s">
        <v>596</v>
      </c>
      <c r="Y865" s="4" t="s">
        <v>596</v>
      </c>
      <c r="Z865" s="4" t="s">
        <v>596</v>
      </c>
      <c r="AA865" s="4" t="s">
        <v>596</v>
      </c>
      <c r="AB865" s="4" t="s">
        <v>596</v>
      </c>
      <c r="AC865" s="4" t="s">
        <v>596</v>
      </c>
      <c r="AD865" s="4" t="s">
        <v>596</v>
      </c>
      <c r="AE865" s="4" t="s">
        <v>596</v>
      </c>
      <c r="AF865" s="4" t="s">
        <v>596</v>
      </c>
    </row>
    <row r="866" spans="1:32">
      <c r="A866" s="5" t="str">
        <f>VLOOKUP(F866,[1]仓库信息!C:H,6,FALSE)</f>
        <v>沈阳</v>
      </c>
      <c r="B866" s="6">
        <v>43756</v>
      </c>
      <c r="C866" s="4" t="s">
        <v>1456</v>
      </c>
      <c r="D866" s="4" t="s">
        <v>1457</v>
      </c>
      <c r="E866" s="4" t="s">
        <v>1458</v>
      </c>
      <c r="F866" s="4" t="s">
        <v>635</v>
      </c>
      <c r="G866" s="4" t="s">
        <v>1459</v>
      </c>
      <c r="H866" s="4" t="s">
        <v>1460</v>
      </c>
      <c r="I866" s="4" t="s">
        <v>636</v>
      </c>
      <c r="J866" s="4" t="s">
        <v>590</v>
      </c>
      <c r="K866" s="4" t="s">
        <v>647</v>
      </c>
      <c r="L866" s="4" t="s">
        <v>647</v>
      </c>
      <c r="M866" s="4" t="s">
        <v>596</v>
      </c>
      <c r="N866" s="4" t="s">
        <v>648</v>
      </c>
      <c r="O866" s="4" t="s">
        <v>648</v>
      </c>
      <c r="P866" s="4" t="s">
        <v>596</v>
      </c>
      <c r="Q866" s="4" t="s">
        <v>596</v>
      </c>
      <c r="R866" s="8">
        <v>1</v>
      </c>
      <c r="S866" s="4" t="s">
        <v>596</v>
      </c>
      <c r="T866" s="4" t="s">
        <v>596</v>
      </c>
      <c r="U866" s="4" t="s">
        <v>596</v>
      </c>
      <c r="V866" s="4" t="s">
        <v>596</v>
      </c>
      <c r="W866" s="4" t="s">
        <v>596</v>
      </c>
      <c r="X866" s="4" t="s">
        <v>596</v>
      </c>
      <c r="Y866" s="4" t="s">
        <v>596</v>
      </c>
      <c r="Z866" s="4" t="s">
        <v>596</v>
      </c>
      <c r="AA866" s="4" t="s">
        <v>596</v>
      </c>
      <c r="AB866" s="4" t="s">
        <v>596</v>
      </c>
      <c r="AC866" s="4" t="s">
        <v>596</v>
      </c>
      <c r="AD866" s="4" t="s">
        <v>596</v>
      </c>
      <c r="AE866" s="4" t="s">
        <v>596</v>
      </c>
      <c r="AF866" s="4" t="s">
        <v>596</v>
      </c>
    </row>
    <row r="867" spans="1:32">
      <c r="A867" s="5" t="str">
        <f>VLOOKUP(F867,[1]仓库信息!C:H,6,FALSE)</f>
        <v>北京</v>
      </c>
      <c r="B867" s="6">
        <v>43756</v>
      </c>
      <c r="C867" s="4" t="s">
        <v>1456</v>
      </c>
      <c r="D867" s="4" t="s">
        <v>1457</v>
      </c>
      <c r="E867" s="4" t="s">
        <v>1458</v>
      </c>
      <c r="F867" s="4" t="s">
        <v>656</v>
      </c>
      <c r="G867" s="4" t="s">
        <v>1459</v>
      </c>
      <c r="H867" s="4" t="s">
        <v>1460</v>
      </c>
      <c r="I867" s="4" t="s">
        <v>657</v>
      </c>
      <c r="J867" s="4" t="s">
        <v>590</v>
      </c>
      <c r="K867" s="4" t="s">
        <v>593</v>
      </c>
      <c r="L867" s="4" t="s">
        <v>651</v>
      </c>
      <c r="M867" s="4" t="s">
        <v>638</v>
      </c>
      <c r="N867" s="4" t="s">
        <v>651</v>
      </c>
      <c r="O867" s="4" t="s">
        <v>621</v>
      </c>
      <c r="P867" s="4" t="s">
        <v>638</v>
      </c>
      <c r="Q867" s="4" t="s">
        <v>596</v>
      </c>
      <c r="R867" s="8">
        <v>1</v>
      </c>
      <c r="S867" s="4" t="s">
        <v>596</v>
      </c>
      <c r="T867" s="4" t="s">
        <v>596</v>
      </c>
      <c r="U867" s="4" t="s">
        <v>596</v>
      </c>
      <c r="V867" s="4" t="s">
        <v>596</v>
      </c>
      <c r="W867" s="4" t="s">
        <v>738</v>
      </c>
      <c r="X867" s="4" t="s">
        <v>596</v>
      </c>
      <c r="Y867" s="4" t="s">
        <v>596</v>
      </c>
      <c r="Z867" s="4" t="s">
        <v>596</v>
      </c>
      <c r="AA867" s="4" t="s">
        <v>596</v>
      </c>
      <c r="AB867" s="4" t="s">
        <v>596</v>
      </c>
      <c r="AC867" s="4" t="s">
        <v>596</v>
      </c>
      <c r="AD867" s="4" t="s">
        <v>596</v>
      </c>
      <c r="AE867" s="4" t="s">
        <v>596</v>
      </c>
      <c r="AF867" s="4" t="s">
        <v>596</v>
      </c>
    </row>
    <row r="868" spans="1:32">
      <c r="A868" s="5" t="str">
        <f>VLOOKUP(F868,[1]仓库信息!C:H,6,FALSE)</f>
        <v>嘉兴</v>
      </c>
      <c r="B868" s="6">
        <v>43756</v>
      </c>
      <c r="C868" s="4" t="s">
        <v>1456</v>
      </c>
      <c r="D868" s="4" t="s">
        <v>1457</v>
      </c>
      <c r="E868" s="4" t="s">
        <v>1458</v>
      </c>
      <c r="F868" s="4" t="s">
        <v>739</v>
      </c>
      <c r="G868" s="4" t="s">
        <v>1459</v>
      </c>
      <c r="H868" s="4" t="s">
        <v>1460</v>
      </c>
      <c r="I868" s="4" t="s">
        <v>740</v>
      </c>
      <c r="J868" s="4" t="s">
        <v>590</v>
      </c>
      <c r="K868" s="4" t="s">
        <v>679</v>
      </c>
      <c r="L868" s="4" t="s">
        <v>658</v>
      </c>
      <c r="M868" s="4" t="s">
        <v>638</v>
      </c>
      <c r="N868" s="4" t="s">
        <v>647</v>
      </c>
      <c r="O868" s="4" t="s">
        <v>648</v>
      </c>
      <c r="P868" s="4" t="s">
        <v>638</v>
      </c>
      <c r="Q868" s="4" t="s">
        <v>596</v>
      </c>
      <c r="R868" s="8">
        <v>2</v>
      </c>
      <c r="S868" s="4" t="s">
        <v>596</v>
      </c>
      <c r="T868" s="4" t="s">
        <v>596</v>
      </c>
      <c r="U868" s="4" t="s">
        <v>596</v>
      </c>
      <c r="V868" s="4" t="s">
        <v>596</v>
      </c>
      <c r="W868" s="4" t="s">
        <v>596</v>
      </c>
      <c r="X868" s="4" t="s">
        <v>601</v>
      </c>
      <c r="Y868" s="4" t="s">
        <v>596</v>
      </c>
      <c r="Z868" s="4" t="s">
        <v>596</v>
      </c>
      <c r="AA868" s="4" t="s">
        <v>596</v>
      </c>
      <c r="AB868" s="4" t="s">
        <v>596</v>
      </c>
      <c r="AC868" s="4" t="s">
        <v>596</v>
      </c>
      <c r="AD868" s="4" t="s">
        <v>596</v>
      </c>
      <c r="AE868" s="4" t="s">
        <v>596</v>
      </c>
      <c r="AF868" s="4" t="s">
        <v>596</v>
      </c>
    </row>
    <row r="869" spans="1:32">
      <c r="A869" s="5" t="str">
        <f>VLOOKUP(F869,[1]仓库信息!C:H,6,FALSE)</f>
        <v>武汉</v>
      </c>
      <c r="B869" s="6">
        <v>43756</v>
      </c>
      <c r="C869" s="4" t="s">
        <v>1456</v>
      </c>
      <c r="D869" s="4" t="s">
        <v>1457</v>
      </c>
      <c r="E869" s="4" t="s">
        <v>1458</v>
      </c>
      <c r="F869" s="4" t="s">
        <v>686</v>
      </c>
      <c r="G869" s="4" t="s">
        <v>1459</v>
      </c>
      <c r="H869" s="4" t="s">
        <v>1460</v>
      </c>
      <c r="I869" s="4" t="s">
        <v>687</v>
      </c>
      <c r="J869" s="4" t="s">
        <v>590</v>
      </c>
      <c r="K869" s="4" t="s">
        <v>631</v>
      </c>
      <c r="L869" s="4" t="s">
        <v>631</v>
      </c>
      <c r="M869" s="4" t="s">
        <v>596</v>
      </c>
      <c r="N869" s="4" t="s">
        <v>749</v>
      </c>
      <c r="O869" s="4" t="s">
        <v>749</v>
      </c>
      <c r="P869" s="4" t="s">
        <v>596</v>
      </c>
      <c r="Q869" s="4" t="s">
        <v>596</v>
      </c>
      <c r="R869" s="8">
        <v>2</v>
      </c>
      <c r="S869" s="4" t="s">
        <v>596</v>
      </c>
      <c r="T869" s="4" t="s">
        <v>596</v>
      </c>
      <c r="U869" s="4" t="s">
        <v>596</v>
      </c>
      <c r="V869" s="4" t="s">
        <v>596</v>
      </c>
      <c r="W869" s="4" t="s">
        <v>596</v>
      </c>
      <c r="X869" s="4" t="s">
        <v>738</v>
      </c>
      <c r="Y869" s="4" t="s">
        <v>596</v>
      </c>
      <c r="Z869" s="4" t="s">
        <v>596</v>
      </c>
      <c r="AA869" s="4" t="s">
        <v>596</v>
      </c>
      <c r="AB869" s="4" t="s">
        <v>596</v>
      </c>
      <c r="AC869" s="4" t="s">
        <v>596</v>
      </c>
      <c r="AD869" s="4" t="s">
        <v>596</v>
      </c>
      <c r="AE869" s="4" t="s">
        <v>596</v>
      </c>
      <c r="AF869" s="4" t="s">
        <v>596</v>
      </c>
    </row>
    <row r="870" spans="1:32">
      <c r="A870" s="5" t="str">
        <f>VLOOKUP(F870,[1]仓库信息!C:H,6,FALSE)</f>
        <v>济南</v>
      </c>
      <c r="B870" s="6">
        <v>43756</v>
      </c>
      <c r="C870" s="4" t="s">
        <v>1456</v>
      </c>
      <c r="D870" s="4" t="s">
        <v>1457</v>
      </c>
      <c r="E870" s="4" t="s">
        <v>1458</v>
      </c>
      <c r="F870" s="4" t="s">
        <v>640</v>
      </c>
      <c r="G870" s="4" t="s">
        <v>1459</v>
      </c>
      <c r="H870" s="4" t="s">
        <v>1460</v>
      </c>
      <c r="I870" s="4" t="s">
        <v>641</v>
      </c>
      <c r="J870" s="4" t="s">
        <v>590</v>
      </c>
      <c r="K870" s="4" t="s">
        <v>716</v>
      </c>
      <c r="L870" s="4" t="s">
        <v>716</v>
      </c>
      <c r="M870" s="4" t="s">
        <v>596</v>
      </c>
      <c r="N870" s="4" t="s">
        <v>651</v>
      </c>
      <c r="O870" s="4" t="s">
        <v>651</v>
      </c>
      <c r="P870" s="4" t="s">
        <v>596</v>
      </c>
      <c r="Q870" s="4" t="s">
        <v>596</v>
      </c>
      <c r="R870" s="8">
        <v>2</v>
      </c>
      <c r="S870" s="4" t="s">
        <v>596</v>
      </c>
      <c r="T870" s="4" t="s">
        <v>596</v>
      </c>
      <c r="U870" s="4" t="s">
        <v>596</v>
      </c>
      <c r="V870" s="4" t="s">
        <v>596</v>
      </c>
      <c r="W870" s="4" t="s">
        <v>596</v>
      </c>
      <c r="X870" s="4" t="s">
        <v>596</v>
      </c>
      <c r="Y870" s="4" t="s">
        <v>596</v>
      </c>
      <c r="Z870" s="4" t="s">
        <v>596</v>
      </c>
      <c r="AA870" s="4" t="s">
        <v>596</v>
      </c>
      <c r="AB870" s="4" t="s">
        <v>596</v>
      </c>
      <c r="AC870" s="4" t="s">
        <v>596</v>
      </c>
      <c r="AD870" s="4" t="s">
        <v>596</v>
      </c>
      <c r="AE870" s="4" t="s">
        <v>596</v>
      </c>
      <c r="AF870" s="4" t="s">
        <v>596</v>
      </c>
    </row>
    <row r="871" spans="1:32">
      <c r="A871" s="5" t="str">
        <f>VLOOKUP(F871,[1]仓库信息!C:H,6,FALSE)</f>
        <v>金华</v>
      </c>
      <c r="B871" s="6">
        <v>43756</v>
      </c>
      <c r="C871" s="4" t="s">
        <v>1456</v>
      </c>
      <c r="D871" s="4" t="s">
        <v>1457</v>
      </c>
      <c r="E871" s="4" t="s">
        <v>1458</v>
      </c>
      <c r="F871" s="4" t="s">
        <v>688</v>
      </c>
      <c r="G871" s="4" t="s">
        <v>1459</v>
      </c>
      <c r="H871" s="4" t="s">
        <v>1460</v>
      </c>
      <c r="I871" s="4" t="s">
        <v>689</v>
      </c>
      <c r="J871" s="4" t="s">
        <v>590</v>
      </c>
      <c r="K871" s="4" t="s">
        <v>621</v>
      </c>
      <c r="L871" s="4" t="s">
        <v>621</v>
      </c>
      <c r="M871" s="4" t="s">
        <v>596</v>
      </c>
      <c r="N871" s="4" t="s">
        <v>679</v>
      </c>
      <c r="O871" s="4" t="s">
        <v>658</v>
      </c>
      <c r="P871" s="4" t="s">
        <v>638</v>
      </c>
      <c r="Q871" s="4" t="s">
        <v>596</v>
      </c>
      <c r="R871" s="8">
        <v>2</v>
      </c>
      <c r="S871" s="4" t="s">
        <v>596</v>
      </c>
      <c r="T871" s="4" t="s">
        <v>596</v>
      </c>
      <c r="U871" s="4" t="s">
        <v>638</v>
      </c>
      <c r="V871" s="4" t="s">
        <v>596</v>
      </c>
      <c r="W871" s="4" t="s">
        <v>738</v>
      </c>
      <c r="X871" s="4" t="s">
        <v>596</v>
      </c>
      <c r="Y871" s="4" t="s">
        <v>596</v>
      </c>
      <c r="Z871" s="4" t="s">
        <v>596</v>
      </c>
      <c r="AA871" s="4" t="s">
        <v>596</v>
      </c>
      <c r="AB871" s="4" t="s">
        <v>596</v>
      </c>
      <c r="AC871" s="4" t="s">
        <v>596</v>
      </c>
      <c r="AD871" s="4" t="s">
        <v>596</v>
      </c>
      <c r="AE871" s="4" t="s">
        <v>596</v>
      </c>
      <c r="AF871" s="4" t="s">
        <v>596</v>
      </c>
    </row>
    <row r="872" spans="1:32">
      <c r="A872" s="5" t="str">
        <f>VLOOKUP(F872,[1]仓库信息!C:H,6,FALSE)</f>
        <v>无锡</v>
      </c>
      <c r="B872" s="6">
        <v>43756</v>
      </c>
      <c r="C872" s="4" t="s">
        <v>1456</v>
      </c>
      <c r="D872" s="4" t="s">
        <v>1457</v>
      </c>
      <c r="E872" s="4" t="s">
        <v>1458</v>
      </c>
      <c r="F872" s="4" t="s">
        <v>692</v>
      </c>
      <c r="G872" s="4" t="s">
        <v>1459</v>
      </c>
      <c r="H872" s="4" t="s">
        <v>1460</v>
      </c>
      <c r="I872" s="4" t="s">
        <v>693</v>
      </c>
      <c r="J872" s="4" t="s">
        <v>590</v>
      </c>
      <c r="K872" s="4" t="s">
        <v>690</v>
      </c>
      <c r="L872" s="4" t="s">
        <v>647</v>
      </c>
      <c r="M872" s="4" t="s">
        <v>658</v>
      </c>
      <c r="N872" s="4" t="s">
        <v>708</v>
      </c>
      <c r="O872" s="4" t="s">
        <v>685</v>
      </c>
      <c r="P872" s="4" t="s">
        <v>658</v>
      </c>
      <c r="Q872" s="4" t="s">
        <v>596</v>
      </c>
      <c r="R872" s="8">
        <v>2</v>
      </c>
      <c r="S872" s="4" t="s">
        <v>596</v>
      </c>
      <c r="T872" s="4" t="s">
        <v>596</v>
      </c>
      <c r="U872" s="4" t="s">
        <v>596</v>
      </c>
      <c r="V872" s="4" t="s">
        <v>596</v>
      </c>
      <c r="W872" s="4" t="s">
        <v>658</v>
      </c>
      <c r="X872" s="4" t="s">
        <v>593</v>
      </c>
      <c r="Y872" s="4" t="s">
        <v>596</v>
      </c>
      <c r="Z872" s="4" t="s">
        <v>596</v>
      </c>
      <c r="AA872" s="4" t="s">
        <v>596</v>
      </c>
      <c r="AB872" s="4" t="s">
        <v>596</v>
      </c>
      <c r="AC872" s="4" t="s">
        <v>596</v>
      </c>
      <c r="AD872" s="4" t="s">
        <v>596</v>
      </c>
      <c r="AE872" s="4" t="s">
        <v>596</v>
      </c>
      <c r="AF872" s="4" t="s">
        <v>596</v>
      </c>
    </row>
    <row r="873" spans="1:32">
      <c r="A873" s="5" t="str">
        <f>VLOOKUP(F873,[1]仓库信息!C:H,6,FALSE)</f>
        <v>广州</v>
      </c>
      <c r="B873" s="6">
        <v>43756</v>
      </c>
      <c r="C873" s="4" t="s">
        <v>1461</v>
      </c>
      <c r="D873" s="4" t="s">
        <v>1462</v>
      </c>
      <c r="E873" s="4" t="s">
        <v>1463</v>
      </c>
      <c r="F873" s="4" t="s">
        <v>597</v>
      </c>
      <c r="G873" s="4" t="s">
        <v>1464</v>
      </c>
      <c r="H873" s="4" t="s">
        <v>1465</v>
      </c>
      <c r="I873" s="4" t="s">
        <v>598</v>
      </c>
      <c r="J873" s="4" t="s">
        <v>590</v>
      </c>
      <c r="K873" s="4" t="s">
        <v>792</v>
      </c>
      <c r="L873" s="4" t="s">
        <v>742</v>
      </c>
      <c r="M873" s="4" t="s">
        <v>604</v>
      </c>
      <c r="N873" s="4" t="s">
        <v>742</v>
      </c>
      <c r="O873" s="4" t="s">
        <v>756</v>
      </c>
      <c r="P873" s="4" t="s">
        <v>604</v>
      </c>
      <c r="Q873" s="4" t="s">
        <v>596</v>
      </c>
      <c r="R873" s="8">
        <v>2</v>
      </c>
      <c r="S873" s="4" t="s">
        <v>596</v>
      </c>
      <c r="T873" s="4" t="s">
        <v>596</v>
      </c>
      <c r="U873" s="4" t="s">
        <v>596</v>
      </c>
      <c r="V873" s="4" t="s">
        <v>596</v>
      </c>
      <c r="W873" s="4" t="s">
        <v>596</v>
      </c>
      <c r="X873" s="4" t="s">
        <v>596</v>
      </c>
      <c r="Y873" s="4" t="s">
        <v>596</v>
      </c>
      <c r="Z873" s="4" t="s">
        <v>596</v>
      </c>
      <c r="AA873" s="4" t="s">
        <v>596</v>
      </c>
      <c r="AB873" s="4" t="s">
        <v>596</v>
      </c>
      <c r="AC873" s="4" t="s">
        <v>596</v>
      </c>
      <c r="AD873" s="4" t="s">
        <v>596</v>
      </c>
      <c r="AE873" s="4" t="s">
        <v>596</v>
      </c>
      <c r="AF873" s="4" t="s">
        <v>596</v>
      </c>
    </row>
    <row r="874" spans="1:32">
      <c r="A874" s="5" t="str">
        <f>VLOOKUP(F874,[1]仓库信息!C:H,6,FALSE)</f>
        <v>重庆</v>
      </c>
      <c r="B874" s="6">
        <v>43756</v>
      </c>
      <c r="C874" s="4" t="s">
        <v>1461</v>
      </c>
      <c r="D874" s="4" t="s">
        <v>1462</v>
      </c>
      <c r="E874" s="4" t="s">
        <v>1463</v>
      </c>
      <c r="F874" s="4" t="s">
        <v>765</v>
      </c>
      <c r="G874" s="4" t="s">
        <v>1464</v>
      </c>
      <c r="H874" s="4" t="s">
        <v>1465</v>
      </c>
      <c r="I874" s="4" t="s">
        <v>768</v>
      </c>
      <c r="J874" s="4" t="s">
        <v>590</v>
      </c>
      <c r="K874" s="4" t="s">
        <v>708</v>
      </c>
      <c r="L874" s="4" t="s">
        <v>706</v>
      </c>
      <c r="M874" s="4" t="s">
        <v>638</v>
      </c>
      <c r="N874" s="4" t="s">
        <v>706</v>
      </c>
      <c r="O874" s="4" t="s">
        <v>668</v>
      </c>
      <c r="P874" s="4" t="s">
        <v>638</v>
      </c>
      <c r="Q874" s="4" t="s">
        <v>596</v>
      </c>
      <c r="R874" s="8">
        <v>1</v>
      </c>
      <c r="S874" s="4" t="s">
        <v>596</v>
      </c>
      <c r="T874" s="4" t="s">
        <v>596</v>
      </c>
      <c r="U874" s="4" t="s">
        <v>596</v>
      </c>
      <c r="V874" s="4" t="s">
        <v>596</v>
      </c>
      <c r="W874" s="4" t="s">
        <v>596</v>
      </c>
      <c r="X874" s="4" t="s">
        <v>596</v>
      </c>
      <c r="Y874" s="4" t="s">
        <v>596</v>
      </c>
      <c r="Z874" s="4" t="s">
        <v>596</v>
      </c>
      <c r="AA874" s="4" t="s">
        <v>596</v>
      </c>
      <c r="AB874" s="4" t="s">
        <v>596</v>
      </c>
      <c r="AC874" s="4" t="s">
        <v>596</v>
      </c>
      <c r="AD874" s="4" t="s">
        <v>596</v>
      </c>
      <c r="AE874" s="4" t="s">
        <v>596</v>
      </c>
      <c r="AF874" s="4" t="s">
        <v>596</v>
      </c>
    </row>
    <row r="875" spans="1:32">
      <c r="A875" s="5" t="str">
        <f>VLOOKUP(F875,[1]仓库信息!C:H,6,FALSE)</f>
        <v>成都2</v>
      </c>
      <c r="B875" s="6">
        <v>43756</v>
      </c>
      <c r="C875" s="4" t="s">
        <v>1461</v>
      </c>
      <c r="D875" s="4" t="s">
        <v>1462</v>
      </c>
      <c r="E875" s="4" t="s">
        <v>1463</v>
      </c>
      <c r="F875" s="4" t="s">
        <v>610</v>
      </c>
      <c r="G875" s="4" t="s">
        <v>1464</v>
      </c>
      <c r="H875" s="4" t="s">
        <v>1465</v>
      </c>
      <c r="I875" s="4" t="s">
        <v>611</v>
      </c>
      <c r="J875" s="4" t="s">
        <v>590</v>
      </c>
      <c r="K875" s="4" t="s">
        <v>840</v>
      </c>
      <c r="L875" s="4" t="s">
        <v>731</v>
      </c>
      <c r="M875" s="4" t="s">
        <v>638</v>
      </c>
      <c r="N875" s="4" t="s">
        <v>811</v>
      </c>
      <c r="O875" s="4" t="s">
        <v>811</v>
      </c>
      <c r="P875" s="4" t="s">
        <v>596</v>
      </c>
      <c r="Q875" s="4" t="s">
        <v>596</v>
      </c>
      <c r="R875" s="8">
        <v>1</v>
      </c>
      <c r="S875" s="4" t="s">
        <v>596</v>
      </c>
      <c r="T875" s="4" t="s">
        <v>596</v>
      </c>
      <c r="U875" s="4" t="s">
        <v>596</v>
      </c>
      <c r="V875" s="4" t="s">
        <v>596</v>
      </c>
      <c r="W875" s="4" t="s">
        <v>596</v>
      </c>
      <c r="X875" s="4" t="s">
        <v>596</v>
      </c>
      <c r="Y875" s="4" t="s">
        <v>596</v>
      </c>
      <c r="Z875" s="4" t="s">
        <v>596</v>
      </c>
      <c r="AA875" s="4" t="s">
        <v>638</v>
      </c>
      <c r="AB875" s="4" t="s">
        <v>596</v>
      </c>
      <c r="AC875" s="4" t="s">
        <v>596</v>
      </c>
      <c r="AD875" s="4" t="s">
        <v>596</v>
      </c>
      <c r="AE875" s="4" t="s">
        <v>596</v>
      </c>
      <c r="AF875" s="4" t="s">
        <v>596</v>
      </c>
    </row>
    <row r="876" spans="1:32">
      <c r="A876" s="5" t="str">
        <f>VLOOKUP(F876,[1]仓库信息!C:H,6,FALSE)</f>
        <v>杭州</v>
      </c>
      <c r="B876" s="6">
        <v>43756</v>
      </c>
      <c r="C876" s="4" t="s">
        <v>1461</v>
      </c>
      <c r="D876" s="4" t="s">
        <v>1462</v>
      </c>
      <c r="E876" s="4" t="s">
        <v>1463</v>
      </c>
      <c r="F876" s="4" t="s">
        <v>614</v>
      </c>
      <c r="G876" s="4" t="s">
        <v>1464</v>
      </c>
      <c r="H876" s="4" t="s">
        <v>1465</v>
      </c>
      <c r="I876" s="4" t="s">
        <v>615</v>
      </c>
      <c r="J876" s="4" t="s">
        <v>590</v>
      </c>
      <c r="K876" s="4" t="s">
        <v>729</v>
      </c>
      <c r="L876" s="4" t="s">
        <v>729</v>
      </c>
      <c r="M876" s="4" t="s">
        <v>596</v>
      </c>
      <c r="N876" s="4" t="s">
        <v>723</v>
      </c>
      <c r="O876" s="4" t="s">
        <v>723</v>
      </c>
      <c r="P876" s="4" t="s">
        <v>596</v>
      </c>
      <c r="Q876" s="4" t="s">
        <v>596</v>
      </c>
      <c r="R876" s="8">
        <v>2</v>
      </c>
      <c r="S876" s="4" t="s">
        <v>596</v>
      </c>
      <c r="T876" s="4" t="s">
        <v>596</v>
      </c>
      <c r="U876" s="4" t="s">
        <v>596</v>
      </c>
      <c r="V876" s="4" t="s">
        <v>596</v>
      </c>
      <c r="W876" s="4" t="s">
        <v>738</v>
      </c>
      <c r="X876" s="4" t="s">
        <v>596</v>
      </c>
      <c r="Y876" s="4" t="s">
        <v>596</v>
      </c>
      <c r="Z876" s="4" t="s">
        <v>596</v>
      </c>
      <c r="AA876" s="4" t="s">
        <v>596</v>
      </c>
      <c r="AB876" s="4" t="s">
        <v>596</v>
      </c>
      <c r="AC876" s="4" t="s">
        <v>596</v>
      </c>
      <c r="AD876" s="4" t="s">
        <v>596</v>
      </c>
      <c r="AE876" s="4" t="s">
        <v>596</v>
      </c>
      <c r="AF876" s="4" t="s">
        <v>596</v>
      </c>
    </row>
    <row r="877" spans="1:32">
      <c r="A877" s="5" t="str">
        <f>VLOOKUP(F877,[1]仓库信息!C:H,6,FALSE)</f>
        <v>江门</v>
      </c>
      <c r="B877" s="6">
        <v>43756</v>
      </c>
      <c r="C877" s="4" t="s">
        <v>1461</v>
      </c>
      <c r="D877" s="4" t="s">
        <v>1462</v>
      </c>
      <c r="E877" s="4" t="s">
        <v>1463</v>
      </c>
      <c r="F877" s="4" t="s">
        <v>624</v>
      </c>
      <c r="G877" s="4" t="s">
        <v>1464</v>
      </c>
      <c r="H877" s="4" t="s">
        <v>1465</v>
      </c>
      <c r="I877" s="4" t="s">
        <v>625</v>
      </c>
      <c r="J877" s="4" t="s">
        <v>590</v>
      </c>
      <c r="K877" s="4" t="s">
        <v>742</v>
      </c>
      <c r="L877" s="4" t="s">
        <v>755</v>
      </c>
      <c r="M877" s="4" t="s">
        <v>638</v>
      </c>
      <c r="N877" s="4" t="s">
        <v>755</v>
      </c>
      <c r="O877" s="4" t="s">
        <v>756</v>
      </c>
      <c r="P877" s="4" t="s">
        <v>638</v>
      </c>
      <c r="Q877" s="4" t="s">
        <v>596</v>
      </c>
      <c r="R877" s="8">
        <v>1</v>
      </c>
      <c r="S877" s="4" t="s">
        <v>596</v>
      </c>
      <c r="T877" s="4" t="s">
        <v>596</v>
      </c>
      <c r="U877" s="4" t="s">
        <v>596</v>
      </c>
      <c r="V877" s="4" t="s">
        <v>596</v>
      </c>
      <c r="W877" s="4" t="s">
        <v>596</v>
      </c>
      <c r="X877" s="4" t="s">
        <v>596</v>
      </c>
      <c r="Y877" s="4" t="s">
        <v>596</v>
      </c>
      <c r="Z877" s="4" t="s">
        <v>596</v>
      </c>
      <c r="AA877" s="4" t="s">
        <v>596</v>
      </c>
      <c r="AB877" s="4" t="s">
        <v>596</v>
      </c>
      <c r="AC877" s="4" t="s">
        <v>596</v>
      </c>
      <c r="AD877" s="4" t="s">
        <v>596</v>
      </c>
      <c r="AE877" s="4" t="s">
        <v>596</v>
      </c>
      <c r="AF877" s="4" t="s">
        <v>596</v>
      </c>
    </row>
    <row r="878" spans="1:32">
      <c r="A878" s="5" t="str">
        <f>VLOOKUP(F878,[1]仓库信息!C:H,6,FALSE)</f>
        <v>沈阳</v>
      </c>
      <c r="B878" s="6">
        <v>43756</v>
      </c>
      <c r="C878" s="4" t="s">
        <v>1461</v>
      </c>
      <c r="D878" s="4" t="s">
        <v>1462</v>
      </c>
      <c r="E878" s="4" t="s">
        <v>1463</v>
      </c>
      <c r="F878" s="4" t="s">
        <v>635</v>
      </c>
      <c r="G878" s="4" t="s">
        <v>1464</v>
      </c>
      <c r="H878" s="4" t="s">
        <v>1465</v>
      </c>
      <c r="I878" s="4" t="s">
        <v>636</v>
      </c>
      <c r="J878" s="4" t="s">
        <v>590</v>
      </c>
      <c r="K878" s="4" t="s">
        <v>756</v>
      </c>
      <c r="L878" s="4" t="s">
        <v>756</v>
      </c>
      <c r="M878" s="4" t="s">
        <v>596</v>
      </c>
      <c r="N878" s="4" t="s">
        <v>626</v>
      </c>
      <c r="O878" s="4" t="s">
        <v>626</v>
      </c>
      <c r="P878" s="4" t="s">
        <v>596</v>
      </c>
      <c r="Q878" s="4" t="s">
        <v>596</v>
      </c>
      <c r="R878" s="8">
        <v>1</v>
      </c>
      <c r="S878" s="4" t="s">
        <v>596</v>
      </c>
      <c r="T878" s="4" t="s">
        <v>596</v>
      </c>
      <c r="U878" s="4" t="s">
        <v>596</v>
      </c>
      <c r="V878" s="4" t="s">
        <v>596</v>
      </c>
      <c r="W878" s="4" t="s">
        <v>596</v>
      </c>
      <c r="X878" s="4" t="s">
        <v>596</v>
      </c>
      <c r="Y878" s="4" t="s">
        <v>596</v>
      </c>
      <c r="Z878" s="4" t="s">
        <v>596</v>
      </c>
      <c r="AA878" s="4" t="s">
        <v>596</v>
      </c>
      <c r="AB878" s="4" t="s">
        <v>596</v>
      </c>
      <c r="AC878" s="4" t="s">
        <v>596</v>
      </c>
      <c r="AD878" s="4" t="s">
        <v>596</v>
      </c>
      <c r="AE878" s="4" t="s">
        <v>596</v>
      </c>
      <c r="AF878" s="4" t="s">
        <v>596</v>
      </c>
    </row>
    <row r="879" spans="1:32">
      <c r="A879" s="5" t="str">
        <f>VLOOKUP(F879,[1]仓库信息!C:H,6,FALSE)</f>
        <v>嘉兴</v>
      </c>
      <c r="B879" s="6">
        <v>43756</v>
      </c>
      <c r="C879" s="4" t="s">
        <v>1461</v>
      </c>
      <c r="D879" s="4" t="s">
        <v>1462</v>
      </c>
      <c r="E879" s="4" t="s">
        <v>1463</v>
      </c>
      <c r="F879" s="4" t="s">
        <v>739</v>
      </c>
      <c r="G879" s="4" t="s">
        <v>1464</v>
      </c>
      <c r="H879" s="4" t="s">
        <v>1465</v>
      </c>
      <c r="I879" s="4" t="s">
        <v>740</v>
      </c>
      <c r="J879" s="4" t="s">
        <v>590</v>
      </c>
      <c r="K879" s="4" t="s">
        <v>600</v>
      </c>
      <c r="L879" s="4" t="s">
        <v>603</v>
      </c>
      <c r="M879" s="4" t="s">
        <v>638</v>
      </c>
      <c r="N879" s="4" t="s">
        <v>603</v>
      </c>
      <c r="O879" s="4" t="s">
        <v>675</v>
      </c>
      <c r="P879" s="4" t="s">
        <v>638</v>
      </c>
      <c r="Q879" s="4" t="s">
        <v>596</v>
      </c>
      <c r="R879" s="8">
        <v>1</v>
      </c>
      <c r="S879" s="4" t="s">
        <v>596</v>
      </c>
      <c r="T879" s="4" t="s">
        <v>596</v>
      </c>
      <c r="U879" s="4" t="s">
        <v>596</v>
      </c>
      <c r="V879" s="4" t="s">
        <v>596</v>
      </c>
      <c r="W879" s="4" t="s">
        <v>637</v>
      </c>
      <c r="X879" s="4" t="s">
        <v>596</v>
      </c>
      <c r="Y879" s="4" t="s">
        <v>596</v>
      </c>
      <c r="Z879" s="4" t="s">
        <v>596</v>
      </c>
      <c r="AA879" s="4" t="s">
        <v>596</v>
      </c>
      <c r="AB879" s="4" t="s">
        <v>596</v>
      </c>
      <c r="AC879" s="4" t="s">
        <v>596</v>
      </c>
      <c r="AD879" s="4" t="s">
        <v>596</v>
      </c>
      <c r="AE879" s="4" t="s">
        <v>596</v>
      </c>
      <c r="AF879" s="4" t="s">
        <v>596</v>
      </c>
    </row>
    <row r="880" spans="1:32">
      <c r="A880" s="5" t="str">
        <f>VLOOKUP(F880,[1]仓库信息!C:H,6,FALSE)</f>
        <v>武汉</v>
      </c>
      <c r="B880" s="6">
        <v>43756</v>
      </c>
      <c r="C880" s="4" t="s">
        <v>1461</v>
      </c>
      <c r="D880" s="4" t="s">
        <v>1462</v>
      </c>
      <c r="E880" s="4" t="s">
        <v>1463</v>
      </c>
      <c r="F880" s="4" t="s">
        <v>686</v>
      </c>
      <c r="G880" s="4" t="s">
        <v>1464</v>
      </c>
      <c r="H880" s="4" t="s">
        <v>1465</v>
      </c>
      <c r="I880" s="4" t="s">
        <v>687</v>
      </c>
      <c r="J880" s="4" t="s">
        <v>590</v>
      </c>
      <c r="K880" s="4" t="s">
        <v>734</v>
      </c>
      <c r="L880" s="4" t="s">
        <v>734</v>
      </c>
      <c r="M880" s="4" t="s">
        <v>596</v>
      </c>
      <c r="N880" s="4" t="s">
        <v>730</v>
      </c>
      <c r="O880" s="4" t="s">
        <v>730</v>
      </c>
      <c r="P880" s="4" t="s">
        <v>596</v>
      </c>
      <c r="Q880" s="4" t="s">
        <v>596</v>
      </c>
      <c r="R880" s="8">
        <v>1</v>
      </c>
      <c r="S880" s="4" t="s">
        <v>596</v>
      </c>
      <c r="T880" s="4" t="s">
        <v>596</v>
      </c>
      <c r="U880" s="4" t="s">
        <v>596</v>
      </c>
      <c r="V880" s="4" t="s">
        <v>596</v>
      </c>
      <c r="W880" s="4" t="s">
        <v>639</v>
      </c>
      <c r="X880" s="4" t="s">
        <v>596</v>
      </c>
      <c r="Y880" s="4" t="s">
        <v>596</v>
      </c>
      <c r="Z880" s="4" t="s">
        <v>596</v>
      </c>
      <c r="AA880" s="4" t="s">
        <v>596</v>
      </c>
      <c r="AB880" s="4" t="s">
        <v>596</v>
      </c>
      <c r="AC880" s="4" t="s">
        <v>596</v>
      </c>
      <c r="AD880" s="4" t="s">
        <v>596</v>
      </c>
      <c r="AE880" s="4" t="s">
        <v>596</v>
      </c>
      <c r="AF880" s="4" t="s">
        <v>596</v>
      </c>
    </row>
    <row r="881" spans="1:32">
      <c r="A881" s="5" t="str">
        <f>VLOOKUP(F881,[1]仓库信息!C:H,6,FALSE)</f>
        <v>济南</v>
      </c>
      <c r="B881" s="6">
        <v>43756</v>
      </c>
      <c r="C881" s="4" t="s">
        <v>1461</v>
      </c>
      <c r="D881" s="4" t="s">
        <v>1462</v>
      </c>
      <c r="E881" s="4" t="s">
        <v>1463</v>
      </c>
      <c r="F881" s="4" t="s">
        <v>640</v>
      </c>
      <c r="G881" s="4" t="s">
        <v>1464</v>
      </c>
      <c r="H881" s="4" t="s">
        <v>1465</v>
      </c>
      <c r="I881" s="4" t="s">
        <v>641</v>
      </c>
      <c r="J881" s="4" t="s">
        <v>590</v>
      </c>
      <c r="K881" s="4" t="s">
        <v>685</v>
      </c>
      <c r="L881" s="4" t="s">
        <v>685</v>
      </c>
      <c r="M881" s="4" t="s">
        <v>596</v>
      </c>
      <c r="N881" s="4" t="s">
        <v>738</v>
      </c>
      <c r="O881" s="4" t="s">
        <v>738</v>
      </c>
      <c r="P881" s="4" t="s">
        <v>596</v>
      </c>
      <c r="Q881" s="4" t="s">
        <v>596</v>
      </c>
      <c r="R881" s="8">
        <v>1</v>
      </c>
      <c r="S881" s="4" t="s">
        <v>596</v>
      </c>
      <c r="T881" s="4" t="s">
        <v>596</v>
      </c>
      <c r="U881" s="4" t="s">
        <v>596</v>
      </c>
      <c r="V881" s="4" t="s">
        <v>596</v>
      </c>
      <c r="W881" s="4" t="s">
        <v>596</v>
      </c>
      <c r="X881" s="4" t="s">
        <v>596</v>
      </c>
      <c r="Y881" s="4" t="s">
        <v>596</v>
      </c>
      <c r="Z881" s="4" t="s">
        <v>596</v>
      </c>
      <c r="AA881" s="4" t="s">
        <v>596</v>
      </c>
      <c r="AB881" s="4" t="s">
        <v>596</v>
      </c>
      <c r="AC881" s="4" t="s">
        <v>596</v>
      </c>
      <c r="AD881" s="4" t="s">
        <v>596</v>
      </c>
      <c r="AE881" s="4" t="s">
        <v>596</v>
      </c>
      <c r="AF881" s="4" t="s">
        <v>596</v>
      </c>
    </row>
    <row r="882" spans="1:32">
      <c r="A882" s="5" t="str">
        <f>VLOOKUP(F882,[1]仓库信息!C:H,6,FALSE)</f>
        <v>无锡</v>
      </c>
      <c r="B882" s="6">
        <v>43756</v>
      </c>
      <c r="C882" s="4" t="s">
        <v>1461</v>
      </c>
      <c r="D882" s="4" t="s">
        <v>1462</v>
      </c>
      <c r="E882" s="4" t="s">
        <v>1463</v>
      </c>
      <c r="F882" s="4" t="s">
        <v>692</v>
      </c>
      <c r="G882" s="4" t="s">
        <v>1464</v>
      </c>
      <c r="H882" s="4" t="s">
        <v>1465</v>
      </c>
      <c r="I882" s="4" t="s">
        <v>693</v>
      </c>
      <c r="J882" s="4" t="s">
        <v>590</v>
      </c>
      <c r="K882" s="4" t="s">
        <v>742</v>
      </c>
      <c r="L882" s="4" t="s">
        <v>626</v>
      </c>
      <c r="M882" s="4" t="s">
        <v>682</v>
      </c>
      <c r="N882" s="4" t="s">
        <v>810</v>
      </c>
      <c r="O882" s="4" t="s">
        <v>811</v>
      </c>
      <c r="P882" s="4" t="s">
        <v>682</v>
      </c>
      <c r="Q882" s="4" t="s">
        <v>596</v>
      </c>
      <c r="R882" s="8">
        <v>1</v>
      </c>
      <c r="S882" s="4" t="s">
        <v>596</v>
      </c>
      <c r="T882" s="4" t="s">
        <v>596</v>
      </c>
      <c r="U882" s="4" t="s">
        <v>596</v>
      </c>
      <c r="V882" s="4" t="s">
        <v>596</v>
      </c>
      <c r="W882" s="4" t="s">
        <v>596</v>
      </c>
      <c r="X882" s="4" t="s">
        <v>639</v>
      </c>
      <c r="Y882" s="4" t="s">
        <v>596</v>
      </c>
      <c r="Z882" s="4" t="s">
        <v>596</v>
      </c>
      <c r="AA882" s="4" t="s">
        <v>596</v>
      </c>
      <c r="AB882" s="4" t="s">
        <v>596</v>
      </c>
      <c r="AC882" s="4" t="s">
        <v>596</v>
      </c>
      <c r="AD882" s="4" t="s">
        <v>596</v>
      </c>
      <c r="AE882" s="4" t="s">
        <v>596</v>
      </c>
      <c r="AF882" s="4" t="s">
        <v>596</v>
      </c>
    </row>
    <row r="883" spans="1:32">
      <c r="A883" s="5" t="str">
        <f>VLOOKUP(F883,[1]仓库信息!C:H,6,FALSE)</f>
        <v>西安</v>
      </c>
      <c r="B883" s="6">
        <v>43756</v>
      </c>
      <c r="C883" s="4" t="s">
        <v>1461</v>
      </c>
      <c r="D883" s="4" t="s">
        <v>1462</v>
      </c>
      <c r="E883" s="4" t="s">
        <v>1463</v>
      </c>
      <c r="F883" s="4" t="s">
        <v>694</v>
      </c>
      <c r="G883" s="4" t="s">
        <v>1464</v>
      </c>
      <c r="H883" s="4" t="s">
        <v>1465</v>
      </c>
      <c r="I883" s="4" t="s">
        <v>695</v>
      </c>
      <c r="J883" s="4" t="s">
        <v>590</v>
      </c>
      <c r="K883" s="4" t="s">
        <v>646</v>
      </c>
      <c r="L883" s="4" t="s">
        <v>646</v>
      </c>
      <c r="M883" s="4" t="s">
        <v>596</v>
      </c>
      <c r="N883" s="4" t="s">
        <v>647</v>
      </c>
      <c r="O883" s="4" t="s">
        <v>647</v>
      </c>
      <c r="P883" s="4" t="s">
        <v>596</v>
      </c>
      <c r="Q883" s="4" t="s">
        <v>596</v>
      </c>
      <c r="R883" s="8">
        <v>1</v>
      </c>
      <c r="S883" s="4" t="s">
        <v>596</v>
      </c>
      <c r="T883" s="4" t="s">
        <v>596</v>
      </c>
      <c r="U883" s="4" t="s">
        <v>596</v>
      </c>
      <c r="V883" s="4" t="s">
        <v>596</v>
      </c>
      <c r="W883" s="4" t="s">
        <v>647</v>
      </c>
      <c r="X883" s="4" t="s">
        <v>596</v>
      </c>
      <c r="Y883" s="4" t="s">
        <v>596</v>
      </c>
      <c r="Z883" s="4" t="s">
        <v>596</v>
      </c>
      <c r="AA883" s="4" t="s">
        <v>596</v>
      </c>
      <c r="AB883" s="4" t="s">
        <v>596</v>
      </c>
      <c r="AC883" s="4" t="s">
        <v>596</v>
      </c>
      <c r="AD883" s="4" t="s">
        <v>596</v>
      </c>
      <c r="AE883" s="4" t="s">
        <v>596</v>
      </c>
      <c r="AF883" s="4" t="s">
        <v>596</v>
      </c>
    </row>
    <row r="884" spans="1:32">
      <c r="A884" s="5" t="str">
        <f>VLOOKUP(F884,[1]仓库信息!C:H,6,FALSE)</f>
        <v>广州</v>
      </c>
      <c r="B884" s="6">
        <v>43756</v>
      </c>
      <c r="C884" s="4" t="s">
        <v>1466</v>
      </c>
      <c r="D884" s="4" t="s">
        <v>1467</v>
      </c>
      <c r="E884" s="4" t="s">
        <v>1468</v>
      </c>
      <c r="F884" s="4" t="s">
        <v>597</v>
      </c>
      <c r="G884" s="4" t="s">
        <v>1469</v>
      </c>
      <c r="H884" s="4" t="s">
        <v>1470</v>
      </c>
      <c r="I884" s="4" t="s">
        <v>598</v>
      </c>
      <c r="J884" s="4" t="s">
        <v>590</v>
      </c>
      <c r="K884" s="4" t="s">
        <v>1225</v>
      </c>
      <c r="L884" s="4" t="s">
        <v>1149</v>
      </c>
      <c r="M884" s="4" t="s">
        <v>638</v>
      </c>
      <c r="N884" s="4" t="s">
        <v>1149</v>
      </c>
      <c r="O884" s="4" t="s">
        <v>591</v>
      </c>
      <c r="P884" s="4" t="s">
        <v>638</v>
      </c>
      <c r="Q884" s="4" t="s">
        <v>596</v>
      </c>
      <c r="R884" s="8">
        <v>1</v>
      </c>
      <c r="S884" s="4" t="s">
        <v>596</v>
      </c>
      <c r="T884" s="4" t="s">
        <v>596</v>
      </c>
      <c r="U884" s="4" t="s">
        <v>596</v>
      </c>
      <c r="V884" s="4" t="s">
        <v>596</v>
      </c>
      <c r="W884" s="4" t="s">
        <v>596</v>
      </c>
      <c r="X884" s="4" t="s">
        <v>596</v>
      </c>
      <c r="Y884" s="4" t="s">
        <v>596</v>
      </c>
      <c r="Z884" s="4" t="s">
        <v>596</v>
      </c>
      <c r="AA884" s="4" t="s">
        <v>596</v>
      </c>
      <c r="AB884" s="4" t="s">
        <v>596</v>
      </c>
      <c r="AC884" s="4" t="s">
        <v>596</v>
      </c>
      <c r="AD884" s="4" t="s">
        <v>596</v>
      </c>
      <c r="AE884" s="4" t="s">
        <v>596</v>
      </c>
      <c r="AF884" s="4" t="s">
        <v>596</v>
      </c>
    </row>
    <row r="885" spans="1:32">
      <c r="A885" s="5" t="str">
        <f>VLOOKUP(F885,[1]仓库信息!C:H,6,FALSE)</f>
        <v>成都2</v>
      </c>
      <c r="B885" s="6">
        <v>43756</v>
      </c>
      <c r="C885" s="4" t="s">
        <v>1466</v>
      </c>
      <c r="D885" s="4" t="s">
        <v>1467</v>
      </c>
      <c r="E885" s="4" t="s">
        <v>1468</v>
      </c>
      <c r="F885" s="4" t="s">
        <v>610</v>
      </c>
      <c r="G885" s="4" t="s">
        <v>1469</v>
      </c>
      <c r="H885" s="4" t="s">
        <v>1470</v>
      </c>
      <c r="I885" s="4" t="s">
        <v>611</v>
      </c>
      <c r="J885" s="4" t="s">
        <v>590</v>
      </c>
      <c r="K885" s="4" t="s">
        <v>734</v>
      </c>
      <c r="L885" s="4" t="s">
        <v>730</v>
      </c>
      <c r="M885" s="4" t="s">
        <v>638</v>
      </c>
      <c r="N885" s="4" t="s">
        <v>722</v>
      </c>
      <c r="O885" s="4" t="s">
        <v>722</v>
      </c>
      <c r="P885" s="4" t="s">
        <v>596</v>
      </c>
      <c r="Q885" s="4" t="s">
        <v>596</v>
      </c>
      <c r="R885" s="8">
        <v>2</v>
      </c>
      <c r="S885" s="4" t="s">
        <v>596</v>
      </c>
      <c r="T885" s="4" t="s">
        <v>596</v>
      </c>
      <c r="U885" s="4" t="s">
        <v>596</v>
      </c>
      <c r="V885" s="4" t="s">
        <v>596</v>
      </c>
      <c r="W885" s="4" t="s">
        <v>596</v>
      </c>
      <c r="X885" s="4" t="s">
        <v>596</v>
      </c>
      <c r="Y885" s="4" t="s">
        <v>596</v>
      </c>
      <c r="Z885" s="4" t="s">
        <v>596</v>
      </c>
      <c r="AA885" s="4" t="s">
        <v>638</v>
      </c>
      <c r="AB885" s="4" t="s">
        <v>596</v>
      </c>
      <c r="AC885" s="4" t="s">
        <v>596</v>
      </c>
      <c r="AD885" s="4" t="s">
        <v>596</v>
      </c>
      <c r="AE885" s="4" t="s">
        <v>596</v>
      </c>
      <c r="AF885" s="4" t="s">
        <v>596</v>
      </c>
    </row>
    <row r="886" spans="1:32">
      <c r="A886" s="5" t="str">
        <f>VLOOKUP(F886,[1]仓库信息!C:H,6,FALSE)</f>
        <v>惠州</v>
      </c>
      <c r="B886" s="6">
        <v>43756</v>
      </c>
      <c r="C886" s="4" t="s">
        <v>1466</v>
      </c>
      <c r="D886" s="4" t="s">
        <v>1467</v>
      </c>
      <c r="E886" s="4" t="s">
        <v>1468</v>
      </c>
      <c r="F886" s="4" t="s">
        <v>618</v>
      </c>
      <c r="G886" s="4" t="s">
        <v>1469</v>
      </c>
      <c r="H886" s="4" t="s">
        <v>1470</v>
      </c>
      <c r="I886" s="4" t="s">
        <v>619</v>
      </c>
      <c r="J886" s="4" t="s">
        <v>590</v>
      </c>
      <c r="K886" s="4" t="s">
        <v>591</v>
      </c>
      <c r="L886" s="4" t="s">
        <v>839</v>
      </c>
      <c r="M886" s="4" t="s">
        <v>604</v>
      </c>
      <c r="N886" s="4" t="s">
        <v>725</v>
      </c>
      <c r="O886" s="4" t="s">
        <v>592</v>
      </c>
      <c r="P886" s="4" t="s">
        <v>604</v>
      </c>
      <c r="Q886" s="4" t="s">
        <v>596</v>
      </c>
      <c r="R886" s="8">
        <v>6</v>
      </c>
      <c r="S886" s="4" t="s">
        <v>596</v>
      </c>
      <c r="T886" s="4" t="s">
        <v>596</v>
      </c>
      <c r="U886" s="4" t="s">
        <v>596</v>
      </c>
      <c r="V886" s="4" t="s">
        <v>596</v>
      </c>
      <c r="W886" s="4" t="s">
        <v>596</v>
      </c>
      <c r="X886" s="4" t="s">
        <v>596</v>
      </c>
      <c r="Y886" s="4" t="s">
        <v>596</v>
      </c>
      <c r="Z886" s="4" t="s">
        <v>596</v>
      </c>
      <c r="AA886" s="4" t="s">
        <v>596</v>
      </c>
      <c r="AB886" s="4" t="s">
        <v>596</v>
      </c>
      <c r="AC886" s="4" t="s">
        <v>596</v>
      </c>
      <c r="AD886" s="4" t="s">
        <v>596</v>
      </c>
      <c r="AE886" s="4" t="s">
        <v>596</v>
      </c>
      <c r="AF886" s="4" t="s">
        <v>596</v>
      </c>
    </row>
    <row r="887" spans="1:32">
      <c r="A887" s="5" t="str">
        <f>VLOOKUP(F887,[1]仓库信息!C:H,6,FALSE)</f>
        <v>江门</v>
      </c>
      <c r="B887" s="6">
        <v>43756</v>
      </c>
      <c r="C887" s="4" t="s">
        <v>1466</v>
      </c>
      <c r="D887" s="4" t="s">
        <v>1467</v>
      </c>
      <c r="E887" s="4" t="s">
        <v>1468</v>
      </c>
      <c r="F887" s="4" t="s">
        <v>624</v>
      </c>
      <c r="G887" s="4" t="s">
        <v>1469</v>
      </c>
      <c r="H887" s="4" t="s">
        <v>1470</v>
      </c>
      <c r="I887" s="4" t="s">
        <v>625</v>
      </c>
      <c r="J887" s="4" t="s">
        <v>590</v>
      </c>
      <c r="K887" s="4" t="s">
        <v>730</v>
      </c>
      <c r="L887" s="4" t="s">
        <v>730</v>
      </c>
      <c r="M887" s="4" t="s">
        <v>596</v>
      </c>
      <c r="N887" s="4" t="s">
        <v>722</v>
      </c>
      <c r="O887" s="4" t="s">
        <v>722</v>
      </c>
      <c r="P887" s="4" t="s">
        <v>596</v>
      </c>
      <c r="Q887" s="4" t="s">
        <v>596</v>
      </c>
      <c r="R887" s="8">
        <v>2</v>
      </c>
      <c r="S887" s="4" t="s">
        <v>596</v>
      </c>
      <c r="T887" s="4" t="s">
        <v>596</v>
      </c>
      <c r="U887" s="4" t="s">
        <v>596</v>
      </c>
      <c r="V887" s="4" t="s">
        <v>596</v>
      </c>
      <c r="W887" s="4" t="s">
        <v>596</v>
      </c>
      <c r="X887" s="4" t="s">
        <v>596</v>
      </c>
      <c r="Y887" s="4" t="s">
        <v>596</v>
      </c>
      <c r="Z887" s="4" t="s">
        <v>596</v>
      </c>
      <c r="AA887" s="4" t="s">
        <v>596</v>
      </c>
      <c r="AB887" s="4" t="s">
        <v>596</v>
      </c>
      <c r="AC887" s="4" t="s">
        <v>596</v>
      </c>
      <c r="AD887" s="4" t="s">
        <v>596</v>
      </c>
      <c r="AE887" s="4" t="s">
        <v>596</v>
      </c>
      <c r="AF887" s="4" t="s">
        <v>596</v>
      </c>
    </row>
    <row r="888" spans="1:32">
      <c r="A888" s="5" t="str">
        <f>VLOOKUP(F888,[1]仓库信息!C:H,6,FALSE)</f>
        <v>泉州</v>
      </c>
      <c r="B888" s="6">
        <v>43756</v>
      </c>
      <c r="C888" s="4" t="s">
        <v>1466</v>
      </c>
      <c r="D888" s="4" t="s">
        <v>1467</v>
      </c>
      <c r="E888" s="4" t="s">
        <v>1468</v>
      </c>
      <c r="F888" s="4" t="s">
        <v>628</v>
      </c>
      <c r="G888" s="4" t="s">
        <v>1469</v>
      </c>
      <c r="H888" s="4" t="s">
        <v>1470</v>
      </c>
      <c r="I888" s="4" t="s">
        <v>629</v>
      </c>
      <c r="J888" s="4" t="s">
        <v>590</v>
      </c>
      <c r="K888" s="4" t="s">
        <v>797</v>
      </c>
      <c r="L888" s="4" t="s">
        <v>1041</v>
      </c>
      <c r="M888" s="4" t="s">
        <v>638</v>
      </c>
      <c r="N888" s="4" t="s">
        <v>1041</v>
      </c>
      <c r="O888" s="4" t="s">
        <v>855</v>
      </c>
      <c r="P888" s="4" t="s">
        <v>638</v>
      </c>
      <c r="Q888" s="4" t="s">
        <v>596</v>
      </c>
      <c r="R888" s="8">
        <v>1</v>
      </c>
      <c r="S888" s="4" t="s">
        <v>596</v>
      </c>
      <c r="T888" s="4" t="s">
        <v>596</v>
      </c>
      <c r="U888" s="4" t="s">
        <v>596</v>
      </c>
      <c r="V888" s="4" t="s">
        <v>596</v>
      </c>
      <c r="W888" s="4" t="s">
        <v>596</v>
      </c>
      <c r="X888" s="4" t="s">
        <v>596</v>
      </c>
      <c r="Y888" s="4" t="s">
        <v>596</v>
      </c>
      <c r="Z888" s="4" t="s">
        <v>596</v>
      </c>
      <c r="AA888" s="4" t="s">
        <v>596</v>
      </c>
      <c r="AB888" s="4" t="s">
        <v>596</v>
      </c>
      <c r="AC888" s="4" t="s">
        <v>596</v>
      </c>
      <c r="AD888" s="4" t="s">
        <v>596</v>
      </c>
      <c r="AE888" s="4" t="s">
        <v>596</v>
      </c>
      <c r="AF888" s="4" t="s">
        <v>596</v>
      </c>
    </row>
    <row r="889" spans="1:32">
      <c r="A889" s="5" t="str">
        <f>VLOOKUP(F889,[1]仓库信息!C:H,6,FALSE)</f>
        <v>北京</v>
      </c>
      <c r="B889" s="6">
        <v>43756</v>
      </c>
      <c r="C889" s="4" t="s">
        <v>1466</v>
      </c>
      <c r="D889" s="4" t="s">
        <v>1467</v>
      </c>
      <c r="E889" s="4" t="s">
        <v>1468</v>
      </c>
      <c r="F889" s="4" t="s">
        <v>656</v>
      </c>
      <c r="G889" s="4" t="s">
        <v>1469</v>
      </c>
      <c r="H889" s="4" t="s">
        <v>1470</v>
      </c>
      <c r="I889" s="4" t="s">
        <v>657</v>
      </c>
      <c r="J889" s="4" t="s">
        <v>590</v>
      </c>
      <c r="K889" s="4" t="s">
        <v>612</v>
      </c>
      <c r="L889" s="4" t="s">
        <v>612</v>
      </c>
      <c r="M889" s="4" t="s">
        <v>596</v>
      </c>
      <c r="N889" s="4" t="s">
        <v>613</v>
      </c>
      <c r="O889" s="4" t="s">
        <v>613</v>
      </c>
      <c r="P889" s="4" t="s">
        <v>596</v>
      </c>
      <c r="Q889" s="4" t="s">
        <v>596</v>
      </c>
      <c r="R889" s="8">
        <v>1</v>
      </c>
      <c r="S889" s="4" t="s">
        <v>596</v>
      </c>
      <c r="T889" s="4" t="s">
        <v>596</v>
      </c>
      <c r="U889" s="4" t="s">
        <v>596</v>
      </c>
      <c r="V889" s="4" t="s">
        <v>596</v>
      </c>
      <c r="W889" s="4" t="s">
        <v>596</v>
      </c>
      <c r="X889" s="4" t="s">
        <v>596</v>
      </c>
      <c r="Y889" s="4" t="s">
        <v>596</v>
      </c>
      <c r="Z889" s="4" t="s">
        <v>596</v>
      </c>
      <c r="AA889" s="4" t="s">
        <v>596</v>
      </c>
      <c r="AB889" s="4" t="s">
        <v>596</v>
      </c>
      <c r="AC889" s="4" t="s">
        <v>596</v>
      </c>
      <c r="AD889" s="4" t="s">
        <v>596</v>
      </c>
      <c r="AE889" s="4" t="s">
        <v>596</v>
      </c>
      <c r="AF889" s="4" t="s">
        <v>596</v>
      </c>
    </row>
    <row r="890" spans="1:32">
      <c r="A890" s="5" t="str">
        <f>VLOOKUP(F890,[1]仓库信息!C:H,6,FALSE)</f>
        <v>嘉定</v>
      </c>
      <c r="B890" s="6">
        <v>43756</v>
      </c>
      <c r="C890" s="4" t="s">
        <v>1471</v>
      </c>
      <c r="D890" s="4" t="s">
        <v>1472</v>
      </c>
      <c r="E890" s="4" t="s">
        <v>1473</v>
      </c>
      <c r="F890" s="4" t="s">
        <v>586</v>
      </c>
      <c r="G890" s="4" t="s">
        <v>1474</v>
      </c>
      <c r="H890" s="4" t="s">
        <v>1475</v>
      </c>
      <c r="I890" s="4" t="s">
        <v>589</v>
      </c>
      <c r="J890" s="4" t="s">
        <v>590</v>
      </c>
      <c r="K890" s="4" t="s">
        <v>631</v>
      </c>
      <c r="L890" s="4" t="s">
        <v>713</v>
      </c>
      <c r="M890" s="4" t="s">
        <v>621</v>
      </c>
      <c r="N890" s="4" t="s">
        <v>647</v>
      </c>
      <c r="O890" s="4" t="s">
        <v>716</v>
      </c>
      <c r="P890" s="4" t="s">
        <v>621</v>
      </c>
      <c r="Q890" s="4" t="s">
        <v>596</v>
      </c>
      <c r="R890" s="8">
        <v>2</v>
      </c>
      <c r="S890" s="4" t="s">
        <v>596</v>
      </c>
      <c r="T890" s="4" t="s">
        <v>596</v>
      </c>
      <c r="U890" s="4" t="s">
        <v>596</v>
      </c>
      <c r="V890" s="4" t="s">
        <v>596</v>
      </c>
      <c r="W890" s="4" t="s">
        <v>596</v>
      </c>
      <c r="X890" s="4" t="s">
        <v>596</v>
      </c>
      <c r="Y890" s="4" t="s">
        <v>596</v>
      </c>
      <c r="Z890" s="4" t="s">
        <v>596</v>
      </c>
      <c r="AA890" s="4" t="s">
        <v>596</v>
      </c>
      <c r="AB890" s="4" t="s">
        <v>596</v>
      </c>
      <c r="AC890" s="4" t="s">
        <v>596</v>
      </c>
      <c r="AD890" s="4" t="s">
        <v>596</v>
      </c>
      <c r="AE890" s="4" t="s">
        <v>596</v>
      </c>
      <c r="AF890" s="4" t="s">
        <v>596</v>
      </c>
    </row>
    <row r="891" spans="1:32">
      <c r="A891" s="5" t="str">
        <f>VLOOKUP(F891,[1]仓库信息!C:H,6,FALSE)</f>
        <v>嘉定</v>
      </c>
      <c r="B891" s="6">
        <v>43756</v>
      </c>
      <c r="C891" s="4" t="s">
        <v>1476</v>
      </c>
      <c r="D891" s="4" t="s">
        <v>1477</v>
      </c>
      <c r="E891" s="4" t="s">
        <v>1478</v>
      </c>
      <c r="F891" s="4" t="s">
        <v>586</v>
      </c>
      <c r="G891" s="4" t="s">
        <v>1479</v>
      </c>
      <c r="H891" s="4" t="s">
        <v>1480</v>
      </c>
      <c r="I891" s="4" t="s">
        <v>589</v>
      </c>
      <c r="J891" s="4" t="s">
        <v>590</v>
      </c>
      <c r="K891" s="4" t="s">
        <v>1481</v>
      </c>
      <c r="L891" s="4" t="s">
        <v>1482</v>
      </c>
      <c r="M891" s="4" t="s">
        <v>599</v>
      </c>
      <c r="N891" s="4" t="s">
        <v>1483</v>
      </c>
      <c r="O891" s="4" t="s">
        <v>1484</v>
      </c>
      <c r="P891" s="4" t="s">
        <v>599</v>
      </c>
      <c r="Q891" s="4" t="s">
        <v>596</v>
      </c>
      <c r="R891" s="8">
        <v>16</v>
      </c>
      <c r="S891" s="4" t="s">
        <v>596</v>
      </c>
      <c r="T891" s="4" t="s">
        <v>596</v>
      </c>
      <c r="U891" s="4" t="s">
        <v>596</v>
      </c>
      <c r="V891" s="4" t="s">
        <v>596</v>
      </c>
      <c r="W891" s="4" t="s">
        <v>596</v>
      </c>
      <c r="X891" s="4" t="s">
        <v>596</v>
      </c>
      <c r="Y891" s="4" t="s">
        <v>596</v>
      </c>
      <c r="Z891" s="4" t="s">
        <v>596</v>
      </c>
      <c r="AA891" s="4" t="s">
        <v>596</v>
      </c>
      <c r="AB891" s="4" t="s">
        <v>596</v>
      </c>
      <c r="AC891" s="4" t="s">
        <v>596</v>
      </c>
      <c r="AD891" s="4" t="s">
        <v>596</v>
      </c>
      <c r="AE891" s="4" t="s">
        <v>596</v>
      </c>
      <c r="AF891" s="4" t="s">
        <v>596</v>
      </c>
    </row>
    <row r="892" spans="1:32">
      <c r="A892" s="5" t="str">
        <f>VLOOKUP(F892,[1]仓库信息!C:H,6,FALSE)</f>
        <v>广州</v>
      </c>
      <c r="B892" s="6">
        <v>43756</v>
      </c>
      <c r="C892" s="4" t="s">
        <v>1476</v>
      </c>
      <c r="D892" s="4" t="s">
        <v>1477</v>
      </c>
      <c r="E892" s="4" t="s">
        <v>1478</v>
      </c>
      <c r="F892" s="4" t="s">
        <v>597</v>
      </c>
      <c r="G892" s="4" t="s">
        <v>1479</v>
      </c>
      <c r="H892" s="4" t="s">
        <v>1480</v>
      </c>
      <c r="I892" s="4" t="s">
        <v>598</v>
      </c>
      <c r="J892" s="4" t="s">
        <v>590</v>
      </c>
      <c r="K892" s="4" t="s">
        <v>1485</v>
      </c>
      <c r="L892" s="4" t="s">
        <v>1486</v>
      </c>
      <c r="M892" s="4" t="s">
        <v>1200</v>
      </c>
      <c r="N892" s="4" t="s">
        <v>1487</v>
      </c>
      <c r="O892" s="4" t="s">
        <v>1488</v>
      </c>
      <c r="P892" s="4" t="s">
        <v>668</v>
      </c>
      <c r="Q892" s="4" t="s">
        <v>596</v>
      </c>
      <c r="R892" s="8">
        <v>39</v>
      </c>
      <c r="S892" s="4" t="s">
        <v>596</v>
      </c>
      <c r="T892" s="4" t="s">
        <v>596</v>
      </c>
      <c r="U892" s="4" t="s">
        <v>596</v>
      </c>
      <c r="V892" s="4" t="s">
        <v>596</v>
      </c>
      <c r="W892" s="4" t="s">
        <v>596</v>
      </c>
      <c r="X892" s="4" t="s">
        <v>596</v>
      </c>
      <c r="Y892" s="4" t="s">
        <v>596</v>
      </c>
      <c r="Z892" s="4" t="s">
        <v>596</v>
      </c>
      <c r="AA892" s="4" t="s">
        <v>999</v>
      </c>
      <c r="AB892" s="4" t="s">
        <v>596</v>
      </c>
      <c r="AC892" s="4" t="s">
        <v>596</v>
      </c>
      <c r="AD892" s="4" t="s">
        <v>596</v>
      </c>
      <c r="AE892" s="4" t="s">
        <v>596</v>
      </c>
      <c r="AF892" s="4" t="s">
        <v>596</v>
      </c>
    </row>
    <row r="893" spans="1:32">
      <c r="A893" s="5" t="str">
        <f>VLOOKUP(F893,[1]仓库信息!C:H,6,FALSE)</f>
        <v>天津</v>
      </c>
      <c r="B893" s="6">
        <v>43756</v>
      </c>
      <c r="C893" s="4" t="s">
        <v>1476</v>
      </c>
      <c r="D893" s="4" t="s">
        <v>1477</v>
      </c>
      <c r="E893" s="4" t="s">
        <v>1478</v>
      </c>
      <c r="F893" s="4" t="s">
        <v>663</v>
      </c>
      <c r="G893" s="4" t="s">
        <v>1479</v>
      </c>
      <c r="H893" s="4" t="s">
        <v>1480</v>
      </c>
      <c r="I893" s="4" t="s">
        <v>666</v>
      </c>
      <c r="J893" s="4" t="s">
        <v>590</v>
      </c>
      <c r="K893" s="4" t="s">
        <v>972</v>
      </c>
      <c r="L893" s="4" t="s">
        <v>972</v>
      </c>
      <c r="M893" s="4" t="s">
        <v>596</v>
      </c>
      <c r="N893" s="4" t="s">
        <v>1489</v>
      </c>
      <c r="O893" s="4" t="s">
        <v>1490</v>
      </c>
      <c r="P893" s="4" t="s">
        <v>638</v>
      </c>
      <c r="Q893" s="4" t="s">
        <v>596</v>
      </c>
      <c r="R893" s="8">
        <v>16</v>
      </c>
      <c r="S893" s="4" t="s">
        <v>596</v>
      </c>
      <c r="T893" s="4" t="s">
        <v>596</v>
      </c>
      <c r="U893" s="4" t="s">
        <v>638</v>
      </c>
      <c r="V893" s="4" t="s">
        <v>596</v>
      </c>
      <c r="W893" s="4" t="s">
        <v>601</v>
      </c>
      <c r="X893" s="4" t="s">
        <v>596</v>
      </c>
      <c r="Y893" s="4" t="s">
        <v>596</v>
      </c>
      <c r="Z893" s="4" t="s">
        <v>596</v>
      </c>
      <c r="AA893" s="4" t="s">
        <v>596</v>
      </c>
      <c r="AB893" s="4" t="s">
        <v>596</v>
      </c>
      <c r="AC893" s="4" t="s">
        <v>596</v>
      </c>
      <c r="AD893" s="4" t="s">
        <v>596</v>
      </c>
      <c r="AE893" s="4" t="s">
        <v>596</v>
      </c>
      <c r="AF893" s="4" t="s">
        <v>596</v>
      </c>
    </row>
    <row r="894" spans="1:32">
      <c r="A894" s="5" t="str">
        <f>VLOOKUP(F894,[1]仓库信息!C:H,6,FALSE)</f>
        <v>郑州</v>
      </c>
      <c r="B894" s="6">
        <v>43756</v>
      </c>
      <c r="C894" s="4" t="s">
        <v>1476</v>
      </c>
      <c r="D894" s="4" t="s">
        <v>1477</v>
      </c>
      <c r="E894" s="4" t="s">
        <v>1478</v>
      </c>
      <c r="F894" s="4" t="s">
        <v>676</v>
      </c>
      <c r="G894" s="4" t="s">
        <v>1479</v>
      </c>
      <c r="H894" s="4" t="s">
        <v>1480</v>
      </c>
      <c r="I894" s="4" t="s">
        <v>677</v>
      </c>
      <c r="J894" s="4" t="s">
        <v>590</v>
      </c>
      <c r="K894" s="4" t="s">
        <v>1491</v>
      </c>
      <c r="L894" s="4" t="s">
        <v>1492</v>
      </c>
      <c r="M894" s="4" t="s">
        <v>631</v>
      </c>
      <c r="N894" s="4" t="s">
        <v>1493</v>
      </c>
      <c r="O894" s="4" t="s">
        <v>1494</v>
      </c>
      <c r="P894" s="4" t="s">
        <v>691</v>
      </c>
      <c r="Q894" s="4" t="s">
        <v>596</v>
      </c>
      <c r="R894" s="8">
        <v>8</v>
      </c>
      <c r="S894" s="4" t="s">
        <v>596</v>
      </c>
      <c r="T894" s="4" t="s">
        <v>596</v>
      </c>
      <c r="U894" s="4" t="s">
        <v>638</v>
      </c>
      <c r="V894" s="4" t="s">
        <v>596</v>
      </c>
      <c r="W894" s="4" t="s">
        <v>596</v>
      </c>
      <c r="X894" s="4" t="s">
        <v>596</v>
      </c>
      <c r="Y894" s="4" t="s">
        <v>596</v>
      </c>
      <c r="Z894" s="4" t="s">
        <v>596</v>
      </c>
      <c r="AA894" s="4" t="s">
        <v>596</v>
      </c>
      <c r="AB894" s="4" t="s">
        <v>596</v>
      </c>
      <c r="AC894" s="4" t="s">
        <v>596</v>
      </c>
      <c r="AD894" s="4" t="s">
        <v>596</v>
      </c>
      <c r="AE894" s="4" t="s">
        <v>596</v>
      </c>
      <c r="AF894" s="4" t="s">
        <v>596</v>
      </c>
    </row>
    <row r="895" spans="1:32">
      <c r="A895" s="5" t="str">
        <f>VLOOKUP(F895,[1]仓库信息!C:H,6,FALSE)</f>
        <v>重庆</v>
      </c>
      <c r="B895" s="6">
        <v>43756</v>
      </c>
      <c r="C895" s="4" t="s">
        <v>1476</v>
      </c>
      <c r="D895" s="4" t="s">
        <v>1477</v>
      </c>
      <c r="E895" s="4" t="s">
        <v>1478</v>
      </c>
      <c r="F895" s="4" t="s">
        <v>765</v>
      </c>
      <c r="G895" s="4" t="s">
        <v>1479</v>
      </c>
      <c r="H895" s="4" t="s">
        <v>1480</v>
      </c>
      <c r="I895" s="4" t="s">
        <v>768</v>
      </c>
      <c r="J895" s="4" t="s">
        <v>590</v>
      </c>
      <c r="K895" s="4" t="s">
        <v>1495</v>
      </c>
      <c r="L895" s="4" t="s">
        <v>1496</v>
      </c>
      <c r="M895" s="4" t="s">
        <v>604</v>
      </c>
      <c r="N895" s="4" t="s">
        <v>961</v>
      </c>
      <c r="O895" s="4" t="s">
        <v>1497</v>
      </c>
      <c r="P895" s="4" t="s">
        <v>604</v>
      </c>
      <c r="Q895" s="4" t="s">
        <v>596</v>
      </c>
      <c r="R895" s="8">
        <v>7</v>
      </c>
      <c r="S895" s="4" t="s">
        <v>596</v>
      </c>
      <c r="T895" s="4" t="s">
        <v>596</v>
      </c>
      <c r="U895" s="4" t="s">
        <v>596</v>
      </c>
      <c r="V895" s="4" t="s">
        <v>596</v>
      </c>
      <c r="W895" s="4" t="s">
        <v>596</v>
      </c>
      <c r="X895" s="4" t="s">
        <v>596</v>
      </c>
      <c r="Y895" s="4" t="s">
        <v>596</v>
      </c>
      <c r="Z895" s="4" t="s">
        <v>596</v>
      </c>
      <c r="AA895" s="4" t="s">
        <v>596</v>
      </c>
      <c r="AB895" s="4" t="s">
        <v>596</v>
      </c>
      <c r="AC895" s="4" t="s">
        <v>596</v>
      </c>
      <c r="AD895" s="4" t="s">
        <v>596</v>
      </c>
      <c r="AE895" s="4" t="s">
        <v>596</v>
      </c>
      <c r="AF895" s="4" t="s">
        <v>596</v>
      </c>
    </row>
    <row r="896" spans="1:32">
      <c r="A896" s="5" t="str">
        <f>VLOOKUP(F896,[1]仓库信息!C:H,6,FALSE)</f>
        <v>长沙</v>
      </c>
      <c r="B896" s="6">
        <v>43756</v>
      </c>
      <c r="C896" s="4" t="s">
        <v>1476</v>
      </c>
      <c r="D896" s="4" t="s">
        <v>1477</v>
      </c>
      <c r="E896" s="4" t="s">
        <v>1478</v>
      </c>
      <c r="F896" s="4" t="s">
        <v>606</v>
      </c>
      <c r="G896" s="4" t="s">
        <v>1479</v>
      </c>
      <c r="H896" s="4" t="s">
        <v>1480</v>
      </c>
      <c r="I896" s="4" t="s">
        <v>607</v>
      </c>
      <c r="J896" s="4" t="s">
        <v>590</v>
      </c>
      <c r="K896" s="4" t="s">
        <v>1498</v>
      </c>
      <c r="L896" s="4" t="s">
        <v>1499</v>
      </c>
      <c r="M896" s="4" t="s">
        <v>604</v>
      </c>
      <c r="N896" s="4" t="s">
        <v>1500</v>
      </c>
      <c r="O896" s="4" t="s">
        <v>1501</v>
      </c>
      <c r="P896" s="4" t="s">
        <v>682</v>
      </c>
      <c r="Q896" s="4" t="s">
        <v>596</v>
      </c>
      <c r="R896" s="8">
        <v>18</v>
      </c>
      <c r="S896" s="4" t="s">
        <v>596</v>
      </c>
      <c r="T896" s="4" t="s">
        <v>596</v>
      </c>
      <c r="U896" s="4" t="s">
        <v>638</v>
      </c>
      <c r="V896" s="4" t="s">
        <v>596</v>
      </c>
      <c r="W896" s="4" t="s">
        <v>596</v>
      </c>
      <c r="X896" s="4" t="s">
        <v>596</v>
      </c>
      <c r="Y896" s="4" t="s">
        <v>596</v>
      </c>
      <c r="Z896" s="4" t="s">
        <v>596</v>
      </c>
      <c r="AA896" s="4" t="s">
        <v>596</v>
      </c>
      <c r="AB896" s="4" t="s">
        <v>596</v>
      </c>
      <c r="AC896" s="4" t="s">
        <v>596</v>
      </c>
      <c r="AD896" s="4" t="s">
        <v>596</v>
      </c>
      <c r="AE896" s="4" t="s">
        <v>596</v>
      </c>
      <c r="AF896" s="4" t="s">
        <v>596</v>
      </c>
    </row>
    <row r="897" spans="1:32">
      <c r="A897" s="5" t="str">
        <f>VLOOKUP(F897,[1]仓库信息!C:H,6,FALSE)</f>
        <v>成都2</v>
      </c>
      <c r="B897" s="6">
        <v>43756</v>
      </c>
      <c r="C897" s="4" t="s">
        <v>1476</v>
      </c>
      <c r="D897" s="4" t="s">
        <v>1477</v>
      </c>
      <c r="E897" s="4" t="s">
        <v>1478</v>
      </c>
      <c r="F897" s="4" t="s">
        <v>610</v>
      </c>
      <c r="G897" s="4" t="s">
        <v>1479</v>
      </c>
      <c r="H897" s="4" t="s">
        <v>1480</v>
      </c>
      <c r="I897" s="4" t="s">
        <v>611</v>
      </c>
      <c r="J897" s="4" t="s">
        <v>590</v>
      </c>
      <c r="K897" s="4" t="s">
        <v>1502</v>
      </c>
      <c r="L897" s="4" t="s">
        <v>1501</v>
      </c>
      <c r="M897" s="4" t="s">
        <v>593</v>
      </c>
      <c r="N897" s="4" t="s">
        <v>1503</v>
      </c>
      <c r="O897" s="4" t="s">
        <v>1504</v>
      </c>
      <c r="P897" s="4" t="s">
        <v>604</v>
      </c>
      <c r="Q897" s="4" t="s">
        <v>596</v>
      </c>
      <c r="R897" s="8">
        <v>25</v>
      </c>
      <c r="S897" s="4" t="s">
        <v>596</v>
      </c>
      <c r="T897" s="4" t="s">
        <v>596</v>
      </c>
      <c r="U897" s="4" t="s">
        <v>638</v>
      </c>
      <c r="V897" s="4" t="s">
        <v>596</v>
      </c>
      <c r="W897" s="4" t="s">
        <v>596</v>
      </c>
      <c r="X897" s="4" t="s">
        <v>596</v>
      </c>
      <c r="Y897" s="4" t="s">
        <v>596</v>
      </c>
      <c r="Z897" s="4" t="s">
        <v>596</v>
      </c>
      <c r="AA897" s="4" t="s">
        <v>651</v>
      </c>
      <c r="AB897" s="4" t="s">
        <v>596</v>
      </c>
      <c r="AC897" s="4" t="s">
        <v>596</v>
      </c>
      <c r="AD897" s="4" t="s">
        <v>596</v>
      </c>
      <c r="AE897" s="4" t="s">
        <v>596</v>
      </c>
      <c r="AF897" s="4" t="s">
        <v>596</v>
      </c>
    </row>
    <row r="898" spans="1:32">
      <c r="A898" s="5" t="str">
        <f>VLOOKUP(F898,[1]仓库信息!C:H,6,FALSE)</f>
        <v>合肥</v>
      </c>
      <c r="B898" s="6">
        <v>43756</v>
      </c>
      <c r="C898" s="4" t="s">
        <v>1476</v>
      </c>
      <c r="D898" s="4" t="s">
        <v>1477</v>
      </c>
      <c r="E898" s="4" t="s">
        <v>1478</v>
      </c>
      <c r="F898" s="4" t="s">
        <v>700</v>
      </c>
      <c r="G898" s="4" t="s">
        <v>1479</v>
      </c>
      <c r="H898" s="4" t="s">
        <v>1480</v>
      </c>
      <c r="I898" s="4" t="s">
        <v>701</v>
      </c>
      <c r="J898" s="4" t="s">
        <v>590</v>
      </c>
      <c r="K898" s="4" t="s">
        <v>1505</v>
      </c>
      <c r="L898" s="4" t="s">
        <v>1506</v>
      </c>
      <c r="M898" s="4" t="s">
        <v>658</v>
      </c>
      <c r="N898" s="4" t="s">
        <v>1507</v>
      </c>
      <c r="O898" s="4" t="s">
        <v>960</v>
      </c>
      <c r="P898" s="4" t="s">
        <v>679</v>
      </c>
      <c r="Q898" s="4" t="s">
        <v>596</v>
      </c>
      <c r="R898" s="8">
        <v>12</v>
      </c>
      <c r="S898" s="4" t="s">
        <v>596</v>
      </c>
      <c r="T898" s="4" t="s">
        <v>596</v>
      </c>
      <c r="U898" s="4" t="s">
        <v>638</v>
      </c>
      <c r="V898" s="4" t="s">
        <v>596</v>
      </c>
      <c r="W898" s="4" t="s">
        <v>596</v>
      </c>
      <c r="X898" s="4" t="s">
        <v>596</v>
      </c>
      <c r="Y898" s="4" t="s">
        <v>596</v>
      </c>
      <c r="Z898" s="4" t="s">
        <v>596</v>
      </c>
      <c r="AA898" s="4" t="s">
        <v>596</v>
      </c>
      <c r="AB898" s="4" t="s">
        <v>596</v>
      </c>
      <c r="AC898" s="4" t="s">
        <v>596</v>
      </c>
      <c r="AD898" s="4" t="s">
        <v>596</v>
      </c>
      <c r="AE898" s="4" t="s">
        <v>596</v>
      </c>
      <c r="AF898" s="4" t="s">
        <v>596</v>
      </c>
    </row>
    <row r="899" spans="1:32">
      <c r="A899" s="5" t="str">
        <f>VLOOKUP(F899,[1]仓库信息!C:H,6,FALSE)</f>
        <v>杭州</v>
      </c>
      <c r="B899" s="6">
        <v>43756</v>
      </c>
      <c r="C899" s="4" t="s">
        <v>1476</v>
      </c>
      <c r="D899" s="4" t="s">
        <v>1477</v>
      </c>
      <c r="E899" s="4" t="s">
        <v>1478</v>
      </c>
      <c r="F899" s="4" t="s">
        <v>614</v>
      </c>
      <c r="G899" s="4" t="s">
        <v>1479</v>
      </c>
      <c r="H899" s="4" t="s">
        <v>1480</v>
      </c>
      <c r="I899" s="4" t="s">
        <v>615</v>
      </c>
      <c r="J899" s="4" t="s">
        <v>590</v>
      </c>
      <c r="K899" s="4" t="s">
        <v>945</v>
      </c>
      <c r="L899" s="4" t="s">
        <v>1508</v>
      </c>
      <c r="M899" s="4" t="s">
        <v>685</v>
      </c>
      <c r="N899" s="4" t="s">
        <v>1509</v>
      </c>
      <c r="O899" s="4" t="s">
        <v>1510</v>
      </c>
      <c r="P899" s="4" t="s">
        <v>685</v>
      </c>
      <c r="Q899" s="4" t="s">
        <v>596</v>
      </c>
      <c r="R899" s="8">
        <v>13</v>
      </c>
      <c r="S899" s="4" t="s">
        <v>596</v>
      </c>
      <c r="T899" s="4" t="s">
        <v>596</v>
      </c>
      <c r="U899" s="4" t="s">
        <v>596</v>
      </c>
      <c r="V899" s="4" t="s">
        <v>596</v>
      </c>
      <c r="W899" s="4" t="s">
        <v>596</v>
      </c>
      <c r="X899" s="4" t="s">
        <v>596</v>
      </c>
      <c r="Y899" s="4" t="s">
        <v>596</v>
      </c>
      <c r="Z899" s="4" t="s">
        <v>596</v>
      </c>
      <c r="AA899" s="4" t="s">
        <v>596</v>
      </c>
      <c r="AB899" s="4" t="s">
        <v>596</v>
      </c>
      <c r="AC899" s="4" t="s">
        <v>596</v>
      </c>
      <c r="AD899" s="4" t="s">
        <v>596</v>
      </c>
      <c r="AE899" s="4" t="s">
        <v>596</v>
      </c>
      <c r="AF899" s="4" t="s">
        <v>596</v>
      </c>
    </row>
    <row r="900" spans="1:32">
      <c r="A900" s="5" t="str">
        <f>VLOOKUP(F900,[1]仓库信息!C:H,6,FALSE)</f>
        <v>惠州</v>
      </c>
      <c r="B900" s="6">
        <v>43756</v>
      </c>
      <c r="C900" s="4" t="s">
        <v>1476</v>
      </c>
      <c r="D900" s="4" t="s">
        <v>1477</v>
      </c>
      <c r="E900" s="4" t="s">
        <v>1478</v>
      </c>
      <c r="F900" s="4" t="s">
        <v>618</v>
      </c>
      <c r="G900" s="4" t="s">
        <v>1479</v>
      </c>
      <c r="H900" s="4" t="s">
        <v>1480</v>
      </c>
      <c r="I900" s="4" t="s">
        <v>619</v>
      </c>
      <c r="J900" s="4" t="s">
        <v>590</v>
      </c>
      <c r="K900" s="4" t="s">
        <v>1511</v>
      </c>
      <c r="L900" s="4" t="s">
        <v>1512</v>
      </c>
      <c r="M900" s="4" t="s">
        <v>667</v>
      </c>
      <c r="N900" s="4" t="s">
        <v>1513</v>
      </c>
      <c r="O900" s="4" t="s">
        <v>1514</v>
      </c>
      <c r="P900" s="4" t="s">
        <v>667</v>
      </c>
      <c r="Q900" s="4" t="s">
        <v>596</v>
      </c>
      <c r="R900" s="8">
        <v>25</v>
      </c>
      <c r="S900" s="4" t="s">
        <v>596</v>
      </c>
      <c r="T900" s="4" t="s">
        <v>638</v>
      </c>
      <c r="U900" s="4" t="s">
        <v>596</v>
      </c>
      <c r="V900" s="4" t="s">
        <v>596</v>
      </c>
      <c r="W900" s="4" t="s">
        <v>596</v>
      </c>
      <c r="X900" s="4" t="s">
        <v>596</v>
      </c>
      <c r="Y900" s="4" t="s">
        <v>596</v>
      </c>
      <c r="Z900" s="4" t="s">
        <v>596</v>
      </c>
      <c r="AA900" s="4" t="s">
        <v>596</v>
      </c>
      <c r="AB900" s="4" t="s">
        <v>596</v>
      </c>
      <c r="AC900" s="4" t="s">
        <v>596</v>
      </c>
      <c r="AD900" s="4" t="s">
        <v>596</v>
      </c>
      <c r="AE900" s="4" t="s">
        <v>596</v>
      </c>
      <c r="AF900" s="4" t="s">
        <v>596</v>
      </c>
    </row>
    <row r="901" spans="1:32">
      <c r="A901" s="5" t="str">
        <f>VLOOKUP(F901,[1]仓库信息!C:H,6,FALSE)</f>
        <v>江门</v>
      </c>
      <c r="B901" s="6">
        <v>43756</v>
      </c>
      <c r="C901" s="4" t="s">
        <v>1476</v>
      </c>
      <c r="D901" s="4" t="s">
        <v>1477</v>
      </c>
      <c r="E901" s="4" t="s">
        <v>1478</v>
      </c>
      <c r="F901" s="4" t="s">
        <v>624</v>
      </c>
      <c r="G901" s="4" t="s">
        <v>1479</v>
      </c>
      <c r="H901" s="4" t="s">
        <v>1480</v>
      </c>
      <c r="I901" s="4" t="s">
        <v>625</v>
      </c>
      <c r="J901" s="4" t="s">
        <v>590</v>
      </c>
      <c r="K901" s="4" t="s">
        <v>1515</v>
      </c>
      <c r="L901" s="4" t="s">
        <v>1516</v>
      </c>
      <c r="M901" s="4" t="s">
        <v>593</v>
      </c>
      <c r="N901" s="4" t="s">
        <v>1517</v>
      </c>
      <c r="O901" s="4" t="s">
        <v>1518</v>
      </c>
      <c r="P901" s="4" t="s">
        <v>716</v>
      </c>
      <c r="Q901" s="4" t="s">
        <v>596</v>
      </c>
      <c r="R901" s="8">
        <v>27</v>
      </c>
      <c r="S901" s="4" t="s">
        <v>596</v>
      </c>
      <c r="T901" s="4" t="s">
        <v>596</v>
      </c>
      <c r="U901" s="4" t="s">
        <v>638</v>
      </c>
      <c r="V901" s="4" t="s">
        <v>596</v>
      </c>
      <c r="W901" s="4" t="s">
        <v>596</v>
      </c>
      <c r="X901" s="4" t="s">
        <v>596</v>
      </c>
      <c r="Y901" s="4" t="s">
        <v>596</v>
      </c>
      <c r="Z901" s="4" t="s">
        <v>596</v>
      </c>
      <c r="AA901" s="4" t="s">
        <v>596</v>
      </c>
      <c r="AB901" s="4" t="s">
        <v>596</v>
      </c>
      <c r="AC901" s="4" t="s">
        <v>596</v>
      </c>
      <c r="AD901" s="4" t="s">
        <v>596</v>
      </c>
      <c r="AE901" s="4" t="s">
        <v>596</v>
      </c>
      <c r="AF901" s="4" t="s">
        <v>596</v>
      </c>
    </row>
    <row r="902" spans="1:32">
      <c r="A902" s="5" t="str">
        <f>VLOOKUP(F902,[1]仓库信息!C:H,6,FALSE)</f>
        <v>泉州</v>
      </c>
      <c r="B902" s="6">
        <v>43756</v>
      </c>
      <c r="C902" s="4" t="s">
        <v>1476</v>
      </c>
      <c r="D902" s="4" t="s">
        <v>1477</v>
      </c>
      <c r="E902" s="4" t="s">
        <v>1478</v>
      </c>
      <c r="F902" s="4" t="s">
        <v>628</v>
      </c>
      <c r="G902" s="4" t="s">
        <v>1479</v>
      </c>
      <c r="H902" s="4" t="s">
        <v>1480</v>
      </c>
      <c r="I902" s="4" t="s">
        <v>629</v>
      </c>
      <c r="J902" s="4" t="s">
        <v>590</v>
      </c>
      <c r="K902" s="4" t="s">
        <v>1519</v>
      </c>
      <c r="L902" s="4" t="s">
        <v>1520</v>
      </c>
      <c r="M902" s="4" t="s">
        <v>736</v>
      </c>
      <c r="N902" s="4" t="s">
        <v>1521</v>
      </c>
      <c r="O902" s="4" t="s">
        <v>1522</v>
      </c>
      <c r="P902" s="4" t="s">
        <v>736</v>
      </c>
      <c r="Q902" s="4" t="s">
        <v>596</v>
      </c>
      <c r="R902" s="8">
        <v>8</v>
      </c>
      <c r="S902" s="4" t="s">
        <v>596</v>
      </c>
      <c r="T902" s="4" t="s">
        <v>638</v>
      </c>
      <c r="U902" s="4" t="s">
        <v>596</v>
      </c>
      <c r="V902" s="4" t="s">
        <v>596</v>
      </c>
      <c r="W902" s="4" t="s">
        <v>596</v>
      </c>
      <c r="X902" s="4" t="s">
        <v>596</v>
      </c>
      <c r="Y902" s="4" t="s">
        <v>596</v>
      </c>
      <c r="Z902" s="4" t="s">
        <v>596</v>
      </c>
      <c r="AA902" s="4" t="s">
        <v>596</v>
      </c>
      <c r="AB902" s="4" t="s">
        <v>596</v>
      </c>
      <c r="AC902" s="4" t="s">
        <v>596</v>
      </c>
      <c r="AD902" s="4" t="s">
        <v>596</v>
      </c>
      <c r="AE902" s="4" t="s">
        <v>596</v>
      </c>
      <c r="AF902" s="4" t="s">
        <v>596</v>
      </c>
    </row>
    <row r="903" spans="1:32">
      <c r="A903" s="5" t="str">
        <f>VLOOKUP(F903,[1]仓库信息!C:H,6,FALSE)</f>
        <v>南昌</v>
      </c>
      <c r="B903" s="6">
        <v>43756</v>
      </c>
      <c r="C903" s="4" t="s">
        <v>1476</v>
      </c>
      <c r="D903" s="4" t="s">
        <v>1477</v>
      </c>
      <c r="E903" s="4" t="s">
        <v>1478</v>
      </c>
      <c r="F903" s="4" t="s">
        <v>649</v>
      </c>
      <c r="G903" s="4" t="s">
        <v>1479</v>
      </c>
      <c r="H903" s="4" t="s">
        <v>1480</v>
      </c>
      <c r="I903" s="4" t="s">
        <v>650</v>
      </c>
      <c r="J903" s="4" t="s">
        <v>590</v>
      </c>
      <c r="K903" s="4" t="s">
        <v>1004</v>
      </c>
      <c r="L903" s="4" t="s">
        <v>1005</v>
      </c>
      <c r="M903" s="4" t="s">
        <v>679</v>
      </c>
      <c r="N903" s="4" t="s">
        <v>970</v>
      </c>
      <c r="O903" s="4" t="s">
        <v>1068</v>
      </c>
      <c r="P903" s="4" t="s">
        <v>679</v>
      </c>
      <c r="Q903" s="4" t="s">
        <v>596</v>
      </c>
      <c r="R903" s="8">
        <v>10</v>
      </c>
      <c r="S903" s="4" t="s">
        <v>596</v>
      </c>
      <c r="T903" s="4" t="s">
        <v>596</v>
      </c>
      <c r="U903" s="4" t="s">
        <v>596</v>
      </c>
      <c r="V903" s="4" t="s">
        <v>596</v>
      </c>
      <c r="W903" s="4" t="s">
        <v>596</v>
      </c>
      <c r="X903" s="4" t="s">
        <v>769</v>
      </c>
      <c r="Y903" s="4" t="s">
        <v>596</v>
      </c>
      <c r="Z903" s="4" t="s">
        <v>596</v>
      </c>
      <c r="AA903" s="4" t="s">
        <v>596</v>
      </c>
      <c r="AB903" s="4" t="s">
        <v>596</v>
      </c>
      <c r="AC903" s="4" t="s">
        <v>596</v>
      </c>
      <c r="AD903" s="4" t="s">
        <v>596</v>
      </c>
      <c r="AE903" s="4" t="s">
        <v>596</v>
      </c>
      <c r="AF903" s="4" t="s">
        <v>596</v>
      </c>
    </row>
    <row r="904" spans="1:32">
      <c r="A904" s="5" t="str">
        <f>VLOOKUP(F904,[1]仓库信息!C:H,6,FALSE)</f>
        <v>贵阳</v>
      </c>
      <c r="B904" s="6">
        <v>43756</v>
      </c>
      <c r="C904" s="4" t="s">
        <v>1476</v>
      </c>
      <c r="D904" s="4" t="s">
        <v>1477</v>
      </c>
      <c r="E904" s="4" t="s">
        <v>1478</v>
      </c>
      <c r="F904" s="4" t="s">
        <v>680</v>
      </c>
      <c r="G904" s="4" t="s">
        <v>1479</v>
      </c>
      <c r="H904" s="4" t="s">
        <v>1480</v>
      </c>
      <c r="I904" s="4" t="s">
        <v>681</v>
      </c>
      <c r="J904" s="4" t="s">
        <v>590</v>
      </c>
      <c r="K904" s="4" t="s">
        <v>1276</v>
      </c>
      <c r="L904" s="4" t="s">
        <v>1276</v>
      </c>
      <c r="M904" s="4" t="s">
        <v>596</v>
      </c>
      <c r="N904" s="4" t="s">
        <v>986</v>
      </c>
      <c r="O904" s="4" t="s">
        <v>986</v>
      </c>
      <c r="P904" s="4" t="s">
        <v>596</v>
      </c>
      <c r="Q904" s="4" t="s">
        <v>596</v>
      </c>
      <c r="R904" s="8">
        <v>11</v>
      </c>
      <c r="S904" s="4" t="s">
        <v>596</v>
      </c>
      <c r="T904" s="4" t="s">
        <v>596</v>
      </c>
      <c r="U904" s="4" t="s">
        <v>596</v>
      </c>
      <c r="V904" s="4" t="s">
        <v>596</v>
      </c>
      <c r="W904" s="4" t="s">
        <v>596</v>
      </c>
      <c r="X904" s="4" t="s">
        <v>596</v>
      </c>
      <c r="Y904" s="4" t="s">
        <v>596</v>
      </c>
      <c r="Z904" s="4" t="s">
        <v>596</v>
      </c>
      <c r="AA904" s="4" t="s">
        <v>596</v>
      </c>
      <c r="AB904" s="4" t="s">
        <v>596</v>
      </c>
      <c r="AC904" s="4" t="s">
        <v>596</v>
      </c>
      <c r="AD904" s="4" t="s">
        <v>596</v>
      </c>
      <c r="AE904" s="4" t="s">
        <v>596</v>
      </c>
      <c r="AF904" s="4" t="s">
        <v>596</v>
      </c>
    </row>
    <row r="905" spans="1:32">
      <c r="A905" s="5" t="str">
        <f>VLOOKUP(F905,[1]仓库信息!C:H,6,FALSE)</f>
        <v>南京</v>
      </c>
      <c r="B905" s="6">
        <v>43756</v>
      </c>
      <c r="C905" s="4" t="s">
        <v>1476</v>
      </c>
      <c r="D905" s="4" t="s">
        <v>1477</v>
      </c>
      <c r="E905" s="4" t="s">
        <v>1478</v>
      </c>
      <c r="F905" s="4" t="s">
        <v>683</v>
      </c>
      <c r="G905" s="4" t="s">
        <v>1479</v>
      </c>
      <c r="H905" s="4" t="s">
        <v>1480</v>
      </c>
      <c r="I905" s="4" t="s">
        <v>684</v>
      </c>
      <c r="J905" s="4" t="s">
        <v>590</v>
      </c>
      <c r="K905" s="4" t="s">
        <v>1043</v>
      </c>
      <c r="L905" s="4" t="s">
        <v>1523</v>
      </c>
      <c r="M905" s="4" t="s">
        <v>638</v>
      </c>
      <c r="N905" s="4" t="s">
        <v>1524</v>
      </c>
      <c r="O905" s="4" t="s">
        <v>1525</v>
      </c>
      <c r="P905" s="4" t="s">
        <v>604</v>
      </c>
      <c r="Q905" s="4" t="s">
        <v>596</v>
      </c>
      <c r="R905" s="8">
        <v>10</v>
      </c>
      <c r="S905" s="4" t="s">
        <v>596</v>
      </c>
      <c r="T905" s="4" t="s">
        <v>596</v>
      </c>
      <c r="U905" s="4" t="s">
        <v>638</v>
      </c>
      <c r="V905" s="4" t="s">
        <v>596</v>
      </c>
      <c r="W905" s="4" t="s">
        <v>612</v>
      </c>
      <c r="X905" s="4" t="s">
        <v>596</v>
      </c>
      <c r="Y905" s="4" t="s">
        <v>596</v>
      </c>
      <c r="Z905" s="4" t="s">
        <v>596</v>
      </c>
      <c r="AA905" s="4" t="s">
        <v>596</v>
      </c>
      <c r="AB905" s="4" t="s">
        <v>596</v>
      </c>
      <c r="AC905" s="4" t="s">
        <v>596</v>
      </c>
      <c r="AD905" s="4" t="s">
        <v>596</v>
      </c>
      <c r="AE905" s="4" t="s">
        <v>596</v>
      </c>
      <c r="AF905" s="4" t="s">
        <v>596</v>
      </c>
    </row>
    <row r="906" spans="1:32">
      <c r="A906" s="5" t="str">
        <f>VLOOKUP(F906,[1]仓库信息!C:H,6,FALSE)</f>
        <v>南宁</v>
      </c>
      <c r="B906" s="6">
        <v>43756</v>
      </c>
      <c r="C906" s="4" t="s">
        <v>1476</v>
      </c>
      <c r="D906" s="4" t="s">
        <v>1477</v>
      </c>
      <c r="E906" s="4" t="s">
        <v>1478</v>
      </c>
      <c r="F906" s="4" t="s">
        <v>633</v>
      </c>
      <c r="G906" s="4" t="s">
        <v>1479</v>
      </c>
      <c r="H906" s="4" t="s">
        <v>1480</v>
      </c>
      <c r="I906" s="4" t="s">
        <v>634</v>
      </c>
      <c r="J906" s="4" t="s">
        <v>590</v>
      </c>
      <c r="K906" s="4" t="s">
        <v>1526</v>
      </c>
      <c r="L906" s="4" t="s">
        <v>1526</v>
      </c>
      <c r="M906" s="4" t="s">
        <v>596</v>
      </c>
      <c r="N906" s="4" t="s">
        <v>1527</v>
      </c>
      <c r="O906" s="4" t="s">
        <v>1527</v>
      </c>
      <c r="P906" s="4" t="s">
        <v>596</v>
      </c>
      <c r="Q906" s="4" t="s">
        <v>596</v>
      </c>
      <c r="R906" s="8">
        <v>6</v>
      </c>
      <c r="S906" s="4" t="s">
        <v>596</v>
      </c>
      <c r="T906" s="4" t="s">
        <v>596</v>
      </c>
      <c r="U906" s="4" t="s">
        <v>596</v>
      </c>
      <c r="V906" s="4" t="s">
        <v>596</v>
      </c>
      <c r="W906" s="4" t="s">
        <v>596</v>
      </c>
      <c r="X906" s="4" t="s">
        <v>596</v>
      </c>
      <c r="Y906" s="4" t="s">
        <v>596</v>
      </c>
      <c r="Z906" s="4" t="s">
        <v>596</v>
      </c>
      <c r="AA906" s="4" t="s">
        <v>596</v>
      </c>
      <c r="AB906" s="4" t="s">
        <v>596</v>
      </c>
      <c r="AC906" s="4" t="s">
        <v>596</v>
      </c>
      <c r="AD906" s="4" t="s">
        <v>596</v>
      </c>
      <c r="AE906" s="4" t="s">
        <v>596</v>
      </c>
      <c r="AF906" s="4" t="s">
        <v>596</v>
      </c>
    </row>
    <row r="907" spans="1:32">
      <c r="A907" s="5" t="str">
        <f>VLOOKUP(F907,[1]仓库信息!C:H,6,FALSE)</f>
        <v>沈阳</v>
      </c>
      <c r="B907" s="6">
        <v>43756</v>
      </c>
      <c r="C907" s="4" t="s">
        <v>1476</v>
      </c>
      <c r="D907" s="4" t="s">
        <v>1477</v>
      </c>
      <c r="E907" s="4" t="s">
        <v>1478</v>
      </c>
      <c r="F907" s="4" t="s">
        <v>635</v>
      </c>
      <c r="G907" s="4" t="s">
        <v>1479</v>
      </c>
      <c r="H907" s="4" t="s">
        <v>1480</v>
      </c>
      <c r="I907" s="4" t="s">
        <v>636</v>
      </c>
      <c r="J907" s="4" t="s">
        <v>590</v>
      </c>
      <c r="K907" s="4" t="s">
        <v>1528</v>
      </c>
      <c r="L907" s="4" t="s">
        <v>1529</v>
      </c>
      <c r="M907" s="4" t="s">
        <v>631</v>
      </c>
      <c r="N907" s="4" t="s">
        <v>1034</v>
      </c>
      <c r="O907" s="4" t="s">
        <v>1530</v>
      </c>
      <c r="P907" s="4" t="s">
        <v>605</v>
      </c>
      <c r="Q907" s="4" t="s">
        <v>596</v>
      </c>
      <c r="R907" s="8">
        <v>9</v>
      </c>
      <c r="S907" s="4" t="s">
        <v>596</v>
      </c>
      <c r="T907" s="4" t="s">
        <v>596</v>
      </c>
      <c r="U907" s="4" t="s">
        <v>638</v>
      </c>
      <c r="V907" s="4" t="s">
        <v>596</v>
      </c>
      <c r="W907" s="4" t="s">
        <v>596</v>
      </c>
      <c r="X907" s="4" t="s">
        <v>596</v>
      </c>
      <c r="Y907" s="4" t="s">
        <v>596</v>
      </c>
      <c r="Z907" s="4" t="s">
        <v>596</v>
      </c>
      <c r="AA907" s="4" t="s">
        <v>593</v>
      </c>
      <c r="AB907" s="4" t="s">
        <v>596</v>
      </c>
      <c r="AC907" s="4" t="s">
        <v>596</v>
      </c>
      <c r="AD907" s="4" t="s">
        <v>596</v>
      </c>
      <c r="AE907" s="4" t="s">
        <v>596</v>
      </c>
      <c r="AF907" s="4" t="s">
        <v>596</v>
      </c>
    </row>
    <row r="908" spans="1:32">
      <c r="A908" s="5" t="str">
        <f>VLOOKUP(F908,[1]仓库信息!C:H,6,FALSE)</f>
        <v>北京</v>
      </c>
      <c r="B908" s="6">
        <v>43756</v>
      </c>
      <c r="C908" s="4" t="s">
        <v>1476</v>
      </c>
      <c r="D908" s="4" t="s">
        <v>1477</v>
      </c>
      <c r="E908" s="4" t="s">
        <v>1478</v>
      </c>
      <c r="F908" s="4" t="s">
        <v>656</v>
      </c>
      <c r="G908" s="4" t="s">
        <v>1479</v>
      </c>
      <c r="H908" s="4" t="s">
        <v>1480</v>
      </c>
      <c r="I908" s="4" t="s">
        <v>657</v>
      </c>
      <c r="J908" s="4" t="s">
        <v>590</v>
      </c>
      <c r="K908" s="4" t="s">
        <v>1531</v>
      </c>
      <c r="L908" s="4" t="s">
        <v>1168</v>
      </c>
      <c r="M908" s="4" t="s">
        <v>679</v>
      </c>
      <c r="N908" s="4" t="s">
        <v>1169</v>
      </c>
      <c r="O908" s="4" t="s">
        <v>1532</v>
      </c>
      <c r="P908" s="4" t="s">
        <v>679</v>
      </c>
      <c r="Q908" s="4" t="s">
        <v>596</v>
      </c>
      <c r="R908" s="8">
        <v>18</v>
      </c>
      <c r="S908" s="4" t="s">
        <v>596</v>
      </c>
      <c r="T908" s="4" t="s">
        <v>596</v>
      </c>
      <c r="U908" s="4" t="s">
        <v>596</v>
      </c>
      <c r="V908" s="4" t="s">
        <v>596</v>
      </c>
      <c r="W908" s="4" t="s">
        <v>596</v>
      </c>
      <c r="X908" s="4" t="s">
        <v>596</v>
      </c>
      <c r="Y908" s="4" t="s">
        <v>596</v>
      </c>
      <c r="Z908" s="4" t="s">
        <v>596</v>
      </c>
      <c r="AA908" s="4" t="s">
        <v>596</v>
      </c>
      <c r="AB908" s="4" t="s">
        <v>596</v>
      </c>
      <c r="AC908" s="4" t="s">
        <v>596</v>
      </c>
      <c r="AD908" s="4" t="s">
        <v>596</v>
      </c>
      <c r="AE908" s="4" t="s">
        <v>596</v>
      </c>
      <c r="AF908" s="4" t="s">
        <v>596</v>
      </c>
    </row>
    <row r="909" spans="1:32">
      <c r="A909" s="5" t="str">
        <f>VLOOKUP(F909,[1]仓库信息!C:H,6,FALSE)</f>
        <v>嘉兴</v>
      </c>
      <c r="B909" s="6">
        <v>43756</v>
      </c>
      <c r="C909" s="4" t="s">
        <v>1476</v>
      </c>
      <c r="D909" s="4" t="s">
        <v>1477</v>
      </c>
      <c r="E909" s="4" t="s">
        <v>1478</v>
      </c>
      <c r="F909" s="4" t="s">
        <v>739</v>
      </c>
      <c r="G909" s="4" t="s">
        <v>1479</v>
      </c>
      <c r="H909" s="4" t="s">
        <v>1480</v>
      </c>
      <c r="I909" s="4" t="s">
        <v>740</v>
      </c>
      <c r="J909" s="4" t="s">
        <v>590</v>
      </c>
      <c r="K909" s="4" t="s">
        <v>1533</v>
      </c>
      <c r="L909" s="4" t="s">
        <v>1482</v>
      </c>
      <c r="M909" s="4" t="s">
        <v>679</v>
      </c>
      <c r="N909" s="4" t="s">
        <v>1534</v>
      </c>
      <c r="O909" s="4" t="s">
        <v>1535</v>
      </c>
      <c r="P909" s="4" t="s">
        <v>679</v>
      </c>
      <c r="Q909" s="4" t="s">
        <v>596</v>
      </c>
      <c r="R909" s="8">
        <v>18</v>
      </c>
      <c r="S909" s="4" t="s">
        <v>596</v>
      </c>
      <c r="T909" s="4" t="s">
        <v>596</v>
      </c>
      <c r="U909" s="4" t="s">
        <v>596</v>
      </c>
      <c r="V909" s="4" t="s">
        <v>596</v>
      </c>
      <c r="W909" s="4" t="s">
        <v>596</v>
      </c>
      <c r="X909" s="4" t="s">
        <v>596</v>
      </c>
      <c r="Y909" s="4" t="s">
        <v>596</v>
      </c>
      <c r="Z909" s="4" t="s">
        <v>596</v>
      </c>
      <c r="AA909" s="4" t="s">
        <v>596</v>
      </c>
      <c r="AB909" s="4" t="s">
        <v>596</v>
      </c>
      <c r="AC909" s="4" t="s">
        <v>596</v>
      </c>
      <c r="AD909" s="4" t="s">
        <v>596</v>
      </c>
      <c r="AE909" s="4" t="s">
        <v>596</v>
      </c>
      <c r="AF909" s="4" t="s">
        <v>596</v>
      </c>
    </row>
    <row r="910" spans="1:32">
      <c r="A910" s="5" t="str">
        <f>VLOOKUP(F910,[1]仓库信息!C:H,6,FALSE)</f>
        <v>武汉</v>
      </c>
      <c r="B910" s="6">
        <v>43756</v>
      </c>
      <c r="C910" s="4" t="s">
        <v>1476</v>
      </c>
      <c r="D910" s="4" t="s">
        <v>1477</v>
      </c>
      <c r="E910" s="4" t="s">
        <v>1478</v>
      </c>
      <c r="F910" s="4" t="s">
        <v>686</v>
      </c>
      <c r="G910" s="4" t="s">
        <v>1479</v>
      </c>
      <c r="H910" s="4" t="s">
        <v>1480</v>
      </c>
      <c r="I910" s="4" t="s">
        <v>687</v>
      </c>
      <c r="J910" s="4" t="s">
        <v>590</v>
      </c>
      <c r="K910" s="4" t="s">
        <v>1536</v>
      </c>
      <c r="L910" s="4" t="s">
        <v>1537</v>
      </c>
      <c r="M910" s="4" t="s">
        <v>682</v>
      </c>
      <c r="N910" s="4" t="s">
        <v>1538</v>
      </c>
      <c r="O910" s="4" t="s">
        <v>1539</v>
      </c>
      <c r="P910" s="4" t="s">
        <v>604</v>
      </c>
      <c r="Q910" s="4" t="s">
        <v>596</v>
      </c>
      <c r="R910" s="8">
        <v>21</v>
      </c>
      <c r="S910" s="4" t="s">
        <v>596</v>
      </c>
      <c r="T910" s="4" t="s">
        <v>638</v>
      </c>
      <c r="U910" s="4" t="s">
        <v>638</v>
      </c>
      <c r="V910" s="4" t="s">
        <v>596</v>
      </c>
      <c r="W910" s="4" t="s">
        <v>596</v>
      </c>
      <c r="X910" s="4" t="s">
        <v>596</v>
      </c>
      <c r="Y910" s="4" t="s">
        <v>596</v>
      </c>
      <c r="Z910" s="4" t="s">
        <v>596</v>
      </c>
      <c r="AA910" s="4" t="s">
        <v>604</v>
      </c>
      <c r="AB910" s="4" t="s">
        <v>596</v>
      </c>
      <c r="AC910" s="4" t="s">
        <v>596</v>
      </c>
      <c r="AD910" s="4" t="s">
        <v>596</v>
      </c>
      <c r="AE910" s="4" t="s">
        <v>596</v>
      </c>
      <c r="AF910" s="4" t="s">
        <v>596</v>
      </c>
    </row>
    <row r="911" spans="1:32">
      <c r="A911" s="5" t="str">
        <f>VLOOKUP(F911,[1]仓库信息!C:H,6,FALSE)</f>
        <v>济南</v>
      </c>
      <c r="B911" s="6">
        <v>43756</v>
      </c>
      <c r="C911" s="4" t="s">
        <v>1476</v>
      </c>
      <c r="D911" s="4" t="s">
        <v>1477</v>
      </c>
      <c r="E911" s="4" t="s">
        <v>1478</v>
      </c>
      <c r="F911" s="4" t="s">
        <v>640</v>
      </c>
      <c r="G911" s="4" t="s">
        <v>1479</v>
      </c>
      <c r="H911" s="4" t="s">
        <v>1480</v>
      </c>
      <c r="I911" s="4" t="s">
        <v>641</v>
      </c>
      <c r="J911" s="4" t="s">
        <v>590</v>
      </c>
      <c r="K911" s="4" t="s">
        <v>1359</v>
      </c>
      <c r="L911" s="4" t="s">
        <v>1278</v>
      </c>
      <c r="M911" s="4" t="s">
        <v>604</v>
      </c>
      <c r="N911" s="4" t="s">
        <v>1084</v>
      </c>
      <c r="O911" s="4" t="s">
        <v>1410</v>
      </c>
      <c r="P911" s="4" t="s">
        <v>604</v>
      </c>
      <c r="Q911" s="4" t="s">
        <v>596</v>
      </c>
      <c r="R911" s="8">
        <v>5</v>
      </c>
      <c r="S911" s="4" t="s">
        <v>596</v>
      </c>
      <c r="T911" s="4" t="s">
        <v>596</v>
      </c>
      <c r="U911" s="4" t="s">
        <v>596</v>
      </c>
      <c r="V911" s="4" t="s">
        <v>596</v>
      </c>
      <c r="W911" s="4" t="s">
        <v>596</v>
      </c>
      <c r="X911" s="4" t="s">
        <v>596</v>
      </c>
      <c r="Y911" s="4" t="s">
        <v>596</v>
      </c>
      <c r="Z911" s="4" t="s">
        <v>596</v>
      </c>
      <c r="AA911" s="4" t="s">
        <v>596</v>
      </c>
      <c r="AB911" s="4" t="s">
        <v>596</v>
      </c>
      <c r="AC911" s="4" t="s">
        <v>596</v>
      </c>
      <c r="AD911" s="4" t="s">
        <v>596</v>
      </c>
      <c r="AE911" s="4" t="s">
        <v>596</v>
      </c>
      <c r="AF911" s="4" t="s">
        <v>596</v>
      </c>
    </row>
    <row r="912" spans="1:32">
      <c r="A912" s="5" t="str">
        <f>VLOOKUP(F912,[1]仓库信息!C:H,6,FALSE)</f>
        <v>金华</v>
      </c>
      <c r="B912" s="6">
        <v>43756</v>
      </c>
      <c r="C912" s="4" t="s">
        <v>1476</v>
      </c>
      <c r="D912" s="4" t="s">
        <v>1477</v>
      </c>
      <c r="E912" s="4" t="s">
        <v>1478</v>
      </c>
      <c r="F912" s="4" t="s">
        <v>688</v>
      </c>
      <c r="G912" s="4" t="s">
        <v>1479</v>
      </c>
      <c r="H912" s="4" t="s">
        <v>1480</v>
      </c>
      <c r="I912" s="4" t="s">
        <v>689</v>
      </c>
      <c r="J912" s="4" t="s">
        <v>590</v>
      </c>
      <c r="K912" s="4" t="s">
        <v>1540</v>
      </c>
      <c r="L912" s="4" t="s">
        <v>1541</v>
      </c>
      <c r="M912" s="4" t="s">
        <v>690</v>
      </c>
      <c r="N912" s="4" t="s">
        <v>1542</v>
      </c>
      <c r="O912" s="4" t="s">
        <v>1543</v>
      </c>
      <c r="P912" s="4" t="s">
        <v>690</v>
      </c>
      <c r="Q912" s="4" t="s">
        <v>596</v>
      </c>
      <c r="R912" s="8">
        <v>9</v>
      </c>
      <c r="S912" s="4" t="s">
        <v>596</v>
      </c>
      <c r="T912" s="4" t="s">
        <v>596</v>
      </c>
      <c r="U912" s="4" t="s">
        <v>596</v>
      </c>
      <c r="V912" s="4" t="s">
        <v>596</v>
      </c>
      <c r="W912" s="4" t="s">
        <v>601</v>
      </c>
      <c r="X912" s="4" t="s">
        <v>596</v>
      </c>
      <c r="Y912" s="4" t="s">
        <v>596</v>
      </c>
      <c r="Z912" s="4" t="s">
        <v>596</v>
      </c>
      <c r="AA912" s="4" t="s">
        <v>596</v>
      </c>
      <c r="AB912" s="4" t="s">
        <v>596</v>
      </c>
      <c r="AC912" s="4" t="s">
        <v>596</v>
      </c>
      <c r="AD912" s="4" t="s">
        <v>596</v>
      </c>
      <c r="AE912" s="4" t="s">
        <v>596</v>
      </c>
      <c r="AF912" s="4" t="s">
        <v>596</v>
      </c>
    </row>
    <row r="913" spans="1:32">
      <c r="A913" s="5" t="str">
        <f>VLOOKUP(F913,[1]仓库信息!C:H,6,FALSE)</f>
        <v>青岛</v>
      </c>
      <c r="B913" s="6">
        <v>43756</v>
      </c>
      <c r="C913" s="4" t="s">
        <v>1476</v>
      </c>
      <c r="D913" s="4" t="s">
        <v>1477</v>
      </c>
      <c r="E913" s="4" t="s">
        <v>1478</v>
      </c>
      <c r="F913" s="4" t="s">
        <v>659</v>
      </c>
      <c r="G913" s="4" t="s">
        <v>1479</v>
      </c>
      <c r="H913" s="4" t="s">
        <v>1480</v>
      </c>
      <c r="I913" s="4" t="s">
        <v>660</v>
      </c>
      <c r="J913" s="4" t="s">
        <v>590</v>
      </c>
      <c r="K913" s="4" t="s">
        <v>1544</v>
      </c>
      <c r="L913" s="4" t="s">
        <v>1545</v>
      </c>
      <c r="M913" s="4" t="s">
        <v>742</v>
      </c>
      <c r="N913" s="4" t="s">
        <v>943</v>
      </c>
      <c r="O913" s="4" t="s">
        <v>1546</v>
      </c>
      <c r="P913" s="4" t="s">
        <v>621</v>
      </c>
      <c r="Q913" s="4" t="s">
        <v>596</v>
      </c>
      <c r="R913" s="8">
        <v>7</v>
      </c>
      <c r="S913" s="4" t="s">
        <v>596</v>
      </c>
      <c r="T913" s="4" t="s">
        <v>596</v>
      </c>
      <c r="U913" s="4" t="s">
        <v>596</v>
      </c>
      <c r="V913" s="4" t="s">
        <v>596</v>
      </c>
      <c r="W913" s="4" t="s">
        <v>596</v>
      </c>
      <c r="X913" s="4" t="s">
        <v>596</v>
      </c>
      <c r="Y913" s="4" t="s">
        <v>596</v>
      </c>
      <c r="Z913" s="4" t="s">
        <v>596</v>
      </c>
      <c r="AA913" s="4" t="s">
        <v>670</v>
      </c>
      <c r="AB913" s="4" t="s">
        <v>596</v>
      </c>
      <c r="AC913" s="4" t="s">
        <v>596</v>
      </c>
      <c r="AD913" s="4" t="s">
        <v>596</v>
      </c>
      <c r="AE913" s="4" t="s">
        <v>596</v>
      </c>
      <c r="AF913" s="4" t="s">
        <v>596</v>
      </c>
    </row>
    <row r="914" spans="1:32">
      <c r="A914" s="5" t="str">
        <f>VLOOKUP(F914,[1]仓库信息!C:H,6,FALSE)</f>
        <v>无锡</v>
      </c>
      <c r="B914" s="6">
        <v>43756</v>
      </c>
      <c r="C914" s="4" t="s">
        <v>1476</v>
      </c>
      <c r="D914" s="4" t="s">
        <v>1477</v>
      </c>
      <c r="E914" s="4" t="s">
        <v>1478</v>
      </c>
      <c r="F914" s="4" t="s">
        <v>692</v>
      </c>
      <c r="G914" s="4" t="s">
        <v>1479</v>
      </c>
      <c r="H914" s="4" t="s">
        <v>1480</v>
      </c>
      <c r="I914" s="4" t="s">
        <v>693</v>
      </c>
      <c r="J914" s="4" t="s">
        <v>590</v>
      </c>
      <c r="K914" s="4" t="s">
        <v>1547</v>
      </c>
      <c r="L914" s="4" t="s">
        <v>1548</v>
      </c>
      <c r="M914" s="4" t="s">
        <v>669</v>
      </c>
      <c r="N914" s="4" t="s">
        <v>1509</v>
      </c>
      <c r="O914" s="4" t="s">
        <v>1549</v>
      </c>
      <c r="P914" s="4" t="s">
        <v>669</v>
      </c>
      <c r="Q914" s="4" t="s">
        <v>596</v>
      </c>
      <c r="R914" s="8">
        <v>18</v>
      </c>
      <c r="S914" s="4" t="s">
        <v>596</v>
      </c>
      <c r="T914" s="4" t="s">
        <v>596</v>
      </c>
      <c r="U914" s="4" t="s">
        <v>596</v>
      </c>
      <c r="V914" s="4" t="s">
        <v>596</v>
      </c>
      <c r="W914" s="4" t="s">
        <v>596</v>
      </c>
      <c r="X914" s="4" t="s">
        <v>596</v>
      </c>
      <c r="Y914" s="4" t="s">
        <v>596</v>
      </c>
      <c r="Z914" s="4" t="s">
        <v>596</v>
      </c>
      <c r="AA914" s="4" t="s">
        <v>596</v>
      </c>
      <c r="AB914" s="4" t="s">
        <v>596</v>
      </c>
      <c r="AC914" s="4" t="s">
        <v>596</v>
      </c>
      <c r="AD914" s="4" t="s">
        <v>596</v>
      </c>
      <c r="AE914" s="4" t="s">
        <v>596</v>
      </c>
      <c r="AF914" s="4" t="s">
        <v>596</v>
      </c>
    </row>
    <row r="915" spans="1:32">
      <c r="A915" s="5" t="str">
        <f>VLOOKUP(F915,[1]仓库信息!C:H,6,FALSE)</f>
        <v>西安</v>
      </c>
      <c r="B915" s="6">
        <v>43756</v>
      </c>
      <c r="C915" s="4" t="s">
        <v>1476</v>
      </c>
      <c r="D915" s="4" t="s">
        <v>1477</v>
      </c>
      <c r="E915" s="4" t="s">
        <v>1478</v>
      </c>
      <c r="F915" s="4" t="s">
        <v>694</v>
      </c>
      <c r="G915" s="4" t="s">
        <v>1479</v>
      </c>
      <c r="H915" s="4" t="s">
        <v>1480</v>
      </c>
      <c r="I915" s="4" t="s">
        <v>695</v>
      </c>
      <c r="J915" s="4" t="s">
        <v>590</v>
      </c>
      <c r="K915" s="4" t="s">
        <v>1550</v>
      </c>
      <c r="L915" s="4" t="s">
        <v>1014</v>
      </c>
      <c r="M915" s="4" t="s">
        <v>679</v>
      </c>
      <c r="N915" s="4" t="s">
        <v>1551</v>
      </c>
      <c r="O915" s="4" t="s">
        <v>1552</v>
      </c>
      <c r="P915" s="4" t="s">
        <v>651</v>
      </c>
      <c r="Q915" s="4" t="s">
        <v>596</v>
      </c>
      <c r="R915" s="8">
        <v>16</v>
      </c>
      <c r="S915" s="4" t="s">
        <v>596</v>
      </c>
      <c r="T915" s="4" t="s">
        <v>596</v>
      </c>
      <c r="U915" s="4" t="s">
        <v>604</v>
      </c>
      <c r="V915" s="4" t="s">
        <v>596</v>
      </c>
      <c r="W915" s="4" t="s">
        <v>596</v>
      </c>
      <c r="X915" s="4" t="s">
        <v>596</v>
      </c>
      <c r="Y915" s="4" t="s">
        <v>596</v>
      </c>
      <c r="Z915" s="4" t="s">
        <v>596</v>
      </c>
      <c r="AA915" s="4" t="s">
        <v>596</v>
      </c>
      <c r="AB915" s="4" t="s">
        <v>596</v>
      </c>
      <c r="AC915" s="4" t="s">
        <v>596</v>
      </c>
      <c r="AD915" s="4" t="s">
        <v>596</v>
      </c>
      <c r="AE915" s="4" t="s">
        <v>596</v>
      </c>
      <c r="AF915" s="4" t="s">
        <v>596</v>
      </c>
    </row>
    <row r="916" spans="1:32">
      <c r="A916" s="5" t="str">
        <f>VLOOKUP(F916,[1]仓库信息!C:H,6,FALSE)</f>
        <v>嘉定</v>
      </c>
      <c r="B916" s="6">
        <v>43756</v>
      </c>
      <c r="C916" s="4" t="s">
        <v>1553</v>
      </c>
      <c r="D916" s="4" t="s">
        <v>1554</v>
      </c>
      <c r="E916" s="4" t="s">
        <v>1555</v>
      </c>
      <c r="F916" s="4" t="s">
        <v>586</v>
      </c>
      <c r="G916" s="4" t="s">
        <v>1556</v>
      </c>
      <c r="H916" s="4" t="s">
        <v>1557</v>
      </c>
      <c r="I916" s="4" t="s">
        <v>589</v>
      </c>
      <c r="J916" s="4" t="s">
        <v>590</v>
      </c>
      <c r="K916" s="4" t="s">
        <v>811</v>
      </c>
      <c r="L916" s="4" t="s">
        <v>730</v>
      </c>
      <c r="M916" s="4" t="s">
        <v>679</v>
      </c>
      <c r="N916" s="4" t="s">
        <v>732</v>
      </c>
      <c r="O916" s="4" t="s">
        <v>735</v>
      </c>
      <c r="P916" s="4" t="s">
        <v>679</v>
      </c>
      <c r="Q916" s="4" t="s">
        <v>596</v>
      </c>
      <c r="R916" s="8">
        <v>1</v>
      </c>
      <c r="S916" s="4" t="s">
        <v>596</v>
      </c>
      <c r="T916" s="4" t="s">
        <v>596</v>
      </c>
      <c r="U916" s="4" t="s">
        <v>596</v>
      </c>
      <c r="V916" s="4" t="s">
        <v>596</v>
      </c>
      <c r="W916" s="4" t="s">
        <v>596</v>
      </c>
      <c r="X916" s="4" t="s">
        <v>596</v>
      </c>
      <c r="Y916" s="4" t="s">
        <v>596</v>
      </c>
      <c r="Z916" s="4" t="s">
        <v>596</v>
      </c>
      <c r="AA916" s="4" t="s">
        <v>596</v>
      </c>
      <c r="AB916" s="4" t="s">
        <v>596</v>
      </c>
      <c r="AC916" s="4" t="s">
        <v>596</v>
      </c>
      <c r="AD916" s="4" t="s">
        <v>596</v>
      </c>
      <c r="AE916" s="4" t="s">
        <v>596</v>
      </c>
      <c r="AF916" s="4" t="s">
        <v>596</v>
      </c>
    </row>
    <row r="917" spans="1:32">
      <c r="A917" s="5" t="str">
        <f>VLOOKUP(F917,[1]仓库信息!C:H,6,FALSE)</f>
        <v>广州</v>
      </c>
      <c r="B917" s="6">
        <v>43756</v>
      </c>
      <c r="C917" s="4" t="s">
        <v>1553</v>
      </c>
      <c r="D917" s="4" t="s">
        <v>1554</v>
      </c>
      <c r="E917" s="4" t="s">
        <v>1555</v>
      </c>
      <c r="F917" s="4" t="s">
        <v>597</v>
      </c>
      <c r="G917" s="4" t="s">
        <v>1556</v>
      </c>
      <c r="H917" s="4" t="s">
        <v>1557</v>
      </c>
      <c r="I917" s="4" t="s">
        <v>598</v>
      </c>
      <c r="J917" s="4" t="s">
        <v>590</v>
      </c>
      <c r="K917" s="4" t="s">
        <v>1209</v>
      </c>
      <c r="L917" s="4" t="s">
        <v>1124</v>
      </c>
      <c r="M917" s="4" t="s">
        <v>679</v>
      </c>
      <c r="N917" s="4" t="s">
        <v>1123</v>
      </c>
      <c r="O917" s="4" t="s">
        <v>1125</v>
      </c>
      <c r="P917" s="4" t="s">
        <v>604</v>
      </c>
      <c r="Q917" s="4" t="s">
        <v>596</v>
      </c>
      <c r="R917" s="8">
        <v>3</v>
      </c>
      <c r="S917" s="4" t="s">
        <v>596</v>
      </c>
      <c r="T917" s="4" t="s">
        <v>596</v>
      </c>
      <c r="U917" s="4" t="s">
        <v>596</v>
      </c>
      <c r="V917" s="4" t="s">
        <v>596</v>
      </c>
      <c r="W917" s="4" t="s">
        <v>596</v>
      </c>
      <c r="X917" s="4" t="s">
        <v>596</v>
      </c>
      <c r="Y917" s="4" t="s">
        <v>596</v>
      </c>
      <c r="Z917" s="4" t="s">
        <v>596</v>
      </c>
      <c r="AA917" s="4" t="s">
        <v>682</v>
      </c>
      <c r="AB917" s="4" t="s">
        <v>596</v>
      </c>
      <c r="AC917" s="4" t="s">
        <v>596</v>
      </c>
      <c r="AD917" s="4" t="s">
        <v>596</v>
      </c>
      <c r="AE917" s="4" t="s">
        <v>596</v>
      </c>
      <c r="AF917" s="4" t="s">
        <v>596</v>
      </c>
    </row>
    <row r="918" spans="1:32">
      <c r="A918" s="5" t="str">
        <f>VLOOKUP(F918,[1]仓库信息!C:H,6,FALSE)</f>
        <v>天津</v>
      </c>
      <c r="B918" s="6">
        <v>43756</v>
      </c>
      <c r="C918" s="4" t="s">
        <v>1553</v>
      </c>
      <c r="D918" s="4" t="s">
        <v>1554</v>
      </c>
      <c r="E918" s="4" t="s">
        <v>1555</v>
      </c>
      <c r="F918" s="4" t="s">
        <v>663</v>
      </c>
      <c r="G918" s="4" t="s">
        <v>1556</v>
      </c>
      <c r="H918" s="4" t="s">
        <v>1557</v>
      </c>
      <c r="I918" s="4" t="s">
        <v>666</v>
      </c>
      <c r="J918" s="4" t="s">
        <v>590</v>
      </c>
      <c r="K918" s="4" t="s">
        <v>727</v>
      </c>
      <c r="L918" s="4" t="s">
        <v>727</v>
      </c>
      <c r="M918" s="4" t="s">
        <v>596</v>
      </c>
      <c r="N918" s="4" t="s">
        <v>790</v>
      </c>
      <c r="O918" s="4" t="s">
        <v>790</v>
      </c>
      <c r="P918" s="4" t="s">
        <v>596</v>
      </c>
      <c r="Q918" s="4" t="s">
        <v>596</v>
      </c>
      <c r="R918" s="8">
        <v>3</v>
      </c>
      <c r="S918" s="4" t="s">
        <v>596</v>
      </c>
      <c r="T918" s="4" t="s">
        <v>596</v>
      </c>
      <c r="U918" s="4" t="s">
        <v>596</v>
      </c>
      <c r="V918" s="4" t="s">
        <v>596</v>
      </c>
      <c r="W918" s="4" t="s">
        <v>596</v>
      </c>
      <c r="X918" s="4" t="s">
        <v>596</v>
      </c>
      <c r="Y918" s="4" t="s">
        <v>596</v>
      </c>
      <c r="Z918" s="4" t="s">
        <v>596</v>
      </c>
      <c r="AA918" s="4" t="s">
        <v>596</v>
      </c>
      <c r="AB918" s="4" t="s">
        <v>596</v>
      </c>
      <c r="AC918" s="4" t="s">
        <v>596</v>
      </c>
      <c r="AD918" s="4" t="s">
        <v>596</v>
      </c>
      <c r="AE918" s="4" t="s">
        <v>596</v>
      </c>
      <c r="AF918" s="4" t="s">
        <v>596</v>
      </c>
    </row>
    <row r="919" spans="1:32">
      <c r="A919" s="5" t="str">
        <f>VLOOKUP(F919,[1]仓库信息!C:H,6,FALSE)</f>
        <v>郑州</v>
      </c>
      <c r="B919" s="6">
        <v>43756</v>
      </c>
      <c r="C919" s="4" t="s">
        <v>1553</v>
      </c>
      <c r="D919" s="4" t="s">
        <v>1554</v>
      </c>
      <c r="E919" s="4" t="s">
        <v>1555</v>
      </c>
      <c r="F919" s="4" t="s">
        <v>676</v>
      </c>
      <c r="G919" s="4" t="s">
        <v>1556</v>
      </c>
      <c r="H919" s="4" t="s">
        <v>1557</v>
      </c>
      <c r="I919" s="4" t="s">
        <v>677</v>
      </c>
      <c r="J919" s="4" t="s">
        <v>590</v>
      </c>
      <c r="K919" s="4" t="s">
        <v>715</v>
      </c>
      <c r="L919" s="4" t="s">
        <v>715</v>
      </c>
      <c r="M919" s="4" t="s">
        <v>596</v>
      </c>
      <c r="N919" s="4" t="s">
        <v>769</v>
      </c>
      <c r="O919" s="4" t="s">
        <v>769</v>
      </c>
      <c r="P919" s="4" t="s">
        <v>596</v>
      </c>
      <c r="Q919" s="4" t="s">
        <v>596</v>
      </c>
      <c r="R919" s="8">
        <v>1</v>
      </c>
      <c r="S919" s="4" t="s">
        <v>596</v>
      </c>
      <c r="T919" s="4" t="s">
        <v>596</v>
      </c>
      <c r="U919" s="4" t="s">
        <v>596</v>
      </c>
      <c r="V919" s="4" t="s">
        <v>596</v>
      </c>
      <c r="W919" s="4" t="s">
        <v>596</v>
      </c>
      <c r="X919" s="4" t="s">
        <v>596</v>
      </c>
      <c r="Y919" s="4" t="s">
        <v>596</v>
      </c>
      <c r="Z919" s="4" t="s">
        <v>596</v>
      </c>
      <c r="AA919" s="4" t="s">
        <v>596</v>
      </c>
      <c r="AB919" s="4" t="s">
        <v>596</v>
      </c>
      <c r="AC919" s="4" t="s">
        <v>596</v>
      </c>
      <c r="AD919" s="4" t="s">
        <v>596</v>
      </c>
      <c r="AE919" s="4" t="s">
        <v>596</v>
      </c>
      <c r="AF919" s="4" t="s">
        <v>596</v>
      </c>
    </row>
    <row r="920" spans="1:32">
      <c r="A920" s="5" t="str">
        <f>VLOOKUP(F920,[1]仓库信息!C:H,6,FALSE)</f>
        <v>成都2</v>
      </c>
      <c r="B920" s="6">
        <v>43756</v>
      </c>
      <c r="C920" s="4" t="s">
        <v>1553</v>
      </c>
      <c r="D920" s="4" t="s">
        <v>1554</v>
      </c>
      <c r="E920" s="4" t="s">
        <v>1555</v>
      </c>
      <c r="F920" s="4" t="s">
        <v>610</v>
      </c>
      <c r="G920" s="4" t="s">
        <v>1556</v>
      </c>
      <c r="H920" s="4" t="s">
        <v>1557</v>
      </c>
      <c r="I920" s="4" t="s">
        <v>611</v>
      </c>
      <c r="J920" s="4" t="s">
        <v>590</v>
      </c>
      <c r="K920" s="4" t="s">
        <v>591</v>
      </c>
      <c r="L920" s="4" t="s">
        <v>594</v>
      </c>
      <c r="M920" s="4" t="s">
        <v>638</v>
      </c>
      <c r="N920" s="4" t="s">
        <v>594</v>
      </c>
      <c r="O920" s="4" t="s">
        <v>839</v>
      </c>
      <c r="P920" s="4" t="s">
        <v>638</v>
      </c>
      <c r="Q920" s="4" t="s">
        <v>596</v>
      </c>
      <c r="R920" s="8">
        <v>2</v>
      </c>
      <c r="S920" s="4" t="s">
        <v>596</v>
      </c>
      <c r="T920" s="4" t="s">
        <v>596</v>
      </c>
      <c r="U920" s="4" t="s">
        <v>596</v>
      </c>
      <c r="V920" s="4" t="s">
        <v>596</v>
      </c>
      <c r="W920" s="4" t="s">
        <v>596</v>
      </c>
      <c r="X920" s="4" t="s">
        <v>638</v>
      </c>
      <c r="Y920" s="4" t="s">
        <v>596</v>
      </c>
      <c r="Z920" s="4" t="s">
        <v>596</v>
      </c>
      <c r="AA920" s="4" t="s">
        <v>596</v>
      </c>
      <c r="AB920" s="4" t="s">
        <v>596</v>
      </c>
      <c r="AC920" s="4" t="s">
        <v>596</v>
      </c>
      <c r="AD920" s="4" t="s">
        <v>596</v>
      </c>
      <c r="AE920" s="4" t="s">
        <v>596</v>
      </c>
      <c r="AF920" s="4" t="s">
        <v>596</v>
      </c>
    </row>
    <row r="921" spans="1:32">
      <c r="A921" s="5" t="str">
        <f>VLOOKUP(F921,[1]仓库信息!C:H,6,FALSE)</f>
        <v>惠州</v>
      </c>
      <c r="B921" s="6">
        <v>43756</v>
      </c>
      <c r="C921" s="4" t="s">
        <v>1553</v>
      </c>
      <c r="D921" s="4" t="s">
        <v>1554</v>
      </c>
      <c r="E921" s="4" t="s">
        <v>1555</v>
      </c>
      <c r="F921" s="4" t="s">
        <v>618</v>
      </c>
      <c r="G921" s="4" t="s">
        <v>1556</v>
      </c>
      <c r="H921" s="4" t="s">
        <v>1557</v>
      </c>
      <c r="I921" s="4" t="s">
        <v>619</v>
      </c>
      <c r="J921" s="4" t="s">
        <v>590</v>
      </c>
      <c r="K921" s="4" t="s">
        <v>1125</v>
      </c>
      <c r="L921" s="4" t="s">
        <v>1148</v>
      </c>
      <c r="M921" s="4" t="s">
        <v>638</v>
      </c>
      <c r="N921" s="4" t="s">
        <v>1120</v>
      </c>
      <c r="O921" s="4" t="s">
        <v>1139</v>
      </c>
      <c r="P921" s="4" t="s">
        <v>638</v>
      </c>
      <c r="Q921" s="4" t="s">
        <v>596</v>
      </c>
      <c r="R921" s="8">
        <v>2</v>
      </c>
      <c r="S921" s="4" t="s">
        <v>596</v>
      </c>
      <c r="T921" s="4" t="s">
        <v>596</v>
      </c>
      <c r="U921" s="4" t="s">
        <v>596</v>
      </c>
      <c r="V921" s="4" t="s">
        <v>596</v>
      </c>
      <c r="W921" s="4" t="s">
        <v>596</v>
      </c>
      <c r="X921" s="4" t="s">
        <v>596</v>
      </c>
      <c r="Y921" s="4" t="s">
        <v>596</v>
      </c>
      <c r="Z921" s="4" t="s">
        <v>596</v>
      </c>
      <c r="AA921" s="4" t="s">
        <v>596</v>
      </c>
      <c r="AB921" s="4" t="s">
        <v>596</v>
      </c>
      <c r="AC921" s="4" t="s">
        <v>596</v>
      </c>
      <c r="AD921" s="4" t="s">
        <v>596</v>
      </c>
      <c r="AE921" s="4" t="s">
        <v>596</v>
      </c>
      <c r="AF921" s="4" t="s">
        <v>596</v>
      </c>
    </row>
    <row r="922" spans="1:32">
      <c r="A922" s="5" t="str">
        <f>VLOOKUP(F922,[1]仓库信息!C:H,6,FALSE)</f>
        <v>江门</v>
      </c>
      <c r="B922" s="6">
        <v>43756</v>
      </c>
      <c r="C922" s="4" t="s">
        <v>1553</v>
      </c>
      <c r="D922" s="4" t="s">
        <v>1554</v>
      </c>
      <c r="E922" s="4" t="s">
        <v>1555</v>
      </c>
      <c r="F922" s="4" t="s">
        <v>624</v>
      </c>
      <c r="G922" s="4" t="s">
        <v>1556</v>
      </c>
      <c r="H922" s="4" t="s">
        <v>1557</v>
      </c>
      <c r="I922" s="4" t="s">
        <v>625</v>
      </c>
      <c r="J922" s="4" t="s">
        <v>590</v>
      </c>
      <c r="K922" s="4" t="s">
        <v>743</v>
      </c>
      <c r="L922" s="4" t="s">
        <v>743</v>
      </c>
      <c r="M922" s="4" t="s">
        <v>596</v>
      </c>
      <c r="N922" s="4" t="s">
        <v>734</v>
      </c>
      <c r="O922" s="4" t="s">
        <v>734</v>
      </c>
      <c r="P922" s="4" t="s">
        <v>596</v>
      </c>
      <c r="Q922" s="4" t="s">
        <v>596</v>
      </c>
      <c r="R922" s="8">
        <v>2</v>
      </c>
      <c r="S922" s="4" t="s">
        <v>596</v>
      </c>
      <c r="T922" s="4" t="s">
        <v>596</v>
      </c>
      <c r="U922" s="4" t="s">
        <v>596</v>
      </c>
      <c r="V922" s="4" t="s">
        <v>596</v>
      </c>
      <c r="W922" s="4" t="s">
        <v>596</v>
      </c>
      <c r="X922" s="4" t="s">
        <v>596</v>
      </c>
      <c r="Y922" s="4" t="s">
        <v>596</v>
      </c>
      <c r="Z922" s="4" t="s">
        <v>596</v>
      </c>
      <c r="AA922" s="4" t="s">
        <v>596</v>
      </c>
      <c r="AB922" s="4" t="s">
        <v>596</v>
      </c>
      <c r="AC922" s="4" t="s">
        <v>596</v>
      </c>
      <c r="AD922" s="4" t="s">
        <v>596</v>
      </c>
      <c r="AE922" s="4" t="s">
        <v>596</v>
      </c>
      <c r="AF922" s="4" t="s">
        <v>596</v>
      </c>
    </row>
    <row r="923" spans="1:32">
      <c r="A923" s="5" t="str">
        <f>VLOOKUP(F923,[1]仓库信息!C:H,6,FALSE)</f>
        <v>泉州</v>
      </c>
      <c r="B923" s="6">
        <v>43756</v>
      </c>
      <c r="C923" s="4" t="s">
        <v>1553</v>
      </c>
      <c r="D923" s="4" t="s">
        <v>1554</v>
      </c>
      <c r="E923" s="4" t="s">
        <v>1555</v>
      </c>
      <c r="F923" s="4" t="s">
        <v>628</v>
      </c>
      <c r="G923" s="4" t="s">
        <v>1556</v>
      </c>
      <c r="H923" s="4" t="s">
        <v>1557</v>
      </c>
      <c r="I923" s="4" t="s">
        <v>629</v>
      </c>
      <c r="J923" s="4" t="s">
        <v>590</v>
      </c>
      <c r="K923" s="4" t="s">
        <v>1122</v>
      </c>
      <c r="L923" s="4" t="s">
        <v>860</v>
      </c>
      <c r="M923" s="4" t="s">
        <v>638</v>
      </c>
      <c r="N923" s="4" t="s">
        <v>1122</v>
      </c>
      <c r="O923" s="4" t="s">
        <v>1124</v>
      </c>
      <c r="P923" s="4" t="s">
        <v>604</v>
      </c>
      <c r="Q923" s="4" t="s">
        <v>596</v>
      </c>
      <c r="R923" s="8">
        <v>1</v>
      </c>
      <c r="S923" s="4" t="s">
        <v>596</v>
      </c>
      <c r="T923" s="4" t="s">
        <v>596</v>
      </c>
      <c r="U923" s="4" t="s">
        <v>638</v>
      </c>
      <c r="V923" s="4" t="s">
        <v>596</v>
      </c>
      <c r="W923" s="4" t="s">
        <v>596</v>
      </c>
      <c r="X923" s="4" t="s">
        <v>596</v>
      </c>
      <c r="Y923" s="4" t="s">
        <v>596</v>
      </c>
      <c r="Z923" s="4" t="s">
        <v>596</v>
      </c>
      <c r="AA923" s="4" t="s">
        <v>596</v>
      </c>
      <c r="AB923" s="4" t="s">
        <v>596</v>
      </c>
      <c r="AC923" s="4" t="s">
        <v>596</v>
      </c>
      <c r="AD923" s="4" t="s">
        <v>596</v>
      </c>
      <c r="AE923" s="4" t="s">
        <v>596</v>
      </c>
      <c r="AF923" s="4" t="s">
        <v>596</v>
      </c>
    </row>
    <row r="924" spans="1:32">
      <c r="A924" s="5" t="str">
        <f>VLOOKUP(F924,[1]仓库信息!C:H,6,FALSE)</f>
        <v>贵阳</v>
      </c>
      <c r="B924" s="6">
        <v>43756</v>
      </c>
      <c r="C924" s="4" t="s">
        <v>1553</v>
      </c>
      <c r="D924" s="4" t="s">
        <v>1554</v>
      </c>
      <c r="E924" s="4" t="s">
        <v>1555</v>
      </c>
      <c r="F924" s="4" t="s">
        <v>680</v>
      </c>
      <c r="G924" s="4" t="s">
        <v>1556</v>
      </c>
      <c r="H924" s="4" t="s">
        <v>1557</v>
      </c>
      <c r="I924" s="4" t="s">
        <v>681</v>
      </c>
      <c r="J924" s="4" t="s">
        <v>590</v>
      </c>
      <c r="K924" s="4" t="s">
        <v>613</v>
      </c>
      <c r="L924" s="4" t="s">
        <v>613</v>
      </c>
      <c r="M924" s="4" t="s">
        <v>596</v>
      </c>
      <c r="N924" s="4" t="s">
        <v>613</v>
      </c>
      <c r="O924" s="4" t="s">
        <v>613</v>
      </c>
      <c r="P924" s="4" t="s">
        <v>596</v>
      </c>
      <c r="Q924" s="4" t="s">
        <v>596</v>
      </c>
      <c r="R924" s="8">
        <v>2</v>
      </c>
      <c r="S924" s="4" t="s">
        <v>596</v>
      </c>
      <c r="T924" s="4" t="s">
        <v>596</v>
      </c>
      <c r="U924" s="4" t="s">
        <v>596</v>
      </c>
      <c r="V924" s="4" t="s">
        <v>596</v>
      </c>
      <c r="W924" s="4" t="s">
        <v>604</v>
      </c>
      <c r="X924" s="4" t="s">
        <v>604</v>
      </c>
      <c r="Y924" s="4" t="s">
        <v>596</v>
      </c>
      <c r="Z924" s="4" t="s">
        <v>596</v>
      </c>
      <c r="AA924" s="4" t="s">
        <v>596</v>
      </c>
      <c r="AB924" s="4" t="s">
        <v>596</v>
      </c>
      <c r="AC924" s="4" t="s">
        <v>596</v>
      </c>
      <c r="AD924" s="4" t="s">
        <v>596</v>
      </c>
      <c r="AE924" s="4" t="s">
        <v>596</v>
      </c>
      <c r="AF924" s="4" t="s">
        <v>596</v>
      </c>
    </row>
    <row r="925" spans="1:32">
      <c r="A925" s="5" t="str">
        <f>VLOOKUP(F925,[1]仓库信息!C:H,6,FALSE)</f>
        <v>沈阳</v>
      </c>
      <c r="B925" s="6">
        <v>43756</v>
      </c>
      <c r="C925" s="4" t="s">
        <v>1553</v>
      </c>
      <c r="D925" s="4" t="s">
        <v>1554</v>
      </c>
      <c r="E925" s="4" t="s">
        <v>1555</v>
      </c>
      <c r="F925" s="4" t="s">
        <v>635</v>
      </c>
      <c r="G925" s="4" t="s">
        <v>1556</v>
      </c>
      <c r="H925" s="4" t="s">
        <v>1557</v>
      </c>
      <c r="I925" s="4" t="s">
        <v>636</v>
      </c>
      <c r="J925" s="4" t="s">
        <v>590</v>
      </c>
      <c r="K925" s="4" t="s">
        <v>733</v>
      </c>
      <c r="L925" s="4" t="s">
        <v>734</v>
      </c>
      <c r="M925" s="4" t="s">
        <v>638</v>
      </c>
      <c r="N925" s="4" t="s">
        <v>730</v>
      </c>
      <c r="O925" s="4" t="s">
        <v>730</v>
      </c>
      <c r="P925" s="4" t="s">
        <v>596</v>
      </c>
      <c r="Q925" s="4" t="s">
        <v>596</v>
      </c>
      <c r="R925" s="8">
        <v>1</v>
      </c>
      <c r="S925" s="4" t="s">
        <v>596</v>
      </c>
      <c r="T925" s="4" t="s">
        <v>596</v>
      </c>
      <c r="U925" s="4" t="s">
        <v>596</v>
      </c>
      <c r="V925" s="4" t="s">
        <v>596</v>
      </c>
      <c r="W925" s="4" t="s">
        <v>596</v>
      </c>
      <c r="X925" s="4" t="s">
        <v>596</v>
      </c>
      <c r="Y925" s="4" t="s">
        <v>596</v>
      </c>
      <c r="Z925" s="4" t="s">
        <v>596</v>
      </c>
      <c r="AA925" s="4" t="s">
        <v>638</v>
      </c>
      <c r="AB925" s="4" t="s">
        <v>596</v>
      </c>
      <c r="AC925" s="4" t="s">
        <v>596</v>
      </c>
      <c r="AD925" s="4" t="s">
        <v>596</v>
      </c>
      <c r="AE925" s="4" t="s">
        <v>596</v>
      </c>
      <c r="AF925" s="4" t="s">
        <v>596</v>
      </c>
    </row>
    <row r="926" spans="1:32">
      <c r="A926" s="5" t="str">
        <f>VLOOKUP(F926,[1]仓库信息!C:H,6,FALSE)</f>
        <v>北京</v>
      </c>
      <c r="B926" s="6">
        <v>43756</v>
      </c>
      <c r="C926" s="4" t="s">
        <v>1553</v>
      </c>
      <c r="D926" s="4" t="s">
        <v>1554</v>
      </c>
      <c r="E926" s="4" t="s">
        <v>1555</v>
      </c>
      <c r="F926" s="4" t="s">
        <v>656</v>
      </c>
      <c r="G926" s="4" t="s">
        <v>1556</v>
      </c>
      <c r="H926" s="4" t="s">
        <v>1557</v>
      </c>
      <c r="I926" s="4" t="s">
        <v>657</v>
      </c>
      <c r="J926" s="4" t="s">
        <v>590</v>
      </c>
      <c r="K926" s="4" t="s">
        <v>736</v>
      </c>
      <c r="L926" s="4" t="s">
        <v>736</v>
      </c>
      <c r="M926" s="4" t="s">
        <v>596</v>
      </c>
      <c r="N926" s="4" t="s">
        <v>737</v>
      </c>
      <c r="O926" s="4" t="s">
        <v>737</v>
      </c>
      <c r="P926" s="4" t="s">
        <v>596</v>
      </c>
      <c r="Q926" s="4" t="s">
        <v>596</v>
      </c>
      <c r="R926" s="8">
        <v>1</v>
      </c>
      <c r="S926" s="4" t="s">
        <v>596</v>
      </c>
      <c r="T926" s="4" t="s">
        <v>596</v>
      </c>
      <c r="U926" s="4" t="s">
        <v>596</v>
      </c>
      <c r="V926" s="4" t="s">
        <v>596</v>
      </c>
      <c r="W926" s="4" t="s">
        <v>596</v>
      </c>
      <c r="X926" s="4" t="s">
        <v>596</v>
      </c>
      <c r="Y926" s="4" t="s">
        <v>596</v>
      </c>
      <c r="Z926" s="4" t="s">
        <v>596</v>
      </c>
      <c r="AA926" s="4" t="s">
        <v>596</v>
      </c>
      <c r="AB926" s="4" t="s">
        <v>596</v>
      </c>
      <c r="AC926" s="4" t="s">
        <v>596</v>
      </c>
      <c r="AD926" s="4" t="s">
        <v>596</v>
      </c>
      <c r="AE926" s="4" t="s">
        <v>596</v>
      </c>
      <c r="AF926" s="4" t="s">
        <v>596</v>
      </c>
    </row>
    <row r="927" spans="1:32">
      <c r="A927" s="5" t="str">
        <f>VLOOKUP(F927,[1]仓库信息!C:H,6,FALSE)</f>
        <v>嘉兴</v>
      </c>
      <c r="B927" s="6">
        <v>43756</v>
      </c>
      <c r="C927" s="4" t="s">
        <v>1553</v>
      </c>
      <c r="D927" s="4" t="s">
        <v>1554</v>
      </c>
      <c r="E927" s="4" t="s">
        <v>1555</v>
      </c>
      <c r="F927" s="4" t="s">
        <v>739</v>
      </c>
      <c r="G927" s="4" t="s">
        <v>1556</v>
      </c>
      <c r="H927" s="4" t="s">
        <v>1557</v>
      </c>
      <c r="I927" s="4" t="s">
        <v>740</v>
      </c>
      <c r="J927" s="4" t="s">
        <v>590</v>
      </c>
      <c r="K927" s="4" t="s">
        <v>734</v>
      </c>
      <c r="L927" s="4" t="s">
        <v>734</v>
      </c>
      <c r="M927" s="4" t="s">
        <v>596</v>
      </c>
      <c r="N927" s="4" t="s">
        <v>730</v>
      </c>
      <c r="O927" s="4" t="s">
        <v>730</v>
      </c>
      <c r="P927" s="4" t="s">
        <v>596</v>
      </c>
      <c r="Q927" s="4" t="s">
        <v>596</v>
      </c>
      <c r="R927" s="8">
        <v>1</v>
      </c>
      <c r="S927" s="4" t="s">
        <v>596</v>
      </c>
      <c r="T927" s="4" t="s">
        <v>596</v>
      </c>
      <c r="U927" s="4" t="s">
        <v>596</v>
      </c>
      <c r="V927" s="4" t="s">
        <v>596</v>
      </c>
      <c r="W927" s="4" t="s">
        <v>601</v>
      </c>
      <c r="X927" s="4" t="s">
        <v>596</v>
      </c>
      <c r="Y927" s="4" t="s">
        <v>596</v>
      </c>
      <c r="Z927" s="4" t="s">
        <v>596</v>
      </c>
      <c r="AA927" s="4" t="s">
        <v>596</v>
      </c>
      <c r="AB927" s="4" t="s">
        <v>596</v>
      </c>
      <c r="AC927" s="4" t="s">
        <v>596</v>
      </c>
      <c r="AD927" s="4" t="s">
        <v>596</v>
      </c>
      <c r="AE927" s="4" t="s">
        <v>596</v>
      </c>
      <c r="AF927" s="4" t="s">
        <v>596</v>
      </c>
    </row>
    <row r="928" spans="1:32">
      <c r="A928" s="5" t="str">
        <f>VLOOKUP(F928,[1]仓库信息!C:H,6,FALSE)</f>
        <v>武汉</v>
      </c>
      <c r="B928" s="6">
        <v>43756</v>
      </c>
      <c r="C928" s="4" t="s">
        <v>1553</v>
      </c>
      <c r="D928" s="4" t="s">
        <v>1554</v>
      </c>
      <c r="E928" s="4" t="s">
        <v>1555</v>
      </c>
      <c r="F928" s="4" t="s">
        <v>686</v>
      </c>
      <c r="G928" s="4" t="s">
        <v>1556</v>
      </c>
      <c r="H928" s="4" t="s">
        <v>1557</v>
      </c>
      <c r="I928" s="4" t="s">
        <v>687</v>
      </c>
      <c r="J928" s="4" t="s">
        <v>590</v>
      </c>
      <c r="K928" s="4" t="s">
        <v>1219</v>
      </c>
      <c r="L928" s="4" t="s">
        <v>1219</v>
      </c>
      <c r="M928" s="4" t="s">
        <v>596</v>
      </c>
      <c r="N928" s="4" t="s">
        <v>1257</v>
      </c>
      <c r="O928" s="4" t="s">
        <v>1257</v>
      </c>
      <c r="P928" s="4" t="s">
        <v>596</v>
      </c>
      <c r="Q928" s="4" t="s">
        <v>596</v>
      </c>
      <c r="R928" s="8">
        <v>2</v>
      </c>
      <c r="S928" s="4" t="s">
        <v>596</v>
      </c>
      <c r="T928" s="4" t="s">
        <v>596</v>
      </c>
      <c r="U928" s="4" t="s">
        <v>596</v>
      </c>
      <c r="V928" s="4" t="s">
        <v>596</v>
      </c>
      <c r="W928" s="4" t="s">
        <v>596</v>
      </c>
      <c r="X928" s="4" t="s">
        <v>596</v>
      </c>
      <c r="Y928" s="4" t="s">
        <v>596</v>
      </c>
      <c r="Z928" s="4" t="s">
        <v>596</v>
      </c>
      <c r="AA928" s="4" t="s">
        <v>596</v>
      </c>
      <c r="AB928" s="4" t="s">
        <v>596</v>
      </c>
      <c r="AC928" s="4" t="s">
        <v>596</v>
      </c>
      <c r="AD928" s="4" t="s">
        <v>596</v>
      </c>
      <c r="AE928" s="4" t="s">
        <v>596</v>
      </c>
      <c r="AF928" s="4" t="s">
        <v>596</v>
      </c>
    </row>
    <row r="929" spans="1:32">
      <c r="A929" s="5" t="str">
        <f>VLOOKUP(F929,[1]仓库信息!C:H,6,FALSE)</f>
        <v>济南</v>
      </c>
      <c r="B929" s="6">
        <v>43756</v>
      </c>
      <c r="C929" s="4" t="s">
        <v>1553</v>
      </c>
      <c r="D929" s="4" t="s">
        <v>1554</v>
      </c>
      <c r="E929" s="4" t="s">
        <v>1555</v>
      </c>
      <c r="F929" s="4" t="s">
        <v>640</v>
      </c>
      <c r="G929" s="4" t="s">
        <v>1556</v>
      </c>
      <c r="H929" s="4" t="s">
        <v>1557</v>
      </c>
      <c r="I929" s="4" t="s">
        <v>641</v>
      </c>
      <c r="J929" s="4" t="s">
        <v>590</v>
      </c>
      <c r="K929" s="4" t="s">
        <v>613</v>
      </c>
      <c r="L929" s="4" t="s">
        <v>613</v>
      </c>
      <c r="M929" s="4" t="s">
        <v>596</v>
      </c>
      <c r="N929" s="4" t="s">
        <v>637</v>
      </c>
      <c r="O929" s="4" t="s">
        <v>637</v>
      </c>
      <c r="P929" s="4" t="s">
        <v>596</v>
      </c>
      <c r="Q929" s="4" t="s">
        <v>596</v>
      </c>
      <c r="R929" s="8">
        <v>1</v>
      </c>
      <c r="S929" s="4" t="s">
        <v>596</v>
      </c>
      <c r="T929" s="4" t="s">
        <v>596</v>
      </c>
      <c r="U929" s="4" t="s">
        <v>596</v>
      </c>
      <c r="V929" s="4" t="s">
        <v>596</v>
      </c>
      <c r="W929" s="4" t="s">
        <v>596</v>
      </c>
      <c r="X929" s="4" t="s">
        <v>596</v>
      </c>
      <c r="Y929" s="4" t="s">
        <v>596</v>
      </c>
      <c r="Z929" s="4" t="s">
        <v>596</v>
      </c>
      <c r="AA929" s="4" t="s">
        <v>596</v>
      </c>
      <c r="AB929" s="4" t="s">
        <v>596</v>
      </c>
      <c r="AC929" s="4" t="s">
        <v>596</v>
      </c>
      <c r="AD929" s="4" t="s">
        <v>596</v>
      </c>
      <c r="AE929" s="4" t="s">
        <v>596</v>
      </c>
      <c r="AF929" s="4" t="s">
        <v>596</v>
      </c>
    </row>
    <row r="930" spans="1:32">
      <c r="A930" s="5" t="str">
        <f>VLOOKUP(F930,[1]仓库信息!C:H,6,FALSE)</f>
        <v>无锡</v>
      </c>
      <c r="B930" s="6">
        <v>43756</v>
      </c>
      <c r="C930" s="4" t="s">
        <v>1553</v>
      </c>
      <c r="D930" s="4" t="s">
        <v>1554</v>
      </c>
      <c r="E930" s="4" t="s">
        <v>1555</v>
      </c>
      <c r="F930" s="4" t="s">
        <v>692</v>
      </c>
      <c r="G930" s="4" t="s">
        <v>1556</v>
      </c>
      <c r="H930" s="4" t="s">
        <v>1557</v>
      </c>
      <c r="I930" s="4" t="s">
        <v>693</v>
      </c>
      <c r="J930" s="4" t="s">
        <v>590</v>
      </c>
      <c r="K930" s="4" t="s">
        <v>731</v>
      </c>
      <c r="L930" s="4" t="s">
        <v>731</v>
      </c>
      <c r="M930" s="4" t="s">
        <v>596</v>
      </c>
      <c r="N930" s="4" t="s">
        <v>811</v>
      </c>
      <c r="O930" s="4" t="s">
        <v>811</v>
      </c>
      <c r="P930" s="4" t="s">
        <v>596</v>
      </c>
      <c r="Q930" s="4" t="s">
        <v>596</v>
      </c>
      <c r="R930" s="8">
        <v>1</v>
      </c>
      <c r="S930" s="4" t="s">
        <v>596</v>
      </c>
      <c r="T930" s="4" t="s">
        <v>596</v>
      </c>
      <c r="U930" s="4" t="s">
        <v>596</v>
      </c>
      <c r="V930" s="4" t="s">
        <v>596</v>
      </c>
      <c r="W930" s="4" t="s">
        <v>596</v>
      </c>
      <c r="X930" s="4" t="s">
        <v>596</v>
      </c>
      <c r="Y930" s="4" t="s">
        <v>596</v>
      </c>
      <c r="Z930" s="4" t="s">
        <v>596</v>
      </c>
      <c r="AA930" s="4" t="s">
        <v>596</v>
      </c>
      <c r="AB930" s="4" t="s">
        <v>596</v>
      </c>
      <c r="AC930" s="4" t="s">
        <v>596</v>
      </c>
      <c r="AD930" s="4" t="s">
        <v>596</v>
      </c>
      <c r="AE930" s="4" t="s">
        <v>596</v>
      </c>
      <c r="AF930" s="4" t="s">
        <v>596</v>
      </c>
    </row>
    <row r="931" spans="1:32">
      <c r="A931" s="5" t="str">
        <f>VLOOKUP(F931,[1]仓库信息!C:H,6,FALSE)</f>
        <v>嘉定</v>
      </c>
      <c r="B931" s="6">
        <v>43756</v>
      </c>
      <c r="C931" s="4" t="s">
        <v>1558</v>
      </c>
      <c r="D931" s="4" t="s">
        <v>1559</v>
      </c>
      <c r="E931" s="4" t="s">
        <v>1560</v>
      </c>
      <c r="F931" s="4" t="s">
        <v>586</v>
      </c>
      <c r="G931" s="4" t="s">
        <v>1561</v>
      </c>
      <c r="H931" s="4" t="s">
        <v>1562</v>
      </c>
      <c r="I931" s="4" t="s">
        <v>589</v>
      </c>
      <c r="J931" s="4" t="s">
        <v>590</v>
      </c>
      <c r="K931" s="4" t="s">
        <v>1563</v>
      </c>
      <c r="L931" s="4" t="s">
        <v>1546</v>
      </c>
      <c r="M931" s="4" t="s">
        <v>670</v>
      </c>
      <c r="N931" s="4" t="s">
        <v>1564</v>
      </c>
      <c r="O931" s="4" t="s">
        <v>1023</v>
      </c>
      <c r="P931" s="4" t="s">
        <v>749</v>
      </c>
      <c r="Q931" s="4" t="s">
        <v>596</v>
      </c>
      <c r="R931" s="8">
        <v>3</v>
      </c>
      <c r="S931" s="4" t="s">
        <v>596</v>
      </c>
      <c r="T931" s="4" t="s">
        <v>596</v>
      </c>
      <c r="U931" s="4" t="s">
        <v>638</v>
      </c>
      <c r="V931" s="4" t="s">
        <v>596</v>
      </c>
      <c r="W931" s="4" t="s">
        <v>596</v>
      </c>
      <c r="X931" s="4" t="s">
        <v>596</v>
      </c>
      <c r="Y931" s="4" t="s">
        <v>596</v>
      </c>
      <c r="Z931" s="4" t="s">
        <v>596</v>
      </c>
      <c r="AA931" s="4" t="s">
        <v>596</v>
      </c>
      <c r="AB931" s="4" t="s">
        <v>596</v>
      </c>
      <c r="AC931" s="4" t="s">
        <v>596</v>
      </c>
      <c r="AD931" s="4" t="s">
        <v>596</v>
      </c>
      <c r="AE931" s="4" t="s">
        <v>596</v>
      </c>
      <c r="AF931" s="4" t="s">
        <v>596</v>
      </c>
    </row>
    <row r="932" spans="1:32">
      <c r="A932" s="5" t="str">
        <f>VLOOKUP(F932,[1]仓库信息!C:H,6,FALSE)</f>
        <v>广州</v>
      </c>
      <c r="B932" s="6">
        <v>43756</v>
      </c>
      <c r="C932" s="4" t="s">
        <v>1558</v>
      </c>
      <c r="D932" s="4" t="s">
        <v>1559</v>
      </c>
      <c r="E932" s="4" t="s">
        <v>1560</v>
      </c>
      <c r="F932" s="4" t="s">
        <v>597</v>
      </c>
      <c r="G932" s="4" t="s">
        <v>1561</v>
      </c>
      <c r="H932" s="4" t="s">
        <v>1562</v>
      </c>
      <c r="I932" s="4" t="s">
        <v>598</v>
      </c>
      <c r="J932" s="4" t="s">
        <v>590</v>
      </c>
      <c r="K932" s="4" t="s">
        <v>1565</v>
      </c>
      <c r="L932" s="4" t="s">
        <v>1566</v>
      </c>
      <c r="M932" s="4" t="s">
        <v>734</v>
      </c>
      <c r="N932" s="4" t="s">
        <v>1567</v>
      </c>
      <c r="O932" s="4" t="s">
        <v>1568</v>
      </c>
      <c r="P932" s="4" t="s">
        <v>621</v>
      </c>
      <c r="Q932" s="4" t="s">
        <v>596</v>
      </c>
      <c r="R932" s="8">
        <v>13</v>
      </c>
      <c r="S932" s="4" t="s">
        <v>596</v>
      </c>
      <c r="T932" s="4" t="s">
        <v>596</v>
      </c>
      <c r="U932" s="4" t="s">
        <v>596</v>
      </c>
      <c r="V932" s="4" t="s">
        <v>596</v>
      </c>
      <c r="W932" s="4" t="s">
        <v>596</v>
      </c>
      <c r="X932" s="4" t="s">
        <v>596</v>
      </c>
      <c r="Y932" s="4" t="s">
        <v>596</v>
      </c>
      <c r="Z932" s="4" t="s">
        <v>596</v>
      </c>
      <c r="AA932" s="4" t="s">
        <v>616</v>
      </c>
      <c r="AB932" s="4" t="s">
        <v>596</v>
      </c>
      <c r="AC932" s="4" t="s">
        <v>596</v>
      </c>
      <c r="AD932" s="4" t="s">
        <v>596</v>
      </c>
      <c r="AE932" s="4" t="s">
        <v>596</v>
      </c>
      <c r="AF932" s="4" t="s">
        <v>596</v>
      </c>
    </row>
    <row r="933" spans="1:32">
      <c r="A933" s="5" t="str">
        <f>VLOOKUP(F933,[1]仓库信息!C:H,6,FALSE)</f>
        <v>天津</v>
      </c>
      <c r="B933" s="6">
        <v>43756</v>
      </c>
      <c r="C933" s="4" t="s">
        <v>1558</v>
      </c>
      <c r="D933" s="4" t="s">
        <v>1559</v>
      </c>
      <c r="E933" s="4" t="s">
        <v>1560</v>
      </c>
      <c r="F933" s="4" t="s">
        <v>663</v>
      </c>
      <c r="G933" s="4" t="s">
        <v>1561</v>
      </c>
      <c r="H933" s="4" t="s">
        <v>1562</v>
      </c>
      <c r="I933" s="4" t="s">
        <v>666</v>
      </c>
      <c r="J933" s="4" t="s">
        <v>590</v>
      </c>
      <c r="K933" s="4" t="s">
        <v>1083</v>
      </c>
      <c r="L933" s="4" t="s">
        <v>1278</v>
      </c>
      <c r="M933" s="4" t="s">
        <v>638</v>
      </c>
      <c r="N933" s="4" t="s">
        <v>1084</v>
      </c>
      <c r="O933" s="4" t="s">
        <v>1408</v>
      </c>
      <c r="P933" s="4" t="s">
        <v>638</v>
      </c>
      <c r="Q933" s="4" t="s">
        <v>596</v>
      </c>
      <c r="R933" s="8">
        <v>4</v>
      </c>
      <c r="S933" s="4" t="s">
        <v>596</v>
      </c>
      <c r="T933" s="4" t="s">
        <v>596</v>
      </c>
      <c r="U933" s="4" t="s">
        <v>596</v>
      </c>
      <c r="V933" s="4" t="s">
        <v>596</v>
      </c>
      <c r="W933" s="4" t="s">
        <v>596</v>
      </c>
      <c r="X933" s="4" t="s">
        <v>596</v>
      </c>
      <c r="Y933" s="4" t="s">
        <v>596</v>
      </c>
      <c r="Z933" s="4" t="s">
        <v>596</v>
      </c>
      <c r="AA933" s="4" t="s">
        <v>596</v>
      </c>
      <c r="AB933" s="4" t="s">
        <v>596</v>
      </c>
      <c r="AC933" s="4" t="s">
        <v>596</v>
      </c>
      <c r="AD933" s="4" t="s">
        <v>596</v>
      </c>
      <c r="AE933" s="4" t="s">
        <v>596</v>
      </c>
      <c r="AF933" s="4" t="s">
        <v>596</v>
      </c>
    </row>
    <row r="934" spans="1:32">
      <c r="A934" s="5" t="str">
        <f>VLOOKUP(F934,[1]仓库信息!C:H,6,FALSE)</f>
        <v>郑州</v>
      </c>
      <c r="B934" s="6">
        <v>43756</v>
      </c>
      <c r="C934" s="4" t="s">
        <v>1558</v>
      </c>
      <c r="D934" s="4" t="s">
        <v>1559</v>
      </c>
      <c r="E934" s="4" t="s">
        <v>1560</v>
      </c>
      <c r="F934" s="4" t="s">
        <v>676</v>
      </c>
      <c r="G934" s="4" t="s">
        <v>1561</v>
      </c>
      <c r="H934" s="4" t="s">
        <v>1562</v>
      </c>
      <c r="I934" s="4" t="s">
        <v>677</v>
      </c>
      <c r="J934" s="4" t="s">
        <v>590</v>
      </c>
      <c r="K934" s="4" t="s">
        <v>969</v>
      </c>
      <c r="L934" s="4" t="s">
        <v>1569</v>
      </c>
      <c r="M934" s="4" t="s">
        <v>658</v>
      </c>
      <c r="N934" s="4" t="s">
        <v>943</v>
      </c>
      <c r="O934" s="4" t="s">
        <v>958</v>
      </c>
      <c r="P934" s="4" t="s">
        <v>658</v>
      </c>
      <c r="Q934" s="4" t="s">
        <v>596</v>
      </c>
      <c r="R934" s="8">
        <v>7</v>
      </c>
      <c r="S934" s="4" t="s">
        <v>596</v>
      </c>
      <c r="T934" s="4" t="s">
        <v>596</v>
      </c>
      <c r="U934" s="4" t="s">
        <v>596</v>
      </c>
      <c r="V934" s="4" t="s">
        <v>596</v>
      </c>
      <c r="W934" s="4" t="s">
        <v>596</v>
      </c>
      <c r="X934" s="4" t="s">
        <v>596</v>
      </c>
      <c r="Y934" s="4" t="s">
        <v>596</v>
      </c>
      <c r="Z934" s="4" t="s">
        <v>596</v>
      </c>
      <c r="AA934" s="4" t="s">
        <v>596</v>
      </c>
      <c r="AB934" s="4" t="s">
        <v>596</v>
      </c>
      <c r="AC934" s="4" t="s">
        <v>596</v>
      </c>
      <c r="AD934" s="4" t="s">
        <v>596</v>
      </c>
      <c r="AE934" s="4" t="s">
        <v>596</v>
      </c>
      <c r="AF934" s="4" t="s">
        <v>596</v>
      </c>
    </row>
    <row r="935" spans="1:32">
      <c r="A935" s="5" t="str">
        <f>VLOOKUP(F935,[1]仓库信息!C:H,6,FALSE)</f>
        <v>长沙</v>
      </c>
      <c r="B935" s="6">
        <v>43756</v>
      </c>
      <c r="C935" s="4" t="s">
        <v>1558</v>
      </c>
      <c r="D935" s="4" t="s">
        <v>1559</v>
      </c>
      <c r="E935" s="4" t="s">
        <v>1560</v>
      </c>
      <c r="F935" s="4" t="s">
        <v>606</v>
      </c>
      <c r="G935" s="4" t="s">
        <v>1561</v>
      </c>
      <c r="H935" s="4" t="s">
        <v>1562</v>
      </c>
      <c r="I935" s="4" t="s">
        <v>607</v>
      </c>
      <c r="J935" s="4" t="s">
        <v>590</v>
      </c>
      <c r="K935" s="4" t="s">
        <v>1570</v>
      </c>
      <c r="L935" s="4" t="s">
        <v>1085</v>
      </c>
      <c r="M935" s="4" t="s">
        <v>638</v>
      </c>
      <c r="N935" s="4" t="s">
        <v>965</v>
      </c>
      <c r="O935" s="4" t="s">
        <v>964</v>
      </c>
      <c r="P935" s="4" t="s">
        <v>638</v>
      </c>
      <c r="Q935" s="4" t="s">
        <v>596</v>
      </c>
      <c r="R935" s="8">
        <v>6</v>
      </c>
      <c r="S935" s="4" t="s">
        <v>596</v>
      </c>
      <c r="T935" s="4" t="s">
        <v>596</v>
      </c>
      <c r="U935" s="4" t="s">
        <v>596</v>
      </c>
      <c r="V935" s="4" t="s">
        <v>596</v>
      </c>
      <c r="W935" s="4" t="s">
        <v>596</v>
      </c>
      <c r="X935" s="4" t="s">
        <v>596</v>
      </c>
      <c r="Y935" s="4" t="s">
        <v>596</v>
      </c>
      <c r="Z935" s="4" t="s">
        <v>596</v>
      </c>
      <c r="AA935" s="4" t="s">
        <v>596</v>
      </c>
      <c r="AB935" s="4" t="s">
        <v>596</v>
      </c>
      <c r="AC935" s="4" t="s">
        <v>596</v>
      </c>
      <c r="AD935" s="4" t="s">
        <v>596</v>
      </c>
      <c r="AE935" s="4" t="s">
        <v>596</v>
      </c>
      <c r="AF935" s="4" t="s">
        <v>596</v>
      </c>
    </row>
    <row r="936" spans="1:32">
      <c r="A936" s="5" t="str">
        <f>VLOOKUP(F936,[1]仓库信息!C:H,6,FALSE)</f>
        <v>成都2</v>
      </c>
      <c r="B936" s="6">
        <v>43756</v>
      </c>
      <c r="C936" s="4" t="s">
        <v>1558</v>
      </c>
      <c r="D936" s="4" t="s">
        <v>1559</v>
      </c>
      <c r="E936" s="4" t="s">
        <v>1560</v>
      </c>
      <c r="F936" s="4" t="s">
        <v>610</v>
      </c>
      <c r="G936" s="4" t="s">
        <v>1561</v>
      </c>
      <c r="H936" s="4" t="s">
        <v>1562</v>
      </c>
      <c r="I936" s="4" t="s">
        <v>611</v>
      </c>
      <c r="J936" s="4" t="s">
        <v>590</v>
      </c>
      <c r="K936" s="4" t="s">
        <v>1037</v>
      </c>
      <c r="L936" s="4" t="s">
        <v>1571</v>
      </c>
      <c r="M936" s="4" t="s">
        <v>604</v>
      </c>
      <c r="N936" s="4" t="s">
        <v>1185</v>
      </c>
      <c r="O936" s="4" t="s">
        <v>1572</v>
      </c>
      <c r="P936" s="4" t="s">
        <v>638</v>
      </c>
      <c r="Q936" s="4" t="s">
        <v>596</v>
      </c>
      <c r="R936" s="8">
        <v>6</v>
      </c>
      <c r="S936" s="4" t="s">
        <v>596</v>
      </c>
      <c r="T936" s="4" t="s">
        <v>596</v>
      </c>
      <c r="U936" s="4" t="s">
        <v>596</v>
      </c>
      <c r="V936" s="4" t="s">
        <v>596</v>
      </c>
      <c r="W936" s="4" t="s">
        <v>596</v>
      </c>
      <c r="X936" s="4" t="s">
        <v>604</v>
      </c>
      <c r="Y936" s="4" t="s">
        <v>596</v>
      </c>
      <c r="Z936" s="4" t="s">
        <v>596</v>
      </c>
      <c r="AA936" s="4" t="s">
        <v>638</v>
      </c>
      <c r="AB936" s="4" t="s">
        <v>596</v>
      </c>
      <c r="AC936" s="4" t="s">
        <v>596</v>
      </c>
      <c r="AD936" s="4" t="s">
        <v>596</v>
      </c>
      <c r="AE936" s="4" t="s">
        <v>596</v>
      </c>
      <c r="AF936" s="4" t="s">
        <v>596</v>
      </c>
    </row>
    <row r="937" spans="1:32">
      <c r="A937" s="5" t="str">
        <f>VLOOKUP(F937,[1]仓库信息!C:H,6,FALSE)</f>
        <v>合肥</v>
      </c>
      <c r="B937" s="6">
        <v>43756</v>
      </c>
      <c r="C937" s="4" t="s">
        <v>1558</v>
      </c>
      <c r="D937" s="4" t="s">
        <v>1559</v>
      </c>
      <c r="E937" s="4" t="s">
        <v>1560</v>
      </c>
      <c r="F937" s="4" t="s">
        <v>700</v>
      </c>
      <c r="G937" s="4" t="s">
        <v>1561</v>
      </c>
      <c r="H937" s="4" t="s">
        <v>1562</v>
      </c>
      <c r="I937" s="4" t="s">
        <v>701</v>
      </c>
      <c r="J937" s="4" t="s">
        <v>590</v>
      </c>
      <c r="K937" s="4" t="s">
        <v>1151</v>
      </c>
      <c r="L937" s="4" t="s">
        <v>1151</v>
      </c>
      <c r="M937" s="4" t="s">
        <v>596</v>
      </c>
      <c r="N937" s="4" t="s">
        <v>1124</v>
      </c>
      <c r="O937" s="4" t="s">
        <v>1124</v>
      </c>
      <c r="P937" s="4" t="s">
        <v>596</v>
      </c>
      <c r="Q937" s="4" t="s">
        <v>596</v>
      </c>
      <c r="R937" s="8">
        <v>3</v>
      </c>
      <c r="S937" s="4" t="s">
        <v>596</v>
      </c>
      <c r="T937" s="4" t="s">
        <v>596</v>
      </c>
      <c r="U937" s="4" t="s">
        <v>596</v>
      </c>
      <c r="V937" s="4" t="s">
        <v>596</v>
      </c>
      <c r="W937" s="4" t="s">
        <v>596</v>
      </c>
      <c r="X937" s="4" t="s">
        <v>596</v>
      </c>
      <c r="Y937" s="4" t="s">
        <v>596</v>
      </c>
      <c r="Z937" s="4" t="s">
        <v>596</v>
      </c>
      <c r="AA937" s="4" t="s">
        <v>596</v>
      </c>
      <c r="AB937" s="4" t="s">
        <v>596</v>
      </c>
      <c r="AC937" s="4" t="s">
        <v>596</v>
      </c>
      <c r="AD937" s="4" t="s">
        <v>596</v>
      </c>
      <c r="AE937" s="4" t="s">
        <v>596</v>
      </c>
      <c r="AF937" s="4" t="s">
        <v>596</v>
      </c>
    </row>
    <row r="938" spans="1:32">
      <c r="A938" s="5" t="str">
        <f>VLOOKUP(F938,[1]仓库信息!C:H,6,FALSE)</f>
        <v>杭州</v>
      </c>
      <c r="B938" s="6">
        <v>43756</v>
      </c>
      <c r="C938" s="4" t="s">
        <v>1558</v>
      </c>
      <c r="D938" s="4" t="s">
        <v>1559</v>
      </c>
      <c r="E938" s="4" t="s">
        <v>1560</v>
      </c>
      <c r="F938" s="4" t="s">
        <v>614</v>
      </c>
      <c r="G938" s="4" t="s">
        <v>1561</v>
      </c>
      <c r="H938" s="4" t="s">
        <v>1562</v>
      </c>
      <c r="I938" s="4" t="s">
        <v>615</v>
      </c>
      <c r="J938" s="4" t="s">
        <v>590</v>
      </c>
      <c r="K938" s="4" t="s">
        <v>1573</v>
      </c>
      <c r="L938" s="4" t="s">
        <v>969</v>
      </c>
      <c r="M938" s="4" t="s">
        <v>593</v>
      </c>
      <c r="N938" s="4" t="s">
        <v>1574</v>
      </c>
      <c r="O938" s="4" t="s">
        <v>943</v>
      </c>
      <c r="P938" s="4" t="s">
        <v>593</v>
      </c>
      <c r="Q938" s="4" t="s">
        <v>596</v>
      </c>
      <c r="R938" s="8">
        <v>7</v>
      </c>
      <c r="S938" s="4" t="s">
        <v>596</v>
      </c>
      <c r="T938" s="4" t="s">
        <v>596</v>
      </c>
      <c r="U938" s="4" t="s">
        <v>596</v>
      </c>
      <c r="V938" s="4" t="s">
        <v>596</v>
      </c>
      <c r="W938" s="4" t="s">
        <v>596</v>
      </c>
      <c r="X938" s="4" t="s">
        <v>596</v>
      </c>
      <c r="Y938" s="4" t="s">
        <v>596</v>
      </c>
      <c r="Z938" s="4" t="s">
        <v>596</v>
      </c>
      <c r="AA938" s="4" t="s">
        <v>596</v>
      </c>
      <c r="AB938" s="4" t="s">
        <v>596</v>
      </c>
      <c r="AC938" s="4" t="s">
        <v>596</v>
      </c>
      <c r="AD938" s="4" t="s">
        <v>596</v>
      </c>
      <c r="AE938" s="4" t="s">
        <v>596</v>
      </c>
      <c r="AF938" s="4" t="s">
        <v>596</v>
      </c>
    </row>
    <row r="939" spans="1:32">
      <c r="A939" s="5" t="str">
        <f>VLOOKUP(F939,[1]仓库信息!C:H,6,FALSE)</f>
        <v>惠州</v>
      </c>
      <c r="B939" s="6">
        <v>43756</v>
      </c>
      <c r="C939" s="4" t="s">
        <v>1558</v>
      </c>
      <c r="D939" s="4" t="s">
        <v>1559</v>
      </c>
      <c r="E939" s="4" t="s">
        <v>1560</v>
      </c>
      <c r="F939" s="4" t="s">
        <v>618</v>
      </c>
      <c r="G939" s="4" t="s">
        <v>1561</v>
      </c>
      <c r="H939" s="4" t="s">
        <v>1562</v>
      </c>
      <c r="I939" s="4" t="s">
        <v>619</v>
      </c>
      <c r="J939" s="4" t="s">
        <v>590</v>
      </c>
      <c r="K939" s="4" t="s">
        <v>1517</v>
      </c>
      <c r="L939" s="4" t="s">
        <v>1575</v>
      </c>
      <c r="M939" s="4" t="s">
        <v>670</v>
      </c>
      <c r="N939" s="4" t="s">
        <v>1576</v>
      </c>
      <c r="O939" s="4" t="s">
        <v>1577</v>
      </c>
      <c r="P939" s="4" t="s">
        <v>670</v>
      </c>
      <c r="Q939" s="4" t="s">
        <v>596</v>
      </c>
      <c r="R939" s="8">
        <v>21</v>
      </c>
      <c r="S939" s="4" t="s">
        <v>596</v>
      </c>
      <c r="T939" s="4" t="s">
        <v>596</v>
      </c>
      <c r="U939" s="4" t="s">
        <v>596</v>
      </c>
      <c r="V939" s="4" t="s">
        <v>596</v>
      </c>
      <c r="W939" s="4" t="s">
        <v>596</v>
      </c>
      <c r="X939" s="4" t="s">
        <v>596</v>
      </c>
      <c r="Y939" s="4" t="s">
        <v>596</v>
      </c>
      <c r="Z939" s="4" t="s">
        <v>596</v>
      </c>
      <c r="AA939" s="4" t="s">
        <v>596</v>
      </c>
      <c r="AB939" s="4" t="s">
        <v>596</v>
      </c>
      <c r="AC939" s="4" t="s">
        <v>596</v>
      </c>
      <c r="AD939" s="4" t="s">
        <v>596</v>
      </c>
      <c r="AE939" s="4" t="s">
        <v>596</v>
      </c>
      <c r="AF939" s="4" t="s">
        <v>596</v>
      </c>
    </row>
    <row r="940" spans="1:32">
      <c r="A940" s="5" t="str">
        <f>VLOOKUP(F940,[1]仓库信息!C:H,6,FALSE)</f>
        <v>江门</v>
      </c>
      <c r="B940" s="6">
        <v>43756</v>
      </c>
      <c r="C940" s="4" t="s">
        <v>1558</v>
      </c>
      <c r="D940" s="4" t="s">
        <v>1559</v>
      </c>
      <c r="E940" s="4" t="s">
        <v>1560</v>
      </c>
      <c r="F940" s="4" t="s">
        <v>624</v>
      </c>
      <c r="G940" s="4" t="s">
        <v>1561</v>
      </c>
      <c r="H940" s="4" t="s">
        <v>1562</v>
      </c>
      <c r="I940" s="4" t="s">
        <v>625</v>
      </c>
      <c r="J940" s="4" t="s">
        <v>590</v>
      </c>
      <c r="K940" s="4" t="s">
        <v>1578</v>
      </c>
      <c r="L940" s="4" t="s">
        <v>1579</v>
      </c>
      <c r="M940" s="4" t="s">
        <v>638</v>
      </c>
      <c r="N940" s="4" t="s">
        <v>1505</v>
      </c>
      <c r="O940" s="4" t="s">
        <v>1580</v>
      </c>
      <c r="P940" s="4" t="s">
        <v>638</v>
      </c>
      <c r="Q940" s="4" t="s">
        <v>596</v>
      </c>
      <c r="R940" s="8">
        <v>9</v>
      </c>
      <c r="S940" s="4" t="s">
        <v>596</v>
      </c>
      <c r="T940" s="4" t="s">
        <v>596</v>
      </c>
      <c r="U940" s="4" t="s">
        <v>596</v>
      </c>
      <c r="V940" s="4" t="s">
        <v>596</v>
      </c>
      <c r="W940" s="4" t="s">
        <v>596</v>
      </c>
      <c r="X940" s="4" t="s">
        <v>596</v>
      </c>
      <c r="Y940" s="4" t="s">
        <v>596</v>
      </c>
      <c r="Z940" s="4" t="s">
        <v>596</v>
      </c>
      <c r="AA940" s="4" t="s">
        <v>596</v>
      </c>
      <c r="AB940" s="4" t="s">
        <v>596</v>
      </c>
      <c r="AC940" s="4" t="s">
        <v>596</v>
      </c>
      <c r="AD940" s="4" t="s">
        <v>596</v>
      </c>
      <c r="AE940" s="4" t="s">
        <v>596</v>
      </c>
      <c r="AF940" s="4" t="s">
        <v>596</v>
      </c>
    </row>
    <row r="941" spans="1:32">
      <c r="A941" s="5" t="str">
        <f>VLOOKUP(F941,[1]仓库信息!C:H,6,FALSE)</f>
        <v>泉州</v>
      </c>
      <c r="B941" s="6">
        <v>43756</v>
      </c>
      <c r="C941" s="4" t="s">
        <v>1558</v>
      </c>
      <c r="D941" s="4" t="s">
        <v>1559</v>
      </c>
      <c r="E941" s="4" t="s">
        <v>1560</v>
      </c>
      <c r="F941" s="4" t="s">
        <v>628</v>
      </c>
      <c r="G941" s="4" t="s">
        <v>1561</v>
      </c>
      <c r="H941" s="4" t="s">
        <v>1562</v>
      </c>
      <c r="I941" s="4" t="s">
        <v>629</v>
      </c>
      <c r="J941" s="4" t="s">
        <v>590</v>
      </c>
      <c r="K941" s="4" t="s">
        <v>1581</v>
      </c>
      <c r="L941" s="4" t="s">
        <v>1582</v>
      </c>
      <c r="M941" s="4" t="s">
        <v>738</v>
      </c>
      <c r="N941" s="4" t="s">
        <v>1583</v>
      </c>
      <c r="O941" s="4" t="s">
        <v>1584</v>
      </c>
      <c r="P941" s="4" t="s">
        <v>738</v>
      </c>
      <c r="Q941" s="4" t="s">
        <v>596</v>
      </c>
      <c r="R941" s="8">
        <v>8</v>
      </c>
      <c r="S941" s="4" t="s">
        <v>596</v>
      </c>
      <c r="T941" s="4" t="s">
        <v>596</v>
      </c>
      <c r="U941" s="4" t="s">
        <v>596</v>
      </c>
      <c r="V941" s="4" t="s">
        <v>596</v>
      </c>
      <c r="W941" s="4" t="s">
        <v>596</v>
      </c>
      <c r="X941" s="4" t="s">
        <v>596</v>
      </c>
      <c r="Y941" s="4" t="s">
        <v>596</v>
      </c>
      <c r="Z941" s="4" t="s">
        <v>596</v>
      </c>
      <c r="AA941" s="4" t="s">
        <v>596</v>
      </c>
      <c r="AB941" s="4" t="s">
        <v>596</v>
      </c>
      <c r="AC941" s="4" t="s">
        <v>596</v>
      </c>
      <c r="AD941" s="4" t="s">
        <v>596</v>
      </c>
      <c r="AE941" s="4" t="s">
        <v>596</v>
      </c>
      <c r="AF941" s="4" t="s">
        <v>596</v>
      </c>
    </row>
    <row r="942" spans="1:32">
      <c r="A942" s="5" t="str">
        <f>VLOOKUP(F942,[1]仓库信息!C:H,6,FALSE)</f>
        <v>南昌</v>
      </c>
      <c r="B942" s="6">
        <v>43756</v>
      </c>
      <c r="C942" s="4" t="s">
        <v>1558</v>
      </c>
      <c r="D942" s="4" t="s">
        <v>1559</v>
      </c>
      <c r="E942" s="4" t="s">
        <v>1560</v>
      </c>
      <c r="F942" s="4" t="s">
        <v>649</v>
      </c>
      <c r="G942" s="4" t="s">
        <v>1561</v>
      </c>
      <c r="H942" s="4" t="s">
        <v>1562</v>
      </c>
      <c r="I942" s="4" t="s">
        <v>650</v>
      </c>
      <c r="J942" s="4" t="s">
        <v>590</v>
      </c>
      <c r="K942" s="4" t="s">
        <v>1200</v>
      </c>
      <c r="L942" s="4" t="s">
        <v>953</v>
      </c>
      <c r="M942" s="4" t="s">
        <v>682</v>
      </c>
      <c r="N942" s="4" t="s">
        <v>1197</v>
      </c>
      <c r="O942" s="4" t="s">
        <v>955</v>
      </c>
      <c r="P942" s="4" t="s">
        <v>682</v>
      </c>
      <c r="Q942" s="4" t="s">
        <v>596</v>
      </c>
      <c r="R942" s="8">
        <v>2</v>
      </c>
      <c r="S942" s="4" t="s">
        <v>596</v>
      </c>
      <c r="T942" s="4" t="s">
        <v>596</v>
      </c>
      <c r="U942" s="4" t="s">
        <v>596</v>
      </c>
      <c r="V942" s="4" t="s">
        <v>596</v>
      </c>
      <c r="W942" s="4" t="s">
        <v>596</v>
      </c>
      <c r="X942" s="4" t="s">
        <v>596</v>
      </c>
      <c r="Y942" s="4" t="s">
        <v>596</v>
      </c>
      <c r="Z942" s="4" t="s">
        <v>596</v>
      </c>
      <c r="AA942" s="4" t="s">
        <v>596</v>
      </c>
      <c r="AB942" s="4" t="s">
        <v>596</v>
      </c>
      <c r="AC942" s="4" t="s">
        <v>596</v>
      </c>
      <c r="AD942" s="4" t="s">
        <v>596</v>
      </c>
      <c r="AE942" s="4" t="s">
        <v>596</v>
      </c>
      <c r="AF942" s="4" t="s">
        <v>596</v>
      </c>
    </row>
    <row r="943" spans="1:32">
      <c r="A943" s="5" t="str">
        <f>VLOOKUP(F943,[1]仓库信息!C:H,6,FALSE)</f>
        <v>贵阳</v>
      </c>
      <c r="B943" s="6">
        <v>43756</v>
      </c>
      <c r="C943" s="4" t="s">
        <v>1558</v>
      </c>
      <c r="D943" s="4" t="s">
        <v>1559</v>
      </c>
      <c r="E943" s="4" t="s">
        <v>1560</v>
      </c>
      <c r="F943" s="4" t="s">
        <v>680</v>
      </c>
      <c r="G943" s="4" t="s">
        <v>1561</v>
      </c>
      <c r="H943" s="4" t="s">
        <v>1562</v>
      </c>
      <c r="I943" s="4" t="s">
        <v>681</v>
      </c>
      <c r="J943" s="4" t="s">
        <v>590</v>
      </c>
      <c r="K943" s="4" t="s">
        <v>1350</v>
      </c>
      <c r="L943" s="4" t="s">
        <v>1029</v>
      </c>
      <c r="M943" s="4" t="s">
        <v>604</v>
      </c>
      <c r="N943" s="4" t="s">
        <v>1030</v>
      </c>
      <c r="O943" s="4" t="s">
        <v>1056</v>
      </c>
      <c r="P943" s="4" t="s">
        <v>604</v>
      </c>
      <c r="Q943" s="4" t="s">
        <v>596</v>
      </c>
      <c r="R943" s="8">
        <v>3</v>
      </c>
      <c r="S943" s="4" t="s">
        <v>596</v>
      </c>
      <c r="T943" s="4" t="s">
        <v>596</v>
      </c>
      <c r="U943" s="4" t="s">
        <v>596</v>
      </c>
      <c r="V943" s="4" t="s">
        <v>596</v>
      </c>
      <c r="W943" s="4" t="s">
        <v>596</v>
      </c>
      <c r="X943" s="4" t="s">
        <v>596</v>
      </c>
      <c r="Y943" s="4" t="s">
        <v>596</v>
      </c>
      <c r="Z943" s="4" t="s">
        <v>596</v>
      </c>
      <c r="AA943" s="4" t="s">
        <v>596</v>
      </c>
      <c r="AB943" s="4" t="s">
        <v>596</v>
      </c>
      <c r="AC943" s="4" t="s">
        <v>596</v>
      </c>
      <c r="AD943" s="4" t="s">
        <v>596</v>
      </c>
      <c r="AE943" s="4" t="s">
        <v>596</v>
      </c>
      <c r="AF943" s="4" t="s">
        <v>596</v>
      </c>
    </row>
    <row r="944" spans="1:32">
      <c r="A944" s="5" t="str">
        <f>VLOOKUP(F944,[1]仓库信息!C:H,6,FALSE)</f>
        <v>南京</v>
      </c>
      <c r="B944" s="6">
        <v>43756</v>
      </c>
      <c r="C944" s="4" t="s">
        <v>1558</v>
      </c>
      <c r="D944" s="4" t="s">
        <v>1559</v>
      </c>
      <c r="E944" s="4" t="s">
        <v>1560</v>
      </c>
      <c r="F944" s="4" t="s">
        <v>683</v>
      </c>
      <c r="G944" s="4" t="s">
        <v>1561</v>
      </c>
      <c r="H944" s="4" t="s">
        <v>1562</v>
      </c>
      <c r="I944" s="4" t="s">
        <v>684</v>
      </c>
      <c r="J944" s="4" t="s">
        <v>590</v>
      </c>
      <c r="K944" s="4" t="s">
        <v>1585</v>
      </c>
      <c r="L944" s="4" t="s">
        <v>1585</v>
      </c>
      <c r="M944" s="4" t="s">
        <v>596</v>
      </c>
      <c r="N944" s="4" t="s">
        <v>1007</v>
      </c>
      <c r="O944" s="4" t="s">
        <v>1007</v>
      </c>
      <c r="P944" s="4" t="s">
        <v>596</v>
      </c>
      <c r="Q944" s="4" t="s">
        <v>596</v>
      </c>
      <c r="R944" s="8">
        <v>3</v>
      </c>
      <c r="S944" s="4" t="s">
        <v>596</v>
      </c>
      <c r="T944" s="4" t="s">
        <v>596</v>
      </c>
      <c r="U944" s="4" t="s">
        <v>596</v>
      </c>
      <c r="V944" s="4" t="s">
        <v>596</v>
      </c>
      <c r="W944" s="4" t="s">
        <v>596</v>
      </c>
      <c r="X944" s="4" t="s">
        <v>596</v>
      </c>
      <c r="Y944" s="4" t="s">
        <v>596</v>
      </c>
      <c r="Z944" s="4" t="s">
        <v>596</v>
      </c>
      <c r="AA944" s="4" t="s">
        <v>596</v>
      </c>
      <c r="AB944" s="4" t="s">
        <v>596</v>
      </c>
      <c r="AC944" s="4" t="s">
        <v>596</v>
      </c>
      <c r="AD944" s="4" t="s">
        <v>596</v>
      </c>
      <c r="AE944" s="4" t="s">
        <v>596</v>
      </c>
      <c r="AF944" s="4" t="s">
        <v>596</v>
      </c>
    </row>
    <row r="945" spans="1:32">
      <c r="A945" s="5" t="str">
        <f>VLOOKUP(F945,[1]仓库信息!C:H,6,FALSE)</f>
        <v>南宁</v>
      </c>
      <c r="B945" s="6">
        <v>43756</v>
      </c>
      <c r="C945" s="4" t="s">
        <v>1558</v>
      </c>
      <c r="D945" s="4" t="s">
        <v>1559</v>
      </c>
      <c r="E945" s="4" t="s">
        <v>1560</v>
      </c>
      <c r="F945" s="4" t="s">
        <v>633</v>
      </c>
      <c r="G945" s="4" t="s">
        <v>1561</v>
      </c>
      <c r="H945" s="4" t="s">
        <v>1562</v>
      </c>
      <c r="I945" s="4" t="s">
        <v>634</v>
      </c>
      <c r="J945" s="4" t="s">
        <v>590</v>
      </c>
      <c r="K945" s="4" t="s">
        <v>1409</v>
      </c>
      <c r="L945" s="4" t="s">
        <v>1409</v>
      </c>
      <c r="M945" s="4" t="s">
        <v>596</v>
      </c>
      <c r="N945" s="4" t="s">
        <v>1313</v>
      </c>
      <c r="O945" s="4" t="s">
        <v>1313</v>
      </c>
      <c r="P945" s="4" t="s">
        <v>596</v>
      </c>
      <c r="Q945" s="4" t="s">
        <v>596</v>
      </c>
      <c r="R945" s="8">
        <v>11</v>
      </c>
      <c r="S945" s="4" t="s">
        <v>596</v>
      </c>
      <c r="T945" s="4" t="s">
        <v>596</v>
      </c>
      <c r="U945" s="4" t="s">
        <v>596</v>
      </c>
      <c r="V945" s="4" t="s">
        <v>596</v>
      </c>
      <c r="W945" s="4" t="s">
        <v>596</v>
      </c>
      <c r="X945" s="4" t="s">
        <v>596</v>
      </c>
      <c r="Y945" s="4" t="s">
        <v>596</v>
      </c>
      <c r="Z945" s="4" t="s">
        <v>596</v>
      </c>
      <c r="AA945" s="4" t="s">
        <v>596</v>
      </c>
      <c r="AB945" s="4" t="s">
        <v>596</v>
      </c>
      <c r="AC945" s="4" t="s">
        <v>596</v>
      </c>
      <c r="AD945" s="4" t="s">
        <v>596</v>
      </c>
      <c r="AE945" s="4" t="s">
        <v>596</v>
      </c>
      <c r="AF945" s="4" t="s">
        <v>596</v>
      </c>
    </row>
    <row r="946" spans="1:32">
      <c r="A946" s="5" t="str">
        <f>VLOOKUP(F946,[1]仓库信息!C:H,6,FALSE)</f>
        <v>沈阳</v>
      </c>
      <c r="B946" s="6">
        <v>43756</v>
      </c>
      <c r="C946" s="4" t="s">
        <v>1558</v>
      </c>
      <c r="D946" s="4" t="s">
        <v>1559</v>
      </c>
      <c r="E946" s="4" t="s">
        <v>1560</v>
      </c>
      <c r="F946" s="4" t="s">
        <v>635</v>
      </c>
      <c r="G946" s="4" t="s">
        <v>1561</v>
      </c>
      <c r="H946" s="4" t="s">
        <v>1562</v>
      </c>
      <c r="I946" s="4" t="s">
        <v>636</v>
      </c>
      <c r="J946" s="4" t="s">
        <v>590</v>
      </c>
      <c r="K946" s="4" t="s">
        <v>1586</v>
      </c>
      <c r="L946" s="4" t="s">
        <v>968</v>
      </c>
      <c r="M946" s="4" t="s">
        <v>638</v>
      </c>
      <c r="N946" s="4" t="s">
        <v>1279</v>
      </c>
      <c r="O946" s="4" t="s">
        <v>1276</v>
      </c>
      <c r="P946" s="4" t="s">
        <v>638</v>
      </c>
      <c r="Q946" s="4" t="s">
        <v>596</v>
      </c>
      <c r="R946" s="8">
        <v>6</v>
      </c>
      <c r="S946" s="4" t="s">
        <v>596</v>
      </c>
      <c r="T946" s="4" t="s">
        <v>596</v>
      </c>
      <c r="U946" s="4" t="s">
        <v>596</v>
      </c>
      <c r="V946" s="4" t="s">
        <v>596</v>
      </c>
      <c r="W946" s="4" t="s">
        <v>596</v>
      </c>
      <c r="X946" s="4" t="s">
        <v>596</v>
      </c>
      <c r="Y946" s="4" t="s">
        <v>596</v>
      </c>
      <c r="Z946" s="4" t="s">
        <v>596</v>
      </c>
      <c r="AA946" s="4" t="s">
        <v>596</v>
      </c>
      <c r="AB946" s="4" t="s">
        <v>596</v>
      </c>
      <c r="AC946" s="4" t="s">
        <v>596</v>
      </c>
      <c r="AD946" s="4" t="s">
        <v>596</v>
      </c>
      <c r="AE946" s="4" t="s">
        <v>596</v>
      </c>
      <c r="AF946" s="4" t="s">
        <v>596</v>
      </c>
    </row>
    <row r="947" spans="1:32">
      <c r="A947" s="5" t="str">
        <f>VLOOKUP(F947,[1]仓库信息!C:H,6,FALSE)</f>
        <v>北京</v>
      </c>
      <c r="B947" s="6">
        <v>43756</v>
      </c>
      <c r="C947" s="4" t="s">
        <v>1558</v>
      </c>
      <c r="D947" s="4" t="s">
        <v>1559</v>
      </c>
      <c r="E947" s="4" t="s">
        <v>1560</v>
      </c>
      <c r="F947" s="4" t="s">
        <v>656</v>
      </c>
      <c r="G947" s="4" t="s">
        <v>1561</v>
      </c>
      <c r="H947" s="4" t="s">
        <v>1562</v>
      </c>
      <c r="I947" s="4" t="s">
        <v>657</v>
      </c>
      <c r="J947" s="4" t="s">
        <v>590</v>
      </c>
      <c r="K947" s="4" t="s">
        <v>1587</v>
      </c>
      <c r="L947" s="4" t="s">
        <v>1293</v>
      </c>
      <c r="M947" s="4" t="s">
        <v>658</v>
      </c>
      <c r="N947" s="4" t="s">
        <v>1114</v>
      </c>
      <c r="O947" s="4" t="s">
        <v>1129</v>
      </c>
      <c r="P947" s="4" t="s">
        <v>658</v>
      </c>
      <c r="Q947" s="4" t="s">
        <v>596</v>
      </c>
      <c r="R947" s="8">
        <v>5</v>
      </c>
      <c r="S947" s="4" t="s">
        <v>596</v>
      </c>
      <c r="T947" s="4" t="s">
        <v>596</v>
      </c>
      <c r="U947" s="4" t="s">
        <v>596</v>
      </c>
      <c r="V947" s="4" t="s">
        <v>596</v>
      </c>
      <c r="W947" s="4" t="s">
        <v>596</v>
      </c>
      <c r="X947" s="4" t="s">
        <v>596</v>
      </c>
      <c r="Y947" s="4" t="s">
        <v>596</v>
      </c>
      <c r="Z947" s="4" t="s">
        <v>596</v>
      </c>
      <c r="AA947" s="4" t="s">
        <v>596</v>
      </c>
      <c r="AB947" s="4" t="s">
        <v>596</v>
      </c>
      <c r="AC947" s="4" t="s">
        <v>596</v>
      </c>
      <c r="AD947" s="4" t="s">
        <v>596</v>
      </c>
      <c r="AE947" s="4" t="s">
        <v>596</v>
      </c>
      <c r="AF947" s="4" t="s">
        <v>596</v>
      </c>
    </row>
    <row r="948" spans="1:32">
      <c r="A948" s="5" t="str">
        <f>VLOOKUP(F948,[1]仓库信息!C:H,6,FALSE)</f>
        <v>嘉兴</v>
      </c>
      <c r="B948" s="6">
        <v>43756</v>
      </c>
      <c r="C948" s="4" t="s">
        <v>1558</v>
      </c>
      <c r="D948" s="4" t="s">
        <v>1559</v>
      </c>
      <c r="E948" s="4" t="s">
        <v>1560</v>
      </c>
      <c r="F948" s="4" t="s">
        <v>739</v>
      </c>
      <c r="G948" s="4" t="s">
        <v>1561</v>
      </c>
      <c r="H948" s="4" t="s">
        <v>1562</v>
      </c>
      <c r="I948" s="4" t="s">
        <v>740</v>
      </c>
      <c r="J948" s="4" t="s">
        <v>590</v>
      </c>
      <c r="K948" s="4" t="s">
        <v>1371</v>
      </c>
      <c r="L948" s="4" t="s">
        <v>1588</v>
      </c>
      <c r="M948" s="4" t="s">
        <v>604</v>
      </c>
      <c r="N948" s="4" t="s">
        <v>1372</v>
      </c>
      <c r="O948" s="4" t="s">
        <v>1128</v>
      </c>
      <c r="P948" s="4" t="s">
        <v>604</v>
      </c>
      <c r="Q948" s="4" t="s">
        <v>596</v>
      </c>
      <c r="R948" s="8">
        <v>5</v>
      </c>
      <c r="S948" s="4" t="s">
        <v>596</v>
      </c>
      <c r="T948" s="4" t="s">
        <v>596</v>
      </c>
      <c r="U948" s="4" t="s">
        <v>596</v>
      </c>
      <c r="V948" s="4" t="s">
        <v>596</v>
      </c>
      <c r="W948" s="4" t="s">
        <v>596</v>
      </c>
      <c r="X948" s="4" t="s">
        <v>596</v>
      </c>
      <c r="Y948" s="4" t="s">
        <v>596</v>
      </c>
      <c r="Z948" s="4" t="s">
        <v>596</v>
      </c>
      <c r="AA948" s="4" t="s">
        <v>596</v>
      </c>
      <c r="AB948" s="4" t="s">
        <v>596</v>
      </c>
      <c r="AC948" s="4" t="s">
        <v>596</v>
      </c>
      <c r="AD948" s="4" t="s">
        <v>596</v>
      </c>
      <c r="AE948" s="4" t="s">
        <v>596</v>
      </c>
      <c r="AF948" s="4" t="s">
        <v>596</v>
      </c>
    </row>
    <row r="949" spans="1:32">
      <c r="A949" s="5" t="str">
        <f>VLOOKUP(F949,[1]仓库信息!C:H,6,FALSE)</f>
        <v>武汉</v>
      </c>
      <c r="B949" s="6">
        <v>43756</v>
      </c>
      <c r="C949" s="4" t="s">
        <v>1558</v>
      </c>
      <c r="D949" s="4" t="s">
        <v>1559</v>
      </c>
      <c r="E949" s="4" t="s">
        <v>1560</v>
      </c>
      <c r="F949" s="4" t="s">
        <v>686</v>
      </c>
      <c r="G949" s="4" t="s">
        <v>1561</v>
      </c>
      <c r="H949" s="4" t="s">
        <v>1562</v>
      </c>
      <c r="I949" s="4" t="s">
        <v>687</v>
      </c>
      <c r="J949" s="4" t="s">
        <v>590</v>
      </c>
      <c r="K949" s="4" t="s">
        <v>1080</v>
      </c>
      <c r="L949" s="4" t="s">
        <v>1080</v>
      </c>
      <c r="M949" s="4" t="s">
        <v>596</v>
      </c>
      <c r="N949" s="4" t="s">
        <v>1081</v>
      </c>
      <c r="O949" s="4" t="s">
        <v>1081</v>
      </c>
      <c r="P949" s="4" t="s">
        <v>596</v>
      </c>
      <c r="Q949" s="4" t="s">
        <v>596</v>
      </c>
      <c r="R949" s="8">
        <v>4</v>
      </c>
      <c r="S949" s="4" t="s">
        <v>596</v>
      </c>
      <c r="T949" s="4" t="s">
        <v>596</v>
      </c>
      <c r="U949" s="4" t="s">
        <v>596</v>
      </c>
      <c r="V949" s="4" t="s">
        <v>596</v>
      </c>
      <c r="W949" s="4" t="s">
        <v>596</v>
      </c>
      <c r="X949" s="4" t="s">
        <v>596</v>
      </c>
      <c r="Y949" s="4" t="s">
        <v>596</v>
      </c>
      <c r="Z949" s="4" t="s">
        <v>596</v>
      </c>
      <c r="AA949" s="4" t="s">
        <v>596</v>
      </c>
      <c r="AB949" s="4" t="s">
        <v>596</v>
      </c>
      <c r="AC949" s="4" t="s">
        <v>596</v>
      </c>
      <c r="AD949" s="4" t="s">
        <v>596</v>
      </c>
      <c r="AE949" s="4" t="s">
        <v>596</v>
      </c>
      <c r="AF949" s="4" t="s">
        <v>596</v>
      </c>
    </row>
    <row r="950" spans="1:32">
      <c r="A950" s="5" t="str">
        <f>VLOOKUP(F950,[1]仓库信息!C:H,6,FALSE)</f>
        <v>济南</v>
      </c>
      <c r="B950" s="6">
        <v>43756</v>
      </c>
      <c r="C950" s="4" t="s">
        <v>1558</v>
      </c>
      <c r="D950" s="4" t="s">
        <v>1559</v>
      </c>
      <c r="E950" s="4" t="s">
        <v>1560</v>
      </c>
      <c r="F950" s="4" t="s">
        <v>640</v>
      </c>
      <c r="G950" s="4" t="s">
        <v>1561</v>
      </c>
      <c r="H950" s="4" t="s">
        <v>1562</v>
      </c>
      <c r="I950" s="4" t="s">
        <v>641</v>
      </c>
      <c r="J950" s="4" t="s">
        <v>590</v>
      </c>
      <c r="K950" s="4" t="s">
        <v>594</v>
      </c>
      <c r="L950" s="4" t="s">
        <v>594</v>
      </c>
      <c r="M950" s="4" t="s">
        <v>596</v>
      </c>
      <c r="N950" s="4" t="s">
        <v>809</v>
      </c>
      <c r="O950" s="4" t="s">
        <v>809</v>
      </c>
      <c r="P950" s="4" t="s">
        <v>596</v>
      </c>
      <c r="Q950" s="4" t="s">
        <v>596</v>
      </c>
      <c r="R950" s="8">
        <v>2</v>
      </c>
      <c r="S950" s="4" t="s">
        <v>596</v>
      </c>
      <c r="T950" s="4" t="s">
        <v>596</v>
      </c>
      <c r="U950" s="4" t="s">
        <v>596</v>
      </c>
      <c r="V950" s="4" t="s">
        <v>596</v>
      </c>
      <c r="W950" s="4" t="s">
        <v>596</v>
      </c>
      <c r="X950" s="4" t="s">
        <v>596</v>
      </c>
      <c r="Y950" s="4" t="s">
        <v>596</v>
      </c>
      <c r="Z950" s="4" t="s">
        <v>596</v>
      </c>
      <c r="AA950" s="4" t="s">
        <v>596</v>
      </c>
      <c r="AB950" s="4" t="s">
        <v>596</v>
      </c>
      <c r="AC950" s="4" t="s">
        <v>596</v>
      </c>
      <c r="AD950" s="4" t="s">
        <v>596</v>
      </c>
      <c r="AE950" s="4" t="s">
        <v>596</v>
      </c>
      <c r="AF950" s="4" t="s">
        <v>596</v>
      </c>
    </row>
    <row r="951" spans="1:32">
      <c r="A951" s="5" t="str">
        <f>VLOOKUP(F951,[1]仓库信息!C:H,6,FALSE)</f>
        <v>金华</v>
      </c>
      <c r="B951" s="6">
        <v>43756</v>
      </c>
      <c r="C951" s="4" t="s">
        <v>1558</v>
      </c>
      <c r="D951" s="4" t="s">
        <v>1559</v>
      </c>
      <c r="E951" s="4" t="s">
        <v>1560</v>
      </c>
      <c r="F951" s="4" t="s">
        <v>688</v>
      </c>
      <c r="G951" s="4" t="s">
        <v>1561</v>
      </c>
      <c r="H951" s="4" t="s">
        <v>1562</v>
      </c>
      <c r="I951" s="4" t="s">
        <v>689</v>
      </c>
      <c r="J951" s="4" t="s">
        <v>590</v>
      </c>
      <c r="K951" s="4" t="s">
        <v>987</v>
      </c>
      <c r="L951" s="4" t="s">
        <v>993</v>
      </c>
      <c r="M951" s="4" t="s">
        <v>593</v>
      </c>
      <c r="N951" s="4" t="s">
        <v>1278</v>
      </c>
      <c r="O951" s="4" t="s">
        <v>1032</v>
      </c>
      <c r="P951" s="4" t="s">
        <v>593</v>
      </c>
      <c r="Q951" s="4" t="s">
        <v>596</v>
      </c>
      <c r="R951" s="8">
        <v>13</v>
      </c>
      <c r="S951" s="4" t="s">
        <v>596</v>
      </c>
      <c r="T951" s="4" t="s">
        <v>596</v>
      </c>
      <c r="U951" s="4" t="s">
        <v>596</v>
      </c>
      <c r="V951" s="4" t="s">
        <v>596</v>
      </c>
      <c r="W951" s="4" t="s">
        <v>596</v>
      </c>
      <c r="X951" s="4" t="s">
        <v>596</v>
      </c>
      <c r="Y951" s="4" t="s">
        <v>596</v>
      </c>
      <c r="Z951" s="4" t="s">
        <v>596</v>
      </c>
      <c r="AA951" s="4" t="s">
        <v>596</v>
      </c>
      <c r="AB951" s="4" t="s">
        <v>596</v>
      </c>
      <c r="AC951" s="4" t="s">
        <v>596</v>
      </c>
      <c r="AD951" s="4" t="s">
        <v>596</v>
      </c>
      <c r="AE951" s="4" t="s">
        <v>596</v>
      </c>
      <c r="AF951" s="4" t="s">
        <v>596</v>
      </c>
    </row>
    <row r="952" spans="1:32">
      <c r="A952" s="5" t="str">
        <f>VLOOKUP(F952,[1]仓库信息!C:H,6,FALSE)</f>
        <v>青岛</v>
      </c>
      <c r="B952" s="6">
        <v>43756</v>
      </c>
      <c r="C952" s="4" t="s">
        <v>1558</v>
      </c>
      <c r="D952" s="4" t="s">
        <v>1559</v>
      </c>
      <c r="E952" s="4" t="s">
        <v>1560</v>
      </c>
      <c r="F952" s="4" t="s">
        <v>659</v>
      </c>
      <c r="G952" s="4" t="s">
        <v>1561</v>
      </c>
      <c r="H952" s="4" t="s">
        <v>1562</v>
      </c>
      <c r="I952" s="4" t="s">
        <v>660</v>
      </c>
      <c r="J952" s="4" t="s">
        <v>590</v>
      </c>
      <c r="K952" s="4" t="s">
        <v>998</v>
      </c>
      <c r="L952" s="4" t="s">
        <v>999</v>
      </c>
      <c r="M952" s="4" t="s">
        <v>651</v>
      </c>
      <c r="N952" s="4" t="s">
        <v>1147</v>
      </c>
      <c r="O952" s="4" t="s">
        <v>1255</v>
      </c>
      <c r="P952" s="4" t="s">
        <v>679</v>
      </c>
      <c r="Q952" s="4" t="s">
        <v>596</v>
      </c>
      <c r="R952" s="8">
        <v>4</v>
      </c>
      <c r="S952" s="4" t="s">
        <v>596</v>
      </c>
      <c r="T952" s="4" t="s">
        <v>596</v>
      </c>
      <c r="U952" s="4" t="s">
        <v>596</v>
      </c>
      <c r="V952" s="4" t="s">
        <v>596</v>
      </c>
      <c r="W952" s="4" t="s">
        <v>596</v>
      </c>
      <c r="X952" s="4" t="s">
        <v>596</v>
      </c>
      <c r="Y952" s="4" t="s">
        <v>596</v>
      </c>
      <c r="Z952" s="4" t="s">
        <v>596</v>
      </c>
      <c r="AA952" s="4" t="s">
        <v>604</v>
      </c>
      <c r="AB952" s="4" t="s">
        <v>596</v>
      </c>
      <c r="AC952" s="4" t="s">
        <v>596</v>
      </c>
      <c r="AD952" s="4" t="s">
        <v>596</v>
      </c>
      <c r="AE952" s="4" t="s">
        <v>596</v>
      </c>
      <c r="AF952" s="4" t="s">
        <v>596</v>
      </c>
    </row>
    <row r="953" spans="1:32">
      <c r="A953" s="5" t="str">
        <f>VLOOKUP(F953,[1]仓库信息!C:H,6,FALSE)</f>
        <v>无锡</v>
      </c>
      <c r="B953" s="6">
        <v>43756</v>
      </c>
      <c r="C953" s="4" t="s">
        <v>1558</v>
      </c>
      <c r="D953" s="4" t="s">
        <v>1559</v>
      </c>
      <c r="E953" s="4" t="s">
        <v>1560</v>
      </c>
      <c r="F953" s="4" t="s">
        <v>692</v>
      </c>
      <c r="G953" s="4" t="s">
        <v>1561</v>
      </c>
      <c r="H953" s="4" t="s">
        <v>1562</v>
      </c>
      <c r="I953" s="4" t="s">
        <v>693</v>
      </c>
      <c r="J953" s="4" t="s">
        <v>590</v>
      </c>
      <c r="K953" s="4" t="s">
        <v>1084</v>
      </c>
      <c r="L953" s="4" t="s">
        <v>1570</v>
      </c>
      <c r="M953" s="4" t="s">
        <v>682</v>
      </c>
      <c r="N953" s="4" t="s">
        <v>1173</v>
      </c>
      <c r="O953" s="4" t="s">
        <v>965</v>
      </c>
      <c r="P953" s="4" t="s">
        <v>682</v>
      </c>
      <c r="Q953" s="4" t="s">
        <v>596</v>
      </c>
      <c r="R953" s="8">
        <v>6</v>
      </c>
      <c r="S953" s="4" t="s">
        <v>596</v>
      </c>
      <c r="T953" s="4" t="s">
        <v>596</v>
      </c>
      <c r="U953" s="4" t="s">
        <v>596</v>
      </c>
      <c r="V953" s="4" t="s">
        <v>596</v>
      </c>
      <c r="W953" s="4" t="s">
        <v>627</v>
      </c>
      <c r="X953" s="4" t="s">
        <v>596</v>
      </c>
      <c r="Y953" s="4" t="s">
        <v>596</v>
      </c>
      <c r="Z953" s="4" t="s">
        <v>596</v>
      </c>
      <c r="AA953" s="4" t="s">
        <v>596</v>
      </c>
      <c r="AB953" s="4" t="s">
        <v>596</v>
      </c>
      <c r="AC953" s="4" t="s">
        <v>596</v>
      </c>
      <c r="AD953" s="4" t="s">
        <v>596</v>
      </c>
      <c r="AE953" s="4" t="s">
        <v>596</v>
      </c>
      <c r="AF953" s="4" t="s">
        <v>596</v>
      </c>
    </row>
    <row r="954" spans="1:32">
      <c r="A954" s="5" t="str">
        <f>VLOOKUP(F954,[1]仓库信息!C:H,6,FALSE)</f>
        <v>西安</v>
      </c>
      <c r="B954" s="6">
        <v>43756</v>
      </c>
      <c r="C954" s="4" t="s">
        <v>1558</v>
      </c>
      <c r="D954" s="4" t="s">
        <v>1559</v>
      </c>
      <c r="E954" s="4" t="s">
        <v>1560</v>
      </c>
      <c r="F954" s="4" t="s">
        <v>694</v>
      </c>
      <c r="G954" s="4" t="s">
        <v>1561</v>
      </c>
      <c r="H954" s="4" t="s">
        <v>1562</v>
      </c>
      <c r="I954" s="4" t="s">
        <v>695</v>
      </c>
      <c r="J954" s="4" t="s">
        <v>590</v>
      </c>
      <c r="K954" s="4" t="s">
        <v>1369</v>
      </c>
      <c r="L954" s="4" t="s">
        <v>1369</v>
      </c>
      <c r="M954" s="4" t="s">
        <v>596</v>
      </c>
      <c r="N954" s="4" t="s">
        <v>1589</v>
      </c>
      <c r="O954" s="4" t="s">
        <v>1589</v>
      </c>
      <c r="P954" s="4" t="s">
        <v>596</v>
      </c>
      <c r="Q954" s="4" t="s">
        <v>596</v>
      </c>
      <c r="R954" s="8">
        <v>4</v>
      </c>
      <c r="S954" s="4" t="s">
        <v>596</v>
      </c>
      <c r="T954" s="4" t="s">
        <v>596</v>
      </c>
      <c r="U954" s="4" t="s">
        <v>596</v>
      </c>
      <c r="V954" s="4" t="s">
        <v>596</v>
      </c>
      <c r="W954" s="4" t="s">
        <v>596</v>
      </c>
      <c r="X954" s="4" t="s">
        <v>596</v>
      </c>
      <c r="Y954" s="4" t="s">
        <v>596</v>
      </c>
      <c r="Z954" s="4" t="s">
        <v>596</v>
      </c>
      <c r="AA954" s="4" t="s">
        <v>596</v>
      </c>
      <c r="AB954" s="4" t="s">
        <v>596</v>
      </c>
      <c r="AC954" s="4" t="s">
        <v>596</v>
      </c>
      <c r="AD954" s="4" t="s">
        <v>596</v>
      </c>
      <c r="AE954" s="4" t="s">
        <v>596</v>
      </c>
      <c r="AF954" s="4" t="s">
        <v>596</v>
      </c>
    </row>
    <row r="955" spans="1:32">
      <c r="A955" s="5" t="str">
        <f>VLOOKUP(F955,[1]仓库信息!C:H,6,FALSE)</f>
        <v>嘉定</v>
      </c>
      <c r="B955" s="6">
        <v>43756</v>
      </c>
      <c r="C955" s="4" t="s">
        <v>1590</v>
      </c>
      <c r="D955" s="4" t="s">
        <v>1591</v>
      </c>
      <c r="E955" s="4" t="s">
        <v>1592</v>
      </c>
      <c r="F955" s="4" t="s">
        <v>586</v>
      </c>
      <c r="G955" s="4" t="s">
        <v>1593</v>
      </c>
      <c r="H955" s="4" t="s">
        <v>1594</v>
      </c>
      <c r="I955" s="4" t="s">
        <v>589</v>
      </c>
      <c r="J955" s="4" t="s">
        <v>590</v>
      </c>
      <c r="K955" s="4" t="s">
        <v>658</v>
      </c>
      <c r="L955" s="4" t="s">
        <v>658</v>
      </c>
      <c r="M955" s="4" t="s">
        <v>596</v>
      </c>
      <c r="N955" s="4" t="s">
        <v>682</v>
      </c>
      <c r="O955" s="4" t="s">
        <v>682</v>
      </c>
      <c r="P955" s="4" t="s">
        <v>596</v>
      </c>
      <c r="Q955" s="4" t="s">
        <v>596</v>
      </c>
      <c r="R955" s="8">
        <v>1</v>
      </c>
      <c r="S955" s="4" t="s">
        <v>596</v>
      </c>
      <c r="T955" s="4" t="s">
        <v>596</v>
      </c>
      <c r="U955" s="4" t="s">
        <v>596</v>
      </c>
      <c r="V955" s="4" t="s">
        <v>596</v>
      </c>
      <c r="W955" s="4" t="s">
        <v>596</v>
      </c>
      <c r="X955" s="4" t="s">
        <v>596</v>
      </c>
      <c r="Y955" s="4" t="s">
        <v>596</v>
      </c>
      <c r="Z955" s="4" t="s">
        <v>596</v>
      </c>
      <c r="AA955" s="4" t="s">
        <v>596</v>
      </c>
      <c r="AB955" s="4" t="s">
        <v>596</v>
      </c>
      <c r="AC955" s="4" t="s">
        <v>596</v>
      </c>
      <c r="AD955" s="4" t="s">
        <v>596</v>
      </c>
      <c r="AE955" s="4" t="s">
        <v>596</v>
      </c>
      <c r="AF955" s="4" t="s">
        <v>596</v>
      </c>
    </row>
    <row r="956" spans="1:32">
      <c r="A956" s="5" t="str">
        <f>VLOOKUP(F956,[1]仓库信息!C:H,6,FALSE)</f>
        <v>成都2</v>
      </c>
      <c r="B956" s="6">
        <v>43756</v>
      </c>
      <c r="C956" s="4" t="s">
        <v>1590</v>
      </c>
      <c r="D956" s="4" t="s">
        <v>1591</v>
      </c>
      <c r="E956" s="4" t="s">
        <v>1592</v>
      </c>
      <c r="F956" s="4" t="s">
        <v>610</v>
      </c>
      <c r="G956" s="4" t="s">
        <v>1593</v>
      </c>
      <c r="H956" s="4" t="s">
        <v>1594</v>
      </c>
      <c r="I956" s="4" t="s">
        <v>611</v>
      </c>
      <c r="J956" s="4" t="s">
        <v>590</v>
      </c>
      <c r="K956" s="4" t="s">
        <v>646</v>
      </c>
      <c r="L956" s="4" t="s">
        <v>647</v>
      </c>
      <c r="M956" s="4" t="s">
        <v>638</v>
      </c>
      <c r="N956" s="4" t="s">
        <v>648</v>
      </c>
      <c r="O956" s="4" t="s">
        <v>648</v>
      </c>
      <c r="P956" s="4" t="s">
        <v>596</v>
      </c>
      <c r="Q956" s="4" t="s">
        <v>596</v>
      </c>
      <c r="R956" s="8">
        <v>1</v>
      </c>
      <c r="S956" s="4" t="s">
        <v>596</v>
      </c>
      <c r="T956" s="4" t="s">
        <v>596</v>
      </c>
      <c r="U956" s="4" t="s">
        <v>596</v>
      </c>
      <c r="V956" s="4" t="s">
        <v>596</v>
      </c>
      <c r="W956" s="4" t="s">
        <v>596</v>
      </c>
      <c r="X956" s="4" t="s">
        <v>596</v>
      </c>
      <c r="Y956" s="4" t="s">
        <v>596</v>
      </c>
      <c r="Z956" s="4" t="s">
        <v>596</v>
      </c>
      <c r="AA956" s="4" t="s">
        <v>638</v>
      </c>
      <c r="AB956" s="4" t="s">
        <v>596</v>
      </c>
      <c r="AC956" s="4" t="s">
        <v>596</v>
      </c>
      <c r="AD956" s="4" t="s">
        <v>596</v>
      </c>
      <c r="AE956" s="4" t="s">
        <v>596</v>
      </c>
      <c r="AF956" s="4" t="s">
        <v>596</v>
      </c>
    </row>
    <row r="957" spans="1:32">
      <c r="A957" s="5" t="str">
        <f>VLOOKUP(F957,[1]仓库信息!C:H,6,FALSE)</f>
        <v>金华</v>
      </c>
      <c r="B957" s="6">
        <v>43756</v>
      </c>
      <c r="C957" s="4" t="s">
        <v>1590</v>
      </c>
      <c r="D957" s="4" t="s">
        <v>1591</v>
      </c>
      <c r="E957" s="4" t="s">
        <v>1592</v>
      </c>
      <c r="F957" s="4" t="s">
        <v>688</v>
      </c>
      <c r="G957" s="4" t="s">
        <v>1593</v>
      </c>
      <c r="H957" s="4" t="s">
        <v>1594</v>
      </c>
      <c r="I957" s="4" t="s">
        <v>689</v>
      </c>
      <c r="J957" s="4" t="s">
        <v>590</v>
      </c>
      <c r="K957" s="4" t="s">
        <v>601</v>
      </c>
      <c r="L957" s="4" t="s">
        <v>601</v>
      </c>
      <c r="M957" s="4" t="s">
        <v>596</v>
      </c>
      <c r="N957" s="4" t="s">
        <v>713</v>
      </c>
      <c r="O957" s="4" t="s">
        <v>713</v>
      </c>
      <c r="P957" s="4" t="s">
        <v>596</v>
      </c>
      <c r="Q957" s="4" t="s">
        <v>596</v>
      </c>
      <c r="R957" s="8">
        <v>1</v>
      </c>
      <c r="S957" s="4" t="s">
        <v>596</v>
      </c>
      <c r="T957" s="4" t="s">
        <v>596</v>
      </c>
      <c r="U957" s="4" t="s">
        <v>596</v>
      </c>
      <c r="V957" s="4" t="s">
        <v>596</v>
      </c>
      <c r="W957" s="4" t="s">
        <v>596</v>
      </c>
      <c r="X957" s="4" t="s">
        <v>596</v>
      </c>
      <c r="Y957" s="4" t="s">
        <v>596</v>
      </c>
      <c r="Z957" s="4" t="s">
        <v>596</v>
      </c>
      <c r="AA957" s="4" t="s">
        <v>596</v>
      </c>
      <c r="AB957" s="4" t="s">
        <v>596</v>
      </c>
      <c r="AC957" s="4" t="s">
        <v>596</v>
      </c>
      <c r="AD957" s="4" t="s">
        <v>596</v>
      </c>
      <c r="AE957" s="4" t="s">
        <v>596</v>
      </c>
      <c r="AF957" s="4" t="s">
        <v>596</v>
      </c>
    </row>
    <row r="958" spans="1:32">
      <c r="A958" s="5" t="str">
        <f>VLOOKUP(F958,[1]仓库信息!C:H,6,FALSE)</f>
        <v>青岛</v>
      </c>
      <c r="B958" s="6">
        <v>43756</v>
      </c>
      <c r="C958" s="4" t="s">
        <v>1590</v>
      </c>
      <c r="D958" s="4" t="s">
        <v>1591</v>
      </c>
      <c r="E958" s="4" t="s">
        <v>1592</v>
      </c>
      <c r="F958" s="4" t="s">
        <v>659</v>
      </c>
      <c r="G958" s="4" t="s">
        <v>1593</v>
      </c>
      <c r="H958" s="4" t="s">
        <v>1594</v>
      </c>
      <c r="I958" s="4" t="s">
        <v>660</v>
      </c>
      <c r="J958" s="4" t="s">
        <v>590</v>
      </c>
      <c r="K958" s="4" t="s">
        <v>679</v>
      </c>
      <c r="L958" s="4" t="s">
        <v>658</v>
      </c>
      <c r="M958" s="4" t="s">
        <v>638</v>
      </c>
      <c r="N958" s="4" t="s">
        <v>658</v>
      </c>
      <c r="O958" s="4" t="s">
        <v>682</v>
      </c>
      <c r="P958" s="4" t="s">
        <v>638</v>
      </c>
      <c r="Q958" s="4" t="s">
        <v>596</v>
      </c>
      <c r="R958" s="8">
        <v>1</v>
      </c>
      <c r="S958" s="4" t="s">
        <v>596</v>
      </c>
      <c r="T958" s="4" t="s">
        <v>596</v>
      </c>
      <c r="U958" s="4" t="s">
        <v>596</v>
      </c>
      <c r="V958" s="4" t="s">
        <v>596</v>
      </c>
      <c r="W958" s="4" t="s">
        <v>596</v>
      </c>
      <c r="X958" s="4" t="s">
        <v>596</v>
      </c>
      <c r="Y958" s="4" t="s">
        <v>596</v>
      </c>
      <c r="Z958" s="4" t="s">
        <v>596</v>
      </c>
      <c r="AA958" s="4" t="s">
        <v>596</v>
      </c>
      <c r="AB958" s="4" t="s">
        <v>596</v>
      </c>
      <c r="AC958" s="4" t="s">
        <v>596</v>
      </c>
      <c r="AD958" s="4" t="s">
        <v>596</v>
      </c>
      <c r="AE958" s="4" t="s">
        <v>596</v>
      </c>
      <c r="AF958" s="4" t="s">
        <v>596</v>
      </c>
    </row>
    <row r="959" spans="1:32">
      <c r="A959" s="5" t="str">
        <f>VLOOKUP(F959,[1]仓库信息!C:H,6,FALSE)</f>
        <v>广州</v>
      </c>
      <c r="B959" s="6">
        <v>43756</v>
      </c>
      <c r="C959" s="4" t="s">
        <v>1595</v>
      </c>
      <c r="D959" s="4" t="s">
        <v>1596</v>
      </c>
      <c r="E959" s="4" t="s">
        <v>1597</v>
      </c>
      <c r="F959" s="4" t="s">
        <v>597</v>
      </c>
      <c r="G959" s="4" t="s">
        <v>1598</v>
      </c>
      <c r="H959" s="4" t="s">
        <v>1599</v>
      </c>
      <c r="I959" s="4" t="s">
        <v>598</v>
      </c>
      <c r="J959" s="4" t="s">
        <v>590</v>
      </c>
      <c r="K959" s="4" t="s">
        <v>1064</v>
      </c>
      <c r="L959" s="4" t="s">
        <v>1290</v>
      </c>
      <c r="M959" s="4" t="s">
        <v>706</v>
      </c>
      <c r="N959" s="4" t="s">
        <v>1196</v>
      </c>
      <c r="O959" s="4" t="s">
        <v>954</v>
      </c>
      <c r="P959" s="4" t="s">
        <v>679</v>
      </c>
      <c r="Q959" s="4" t="s">
        <v>596</v>
      </c>
      <c r="R959" s="8">
        <v>2</v>
      </c>
      <c r="S959" s="4" t="s">
        <v>596</v>
      </c>
      <c r="T959" s="4" t="s">
        <v>596</v>
      </c>
      <c r="U959" s="4" t="s">
        <v>596</v>
      </c>
      <c r="V959" s="4" t="s">
        <v>596</v>
      </c>
      <c r="W959" s="4" t="s">
        <v>723</v>
      </c>
      <c r="X959" s="4" t="s">
        <v>596</v>
      </c>
      <c r="Y959" s="4" t="s">
        <v>596</v>
      </c>
      <c r="Z959" s="4" t="s">
        <v>596</v>
      </c>
      <c r="AA959" s="4" t="s">
        <v>690</v>
      </c>
      <c r="AB959" s="4" t="s">
        <v>596</v>
      </c>
      <c r="AC959" s="4" t="s">
        <v>596</v>
      </c>
      <c r="AD959" s="4" t="s">
        <v>596</v>
      </c>
      <c r="AE959" s="4" t="s">
        <v>596</v>
      </c>
      <c r="AF959" s="4" t="s">
        <v>596</v>
      </c>
    </row>
    <row r="960" spans="1:32">
      <c r="A960" s="5" t="str">
        <f>VLOOKUP(F960,[1]仓库信息!C:H,6,FALSE)</f>
        <v>长沙</v>
      </c>
      <c r="B960" s="6">
        <v>43756</v>
      </c>
      <c r="C960" s="4" t="s">
        <v>1595</v>
      </c>
      <c r="D960" s="4" t="s">
        <v>1596</v>
      </c>
      <c r="E960" s="4" t="s">
        <v>1597</v>
      </c>
      <c r="F960" s="4" t="s">
        <v>606</v>
      </c>
      <c r="G960" s="4" t="s">
        <v>1598</v>
      </c>
      <c r="H960" s="4" t="s">
        <v>1599</v>
      </c>
      <c r="I960" s="4" t="s">
        <v>607</v>
      </c>
      <c r="J960" s="4" t="s">
        <v>590</v>
      </c>
      <c r="K960" s="4" t="s">
        <v>1151</v>
      </c>
      <c r="L960" s="4" t="s">
        <v>1151</v>
      </c>
      <c r="M960" s="4" t="s">
        <v>596</v>
      </c>
      <c r="N960" s="4" t="s">
        <v>1125</v>
      </c>
      <c r="O960" s="4" t="s">
        <v>1125</v>
      </c>
      <c r="P960" s="4" t="s">
        <v>596</v>
      </c>
      <c r="Q960" s="4" t="s">
        <v>596</v>
      </c>
      <c r="R960" s="8">
        <v>6</v>
      </c>
      <c r="S960" s="4" t="s">
        <v>596</v>
      </c>
      <c r="T960" s="4" t="s">
        <v>596</v>
      </c>
      <c r="U960" s="4" t="s">
        <v>596</v>
      </c>
      <c r="V960" s="4" t="s">
        <v>596</v>
      </c>
      <c r="W960" s="4" t="s">
        <v>596</v>
      </c>
      <c r="X960" s="4" t="s">
        <v>596</v>
      </c>
      <c r="Y960" s="4" t="s">
        <v>596</v>
      </c>
      <c r="Z960" s="4" t="s">
        <v>596</v>
      </c>
      <c r="AA960" s="4" t="s">
        <v>596</v>
      </c>
      <c r="AB960" s="4" t="s">
        <v>596</v>
      </c>
      <c r="AC960" s="4" t="s">
        <v>596</v>
      </c>
      <c r="AD960" s="4" t="s">
        <v>596</v>
      </c>
      <c r="AE960" s="4" t="s">
        <v>596</v>
      </c>
      <c r="AF960" s="4" t="s">
        <v>596</v>
      </c>
    </row>
    <row r="961" spans="1:32">
      <c r="A961" s="5" t="str">
        <f>VLOOKUP(F961,[1]仓库信息!C:H,6,FALSE)</f>
        <v>成都2</v>
      </c>
      <c r="B961" s="6">
        <v>43756</v>
      </c>
      <c r="C961" s="4" t="s">
        <v>1595</v>
      </c>
      <c r="D961" s="4" t="s">
        <v>1596</v>
      </c>
      <c r="E961" s="4" t="s">
        <v>1597</v>
      </c>
      <c r="F961" s="4" t="s">
        <v>610</v>
      </c>
      <c r="G961" s="4" t="s">
        <v>1598</v>
      </c>
      <c r="H961" s="4" t="s">
        <v>1599</v>
      </c>
      <c r="I961" s="4" t="s">
        <v>611</v>
      </c>
      <c r="J961" s="4" t="s">
        <v>590</v>
      </c>
      <c r="K961" s="4" t="s">
        <v>1281</v>
      </c>
      <c r="L961" s="4" t="s">
        <v>1020</v>
      </c>
      <c r="M961" s="4" t="s">
        <v>658</v>
      </c>
      <c r="N961" s="4" t="s">
        <v>1222</v>
      </c>
      <c r="O961" s="4" t="s">
        <v>1222</v>
      </c>
      <c r="P961" s="4" t="s">
        <v>596</v>
      </c>
      <c r="Q961" s="4" t="s">
        <v>596</v>
      </c>
      <c r="R961" s="8">
        <v>1</v>
      </c>
      <c r="S961" s="4" t="s">
        <v>596</v>
      </c>
      <c r="T961" s="4" t="s">
        <v>596</v>
      </c>
      <c r="U961" s="4" t="s">
        <v>596</v>
      </c>
      <c r="V961" s="4" t="s">
        <v>596</v>
      </c>
      <c r="W961" s="4" t="s">
        <v>596</v>
      </c>
      <c r="X961" s="4" t="s">
        <v>596</v>
      </c>
      <c r="Y961" s="4" t="s">
        <v>596</v>
      </c>
      <c r="Z961" s="4" t="s">
        <v>596</v>
      </c>
      <c r="AA961" s="4" t="s">
        <v>658</v>
      </c>
      <c r="AB961" s="4" t="s">
        <v>596</v>
      </c>
      <c r="AC961" s="4" t="s">
        <v>596</v>
      </c>
      <c r="AD961" s="4" t="s">
        <v>596</v>
      </c>
      <c r="AE961" s="4" t="s">
        <v>596</v>
      </c>
      <c r="AF961" s="4" t="s">
        <v>596</v>
      </c>
    </row>
    <row r="962" spans="1:32">
      <c r="A962" s="5" t="str">
        <f>VLOOKUP(F962,[1]仓库信息!C:H,6,FALSE)</f>
        <v>合肥</v>
      </c>
      <c r="B962" s="6">
        <v>43756</v>
      </c>
      <c r="C962" s="4" t="s">
        <v>1595</v>
      </c>
      <c r="D962" s="4" t="s">
        <v>1596</v>
      </c>
      <c r="E962" s="4" t="s">
        <v>1597</v>
      </c>
      <c r="F962" s="4" t="s">
        <v>700</v>
      </c>
      <c r="G962" s="4" t="s">
        <v>1598</v>
      </c>
      <c r="H962" s="4" t="s">
        <v>1599</v>
      </c>
      <c r="I962" s="4" t="s">
        <v>701</v>
      </c>
      <c r="J962" s="4" t="s">
        <v>590</v>
      </c>
      <c r="K962" s="4" t="s">
        <v>729</v>
      </c>
      <c r="L962" s="4" t="s">
        <v>714</v>
      </c>
      <c r="M962" s="4" t="s">
        <v>638</v>
      </c>
      <c r="N962" s="4" t="s">
        <v>723</v>
      </c>
      <c r="O962" s="4" t="s">
        <v>715</v>
      </c>
      <c r="P962" s="4" t="s">
        <v>638</v>
      </c>
      <c r="Q962" s="4" t="s">
        <v>596</v>
      </c>
      <c r="R962" s="8">
        <v>2</v>
      </c>
      <c r="S962" s="4" t="s">
        <v>596</v>
      </c>
      <c r="T962" s="4" t="s">
        <v>596</v>
      </c>
      <c r="U962" s="4" t="s">
        <v>596</v>
      </c>
      <c r="V962" s="4" t="s">
        <v>596</v>
      </c>
      <c r="W962" s="4" t="s">
        <v>596</v>
      </c>
      <c r="X962" s="4" t="s">
        <v>596</v>
      </c>
      <c r="Y962" s="4" t="s">
        <v>596</v>
      </c>
      <c r="Z962" s="4" t="s">
        <v>596</v>
      </c>
      <c r="AA962" s="4" t="s">
        <v>596</v>
      </c>
      <c r="AB962" s="4" t="s">
        <v>596</v>
      </c>
      <c r="AC962" s="4" t="s">
        <v>596</v>
      </c>
      <c r="AD962" s="4" t="s">
        <v>596</v>
      </c>
      <c r="AE962" s="4" t="s">
        <v>596</v>
      </c>
      <c r="AF962" s="4" t="s">
        <v>596</v>
      </c>
    </row>
    <row r="963" spans="1:32">
      <c r="A963" s="5" t="str">
        <f>VLOOKUP(F963,[1]仓库信息!C:H,6,FALSE)</f>
        <v>杭州</v>
      </c>
      <c r="B963" s="6">
        <v>43756</v>
      </c>
      <c r="C963" s="4" t="s">
        <v>1595</v>
      </c>
      <c r="D963" s="4" t="s">
        <v>1596</v>
      </c>
      <c r="E963" s="4" t="s">
        <v>1597</v>
      </c>
      <c r="F963" s="4" t="s">
        <v>614</v>
      </c>
      <c r="G963" s="4" t="s">
        <v>1598</v>
      </c>
      <c r="H963" s="4" t="s">
        <v>1599</v>
      </c>
      <c r="I963" s="4" t="s">
        <v>615</v>
      </c>
      <c r="J963" s="4" t="s">
        <v>590</v>
      </c>
      <c r="K963" s="4" t="s">
        <v>1041</v>
      </c>
      <c r="L963" s="4" t="s">
        <v>1041</v>
      </c>
      <c r="M963" s="4" t="s">
        <v>596</v>
      </c>
      <c r="N963" s="4" t="s">
        <v>856</v>
      </c>
      <c r="O963" s="4" t="s">
        <v>856</v>
      </c>
      <c r="P963" s="4" t="s">
        <v>596</v>
      </c>
      <c r="Q963" s="4" t="s">
        <v>596</v>
      </c>
      <c r="R963" s="8">
        <v>2</v>
      </c>
      <c r="S963" s="4" t="s">
        <v>596</v>
      </c>
      <c r="T963" s="4" t="s">
        <v>596</v>
      </c>
      <c r="U963" s="4" t="s">
        <v>596</v>
      </c>
      <c r="V963" s="4" t="s">
        <v>596</v>
      </c>
      <c r="W963" s="4" t="s">
        <v>596</v>
      </c>
      <c r="X963" s="4" t="s">
        <v>596</v>
      </c>
      <c r="Y963" s="4" t="s">
        <v>596</v>
      </c>
      <c r="Z963" s="4" t="s">
        <v>596</v>
      </c>
      <c r="AA963" s="4" t="s">
        <v>596</v>
      </c>
      <c r="AB963" s="4" t="s">
        <v>596</v>
      </c>
      <c r="AC963" s="4" t="s">
        <v>596</v>
      </c>
      <c r="AD963" s="4" t="s">
        <v>596</v>
      </c>
      <c r="AE963" s="4" t="s">
        <v>596</v>
      </c>
      <c r="AF963" s="4" t="s">
        <v>596</v>
      </c>
    </row>
    <row r="964" spans="1:32">
      <c r="A964" s="5" t="str">
        <f>VLOOKUP(F964,[1]仓库信息!C:H,6,FALSE)</f>
        <v>惠州</v>
      </c>
      <c r="B964" s="6">
        <v>43756</v>
      </c>
      <c r="C964" s="4" t="s">
        <v>1595</v>
      </c>
      <c r="D964" s="4" t="s">
        <v>1596</v>
      </c>
      <c r="E964" s="4" t="s">
        <v>1597</v>
      </c>
      <c r="F964" s="4" t="s">
        <v>618</v>
      </c>
      <c r="G964" s="4" t="s">
        <v>1598</v>
      </c>
      <c r="H964" s="4" t="s">
        <v>1599</v>
      </c>
      <c r="I964" s="4" t="s">
        <v>619</v>
      </c>
      <c r="J964" s="4" t="s">
        <v>590</v>
      </c>
      <c r="K964" s="4" t="s">
        <v>1600</v>
      </c>
      <c r="L964" s="4" t="s">
        <v>1314</v>
      </c>
      <c r="M964" s="4" t="s">
        <v>716</v>
      </c>
      <c r="N964" s="4" t="s">
        <v>1027</v>
      </c>
      <c r="O964" s="4" t="s">
        <v>1082</v>
      </c>
      <c r="P964" s="4" t="s">
        <v>716</v>
      </c>
      <c r="Q964" s="4" t="s">
        <v>596</v>
      </c>
      <c r="R964" s="8">
        <v>2</v>
      </c>
      <c r="S964" s="4" t="s">
        <v>596</v>
      </c>
      <c r="T964" s="4" t="s">
        <v>596</v>
      </c>
      <c r="U964" s="4" t="s">
        <v>596</v>
      </c>
      <c r="V964" s="4" t="s">
        <v>596</v>
      </c>
      <c r="W964" s="4" t="s">
        <v>742</v>
      </c>
      <c r="X964" s="4" t="s">
        <v>596</v>
      </c>
      <c r="Y964" s="4" t="s">
        <v>596</v>
      </c>
      <c r="Z964" s="4" t="s">
        <v>596</v>
      </c>
      <c r="AA964" s="4" t="s">
        <v>596</v>
      </c>
      <c r="AB964" s="4" t="s">
        <v>596</v>
      </c>
      <c r="AC964" s="4" t="s">
        <v>596</v>
      </c>
      <c r="AD964" s="4" t="s">
        <v>596</v>
      </c>
      <c r="AE964" s="4" t="s">
        <v>596</v>
      </c>
      <c r="AF964" s="4" t="s">
        <v>596</v>
      </c>
    </row>
    <row r="965" spans="1:32">
      <c r="A965" s="5" t="str">
        <f>VLOOKUP(F965,[1]仓库信息!C:H,6,FALSE)</f>
        <v>江门</v>
      </c>
      <c r="B965" s="6">
        <v>43756</v>
      </c>
      <c r="C965" s="4" t="s">
        <v>1595</v>
      </c>
      <c r="D965" s="4" t="s">
        <v>1596</v>
      </c>
      <c r="E965" s="4" t="s">
        <v>1597</v>
      </c>
      <c r="F965" s="4" t="s">
        <v>624</v>
      </c>
      <c r="G965" s="4" t="s">
        <v>1598</v>
      </c>
      <c r="H965" s="4" t="s">
        <v>1599</v>
      </c>
      <c r="I965" s="4" t="s">
        <v>625</v>
      </c>
      <c r="J965" s="4" t="s">
        <v>590</v>
      </c>
      <c r="K965" s="4" t="s">
        <v>622</v>
      </c>
      <c r="L965" s="4" t="s">
        <v>622</v>
      </c>
      <c r="M965" s="4" t="s">
        <v>596</v>
      </c>
      <c r="N965" s="4" t="s">
        <v>798</v>
      </c>
      <c r="O965" s="4" t="s">
        <v>798</v>
      </c>
      <c r="P965" s="4" t="s">
        <v>596</v>
      </c>
      <c r="Q965" s="4" t="s">
        <v>596</v>
      </c>
      <c r="R965" s="8">
        <v>2</v>
      </c>
      <c r="S965" s="4" t="s">
        <v>596</v>
      </c>
      <c r="T965" s="4" t="s">
        <v>638</v>
      </c>
      <c r="U965" s="4" t="s">
        <v>596</v>
      </c>
      <c r="V965" s="4" t="s">
        <v>596</v>
      </c>
      <c r="W965" s="4" t="s">
        <v>593</v>
      </c>
      <c r="X965" s="4" t="s">
        <v>596</v>
      </c>
      <c r="Y965" s="4" t="s">
        <v>596</v>
      </c>
      <c r="Z965" s="4" t="s">
        <v>596</v>
      </c>
      <c r="AA965" s="4" t="s">
        <v>596</v>
      </c>
      <c r="AB965" s="4" t="s">
        <v>596</v>
      </c>
      <c r="AC965" s="4" t="s">
        <v>596</v>
      </c>
      <c r="AD965" s="4" t="s">
        <v>596</v>
      </c>
      <c r="AE965" s="4" t="s">
        <v>596</v>
      </c>
      <c r="AF965" s="4" t="s">
        <v>596</v>
      </c>
    </row>
    <row r="966" spans="1:32">
      <c r="A966" s="5" t="str">
        <f>VLOOKUP(F966,[1]仓库信息!C:H,6,FALSE)</f>
        <v>泉州</v>
      </c>
      <c r="B966" s="6">
        <v>43756</v>
      </c>
      <c r="C966" s="4" t="s">
        <v>1595</v>
      </c>
      <c r="D966" s="4" t="s">
        <v>1596</v>
      </c>
      <c r="E966" s="4" t="s">
        <v>1597</v>
      </c>
      <c r="F966" s="4" t="s">
        <v>628</v>
      </c>
      <c r="G966" s="4" t="s">
        <v>1598</v>
      </c>
      <c r="H966" s="4" t="s">
        <v>1599</v>
      </c>
      <c r="I966" s="4" t="s">
        <v>629</v>
      </c>
      <c r="J966" s="4" t="s">
        <v>590</v>
      </c>
      <c r="K966" s="4" t="s">
        <v>998</v>
      </c>
      <c r="L966" s="4" t="s">
        <v>1296</v>
      </c>
      <c r="M966" s="4" t="s">
        <v>658</v>
      </c>
      <c r="N966" s="4" t="s">
        <v>1349</v>
      </c>
      <c r="O966" s="4" t="s">
        <v>1000</v>
      </c>
      <c r="P966" s="4" t="s">
        <v>658</v>
      </c>
      <c r="Q966" s="4" t="s">
        <v>596</v>
      </c>
      <c r="R966" s="8">
        <v>1</v>
      </c>
      <c r="S966" s="4" t="s">
        <v>596</v>
      </c>
      <c r="T966" s="4" t="s">
        <v>596</v>
      </c>
      <c r="U966" s="4" t="s">
        <v>596</v>
      </c>
      <c r="V966" s="4" t="s">
        <v>596</v>
      </c>
      <c r="W966" s="4" t="s">
        <v>596</v>
      </c>
      <c r="X966" s="4" t="s">
        <v>596</v>
      </c>
      <c r="Y966" s="4" t="s">
        <v>596</v>
      </c>
      <c r="Z966" s="4" t="s">
        <v>596</v>
      </c>
      <c r="AA966" s="4" t="s">
        <v>596</v>
      </c>
      <c r="AB966" s="4" t="s">
        <v>596</v>
      </c>
      <c r="AC966" s="4" t="s">
        <v>596</v>
      </c>
      <c r="AD966" s="4" t="s">
        <v>596</v>
      </c>
      <c r="AE966" s="4" t="s">
        <v>596</v>
      </c>
      <c r="AF966" s="4" t="s">
        <v>596</v>
      </c>
    </row>
    <row r="967" spans="1:32">
      <c r="A967" s="5" t="str">
        <f>VLOOKUP(F967,[1]仓库信息!C:H,6,FALSE)</f>
        <v>贵阳</v>
      </c>
      <c r="B967" s="6">
        <v>43756</v>
      </c>
      <c r="C967" s="4" t="s">
        <v>1595</v>
      </c>
      <c r="D967" s="4" t="s">
        <v>1596</v>
      </c>
      <c r="E967" s="4" t="s">
        <v>1597</v>
      </c>
      <c r="F967" s="4" t="s">
        <v>680</v>
      </c>
      <c r="G967" s="4" t="s">
        <v>1598</v>
      </c>
      <c r="H967" s="4" t="s">
        <v>1599</v>
      </c>
      <c r="I967" s="4" t="s">
        <v>681</v>
      </c>
      <c r="J967" s="4" t="s">
        <v>590</v>
      </c>
      <c r="K967" s="4" t="s">
        <v>592</v>
      </c>
      <c r="L967" s="4" t="s">
        <v>592</v>
      </c>
      <c r="M967" s="4" t="s">
        <v>596</v>
      </c>
      <c r="N967" s="4" t="s">
        <v>595</v>
      </c>
      <c r="O967" s="4" t="s">
        <v>595</v>
      </c>
      <c r="P967" s="4" t="s">
        <v>596</v>
      </c>
      <c r="Q967" s="4" t="s">
        <v>596</v>
      </c>
      <c r="R967" s="8">
        <v>1</v>
      </c>
      <c r="S967" s="4" t="s">
        <v>596</v>
      </c>
      <c r="T967" s="4" t="s">
        <v>596</v>
      </c>
      <c r="U967" s="4" t="s">
        <v>596</v>
      </c>
      <c r="V967" s="4" t="s">
        <v>596</v>
      </c>
      <c r="W967" s="4" t="s">
        <v>596</v>
      </c>
      <c r="X967" s="4" t="s">
        <v>596</v>
      </c>
      <c r="Y967" s="4" t="s">
        <v>596</v>
      </c>
      <c r="Z967" s="4" t="s">
        <v>596</v>
      </c>
      <c r="AA967" s="4" t="s">
        <v>596</v>
      </c>
      <c r="AB967" s="4" t="s">
        <v>596</v>
      </c>
      <c r="AC967" s="4" t="s">
        <v>596</v>
      </c>
      <c r="AD967" s="4" t="s">
        <v>596</v>
      </c>
      <c r="AE967" s="4" t="s">
        <v>596</v>
      </c>
      <c r="AF967" s="4" t="s">
        <v>596</v>
      </c>
    </row>
    <row r="968" spans="1:32">
      <c r="A968" s="5" t="str">
        <f>VLOOKUP(F968,[1]仓库信息!C:H,6,FALSE)</f>
        <v>南京</v>
      </c>
      <c r="B968" s="6">
        <v>43756</v>
      </c>
      <c r="C968" s="4" t="s">
        <v>1595</v>
      </c>
      <c r="D968" s="4" t="s">
        <v>1596</v>
      </c>
      <c r="E968" s="4" t="s">
        <v>1597</v>
      </c>
      <c r="F968" s="4" t="s">
        <v>683</v>
      </c>
      <c r="G968" s="4" t="s">
        <v>1598</v>
      </c>
      <c r="H968" s="4" t="s">
        <v>1599</v>
      </c>
      <c r="I968" s="4" t="s">
        <v>684</v>
      </c>
      <c r="J968" s="4" t="s">
        <v>590</v>
      </c>
      <c r="K968" s="4" t="s">
        <v>1117</v>
      </c>
      <c r="L968" s="4" t="s">
        <v>1117</v>
      </c>
      <c r="M968" s="4" t="s">
        <v>596</v>
      </c>
      <c r="N968" s="4" t="s">
        <v>930</v>
      </c>
      <c r="O968" s="4" t="s">
        <v>930</v>
      </c>
      <c r="P968" s="4" t="s">
        <v>596</v>
      </c>
      <c r="Q968" s="4" t="s">
        <v>596</v>
      </c>
      <c r="R968" s="8">
        <v>2</v>
      </c>
      <c r="S968" s="4" t="s">
        <v>596</v>
      </c>
      <c r="T968" s="4" t="s">
        <v>596</v>
      </c>
      <c r="U968" s="4" t="s">
        <v>596</v>
      </c>
      <c r="V968" s="4" t="s">
        <v>596</v>
      </c>
      <c r="W968" s="4" t="s">
        <v>605</v>
      </c>
      <c r="X968" s="4" t="s">
        <v>596</v>
      </c>
      <c r="Y968" s="4" t="s">
        <v>596</v>
      </c>
      <c r="Z968" s="4" t="s">
        <v>596</v>
      </c>
      <c r="AA968" s="4" t="s">
        <v>596</v>
      </c>
      <c r="AB968" s="4" t="s">
        <v>596</v>
      </c>
      <c r="AC968" s="4" t="s">
        <v>596</v>
      </c>
      <c r="AD968" s="4" t="s">
        <v>596</v>
      </c>
      <c r="AE968" s="4" t="s">
        <v>596</v>
      </c>
      <c r="AF968" s="4" t="s">
        <v>596</v>
      </c>
    </row>
    <row r="969" spans="1:32">
      <c r="A969" s="5" t="str">
        <f>VLOOKUP(F969,[1]仓库信息!C:H,6,FALSE)</f>
        <v>南宁</v>
      </c>
      <c r="B969" s="6">
        <v>43756</v>
      </c>
      <c r="C969" s="4" t="s">
        <v>1595</v>
      </c>
      <c r="D969" s="4" t="s">
        <v>1596</v>
      </c>
      <c r="E969" s="4" t="s">
        <v>1597</v>
      </c>
      <c r="F969" s="4" t="s">
        <v>633</v>
      </c>
      <c r="G969" s="4" t="s">
        <v>1598</v>
      </c>
      <c r="H969" s="4" t="s">
        <v>1599</v>
      </c>
      <c r="I969" s="4" t="s">
        <v>634</v>
      </c>
      <c r="J969" s="4" t="s">
        <v>590</v>
      </c>
      <c r="K969" s="4" t="s">
        <v>743</v>
      </c>
      <c r="L969" s="4" t="s">
        <v>743</v>
      </c>
      <c r="M969" s="4" t="s">
        <v>596</v>
      </c>
      <c r="N969" s="4" t="s">
        <v>733</v>
      </c>
      <c r="O969" s="4" t="s">
        <v>734</v>
      </c>
      <c r="P969" s="4" t="s">
        <v>638</v>
      </c>
      <c r="Q969" s="4" t="s">
        <v>596</v>
      </c>
      <c r="R969" s="8">
        <v>2</v>
      </c>
      <c r="S969" s="4" t="s">
        <v>596</v>
      </c>
      <c r="T969" s="4" t="s">
        <v>596</v>
      </c>
      <c r="U969" s="4" t="s">
        <v>638</v>
      </c>
      <c r="V969" s="4" t="s">
        <v>596</v>
      </c>
      <c r="W969" s="4" t="s">
        <v>596</v>
      </c>
      <c r="X969" s="4" t="s">
        <v>596</v>
      </c>
      <c r="Y969" s="4" t="s">
        <v>596</v>
      </c>
      <c r="Z969" s="4" t="s">
        <v>596</v>
      </c>
      <c r="AA969" s="4" t="s">
        <v>596</v>
      </c>
      <c r="AB969" s="4" t="s">
        <v>596</v>
      </c>
      <c r="AC969" s="4" t="s">
        <v>596</v>
      </c>
      <c r="AD969" s="4" t="s">
        <v>596</v>
      </c>
      <c r="AE969" s="4" t="s">
        <v>596</v>
      </c>
      <c r="AF969" s="4" t="s">
        <v>596</v>
      </c>
    </row>
    <row r="970" spans="1:32">
      <c r="A970" s="5" t="str">
        <f>VLOOKUP(F970,[1]仓库信息!C:H,6,FALSE)</f>
        <v>武汉</v>
      </c>
      <c r="B970" s="6">
        <v>43756</v>
      </c>
      <c r="C970" s="4" t="s">
        <v>1595</v>
      </c>
      <c r="D970" s="4" t="s">
        <v>1596</v>
      </c>
      <c r="E970" s="4" t="s">
        <v>1597</v>
      </c>
      <c r="F970" s="4" t="s">
        <v>686</v>
      </c>
      <c r="G970" s="4" t="s">
        <v>1598</v>
      </c>
      <c r="H970" s="4" t="s">
        <v>1599</v>
      </c>
      <c r="I970" s="4" t="s">
        <v>687</v>
      </c>
      <c r="J970" s="4" t="s">
        <v>590</v>
      </c>
      <c r="K970" s="4" t="s">
        <v>1109</v>
      </c>
      <c r="L970" s="4" t="s">
        <v>1109</v>
      </c>
      <c r="M970" s="4" t="s">
        <v>596</v>
      </c>
      <c r="N970" s="4" t="s">
        <v>1226</v>
      </c>
      <c r="O970" s="4" t="s">
        <v>1226</v>
      </c>
      <c r="P970" s="4" t="s">
        <v>596</v>
      </c>
      <c r="Q970" s="4" t="s">
        <v>596</v>
      </c>
      <c r="R970" s="8">
        <v>2</v>
      </c>
      <c r="S970" s="4" t="s">
        <v>596</v>
      </c>
      <c r="T970" s="4" t="s">
        <v>596</v>
      </c>
      <c r="U970" s="4" t="s">
        <v>596</v>
      </c>
      <c r="V970" s="4" t="s">
        <v>596</v>
      </c>
      <c r="W970" s="4" t="s">
        <v>596</v>
      </c>
      <c r="X970" s="4" t="s">
        <v>596</v>
      </c>
      <c r="Y970" s="4" t="s">
        <v>596</v>
      </c>
      <c r="Z970" s="4" t="s">
        <v>596</v>
      </c>
      <c r="AA970" s="4" t="s">
        <v>596</v>
      </c>
      <c r="AB970" s="4" t="s">
        <v>596</v>
      </c>
      <c r="AC970" s="4" t="s">
        <v>596</v>
      </c>
      <c r="AD970" s="4" t="s">
        <v>596</v>
      </c>
      <c r="AE970" s="4" t="s">
        <v>596</v>
      </c>
      <c r="AF970" s="4" t="s">
        <v>596</v>
      </c>
    </row>
    <row r="971" spans="1:32">
      <c r="A971" s="5" t="str">
        <f>VLOOKUP(F971,[1]仓库信息!C:H,6,FALSE)</f>
        <v>济南</v>
      </c>
      <c r="B971" s="6">
        <v>43756</v>
      </c>
      <c r="C971" s="4" t="s">
        <v>1595</v>
      </c>
      <c r="D971" s="4" t="s">
        <v>1596</v>
      </c>
      <c r="E971" s="4" t="s">
        <v>1597</v>
      </c>
      <c r="F971" s="4" t="s">
        <v>640</v>
      </c>
      <c r="G971" s="4" t="s">
        <v>1598</v>
      </c>
      <c r="H971" s="4" t="s">
        <v>1599</v>
      </c>
      <c r="I971" s="4" t="s">
        <v>641</v>
      </c>
      <c r="J971" s="4" t="s">
        <v>590</v>
      </c>
      <c r="K971" s="4" t="s">
        <v>749</v>
      </c>
      <c r="L971" s="4" t="s">
        <v>749</v>
      </c>
      <c r="M971" s="4" t="s">
        <v>596</v>
      </c>
      <c r="N971" s="4" t="s">
        <v>670</v>
      </c>
      <c r="O971" s="4" t="s">
        <v>670</v>
      </c>
      <c r="P971" s="4" t="s">
        <v>596</v>
      </c>
      <c r="Q971" s="4" t="s">
        <v>596</v>
      </c>
      <c r="R971" s="8">
        <v>1</v>
      </c>
      <c r="S971" s="4" t="s">
        <v>596</v>
      </c>
      <c r="T971" s="4" t="s">
        <v>596</v>
      </c>
      <c r="U971" s="4" t="s">
        <v>596</v>
      </c>
      <c r="V971" s="4" t="s">
        <v>596</v>
      </c>
      <c r="W971" s="4" t="s">
        <v>596</v>
      </c>
      <c r="X971" s="4" t="s">
        <v>596</v>
      </c>
      <c r="Y971" s="4" t="s">
        <v>596</v>
      </c>
      <c r="Z971" s="4" t="s">
        <v>596</v>
      </c>
      <c r="AA971" s="4" t="s">
        <v>596</v>
      </c>
      <c r="AB971" s="4" t="s">
        <v>596</v>
      </c>
      <c r="AC971" s="4" t="s">
        <v>596</v>
      </c>
      <c r="AD971" s="4" t="s">
        <v>596</v>
      </c>
      <c r="AE971" s="4" t="s">
        <v>596</v>
      </c>
      <c r="AF971" s="4" t="s">
        <v>596</v>
      </c>
    </row>
    <row r="972" spans="1:32">
      <c r="A972" s="5" t="str">
        <f>VLOOKUP(F972,[1]仓库信息!C:H,6,FALSE)</f>
        <v>无锡</v>
      </c>
      <c r="B972" s="6">
        <v>43756</v>
      </c>
      <c r="C972" s="4" t="s">
        <v>1595</v>
      </c>
      <c r="D972" s="4" t="s">
        <v>1596</v>
      </c>
      <c r="E972" s="4" t="s">
        <v>1597</v>
      </c>
      <c r="F972" s="4" t="s">
        <v>692</v>
      </c>
      <c r="G972" s="4" t="s">
        <v>1598</v>
      </c>
      <c r="H972" s="4" t="s">
        <v>1599</v>
      </c>
      <c r="I972" s="4" t="s">
        <v>693</v>
      </c>
      <c r="J972" s="4" t="s">
        <v>590</v>
      </c>
      <c r="K972" s="4" t="s">
        <v>727</v>
      </c>
      <c r="L972" s="4" t="s">
        <v>595</v>
      </c>
      <c r="M972" s="4" t="s">
        <v>604</v>
      </c>
      <c r="N972" s="4" t="s">
        <v>595</v>
      </c>
      <c r="O972" s="4" t="s">
        <v>630</v>
      </c>
      <c r="P972" s="4" t="s">
        <v>604</v>
      </c>
      <c r="Q972" s="4" t="s">
        <v>596</v>
      </c>
      <c r="R972" s="8">
        <v>2</v>
      </c>
      <c r="S972" s="4" t="s">
        <v>596</v>
      </c>
      <c r="T972" s="4" t="s">
        <v>596</v>
      </c>
      <c r="U972" s="4" t="s">
        <v>596</v>
      </c>
      <c r="V972" s="4" t="s">
        <v>596</v>
      </c>
      <c r="W972" s="4" t="s">
        <v>742</v>
      </c>
      <c r="X972" s="4" t="s">
        <v>596</v>
      </c>
      <c r="Y972" s="4" t="s">
        <v>596</v>
      </c>
      <c r="Z972" s="4" t="s">
        <v>596</v>
      </c>
      <c r="AA972" s="4" t="s">
        <v>596</v>
      </c>
      <c r="AB972" s="4" t="s">
        <v>596</v>
      </c>
      <c r="AC972" s="4" t="s">
        <v>596</v>
      </c>
      <c r="AD972" s="4" t="s">
        <v>596</v>
      </c>
      <c r="AE972" s="4" t="s">
        <v>596</v>
      </c>
      <c r="AF972" s="4" t="s">
        <v>596</v>
      </c>
    </row>
    <row r="973" spans="1:32">
      <c r="A973" s="5" t="str">
        <f>VLOOKUP(F973,[1]仓库信息!C:H,6,FALSE)</f>
        <v>西安</v>
      </c>
      <c r="B973" s="6">
        <v>43756</v>
      </c>
      <c r="C973" s="4" t="s">
        <v>1595</v>
      </c>
      <c r="D973" s="4" t="s">
        <v>1596</v>
      </c>
      <c r="E973" s="4" t="s">
        <v>1597</v>
      </c>
      <c r="F973" s="4" t="s">
        <v>694</v>
      </c>
      <c r="G973" s="4" t="s">
        <v>1598</v>
      </c>
      <c r="H973" s="4" t="s">
        <v>1599</v>
      </c>
      <c r="I973" s="4" t="s">
        <v>695</v>
      </c>
      <c r="J973" s="4" t="s">
        <v>590</v>
      </c>
      <c r="K973" s="4" t="s">
        <v>620</v>
      </c>
      <c r="L973" s="4" t="s">
        <v>620</v>
      </c>
      <c r="M973" s="4" t="s">
        <v>596</v>
      </c>
      <c r="N973" s="4" t="s">
        <v>623</v>
      </c>
      <c r="O973" s="4" t="s">
        <v>623</v>
      </c>
      <c r="P973" s="4" t="s">
        <v>596</v>
      </c>
      <c r="Q973" s="4" t="s">
        <v>596</v>
      </c>
      <c r="R973" s="8">
        <v>1</v>
      </c>
      <c r="S973" s="4" t="s">
        <v>596</v>
      </c>
      <c r="T973" s="4" t="s">
        <v>596</v>
      </c>
      <c r="U973" s="4" t="s">
        <v>596</v>
      </c>
      <c r="V973" s="4" t="s">
        <v>596</v>
      </c>
      <c r="W973" s="4" t="s">
        <v>596</v>
      </c>
      <c r="X973" s="4" t="s">
        <v>596</v>
      </c>
      <c r="Y973" s="4" t="s">
        <v>596</v>
      </c>
      <c r="Z973" s="4" t="s">
        <v>596</v>
      </c>
      <c r="AA973" s="4" t="s">
        <v>596</v>
      </c>
      <c r="AB973" s="4" t="s">
        <v>596</v>
      </c>
      <c r="AC973" s="4" t="s">
        <v>596</v>
      </c>
      <c r="AD973" s="4" t="s">
        <v>596</v>
      </c>
      <c r="AE973" s="4" t="s">
        <v>596</v>
      </c>
      <c r="AF973" s="4" t="s">
        <v>596</v>
      </c>
    </row>
    <row r="27557" hidden="1"/>
    <row r="27558" hidden="1"/>
    <row r="27559" hidden="1"/>
    <row r="27560" hidden="1"/>
    <row r="27561" hidden="1"/>
    <row r="27562" hidden="1"/>
    <row r="27563" hidden="1"/>
    <row r="27564" hidden="1"/>
    <row r="27565" hidden="1"/>
    <row r="27566" hidden="1"/>
    <row r="27567" hidden="1"/>
    <row r="27568" hidden="1"/>
    <row r="27569" hidden="1"/>
    <row r="27570" hidden="1"/>
    <row r="27571" hidden="1"/>
    <row r="27572" hidden="1"/>
    <row r="27573" hidden="1"/>
    <row r="27574" hidden="1"/>
    <row r="27575" hidden="1"/>
    <row r="27576" hidden="1"/>
    <row r="27577" hidden="1"/>
    <row r="27578" hidden="1"/>
    <row r="27579" hidden="1"/>
    <row r="27580" hidden="1"/>
    <row r="27581" hidden="1"/>
    <row r="27582" hidden="1"/>
    <row r="27583" hidden="1"/>
    <row r="27584" hidden="1"/>
    <row r="27585" hidden="1"/>
    <row r="27586" hidden="1"/>
    <row r="27587" hidden="1"/>
    <row r="27588" hidden="1"/>
    <row r="27589" hidden="1"/>
    <row r="27590" hidden="1"/>
    <row r="27591" hidden="1"/>
    <row r="27592" hidden="1"/>
    <row r="27593" hidden="1"/>
    <row r="27594" hidden="1"/>
    <row r="27595" hidden="1"/>
    <row r="27596" hidden="1"/>
    <row r="27597" hidden="1"/>
    <row r="27598" hidden="1"/>
    <row r="27599" hidden="1"/>
    <row r="27600" hidden="1"/>
    <row r="27601" hidden="1"/>
    <row r="27602" hidden="1"/>
    <row r="27603" hidden="1"/>
    <row r="27604" hidden="1"/>
    <row r="27605" hidden="1"/>
    <row r="27606" hidden="1"/>
    <row r="27607" hidden="1"/>
    <row r="27608" hidden="1"/>
    <row r="27609" hidden="1"/>
    <row r="27610" hidden="1"/>
    <row r="27611" hidden="1"/>
    <row r="27612" hidden="1"/>
    <row r="27613" hidden="1"/>
    <row r="27614" hidden="1"/>
    <row r="27615" hidden="1"/>
    <row r="27616" hidden="1"/>
    <row r="27617" hidden="1"/>
    <row r="27618" hidden="1"/>
    <row r="27619" hidden="1"/>
    <row r="27620" hidden="1"/>
    <row r="27621" hidden="1"/>
    <row r="27622" hidden="1"/>
    <row r="27623" hidden="1"/>
    <row r="27624" hidden="1"/>
    <row r="27625" hidden="1"/>
    <row r="27626" hidden="1"/>
    <row r="27627" hidden="1"/>
    <row r="27628" hidden="1"/>
    <row r="27629" hidden="1"/>
    <row r="27630" hidden="1"/>
    <row r="27631" hidden="1"/>
    <row r="27632" hidden="1"/>
    <row r="27633" hidden="1"/>
    <row r="27634" hidden="1"/>
    <row r="27635" hidden="1"/>
    <row r="27636" hidden="1"/>
    <row r="27637" hidden="1"/>
    <row r="27638" hidden="1"/>
    <row r="27639" hidden="1"/>
    <row r="27640" hidden="1"/>
    <row r="27641" hidden="1"/>
    <row r="27642" hidden="1"/>
    <row r="27643" hidden="1"/>
    <row r="27644" hidden="1"/>
    <row r="27645" hidden="1"/>
    <row r="27646" hidden="1"/>
    <row r="27647" hidden="1"/>
    <row r="27648" hidden="1"/>
    <row r="27649" hidden="1"/>
    <row r="27650" hidden="1"/>
    <row r="27651" hidden="1"/>
    <row r="27652" hidden="1"/>
    <row r="27653" hidden="1"/>
    <row r="27654" hidden="1"/>
    <row r="27655" hidden="1"/>
    <row r="27656" hidden="1"/>
    <row r="27657" hidden="1"/>
    <row r="27658" hidden="1"/>
    <row r="27659" hidden="1"/>
    <row r="27660" hidden="1"/>
    <row r="27661" hidden="1"/>
    <row r="27662" hidden="1"/>
    <row r="27663" hidden="1"/>
    <row r="27664" hidden="1"/>
    <row r="27665" hidden="1"/>
    <row r="27666" hidden="1"/>
    <row r="27667" hidden="1"/>
    <row r="27668" hidden="1"/>
    <row r="27669" hidden="1"/>
    <row r="27670" hidden="1"/>
    <row r="27671" hidden="1"/>
    <row r="27672" hidden="1"/>
    <row r="27673" hidden="1"/>
    <row r="27674" hidden="1"/>
    <row r="27675" hidden="1"/>
    <row r="27676" hidden="1"/>
    <row r="27677" hidden="1"/>
    <row r="27678" hidden="1"/>
    <row r="27679" hidden="1"/>
    <row r="27680" hidden="1"/>
    <row r="27681" hidden="1"/>
    <row r="27682" hidden="1"/>
    <row r="27683" hidden="1"/>
    <row r="27684" hidden="1"/>
    <row r="27685" hidden="1"/>
    <row r="27686" hidden="1"/>
    <row r="27687" hidden="1"/>
    <row r="27688" hidden="1"/>
    <row r="27689" hidden="1"/>
    <row r="27690" hidden="1"/>
    <row r="27691" hidden="1"/>
    <row r="27692" hidden="1"/>
    <row r="27693" hidden="1"/>
    <row r="27694" hidden="1"/>
    <row r="27695" hidden="1"/>
    <row r="27696" hidden="1"/>
    <row r="27697" hidden="1"/>
    <row r="27698" hidden="1"/>
    <row r="27699" hidden="1"/>
    <row r="27700" hidden="1"/>
    <row r="27701" hidden="1"/>
    <row r="27702" hidden="1"/>
    <row r="27703" hidden="1"/>
    <row r="27704" hidden="1"/>
    <row r="27705" hidden="1"/>
    <row r="27706" hidden="1"/>
    <row r="27707" hidden="1"/>
    <row r="27708" hidden="1"/>
    <row r="27709" hidden="1"/>
    <row r="27710" hidden="1"/>
    <row r="27711" hidden="1"/>
    <row r="27712" hidden="1"/>
    <row r="27713" hidden="1"/>
    <row r="27714" hidden="1"/>
    <row r="27715" hidden="1"/>
    <row r="27716" hidden="1"/>
    <row r="27717" hidden="1"/>
    <row r="27718" hidden="1"/>
    <row r="27719" hidden="1"/>
    <row r="27720" hidden="1"/>
    <row r="27721" hidden="1"/>
    <row r="27722" hidden="1"/>
    <row r="27723" hidden="1"/>
    <row r="27724" hidden="1"/>
    <row r="27725" hidden="1"/>
    <row r="27726" hidden="1"/>
    <row r="27727" hidden="1"/>
    <row r="27728" hidden="1"/>
    <row r="27729" hidden="1"/>
    <row r="27730" hidden="1"/>
    <row r="27731" hidden="1"/>
    <row r="27732" hidden="1"/>
    <row r="27733" hidden="1"/>
    <row r="27734" hidden="1"/>
    <row r="27735" hidden="1"/>
    <row r="27736" hidden="1"/>
    <row r="27737" hidden="1"/>
    <row r="27738" hidden="1"/>
    <row r="27739" hidden="1"/>
    <row r="27740" hidden="1"/>
    <row r="27741" hidden="1"/>
    <row r="27742" hidden="1"/>
    <row r="27743" hidden="1"/>
    <row r="27744" hidden="1"/>
    <row r="27745" hidden="1"/>
    <row r="27746" hidden="1"/>
    <row r="27747" hidden="1"/>
    <row r="27748" hidden="1"/>
    <row r="27749" hidden="1"/>
    <row r="27750" hidden="1"/>
    <row r="27751" hidden="1"/>
    <row r="27752" hidden="1"/>
    <row r="27753" hidden="1"/>
    <row r="27754" hidden="1"/>
    <row r="27755" hidden="1"/>
    <row r="27756" hidden="1"/>
    <row r="27757" hidden="1"/>
    <row r="27758" hidden="1"/>
    <row r="27759" hidden="1"/>
    <row r="27760" hidden="1"/>
    <row r="27761" hidden="1"/>
    <row r="27762" hidden="1"/>
    <row r="27763" hidden="1"/>
    <row r="27764" hidden="1"/>
    <row r="27765" hidden="1"/>
    <row r="27766" hidden="1"/>
    <row r="27767" hidden="1"/>
    <row r="27768" hidden="1"/>
    <row r="27769" hidden="1"/>
    <row r="27770" hidden="1"/>
    <row r="27771" hidden="1"/>
    <row r="27772" hidden="1"/>
    <row r="27773" hidden="1"/>
    <row r="27774" hidden="1"/>
    <row r="27775" hidden="1"/>
    <row r="27776" hidden="1"/>
    <row r="27777" hidden="1"/>
    <row r="27778" hidden="1"/>
    <row r="27779" hidden="1"/>
    <row r="27780" hidden="1"/>
    <row r="27781" hidden="1"/>
    <row r="27782" hidden="1"/>
    <row r="27783" hidden="1"/>
    <row r="27784" hidden="1"/>
    <row r="27785" hidden="1"/>
    <row r="27786" hidden="1"/>
    <row r="27787" hidden="1"/>
    <row r="27788" hidden="1"/>
    <row r="27789" hidden="1"/>
    <row r="27790" hidden="1"/>
    <row r="27791" hidden="1"/>
    <row r="27792" hidden="1"/>
    <row r="27793" hidden="1"/>
    <row r="27794" hidden="1"/>
    <row r="27795" hidden="1"/>
    <row r="27796" hidden="1"/>
    <row r="27797" hidden="1"/>
    <row r="27798" hidden="1"/>
    <row r="27799" hidden="1"/>
    <row r="27800" hidden="1"/>
    <row r="27801" hidden="1"/>
    <row r="27802" hidden="1"/>
    <row r="27803" hidden="1"/>
    <row r="27804" hidden="1"/>
    <row r="27805" hidden="1"/>
    <row r="27806" hidden="1"/>
    <row r="27807" hidden="1"/>
    <row r="27808" hidden="1"/>
    <row r="27809" hidden="1"/>
    <row r="27810" hidden="1"/>
    <row r="27811" hidden="1"/>
    <row r="27812" hidden="1"/>
    <row r="27813" hidden="1"/>
    <row r="27814" hidden="1"/>
    <row r="27815" hidden="1"/>
    <row r="27816" hidden="1"/>
    <row r="27817" hidden="1"/>
    <row r="27818" hidden="1"/>
    <row r="27819" hidden="1"/>
    <row r="27820" hidden="1"/>
    <row r="27821" hidden="1"/>
    <row r="27822" hidden="1"/>
    <row r="27823" hidden="1"/>
    <row r="27824" hidden="1"/>
    <row r="27825" hidden="1"/>
    <row r="27826" hidden="1"/>
    <row r="27827" hidden="1"/>
    <row r="27828" hidden="1"/>
    <row r="27829" hidden="1"/>
    <row r="27830" hidden="1"/>
    <row r="27831" hidden="1"/>
    <row r="27832" hidden="1"/>
    <row r="27833" hidden="1"/>
    <row r="27834" hidden="1"/>
    <row r="27835" hidden="1"/>
    <row r="27836" hidden="1"/>
    <row r="27837" hidden="1"/>
    <row r="27838" hidden="1"/>
    <row r="27839" hidden="1"/>
    <row r="27840" hidden="1"/>
    <row r="27841" hidden="1"/>
    <row r="27842" hidden="1"/>
    <row r="27843" hidden="1"/>
    <row r="27844" hidden="1"/>
    <row r="27845" hidden="1"/>
    <row r="27846" hidden="1"/>
    <row r="27847" hidden="1"/>
    <row r="27848" hidden="1"/>
    <row r="27849" hidden="1"/>
    <row r="27850" hidden="1"/>
    <row r="27851" hidden="1"/>
    <row r="27852" hidden="1"/>
    <row r="27853" hidden="1"/>
    <row r="27854" hidden="1"/>
    <row r="27855" hidden="1"/>
    <row r="27856" hidden="1"/>
    <row r="27857" hidden="1"/>
    <row r="27858" hidden="1"/>
    <row r="27859" hidden="1"/>
    <row r="27860" hidden="1"/>
    <row r="27861" hidden="1"/>
    <row r="27862" hidden="1"/>
    <row r="27863" hidden="1"/>
    <row r="27864" hidden="1"/>
    <row r="27865" hidden="1"/>
    <row r="27866" hidden="1"/>
    <row r="27867" hidden="1"/>
    <row r="27868" hidden="1"/>
    <row r="27869" hidden="1"/>
    <row r="27870" hidden="1"/>
    <row r="27871" hidden="1"/>
    <row r="27872" hidden="1"/>
    <row r="27873" hidden="1"/>
    <row r="27874" hidden="1"/>
    <row r="27875" hidden="1"/>
    <row r="27876" hidden="1"/>
    <row r="27877" hidden="1"/>
    <row r="27878" hidden="1"/>
    <row r="27879" hidden="1"/>
    <row r="27880" hidden="1"/>
    <row r="27881" hidden="1"/>
    <row r="27882" hidden="1"/>
    <row r="27883" hidden="1"/>
    <row r="27884" hidden="1"/>
    <row r="27885" hidden="1"/>
    <row r="27886" hidden="1"/>
    <row r="27887" hidden="1"/>
    <row r="27888" hidden="1"/>
    <row r="27889" hidden="1"/>
    <row r="27890" hidden="1"/>
    <row r="27891" hidden="1"/>
    <row r="27892" hidden="1"/>
    <row r="27893" hidden="1"/>
    <row r="27894" hidden="1"/>
    <row r="27895" hidden="1"/>
    <row r="27896" hidden="1"/>
    <row r="27897" hidden="1"/>
    <row r="27898" hidden="1"/>
    <row r="27899" hidden="1"/>
    <row r="27900" hidden="1"/>
    <row r="27901" hidden="1"/>
    <row r="27902" hidden="1"/>
    <row r="27903" hidden="1"/>
    <row r="27904" hidden="1"/>
    <row r="27905" hidden="1"/>
    <row r="27906" hidden="1"/>
    <row r="27907" hidden="1"/>
    <row r="27908" hidden="1"/>
    <row r="27909" hidden="1"/>
    <row r="27910" hidden="1"/>
    <row r="27911" hidden="1"/>
    <row r="27912" hidden="1"/>
    <row r="27913" hidden="1"/>
    <row r="27914" hidden="1"/>
    <row r="27915" hidden="1"/>
    <row r="27916" hidden="1"/>
    <row r="27917" hidden="1"/>
    <row r="27918" hidden="1"/>
    <row r="27919" hidden="1"/>
    <row r="27920" hidden="1"/>
    <row r="27921" hidden="1"/>
    <row r="27922" hidden="1"/>
    <row r="27923" hidden="1"/>
    <row r="27924" hidden="1"/>
    <row r="27925" hidden="1"/>
    <row r="27926" hidden="1"/>
    <row r="27927" hidden="1"/>
    <row r="27928" hidden="1"/>
    <row r="27929" hidden="1"/>
    <row r="27930" hidden="1"/>
    <row r="27931" hidden="1"/>
    <row r="27932" hidden="1"/>
    <row r="27933" hidden="1"/>
    <row r="27934" hidden="1"/>
    <row r="27935" hidden="1"/>
    <row r="27936" hidden="1"/>
    <row r="27937" hidden="1"/>
    <row r="27938" hidden="1"/>
    <row r="27939" hidden="1"/>
    <row r="27940" hidden="1"/>
    <row r="27941" hidden="1"/>
    <row r="27942" hidden="1"/>
    <row r="27943" hidden="1"/>
    <row r="27944" hidden="1"/>
    <row r="27945" hidden="1"/>
    <row r="27946" hidden="1"/>
    <row r="27947" hidden="1"/>
    <row r="27948" hidden="1"/>
    <row r="27949" hidden="1"/>
    <row r="27950" hidden="1"/>
    <row r="27951" hidden="1"/>
    <row r="27952" hidden="1"/>
    <row r="27953" hidden="1"/>
    <row r="27954" hidden="1"/>
    <row r="27955" hidden="1"/>
    <row r="27956" hidden="1"/>
    <row r="27957" hidden="1"/>
    <row r="27958" hidden="1"/>
    <row r="27959" hidden="1"/>
    <row r="27960" hidden="1"/>
    <row r="27961" hidden="1"/>
    <row r="27962" hidden="1"/>
    <row r="27963" hidden="1"/>
    <row r="27964" hidden="1"/>
    <row r="27965" hidden="1"/>
    <row r="27966" hidden="1"/>
    <row r="27967" hidden="1"/>
    <row r="27968" hidden="1"/>
    <row r="27969" hidden="1"/>
    <row r="27970" hidden="1"/>
    <row r="27971" hidden="1"/>
    <row r="27972" hidden="1"/>
    <row r="27973" hidden="1"/>
    <row r="27974" hidden="1"/>
    <row r="27975" hidden="1"/>
    <row r="27976" hidden="1"/>
    <row r="27977" hidden="1"/>
    <row r="27978" hidden="1"/>
    <row r="27979" hidden="1"/>
    <row r="27980" hidden="1"/>
    <row r="27981" hidden="1"/>
    <row r="27982" hidden="1"/>
    <row r="27983" hidden="1"/>
    <row r="27984" hidden="1"/>
    <row r="27985" hidden="1"/>
    <row r="27986" hidden="1"/>
    <row r="27987" hidden="1"/>
    <row r="27988" hidden="1"/>
    <row r="27989" hidden="1"/>
    <row r="27990" hidden="1"/>
    <row r="27991" hidden="1"/>
    <row r="27992" hidden="1"/>
    <row r="27993" hidden="1"/>
    <row r="27994" hidden="1"/>
    <row r="27995" hidden="1"/>
    <row r="27996" hidden="1"/>
    <row r="27997" hidden="1"/>
    <row r="27998" hidden="1"/>
    <row r="27999" hidden="1"/>
    <row r="28000" hidden="1"/>
    <row r="28001" hidden="1"/>
    <row r="28002" hidden="1"/>
    <row r="28003" hidden="1"/>
    <row r="28004" hidden="1"/>
    <row r="28005" hidden="1"/>
    <row r="28006" hidden="1"/>
    <row r="28007" hidden="1"/>
    <row r="28008" hidden="1"/>
    <row r="28009" hidden="1"/>
    <row r="28010" hidden="1"/>
    <row r="28011" hidden="1"/>
    <row r="28012" hidden="1"/>
    <row r="28013" hidden="1"/>
    <row r="28014" hidden="1"/>
    <row r="28015" hidden="1"/>
    <row r="28016" hidden="1"/>
    <row r="28017" hidden="1"/>
    <row r="28018" hidden="1"/>
    <row r="28019" hidden="1"/>
    <row r="28020" hidden="1"/>
    <row r="28021" hidden="1"/>
    <row r="28022" hidden="1"/>
    <row r="28023" hidden="1"/>
    <row r="28024" hidden="1"/>
    <row r="28025" hidden="1"/>
    <row r="28026" hidden="1"/>
    <row r="28027" hidden="1"/>
    <row r="28028" hidden="1"/>
    <row r="28029" hidden="1"/>
    <row r="28030" hidden="1"/>
    <row r="28031" hidden="1"/>
    <row r="28032" hidden="1"/>
    <row r="28033" hidden="1"/>
    <row r="28034" hidden="1"/>
    <row r="28035" hidden="1"/>
    <row r="28036" hidden="1"/>
    <row r="28037" hidden="1"/>
    <row r="28038" hidden="1"/>
    <row r="28039" hidden="1"/>
    <row r="28040" hidden="1"/>
    <row r="28041" hidden="1"/>
    <row r="28042" hidden="1"/>
    <row r="28043" hidden="1"/>
    <row r="28044" hidden="1"/>
    <row r="28045" hidden="1"/>
    <row r="28046" hidden="1"/>
    <row r="28047" hidden="1"/>
    <row r="28048" hidden="1"/>
    <row r="28049" hidden="1"/>
    <row r="28050" hidden="1"/>
    <row r="28051" hidden="1"/>
    <row r="28052" hidden="1"/>
    <row r="28053" hidden="1"/>
    <row r="28054" hidden="1"/>
    <row r="28055" hidden="1"/>
    <row r="28056" hidden="1"/>
    <row r="28057" hidden="1"/>
    <row r="28058" hidden="1"/>
    <row r="28059" hidden="1"/>
    <row r="28060" hidden="1"/>
    <row r="28061" hidden="1"/>
    <row r="28062" hidden="1"/>
    <row r="28063" hidden="1"/>
    <row r="28064" hidden="1"/>
    <row r="28065" hidden="1"/>
    <row r="28066" hidden="1"/>
    <row r="28067" hidden="1"/>
    <row r="28068" hidden="1"/>
    <row r="28069" hidden="1"/>
    <row r="28070" hidden="1"/>
    <row r="28071" hidden="1"/>
    <row r="28072" hidden="1"/>
    <row r="28073" hidden="1"/>
    <row r="28074" hidden="1"/>
    <row r="28075" hidden="1"/>
    <row r="28076" hidden="1"/>
    <row r="28077" hidden="1"/>
    <row r="28078" hidden="1"/>
    <row r="28079" hidden="1"/>
    <row r="28080" hidden="1"/>
    <row r="28081" hidden="1"/>
    <row r="28082" hidden="1"/>
    <row r="28083" hidden="1"/>
    <row r="28084" hidden="1"/>
    <row r="28085" hidden="1"/>
    <row r="28086" hidden="1"/>
    <row r="28087" hidden="1"/>
    <row r="28088" hidden="1"/>
    <row r="28089" hidden="1"/>
    <row r="28090" hidden="1"/>
    <row r="28091" hidden="1"/>
    <row r="28092" hidden="1"/>
    <row r="28093" hidden="1"/>
    <row r="28094" hidden="1"/>
    <row r="28095" hidden="1"/>
    <row r="28096" hidden="1"/>
    <row r="28097" hidden="1"/>
    <row r="28098" hidden="1"/>
    <row r="28099" hidden="1"/>
    <row r="28100" hidden="1"/>
    <row r="28101" hidden="1"/>
    <row r="28102" hidden="1"/>
    <row r="28103" hidden="1"/>
    <row r="28104" hidden="1"/>
    <row r="28105" hidden="1"/>
    <row r="28106" hidden="1"/>
    <row r="28107" hidden="1"/>
    <row r="28108" hidden="1"/>
    <row r="28109" hidden="1"/>
    <row r="28110" hidden="1"/>
    <row r="28111" hidden="1"/>
    <row r="28112" hidden="1"/>
    <row r="28113" hidden="1"/>
    <row r="28114" hidden="1"/>
    <row r="28115" hidden="1"/>
    <row r="28116" hidden="1"/>
    <row r="28117" hidden="1"/>
    <row r="28118" hidden="1"/>
    <row r="28119" hidden="1"/>
    <row r="28120" hidden="1"/>
    <row r="28121" hidden="1"/>
    <row r="28122" hidden="1"/>
    <row r="28123" hidden="1"/>
    <row r="28124" hidden="1"/>
    <row r="28125" hidden="1"/>
    <row r="28126" hidden="1"/>
    <row r="28127" hidden="1"/>
    <row r="28128" hidden="1"/>
    <row r="28129" hidden="1"/>
    <row r="28130" hidden="1"/>
    <row r="28131" hidden="1"/>
    <row r="28132" hidden="1"/>
    <row r="28133" hidden="1"/>
    <row r="28134" hidden="1"/>
    <row r="28135" hidden="1"/>
    <row r="28136" hidden="1"/>
    <row r="28137" hidden="1"/>
    <row r="28138" hidden="1"/>
    <row r="28139" hidden="1"/>
    <row r="28140" hidden="1"/>
    <row r="28141" hidden="1"/>
    <row r="28142" hidden="1"/>
    <row r="28143" hidden="1"/>
    <row r="28144" hidden="1"/>
    <row r="28145" hidden="1"/>
    <row r="28146" hidden="1"/>
    <row r="28147" hidden="1"/>
    <row r="28148" hidden="1"/>
    <row r="28149" hidden="1"/>
    <row r="28150" hidden="1"/>
    <row r="28151" hidden="1"/>
    <row r="28152" hidden="1"/>
    <row r="28153" hidden="1"/>
    <row r="28154" hidden="1"/>
    <row r="28155" hidden="1"/>
    <row r="28156" hidden="1"/>
    <row r="28157" hidden="1"/>
    <row r="28158" hidden="1"/>
    <row r="28159" hidden="1"/>
    <row r="28160" hidden="1"/>
    <row r="28161" hidden="1"/>
    <row r="28162" hidden="1"/>
    <row r="28163" hidden="1"/>
    <row r="28164" hidden="1"/>
    <row r="28165" hidden="1"/>
    <row r="28166" hidden="1"/>
    <row r="28167" hidden="1"/>
    <row r="28168" hidden="1"/>
    <row r="28169" hidden="1"/>
    <row r="28170" hidden="1"/>
    <row r="28171" hidden="1"/>
    <row r="28172" hidden="1"/>
    <row r="28173" hidden="1"/>
    <row r="28174" hidden="1"/>
    <row r="28175" hidden="1"/>
    <row r="28176" hidden="1"/>
    <row r="28177" hidden="1"/>
    <row r="28178" hidden="1"/>
    <row r="28179" hidden="1"/>
    <row r="28180" hidden="1"/>
    <row r="28181" hidden="1"/>
    <row r="28182" hidden="1"/>
    <row r="28183" hidden="1"/>
    <row r="28184" hidden="1"/>
    <row r="28185" hidden="1"/>
    <row r="28186" hidden="1"/>
    <row r="28187" hidden="1"/>
    <row r="28188" hidden="1"/>
    <row r="28189" hidden="1"/>
    <row r="28190" hidden="1"/>
    <row r="28191" hidden="1"/>
    <row r="28192" hidden="1"/>
    <row r="28193" hidden="1"/>
    <row r="28194" hidden="1"/>
    <row r="28195" hidden="1"/>
    <row r="28196" hidden="1"/>
    <row r="28197" hidden="1"/>
    <row r="28198" hidden="1"/>
    <row r="28199" hidden="1"/>
    <row r="28200" hidden="1"/>
    <row r="28201" hidden="1"/>
    <row r="28202" hidden="1"/>
    <row r="28203" hidden="1"/>
    <row r="28204" hidden="1"/>
    <row r="28205" hidden="1"/>
    <row r="28206" hidden="1"/>
    <row r="28207" hidden="1"/>
    <row r="28208" hidden="1"/>
    <row r="28209" hidden="1"/>
    <row r="28210" hidden="1"/>
    <row r="28211" hidden="1"/>
    <row r="28212" hidden="1"/>
    <row r="28213" hidden="1"/>
    <row r="28214" hidden="1"/>
    <row r="28215" hidden="1"/>
    <row r="28216" hidden="1"/>
    <row r="28217" hidden="1"/>
    <row r="28218" hidden="1"/>
    <row r="28219" hidden="1"/>
    <row r="28220" hidden="1"/>
    <row r="28221" hidden="1"/>
    <row r="28222" hidden="1"/>
    <row r="28223" hidden="1"/>
    <row r="28224" hidden="1"/>
    <row r="28225" hidden="1"/>
    <row r="28226" hidden="1"/>
    <row r="28227" hidden="1"/>
    <row r="28228" hidden="1"/>
    <row r="28229" hidden="1"/>
    <row r="28230" hidden="1"/>
    <row r="28231" hidden="1"/>
    <row r="28232" hidden="1"/>
    <row r="28233" hidden="1"/>
    <row r="28234" hidden="1"/>
    <row r="28235" hidden="1"/>
    <row r="28236" hidden="1"/>
    <row r="28237" hidden="1"/>
    <row r="28238" hidden="1"/>
    <row r="28239" hidden="1"/>
    <row r="28240" hidden="1"/>
    <row r="28241" hidden="1"/>
    <row r="28242" hidden="1"/>
    <row r="28243" hidden="1"/>
    <row r="28244" hidden="1"/>
    <row r="28245" hidden="1"/>
    <row r="28246" hidden="1"/>
    <row r="28247" hidden="1"/>
    <row r="28248" hidden="1"/>
    <row r="28249" hidden="1"/>
    <row r="28250" hidden="1"/>
    <row r="28251" hidden="1"/>
    <row r="28252" hidden="1"/>
    <row r="28253" hidden="1"/>
    <row r="28254" hidden="1"/>
    <row r="28255" hidden="1"/>
    <row r="28256" hidden="1"/>
    <row r="28257" hidden="1"/>
    <row r="28258" hidden="1"/>
    <row r="28259" hidden="1"/>
    <row r="28260" hidden="1"/>
    <row r="28261" hidden="1"/>
    <row r="28262" hidden="1"/>
    <row r="28263" hidden="1"/>
    <row r="28264" hidden="1"/>
    <row r="28265" hidden="1"/>
    <row r="28266" hidden="1"/>
    <row r="28267" hidden="1"/>
    <row r="28268" hidden="1"/>
    <row r="28269" hidden="1"/>
    <row r="28270" hidden="1"/>
    <row r="28271" hidden="1"/>
    <row r="28272" hidden="1"/>
    <row r="28273" hidden="1"/>
    <row r="28274" hidden="1"/>
    <row r="28275" hidden="1"/>
    <row r="28276" hidden="1"/>
    <row r="28277" hidden="1"/>
    <row r="28278" hidden="1"/>
    <row r="28279" hidden="1"/>
    <row r="28280" hidden="1"/>
    <row r="28281" hidden="1"/>
    <row r="28282" hidden="1"/>
    <row r="28283" hidden="1"/>
    <row r="28284" hidden="1"/>
    <row r="28285" hidden="1"/>
    <row r="28286" hidden="1"/>
    <row r="28287" hidden="1"/>
    <row r="28288" hidden="1"/>
    <row r="28289" hidden="1"/>
    <row r="28290" hidden="1"/>
    <row r="28291" hidden="1"/>
    <row r="28292" hidden="1"/>
    <row r="28293" hidden="1"/>
    <row r="28294" hidden="1"/>
    <row r="28295" hidden="1"/>
    <row r="28296" hidden="1"/>
    <row r="28297" hidden="1"/>
    <row r="28298" hidden="1"/>
    <row r="28299" hidden="1"/>
    <row r="28300" hidden="1"/>
    <row r="28301" hidden="1"/>
    <row r="28302" hidden="1"/>
    <row r="28303" hidden="1"/>
    <row r="28304" hidden="1"/>
    <row r="28305" hidden="1"/>
    <row r="28306" hidden="1"/>
    <row r="28307" hidden="1"/>
    <row r="28308" hidden="1"/>
    <row r="28309" hidden="1"/>
    <row r="28310" hidden="1"/>
    <row r="28311" hidden="1"/>
    <row r="28312" hidden="1"/>
    <row r="28313" hidden="1"/>
    <row r="28314" hidden="1"/>
    <row r="28315" hidden="1"/>
    <row r="28316" hidden="1"/>
    <row r="28317" hidden="1"/>
    <row r="28318" hidden="1"/>
    <row r="28319" hidden="1"/>
    <row r="28320" hidden="1"/>
    <row r="28321" hidden="1"/>
    <row r="28322" hidden="1"/>
    <row r="28323" hidden="1"/>
    <row r="28324" hidden="1"/>
    <row r="28325" hidden="1"/>
    <row r="28326" hidden="1"/>
    <row r="28327" hidden="1"/>
    <row r="28328" hidden="1"/>
    <row r="28329" hidden="1"/>
    <row r="28330" hidden="1"/>
    <row r="28331" hidden="1"/>
    <row r="28332" hidden="1"/>
    <row r="28333" hidden="1"/>
    <row r="28334" hidden="1"/>
    <row r="28335" hidden="1"/>
    <row r="28336" hidden="1"/>
    <row r="28337" hidden="1"/>
    <row r="28338" hidden="1"/>
    <row r="28339" hidden="1"/>
    <row r="28340" hidden="1"/>
    <row r="28341" hidden="1"/>
    <row r="28342" hidden="1"/>
    <row r="28343" hidden="1"/>
    <row r="28344" hidden="1"/>
    <row r="28345" hidden="1"/>
    <row r="28346" hidden="1"/>
    <row r="28347" hidden="1"/>
    <row r="28348" hidden="1"/>
    <row r="28349" hidden="1"/>
    <row r="28350" hidden="1"/>
    <row r="28351" hidden="1"/>
    <row r="28352" hidden="1"/>
    <row r="28353" hidden="1"/>
    <row r="28354" hidden="1"/>
    <row r="28355" hidden="1"/>
    <row r="28356" hidden="1"/>
    <row r="28357" hidden="1"/>
    <row r="28358" hidden="1"/>
    <row r="28359" hidden="1"/>
    <row r="28360" hidden="1"/>
    <row r="28361" hidden="1"/>
    <row r="28362" hidden="1"/>
    <row r="28363" hidden="1"/>
    <row r="28364" hidden="1"/>
    <row r="28365" hidden="1"/>
    <row r="28366" hidden="1"/>
    <row r="28367" hidden="1"/>
    <row r="28368" hidden="1"/>
    <row r="28369" hidden="1"/>
    <row r="28370" hidden="1"/>
    <row r="28371" hidden="1"/>
    <row r="28372" hidden="1"/>
    <row r="28373" hidden="1"/>
    <row r="28374" hidden="1"/>
    <row r="28375" hidden="1"/>
    <row r="28376" hidden="1"/>
    <row r="28377" hidden="1"/>
    <row r="28378" hidden="1"/>
    <row r="28379" hidden="1"/>
    <row r="28380" hidden="1"/>
    <row r="28381" hidden="1"/>
    <row r="28382" hidden="1"/>
    <row r="28383" hidden="1"/>
    <row r="28384" hidden="1"/>
    <row r="28385" hidden="1"/>
    <row r="28386" hidden="1"/>
    <row r="28387" hidden="1"/>
    <row r="28388" hidden="1"/>
    <row r="28389" hidden="1"/>
    <row r="28390" hidden="1"/>
    <row r="28391" hidden="1"/>
    <row r="28392" hidden="1"/>
    <row r="28393" hidden="1"/>
    <row r="28394" hidden="1"/>
    <row r="28395" hidden="1"/>
    <row r="28396" hidden="1"/>
    <row r="28397" hidden="1"/>
    <row r="28398" hidden="1"/>
    <row r="28399" hidden="1"/>
    <row r="28400" hidden="1"/>
    <row r="28401" hidden="1"/>
    <row r="28402" hidden="1"/>
    <row r="28403" hidden="1"/>
    <row r="28404" hidden="1"/>
    <row r="28405" hidden="1"/>
    <row r="28406" hidden="1"/>
    <row r="28407" hidden="1"/>
    <row r="28408" hidden="1"/>
    <row r="28409" hidden="1"/>
    <row r="28410" hidden="1"/>
    <row r="28411" hidden="1"/>
    <row r="28412" hidden="1"/>
    <row r="28413" hidden="1"/>
    <row r="28414" hidden="1"/>
    <row r="28415" hidden="1"/>
    <row r="28416" hidden="1"/>
    <row r="28417" hidden="1"/>
    <row r="28418" hidden="1"/>
    <row r="28419" hidden="1"/>
    <row r="28420" hidden="1"/>
    <row r="28421" hidden="1"/>
    <row r="28422" hidden="1"/>
    <row r="28423" hidden="1"/>
    <row r="28424" hidden="1"/>
    <row r="28425" hidden="1"/>
    <row r="28426" hidden="1"/>
    <row r="28427" hidden="1"/>
    <row r="28428" hidden="1"/>
    <row r="28429" hidden="1"/>
    <row r="28430" hidden="1"/>
    <row r="28431" hidden="1"/>
    <row r="28432" hidden="1"/>
    <row r="28433" hidden="1"/>
    <row r="28434" hidden="1"/>
    <row r="28435" hidden="1"/>
    <row r="28436" hidden="1"/>
    <row r="28437" hidden="1"/>
    <row r="28438" hidden="1"/>
    <row r="28439" hidden="1"/>
    <row r="28440" hidden="1"/>
    <row r="28441" hidden="1"/>
    <row r="28442" hidden="1"/>
    <row r="28443" hidden="1"/>
    <row r="28444" hidden="1"/>
    <row r="28445" hidden="1"/>
    <row r="28446" hidden="1"/>
    <row r="28447" hidden="1"/>
    <row r="28448" hidden="1"/>
    <row r="28449" hidden="1"/>
    <row r="28450" hidden="1"/>
    <row r="28451" hidden="1"/>
    <row r="28452" hidden="1"/>
    <row r="28453" hidden="1"/>
    <row r="28454" hidden="1"/>
    <row r="28455" hidden="1"/>
    <row r="28456" hidden="1"/>
    <row r="28457" hidden="1"/>
    <row r="28458" hidden="1"/>
    <row r="28459" hidden="1"/>
    <row r="28460" hidden="1"/>
    <row r="28461" hidden="1"/>
    <row r="28462" hidden="1"/>
    <row r="28463" hidden="1"/>
    <row r="28464" hidden="1"/>
    <row r="28465" hidden="1"/>
    <row r="28466" hidden="1"/>
    <row r="28467" hidden="1"/>
    <row r="28468" hidden="1"/>
    <row r="28469" hidden="1"/>
    <row r="28470" hidden="1"/>
    <row r="28471" hidden="1"/>
    <row r="28472" hidden="1"/>
    <row r="28473" hidden="1"/>
    <row r="28474" hidden="1"/>
    <row r="28475" hidden="1"/>
    <row r="28476" hidden="1"/>
    <row r="28477" hidden="1"/>
    <row r="28478" hidden="1"/>
    <row r="28479" hidden="1"/>
    <row r="28480" hidden="1"/>
    <row r="28481" hidden="1"/>
    <row r="28482" hidden="1"/>
    <row r="28483" hidden="1"/>
    <row r="28484" hidden="1"/>
    <row r="28485" hidden="1"/>
    <row r="28486" hidden="1"/>
    <row r="28487" hidden="1"/>
    <row r="28488" hidden="1"/>
    <row r="28489" hidden="1"/>
    <row r="28490" hidden="1"/>
    <row r="28491" hidden="1"/>
    <row r="28492" hidden="1"/>
    <row r="28493" hidden="1"/>
    <row r="28494" hidden="1"/>
    <row r="28495" hidden="1"/>
    <row r="28496" hidden="1"/>
    <row r="28497" hidden="1"/>
    <row r="28498" hidden="1"/>
    <row r="28499" hidden="1"/>
    <row r="28500" hidden="1"/>
    <row r="28501" hidden="1"/>
    <row r="28502" hidden="1"/>
    <row r="28503" hidden="1"/>
    <row r="28504" hidden="1"/>
    <row r="28505" hidden="1"/>
    <row r="28506" hidden="1"/>
    <row r="28507" hidden="1"/>
    <row r="28508" hidden="1"/>
    <row r="28509" hidden="1"/>
    <row r="28510" hidden="1"/>
    <row r="28511" hidden="1"/>
    <row r="28512" hidden="1"/>
    <row r="28513" hidden="1"/>
    <row r="28514" hidden="1"/>
    <row r="28515" hidden="1"/>
    <row r="28516" hidden="1"/>
    <row r="28517" hidden="1"/>
    <row r="28518" hidden="1"/>
    <row r="28519" hidden="1"/>
    <row r="28520" hidden="1"/>
    <row r="28521" hidden="1"/>
    <row r="28522" hidden="1"/>
    <row r="28523" hidden="1"/>
    <row r="28524" hidden="1"/>
    <row r="28525" hidden="1"/>
    <row r="28526" hidden="1"/>
    <row r="28527" hidden="1"/>
    <row r="28528" hidden="1"/>
  </sheetData>
  <autoFilter ref="A1:AF973">
    <extLst/>
  </autoFilter>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达成 (4月)</vt:lpstr>
      <vt:lpstr>7月</vt:lpstr>
      <vt:lpstr>7月-19</vt:lpstr>
      <vt:lpstr>6-19</vt:lpstr>
      <vt:lpstr>6月</vt:lpstr>
      <vt:lpstr>完成率</vt:lpstr>
      <vt:lpstr>达成</vt:lpstr>
      <vt:lpstr>1月</vt:lpstr>
      <vt:lpstr>2月</vt:lpstr>
      <vt:lpstr>5月-19</vt:lpstr>
      <vt:lpstr>炊具</vt:lpstr>
      <vt:lpstr>4月</vt:lpstr>
      <vt:lpstr>5月</vt:lpstr>
      <vt:lpstr>商品数据</vt:lpstr>
      <vt:lpstr>供应链</vt:lpstr>
      <vt:lpstr>3月</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哟</dc:creator>
  <cp:lastModifiedBy>Yuan</cp:lastModifiedBy>
  <dcterms:created xsi:type="dcterms:W3CDTF">2019-02-02T02:47:00Z</dcterms:created>
  <dcterms:modified xsi:type="dcterms:W3CDTF">2020-07-03T03:39:23Z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2052-11.1.0.9739</vt:lpwstr>
  </property>
  <property fmtid="{D5CDD505-2E9C-101B-9397-08002B2CF9AE}" pid="3" name="KSOReadingLayout">
    <vt:bool>true</vt:bool>
  </property>
</Properties>
</file>